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rda\Desktop\mproj\mproj_tool\data\"/>
    </mc:Choice>
  </mc:AlternateContent>
  <xr:revisionPtr revIDLastSave="0" documentId="13_ncr:1_{72ED5112-1D41-4505-8F6B-D3E38A33507F}" xr6:coauthVersionLast="47" xr6:coauthVersionMax="47" xr10:uidLastSave="{00000000-0000-0000-0000-000000000000}"/>
  <bookViews>
    <workbookView xWindow="-480" yWindow="690" windowWidth="36345" windowHeight="20280" xr2:uid="{00000000-000D-0000-FFFF-FFFF00000000}"/>
  </bookViews>
  <sheets>
    <sheet name="Sheet1" sheetId="1" r:id="rId1"/>
    <sheet name="Tabelle1" sheetId="2" r:id="rId2"/>
    <sheet name="Tabelle2" sheetId="3" r:id="rId3"/>
  </sheets>
  <definedNames>
    <definedName name="_xlnm._FilterDatabase" localSheetId="0" hidden="1">Sheet1!$A$1:$U$32336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1" i="3" l="1"/>
  <c r="B441" i="3"/>
  <c r="B464" i="3"/>
  <c r="C467" i="3"/>
  <c r="C468" i="3"/>
  <c r="B553" i="3"/>
  <c r="B598" i="3"/>
  <c r="C897" i="3"/>
  <c r="C899" i="3"/>
  <c r="B903" i="3"/>
  <c r="C1113" i="3"/>
  <c r="C1114" i="3"/>
  <c r="B1115" i="3"/>
  <c r="B1118" i="3"/>
  <c r="C1323" i="3"/>
  <c r="C1326" i="3"/>
  <c r="C1338" i="3"/>
  <c r="C1371" i="3"/>
  <c r="C1409" i="3"/>
  <c r="C1568" i="3"/>
  <c r="C1606" i="3"/>
  <c r="C1621" i="3"/>
  <c r="C1674" i="3"/>
  <c r="C1689" i="3"/>
  <c r="C1725" i="3"/>
  <c r="C1872" i="3"/>
  <c r="C1875" i="3"/>
  <c r="C1926" i="3"/>
  <c r="C2081" i="3"/>
  <c r="C2114" i="3"/>
  <c r="C2199" i="3"/>
  <c r="C2200" i="3"/>
  <c r="C2202" i="3"/>
  <c r="B2213" i="3"/>
  <c r="C2214" i="3"/>
  <c r="C2225" i="3"/>
  <c r="C2349" i="3"/>
  <c r="C2392" i="3"/>
  <c r="C2422" i="3"/>
  <c r="C2533" i="3"/>
  <c r="C2726" i="3"/>
  <c r="C2810" i="3"/>
  <c r="C2849" i="3"/>
  <c r="C2852" i="3"/>
  <c r="B2976" i="3"/>
  <c r="C2984" i="3"/>
  <c r="C3002" i="3"/>
  <c r="C3047" i="3"/>
  <c r="C3092" i="3"/>
  <c r="C3182" i="3"/>
  <c r="C3236" i="3"/>
  <c r="C3331" i="3"/>
  <c r="C3435" i="3"/>
  <c r="C3485" i="3"/>
  <c r="C3514" i="3"/>
  <c r="C3516" i="3"/>
  <c r="B3517" i="3"/>
  <c r="C3519" i="3"/>
  <c r="B3520" i="3"/>
  <c r="C3522" i="3"/>
  <c r="C3525" i="3"/>
  <c r="C3530" i="3"/>
  <c r="C3532" i="3"/>
  <c r="C3534" i="3"/>
  <c r="C3535" i="3"/>
  <c r="C3536" i="3"/>
  <c r="C3640" i="3"/>
  <c r="C3654" i="3"/>
  <c r="C3666" i="3"/>
  <c r="C3730" i="3"/>
  <c r="C3771" i="3"/>
  <c r="C3861" i="3"/>
  <c r="D4076" i="3"/>
  <c r="C4090" i="3"/>
  <c r="C4103" i="3"/>
  <c r="C4114" i="3"/>
  <c r="B4126" i="3"/>
  <c r="C4131" i="3"/>
  <c r="C4132" i="3"/>
  <c r="C4133" i="3"/>
  <c r="C4135" i="3"/>
  <c r="C4137" i="3"/>
  <c r="C4138" i="3"/>
  <c r="B4145" i="3"/>
  <c r="C4154" i="3"/>
  <c r="C4168" i="3"/>
  <c r="C4196" i="3"/>
  <c r="B4205" i="3"/>
  <c r="C4208" i="3"/>
  <c r="C4209" i="3"/>
  <c r="C4210" i="3"/>
  <c r="B4223" i="3"/>
  <c r="B4230" i="3"/>
  <c r="B4237" i="3"/>
  <c r="C4312" i="3"/>
  <c r="B4318" i="3"/>
  <c r="B4319" i="3"/>
  <c r="C4323" i="3"/>
  <c r="C4325" i="3"/>
  <c r="C4327" i="3"/>
  <c r="B4333" i="3"/>
  <c r="B4366" i="3"/>
  <c r="C4373" i="3"/>
  <c r="B4374" i="3"/>
  <c r="C4402" i="3"/>
  <c r="C4426" i="3"/>
  <c r="B4432" i="3"/>
  <c r="C4437" i="3"/>
  <c r="C4439" i="3"/>
  <c r="C4440" i="3"/>
  <c r="C4441" i="3"/>
  <c r="B4497" i="3"/>
  <c r="B4499" i="3"/>
  <c r="B4509" i="3"/>
  <c r="B4510" i="3"/>
  <c r="B4511" i="3"/>
  <c r="C4514" i="3"/>
  <c r="C4515" i="3"/>
  <c r="C4516" i="3"/>
  <c r="C4537" i="3"/>
  <c r="B4590" i="3"/>
  <c r="C4592" i="3"/>
  <c r="C4631" i="3"/>
  <c r="B4645" i="3"/>
  <c r="B4646" i="3"/>
  <c r="B4647" i="3"/>
  <c r="B4649" i="3"/>
  <c r="C4650" i="3"/>
  <c r="C4689" i="3"/>
  <c r="C4700" i="3"/>
  <c r="B4701" i="3"/>
  <c r="B4755" i="3"/>
  <c r="B4930" i="3"/>
  <c r="C4959" i="3"/>
  <c r="B4960" i="3"/>
  <c r="C4962" i="3"/>
  <c r="C4963" i="3"/>
  <c r="C4964" i="3"/>
  <c r="B4966" i="3"/>
  <c r="B4967" i="3"/>
  <c r="C4975" i="3"/>
  <c r="C5011" i="3"/>
  <c r="C5012" i="3"/>
  <c r="C5016" i="3"/>
  <c r="C5017" i="3"/>
  <c r="C5018" i="3"/>
  <c r="C5019" i="3"/>
  <c r="B5031" i="3"/>
  <c r="C5048" i="3"/>
  <c r="B5057" i="3"/>
  <c r="D5060" i="3"/>
  <c r="B5087" i="3"/>
  <c r="C5110" i="3"/>
  <c r="C5115" i="3"/>
  <c r="C5139" i="3"/>
  <c r="C5150" i="3"/>
  <c r="C5152" i="3"/>
  <c r="C5153" i="3"/>
  <c r="C5154" i="3"/>
  <c r="C5155" i="3"/>
  <c r="C5164" i="3"/>
  <c r="C5170" i="3"/>
  <c r="C5176" i="3"/>
  <c r="C5177" i="3"/>
  <c r="B5189" i="3"/>
  <c r="C5213" i="3"/>
  <c r="C5233" i="3"/>
  <c r="C5240" i="3"/>
  <c r="C5241" i="3"/>
  <c r="B5242" i="3"/>
  <c r="B5243" i="3"/>
  <c r="B5244" i="3"/>
  <c r="C5247" i="3"/>
  <c r="C5248" i="3"/>
  <c r="C5249" i="3"/>
  <c r="C5271" i="3"/>
  <c r="C5272" i="3"/>
  <c r="C5273" i="3"/>
  <c r="B5304" i="3"/>
  <c r="B5312" i="3"/>
  <c r="C5317" i="3"/>
  <c r="C5319" i="3"/>
  <c r="C5321" i="3"/>
  <c r="C5362" i="3"/>
  <c r="B5469" i="3"/>
  <c r="B5474" i="3"/>
  <c r="B5510" i="3"/>
  <c r="B5511" i="3"/>
  <c r="C5522" i="3"/>
  <c r="C5556" i="3"/>
  <c r="B5570" i="3"/>
  <c r="B5571" i="3"/>
  <c r="C5584" i="3"/>
  <c r="C5630" i="3"/>
  <c r="C5706" i="3"/>
  <c r="C5708" i="3"/>
  <c r="C5804" i="3"/>
  <c r="C5855" i="3"/>
  <c r="C5872" i="3"/>
  <c r="C5889" i="3"/>
  <c r="C5890" i="3"/>
  <c r="C5891" i="3"/>
  <c r="C5892" i="3"/>
  <c r="C5895" i="3"/>
  <c r="C5902" i="3"/>
  <c r="C5905" i="3"/>
  <c r="C5922" i="3"/>
  <c r="C5933" i="3"/>
  <c r="C5955" i="3"/>
  <c r="C5967" i="3"/>
  <c r="C5968" i="3"/>
  <c r="C6006" i="3"/>
  <c r="C6013" i="3"/>
  <c r="B6017" i="3"/>
  <c r="B6018" i="3"/>
  <c r="C6019" i="3"/>
  <c r="C6022" i="3"/>
  <c r="B6026" i="3"/>
  <c r="B6027" i="3"/>
  <c r="C6028" i="3"/>
  <c r="C6036" i="3"/>
  <c r="B6037" i="3"/>
  <c r="C6040" i="3"/>
  <c r="C6042" i="3"/>
  <c r="C6049" i="3"/>
  <c r="C6053" i="3"/>
  <c r="C6054" i="3"/>
  <c r="C6055" i="3"/>
  <c r="C6059" i="3"/>
  <c r="C6109" i="3"/>
  <c r="D6177" i="3"/>
  <c r="C6265" i="3"/>
  <c r="C6266" i="3"/>
  <c r="C6267" i="3"/>
  <c r="D6271" i="3"/>
  <c r="C6272" i="3"/>
  <c r="D6273" i="3"/>
  <c r="C6274" i="3"/>
  <c r="D6275" i="3"/>
  <c r="B6290" i="3"/>
  <c r="B6291" i="3"/>
  <c r="B6292" i="3"/>
  <c r="C6294" i="3"/>
  <c r="C6295" i="3"/>
  <c r="C6296" i="3"/>
  <c r="D6300" i="3"/>
  <c r="C6301" i="3"/>
  <c r="D6302" i="3"/>
  <c r="C6303" i="3"/>
  <c r="D6304" i="3"/>
  <c r="B6318" i="3"/>
  <c r="B6319" i="3"/>
  <c r="B6320" i="3"/>
  <c r="C6322" i="3"/>
  <c r="C6323" i="3"/>
  <c r="C6324" i="3"/>
  <c r="D6328" i="3"/>
  <c r="C6329" i="3"/>
  <c r="D6330" i="3"/>
  <c r="C6331" i="3"/>
  <c r="D6332" i="3"/>
  <c r="B6350" i="3"/>
  <c r="B6351" i="3"/>
  <c r="B6352" i="3"/>
  <c r="B6353" i="3"/>
  <c r="B6354" i="3"/>
  <c r="B6355" i="3"/>
  <c r="C6368" i="3"/>
  <c r="C6369" i="3"/>
  <c r="B6370" i="3"/>
  <c r="B6371" i="3"/>
  <c r="C6372" i="3"/>
  <c r="C6380" i="3"/>
  <c r="C6381" i="3"/>
  <c r="C6383" i="3"/>
  <c r="B6394" i="3"/>
  <c r="C6401" i="3"/>
  <c r="B6403" i="3"/>
  <c r="C6407" i="3"/>
  <c r="C6408" i="3"/>
  <c r="B6436" i="3"/>
  <c r="C6674" i="3"/>
  <c r="C6684" i="3"/>
  <c r="C6698" i="3"/>
  <c r="C6708" i="3"/>
  <c r="C6809" i="3"/>
  <c r="C6831" i="3"/>
  <c r="C6833" i="3"/>
  <c r="C6836" i="3"/>
  <c r="C6853" i="3"/>
  <c r="C6923" i="3"/>
  <c r="C6941" i="3"/>
  <c r="C6955" i="3"/>
  <c r="C6973" i="3"/>
  <c r="C6993" i="3"/>
  <c r="C7018" i="3"/>
  <c r="C7019" i="3"/>
  <c r="C7026" i="3"/>
  <c r="C7051" i="3"/>
  <c r="C7052" i="3"/>
  <c r="C7059" i="3"/>
  <c r="C7067" i="3"/>
  <c r="C7077" i="3"/>
  <c r="C7091" i="3"/>
  <c r="C7099" i="3"/>
  <c r="C7109" i="3"/>
  <c r="C7124" i="3"/>
  <c r="C7162" i="3"/>
  <c r="C7184" i="3"/>
  <c r="C7193" i="3"/>
  <c r="C7210" i="3"/>
  <c r="C7220" i="3"/>
  <c r="C7237" i="3"/>
  <c r="C7250" i="3"/>
  <c r="C7267" i="3"/>
  <c r="C7288" i="3"/>
  <c r="C7306" i="3"/>
  <c r="C7316" i="3"/>
  <c r="C7317" i="3"/>
  <c r="C7322" i="3"/>
  <c r="C7340" i="3"/>
  <c r="C7350" i="3"/>
  <c r="C7351" i="3"/>
  <c r="C7386" i="3"/>
  <c r="C7395" i="3"/>
  <c r="B7401" i="3"/>
  <c r="C7402" i="3"/>
  <c r="B7409" i="3"/>
  <c r="C7433" i="3"/>
  <c r="C7491" i="3"/>
  <c r="C7507" i="3"/>
  <c r="D7508" i="3"/>
  <c r="C7538" i="3"/>
  <c r="C7544" i="3"/>
  <c r="C7574" i="3"/>
  <c r="B7621" i="3"/>
  <c r="B7627" i="3"/>
  <c r="D7685" i="3"/>
  <c r="C7688" i="3"/>
  <c r="C7698" i="3"/>
  <c r="D7727" i="3"/>
  <c r="C7850" i="3"/>
  <c r="C7858" i="3"/>
  <c r="C7867" i="3"/>
  <c r="C7876" i="3"/>
  <c r="C7903" i="3"/>
  <c r="C7915" i="3"/>
  <c r="C7923" i="3"/>
  <c r="C7997" i="3"/>
  <c r="C8009" i="3"/>
  <c r="C8021" i="3"/>
  <c r="C8033" i="3"/>
  <c r="C8049" i="3"/>
  <c r="C8050" i="3"/>
  <c r="C8125" i="3"/>
  <c r="C8144" i="3"/>
  <c r="C8165" i="3"/>
  <c r="C8185" i="3"/>
  <c r="C8206" i="3"/>
  <c r="C8207" i="3"/>
  <c r="C8280" i="3"/>
  <c r="B8308" i="3"/>
  <c r="C8336" i="3"/>
  <c r="C8344" i="3"/>
  <c r="C8352" i="3"/>
  <c r="C8719" i="3"/>
  <c r="C8737" i="3"/>
  <c r="C8778" i="3"/>
  <c r="C8913" i="3"/>
  <c r="C8922" i="3"/>
  <c r="C9091" i="3"/>
  <c r="C9094" i="3"/>
  <c r="C9148" i="3"/>
  <c r="C9151" i="3"/>
  <c r="C9165" i="3"/>
  <c r="C9168" i="3"/>
  <c r="C9361" i="3"/>
  <c r="C9367" i="3"/>
  <c r="C9433" i="3"/>
  <c r="C9455" i="3"/>
  <c r="C9477" i="3"/>
  <c r="C9499" i="3"/>
  <c r="C9522" i="3"/>
  <c r="C9543" i="3"/>
  <c r="C9563" i="3"/>
  <c r="C9587" i="3"/>
  <c r="C9609" i="3"/>
  <c r="C9631" i="3"/>
  <c r="C9651" i="3"/>
  <c r="C9671" i="3"/>
  <c r="C9689" i="3"/>
  <c r="C9713" i="3"/>
  <c r="C9735" i="3"/>
  <c r="C9757" i="3"/>
  <c r="C9778" i="3"/>
  <c r="C9799" i="3"/>
  <c r="C9821" i="3"/>
  <c r="C9844" i="3"/>
  <c r="C9865" i="3"/>
  <c r="E9991" i="3"/>
  <c r="B9994" i="3"/>
  <c r="C10025" i="3"/>
  <c r="C10028" i="3"/>
  <c r="C10038" i="3"/>
  <c r="C10042" i="3"/>
  <c r="C10204" i="3"/>
  <c r="B10206" i="3"/>
  <c r="C10225" i="3"/>
  <c r="C10245" i="3"/>
  <c r="B10247" i="3"/>
  <c r="C10385" i="3"/>
  <c r="C10422" i="3"/>
  <c r="C10461" i="3"/>
  <c r="B10558" i="3"/>
  <c r="C10589" i="3"/>
  <c r="C10600" i="3"/>
  <c r="C10667" i="3"/>
  <c r="C10721" i="3"/>
  <c r="C10732" i="3"/>
  <c r="C10788" i="3"/>
  <c r="C10799" i="3"/>
  <c r="C10846" i="3"/>
  <c r="C10847" i="3"/>
  <c r="C10854" i="3"/>
  <c r="C10861" i="3"/>
  <c r="C10901" i="3"/>
  <c r="C10908" i="3"/>
  <c r="C10942" i="3"/>
  <c r="C10943" i="3"/>
  <c r="C10950" i="3"/>
  <c r="C10959" i="3"/>
  <c r="C10997" i="3"/>
  <c r="C10998" i="3"/>
  <c r="C11005" i="3"/>
  <c r="C11014" i="3"/>
  <c r="C11052" i="3"/>
  <c r="C11053" i="3"/>
  <c r="C11060" i="3"/>
  <c r="C11069" i="3"/>
  <c r="C11187" i="3"/>
  <c r="C11222" i="3"/>
  <c r="C11266" i="3"/>
  <c r="B11417" i="3"/>
  <c r="B11418" i="3"/>
  <c r="B11422" i="3"/>
  <c r="B11423" i="3"/>
  <c r="B11429" i="3"/>
  <c r="E11430" i="3"/>
  <c r="C11432" i="3"/>
  <c r="B11434" i="3"/>
  <c r="C11436" i="3"/>
  <c r="C11444" i="3"/>
  <c r="B11471" i="3"/>
  <c r="B11472" i="3"/>
  <c r="E11632" i="3"/>
  <c r="B11634" i="3"/>
  <c r="E11690" i="3"/>
  <c r="B11692" i="3"/>
  <c r="C11769" i="3"/>
  <c r="C11799" i="3"/>
  <c r="C11829" i="3"/>
  <c r="C11859" i="3"/>
  <c r="C11889" i="3"/>
  <c r="C11911" i="3"/>
  <c r="B11915" i="3"/>
  <c r="B11917" i="3"/>
  <c r="C11926" i="3"/>
  <c r="B11929" i="3"/>
  <c r="C11966" i="3"/>
  <c r="C11988" i="3"/>
  <c r="B11992" i="3"/>
  <c r="B11994" i="3"/>
  <c r="C12003" i="3"/>
  <c r="B12006" i="3"/>
  <c r="B12045" i="3"/>
  <c r="C12082" i="3"/>
  <c r="B12086" i="3"/>
  <c r="C12087" i="3"/>
  <c r="B12094" i="3"/>
  <c r="C12110" i="3"/>
  <c r="B12114" i="3"/>
  <c r="C12115" i="3"/>
  <c r="B12123" i="3"/>
  <c r="C12142" i="3"/>
  <c r="B12146" i="3"/>
  <c r="C12147" i="3"/>
  <c r="B12154" i="3"/>
  <c r="C12182" i="3"/>
  <c r="C12184" i="3"/>
  <c r="C12188" i="3"/>
  <c r="C12190" i="3"/>
  <c r="C12194" i="3"/>
  <c r="C12197" i="3"/>
  <c r="C12207" i="3"/>
  <c r="C12211" i="3"/>
  <c r="C12694" i="3"/>
  <c r="C12742" i="3"/>
  <c r="C12757" i="3"/>
  <c r="C12766" i="3"/>
  <c r="C12772" i="3"/>
  <c r="C12907" i="3"/>
  <c r="B12909" i="3"/>
  <c r="C12938" i="3"/>
  <c r="B12940" i="3"/>
  <c r="C12974" i="3"/>
  <c r="B12976" i="3"/>
  <c r="C13025" i="3"/>
  <c r="B13027" i="3"/>
  <c r="B13060" i="3"/>
  <c r="B13089" i="3"/>
  <c r="B13120" i="3"/>
  <c r="C13143" i="3"/>
  <c r="C13144" i="3"/>
  <c r="C13153" i="3"/>
  <c r="B13155" i="3"/>
  <c r="B13169" i="3"/>
  <c r="B13172" i="3"/>
  <c r="C13203" i="3"/>
  <c r="B13205" i="3"/>
  <c r="C13237" i="3"/>
  <c r="C13273" i="3"/>
  <c r="C13306" i="3"/>
  <c r="C13340" i="3"/>
  <c r="C13366" i="3"/>
  <c r="B13369" i="3"/>
  <c r="C13432" i="3"/>
  <c r="C14041" i="3"/>
  <c r="C14076" i="3"/>
  <c r="C14110" i="3"/>
  <c r="C14307" i="3"/>
  <c r="C14338" i="3"/>
  <c r="C14340" i="3"/>
  <c r="B14382" i="3"/>
  <c r="C14412" i="3"/>
  <c r="C14432" i="3"/>
  <c r="B14447" i="3"/>
  <c r="C14483" i="3"/>
  <c r="C14674" i="3"/>
  <c r="C14715" i="3"/>
  <c r="C14758" i="3"/>
  <c r="C14792" i="3"/>
  <c r="C14795" i="3"/>
  <c r="C14799" i="3"/>
  <c r="C14800" i="3"/>
  <c r="C14805" i="3"/>
  <c r="C14835" i="3"/>
  <c r="C14838" i="3"/>
  <c r="C14842" i="3"/>
  <c r="C14843" i="3"/>
  <c r="C14848" i="3"/>
  <c r="C14878" i="3"/>
  <c r="C14881" i="3"/>
  <c r="C14885" i="3"/>
  <c r="C14886" i="3"/>
  <c r="C14891" i="3"/>
  <c r="C15010" i="3"/>
  <c r="C15032" i="3"/>
  <c r="C15054" i="3"/>
  <c r="C15074" i="3"/>
  <c r="C15097" i="3"/>
  <c r="C15119" i="3"/>
  <c r="C15159" i="3"/>
  <c r="C15182" i="3"/>
  <c r="C15205" i="3"/>
  <c r="C15871" i="3"/>
  <c r="B15887" i="3"/>
  <c r="C15906" i="3"/>
  <c r="C15937" i="3"/>
  <c r="B15953" i="3"/>
  <c r="C15972" i="3"/>
  <c r="B15988" i="3"/>
  <c r="C16008" i="3"/>
  <c r="B16024" i="3"/>
  <c r="C16062" i="3"/>
  <c r="C16216" i="3"/>
  <c r="C16246" i="3"/>
  <c r="C16276" i="3"/>
  <c r="C16306" i="3"/>
  <c r="B16332" i="3"/>
  <c r="B16334" i="3"/>
  <c r="C16342" i="3"/>
  <c r="B16344" i="3"/>
  <c r="C16382" i="3"/>
  <c r="C16439" i="3"/>
  <c r="C16441" i="3"/>
  <c r="C16712" i="3"/>
  <c r="B16714" i="3"/>
  <c r="C16759" i="3"/>
  <c r="C16774" i="3"/>
  <c r="C16789" i="3"/>
  <c r="C16807" i="3"/>
  <c r="C16823" i="3"/>
  <c r="C16833" i="3"/>
  <c r="C16839" i="3"/>
  <c r="C16857" i="3"/>
  <c r="C16871" i="3"/>
  <c r="C16880" i="3"/>
  <c r="C16886" i="3"/>
  <c r="C16894" i="3"/>
  <c r="C16897" i="3"/>
  <c r="C16901" i="3"/>
  <c r="C16902" i="3"/>
  <c r="C16938" i="3"/>
  <c r="C16941" i="3"/>
  <c r="C16945" i="3"/>
  <c r="C16946" i="3"/>
  <c r="C16982" i="3"/>
  <c r="C16985" i="3"/>
  <c r="C16989" i="3"/>
  <c r="C16990" i="3"/>
  <c r="C17053" i="3"/>
  <c r="C17072" i="3"/>
  <c r="C17230" i="3"/>
  <c r="C17232" i="3"/>
  <c r="C17242" i="3"/>
  <c r="C17244" i="3"/>
  <c r="B17258" i="3"/>
  <c r="C17261" i="3"/>
  <c r="B17265" i="3"/>
  <c r="B17276" i="3"/>
  <c r="C17279" i="3"/>
  <c r="B17283" i="3"/>
  <c r="C17305" i="3"/>
  <c r="C17327" i="3"/>
  <c r="C17349" i="3"/>
  <c r="B17351" i="3"/>
  <c r="C17381" i="3"/>
  <c r="B17383" i="3"/>
  <c r="C17414" i="3"/>
  <c r="B17416" i="3"/>
  <c r="C17449" i="3"/>
  <c r="B17451" i="3"/>
  <c r="C17484" i="3"/>
  <c r="B17486" i="3"/>
  <c r="C17519" i="3"/>
  <c r="B17521" i="3"/>
  <c r="C17552" i="3"/>
  <c r="B17554" i="3"/>
  <c r="C17584" i="3"/>
  <c r="B17586" i="3"/>
  <c r="C17615" i="3"/>
  <c r="B17617" i="3"/>
  <c r="C17651" i="3"/>
  <c r="B17653" i="3"/>
  <c r="C17671" i="3"/>
  <c r="C17691" i="3"/>
  <c r="C17711" i="3"/>
  <c r="C17731" i="3"/>
  <c r="C17750" i="3"/>
  <c r="C17770" i="3"/>
  <c r="C17789" i="3"/>
  <c r="C18105" i="3"/>
  <c r="C18133" i="3"/>
  <c r="C18156" i="3"/>
  <c r="B18197" i="3"/>
  <c r="B18199" i="3"/>
  <c r="B18270" i="3"/>
  <c r="B18272" i="3"/>
  <c r="C18436" i="3"/>
  <c r="C18437" i="3"/>
  <c r="C18438" i="3"/>
  <c r="C18439" i="3"/>
  <c r="D18442" i="3"/>
  <c r="C18443" i="3"/>
  <c r="D18444" i="3"/>
  <c r="C18445" i="3"/>
  <c r="D18446" i="3"/>
  <c r="C18460" i="3"/>
  <c r="C18461" i="3"/>
  <c r="C18462" i="3"/>
  <c r="C18463" i="3"/>
  <c r="D18466" i="3"/>
  <c r="C18467" i="3"/>
  <c r="D18468" i="3"/>
  <c r="C18469" i="3"/>
  <c r="D18470" i="3"/>
  <c r="C18587" i="3"/>
  <c r="C18815" i="3"/>
  <c r="B18823" i="3"/>
  <c r="B18829" i="3"/>
  <c r="C18840" i="3"/>
  <c r="B18848" i="3"/>
  <c r="B18854" i="3"/>
  <c r="C18865" i="3"/>
  <c r="B18873" i="3"/>
  <c r="B18879" i="3"/>
  <c r="C18936" i="3"/>
  <c r="C18957" i="3"/>
  <c r="C19009" i="3"/>
  <c r="C19030" i="3"/>
  <c r="C19082" i="3"/>
  <c r="C19103" i="3"/>
  <c r="C19155" i="3"/>
  <c r="C19176" i="3"/>
  <c r="C19228" i="3"/>
  <c r="C19249" i="3"/>
  <c r="C19301" i="3"/>
  <c r="C19322" i="3"/>
  <c r="C19374" i="3"/>
  <c r="C19395" i="3"/>
  <c r="C19448" i="3"/>
  <c r="C19502" i="3"/>
  <c r="C19525" i="3"/>
  <c r="C19548" i="3"/>
  <c r="C19571" i="3"/>
  <c r="B19705" i="3"/>
  <c r="C19723" i="3"/>
  <c r="C19724" i="3"/>
  <c r="C19739" i="3"/>
  <c r="C19759" i="3"/>
  <c r="B19761" i="3"/>
  <c r="C19952" i="3"/>
  <c r="C19971" i="3"/>
  <c r="C20015" i="3"/>
  <c r="C20057" i="3"/>
  <c r="C20098" i="3"/>
  <c r="C20140" i="3"/>
  <c r="C20183" i="3"/>
  <c r="C20224" i="3"/>
  <c r="C20266" i="3"/>
  <c r="C20310" i="3"/>
  <c r="C20329" i="3"/>
  <c r="C20382" i="3"/>
  <c r="C20510" i="3"/>
  <c r="C20528" i="3"/>
  <c r="C20596" i="3"/>
  <c r="C20636" i="3"/>
  <c r="C20676" i="3"/>
  <c r="C20716" i="3"/>
  <c r="C20765" i="3"/>
  <c r="C20807" i="3"/>
  <c r="C20851" i="3"/>
  <c r="C20904" i="3"/>
  <c r="C20925" i="3"/>
  <c r="C21083" i="3"/>
  <c r="C21125" i="3"/>
  <c r="C21169" i="3"/>
  <c r="C21220" i="3"/>
  <c r="C21241" i="3"/>
  <c r="C21483" i="3"/>
  <c r="C21524" i="3"/>
  <c r="C21568" i="3"/>
  <c r="C21720" i="3"/>
  <c r="B21722" i="3"/>
  <c r="C21748" i="3"/>
  <c r="B21751" i="3"/>
  <c r="C21828" i="3"/>
  <c r="B21830" i="3"/>
  <c r="C21855" i="3"/>
  <c r="B21857" i="3"/>
  <c r="C22176" i="3"/>
  <c r="C22196" i="3"/>
  <c r="C22200" i="3"/>
  <c r="C22222" i="3"/>
  <c r="C22244" i="3"/>
  <c r="B22276" i="3"/>
  <c r="B22316" i="3"/>
  <c r="B22352" i="3"/>
  <c r="B22353" i="3"/>
  <c r="C22370" i="3"/>
  <c r="C22396" i="3"/>
  <c r="C22398" i="3"/>
  <c r="C22413" i="3"/>
  <c r="C22467" i="3"/>
  <c r="C22479" i="3"/>
  <c r="C22537" i="3"/>
  <c r="C22556" i="3"/>
  <c r="C22687" i="3"/>
  <c r="C22689" i="3"/>
  <c r="C22701" i="3"/>
  <c r="C22703" i="3"/>
  <c r="C22704" i="3"/>
  <c r="C22705" i="3"/>
  <c r="C22767" i="3"/>
  <c r="B22771" i="3"/>
  <c r="C22773" i="3"/>
  <c r="C22785" i="3"/>
  <c r="C22787" i="3"/>
  <c r="C22788" i="3"/>
  <c r="C22791" i="3"/>
  <c r="C22794" i="3"/>
  <c r="C22797" i="3"/>
  <c r="C22799" i="3"/>
  <c r="C22800" i="3"/>
  <c r="C22803" i="3"/>
  <c r="C22806" i="3"/>
  <c r="C22811" i="3"/>
  <c r="C22812" i="3"/>
  <c r="C22814" i="3"/>
  <c r="C22815" i="3"/>
  <c r="B22816" i="3"/>
  <c r="C22819" i="3"/>
  <c r="C22822" i="3"/>
  <c r="C23075" i="3"/>
  <c r="B23084" i="3"/>
  <c r="B23150" i="3"/>
  <c r="C23313" i="3"/>
  <c r="C23340" i="3"/>
  <c r="C23351" i="3"/>
  <c r="B23392" i="3"/>
  <c r="B23394" i="3"/>
  <c r="B23418" i="3"/>
  <c r="B23704" i="3"/>
  <c r="C23705" i="3"/>
  <c r="B23706" i="3"/>
  <c r="B23707" i="3"/>
  <c r="B23708" i="3"/>
  <c r="C23710" i="3"/>
  <c r="B23713" i="3"/>
  <c r="B23715" i="3"/>
  <c r="B23719" i="3"/>
  <c r="B23720" i="3"/>
  <c r="B23721" i="3"/>
  <c r="C23723" i="3"/>
  <c r="B23726" i="3"/>
  <c r="B23728" i="3"/>
  <c r="C23744" i="3"/>
  <c r="B23747" i="3"/>
  <c r="C23820" i="3"/>
  <c r="C23865" i="3"/>
  <c r="C23905" i="3"/>
  <c r="C23949" i="3"/>
  <c r="C23990" i="3"/>
  <c r="C24033" i="3"/>
  <c r="C24074" i="3"/>
  <c r="C24117" i="3"/>
  <c r="C24160" i="3"/>
  <c r="C24201" i="3"/>
  <c r="C24260" i="3"/>
  <c r="B24263" i="3"/>
  <c r="C24423" i="3"/>
  <c r="C24448" i="3"/>
  <c r="B24472" i="3"/>
  <c r="B24473" i="3"/>
  <c r="B24476" i="3"/>
  <c r="B24478" i="3"/>
  <c r="C24480" i="3"/>
  <c r="B24487" i="3"/>
  <c r="B24488" i="3"/>
  <c r="B24491" i="3"/>
  <c r="B24493" i="3"/>
  <c r="C24495" i="3"/>
  <c r="C24511" i="3"/>
  <c r="C24512" i="3"/>
  <c r="C24519" i="3"/>
  <c r="C24530" i="3"/>
  <c r="C24909" i="3"/>
  <c r="C24913" i="3"/>
  <c r="C24933" i="3"/>
  <c r="C24934" i="3"/>
  <c r="C24941" i="3"/>
  <c r="C24952" i="3"/>
  <c r="C24990" i="3"/>
  <c r="C24991" i="3"/>
  <c r="D25027" i="3"/>
  <c r="D25028" i="3"/>
  <c r="C25033" i="3"/>
  <c r="B25070" i="3"/>
  <c r="B25115" i="3"/>
  <c r="C25148" i="3"/>
  <c r="B25182" i="3"/>
  <c r="C25229" i="3"/>
  <c r="C25230" i="3"/>
  <c r="B25515" i="3"/>
  <c r="C25566" i="3"/>
  <c r="C25592" i="3"/>
  <c r="C25701" i="3"/>
  <c r="C25702" i="3"/>
  <c r="C25703" i="3"/>
  <c r="C25704" i="3"/>
  <c r="C25736" i="3"/>
  <c r="C25737" i="3"/>
  <c r="C25738" i="3"/>
  <c r="C25739" i="3"/>
  <c r="C25771" i="3"/>
  <c r="C25772" i="3"/>
  <c r="C25773" i="3"/>
  <c r="C25774" i="3"/>
  <c r="C25775" i="3"/>
  <c r="C25776" i="3"/>
  <c r="C25812" i="3"/>
  <c r="C25813" i="3"/>
  <c r="C25814" i="3"/>
  <c r="C25815" i="3"/>
  <c r="C25846" i="3"/>
  <c r="C25847" i="3"/>
  <c r="C25848" i="3"/>
  <c r="C25849" i="3"/>
  <c r="C25880" i="3"/>
  <c r="C25881" i="3"/>
  <c r="C25882" i="3"/>
  <c r="C25883" i="3"/>
  <c r="C25884" i="3"/>
  <c r="C25885" i="3"/>
  <c r="C25922" i="3"/>
  <c r="C25923" i="3"/>
  <c r="C25924" i="3"/>
  <c r="C25925" i="3"/>
  <c r="C25957" i="3"/>
  <c r="C25958" i="3"/>
  <c r="C25959" i="3"/>
  <c r="C25960" i="3"/>
  <c r="C25992" i="3"/>
  <c r="C25993" i="3"/>
  <c r="C25994" i="3"/>
  <c r="C25995" i="3"/>
  <c r="C25996" i="3"/>
  <c r="C25997" i="3"/>
  <c r="C26033" i="3"/>
  <c r="C26034" i="3"/>
  <c r="C26035" i="3"/>
  <c r="C26036" i="3"/>
  <c r="C26069" i="3"/>
  <c r="C26070" i="3"/>
  <c r="C26071" i="3"/>
  <c r="C26072" i="3"/>
  <c r="C26105" i="3"/>
  <c r="C26106" i="3"/>
  <c r="C26107" i="3"/>
  <c r="C26108" i="3"/>
  <c r="C26141" i="3"/>
  <c r="C26142" i="3"/>
  <c r="C26143" i="3"/>
  <c r="C26144" i="3"/>
  <c r="C26145" i="3"/>
  <c r="C26146" i="3"/>
  <c r="C26183" i="3"/>
  <c r="C26184" i="3"/>
  <c r="C26185" i="3"/>
  <c r="C26186" i="3"/>
  <c r="C26218" i="3"/>
  <c r="C26219" i="3"/>
  <c r="C26220" i="3"/>
  <c r="C26221" i="3"/>
  <c r="C26253" i="3"/>
  <c r="C26254" i="3"/>
  <c r="C26255" i="3"/>
  <c r="C26256" i="3"/>
  <c r="C26288" i="3"/>
  <c r="C26289" i="3"/>
  <c r="C26290" i="3"/>
  <c r="C26291" i="3"/>
  <c r="C26292" i="3"/>
  <c r="C26293" i="3"/>
  <c r="C26329" i="3"/>
  <c r="C26330" i="3"/>
  <c r="C26331" i="3"/>
  <c r="C26332" i="3"/>
  <c r="C26364" i="3"/>
  <c r="C26365" i="3"/>
  <c r="C26366" i="3"/>
  <c r="C26367" i="3"/>
  <c r="C26399" i="3"/>
  <c r="C26400" i="3"/>
  <c r="C26401" i="3"/>
  <c r="C26402" i="3"/>
  <c r="C26403" i="3"/>
  <c r="C26404" i="3"/>
  <c r="C26440" i="3"/>
  <c r="C26441" i="3"/>
  <c r="C26442" i="3"/>
  <c r="C26443" i="3"/>
  <c r="C26475" i="3"/>
  <c r="C26476" i="3"/>
  <c r="C26477" i="3"/>
  <c r="C26478" i="3"/>
  <c r="C26510" i="3"/>
  <c r="C26511" i="3"/>
  <c r="C26512" i="3"/>
  <c r="C26513" i="3"/>
  <c r="C26514" i="3"/>
  <c r="C26515" i="3"/>
  <c r="C26551" i="3"/>
  <c r="C26552" i="3"/>
  <c r="C26553" i="3"/>
  <c r="C26554" i="3"/>
  <c r="C26587" i="3"/>
  <c r="C26588" i="3"/>
  <c r="C26589" i="3"/>
  <c r="C26590" i="3"/>
  <c r="C26623" i="3"/>
  <c r="C26624" i="3"/>
  <c r="C26625" i="3"/>
  <c r="C26626" i="3"/>
  <c r="C26627" i="3"/>
  <c r="C26628" i="3"/>
  <c r="C26665" i="3"/>
  <c r="C26666" i="3"/>
  <c r="C26667" i="3"/>
  <c r="C26668" i="3"/>
  <c r="C26700" i="3"/>
  <c r="C26701" i="3"/>
  <c r="C26702" i="3"/>
  <c r="C26703" i="3"/>
  <c r="C26735" i="3"/>
  <c r="C26736" i="3"/>
  <c r="C26737" i="3"/>
  <c r="C26738" i="3"/>
  <c r="C26739" i="3"/>
  <c r="C26740" i="3"/>
  <c r="C26776" i="3"/>
  <c r="C26777" i="3"/>
  <c r="C26778" i="3"/>
  <c r="C26779" i="3"/>
  <c r="C26812" i="3"/>
  <c r="C26813" i="3"/>
  <c r="C26814" i="3"/>
  <c r="C26815" i="3"/>
  <c r="C26816" i="3"/>
  <c r="C26817" i="3"/>
  <c r="C26854" i="3"/>
  <c r="C26855" i="3"/>
  <c r="C26856" i="3"/>
  <c r="C26857" i="3"/>
  <c r="C26891" i="3"/>
  <c r="C26892" i="3"/>
  <c r="C26893" i="3"/>
  <c r="C26894" i="3"/>
  <c r="C26927" i="3"/>
  <c r="C26928" i="3"/>
  <c r="C26929" i="3"/>
  <c r="C26930" i="3"/>
  <c r="C26931" i="3"/>
  <c r="C26932" i="3"/>
  <c r="C26969" i="3"/>
  <c r="C26970" i="3"/>
  <c r="C26971" i="3"/>
  <c r="C26972" i="3"/>
  <c r="C27006" i="3"/>
  <c r="C27007" i="3"/>
  <c r="C27008" i="3"/>
  <c r="C27009" i="3"/>
  <c r="C27042" i="3"/>
  <c r="C27043" i="3"/>
  <c r="C27044" i="3"/>
  <c r="C27045" i="3"/>
  <c r="C27080" i="3"/>
  <c r="C27081" i="3"/>
  <c r="C27082" i="3"/>
  <c r="C27083" i="3"/>
  <c r="C27084" i="3"/>
  <c r="C27085" i="3"/>
  <c r="C27122" i="3"/>
  <c r="C27123" i="3"/>
  <c r="C27124" i="3"/>
  <c r="C27125" i="3"/>
  <c r="C27126" i="3"/>
  <c r="C27127" i="3"/>
  <c r="C27200" i="3"/>
  <c r="C27201" i="3"/>
  <c r="C27202" i="3"/>
  <c r="C27203" i="3"/>
  <c r="C27236" i="3"/>
  <c r="C27237" i="3"/>
  <c r="C27238" i="3"/>
  <c r="C27239" i="3"/>
  <c r="B27343" i="3"/>
  <c r="B27344" i="3"/>
  <c r="B27385" i="3"/>
  <c r="B27386" i="3"/>
  <c r="C27393" i="3"/>
  <c r="C27394" i="3"/>
  <c r="C27395" i="3"/>
  <c r="C27396" i="3"/>
  <c r="C27429" i="3"/>
  <c r="C27430" i="3"/>
  <c r="C27431" i="3"/>
  <c r="C27432" i="3"/>
  <c r="C27465" i="3"/>
  <c r="C27466" i="3"/>
  <c r="C27467" i="3"/>
  <c r="C27468" i="3"/>
  <c r="C27501" i="3"/>
  <c r="C27502" i="3"/>
  <c r="C27503" i="3"/>
  <c r="C27504" i="3"/>
  <c r="C27538" i="3"/>
  <c r="C27539" i="3"/>
  <c r="C27540" i="3"/>
  <c r="C27541" i="3"/>
  <c r="C27542" i="3"/>
  <c r="C27543" i="3"/>
  <c r="C27580" i="3"/>
  <c r="C27581" i="3"/>
  <c r="C27582" i="3"/>
  <c r="C27583" i="3"/>
  <c r="C27584" i="3"/>
  <c r="C27585" i="3"/>
  <c r="C27622" i="3"/>
  <c r="C27623" i="3"/>
  <c r="C27624" i="3"/>
  <c r="C27625" i="3"/>
  <c r="C27658" i="3"/>
  <c r="C27659" i="3"/>
  <c r="C27660" i="3"/>
  <c r="C27661" i="3"/>
  <c r="C27694" i="3"/>
  <c r="C27695" i="3"/>
  <c r="C27696" i="3"/>
  <c r="C27697" i="3"/>
  <c r="C27730" i="3"/>
  <c r="C27731" i="3"/>
  <c r="C27732" i="3"/>
  <c r="C27733" i="3"/>
  <c r="C27767" i="3"/>
  <c r="C27768" i="3"/>
  <c r="C27769" i="3"/>
  <c r="C27770" i="3"/>
  <c r="C27771" i="3"/>
  <c r="C27772" i="3"/>
  <c r="C27809" i="3"/>
  <c r="C27810" i="3"/>
  <c r="C27811" i="3"/>
  <c r="C27812" i="3"/>
  <c r="C27813" i="3"/>
  <c r="C27814" i="3"/>
  <c r="C27851" i="3"/>
  <c r="C27852" i="3"/>
  <c r="C27853" i="3"/>
  <c r="C27854" i="3"/>
  <c r="C27887" i="3"/>
  <c r="C27888" i="3"/>
  <c r="C27889" i="3"/>
  <c r="C27890" i="3"/>
  <c r="C27923" i="3"/>
  <c r="C27924" i="3"/>
  <c r="C27925" i="3"/>
  <c r="C27926" i="3"/>
  <c r="C27959" i="3"/>
  <c r="C27960" i="3"/>
  <c r="C27961" i="3"/>
  <c r="C27962" i="3"/>
  <c r="C27996" i="3"/>
  <c r="C27997" i="3"/>
  <c r="C27998" i="3"/>
  <c r="C27999" i="3"/>
  <c r="C28000" i="3"/>
  <c r="C28001" i="3"/>
  <c r="C28038" i="3"/>
  <c r="C28039" i="3"/>
  <c r="C28040" i="3"/>
  <c r="C28041" i="3"/>
  <c r="C28042" i="3"/>
  <c r="C28043" i="3"/>
  <c r="C28080" i="3"/>
  <c r="C28081" i="3"/>
  <c r="C28082" i="3"/>
  <c r="C28083" i="3"/>
  <c r="C28115" i="3"/>
  <c r="C28116" i="3"/>
  <c r="C28117" i="3"/>
  <c r="C28118" i="3"/>
  <c r="C28150" i="3"/>
  <c r="C28151" i="3"/>
  <c r="C28152" i="3"/>
  <c r="C28153" i="3"/>
  <c r="C28185" i="3"/>
  <c r="C28186" i="3"/>
  <c r="C28187" i="3"/>
  <c r="C28188" i="3"/>
  <c r="C28221" i="3"/>
  <c r="C28222" i="3"/>
  <c r="C28223" i="3"/>
  <c r="C28224" i="3"/>
  <c r="C28225" i="3"/>
  <c r="C28226" i="3"/>
  <c r="C28262" i="3"/>
  <c r="C28263" i="3"/>
  <c r="C28264" i="3"/>
  <c r="C28265" i="3"/>
  <c r="C28266" i="3"/>
  <c r="C28267" i="3"/>
  <c r="C28303" i="3"/>
  <c r="C28304" i="3"/>
  <c r="C28305" i="3"/>
  <c r="C28306" i="3"/>
  <c r="C28339" i="3"/>
  <c r="C28340" i="3"/>
  <c r="C28341" i="3"/>
  <c r="C28342" i="3"/>
  <c r="C28375" i="3"/>
  <c r="C28376" i="3"/>
  <c r="C28377" i="3"/>
  <c r="C28378" i="3"/>
  <c r="C28411" i="3"/>
  <c r="C28412" i="3"/>
  <c r="C28413" i="3"/>
  <c r="C28414" i="3"/>
  <c r="C28448" i="3"/>
  <c r="C28449" i="3"/>
  <c r="C28450" i="3"/>
  <c r="C28451" i="3"/>
  <c r="C28452" i="3"/>
  <c r="C28453" i="3"/>
  <c r="C28490" i="3"/>
  <c r="C28491" i="3"/>
  <c r="C28492" i="3"/>
  <c r="C28493" i="3"/>
  <c r="C28494" i="3"/>
  <c r="C28495" i="3"/>
  <c r="C28578" i="3"/>
  <c r="C28586" i="3"/>
  <c r="C28587" i="3"/>
  <c r="B28588" i="3"/>
  <c r="C28590" i="3"/>
  <c r="B28591" i="3"/>
  <c r="C28592" i="3"/>
  <c r="C28593" i="3"/>
  <c r="C28594" i="3"/>
  <c r="B28596" i="3"/>
  <c r="C28597" i="3"/>
  <c r="B28599" i="3"/>
  <c r="B28600" i="3"/>
  <c r="B28601" i="3"/>
  <c r="B28602" i="3"/>
  <c r="C28603" i="3"/>
  <c r="B28607" i="3"/>
  <c r="C28631" i="3"/>
  <c r="C28671" i="3"/>
  <c r="C28692" i="3"/>
  <c r="B28693" i="3"/>
  <c r="C28698" i="3"/>
  <c r="C28699" i="3"/>
  <c r="C28728" i="3"/>
  <c r="C28745" i="3"/>
  <c r="B28746" i="3"/>
  <c r="C28751" i="3"/>
  <c r="C28752" i="3"/>
  <c r="C28780" i="3"/>
  <c r="B28788" i="3"/>
  <c r="C28794" i="3"/>
  <c r="C28822" i="3"/>
  <c r="B28830" i="3"/>
  <c r="C28836" i="3"/>
  <c r="B28860" i="3"/>
  <c r="B28861" i="3"/>
  <c r="C29223" i="3"/>
  <c r="C29250" i="3"/>
  <c r="C29306" i="3"/>
  <c r="C29328" i="3"/>
  <c r="C29350" i="3"/>
  <c r="C29375" i="3"/>
  <c r="C29396" i="3"/>
  <c r="C29417" i="3"/>
  <c r="C29438" i="3"/>
  <c r="B29461" i="3"/>
  <c r="B29462" i="3"/>
  <c r="B29466" i="3"/>
  <c r="B29467" i="3"/>
  <c r="B29473" i="3"/>
  <c r="E29474" i="3"/>
  <c r="C29476" i="3"/>
  <c r="B29478" i="3"/>
  <c r="C29480" i="3"/>
  <c r="B29481" i="3"/>
  <c r="C29488" i="3"/>
  <c r="B29512" i="3"/>
  <c r="B29513" i="3"/>
  <c r="B29574" i="3"/>
  <c r="B29575" i="3"/>
  <c r="B29576" i="3"/>
  <c r="C29710" i="3"/>
  <c r="C29735" i="3"/>
  <c r="C29804" i="3"/>
  <c r="C29878" i="3"/>
  <c r="B29909" i="3"/>
  <c r="C29913" i="3"/>
  <c r="C29992" i="3"/>
  <c r="C30064" i="3"/>
  <c r="C30077" i="3"/>
  <c r="C30088" i="3"/>
  <c r="C30090" i="3"/>
  <c r="B30192" i="3"/>
  <c r="C30198" i="3"/>
  <c r="B30207" i="3"/>
  <c r="C30213" i="3"/>
  <c r="B30225" i="3"/>
  <c r="B30228" i="3"/>
  <c r="C30232" i="3"/>
  <c r="C30253" i="3"/>
  <c r="B30256" i="3"/>
  <c r="B30266" i="3"/>
  <c r="B30269" i="3"/>
  <c r="C30273" i="3"/>
  <c r="B30296" i="3"/>
  <c r="B30348" i="3"/>
  <c r="B30351" i="3"/>
  <c r="C30355" i="3"/>
  <c r="C30356" i="3"/>
  <c r="C30363" i="3"/>
  <c r="C30366" i="3"/>
  <c r="B30378" i="3"/>
  <c r="B30428" i="3"/>
  <c r="B30431" i="3"/>
  <c r="C30435" i="3"/>
  <c r="C30436" i="3"/>
  <c r="C30443" i="3"/>
  <c r="C30446" i="3"/>
  <c r="B30458" i="3"/>
  <c r="B30713" i="3"/>
  <c r="B30783" i="3"/>
  <c r="C30933" i="3"/>
  <c r="B30949" i="3"/>
  <c r="C30966" i="3"/>
  <c r="B30982" i="3"/>
  <c r="C31050" i="3"/>
  <c r="C31122" i="3"/>
  <c r="C31194" i="3"/>
  <c r="C31607" i="3"/>
  <c r="C31650" i="3"/>
  <c r="C31754" i="3"/>
  <c r="B32307" i="3"/>
  <c r="C32309" i="3"/>
  <c r="C32310" i="3"/>
  <c r="C32312" i="3"/>
  <c r="C32313" i="3"/>
  <c r="C32314" i="3"/>
  <c r="C32315" i="3"/>
  <c r="C32316" i="3"/>
  <c r="C32317" i="3"/>
  <c r="C32318" i="3"/>
  <c r="C32319" i="3"/>
  <c r="C32320" i="3"/>
  <c r="C32321" i="3"/>
  <c r="C32323" i="3"/>
  <c r="E32324" i="3"/>
  <c r="C32325" i="3"/>
  <c r="C32326" i="3"/>
  <c r="C32327" i="3"/>
  <c r="C32328" i="3"/>
  <c r="C32329" i="3"/>
  <c r="C32330" i="3"/>
  <c r="C32331" i="3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2" i="2"/>
  <c r="T3" i="1"/>
  <c r="T4" i="1"/>
  <c r="T5" i="1"/>
  <c r="T6" i="1"/>
  <c r="T7" i="1"/>
  <c r="T8" i="1"/>
  <c r="T9" i="1"/>
  <c r="V9" i="1" s="1"/>
  <c r="T10" i="1"/>
  <c r="V10" i="1" s="1"/>
  <c r="T2" i="1"/>
  <c r="U10" i="1" l="1"/>
  <c r="U9" i="1"/>
  <c r="U2" i="1"/>
  <c r="V2" i="1"/>
  <c r="U8" i="1"/>
  <c r="V8" i="1"/>
  <c r="U4" i="1"/>
  <c r="V4" i="1"/>
  <c r="U7" i="1"/>
  <c r="V7" i="1"/>
  <c r="U3" i="1"/>
  <c r="V3" i="1"/>
  <c r="U6" i="1"/>
  <c r="V6" i="1"/>
  <c r="U5" i="1"/>
  <c r="V5" i="1"/>
</calcChain>
</file>

<file path=xl/sharedStrings.xml><?xml version="1.0" encoding="utf-8"?>
<sst xmlns="http://schemas.openxmlformats.org/spreadsheetml/2006/main" count="82222" uniqueCount="3853">
  <si>
    <t>150</t>
  </si>
  <si>
    <t>Bohrungs-ø 37,226 +0,04</t>
  </si>
  <si>
    <t/>
  </si>
  <si>
    <t>14</t>
  </si>
  <si>
    <t>MESSUHR</t>
  </si>
  <si>
    <t>37,226</t>
  </si>
  <si>
    <t>mm</t>
  </si>
  <si>
    <t>37,266</t>
  </si>
  <si>
    <t>1/1</t>
  </si>
  <si>
    <t>100% Prüfung</t>
  </si>
  <si>
    <t>0048</t>
  </si>
  <si>
    <t>80</t>
  </si>
  <si>
    <t>50000000</t>
  </si>
  <si>
    <t>4</t>
  </si>
  <si>
    <t>160</t>
  </si>
  <si>
    <t>Rundheit max. 0,018</t>
  </si>
  <si>
    <t>1</t>
  </si>
  <si>
    <t>FORM- UND LAGEMESSGERÄT</t>
  </si>
  <si>
    <t>0,000</t>
  </si>
  <si>
    <t>0,018</t>
  </si>
  <si>
    <t>1/444</t>
  </si>
  <si>
    <t>1 Teil pro Schicht</t>
  </si>
  <si>
    <t>20</t>
  </si>
  <si>
    <t>170</t>
  </si>
  <si>
    <t>Sichtprüfung der Oberflächen und</t>
  </si>
  <si>
    <t>Sichtprüfung allg.</t>
  </si>
  <si>
    <t>46</t>
  </si>
  <si>
    <t>visuelle Prüfung</t>
  </si>
  <si>
    <t>X</t>
  </si>
  <si>
    <t>1/60</t>
  </si>
  <si>
    <t>1 Teil pro 60min</t>
  </si>
  <si>
    <t>180</t>
  </si>
  <si>
    <t>Maschinenabnahme gemäß Pb 8.5.1.3</t>
  </si>
  <si>
    <t>45</t>
  </si>
  <si>
    <t>SONST. MESSMITTEL</t>
  </si>
  <si>
    <t>1/CH.</t>
  </si>
  <si>
    <t>1 Teil pro Charge/ FA</t>
  </si>
  <si>
    <t>11</t>
  </si>
  <si>
    <t>190</t>
  </si>
  <si>
    <t>Prozessparameter gem. Einstelldatenblatt</t>
  </si>
  <si>
    <t>200</t>
  </si>
  <si>
    <t>Zwischenprüfung gemäß Pb 8.5.1.1</t>
  </si>
  <si>
    <t>TEST-5</t>
  </si>
  <si>
    <t>Einfach-Stichprobenverf. Test-5 PB 8.5.1</t>
  </si>
  <si>
    <t>16</t>
  </si>
  <si>
    <t>32</t>
  </si>
  <si>
    <t>30</t>
  </si>
  <si>
    <t>71</t>
  </si>
  <si>
    <t>70</t>
  </si>
  <si>
    <t>10</t>
  </si>
  <si>
    <t>Länge</t>
  </si>
  <si>
    <t>50000001</t>
  </si>
  <si>
    <t>Abstand</t>
  </si>
  <si>
    <t>40</t>
  </si>
  <si>
    <t>50</t>
  </si>
  <si>
    <t>Gewindetiefe</t>
  </si>
  <si>
    <t>60</t>
  </si>
  <si>
    <t>Aussen-ø</t>
  </si>
  <si>
    <t>2</t>
  </si>
  <si>
    <t>Gewinde</t>
  </si>
  <si>
    <t>90</t>
  </si>
  <si>
    <t>Koaxialität</t>
  </si>
  <si>
    <t>3</t>
  </si>
  <si>
    <t>0</t>
  </si>
  <si>
    <t>50000002</t>
  </si>
  <si>
    <t>6</t>
  </si>
  <si>
    <t>5</t>
  </si>
  <si>
    <t>50000003</t>
  </si>
  <si>
    <t>13</t>
  </si>
  <si>
    <t>50000005</t>
  </si>
  <si>
    <t>Bohrungs-ø</t>
  </si>
  <si>
    <t>Bohrungstiefe</t>
  </si>
  <si>
    <t>Fase</t>
  </si>
  <si>
    <t>7</t>
  </si>
  <si>
    <t>59</t>
  </si>
  <si>
    <t>50000007</t>
  </si>
  <si>
    <t>33</t>
  </si>
  <si>
    <t>Winkel</t>
  </si>
  <si>
    <t>°</t>
  </si>
  <si>
    <t>Gratfreiheit</t>
  </si>
  <si>
    <t>49</t>
  </si>
  <si>
    <t>Verpackung</t>
  </si>
  <si>
    <t>12</t>
  </si>
  <si>
    <t>25</t>
  </si>
  <si>
    <t>15</t>
  </si>
  <si>
    <t>85</t>
  </si>
  <si>
    <t>18</t>
  </si>
  <si>
    <t>19</t>
  </si>
  <si>
    <t>21</t>
  </si>
  <si>
    <t>75</t>
  </si>
  <si>
    <t>Fräsbreite</t>
  </si>
  <si>
    <t>17</t>
  </si>
  <si>
    <t>62</t>
  </si>
  <si>
    <t>27</t>
  </si>
  <si>
    <t>28</t>
  </si>
  <si>
    <t>26</t>
  </si>
  <si>
    <t>24</t>
  </si>
  <si>
    <t>69</t>
  </si>
  <si>
    <t>36</t>
  </si>
  <si>
    <t>23</t>
  </si>
  <si>
    <t>37</t>
  </si>
  <si>
    <t>39</t>
  </si>
  <si>
    <t>34</t>
  </si>
  <si>
    <t>41</t>
  </si>
  <si>
    <t>35</t>
  </si>
  <si>
    <t>38</t>
  </si>
  <si>
    <t>44</t>
  </si>
  <si>
    <t>43</t>
  </si>
  <si>
    <t>42</t>
  </si>
  <si>
    <t>54</t>
  </si>
  <si>
    <t>Sichtprüfung</t>
  </si>
  <si>
    <t>50000008</t>
  </si>
  <si>
    <t>9</t>
  </si>
  <si>
    <t>105</t>
  </si>
  <si>
    <t>Höhe</t>
  </si>
  <si>
    <t>Radius</t>
  </si>
  <si>
    <t>22</t>
  </si>
  <si>
    <t>Planlauf</t>
  </si>
  <si>
    <t>Rautiefe</t>
  </si>
  <si>
    <t>Innen-ø</t>
  </si>
  <si>
    <t>Rundlauf</t>
  </si>
  <si>
    <t>Rundheit</t>
  </si>
  <si>
    <t>56</t>
  </si>
  <si>
    <t>57</t>
  </si>
  <si>
    <t>53</t>
  </si>
  <si>
    <t>63</t>
  </si>
  <si>
    <t>65</t>
  </si>
  <si>
    <t>64</t>
  </si>
  <si>
    <t>101</t>
  </si>
  <si>
    <t>50000011</t>
  </si>
  <si>
    <t>50000012</t>
  </si>
  <si>
    <t>Einstichbreite</t>
  </si>
  <si>
    <t>48</t>
  </si>
  <si>
    <t>51</t>
  </si>
  <si>
    <t>58</t>
  </si>
  <si>
    <t>55</t>
  </si>
  <si>
    <t>66</t>
  </si>
  <si>
    <t>50000013</t>
  </si>
  <si>
    <t>8</t>
  </si>
  <si>
    <t>50000014</t>
  </si>
  <si>
    <t>Fasen-ø</t>
  </si>
  <si>
    <t>50000015</t>
  </si>
  <si>
    <t>31</t>
  </si>
  <si>
    <t>50000016</t>
  </si>
  <si>
    <t>50000017</t>
  </si>
  <si>
    <t>50000018</t>
  </si>
  <si>
    <t>52</t>
  </si>
  <si>
    <t>68</t>
  </si>
  <si>
    <t>76</t>
  </si>
  <si>
    <t>77</t>
  </si>
  <si>
    <t>82</t>
  </si>
  <si>
    <t>74</t>
  </si>
  <si>
    <t>93</t>
  </si>
  <si>
    <t>97</t>
  </si>
  <si>
    <t>50000025</t>
  </si>
  <si>
    <t>81</t>
  </si>
  <si>
    <t>Ebenheit</t>
  </si>
  <si>
    <t>84</t>
  </si>
  <si>
    <t>50000027</t>
  </si>
  <si>
    <t>61</t>
  </si>
  <si>
    <t>50000033</t>
  </si>
  <si>
    <t>50000034</t>
  </si>
  <si>
    <t>50000040</t>
  </si>
  <si>
    <t>50000044</t>
  </si>
  <si>
    <t>50000045</t>
  </si>
  <si>
    <t>Prüfhülse</t>
  </si>
  <si>
    <t>50000050</t>
  </si>
  <si>
    <t>Bohrungs-ø38,4+/-0,15</t>
  </si>
  <si>
    <t>50000054</t>
  </si>
  <si>
    <t>Achtung</t>
  </si>
  <si>
    <t>50000061</t>
  </si>
  <si>
    <t>50000062</t>
  </si>
  <si>
    <t>50000086</t>
  </si>
  <si>
    <t>Bohrungsabstand</t>
  </si>
  <si>
    <t>50000089</t>
  </si>
  <si>
    <t>50000100</t>
  </si>
  <si>
    <t>Durchmesser</t>
  </si>
  <si>
    <t>Fasenlänge</t>
  </si>
  <si>
    <t>50000111</t>
  </si>
  <si>
    <t>506.1</t>
  </si>
  <si>
    <t>89</t>
  </si>
  <si>
    <t>50000128</t>
  </si>
  <si>
    <t>50000131</t>
  </si>
  <si>
    <t>50000140</t>
  </si>
  <si>
    <t>50000160</t>
  </si>
  <si>
    <t>50000179</t>
  </si>
  <si>
    <t>50000205</t>
  </si>
  <si>
    <t>29</t>
  </si>
  <si>
    <t>50000212</t>
  </si>
  <si>
    <t>50000213</t>
  </si>
  <si>
    <t>50000217</t>
  </si>
  <si>
    <t>50000220</t>
  </si>
  <si>
    <t>50000221</t>
  </si>
  <si>
    <t>50000223</t>
  </si>
  <si>
    <t>Einstichbr.1,65+0,06/-0,03</t>
  </si>
  <si>
    <t>50000226</t>
  </si>
  <si>
    <t>50000231</t>
  </si>
  <si>
    <t>Symmetrie</t>
  </si>
  <si>
    <t>50000242</t>
  </si>
  <si>
    <t>50000243</t>
  </si>
  <si>
    <t>Einstichtiefe</t>
  </si>
  <si>
    <t>Breite</t>
  </si>
  <si>
    <t>50000244</t>
  </si>
  <si>
    <t>Bohrungsabstand12,85±0,1</t>
  </si>
  <si>
    <t>Einst.-tief0,15+0,07/-0,01</t>
  </si>
  <si>
    <t>50000246</t>
  </si>
  <si>
    <t>50000249</t>
  </si>
  <si>
    <t>Einstich-ø</t>
  </si>
  <si>
    <t>50000250</t>
  </si>
  <si>
    <t>Kantenbruch</t>
  </si>
  <si>
    <t>50000251</t>
  </si>
  <si>
    <t>50000252</t>
  </si>
  <si>
    <t>Parallelität</t>
  </si>
  <si>
    <t>50000255</t>
  </si>
  <si>
    <t>50000259</t>
  </si>
  <si>
    <t>Mass:</t>
  </si>
  <si>
    <t>50000264</t>
  </si>
  <si>
    <t>Ausführung:</t>
  </si>
  <si>
    <t>50000265</t>
  </si>
  <si>
    <t>50000267</t>
  </si>
  <si>
    <t>50000268</t>
  </si>
  <si>
    <t>50000269</t>
  </si>
  <si>
    <t>50000270</t>
  </si>
  <si>
    <t>50000271</t>
  </si>
  <si>
    <t>50000274</t>
  </si>
  <si>
    <t>50000275</t>
  </si>
  <si>
    <t>50000276</t>
  </si>
  <si>
    <t>Einstichø12,9-0,016/-0,066</t>
  </si>
  <si>
    <t>Freistichabstand</t>
  </si>
  <si>
    <t>50000277</t>
  </si>
  <si>
    <t>50000278</t>
  </si>
  <si>
    <t>50000279</t>
  </si>
  <si>
    <t>50000280</t>
  </si>
  <si>
    <t>50000285</t>
  </si>
  <si>
    <t>Aussen-ø44,105+0,015/-0,06</t>
  </si>
  <si>
    <t>50000286</t>
  </si>
  <si>
    <t>50000291</t>
  </si>
  <si>
    <t>50000296</t>
  </si>
  <si>
    <t>50000297</t>
  </si>
  <si>
    <t>50000298</t>
  </si>
  <si>
    <t>Sichtprüfung:</t>
  </si>
  <si>
    <t>Paßl.16,5+/-0,5</t>
  </si>
  <si>
    <t>50000299</t>
  </si>
  <si>
    <t>Summenplanlauf</t>
  </si>
  <si>
    <t>Kalibrieren</t>
  </si>
  <si>
    <t>50000300</t>
  </si>
  <si>
    <t>???</t>
  </si>
  <si>
    <t>50000302</t>
  </si>
  <si>
    <t>50000303</t>
  </si>
  <si>
    <t>50000305</t>
  </si>
  <si>
    <t>50000307</t>
  </si>
  <si>
    <t>50000310</t>
  </si>
  <si>
    <t>50000311</t>
  </si>
  <si>
    <t>50000313</t>
  </si>
  <si>
    <t>Einstich-ø23,8+0,05/-0,1</t>
  </si>
  <si>
    <t>50000316</t>
  </si>
  <si>
    <t>Freistichdm.14,0-0,1</t>
  </si>
  <si>
    <t>50000317</t>
  </si>
  <si>
    <t>50000352</t>
  </si>
  <si>
    <t>Sauberkeit</t>
  </si>
  <si>
    <t>50000359</t>
  </si>
  <si>
    <t>50000360</t>
  </si>
  <si>
    <t>50000362</t>
  </si>
  <si>
    <t>Visuell</t>
  </si>
  <si>
    <t>50000363</t>
  </si>
  <si>
    <t>50000365</t>
  </si>
  <si>
    <t>50000366</t>
  </si>
  <si>
    <t>50000367</t>
  </si>
  <si>
    <t>50000368</t>
  </si>
  <si>
    <t>Zylinderform</t>
  </si>
  <si>
    <t>50000369</t>
  </si>
  <si>
    <t>50000370</t>
  </si>
  <si>
    <t>50000371</t>
  </si>
  <si>
    <t>50000373</t>
  </si>
  <si>
    <t>50000376</t>
  </si>
  <si>
    <t>50000379</t>
  </si>
  <si>
    <t>Bohrungs-ø25,65+0,02/+0,06</t>
  </si>
  <si>
    <t>Bohrungs-ø4E7+0,032/+0,020</t>
  </si>
  <si>
    <t>50000381</t>
  </si>
  <si>
    <t>50000382</t>
  </si>
  <si>
    <t>50000384</t>
  </si>
  <si>
    <t>50000385</t>
  </si>
  <si>
    <t>50000387</t>
  </si>
  <si>
    <t>Durchmesser26,9-0,04/-0,12</t>
  </si>
  <si>
    <t>Bohrungsø4E7+0,032/+0,020</t>
  </si>
  <si>
    <t>50000388</t>
  </si>
  <si>
    <t>50000389</t>
  </si>
  <si>
    <t>Bohrungs-ø25,65+0,06/+0,02</t>
  </si>
  <si>
    <t>50000390</t>
  </si>
  <si>
    <t>Bohrtiefe.2,3+0,05</t>
  </si>
  <si>
    <t>Bohrungs-ø24,15+0,12/+0,04</t>
  </si>
  <si>
    <t>50000391</t>
  </si>
  <si>
    <t>50000392</t>
  </si>
  <si>
    <t>50000393</t>
  </si>
  <si>
    <t>Bohrungs-ø23+0,04/+0,12</t>
  </si>
  <si>
    <t>Bohrungs-ø13+0.05/+0.2</t>
  </si>
  <si>
    <t>50000394</t>
  </si>
  <si>
    <t>Bohrungs-ø24,1+0,12/+0,04</t>
  </si>
  <si>
    <t>50000395</t>
  </si>
  <si>
    <t>Bohrungsabst.5,4+0,1/-0,05</t>
  </si>
  <si>
    <t>50000396</t>
  </si>
  <si>
    <t>Bohrungs-ø13,00+0,20/+0,05</t>
  </si>
  <si>
    <t>50000397</t>
  </si>
  <si>
    <t>50000399</t>
  </si>
  <si>
    <t>Freistich-ø11,7-0,04/-0,12</t>
  </si>
  <si>
    <t>50000400</t>
  </si>
  <si>
    <t>Durchmesser24,0-0,04/-0,12</t>
  </si>
  <si>
    <t>Durchmesser23,0-0,04/-0,12</t>
  </si>
  <si>
    <t>50000401</t>
  </si>
  <si>
    <t>50000402</t>
  </si>
  <si>
    <t>Durchmesser26,0-0,04/-0,12</t>
  </si>
  <si>
    <t>Durchmesser24,2-0,05/-0,20</t>
  </si>
  <si>
    <t>50000403</t>
  </si>
  <si>
    <t>Bohrungsabst.5,6+0,1/-0,05</t>
  </si>
  <si>
    <t>50000404</t>
  </si>
  <si>
    <t>Aussen-ø26.9-0.04/-0.12</t>
  </si>
  <si>
    <t>Bohrungs-ø25.65+0.06/+0.02</t>
  </si>
  <si>
    <t>Bohrungs-ø24.1+0.12/+0.04</t>
  </si>
  <si>
    <t>Bohrungs-ø22.5+0.12/+0.04</t>
  </si>
  <si>
    <t>Bohrungs-ø18.5+0.02/+0.06</t>
  </si>
  <si>
    <t>50000407</t>
  </si>
  <si>
    <t>Bohrtiefe5,4+0,1/-0,05</t>
  </si>
  <si>
    <t>50000408</t>
  </si>
  <si>
    <t>Durchmesser20,6-0,05/-0,20</t>
  </si>
  <si>
    <t>Durchmesser9,25+0,01/-0,10</t>
  </si>
  <si>
    <t>Durchmesser26,4-0,05/-0,2</t>
  </si>
  <si>
    <t>50000409</t>
  </si>
  <si>
    <t>50000410</t>
  </si>
  <si>
    <t>50000411</t>
  </si>
  <si>
    <t>50000413</t>
  </si>
  <si>
    <t>50000414</t>
  </si>
  <si>
    <t>50000415</t>
  </si>
  <si>
    <t>50000416</t>
  </si>
  <si>
    <t>50000418</t>
  </si>
  <si>
    <t>50000419</t>
  </si>
  <si>
    <t>50000420</t>
  </si>
  <si>
    <t>50000423</t>
  </si>
  <si>
    <t>50000424</t>
  </si>
  <si>
    <t>50000425</t>
  </si>
  <si>
    <t>50000426</t>
  </si>
  <si>
    <t>Freistich-ø11,7-0,05/-0,12</t>
  </si>
  <si>
    <t>50000427</t>
  </si>
  <si>
    <t>50000428</t>
  </si>
  <si>
    <t>50000429</t>
  </si>
  <si>
    <t>50000430</t>
  </si>
  <si>
    <t>50000431</t>
  </si>
  <si>
    <t>50000432</t>
  </si>
  <si>
    <t>50000433</t>
  </si>
  <si>
    <t>50000434</t>
  </si>
  <si>
    <t>50000435</t>
  </si>
  <si>
    <t>50000438</t>
  </si>
  <si>
    <t>50000439</t>
  </si>
  <si>
    <t>Bohrungs-ø6,3-0,022/-0,037</t>
  </si>
  <si>
    <t>50000440</t>
  </si>
  <si>
    <t>50000443</t>
  </si>
  <si>
    <t>50000444</t>
  </si>
  <si>
    <t>50000447</t>
  </si>
  <si>
    <t>50000448</t>
  </si>
  <si>
    <t>50000449</t>
  </si>
  <si>
    <t>Scharfkantig</t>
  </si>
  <si>
    <t>Achtung:</t>
  </si>
  <si>
    <t>50000450</t>
  </si>
  <si>
    <t>50000451</t>
  </si>
  <si>
    <t>50000452</t>
  </si>
  <si>
    <t>50000453</t>
  </si>
  <si>
    <t>50000454</t>
  </si>
  <si>
    <t>50000455</t>
  </si>
  <si>
    <t>50000457</t>
  </si>
  <si>
    <t>50000458</t>
  </si>
  <si>
    <t>50000459</t>
  </si>
  <si>
    <t>50000461</t>
  </si>
  <si>
    <t>Rost</t>
  </si>
  <si>
    <t>Schlag-Druckstellen,</t>
  </si>
  <si>
    <t>50000462</t>
  </si>
  <si>
    <t>50000467</t>
  </si>
  <si>
    <t>50000486</t>
  </si>
  <si>
    <t>50000490</t>
  </si>
  <si>
    <t>50000493</t>
  </si>
  <si>
    <t>50000497</t>
  </si>
  <si>
    <t>50000500</t>
  </si>
  <si>
    <t>50000502</t>
  </si>
  <si>
    <t>50000505</t>
  </si>
  <si>
    <t>50000506</t>
  </si>
  <si>
    <t>50000507</t>
  </si>
  <si>
    <t>50000508</t>
  </si>
  <si>
    <t>Alle</t>
  </si>
  <si>
    <t>50000509</t>
  </si>
  <si>
    <t>Bohrungsø12F8+0,043/+0,016</t>
  </si>
  <si>
    <t>Freistich-ø</t>
  </si>
  <si>
    <t>50000510</t>
  </si>
  <si>
    <t>50000511</t>
  </si>
  <si>
    <t>Bohrungsø14F8+0,043/+0,016</t>
  </si>
  <si>
    <t>50000512</t>
  </si>
  <si>
    <t>50000513</t>
  </si>
  <si>
    <t>50000515</t>
  </si>
  <si>
    <t>50000516</t>
  </si>
  <si>
    <t>50000519</t>
  </si>
  <si>
    <t>50000520</t>
  </si>
  <si>
    <t>Bohrungsø19,5-0,002/-0,010</t>
  </si>
  <si>
    <t>50000521</t>
  </si>
  <si>
    <t>50000522</t>
  </si>
  <si>
    <t>50000524</t>
  </si>
  <si>
    <t>50000526</t>
  </si>
  <si>
    <t>50000527</t>
  </si>
  <si>
    <t>50000528</t>
  </si>
  <si>
    <t>50000529</t>
  </si>
  <si>
    <t>50000531</t>
  </si>
  <si>
    <t>50000532</t>
  </si>
  <si>
    <t>50000533</t>
  </si>
  <si>
    <t>50000534</t>
  </si>
  <si>
    <t>50000535</t>
  </si>
  <si>
    <t>50000536</t>
  </si>
  <si>
    <t>50000537</t>
  </si>
  <si>
    <t>50000538</t>
  </si>
  <si>
    <t>50000539</t>
  </si>
  <si>
    <t>50000540</t>
  </si>
  <si>
    <t>Gesamtlänge</t>
  </si>
  <si>
    <t>50000541</t>
  </si>
  <si>
    <t>50000544</t>
  </si>
  <si>
    <t>50000545</t>
  </si>
  <si>
    <t>50000549</t>
  </si>
  <si>
    <t>Bohrungsø24K6+0,002/-0,011</t>
  </si>
  <si>
    <t>Bohrungsø28K6+0,002/-0,011</t>
  </si>
  <si>
    <t>50000550</t>
  </si>
  <si>
    <t>Bohrungsø28N6-0,011/-0,024</t>
  </si>
  <si>
    <t>Bohrungsø42K6+0,003/-0,013</t>
  </si>
  <si>
    <t>50000551</t>
  </si>
  <si>
    <t>50000553</t>
  </si>
  <si>
    <t>50000555</t>
  </si>
  <si>
    <t>50000592</t>
  </si>
  <si>
    <t>50000593</t>
  </si>
  <si>
    <t>50000595</t>
  </si>
  <si>
    <t>50000598</t>
  </si>
  <si>
    <t>50000605</t>
  </si>
  <si>
    <t>50000606</t>
  </si>
  <si>
    <t>Einstichø10,4-0,030/-0,065</t>
  </si>
  <si>
    <t>Einstich-ø9,3-0,030/-0,065</t>
  </si>
  <si>
    <t>50000607</t>
  </si>
  <si>
    <t>Einstichø19,02-0,03/-0,067</t>
  </si>
  <si>
    <t>Einstichø17,83-0,03/-0,065</t>
  </si>
  <si>
    <t>Bohrungsø14,8+0,027/+0,010</t>
  </si>
  <si>
    <t>Bohrungsø18,5+0,043/+0,018</t>
  </si>
  <si>
    <t>50000608</t>
  </si>
  <si>
    <t>Freistdm17,83-0,030/-0,065</t>
  </si>
  <si>
    <t>Bohrungsø14,8+0,032/+0,016</t>
  </si>
  <si>
    <t>50000609</t>
  </si>
  <si>
    <t>50000610</t>
  </si>
  <si>
    <t>50000613</t>
  </si>
  <si>
    <t>50000615</t>
  </si>
  <si>
    <t>50000616</t>
  </si>
  <si>
    <t>50000618</t>
  </si>
  <si>
    <t>50000619</t>
  </si>
  <si>
    <t>50000620</t>
  </si>
  <si>
    <t>Durchmesser13+0,034/+0,018</t>
  </si>
  <si>
    <t>50000622</t>
  </si>
  <si>
    <t>Bohrungsø15N7-0,005/-0,023</t>
  </si>
  <si>
    <t>50000625</t>
  </si>
  <si>
    <t>50000627</t>
  </si>
  <si>
    <t>50000629</t>
  </si>
  <si>
    <t>50000631</t>
  </si>
  <si>
    <t>Zapfenø13+0,034/+0,018</t>
  </si>
  <si>
    <t>50000633</t>
  </si>
  <si>
    <t>50000638</t>
  </si>
  <si>
    <t>50000640</t>
  </si>
  <si>
    <t>50000643</t>
  </si>
  <si>
    <t>50000645</t>
  </si>
  <si>
    <t>50000648</t>
  </si>
  <si>
    <t>50000658</t>
  </si>
  <si>
    <t>50000676</t>
  </si>
  <si>
    <t>Freistichdm.5,1+0,15/-0,05</t>
  </si>
  <si>
    <t>50000699</t>
  </si>
  <si>
    <t>50000704</t>
  </si>
  <si>
    <t>50000715</t>
  </si>
  <si>
    <t>50000730</t>
  </si>
  <si>
    <t>50000733</t>
  </si>
  <si>
    <t>50000735</t>
  </si>
  <si>
    <t>50000741</t>
  </si>
  <si>
    <t>50000743</t>
  </si>
  <si>
    <t>50000746</t>
  </si>
  <si>
    <t>50000750</t>
  </si>
  <si>
    <t>Gewinde-Gratfreiheit</t>
  </si>
  <si>
    <t>50000752</t>
  </si>
  <si>
    <t>50000757</t>
  </si>
  <si>
    <t>50000762</t>
  </si>
  <si>
    <t>50000764</t>
  </si>
  <si>
    <t>50000799</t>
  </si>
  <si>
    <t>50000800</t>
  </si>
  <si>
    <t>Requalifizierung</t>
  </si>
  <si>
    <t>50000802</t>
  </si>
  <si>
    <t>50000806</t>
  </si>
  <si>
    <t>50000807</t>
  </si>
  <si>
    <t>Nuttiefe</t>
  </si>
  <si>
    <t>50000809</t>
  </si>
  <si>
    <t>50000810</t>
  </si>
  <si>
    <t>50000814</t>
  </si>
  <si>
    <t>50000816</t>
  </si>
  <si>
    <t>50000817</t>
  </si>
  <si>
    <t>50000825</t>
  </si>
  <si>
    <t>50000827</t>
  </si>
  <si>
    <t>Bohrungsø6,35+0,020/+0,005</t>
  </si>
  <si>
    <t>50000837</t>
  </si>
  <si>
    <t>50000838</t>
  </si>
  <si>
    <t>50000840</t>
  </si>
  <si>
    <t>50000842</t>
  </si>
  <si>
    <t>Einstich-ø56±0,25</t>
  </si>
  <si>
    <t>50000869</t>
  </si>
  <si>
    <t>50000887</t>
  </si>
  <si>
    <t>Bohrungsø17F8+0,043/+0,016</t>
  </si>
  <si>
    <t>50000889</t>
  </si>
  <si>
    <t>Bohrungs-ø15+0,044/+0,020</t>
  </si>
  <si>
    <t>50000891</t>
  </si>
  <si>
    <t>50000893</t>
  </si>
  <si>
    <t>50000895</t>
  </si>
  <si>
    <t>50000896</t>
  </si>
  <si>
    <t>50000898</t>
  </si>
  <si>
    <t>50000899</t>
  </si>
  <si>
    <t>50000901</t>
  </si>
  <si>
    <t>50000902</t>
  </si>
  <si>
    <t>50000903</t>
  </si>
  <si>
    <t>50000904</t>
  </si>
  <si>
    <t>Exzentrizität</t>
  </si>
  <si>
    <t>50000907</t>
  </si>
  <si>
    <t>50000911</t>
  </si>
  <si>
    <t>50000926</t>
  </si>
  <si>
    <t>50000927</t>
  </si>
  <si>
    <t>50000936</t>
  </si>
  <si>
    <t>50000946</t>
  </si>
  <si>
    <t>50000968</t>
  </si>
  <si>
    <t>50000972</t>
  </si>
  <si>
    <t>50001006</t>
  </si>
  <si>
    <t>50001035</t>
  </si>
  <si>
    <t>50001045</t>
  </si>
  <si>
    <t>Bohrungsø27N7-0,007/-0,028</t>
  </si>
  <si>
    <t>50001051</t>
  </si>
  <si>
    <t>Bohrung27N7-0,007/-0,028</t>
  </si>
  <si>
    <t>50001056</t>
  </si>
  <si>
    <t>Bohrungsø14E7+0,050/+0,032</t>
  </si>
  <si>
    <t>50001058</t>
  </si>
  <si>
    <t>Einstichø25e7-0,040/-0,061</t>
  </si>
  <si>
    <t>50001059</t>
  </si>
  <si>
    <t>Bohr.-ø13,5P7-0,011/-0,029</t>
  </si>
  <si>
    <t>50001062</t>
  </si>
  <si>
    <t>Bohrungs-ø6N7-0,004/-0,016</t>
  </si>
  <si>
    <t>Bohrungs-ø9N7-0,004/-0,019</t>
  </si>
  <si>
    <t>Bohrungs-ø5F8+0,028/+0,010</t>
  </si>
  <si>
    <t>50001066</t>
  </si>
  <si>
    <t>50001070</t>
  </si>
  <si>
    <t>Aussenø42,5r6+0,050/+0,034</t>
  </si>
  <si>
    <t>50001076</t>
  </si>
  <si>
    <t>50001081</t>
  </si>
  <si>
    <t>Außenø80,85e8-0,072/-0,126</t>
  </si>
  <si>
    <t>50001082</t>
  </si>
  <si>
    <t>50001083</t>
  </si>
  <si>
    <t>50001084</t>
  </si>
  <si>
    <t>50001091</t>
  </si>
  <si>
    <t>50001092</t>
  </si>
  <si>
    <t>50001098</t>
  </si>
  <si>
    <t>50001109</t>
  </si>
  <si>
    <t>50001161</t>
  </si>
  <si>
    <t>50001167</t>
  </si>
  <si>
    <t>50001194</t>
  </si>
  <si>
    <t>50001197</t>
  </si>
  <si>
    <t>50001244</t>
  </si>
  <si>
    <t>50001257</t>
  </si>
  <si>
    <t>WZW</t>
  </si>
  <si>
    <t>50001258</t>
  </si>
  <si>
    <t>50001259</t>
  </si>
  <si>
    <t>Außen-ø9,933-9,697</t>
  </si>
  <si>
    <t>50001283</t>
  </si>
  <si>
    <t>50001307</t>
  </si>
  <si>
    <t>50001421</t>
  </si>
  <si>
    <t>Aussen-ø34,7±0,1</t>
  </si>
  <si>
    <t>Aussen-ø26±0,2</t>
  </si>
  <si>
    <t>Aussen-ø29±0,05</t>
  </si>
  <si>
    <t>Rechtwinkligkeit</t>
  </si>
  <si>
    <t>50001452</t>
  </si>
  <si>
    <t>50001453</t>
  </si>
  <si>
    <t>50001455</t>
  </si>
  <si>
    <t>50001456</t>
  </si>
  <si>
    <t>SW</t>
  </si>
  <si>
    <t>Fräsmass</t>
  </si>
  <si>
    <t>50001457</t>
  </si>
  <si>
    <t>50001458</t>
  </si>
  <si>
    <t>50001462</t>
  </si>
  <si>
    <t>50001467</t>
  </si>
  <si>
    <t>Vierkantlage</t>
  </si>
  <si>
    <t>50001468</t>
  </si>
  <si>
    <t>50001469</t>
  </si>
  <si>
    <t>Zapfenlänge</t>
  </si>
  <si>
    <t>Kantenbrüche</t>
  </si>
  <si>
    <t>50001470</t>
  </si>
  <si>
    <t>50001473</t>
  </si>
  <si>
    <t>50001474</t>
  </si>
  <si>
    <t>50003830</t>
  </si>
  <si>
    <t>50003838</t>
  </si>
  <si>
    <t>50003842</t>
  </si>
  <si>
    <t>Aussen-ø44,105+0,015/-0,060</t>
  </si>
  <si>
    <t>Freistichtiefe</t>
  </si>
  <si>
    <t>Passungslänge</t>
  </si>
  <si>
    <t>50003893</t>
  </si>
  <si>
    <t>50003917</t>
  </si>
  <si>
    <t>50003921</t>
  </si>
  <si>
    <t>50003975</t>
  </si>
  <si>
    <t>50003976</t>
  </si>
  <si>
    <t>50003977</t>
  </si>
  <si>
    <t>50003978</t>
  </si>
  <si>
    <t>50003982</t>
  </si>
  <si>
    <t>50003983</t>
  </si>
  <si>
    <t>50003996</t>
  </si>
  <si>
    <t>Bohrungsø25,7+0,028/+0,007</t>
  </si>
  <si>
    <t>50004009</t>
  </si>
  <si>
    <t>50004079</t>
  </si>
  <si>
    <t>50004104</t>
  </si>
  <si>
    <t>50004108</t>
  </si>
  <si>
    <t>50004109</t>
  </si>
  <si>
    <t>50004110</t>
  </si>
  <si>
    <t>50004121</t>
  </si>
  <si>
    <t>50004170</t>
  </si>
  <si>
    <t>50004172</t>
  </si>
  <si>
    <t>50004177</t>
  </si>
  <si>
    <t>Abstand15+/-0,1</t>
  </si>
  <si>
    <t>Freistich-ø8,4+/-0,1</t>
  </si>
  <si>
    <t>Abstand3+/-0,1</t>
  </si>
  <si>
    <t>Fase0,5+/-0,1</t>
  </si>
  <si>
    <t>50004191</t>
  </si>
  <si>
    <t>50004196</t>
  </si>
  <si>
    <t>50004197</t>
  </si>
  <si>
    <t>50004198</t>
  </si>
  <si>
    <t>50004199</t>
  </si>
  <si>
    <t>50004202</t>
  </si>
  <si>
    <t>50004205</t>
  </si>
  <si>
    <t>50004211</t>
  </si>
  <si>
    <t>50005201</t>
  </si>
  <si>
    <t>50005202</t>
  </si>
  <si>
    <t>50005251</t>
  </si>
  <si>
    <t>50005256</t>
  </si>
  <si>
    <t>50005329</t>
  </si>
  <si>
    <t>Aussen-ø23-0,2mm</t>
  </si>
  <si>
    <t>50005355</t>
  </si>
  <si>
    <t>50005401</t>
  </si>
  <si>
    <t>50005421</t>
  </si>
  <si>
    <t>50005468</t>
  </si>
  <si>
    <t>Aussen-ø9,522+0,008-0,056</t>
  </si>
  <si>
    <t>50005536</t>
  </si>
  <si>
    <t>Oberfläche</t>
  </si>
  <si>
    <t>50005537</t>
  </si>
  <si>
    <t>Bohrungs-ø30+0,2</t>
  </si>
  <si>
    <t>Bohrungs-ø29,5±0,1</t>
  </si>
  <si>
    <t>50005600</t>
  </si>
  <si>
    <t>Eckenmass</t>
  </si>
  <si>
    <t>Bohrungsdurchgängigkeit</t>
  </si>
  <si>
    <t>50005748</t>
  </si>
  <si>
    <t>50006156</t>
  </si>
  <si>
    <t>50006172</t>
  </si>
  <si>
    <t>50006173</t>
  </si>
  <si>
    <t>50006174</t>
  </si>
  <si>
    <t>50006175</t>
  </si>
  <si>
    <t>50006176</t>
  </si>
  <si>
    <t>50006177</t>
  </si>
  <si>
    <t>50006178</t>
  </si>
  <si>
    <t>50006276</t>
  </si>
  <si>
    <t>Bohrungs-ø14,8±0,1</t>
  </si>
  <si>
    <t>50006308</t>
  </si>
  <si>
    <t>50006309</t>
  </si>
  <si>
    <t>50006324</t>
  </si>
  <si>
    <t>Beschädigung:</t>
  </si>
  <si>
    <t>50006329</t>
  </si>
  <si>
    <t>50006332</t>
  </si>
  <si>
    <t>50006340</t>
  </si>
  <si>
    <t>50006342</t>
  </si>
  <si>
    <t>50006362</t>
  </si>
  <si>
    <t>50006365</t>
  </si>
  <si>
    <t>50006384</t>
  </si>
  <si>
    <t>50006410</t>
  </si>
  <si>
    <t>50006783</t>
  </si>
  <si>
    <t>50006885</t>
  </si>
  <si>
    <t>50006886</t>
  </si>
  <si>
    <t>50006949</t>
  </si>
  <si>
    <t>Ausführung</t>
  </si>
  <si>
    <t>50006972</t>
  </si>
  <si>
    <t>50006976</t>
  </si>
  <si>
    <t>Aussen-ø37-0,05/-0,2</t>
  </si>
  <si>
    <t>50006996</t>
  </si>
  <si>
    <t>50007005</t>
  </si>
  <si>
    <t>50007012</t>
  </si>
  <si>
    <t>50018213</t>
  </si>
  <si>
    <t>50018502</t>
  </si>
  <si>
    <t>Position</t>
  </si>
  <si>
    <t>50018671</t>
  </si>
  <si>
    <t>50018760</t>
  </si>
  <si>
    <t>50018954</t>
  </si>
  <si>
    <t>50018999</t>
  </si>
  <si>
    <t>50019161</t>
  </si>
  <si>
    <t>50019193</t>
  </si>
  <si>
    <t>50019194</t>
  </si>
  <si>
    <t>50019289</t>
  </si>
  <si>
    <t>50019320</t>
  </si>
  <si>
    <t>50019502</t>
  </si>
  <si>
    <t>Frästiefe</t>
  </si>
  <si>
    <t>Geradheit</t>
  </si>
  <si>
    <t>50019517</t>
  </si>
  <si>
    <t>50019518</t>
  </si>
  <si>
    <t>Aussen-ø15,15+0,1</t>
  </si>
  <si>
    <t>50019519</t>
  </si>
  <si>
    <t>50019521</t>
  </si>
  <si>
    <t>50019522</t>
  </si>
  <si>
    <t>Innen-ø33,6H6</t>
  </si>
  <si>
    <t>50019523</t>
  </si>
  <si>
    <t>50019529</t>
  </si>
  <si>
    <t>Bohrungs-ø5,02+0,01/-0,005</t>
  </si>
  <si>
    <t>50019545</t>
  </si>
  <si>
    <t>50019594</t>
  </si>
  <si>
    <t>50019595</t>
  </si>
  <si>
    <t>50019629</t>
  </si>
  <si>
    <t>50019630</t>
  </si>
  <si>
    <t>50019631</t>
  </si>
  <si>
    <t>50019632</t>
  </si>
  <si>
    <t>50019652</t>
  </si>
  <si>
    <t>50019660</t>
  </si>
  <si>
    <t>50019661</t>
  </si>
  <si>
    <t>50019714</t>
  </si>
  <si>
    <t>50019715</t>
  </si>
  <si>
    <t>50019716</t>
  </si>
  <si>
    <t>50019717</t>
  </si>
  <si>
    <t>50019718</t>
  </si>
  <si>
    <t>50019719</t>
  </si>
  <si>
    <t>50019721</t>
  </si>
  <si>
    <t>50019729</t>
  </si>
  <si>
    <t>11,1+0,2</t>
  </si>
  <si>
    <t>13,6±0,1</t>
  </si>
  <si>
    <t>14,28±0,1</t>
  </si>
  <si>
    <t>50019730</t>
  </si>
  <si>
    <t>50019776</t>
  </si>
  <si>
    <t>50019778</t>
  </si>
  <si>
    <t>50019779</t>
  </si>
  <si>
    <t>50019780</t>
  </si>
  <si>
    <t>50019781</t>
  </si>
  <si>
    <t>50019782</t>
  </si>
  <si>
    <t>50019790</t>
  </si>
  <si>
    <t>50019797</t>
  </si>
  <si>
    <t>50019802</t>
  </si>
  <si>
    <t>50019815</t>
  </si>
  <si>
    <t>50019822</t>
  </si>
  <si>
    <t>50019823</t>
  </si>
  <si>
    <t>50019896</t>
  </si>
  <si>
    <t>50019898</t>
  </si>
  <si>
    <t>50019899</t>
  </si>
  <si>
    <t>50019900</t>
  </si>
  <si>
    <t>50019901</t>
  </si>
  <si>
    <t>Aussen-ø18,15+0,1</t>
  </si>
  <si>
    <t>50019977</t>
  </si>
  <si>
    <t>50019978</t>
  </si>
  <si>
    <t>50019979</t>
  </si>
  <si>
    <t>50019980</t>
  </si>
  <si>
    <t>50019981</t>
  </si>
  <si>
    <t>50019989</t>
  </si>
  <si>
    <t>50019990</t>
  </si>
  <si>
    <t>50019991</t>
  </si>
  <si>
    <t>50020015</t>
  </si>
  <si>
    <t>Aussen-ø22,15+0,1</t>
  </si>
  <si>
    <t>50020020</t>
  </si>
  <si>
    <t>50020021</t>
  </si>
  <si>
    <t>50020029</t>
  </si>
  <si>
    <t>50020031</t>
  </si>
  <si>
    <t>50020032</t>
  </si>
  <si>
    <t>50020033</t>
  </si>
  <si>
    <t>50020042</t>
  </si>
  <si>
    <t>50020043</t>
  </si>
  <si>
    <t>50020044</t>
  </si>
  <si>
    <t>50020048</t>
  </si>
  <si>
    <t>50020060</t>
  </si>
  <si>
    <t>50020152</t>
  </si>
  <si>
    <t>50020161</t>
  </si>
  <si>
    <t>50020171</t>
  </si>
  <si>
    <t>50020172</t>
  </si>
  <si>
    <t>50020173</t>
  </si>
  <si>
    <t>50020187</t>
  </si>
  <si>
    <t>50020259</t>
  </si>
  <si>
    <t>50020269</t>
  </si>
  <si>
    <t>50020311</t>
  </si>
  <si>
    <t>50020313</t>
  </si>
  <si>
    <t>50020314</t>
  </si>
  <si>
    <t>50020315</t>
  </si>
  <si>
    <t>50020316</t>
  </si>
  <si>
    <t>50020317</t>
  </si>
  <si>
    <t>50020318</t>
  </si>
  <si>
    <t>50020319</t>
  </si>
  <si>
    <t>50020331</t>
  </si>
  <si>
    <t>50020332</t>
  </si>
  <si>
    <t>50020333</t>
  </si>
  <si>
    <t>50020334</t>
  </si>
  <si>
    <t>50020335</t>
  </si>
  <si>
    <t>50020336</t>
  </si>
  <si>
    <t>50020339</t>
  </si>
  <si>
    <t>50020340</t>
  </si>
  <si>
    <t>50020401</t>
  </si>
  <si>
    <t>50020404</t>
  </si>
  <si>
    <t>Bohrungs-ø17+0,04/+0,02</t>
  </si>
  <si>
    <t>50020408</t>
  </si>
  <si>
    <t>50020410</t>
  </si>
  <si>
    <t>50020430</t>
  </si>
  <si>
    <t>50020436</t>
  </si>
  <si>
    <t>50020441</t>
  </si>
  <si>
    <t>43,5+-0,025</t>
  </si>
  <si>
    <t>50020445</t>
  </si>
  <si>
    <t>50020457</t>
  </si>
  <si>
    <t>50020489</t>
  </si>
  <si>
    <t>50020490</t>
  </si>
  <si>
    <t>50020491</t>
  </si>
  <si>
    <t>50020494</t>
  </si>
  <si>
    <t>50020495</t>
  </si>
  <si>
    <t>50020522</t>
  </si>
  <si>
    <t>Freistich-ø12,5-0,2</t>
  </si>
  <si>
    <t>50020585</t>
  </si>
  <si>
    <t>50020586</t>
  </si>
  <si>
    <t>50020587</t>
  </si>
  <si>
    <t>50020588</t>
  </si>
  <si>
    <t>50020589</t>
  </si>
  <si>
    <t>50020592</t>
  </si>
  <si>
    <t>50020593</t>
  </si>
  <si>
    <t>50020605</t>
  </si>
  <si>
    <t>50020608</t>
  </si>
  <si>
    <t>50020609</t>
  </si>
  <si>
    <t>50020610</t>
  </si>
  <si>
    <t>Letztteilabnahme</t>
  </si>
  <si>
    <t>50020611</t>
  </si>
  <si>
    <t>50020613</t>
  </si>
  <si>
    <t>50020620</t>
  </si>
  <si>
    <t>50020621</t>
  </si>
  <si>
    <t>50020622</t>
  </si>
  <si>
    <t>50020623</t>
  </si>
  <si>
    <t>50020624</t>
  </si>
  <si>
    <t>50020625</t>
  </si>
  <si>
    <t>50020666</t>
  </si>
  <si>
    <t>50020667</t>
  </si>
  <si>
    <t>50020668</t>
  </si>
  <si>
    <t>50020669</t>
  </si>
  <si>
    <t>50020670</t>
  </si>
  <si>
    <t>50020672</t>
  </si>
  <si>
    <t>50020673</t>
  </si>
  <si>
    <t>50020707</t>
  </si>
  <si>
    <t>50020708</t>
  </si>
  <si>
    <t>50020709</t>
  </si>
  <si>
    <t>Innen-ø45,8±0,05</t>
  </si>
  <si>
    <t>Aussen-ø60±0,05</t>
  </si>
  <si>
    <t>Aussen-ø64-0,03/+0,05</t>
  </si>
  <si>
    <t>50020710</t>
  </si>
  <si>
    <t>50020781</t>
  </si>
  <si>
    <t>50020786</t>
  </si>
  <si>
    <t>50020787</t>
  </si>
  <si>
    <t>50020788</t>
  </si>
  <si>
    <t>50020790</t>
  </si>
  <si>
    <t>50020815</t>
  </si>
  <si>
    <t>50020817</t>
  </si>
  <si>
    <t>50020818</t>
  </si>
  <si>
    <t>50020839</t>
  </si>
  <si>
    <t>50020840</t>
  </si>
  <si>
    <t>50020841</t>
  </si>
  <si>
    <t>50020846</t>
  </si>
  <si>
    <t>50020848</t>
  </si>
  <si>
    <t>50020871</t>
  </si>
  <si>
    <t>50020872</t>
  </si>
  <si>
    <t>50020873</t>
  </si>
  <si>
    <t>50020874</t>
  </si>
  <si>
    <t>50021373</t>
  </si>
  <si>
    <t>50021463</t>
  </si>
  <si>
    <t>50021543</t>
  </si>
  <si>
    <t>50021545</t>
  </si>
  <si>
    <t>50021546</t>
  </si>
  <si>
    <t>50021547</t>
  </si>
  <si>
    <t>50021548</t>
  </si>
  <si>
    <t>50021549</t>
  </si>
  <si>
    <t>50021550</t>
  </si>
  <si>
    <t>50021594</t>
  </si>
  <si>
    <t>50021595</t>
  </si>
  <si>
    <t>50021596</t>
  </si>
  <si>
    <t>50021597</t>
  </si>
  <si>
    <t>50021598</t>
  </si>
  <si>
    <t>50021607</t>
  </si>
  <si>
    <t>Aussen-ø18,35+0,1</t>
  </si>
  <si>
    <t>50021609</t>
  </si>
  <si>
    <t>Kern-ø</t>
  </si>
  <si>
    <t>Prozessparameter</t>
  </si>
  <si>
    <t>50021644</t>
  </si>
  <si>
    <t>50021669</t>
  </si>
  <si>
    <t>50021690</t>
  </si>
  <si>
    <t>50021699</t>
  </si>
  <si>
    <t>50021742</t>
  </si>
  <si>
    <t>50021763</t>
  </si>
  <si>
    <t>50021764</t>
  </si>
  <si>
    <t>50021765</t>
  </si>
  <si>
    <t>50021766</t>
  </si>
  <si>
    <t>Zapfenø2,6±0,05</t>
  </si>
  <si>
    <t>50021767</t>
  </si>
  <si>
    <t>Aussen-ø19,00±0,15</t>
  </si>
  <si>
    <t>50021768</t>
  </si>
  <si>
    <t>Teilkreis</t>
  </si>
  <si>
    <t>50021794</t>
  </si>
  <si>
    <t>50021795</t>
  </si>
  <si>
    <t>50021796</t>
  </si>
  <si>
    <t>50021797</t>
  </si>
  <si>
    <t>50021801</t>
  </si>
  <si>
    <t>50021802</t>
  </si>
  <si>
    <t>50021846</t>
  </si>
  <si>
    <t>50021847</t>
  </si>
  <si>
    <t>50021848</t>
  </si>
  <si>
    <t>50021896</t>
  </si>
  <si>
    <t>50021897</t>
  </si>
  <si>
    <t>50021918</t>
  </si>
  <si>
    <t>50021924</t>
  </si>
  <si>
    <t>50021952</t>
  </si>
  <si>
    <t>50021954</t>
  </si>
  <si>
    <t>50021955</t>
  </si>
  <si>
    <t>50021956</t>
  </si>
  <si>
    <t>50021957</t>
  </si>
  <si>
    <t>50021959</t>
  </si>
  <si>
    <t>50021960</t>
  </si>
  <si>
    <t>50021961</t>
  </si>
  <si>
    <t>50021962</t>
  </si>
  <si>
    <t>50021963</t>
  </si>
  <si>
    <t>50021979</t>
  </si>
  <si>
    <t>50022060</t>
  </si>
  <si>
    <t>50022067</t>
  </si>
  <si>
    <t>50022068</t>
  </si>
  <si>
    <t>50022083</t>
  </si>
  <si>
    <t>50022086</t>
  </si>
  <si>
    <t>50022087</t>
  </si>
  <si>
    <t>50022092</t>
  </si>
  <si>
    <t>50022102</t>
  </si>
  <si>
    <t>50022116</t>
  </si>
  <si>
    <t>50022117</t>
  </si>
  <si>
    <t>50022120</t>
  </si>
  <si>
    <t>50022121</t>
  </si>
  <si>
    <t>50022235</t>
  </si>
  <si>
    <t>50022236</t>
  </si>
  <si>
    <t>50022237</t>
  </si>
  <si>
    <t>50022244</t>
  </si>
  <si>
    <t>50022281</t>
  </si>
  <si>
    <t>50022282</t>
  </si>
  <si>
    <t>50022317</t>
  </si>
  <si>
    <t>50022356</t>
  </si>
  <si>
    <t>50022357</t>
  </si>
  <si>
    <t>50022358</t>
  </si>
  <si>
    <t>50022439</t>
  </si>
  <si>
    <t>50022514</t>
  </si>
  <si>
    <t>50022596</t>
  </si>
  <si>
    <t>50022600</t>
  </si>
  <si>
    <t>50022640</t>
  </si>
  <si>
    <t>50022670</t>
  </si>
  <si>
    <t>50022681</t>
  </si>
  <si>
    <t>50022682</t>
  </si>
  <si>
    <t>50022683</t>
  </si>
  <si>
    <t>50022773</t>
  </si>
  <si>
    <t>50022790</t>
  </si>
  <si>
    <t>50022853</t>
  </si>
  <si>
    <t>50022877</t>
  </si>
  <si>
    <t>50022967</t>
  </si>
  <si>
    <t>50022979</t>
  </si>
  <si>
    <t>Aussen-ø32+0,05</t>
  </si>
  <si>
    <t>Aussen-ø31,9±0,1</t>
  </si>
  <si>
    <t>Innen-ø27,2±0,2</t>
  </si>
  <si>
    <t>50022985</t>
  </si>
  <si>
    <t>Bohrungs-ø2,7+0,1</t>
  </si>
  <si>
    <t>Zapfenø2,64±0,03</t>
  </si>
  <si>
    <t>50022986</t>
  </si>
  <si>
    <t>50022991</t>
  </si>
  <si>
    <t>50022992</t>
  </si>
  <si>
    <t>50023032</t>
  </si>
  <si>
    <t>50023064</t>
  </si>
  <si>
    <t>50023097</t>
  </si>
  <si>
    <t>50023112</t>
  </si>
  <si>
    <t>50023158</t>
  </si>
  <si>
    <t>50023160</t>
  </si>
  <si>
    <t>50023161</t>
  </si>
  <si>
    <t>50023162</t>
  </si>
  <si>
    <t>50023163</t>
  </si>
  <si>
    <t>50023164</t>
  </si>
  <si>
    <t>50023165</t>
  </si>
  <si>
    <t>50023166</t>
  </si>
  <si>
    <t>50023167</t>
  </si>
  <si>
    <t>50023168</t>
  </si>
  <si>
    <t>50023169</t>
  </si>
  <si>
    <t>50023170</t>
  </si>
  <si>
    <t>50023171</t>
  </si>
  <si>
    <t>50023177</t>
  </si>
  <si>
    <t>50023184</t>
  </si>
  <si>
    <t>50023220</t>
  </si>
  <si>
    <t>Zentrierungen</t>
  </si>
  <si>
    <t>50023295</t>
  </si>
  <si>
    <t>50023296</t>
  </si>
  <si>
    <t>50023297</t>
  </si>
  <si>
    <t>50023298</t>
  </si>
  <si>
    <t>50023299</t>
  </si>
  <si>
    <t>50023316</t>
  </si>
  <si>
    <t>50023317</t>
  </si>
  <si>
    <t>50023373</t>
  </si>
  <si>
    <t>50023381</t>
  </si>
  <si>
    <t>Konzentrizität</t>
  </si>
  <si>
    <t>50023382</t>
  </si>
  <si>
    <t>50023385</t>
  </si>
  <si>
    <t>50023409</t>
  </si>
  <si>
    <t>50023410</t>
  </si>
  <si>
    <t>50023411</t>
  </si>
  <si>
    <t>50023412</t>
  </si>
  <si>
    <t>50023413</t>
  </si>
  <si>
    <t>50023414</t>
  </si>
  <si>
    <t>50023454</t>
  </si>
  <si>
    <t>50023459</t>
  </si>
  <si>
    <t>50023521</t>
  </si>
  <si>
    <t>Fräsbr.22.95-0.116/-0.032</t>
  </si>
  <si>
    <t>50023522</t>
  </si>
  <si>
    <t>50023540</t>
  </si>
  <si>
    <t>50023576</t>
  </si>
  <si>
    <t>50023577</t>
  </si>
  <si>
    <t>50023578</t>
  </si>
  <si>
    <t>50023579</t>
  </si>
  <si>
    <t>50023580</t>
  </si>
  <si>
    <t>50023581</t>
  </si>
  <si>
    <t>50023582</t>
  </si>
  <si>
    <t>50023583</t>
  </si>
  <si>
    <t>50023584</t>
  </si>
  <si>
    <t>50023586</t>
  </si>
  <si>
    <t>50023588</t>
  </si>
  <si>
    <t>50023589</t>
  </si>
  <si>
    <t>50023590</t>
  </si>
  <si>
    <t>50023592</t>
  </si>
  <si>
    <t>50023594</t>
  </si>
  <si>
    <t>50023595</t>
  </si>
  <si>
    <t>50023596</t>
  </si>
  <si>
    <t>50023597</t>
  </si>
  <si>
    <t>50023713</t>
  </si>
  <si>
    <t>50023718</t>
  </si>
  <si>
    <t>50023731</t>
  </si>
  <si>
    <t>50023741</t>
  </si>
  <si>
    <t>50023742</t>
  </si>
  <si>
    <t>50023743</t>
  </si>
  <si>
    <t>50023744</t>
  </si>
  <si>
    <t>50023783</t>
  </si>
  <si>
    <t>50023787</t>
  </si>
  <si>
    <t>50023789</t>
  </si>
  <si>
    <t>Innen-ø10,12±0,05</t>
  </si>
  <si>
    <t>50023790</t>
  </si>
  <si>
    <t>Innen-ø46+0,1</t>
  </si>
  <si>
    <t>Innen-ø34,0±0,1</t>
  </si>
  <si>
    <t>Innen-ø31,5±0,05</t>
  </si>
  <si>
    <t>Innen-ø25,0-0,6</t>
  </si>
  <si>
    <t>Innen-ø3,5±0,1</t>
  </si>
  <si>
    <t>Innen-ø2,92+0,01</t>
  </si>
  <si>
    <t>Innen-ø15,4±0,1</t>
  </si>
  <si>
    <t>Innen-ø18,0±0,1</t>
  </si>
  <si>
    <t>Innen-ø18,94+0,03</t>
  </si>
  <si>
    <t>Innen-ø34,8±0,05</t>
  </si>
  <si>
    <t>Innen-ø32,4±0,04</t>
  </si>
  <si>
    <t>50023791</t>
  </si>
  <si>
    <t>Innen-ø18,49</t>
  </si>
  <si>
    <t>Abstand0,25±0,05</t>
  </si>
  <si>
    <t>50023795</t>
  </si>
  <si>
    <t>50023796</t>
  </si>
  <si>
    <t>50023803</t>
  </si>
  <si>
    <t>Text</t>
  </si>
  <si>
    <t>50023811</t>
  </si>
  <si>
    <t>50023831</t>
  </si>
  <si>
    <t>50023877</t>
  </si>
  <si>
    <t>Aussen-ø20±0,05</t>
  </si>
  <si>
    <t>50023878</t>
  </si>
  <si>
    <t>50023879</t>
  </si>
  <si>
    <t>50023884</t>
  </si>
  <si>
    <t>50023908</t>
  </si>
  <si>
    <t>50023912</t>
  </si>
  <si>
    <t>50023950</t>
  </si>
  <si>
    <t>50023951</t>
  </si>
  <si>
    <t>50023952</t>
  </si>
  <si>
    <t>50023953</t>
  </si>
  <si>
    <t>50023954</t>
  </si>
  <si>
    <t>0,8/Pt10</t>
  </si>
  <si>
    <t>50023955</t>
  </si>
  <si>
    <t>50023956</t>
  </si>
  <si>
    <t>50023957</t>
  </si>
  <si>
    <t>Nutbreite</t>
  </si>
  <si>
    <t>50023977</t>
  </si>
  <si>
    <t>50023980</t>
  </si>
  <si>
    <t>50024009</t>
  </si>
  <si>
    <t>50024010</t>
  </si>
  <si>
    <t>50024058</t>
  </si>
  <si>
    <t>Vorhandensein</t>
  </si>
  <si>
    <t>50024133</t>
  </si>
  <si>
    <t>50024156</t>
  </si>
  <si>
    <t>50024174</t>
  </si>
  <si>
    <t>50024273</t>
  </si>
  <si>
    <t>Fasendurchmesser</t>
  </si>
  <si>
    <t>50024325</t>
  </si>
  <si>
    <t>50024333</t>
  </si>
  <si>
    <t>50024364</t>
  </si>
  <si>
    <t>50024378</t>
  </si>
  <si>
    <t>50024389</t>
  </si>
  <si>
    <t>50024390</t>
  </si>
  <si>
    <t>50024449</t>
  </si>
  <si>
    <t>50024450</t>
  </si>
  <si>
    <t>50024451</t>
  </si>
  <si>
    <t>50024539</t>
  </si>
  <si>
    <t>50024575</t>
  </si>
  <si>
    <t>Innen-ø17,4±0,06</t>
  </si>
  <si>
    <t>Aussen-ø20±0,1</t>
  </si>
  <si>
    <t>50024591</t>
  </si>
  <si>
    <t>50025926</t>
  </si>
  <si>
    <t>50025927</t>
  </si>
  <si>
    <t>50025930</t>
  </si>
  <si>
    <t>50025993</t>
  </si>
  <si>
    <t>50026001</t>
  </si>
  <si>
    <t>50026007</t>
  </si>
  <si>
    <t>50026010</t>
  </si>
  <si>
    <t>50026021</t>
  </si>
  <si>
    <t>50026196</t>
  </si>
  <si>
    <t>50026263</t>
  </si>
  <si>
    <t>50026276</t>
  </si>
  <si>
    <t>50026278</t>
  </si>
  <si>
    <t>Aussen-ø12</t>
  </si>
  <si>
    <t>Aussen-ø11,88</t>
  </si>
  <si>
    <t>50026396</t>
  </si>
  <si>
    <t>50026397</t>
  </si>
  <si>
    <t>50026398</t>
  </si>
  <si>
    <t>50026478</t>
  </si>
  <si>
    <t>50026483</t>
  </si>
  <si>
    <t>x</t>
  </si>
  <si>
    <t>50026542</t>
  </si>
  <si>
    <t>50026543</t>
  </si>
  <si>
    <t>Prüfmerkmal</t>
  </si>
  <si>
    <t>Sollwert</t>
  </si>
  <si>
    <t>Merkmalsgewichtung</t>
  </si>
  <si>
    <t>Maßeinheit</t>
  </si>
  <si>
    <t>Nachkommastellen</t>
  </si>
  <si>
    <t>Stichprobenverfahren</t>
  </si>
  <si>
    <t>Vorgang</t>
  </si>
  <si>
    <t>Lenkungsmethode</t>
  </si>
  <si>
    <t>Plangruppe</t>
  </si>
  <si>
    <t>KnotenPlan</t>
  </si>
  <si>
    <t>Arbeitsplatz</t>
  </si>
  <si>
    <t>Plangruppenzähler</t>
  </si>
  <si>
    <t>Folge</t>
  </si>
  <si>
    <t>Plantyp</t>
  </si>
  <si>
    <t>Kurztext Vorgang</t>
  </si>
  <si>
    <t>Gültig ab</t>
  </si>
  <si>
    <t>N</t>
  </si>
  <si>
    <t>96161</t>
  </si>
  <si>
    <t>CNC-Drehen</t>
  </si>
  <si>
    <t>Komplett fertigdrehen</t>
  </si>
  <si>
    <t>CNC-Drehen      49/H</t>
  </si>
  <si>
    <t>INDEX C</t>
  </si>
  <si>
    <t>Drehen</t>
  </si>
  <si>
    <t>AF32</t>
  </si>
  <si>
    <t>Drehen ohne Querbohrungen</t>
  </si>
  <si>
    <t>50000006</t>
  </si>
  <si>
    <t>Außen feindrehen, rollieren und Ventilsi</t>
  </si>
  <si>
    <t>S32PC</t>
  </si>
  <si>
    <t>Aussenkontur vordrehen - im Bereich der</t>
  </si>
  <si>
    <t>161SIRNG</t>
  </si>
  <si>
    <t>Fertigdrehen und auf beigestellten Stabd</t>
  </si>
  <si>
    <t>Stabdorn auf Transportbrett setzen</t>
  </si>
  <si>
    <t>Aussenkontur vordrehen und Stege fräsen</t>
  </si>
  <si>
    <t>SPINNCNC</t>
  </si>
  <si>
    <t>Beidseitig drehen, Bohrung und Quer-</t>
  </si>
  <si>
    <t>BENZB3.1</t>
  </si>
  <si>
    <t>Außen feindrehen,</t>
  </si>
  <si>
    <t>Planparallel und Aussenkontur drehen;</t>
  </si>
  <si>
    <t>Automat komplett Drehen nach Zeichnung</t>
  </si>
  <si>
    <t>INDEXABC</t>
  </si>
  <si>
    <t>Bohrung ø17 mit Freilegung (1.S)u. ø20x5</t>
  </si>
  <si>
    <t>Exzenter drehen ø34.2;</t>
  </si>
  <si>
    <t>Automat kpl. Drehen</t>
  </si>
  <si>
    <t>50000020</t>
  </si>
  <si>
    <t>DREHEN</t>
  </si>
  <si>
    <t>50000022</t>
  </si>
  <si>
    <t>CNC-DREHEN</t>
  </si>
  <si>
    <t>50000024</t>
  </si>
  <si>
    <t>Aussenkontur drehen, Stege fräsen</t>
  </si>
  <si>
    <t>SF 51</t>
  </si>
  <si>
    <t>Automat Drehen; Grat nur zulässig Richtu</t>
  </si>
  <si>
    <t>Planflaeche (Rz 4 !!!!) und Bohrung</t>
  </si>
  <si>
    <t>Fertigdrehen</t>
  </si>
  <si>
    <t>Drehen Mehrspindelautomaten</t>
  </si>
  <si>
    <t>Planflaeche u.Bohrung Ra.1,6 Hartdrehen.</t>
  </si>
  <si>
    <t>Vorderseite der Außenkontur fertigdrehen</t>
  </si>
  <si>
    <t>Innen- u. Außenkontur der Abstichseite f</t>
  </si>
  <si>
    <t>Automat komplett drehen</t>
  </si>
  <si>
    <t>Komplett drehen</t>
  </si>
  <si>
    <t>50000064</t>
  </si>
  <si>
    <t>Planflächen,Kontur u.Innendrm.hartdrehen</t>
  </si>
  <si>
    <t>50000071</t>
  </si>
  <si>
    <t>AF32C</t>
  </si>
  <si>
    <t>Vordrehen ohne ø21 / 1,5; ø31.2 H7 und ø</t>
  </si>
  <si>
    <t>50000081</t>
  </si>
  <si>
    <t>50000084</t>
  </si>
  <si>
    <t>50000097</t>
  </si>
  <si>
    <t>96162</t>
  </si>
  <si>
    <t>50000098</t>
  </si>
  <si>
    <t>Dichtsitz hartdrehen u. Planfläche fein-</t>
  </si>
  <si>
    <t>Beidseitig drehen, Bohrung und Querbohru</t>
  </si>
  <si>
    <t>Drehen Einspindelautomaten</t>
  </si>
  <si>
    <t>Komplett nach Zeichnug bearbeiten</t>
  </si>
  <si>
    <t>Komplett Drehen</t>
  </si>
  <si>
    <t>Drehen Durchmesser 6 mm</t>
  </si>
  <si>
    <t>Bohrung ø25.42 vordrehen auf 25,415 +0,0</t>
  </si>
  <si>
    <t>50000227</t>
  </si>
  <si>
    <t>2.Seite fertigdrehen</t>
  </si>
  <si>
    <t>INDEX200</t>
  </si>
  <si>
    <t>Kpl. Drehen</t>
  </si>
  <si>
    <t>Innen- u. Außenkontur fertigdrehen</t>
  </si>
  <si>
    <t>Komplett Fertigdrehen</t>
  </si>
  <si>
    <t>Drehen, Querbohrungen einbringen und</t>
  </si>
  <si>
    <t>CNC-Drehen FDL</t>
  </si>
  <si>
    <t>Drehen Komplett</t>
  </si>
  <si>
    <t>AF 32 C Vordrehen O H N E  ø21 /</t>
  </si>
  <si>
    <t>SD 50 Vordrehen O H N E</t>
  </si>
  <si>
    <t>Komplett n. Zeichnung fertigdrehen und</t>
  </si>
  <si>
    <t>Komplett n. Zeichnung fertigdrehen</t>
  </si>
  <si>
    <t>EMCOANK</t>
  </si>
  <si>
    <t>Teil Abstechen</t>
  </si>
  <si>
    <t>1. und 2. Seite drehen</t>
  </si>
  <si>
    <t>Teil komplett fertigdrehen</t>
  </si>
  <si>
    <t>Komplett von Automat fertigdrehen</t>
  </si>
  <si>
    <t>09-CNC-V</t>
  </si>
  <si>
    <t>Komplettbearbeitung incl. Querbohren</t>
  </si>
  <si>
    <t>Automat Drehen; Bohrung ø18 vorgebohrt</t>
  </si>
  <si>
    <t>Schraege 35° und ø18R8 drehen</t>
  </si>
  <si>
    <t>CNC-Drehen und Sechskant bürsten</t>
  </si>
  <si>
    <t>HPL - Bürsten</t>
  </si>
  <si>
    <t>CNC-Drehen, Benzinger 2-MB</t>
  </si>
  <si>
    <t>50000289</t>
  </si>
  <si>
    <t>Automat drehen mit Gewinde</t>
  </si>
  <si>
    <t>Innen- und Außenkontur vordrehen nach</t>
  </si>
  <si>
    <t>S51PC</t>
  </si>
  <si>
    <t>Drehen S51PCA</t>
  </si>
  <si>
    <t>Automat drehen</t>
  </si>
  <si>
    <t>Rueckseite ø12.8H12 planen und entgraten</t>
  </si>
  <si>
    <t>Planseite und Maß 7.33 Fertigdrehen</t>
  </si>
  <si>
    <t>Automat kpl. drehen</t>
  </si>
  <si>
    <t>Automat Drehen</t>
  </si>
  <si>
    <t>Zapfen andrehen</t>
  </si>
  <si>
    <t>ø7.5 Drehen</t>
  </si>
  <si>
    <t>Drehen  und Flächen anschlagen</t>
  </si>
  <si>
    <t>Bohrung fertigdrehen</t>
  </si>
  <si>
    <t>Eine Seite planen   284/H</t>
  </si>
  <si>
    <t>Plan- und Spann-ø drehen (Halbautomaten)</t>
  </si>
  <si>
    <t>Komplette Drehbearbeitung durchführen</t>
  </si>
  <si>
    <t>Innendurchmesser fertigdrehen und ausbla</t>
  </si>
  <si>
    <t>CNC-Drehen (O-Ring-Nut)</t>
  </si>
  <si>
    <t>Außendurchmesser fertig drehen</t>
  </si>
  <si>
    <t>Automat drehen (Fertigfallend)</t>
  </si>
  <si>
    <t>50000377</t>
  </si>
  <si>
    <t>50000378</t>
  </si>
  <si>
    <t>Drehen auf INDEX C100</t>
  </si>
  <si>
    <t>ø9 und ø4 drehen, aus- u. abblasen</t>
  </si>
  <si>
    <t>ø9H9 und ø4F7 drehen, aus- u. abblasen</t>
  </si>
  <si>
    <t>50000398</t>
  </si>
  <si>
    <t>ø9 H9, (ø4 + 8) F7 drehen und reiben</t>
  </si>
  <si>
    <t>ø9; ø4; ø12 und ø19.6 fertigdrehen; aus-</t>
  </si>
  <si>
    <t>Innenkontur fertigdrehen</t>
  </si>
  <si>
    <t>ø9 H9 und ø4 F7 drehen und reiben</t>
  </si>
  <si>
    <t>Drm.9 drehen und Drm.4 reiben; aus-u.abb</t>
  </si>
  <si>
    <t>CNC-Drehen (2. Seite)</t>
  </si>
  <si>
    <t>CNC-Drehen D9 und D4</t>
  </si>
  <si>
    <t>CNC-Drehen (2.Seite)</t>
  </si>
  <si>
    <t>Fase 2 x 45° drehen</t>
  </si>
  <si>
    <t>ø6.3U7 Drehen und Fasen</t>
  </si>
  <si>
    <t>2. Seite drehen</t>
  </si>
  <si>
    <t>ø20D8 Drehen und Rueckseite Fasen</t>
  </si>
  <si>
    <t>Exzenter Drehen und Butzen auf</t>
  </si>
  <si>
    <t>Automat drehen (Bohrm. ø0.84+0.1)</t>
  </si>
  <si>
    <t>Bohrung ø10.05H11 Ausdrehen u. Nute ein-</t>
  </si>
  <si>
    <t>kompl. Ausdrehen, Reiben, Entgraten</t>
  </si>
  <si>
    <t>Drehen und Querbohren</t>
  </si>
  <si>
    <t>Bohrung ø10.05H11 Ausdrehen u. Nute</t>
  </si>
  <si>
    <t>Automat komplett fertigdrehen</t>
  </si>
  <si>
    <t>Automat drehen (Bohrm.ø0.84+0.1)</t>
  </si>
  <si>
    <t>2x Bohrung ø5E7 kalibrieren</t>
  </si>
  <si>
    <t>1. Seite plandrehen (Seite R7/R23)</t>
  </si>
  <si>
    <t>2. Seite plandrehen (Seite R7/R8)</t>
  </si>
  <si>
    <t>1. und 2. Seite Drehen</t>
  </si>
  <si>
    <t>Innen-Drm. 14H7 fertigdrehen</t>
  </si>
  <si>
    <t>Bund und Stirnseite vordrehen</t>
  </si>
  <si>
    <t>Schaft,Stirnseite und Bohrung drehen</t>
  </si>
  <si>
    <t>Bohrung Drehen und Fasen (mit Ueberwurfm</t>
  </si>
  <si>
    <t>Drehen und Fräsen;</t>
  </si>
  <si>
    <t>Spann-ø23.9 -0.05 andrehen</t>
  </si>
  <si>
    <t>Bei ø23.9 spannen:1.Seite drehen u.dann</t>
  </si>
  <si>
    <t>Bohrung drehen und fasen</t>
  </si>
  <si>
    <t>Spanndurchmesser andrehen</t>
  </si>
  <si>
    <t>An Verzahnung druecken; Sonderspannung ø</t>
  </si>
  <si>
    <t>Bohrung hart- u. weichdrehen</t>
  </si>
  <si>
    <t>Außendurchmesser drehen und Bohrung vor-</t>
  </si>
  <si>
    <t>Bohrung drehen</t>
  </si>
  <si>
    <t>Bohrung und Aussendurchmesser drehen</t>
  </si>
  <si>
    <t>Komplett drehen und Fräsen;</t>
  </si>
  <si>
    <t>Bohrung ø19.5 drehen</t>
  </si>
  <si>
    <t>Automat vordrehen, Innendrm.fertig</t>
  </si>
  <si>
    <t>Vordrehen vom Mehrspindelautomaten und i</t>
  </si>
  <si>
    <t>CNC-Drehen, Fertigdrehen auf FDL</t>
  </si>
  <si>
    <t>Komplett n. Zeichnung drehen</t>
  </si>
  <si>
    <t>Vordrehen Mehrspindelautomaten und in</t>
  </si>
  <si>
    <t>CNC-Drehen - Fertigdrehen auf FDL</t>
  </si>
  <si>
    <t>Aussen-DRM vordrehen, Kugel-DRM mit Roll</t>
  </si>
  <si>
    <t>Vordrehen - Mehrspindelautomaten und in</t>
  </si>
  <si>
    <t>2.Seite Kpl. Drehen</t>
  </si>
  <si>
    <t>Komplett beidseitig fertigdrehen</t>
  </si>
  <si>
    <t>CNC-Drehen komplett</t>
  </si>
  <si>
    <t>Rückseite drehen</t>
  </si>
  <si>
    <t>Fertigdrehen (Halbautomaten)</t>
  </si>
  <si>
    <t>Innenkontur Fertigdrehen; Teile in TW.</t>
  </si>
  <si>
    <t>Kpl. bearbeiten nach Drehteilzeichnung</t>
  </si>
  <si>
    <t>Spann-ø60±0.01 andrehen und beidseitig</t>
  </si>
  <si>
    <t>CNC-Drehen 2-MB</t>
  </si>
  <si>
    <t>Innen-ø Fertigdrehen</t>
  </si>
  <si>
    <t>Automat drehen; Butzenfrei drehen</t>
  </si>
  <si>
    <t>Bohrung 20 H8 drehen u.100% Pruefen</t>
  </si>
  <si>
    <t>Fase andrehen (nach Zeichnung)</t>
  </si>
  <si>
    <t>Komplett nach Zeichnung drehen</t>
  </si>
  <si>
    <t>PCBUCHSE</t>
  </si>
  <si>
    <t>SC9-46</t>
  </si>
  <si>
    <t>Drehen auf Schütte S32PC C</t>
  </si>
  <si>
    <t>Drehen auf Schütte S32PC G</t>
  </si>
  <si>
    <t>Drehen auf Schütte A36PC H</t>
  </si>
  <si>
    <t>CNC-Drehen komplett Innen und Außen fert</t>
  </si>
  <si>
    <t>Fertigdrehen und Ventilsitz prägen</t>
  </si>
  <si>
    <t>CNC-Drehen beidseitig</t>
  </si>
  <si>
    <t>BENZIN C</t>
  </si>
  <si>
    <t>Innenkontur feindrehen</t>
  </si>
  <si>
    <t>Drehen Mehrspindelautomat</t>
  </si>
  <si>
    <t>Bohrung ø28 Drehen und Einstich Drehen</t>
  </si>
  <si>
    <t>ø28 drehen</t>
  </si>
  <si>
    <t>Bohrungen ø8.5 und ø9.5 feindrehen und</t>
  </si>
  <si>
    <t>Kpl. fertigdrehen in zwei Aufspannungen</t>
  </si>
  <si>
    <t>2. Seite mit Planeinstich drehen; 15°-Sc</t>
  </si>
  <si>
    <t>Innenkontur beidseitig vordrehen und</t>
  </si>
  <si>
    <t>50000628</t>
  </si>
  <si>
    <t>Querbohrungen (6x)einbringen,Innen vordr</t>
  </si>
  <si>
    <t>Innen vordrehen und auf</t>
  </si>
  <si>
    <t>50000630</t>
  </si>
  <si>
    <t>50000632</t>
  </si>
  <si>
    <t>Einstich-ø28 Drehen</t>
  </si>
  <si>
    <t>CNC-Drehen Benzinger TNC</t>
  </si>
  <si>
    <t>1. Seite CNC-Drehen</t>
  </si>
  <si>
    <t>2. Seite CNC-Drehen</t>
  </si>
  <si>
    <t>Schweißgrat abdrehen</t>
  </si>
  <si>
    <t>Drehen, SW fräsen und bürsten</t>
  </si>
  <si>
    <t>CNC-drehen</t>
  </si>
  <si>
    <t>ø5n7 und Kontur drehen</t>
  </si>
  <si>
    <t>Automat drehen;</t>
  </si>
  <si>
    <t>Automat drehen (Butzenlos)</t>
  </si>
  <si>
    <t>Automat drehen, Außen-ø überdrehen</t>
  </si>
  <si>
    <t>Bohrung drehen und Querbohren (Beistellm</t>
  </si>
  <si>
    <t>Abstechbutzen entfernen</t>
  </si>
  <si>
    <t>Planflaeche an Drm. 0.8 planen und</t>
  </si>
  <si>
    <t>Automat drehen und Abstichfahne entferne</t>
  </si>
  <si>
    <t>Drehen komplett</t>
  </si>
  <si>
    <t>Drehen komplett + Entgraten</t>
  </si>
  <si>
    <t>Drehen Einspindelautomaten komplett</t>
  </si>
  <si>
    <t>Absatz u. Exzenterbohrung fertigen</t>
  </si>
  <si>
    <t>Rändel rollen</t>
  </si>
  <si>
    <t>Fase 0.3 +0.1x30°±5° drehen</t>
  </si>
  <si>
    <t>CNC-Drehen Planflächen und Entgraten mit</t>
  </si>
  <si>
    <t>Innendurchmesser D 27 H7 hartdrehen</t>
  </si>
  <si>
    <t>ø42F7 Drehen und 3.5 Planen</t>
  </si>
  <si>
    <t>CNC-Drehen - Außen-ø und beide</t>
  </si>
  <si>
    <t>Einstich und Innenform drehen; Mittel-</t>
  </si>
  <si>
    <t>CNC-drehen - Außen-ø bzw. komplett Ferti</t>
  </si>
  <si>
    <t>Aussendm. und beide Planflächen drehen u</t>
  </si>
  <si>
    <t>1.Seite ø17.05±0.02 drehen</t>
  </si>
  <si>
    <t>2.Seite hartdrehen (Maß 3.5)</t>
  </si>
  <si>
    <t>CNC-Drehen Außen-ø, beide Planseiten und</t>
  </si>
  <si>
    <t>CNC-Drehen (kpl. spanende</t>
  </si>
  <si>
    <t>50000923</t>
  </si>
  <si>
    <t>ø42H7 und Einstich Drehen</t>
  </si>
  <si>
    <t>Bohrung ausdrehen u.fasen.  135/H</t>
  </si>
  <si>
    <t>Bohrung ø12, Länge 20-0.2 u. Zahnbreite</t>
  </si>
  <si>
    <t>50000960</t>
  </si>
  <si>
    <t>Entgraten</t>
  </si>
  <si>
    <t>50000966</t>
  </si>
  <si>
    <t>Bohrung ø8; Länge 20 und Zahnbreite dreh</t>
  </si>
  <si>
    <t>Bohrung; Länge u.Zahnbreite drehen;</t>
  </si>
  <si>
    <t>Bohrung beidseitig fasen</t>
  </si>
  <si>
    <t>Einstich drehen</t>
  </si>
  <si>
    <t>Bohrung D 27 N7 drehen</t>
  </si>
  <si>
    <t>50001052</t>
  </si>
  <si>
    <t>Aussendurchmesser drehen</t>
  </si>
  <si>
    <t>Bohrung D. 27 N7 drehen</t>
  </si>
  <si>
    <t>50001075</t>
  </si>
  <si>
    <t>Aussen ø vordrehen und beidseitig plandr</t>
  </si>
  <si>
    <t>Außen-ø, Planfächen und Bohrung drehen</t>
  </si>
  <si>
    <t>Komplette Außenkontur drehen</t>
  </si>
  <si>
    <t>Beidseitig planen und fasen</t>
  </si>
  <si>
    <t>Komplette Außenkontur drehen und fasen</t>
  </si>
  <si>
    <t>50001089</t>
  </si>
  <si>
    <t>CNC-Drehen ø13 und ø10</t>
  </si>
  <si>
    <t>CNC-Drehen ø13, ø10 und 30</t>
  </si>
  <si>
    <t>Vordrehen</t>
  </si>
  <si>
    <t>Fertigdrehen und Aussendurchmesser rände</t>
  </si>
  <si>
    <t>Drm. 9.5f7 hartdrehen</t>
  </si>
  <si>
    <t>50001132</t>
  </si>
  <si>
    <t>Kugelseite spannen; ø10h8 drehen; Fasen</t>
  </si>
  <si>
    <t>Passung ø15.5 drehen</t>
  </si>
  <si>
    <t>Passung DRM 15,5 drehen</t>
  </si>
  <si>
    <t>Komplett drehen Mehrspindlerautomat</t>
  </si>
  <si>
    <t>Kpl. Drehen nach Zeichnung und Pruefanwe</t>
  </si>
  <si>
    <t>Vor- und Fertigdrehen</t>
  </si>
  <si>
    <t>Komplettbearbeitung</t>
  </si>
  <si>
    <t>Drehen Mehrspindelautomaten mit Einflach</t>
  </si>
  <si>
    <t>Automat drehen; mit ø25.9</t>
  </si>
  <si>
    <t>INDEX G</t>
  </si>
  <si>
    <t>Drehen und Fräsen komplett</t>
  </si>
  <si>
    <t>Bohrung ø12; Länge 20 und Zahnbreite dre</t>
  </si>
  <si>
    <t>50003849</t>
  </si>
  <si>
    <t>Dichtsitz und Planfl. fertigdrehen</t>
  </si>
  <si>
    <t>50003866</t>
  </si>
  <si>
    <t>50003903</t>
  </si>
  <si>
    <t>Fertigdrehen ( Halbautomaten )</t>
  </si>
  <si>
    <t>Drm. 15 fertigdrehen</t>
  </si>
  <si>
    <t>Drehen und bohren</t>
  </si>
  <si>
    <t>Feindrehen</t>
  </si>
  <si>
    <t>BENZB2.1</t>
  </si>
  <si>
    <t>Komplett fertigen</t>
  </si>
  <si>
    <t>MS 40</t>
  </si>
  <si>
    <t>Feindrehen und rollieren des Aussendurch</t>
  </si>
  <si>
    <t>Komplett CNC - drehen</t>
  </si>
  <si>
    <t>Drehen ø49,995 und Planfläche feindrehen</t>
  </si>
  <si>
    <t>Fertigdrehen und prägen</t>
  </si>
  <si>
    <t>50004250</t>
  </si>
  <si>
    <t>Automat  drehen inkl. Querbohrung</t>
  </si>
  <si>
    <t>Stabdorn mit Teilen bestücken</t>
  </si>
  <si>
    <t>50005249</t>
  </si>
  <si>
    <t>50005250</t>
  </si>
  <si>
    <t>CNC-Drehen ø13, 10 und 30</t>
  </si>
  <si>
    <t>Drehen ø23</t>
  </si>
  <si>
    <t>Vordrehen mit Gewinde</t>
  </si>
  <si>
    <t>Komplett nach Zeichnung fertigdrehen</t>
  </si>
  <si>
    <t>Feindrehen 1. Seite</t>
  </si>
  <si>
    <t>Feindrehen 2. Seite</t>
  </si>
  <si>
    <t>Drehen und Bohren</t>
  </si>
  <si>
    <t>BENZB1.1</t>
  </si>
  <si>
    <t>Feindrehen und rollieren</t>
  </si>
  <si>
    <t>Vordrehen mit 12- Kant</t>
  </si>
  <si>
    <t>BENZB1.2</t>
  </si>
  <si>
    <t>50006219</t>
  </si>
  <si>
    <t>AT-drehen</t>
  </si>
  <si>
    <t>Dichtsitz drehen u. Planfläche fein-</t>
  </si>
  <si>
    <t>Automat kpl. drehen - Index ABC</t>
  </si>
  <si>
    <t>Dichtsitz drehen und prägen</t>
  </si>
  <si>
    <t>Drehen, bohren und entgraten</t>
  </si>
  <si>
    <t>Drehen (Bohrung D 18 P7)</t>
  </si>
  <si>
    <t>Freistich drehen</t>
  </si>
  <si>
    <t>Komplett drehen AF 32 C</t>
  </si>
  <si>
    <t>50018741</t>
  </si>
  <si>
    <t>Bohrung einbringen und fertigdrehen</t>
  </si>
  <si>
    <t>Komplette Drehbearbeitung</t>
  </si>
  <si>
    <t>BENZB1.3</t>
  </si>
  <si>
    <t>Komplett Drehen (Aø und 2x  Planfläche)</t>
  </si>
  <si>
    <t>Drehen beidseitig und Bürsten</t>
  </si>
  <si>
    <t>Komplett drehen, bohren und fräsen</t>
  </si>
  <si>
    <t>S51 PC Vordrehen</t>
  </si>
  <si>
    <t>S36 PC Vordrehen</t>
  </si>
  <si>
    <t>AF 32 C Vordrehen</t>
  </si>
  <si>
    <t>Vordrehen mit 12-Kant</t>
  </si>
  <si>
    <t>TAJMAC</t>
  </si>
  <si>
    <t>MS52-F</t>
  </si>
  <si>
    <t>Innenkontur fertig bearbeiten</t>
  </si>
  <si>
    <t>MS40-MGH</t>
  </si>
  <si>
    <t>Drehen und fräsen</t>
  </si>
  <si>
    <t>Absatz drehen</t>
  </si>
  <si>
    <t>Dichtsitz, Führungszapfen und Dichtkante</t>
  </si>
  <si>
    <t>Drehen 1. Seite</t>
  </si>
  <si>
    <t>Führungszapfen und Dichtkante feindrehen</t>
  </si>
  <si>
    <t>ZAHN-FDL</t>
  </si>
  <si>
    <t>Drehen, messen, kalibrieren, messen</t>
  </si>
  <si>
    <t>S 51 PC Vordrehen</t>
  </si>
  <si>
    <t>S51PC Vordrehen</t>
  </si>
  <si>
    <t>Drehen Seite 1</t>
  </si>
  <si>
    <t>Drehen Seite 2</t>
  </si>
  <si>
    <t>Vordrehen+Querbohren</t>
  </si>
  <si>
    <t>Außen feindrehen, rollieren</t>
  </si>
  <si>
    <t>Drehen, Bohren und entgraten</t>
  </si>
  <si>
    <t>Feindrehen und rolliern</t>
  </si>
  <si>
    <t>Feindrehen Ø25</t>
  </si>
  <si>
    <t>Komplett bearbeiten</t>
  </si>
  <si>
    <t>Gewinde M31x1 und Innen-Ø25 H7 drehen</t>
  </si>
  <si>
    <t>Drehen S32PC</t>
  </si>
  <si>
    <t>Feindrehen Seite 1</t>
  </si>
  <si>
    <t>Einstich, Führungszapfen, Dichtkante fei</t>
  </si>
  <si>
    <t>Einstich, Führungszapfen und Dichtkante</t>
  </si>
  <si>
    <t>Automatendrehen</t>
  </si>
  <si>
    <t>MS52-S</t>
  </si>
  <si>
    <t>2x Bund andrehen</t>
  </si>
  <si>
    <t>Fertigdrehen 1</t>
  </si>
  <si>
    <t>Drehen + Bohren komplett</t>
  </si>
  <si>
    <t>Drehen und nach Verpackungs-</t>
  </si>
  <si>
    <t>Komplett drehen und rollieren</t>
  </si>
  <si>
    <t>Drehen 1. Aufspannung</t>
  </si>
  <si>
    <t>Drehen 2. Aufspannung</t>
  </si>
  <si>
    <t>Hartdrehen</t>
  </si>
  <si>
    <t>komplett fertig Drehen</t>
  </si>
  <si>
    <t>Beidseitig drehen und bohren.</t>
  </si>
  <si>
    <t>Beidseitig drehen, Bohrung und Stirn-</t>
  </si>
  <si>
    <t>Drehen 1 Aufspannung</t>
  </si>
  <si>
    <t>Drehen 2 Aufspannung</t>
  </si>
  <si>
    <t>50020458</t>
  </si>
  <si>
    <t>Vordrehen und Querbohren</t>
  </si>
  <si>
    <t>komplett fertig Drehen und Bohren</t>
  </si>
  <si>
    <t>Vorschruppen</t>
  </si>
  <si>
    <t>50020752</t>
  </si>
  <si>
    <t>Drehen "S51PC B"; ohne Bürsten</t>
  </si>
  <si>
    <t>Drehen "S51PC" + Takamaz; Bürsten des</t>
  </si>
  <si>
    <t>Drehen und Kopfkontur Fräsen "C200"</t>
  </si>
  <si>
    <t>Hartdrehen/fräsen Innendurchmesser</t>
  </si>
  <si>
    <t>Hartdrehen/fräsen Innenkontur</t>
  </si>
  <si>
    <t>Drehen und Kopfkontur Fräsen "G 200"</t>
  </si>
  <si>
    <t>Drehen in 2 Aufspannungen</t>
  </si>
  <si>
    <t>Vordrehen 1</t>
  </si>
  <si>
    <t>Vordrehen 2</t>
  </si>
  <si>
    <t>50021561</t>
  </si>
  <si>
    <t>Vordrehen mit 12-Kant /SC9-46</t>
  </si>
  <si>
    <t>50021562</t>
  </si>
  <si>
    <t>Vordrehen mit 12-Kant/SC9-46</t>
  </si>
  <si>
    <t>Komplett n. Zeichnung (mit Gew.)</t>
  </si>
  <si>
    <t>AF32C Vordr. OHNE Gew.</t>
  </si>
  <si>
    <t>BENZB1.4</t>
  </si>
  <si>
    <t>Drehen auf SC9-46</t>
  </si>
  <si>
    <t>Vordrehen AF32C + TAKAMAZ (ohne Gewinde)</t>
  </si>
  <si>
    <t>AF32C Vordr. O H N E Gew.</t>
  </si>
  <si>
    <t>50021953</t>
  </si>
  <si>
    <t>Drehen Mehrspindler</t>
  </si>
  <si>
    <t>50021958</t>
  </si>
  <si>
    <t>Drehen und Fräsen komplett (Zentrieren,</t>
  </si>
  <si>
    <t>Teile mit Chargennummer kennzeichnen</t>
  </si>
  <si>
    <t>50022084</t>
  </si>
  <si>
    <t>50022085</t>
  </si>
  <si>
    <t>50022238</t>
  </si>
  <si>
    <t>50022245</t>
  </si>
  <si>
    <t>50022252</t>
  </si>
  <si>
    <t>50022274</t>
  </si>
  <si>
    <t>Vordrehen S51PC (ohne Gewinde)</t>
  </si>
  <si>
    <t>Hartdrehen Innendurchmesser</t>
  </si>
  <si>
    <t>Hartdrehen Innendurchmesser, DMC lasern</t>
  </si>
  <si>
    <t>50022697</t>
  </si>
  <si>
    <t>Drehen und fasen</t>
  </si>
  <si>
    <t>50022859</t>
  </si>
  <si>
    <t>50022861</t>
  </si>
  <si>
    <t>Komplettbearbeitung mit Schrägbohrung</t>
  </si>
  <si>
    <t>50022881</t>
  </si>
  <si>
    <t>Drehen komplett C100</t>
  </si>
  <si>
    <t>Drehen komplett MS 40</t>
  </si>
  <si>
    <t>Drehen C100</t>
  </si>
  <si>
    <t>Drehen komplett C200</t>
  </si>
  <si>
    <t>50023031</t>
  </si>
  <si>
    <t>Drehen, Fräsen und Bohren komplett</t>
  </si>
  <si>
    <t>Drehen und Fräsen</t>
  </si>
  <si>
    <t>50023393</t>
  </si>
  <si>
    <t>50023417</t>
  </si>
  <si>
    <t>50023418</t>
  </si>
  <si>
    <t>50023423</t>
  </si>
  <si>
    <t>Komplett Drehen und Bohren</t>
  </si>
  <si>
    <t>Komplett fertigbearbeiten</t>
  </si>
  <si>
    <t>Beidseitig drehen, bohren und gewinden</t>
  </si>
  <si>
    <t>MS 24</t>
  </si>
  <si>
    <t>Drehen; Messen; Kalibrieren; Messen</t>
  </si>
  <si>
    <t>Drehen komplett mit 6-Kant stoßen</t>
  </si>
  <si>
    <t>DMC lasern</t>
  </si>
  <si>
    <t>Drehen und Kopfkontur Fräsen "SC9-46.1"</t>
  </si>
  <si>
    <t>Lasern DMC</t>
  </si>
  <si>
    <t>Drehen komplett mit 6-Kant stoßen, Gewin</t>
  </si>
  <si>
    <t>Drehen komplett, Gewinde gerollt</t>
  </si>
  <si>
    <t>50026731</t>
  </si>
  <si>
    <t>Verbindung</t>
  </si>
  <si>
    <t>Kurztext</t>
  </si>
  <si>
    <t>max.</t>
  </si>
  <si>
    <t>der</t>
  </si>
  <si>
    <t>Oberflächen</t>
  </si>
  <si>
    <t>und</t>
  </si>
  <si>
    <t>Maschinenabnahme</t>
  </si>
  <si>
    <t>gemäß</t>
  </si>
  <si>
    <t>Pb</t>
  </si>
  <si>
    <t>8.5.1.3</t>
  </si>
  <si>
    <t>gem.</t>
  </si>
  <si>
    <t>Einstelldatenblatt</t>
  </si>
  <si>
    <t>Zwischenprüfung</t>
  </si>
  <si>
    <t>8.5.1.1</t>
  </si>
  <si>
    <t>+/-0,05</t>
  </si>
  <si>
    <t>+/-0,1</t>
  </si>
  <si>
    <t>+/-0,2</t>
  </si>
  <si>
    <t>h6-0/-0,008</t>
  </si>
  <si>
    <t>M4</t>
  </si>
  <si>
    <t>-</t>
  </si>
  <si>
    <t>6g</t>
  </si>
  <si>
    <t>h6</t>
  </si>
  <si>
    <t>0/-0,008</t>
  </si>
  <si>
    <t>Gewindelänge</t>
  </si>
  <si>
    <t>zu</t>
  </si>
  <si>
    <t>A</t>
  </si>
  <si>
    <t>siehe</t>
  </si>
  <si>
    <t>produktspezifische</t>
  </si>
  <si>
    <t>AA</t>
  </si>
  <si>
    <t>allgem.</t>
  </si>
  <si>
    <t>prozessbezogene</t>
  </si>
  <si>
    <t>+/-0,15</t>
  </si>
  <si>
    <t>+/-0,03</t>
  </si>
  <si>
    <t>Konus</t>
  </si>
  <si>
    <t>:</t>
  </si>
  <si>
    <t>±0,2</t>
  </si>
  <si>
    <t>Bohrtiefe</t>
  </si>
  <si>
    <t>±0,1</t>
  </si>
  <si>
    <t>M10-6g</t>
  </si>
  <si>
    <t>+/-0,02</t>
  </si>
  <si>
    <t>+/-0,04</t>
  </si>
  <si>
    <t>Pt</t>
  </si>
  <si>
    <t>1°</t>
  </si>
  <si>
    <t>+2°</t>
  </si>
  <si>
    <t>±0,06</t>
  </si>
  <si>
    <t>±0,04</t>
  </si>
  <si>
    <t>±0,08</t>
  </si>
  <si>
    <t>±0,040</t>
  </si>
  <si>
    <t>±0,10</t>
  </si>
  <si>
    <t>±0,025</t>
  </si>
  <si>
    <t>Ra</t>
  </si>
  <si>
    <t>/</t>
  </si>
  <si>
    <t>+/-</t>
  </si>
  <si>
    <t>+/-0,07</t>
  </si>
  <si>
    <t>Fräsabstand</t>
  </si>
  <si>
    <t>a.d.</t>
  </si>
  <si>
    <t>Stegkanten</t>
  </si>
  <si>
    <t>Bohrungs-ø16</t>
  </si>
  <si>
    <t>Prüfen</t>
  </si>
  <si>
    <t>Span</t>
  </si>
  <si>
    <t>in</t>
  </si>
  <si>
    <t>Sacklochbohrung</t>
  </si>
  <si>
    <t>h7</t>
  </si>
  <si>
    <t>0/-0,012</t>
  </si>
  <si>
    <t>Einstichabstand</t>
  </si>
  <si>
    <t>±</t>
  </si>
  <si>
    <t>0.05</t>
  </si>
  <si>
    <t>Ventilsitzhöhe</t>
  </si>
  <si>
    <t>0.08</t>
  </si>
  <si>
    <t>ø4</t>
  </si>
  <si>
    <t>+</t>
  </si>
  <si>
    <t>RK</t>
  </si>
  <si>
    <t>Abstand-ø</t>
  </si>
  <si>
    <t>±0,03</t>
  </si>
  <si>
    <t>1,6±</t>
  </si>
  <si>
    <t>ø</t>
  </si>
  <si>
    <t>max</t>
  </si>
  <si>
    <t>+/-0,030</t>
  </si>
  <si>
    <t>±0,015</t>
  </si>
  <si>
    <t>ø3</t>
  </si>
  <si>
    <t>an</t>
  </si>
  <si>
    <t>ø1,9</t>
  </si>
  <si>
    <t>Rechtwinklichkeit</t>
  </si>
  <si>
    <t>max.0,05</t>
  </si>
  <si>
    <t>±0,13</t>
  </si>
  <si>
    <t>Einstichbr.7,3</t>
  </si>
  <si>
    <t>Rz</t>
  </si>
  <si>
    <t>±0,05</t>
  </si>
  <si>
    <t>Allgemeine</t>
  </si>
  <si>
    <t>+/-0,025</t>
  </si>
  <si>
    <t>B</t>
  </si>
  <si>
    <t>Bohrungs-ø17</t>
  </si>
  <si>
    <t>H7</t>
  </si>
  <si>
    <t>45°</t>
  </si>
  <si>
    <t>±0,07</t>
  </si>
  <si>
    <t>Einstichbr.</t>
  </si>
  <si>
    <t>4,4+0,01/+0,07</t>
  </si>
  <si>
    <t>Einstich-ø22,5</t>
  </si>
  <si>
    <t>100%Prüfen-Span</t>
  </si>
  <si>
    <t>+/-0,08</t>
  </si>
  <si>
    <t>ø13</t>
  </si>
  <si>
    <t>+/-0.08</t>
  </si>
  <si>
    <t>G</t>
  </si>
  <si>
    <t>(indirekte</t>
  </si>
  <si>
    <t>Messung)</t>
  </si>
  <si>
    <t>B.Ø16,5</t>
  </si>
  <si>
    <t>Funktion:</t>
  </si>
  <si>
    <t>Der</t>
  </si>
  <si>
    <t>Lehrring</t>
  </si>
  <si>
    <t>darf</t>
  </si>
  <si>
    <t>im</t>
  </si>
  <si>
    <t>+/-01</t>
  </si>
  <si>
    <t>+/-0,020</t>
  </si>
  <si>
    <t>Bohrungs-ø16,5</t>
  </si>
  <si>
    <t>Sacklochbohr.</t>
  </si>
  <si>
    <t>ø2,2</t>
  </si>
  <si>
    <t>Bohrungsø31E10</t>
  </si>
  <si>
    <t>C</t>
  </si>
  <si>
    <t>ø2</t>
  </si>
  <si>
    <t>Außen-ø</t>
  </si>
  <si>
    <t>0/</t>
  </si>
  <si>
    <t>+/</t>
  </si>
  <si>
    <t>+/-0,010</t>
  </si>
  <si>
    <t>Bohrungs-ø25,3</t>
  </si>
  <si>
    <t>±0,15</t>
  </si>
  <si>
    <t>Bohrtiefe7</t>
  </si>
  <si>
    <t>7,25-0,1</t>
  </si>
  <si>
    <t>4,65-0,1</t>
  </si>
  <si>
    <t>9,6-0,1</t>
  </si>
  <si>
    <t>2,9-0,1</t>
  </si>
  <si>
    <t>Bohrungs-ø18</t>
  </si>
  <si>
    <t>Bohrungs-ø26,5</t>
  </si>
  <si>
    <t>43,28-0,05</t>
  </si>
  <si>
    <t>max.0,1</t>
  </si>
  <si>
    <t>18,5±0,2</t>
  </si>
  <si>
    <t>PB</t>
  </si>
  <si>
    <t>r6</t>
  </si>
  <si>
    <t>4,7-0,1</t>
  </si>
  <si>
    <t>19,1+0,1</t>
  </si>
  <si>
    <t>auf</t>
  </si>
  <si>
    <t>1,96±0,05</t>
  </si>
  <si>
    <t>Zapfendurchmesser</t>
  </si>
  <si>
    <t>1,2+0,2</t>
  </si>
  <si>
    <t>Butzenhöhe</t>
  </si>
  <si>
    <t>zul.</t>
  </si>
  <si>
    <t>(Dichtsitz-Vorbohrer)</t>
  </si>
  <si>
    <t>15,5+0,05/-0,10</t>
  </si>
  <si>
    <t>3,3+0,05/+0,2</t>
  </si>
  <si>
    <t>max.0,2</t>
  </si>
  <si>
    <t>9,55±0,15</t>
  </si>
  <si>
    <t>Zapfen</t>
  </si>
  <si>
    <t>+/0,1</t>
  </si>
  <si>
    <t>2,2±0,1</t>
  </si>
  <si>
    <t>8,3-0,1</t>
  </si>
  <si>
    <t>zulässig</t>
  </si>
  <si>
    <t>allg.</t>
  </si>
  <si>
    <t>Ra.</t>
  </si>
  <si>
    <t>±0,3</t>
  </si>
  <si>
    <t>8,05+0,04</t>
  </si>
  <si>
    <t>0/+0,021</t>
  </si>
  <si>
    <t>22,05+0,1</t>
  </si>
  <si>
    <t>Dichtfläche</t>
  </si>
  <si>
    <t>3,7+0,05/+0,2</t>
  </si>
  <si>
    <t>+/-0,3</t>
  </si>
  <si>
    <t>+/-1</t>
  </si>
  <si>
    <t>M12</t>
  </si>
  <si>
    <t>Bohrungsø16,945H7</t>
  </si>
  <si>
    <t>0/+0,018</t>
  </si>
  <si>
    <t>mal</t>
  </si>
  <si>
    <t>ø21</t>
  </si>
  <si>
    <t>ø22</t>
  </si>
  <si>
    <t>Rz4</t>
  </si>
  <si>
    <t>Rz10</t>
  </si>
  <si>
    <t>H11</t>
  </si>
  <si>
    <t>0/-0,075</t>
  </si>
  <si>
    <t>Kugeldm.</t>
  </si>
  <si>
    <t>Freistichdm.</t>
  </si>
  <si>
    <t>Rmax.</t>
  </si>
  <si>
    <t>+/-0.1</t>
  </si>
  <si>
    <t>Aussen</t>
  </si>
  <si>
    <t>30°</t>
  </si>
  <si>
    <t>-0,17°</t>
  </si>
  <si>
    <t>130°</t>
  </si>
  <si>
    <t>M10x1-6G</t>
  </si>
  <si>
    <t>120°</t>
  </si>
  <si>
    <t>10°</t>
  </si>
  <si>
    <t>Bohrungs-ø46</t>
  </si>
  <si>
    <t>5+0,05/+0,2</t>
  </si>
  <si>
    <t>/-0,1</t>
  </si>
  <si>
    <t>Teilkreisdurchmesser</t>
  </si>
  <si>
    <t>ZU</t>
  </si>
  <si>
    <t>max:</t>
  </si>
  <si>
    <t>Bohrungø16,945</t>
  </si>
  <si>
    <t>Aussen-ø30,95</t>
  </si>
  <si>
    <t>Bohrungs-ø16,945</t>
  </si>
  <si>
    <t>Bohrungs-ø19,2</t>
  </si>
  <si>
    <t>Luftnutentiefe</t>
  </si>
  <si>
    <t>Bohrungs-ø2,8</t>
  </si>
  <si>
    <t>Bohrungs-ø3</t>
  </si>
  <si>
    <t>am</t>
  </si>
  <si>
    <t>ø46,96-0,05</t>
  </si>
  <si>
    <t>ø30,95</t>
  </si>
  <si>
    <t>Druckstellen</t>
  </si>
  <si>
    <t>Schlag</t>
  </si>
  <si>
    <t>12,85±0,1</t>
  </si>
  <si>
    <t>Fräsbreite2</t>
  </si>
  <si>
    <t>Einstich</t>
  </si>
  <si>
    <t>(x3)</t>
  </si>
  <si>
    <t>Ansenkung</t>
  </si>
  <si>
    <t>+0,25/</t>
  </si>
  <si>
    <t>Einsich</t>
  </si>
  <si>
    <t>15°</t>
  </si>
  <si>
    <t>+/-1°</t>
  </si>
  <si>
    <t>100%-Sichtprüfung</t>
  </si>
  <si>
    <t>ob</t>
  </si>
  <si>
    <t>die</t>
  </si>
  <si>
    <t>Ringnuten</t>
  </si>
  <si>
    <t>f7-0,020/-0,041</t>
  </si>
  <si>
    <t>2,7+0,2</t>
  </si>
  <si>
    <t>Rpk</t>
  </si>
  <si>
    <t>3x</t>
  </si>
  <si>
    <t>messe</t>
  </si>
  <si>
    <t>Schlagstellen</t>
  </si>
  <si>
    <t>Fasen</t>
  </si>
  <si>
    <t>ø9,5</t>
  </si>
  <si>
    <t>/0,05/</t>
  </si>
  <si>
    <t>M31x1-6H</t>
  </si>
  <si>
    <t>Aussen-ø34</t>
  </si>
  <si>
    <t>32,7±0,15</t>
  </si>
  <si>
    <t>33±0,15</t>
  </si>
  <si>
    <t>soll</t>
  </si>
  <si>
    <t>scharfkantig</t>
  </si>
  <si>
    <t>0/+0,025</t>
  </si>
  <si>
    <t>Bohrungs-ø31,2</t>
  </si>
  <si>
    <t>+0,025.</t>
  </si>
  <si>
    <t>Nur</t>
  </si>
  <si>
    <t>Teile</t>
  </si>
  <si>
    <t>M31</t>
  </si>
  <si>
    <t>-6H</t>
  </si>
  <si>
    <t>6H</t>
  </si>
  <si>
    <t>Oberfläche/Spann-ø</t>
  </si>
  <si>
    <t>Druck/Sc</t>
  </si>
  <si>
    <t>+/-0,005</t>
  </si>
  <si>
    <t>+/-0,06</t>
  </si>
  <si>
    <t>(</t>
  </si>
  <si>
    <t>)</t>
  </si>
  <si>
    <t>Verpacken</t>
  </si>
  <si>
    <t>nach</t>
  </si>
  <si>
    <t>Verpackungsanweisung</t>
  </si>
  <si>
    <t>Späne</t>
  </si>
  <si>
    <t>den</t>
  </si>
  <si>
    <t>Einstichen</t>
  </si>
  <si>
    <t>außen.</t>
  </si>
  <si>
    <t>Bohrung</t>
  </si>
  <si>
    <t>ø53,2</t>
  </si>
  <si>
    <t>Einstellteile</t>
  </si>
  <si>
    <t>Ausschuss</t>
  </si>
  <si>
    <t>kurze</t>
  </si>
  <si>
    <t>wegen</t>
  </si>
  <si>
    <t>6+0,1</t>
  </si>
  <si>
    <t>7,5+0,2</t>
  </si>
  <si>
    <t>2,5+0,2</t>
  </si>
  <si>
    <t>Vorbohrer</t>
  </si>
  <si>
    <t>7,5±0,1</t>
  </si>
  <si>
    <t>4+/-0,1</t>
  </si>
  <si>
    <t>0,5±0,2</t>
  </si>
  <si>
    <t>bei</t>
  </si>
  <si>
    <t>Ø21,5</t>
  </si>
  <si>
    <t>max.0,5</t>
  </si>
  <si>
    <t>Einstichbr.2,5</t>
  </si>
  <si>
    <t>Außen-ø15,95</t>
  </si>
  <si>
    <t>+/-0,01</t>
  </si>
  <si>
    <t>M</t>
  </si>
  <si>
    <t>0,75-6e</t>
  </si>
  <si>
    <t>Bohrungsab.</t>
  </si>
  <si>
    <t>M30</t>
  </si>
  <si>
    <t>H6</t>
  </si>
  <si>
    <t>0/+0,011</t>
  </si>
  <si>
    <t>-2°</t>
  </si>
  <si>
    <t>R8</t>
  </si>
  <si>
    <t>18,5±0,05</t>
  </si>
  <si>
    <t>3,4+0,2</t>
  </si>
  <si>
    <t>6±0,1</t>
  </si>
  <si>
    <t>9±0,1</t>
  </si>
  <si>
    <t>2,3+0,2</t>
  </si>
  <si>
    <t>9,7+0,1</t>
  </si>
  <si>
    <t>11,5+0,1</t>
  </si>
  <si>
    <t>13+0,05</t>
  </si>
  <si>
    <t>10,1+0,03</t>
  </si>
  <si>
    <t>9,95+0,03</t>
  </si>
  <si>
    <t>max.0,6</t>
  </si>
  <si>
    <t>Bei</t>
  </si>
  <si>
    <t>44,105+0,015/-0,06</t>
  </si>
  <si>
    <t>+/-0,006</t>
  </si>
  <si>
    <t>+/-0,055</t>
  </si>
  <si>
    <t>H12</t>
  </si>
  <si>
    <t>0/-0,21</t>
  </si>
  <si>
    <t>h12</t>
  </si>
  <si>
    <t>0/-0,18</t>
  </si>
  <si>
    <t>H13</t>
  </si>
  <si>
    <t>0/+0,22</t>
  </si>
  <si>
    <t>±0,25</t>
  </si>
  <si>
    <t>19,7+0,3</t>
  </si>
  <si>
    <t>±0,20</t>
  </si>
  <si>
    <t>M18</t>
  </si>
  <si>
    <t>4c</t>
  </si>
  <si>
    <t>Gratfreih.</t>
  </si>
  <si>
    <t>bzw</t>
  </si>
  <si>
    <t>19,0+0,2</t>
  </si>
  <si>
    <t>33,5-0,2</t>
  </si>
  <si>
    <t>Zentrierung</t>
  </si>
  <si>
    <t>36±0,1</t>
  </si>
  <si>
    <t>34,225+0,015/-0,06</t>
  </si>
  <si>
    <t>19+0,2</t>
  </si>
  <si>
    <t>Rillenabstand</t>
  </si>
  <si>
    <t>Werkzeugwechsel:</t>
  </si>
  <si>
    <t>Rillen</t>
  </si>
  <si>
    <t>Einxelh.</t>
  </si>
  <si>
    <t>23,7+/-0,05</t>
  </si>
  <si>
    <t>Rillentiefe</t>
  </si>
  <si>
    <t>4,25±0,05</t>
  </si>
  <si>
    <t>12,1±0,1</t>
  </si>
  <si>
    <t>8,8±0,1</t>
  </si>
  <si>
    <t>5,4±0,1</t>
  </si>
  <si>
    <t>60°</t>
  </si>
  <si>
    <t>3°</t>
  </si>
  <si>
    <t>25,5±0,03</t>
  </si>
  <si>
    <t>14,75±0,03</t>
  </si>
  <si>
    <t>2,33±0,03</t>
  </si>
  <si>
    <t>5,95±0,05</t>
  </si>
  <si>
    <t>2,5±0,1</t>
  </si>
  <si>
    <t>max.0,0095</t>
  </si>
  <si>
    <t>konkav</t>
  </si>
  <si>
    <t>Konkav</t>
  </si>
  <si>
    <t>3,8±0,1</t>
  </si>
  <si>
    <t>(vor</t>
  </si>
  <si>
    <t>Werkzeugwechsel)</t>
  </si>
  <si>
    <t>(nach</t>
  </si>
  <si>
    <t>Werkzeugwechsel</t>
  </si>
  <si>
    <t>0.02</t>
  </si>
  <si>
    <t>Bohr.ø</t>
  </si>
  <si>
    <t>h9</t>
  </si>
  <si>
    <t>/-0,07</t>
  </si>
  <si>
    <t>5/8''-24UNEF-2A-4e</t>
  </si>
  <si>
    <t>Rauhigkeit</t>
  </si>
  <si>
    <t>Sichtprüfung/Grat</t>
  </si>
  <si>
    <t>±0,35</t>
  </si>
  <si>
    <t>M14</t>
  </si>
  <si>
    <t>6e</t>
  </si>
  <si>
    <t>1,25-6e(3c)</t>
  </si>
  <si>
    <t>18.55</t>
  </si>
  <si>
    <t>0.1</t>
  </si>
  <si>
    <t>+/-0,35</t>
  </si>
  <si>
    <t>min.</t>
  </si>
  <si>
    <t>M10x1</t>
  </si>
  <si>
    <t>keg.</t>
  </si>
  <si>
    <t>kurz</t>
  </si>
  <si>
    <t>M12x1,5-6e</t>
  </si>
  <si>
    <t>min.20,88</t>
  </si>
  <si>
    <t>keg</t>
  </si>
  <si>
    <t>7±0,05</t>
  </si>
  <si>
    <t>kegl.</t>
  </si>
  <si>
    <t>Rundlauf,</t>
  </si>
  <si>
    <t>M10x1-6e</t>
  </si>
  <si>
    <t>25±0,1</t>
  </si>
  <si>
    <t>3,0-0,2</t>
  </si>
  <si>
    <t>3,0+0,1</t>
  </si>
  <si>
    <t>4,0±0,1</t>
  </si>
  <si>
    <t>14,0±0,2</t>
  </si>
  <si>
    <t>9,5-0,2</t>
  </si>
  <si>
    <t>14,5±0,2</t>
  </si>
  <si>
    <t>7,3±0,1</t>
  </si>
  <si>
    <t>22,5-0,1</t>
  </si>
  <si>
    <t>14,03±0,05</t>
  </si>
  <si>
    <t>10,0±0,2</t>
  </si>
  <si>
    <t>11,5±0,2</t>
  </si>
  <si>
    <t>3,5+0,2</t>
  </si>
  <si>
    <t>R3/8</t>
  </si>
  <si>
    <t>vor</t>
  </si>
  <si>
    <t>Ob.</t>
  </si>
  <si>
    <t>Rundlauf(Gewinde)0,04</t>
  </si>
  <si>
    <t>übrigen</t>
  </si>
  <si>
    <t>Maße</t>
  </si>
  <si>
    <t>6,5+0,15</t>
  </si>
  <si>
    <t>4H7</t>
  </si>
  <si>
    <t>Bohrungsø</t>
  </si>
  <si>
    <t>Bohrungsø.</t>
  </si>
  <si>
    <t>R</t>
  </si>
  <si>
    <t>3/8"</t>
  </si>
  <si>
    <t>Zentriertiefe</t>
  </si>
  <si>
    <t>Fräslänge</t>
  </si>
  <si>
    <t>Bohrungs-ø18,6</t>
  </si>
  <si>
    <t>0,25+0,1</t>
  </si>
  <si>
    <t>1±0,2</t>
  </si>
  <si>
    <t>Zylindrizität</t>
  </si>
  <si>
    <t>Rmax</t>
  </si>
  <si>
    <t>Bohrungs-ø35</t>
  </si>
  <si>
    <t>+/-0,5</t>
  </si>
  <si>
    <t>Ausen-ø</t>
  </si>
  <si>
    <t>max.0,015</t>
  </si>
  <si>
    <t>Bohrungs-ø44</t>
  </si>
  <si>
    <t>Fräsmaß</t>
  </si>
  <si>
    <t>Wichtig</t>
  </si>
  <si>
    <t>!!!</t>
  </si>
  <si>
    <t>Bohrungs-ø22</t>
  </si>
  <si>
    <t>Bohrungs-ø24,1</t>
  </si>
  <si>
    <t>30-0,05/-0,30</t>
  </si>
  <si>
    <t>Ziehriefen</t>
  </si>
  <si>
    <t>kt.</t>
  </si>
  <si>
    <t>H9</t>
  </si>
  <si>
    <t>0/+0,036</t>
  </si>
  <si>
    <t>Bohrungs-ø22,5</t>
  </si>
  <si>
    <t>16,7+/-0,1</t>
  </si>
  <si>
    <t>45,5-0,2</t>
  </si>
  <si>
    <t>9±0,2</t>
  </si>
  <si>
    <t>12,5±0,1</t>
  </si>
  <si>
    <t>16,1±0,1</t>
  </si>
  <si>
    <t>22,5±0,2</t>
  </si>
  <si>
    <t>2,3+0,1</t>
  </si>
  <si>
    <t>Radiustiefe</t>
  </si>
  <si>
    <t>25,65+0,06/0,02</t>
  </si>
  <si>
    <t>24,1+0,12/0,04</t>
  </si>
  <si>
    <t>22,5+0,06/0,02</t>
  </si>
  <si>
    <t>18,5+0,06/0,02</t>
  </si>
  <si>
    <t>3±0,1</t>
  </si>
  <si>
    <t>26,9-0,04/0,12</t>
  </si>
  <si>
    <t>26,0-0,04/0,12</t>
  </si>
  <si>
    <t>26,0+0,15/-0,2</t>
  </si>
  <si>
    <t>6-kant</t>
  </si>
  <si>
    <t>max.Rz</t>
  </si>
  <si>
    <t>42-0,04/-0,20</t>
  </si>
  <si>
    <t>5,4+0,1/-0,05</t>
  </si>
  <si>
    <t>7±0,2</t>
  </si>
  <si>
    <t>18,6+0,2</t>
  </si>
  <si>
    <t>23+0,12/+0,04</t>
  </si>
  <si>
    <t>21,1+0,12/+0,04</t>
  </si>
  <si>
    <t>19,6+0,06/+0,02</t>
  </si>
  <si>
    <t>12+0,05/+0,01</t>
  </si>
  <si>
    <t>8,7-0,2</t>
  </si>
  <si>
    <t>3,8-0,1</t>
  </si>
  <si>
    <t>24-0,04/-0,12</t>
  </si>
  <si>
    <t>23-0,04/-0,12</t>
  </si>
  <si>
    <t>23,5-0,2</t>
  </si>
  <si>
    <t>12,24+0,01/-0,10</t>
  </si>
  <si>
    <t>9/16-18</t>
  </si>
  <si>
    <t>UNF-2A</t>
  </si>
  <si>
    <t>1+0,3</t>
  </si>
  <si>
    <t>max.0,15</t>
  </si>
  <si>
    <t>26,3±0,05</t>
  </si>
  <si>
    <t>Bohrungsø25,7</t>
  </si>
  <si>
    <t>Bohrung-ø24,15</t>
  </si>
  <si>
    <t>G1/4</t>
  </si>
  <si>
    <t>22+0,2</t>
  </si>
  <si>
    <t>24,1+0,04/+0,12</t>
  </si>
  <si>
    <t>26-0,04/-0,12</t>
  </si>
  <si>
    <t>26±0,05</t>
  </si>
  <si>
    <t>30-0,05/-0,3</t>
  </si>
  <si>
    <t>GewindeM10x1</t>
  </si>
  <si>
    <t>Keg</t>
  </si>
  <si>
    <t>4E7+0,032/+0,020</t>
  </si>
  <si>
    <t>Bohrungs-ø19,6</t>
  </si>
  <si>
    <t>41-0,2</t>
  </si>
  <si>
    <t>9+0,2</t>
  </si>
  <si>
    <t>17,7±0,1</t>
  </si>
  <si>
    <t>1,5-0,05</t>
  </si>
  <si>
    <t>2,4±0,1</t>
  </si>
  <si>
    <t>Bohrtiefe5,6</t>
  </si>
  <si>
    <t>19,1+0,2</t>
  </si>
  <si>
    <t>DOKU:4,10-0,5</t>
  </si>
  <si>
    <t>Rz25</t>
  </si>
  <si>
    <t>Versenkung</t>
  </si>
  <si>
    <t>60°x1</t>
  </si>
  <si>
    <t>kant</t>
  </si>
  <si>
    <t>24,1+0,12/+0,04</t>
  </si>
  <si>
    <t>26,9-0,04/-0,1</t>
  </si>
  <si>
    <t>2,2+0,2</t>
  </si>
  <si>
    <t>M14x1,5-6e</t>
  </si>
  <si>
    <t>max.0,07</t>
  </si>
  <si>
    <t>14,8±0,1</t>
  </si>
  <si>
    <t>22,5+0,06/+0,02</t>
  </si>
  <si>
    <t>18,5+0,02/+0,06</t>
  </si>
  <si>
    <t>G1/4A</t>
  </si>
  <si>
    <t>15±0,1</t>
  </si>
  <si>
    <t>2,3+0,05</t>
  </si>
  <si>
    <t>3,5±0,1</t>
  </si>
  <si>
    <t>18,5+0,06/+0,02</t>
  </si>
  <si>
    <t>13+0,20/+0,05</t>
  </si>
  <si>
    <t>26,4-0,05/-0,2</t>
  </si>
  <si>
    <t>G1/8"</t>
  </si>
  <si>
    <t>Bohrungsø4</t>
  </si>
  <si>
    <t>Bohrungs-ø21,1</t>
  </si>
  <si>
    <t>Bohrungs-ø18,5</t>
  </si>
  <si>
    <t>v.Ob.</t>
  </si>
  <si>
    <t>6-Kant</t>
  </si>
  <si>
    <t>16,2+0,2</t>
  </si>
  <si>
    <t>22,5+0,12/0,04</t>
  </si>
  <si>
    <t>18,5+0,20/-0,15</t>
  </si>
  <si>
    <t>Durchm.</t>
  </si>
  <si>
    <t>26,9-0,04/-0,12</t>
  </si>
  <si>
    <t>26+0,15/-0,20</t>
  </si>
  <si>
    <t>17,9±0,1</t>
  </si>
  <si>
    <t>19,6+0,02/+0,06</t>
  </si>
  <si>
    <t>46-0,2</t>
  </si>
  <si>
    <t>Gew.-Zapfen</t>
  </si>
  <si>
    <t>14-0,2</t>
  </si>
  <si>
    <t>23+0,12/0,04</t>
  </si>
  <si>
    <t>26,4-0,2</t>
  </si>
  <si>
    <t>1/4"</t>
  </si>
  <si>
    <t>NPT</t>
  </si>
  <si>
    <t>max.01</t>
  </si>
  <si>
    <t>Bohrungsø4E7</t>
  </si>
  <si>
    <t>47,93-0,04/-0,22</t>
  </si>
  <si>
    <t>11,43±0,25</t>
  </si>
  <si>
    <t>17,8±0,1</t>
  </si>
  <si>
    <t>6,1±0,05</t>
  </si>
  <si>
    <t>25,65+0,06/+0,02</t>
  </si>
  <si>
    <t>24,1+0,1</t>
  </si>
  <si>
    <t>Gew.Freist.</t>
  </si>
  <si>
    <t>11,2-0,05/-0,3</t>
  </si>
  <si>
    <t>Rauhtiefe</t>
  </si>
  <si>
    <t>-0,02/</t>
  </si>
  <si>
    <t>10,9±0,05</t>
  </si>
  <si>
    <t>Kant</t>
  </si>
  <si>
    <t>Einstichab.</t>
  </si>
  <si>
    <t>Einstichbr.0,9</t>
  </si>
  <si>
    <t>Bohrungsø8</t>
  </si>
  <si>
    <t>13,0+0,20/+0,05</t>
  </si>
  <si>
    <t>-0.2</t>
  </si>
  <si>
    <t>+0.2</t>
  </si>
  <si>
    <t>+0.04/+0.12</t>
  </si>
  <si>
    <t>21.1+0.04/+0.12</t>
  </si>
  <si>
    <t>19.1+0,2</t>
  </si>
  <si>
    <t>-0.1</t>
  </si>
  <si>
    <t>±0.2</t>
  </si>
  <si>
    <t>±0.1</t>
  </si>
  <si>
    <t>-0.05</t>
  </si>
  <si>
    <t>-0.12/-0.04</t>
  </si>
  <si>
    <t>±0.05</t>
  </si>
  <si>
    <t>0.15</t>
  </si>
  <si>
    <t>48,5-0,2</t>
  </si>
  <si>
    <t>10±0,2</t>
  </si>
  <si>
    <t>18,5+0,12/+0,04</t>
  </si>
  <si>
    <t>12,24+0,05/-0,08</t>
  </si>
  <si>
    <t>45.5</t>
  </si>
  <si>
    <t>0.2</t>
  </si>
  <si>
    <t>1/8"-27</t>
  </si>
  <si>
    <t>30-0.05/-0.3</t>
  </si>
  <si>
    <t>Einstich-ø26</t>
  </si>
  <si>
    <t>Bohrungsabsatz</t>
  </si>
  <si>
    <t>23,0+0,12/+0,04</t>
  </si>
  <si>
    <t>7/16-20</t>
  </si>
  <si>
    <t>50,5-0,2</t>
  </si>
  <si>
    <t>22,5+0,12/+0,04</t>
  </si>
  <si>
    <t>26+0,15/-0,2</t>
  </si>
  <si>
    <t>1/8"</t>
  </si>
  <si>
    <t>25,65+0,02/0,06</t>
  </si>
  <si>
    <t>24,1+0,04/0,12</t>
  </si>
  <si>
    <t>22,5+0,04/0,12</t>
  </si>
  <si>
    <t>26,0-0,04/-0,12</t>
  </si>
  <si>
    <t>x1,5</t>
  </si>
  <si>
    <t>-6e</t>
  </si>
  <si>
    <t>30-0,05</t>
  </si>
  <si>
    <t>16,1+0,1</t>
  </si>
  <si>
    <t>22,5+0,02/+0,06</t>
  </si>
  <si>
    <t>30-0,05/0,30</t>
  </si>
  <si>
    <t>-0.03/-0,2</t>
  </si>
  <si>
    <t>Einstich-ø11,7</t>
  </si>
  <si>
    <t>20.3+0,15/-0,20</t>
  </si>
  <si>
    <t>21,1+0,04/+0,12</t>
  </si>
  <si>
    <t>Bohrungs-ø12</t>
  </si>
  <si>
    <t>41-0,02</t>
  </si>
  <si>
    <t xml:space="preserve"> A</t>
  </si>
  <si>
    <t>30-0,05/</t>
  </si>
  <si>
    <t>Gew.</t>
  </si>
  <si>
    <t>7/16"</t>
  </si>
  <si>
    <t>UNF</t>
  </si>
  <si>
    <t>2A</t>
  </si>
  <si>
    <t>6,2±0,05</t>
  </si>
  <si>
    <t>1/4"Keg.</t>
  </si>
  <si>
    <t>Bohr.-ø</t>
  </si>
  <si>
    <t>F7</t>
  </si>
  <si>
    <t>9+0,20</t>
  </si>
  <si>
    <t>13+0,2/+0,05</t>
  </si>
  <si>
    <t>max.0,10</t>
  </si>
  <si>
    <t>46,5-0,2</t>
  </si>
  <si>
    <t>24,2-0,05/-0,20</t>
  </si>
  <si>
    <t>9,25+0,01/-0,10</t>
  </si>
  <si>
    <t>20,6-0,05/-0,20</t>
  </si>
  <si>
    <t>12+0,01/+0,05</t>
  </si>
  <si>
    <t>23+0,04/+0,12</t>
  </si>
  <si>
    <t>13+0,05/+0,20</t>
  </si>
  <si>
    <t>UN</t>
  </si>
  <si>
    <t>0/+0,030</t>
  </si>
  <si>
    <t>41,5-0,2</t>
  </si>
  <si>
    <t>6+0,05</t>
  </si>
  <si>
    <t>6G</t>
  </si>
  <si>
    <t>9/16-18UNF</t>
  </si>
  <si>
    <t>48,5+0,10</t>
  </si>
  <si>
    <t>2,1+0,1</t>
  </si>
  <si>
    <t>12,9+0,15/-0,1</t>
  </si>
  <si>
    <t>23,3-0,05/-0,3</t>
  </si>
  <si>
    <t>/-0,2</t>
  </si>
  <si>
    <t>18,5+0,2/-0,15</t>
  </si>
  <si>
    <t>8,5+0,3/-0,1</t>
  </si>
  <si>
    <t>1+/-0,1</t>
  </si>
  <si>
    <t>±1°</t>
  </si>
  <si>
    <t>15,22+0,06</t>
  </si>
  <si>
    <t>13,0±0,2</t>
  </si>
  <si>
    <t>9,3+0,2</t>
  </si>
  <si>
    <t>M12x1</t>
  </si>
  <si>
    <t>5H</t>
  </si>
  <si>
    <t>Schlüsselw</t>
  </si>
  <si>
    <t>19,0-0,13</t>
  </si>
  <si>
    <t>20,5±0,05</t>
  </si>
  <si>
    <t>18h9</t>
  </si>
  <si>
    <t>17,95-0,1</t>
  </si>
  <si>
    <t>5,5±0,1</t>
  </si>
  <si>
    <t>14,9+/</t>
  </si>
  <si>
    <t>0/+0,18</t>
  </si>
  <si>
    <t>13±0,2</t>
  </si>
  <si>
    <t>21,4±0,1</t>
  </si>
  <si>
    <t>Plan</t>
  </si>
  <si>
    <t>u.</t>
  </si>
  <si>
    <t>Bohrungs-ø8</t>
  </si>
  <si>
    <t>(Bohr.8+/-0,2)</t>
  </si>
  <si>
    <t>(Bohr.11+/-0,2)</t>
  </si>
  <si>
    <t>Schlüsselweite</t>
  </si>
  <si>
    <t>(2mal)</t>
  </si>
  <si>
    <t>Einstich-ø28,1</t>
  </si>
  <si>
    <t>M28</t>
  </si>
  <si>
    <t>x0,5</t>
  </si>
  <si>
    <t>x0,75</t>
  </si>
  <si>
    <t>Wird</t>
  </si>
  <si>
    <t>Werkzeugkorrektur</t>
  </si>
  <si>
    <t>keine</t>
  </si>
  <si>
    <t>±0.3</t>
  </si>
  <si>
    <t>+0.4</t>
  </si>
  <si>
    <t>0.3</t>
  </si>
  <si>
    <t>Bohrungs-ø10,05H11</t>
  </si>
  <si>
    <t>0/+0,09</t>
  </si>
  <si>
    <t>0/+0,14</t>
  </si>
  <si>
    <t>Einstich-ø10,66H11</t>
  </si>
  <si>
    <t>0/+0,11</t>
  </si>
  <si>
    <t>Einstichbr.1,1</t>
  </si>
  <si>
    <t>±0,035</t>
  </si>
  <si>
    <t>Einzelheit</t>
  </si>
  <si>
    <t>y</t>
  </si>
  <si>
    <t>Bohrungsø15D10</t>
  </si>
  <si>
    <t>-0,42/</t>
  </si>
  <si>
    <t>Bohrungs-ø20</t>
  </si>
  <si>
    <t>Bohrungs-ø16,2</t>
  </si>
  <si>
    <t>Bohrungs-ø5</t>
  </si>
  <si>
    <t>d10</t>
  </si>
  <si>
    <t>h11</t>
  </si>
  <si>
    <t>M24x1,5-6g</t>
  </si>
  <si>
    <t>D11</t>
  </si>
  <si>
    <t>Bohrungsø10,05</t>
  </si>
  <si>
    <t>Einstichø10,66</t>
  </si>
  <si>
    <t>Bohrungs-ø6,05</t>
  </si>
  <si>
    <t>0/+0,015</t>
  </si>
  <si>
    <t>Bohrungsspitze</t>
  </si>
  <si>
    <t>Bohrungs-ø5,97</t>
  </si>
  <si>
    <t>Einstichdm.</t>
  </si>
  <si>
    <t>M14x1-6e</t>
  </si>
  <si>
    <t>Außen-ø28,5e8</t>
  </si>
  <si>
    <t>Außenø31,5f8</t>
  </si>
  <si>
    <t>±0,4</t>
  </si>
  <si>
    <t>Fasen-ø10,9</t>
  </si>
  <si>
    <t>Fasen-ø17,7</t>
  </si>
  <si>
    <t>h13</t>
  </si>
  <si>
    <t>9,7±0,1</t>
  </si>
  <si>
    <t>14,3+0,07/+0,12</t>
  </si>
  <si>
    <t>M17x0,75</t>
  </si>
  <si>
    <t>Pt20</t>
  </si>
  <si>
    <t>Pt25</t>
  </si>
  <si>
    <t>Gewindeflankenwinkel</t>
  </si>
  <si>
    <t>±30</t>
  </si>
  <si>
    <t>1,4±0,1</t>
  </si>
  <si>
    <t>Lehrenhaltig</t>
  </si>
  <si>
    <t>min.6</t>
  </si>
  <si>
    <t>±0,02</t>
  </si>
  <si>
    <t>M27x1-6H</t>
  </si>
  <si>
    <t>lang</t>
  </si>
  <si>
    <t>Aussen-ø29</t>
  </si>
  <si>
    <t>stark</t>
  </si>
  <si>
    <t>allgemein</t>
  </si>
  <si>
    <t>optoelktr.</t>
  </si>
  <si>
    <t>Prüfvorrichtung</t>
  </si>
  <si>
    <t>Einstichbr</t>
  </si>
  <si>
    <t>20,6-0,2</t>
  </si>
  <si>
    <t>Rz16</t>
  </si>
  <si>
    <t>k11</t>
  </si>
  <si>
    <t>Außen-ø12</t>
  </si>
  <si>
    <t>f7</t>
  </si>
  <si>
    <t>Außen-ø22</t>
  </si>
  <si>
    <t>Abstand/Bohrtiefe</t>
  </si>
  <si>
    <t>H8</t>
  </si>
  <si>
    <t>0/+0,027</t>
  </si>
  <si>
    <t>2,7+0,1</t>
  </si>
  <si>
    <t>16±0,5</t>
  </si>
  <si>
    <t>6+0,5</t>
  </si>
  <si>
    <t>h8</t>
  </si>
  <si>
    <t>0/-0,033</t>
  </si>
  <si>
    <t>Außen-ø17</t>
  </si>
  <si>
    <t>f8</t>
  </si>
  <si>
    <t>M5-6G</t>
  </si>
  <si>
    <t>Bohr-ø</t>
  </si>
  <si>
    <t>Rz.</t>
  </si>
  <si>
    <t>Aussen-ø35,4</t>
  </si>
  <si>
    <t>Rmax.6,3;</t>
  </si>
  <si>
    <t>Rpm</t>
  </si>
  <si>
    <t>Erhöhung</t>
  </si>
  <si>
    <t>47,1-0,2</t>
  </si>
  <si>
    <t>Marameter</t>
  </si>
  <si>
    <t>1/1000</t>
  </si>
  <si>
    <t>/Rz63</t>
  </si>
  <si>
    <t>11+0,1</t>
  </si>
  <si>
    <t>+/-0,13</t>
  </si>
  <si>
    <t>Bohrungs-ø31,3</t>
  </si>
  <si>
    <t>Radiusdm.</t>
  </si>
  <si>
    <t>Freistich-ø19,7</t>
  </si>
  <si>
    <t>M22</t>
  </si>
  <si>
    <t>LH</t>
  </si>
  <si>
    <t>Radiusabstand</t>
  </si>
  <si>
    <t>0/+0,13</t>
  </si>
  <si>
    <t>26,0±0,2</t>
  </si>
  <si>
    <t>26,0+0,35</t>
  </si>
  <si>
    <t>79,85±0,1</t>
  </si>
  <si>
    <t>0,5+0,2</t>
  </si>
  <si>
    <t>Obeflächen</t>
  </si>
  <si>
    <t>93,5±0,05</t>
  </si>
  <si>
    <t>55±0,2</t>
  </si>
  <si>
    <t>40±0,1</t>
  </si>
  <si>
    <t>24±0,2</t>
  </si>
  <si>
    <t>20-0,05</t>
  </si>
  <si>
    <t>22,1-0,05</t>
  </si>
  <si>
    <t>22±0,2</t>
  </si>
  <si>
    <t>2°±10'</t>
  </si>
  <si>
    <t>Rändelabstand</t>
  </si>
  <si>
    <t>8±0,5</t>
  </si>
  <si>
    <t>g7</t>
  </si>
  <si>
    <t>0/+0,033</t>
  </si>
  <si>
    <t>69,17±0,09</t>
  </si>
  <si>
    <t>23,4±0,1</t>
  </si>
  <si>
    <t>44,1±0,1</t>
  </si>
  <si>
    <t>0,6max.</t>
  </si>
  <si>
    <t>23,05+0,01/-0,04</t>
  </si>
  <si>
    <t>22,5±0,1</t>
  </si>
  <si>
    <t>21,9±0,1</t>
  </si>
  <si>
    <t>Rändeldm.</t>
  </si>
  <si>
    <t>Rändeltiefe</t>
  </si>
  <si>
    <t>2+0,03/+0,12</t>
  </si>
  <si>
    <t>Aussen-ø20,5</t>
  </si>
  <si>
    <t>18+0,052/+0,032</t>
  </si>
  <si>
    <t>Rauheit</t>
  </si>
  <si>
    <t>Drehmaß</t>
  </si>
  <si>
    <t>min</t>
  </si>
  <si>
    <t>durch</t>
  </si>
  <si>
    <t>Maschinenbediener</t>
  </si>
  <si>
    <t>Endkontrolle</t>
  </si>
  <si>
    <t>WZ-Wechsel</t>
  </si>
  <si>
    <t>Aussen-ø20,50</t>
  </si>
  <si>
    <t>Aussen-ø20</t>
  </si>
  <si>
    <t>ø18</t>
  </si>
  <si>
    <t>Außen-ø17,82</t>
  </si>
  <si>
    <t>Außen-ø16,65</t>
  </si>
  <si>
    <t>Aussen-ø11,1</t>
  </si>
  <si>
    <t>Einstich-ø13,8</t>
  </si>
  <si>
    <t>Einstich-ø9,3</t>
  </si>
  <si>
    <t>Einstichbr2,5</t>
  </si>
  <si>
    <t>0,0025-/max</t>
  </si>
  <si>
    <t>11,1-0,040/-0,052</t>
  </si>
  <si>
    <t>21,8-0,048/-0,065</t>
  </si>
  <si>
    <t>20,6-0,048/-0,065</t>
  </si>
  <si>
    <t>Einstichbr.3,5</t>
  </si>
  <si>
    <t>Summenrundlauf</t>
  </si>
  <si>
    <t>Bohrtiefe12,6</t>
  </si>
  <si>
    <t>Außen-ø22,14</t>
  </si>
  <si>
    <t>0/+0,022</t>
  </si>
  <si>
    <t>16,4±0,08</t>
  </si>
  <si>
    <t>Bohrungs-ø28,8</t>
  </si>
  <si>
    <t>Einstich-ø29,5</t>
  </si>
  <si>
    <t>M32</t>
  </si>
  <si>
    <t>M5</t>
  </si>
  <si>
    <t>A-B</t>
  </si>
  <si>
    <t>Gefertigt</t>
  </si>
  <si>
    <t>Sach</t>
  </si>
  <si>
    <t>Nr.:</t>
  </si>
  <si>
    <t>0876-22.1</t>
  </si>
  <si>
    <t>+0.034/+0.018</t>
  </si>
  <si>
    <t>15,3+0,2</t>
  </si>
  <si>
    <t>+/-0,125</t>
  </si>
  <si>
    <t>32.5</t>
  </si>
  <si>
    <t>C10</t>
  </si>
  <si>
    <t>Planfläche</t>
  </si>
  <si>
    <t>M8</t>
  </si>
  <si>
    <t>(innen)</t>
  </si>
  <si>
    <t>Bohrungs-ø19,5</t>
  </si>
  <si>
    <t>M26x1,5-6g</t>
  </si>
  <si>
    <t>Gewinde-Adm.</t>
  </si>
  <si>
    <t>Größtm.25,968</t>
  </si>
  <si>
    <t>M26</t>
  </si>
  <si>
    <t>Einst.Abst.</t>
  </si>
  <si>
    <t>Einst.</t>
  </si>
  <si>
    <t>2,9±0,1</t>
  </si>
  <si>
    <t>50-0,3</t>
  </si>
  <si>
    <t>gewölbt</t>
  </si>
  <si>
    <t>Bohr.</t>
  </si>
  <si>
    <t>±0,01</t>
  </si>
  <si>
    <t>(+0,015)</t>
  </si>
  <si>
    <t>Wurzelgrat</t>
  </si>
  <si>
    <t>(Bohrungs-ø44,5)</t>
  </si>
  <si>
    <t>(Bohrungs-ø2,6)</t>
  </si>
  <si>
    <t>±1</t>
  </si>
  <si>
    <t>43±0,2</t>
  </si>
  <si>
    <t>2,9±0,2</t>
  </si>
  <si>
    <t>3H9</t>
  </si>
  <si>
    <t>2x</t>
  </si>
  <si>
    <t>Butzenfreiheit</t>
  </si>
  <si>
    <t>Langlochlänge</t>
  </si>
  <si>
    <t>Langlochbreite</t>
  </si>
  <si>
    <t>8H7</t>
  </si>
  <si>
    <t>15H7</t>
  </si>
  <si>
    <t>Bohrungs-ø12,1</t>
  </si>
  <si>
    <t>0/+0,016</t>
  </si>
  <si>
    <t>5,2±0,1</t>
  </si>
  <si>
    <t>14,7±</t>
  </si>
  <si>
    <t>0,02/A</t>
  </si>
  <si>
    <t>0,1/A</t>
  </si>
  <si>
    <t>0/-0,021</t>
  </si>
  <si>
    <t>Rz6,3</t>
  </si>
  <si>
    <t>Aussen-ø36,5</t>
  </si>
  <si>
    <t>Außen-ø42</t>
  </si>
  <si>
    <t>8-0,017/-0,043</t>
  </si>
  <si>
    <t>e7</t>
  </si>
  <si>
    <t>6U7</t>
  </si>
  <si>
    <t>0,050-0,075</t>
  </si>
  <si>
    <t>max.Ra</t>
  </si>
  <si>
    <t>Mittenversatz</t>
  </si>
  <si>
    <t>27H7</t>
  </si>
  <si>
    <t>0/-0,018</t>
  </si>
  <si>
    <t>max.0,045</t>
  </si>
  <si>
    <t>Zur</t>
  </si>
  <si>
    <t>Info!</t>
  </si>
  <si>
    <t>0,8-0,06</t>
  </si>
  <si>
    <t>=</t>
  </si>
  <si>
    <t>(0,4-0,03)</t>
  </si>
  <si>
    <t>Konformität</t>
  </si>
  <si>
    <t>Sintermaß</t>
  </si>
  <si>
    <t>(max)</t>
  </si>
  <si>
    <t>(min)</t>
  </si>
  <si>
    <t>Bohrungs-ø27,0</t>
  </si>
  <si>
    <t>(Mittelwert)</t>
  </si>
  <si>
    <t>pro</t>
  </si>
  <si>
    <t>Vordrehmaß</t>
  </si>
  <si>
    <t>1.Seite</t>
  </si>
  <si>
    <t>ø26,95</t>
  </si>
  <si>
    <t>Bohrungs-ø14</t>
  </si>
  <si>
    <t>(2x)</t>
  </si>
  <si>
    <t>2°</t>
  </si>
  <si>
    <t>12,0-0,030-0,010</t>
  </si>
  <si>
    <t>max.0,006</t>
  </si>
  <si>
    <t>0/-0,030</t>
  </si>
  <si>
    <t>6±0,2</t>
  </si>
  <si>
    <t>6+0,25/+0,15</t>
  </si>
  <si>
    <t>(Bohr.ø</t>
  </si>
  <si>
    <t>9)</t>
  </si>
  <si>
    <t>5)</t>
  </si>
  <si>
    <t>(Bohr.ø13,5)</t>
  </si>
  <si>
    <t>13,5P7-0,011/-0,029</t>
  </si>
  <si>
    <t>30F7</t>
  </si>
  <si>
    <t>13+0,02+0,005</t>
  </si>
  <si>
    <t>10+0,03+0,018</t>
  </si>
  <si>
    <t>8,5°</t>
  </si>
  <si>
    <t>+/-0,1°</t>
  </si>
  <si>
    <t>0/-0,039</t>
  </si>
  <si>
    <t>Bohrungs-ø34,05H8</t>
  </si>
  <si>
    <t>0/+0,039</t>
  </si>
  <si>
    <t>9,5f7-0,013/-0,028</t>
  </si>
  <si>
    <t>0/-0,022</t>
  </si>
  <si>
    <t>M12x1-6g</t>
  </si>
  <si>
    <t>Grat</t>
  </si>
  <si>
    <t>6+0,05/+0,08</t>
  </si>
  <si>
    <t>M10</t>
  </si>
  <si>
    <t>Gewindeabstand</t>
  </si>
  <si>
    <t>max.2</t>
  </si>
  <si>
    <t>15,5H7</t>
  </si>
  <si>
    <t>M16</t>
  </si>
  <si>
    <t>Drehm.</t>
  </si>
  <si>
    <t>M15</t>
  </si>
  <si>
    <t>Innensechskant</t>
  </si>
  <si>
    <t>SW3</t>
  </si>
  <si>
    <t>Innensechsk.</t>
  </si>
  <si>
    <t>Tiefe</t>
  </si>
  <si>
    <t>2±0,2</t>
  </si>
  <si>
    <t>26,2±0,10</t>
  </si>
  <si>
    <t>1,5±0,1</t>
  </si>
  <si>
    <t>2±0,1</t>
  </si>
  <si>
    <t>1,5+0,03</t>
  </si>
  <si>
    <t>Bohrtiefe6,6</t>
  </si>
  <si>
    <t>20,4-0,01/-0,05</t>
  </si>
  <si>
    <t>Zapfenø</t>
  </si>
  <si>
    <t>18,01+0,04</t>
  </si>
  <si>
    <t>18+0,05/-0,2</t>
  </si>
  <si>
    <t>19,5+0,07/+0,02</t>
  </si>
  <si>
    <t>M6</t>
  </si>
  <si>
    <t>M6-Kernloch</t>
  </si>
  <si>
    <t>6,85+0,15</t>
  </si>
  <si>
    <t>3,95+0,15</t>
  </si>
  <si>
    <t>9,8±0,1</t>
  </si>
  <si>
    <t>7,2±0,1</t>
  </si>
  <si>
    <t>1,8±0,1</t>
  </si>
  <si>
    <t>0,2±0,1x45°</t>
  </si>
  <si>
    <t>1±0,2x45°</t>
  </si>
  <si>
    <t>±0,09</t>
  </si>
  <si>
    <t>Zentriert.</t>
  </si>
  <si>
    <t>11+0,2</t>
  </si>
  <si>
    <t>Vierkant</t>
  </si>
  <si>
    <t>Fräsflachenmaß</t>
  </si>
  <si>
    <t>Fasend</t>
  </si>
  <si>
    <t>6,4±0,2</t>
  </si>
  <si>
    <t>zulässige</t>
  </si>
  <si>
    <t>0,3+0,3</t>
  </si>
  <si>
    <t>Lage</t>
  </si>
  <si>
    <t>/Nut</t>
  </si>
  <si>
    <t>1,5+0,2</t>
  </si>
  <si>
    <t>Fräsm.</t>
  </si>
  <si>
    <t>4±0,1</t>
  </si>
  <si>
    <t>Kontrolle</t>
  </si>
  <si>
    <t>Bohrungs-ø25,9</t>
  </si>
  <si>
    <t>-0,005/</t>
  </si>
  <si>
    <t>-0,025/</t>
  </si>
  <si>
    <t>Zapfen-ø</t>
  </si>
  <si>
    <t>Innen</t>
  </si>
  <si>
    <t>mit</t>
  </si>
  <si>
    <t>Prüfstiften</t>
  </si>
  <si>
    <t>0,3-0,8</t>
  </si>
  <si>
    <t>28.30</t>
  </si>
  <si>
    <t>4.0</t>
  </si>
  <si>
    <t>+0.3</t>
  </si>
  <si>
    <t>0.50</t>
  </si>
  <si>
    <t>0.20</t>
  </si>
  <si>
    <t>47.15</t>
  </si>
  <si>
    <t>(Einzelheit</t>
  </si>
  <si>
    <t>X)</t>
  </si>
  <si>
    <t>73,4±0,05</t>
  </si>
  <si>
    <t>gratfrei</t>
  </si>
  <si>
    <t>bürsten</t>
  </si>
  <si>
    <t>h70/-0,018</t>
  </si>
  <si>
    <t>Radius-ø12,5</t>
  </si>
  <si>
    <t>16-0,05/-0,015</t>
  </si>
  <si>
    <t>M27x0,5-6g</t>
  </si>
  <si>
    <t>1/</t>
  </si>
  <si>
    <t>0,6/Pt4</t>
  </si>
  <si>
    <t>21±0,1</t>
  </si>
  <si>
    <t>0,1bis</t>
  </si>
  <si>
    <t>Stichprobe</t>
  </si>
  <si>
    <t>Ø</t>
  </si>
  <si>
    <t>zun</t>
  </si>
  <si>
    <t>M27</t>
  </si>
  <si>
    <t>Rundlauf0,05</t>
  </si>
  <si>
    <t>12,5-0,2</t>
  </si>
  <si>
    <t>10,5±0,1</t>
  </si>
  <si>
    <t>0,8±0,2</t>
  </si>
  <si>
    <t>x45°</t>
  </si>
  <si>
    <t>Rk</t>
  </si>
  <si>
    <t>M36</t>
  </si>
  <si>
    <t>6h</t>
  </si>
  <si>
    <t>(FK2)</t>
  </si>
  <si>
    <t>(FK6)</t>
  </si>
  <si>
    <t>AB</t>
  </si>
  <si>
    <t>(FK3)</t>
  </si>
  <si>
    <t>Gewindeauslauf</t>
  </si>
  <si>
    <t>Fanken-ø</t>
  </si>
  <si>
    <t>-0,015/</t>
  </si>
  <si>
    <t>-1°</t>
  </si>
  <si>
    <t>+4°</t>
  </si>
  <si>
    <t>0,1-0,3</t>
  </si>
  <si>
    <t>bis</t>
  </si>
  <si>
    <t>innen</t>
  </si>
  <si>
    <t>Gesamtplanlauf</t>
  </si>
  <si>
    <t>RZ</t>
  </si>
  <si>
    <t>40°</t>
  </si>
  <si>
    <t>±3°</t>
  </si>
  <si>
    <t>Rundh.</t>
  </si>
  <si>
    <t>&amp;</t>
  </si>
  <si>
    <t>Zylinderf.</t>
  </si>
  <si>
    <t>Aussen-ø44</t>
  </si>
  <si>
    <t>(B-ø)</t>
  </si>
  <si>
    <t>(A-ø)</t>
  </si>
  <si>
    <t>17,5+0,15/-0,20</t>
  </si>
  <si>
    <t>2,50+0,05/-0,10</t>
  </si>
  <si>
    <t>8,8+0,05/-0,10</t>
  </si>
  <si>
    <t>5,5+0,2/-0,15</t>
  </si>
  <si>
    <t>4,5+/-0,15</t>
  </si>
  <si>
    <t>RautiefeRz</t>
  </si>
  <si>
    <t>0,05A</t>
  </si>
  <si>
    <t>5±0,1mm</t>
  </si>
  <si>
    <t>18,5+0,04/+0,12</t>
  </si>
  <si>
    <t>M14X1,5-6e</t>
  </si>
  <si>
    <t>Kein</t>
  </si>
  <si>
    <t>Butzen</t>
  </si>
  <si>
    <t>2,2±0,05</t>
  </si>
  <si>
    <t>Rundl.</t>
  </si>
  <si>
    <t>Einstellplan</t>
  </si>
  <si>
    <t>Länge55,1</t>
  </si>
  <si>
    <t>Bohrungs-ø9,5</t>
  </si>
  <si>
    <t>Ø9,5</t>
  </si>
  <si>
    <t>/0,05</t>
  </si>
  <si>
    <t>Bodendicke</t>
  </si>
  <si>
    <t>Länge53,35</t>
  </si>
  <si>
    <t>Aussen-ø22,9</t>
  </si>
  <si>
    <t>max.0,01</t>
  </si>
  <si>
    <t>zum</t>
  </si>
  <si>
    <t>M36x1</t>
  </si>
  <si>
    <t>M36x0,5-6h</t>
  </si>
  <si>
    <t>Außen</t>
  </si>
  <si>
    <t>M36x0,5</t>
  </si>
  <si>
    <t>36x1-6g</t>
  </si>
  <si>
    <t>36x0,5-6g</t>
  </si>
  <si>
    <t>25x0,5</t>
  </si>
  <si>
    <t>0,25±0,05</t>
  </si>
  <si>
    <t>16,73+0,03/-0,01,</t>
  </si>
  <si>
    <t>tief</t>
  </si>
  <si>
    <t>0,02,</t>
  </si>
  <si>
    <t>Bohrungs</t>
  </si>
  <si>
    <t>2+0,015/-0,05</t>
  </si>
  <si>
    <t>Aussen-ø37,5</t>
  </si>
  <si>
    <t>35-0,2</t>
  </si>
  <si>
    <t>Sw</t>
  </si>
  <si>
    <t>0,2/-0,05</t>
  </si>
  <si>
    <t>Bohrungs-ø16,9</t>
  </si>
  <si>
    <t>Gesamthöhe</t>
  </si>
  <si>
    <t>Stegbreite</t>
  </si>
  <si>
    <t>Dichtkante)</t>
  </si>
  <si>
    <t>M25x0,5-6g</t>
  </si>
  <si>
    <t>Flanken-</t>
  </si>
  <si>
    <t>M25x0,5</t>
  </si>
  <si>
    <t>max.1,5</t>
  </si>
  <si>
    <t>+/-2°</t>
  </si>
  <si>
    <t>/Pt</t>
  </si>
  <si>
    <t>M14,8</t>
  </si>
  <si>
    <t>Zapfen-ø4,8</t>
  </si>
  <si>
    <t>Fasentiefe</t>
  </si>
  <si>
    <t>0,252±0,05</t>
  </si>
  <si>
    <t>Fasenversatz</t>
  </si>
  <si>
    <t>Aussen-ø18</t>
  </si>
  <si>
    <t>Aussen-ø37</t>
  </si>
  <si>
    <t>1+0,1</t>
  </si>
  <si>
    <t>Pt22/1,5</t>
  </si>
  <si>
    <t>Aussen-ø37,400</t>
  </si>
  <si>
    <t>62,1+0,07/-0,10</t>
  </si>
  <si>
    <t>46,1+0,03/+0,20</t>
  </si>
  <si>
    <t>±2°</t>
  </si>
  <si>
    <t>49+0,10/-0,07</t>
  </si>
  <si>
    <t>5,57±</t>
  </si>
  <si>
    <t>+/-0020</t>
  </si>
  <si>
    <t>Aussen-ø37,4</t>
  </si>
  <si>
    <t>7+</t>
  </si>
  <si>
    <t>Eckenmaß</t>
  </si>
  <si>
    <t>von</t>
  </si>
  <si>
    <t>messen</t>
  </si>
  <si>
    <t>ø32,58</t>
  </si>
  <si>
    <t>Bohrungs-ø29,2</t>
  </si>
  <si>
    <t>0,3/Pt10</t>
  </si>
  <si>
    <t>0,25/Pt8</t>
  </si>
  <si>
    <t>über</t>
  </si>
  <si>
    <t>Pt10</t>
  </si>
  <si>
    <t>45°±1°</t>
  </si>
  <si>
    <t>(ø</t>
  </si>
  <si>
    <t>33,50)</t>
  </si>
  <si>
    <t>33,10)</t>
  </si>
  <si>
    <t>32,58)</t>
  </si>
  <si>
    <t>Stk./54</t>
  </si>
  <si>
    <t>letztes</t>
  </si>
  <si>
    <t>Teil</t>
  </si>
  <si>
    <t>vor/nach</t>
  </si>
  <si>
    <t>Wzw.</t>
  </si>
  <si>
    <t>P7</t>
  </si>
  <si>
    <t>37-0,05/-0,2</t>
  </si>
  <si>
    <t>max.0,4</t>
  </si>
  <si>
    <t>Aussen-ø39</t>
  </si>
  <si>
    <t>-0,05/-</t>
  </si>
  <si>
    <t>41,6±0,1</t>
  </si>
  <si>
    <t>Materialnummer</t>
  </si>
  <si>
    <t>+/--0,1</t>
  </si>
  <si>
    <t>Mat.Nr.:</t>
  </si>
  <si>
    <t>Bohrungs-ø4,09</t>
  </si>
  <si>
    <t>Bohrungs-ø2,4</t>
  </si>
  <si>
    <t>A/C</t>
  </si>
  <si>
    <t>R1</t>
  </si>
  <si>
    <t>±0,5</t>
  </si>
  <si>
    <t>24,2+0,1</t>
  </si>
  <si>
    <t>leichtgängig</t>
  </si>
  <si>
    <t>Fasen-ø34,9</t>
  </si>
  <si>
    <t>Einstich-ø33,7</t>
  </si>
  <si>
    <t>Einstich-ø28</t>
  </si>
  <si>
    <t>Bohrungs-R5</t>
  </si>
  <si>
    <t>Werkstückträger</t>
  </si>
  <si>
    <t>(12mal)</t>
  </si>
  <si>
    <t>Stk./Blister.</t>
  </si>
  <si>
    <t>bzw.</t>
  </si>
  <si>
    <t>max.0,010</t>
  </si>
  <si>
    <t>ø2-Bohrung</t>
  </si>
  <si>
    <t>Späne/Konturschäden</t>
  </si>
  <si>
    <t>Druck-</t>
  </si>
  <si>
    <t>24±0,05</t>
  </si>
  <si>
    <t>Fasen-ø35,3</t>
  </si>
  <si>
    <t>17,000+0,005/+0,015</t>
  </si>
  <si>
    <t>22,000+0,005/+0,015</t>
  </si>
  <si>
    <t>5+</t>
  </si>
  <si>
    <t>24±0,075</t>
  </si>
  <si>
    <t>Zusatzmaß</t>
  </si>
  <si>
    <t>(Index</t>
  </si>
  <si>
    <t>12) 1,5 ±0,1</t>
  </si>
  <si>
    <t>12) ø34,5 ±0,1</t>
  </si>
  <si>
    <t>Fasen-ø34,8</t>
  </si>
  <si>
    <t>Übergang</t>
  </si>
  <si>
    <t>Gewindeanfang</t>
  </si>
  <si>
    <t>0,1+0,035/-0,015</t>
  </si>
  <si>
    <t>0,35±0,05</t>
  </si>
  <si>
    <t>8,1+0,1</t>
  </si>
  <si>
    <t>M25</t>
  </si>
  <si>
    <t>+/-0,040</t>
  </si>
  <si>
    <t>4,4+0,05/+0,2</t>
  </si>
  <si>
    <t>Rachenlehre</t>
  </si>
  <si>
    <t>Planflächen</t>
  </si>
  <si>
    <t>sicherstellen,</t>
  </si>
  <si>
    <t>(gebürstete</t>
  </si>
  <si>
    <t>Stellen)</t>
  </si>
  <si>
    <t>prüfen</t>
  </si>
  <si>
    <t>304-Bohrungs-ø4</t>
  </si>
  <si>
    <t>0,033/+0,003</t>
  </si>
  <si>
    <t>314-Bohrungstiefe</t>
  </si>
  <si>
    <t>2.</t>
  </si>
  <si>
    <t>Seite</t>
  </si>
  <si>
    <t>309-Bohrungs-ø4</t>
  </si>
  <si>
    <t>302-Bohrungstiefe</t>
  </si>
  <si>
    <t>206-Bohrungs-ø3,54</t>
  </si>
  <si>
    <t>228-Bohrungs-ø3,54</t>
  </si>
  <si>
    <t>200-Bohrungstiefe</t>
  </si>
  <si>
    <t>234-Bohrungstiefe</t>
  </si>
  <si>
    <t>141-Einstichbreite</t>
  </si>
  <si>
    <t>103-Einstich-ø17,3</t>
  </si>
  <si>
    <t>17-Aussen-ø20,2</t>
  </si>
  <si>
    <t>4-Aussen-ø26,7</t>
  </si>
  <si>
    <t>0,015/-0,065</t>
  </si>
  <si>
    <t>Planeinstich</t>
  </si>
  <si>
    <t>ø16,9</t>
  </si>
  <si>
    <t>ø11,1</t>
  </si>
  <si>
    <t>Einstich-ø3,5</t>
  </si>
  <si>
    <t>Aussen-ø5</t>
  </si>
  <si>
    <t>18-Aussen-ø28,8</t>
  </si>
  <si>
    <t>Nut</t>
  </si>
  <si>
    <t>Bohrungs-ø2</t>
  </si>
  <si>
    <t>Bohrungs-ø4</t>
  </si>
  <si>
    <t>ø4,5</t>
  </si>
  <si>
    <t>Bohrungs-ø2,1</t>
  </si>
  <si>
    <t>ø2,4</t>
  </si>
  <si>
    <t>ø25,3</t>
  </si>
  <si>
    <t>B.</t>
  </si>
  <si>
    <t>ø3,54</t>
  </si>
  <si>
    <t>Zentrierdurchmesser</t>
  </si>
  <si>
    <t>W:</t>
  </si>
  <si>
    <t>MAE</t>
  </si>
  <si>
    <t>Senkung;</t>
  </si>
  <si>
    <t>Z</t>
  </si>
  <si>
    <t>ø3,3</t>
  </si>
  <si>
    <t>(6,13-6,22)</t>
  </si>
  <si>
    <t>ø19,57</t>
  </si>
  <si>
    <t>(Fase</t>
  </si>
  <si>
    <t>ø20,2)</t>
  </si>
  <si>
    <t>ø13,8</t>
  </si>
  <si>
    <t>(Frästasche-Einstellmaß)</t>
  </si>
  <si>
    <t>Bohrerabstand</t>
  </si>
  <si>
    <t>(1,96-14,01)</t>
  </si>
  <si>
    <t>Bohrungs-ø3,54</t>
  </si>
  <si>
    <t>1-Koaxialität</t>
  </si>
  <si>
    <t>(ø2</t>
  </si>
  <si>
    <t>ø3,54-y)</t>
  </si>
  <si>
    <t>2-Koaxialität</t>
  </si>
  <si>
    <t>83,54-x)</t>
  </si>
  <si>
    <t>202-Position</t>
  </si>
  <si>
    <t>ø0,1</t>
  </si>
  <si>
    <t>223-Position</t>
  </si>
  <si>
    <t>229-Position</t>
  </si>
  <si>
    <t>ø0,07</t>
  </si>
  <si>
    <t>205-Position</t>
  </si>
  <si>
    <t>305-Position</t>
  </si>
  <si>
    <t>310-Position</t>
  </si>
  <si>
    <t>ø0,05zu</t>
  </si>
  <si>
    <t>D</t>
  </si>
  <si>
    <t>324-Position</t>
  </si>
  <si>
    <t>318-Position</t>
  </si>
  <si>
    <t>ø0,15</t>
  </si>
  <si>
    <t>319-Position</t>
  </si>
  <si>
    <t>6-Rundheit</t>
  </si>
  <si>
    <t>(ø26,7</t>
  </si>
  <si>
    <t>-0,05)</t>
  </si>
  <si>
    <t>7-Geradheit</t>
  </si>
  <si>
    <t>15-Ebenheit</t>
  </si>
  <si>
    <t>(auf</t>
  </si>
  <si>
    <t>Planfl.</t>
  </si>
  <si>
    <t>8-Planlauf</t>
  </si>
  <si>
    <t>14-Planlauf</t>
  </si>
  <si>
    <t>5-Planlauf</t>
  </si>
  <si>
    <t>Frästaschen</t>
  </si>
  <si>
    <t>Stecklehre</t>
  </si>
  <si>
    <t>prüfen.</t>
  </si>
  <si>
    <t>Prüfung</t>
  </si>
  <si>
    <t>Endprüfung</t>
  </si>
  <si>
    <t>Vorbohren</t>
  </si>
  <si>
    <t>ø1,8</t>
  </si>
  <si>
    <t>16-Rautiefe</t>
  </si>
  <si>
    <t>Rzmax</t>
  </si>
  <si>
    <t>102-Rautiefe</t>
  </si>
  <si>
    <t>Ptmax</t>
  </si>
  <si>
    <t>A-A</t>
  </si>
  <si>
    <t>111-Radius</t>
  </si>
  <si>
    <t>112-Radius</t>
  </si>
  <si>
    <t>T</t>
  </si>
  <si>
    <t>135-Rautiefe</t>
  </si>
  <si>
    <t>136-Rautiefe</t>
  </si>
  <si>
    <t>130-Radius</t>
  </si>
  <si>
    <t>131-Radius</t>
  </si>
  <si>
    <t>127+128-Radius</t>
  </si>
  <si>
    <t>138+139-Winkel</t>
  </si>
  <si>
    <t>2,5°</t>
  </si>
  <si>
    <t>210-Rautiefe</t>
  </si>
  <si>
    <t>233-Rautiefe</t>
  </si>
  <si>
    <t>Y</t>
  </si>
  <si>
    <t>201-Radius</t>
  </si>
  <si>
    <t>221-Radius</t>
  </si>
  <si>
    <t>209-Kantenbruch</t>
  </si>
  <si>
    <t>0,1-0,5</t>
  </si>
  <si>
    <t>231-Kantenbruch</t>
  </si>
  <si>
    <t>208-Winkel</t>
  </si>
  <si>
    <t>232-Winkel</t>
  </si>
  <si>
    <t>Ein</t>
  </si>
  <si>
    <t>Wzw</t>
  </si>
  <si>
    <t>messen.</t>
  </si>
  <si>
    <t>min.31</t>
  </si>
  <si>
    <t>max.31,8</t>
  </si>
  <si>
    <t>R2</t>
  </si>
  <si>
    <t>0,8x2/Rmax</t>
  </si>
  <si>
    <t>ø13,15</t>
  </si>
  <si>
    <t>für</t>
  </si>
  <si>
    <t>min.31;</t>
  </si>
  <si>
    <t>±0,075</t>
  </si>
  <si>
    <t>6,97±</t>
  </si>
  <si>
    <t>Aussen-ø13,15</t>
  </si>
  <si>
    <t>Aussen-ø15,15</t>
  </si>
  <si>
    <t>Außen-ø37,4</t>
  </si>
  <si>
    <t>ø33,4</t>
  </si>
  <si>
    <t>ø33,6</t>
  </si>
  <si>
    <t>Drehmaß-ø</t>
  </si>
  <si>
    <t>Innen-ø33,6</t>
  </si>
  <si>
    <t>Freistich-ø36,1</t>
  </si>
  <si>
    <t>M36x0,5-6H</t>
  </si>
  <si>
    <t>0,8x3/Rmax6,3</t>
  </si>
  <si>
    <t>Rz12,5</t>
  </si>
  <si>
    <t>Rz20</t>
  </si>
  <si>
    <t>ohne</t>
  </si>
  <si>
    <t>Absatz</t>
  </si>
  <si>
    <t>Innen-ø33,46</t>
  </si>
  <si>
    <t>Innen-ø33,4</t>
  </si>
  <si>
    <t>Das</t>
  </si>
  <si>
    <t>letzte</t>
  </si>
  <si>
    <t>Teil/</t>
  </si>
  <si>
    <t>Aussen-ø22,15</t>
  </si>
  <si>
    <t>Rollierbereich</t>
  </si>
  <si>
    <t>10±0,6</t>
  </si>
  <si>
    <t>Rolliertiefe</t>
  </si>
  <si>
    <t>(10±0,6)</t>
  </si>
  <si>
    <t>Bohrungs-ø4,8</t>
  </si>
  <si>
    <t>ø5</t>
  </si>
  <si>
    <t>85°</t>
  </si>
  <si>
    <t>0,5°</t>
  </si>
  <si>
    <t>Bohrungs-ø6,8</t>
  </si>
  <si>
    <t>+0,5°/-0,25°</t>
  </si>
  <si>
    <t>R1,2</t>
  </si>
  <si>
    <t>Bohrungs-ø20,02</t>
  </si>
  <si>
    <t>Bohrungs-ø28,08</t>
  </si>
  <si>
    <t>Aussen-ø34,15</t>
  </si>
  <si>
    <t>ø20</t>
  </si>
  <si>
    <t>ø28</t>
  </si>
  <si>
    <t>0,4-0,7</t>
  </si>
  <si>
    <t>+/-0,015</t>
  </si>
  <si>
    <t>(FK3)Bohrungs-ø</t>
  </si>
  <si>
    <t>ø14,935</t>
  </si>
  <si>
    <t>(Fk2)Rundlauf</t>
  </si>
  <si>
    <t>Rk3</t>
  </si>
  <si>
    <t>ø52,010</t>
  </si>
  <si>
    <t>MIN</t>
  </si>
  <si>
    <t>MAX</t>
  </si>
  <si>
    <t>MITTEL</t>
  </si>
  <si>
    <t>ø73,94</t>
  </si>
  <si>
    <t>A/B</t>
  </si>
  <si>
    <t>7,28±0,04</t>
  </si>
  <si>
    <t>Zapfenbreite</t>
  </si>
  <si>
    <t>A/B/C</t>
  </si>
  <si>
    <t>Rz12</t>
  </si>
  <si>
    <t>33,1-0,2</t>
  </si>
  <si>
    <t>(ø8,5)</t>
  </si>
  <si>
    <t>37-0,2/-0,05</t>
  </si>
  <si>
    <t>(ø18,15)</t>
  </si>
  <si>
    <t>12-0,1</t>
  </si>
  <si>
    <t>Kugel-øabstand</t>
  </si>
  <si>
    <t>2,65+/-0,05</t>
  </si>
  <si>
    <t>4,5±0,075</t>
  </si>
  <si>
    <t>8,7±</t>
  </si>
  <si>
    <t>(ø34)</t>
  </si>
  <si>
    <t>allgemeiner</t>
  </si>
  <si>
    <t>3+0,1</t>
  </si>
  <si>
    <t>(ø15,15)</t>
  </si>
  <si>
    <t>(ø29,5)</t>
  </si>
  <si>
    <t>(ø30)</t>
  </si>
  <si>
    <t>0,4-0,6</t>
  </si>
  <si>
    <t>4,5±0,1</t>
  </si>
  <si>
    <t>Waschprogramm</t>
  </si>
  <si>
    <t>Arbeitsbegleitschein</t>
  </si>
  <si>
    <t>Teil/Lochkis</t>
  </si>
  <si>
    <t>Freistich</t>
  </si>
  <si>
    <t>ø37,4</t>
  </si>
  <si>
    <t>ø33,46</t>
  </si>
  <si>
    <t>ø33,6H6</t>
  </si>
  <si>
    <t>(+0,005/+0,021)</t>
  </si>
  <si>
    <t>Freitstich</t>
  </si>
  <si>
    <t>ø36,1</t>
  </si>
  <si>
    <t>0,05zu</t>
  </si>
  <si>
    <t>Pt4/1</t>
  </si>
  <si>
    <t>8,5+0,2</t>
  </si>
  <si>
    <t>2,65±</t>
  </si>
  <si>
    <t>9-0,1</t>
  </si>
  <si>
    <t>1+0,2</t>
  </si>
  <si>
    <t>Letztes</t>
  </si>
  <si>
    <t>Lochkiste</t>
  </si>
  <si>
    <t>Flanken-ø</t>
  </si>
  <si>
    <t>Ventlsitzhöhe</t>
  </si>
  <si>
    <t>5,3±0,1</t>
  </si>
  <si>
    <t>(ø22,15)</t>
  </si>
  <si>
    <t>0,5±0,1</t>
  </si>
  <si>
    <t>Bohrungs-ø29</t>
  </si>
  <si>
    <t>18,2)</t>
  </si>
  <si>
    <t>0,05/</t>
  </si>
  <si>
    <t>Teilkreis-ø</t>
  </si>
  <si>
    <t>3-0,03/-0,20</t>
  </si>
  <si>
    <t>M32x1-6g</t>
  </si>
  <si>
    <t>Aussen-ø29,95</t>
  </si>
  <si>
    <t>Bohrungs-ø12,5</t>
  </si>
  <si>
    <t>Bohrungs-ø15</t>
  </si>
  <si>
    <t>(H7)</t>
  </si>
  <si>
    <t>Bohrungs-ø21</t>
  </si>
  <si>
    <t>Bohrungs-ø24,8</t>
  </si>
  <si>
    <t>Einstich-ø25</t>
  </si>
  <si>
    <t>Einstich-ø15,5</t>
  </si>
  <si>
    <t>Einstich-ø21,5</t>
  </si>
  <si>
    <t>Aussen-ø29,8</t>
  </si>
  <si>
    <t>Bohrungs-ø1</t>
  </si>
  <si>
    <t>Bohrungs-ø2,5</t>
  </si>
  <si>
    <t>1Pt8</t>
  </si>
  <si>
    <t>Kontrolllänge</t>
  </si>
  <si>
    <t>Schnittpunkt</t>
  </si>
  <si>
    <t>7,5+/-0,05</t>
  </si>
  <si>
    <t>Bohrungs-ø3,2</t>
  </si>
  <si>
    <t>Aussen-ø4,7</t>
  </si>
  <si>
    <t>Aussen-ø2,8</t>
  </si>
  <si>
    <t>0,05-0,10</t>
  </si>
  <si>
    <t>Bohrungs-ø13</t>
  </si>
  <si>
    <t>Bohrungs-ø2,9</t>
  </si>
  <si>
    <t>(ø2)</t>
  </si>
  <si>
    <t>(ø3,2)</t>
  </si>
  <si>
    <t>14,41±0,05</t>
  </si>
  <si>
    <t>3,4±0,05</t>
  </si>
  <si>
    <t>Pt4</t>
  </si>
  <si>
    <t>Bohrerspitze</t>
  </si>
  <si>
    <t>Bohrungs-ø13,5</t>
  </si>
  <si>
    <t>Bohrungs-ø3,1</t>
  </si>
  <si>
    <t>ø4,9</t>
  </si>
  <si>
    <t>u</t>
  </si>
  <si>
    <t>Außen-ø15</t>
  </si>
  <si>
    <t>4,7+/-0,1</t>
  </si>
  <si>
    <t>Bohrungs-ø14,5</t>
  </si>
  <si>
    <t>67,9±0,05</t>
  </si>
  <si>
    <t>35.9</t>
  </si>
  <si>
    <t>37-0,2</t>
  </si>
  <si>
    <t>13.52-0,1</t>
  </si>
  <si>
    <t>4.5±</t>
  </si>
  <si>
    <t>17,35±0,15</t>
  </si>
  <si>
    <t>Abst</t>
  </si>
  <si>
    <t>Zentrierø</t>
  </si>
  <si>
    <t>ø1,5</t>
  </si>
  <si>
    <t>Rz16/Rz25</t>
  </si>
  <si>
    <t>Rillenform</t>
  </si>
  <si>
    <t>Projektor</t>
  </si>
  <si>
    <t>Sechsk.</t>
  </si>
  <si>
    <t>R1+-0,2</t>
  </si>
  <si>
    <t>Stillstand</t>
  </si>
  <si>
    <t>Maschine</t>
  </si>
  <si>
    <t>Arbeitsga</t>
  </si>
  <si>
    <t>Produktaudit</t>
  </si>
  <si>
    <t>Auditplan</t>
  </si>
  <si>
    <t>+/0,05</t>
  </si>
  <si>
    <t>M27,5</t>
  </si>
  <si>
    <t>-5g</t>
  </si>
  <si>
    <t>Fläche</t>
  </si>
  <si>
    <t>3,1+0,05/+0,2</t>
  </si>
  <si>
    <t>4,0+0,05/+0,2</t>
  </si>
  <si>
    <t>ø1</t>
  </si>
  <si>
    <t>5,0+0,05/+0,2</t>
  </si>
  <si>
    <t>5,5+0,05/+0,2</t>
  </si>
  <si>
    <t>Innendurchmesser</t>
  </si>
  <si>
    <t>(Drehmaß)</t>
  </si>
  <si>
    <t>BohrungsØ</t>
  </si>
  <si>
    <t>Bohrungs-ø34,4</t>
  </si>
  <si>
    <t>ø17,60</t>
  </si>
  <si>
    <t>Fasen-ø17,6</t>
  </si>
  <si>
    <t>Einstich-ø20,3</t>
  </si>
  <si>
    <t>ø20,22</t>
  </si>
  <si>
    <t>ø33,2</t>
  </si>
  <si>
    <t>Freiwinkel</t>
  </si>
  <si>
    <t>U</t>
  </si>
  <si>
    <t>zwischen</t>
  </si>
  <si>
    <t>0,5°-2°</t>
  </si>
  <si>
    <t>(am</t>
  </si>
  <si>
    <t>ø17)</t>
  </si>
  <si>
    <t>Wt</t>
  </si>
  <si>
    <t>ø34,4)</t>
  </si>
  <si>
    <t>ø34)</t>
  </si>
  <si>
    <t>(V,</t>
  </si>
  <si>
    <t>W,</t>
  </si>
  <si>
    <t>Z)</t>
  </si>
  <si>
    <t>(X)</t>
  </si>
  <si>
    <t>Vordrehmaße</t>
  </si>
  <si>
    <t>ø17</t>
  </si>
  <si>
    <t>ø34,4</t>
  </si>
  <si>
    <t>Rollierer</t>
  </si>
  <si>
    <t>ø20,220</t>
  </si>
  <si>
    <t>vermessen</t>
  </si>
  <si>
    <t>(Vordrehmaß)</t>
  </si>
  <si>
    <t>(Spann-Ø)</t>
  </si>
  <si>
    <t>Vordreh-Abstand</t>
  </si>
  <si>
    <t>±0,14</t>
  </si>
  <si>
    <t>±0,28</t>
  </si>
  <si>
    <t>±0,18</t>
  </si>
  <si>
    <t>Abstand-</t>
  </si>
  <si>
    <t>Aussen-ø25,15</t>
  </si>
  <si>
    <t>0,2/+0,05</t>
  </si>
  <si>
    <t>Stirnbohrungen</t>
  </si>
  <si>
    <t>ø6,2</t>
  </si>
  <si>
    <t>1±</t>
  </si>
  <si>
    <t>ø8,5</t>
  </si>
  <si>
    <t>ø25,15</t>
  </si>
  <si>
    <t>21,7±0,1</t>
  </si>
  <si>
    <t>0,8±0,2x45°</t>
  </si>
  <si>
    <t>,65±0,5</t>
  </si>
  <si>
    <t>8,45±0,1</t>
  </si>
  <si>
    <t>6,5±0,05</t>
  </si>
  <si>
    <t>18,2±0,05</t>
  </si>
  <si>
    <t>Sauberer</t>
  </si>
  <si>
    <t>37,6+0,005/-0,045</t>
  </si>
  <si>
    <t>ø6,5</t>
  </si>
  <si>
    <t>Innen-ø5,5</t>
  </si>
  <si>
    <t>(Fasen-ø)</t>
  </si>
  <si>
    <t>m</t>
  </si>
  <si>
    <t>Komplette</t>
  </si>
  <si>
    <t>Bearbeitung</t>
  </si>
  <si>
    <t>Aufsp.</t>
  </si>
  <si>
    <t>18,2±0,1</t>
  </si>
  <si>
    <t>(Vordrehen</t>
  </si>
  <si>
    <t>wenn</t>
  </si>
  <si>
    <t>nötig)</t>
  </si>
  <si>
    <t>/-</t>
  </si>
  <si>
    <t>M100x1</t>
  </si>
  <si>
    <t>mind.</t>
  </si>
  <si>
    <t>Funktionsprüfung</t>
  </si>
  <si>
    <t>Hüllbolzen</t>
  </si>
  <si>
    <t>+0,016/</t>
  </si>
  <si>
    <t>M85</t>
  </si>
  <si>
    <t>1-6H</t>
  </si>
  <si>
    <t>M84,9</t>
  </si>
  <si>
    <t>Bohrungs-ø24</t>
  </si>
  <si>
    <t>0,062/+0,016</t>
  </si>
  <si>
    <t>Bohrungs-ø21,3</t>
  </si>
  <si>
    <t>M42x1-6e</t>
  </si>
  <si>
    <t>Bohrungs-ø4,1</t>
  </si>
  <si>
    <t>0,112/+0,016</t>
  </si>
  <si>
    <t>0,8x2/Rmax10</t>
  </si>
  <si>
    <t>Aussen-ø38</t>
  </si>
  <si>
    <t>Bohrungs-ø11,7</t>
  </si>
  <si>
    <t>Allg.</t>
  </si>
  <si>
    <t>Kantenbr.</t>
  </si>
  <si>
    <t>Innenka.</t>
  </si>
  <si>
    <t>LD</t>
  </si>
  <si>
    <t>Beschädigungen</t>
  </si>
  <si>
    <t>18,2±0,03</t>
  </si>
  <si>
    <t>1,5±0,05</t>
  </si>
  <si>
    <t>8,2±0,2</t>
  </si>
  <si>
    <t>Innen-ø44,15</t>
  </si>
  <si>
    <t>Einstich-ø47,85</t>
  </si>
  <si>
    <t>Aussen-ø59,9</t>
  </si>
  <si>
    <t>max.5</t>
  </si>
  <si>
    <t>GLD</t>
  </si>
  <si>
    <t>Senkungsabstand</t>
  </si>
  <si>
    <t>Bohrungs-ø15,7</t>
  </si>
  <si>
    <t>Teilkreis-ø12,4</t>
  </si>
  <si>
    <t>Bohrungs-ø0,8</t>
  </si>
  <si>
    <t>Bohrungs-ø1,6</t>
  </si>
  <si>
    <t>Bohrungs-ø1,8</t>
  </si>
  <si>
    <t>max.0,03</t>
  </si>
  <si>
    <t>(ø1,8)</t>
  </si>
  <si>
    <t>max.0,020</t>
  </si>
  <si>
    <t>Aussen-ø3,0</t>
  </si>
  <si>
    <t>Prüfen-Span</t>
  </si>
  <si>
    <t>ø2,5</t>
  </si>
  <si>
    <t>Bohrø</t>
  </si>
  <si>
    <t>31,75±0,15</t>
  </si>
  <si>
    <t>Aussenø</t>
  </si>
  <si>
    <t>Einstichø</t>
  </si>
  <si>
    <t>x)</t>
  </si>
  <si>
    <t>Paßlänge</t>
  </si>
  <si>
    <t>(FK6)Parallelität</t>
  </si>
  <si>
    <t>Aussen-ø35,1</t>
  </si>
  <si>
    <t>Bohrungs-ø32,5</t>
  </si>
  <si>
    <t>Bohrungs-ø30,8</t>
  </si>
  <si>
    <t>Bohrungs-ø25,8</t>
  </si>
  <si>
    <t>Aussen-ø34,5</t>
  </si>
  <si>
    <t>(Fräsung)</t>
  </si>
  <si>
    <t>ø11,9</t>
  </si>
  <si>
    <t>Bohrungs-ø6</t>
  </si>
  <si>
    <t>(4x)</t>
  </si>
  <si>
    <t>ø6</t>
  </si>
  <si>
    <t>Einstich-ø23</t>
  </si>
  <si>
    <t>ø23</t>
  </si>
  <si>
    <t>ø0,4</t>
  </si>
  <si>
    <t>DE</t>
  </si>
  <si>
    <t>R0,4</t>
  </si>
  <si>
    <t>Druck-,Schlagstellen</t>
  </si>
  <si>
    <t>Schleifen</t>
  </si>
  <si>
    <t>ø35,02</t>
  </si>
  <si>
    <t>Lesbarkeit</t>
  </si>
  <si>
    <t>DMC</t>
  </si>
  <si>
    <t>Code</t>
  </si>
  <si>
    <t>Komplettvermessung</t>
  </si>
  <si>
    <t>3D</t>
  </si>
  <si>
    <t>K-Kolben</t>
  </si>
  <si>
    <t>/+0,184</t>
  </si>
  <si>
    <t>M85,3x1-6H</t>
  </si>
  <si>
    <t>max.0,08</t>
  </si>
  <si>
    <t>Außen-ø34,5</t>
  </si>
  <si>
    <t>Außen-ø14</t>
  </si>
  <si>
    <t>M32x1</t>
  </si>
  <si>
    <t>Innen-ø10</t>
  </si>
  <si>
    <t>Innen-ø23,5</t>
  </si>
  <si>
    <t>Fasen-ø29</t>
  </si>
  <si>
    <t>M14x1</t>
  </si>
  <si>
    <t>M10x0,5</t>
  </si>
  <si>
    <t>Innen-ø7,5</t>
  </si>
  <si>
    <t>9H7</t>
  </si>
  <si>
    <t>Einstich-Ø30,55</t>
  </si>
  <si>
    <t>(gerieben)</t>
  </si>
  <si>
    <t>(Planfläche</t>
  </si>
  <si>
    <t>Bohrungsø3</t>
  </si>
  <si>
    <t>ø24</t>
  </si>
  <si>
    <t>Einstichdurchmesser</t>
  </si>
  <si>
    <t>Einstich-ø11</t>
  </si>
  <si>
    <t>(9H7)</t>
  </si>
  <si>
    <t>Einstich-ø10,2</t>
  </si>
  <si>
    <t>Einstich-ø10,25</t>
  </si>
  <si>
    <t>ø30,55</t>
  </si>
  <si>
    <t>ø9</t>
  </si>
  <si>
    <t>(ø9H7)</t>
  </si>
  <si>
    <t>Werkstückkanten</t>
  </si>
  <si>
    <t>Wn</t>
  </si>
  <si>
    <t>Außen-ø13,96</t>
  </si>
  <si>
    <t>(M14x1)</t>
  </si>
  <si>
    <t>(M10x0,5)</t>
  </si>
  <si>
    <t>M10,</t>
  </si>
  <si>
    <t>M14,</t>
  </si>
  <si>
    <t>M32;</t>
  </si>
  <si>
    <t>Aussen-ø19,98</t>
  </si>
  <si>
    <t>Aussen-ø5,95</t>
  </si>
  <si>
    <t>Aussen-ø3,3</t>
  </si>
  <si>
    <t>(ø15,7)</t>
  </si>
  <si>
    <t>Freistichtabstand</t>
  </si>
  <si>
    <t>Aussen-ø3</t>
  </si>
  <si>
    <t>Bohrungs-ø4,3</t>
  </si>
  <si>
    <t>ø5,8</t>
  </si>
  <si>
    <t>ø5,5</t>
  </si>
  <si>
    <t>Bohrungs-ø3,6</t>
  </si>
  <si>
    <t>ø5,1</t>
  </si>
  <si>
    <t>Bohrungs-ø3,4</t>
  </si>
  <si>
    <t>ø4,7</t>
  </si>
  <si>
    <t>Bohrungs-ø2,2</t>
  </si>
  <si>
    <t>ø3,7</t>
  </si>
  <si>
    <t>Gewindekern-ø</t>
  </si>
  <si>
    <t>8,3+0,2</t>
  </si>
  <si>
    <t>vom</t>
  </si>
  <si>
    <t>M31x1</t>
  </si>
  <si>
    <t>52,2±0,05</t>
  </si>
  <si>
    <t>41,3±0,2</t>
  </si>
  <si>
    <t>Oberflächen:</t>
  </si>
  <si>
    <t>Bohrspitze</t>
  </si>
  <si>
    <t>45,45-0,05</t>
  </si>
  <si>
    <t>36,8-0,2</t>
  </si>
  <si>
    <t>5,1-0,3</t>
  </si>
  <si>
    <t>0,2+0,2</t>
  </si>
  <si>
    <t>5,5±0,2</t>
  </si>
  <si>
    <t>12,5±0,2</t>
  </si>
  <si>
    <t>0,50+/-0,05</t>
  </si>
  <si>
    <t>+/-0,050</t>
  </si>
  <si>
    <t>0,1;</t>
  </si>
  <si>
    <t>0,08/</t>
  </si>
  <si>
    <t>Pt3</t>
  </si>
  <si>
    <t>Zapfen-ø5,8</t>
  </si>
  <si>
    <t>18,0±</t>
  </si>
  <si>
    <t>ø2,6±0,05</t>
  </si>
  <si>
    <t>ø5,5±0,1</t>
  </si>
  <si>
    <t>Aussen-ø2,6±</t>
  </si>
  <si>
    <t>Zapfen-ø4,9</t>
  </si>
  <si>
    <t>Bohrungs-ø8,5</t>
  </si>
  <si>
    <t>Bohrungs-ø29,5</t>
  </si>
  <si>
    <t>Bohrungs-ø30</t>
  </si>
  <si>
    <t>Bohrungs-ø29,9</t>
  </si>
  <si>
    <t>Bohrungs-ø30,9</t>
  </si>
  <si>
    <t>Fasen-ø32,4</t>
  </si>
  <si>
    <t>0,8x2</t>
  </si>
  <si>
    <t>1,35±0,05</t>
  </si>
  <si>
    <t>56,3+0,1</t>
  </si>
  <si>
    <t>(gratfrei</t>
  </si>
  <si>
    <t>ø30,9)</t>
  </si>
  <si>
    <t>Aussen-ø33,49</t>
  </si>
  <si>
    <t>ø22,5</t>
  </si>
  <si>
    <t>3x0,25,</t>
  </si>
  <si>
    <t>Aussen-ø21,48</t>
  </si>
  <si>
    <t>Bohrungs-ø14,7</t>
  </si>
  <si>
    <t>Bohrungs-ø0,6</t>
  </si>
  <si>
    <t>Einstich-ø14,7</t>
  </si>
  <si>
    <t>Bohrungs-ø19</t>
  </si>
  <si>
    <t>Bohrungs-ø6,45</t>
  </si>
  <si>
    <t>Bohrungs-ø6,12</t>
  </si>
  <si>
    <t>Einstich-ø6,45</t>
  </si>
  <si>
    <t>23,5x0,5-6g</t>
  </si>
  <si>
    <t>Aussen-ø9,75</t>
  </si>
  <si>
    <t>Aussen-ø9,54</t>
  </si>
  <si>
    <t>Bohrungs-ø1,57</t>
  </si>
  <si>
    <t>M2</t>
  </si>
  <si>
    <t>Bohrungs-ø3,02</t>
  </si>
  <si>
    <t>ø16,4</t>
  </si>
  <si>
    <t>(ø5</t>
  </si>
  <si>
    <t>+0,03)</t>
  </si>
  <si>
    <t>Planl.</t>
  </si>
  <si>
    <t>(Einz.</t>
  </si>
  <si>
    <t>Innen-ø22,035</t>
  </si>
  <si>
    <t>Messuhr</t>
  </si>
  <si>
    <t>Innen-ø25</t>
  </si>
  <si>
    <t>Innen-ø12,2</t>
  </si>
  <si>
    <t>Innen-ø14,6</t>
  </si>
  <si>
    <t>Innen-ø20</t>
  </si>
  <si>
    <t>Aussen-ø27</t>
  </si>
  <si>
    <t>19,55±</t>
  </si>
  <si>
    <t>5,9-0,1</t>
  </si>
  <si>
    <t>13,9+-0,05</t>
  </si>
  <si>
    <t>15,8±</t>
  </si>
  <si>
    <t>Bohrungs-ø14,1</t>
  </si>
  <si>
    <t>Bohrungs-ø3,5</t>
  </si>
  <si>
    <t>Rz8</t>
  </si>
  <si>
    <t>Rz6,3,</t>
  </si>
  <si>
    <t>Ringspan</t>
  </si>
  <si>
    <t>aussen</t>
  </si>
  <si>
    <t>entfernen!</t>
  </si>
  <si>
    <t>Bohrungs-ø12,2</t>
  </si>
  <si>
    <t>(+0,018)</t>
  </si>
  <si>
    <t>Bohrungs-ø22,035H7</t>
  </si>
  <si>
    <t>(+0,021)</t>
  </si>
  <si>
    <t>Bohrungs-ø22,035</t>
  </si>
  <si>
    <t>Bohrungs-ø25H7</t>
  </si>
  <si>
    <t>Bohrung-ø25</t>
  </si>
  <si>
    <t>Bohrungs-ø25,0</t>
  </si>
  <si>
    <t>Einstich-ø14,6</t>
  </si>
  <si>
    <t>(6x)</t>
  </si>
  <si>
    <t>Aussen-ø39,7</t>
  </si>
  <si>
    <t>Aussen-ø41,85</t>
  </si>
  <si>
    <t>Einstich-ø39,35</t>
  </si>
  <si>
    <t>Einstich-ø31,4</t>
  </si>
  <si>
    <t>Bohrungs-ø30,1</t>
  </si>
  <si>
    <t>Bohrungs-ø33,8</t>
  </si>
  <si>
    <t>Bohrungs-ø34,8</t>
  </si>
  <si>
    <t>Gewindeflanken-ø</t>
  </si>
  <si>
    <t>M11,5x0,5</t>
  </si>
  <si>
    <t>Aussen-ø14,1</t>
  </si>
  <si>
    <t>Innen-ø12,7</t>
  </si>
  <si>
    <t>Innen-ø10,7</t>
  </si>
  <si>
    <t>+/-0,016</t>
  </si>
  <si>
    <t>-0,01/</t>
  </si>
  <si>
    <t>0/+0,008</t>
  </si>
  <si>
    <t>Aussen-ø25</t>
  </si>
  <si>
    <t>Aussen-ø12,25</t>
  </si>
  <si>
    <t>Aussen-ø10,77</t>
  </si>
  <si>
    <t>Zentrier-ø</t>
  </si>
  <si>
    <t>Chargenzeichen</t>
  </si>
  <si>
    <t>Umfang</t>
  </si>
  <si>
    <t>ø25</t>
  </si>
  <si>
    <t>M25x0,5-5g</t>
  </si>
  <si>
    <t>Masse</t>
  </si>
  <si>
    <t>einfügen</t>
  </si>
  <si>
    <t>12,75±</t>
  </si>
  <si>
    <t>6,15±0,1</t>
  </si>
  <si>
    <t>Aussen-ø2,6</t>
  </si>
  <si>
    <t>Bohrungs-ø1,5±</t>
  </si>
  <si>
    <t>(ø1,5)</t>
  </si>
  <si>
    <t>ø1,6</t>
  </si>
  <si>
    <t>M97x1</t>
  </si>
  <si>
    <t>Bohrungs-ø10,01</t>
  </si>
  <si>
    <t>Aussen-ø13,5</t>
  </si>
  <si>
    <t>Aussen-ø25,6</t>
  </si>
  <si>
    <t>0,03/+0,07</t>
  </si>
  <si>
    <t>M38x1-6e</t>
  </si>
  <si>
    <t>(beidseitig)</t>
  </si>
  <si>
    <t>R0,2</t>
  </si>
  <si>
    <t>-0,1(2x)</t>
  </si>
  <si>
    <t>35,9-0,02/-0,02</t>
  </si>
  <si>
    <t>6,2+0,05</t>
  </si>
  <si>
    <t>Innen-ø21,3</t>
  </si>
  <si>
    <t>35,9±0,02</t>
  </si>
  <si>
    <t>1±0,05</t>
  </si>
  <si>
    <t>Bohrungs-ø5,5</t>
  </si>
  <si>
    <t>Vorgabe</t>
  </si>
  <si>
    <t>3,65±0,05</t>
  </si>
  <si>
    <t>Aussen-ø18,15</t>
  </si>
  <si>
    <t>Kundenkennung</t>
  </si>
  <si>
    <t>Ausschnitt N</t>
  </si>
  <si>
    <t>6,55±</t>
  </si>
  <si>
    <t>5g</t>
  </si>
  <si>
    <t>Gratfreiheit,</t>
  </si>
  <si>
    <t>Druckstel</t>
  </si>
  <si>
    <t>Aussen-ø28,15</t>
  </si>
  <si>
    <t>Aussen-ø28,08</t>
  </si>
  <si>
    <t>1,84±0,025</t>
  </si>
  <si>
    <t>Bohrungs-ø26</t>
  </si>
  <si>
    <t>Bohrungs-ø24,05</t>
  </si>
  <si>
    <t>Bohrungs-ø18,8</t>
  </si>
  <si>
    <t>(Fräsung</t>
  </si>
  <si>
    <t>17,3)</t>
  </si>
  <si>
    <t>Bohrungs-ø4,5</t>
  </si>
  <si>
    <t>(bei</t>
  </si>
  <si>
    <t>21,5)</t>
  </si>
  <si>
    <t>6,6±0,05</t>
  </si>
  <si>
    <t>E</t>
  </si>
  <si>
    <t>Ebenh.</t>
  </si>
  <si>
    <t>Rechtwinkl.</t>
  </si>
  <si>
    <t>max8</t>
  </si>
  <si>
    <t>Aussen-ø9,98</t>
  </si>
  <si>
    <t>Bohrungs-ø1,5</t>
  </si>
  <si>
    <t>Einstich-ø24,6</t>
  </si>
  <si>
    <t>Einstich-ø19,5</t>
  </si>
  <si>
    <t>Bohrungs-ø18,3</t>
  </si>
  <si>
    <t>Einstich-ø20,6</t>
  </si>
  <si>
    <t>Einstich-ø17</t>
  </si>
  <si>
    <t>Einstich-ø15,75</t>
  </si>
  <si>
    <t>Fasen-ø26,2</t>
  </si>
  <si>
    <t>ø22,6</t>
  </si>
  <si>
    <t>ø12,9</t>
  </si>
  <si>
    <t>Rautiefe/</t>
  </si>
  <si>
    <t>Vollständigkeit-Kontur</t>
  </si>
  <si>
    <t>(Fläche</t>
  </si>
  <si>
    <t>Visuelle</t>
  </si>
  <si>
    <t>bezüglich</t>
  </si>
  <si>
    <t>Beschädigunge</t>
  </si>
  <si>
    <t>Innengewinde</t>
  </si>
  <si>
    <t>Außengewinde</t>
  </si>
  <si>
    <t>M31,5x1</t>
  </si>
  <si>
    <t>Außenø32</t>
  </si>
  <si>
    <t>Bohrkreis-ø28,5</t>
  </si>
  <si>
    <t>Innen-ø1,2</t>
  </si>
  <si>
    <t>Bohrungs-ø35,75</t>
  </si>
  <si>
    <t>Aussen-ø39,9</t>
  </si>
  <si>
    <t>Bohrungs-ø25</t>
  </si>
  <si>
    <t>9±0,15</t>
  </si>
  <si>
    <t>17,01+0,018</t>
  </si>
  <si>
    <t>Rz15</t>
  </si>
  <si>
    <t>3,1±0,1</t>
  </si>
  <si>
    <t>4,8±0,2</t>
  </si>
  <si>
    <t>14,3+0,1</t>
  </si>
  <si>
    <t>5±0,1</t>
  </si>
  <si>
    <t>120°±1°</t>
  </si>
  <si>
    <t>44,3-0,2</t>
  </si>
  <si>
    <t>49,95-0,1</t>
  </si>
  <si>
    <t>Rz30</t>
  </si>
  <si>
    <t>12,2+0,2</t>
  </si>
  <si>
    <t>Längsbohrungen</t>
  </si>
  <si>
    <t>ø4,0</t>
  </si>
  <si>
    <t>Bohrungs-ø15,0</t>
  </si>
  <si>
    <t>Bohrungs-ø3,0</t>
  </si>
  <si>
    <t>Pt6</t>
  </si>
  <si>
    <t>Allgemein</t>
  </si>
  <si>
    <t>Aussen-ø35-01</t>
  </si>
  <si>
    <t>LP</t>
  </si>
  <si>
    <t>Aussen-ø35-0,1</t>
  </si>
  <si>
    <t>GN</t>
  </si>
  <si>
    <t>54,1±0,15</t>
  </si>
  <si>
    <t>Außem</t>
  </si>
  <si>
    <t>54,6+0,15</t>
  </si>
  <si>
    <t>30,25±0,1</t>
  </si>
  <si>
    <t>29±0,3</t>
  </si>
  <si>
    <t>38,3±0,1</t>
  </si>
  <si>
    <t>43,35±0,3</t>
  </si>
  <si>
    <t>31,45max</t>
  </si>
  <si>
    <t>54,2±0,15</t>
  </si>
  <si>
    <t>13,1±0,1</t>
  </si>
  <si>
    <t>f9</t>
  </si>
  <si>
    <t>Passfederlänge</t>
  </si>
  <si>
    <t>Passfederbreite</t>
  </si>
  <si>
    <t>P9</t>
  </si>
  <si>
    <t>Passfedertiefe</t>
  </si>
  <si>
    <t>E10</t>
  </si>
  <si>
    <t>Langloch</t>
  </si>
  <si>
    <t>M25x1,5</t>
  </si>
  <si>
    <t>Innen-ø16,4</t>
  </si>
  <si>
    <t>Aussenkante</t>
  </si>
  <si>
    <t>abfahren</t>
  </si>
  <si>
    <t>Konturograph</t>
  </si>
  <si>
    <t>max.0,02</t>
  </si>
  <si>
    <t>(ø5+0,03)</t>
  </si>
  <si>
    <t>(Rz</t>
  </si>
  <si>
    <t>6,3,</t>
  </si>
  <si>
    <t>16)</t>
  </si>
  <si>
    <t>R1,0</t>
  </si>
  <si>
    <t>Aussen-ø50</t>
  </si>
  <si>
    <t>M44x1</t>
  </si>
  <si>
    <t>vor.</t>
  </si>
  <si>
    <t>Volle</t>
  </si>
  <si>
    <t>Einschraubtiefe</t>
  </si>
  <si>
    <t>Freistich-ø44,5</t>
  </si>
  <si>
    <t>ø4,1</t>
  </si>
  <si>
    <t>0,2-0,5</t>
  </si>
  <si>
    <t>ø19,76</t>
  </si>
  <si>
    <t>ø12,2</t>
  </si>
  <si>
    <t>(3D)</t>
  </si>
  <si>
    <t>ø14</t>
  </si>
  <si>
    <t>ø19,6</t>
  </si>
  <si>
    <t>ø18,7</t>
  </si>
  <si>
    <t>ø16</t>
  </si>
  <si>
    <t>0,2+0,05/-0,10</t>
  </si>
  <si>
    <t>0,03/C</t>
  </si>
  <si>
    <t>(ø9</t>
  </si>
  <si>
    <t>+0,04)</t>
  </si>
  <si>
    <t>0,03/A</t>
  </si>
  <si>
    <t>(ø19,76</t>
  </si>
  <si>
    <t>(ø12,2</t>
  </si>
  <si>
    <t>(ø6</t>
  </si>
  <si>
    <t>+0,15/-0,010)</t>
  </si>
  <si>
    <t>0,03/B</t>
  </si>
  <si>
    <t>Fräsungen</t>
  </si>
  <si>
    <t>0,2/Pt8</t>
  </si>
  <si>
    <t>(Einzelh.</t>
  </si>
  <si>
    <t>0,5/Pt8</t>
  </si>
  <si>
    <t>2/Pt8</t>
  </si>
  <si>
    <t>Y)</t>
  </si>
  <si>
    <t>Innenkanten,</t>
  </si>
  <si>
    <t>Außenkanten</t>
  </si>
  <si>
    <t>Zentrierspitze</t>
  </si>
  <si>
    <t>(70°</t>
  </si>
  <si>
    <t>±1°)</t>
  </si>
  <si>
    <t>Bohrungs-ø9H7</t>
  </si>
  <si>
    <t>Bohrungs-ø24H7</t>
  </si>
  <si>
    <t>Aussen-ø33,8</t>
  </si>
  <si>
    <t>Einstich-ø13</t>
  </si>
  <si>
    <t>ø11</t>
  </si>
  <si>
    <t>Bohrungs-ø10,5</t>
  </si>
  <si>
    <t>M23,5x0,5</t>
  </si>
  <si>
    <t>Aussen-ø26</t>
  </si>
  <si>
    <t>Einstich-ø24</t>
  </si>
  <si>
    <t>Einstich-ø15</t>
  </si>
  <si>
    <t>Aussen-ø13</t>
  </si>
  <si>
    <t>Bohrungs-ø8,1</t>
  </si>
  <si>
    <t>Bohrungs-ø11,5</t>
  </si>
  <si>
    <t>ø12</t>
  </si>
  <si>
    <t>Tlk-Durchmesser</t>
  </si>
  <si>
    <t>ø7,1</t>
  </si>
  <si>
    <t>ø6,75</t>
  </si>
  <si>
    <t>ø1,4</t>
  </si>
  <si>
    <t>ø8,1</t>
  </si>
  <si>
    <t>ø10,9</t>
  </si>
  <si>
    <t>ø0,7</t>
  </si>
  <si>
    <t>feingedreht</t>
  </si>
  <si>
    <t>3,2±0,02</t>
  </si>
  <si>
    <t>ø18,4</t>
  </si>
  <si>
    <t>ø8,15</t>
  </si>
  <si>
    <t>ø10</t>
  </si>
  <si>
    <t>ø17,8</t>
  </si>
  <si>
    <t>TR26,32x4</t>
  </si>
  <si>
    <t>Flanke</t>
  </si>
  <si>
    <t>Gewindesteigung</t>
  </si>
  <si>
    <t>(Trapezgewinde)</t>
  </si>
  <si>
    <t>M30,5x2-8c</t>
  </si>
  <si>
    <t>Kern</t>
  </si>
  <si>
    <t>Gewindefreistich</t>
  </si>
  <si>
    <t>(Gewide</t>
  </si>
  <si>
    <t>M30,5)</t>
  </si>
  <si>
    <t>53±0,05</t>
  </si>
  <si>
    <t>111±0,1</t>
  </si>
  <si>
    <t>51±0,1</t>
  </si>
  <si>
    <t>+0,17/</t>
  </si>
  <si>
    <t>16-0,5</t>
  </si>
  <si>
    <t>54+1</t>
  </si>
  <si>
    <t>7±</t>
  </si>
  <si>
    <t>75°</t>
  </si>
  <si>
    <t>146°</t>
  </si>
  <si>
    <t>13°</t>
  </si>
  <si>
    <t>28°</t>
  </si>
  <si>
    <t>(Abst.3,73)</t>
  </si>
  <si>
    <t>Innen-ø15</t>
  </si>
  <si>
    <t>(S)</t>
  </si>
  <si>
    <t>Kegelfuß</t>
  </si>
  <si>
    <t>24,7±0,05</t>
  </si>
  <si>
    <t>eingeengt</t>
  </si>
  <si>
    <t>(24,7±0,1)</t>
  </si>
  <si>
    <t>27±0,1</t>
  </si>
  <si>
    <t>Kugelfuß</t>
  </si>
  <si>
    <t>ø17,5</t>
  </si>
  <si>
    <t>36±0,3</t>
  </si>
  <si>
    <t>(ø58±0,3)</t>
  </si>
  <si>
    <t>49±0,15</t>
  </si>
  <si>
    <t>statt</t>
  </si>
  <si>
    <t>Fräsung</t>
  </si>
  <si>
    <t>20±0,2</t>
  </si>
  <si>
    <t>21,5+0,2-0,1</t>
  </si>
  <si>
    <t>18,5+0,2-0,1</t>
  </si>
  <si>
    <t>Passlänge</t>
  </si>
  <si>
    <t>0,05/10A</t>
  </si>
  <si>
    <t>41±</t>
  </si>
  <si>
    <t>59.5</t>
  </si>
  <si>
    <t>0.5</t>
  </si>
  <si>
    <t>Bohrungs-ø6,1</t>
  </si>
  <si>
    <t>/+0,216</t>
  </si>
  <si>
    <t>M6-6G</t>
  </si>
  <si>
    <t>M25x1.5-6e</t>
  </si>
  <si>
    <t>25-0.066/-0.032</t>
  </si>
  <si>
    <t>0.6</t>
  </si>
  <si>
    <t>16x0,75-6H</t>
  </si>
  <si>
    <t>1,5°</t>
  </si>
  <si>
    <t>(ø16,98)</t>
  </si>
  <si>
    <t>(ø21,98)</t>
  </si>
  <si>
    <t>Aussen-ø16,98/21,98</t>
  </si>
  <si>
    <t>2,54±</t>
  </si>
  <si>
    <t>Allgem.</t>
  </si>
  <si>
    <t>(ø3,4)</t>
  </si>
  <si>
    <t>3,8+0,02</t>
  </si>
  <si>
    <t>4x90°±1°</t>
  </si>
  <si>
    <t>6,5±0,2</t>
  </si>
  <si>
    <t>5+0,02</t>
  </si>
  <si>
    <t>x0,75-6H</t>
  </si>
  <si>
    <t>(ø4)</t>
  </si>
  <si>
    <t>Kennzeichnung(11SMn30+C)</t>
  </si>
  <si>
    <t>(ø3,8)</t>
  </si>
  <si>
    <t>Aussen-ø16,98</t>
  </si>
  <si>
    <t>Aussen-ø21,98</t>
  </si>
  <si>
    <t>(ø4,3)</t>
  </si>
  <si>
    <t>(ø5)</t>
  </si>
  <si>
    <t>ø52,015</t>
  </si>
  <si>
    <t>(F</t>
  </si>
  <si>
    <t>Merkmal)</t>
  </si>
  <si>
    <t>Merkmal</t>
  </si>
  <si>
    <t>(±0,09)</t>
  </si>
  <si>
    <t>ICL9_Gewinde</t>
  </si>
  <si>
    <t>M20x1,5-6g</t>
  </si>
  <si>
    <t>(Vor</t>
  </si>
  <si>
    <t>OB)</t>
  </si>
  <si>
    <t>Geometrie</t>
  </si>
  <si>
    <t>des</t>
  </si>
  <si>
    <t>Sechskantes</t>
  </si>
  <si>
    <t>ICL17_Abstand</t>
  </si>
  <si>
    <t>ICL19_Abstand</t>
  </si>
  <si>
    <t>SW18</t>
  </si>
  <si>
    <t>0,07/-0,01</t>
  </si>
  <si>
    <t>Bohrungs-ø1,4</t>
  </si>
  <si>
    <t>ICL1_Aussen-ø</t>
  </si>
  <si>
    <t>ICL2_Abstand</t>
  </si>
  <si>
    <t>cSC1/ICL1_ø20,7</t>
  </si>
  <si>
    <t>ICL20_ø15,6</t>
  </si>
  <si>
    <t>cSC4/ICL4_ø19,7</t>
  </si>
  <si>
    <t>pSC5/ICL5_ø18</t>
  </si>
  <si>
    <t>pSC7/ICL7_Rautiefe</t>
  </si>
  <si>
    <t>pSC8/ICL8_Rautiefe</t>
  </si>
  <si>
    <t>ICL10_Abstand</t>
  </si>
  <si>
    <t>ICL13_Rautiefe</t>
  </si>
  <si>
    <t>Rzmax10</t>
  </si>
  <si>
    <t>(ø10,6)</t>
  </si>
  <si>
    <t>ICL14_Rautiefe</t>
  </si>
  <si>
    <t>(ø15)</t>
  </si>
  <si>
    <t>ICL15_ø15</t>
  </si>
  <si>
    <t>pSC6/ICl6-Koax</t>
  </si>
  <si>
    <t>ø0,03</t>
  </si>
  <si>
    <t>ICL11_Planlauf</t>
  </si>
  <si>
    <t>ICL12_Planlauf</t>
  </si>
  <si>
    <t>Eckenr.(R.0,2/0,11)b.</t>
  </si>
  <si>
    <t>Bohrungst.30,35</t>
  </si>
  <si>
    <t>Bohr.ø10,25</t>
  </si>
  <si>
    <t>ø20,7</t>
  </si>
  <si>
    <t>Sechskant</t>
  </si>
  <si>
    <t>40,5±</t>
  </si>
  <si>
    <t>9,5±</t>
  </si>
  <si>
    <t>17,5±0,1</t>
  </si>
  <si>
    <t>Umdrehungen</t>
  </si>
  <si>
    <t>Kernlochtiefe</t>
  </si>
  <si>
    <t>max.14</t>
  </si>
  <si>
    <t>(R3,575)</t>
  </si>
  <si>
    <t>Innen-ø33</t>
  </si>
  <si>
    <t>Vermessung</t>
  </si>
  <si>
    <t>Sonstige</t>
  </si>
  <si>
    <t>Innen-ø22</t>
  </si>
  <si>
    <t>ICL18_Innen-ø</t>
  </si>
  <si>
    <t>cFC4/ICL1_ø20,7</t>
  </si>
  <si>
    <t>cFC4/ICL2_10,5</t>
  </si>
  <si>
    <t>cFC4/ICL3_3,5</t>
  </si>
  <si>
    <t>pSC6/ICL6_Koax.</t>
  </si>
  <si>
    <t>pSC9/ICL9_Gewinde</t>
  </si>
  <si>
    <t>ICl15_ø15</t>
  </si>
  <si>
    <t>ICL16_ø10,25</t>
  </si>
  <si>
    <t>Bezug</t>
  </si>
  <si>
    <t>52,9-0,1</t>
  </si>
  <si>
    <t>30°±2°</t>
  </si>
  <si>
    <t>22±0,1</t>
  </si>
  <si>
    <t>51,8±0,05</t>
  </si>
  <si>
    <t>36,2±0,1</t>
  </si>
  <si>
    <t>0,04±0,02</t>
  </si>
  <si>
    <t>3,9±0,1</t>
  </si>
  <si>
    <t>19,0±0,1</t>
  </si>
  <si>
    <t>24,0±0,1</t>
  </si>
  <si>
    <t>8,86±0,04</t>
  </si>
  <si>
    <t>0,7±0,03</t>
  </si>
  <si>
    <t>0,6+0,5/-0,1</t>
  </si>
  <si>
    <t>0,8+0,7/-0,1</t>
  </si>
  <si>
    <t>0,75±0,1</t>
  </si>
  <si>
    <t>0,7±0,1</t>
  </si>
  <si>
    <t>0,3±0,1</t>
  </si>
  <si>
    <t>15+0,2</t>
  </si>
  <si>
    <t>12±0,1</t>
  </si>
  <si>
    <t>6,0+0,1</t>
  </si>
  <si>
    <t>1,8+0,07</t>
  </si>
  <si>
    <t>0,2±0,1</t>
  </si>
  <si>
    <t>30°±1°</t>
  </si>
  <si>
    <t>2,92H7</t>
  </si>
  <si>
    <t>15°+20°/-5°</t>
  </si>
  <si>
    <t>160°±5°</t>
  </si>
  <si>
    <t>30°±5°</t>
  </si>
  <si>
    <t>0,4±0,2</t>
  </si>
  <si>
    <t>0,1±0,05</t>
  </si>
  <si>
    <t>45°±5°</t>
  </si>
  <si>
    <t>37,7±0,06</t>
  </si>
  <si>
    <t>0,6±0,2</t>
  </si>
  <si>
    <t>4,9±0,2</t>
  </si>
  <si>
    <t>3,3+0,1</t>
  </si>
  <si>
    <t>45°±2°</t>
  </si>
  <si>
    <t>1,8-0,1</t>
  </si>
  <si>
    <t>12,6±0,1</t>
  </si>
  <si>
    <t>1,0±0,2</t>
  </si>
  <si>
    <t>28,0-0,20</t>
  </si>
  <si>
    <t>28,9-0,05</t>
  </si>
  <si>
    <t>2°±1°</t>
  </si>
  <si>
    <t>3,5+0,5</t>
  </si>
  <si>
    <t>60°-5°</t>
  </si>
  <si>
    <t>0,25max.</t>
  </si>
  <si>
    <t>0,4±0,1</t>
  </si>
  <si>
    <t>(3x)</t>
  </si>
  <si>
    <t>0,9-0,15</t>
  </si>
  <si>
    <t>Dichtkontur(0,5-0,15)</t>
  </si>
  <si>
    <t>Dichtkontur/</t>
  </si>
  <si>
    <t>Planfläche(0,5-0,15)</t>
  </si>
  <si>
    <t>max.0,25</t>
  </si>
  <si>
    <t>max.0,3</t>
  </si>
  <si>
    <t>ø18,94</t>
  </si>
  <si>
    <t>0,2±0,05</t>
  </si>
  <si>
    <t>0,75±0,04</t>
  </si>
  <si>
    <t>3,5+0,1</t>
  </si>
  <si>
    <t>0,9±0,1</t>
  </si>
  <si>
    <t>Aussendurchmesser</t>
  </si>
  <si>
    <t>ø46</t>
  </si>
  <si>
    <t>ø31</t>
  </si>
  <si>
    <t>Schräge</t>
  </si>
  <si>
    <t>frei</t>
  </si>
  <si>
    <t>18,134±0,03</t>
  </si>
  <si>
    <t>ø35,4±0,05</t>
  </si>
  <si>
    <t>Radius0,3</t>
  </si>
  <si>
    <t>ø31±0,05/ø25,9±0,1)</t>
  </si>
  <si>
    <t>E)R0,2maxø15,4</t>
  </si>
  <si>
    <t>E)R0,25max</t>
  </si>
  <si>
    <t>E)R0,3±0,05</t>
  </si>
  <si>
    <t>E)R0,25max.</t>
  </si>
  <si>
    <t>E)</t>
  </si>
  <si>
    <t>maxR0,5</t>
  </si>
  <si>
    <t>(Gesamtlänge</t>
  </si>
  <si>
    <t>0,2)</t>
  </si>
  <si>
    <t>Innen-ø29</t>
  </si>
  <si>
    <t>Aussen-ø33</t>
  </si>
  <si>
    <t>Achtung!!</t>
  </si>
  <si>
    <t>Durch</t>
  </si>
  <si>
    <t>Achtung!</t>
  </si>
  <si>
    <t>20´</t>
  </si>
  <si>
    <t>0,05/A</t>
  </si>
  <si>
    <t>Erfüllung</t>
  </si>
  <si>
    <t>Hüllbedingung</t>
  </si>
  <si>
    <t>43±</t>
  </si>
  <si>
    <t>dem</t>
  </si>
  <si>
    <t>Gewinderollen</t>
  </si>
  <si>
    <t>7,0+0,068</t>
  </si>
  <si>
    <t>(ø14,2)</t>
  </si>
  <si>
    <t>Einstich-ø13,3</t>
  </si>
  <si>
    <t>11,96-0,032/-0,116</t>
  </si>
  <si>
    <t>Aussen-ø9,0</t>
  </si>
  <si>
    <t>-0,032/</t>
  </si>
  <si>
    <t>38°</t>
  </si>
  <si>
    <t>Aussen-ø15,7</t>
  </si>
  <si>
    <t>0,5x45°</t>
  </si>
  <si>
    <t>60°±3°</t>
  </si>
  <si>
    <t>PT</t>
  </si>
  <si>
    <t>(an</t>
  </si>
  <si>
    <t>Dichtfläche)</t>
  </si>
  <si>
    <t>SW6</t>
  </si>
  <si>
    <t>Kernbohrung</t>
  </si>
  <si>
    <t>ø6,1+0,2</t>
  </si>
  <si>
    <t>18±0,025</t>
  </si>
  <si>
    <t>ø3,5</t>
  </si>
  <si>
    <t>ø1,1</t>
  </si>
  <si>
    <t>ø11,98</t>
  </si>
  <si>
    <t>ø22,035</t>
  </si>
  <si>
    <t>ø21,5</t>
  </si>
  <si>
    <t>Paralleität</t>
  </si>
  <si>
    <t>Rz1,5</t>
  </si>
  <si>
    <t>Rk1</t>
  </si>
  <si>
    <t>0,1-0,2</t>
  </si>
  <si>
    <t>B.ø1,1</t>
  </si>
  <si>
    <t>rolliert</t>
  </si>
  <si>
    <t>22,035/</t>
  </si>
  <si>
    <t>MH</t>
  </si>
  <si>
    <t>PT8</t>
  </si>
  <si>
    <t>max0,25</t>
  </si>
  <si>
    <t>Bohrungs-ø14,9</t>
  </si>
  <si>
    <t>15,8±0,05</t>
  </si>
  <si>
    <t>15±0,04</t>
  </si>
  <si>
    <t>Bohrungs-ø6,6</t>
  </si>
  <si>
    <t>0,8±0,05</t>
  </si>
  <si>
    <t>5,637±</t>
  </si>
  <si>
    <t>M36x1-6g</t>
  </si>
  <si>
    <t>M27,5x1-6H</t>
  </si>
  <si>
    <t>(3xø2)</t>
  </si>
  <si>
    <t>(6x60°)</t>
  </si>
  <si>
    <t>Bohrø2</t>
  </si>
  <si>
    <t>Bohrungs-ø13,8</t>
  </si>
  <si>
    <t>140°</t>
  </si>
  <si>
    <t>Trapezgewinde</t>
  </si>
  <si>
    <t>M30,5</t>
  </si>
  <si>
    <t>2-8c</t>
  </si>
  <si>
    <t>(Planlauf)</t>
  </si>
  <si>
    <t>("Y")</t>
  </si>
  <si>
    <t>(Innenkante)</t>
  </si>
  <si>
    <t>Prüfmaß</t>
  </si>
  <si>
    <t>Innen-ø9</t>
  </si>
  <si>
    <t>±+0,05</t>
  </si>
  <si>
    <t>GX</t>
  </si>
  <si>
    <t>24,5±0,05</t>
  </si>
  <si>
    <t>Rz1max16</t>
  </si>
  <si>
    <t>Bohrungs-ø5±</t>
  </si>
  <si>
    <t>6,6±0,1</t>
  </si>
  <si>
    <t>ø11,85</t>
  </si>
  <si>
    <t>4,08±0,1</t>
  </si>
  <si>
    <t>3,8+-0,2</t>
  </si>
  <si>
    <t>R0,3</t>
  </si>
  <si>
    <t>(2x/</t>
  </si>
  <si>
    <t>62)</t>
  </si>
  <si>
    <t>63)</t>
  </si>
  <si>
    <t>64)</t>
  </si>
  <si>
    <t>(ø12,0135)</t>
  </si>
  <si>
    <t>45°±3°</t>
  </si>
  <si>
    <t>-0,8Rz3max12</t>
  </si>
  <si>
    <t>Rq1max</t>
  </si>
  <si>
    <t>Rzmax40</t>
  </si>
  <si>
    <t>R6,5</t>
  </si>
  <si>
    <t>ø27,5</t>
  </si>
  <si>
    <t>(Nut)</t>
  </si>
  <si>
    <t>R6</t>
  </si>
  <si>
    <t>oder</t>
  </si>
  <si>
    <t>Zentrierbohrung</t>
  </si>
  <si>
    <t>32°</t>
  </si>
  <si>
    <t>Werkzeugmaß</t>
  </si>
  <si>
    <t>Inhalt</t>
  </si>
  <si>
    <t>1,84±0,020</t>
  </si>
  <si>
    <t>6,6+0,1/-0,05</t>
  </si>
  <si>
    <t>27,713+-0,075</t>
  </si>
  <si>
    <t>15+-3°</t>
  </si>
  <si>
    <t>(Werkzeugmaß)</t>
  </si>
  <si>
    <t>(U)</t>
  </si>
  <si>
    <t>Rz3max16</t>
  </si>
  <si>
    <t>Rzmax8</t>
  </si>
  <si>
    <t>2,5+0,5</t>
  </si>
  <si>
    <t>0,1/0</t>
  </si>
  <si>
    <t>Gewindeflanke</t>
  </si>
  <si>
    <t>11,9-0,032/-0,116</t>
  </si>
  <si>
    <t>1,25/Rz6,3</t>
  </si>
  <si>
    <t>Schnittpunkt-ø</t>
  </si>
  <si>
    <t>FL</t>
  </si>
  <si>
    <t>ø12,819-12,959</t>
  </si>
  <si>
    <t>ø12,819</t>
  </si>
  <si>
    <t>ø12,959</t>
  </si>
  <si>
    <t>Aø</t>
  </si>
  <si>
    <t>ø13,933</t>
  </si>
  <si>
    <t>-0,064/</t>
  </si>
  <si>
    <t>Pt8</t>
  </si>
  <si>
    <t>Rzmax16</t>
  </si>
  <si>
    <t>Ptmax8</t>
  </si>
  <si>
    <t>0,02/G</t>
  </si>
  <si>
    <t>0,08/D</t>
  </si>
  <si>
    <t>(ww.</t>
  </si>
  <si>
    <t>0,5x45°)</t>
  </si>
  <si>
    <t>0,05/E</t>
  </si>
  <si>
    <t>0,05/B</t>
  </si>
  <si>
    <t>0,05/F</t>
  </si>
  <si>
    <t>(EPC)</t>
  </si>
  <si>
    <t>Rzmax6,3</t>
  </si>
  <si>
    <t>(Fräsung,</t>
  </si>
  <si>
    <t>oben)(EPC)</t>
  </si>
  <si>
    <t>3,7±0,2</t>
  </si>
  <si>
    <t>Kalibrierung</t>
  </si>
  <si>
    <t>Mitutoyo</t>
  </si>
  <si>
    <t>Schlag-,</t>
  </si>
  <si>
    <t>Druckst.</t>
  </si>
  <si>
    <t>0,8*45</t>
  </si>
  <si>
    <t>40,2+0,1</t>
  </si>
  <si>
    <t>0,03_G</t>
  </si>
  <si>
    <t>0,03_B</t>
  </si>
  <si>
    <t>(Vorhalten</t>
  </si>
  <si>
    <t>ECM)</t>
  </si>
  <si>
    <t>(Prüfmaß)</t>
  </si>
  <si>
    <t>Aufwurf</t>
  </si>
  <si>
    <t>0,2x1,25</t>
  </si>
  <si>
    <t>ø30</t>
  </si>
  <si>
    <t>0,01/G</t>
  </si>
  <si>
    <t>oben</t>
  </si>
  <si>
    <t>unten</t>
  </si>
  <si>
    <t>(doppelt</t>
  </si>
  <si>
    <t>bemaßt_305)</t>
  </si>
  <si>
    <t>(Fräserradius)</t>
  </si>
  <si>
    <t>3,45±0,05</t>
  </si>
  <si>
    <t>F</t>
  </si>
  <si>
    <t>(Kopfkontur)</t>
  </si>
  <si>
    <t>(geschlossener</t>
  </si>
  <si>
    <t>D)</t>
  </si>
  <si>
    <t>ECM</t>
  </si>
  <si>
    <t>umlaufend</t>
  </si>
  <si>
    <t>Rzmax25</t>
  </si>
  <si>
    <t>4,0+0,068</t>
  </si>
  <si>
    <t>(ø13,98)</t>
  </si>
  <si>
    <t>Einstich-ø9,95</t>
  </si>
  <si>
    <t>11,8-0,068/-0,116</t>
  </si>
  <si>
    <t>0,4x45°</t>
  </si>
  <si>
    <t>PT0,8/</t>
  </si>
  <si>
    <t>30+-1°</t>
  </si>
  <si>
    <t>20+-2°</t>
  </si>
  <si>
    <t>45+-0,5°</t>
  </si>
  <si>
    <t>ø1,5x0,9</t>
  </si>
  <si>
    <t>DIN</t>
  </si>
  <si>
    <t>R0,5max</t>
  </si>
  <si>
    <t>Innen-ø4</t>
  </si>
  <si>
    <t>Innen-ø2</t>
  </si>
  <si>
    <t>(B)</t>
  </si>
  <si>
    <t>(E)</t>
  </si>
  <si>
    <t>ø31,05</t>
  </si>
  <si>
    <t>GX,</t>
  </si>
  <si>
    <t>ø25,8</t>
  </si>
  <si>
    <t>13,87+-0,02</t>
  </si>
  <si>
    <t>ø26,4</t>
  </si>
  <si>
    <t>0,1-ø21,8</t>
  </si>
  <si>
    <t>Prüfmerkmal_Text</t>
  </si>
  <si>
    <t>Irrelevant_1</t>
  </si>
  <si>
    <t>Irrelevant_2</t>
  </si>
  <si>
    <t>Fertigungshilfsmittel</t>
  </si>
  <si>
    <t>Qualitatives_Merkmal</t>
  </si>
  <si>
    <t>Oberer_Grenzwert</t>
  </si>
  <si>
    <t>Unterer_Grenzwert</t>
  </si>
  <si>
    <t>Irrelevant_3</t>
  </si>
  <si>
    <t>Knotenplan</t>
  </si>
  <si>
    <t>Beschreibung_Vorgang</t>
  </si>
  <si>
    <t>Prüfmerkmal_Text_Voll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</si>
</sst>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horizontal="right" vertical="top"/>
    </xf>
    <xf numFmtId="0" fontId="0" fillId="3" borderId="0" xfId="0" applyFill="1" applyAlignment="1">
      <alignment vertical="top"/>
    </xf>
    <xf numFmtId="0" fontId="0" fillId="3" borderId="1" xfId="0" applyFill="1" applyBorder="1" applyAlignment="1">
      <alignment wrapText="1"/>
    </xf>
    <xf numFmtId="0" fontId="0" fillId="3" borderId="0" xfId="0" applyFill="1"/>
    <xf numFmtId="14" fontId="0" fillId="0" borderId="0" xfId="0" applyNumberFormat="1" applyAlignment="1">
      <alignment vertical="top"/>
    </xf>
    <xf numFmtId="9" fontId="0" fillId="0" borderId="0" xfId="0" applyNumberFormat="1" applyAlignment="1">
      <alignment vertical="top"/>
    </xf>
    <xf numFmtId="16" fontId="0" fillId="0" borderId="0" xfId="0" applyNumberFormat="1" applyAlignment="1">
      <alignment vertical="top"/>
    </xf>
    <xf numFmtId="17" fontId="0" fillId="0" borderId="0" xfId="0" applyNumberFormat="1" applyAlignment="1">
      <alignment vertical="top"/>
    </xf>
    <xf numFmtId="11" fontId="0" fillId="0" borderId="0" xfId="0" applyNumberFormat="1" applyAlignment="1">
      <alignment vertical="top"/>
    </xf>
    <xf numFmtId="20" fontId="0" fillId="0" borderId="0" xfId="0" applyNumberFormat="1" applyAlignment="1">
      <alignment vertical="top"/>
    </xf>
    <xf numFmtId="0" fontId="0" fillId="0" borderId="0" xfId="0" quotePrefix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/>
    <xf numFmtId="0" fontId="1" fillId="0" borderId="0" xfId="0" applyFont="1" applyAlignment="1">
      <alignment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4451"/>
  <sheetViews>
    <sheetView tabSelected="1" workbookViewId="0">
      <selection activeCell="J14" sqref="J14"/>
    </sheetView>
  </sheetViews>
  <sheetFormatPr baseColWidth="10" defaultColWidth="9.140625" defaultRowHeight="12.75" x14ac:dyDescent="0.2"/>
  <cols>
    <col min="1" max="1" width="13" bestFit="1" customWidth="1"/>
    <col min="2" max="4" width="42" bestFit="1" customWidth="1"/>
    <col min="5" max="5" width="12" bestFit="1" customWidth="1"/>
    <col min="6" max="6" width="33" style="5" bestFit="1" customWidth="1"/>
    <col min="7" max="7" width="11" bestFit="1" customWidth="1"/>
    <col min="8" max="8" width="18" bestFit="1" customWidth="1"/>
    <col min="9" max="10" width="12" bestFit="1" customWidth="1"/>
    <col min="11" max="11" width="18" bestFit="1" customWidth="1"/>
    <col min="12" max="12" width="19" bestFit="1" customWidth="1"/>
    <col min="13" max="13" width="11" bestFit="1" customWidth="1"/>
    <col min="14" max="14" width="10" style="7" bestFit="1" customWidth="1"/>
    <col min="15" max="15" width="42" style="7" bestFit="1" customWidth="1"/>
    <col min="16" max="16" width="9" bestFit="1" customWidth="1"/>
    <col min="17" max="17" width="11" bestFit="1" customWidth="1"/>
    <col min="18" max="19" width="12" bestFit="1" customWidth="1"/>
    <col min="20" max="20" width="12" customWidth="1"/>
    <col min="21" max="21" width="10.85546875" style="5" bestFit="1" customWidth="1"/>
    <col min="22" max="22" width="40.85546875" style="5" bestFit="1" customWidth="1"/>
  </cols>
  <sheetData>
    <row r="1" spans="1:22" ht="25.5" x14ac:dyDescent="0.2">
      <c r="A1" s="1" t="s">
        <v>1126</v>
      </c>
      <c r="B1" s="15" t="s">
        <v>3852</v>
      </c>
      <c r="C1" s="15" t="s">
        <v>3843</v>
      </c>
      <c r="D1" s="15" t="s">
        <v>3842</v>
      </c>
      <c r="E1" s="15" t="s">
        <v>3844</v>
      </c>
      <c r="F1" s="16" t="s">
        <v>3845</v>
      </c>
      <c r="G1" s="17" t="s">
        <v>3846</v>
      </c>
      <c r="H1" s="1" t="s">
        <v>1127</v>
      </c>
      <c r="I1" s="3" t="s">
        <v>1128</v>
      </c>
      <c r="J1" s="1" t="s">
        <v>1129</v>
      </c>
      <c r="K1" s="15" t="s">
        <v>3847</v>
      </c>
      <c r="L1" s="15" t="s">
        <v>3848</v>
      </c>
      <c r="M1" s="3" t="s">
        <v>1130</v>
      </c>
      <c r="N1" s="6" t="s">
        <v>1131</v>
      </c>
      <c r="O1" s="18" t="s">
        <v>3849</v>
      </c>
      <c r="P1" s="1" t="s">
        <v>1132</v>
      </c>
      <c r="Q1" s="3" t="s">
        <v>1133</v>
      </c>
      <c r="R1" s="1" t="s">
        <v>1134</v>
      </c>
      <c r="S1" s="15" t="s">
        <v>3850</v>
      </c>
      <c r="T1" t="s">
        <v>1569</v>
      </c>
      <c r="U1" t="s">
        <v>1136</v>
      </c>
      <c r="V1" s="19" t="s">
        <v>3851</v>
      </c>
    </row>
    <row r="2" spans="1:22" x14ac:dyDescent="0.2">
      <c r="A2" t="s">
        <v>0</v>
      </c>
      <c r="B2" t="s">
        <v>1</v>
      </c>
      <c r="D2" t="s">
        <v>2</v>
      </c>
      <c r="E2" t="s">
        <v>3</v>
      </c>
      <c r="F2" t="s">
        <v>4</v>
      </c>
      <c r="G2" t="s">
        <v>2</v>
      </c>
      <c r="H2" t="s">
        <v>5</v>
      </c>
      <c r="I2" t="s">
        <v>2</v>
      </c>
      <c r="J2" t="s">
        <v>6</v>
      </c>
      <c r="K2" t="s">
        <v>7</v>
      </c>
      <c r="L2" t="s">
        <v>5</v>
      </c>
      <c r="M2" s="2">
        <v>3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tr">
        <f>R2&amp;S2</f>
        <v>500000004</v>
      </c>
      <c r="U2" t="str">
        <f>VLOOKUP(T:T,Tabelle1!F:H,2,TRUE)</f>
        <v>96161</v>
      </c>
      <c r="V2" t="str">
        <f>VLOOKUP(T:T,Tabelle1!F:H,3,TRUE)</f>
        <v>CNC-Drehen</v>
      </c>
    </row>
    <row r="3" spans="1:22" x14ac:dyDescent="0.2">
      <c r="A3" t="s">
        <v>14</v>
      </c>
      <c r="B3" t="s">
        <v>15</v>
      </c>
      <c r="D3" t="s">
        <v>2</v>
      </c>
      <c r="E3" t="s">
        <v>16</v>
      </c>
      <c r="F3" t="s">
        <v>17</v>
      </c>
      <c r="G3" t="s">
        <v>2</v>
      </c>
      <c r="H3" t="s">
        <v>18</v>
      </c>
      <c r="I3" t="s">
        <v>2</v>
      </c>
      <c r="J3" t="s">
        <v>6</v>
      </c>
      <c r="K3" t="s">
        <v>19</v>
      </c>
      <c r="L3" t="s">
        <v>18</v>
      </c>
      <c r="M3" s="2">
        <v>3</v>
      </c>
      <c r="N3" t="s">
        <v>20</v>
      </c>
      <c r="O3" t="s">
        <v>21</v>
      </c>
      <c r="P3" t="s">
        <v>10</v>
      </c>
      <c r="Q3" t="s">
        <v>22</v>
      </c>
      <c r="R3" t="s">
        <v>12</v>
      </c>
      <c r="S3" t="s">
        <v>13</v>
      </c>
      <c r="T3" t="str">
        <f t="shared" ref="T3:T66" si="0">R3&amp;S3</f>
        <v>500000004</v>
      </c>
      <c r="U3" t="str">
        <f>VLOOKUP(T:T,Tabelle1!F:H,2,TRUE)</f>
        <v>96161</v>
      </c>
      <c r="V3" t="str">
        <f>VLOOKUP(T:T,Tabelle1!F:H,3,TRUE)</f>
        <v>CNC-Drehen</v>
      </c>
    </row>
    <row r="4" spans="1:22" x14ac:dyDescent="0.2">
      <c r="A4" t="s">
        <v>23</v>
      </c>
      <c r="B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s="2">
        <v>0</v>
      </c>
      <c r="N4" t="s">
        <v>29</v>
      </c>
      <c r="O4" t="s">
        <v>30</v>
      </c>
      <c r="P4" t="s">
        <v>10</v>
      </c>
      <c r="Q4" t="s">
        <v>22</v>
      </c>
      <c r="R4" t="s">
        <v>12</v>
      </c>
      <c r="S4" t="s">
        <v>13</v>
      </c>
      <c r="T4" t="str">
        <f t="shared" si="0"/>
        <v>500000004</v>
      </c>
      <c r="U4" t="str">
        <f>VLOOKUP(T:T,Tabelle1!F:H,2,TRUE)</f>
        <v>96161</v>
      </c>
      <c r="V4" t="str">
        <f>VLOOKUP(T:T,Tabelle1!F:H,3,TRUE)</f>
        <v>CNC-Drehen</v>
      </c>
    </row>
    <row r="5" spans="1:22" x14ac:dyDescent="0.2">
      <c r="A5" t="s">
        <v>31</v>
      </c>
      <c r="B5" t="s">
        <v>32</v>
      </c>
      <c r="D5" t="s">
        <v>32</v>
      </c>
      <c r="E5" t="s">
        <v>33</v>
      </c>
      <c r="F5" t="s">
        <v>34</v>
      </c>
      <c r="G5" t="s">
        <v>28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s="2">
        <v>0</v>
      </c>
      <c r="N5" t="s">
        <v>35</v>
      </c>
      <c r="O5" t="s">
        <v>36</v>
      </c>
      <c r="P5" t="s">
        <v>10</v>
      </c>
      <c r="Q5" t="s">
        <v>37</v>
      </c>
      <c r="R5" t="s">
        <v>12</v>
      </c>
      <c r="S5" t="s">
        <v>13</v>
      </c>
      <c r="T5" t="str">
        <f t="shared" si="0"/>
        <v>500000004</v>
      </c>
      <c r="U5" t="str">
        <f>VLOOKUP(T:T,Tabelle1!F:H,2,TRUE)</f>
        <v>96161</v>
      </c>
      <c r="V5" t="str">
        <f>VLOOKUP(T:T,Tabelle1!F:H,3,TRUE)</f>
        <v>CNC-Drehen</v>
      </c>
    </row>
    <row r="6" spans="1:22" x14ac:dyDescent="0.2">
      <c r="A6" t="s">
        <v>38</v>
      </c>
      <c r="B6" t="s">
        <v>39</v>
      </c>
      <c r="D6" t="s">
        <v>39</v>
      </c>
      <c r="E6" t="s">
        <v>26</v>
      </c>
      <c r="F6" t="s">
        <v>27</v>
      </c>
      <c r="G6" t="s">
        <v>28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s="2">
        <v>0</v>
      </c>
      <c r="N6" t="s">
        <v>35</v>
      </c>
      <c r="O6" t="s">
        <v>36</v>
      </c>
      <c r="P6" t="s">
        <v>10</v>
      </c>
      <c r="Q6" t="s">
        <v>37</v>
      </c>
      <c r="R6" t="s">
        <v>12</v>
      </c>
      <c r="S6" t="s">
        <v>13</v>
      </c>
      <c r="T6" t="str">
        <f t="shared" si="0"/>
        <v>500000004</v>
      </c>
      <c r="U6" t="str">
        <f>VLOOKUP(T:T,Tabelle1!F:H,2,TRUE)</f>
        <v>96161</v>
      </c>
      <c r="V6" t="str">
        <f>VLOOKUP(T:T,Tabelle1!F:H,3,TRUE)</f>
        <v>CNC-Drehen</v>
      </c>
    </row>
    <row r="7" spans="1:22" x14ac:dyDescent="0.2">
      <c r="A7" t="s">
        <v>40</v>
      </c>
      <c r="B7" t="s">
        <v>41</v>
      </c>
      <c r="D7" t="s">
        <v>41</v>
      </c>
      <c r="E7" t="s">
        <v>33</v>
      </c>
      <c r="F7" t="s">
        <v>34</v>
      </c>
      <c r="G7" t="s">
        <v>28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s="2">
        <v>0</v>
      </c>
      <c r="N7" t="s">
        <v>42</v>
      </c>
      <c r="O7" t="s">
        <v>43</v>
      </c>
      <c r="P7" t="s">
        <v>10</v>
      </c>
      <c r="Q7" t="s">
        <v>44</v>
      </c>
      <c r="R7" t="s">
        <v>12</v>
      </c>
      <c r="S7" t="s">
        <v>13</v>
      </c>
      <c r="T7" t="str">
        <f t="shared" si="0"/>
        <v>500000004</v>
      </c>
      <c r="U7" t="str">
        <f>VLOOKUP(T:T,Tabelle1!F:H,2,TRUE)</f>
        <v>96161</v>
      </c>
      <c r="V7" t="str">
        <f>VLOOKUP(T:T,Tabelle1!F:H,3,TRUE)</f>
        <v>CNC-Drehen</v>
      </c>
    </row>
    <row r="8" spans="1:22" x14ac:dyDescent="0.2">
      <c r="A8" t="s">
        <v>0</v>
      </c>
      <c r="B8" t="s">
        <v>1</v>
      </c>
      <c r="D8" t="s">
        <v>2</v>
      </c>
      <c r="E8" t="s">
        <v>45</v>
      </c>
      <c r="F8" t="s">
        <v>4</v>
      </c>
      <c r="G8" t="s">
        <v>2</v>
      </c>
      <c r="H8" t="s">
        <v>5</v>
      </c>
      <c r="I8" t="s">
        <v>2</v>
      </c>
      <c r="J8" t="s">
        <v>6</v>
      </c>
      <c r="K8" t="s">
        <v>7</v>
      </c>
      <c r="L8" t="s">
        <v>5</v>
      </c>
      <c r="M8" s="2">
        <v>3</v>
      </c>
      <c r="N8" t="s">
        <v>8</v>
      </c>
      <c r="O8" t="s">
        <v>9</v>
      </c>
      <c r="P8" t="s">
        <v>10</v>
      </c>
      <c r="Q8" t="s">
        <v>11</v>
      </c>
      <c r="R8" t="s">
        <v>12</v>
      </c>
      <c r="S8" t="s">
        <v>22</v>
      </c>
      <c r="T8" t="str">
        <f t="shared" si="0"/>
        <v>5000000020</v>
      </c>
      <c r="U8" t="str">
        <f>VLOOKUP(T:T,Tabelle1!F:H,2,FALSE)</f>
        <v>96161</v>
      </c>
      <c r="V8" t="str">
        <f>VLOOKUP(T:T,Tabelle1!F:H,3,FALSE)</f>
        <v>CNC-Drehen</v>
      </c>
    </row>
    <row r="9" spans="1:22" x14ac:dyDescent="0.2">
      <c r="A9" t="s">
        <v>14</v>
      </c>
      <c r="B9" t="s">
        <v>15</v>
      </c>
      <c r="D9" t="s">
        <v>2</v>
      </c>
      <c r="E9" t="s">
        <v>46</v>
      </c>
      <c r="F9" t="s">
        <v>17</v>
      </c>
      <c r="G9" t="s">
        <v>2</v>
      </c>
      <c r="H9" t="s">
        <v>18</v>
      </c>
      <c r="I9" t="s">
        <v>2</v>
      </c>
      <c r="J9" t="s">
        <v>6</v>
      </c>
      <c r="K9" t="s">
        <v>19</v>
      </c>
      <c r="L9" t="s">
        <v>18</v>
      </c>
      <c r="M9" s="2">
        <v>3</v>
      </c>
      <c r="N9" t="s">
        <v>20</v>
      </c>
      <c r="O9" t="s">
        <v>21</v>
      </c>
      <c r="P9" t="s">
        <v>10</v>
      </c>
      <c r="Q9" t="s">
        <v>22</v>
      </c>
      <c r="R9" t="s">
        <v>12</v>
      </c>
      <c r="S9" t="s">
        <v>22</v>
      </c>
      <c r="T9" t="str">
        <f t="shared" si="0"/>
        <v>5000000020</v>
      </c>
      <c r="U9" t="str">
        <f>VLOOKUP(T:T,Tabelle1!F:H,2,FALSE)</f>
        <v>96161</v>
      </c>
      <c r="V9" t="str">
        <f>VLOOKUP(T:T,Tabelle1!F:H,3,FALSE)</f>
        <v>CNC-Drehen</v>
      </c>
    </row>
    <row r="10" spans="1:22" x14ac:dyDescent="0.2">
      <c r="A10" t="s">
        <v>23</v>
      </c>
      <c r="B10" t="s">
        <v>24</v>
      </c>
      <c r="D10" t="s">
        <v>25</v>
      </c>
      <c r="E10" t="s">
        <v>47</v>
      </c>
      <c r="F10" t="s">
        <v>27</v>
      </c>
      <c r="G10" t="s">
        <v>28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  <c r="M10" s="2">
        <v>0</v>
      </c>
      <c r="N10" t="s">
        <v>29</v>
      </c>
      <c r="O10" t="s">
        <v>30</v>
      </c>
      <c r="P10" t="s">
        <v>10</v>
      </c>
      <c r="Q10" t="s">
        <v>22</v>
      </c>
      <c r="R10" t="s">
        <v>12</v>
      </c>
      <c r="S10" t="s">
        <v>22</v>
      </c>
      <c r="T10" t="str">
        <f t="shared" si="0"/>
        <v>5000000020</v>
      </c>
      <c r="U10" t="str">
        <f>VLOOKUP(T:T,Tabelle1!F:H,2,FALSE)</f>
        <v>96161</v>
      </c>
      <c r="V10" t="str">
        <f>VLOOKUP(T:T,Tabelle1!F:H,3,FALSE)</f>
        <v>CNC-Drehen</v>
      </c>
    </row>
    <row r="11" spans="1:22" x14ac:dyDescent="0.2">
      <c r="F11"/>
      <c r="M11" s="2"/>
      <c r="N11"/>
      <c r="O11"/>
      <c r="U11"/>
      <c r="V11"/>
    </row>
    <row r="12" spans="1:22" x14ac:dyDescent="0.2">
      <c r="F12"/>
      <c r="M12" s="2"/>
      <c r="N12"/>
      <c r="O12"/>
      <c r="U12"/>
      <c r="V12"/>
    </row>
    <row r="13" spans="1:22" x14ac:dyDescent="0.2">
      <c r="F13"/>
      <c r="M13" s="2"/>
      <c r="N13"/>
      <c r="O13"/>
      <c r="U13"/>
      <c r="V13"/>
    </row>
    <row r="14" spans="1:22" x14ac:dyDescent="0.2">
      <c r="M14" s="2"/>
    </row>
    <row r="15" spans="1:22" x14ac:dyDescent="0.2">
      <c r="M15" s="2"/>
    </row>
    <row r="16" spans="1:22" x14ac:dyDescent="0.2">
      <c r="M16" s="2"/>
    </row>
    <row r="17" spans="6:22" x14ac:dyDescent="0.2">
      <c r="M17" s="2"/>
    </row>
    <row r="18" spans="6:22" x14ac:dyDescent="0.2">
      <c r="M18" s="2"/>
    </row>
    <row r="19" spans="6:22" x14ac:dyDescent="0.2">
      <c r="M19" s="2"/>
    </row>
    <row r="20" spans="6:22" x14ac:dyDescent="0.2">
      <c r="M20" s="2"/>
    </row>
    <row r="21" spans="6:22" x14ac:dyDescent="0.2">
      <c r="F21"/>
      <c r="M21" s="2"/>
      <c r="N21"/>
      <c r="O21"/>
      <c r="U21"/>
      <c r="V21"/>
    </row>
    <row r="22" spans="6:22" x14ac:dyDescent="0.2">
      <c r="M22" s="2"/>
    </row>
    <row r="23" spans="6:22" x14ac:dyDescent="0.2">
      <c r="F23"/>
      <c r="M23" s="2"/>
      <c r="N23"/>
      <c r="O23"/>
      <c r="U23"/>
      <c r="V23"/>
    </row>
    <row r="24" spans="6:22" x14ac:dyDescent="0.2">
      <c r="F24"/>
      <c r="M24" s="2"/>
      <c r="N24"/>
      <c r="O24"/>
      <c r="U24"/>
      <c r="V24"/>
    </row>
    <row r="25" spans="6:22" x14ac:dyDescent="0.2">
      <c r="F25"/>
      <c r="M25" s="2"/>
      <c r="N25"/>
      <c r="O25"/>
      <c r="U25"/>
      <c r="V25"/>
    </row>
    <row r="26" spans="6:22" x14ac:dyDescent="0.2">
      <c r="F26"/>
      <c r="M26" s="2"/>
      <c r="N26"/>
      <c r="O26"/>
      <c r="U26"/>
      <c r="V26"/>
    </row>
    <row r="27" spans="6:22" x14ac:dyDescent="0.2">
      <c r="F27"/>
      <c r="M27" s="2"/>
      <c r="N27"/>
      <c r="O27"/>
      <c r="U27"/>
      <c r="V27"/>
    </row>
    <row r="28" spans="6:22" x14ac:dyDescent="0.2">
      <c r="F28"/>
      <c r="M28" s="2"/>
      <c r="N28"/>
      <c r="O28"/>
      <c r="U28"/>
      <c r="V28"/>
    </row>
    <row r="29" spans="6:22" x14ac:dyDescent="0.2">
      <c r="F29"/>
      <c r="M29" s="2"/>
      <c r="N29"/>
      <c r="O29"/>
      <c r="U29"/>
      <c r="V29"/>
    </row>
    <row r="30" spans="6:22" x14ac:dyDescent="0.2">
      <c r="F30"/>
      <c r="M30" s="2"/>
      <c r="N30"/>
      <c r="O30"/>
      <c r="U30"/>
      <c r="V30"/>
    </row>
    <row r="31" spans="6:22" x14ac:dyDescent="0.2">
      <c r="F31"/>
      <c r="M31" s="2"/>
      <c r="N31"/>
      <c r="O31"/>
      <c r="U31"/>
      <c r="V31"/>
    </row>
    <row r="32" spans="6:22" x14ac:dyDescent="0.2">
      <c r="M32" s="2"/>
    </row>
    <row r="33" spans="6:22" x14ac:dyDescent="0.2">
      <c r="F33"/>
      <c r="M33" s="2"/>
      <c r="N33"/>
      <c r="O33"/>
      <c r="U33"/>
      <c r="V33"/>
    </row>
    <row r="34" spans="6:22" x14ac:dyDescent="0.2">
      <c r="F34"/>
      <c r="M34" s="2"/>
      <c r="N34"/>
      <c r="O34"/>
      <c r="U34"/>
      <c r="V34"/>
    </row>
    <row r="35" spans="6:22" x14ac:dyDescent="0.2">
      <c r="F35"/>
      <c r="M35" s="2"/>
      <c r="N35"/>
      <c r="O35"/>
      <c r="U35"/>
      <c r="V35"/>
    </row>
    <row r="36" spans="6:22" x14ac:dyDescent="0.2">
      <c r="F36"/>
      <c r="M36" s="2"/>
      <c r="N36"/>
      <c r="O36"/>
      <c r="U36"/>
      <c r="V36"/>
    </row>
    <row r="37" spans="6:22" x14ac:dyDescent="0.2">
      <c r="F37"/>
      <c r="M37" s="2"/>
      <c r="N37"/>
      <c r="O37"/>
      <c r="U37"/>
      <c r="V37"/>
    </row>
    <row r="38" spans="6:22" x14ac:dyDescent="0.2">
      <c r="F38"/>
      <c r="M38" s="2"/>
      <c r="N38"/>
      <c r="O38"/>
      <c r="U38"/>
      <c r="V38"/>
    </row>
    <row r="39" spans="6:22" x14ac:dyDescent="0.2">
      <c r="F39"/>
      <c r="M39" s="2"/>
      <c r="N39"/>
      <c r="O39"/>
      <c r="U39"/>
      <c r="V39"/>
    </row>
    <row r="40" spans="6:22" x14ac:dyDescent="0.2">
      <c r="F40"/>
      <c r="M40" s="2"/>
      <c r="N40"/>
      <c r="O40"/>
      <c r="U40"/>
      <c r="V40"/>
    </row>
    <row r="41" spans="6:22" x14ac:dyDescent="0.2">
      <c r="F41"/>
      <c r="M41" s="2"/>
      <c r="N41"/>
      <c r="O41"/>
      <c r="U41"/>
      <c r="V41"/>
    </row>
    <row r="42" spans="6:22" x14ac:dyDescent="0.2">
      <c r="F42"/>
      <c r="M42" s="2"/>
      <c r="N42"/>
      <c r="O42"/>
      <c r="U42"/>
      <c r="V42"/>
    </row>
    <row r="43" spans="6:22" x14ac:dyDescent="0.2">
      <c r="F43"/>
      <c r="M43" s="2"/>
      <c r="N43"/>
      <c r="O43"/>
      <c r="U43"/>
      <c r="V43"/>
    </row>
    <row r="44" spans="6:22" x14ac:dyDescent="0.2">
      <c r="F44"/>
      <c r="M44" s="2"/>
      <c r="N44"/>
      <c r="O44"/>
      <c r="U44"/>
      <c r="V44"/>
    </row>
    <row r="45" spans="6:22" x14ac:dyDescent="0.2">
      <c r="F45"/>
      <c r="M45" s="2"/>
      <c r="N45"/>
      <c r="O45"/>
      <c r="U45"/>
      <c r="V45"/>
    </row>
    <row r="46" spans="6:22" x14ac:dyDescent="0.2">
      <c r="F46"/>
      <c r="M46" s="2"/>
      <c r="N46"/>
      <c r="O46"/>
      <c r="U46"/>
      <c r="V46"/>
    </row>
    <row r="47" spans="6:22" x14ac:dyDescent="0.2">
      <c r="F47"/>
      <c r="M47" s="2"/>
      <c r="N47"/>
      <c r="O47"/>
      <c r="U47"/>
      <c r="V47"/>
    </row>
    <row r="48" spans="6:22" x14ac:dyDescent="0.2">
      <c r="F48"/>
      <c r="M48" s="2"/>
      <c r="N48"/>
      <c r="O48"/>
      <c r="U48"/>
      <c r="V48"/>
    </row>
    <row r="49" spans="6:22" x14ac:dyDescent="0.2">
      <c r="F49"/>
      <c r="M49" s="2"/>
      <c r="N49"/>
      <c r="O49"/>
      <c r="U49"/>
      <c r="V49"/>
    </row>
    <row r="50" spans="6:22" x14ac:dyDescent="0.2">
      <c r="F50"/>
      <c r="M50" s="2"/>
      <c r="N50"/>
      <c r="O50"/>
      <c r="U50"/>
      <c r="V50"/>
    </row>
    <row r="51" spans="6:22" x14ac:dyDescent="0.2">
      <c r="F51"/>
      <c r="M51" s="2"/>
      <c r="N51"/>
      <c r="O51"/>
      <c r="U51"/>
      <c r="V51"/>
    </row>
    <row r="52" spans="6:22" x14ac:dyDescent="0.2">
      <c r="F52"/>
      <c r="M52" s="2"/>
      <c r="N52"/>
      <c r="O52"/>
      <c r="U52"/>
      <c r="V52"/>
    </row>
    <row r="53" spans="6:22" x14ac:dyDescent="0.2">
      <c r="F53"/>
      <c r="M53" s="2"/>
      <c r="N53"/>
      <c r="O53"/>
      <c r="U53"/>
      <c r="V53"/>
    </row>
    <row r="54" spans="6:22" x14ac:dyDescent="0.2">
      <c r="F54"/>
      <c r="M54" s="2"/>
      <c r="N54"/>
      <c r="O54"/>
      <c r="U54"/>
      <c r="V54"/>
    </row>
    <row r="55" spans="6:22" x14ac:dyDescent="0.2">
      <c r="F55"/>
      <c r="M55" s="2"/>
      <c r="N55"/>
      <c r="O55"/>
      <c r="U55"/>
      <c r="V55"/>
    </row>
    <row r="56" spans="6:22" x14ac:dyDescent="0.2">
      <c r="F56"/>
      <c r="M56" s="2"/>
      <c r="N56"/>
      <c r="O56"/>
      <c r="U56"/>
      <c r="V56"/>
    </row>
    <row r="57" spans="6:22" x14ac:dyDescent="0.2">
      <c r="F57"/>
      <c r="M57" s="2"/>
      <c r="N57"/>
      <c r="O57"/>
      <c r="U57"/>
      <c r="V57"/>
    </row>
    <row r="58" spans="6:22" x14ac:dyDescent="0.2">
      <c r="F58"/>
      <c r="M58" s="2"/>
      <c r="N58"/>
      <c r="O58"/>
      <c r="U58"/>
      <c r="V58"/>
    </row>
    <row r="59" spans="6:22" x14ac:dyDescent="0.2">
      <c r="M59" s="2"/>
    </row>
    <row r="60" spans="6:22" x14ac:dyDescent="0.2">
      <c r="M60" s="2"/>
    </row>
    <row r="61" spans="6:22" x14ac:dyDescent="0.2">
      <c r="M61" s="2"/>
    </row>
    <row r="62" spans="6:22" x14ac:dyDescent="0.2">
      <c r="F62"/>
      <c r="M62" s="2"/>
      <c r="N62"/>
      <c r="O62"/>
      <c r="U62"/>
      <c r="V62"/>
    </row>
    <row r="63" spans="6:22" x14ac:dyDescent="0.2">
      <c r="F63"/>
      <c r="M63" s="2"/>
      <c r="N63"/>
      <c r="O63"/>
      <c r="U63"/>
      <c r="V63"/>
    </row>
    <row r="64" spans="6:22" x14ac:dyDescent="0.2">
      <c r="F64"/>
      <c r="M64" s="2"/>
      <c r="N64"/>
      <c r="O64"/>
      <c r="U64"/>
      <c r="V64"/>
    </row>
    <row r="65" spans="6:22" x14ac:dyDescent="0.2">
      <c r="F65"/>
      <c r="M65" s="2"/>
      <c r="N65"/>
      <c r="O65"/>
      <c r="U65"/>
      <c r="V65"/>
    </row>
    <row r="66" spans="6:22" x14ac:dyDescent="0.2">
      <c r="F66"/>
      <c r="M66" s="2"/>
      <c r="N66"/>
      <c r="O66"/>
      <c r="U66"/>
      <c r="V66"/>
    </row>
    <row r="67" spans="6:22" x14ac:dyDescent="0.2">
      <c r="F67"/>
      <c r="M67" s="2"/>
      <c r="N67"/>
      <c r="O67"/>
      <c r="U67"/>
      <c r="V67"/>
    </row>
    <row r="68" spans="6:22" x14ac:dyDescent="0.2">
      <c r="F68"/>
      <c r="M68" s="2"/>
      <c r="N68"/>
      <c r="O68"/>
      <c r="U68"/>
      <c r="V68"/>
    </row>
    <row r="69" spans="6:22" x14ac:dyDescent="0.2">
      <c r="F69"/>
      <c r="M69" s="2"/>
      <c r="N69"/>
      <c r="O69"/>
      <c r="U69"/>
      <c r="V69"/>
    </row>
    <row r="70" spans="6:22" x14ac:dyDescent="0.2">
      <c r="F70"/>
      <c r="M70" s="2"/>
      <c r="N70"/>
      <c r="O70"/>
      <c r="U70"/>
      <c r="V70"/>
    </row>
    <row r="71" spans="6:22" x14ac:dyDescent="0.2">
      <c r="F71"/>
      <c r="M71" s="2"/>
      <c r="N71"/>
      <c r="O71"/>
      <c r="U71"/>
      <c r="V71"/>
    </row>
    <row r="72" spans="6:22" x14ac:dyDescent="0.2">
      <c r="F72"/>
      <c r="M72" s="2"/>
      <c r="N72"/>
      <c r="O72"/>
      <c r="U72"/>
      <c r="V72"/>
    </row>
    <row r="73" spans="6:22" x14ac:dyDescent="0.2">
      <c r="M73" s="2"/>
    </row>
    <row r="74" spans="6:22" x14ac:dyDescent="0.2">
      <c r="F74"/>
      <c r="M74" s="2"/>
      <c r="N74"/>
      <c r="O74"/>
      <c r="U74"/>
      <c r="V74"/>
    </row>
    <row r="75" spans="6:22" x14ac:dyDescent="0.2">
      <c r="F75"/>
      <c r="M75" s="2"/>
      <c r="N75"/>
      <c r="O75"/>
      <c r="U75"/>
      <c r="V75"/>
    </row>
    <row r="76" spans="6:22" x14ac:dyDescent="0.2">
      <c r="F76"/>
      <c r="M76" s="2"/>
      <c r="N76"/>
      <c r="O76"/>
      <c r="U76"/>
      <c r="V76"/>
    </row>
    <row r="77" spans="6:22" x14ac:dyDescent="0.2">
      <c r="F77"/>
      <c r="M77" s="2"/>
      <c r="N77"/>
      <c r="O77"/>
      <c r="U77"/>
      <c r="V77"/>
    </row>
    <row r="78" spans="6:22" x14ac:dyDescent="0.2">
      <c r="F78"/>
      <c r="M78" s="2"/>
      <c r="N78"/>
      <c r="O78"/>
      <c r="U78"/>
      <c r="V78"/>
    </row>
    <row r="79" spans="6:22" x14ac:dyDescent="0.2">
      <c r="F79"/>
      <c r="M79" s="2"/>
      <c r="N79"/>
      <c r="O79"/>
      <c r="U79"/>
      <c r="V79"/>
    </row>
    <row r="80" spans="6:22" x14ac:dyDescent="0.2">
      <c r="F80"/>
      <c r="M80" s="2"/>
      <c r="N80"/>
      <c r="O80"/>
      <c r="U80"/>
      <c r="V80"/>
    </row>
    <row r="81" spans="6:22" x14ac:dyDescent="0.2">
      <c r="F81"/>
      <c r="M81" s="2"/>
      <c r="N81"/>
      <c r="O81"/>
      <c r="U81"/>
      <c r="V81"/>
    </row>
    <row r="82" spans="6:22" x14ac:dyDescent="0.2">
      <c r="F82"/>
      <c r="M82" s="2"/>
      <c r="N82"/>
      <c r="O82"/>
      <c r="U82"/>
      <c r="V82"/>
    </row>
    <row r="83" spans="6:22" x14ac:dyDescent="0.2">
      <c r="F83"/>
      <c r="M83" s="2"/>
      <c r="N83"/>
      <c r="O83"/>
      <c r="U83"/>
      <c r="V83"/>
    </row>
    <row r="84" spans="6:22" x14ac:dyDescent="0.2">
      <c r="F84"/>
      <c r="M84" s="2"/>
      <c r="N84"/>
      <c r="O84"/>
      <c r="U84"/>
      <c r="V84"/>
    </row>
    <row r="85" spans="6:22" x14ac:dyDescent="0.2">
      <c r="F85"/>
      <c r="M85" s="2"/>
      <c r="N85"/>
      <c r="O85"/>
      <c r="U85"/>
      <c r="V85"/>
    </row>
    <row r="86" spans="6:22" x14ac:dyDescent="0.2">
      <c r="F86"/>
      <c r="M86" s="2"/>
      <c r="N86"/>
      <c r="O86"/>
      <c r="U86"/>
      <c r="V86"/>
    </row>
    <row r="87" spans="6:22" x14ac:dyDescent="0.2">
      <c r="F87"/>
      <c r="M87" s="2"/>
      <c r="N87"/>
      <c r="O87"/>
      <c r="U87"/>
      <c r="V87"/>
    </row>
    <row r="88" spans="6:22" x14ac:dyDescent="0.2">
      <c r="F88"/>
      <c r="M88" s="2"/>
      <c r="N88"/>
      <c r="O88"/>
      <c r="U88"/>
      <c r="V88"/>
    </row>
    <row r="89" spans="6:22" x14ac:dyDescent="0.2">
      <c r="F89"/>
      <c r="M89" s="2"/>
      <c r="N89"/>
      <c r="O89"/>
      <c r="U89"/>
      <c r="V89"/>
    </row>
    <row r="90" spans="6:22" x14ac:dyDescent="0.2">
      <c r="F90"/>
      <c r="M90" s="2"/>
      <c r="N90"/>
      <c r="O90"/>
      <c r="U90"/>
      <c r="V90"/>
    </row>
    <row r="91" spans="6:22" x14ac:dyDescent="0.2">
      <c r="F91"/>
      <c r="M91" s="2"/>
      <c r="N91"/>
      <c r="O91"/>
      <c r="U91"/>
      <c r="V91"/>
    </row>
    <row r="92" spans="6:22" x14ac:dyDescent="0.2">
      <c r="F92"/>
      <c r="M92" s="2"/>
      <c r="N92"/>
      <c r="O92"/>
      <c r="U92"/>
      <c r="V92"/>
    </row>
    <row r="93" spans="6:22" x14ac:dyDescent="0.2">
      <c r="F93"/>
      <c r="M93" s="2"/>
      <c r="N93"/>
      <c r="O93"/>
      <c r="U93"/>
      <c r="V93"/>
    </row>
    <row r="94" spans="6:22" x14ac:dyDescent="0.2">
      <c r="F94"/>
      <c r="M94" s="2"/>
      <c r="N94"/>
      <c r="O94"/>
      <c r="U94"/>
      <c r="V94"/>
    </row>
    <row r="95" spans="6:22" x14ac:dyDescent="0.2">
      <c r="F95"/>
      <c r="M95" s="2"/>
      <c r="N95"/>
      <c r="O95"/>
      <c r="U95"/>
      <c r="V95"/>
    </row>
    <row r="96" spans="6:22" x14ac:dyDescent="0.2">
      <c r="F96"/>
      <c r="M96" s="2"/>
      <c r="N96"/>
      <c r="O96"/>
      <c r="U96"/>
      <c r="V96"/>
    </row>
    <row r="97" spans="6:22" x14ac:dyDescent="0.2">
      <c r="M97" s="2"/>
    </row>
    <row r="98" spans="6:22" x14ac:dyDescent="0.2">
      <c r="F98"/>
      <c r="M98" s="2"/>
      <c r="N98"/>
      <c r="O98"/>
      <c r="U98"/>
      <c r="V98"/>
    </row>
    <row r="99" spans="6:22" x14ac:dyDescent="0.2">
      <c r="F99"/>
      <c r="M99" s="2"/>
      <c r="N99"/>
      <c r="O99"/>
      <c r="U99"/>
      <c r="V99"/>
    </row>
    <row r="100" spans="6:22" x14ac:dyDescent="0.2">
      <c r="F100"/>
      <c r="M100" s="2"/>
      <c r="N100"/>
      <c r="O100"/>
      <c r="U100"/>
      <c r="V100"/>
    </row>
    <row r="101" spans="6:22" x14ac:dyDescent="0.2">
      <c r="F101"/>
      <c r="M101" s="2"/>
      <c r="N101"/>
      <c r="O101"/>
      <c r="U101"/>
      <c r="V101"/>
    </row>
    <row r="102" spans="6:22" x14ac:dyDescent="0.2">
      <c r="F102"/>
      <c r="M102" s="2"/>
      <c r="N102"/>
      <c r="O102"/>
      <c r="U102"/>
      <c r="V102"/>
    </row>
    <row r="103" spans="6:22" x14ac:dyDescent="0.2">
      <c r="F103"/>
      <c r="M103" s="2"/>
      <c r="N103"/>
      <c r="O103"/>
      <c r="U103"/>
      <c r="V103"/>
    </row>
    <row r="104" spans="6:22" x14ac:dyDescent="0.2">
      <c r="F104"/>
      <c r="M104" s="2"/>
      <c r="N104"/>
      <c r="O104"/>
      <c r="U104"/>
      <c r="V104"/>
    </row>
    <row r="105" spans="6:22" x14ac:dyDescent="0.2">
      <c r="F105"/>
      <c r="M105" s="2"/>
      <c r="N105"/>
      <c r="O105"/>
      <c r="U105"/>
      <c r="V105"/>
    </row>
    <row r="106" spans="6:22" x14ac:dyDescent="0.2">
      <c r="F106"/>
      <c r="M106" s="2"/>
      <c r="N106"/>
      <c r="O106"/>
      <c r="U106"/>
      <c r="V106"/>
    </row>
    <row r="107" spans="6:22" x14ac:dyDescent="0.2">
      <c r="F107"/>
      <c r="M107" s="2"/>
      <c r="N107"/>
      <c r="O107"/>
      <c r="U107"/>
      <c r="V107"/>
    </row>
    <row r="108" spans="6:22" x14ac:dyDescent="0.2">
      <c r="F108"/>
      <c r="M108" s="2"/>
      <c r="N108"/>
      <c r="O108"/>
      <c r="U108"/>
      <c r="V108"/>
    </row>
    <row r="109" spans="6:22" x14ac:dyDescent="0.2">
      <c r="F109"/>
      <c r="M109" s="2"/>
      <c r="N109"/>
      <c r="O109"/>
      <c r="U109"/>
      <c r="V109"/>
    </row>
    <row r="110" spans="6:22" x14ac:dyDescent="0.2">
      <c r="F110"/>
      <c r="M110" s="2"/>
      <c r="N110"/>
      <c r="O110"/>
      <c r="U110"/>
      <c r="V110"/>
    </row>
    <row r="111" spans="6:22" x14ac:dyDescent="0.2">
      <c r="F111"/>
      <c r="M111" s="2"/>
      <c r="N111"/>
      <c r="O111"/>
      <c r="U111"/>
      <c r="V111"/>
    </row>
    <row r="112" spans="6:22" x14ac:dyDescent="0.2">
      <c r="F112"/>
      <c r="M112" s="2"/>
      <c r="N112"/>
      <c r="O112"/>
      <c r="U112"/>
      <c r="V112"/>
    </row>
    <row r="113" spans="6:22" x14ac:dyDescent="0.2">
      <c r="F113"/>
      <c r="M113" s="2"/>
      <c r="N113"/>
      <c r="O113"/>
      <c r="U113"/>
      <c r="V113"/>
    </row>
    <row r="114" spans="6:22" x14ac:dyDescent="0.2">
      <c r="F114"/>
      <c r="M114" s="2"/>
      <c r="N114"/>
      <c r="O114"/>
      <c r="U114"/>
      <c r="V114"/>
    </row>
    <row r="115" spans="6:22" x14ac:dyDescent="0.2">
      <c r="F115"/>
      <c r="M115" s="2"/>
      <c r="N115"/>
      <c r="O115"/>
      <c r="U115"/>
      <c r="V115"/>
    </row>
    <row r="116" spans="6:22" x14ac:dyDescent="0.2">
      <c r="F116"/>
      <c r="M116" s="2"/>
      <c r="N116"/>
      <c r="O116"/>
      <c r="U116"/>
      <c r="V116"/>
    </row>
    <row r="117" spans="6:22" x14ac:dyDescent="0.2">
      <c r="F117"/>
      <c r="M117" s="2"/>
      <c r="N117"/>
      <c r="O117"/>
      <c r="U117"/>
      <c r="V117"/>
    </row>
    <row r="118" spans="6:22" x14ac:dyDescent="0.2">
      <c r="F118"/>
      <c r="M118" s="2"/>
      <c r="N118"/>
      <c r="O118"/>
      <c r="U118"/>
      <c r="V118"/>
    </row>
    <row r="119" spans="6:22" x14ac:dyDescent="0.2">
      <c r="F119"/>
      <c r="M119" s="2"/>
      <c r="N119"/>
      <c r="O119"/>
      <c r="U119"/>
      <c r="V119"/>
    </row>
    <row r="120" spans="6:22" x14ac:dyDescent="0.2">
      <c r="F120"/>
      <c r="M120" s="2"/>
      <c r="N120"/>
      <c r="O120"/>
      <c r="U120"/>
      <c r="V120"/>
    </row>
    <row r="121" spans="6:22" x14ac:dyDescent="0.2">
      <c r="F121"/>
      <c r="M121" s="2"/>
      <c r="N121"/>
      <c r="O121"/>
      <c r="U121"/>
      <c r="V121"/>
    </row>
    <row r="122" spans="6:22" x14ac:dyDescent="0.2">
      <c r="F122"/>
      <c r="M122" s="2"/>
      <c r="N122"/>
      <c r="O122"/>
      <c r="U122"/>
      <c r="V122"/>
    </row>
    <row r="123" spans="6:22" x14ac:dyDescent="0.2">
      <c r="F123"/>
      <c r="M123" s="2"/>
      <c r="N123"/>
      <c r="O123"/>
      <c r="U123"/>
      <c r="V123"/>
    </row>
    <row r="124" spans="6:22" x14ac:dyDescent="0.2">
      <c r="F124"/>
      <c r="M124" s="2"/>
      <c r="N124"/>
      <c r="O124"/>
      <c r="U124"/>
      <c r="V124"/>
    </row>
    <row r="125" spans="6:22" x14ac:dyDescent="0.2">
      <c r="F125"/>
      <c r="M125" s="2"/>
      <c r="N125"/>
      <c r="O125"/>
      <c r="U125"/>
      <c r="V125"/>
    </row>
    <row r="126" spans="6:22" x14ac:dyDescent="0.2">
      <c r="M126" s="2"/>
    </row>
    <row r="127" spans="6:22" x14ac:dyDescent="0.2">
      <c r="F127"/>
      <c r="M127" s="2"/>
      <c r="N127"/>
      <c r="O127"/>
      <c r="U127"/>
      <c r="V127"/>
    </row>
    <row r="128" spans="6:22" x14ac:dyDescent="0.2">
      <c r="F128"/>
      <c r="M128" s="2"/>
      <c r="N128"/>
      <c r="O128"/>
      <c r="U128"/>
      <c r="V128"/>
    </row>
    <row r="129" spans="6:22" x14ac:dyDescent="0.2">
      <c r="F129"/>
      <c r="M129" s="2"/>
      <c r="N129"/>
      <c r="O129"/>
      <c r="U129"/>
      <c r="V129"/>
    </row>
    <row r="130" spans="6:22" x14ac:dyDescent="0.2">
      <c r="F130"/>
      <c r="M130" s="2"/>
      <c r="N130"/>
      <c r="O130"/>
      <c r="U130"/>
      <c r="V130"/>
    </row>
    <row r="131" spans="6:22" x14ac:dyDescent="0.2">
      <c r="F131"/>
      <c r="M131" s="2"/>
      <c r="N131"/>
      <c r="O131"/>
      <c r="U131"/>
      <c r="V131"/>
    </row>
    <row r="132" spans="6:22" x14ac:dyDescent="0.2">
      <c r="F132"/>
      <c r="M132" s="2"/>
      <c r="N132"/>
      <c r="O132"/>
      <c r="U132"/>
      <c r="V132"/>
    </row>
    <row r="133" spans="6:22" x14ac:dyDescent="0.2">
      <c r="F133"/>
      <c r="M133" s="2"/>
      <c r="N133"/>
      <c r="O133"/>
      <c r="U133"/>
      <c r="V133"/>
    </row>
    <row r="134" spans="6:22" x14ac:dyDescent="0.2">
      <c r="F134"/>
      <c r="M134" s="2"/>
      <c r="N134"/>
      <c r="O134"/>
      <c r="U134"/>
      <c r="V134"/>
    </row>
    <row r="135" spans="6:22" x14ac:dyDescent="0.2">
      <c r="M135" s="2"/>
    </row>
    <row r="136" spans="6:22" x14ac:dyDescent="0.2">
      <c r="F136"/>
      <c r="M136" s="2"/>
      <c r="N136"/>
      <c r="O136"/>
      <c r="U136"/>
      <c r="V136"/>
    </row>
    <row r="137" spans="6:22" x14ac:dyDescent="0.2">
      <c r="F137"/>
      <c r="M137" s="2"/>
      <c r="N137"/>
      <c r="O137"/>
      <c r="U137"/>
      <c r="V137"/>
    </row>
    <row r="138" spans="6:22" x14ac:dyDescent="0.2">
      <c r="F138"/>
      <c r="M138" s="2"/>
      <c r="N138"/>
      <c r="O138"/>
      <c r="U138"/>
      <c r="V138"/>
    </row>
    <row r="139" spans="6:22" x14ac:dyDescent="0.2">
      <c r="F139"/>
      <c r="M139" s="2"/>
      <c r="N139"/>
      <c r="O139"/>
      <c r="U139"/>
      <c r="V139"/>
    </row>
    <row r="140" spans="6:22" x14ac:dyDescent="0.2">
      <c r="F140"/>
      <c r="M140" s="2"/>
      <c r="N140"/>
      <c r="O140"/>
      <c r="U140"/>
      <c r="V140"/>
    </row>
    <row r="141" spans="6:22" x14ac:dyDescent="0.2">
      <c r="F141"/>
      <c r="M141" s="2"/>
      <c r="N141"/>
      <c r="O141"/>
      <c r="U141"/>
      <c r="V141"/>
    </row>
    <row r="142" spans="6:22" x14ac:dyDescent="0.2">
      <c r="F142"/>
      <c r="M142" s="2"/>
      <c r="N142"/>
      <c r="O142"/>
      <c r="U142"/>
      <c r="V142"/>
    </row>
    <row r="143" spans="6:22" x14ac:dyDescent="0.2">
      <c r="F143"/>
      <c r="M143" s="2"/>
      <c r="N143"/>
      <c r="O143"/>
      <c r="U143"/>
      <c r="V143"/>
    </row>
    <row r="144" spans="6:22" x14ac:dyDescent="0.2">
      <c r="F144"/>
      <c r="M144" s="2"/>
      <c r="N144"/>
      <c r="O144"/>
      <c r="U144"/>
      <c r="V144"/>
    </row>
    <row r="145" spans="6:22" x14ac:dyDescent="0.2">
      <c r="F145"/>
      <c r="M145" s="2"/>
      <c r="N145"/>
      <c r="O145"/>
      <c r="U145"/>
      <c r="V145"/>
    </row>
    <row r="146" spans="6:22" x14ac:dyDescent="0.2">
      <c r="F146"/>
      <c r="M146" s="2"/>
      <c r="N146"/>
      <c r="O146"/>
      <c r="U146"/>
      <c r="V146"/>
    </row>
    <row r="147" spans="6:22" x14ac:dyDescent="0.2">
      <c r="F147"/>
      <c r="M147" s="2"/>
      <c r="N147"/>
      <c r="O147"/>
      <c r="U147"/>
      <c r="V147"/>
    </row>
    <row r="148" spans="6:22" x14ac:dyDescent="0.2">
      <c r="F148"/>
      <c r="M148" s="2"/>
      <c r="N148"/>
      <c r="O148"/>
      <c r="U148"/>
      <c r="V148"/>
    </row>
    <row r="149" spans="6:22" x14ac:dyDescent="0.2">
      <c r="F149"/>
      <c r="M149" s="2"/>
      <c r="N149"/>
      <c r="O149"/>
      <c r="U149"/>
      <c r="V149"/>
    </row>
    <row r="150" spans="6:22" x14ac:dyDescent="0.2">
      <c r="F150"/>
      <c r="M150" s="2"/>
      <c r="N150"/>
      <c r="O150"/>
      <c r="U150"/>
      <c r="V150"/>
    </row>
    <row r="151" spans="6:22" x14ac:dyDescent="0.2">
      <c r="F151"/>
      <c r="M151" s="2"/>
      <c r="N151"/>
      <c r="O151"/>
      <c r="U151"/>
      <c r="V151"/>
    </row>
    <row r="152" spans="6:22" x14ac:dyDescent="0.2">
      <c r="F152"/>
      <c r="M152" s="2"/>
      <c r="N152"/>
      <c r="O152"/>
      <c r="U152"/>
      <c r="V152"/>
    </row>
    <row r="153" spans="6:22" x14ac:dyDescent="0.2">
      <c r="F153"/>
      <c r="M153" s="2"/>
      <c r="N153"/>
      <c r="O153"/>
      <c r="U153"/>
      <c r="V153"/>
    </row>
    <row r="154" spans="6:22" x14ac:dyDescent="0.2">
      <c r="F154"/>
      <c r="M154" s="2"/>
      <c r="N154"/>
      <c r="O154"/>
      <c r="U154"/>
      <c r="V154"/>
    </row>
    <row r="155" spans="6:22" x14ac:dyDescent="0.2">
      <c r="F155"/>
      <c r="M155" s="2"/>
      <c r="N155"/>
      <c r="O155"/>
      <c r="U155"/>
      <c r="V155"/>
    </row>
    <row r="156" spans="6:22" x14ac:dyDescent="0.2">
      <c r="F156"/>
      <c r="M156" s="2"/>
      <c r="N156"/>
      <c r="O156"/>
      <c r="U156"/>
      <c r="V156"/>
    </row>
    <row r="157" spans="6:22" x14ac:dyDescent="0.2">
      <c r="F157"/>
      <c r="M157" s="2"/>
      <c r="N157"/>
      <c r="O157"/>
      <c r="U157"/>
      <c r="V157"/>
    </row>
    <row r="158" spans="6:22" x14ac:dyDescent="0.2">
      <c r="F158"/>
      <c r="M158" s="2"/>
      <c r="N158"/>
      <c r="O158"/>
      <c r="U158"/>
      <c r="V158"/>
    </row>
    <row r="159" spans="6:22" x14ac:dyDescent="0.2">
      <c r="F159"/>
      <c r="M159" s="2"/>
      <c r="N159"/>
      <c r="O159"/>
      <c r="U159"/>
      <c r="V159"/>
    </row>
    <row r="160" spans="6:22" x14ac:dyDescent="0.2">
      <c r="F160"/>
      <c r="M160" s="2"/>
      <c r="N160"/>
      <c r="O160"/>
      <c r="U160"/>
      <c r="V160"/>
    </row>
    <row r="161" spans="3:22" x14ac:dyDescent="0.2">
      <c r="F161"/>
      <c r="M161" s="2"/>
      <c r="N161"/>
      <c r="O161"/>
      <c r="U161"/>
      <c r="V161"/>
    </row>
    <row r="162" spans="3:22" x14ac:dyDescent="0.2">
      <c r="F162"/>
      <c r="M162" s="2"/>
      <c r="N162"/>
      <c r="O162"/>
      <c r="U162"/>
      <c r="V162"/>
    </row>
    <row r="163" spans="3:22" x14ac:dyDescent="0.2">
      <c r="M163" s="2"/>
    </row>
    <row r="164" spans="3:22" x14ac:dyDescent="0.2">
      <c r="F164"/>
      <c r="M164" s="2"/>
      <c r="N164"/>
      <c r="O164"/>
      <c r="U164"/>
      <c r="V164"/>
    </row>
    <row r="165" spans="3:22" x14ac:dyDescent="0.2">
      <c r="F165"/>
      <c r="M165" s="2"/>
      <c r="N165"/>
      <c r="O165"/>
      <c r="U165"/>
      <c r="V165"/>
    </row>
    <row r="166" spans="3:22" x14ac:dyDescent="0.2">
      <c r="F166"/>
      <c r="M166" s="2"/>
      <c r="N166"/>
      <c r="O166"/>
      <c r="U166"/>
      <c r="V166"/>
    </row>
    <row r="167" spans="3:22" x14ac:dyDescent="0.2">
      <c r="C167" s="9"/>
      <c r="F167"/>
      <c r="M167" s="2"/>
      <c r="N167"/>
      <c r="O167"/>
      <c r="U167"/>
      <c r="V167"/>
    </row>
    <row r="168" spans="3:22" x14ac:dyDescent="0.2">
      <c r="F168"/>
      <c r="M168" s="2"/>
      <c r="N168"/>
      <c r="O168"/>
      <c r="U168"/>
      <c r="V168"/>
    </row>
    <row r="169" spans="3:22" x14ac:dyDescent="0.2">
      <c r="F169"/>
      <c r="M169" s="2"/>
      <c r="N169"/>
      <c r="O169"/>
      <c r="U169"/>
      <c r="V169"/>
    </row>
    <row r="170" spans="3:22" x14ac:dyDescent="0.2">
      <c r="F170"/>
      <c r="M170" s="2"/>
      <c r="N170"/>
      <c r="O170"/>
      <c r="U170"/>
      <c r="V170"/>
    </row>
    <row r="171" spans="3:22" x14ac:dyDescent="0.2">
      <c r="F171"/>
      <c r="M171" s="2"/>
      <c r="N171"/>
      <c r="O171"/>
      <c r="U171"/>
      <c r="V171"/>
    </row>
    <row r="172" spans="3:22" x14ac:dyDescent="0.2">
      <c r="F172"/>
      <c r="M172" s="2"/>
      <c r="N172"/>
      <c r="O172"/>
      <c r="U172"/>
      <c r="V172"/>
    </row>
    <row r="173" spans="3:22" x14ac:dyDescent="0.2">
      <c r="F173"/>
      <c r="M173" s="2"/>
      <c r="N173"/>
      <c r="O173"/>
      <c r="U173"/>
      <c r="V173"/>
    </row>
    <row r="174" spans="3:22" x14ac:dyDescent="0.2">
      <c r="F174"/>
      <c r="M174" s="2"/>
      <c r="N174"/>
      <c r="O174"/>
      <c r="U174"/>
      <c r="V174"/>
    </row>
    <row r="175" spans="3:22" x14ac:dyDescent="0.2">
      <c r="F175"/>
      <c r="M175" s="2"/>
      <c r="N175"/>
      <c r="O175"/>
      <c r="U175"/>
      <c r="V175"/>
    </row>
    <row r="176" spans="3:22" x14ac:dyDescent="0.2">
      <c r="F176"/>
      <c r="M176" s="2"/>
      <c r="N176"/>
      <c r="O176"/>
      <c r="U176"/>
      <c r="V176"/>
    </row>
    <row r="177" spans="3:22" x14ac:dyDescent="0.2">
      <c r="F177"/>
      <c r="M177" s="2"/>
      <c r="N177"/>
      <c r="O177"/>
      <c r="U177"/>
      <c r="V177"/>
    </row>
    <row r="178" spans="3:22" x14ac:dyDescent="0.2">
      <c r="F178"/>
      <c r="M178" s="2"/>
      <c r="N178"/>
      <c r="O178"/>
      <c r="U178"/>
      <c r="V178"/>
    </row>
    <row r="179" spans="3:22" x14ac:dyDescent="0.2">
      <c r="F179"/>
      <c r="M179" s="2"/>
      <c r="N179"/>
      <c r="O179"/>
      <c r="U179"/>
      <c r="V179"/>
    </row>
    <row r="180" spans="3:22" x14ac:dyDescent="0.2">
      <c r="F180"/>
      <c r="M180" s="2"/>
      <c r="N180"/>
      <c r="O180"/>
      <c r="U180"/>
      <c r="V180"/>
    </row>
    <row r="181" spans="3:22" x14ac:dyDescent="0.2">
      <c r="M181" s="2"/>
    </row>
    <row r="182" spans="3:22" x14ac:dyDescent="0.2">
      <c r="M182" s="2"/>
    </row>
    <row r="183" spans="3:22" x14ac:dyDescent="0.2">
      <c r="M183" s="2"/>
    </row>
    <row r="184" spans="3:22" x14ac:dyDescent="0.2">
      <c r="C184" s="9"/>
      <c r="F184"/>
      <c r="M184" s="2"/>
      <c r="N184"/>
      <c r="O184"/>
      <c r="U184"/>
      <c r="V184"/>
    </row>
    <row r="185" spans="3:22" x14ac:dyDescent="0.2">
      <c r="F185"/>
      <c r="M185" s="2"/>
      <c r="N185"/>
      <c r="O185"/>
      <c r="U185"/>
      <c r="V185"/>
    </row>
    <row r="186" spans="3:22" x14ac:dyDescent="0.2">
      <c r="F186"/>
      <c r="M186" s="2"/>
      <c r="N186"/>
      <c r="O186"/>
      <c r="U186"/>
      <c r="V186"/>
    </row>
    <row r="187" spans="3:22" x14ac:dyDescent="0.2">
      <c r="F187"/>
      <c r="M187" s="2"/>
      <c r="N187"/>
      <c r="O187"/>
      <c r="U187"/>
      <c r="V187"/>
    </row>
    <row r="188" spans="3:22" x14ac:dyDescent="0.2">
      <c r="F188"/>
      <c r="M188" s="2"/>
      <c r="N188"/>
      <c r="O188"/>
      <c r="U188"/>
      <c r="V188"/>
    </row>
    <row r="189" spans="3:22" x14ac:dyDescent="0.2">
      <c r="F189"/>
      <c r="M189" s="2"/>
      <c r="N189"/>
      <c r="O189"/>
      <c r="U189"/>
      <c r="V189"/>
    </row>
    <row r="190" spans="3:22" x14ac:dyDescent="0.2">
      <c r="F190"/>
      <c r="M190" s="2"/>
      <c r="N190"/>
      <c r="O190"/>
      <c r="U190"/>
      <c r="V190"/>
    </row>
    <row r="191" spans="3:22" x14ac:dyDescent="0.2">
      <c r="F191"/>
      <c r="M191" s="2"/>
      <c r="N191"/>
      <c r="O191"/>
      <c r="U191"/>
      <c r="V191"/>
    </row>
    <row r="192" spans="3:22" x14ac:dyDescent="0.2">
      <c r="F192"/>
      <c r="M192" s="2"/>
      <c r="N192"/>
      <c r="O192"/>
      <c r="U192"/>
      <c r="V192"/>
    </row>
    <row r="193" spans="6:22" x14ac:dyDescent="0.2">
      <c r="F193"/>
      <c r="M193" s="2"/>
      <c r="N193"/>
      <c r="O193"/>
      <c r="U193"/>
      <c r="V193"/>
    </row>
    <row r="194" spans="6:22" x14ac:dyDescent="0.2">
      <c r="F194"/>
      <c r="M194" s="2"/>
      <c r="N194"/>
      <c r="O194"/>
      <c r="U194"/>
      <c r="V194"/>
    </row>
    <row r="195" spans="6:22" x14ac:dyDescent="0.2">
      <c r="F195"/>
      <c r="M195" s="2"/>
      <c r="N195"/>
      <c r="O195"/>
      <c r="U195"/>
      <c r="V195"/>
    </row>
    <row r="196" spans="6:22" x14ac:dyDescent="0.2">
      <c r="F196"/>
      <c r="M196" s="2"/>
      <c r="N196"/>
      <c r="O196"/>
      <c r="U196"/>
      <c r="V196"/>
    </row>
    <row r="197" spans="6:22" x14ac:dyDescent="0.2">
      <c r="M197" s="2"/>
    </row>
    <row r="198" spans="6:22" x14ac:dyDescent="0.2">
      <c r="M198" s="2"/>
    </row>
    <row r="199" spans="6:22" x14ac:dyDescent="0.2">
      <c r="M199" s="2"/>
    </row>
    <row r="200" spans="6:22" x14ac:dyDescent="0.2">
      <c r="M200" s="2"/>
    </row>
    <row r="201" spans="6:22" x14ac:dyDescent="0.2">
      <c r="M201" s="2"/>
    </row>
    <row r="202" spans="6:22" x14ac:dyDescent="0.2">
      <c r="M202" s="2"/>
    </row>
    <row r="203" spans="6:22" x14ac:dyDescent="0.2">
      <c r="M203" s="2"/>
    </row>
    <row r="204" spans="6:22" x14ac:dyDescent="0.2">
      <c r="M204" s="2"/>
    </row>
    <row r="205" spans="6:22" x14ac:dyDescent="0.2">
      <c r="M205" s="2"/>
    </row>
    <row r="206" spans="6:22" x14ac:dyDescent="0.2">
      <c r="M206" s="2"/>
    </row>
    <row r="207" spans="6:22" x14ac:dyDescent="0.2">
      <c r="M207" s="2"/>
    </row>
    <row r="208" spans="6:22" x14ac:dyDescent="0.2">
      <c r="M208" s="2"/>
    </row>
    <row r="209" spans="3:22" x14ac:dyDescent="0.2">
      <c r="M209" s="2"/>
    </row>
    <row r="210" spans="3:22" x14ac:dyDescent="0.2">
      <c r="M210" s="2"/>
    </row>
    <row r="211" spans="3:22" x14ac:dyDescent="0.2">
      <c r="M211" s="2"/>
    </row>
    <row r="212" spans="3:22" x14ac:dyDescent="0.2">
      <c r="M212" s="2"/>
    </row>
    <row r="213" spans="3:22" x14ac:dyDescent="0.2">
      <c r="F213"/>
      <c r="M213" s="2"/>
      <c r="N213"/>
      <c r="O213"/>
      <c r="U213"/>
      <c r="V213"/>
    </row>
    <row r="214" spans="3:22" x14ac:dyDescent="0.2">
      <c r="M214" s="2"/>
    </row>
    <row r="215" spans="3:22" x14ac:dyDescent="0.2">
      <c r="M215" s="2"/>
    </row>
    <row r="216" spans="3:22" x14ac:dyDescent="0.2">
      <c r="M216" s="2"/>
    </row>
    <row r="217" spans="3:22" x14ac:dyDescent="0.2">
      <c r="M217" s="2"/>
    </row>
    <row r="218" spans="3:22" x14ac:dyDescent="0.2">
      <c r="M218" s="2"/>
    </row>
    <row r="219" spans="3:22" x14ac:dyDescent="0.2">
      <c r="M219" s="2"/>
    </row>
    <row r="220" spans="3:22" x14ac:dyDescent="0.2">
      <c r="C220" s="9"/>
      <c r="F220"/>
      <c r="M220" s="2"/>
      <c r="N220"/>
      <c r="O220"/>
      <c r="U220"/>
      <c r="V220"/>
    </row>
    <row r="221" spans="3:22" x14ac:dyDescent="0.2">
      <c r="F221"/>
      <c r="M221" s="2"/>
      <c r="N221"/>
      <c r="O221"/>
      <c r="U221"/>
      <c r="V221"/>
    </row>
    <row r="222" spans="3:22" x14ac:dyDescent="0.2">
      <c r="F222"/>
      <c r="M222" s="2"/>
      <c r="N222"/>
      <c r="O222"/>
      <c r="U222"/>
      <c r="V222"/>
    </row>
    <row r="223" spans="3:22" x14ac:dyDescent="0.2">
      <c r="F223"/>
      <c r="M223" s="2"/>
      <c r="N223"/>
      <c r="O223"/>
      <c r="U223"/>
      <c r="V223"/>
    </row>
    <row r="224" spans="3:22" x14ac:dyDescent="0.2">
      <c r="F224"/>
      <c r="M224" s="2"/>
      <c r="N224"/>
      <c r="O224"/>
      <c r="U224"/>
      <c r="V224"/>
    </row>
    <row r="225" spans="6:22" x14ac:dyDescent="0.2">
      <c r="F225"/>
      <c r="M225" s="2"/>
      <c r="N225"/>
      <c r="O225"/>
      <c r="U225"/>
      <c r="V225"/>
    </row>
    <row r="226" spans="6:22" x14ac:dyDescent="0.2">
      <c r="F226"/>
      <c r="M226" s="2"/>
      <c r="N226"/>
      <c r="O226"/>
      <c r="U226"/>
      <c r="V226"/>
    </row>
    <row r="227" spans="6:22" x14ac:dyDescent="0.2">
      <c r="F227"/>
      <c r="M227" s="2"/>
      <c r="N227"/>
      <c r="O227"/>
      <c r="U227"/>
      <c r="V227"/>
    </row>
    <row r="228" spans="6:22" x14ac:dyDescent="0.2">
      <c r="F228"/>
      <c r="M228" s="2"/>
      <c r="N228"/>
      <c r="O228"/>
      <c r="U228"/>
      <c r="V228"/>
    </row>
    <row r="229" spans="6:22" x14ac:dyDescent="0.2">
      <c r="F229"/>
      <c r="M229" s="2"/>
      <c r="N229"/>
      <c r="O229"/>
      <c r="U229"/>
      <c r="V229"/>
    </row>
    <row r="230" spans="6:22" x14ac:dyDescent="0.2">
      <c r="F230"/>
      <c r="M230" s="2"/>
      <c r="N230"/>
      <c r="O230"/>
      <c r="U230"/>
      <c r="V230"/>
    </row>
    <row r="231" spans="6:22" x14ac:dyDescent="0.2">
      <c r="F231"/>
      <c r="M231" s="2"/>
      <c r="N231"/>
      <c r="O231"/>
      <c r="U231"/>
      <c r="V231"/>
    </row>
    <row r="232" spans="6:22" x14ac:dyDescent="0.2">
      <c r="F232"/>
      <c r="M232" s="2"/>
      <c r="N232"/>
      <c r="O232"/>
      <c r="U232"/>
      <c r="V232"/>
    </row>
    <row r="233" spans="6:22" x14ac:dyDescent="0.2">
      <c r="M233" s="2"/>
    </row>
    <row r="234" spans="6:22" x14ac:dyDescent="0.2">
      <c r="M234" s="2"/>
    </row>
    <row r="235" spans="6:22" x14ac:dyDescent="0.2">
      <c r="M235" s="2"/>
    </row>
    <row r="236" spans="6:22" x14ac:dyDescent="0.2">
      <c r="M236" s="2"/>
    </row>
    <row r="237" spans="6:22" x14ac:dyDescent="0.2">
      <c r="M237" s="2"/>
    </row>
    <row r="238" spans="6:22" x14ac:dyDescent="0.2">
      <c r="M238" s="2"/>
    </row>
    <row r="239" spans="6:22" x14ac:dyDescent="0.2">
      <c r="F239"/>
      <c r="M239" s="2"/>
      <c r="N239"/>
      <c r="O239"/>
      <c r="U239"/>
      <c r="V239"/>
    </row>
    <row r="240" spans="6:22" x14ac:dyDescent="0.2">
      <c r="F240"/>
      <c r="M240" s="2"/>
      <c r="N240"/>
      <c r="O240"/>
      <c r="U240"/>
      <c r="V240"/>
    </row>
    <row r="241" spans="6:22" x14ac:dyDescent="0.2">
      <c r="F241"/>
      <c r="M241" s="2"/>
      <c r="N241"/>
      <c r="O241"/>
      <c r="U241"/>
      <c r="V241"/>
    </row>
    <row r="242" spans="6:22" x14ac:dyDescent="0.2">
      <c r="F242"/>
      <c r="M242" s="2"/>
      <c r="N242"/>
      <c r="O242"/>
      <c r="U242"/>
      <c r="V242"/>
    </row>
    <row r="243" spans="6:22" x14ac:dyDescent="0.2">
      <c r="F243"/>
      <c r="M243" s="2"/>
      <c r="N243"/>
      <c r="O243"/>
      <c r="U243"/>
      <c r="V243"/>
    </row>
    <row r="244" spans="6:22" x14ac:dyDescent="0.2">
      <c r="F244"/>
      <c r="M244" s="2"/>
      <c r="N244"/>
      <c r="O244"/>
      <c r="U244"/>
      <c r="V244"/>
    </row>
    <row r="245" spans="6:22" x14ac:dyDescent="0.2">
      <c r="F245"/>
      <c r="M245" s="2"/>
      <c r="N245"/>
      <c r="O245"/>
      <c r="U245"/>
      <c r="V245"/>
    </row>
    <row r="246" spans="6:22" x14ac:dyDescent="0.2">
      <c r="F246"/>
      <c r="M246" s="2"/>
      <c r="N246"/>
      <c r="O246"/>
      <c r="U246"/>
      <c r="V246"/>
    </row>
    <row r="247" spans="6:22" x14ac:dyDescent="0.2">
      <c r="F247"/>
      <c r="M247" s="2"/>
      <c r="N247"/>
      <c r="O247"/>
      <c r="U247"/>
      <c r="V247"/>
    </row>
    <row r="248" spans="6:22" x14ac:dyDescent="0.2">
      <c r="F248"/>
      <c r="M248" s="2"/>
      <c r="N248"/>
      <c r="O248"/>
      <c r="U248"/>
      <c r="V248"/>
    </row>
    <row r="249" spans="6:22" x14ac:dyDescent="0.2">
      <c r="F249"/>
      <c r="M249" s="2"/>
      <c r="N249"/>
      <c r="O249"/>
      <c r="U249"/>
      <c r="V249"/>
    </row>
    <row r="250" spans="6:22" x14ac:dyDescent="0.2">
      <c r="M250" s="2"/>
    </row>
    <row r="251" spans="6:22" x14ac:dyDescent="0.2">
      <c r="F251"/>
      <c r="M251" s="2"/>
      <c r="N251"/>
      <c r="O251"/>
      <c r="U251"/>
      <c r="V251"/>
    </row>
    <row r="252" spans="6:22" x14ac:dyDescent="0.2">
      <c r="M252" s="2"/>
    </row>
    <row r="253" spans="6:22" x14ac:dyDescent="0.2">
      <c r="M253" s="2"/>
    </row>
    <row r="254" spans="6:22" x14ac:dyDescent="0.2">
      <c r="M254" s="2"/>
    </row>
    <row r="255" spans="6:22" x14ac:dyDescent="0.2">
      <c r="M255" s="2"/>
    </row>
    <row r="256" spans="6:22" x14ac:dyDescent="0.2">
      <c r="M256" s="2"/>
    </row>
    <row r="257" spans="3:22" x14ac:dyDescent="0.2">
      <c r="M257" s="2"/>
    </row>
    <row r="258" spans="3:22" x14ac:dyDescent="0.2">
      <c r="F258"/>
      <c r="M258" s="2"/>
      <c r="N258"/>
      <c r="O258"/>
      <c r="U258"/>
      <c r="V258"/>
    </row>
    <row r="259" spans="3:22" x14ac:dyDescent="0.2">
      <c r="F259"/>
      <c r="M259" s="2"/>
      <c r="N259"/>
      <c r="O259"/>
      <c r="U259"/>
      <c r="V259"/>
    </row>
    <row r="260" spans="3:22" x14ac:dyDescent="0.2">
      <c r="F260"/>
      <c r="M260" s="2"/>
      <c r="N260"/>
      <c r="O260"/>
      <c r="U260"/>
      <c r="V260"/>
    </row>
    <row r="261" spans="3:22" x14ac:dyDescent="0.2">
      <c r="F261"/>
      <c r="M261" s="2"/>
      <c r="N261"/>
      <c r="O261"/>
      <c r="U261"/>
      <c r="V261"/>
    </row>
    <row r="262" spans="3:22" x14ac:dyDescent="0.2">
      <c r="F262"/>
      <c r="M262" s="2"/>
      <c r="N262"/>
      <c r="O262"/>
      <c r="U262"/>
      <c r="V262"/>
    </row>
    <row r="263" spans="3:22" x14ac:dyDescent="0.2">
      <c r="F263"/>
      <c r="M263" s="2"/>
      <c r="N263"/>
      <c r="O263"/>
      <c r="U263"/>
      <c r="V263"/>
    </row>
    <row r="264" spans="3:22" x14ac:dyDescent="0.2">
      <c r="F264"/>
      <c r="M264" s="2"/>
      <c r="N264"/>
      <c r="O264"/>
      <c r="U264"/>
      <c r="V264"/>
    </row>
    <row r="265" spans="3:22" x14ac:dyDescent="0.2">
      <c r="F265"/>
      <c r="M265" s="2"/>
      <c r="N265"/>
      <c r="O265"/>
      <c r="U265"/>
      <c r="V265"/>
    </row>
    <row r="266" spans="3:22" x14ac:dyDescent="0.2">
      <c r="F266"/>
      <c r="M266" s="2"/>
      <c r="N266"/>
      <c r="O266"/>
      <c r="U266"/>
      <c r="V266"/>
    </row>
    <row r="267" spans="3:22" x14ac:dyDescent="0.2">
      <c r="F267"/>
      <c r="M267" s="2"/>
      <c r="N267"/>
      <c r="O267"/>
      <c r="U267"/>
      <c r="V267"/>
    </row>
    <row r="268" spans="3:22" x14ac:dyDescent="0.2">
      <c r="F268"/>
      <c r="M268" s="2"/>
      <c r="N268"/>
      <c r="O268"/>
      <c r="U268"/>
      <c r="V268"/>
    </row>
    <row r="269" spans="3:22" x14ac:dyDescent="0.2">
      <c r="M269" s="2"/>
    </row>
    <row r="270" spans="3:22" x14ac:dyDescent="0.2">
      <c r="M270" s="2"/>
    </row>
    <row r="271" spans="3:22" x14ac:dyDescent="0.2">
      <c r="C271" s="9"/>
      <c r="F271"/>
      <c r="M271" s="2"/>
      <c r="N271"/>
      <c r="O271"/>
      <c r="U271"/>
      <c r="V271"/>
    </row>
    <row r="272" spans="3:22" x14ac:dyDescent="0.2">
      <c r="F272"/>
      <c r="M272" s="2"/>
      <c r="N272"/>
      <c r="O272"/>
      <c r="U272"/>
      <c r="V272"/>
    </row>
    <row r="273" spans="3:22" x14ac:dyDescent="0.2">
      <c r="F273"/>
      <c r="M273" s="2"/>
      <c r="N273"/>
      <c r="O273"/>
      <c r="U273"/>
      <c r="V273"/>
    </row>
    <row r="274" spans="3:22" x14ac:dyDescent="0.2">
      <c r="F274"/>
      <c r="M274" s="2"/>
      <c r="N274"/>
      <c r="O274"/>
      <c r="U274"/>
      <c r="V274"/>
    </row>
    <row r="275" spans="3:22" x14ac:dyDescent="0.2">
      <c r="F275"/>
      <c r="M275" s="2"/>
      <c r="N275"/>
      <c r="O275"/>
      <c r="U275"/>
      <c r="V275"/>
    </row>
    <row r="276" spans="3:22" x14ac:dyDescent="0.2">
      <c r="F276"/>
      <c r="M276" s="2"/>
      <c r="N276"/>
      <c r="O276"/>
      <c r="U276"/>
      <c r="V276"/>
    </row>
    <row r="277" spans="3:22" x14ac:dyDescent="0.2">
      <c r="F277"/>
      <c r="M277" s="2"/>
      <c r="N277"/>
      <c r="O277"/>
      <c r="U277"/>
      <c r="V277"/>
    </row>
    <row r="278" spans="3:22" x14ac:dyDescent="0.2">
      <c r="F278"/>
      <c r="M278" s="2"/>
      <c r="N278"/>
      <c r="O278"/>
      <c r="U278"/>
      <c r="V278"/>
    </row>
    <row r="279" spans="3:22" x14ac:dyDescent="0.2">
      <c r="F279"/>
      <c r="M279" s="2"/>
      <c r="N279"/>
      <c r="O279"/>
      <c r="U279"/>
      <c r="V279"/>
    </row>
    <row r="280" spans="3:22" x14ac:dyDescent="0.2">
      <c r="F280"/>
      <c r="M280" s="2"/>
      <c r="N280"/>
      <c r="O280"/>
      <c r="U280"/>
      <c r="V280"/>
    </row>
    <row r="281" spans="3:22" x14ac:dyDescent="0.2">
      <c r="F281"/>
      <c r="M281" s="2"/>
      <c r="N281"/>
      <c r="O281"/>
      <c r="U281"/>
      <c r="V281"/>
    </row>
    <row r="282" spans="3:22" x14ac:dyDescent="0.2">
      <c r="M282" s="2"/>
    </row>
    <row r="283" spans="3:22" x14ac:dyDescent="0.2">
      <c r="F283"/>
      <c r="M283" s="2"/>
      <c r="N283"/>
      <c r="O283"/>
      <c r="U283"/>
      <c r="V283"/>
    </row>
    <row r="284" spans="3:22" x14ac:dyDescent="0.2">
      <c r="M284" s="2"/>
    </row>
    <row r="285" spans="3:22" x14ac:dyDescent="0.2">
      <c r="M285" s="2"/>
    </row>
    <row r="286" spans="3:22" x14ac:dyDescent="0.2">
      <c r="C286" s="9"/>
      <c r="F286"/>
      <c r="M286" s="2"/>
      <c r="N286"/>
      <c r="O286"/>
      <c r="U286"/>
      <c r="V286"/>
    </row>
    <row r="287" spans="3:22" x14ac:dyDescent="0.2">
      <c r="F287"/>
      <c r="M287" s="2"/>
      <c r="N287"/>
      <c r="O287"/>
      <c r="U287"/>
      <c r="V287"/>
    </row>
    <row r="288" spans="3:22" x14ac:dyDescent="0.2">
      <c r="F288"/>
      <c r="M288" s="2"/>
      <c r="N288"/>
      <c r="O288"/>
      <c r="U288"/>
      <c r="V288"/>
    </row>
    <row r="289" spans="6:22" x14ac:dyDescent="0.2">
      <c r="F289"/>
      <c r="M289" s="2"/>
      <c r="N289"/>
      <c r="O289"/>
      <c r="U289"/>
      <c r="V289"/>
    </row>
    <row r="290" spans="6:22" x14ac:dyDescent="0.2">
      <c r="F290"/>
      <c r="M290" s="2"/>
      <c r="N290"/>
      <c r="O290"/>
      <c r="U290"/>
      <c r="V290"/>
    </row>
    <row r="291" spans="6:22" x14ac:dyDescent="0.2">
      <c r="F291"/>
      <c r="M291" s="2"/>
      <c r="N291"/>
      <c r="O291"/>
      <c r="U291"/>
      <c r="V291"/>
    </row>
    <row r="292" spans="6:22" x14ac:dyDescent="0.2">
      <c r="F292"/>
      <c r="M292" s="2"/>
      <c r="N292"/>
      <c r="O292"/>
      <c r="U292"/>
      <c r="V292"/>
    </row>
    <row r="293" spans="6:22" x14ac:dyDescent="0.2">
      <c r="F293"/>
      <c r="M293" s="2"/>
      <c r="N293"/>
      <c r="O293"/>
      <c r="U293"/>
      <c r="V293"/>
    </row>
    <row r="294" spans="6:22" x14ac:dyDescent="0.2">
      <c r="F294"/>
      <c r="M294" s="2"/>
      <c r="N294"/>
      <c r="O294"/>
      <c r="U294"/>
      <c r="V294"/>
    </row>
    <row r="295" spans="6:22" x14ac:dyDescent="0.2">
      <c r="F295"/>
      <c r="M295" s="2"/>
      <c r="N295"/>
      <c r="O295"/>
      <c r="U295"/>
      <c r="V295"/>
    </row>
    <row r="296" spans="6:22" x14ac:dyDescent="0.2">
      <c r="F296"/>
      <c r="M296" s="2"/>
      <c r="N296"/>
      <c r="O296"/>
      <c r="U296"/>
      <c r="V296"/>
    </row>
    <row r="297" spans="6:22" x14ac:dyDescent="0.2">
      <c r="F297"/>
      <c r="M297" s="2"/>
      <c r="N297"/>
      <c r="O297"/>
      <c r="U297"/>
      <c r="V297"/>
    </row>
    <row r="298" spans="6:22" x14ac:dyDescent="0.2">
      <c r="F298"/>
      <c r="M298" s="2"/>
      <c r="N298"/>
      <c r="O298"/>
      <c r="U298"/>
      <c r="V298"/>
    </row>
    <row r="299" spans="6:22" x14ac:dyDescent="0.2">
      <c r="M299" s="2"/>
    </row>
    <row r="300" spans="6:22" x14ac:dyDescent="0.2">
      <c r="M300" s="2"/>
    </row>
    <row r="301" spans="6:22" x14ac:dyDescent="0.2">
      <c r="M301" s="2"/>
    </row>
    <row r="302" spans="6:22" x14ac:dyDescent="0.2">
      <c r="M302" s="2"/>
    </row>
    <row r="303" spans="6:22" x14ac:dyDescent="0.2">
      <c r="M303" s="2"/>
    </row>
    <row r="304" spans="6:22" x14ac:dyDescent="0.2">
      <c r="M304" s="2"/>
    </row>
    <row r="305" spans="6:22" x14ac:dyDescent="0.2">
      <c r="M305" s="2"/>
    </row>
    <row r="306" spans="6:22" x14ac:dyDescent="0.2">
      <c r="M306" s="2"/>
    </row>
    <row r="307" spans="6:22" x14ac:dyDescent="0.2">
      <c r="M307" s="2"/>
    </row>
    <row r="308" spans="6:22" x14ac:dyDescent="0.2">
      <c r="M308" s="2"/>
    </row>
    <row r="309" spans="6:22" x14ac:dyDescent="0.2">
      <c r="M309" s="2"/>
    </row>
    <row r="310" spans="6:22" x14ac:dyDescent="0.2">
      <c r="M310" s="2"/>
    </row>
    <row r="311" spans="6:22" x14ac:dyDescent="0.2">
      <c r="M311" s="2"/>
    </row>
    <row r="312" spans="6:22" x14ac:dyDescent="0.2">
      <c r="M312" s="2"/>
    </row>
    <row r="313" spans="6:22" x14ac:dyDescent="0.2">
      <c r="M313" s="2"/>
    </row>
    <row r="314" spans="6:22" x14ac:dyDescent="0.2">
      <c r="M314" s="2"/>
    </row>
    <row r="315" spans="6:22" x14ac:dyDescent="0.2">
      <c r="F315"/>
      <c r="M315" s="2"/>
      <c r="N315"/>
      <c r="O315"/>
      <c r="U315"/>
      <c r="V315"/>
    </row>
    <row r="316" spans="6:22" x14ac:dyDescent="0.2">
      <c r="M316" s="2"/>
    </row>
    <row r="317" spans="6:22" x14ac:dyDescent="0.2">
      <c r="M317" s="2"/>
    </row>
    <row r="318" spans="6:22" x14ac:dyDescent="0.2">
      <c r="M318" s="2"/>
    </row>
    <row r="319" spans="6:22" x14ac:dyDescent="0.2">
      <c r="M319" s="2"/>
    </row>
    <row r="320" spans="6:22" x14ac:dyDescent="0.2">
      <c r="M320" s="2"/>
    </row>
    <row r="321" spans="3:22" x14ac:dyDescent="0.2">
      <c r="M321" s="2"/>
    </row>
    <row r="322" spans="3:22" x14ac:dyDescent="0.2">
      <c r="M322" s="2"/>
    </row>
    <row r="323" spans="3:22" x14ac:dyDescent="0.2">
      <c r="C323" s="9"/>
      <c r="F323"/>
      <c r="M323" s="2"/>
      <c r="N323"/>
      <c r="O323"/>
      <c r="U323"/>
      <c r="V323"/>
    </row>
    <row r="324" spans="3:22" x14ac:dyDescent="0.2">
      <c r="F324"/>
      <c r="M324" s="2"/>
      <c r="N324"/>
      <c r="O324"/>
      <c r="U324"/>
      <c r="V324"/>
    </row>
    <row r="325" spans="3:22" x14ac:dyDescent="0.2">
      <c r="F325"/>
      <c r="M325" s="2"/>
      <c r="N325"/>
      <c r="O325"/>
      <c r="U325"/>
      <c r="V325"/>
    </row>
    <row r="326" spans="3:22" x14ac:dyDescent="0.2">
      <c r="F326"/>
      <c r="M326" s="2"/>
      <c r="N326"/>
      <c r="O326"/>
      <c r="U326"/>
      <c r="V326"/>
    </row>
    <row r="327" spans="3:22" x14ac:dyDescent="0.2">
      <c r="F327"/>
      <c r="M327" s="2"/>
      <c r="N327"/>
      <c r="O327"/>
      <c r="U327"/>
      <c r="V327"/>
    </row>
    <row r="328" spans="3:22" x14ac:dyDescent="0.2">
      <c r="F328"/>
      <c r="M328" s="2"/>
      <c r="N328"/>
      <c r="O328"/>
      <c r="U328"/>
      <c r="V328"/>
    </row>
    <row r="329" spans="3:22" x14ac:dyDescent="0.2">
      <c r="F329"/>
      <c r="M329" s="2"/>
      <c r="N329"/>
      <c r="O329"/>
      <c r="U329"/>
      <c r="V329"/>
    </row>
    <row r="330" spans="3:22" x14ac:dyDescent="0.2">
      <c r="F330"/>
      <c r="M330" s="2"/>
      <c r="N330"/>
      <c r="O330"/>
      <c r="U330"/>
      <c r="V330"/>
    </row>
    <row r="331" spans="3:22" x14ac:dyDescent="0.2">
      <c r="F331"/>
      <c r="M331" s="2"/>
      <c r="N331"/>
      <c r="O331"/>
      <c r="U331"/>
      <c r="V331"/>
    </row>
    <row r="332" spans="3:22" x14ac:dyDescent="0.2">
      <c r="F332"/>
      <c r="M332" s="2"/>
      <c r="N332"/>
      <c r="O332"/>
      <c r="U332"/>
      <c r="V332"/>
    </row>
    <row r="333" spans="3:22" x14ac:dyDescent="0.2">
      <c r="F333"/>
      <c r="M333" s="2"/>
      <c r="N333"/>
      <c r="O333"/>
      <c r="U333"/>
      <c r="V333"/>
    </row>
    <row r="334" spans="3:22" x14ac:dyDescent="0.2">
      <c r="F334"/>
      <c r="M334" s="2"/>
      <c r="N334"/>
      <c r="O334"/>
      <c r="U334"/>
      <c r="V334"/>
    </row>
    <row r="335" spans="3:22" x14ac:dyDescent="0.2">
      <c r="F335"/>
      <c r="M335" s="2"/>
      <c r="N335"/>
      <c r="O335"/>
      <c r="U335"/>
      <c r="V335"/>
    </row>
    <row r="336" spans="3:22" x14ac:dyDescent="0.2">
      <c r="M336" s="2"/>
    </row>
    <row r="337" spans="6:22" x14ac:dyDescent="0.2">
      <c r="M337" s="2"/>
    </row>
    <row r="338" spans="6:22" x14ac:dyDescent="0.2">
      <c r="M338" s="2"/>
    </row>
    <row r="339" spans="6:22" x14ac:dyDescent="0.2">
      <c r="M339" s="2"/>
    </row>
    <row r="340" spans="6:22" x14ac:dyDescent="0.2">
      <c r="M340" s="2"/>
    </row>
    <row r="341" spans="6:22" x14ac:dyDescent="0.2">
      <c r="M341" s="2"/>
    </row>
    <row r="342" spans="6:22" x14ac:dyDescent="0.2">
      <c r="F342"/>
      <c r="M342" s="2"/>
      <c r="N342"/>
      <c r="O342"/>
      <c r="U342"/>
      <c r="V342"/>
    </row>
    <row r="343" spans="6:22" x14ac:dyDescent="0.2">
      <c r="F343"/>
      <c r="M343" s="2"/>
      <c r="N343"/>
      <c r="O343"/>
      <c r="U343"/>
      <c r="V343"/>
    </row>
    <row r="344" spans="6:22" x14ac:dyDescent="0.2">
      <c r="F344"/>
      <c r="M344" s="2"/>
      <c r="N344"/>
      <c r="O344"/>
      <c r="U344"/>
      <c r="V344"/>
    </row>
    <row r="345" spans="6:22" x14ac:dyDescent="0.2">
      <c r="F345"/>
      <c r="M345" s="2"/>
      <c r="N345"/>
      <c r="O345"/>
      <c r="U345"/>
      <c r="V345"/>
    </row>
    <row r="346" spans="6:22" x14ac:dyDescent="0.2">
      <c r="F346"/>
      <c r="M346" s="2"/>
      <c r="N346"/>
      <c r="O346"/>
      <c r="U346"/>
      <c r="V346"/>
    </row>
    <row r="347" spans="6:22" x14ac:dyDescent="0.2">
      <c r="F347"/>
      <c r="M347" s="2"/>
      <c r="N347"/>
      <c r="O347"/>
      <c r="U347"/>
      <c r="V347"/>
    </row>
    <row r="348" spans="6:22" x14ac:dyDescent="0.2">
      <c r="F348"/>
      <c r="M348" s="2"/>
      <c r="N348"/>
      <c r="O348"/>
      <c r="U348"/>
      <c r="V348"/>
    </row>
    <row r="349" spans="6:22" x14ac:dyDescent="0.2">
      <c r="F349"/>
      <c r="M349" s="2"/>
      <c r="N349"/>
      <c r="O349"/>
      <c r="U349"/>
      <c r="V349"/>
    </row>
    <row r="350" spans="6:22" x14ac:dyDescent="0.2">
      <c r="F350"/>
      <c r="M350" s="2"/>
      <c r="N350"/>
      <c r="O350"/>
      <c r="U350"/>
      <c r="V350"/>
    </row>
    <row r="351" spans="6:22" x14ac:dyDescent="0.2">
      <c r="F351"/>
      <c r="M351" s="2"/>
      <c r="N351"/>
      <c r="O351"/>
      <c r="U351"/>
      <c r="V351"/>
    </row>
    <row r="352" spans="6:22" x14ac:dyDescent="0.2">
      <c r="F352"/>
      <c r="M352" s="2"/>
      <c r="N352"/>
      <c r="O352"/>
      <c r="U352"/>
      <c r="V352"/>
    </row>
    <row r="353" spans="6:22" x14ac:dyDescent="0.2">
      <c r="M353" s="2"/>
    </row>
    <row r="354" spans="6:22" x14ac:dyDescent="0.2">
      <c r="F354"/>
      <c r="M354" s="2"/>
      <c r="N354"/>
      <c r="O354"/>
      <c r="U354"/>
      <c r="V354"/>
    </row>
    <row r="355" spans="6:22" x14ac:dyDescent="0.2">
      <c r="M355" s="2"/>
    </row>
    <row r="356" spans="6:22" x14ac:dyDescent="0.2">
      <c r="M356" s="2"/>
    </row>
    <row r="357" spans="6:22" x14ac:dyDescent="0.2">
      <c r="M357" s="2"/>
    </row>
    <row r="358" spans="6:22" x14ac:dyDescent="0.2">
      <c r="M358" s="2"/>
    </row>
    <row r="359" spans="6:22" x14ac:dyDescent="0.2">
      <c r="M359" s="2"/>
    </row>
    <row r="360" spans="6:22" x14ac:dyDescent="0.2">
      <c r="M360" s="2"/>
    </row>
    <row r="361" spans="6:22" x14ac:dyDescent="0.2">
      <c r="F361"/>
      <c r="M361" s="2"/>
      <c r="N361"/>
      <c r="O361"/>
      <c r="U361"/>
      <c r="V361"/>
    </row>
    <row r="362" spans="6:22" x14ac:dyDescent="0.2">
      <c r="F362"/>
      <c r="M362" s="2"/>
      <c r="N362"/>
      <c r="O362"/>
      <c r="U362"/>
      <c r="V362"/>
    </row>
    <row r="363" spans="6:22" x14ac:dyDescent="0.2">
      <c r="F363"/>
      <c r="M363" s="2"/>
      <c r="N363"/>
      <c r="O363"/>
      <c r="U363"/>
      <c r="V363"/>
    </row>
    <row r="364" spans="6:22" x14ac:dyDescent="0.2">
      <c r="F364"/>
      <c r="M364" s="2"/>
      <c r="N364"/>
      <c r="O364"/>
      <c r="U364"/>
      <c r="V364"/>
    </row>
    <row r="365" spans="6:22" x14ac:dyDescent="0.2">
      <c r="F365"/>
      <c r="M365" s="2"/>
      <c r="N365"/>
      <c r="O365"/>
      <c r="U365"/>
      <c r="V365"/>
    </row>
    <row r="366" spans="6:22" x14ac:dyDescent="0.2">
      <c r="F366"/>
      <c r="M366" s="2"/>
      <c r="N366"/>
      <c r="O366"/>
      <c r="U366"/>
      <c r="V366"/>
    </row>
    <row r="367" spans="6:22" x14ac:dyDescent="0.2">
      <c r="F367"/>
      <c r="M367" s="2"/>
      <c r="N367"/>
      <c r="O367"/>
      <c r="U367"/>
      <c r="V367"/>
    </row>
    <row r="368" spans="6:22" x14ac:dyDescent="0.2">
      <c r="F368"/>
      <c r="M368" s="2"/>
      <c r="N368"/>
      <c r="O368"/>
      <c r="U368"/>
      <c r="V368"/>
    </row>
    <row r="369" spans="6:22" x14ac:dyDescent="0.2">
      <c r="F369"/>
      <c r="M369" s="2"/>
      <c r="N369"/>
      <c r="O369"/>
      <c r="U369"/>
      <c r="V369"/>
    </row>
    <row r="370" spans="6:22" x14ac:dyDescent="0.2">
      <c r="F370"/>
      <c r="M370" s="2"/>
      <c r="N370"/>
      <c r="O370"/>
      <c r="U370"/>
      <c r="V370"/>
    </row>
    <row r="371" spans="6:22" x14ac:dyDescent="0.2">
      <c r="F371"/>
      <c r="M371" s="2"/>
      <c r="N371"/>
      <c r="O371"/>
      <c r="U371"/>
      <c r="V371"/>
    </row>
    <row r="372" spans="6:22" x14ac:dyDescent="0.2">
      <c r="F372"/>
      <c r="M372" s="2"/>
      <c r="N372"/>
      <c r="O372"/>
      <c r="U372"/>
      <c r="V372"/>
    </row>
    <row r="373" spans="6:22" x14ac:dyDescent="0.2">
      <c r="F373"/>
      <c r="M373" s="2"/>
      <c r="N373"/>
      <c r="O373"/>
      <c r="U373"/>
      <c r="V373"/>
    </row>
    <row r="374" spans="6:22" x14ac:dyDescent="0.2">
      <c r="F374"/>
      <c r="M374" s="2"/>
      <c r="N374"/>
      <c r="O374"/>
      <c r="U374"/>
      <c r="V374"/>
    </row>
    <row r="375" spans="6:22" x14ac:dyDescent="0.2">
      <c r="F375"/>
      <c r="M375" s="2"/>
      <c r="N375"/>
      <c r="O375"/>
      <c r="U375"/>
      <c r="V375"/>
    </row>
    <row r="376" spans="6:22" x14ac:dyDescent="0.2">
      <c r="F376"/>
      <c r="M376" s="2"/>
      <c r="N376"/>
      <c r="O376"/>
      <c r="U376"/>
      <c r="V376"/>
    </row>
    <row r="377" spans="6:22" x14ac:dyDescent="0.2">
      <c r="F377"/>
      <c r="M377" s="2"/>
      <c r="N377"/>
      <c r="O377"/>
      <c r="U377"/>
      <c r="V377"/>
    </row>
    <row r="378" spans="6:22" x14ac:dyDescent="0.2">
      <c r="F378"/>
      <c r="M378" s="2"/>
      <c r="N378"/>
      <c r="O378"/>
      <c r="U378"/>
      <c r="V378"/>
    </row>
    <row r="379" spans="6:22" x14ac:dyDescent="0.2">
      <c r="F379"/>
      <c r="M379" s="2"/>
      <c r="N379"/>
      <c r="O379"/>
      <c r="U379"/>
      <c r="V379"/>
    </row>
    <row r="380" spans="6:22" x14ac:dyDescent="0.2">
      <c r="F380"/>
      <c r="M380" s="2"/>
      <c r="N380"/>
      <c r="O380"/>
      <c r="U380"/>
      <c r="V380"/>
    </row>
    <row r="381" spans="6:22" x14ac:dyDescent="0.2">
      <c r="F381"/>
      <c r="M381" s="2"/>
      <c r="N381"/>
      <c r="O381"/>
      <c r="U381"/>
      <c r="V381"/>
    </row>
    <row r="382" spans="6:22" x14ac:dyDescent="0.2">
      <c r="F382"/>
      <c r="M382" s="2"/>
      <c r="N382"/>
      <c r="O382"/>
      <c r="U382"/>
      <c r="V382"/>
    </row>
    <row r="383" spans="6:22" x14ac:dyDescent="0.2">
      <c r="F383"/>
      <c r="M383" s="2"/>
      <c r="N383"/>
      <c r="O383"/>
      <c r="U383"/>
      <c r="V383"/>
    </row>
    <row r="384" spans="6:22" x14ac:dyDescent="0.2">
      <c r="F384"/>
      <c r="M384" s="2"/>
      <c r="N384"/>
      <c r="O384"/>
      <c r="U384"/>
      <c r="V384"/>
    </row>
    <row r="385" spans="6:22" x14ac:dyDescent="0.2">
      <c r="F385"/>
      <c r="M385" s="2"/>
      <c r="N385"/>
      <c r="O385"/>
      <c r="U385"/>
      <c r="V385"/>
    </row>
    <row r="386" spans="6:22" x14ac:dyDescent="0.2">
      <c r="F386"/>
      <c r="M386" s="2"/>
      <c r="N386"/>
      <c r="O386"/>
      <c r="U386"/>
      <c r="V386"/>
    </row>
    <row r="387" spans="6:22" x14ac:dyDescent="0.2">
      <c r="F387"/>
      <c r="M387" s="2"/>
      <c r="N387"/>
      <c r="O387"/>
      <c r="U387"/>
      <c r="V387"/>
    </row>
    <row r="388" spans="6:22" x14ac:dyDescent="0.2">
      <c r="F388"/>
      <c r="M388" s="2"/>
      <c r="N388"/>
      <c r="O388"/>
      <c r="U388"/>
      <c r="V388"/>
    </row>
    <row r="389" spans="6:22" x14ac:dyDescent="0.2">
      <c r="F389"/>
      <c r="M389" s="2"/>
      <c r="N389"/>
      <c r="O389"/>
      <c r="U389"/>
      <c r="V389"/>
    </row>
    <row r="390" spans="6:22" x14ac:dyDescent="0.2">
      <c r="F390"/>
      <c r="M390" s="2"/>
      <c r="N390"/>
      <c r="O390"/>
      <c r="U390"/>
      <c r="V390"/>
    </row>
    <row r="391" spans="6:22" x14ac:dyDescent="0.2">
      <c r="F391"/>
      <c r="M391" s="2"/>
      <c r="N391"/>
      <c r="O391"/>
      <c r="U391"/>
      <c r="V391"/>
    </row>
    <row r="392" spans="6:22" x14ac:dyDescent="0.2">
      <c r="F392"/>
      <c r="M392" s="2"/>
      <c r="N392"/>
      <c r="O392"/>
      <c r="U392"/>
      <c r="V392"/>
    </row>
    <row r="393" spans="6:22" x14ac:dyDescent="0.2">
      <c r="M393" s="2"/>
    </row>
    <row r="394" spans="6:22" x14ac:dyDescent="0.2">
      <c r="F394"/>
      <c r="M394" s="2"/>
      <c r="N394"/>
      <c r="O394"/>
      <c r="U394"/>
      <c r="V394"/>
    </row>
    <row r="395" spans="6:22" x14ac:dyDescent="0.2">
      <c r="F395"/>
      <c r="M395" s="2"/>
      <c r="N395"/>
      <c r="O395"/>
      <c r="U395"/>
      <c r="V395"/>
    </row>
    <row r="396" spans="6:22" x14ac:dyDescent="0.2">
      <c r="F396"/>
      <c r="M396" s="2"/>
      <c r="N396"/>
      <c r="O396"/>
      <c r="U396"/>
      <c r="V396"/>
    </row>
    <row r="397" spans="6:22" x14ac:dyDescent="0.2">
      <c r="F397"/>
      <c r="M397" s="2"/>
      <c r="N397"/>
      <c r="O397"/>
      <c r="U397"/>
      <c r="V397"/>
    </row>
    <row r="398" spans="6:22" x14ac:dyDescent="0.2">
      <c r="F398"/>
      <c r="M398" s="2"/>
      <c r="N398"/>
      <c r="O398"/>
      <c r="U398"/>
      <c r="V398"/>
    </row>
    <row r="399" spans="6:22" x14ac:dyDescent="0.2">
      <c r="F399"/>
      <c r="M399" s="2"/>
      <c r="N399"/>
      <c r="O399"/>
      <c r="U399"/>
      <c r="V399"/>
    </row>
    <row r="400" spans="6:22" x14ac:dyDescent="0.2">
      <c r="F400"/>
      <c r="M400" s="2"/>
      <c r="N400"/>
      <c r="O400"/>
      <c r="U400"/>
      <c r="V400"/>
    </row>
    <row r="401" spans="6:22" x14ac:dyDescent="0.2">
      <c r="F401"/>
      <c r="M401" s="2"/>
      <c r="N401"/>
      <c r="O401"/>
      <c r="U401"/>
      <c r="V401"/>
    </row>
    <row r="402" spans="6:22" x14ac:dyDescent="0.2">
      <c r="F402"/>
      <c r="M402" s="2"/>
      <c r="N402"/>
      <c r="O402"/>
      <c r="U402"/>
      <c r="V402"/>
    </row>
    <row r="403" spans="6:22" x14ac:dyDescent="0.2">
      <c r="F403"/>
      <c r="M403" s="2"/>
      <c r="N403"/>
      <c r="O403"/>
      <c r="U403"/>
      <c r="V403"/>
    </row>
    <row r="404" spans="6:22" x14ac:dyDescent="0.2">
      <c r="F404"/>
      <c r="M404" s="2"/>
      <c r="N404"/>
      <c r="O404"/>
      <c r="U404"/>
      <c r="V404"/>
    </row>
    <row r="405" spans="6:22" x14ac:dyDescent="0.2">
      <c r="F405"/>
      <c r="M405" s="2"/>
      <c r="N405"/>
      <c r="O405"/>
      <c r="U405"/>
      <c r="V405"/>
    </row>
    <row r="406" spans="6:22" x14ac:dyDescent="0.2">
      <c r="F406"/>
      <c r="M406" s="2"/>
      <c r="N406"/>
      <c r="O406"/>
      <c r="U406"/>
      <c r="V406"/>
    </row>
    <row r="407" spans="6:22" x14ac:dyDescent="0.2">
      <c r="F407"/>
      <c r="M407" s="2"/>
      <c r="N407"/>
      <c r="O407"/>
      <c r="U407"/>
      <c r="V407"/>
    </row>
    <row r="408" spans="6:22" x14ac:dyDescent="0.2">
      <c r="M408" s="2"/>
    </row>
    <row r="409" spans="6:22" x14ac:dyDescent="0.2">
      <c r="F409"/>
      <c r="M409" s="2"/>
      <c r="N409"/>
      <c r="O409"/>
      <c r="U409"/>
      <c r="V409"/>
    </row>
    <row r="410" spans="6:22" x14ac:dyDescent="0.2">
      <c r="F410"/>
      <c r="M410" s="2"/>
      <c r="N410"/>
      <c r="O410"/>
      <c r="U410"/>
      <c r="V410"/>
    </row>
    <row r="411" spans="6:22" x14ac:dyDescent="0.2">
      <c r="F411"/>
      <c r="M411" s="2"/>
      <c r="N411"/>
      <c r="O411"/>
      <c r="U411"/>
      <c r="V411"/>
    </row>
    <row r="412" spans="6:22" x14ac:dyDescent="0.2">
      <c r="F412"/>
      <c r="M412" s="2"/>
      <c r="N412"/>
      <c r="O412"/>
      <c r="U412"/>
      <c r="V412"/>
    </row>
    <row r="413" spans="6:22" x14ac:dyDescent="0.2">
      <c r="F413"/>
      <c r="M413" s="2"/>
      <c r="N413"/>
      <c r="O413"/>
      <c r="U413"/>
      <c r="V413"/>
    </row>
    <row r="414" spans="6:22" x14ac:dyDescent="0.2">
      <c r="F414"/>
      <c r="M414" s="2"/>
      <c r="N414"/>
      <c r="O414"/>
      <c r="U414"/>
      <c r="V414"/>
    </row>
    <row r="415" spans="6:22" x14ac:dyDescent="0.2">
      <c r="F415"/>
      <c r="M415" s="2"/>
      <c r="N415"/>
      <c r="O415"/>
      <c r="U415"/>
      <c r="V415"/>
    </row>
    <row r="416" spans="6:22" x14ac:dyDescent="0.2">
      <c r="F416"/>
      <c r="M416" s="2"/>
      <c r="N416"/>
      <c r="O416"/>
      <c r="U416"/>
      <c r="V416"/>
    </row>
    <row r="417" spans="6:22" x14ac:dyDescent="0.2">
      <c r="F417"/>
      <c r="M417" s="2"/>
      <c r="N417"/>
      <c r="O417"/>
      <c r="U417"/>
      <c r="V417"/>
    </row>
    <row r="418" spans="6:22" x14ac:dyDescent="0.2">
      <c r="F418"/>
      <c r="M418" s="2"/>
      <c r="N418"/>
      <c r="O418"/>
      <c r="U418"/>
      <c r="V418"/>
    </row>
    <row r="419" spans="6:22" x14ac:dyDescent="0.2">
      <c r="F419"/>
      <c r="M419" s="2"/>
      <c r="N419"/>
      <c r="O419"/>
      <c r="U419"/>
      <c r="V419"/>
    </row>
    <row r="420" spans="6:22" x14ac:dyDescent="0.2">
      <c r="F420"/>
      <c r="M420" s="2"/>
      <c r="N420"/>
      <c r="O420"/>
      <c r="U420"/>
      <c r="V420"/>
    </row>
    <row r="421" spans="6:22" x14ac:dyDescent="0.2">
      <c r="F421"/>
      <c r="M421" s="2"/>
      <c r="N421"/>
      <c r="O421"/>
      <c r="U421"/>
      <c r="V421"/>
    </row>
    <row r="422" spans="6:22" x14ac:dyDescent="0.2">
      <c r="M422" s="2"/>
    </row>
    <row r="423" spans="6:22" x14ac:dyDescent="0.2">
      <c r="F423"/>
      <c r="M423" s="2"/>
      <c r="N423"/>
      <c r="O423"/>
      <c r="U423"/>
      <c r="V423"/>
    </row>
    <row r="424" spans="6:22" x14ac:dyDescent="0.2">
      <c r="F424"/>
      <c r="M424" s="2"/>
      <c r="N424"/>
      <c r="O424"/>
      <c r="U424"/>
      <c r="V424"/>
    </row>
    <row r="425" spans="6:22" x14ac:dyDescent="0.2">
      <c r="F425"/>
      <c r="M425" s="2"/>
      <c r="N425"/>
      <c r="O425"/>
      <c r="U425"/>
      <c r="V425"/>
    </row>
    <row r="426" spans="6:22" x14ac:dyDescent="0.2">
      <c r="F426"/>
      <c r="M426" s="2"/>
      <c r="N426"/>
      <c r="O426"/>
      <c r="U426"/>
      <c r="V426"/>
    </row>
    <row r="427" spans="6:22" x14ac:dyDescent="0.2">
      <c r="F427"/>
      <c r="M427" s="2"/>
      <c r="N427"/>
      <c r="O427"/>
      <c r="U427"/>
      <c r="V427"/>
    </row>
    <row r="428" spans="6:22" x14ac:dyDescent="0.2">
      <c r="F428"/>
      <c r="M428" s="2"/>
      <c r="N428"/>
      <c r="O428"/>
      <c r="U428"/>
      <c r="V428"/>
    </row>
    <row r="429" spans="6:22" x14ac:dyDescent="0.2">
      <c r="F429"/>
      <c r="M429" s="2"/>
      <c r="N429"/>
      <c r="O429"/>
      <c r="U429"/>
      <c r="V429"/>
    </row>
    <row r="430" spans="6:22" x14ac:dyDescent="0.2">
      <c r="F430"/>
      <c r="M430" s="2"/>
      <c r="N430"/>
      <c r="O430"/>
      <c r="U430"/>
      <c r="V430"/>
    </row>
    <row r="431" spans="6:22" x14ac:dyDescent="0.2">
      <c r="F431"/>
      <c r="M431" s="2"/>
      <c r="N431"/>
      <c r="O431"/>
      <c r="U431"/>
      <c r="V431"/>
    </row>
    <row r="432" spans="6:22" x14ac:dyDescent="0.2">
      <c r="F432"/>
      <c r="M432" s="2"/>
      <c r="N432"/>
      <c r="O432"/>
      <c r="U432"/>
      <c r="V432"/>
    </row>
    <row r="433" spans="6:22" x14ac:dyDescent="0.2">
      <c r="F433"/>
      <c r="M433" s="2"/>
      <c r="N433"/>
      <c r="O433"/>
      <c r="U433"/>
      <c r="V433"/>
    </row>
    <row r="434" spans="6:22" x14ac:dyDescent="0.2">
      <c r="F434"/>
      <c r="M434" s="2"/>
      <c r="N434"/>
      <c r="O434"/>
      <c r="U434"/>
      <c r="V434"/>
    </row>
    <row r="435" spans="6:22" x14ac:dyDescent="0.2">
      <c r="F435"/>
      <c r="M435" s="2"/>
      <c r="N435"/>
      <c r="O435"/>
      <c r="U435"/>
      <c r="V435"/>
    </row>
    <row r="436" spans="6:22" x14ac:dyDescent="0.2">
      <c r="F436"/>
      <c r="M436" s="2"/>
      <c r="N436"/>
      <c r="O436"/>
      <c r="U436"/>
      <c r="V436"/>
    </row>
    <row r="437" spans="6:22" x14ac:dyDescent="0.2">
      <c r="F437"/>
      <c r="M437" s="2"/>
      <c r="N437"/>
      <c r="O437"/>
      <c r="U437"/>
      <c r="V437"/>
    </row>
    <row r="438" spans="6:22" x14ac:dyDescent="0.2">
      <c r="F438"/>
      <c r="M438" s="2"/>
      <c r="N438"/>
      <c r="O438"/>
      <c r="U438"/>
      <c r="V438"/>
    </row>
    <row r="439" spans="6:22" x14ac:dyDescent="0.2">
      <c r="F439"/>
      <c r="M439" s="2"/>
      <c r="N439"/>
      <c r="O439"/>
      <c r="U439"/>
      <c r="V439"/>
    </row>
    <row r="440" spans="6:22" x14ac:dyDescent="0.2">
      <c r="F440"/>
      <c r="M440" s="2"/>
      <c r="N440"/>
      <c r="O440"/>
      <c r="U440"/>
      <c r="V440"/>
    </row>
    <row r="441" spans="6:22" x14ac:dyDescent="0.2">
      <c r="F441"/>
      <c r="M441" s="2"/>
      <c r="N441"/>
      <c r="O441"/>
      <c r="U441"/>
      <c r="V441"/>
    </row>
    <row r="442" spans="6:22" x14ac:dyDescent="0.2">
      <c r="F442"/>
      <c r="M442" s="2"/>
      <c r="N442"/>
      <c r="O442"/>
      <c r="U442"/>
      <c r="V442"/>
    </row>
    <row r="443" spans="6:22" x14ac:dyDescent="0.2">
      <c r="F443"/>
      <c r="M443" s="2"/>
      <c r="N443"/>
      <c r="O443"/>
      <c r="U443"/>
      <c r="V443"/>
    </row>
    <row r="444" spans="6:22" x14ac:dyDescent="0.2">
      <c r="F444"/>
      <c r="M444" s="2"/>
      <c r="N444"/>
      <c r="O444"/>
      <c r="U444"/>
      <c r="V444"/>
    </row>
    <row r="445" spans="6:22" x14ac:dyDescent="0.2">
      <c r="F445"/>
      <c r="M445" s="2"/>
      <c r="N445"/>
      <c r="O445"/>
      <c r="U445"/>
      <c r="V445"/>
    </row>
    <row r="446" spans="6:22" x14ac:dyDescent="0.2">
      <c r="F446"/>
      <c r="M446" s="2"/>
      <c r="N446"/>
      <c r="O446"/>
      <c r="U446"/>
      <c r="V446"/>
    </row>
    <row r="447" spans="6:22" x14ac:dyDescent="0.2">
      <c r="F447"/>
      <c r="M447" s="2"/>
      <c r="N447"/>
      <c r="O447"/>
      <c r="U447"/>
      <c r="V447"/>
    </row>
    <row r="448" spans="6:22" x14ac:dyDescent="0.2">
      <c r="F448"/>
      <c r="M448" s="2"/>
      <c r="N448"/>
      <c r="O448"/>
      <c r="U448"/>
      <c r="V448"/>
    </row>
    <row r="449" spans="6:22" x14ac:dyDescent="0.2">
      <c r="F449"/>
      <c r="M449" s="2"/>
      <c r="N449"/>
      <c r="O449"/>
      <c r="U449"/>
      <c r="V449"/>
    </row>
    <row r="450" spans="6:22" x14ac:dyDescent="0.2">
      <c r="F450"/>
      <c r="M450" s="2"/>
      <c r="N450"/>
      <c r="O450"/>
      <c r="U450"/>
      <c r="V450"/>
    </row>
    <row r="451" spans="6:22" x14ac:dyDescent="0.2">
      <c r="F451"/>
      <c r="M451" s="2"/>
      <c r="N451"/>
      <c r="O451"/>
      <c r="U451"/>
      <c r="V451"/>
    </row>
    <row r="452" spans="6:22" x14ac:dyDescent="0.2">
      <c r="F452"/>
      <c r="M452" s="2"/>
      <c r="N452"/>
      <c r="O452"/>
      <c r="U452"/>
      <c r="V452"/>
    </row>
    <row r="453" spans="6:22" x14ac:dyDescent="0.2">
      <c r="F453"/>
      <c r="M453" s="2"/>
      <c r="N453"/>
      <c r="O453"/>
      <c r="U453"/>
      <c r="V453"/>
    </row>
    <row r="454" spans="6:22" x14ac:dyDescent="0.2">
      <c r="F454"/>
      <c r="M454" s="2"/>
      <c r="N454"/>
      <c r="O454"/>
      <c r="U454"/>
      <c r="V454"/>
    </row>
    <row r="455" spans="6:22" x14ac:dyDescent="0.2">
      <c r="F455"/>
      <c r="M455" s="2"/>
      <c r="N455"/>
      <c r="O455"/>
      <c r="U455"/>
      <c r="V455"/>
    </row>
    <row r="456" spans="6:22" x14ac:dyDescent="0.2">
      <c r="F456"/>
      <c r="M456" s="2"/>
      <c r="N456"/>
      <c r="O456"/>
      <c r="U456"/>
      <c r="V456"/>
    </row>
    <row r="457" spans="6:22" x14ac:dyDescent="0.2">
      <c r="F457"/>
      <c r="M457" s="2"/>
      <c r="N457"/>
      <c r="O457"/>
      <c r="U457"/>
      <c r="V457"/>
    </row>
    <row r="458" spans="6:22" x14ac:dyDescent="0.2">
      <c r="F458"/>
      <c r="M458" s="2"/>
      <c r="N458"/>
      <c r="O458"/>
      <c r="U458"/>
      <c r="V458"/>
    </row>
    <row r="459" spans="6:22" x14ac:dyDescent="0.2">
      <c r="F459"/>
      <c r="M459" s="2"/>
      <c r="N459"/>
      <c r="O459"/>
      <c r="U459"/>
      <c r="V459"/>
    </row>
    <row r="460" spans="6:22" x14ac:dyDescent="0.2">
      <c r="F460"/>
      <c r="M460" s="2"/>
      <c r="N460"/>
      <c r="O460"/>
      <c r="U460"/>
      <c r="V460"/>
    </row>
    <row r="461" spans="6:22" x14ac:dyDescent="0.2">
      <c r="F461"/>
      <c r="M461" s="2"/>
      <c r="N461"/>
      <c r="O461"/>
      <c r="U461"/>
      <c r="V461"/>
    </row>
    <row r="462" spans="6:22" x14ac:dyDescent="0.2">
      <c r="F462"/>
      <c r="M462" s="2"/>
      <c r="N462"/>
      <c r="O462"/>
      <c r="U462"/>
      <c r="V462"/>
    </row>
    <row r="463" spans="6:22" x14ac:dyDescent="0.2">
      <c r="F463"/>
      <c r="M463" s="2"/>
      <c r="N463"/>
      <c r="O463"/>
      <c r="U463"/>
      <c r="V463"/>
    </row>
    <row r="464" spans="6:22" x14ac:dyDescent="0.2">
      <c r="F464"/>
      <c r="M464" s="2"/>
      <c r="N464"/>
      <c r="O464"/>
      <c r="U464"/>
      <c r="V464"/>
    </row>
    <row r="465" spans="3:22" x14ac:dyDescent="0.2">
      <c r="F465"/>
      <c r="M465" s="2"/>
      <c r="N465"/>
      <c r="O465"/>
      <c r="U465"/>
      <c r="V465"/>
    </row>
    <row r="466" spans="3:22" x14ac:dyDescent="0.2">
      <c r="F466"/>
      <c r="M466" s="2"/>
      <c r="N466"/>
      <c r="O466"/>
      <c r="U466"/>
      <c r="V466"/>
    </row>
    <row r="467" spans="3:22" x14ac:dyDescent="0.2">
      <c r="F467"/>
      <c r="M467" s="2"/>
      <c r="N467"/>
      <c r="O467"/>
      <c r="U467"/>
      <c r="V467"/>
    </row>
    <row r="468" spans="3:22" x14ac:dyDescent="0.2">
      <c r="F468"/>
      <c r="M468" s="2"/>
      <c r="N468"/>
      <c r="O468"/>
      <c r="U468"/>
      <c r="V468"/>
    </row>
    <row r="469" spans="3:22" x14ac:dyDescent="0.2">
      <c r="F469"/>
      <c r="M469" s="2"/>
      <c r="N469"/>
      <c r="O469"/>
      <c r="U469"/>
      <c r="V469"/>
    </row>
    <row r="470" spans="3:22" x14ac:dyDescent="0.2">
      <c r="F470"/>
      <c r="M470" s="2"/>
      <c r="N470"/>
      <c r="O470"/>
      <c r="U470"/>
      <c r="V470"/>
    </row>
    <row r="471" spans="3:22" x14ac:dyDescent="0.2">
      <c r="C471" s="9"/>
      <c r="F471"/>
      <c r="M471" s="2"/>
      <c r="N471"/>
      <c r="O471"/>
      <c r="U471"/>
      <c r="V471"/>
    </row>
    <row r="472" spans="3:22" x14ac:dyDescent="0.2">
      <c r="F472"/>
      <c r="M472" s="2"/>
      <c r="N472"/>
      <c r="O472"/>
      <c r="U472"/>
      <c r="V472"/>
    </row>
    <row r="473" spans="3:22" x14ac:dyDescent="0.2">
      <c r="F473"/>
      <c r="M473" s="2"/>
      <c r="N473"/>
      <c r="O473"/>
      <c r="U473"/>
      <c r="V473"/>
    </row>
    <row r="474" spans="3:22" x14ac:dyDescent="0.2">
      <c r="F474"/>
      <c r="M474" s="2"/>
      <c r="N474"/>
      <c r="O474"/>
      <c r="U474"/>
      <c r="V474"/>
    </row>
    <row r="475" spans="3:22" x14ac:dyDescent="0.2">
      <c r="F475"/>
      <c r="M475" s="2"/>
      <c r="N475"/>
      <c r="O475"/>
      <c r="U475"/>
      <c r="V475"/>
    </row>
    <row r="476" spans="3:22" x14ac:dyDescent="0.2">
      <c r="F476"/>
      <c r="M476" s="2"/>
      <c r="N476"/>
      <c r="O476"/>
      <c r="U476"/>
      <c r="V476"/>
    </row>
    <row r="477" spans="3:22" x14ac:dyDescent="0.2">
      <c r="F477"/>
      <c r="M477" s="2"/>
      <c r="N477"/>
      <c r="O477"/>
      <c r="U477"/>
      <c r="V477"/>
    </row>
    <row r="478" spans="3:22" x14ac:dyDescent="0.2">
      <c r="F478"/>
      <c r="M478" s="2"/>
      <c r="N478"/>
      <c r="O478"/>
      <c r="U478"/>
      <c r="V478"/>
    </row>
    <row r="479" spans="3:22" x14ac:dyDescent="0.2">
      <c r="F479"/>
      <c r="M479" s="2"/>
      <c r="N479"/>
      <c r="O479"/>
      <c r="U479"/>
      <c r="V479"/>
    </row>
    <row r="480" spans="3:22" x14ac:dyDescent="0.2">
      <c r="F480"/>
      <c r="M480" s="2"/>
      <c r="N480"/>
      <c r="O480"/>
      <c r="U480"/>
      <c r="V480"/>
    </row>
    <row r="481" spans="6:22" x14ac:dyDescent="0.2">
      <c r="F481"/>
      <c r="M481" s="2"/>
      <c r="N481"/>
      <c r="O481"/>
      <c r="U481"/>
      <c r="V481"/>
    </row>
    <row r="482" spans="6:22" x14ac:dyDescent="0.2">
      <c r="M482" s="2"/>
    </row>
    <row r="483" spans="6:22" x14ac:dyDescent="0.2">
      <c r="F483"/>
      <c r="M483" s="2"/>
      <c r="N483"/>
      <c r="O483"/>
      <c r="U483"/>
      <c r="V483"/>
    </row>
    <row r="484" spans="6:22" x14ac:dyDescent="0.2">
      <c r="F484"/>
      <c r="M484" s="2"/>
      <c r="N484"/>
      <c r="O484"/>
      <c r="U484"/>
      <c r="V484"/>
    </row>
    <row r="485" spans="6:22" x14ac:dyDescent="0.2">
      <c r="M485" s="2"/>
    </row>
    <row r="486" spans="6:22" x14ac:dyDescent="0.2">
      <c r="M486" s="2"/>
    </row>
    <row r="487" spans="6:22" x14ac:dyDescent="0.2">
      <c r="M487" s="2"/>
    </row>
    <row r="488" spans="6:22" x14ac:dyDescent="0.2">
      <c r="M488" s="2"/>
    </row>
    <row r="489" spans="6:22" x14ac:dyDescent="0.2">
      <c r="M489" s="2"/>
    </row>
    <row r="490" spans="6:22" x14ac:dyDescent="0.2">
      <c r="F490"/>
      <c r="M490" s="2"/>
      <c r="N490"/>
      <c r="O490"/>
      <c r="U490"/>
      <c r="V490"/>
    </row>
    <row r="491" spans="6:22" x14ac:dyDescent="0.2">
      <c r="F491"/>
      <c r="M491" s="2"/>
      <c r="N491"/>
      <c r="O491"/>
      <c r="U491"/>
      <c r="V491"/>
    </row>
    <row r="492" spans="6:22" x14ac:dyDescent="0.2">
      <c r="F492"/>
      <c r="M492" s="2"/>
      <c r="N492"/>
      <c r="O492"/>
      <c r="U492"/>
      <c r="V492"/>
    </row>
    <row r="493" spans="6:22" x14ac:dyDescent="0.2">
      <c r="F493"/>
      <c r="M493" s="2"/>
      <c r="N493"/>
      <c r="O493"/>
      <c r="U493"/>
      <c r="V493"/>
    </row>
    <row r="494" spans="6:22" x14ac:dyDescent="0.2">
      <c r="F494"/>
      <c r="M494" s="2"/>
      <c r="N494"/>
      <c r="O494"/>
      <c r="U494"/>
      <c r="V494"/>
    </row>
    <row r="495" spans="6:22" x14ac:dyDescent="0.2">
      <c r="F495"/>
      <c r="M495" s="2"/>
      <c r="N495"/>
      <c r="O495"/>
      <c r="U495"/>
      <c r="V495"/>
    </row>
    <row r="496" spans="6:22" x14ac:dyDescent="0.2">
      <c r="F496"/>
      <c r="M496" s="2"/>
      <c r="N496"/>
      <c r="O496"/>
      <c r="U496"/>
      <c r="V496"/>
    </row>
    <row r="497" spans="6:22" x14ac:dyDescent="0.2">
      <c r="F497"/>
      <c r="M497" s="2"/>
      <c r="N497"/>
      <c r="O497"/>
      <c r="U497"/>
      <c r="V497"/>
    </row>
    <row r="498" spans="6:22" x14ac:dyDescent="0.2">
      <c r="F498"/>
      <c r="M498" s="2"/>
      <c r="N498"/>
      <c r="O498"/>
      <c r="U498"/>
      <c r="V498"/>
    </row>
    <row r="499" spans="6:22" x14ac:dyDescent="0.2">
      <c r="F499"/>
      <c r="M499" s="2"/>
      <c r="N499"/>
      <c r="O499"/>
      <c r="U499"/>
      <c r="V499"/>
    </row>
    <row r="500" spans="6:22" x14ac:dyDescent="0.2">
      <c r="F500"/>
      <c r="M500" s="2"/>
      <c r="N500"/>
      <c r="O500"/>
      <c r="U500"/>
      <c r="V500"/>
    </row>
    <row r="501" spans="6:22" x14ac:dyDescent="0.2">
      <c r="F501"/>
      <c r="M501" s="2"/>
      <c r="N501"/>
      <c r="O501"/>
      <c r="U501"/>
      <c r="V501"/>
    </row>
    <row r="502" spans="6:22" x14ac:dyDescent="0.2">
      <c r="F502"/>
      <c r="M502" s="2"/>
      <c r="N502"/>
      <c r="O502"/>
      <c r="U502"/>
      <c r="V502"/>
    </row>
    <row r="503" spans="6:22" x14ac:dyDescent="0.2">
      <c r="F503"/>
      <c r="M503" s="2"/>
      <c r="N503"/>
      <c r="O503"/>
      <c r="U503"/>
      <c r="V503"/>
    </row>
    <row r="504" spans="6:22" x14ac:dyDescent="0.2">
      <c r="F504"/>
      <c r="M504" s="2"/>
      <c r="N504"/>
      <c r="O504"/>
      <c r="U504"/>
      <c r="V504"/>
    </row>
    <row r="505" spans="6:22" x14ac:dyDescent="0.2">
      <c r="F505"/>
      <c r="M505" s="2"/>
      <c r="N505"/>
      <c r="O505"/>
      <c r="U505"/>
      <c r="V505"/>
    </row>
    <row r="506" spans="6:22" x14ac:dyDescent="0.2">
      <c r="M506" s="2"/>
    </row>
    <row r="507" spans="6:22" x14ac:dyDescent="0.2">
      <c r="M507" s="2"/>
    </row>
    <row r="508" spans="6:22" x14ac:dyDescent="0.2">
      <c r="M508" s="2"/>
    </row>
    <row r="509" spans="6:22" x14ac:dyDescent="0.2">
      <c r="M509" s="2"/>
    </row>
    <row r="510" spans="6:22" x14ac:dyDescent="0.2">
      <c r="F510"/>
      <c r="M510" s="2"/>
      <c r="N510"/>
      <c r="O510"/>
      <c r="U510"/>
      <c r="V510"/>
    </row>
    <row r="511" spans="6:22" x14ac:dyDescent="0.2">
      <c r="F511"/>
      <c r="M511" s="2"/>
      <c r="N511"/>
      <c r="O511"/>
      <c r="U511"/>
      <c r="V511"/>
    </row>
    <row r="512" spans="6:22" x14ac:dyDescent="0.2">
      <c r="F512"/>
      <c r="M512" s="2"/>
      <c r="N512"/>
      <c r="O512"/>
      <c r="U512"/>
      <c r="V512"/>
    </row>
    <row r="513" spans="6:22" x14ac:dyDescent="0.2">
      <c r="F513"/>
      <c r="M513" s="2"/>
      <c r="N513"/>
      <c r="O513"/>
      <c r="U513"/>
      <c r="V513"/>
    </row>
    <row r="514" spans="6:22" x14ac:dyDescent="0.2">
      <c r="F514"/>
      <c r="M514" s="2"/>
      <c r="N514"/>
      <c r="O514"/>
      <c r="U514"/>
      <c r="V514"/>
    </row>
    <row r="515" spans="6:22" x14ac:dyDescent="0.2">
      <c r="F515"/>
      <c r="M515" s="2"/>
      <c r="N515"/>
      <c r="O515"/>
      <c r="U515"/>
      <c r="V515"/>
    </row>
    <row r="516" spans="6:22" x14ac:dyDescent="0.2">
      <c r="F516"/>
      <c r="M516" s="2"/>
      <c r="N516"/>
      <c r="O516"/>
      <c r="U516"/>
      <c r="V516"/>
    </row>
    <row r="517" spans="6:22" x14ac:dyDescent="0.2">
      <c r="F517"/>
      <c r="M517" s="2"/>
      <c r="N517"/>
      <c r="O517"/>
      <c r="U517"/>
      <c r="V517"/>
    </row>
    <row r="518" spans="6:22" x14ac:dyDescent="0.2">
      <c r="M518" s="2"/>
    </row>
    <row r="519" spans="6:22" x14ac:dyDescent="0.2">
      <c r="M519" s="2"/>
    </row>
    <row r="520" spans="6:22" x14ac:dyDescent="0.2">
      <c r="M520" s="2"/>
    </row>
    <row r="521" spans="6:22" x14ac:dyDescent="0.2">
      <c r="M521" s="2"/>
    </row>
    <row r="522" spans="6:22" x14ac:dyDescent="0.2">
      <c r="F522"/>
      <c r="M522" s="2"/>
      <c r="N522"/>
      <c r="O522"/>
      <c r="U522"/>
      <c r="V522"/>
    </row>
    <row r="523" spans="6:22" x14ac:dyDescent="0.2">
      <c r="F523"/>
      <c r="M523" s="2"/>
      <c r="N523"/>
      <c r="O523"/>
      <c r="U523"/>
      <c r="V523"/>
    </row>
    <row r="524" spans="6:22" x14ac:dyDescent="0.2">
      <c r="F524"/>
      <c r="M524" s="2"/>
      <c r="N524"/>
      <c r="O524"/>
      <c r="U524"/>
      <c r="V524"/>
    </row>
    <row r="525" spans="6:22" x14ac:dyDescent="0.2">
      <c r="F525"/>
      <c r="M525" s="2"/>
      <c r="N525"/>
      <c r="O525"/>
      <c r="U525"/>
      <c r="V525"/>
    </row>
    <row r="526" spans="6:22" x14ac:dyDescent="0.2">
      <c r="F526"/>
      <c r="M526" s="2"/>
      <c r="N526"/>
      <c r="O526"/>
      <c r="U526"/>
      <c r="V526"/>
    </row>
    <row r="527" spans="6:22" x14ac:dyDescent="0.2">
      <c r="M527" s="2"/>
    </row>
    <row r="528" spans="6:22" x14ac:dyDescent="0.2">
      <c r="M528" s="2"/>
    </row>
    <row r="529" spans="6:22" x14ac:dyDescent="0.2">
      <c r="M529" s="2"/>
    </row>
    <row r="530" spans="6:22" x14ac:dyDescent="0.2">
      <c r="M530" s="2"/>
    </row>
    <row r="531" spans="6:22" x14ac:dyDescent="0.2">
      <c r="M531" s="2"/>
    </row>
    <row r="532" spans="6:22" x14ac:dyDescent="0.2">
      <c r="F532"/>
      <c r="M532" s="2"/>
      <c r="N532"/>
      <c r="O532"/>
      <c r="U532"/>
      <c r="V532"/>
    </row>
    <row r="533" spans="6:22" x14ac:dyDescent="0.2">
      <c r="F533"/>
      <c r="M533" s="2"/>
      <c r="N533"/>
      <c r="O533"/>
      <c r="U533"/>
      <c r="V533"/>
    </row>
    <row r="534" spans="6:22" x14ac:dyDescent="0.2">
      <c r="F534"/>
      <c r="M534" s="2"/>
      <c r="N534"/>
      <c r="O534"/>
      <c r="U534"/>
      <c r="V534"/>
    </row>
    <row r="535" spans="6:22" x14ac:dyDescent="0.2">
      <c r="F535"/>
      <c r="M535" s="2"/>
      <c r="N535"/>
      <c r="O535"/>
      <c r="U535"/>
      <c r="V535"/>
    </row>
    <row r="536" spans="6:22" x14ac:dyDescent="0.2">
      <c r="M536" s="2"/>
    </row>
    <row r="537" spans="6:22" x14ac:dyDescent="0.2">
      <c r="M537" s="2"/>
    </row>
    <row r="538" spans="6:22" x14ac:dyDescent="0.2">
      <c r="M538" s="2"/>
    </row>
    <row r="539" spans="6:22" x14ac:dyDescent="0.2">
      <c r="M539" s="2"/>
    </row>
    <row r="540" spans="6:22" x14ac:dyDescent="0.2">
      <c r="M540" s="2"/>
    </row>
    <row r="541" spans="6:22" x14ac:dyDescent="0.2">
      <c r="M541" s="2"/>
    </row>
    <row r="542" spans="6:22" x14ac:dyDescent="0.2">
      <c r="M542" s="2"/>
    </row>
    <row r="543" spans="6:22" x14ac:dyDescent="0.2">
      <c r="M543" s="2"/>
    </row>
    <row r="544" spans="6:22" x14ac:dyDescent="0.2">
      <c r="M544" s="2"/>
    </row>
    <row r="545" spans="6:22" x14ac:dyDescent="0.2">
      <c r="M545" s="2"/>
    </row>
    <row r="546" spans="6:22" x14ac:dyDescent="0.2">
      <c r="F546"/>
      <c r="M546" s="2"/>
      <c r="N546"/>
      <c r="O546"/>
      <c r="U546"/>
      <c r="V546"/>
    </row>
    <row r="547" spans="6:22" x14ac:dyDescent="0.2">
      <c r="M547" s="2"/>
    </row>
    <row r="548" spans="6:22" x14ac:dyDescent="0.2">
      <c r="M548" s="2"/>
    </row>
    <row r="549" spans="6:22" x14ac:dyDescent="0.2">
      <c r="M549" s="2"/>
    </row>
    <row r="550" spans="6:22" x14ac:dyDescent="0.2">
      <c r="M550" s="2"/>
    </row>
    <row r="551" spans="6:22" x14ac:dyDescent="0.2">
      <c r="M551" s="2"/>
    </row>
    <row r="552" spans="6:22" x14ac:dyDescent="0.2">
      <c r="M552" s="2"/>
    </row>
    <row r="553" spans="6:22" x14ac:dyDescent="0.2">
      <c r="M553" s="2"/>
    </row>
    <row r="554" spans="6:22" x14ac:dyDescent="0.2">
      <c r="F554"/>
      <c r="M554" s="2"/>
      <c r="N554"/>
      <c r="O554"/>
      <c r="U554"/>
      <c r="V554"/>
    </row>
    <row r="555" spans="6:22" x14ac:dyDescent="0.2">
      <c r="F555"/>
      <c r="M555" s="2"/>
      <c r="N555"/>
      <c r="O555"/>
      <c r="U555"/>
      <c r="V555"/>
    </row>
    <row r="556" spans="6:22" x14ac:dyDescent="0.2">
      <c r="F556"/>
      <c r="M556" s="2"/>
      <c r="N556"/>
      <c r="O556"/>
      <c r="U556"/>
      <c r="V556"/>
    </row>
    <row r="557" spans="6:22" x14ac:dyDescent="0.2">
      <c r="F557"/>
      <c r="M557" s="2"/>
      <c r="N557"/>
      <c r="O557"/>
      <c r="U557"/>
      <c r="V557"/>
    </row>
    <row r="558" spans="6:22" x14ac:dyDescent="0.2">
      <c r="F558"/>
      <c r="M558" s="2"/>
      <c r="N558"/>
      <c r="O558"/>
      <c r="U558"/>
      <c r="V558"/>
    </row>
    <row r="559" spans="6:22" x14ac:dyDescent="0.2">
      <c r="F559"/>
      <c r="M559" s="2"/>
      <c r="N559"/>
      <c r="O559"/>
      <c r="U559"/>
      <c r="V559"/>
    </row>
    <row r="560" spans="6:22" x14ac:dyDescent="0.2">
      <c r="F560"/>
      <c r="M560" s="2"/>
      <c r="N560"/>
      <c r="O560"/>
      <c r="U560"/>
      <c r="V560"/>
    </row>
    <row r="561" spans="6:22" x14ac:dyDescent="0.2">
      <c r="F561"/>
      <c r="M561" s="2"/>
      <c r="N561"/>
      <c r="O561"/>
      <c r="U561"/>
      <c r="V561"/>
    </row>
    <row r="562" spans="6:22" x14ac:dyDescent="0.2">
      <c r="F562"/>
      <c r="M562" s="2"/>
      <c r="N562"/>
      <c r="O562"/>
      <c r="U562"/>
      <c r="V562"/>
    </row>
    <row r="563" spans="6:22" x14ac:dyDescent="0.2">
      <c r="F563"/>
      <c r="M563" s="2"/>
      <c r="N563"/>
      <c r="O563"/>
      <c r="U563"/>
      <c r="V563"/>
    </row>
    <row r="564" spans="6:22" x14ac:dyDescent="0.2">
      <c r="F564"/>
      <c r="M564" s="2"/>
      <c r="N564"/>
      <c r="O564"/>
      <c r="U564"/>
      <c r="V564"/>
    </row>
    <row r="565" spans="6:22" x14ac:dyDescent="0.2">
      <c r="F565"/>
      <c r="M565" s="2"/>
      <c r="N565"/>
      <c r="O565"/>
      <c r="U565"/>
      <c r="V565"/>
    </row>
    <row r="566" spans="6:22" x14ac:dyDescent="0.2">
      <c r="F566"/>
      <c r="M566" s="2"/>
      <c r="N566"/>
      <c r="O566"/>
      <c r="U566"/>
      <c r="V566"/>
    </row>
    <row r="567" spans="6:22" x14ac:dyDescent="0.2">
      <c r="F567"/>
      <c r="M567" s="2"/>
      <c r="N567"/>
      <c r="O567"/>
      <c r="U567"/>
      <c r="V567"/>
    </row>
    <row r="568" spans="6:22" x14ac:dyDescent="0.2">
      <c r="M568" s="2"/>
    </row>
    <row r="569" spans="6:22" x14ac:dyDescent="0.2">
      <c r="F569"/>
      <c r="M569" s="2"/>
      <c r="N569"/>
      <c r="O569"/>
      <c r="U569"/>
      <c r="V569"/>
    </row>
    <row r="570" spans="6:22" x14ac:dyDescent="0.2">
      <c r="M570" s="2"/>
    </row>
    <row r="571" spans="6:22" x14ac:dyDescent="0.2">
      <c r="M571" s="2"/>
    </row>
    <row r="572" spans="6:22" x14ac:dyDescent="0.2">
      <c r="M572" s="2"/>
    </row>
    <row r="573" spans="6:22" x14ac:dyDescent="0.2">
      <c r="M573" s="2"/>
    </row>
    <row r="574" spans="6:22" x14ac:dyDescent="0.2">
      <c r="M574" s="2"/>
    </row>
    <row r="575" spans="6:22" x14ac:dyDescent="0.2">
      <c r="M575" s="2"/>
    </row>
    <row r="576" spans="6:22" x14ac:dyDescent="0.2">
      <c r="M576" s="2"/>
    </row>
    <row r="577" spans="6:22" x14ac:dyDescent="0.2">
      <c r="F577"/>
      <c r="M577" s="2"/>
      <c r="N577"/>
      <c r="O577"/>
      <c r="U577"/>
      <c r="V577"/>
    </row>
    <row r="578" spans="6:22" x14ac:dyDescent="0.2">
      <c r="F578"/>
      <c r="M578" s="2"/>
      <c r="N578"/>
      <c r="O578"/>
      <c r="U578"/>
      <c r="V578"/>
    </row>
    <row r="579" spans="6:22" x14ac:dyDescent="0.2">
      <c r="F579"/>
      <c r="M579" s="2"/>
      <c r="N579"/>
      <c r="O579"/>
      <c r="U579"/>
      <c r="V579"/>
    </row>
    <row r="580" spans="6:22" x14ac:dyDescent="0.2">
      <c r="F580"/>
      <c r="M580" s="2"/>
      <c r="N580"/>
      <c r="O580"/>
      <c r="U580"/>
      <c r="V580"/>
    </row>
    <row r="581" spans="6:22" x14ac:dyDescent="0.2">
      <c r="M581" s="2"/>
    </row>
    <row r="582" spans="6:22" x14ac:dyDescent="0.2">
      <c r="M582" s="2"/>
    </row>
    <row r="583" spans="6:22" x14ac:dyDescent="0.2">
      <c r="M583" s="2"/>
    </row>
    <row r="584" spans="6:22" x14ac:dyDescent="0.2">
      <c r="M584" s="2"/>
    </row>
    <row r="585" spans="6:22" x14ac:dyDescent="0.2">
      <c r="M585" s="2"/>
    </row>
    <row r="586" spans="6:22" x14ac:dyDescent="0.2">
      <c r="M586" s="2"/>
    </row>
    <row r="587" spans="6:22" x14ac:dyDescent="0.2">
      <c r="M587" s="2"/>
    </row>
    <row r="588" spans="6:22" x14ac:dyDescent="0.2">
      <c r="M588" s="2"/>
    </row>
    <row r="589" spans="6:22" x14ac:dyDescent="0.2">
      <c r="M589" s="2"/>
    </row>
    <row r="590" spans="6:22" x14ac:dyDescent="0.2">
      <c r="M590" s="2"/>
    </row>
    <row r="591" spans="6:22" x14ac:dyDescent="0.2">
      <c r="F591"/>
      <c r="M591" s="2"/>
      <c r="N591"/>
      <c r="O591"/>
      <c r="U591"/>
      <c r="V591"/>
    </row>
    <row r="592" spans="6:22" x14ac:dyDescent="0.2">
      <c r="M592" s="2"/>
    </row>
    <row r="593" spans="6:22" x14ac:dyDescent="0.2">
      <c r="M593" s="2"/>
    </row>
    <row r="594" spans="6:22" x14ac:dyDescent="0.2">
      <c r="M594" s="2"/>
    </row>
    <row r="595" spans="6:22" x14ac:dyDescent="0.2">
      <c r="M595" s="2"/>
    </row>
    <row r="596" spans="6:22" x14ac:dyDescent="0.2">
      <c r="M596" s="2"/>
    </row>
    <row r="597" spans="6:22" x14ac:dyDescent="0.2">
      <c r="M597" s="2"/>
    </row>
    <row r="598" spans="6:22" x14ac:dyDescent="0.2">
      <c r="M598" s="2"/>
    </row>
    <row r="599" spans="6:22" x14ac:dyDescent="0.2">
      <c r="F599"/>
      <c r="M599" s="2"/>
      <c r="N599"/>
      <c r="O599"/>
      <c r="U599"/>
      <c r="V599"/>
    </row>
    <row r="600" spans="6:22" x14ac:dyDescent="0.2">
      <c r="F600"/>
      <c r="M600" s="2"/>
      <c r="N600"/>
      <c r="O600"/>
      <c r="U600"/>
      <c r="V600"/>
    </row>
    <row r="601" spans="6:22" x14ac:dyDescent="0.2">
      <c r="F601"/>
      <c r="M601" s="2"/>
      <c r="N601"/>
      <c r="O601"/>
      <c r="U601"/>
      <c r="V601"/>
    </row>
    <row r="602" spans="6:22" x14ac:dyDescent="0.2">
      <c r="F602"/>
      <c r="M602" s="2"/>
      <c r="N602"/>
      <c r="O602"/>
      <c r="U602"/>
      <c r="V602"/>
    </row>
    <row r="603" spans="6:22" x14ac:dyDescent="0.2">
      <c r="F603"/>
      <c r="M603" s="2"/>
      <c r="N603"/>
      <c r="O603"/>
      <c r="U603"/>
      <c r="V603"/>
    </row>
    <row r="604" spans="6:22" x14ac:dyDescent="0.2">
      <c r="F604"/>
      <c r="M604" s="2"/>
      <c r="N604"/>
      <c r="O604"/>
      <c r="U604"/>
      <c r="V604"/>
    </row>
    <row r="605" spans="6:22" x14ac:dyDescent="0.2">
      <c r="F605"/>
      <c r="M605" s="2"/>
      <c r="N605"/>
      <c r="O605"/>
      <c r="U605"/>
      <c r="V605"/>
    </row>
    <row r="606" spans="6:22" x14ac:dyDescent="0.2">
      <c r="F606"/>
      <c r="M606" s="2"/>
      <c r="N606"/>
      <c r="O606"/>
      <c r="U606"/>
      <c r="V606"/>
    </row>
    <row r="607" spans="6:22" x14ac:dyDescent="0.2">
      <c r="F607"/>
      <c r="M607" s="2"/>
      <c r="N607"/>
      <c r="O607"/>
      <c r="U607"/>
      <c r="V607"/>
    </row>
    <row r="608" spans="6:22" x14ac:dyDescent="0.2">
      <c r="F608"/>
      <c r="M608" s="2"/>
      <c r="N608"/>
      <c r="O608"/>
      <c r="U608"/>
      <c r="V608"/>
    </row>
    <row r="609" spans="6:22" x14ac:dyDescent="0.2">
      <c r="F609"/>
      <c r="M609" s="2"/>
      <c r="N609"/>
      <c r="O609"/>
      <c r="U609"/>
      <c r="V609"/>
    </row>
    <row r="610" spans="6:22" x14ac:dyDescent="0.2">
      <c r="F610"/>
      <c r="M610" s="2"/>
      <c r="N610"/>
      <c r="O610"/>
      <c r="U610"/>
      <c r="V610"/>
    </row>
    <row r="611" spans="6:22" x14ac:dyDescent="0.2">
      <c r="F611"/>
      <c r="M611" s="2"/>
      <c r="N611"/>
      <c r="O611"/>
      <c r="U611"/>
      <c r="V611"/>
    </row>
    <row r="612" spans="6:22" x14ac:dyDescent="0.2">
      <c r="M612" s="2"/>
    </row>
    <row r="613" spans="6:22" x14ac:dyDescent="0.2">
      <c r="F613"/>
      <c r="M613" s="2"/>
      <c r="N613"/>
      <c r="O613"/>
      <c r="U613"/>
      <c r="V613"/>
    </row>
    <row r="614" spans="6:22" x14ac:dyDescent="0.2">
      <c r="M614" s="2"/>
    </row>
    <row r="615" spans="6:22" x14ac:dyDescent="0.2">
      <c r="M615" s="2"/>
    </row>
    <row r="616" spans="6:22" x14ac:dyDescent="0.2">
      <c r="M616" s="2"/>
    </row>
    <row r="617" spans="6:22" x14ac:dyDescent="0.2">
      <c r="M617" s="2"/>
    </row>
    <row r="618" spans="6:22" x14ac:dyDescent="0.2">
      <c r="M618" s="2"/>
    </row>
    <row r="619" spans="6:22" x14ac:dyDescent="0.2">
      <c r="M619" s="2"/>
    </row>
    <row r="620" spans="6:22" x14ac:dyDescent="0.2">
      <c r="M620" s="2"/>
    </row>
    <row r="621" spans="6:22" x14ac:dyDescent="0.2">
      <c r="F621"/>
      <c r="M621" s="2"/>
      <c r="N621"/>
      <c r="O621"/>
      <c r="U621"/>
      <c r="V621"/>
    </row>
    <row r="622" spans="6:22" x14ac:dyDescent="0.2">
      <c r="F622"/>
      <c r="M622" s="2"/>
      <c r="N622"/>
      <c r="O622"/>
      <c r="U622"/>
      <c r="V622"/>
    </row>
    <row r="623" spans="6:22" x14ac:dyDescent="0.2">
      <c r="F623"/>
      <c r="M623" s="2"/>
      <c r="N623"/>
      <c r="O623"/>
      <c r="U623"/>
      <c r="V623"/>
    </row>
    <row r="624" spans="6:22" x14ac:dyDescent="0.2">
      <c r="F624"/>
      <c r="M624" s="2"/>
      <c r="N624"/>
      <c r="O624"/>
      <c r="U624"/>
      <c r="V624"/>
    </row>
    <row r="625" spans="6:22" x14ac:dyDescent="0.2">
      <c r="F625"/>
      <c r="M625" s="2"/>
      <c r="N625"/>
      <c r="O625"/>
      <c r="U625"/>
      <c r="V625"/>
    </row>
    <row r="626" spans="6:22" x14ac:dyDescent="0.2">
      <c r="F626"/>
      <c r="M626" s="2"/>
      <c r="N626"/>
      <c r="O626"/>
      <c r="U626"/>
      <c r="V626"/>
    </row>
    <row r="627" spans="6:22" x14ac:dyDescent="0.2">
      <c r="F627"/>
      <c r="M627" s="2"/>
      <c r="N627"/>
      <c r="O627"/>
      <c r="U627"/>
      <c r="V627"/>
    </row>
    <row r="628" spans="6:22" x14ac:dyDescent="0.2">
      <c r="F628"/>
      <c r="M628" s="2"/>
      <c r="N628"/>
      <c r="O628"/>
      <c r="U628"/>
      <c r="V628"/>
    </row>
    <row r="629" spans="6:22" x14ac:dyDescent="0.2">
      <c r="F629"/>
      <c r="M629" s="2"/>
      <c r="N629"/>
      <c r="O629"/>
      <c r="U629"/>
      <c r="V629"/>
    </row>
    <row r="630" spans="6:22" x14ac:dyDescent="0.2">
      <c r="F630"/>
      <c r="M630" s="2"/>
      <c r="N630"/>
      <c r="O630"/>
      <c r="U630"/>
      <c r="V630"/>
    </row>
    <row r="631" spans="6:22" x14ac:dyDescent="0.2">
      <c r="F631"/>
      <c r="M631" s="2"/>
      <c r="N631"/>
      <c r="O631"/>
      <c r="U631"/>
      <c r="V631"/>
    </row>
    <row r="632" spans="6:22" x14ac:dyDescent="0.2">
      <c r="F632"/>
      <c r="M632" s="2"/>
      <c r="N632"/>
      <c r="O632"/>
      <c r="U632"/>
      <c r="V632"/>
    </row>
    <row r="633" spans="6:22" x14ac:dyDescent="0.2">
      <c r="F633"/>
      <c r="M633" s="2"/>
      <c r="N633"/>
      <c r="O633"/>
      <c r="U633"/>
      <c r="V633"/>
    </row>
    <row r="634" spans="6:22" x14ac:dyDescent="0.2">
      <c r="F634"/>
      <c r="M634" s="2"/>
      <c r="N634"/>
      <c r="O634"/>
      <c r="U634"/>
      <c r="V634"/>
    </row>
    <row r="635" spans="6:22" x14ac:dyDescent="0.2">
      <c r="F635"/>
      <c r="M635" s="2"/>
      <c r="N635"/>
      <c r="O635"/>
      <c r="U635"/>
      <c r="V635"/>
    </row>
    <row r="636" spans="6:22" x14ac:dyDescent="0.2">
      <c r="M636" s="2"/>
    </row>
    <row r="637" spans="6:22" x14ac:dyDescent="0.2">
      <c r="F637"/>
      <c r="M637" s="2"/>
      <c r="N637"/>
      <c r="O637"/>
      <c r="U637"/>
      <c r="V637"/>
    </row>
    <row r="638" spans="6:22" x14ac:dyDescent="0.2">
      <c r="M638" s="2"/>
    </row>
    <row r="639" spans="6:22" x14ac:dyDescent="0.2">
      <c r="M639" s="2"/>
    </row>
    <row r="640" spans="6:22" x14ac:dyDescent="0.2">
      <c r="M640" s="2"/>
    </row>
    <row r="641" spans="6:22" x14ac:dyDescent="0.2">
      <c r="M641" s="2"/>
    </row>
    <row r="642" spans="6:22" x14ac:dyDescent="0.2">
      <c r="M642" s="2"/>
    </row>
    <row r="643" spans="6:22" x14ac:dyDescent="0.2">
      <c r="M643" s="2"/>
    </row>
    <row r="644" spans="6:22" x14ac:dyDescent="0.2">
      <c r="M644" s="2"/>
    </row>
    <row r="645" spans="6:22" x14ac:dyDescent="0.2">
      <c r="F645"/>
      <c r="M645" s="2"/>
      <c r="N645"/>
      <c r="O645"/>
      <c r="U645"/>
      <c r="V645"/>
    </row>
    <row r="646" spans="6:22" x14ac:dyDescent="0.2">
      <c r="F646"/>
      <c r="M646" s="2"/>
      <c r="N646"/>
      <c r="O646"/>
      <c r="U646"/>
      <c r="V646"/>
    </row>
    <row r="647" spans="6:22" x14ac:dyDescent="0.2">
      <c r="F647"/>
      <c r="M647" s="2"/>
      <c r="N647"/>
      <c r="O647"/>
      <c r="U647"/>
      <c r="V647"/>
    </row>
    <row r="648" spans="6:22" x14ac:dyDescent="0.2">
      <c r="F648"/>
      <c r="M648" s="2"/>
      <c r="N648"/>
      <c r="O648"/>
      <c r="U648"/>
      <c r="V648"/>
    </row>
    <row r="649" spans="6:22" x14ac:dyDescent="0.2">
      <c r="F649"/>
      <c r="M649" s="2"/>
      <c r="N649"/>
      <c r="O649"/>
      <c r="U649"/>
      <c r="V649"/>
    </row>
    <row r="650" spans="6:22" x14ac:dyDescent="0.2">
      <c r="F650"/>
      <c r="M650" s="2"/>
      <c r="N650"/>
      <c r="O650"/>
      <c r="U650"/>
      <c r="V650"/>
    </row>
    <row r="651" spans="6:22" x14ac:dyDescent="0.2">
      <c r="F651"/>
      <c r="M651" s="2"/>
      <c r="N651"/>
      <c r="O651"/>
      <c r="U651"/>
      <c r="V651"/>
    </row>
    <row r="652" spans="6:22" x14ac:dyDescent="0.2">
      <c r="F652"/>
      <c r="M652" s="2"/>
      <c r="N652"/>
      <c r="O652"/>
      <c r="U652"/>
      <c r="V652"/>
    </row>
    <row r="653" spans="6:22" x14ac:dyDescent="0.2">
      <c r="F653"/>
      <c r="M653" s="2"/>
      <c r="N653"/>
      <c r="O653"/>
      <c r="U653"/>
      <c r="V653"/>
    </row>
    <row r="654" spans="6:22" x14ac:dyDescent="0.2">
      <c r="F654"/>
      <c r="M654" s="2"/>
      <c r="N654"/>
      <c r="O654"/>
      <c r="U654"/>
      <c r="V654"/>
    </row>
    <row r="655" spans="6:22" x14ac:dyDescent="0.2">
      <c r="F655"/>
      <c r="M655" s="2"/>
      <c r="N655"/>
      <c r="O655"/>
      <c r="U655"/>
      <c r="V655"/>
    </row>
    <row r="656" spans="6:22" x14ac:dyDescent="0.2">
      <c r="F656"/>
      <c r="M656" s="2"/>
      <c r="N656"/>
      <c r="O656"/>
      <c r="U656"/>
      <c r="V656"/>
    </row>
    <row r="657" spans="6:22" x14ac:dyDescent="0.2">
      <c r="F657"/>
      <c r="M657" s="2"/>
      <c r="N657"/>
      <c r="O657"/>
      <c r="U657"/>
      <c r="V657"/>
    </row>
    <row r="658" spans="6:22" x14ac:dyDescent="0.2">
      <c r="F658"/>
      <c r="M658" s="2"/>
      <c r="N658"/>
      <c r="O658"/>
      <c r="U658"/>
      <c r="V658"/>
    </row>
    <row r="659" spans="6:22" x14ac:dyDescent="0.2">
      <c r="F659"/>
      <c r="M659" s="2"/>
      <c r="N659"/>
      <c r="O659"/>
      <c r="U659"/>
      <c r="V659"/>
    </row>
    <row r="660" spans="6:22" x14ac:dyDescent="0.2">
      <c r="F660"/>
      <c r="M660" s="2"/>
      <c r="N660"/>
      <c r="O660"/>
      <c r="U660"/>
      <c r="V660"/>
    </row>
    <row r="661" spans="6:22" x14ac:dyDescent="0.2">
      <c r="F661"/>
      <c r="M661" s="2"/>
      <c r="N661"/>
      <c r="O661"/>
      <c r="U661"/>
      <c r="V661"/>
    </row>
    <row r="662" spans="6:22" x14ac:dyDescent="0.2">
      <c r="M662" s="2"/>
    </row>
    <row r="663" spans="6:22" x14ac:dyDescent="0.2">
      <c r="F663"/>
      <c r="M663" s="2"/>
      <c r="N663"/>
      <c r="O663"/>
      <c r="U663"/>
      <c r="V663"/>
    </row>
    <row r="664" spans="6:22" x14ac:dyDescent="0.2">
      <c r="M664" s="2"/>
    </row>
    <row r="665" spans="6:22" x14ac:dyDescent="0.2">
      <c r="M665" s="2"/>
    </row>
    <row r="666" spans="6:22" x14ac:dyDescent="0.2">
      <c r="M666" s="2"/>
    </row>
    <row r="667" spans="6:22" x14ac:dyDescent="0.2">
      <c r="M667" s="2"/>
    </row>
    <row r="668" spans="6:22" x14ac:dyDescent="0.2">
      <c r="M668" s="2"/>
    </row>
    <row r="669" spans="6:22" x14ac:dyDescent="0.2">
      <c r="M669" s="2"/>
    </row>
    <row r="670" spans="6:22" x14ac:dyDescent="0.2">
      <c r="M670" s="2"/>
    </row>
    <row r="671" spans="6:22" x14ac:dyDescent="0.2">
      <c r="F671"/>
      <c r="M671" s="2"/>
      <c r="N671"/>
      <c r="O671"/>
      <c r="U671"/>
      <c r="V671"/>
    </row>
    <row r="672" spans="6:22" x14ac:dyDescent="0.2">
      <c r="F672"/>
      <c r="M672" s="2"/>
      <c r="N672"/>
      <c r="O672"/>
      <c r="U672"/>
      <c r="V672"/>
    </row>
    <row r="673" spans="6:22" x14ac:dyDescent="0.2">
      <c r="F673"/>
      <c r="M673" s="2"/>
      <c r="N673"/>
      <c r="O673"/>
      <c r="U673"/>
      <c r="V673"/>
    </row>
    <row r="674" spans="6:22" x14ac:dyDescent="0.2">
      <c r="F674"/>
      <c r="M674" s="2"/>
      <c r="N674"/>
      <c r="O674"/>
      <c r="U674"/>
      <c r="V674"/>
    </row>
    <row r="675" spans="6:22" x14ac:dyDescent="0.2">
      <c r="F675"/>
      <c r="M675" s="2"/>
      <c r="N675"/>
      <c r="O675"/>
      <c r="U675"/>
      <c r="V675"/>
    </row>
    <row r="676" spans="6:22" x14ac:dyDescent="0.2">
      <c r="F676"/>
      <c r="M676" s="2"/>
      <c r="N676"/>
      <c r="O676"/>
      <c r="U676"/>
      <c r="V676"/>
    </row>
    <row r="677" spans="6:22" x14ac:dyDescent="0.2">
      <c r="F677"/>
      <c r="M677" s="2"/>
      <c r="N677"/>
      <c r="O677"/>
      <c r="U677"/>
      <c r="V677"/>
    </row>
    <row r="678" spans="6:22" x14ac:dyDescent="0.2">
      <c r="F678"/>
      <c r="M678" s="2"/>
      <c r="N678"/>
      <c r="O678"/>
      <c r="U678"/>
      <c r="V678"/>
    </row>
    <row r="679" spans="6:22" x14ac:dyDescent="0.2">
      <c r="F679"/>
      <c r="M679" s="2"/>
      <c r="N679"/>
      <c r="O679"/>
      <c r="U679"/>
      <c r="V679"/>
    </row>
    <row r="680" spans="6:22" x14ac:dyDescent="0.2">
      <c r="F680"/>
      <c r="M680" s="2"/>
      <c r="N680"/>
      <c r="O680"/>
      <c r="U680"/>
      <c r="V680"/>
    </row>
    <row r="681" spans="6:22" x14ac:dyDescent="0.2">
      <c r="F681"/>
      <c r="M681" s="2"/>
      <c r="N681"/>
      <c r="O681"/>
      <c r="U681"/>
      <c r="V681"/>
    </row>
    <row r="682" spans="6:22" x14ac:dyDescent="0.2">
      <c r="F682"/>
      <c r="M682" s="2"/>
      <c r="N682"/>
      <c r="O682"/>
      <c r="U682"/>
      <c r="V682"/>
    </row>
    <row r="683" spans="6:22" x14ac:dyDescent="0.2">
      <c r="F683"/>
      <c r="M683" s="2"/>
      <c r="N683"/>
      <c r="O683"/>
      <c r="U683"/>
      <c r="V683"/>
    </row>
    <row r="684" spans="6:22" x14ac:dyDescent="0.2">
      <c r="F684"/>
      <c r="M684" s="2"/>
      <c r="N684"/>
      <c r="O684"/>
      <c r="U684"/>
      <c r="V684"/>
    </row>
    <row r="685" spans="6:22" x14ac:dyDescent="0.2">
      <c r="F685"/>
      <c r="M685" s="2"/>
      <c r="N685"/>
      <c r="O685"/>
      <c r="U685"/>
      <c r="V685"/>
    </row>
    <row r="686" spans="6:22" x14ac:dyDescent="0.2">
      <c r="F686"/>
      <c r="M686" s="2"/>
      <c r="N686"/>
      <c r="O686"/>
      <c r="U686"/>
      <c r="V686"/>
    </row>
    <row r="687" spans="6:22" x14ac:dyDescent="0.2">
      <c r="F687"/>
      <c r="M687" s="2"/>
      <c r="N687"/>
      <c r="O687"/>
      <c r="U687"/>
      <c r="V687"/>
    </row>
    <row r="688" spans="6:22" x14ac:dyDescent="0.2">
      <c r="F688"/>
      <c r="M688" s="2"/>
      <c r="N688"/>
      <c r="O688"/>
      <c r="U688"/>
      <c r="V688"/>
    </row>
    <row r="689" spans="6:22" x14ac:dyDescent="0.2">
      <c r="M689" s="2"/>
    </row>
    <row r="690" spans="6:22" x14ac:dyDescent="0.2">
      <c r="F690"/>
      <c r="M690" s="2"/>
      <c r="N690"/>
      <c r="O690"/>
      <c r="U690"/>
      <c r="V690"/>
    </row>
    <row r="691" spans="6:22" x14ac:dyDescent="0.2">
      <c r="F691"/>
      <c r="M691" s="2"/>
      <c r="N691"/>
      <c r="O691"/>
      <c r="U691"/>
      <c r="V691"/>
    </row>
    <row r="692" spans="6:22" x14ac:dyDescent="0.2">
      <c r="F692"/>
      <c r="M692" s="2"/>
      <c r="N692"/>
      <c r="O692"/>
      <c r="U692"/>
      <c r="V692"/>
    </row>
    <row r="693" spans="6:22" x14ac:dyDescent="0.2">
      <c r="F693"/>
      <c r="M693" s="2"/>
      <c r="N693"/>
      <c r="O693"/>
      <c r="U693"/>
      <c r="V693"/>
    </row>
    <row r="694" spans="6:22" x14ac:dyDescent="0.2">
      <c r="F694"/>
      <c r="M694" s="2"/>
      <c r="N694"/>
      <c r="O694"/>
      <c r="U694"/>
      <c r="V694"/>
    </row>
    <row r="695" spans="6:22" x14ac:dyDescent="0.2">
      <c r="F695"/>
      <c r="M695" s="2"/>
      <c r="N695"/>
      <c r="O695"/>
      <c r="U695"/>
      <c r="V695"/>
    </row>
    <row r="696" spans="6:22" x14ac:dyDescent="0.2">
      <c r="F696"/>
      <c r="M696" s="2"/>
      <c r="N696"/>
      <c r="O696"/>
      <c r="U696"/>
      <c r="V696"/>
    </row>
    <row r="697" spans="6:22" x14ac:dyDescent="0.2">
      <c r="F697"/>
      <c r="M697" s="2"/>
      <c r="N697"/>
      <c r="O697"/>
      <c r="U697"/>
      <c r="V697"/>
    </row>
    <row r="698" spans="6:22" x14ac:dyDescent="0.2">
      <c r="F698"/>
      <c r="M698" s="2"/>
      <c r="N698"/>
      <c r="O698"/>
      <c r="U698"/>
      <c r="V698"/>
    </row>
    <row r="699" spans="6:22" x14ac:dyDescent="0.2">
      <c r="M699" s="2"/>
    </row>
    <row r="700" spans="6:22" x14ac:dyDescent="0.2">
      <c r="F700"/>
      <c r="M700" s="2"/>
      <c r="N700"/>
      <c r="O700"/>
      <c r="U700"/>
      <c r="V700"/>
    </row>
    <row r="701" spans="6:22" x14ac:dyDescent="0.2">
      <c r="F701"/>
      <c r="M701" s="2"/>
      <c r="N701"/>
      <c r="O701"/>
      <c r="U701"/>
      <c r="V701"/>
    </row>
    <row r="702" spans="6:22" x14ac:dyDescent="0.2">
      <c r="F702"/>
      <c r="M702" s="2"/>
      <c r="N702"/>
      <c r="O702"/>
      <c r="U702"/>
      <c r="V702"/>
    </row>
    <row r="703" spans="6:22" x14ac:dyDescent="0.2">
      <c r="F703"/>
      <c r="M703" s="2"/>
      <c r="N703"/>
      <c r="O703"/>
      <c r="U703"/>
      <c r="V703"/>
    </row>
    <row r="704" spans="6:22" x14ac:dyDescent="0.2">
      <c r="F704"/>
      <c r="M704" s="2"/>
      <c r="N704"/>
      <c r="O704"/>
      <c r="U704"/>
      <c r="V704"/>
    </row>
    <row r="705" spans="6:22" x14ac:dyDescent="0.2">
      <c r="F705"/>
      <c r="M705" s="2"/>
      <c r="N705"/>
      <c r="O705"/>
      <c r="U705"/>
      <c r="V705"/>
    </row>
    <row r="706" spans="6:22" x14ac:dyDescent="0.2">
      <c r="F706"/>
      <c r="M706" s="2"/>
      <c r="N706"/>
      <c r="O706"/>
      <c r="U706"/>
      <c r="V706"/>
    </row>
    <row r="707" spans="6:22" x14ac:dyDescent="0.2">
      <c r="F707"/>
      <c r="M707" s="2"/>
      <c r="N707"/>
      <c r="O707"/>
      <c r="U707"/>
      <c r="V707"/>
    </row>
    <row r="708" spans="6:22" x14ac:dyDescent="0.2">
      <c r="F708"/>
      <c r="M708" s="2"/>
      <c r="N708"/>
      <c r="O708"/>
      <c r="U708"/>
      <c r="V708"/>
    </row>
    <row r="709" spans="6:22" x14ac:dyDescent="0.2">
      <c r="F709"/>
      <c r="M709" s="2"/>
      <c r="N709"/>
      <c r="O709"/>
      <c r="U709"/>
      <c r="V709"/>
    </row>
    <row r="710" spans="6:22" x14ac:dyDescent="0.2">
      <c r="F710"/>
      <c r="M710" s="2"/>
      <c r="N710"/>
      <c r="O710"/>
      <c r="U710"/>
      <c r="V710"/>
    </row>
    <row r="711" spans="6:22" x14ac:dyDescent="0.2">
      <c r="F711"/>
      <c r="M711" s="2"/>
      <c r="N711"/>
      <c r="O711"/>
      <c r="U711"/>
      <c r="V711"/>
    </row>
    <row r="712" spans="6:22" x14ac:dyDescent="0.2">
      <c r="F712"/>
      <c r="M712" s="2"/>
      <c r="N712"/>
      <c r="O712"/>
      <c r="U712"/>
      <c r="V712"/>
    </row>
    <row r="713" spans="6:22" x14ac:dyDescent="0.2">
      <c r="F713"/>
      <c r="M713" s="2"/>
      <c r="N713"/>
      <c r="O713"/>
      <c r="U713"/>
      <c r="V713"/>
    </row>
    <row r="714" spans="6:22" x14ac:dyDescent="0.2">
      <c r="F714"/>
      <c r="M714" s="2"/>
      <c r="N714"/>
      <c r="O714"/>
      <c r="U714"/>
      <c r="V714"/>
    </row>
    <row r="715" spans="6:22" x14ac:dyDescent="0.2">
      <c r="F715"/>
      <c r="M715" s="2"/>
      <c r="N715"/>
      <c r="O715"/>
      <c r="U715"/>
      <c r="V715"/>
    </row>
    <row r="716" spans="6:22" x14ac:dyDescent="0.2">
      <c r="F716"/>
      <c r="M716" s="2"/>
      <c r="N716"/>
      <c r="O716"/>
      <c r="U716"/>
      <c r="V716"/>
    </row>
    <row r="717" spans="6:22" x14ac:dyDescent="0.2">
      <c r="F717"/>
      <c r="M717" s="2"/>
      <c r="N717"/>
      <c r="O717"/>
      <c r="U717"/>
      <c r="V717"/>
    </row>
    <row r="718" spans="6:22" x14ac:dyDescent="0.2">
      <c r="F718"/>
      <c r="M718" s="2"/>
      <c r="N718"/>
      <c r="O718"/>
      <c r="U718"/>
      <c r="V718"/>
    </row>
    <row r="719" spans="6:22" x14ac:dyDescent="0.2">
      <c r="F719"/>
      <c r="M719" s="2"/>
      <c r="N719"/>
      <c r="O719"/>
      <c r="U719"/>
      <c r="V719"/>
    </row>
    <row r="720" spans="6:22" x14ac:dyDescent="0.2">
      <c r="F720"/>
      <c r="M720" s="2"/>
      <c r="N720"/>
      <c r="O720"/>
      <c r="U720"/>
      <c r="V720"/>
    </row>
    <row r="721" spans="6:22" x14ac:dyDescent="0.2">
      <c r="F721"/>
      <c r="M721" s="2"/>
      <c r="N721"/>
      <c r="O721"/>
      <c r="U721"/>
      <c r="V721"/>
    </row>
    <row r="722" spans="6:22" x14ac:dyDescent="0.2">
      <c r="F722"/>
      <c r="M722" s="2"/>
      <c r="N722"/>
      <c r="O722"/>
      <c r="U722"/>
      <c r="V722"/>
    </row>
    <row r="723" spans="6:22" x14ac:dyDescent="0.2">
      <c r="F723"/>
      <c r="M723" s="2"/>
      <c r="N723"/>
      <c r="O723"/>
      <c r="U723"/>
      <c r="V723"/>
    </row>
    <row r="724" spans="6:22" x14ac:dyDescent="0.2">
      <c r="F724"/>
      <c r="M724" s="2"/>
      <c r="N724"/>
      <c r="O724"/>
      <c r="U724"/>
      <c r="V724"/>
    </row>
    <row r="725" spans="6:22" x14ac:dyDescent="0.2">
      <c r="F725"/>
      <c r="M725" s="2"/>
      <c r="N725"/>
      <c r="O725"/>
      <c r="U725"/>
      <c r="V725"/>
    </row>
    <row r="726" spans="6:22" x14ac:dyDescent="0.2">
      <c r="F726"/>
      <c r="M726" s="2"/>
      <c r="N726"/>
      <c r="O726"/>
      <c r="U726"/>
      <c r="V726"/>
    </row>
    <row r="727" spans="6:22" x14ac:dyDescent="0.2">
      <c r="F727"/>
      <c r="M727" s="2"/>
      <c r="N727"/>
      <c r="O727"/>
      <c r="U727"/>
      <c r="V727"/>
    </row>
    <row r="728" spans="6:22" x14ac:dyDescent="0.2">
      <c r="F728"/>
      <c r="M728" s="2"/>
      <c r="N728"/>
      <c r="O728"/>
      <c r="U728"/>
      <c r="V728"/>
    </row>
    <row r="729" spans="6:22" x14ac:dyDescent="0.2">
      <c r="F729"/>
      <c r="M729" s="2"/>
      <c r="N729"/>
      <c r="O729"/>
      <c r="U729"/>
      <c r="V729"/>
    </row>
    <row r="730" spans="6:22" x14ac:dyDescent="0.2">
      <c r="F730"/>
      <c r="M730" s="2"/>
      <c r="N730"/>
      <c r="O730"/>
      <c r="U730"/>
      <c r="V730"/>
    </row>
    <row r="731" spans="6:22" x14ac:dyDescent="0.2">
      <c r="F731"/>
      <c r="M731" s="2"/>
      <c r="N731"/>
      <c r="O731"/>
      <c r="U731"/>
      <c r="V731"/>
    </row>
    <row r="732" spans="6:22" x14ac:dyDescent="0.2">
      <c r="F732"/>
      <c r="M732" s="2"/>
      <c r="N732"/>
      <c r="O732"/>
      <c r="U732"/>
      <c r="V732"/>
    </row>
    <row r="733" spans="6:22" x14ac:dyDescent="0.2">
      <c r="F733"/>
      <c r="M733" s="2"/>
      <c r="N733"/>
      <c r="O733"/>
      <c r="U733"/>
      <c r="V733"/>
    </row>
    <row r="734" spans="6:22" x14ac:dyDescent="0.2">
      <c r="F734"/>
      <c r="M734" s="2"/>
      <c r="N734"/>
      <c r="O734"/>
      <c r="U734"/>
      <c r="V734"/>
    </row>
    <row r="735" spans="6:22" x14ac:dyDescent="0.2">
      <c r="F735"/>
      <c r="M735" s="2"/>
      <c r="N735"/>
      <c r="O735"/>
      <c r="U735"/>
      <c r="V735"/>
    </row>
    <row r="736" spans="6:22" x14ac:dyDescent="0.2">
      <c r="F736"/>
      <c r="M736" s="2"/>
      <c r="N736"/>
      <c r="O736"/>
      <c r="U736"/>
      <c r="V736"/>
    </row>
    <row r="737" spans="6:22" x14ac:dyDescent="0.2">
      <c r="F737"/>
      <c r="M737" s="2"/>
      <c r="N737"/>
      <c r="O737"/>
      <c r="U737"/>
      <c r="V737"/>
    </row>
    <row r="738" spans="6:22" x14ac:dyDescent="0.2">
      <c r="F738"/>
      <c r="M738" s="2"/>
      <c r="N738"/>
      <c r="O738"/>
      <c r="U738"/>
      <c r="V738"/>
    </row>
    <row r="739" spans="6:22" x14ac:dyDescent="0.2">
      <c r="F739"/>
      <c r="M739" s="2"/>
      <c r="N739"/>
      <c r="O739"/>
      <c r="U739"/>
      <c r="V739"/>
    </row>
    <row r="740" spans="6:22" x14ac:dyDescent="0.2">
      <c r="M740" s="2"/>
    </row>
    <row r="741" spans="6:22" x14ac:dyDescent="0.2">
      <c r="M741" s="2"/>
    </row>
    <row r="742" spans="6:22" x14ac:dyDescent="0.2">
      <c r="M742" s="2"/>
    </row>
    <row r="743" spans="6:22" x14ac:dyDescent="0.2">
      <c r="M743" s="2"/>
    </row>
    <row r="744" spans="6:22" x14ac:dyDescent="0.2">
      <c r="M744" s="2"/>
    </row>
    <row r="745" spans="6:22" x14ac:dyDescent="0.2">
      <c r="M745" s="2"/>
    </row>
    <row r="746" spans="6:22" x14ac:dyDescent="0.2">
      <c r="M746" s="2"/>
    </row>
    <row r="747" spans="6:22" x14ac:dyDescent="0.2">
      <c r="M747" s="2"/>
    </row>
    <row r="748" spans="6:22" x14ac:dyDescent="0.2">
      <c r="M748" s="2"/>
    </row>
    <row r="749" spans="6:22" x14ac:dyDescent="0.2">
      <c r="M749" s="2"/>
    </row>
    <row r="750" spans="6:22" x14ac:dyDescent="0.2">
      <c r="M750" s="2"/>
    </row>
    <row r="751" spans="6:22" x14ac:dyDescent="0.2">
      <c r="M751" s="2"/>
    </row>
    <row r="752" spans="6:22" x14ac:dyDescent="0.2">
      <c r="M752" s="2"/>
    </row>
    <row r="753" spans="6:22" x14ac:dyDescent="0.2">
      <c r="F753"/>
      <c r="M753" s="2"/>
      <c r="N753"/>
      <c r="O753"/>
      <c r="U753"/>
      <c r="V753"/>
    </row>
    <row r="754" spans="6:22" x14ac:dyDescent="0.2">
      <c r="F754"/>
      <c r="M754" s="2"/>
      <c r="N754"/>
      <c r="O754"/>
      <c r="U754"/>
      <c r="V754"/>
    </row>
    <row r="755" spans="6:22" x14ac:dyDescent="0.2">
      <c r="F755"/>
      <c r="M755" s="2"/>
      <c r="N755"/>
      <c r="O755"/>
      <c r="U755"/>
      <c r="V755"/>
    </row>
    <row r="756" spans="6:22" x14ac:dyDescent="0.2">
      <c r="F756"/>
      <c r="M756" s="2"/>
      <c r="N756"/>
      <c r="O756"/>
      <c r="U756"/>
      <c r="V756"/>
    </row>
    <row r="757" spans="6:22" x14ac:dyDescent="0.2">
      <c r="F757"/>
      <c r="M757" s="2"/>
      <c r="N757"/>
      <c r="O757"/>
      <c r="U757"/>
      <c r="V757"/>
    </row>
    <row r="758" spans="6:22" x14ac:dyDescent="0.2">
      <c r="F758"/>
      <c r="M758" s="2"/>
      <c r="N758"/>
      <c r="O758"/>
      <c r="U758"/>
      <c r="V758"/>
    </row>
    <row r="759" spans="6:22" x14ac:dyDescent="0.2">
      <c r="F759"/>
      <c r="M759" s="2"/>
      <c r="N759"/>
      <c r="O759"/>
      <c r="U759"/>
      <c r="V759"/>
    </row>
    <row r="760" spans="6:22" x14ac:dyDescent="0.2">
      <c r="F760"/>
      <c r="M760" s="2"/>
      <c r="N760"/>
      <c r="O760"/>
      <c r="U760"/>
      <c r="V760"/>
    </row>
    <row r="761" spans="6:22" x14ac:dyDescent="0.2">
      <c r="F761"/>
      <c r="M761" s="2"/>
      <c r="N761"/>
      <c r="O761"/>
      <c r="U761"/>
      <c r="V761"/>
    </row>
    <row r="762" spans="6:22" x14ac:dyDescent="0.2">
      <c r="M762" s="2"/>
    </row>
    <row r="763" spans="6:22" x14ac:dyDescent="0.2">
      <c r="F763"/>
      <c r="M763" s="2"/>
      <c r="N763"/>
      <c r="O763"/>
      <c r="U763"/>
      <c r="V763"/>
    </row>
    <row r="764" spans="6:22" x14ac:dyDescent="0.2">
      <c r="F764"/>
      <c r="M764" s="2"/>
      <c r="N764"/>
      <c r="O764"/>
      <c r="U764"/>
      <c r="V764"/>
    </row>
    <row r="765" spans="6:22" x14ac:dyDescent="0.2">
      <c r="F765"/>
      <c r="M765" s="2"/>
      <c r="N765"/>
      <c r="O765"/>
      <c r="U765"/>
      <c r="V765"/>
    </row>
    <row r="766" spans="6:22" x14ac:dyDescent="0.2">
      <c r="F766"/>
      <c r="M766" s="2"/>
      <c r="N766"/>
      <c r="O766"/>
      <c r="U766"/>
      <c r="V766"/>
    </row>
    <row r="767" spans="6:22" x14ac:dyDescent="0.2">
      <c r="F767"/>
      <c r="M767" s="2"/>
      <c r="N767"/>
      <c r="O767"/>
      <c r="U767"/>
      <c r="V767"/>
    </row>
    <row r="768" spans="6:22" x14ac:dyDescent="0.2">
      <c r="F768"/>
      <c r="M768" s="2"/>
      <c r="N768"/>
      <c r="O768"/>
      <c r="U768"/>
      <c r="V768"/>
    </row>
    <row r="769" spans="6:22" x14ac:dyDescent="0.2">
      <c r="F769"/>
      <c r="M769" s="2"/>
      <c r="N769"/>
      <c r="O769"/>
      <c r="U769"/>
      <c r="V769"/>
    </row>
    <row r="770" spans="6:22" x14ac:dyDescent="0.2">
      <c r="F770"/>
      <c r="M770" s="2"/>
      <c r="N770"/>
      <c r="O770"/>
      <c r="U770"/>
      <c r="V770"/>
    </row>
    <row r="771" spans="6:22" x14ac:dyDescent="0.2">
      <c r="F771"/>
      <c r="M771" s="2"/>
      <c r="N771"/>
      <c r="O771"/>
      <c r="U771"/>
      <c r="V771"/>
    </row>
    <row r="772" spans="6:22" x14ac:dyDescent="0.2">
      <c r="F772"/>
      <c r="M772" s="2"/>
      <c r="N772"/>
      <c r="O772"/>
      <c r="U772"/>
      <c r="V772"/>
    </row>
    <row r="773" spans="6:22" x14ac:dyDescent="0.2">
      <c r="F773"/>
      <c r="M773" s="2"/>
      <c r="N773"/>
      <c r="O773"/>
      <c r="U773"/>
      <c r="V773"/>
    </row>
    <row r="774" spans="6:22" x14ac:dyDescent="0.2">
      <c r="F774"/>
      <c r="M774" s="2"/>
      <c r="N774"/>
      <c r="O774"/>
      <c r="U774"/>
      <c r="V774"/>
    </row>
    <row r="775" spans="6:22" x14ac:dyDescent="0.2">
      <c r="F775"/>
      <c r="M775" s="2"/>
      <c r="N775"/>
      <c r="O775"/>
      <c r="U775"/>
      <c r="V775"/>
    </row>
    <row r="776" spans="6:22" x14ac:dyDescent="0.2">
      <c r="F776"/>
      <c r="M776" s="2"/>
      <c r="N776"/>
      <c r="O776"/>
      <c r="U776"/>
      <c r="V776"/>
    </row>
    <row r="777" spans="6:22" x14ac:dyDescent="0.2">
      <c r="F777"/>
      <c r="M777" s="2"/>
      <c r="N777"/>
      <c r="O777"/>
      <c r="U777"/>
      <c r="V777"/>
    </row>
    <row r="778" spans="6:22" x14ac:dyDescent="0.2">
      <c r="F778"/>
      <c r="M778" s="2"/>
      <c r="N778"/>
      <c r="O778"/>
      <c r="U778"/>
      <c r="V778"/>
    </row>
    <row r="779" spans="6:22" x14ac:dyDescent="0.2">
      <c r="F779"/>
      <c r="M779" s="2"/>
      <c r="N779"/>
      <c r="O779"/>
      <c r="U779"/>
      <c r="V779"/>
    </row>
    <row r="780" spans="6:22" x14ac:dyDescent="0.2">
      <c r="F780"/>
      <c r="M780" s="2"/>
      <c r="N780"/>
      <c r="O780"/>
      <c r="U780"/>
      <c r="V780"/>
    </row>
    <row r="781" spans="6:22" x14ac:dyDescent="0.2">
      <c r="F781"/>
      <c r="M781" s="2"/>
      <c r="N781"/>
      <c r="O781"/>
      <c r="U781"/>
      <c r="V781"/>
    </row>
    <row r="782" spans="6:22" x14ac:dyDescent="0.2">
      <c r="F782"/>
      <c r="M782" s="2"/>
      <c r="N782"/>
      <c r="O782"/>
      <c r="U782"/>
      <c r="V782"/>
    </row>
    <row r="783" spans="6:22" x14ac:dyDescent="0.2">
      <c r="F783"/>
      <c r="M783" s="2"/>
      <c r="N783"/>
      <c r="O783"/>
      <c r="U783"/>
      <c r="V783"/>
    </row>
    <row r="784" spans="6:22" x14ac:dyDescent="0.2">
      <c r="F784"/>
      <c r="M784" s="2"/>
      <c r="N784"/>
      <c r="O784"/>
      <c r="U784"/>
      <c r="V784"/>
    </row>
    <row r="785" spans="6:22" x14ac:dyDescent="0.2">
      <c r="F785"/>
      <c r="M785" s="2"/>
      <c r="N785"/>
      <c r="O785"/>
      <c r="U785"/>
      <c r="V785"/>
    </row>
    <row r="786" spans="6:22" x14ac:dyDescent="0.2">
      <c r="F786"/>
      <c r="M786" s="2"/>
      <c r="N786"/>
      <c r="O786"/>
      <c r="U786"/>
      <c r="V786"/>
    </row>
    <row r="787" spans="6:22" x14ac:dyDescent="0.2">
      <c r="F787"/>
      <c r="M787" s="2"/>
      <c r="N787"/>
      <c r="O787"/>
      <c r="U787"/>
      <c r="V787"/>
    </row>
    <row r="788" spans="6:22" x14ac:dyDescent="0.2">
      <c r="F788"/>
      <c r="M788" s="2"/>
      <c r="N788"/>
      <c r="O788"/>
      <c r="U788"/>
      <c r="V788"/>
    </row>
    <row r="789" spans="6:22" x14ac:dyDescent="0.2">
      <c r="F789"/>
      <c r="M789" s="2"/>
      <c r="N789"/>
      <c r="O789"/>
      <c r="U789"/>
      <c r="V789"/>
    </row>
    <row r="790" spans="6:22" x14ac:dyDescent="0.2">
      <c r="F790"/>
      <c r="M790" s="2"/>
      <c r="N790"/>
      <c r="O790"/>
      <c r="U790"/>
      <c r="V790"/>
    </row>
    <row r="791" spans="6:22" x14ac:dyDescent="0.2">
      <c r="M791" s="2"/>
    </row>
    <row r="792" spans="6:22" x14ac:dyDescent="0.2">
      <c r="F792"/>
      <c r="M792" s="2"/>
      <c r="N792"/>
      <c r="O792"/>
      <c r="U792"/>
      <c r="V792"/>
    </row>
    <row r="793" spans="6:22" x14ac:dyDescent="0.2">
      <c r="F793"/>
      <c r="M793" s="2"/>
      <c r="N793"/>
      <c r="O793"/>
      <c r="U793"/>
      <c r="V793"/>
    </row>
    <row r="794" spans="6:22" x14ac:dyDescent="0.2">
      <c r="F794"/>
      <c r="M794" s="2"/>
      <c r="N794"/>
      <c r="O794"/>
      <c r="U794"/>
      <c r="V794"/>
    </row>
    <row r="795" spans="6:22" x14ac:dyDescent="0.2">
      <c r="M795" s="2"/>
    </row>
    <row r="796" spans="6:22" x14ac:dyDescent="0.2">
      <c r="F796"/>
      <c r="M796" s="2"/>
      <c r="N796"/>
      <c r="O796"/>
      <c r="U796"/>
      <c r="V796"/>
    </row>
    <row r="797" spans="6:22" x14ac:dyDescent="0.2">
      <c r="F797"/>
      <c r="M797" s="2"/>
      <c r="N797"/>
      <c r="O797"/>
      <c r="U797"/>
      <c r="V797"/>
    </row>
    <row r="798" spans="6:22" x14ac:dyDescent="0.2">
      <c r="F798"/>
      <c r="M798" s="2"/>
      <c r="N798"/>
      <c r="O798"/>
      <c r="U798"/>
      <c r="V798"/>
    </row>
    <row r="799" spans="6:22" x14ac:dyDescent="0.2">
      <c r="F799"/>
      <c r="M799" s="2"/>
      <c r="N799"/>
      <c r="O799"/>
      <c r="U799"/>
      <c r="V799"/>
    </row>
    <row r="800" spans="6:22" x14ac:dyDescent="0.2">
      <c r="F800"/>
      <c r="M800" s="2"/>
      <c r="N800"/>
      <c r="O800"/>
      <c r="U800"/>
      <c r="V800"/>
    </row>
    <row r="801" spans="3:22" x14ac:dyDescent="0.2">
      <c r="F801"/>
      <c r="M801" s="2"/>
      <c r="N801"/>
      <c r="O801"/>
      <c r="U801"/>
      <c r="V801"/>
    </row>
    <row r="802" spans="3:22" x14ac:dyDescent="0.2">
      <c r="F802"/>
      <c r="M802" s="2"/>
      <c r="N802"/>
      <c r="O802"/>
      <c r="U802"/>
      <c r="V802"/>
    </row>
    <row r="803" spans="3:22" x14ac:dyDescent="0.2">
      <c r="C803" s="9"/>
      <c r="F803"/>
      <c r="M803" s="2"/>
      <c r="N803"/>
      <c r="O803"/>
      <c r="U803"/>
      <c r="V803"/>
    </row>
    <row r="804" spans="3:22" x14ac:dyDescent="0.2">
      <c r="F804"/>
      <c r="M804" s="2"/>
      <c r="N804"/>
      <c r="O804"/>
      <c r="U804"/>
      <c r="V804"/>
    </row>
    <row r="805" spans="3:22" x14ac:dyDescent="0.2">
      <c r="F805"/>
      <c r="M805" s="2"/>
      <c r="N805"/>
      <c r="O805"/>
      <c r="U805"/>
      <c r="V805"/>
    </row>
    <row r="806" spans="3:22" x14ac:dyDescent="0.2">
      <c r="F806"/>
      <c r="M806" s="2"/>
      <c r="N806"/>
      <c r="O806"/>
      <c r="U806"/>
      <c r="V806"/>
    </row>
    <row r="807" spans="3:22" x14ac:dyDescent="0.2">
      <c r="F807"/>
      <c r="M807" s="2"/>
      <c r="N807"/>
      <c r="O807"/>
      <c r="U807"/>
      <c r="V807"/>
    </row>
    <row r="808" spans="3:22" x14ac:dyDescent="0.2">
      <c r="F808"/>
      <c r="M808" s="2"/>
      <c r="N808"/>
      <c r="O808"/>
      <c r="U808"/>
      <c r="V808"/>
    </row>
    <row r="809" spans="3:22" x14ac:dyDescent="0.2">
      <c r="F809"/>
      <c r="M809" s="2"/>
      <c r="N809"/>
      <c r="O809"/>
      <c r="U809"/>
      <c r="V809"/>
    </row>
    <row r="810" spans="3:22" x14ac:dyDescent="0.2">
      <c r="F810"/>
      <c r="M810" s="2"/>
      <c r="N810"/>
      <c r="O810"/>
      <c r="U810"/>
      <c r="V810"/>
    </row>
    <row r="811" spans="3:22" x14ac:dyDescent="0.2">
      <c r="F811"/>
      <c r="M811" s="2"/>
      <c r="N811"/>
      <c r="O811"/>
      <c r="U811"/>
      <c r="V811"/>
    </row>
    <row r="812" spans="3:22" x14ac:dyDescent="0.2">
      <c r="F812"/>
      <c r="M812" s="2"/>
      <c r="N812"/>
      <c r="O812"/>
      <c r="U812"/>
      <c r="V812"/>
    </row>
    <row r="813" spans="3:22" x14ac:dyDescent="0.2">
      <c r="F813"/>
      <c r="M813" s="2"/>
      <c r="N813"/>
      <c r="O813"/>
      <c r="U813"/>
      <c r="V813"/>
    </row>
    <row r="814" spans="3:22" x14ac:dyDescent="0.2">
      <c r="F814"/>
      <c r="M814" s="2"/>
      <c r="N814"/>
      <c r="O814"/>
      <c r="U814"/>
      <c r="V814"/>
    </row>
    <row r="815" spans="3:22" x14ac:dyDescent="0.2">
      <c r="F815"/>
      <c r="M815" s="2"/>
      <c r="N815"/>
      <c r="O815"/>
      <c r="U815"/>
      <c r="V815"/>
    </row>
    <row r="816" spans="3:22" x14ac:dyDescent="0.2">
      <c r="C816" s="9"/>
      <c r="F816"/>
      <c r="M816" s="2"/>
      <c r="N816"/>
      <c r="O816"/>
      <c r="U816"/>
      <c r="V816"/>
    </row>
    <row r="817" spans="6:22" x14ac:dyDescent="0.2">
      <c r="F817"/>
      <c r="M817" s="2"/>
      <c r="N817"/>
      <c r="O817"/>
      <c r="U817"/>
      <c r="V817"/>
    </row>
    <row r="818" spans="6:22" x14ac:dyDescent="0.2">
      <c r="F818"/>
      <c r="M818" s="2"/>
      <c r="N818"/>
      <c r="O818"/>
      <c r="U818"/>
      <c r="V818"/>
    </row>
    <row r="819" spans="6:22" x14ac:dyDescent="0.2">
      <c r="F819"/>
      <c r="M819" s="2"/>
      <c r="N819"/>
      <c r="O819"/>
      <c r="U819"/>
      <c r="V819"/>
    </row>
    <row r="820" spans="6:22" x14ac:dyDescent="0.2">
      <c r="F820"/>
      <c r="M820" s="2"/>
      <c r="N820"/>
      <c r="O820"/>
      <c r="U820"/>
      <c r="V820"/>
    </row>
    <row r="821" spans="6:22" x14ac:dyDescent="0.2">
      <c r="F821"/>
      <c r="M821" s="2"/>
      <c r="N821"/>
      <c r="O821"/>
      <c r="U821"/>
      <c r="V821"/>
    </row>
    <row r="822" spans="6:22" x14ac:dyDescent="0.2">
      <c r="F822"/>
      <c r="M822" s="2"/>
      <c r="N822"/>
      <c r="O822"/>
      <c r="U822"/>
      <c r="V822"/>
    </row>
    <row r="823" spans="6:22" x14ac:dyDescent="0.2">
      <c r="F823"/>
      <c r="M823" s="2"/>
      <c r="N823"/>
      <c r="O823"/>
      <c r="U823"/>
      <c r="V823"/>
    </row>
    <row r="824" spans="6:22" x14ac:dyDescent="0.2">
      <c r="F824"/>
      <c r="M824" s="2"/>
      <c r="N824"/>
      <c r="O824"/>
      <c r="U824"/>
      <c r="V824"/>
    </row>
    <row r="825" spans="6:22" x14ac:dyDescent="0.2">
      <c r="F825"/>
      <c r="M825" s="2"/>
      <c r="N825"/>
      <c r="O825"/>
      <c r="U825"/>
      <c r="V825"/>
    </row>
    <row r="826" spans="6:22" x14ac:dyDescent="0.2">
      <c r="F826"/>
      <c r="M826" s="2"/>
      <c r="N826"/>
      <c r="O826"/>
      <c r="U826"/>
      <c r="V826"/>
    </row>
    <row r="827" spans="6:22" x14ac:dyDescent="0.2">
      <c r="F827"/>
      <c r="M827" s="2"/>
      <c r="N827"/>
      <c r="O827"/>
      <c r="U827"/>
      <c r="V827"/>
    </row>
    <row r="828" spans="6:22" x14ac:dyDescent="0.2">
      <c r="F828"/>
      <c r="M828" s="2"/>
      <c r="N828"/>
      <c r="O828"/>
      <c r="U828"/>
      <c r="V828"/>
    </row>
    <row r="829" spans="6:22" x14ac:dyDescent="0.2">
      <c r="M829" s="2"/>
    </row>
    <row r="830" spans="6:22" x14ac:dyDescent="0.2">
      <c r="M830" s="2"/>
    </row>
    <row r="831" spans="6:22" x14ac:dyDescent="0.2">
      <c r="M831" s="2"/>
    </row>
    <row r="832" spans="6:22" x14ac:dyDescent="0.2">
      <c r="M832" s="2"/>
    </row>
    <row r="833" spans="6:22" x14ac:dyDescent="0.2">
      <c r="M833" s="2"/>
    </row>
    <row r="834" spans="6:22" x14ac:dyDescent="0.2">
      <c r="M834" s="2"/>
    </row>
    <row r="835" spans="6:22" x14ac:dyDescent="0.2">
      <c r="M835" s="2"/>
    </row>
    <row r="836" spans="6:22" x14ac:dyDescent="0.2">
      <c r="M836" s="2"/>
    </row>
    <row r="837" spans="6:22" x14ac:dyDescent="0.2">
      <c r="M837" s="2"/>
    </row>
    <row r="838" spans="6:22" x14ac:dyDescent="0.2">
      <c r="M838" s="2"/>
    </row>
    <row r="839" spans="6:22" x14ac:dyDescent="0.2">
      <c r="M839" s="2"/>
    </row>
    <row r="840" spans="6:22" x14ac:dyDescent="0.2">
      <c r="M840" s="2"/>
    </row>
    <row r="841" spans="6:22" x14ac:dyDescent="0.2">
      <c r="M841" s="2"/>
    </row>
    <row r="842" spans="6:22" x14ac:dyDescent="0.2">
      <c r="M842" s="2"/>
    </row>
    <row r="843" spans="6:22" x14ac:dyDescent="0.2">
      <c r="M843" s="2"/>
    </row>
    <row r="844" spans="6:22" x14ac:dyDescent="0.2">
      <c r="M844" s="2"/>
    </row>
    <row r="845" spans="6:22" x14ac:dyDescent="0.2">
      <c r="F845"/>
      <c r="M845" s="2"/>
      <c r="N845"/>
      <c r="O845"/>
      <c r="U845"/>
      <c r="V845"/>
    </row>
    <row r="846" spans="6:22" x14ac:dyDescent="0.2">
      <c r="M846" s="2"/>
    </row>
    <row r="847" spans="6:22" x14ac:dyDescent="0.2">
      <c r="M847" s="2"/>
    </row>
    <row r="848" spans="6:22" x14ac:dyDescent="0.2">
      <c r="M848" s="2"/>
    </row>
    <row r="849" spans="3:22" x14ac:dyDescent="0.2">
      <c r="M849" s="2"/>
    </row>
    <row r="850" spans="3:22" x14ac:dyDescent="0.2">
      <c r="M850" s="2"/>
    </row>
    <row r="851" spans="3:22" x14ac:dyDescent="0.2">
      <c r="M851" s="2"/>
    </row>
    <row r="852" spans="3:22" x14ac:dyDescent="0.2">
      <c r="M852" s="2"/>
    </row>
    <row r="853" spans="3:22" x14ac:dyDescent="0.2">
      <c r="C853" s="9"/>
      <c r="F853"/>
      <c r="M853" s="2"/>
      <c r="N853"/>
      <c r="O853"/>
      <c r="U853"/>
      <c r="V853"/>
    </row>
    <row r="854" spans="3:22" x14ac:dyDescent="0.2">
      <c r="F854"/>
      <c r="M854" s="2"/>
      <c r="N854"/>
      <c r="O854"/>
      <c r="U854"/>
      <c r="V854"/>
    </row>
    <row r="855" spans="3:22" x14ac:dyDescent="0.2">
      <c r="F855"/>
      <c r="M855" s="2"/>
      <c r="N855"/>
      <c r="O855"/>
      <c r="U855"/>
      <c r="V855"/>
    </row>
    <row r="856" spans="3:22" x14ac:dyDescent="0.2">
      <c r="F856"/>
      <c r="M856" s="2"/>
      <c r="N856"/>
      <c r="O856"/>
      <c r="U856"/>
      <c r="V856"/>
    </row>
    <row r="857" spans="3:22" x14ac:dyDescent="0.2">
      <c r="F857"/>
      <c r="M857" s="2"/>
      <c r="N857"/>
      <c r="O857"/>
      <c r="U857"/>
      <c r="V857"/>
    </row>
    <row r="858" spans="3:22" x14ac:dyDescent="0.2">
      <c r="F858"/>
      <c r="M858" s="2"/>
      <c r="N858"/>
      <c r="O858"/>
      <c r="U858"/>
      <c r="V858"/>
    </row>
    <row r="859" spans="3:22" x14ac:dyDescent="0.2">
      <c r="F859"/>
      <c r="M859" s="2"/>
      <c r="N859"/>
      <c r="O859"/>
      <c r="U859"/>
      <c r="V859"/>
    </row>
    <row r="860" spans="3:22" x14ac:dyDescent="0.2">
      <c r="F860"/>
      <c r="M860" s="2"/>
      <c r="N860"/>
      <c r="O860"/>
      <c r="U860"/>
      <c r="V860"/>
    </row>
    <row r="861" spans="3:22" x14ac:dyDescent="0.2">
      <c r="F861"/>
      <c r="M861" s="2"/>
      <c r="N861"/>
      <c r="O861"/>
      <c r="U861"/>
      <c r="V861"/>
    </row>
    <row r="862" spans="3:22" x14ac:dyDescent="0.2">
      <c r="F862"/>
      <c r="M862" s="2"/>
      <c r="N862"/>
      <c r="O862"/>
      <c r="U862"/>
      <c r="V862"/>
    </row>
    <row r="863" spans="3:22" x14ac:dyDescent="0.2">
      <c r="F863"/>
      <c r="M863" s="2"/>
      <c r="N863"/>
      <c r="O863"/>
      <c r="U863"/>
      <c r="V863"/>
    </row>
    <row r="864" spans="3:22" x14ac:dyDescent="0.2">
      <c r="F864"/>
      <c r="M864" s="2"/>
      <c r="N864"/>
      <c r="O864"/>
      <c r="U864"/>
      <c r="V864"/>
    </row>
    <row r="865" spans="6:22" x14ac:dyDescent="0.2">
      <c r="F865"/>
      <c r="M865" s="2"/>
      <c r="N865"/>
      <c r="O865"/>
      <c r="U865"/>
      <c r="V865"/>
    </row>
    <row r="866" spans="6:22" x14ac:dyDescent="0.2">
      <c r="M866" s="2"/>
    </row>
    <row r="867" spans="6:22" x14ac:dyDescent="0.2">
      <c r="M867" s="2"/>
    </row>
    <row r="868" spans="6:22" x14ac:dyDescent="0.2">
      <c r="M868" s="2"/>
    </row>
    <row r="869" spans="6:22" x14ac:dyDescent="0.2">
      <c r="M869" s="2"/>
    </row>
    <row r="870" spans="6:22" x14ac:dyDescent="0.2">
      <c r="M870" s="2"/>
    </row>
    <row r="871" spans="6:22" x14ac:dyDescent="0.2">
      <c r="M871" s="2"/>
    </row>
    <row r="872" spans="6:22" x14ac:dyDescent="0.2">
      <c r="F872"/>
      <c r="M872" s="2"/>
      <c r="N872"/>
      <c r="O872"/>
      <c r="U872"/>
      <c r="V872"/>
    </row>
    <row r="873" spans="6:22" x14ac:dyDescent="0.2">
      <c r="F873"/>
      <c r="M873" s="2"/>
      <c r="N873"/>
      <c r="O873"/>
      <c r="U873"/>
      <c r="V873"/>
    </row>
    <row r="874" spans="6:22" x14ac:dyDescent="0.2">
      <c r="F874"/>
      <c r="M874" s="2"/>
      <c r="N874"/>
      <c r="O874"/>
      <c r="U874"/>
      <c r="V874"/>
    </row>
    <row r="875" spans="6:22" x14ac:dyDescent="0.2">
      <c r="F875"/>
      <c r="M875" s="2"/>
      <c r="N875"/>
      <c r="O875"/>
      <c r="U875"/>
      <c r="V875"/>
    </row>
    <row r="876" spans="6:22" x14ac:dyDescent="0.2">
      <c r="F876"/>
      <c r="M876" s="2"/>
      <c r="N876"/>
      <c r="O876"/>
      <c r="U876"/>
      <c r="V876"/>
    </row>
    <row r="877" spans="6:22" x14ac:dyDescent="0.2">
      <c r="F877"/>
      <c r="M877" s="2"/>
      <c r="N877"/>
      <c r="O877"/>
      <c r="U877"/>
      <c r="V877"/>
    </row>
    <row r="878" spans="6:22" x14ac:dyDescent="0.2">
      <c r="F878"/>
      <c r="M878" s="2"/>
      <c r="N878"/>
      <c r="O878"/>
      <c r="U878"/>
      <c r="V878"/>
    </row>
    <row r="879" spans="6:22" x14ac:dyDescent="0.2">
      <c r="F879"/>
      <c r="M879" s="2"/>
      <c r="N879"/>
      <c r="O879"/>
      <c r="U879"/>
      <c r="V879"/>
    </row>
    <row r="880" spans="6:22" x14ac:dyDescent="0.2">
      <c r="F880"/>
      <c r="M880" s="2"/>
      <c r="N880"/>
      <c r="O880"/>
      <c r="U880"/>
      <c r="V880"/>
    </row>
    <row r="881" spans="6:22" x14ac:dyDescent="0.2">
      <c r="F881"/>
      <c r="M881" s="2"/>
      <c r="N881"/>
      <c r="O881"/>
      <c r="U881"/>
      <c r="V881"/>
    </row>
    <row r="882" spans="6:22" x14ac:dyDescent="0.2">
      <c r="F882"/>
      <c r="M882" s="2"/>
      <c r="N882"/>
      <c r="O882"/>
      <c r="U882"/>
      <c r="V882"/>
    </row>
    <row r="883" spans="6:22" x14ac:dyDescent="0.2">
      <c r="M883" s="2"/>
    </row>
    <row r="884" spans="6:22" x14ac:dyDescent="0.2">
      <c r="F884"/>
      <c r="M884" s="2"/>
      <c r="N884"/>
      <c r="O884"/>
      <c r="U884"/>
      <c r="V884"/>
    </row>
    <row r="885" spans="6:22" x14ac:dyDescent="0.2">
      <c r="M885" s="2"/>
    </row>
    <row r="886" spans="6:22" x14ac:dyDescent="0.2">
      <c r="M886" s="2"/>
    </row>
    <row r="887" spans="6:22" x14ac:dyDescent="0.2">
      <c r="M887" s="2"/>
    </row>
    <row r="888" spans="6:22" x14ac:dyDescent="0.2">
      <c r="M888" s="2"/>
    </row>
    <row r="889" spans="6:22" x14ac:dyDescent="0.2">
      <c r="M889" s="2"/>
    </row>
    <row r="890" spans="6:22" x14ac:dyDescent="0.2">
      <c r="M890" s="2"/>
    </row>
    <row r="891" spans="6:22" x14ac:dyDescent="0.2">
      <c r="F891"/>
      <c r="M891" s="2"/>
      <c r="N891"/>
      <c r="O891"/>
      <c r="U891"/>
      <c r="V891"/>
    </row>
    <row r="892" spans="6:22" x14ac:dyDescent="0.2">
      <c r="F892"/>
      <c r="M892" s="2"/>
      <c r="N892"/>
      <c r="O892"/>
      <c r="U892"/>
      <c r="V892"/>
    </row>
    <row r="893" spans="6:22" x14ac:dyDescent="0.2">
      <c r="F893"/>
      <c r="M893" s="2"/>
      <c r="N893"/>
      <c r="O893"/>
      <c r="U893"/>
      <c r="V893"/>
    </row>
    <row r="894" spans="6:22" x14ac:dyDescent="0.2">
      <c r="F894"/>
      <c r="M894" s="2"/>
      <c r="N894"/>
      <c r="O894"/>
      <c r="U894"/>
      <c r="V894"/>
    </row>
    <row r="895" spans="6:22" x14ac:dyDescent="0.2">
      <c r="F895"/>
      <c r="M895" s="2"/>
      <c r="N895"/>
      <c r="O895"/>
      <c r="U895"/>
      <c r="V895"/>
    </row>
    <row r="896" spans="6:22" x14ac:dyDescent="0.2">
      <c r="F896"/>
      <c r="M896" s="2"/>
      <c r="N896"/>
      <c r="O896"/>
      <c r="U896"/>
      <c r="V896"/>
    </row>
    <row r="897" spans="3:22" x14ac:dyDescent="0.2">
      <c r="F897"/>
      <c r="M897" s="2"/>
      <c r="N897"/>
      <c r="O897"/>
      <c r="U897"/>
      <c r="V897"/>
    </row>
    <row r="898" spans="3:22" x14ac:dyDescent="0.2">
      <c r="F898"/>
      <c r="M898" s="2"/>
      <c r="N898"/>
      <c r="O898"/>
      <c r="U898"/>
      <c r="V898"/>
    </row>
    <row r="899" spans="3:22" x14ac:dyDescent="0.2">
      <c r="F899"/>
      <c r="M899" s="2"/>
      <c r="N899"/>
      <c r="O899"/>
      <c r="U899"/>
      <c r="V899"/>
    </row>
    <row r="900" spans="3:22" x14ac:dyDescent="0.2">
      <c r="F900"/>
      <c r="M900" s="2"/>
      <c r="N900"/>
      <c r="O900"/>
      <c r="U900"/>
      <c r="V900"/>
    </row>
    <row r="901" spans="3:22" x14ac:dyDescent="0.2">
      <c r="F901"/>
      <c r="M901" s="2"/>
      <c r="N901"/>
      <c r="O901"/>
      <c r="U901"/>
      <c r="V901"/>
    </row>
    <row r="902" spans="3:22" x14ac:dyDescent="0.2">
      <c r="F902"/>
      <c r="M902" s="2"/>
      <c r="N902"/>
      <c r="O902"/>
      <c r="U902"/>
      <c r="V902"/>
    </row>
    <row r="903" spans="3:22" x14ac:dyDescent="0.2">
      <c r="F903"/>
      <c r="M903" s="2"/>
      <c r="N903"/>
      <c r="O903"/>
      <c r="U903"/>
      <c r="V903"/>
    </row>
    <row r="904" spans="3:22" x14ac:dyDescent="0.2">
      <c r="F904"/>
      <c r="M904" s="2"/>
      <c r="N904"/>
      <c r="O904"/>
      <c r="U904"/>
      <c r="V904"/>
    </row>
    <row r="905" spans="3:22" x14ac:dyDescent="0.2">
      <c r="C905" s="9"/>
      <c r="F905"/>
      <c r="M905" s="2"/>
      <c r="N905"/>
      <c r="O905"/>
      <c r="U905"/>
      <c r="V905"/>
    </row>
    <row r="906" spans="3:22" x14ac:dyDescent="0.2">
      <c r="F906"/>
      <c r="M906" s="2"/>
      <c r="N906"/>
      <c r="O906"/>
      <c r="U906"/>
      <c r="V906"/>
    </row>
    <row r="907" spans="3:22" x14ac:dyDescent="0.2">
      <c r="F907"/>
      <c r="M907" s="2"/>
      <c r="N907"/>
      <c r="O907"/>
      <c r="U907"/>
      <c r="V907"/>
    </row>
    <row r="908" spans="3:22" x14ac:dyDescent="0.2">
      <c r="F908"/>
      <c r="M908" s="2"/>
      <c r="N908"/>
      <c r="O908"/>
      <c r="U908"/>
      <c r="V908"/>
    </row>
    <row r="909" spans="3:22" x14ac:dyDescent="0.2">
      <c r="F909"/>
      <c r="M909" s="2"/>
      <c r="N909"/>
      <c r="O909"/>
      <c r="U909"/>
      <c r="V909"/>
    </row>
    <row r="910" spans="3:22" x14ac:dyDescent="0.2">
      <c r="F910"/>
      <c r="M910" s="2"/>
      <c r="N910"/>
      <c r="O910"/>
      <c r="U910"/>
      <c r="V910"/>
    </row>
    <row r="911" spans="3:22" x14ac:dyDescent="0.2">
      <c r="F911"/>
      <c r="M911" s="2"/>
      <c r="N911"/>
      <c r="O911"/>
      <c r="U911"/>
      <c r="V911"/>
    </row>
    <row r="912" spans="3:22" x14ac:dyDescent="0.2">
      <c r="F912"/>
      <c r="M912" s="2"/>
      <c r="N912"/>
      <c r="O912"/>
      <c r="U912"/>
      <c r="V912"/>
    </row>
    <row r="913" spans="6:22" x14ac:dyDescent="0.2">
      <c r="F913"/>
      <c r="M913" s="2"/>
      <c r="N913"/>
      <c r="O913"/>
      <c r="U913"/>
      <c r="V913"/>
    </row>
    <row r="914" spans="6:22" x14ac:dyDescent="0.2">
      <c r="F914"/>
      <c r="M914" s="2"/>
      <c r="N914"/>
      <c r="O914"/>
      <c r="U914"/>
      <c r="V914"/>
    </row>
    <row r="915" spans="6:22" x14ac:dyDescent="0.2">
      <c r="F915"/>
      <c r="M915" s="2"/>
      <c r="N915"/>
      <c r="O915"/>
      <c r="U915"/>
      <c r="V915"/>
    </row>
    <row r="916" spans="6:22" x14ac:dyDescent="0.2">
      <c r="F916"/>
      <c r="M916" s="2"/>
      <c r="N916"/>
      <c r="O916"/>
      <c r="U916"/>
      <c r="V916"/>
    </row>
    <row r="917" spans="6:22" x14ac:dyDescent="0.2">
      <c r="M917" s="2"/>
    </row>
    <row r="918" spans="6:22" x14ac:dyDescent="0.2">
      <c r="F918"/>
      <c r="M918" s="2"/>
      <c r="N918"/>
      <c r="O918"/>
      <c r="U918"/>
      <c r="V918"/>
    </row>
    <row r="919" spans="6:22" x14ac:dyDescent="0.2">
      <c r="M919" s="2"/>
    </row>
    <row r="920" spans="6:22" x14ac:dyDescent="0.2">
      <c r="M920" s="2"/>
    </row>
    <row r="921" spans="6:22" x14ac:dyDescent="0.2">
      <c r="M921" s="2"/>
    </row>
    <row r="922" spans="6:22" x14ac:dyDescent="0.2">
      <c r="M922" s="2"/>
    </row>
    <row r="923" spans="6:22" x14ac:dyDescent="0.2">
      <c r="F923"/>
      <c r="M923" s="2"/>
      <c r="N923"/>
      <c r="O923"/>
      <c r="U923"/>
      <c r="V923"/>
    </row>
    <row r="924" spans="6:22" x14ac:dyDescent="0.2">
      <c r="F924"/>
      <c r="M924" s="2"/>
      <c r="N924"/>
      <c r="O924"/>
      <c r="U924"/>
      <c r="V924"/>
    </row>
    <row r="925" spans="6:22" x14ac:dyDescent="0.2">
      <c r="F925"/>
      <c r="M925" s="2"/>
      <c r="N925"/>
      <c r="O925"/>
      <c r="U925"/>
      <c r="V925"/>
    </row>
    <row r="926" spans="6:22" x14ac:dyDescent="0.2">
      <c r="F926"/>
      <c r="M926" s="2"/>
      <c r="N926"/>
      <c r="O926"/>
      <c r="U926"/>
      <c r="V926"/>
    </row>
    <row r="927" spans="6:22" x14ac:dyDescent="0.2">
      <c r="F927"/>
      <c r="M927" s="2"/>
      <c r="N927"/>
      <c r="O927"/>
      <c r="U927"/>
      <c r="V927"/>
    </row>
    <row r="928" spans="6:22" x14ac:dyDescent="0.2">
      <c r="F928"/>
      <c r="M928" s="2"/>
      <c r="N928"/>
      <c r="O928"/>
      <c r="U928"/>
      <c r="V928"/>
    </row>
    <row r="929" spans="6:22" x14ac:dyDescent="0.2">
      <c r="F929"/>
      <c r="M929" s="2"/>
      <c r="N929"/>
      <c r="O929"/>
      <c r="U929"/>
      <c r="V929"/>
    </row>
    <row r="930" spans="6:22" x14ac:dyDescent="0.2">
      <c r="F930"/>
      <c r="M930" s="2"/>
      <c r="N930"/>
      <c r="O930"/>
      <c r="U930"/>
      <c r="V930"/>
    </row>
    <row r="931" spans="6:22" x14ac:dyDescent="0.2">
      <c r="M931" s="2"/>
    </row>
    <row r="932" spans="6:22" x14ac:dyDescent="0.2">
      <c r="M932" s="2"/>
    </row>
    <row r="933" spans="6:22" x14ac:dyDescent="0.2">
      <c r="M933" s="2"/>
    </row>
    <row r="934" spans="6:22" x14ac:dyDescent="0.2">
      <c r="M934" s="2"/>
    </row>
    <row r="935" spans="6:22" x14ac:dyDescent="0.2">
      <c r="F935"/>
      <c r="M935" s="2"/>
      <c r="N935"/>
      <c r="O935"/>
      <c r="U935"/>
      <c r="V935"/>
    </row>
    <row r="936" spans="6:22" x14ac:dyDescent="0.2">
      <c r="F936"/>
      <c r="M936" s="2"/>
      <c r="N936"/>
      <c r="O936"/>
      <c r="U936"/>
      <c r="V936"/>
    </row>
    <row r="937" spans="6:22" x14ac:dyDescent="0.2">
      <c r="F937"/>
      <c r="M937" s="2"/>
      <c r="N937"/>
      <c r="O937"/>
      <c r="U937"/>
      <c r="V937"/>
    </row>
    <row r="938" spans="6:22" x14ac:dyDescent="0.2">
      <c r="F938"/>
      <c r="M938" s="2"/>
      <c r="N938"/>
      <c r="O938"/>
      <c r="U938"/>
      <c r="V938"/>
    </row>
    <row r="939" spans="6:22" x14ac:dyDescent="0.2">
      <c r="F939"/>
      <c r="M939" s="2"/>
      <c r="N939"/>
      <c r="O939"/>
      <c r="U939"/>
      <c r="V939"/>
    </row>
    <row r="940" spans="6:22" x14ac:dyDescent="0.2">
      <c r="M940" s="2"/>
    </row>
    <row r="941" spans="6:22" x14ac:dyDescent="0.2">
      <c r="M941" s="2"/>
    </row>
    <row r="942" spans="6:22" x14ac:dyDescent="0.2">
      <c r="M942" s="2"/>
    </row>
    <row r="943" spans="6:22" x14ac:dyDescent="0.2">
      <c r="M943" s="2"/>
    </row>
    <row r="944" spans="6:22" x14ac:dyDescent="0.2">
      <c r="M944" s="2"/>
    </row>
    <row r="945" spans="6:22" x14ac:dyDescent="0.2">
      <c r="F945"/>
      <c r="M945" s="2"/>
      <c r="N945"/>
      <c r="O945"/>
      <c r="U945"/>
      <c r="V945"/>
    </row>
    <row r="946" spans="6:22" x14ac:dyDescent="0.2">
      <c r="F946"/>
      <c r="M946" s="2"/>
      <c r="N946"/>
      <c r="O946"/>
      <c r="U946"/>
      <c r="V946"/>
    </row>
    <row r="947" spans="6:22" x14ac:dyDescent="0.2">
      <c r="F947"/>
      <c r="M947" s="2"/>
      <c r="N947"/>
      <c r="O947"/>
      <c r="U947"/>
      <c r="V947"/>
    </row>
    <row r="948" spans="6:22" x14ac:dyDescent="0.2">
      <c r="F948"/>
      <c r="M948" s="2"/>
      <c r="N948"/>
      <c r="O948"/>
      <c r="U948"/>
      <c r="V948"/>
    </row>
    <row r="949" spans="6:22" x14ac:dyDescent="0.2">
      <c r="M949" s="2"/>
    </row>
    <row r="950" spans="6:22" x14ac:dyDescent="0.2">
      <c r="M950" s="2"/>
    </row>
    <row r="951" spans="6:22" x14ac:dyDescent="0.2">
      <c r="M951" s="2"/>
    </row>
    <row r="952" spans="6:22" x14ac:dyDescent="0.2">
      <c r="M952" s="2"/>
    </row>
    <row r="953" spans="6:22" x14ac:dyDescent="0.2">
      <c r="M953" s="2"/>
    </row>
    <row r="954" spans="6:22" x14ac:dyDescent="0.2">
      <c r="M954" s="2"/>
    </row>
    <row r="955" spans="6:22" x14ac:dyDescent="0.2">
      <c r="M955" s="2"/>
    </row>
    <row r="956" spans="6:22" x14ac:dyDescent="0.2">
      <c r="M956" s="2"/>
    </row>
    <row r="957" spans="6:22" x14ac:dyDescent="0.2">
      <c r="M957" s="2"/>
    </row>
    <row r="958" spans="6:22" x14ac:dyDescent="0.2">
      <c r="M958" s="2"/>
    </row>
    <row r="959" spans="6:22" x14ac:dyDescent="0.2">
      <c r="F959"/>
      <c r="M959" s="2"/>
      <c r="N959"/>
      <c r="O959"/>
      <c r="U959"/>
      <c r="V959"/>
    </row>
    <row r="960" spans="6:22" x14ac:dyDescent="0.2">
      <c r="M960" s="2"/>
    </row>
    <row r="961" spans="6:22" x14ac:dyDescent="0.2">
      <c r="M961" s="2"/>
    </row>
    <row r="962" spans="6:22" x14ac:dyDescent="0.2">
      <c r="M962" s="2"/>
    </row>
    <row r="963" spans="6:22" x14ac:dyDescent="0.2">
      <c r="M963" s="2"/>
    </row>
    <row r="964" spans="6:22" x14ac:dyDescent="0.2">
      <c r="M964" s="2"/>
    </row>
    <row r="965" spans="6:22" x14ac:dyDescent="0.2">
      <c r="M965" s="2"/>
    </row>
    <row r="966" spans="6:22" x14ac:dyDescent="0.2">
      <c r="M966" s="2"/>
    </row>
    <row r="967" spans="6:22" x14ac:dyDescent="0.2">
      <c r="F967"/>
      <c r="M967" s="2"/>
      <c r="N967"/>
      <c r="O967"/>
      <c r="U967"/>
      <c r="V967"/>
    </row>
    <row r="968" spans="6:22" x14ac:dyDescent="0.2">
      <c r="F968"/>
      <c r="M968" s="2"/>
      <c r="N968"/>
      <c r="O968"/>
      <c r="U968"/>
      <c r="V968"/>
    </row>
    <row r="969" spans="6:22" x14ac:dyDescent="0.2">
      <c r="F969"/>
      <c r="M969" s="2"/>
      <c r="N969"/>
      <c r="O969"/>
      <c r="U969"/>
      <c r="V969"/>
    </row>
    <row r="970" spans="6:22" x14ac:dyDescent="0.2">
      <c r="F970"/>
      <c r="M970" s="2"/>
      <c r="N970"/>
      <c r="O970"/>
      <c r="U970"/>
      <c r="V970"/>
    </row>
    <row r="971" spans="6:22" x14ac:dyDescent="0.2">
      <c r="F971"/>
      <c r="M971" s="2"/>
      <c r="N971"/>
      <c r="O971"/>
      <c r="U971"/>
      <c r="V971"/>
    </row>
    <row r="972" spans="6:22" x14ac:dyDescent="0.2">
      <c r="F972"/>
      <c r="M972" s="2"/>
      <c r="N972"/>
      <c r="O972"/>
      <c r="U972"/>
      <c r="V972"/>
    </row>
    <row r="973" spans="6:22" x14ac:dyDescent="0.2">
      <c r="F973"/>
      <c r="M973" s="2"/>
      <c r="N973"/>
      <c r="O973"/>
      <c r="U973"/>
      <c r="V973"/>
    </row>
    <row r="974" spans="6:22" x14ac:dyDescent="0.2">
      <c r="F974"/>
      <c r="M974" s="2"/>
      <c r="N974"/>
      <c r="O974"/>
      <c r="U974"/>
      <c r="V974"/>
    </row>
    <row r="975" spans="6:22" x14ac:dyDescent="0.2">
      <c r="F975"/>
      <c r="M975" s="2"/>
      <c r="N975"/>
      <c r="O975"/>
      <c r="U975"/>
      <c r="V975"/>
    </row>
    <row r="976" spans="6:22" x14ac:dyDescent="0.2">
      <c r="F976"/>
      <c r="M976" s="2"/>
      <c r="N976"/>
      <c r="O976"/>
      <c r="U976"/>
      <c r="V976"/>
    </row>
    <row r="977" spans="6:22" x14ac:dyDescent="0.2">
      <c r="F977"/>
      <c r="M977" s="2"/>
      <c r="N977"/>
      <c r="O977"/>
      <c r="U977"/>
      <c r="V977"/>
    </row>
    <row r="978" spans="6:22" x14ac:dyDescent="0.2">
      <c r="F978"/>
      <c r="M978" s="2"/>
      <c r="N978"/>
      <c r="O978"/>
      <c r="U978"/>
      <c r="V978"/>
    </row>
    <row r="979" spans="6:22" x14ac:dyDescent="0.2">
      <c r="F979"/>
      <c r="M979" s="2"/>
      <c r="N979"/>
      <c r="O979"/>
      <c r="U979"/>
      <c r="V979"/>
    </row>
    <row r="980" spans="6:22" x14ac:dyDescent="0.2">
      <c r="F980"/>
      <c r="M980" s="2"/>
      <c r="N980"/>
      <c r="O980"/>
      <c r="U980"/>
      <c r="V980"/>
    </row>
    <row r="981" spans="6:22" x14ac:dyDescent="0.2">
      <c r="M981" s="2"/>
    </row>
    <row r="982" spans="6:22" x14ac:dyDescent="0.2">
      <c r="F982"/>
      <c r="M982" s="2"/>
      <c r="N982"/>
      <c r="O982"/>
      <c r="U982"/>
      <c r="V982"/>
    </row>
    <row r="983" spans="6:22" x14ac:dyDescent="0.2">
      <c r="M983" s="2"/>
    </row>
    <row r="984" spans="6:22" x14ac:dyDescent="0.2">
      <c r="M984" s="2"/>
    </row>
    <row r="985" spans="6:22" x14ac:dyDescent="0.2">
      <c r="M985" s="2"/>
    </row>
    <row r="986" spans="6:22" x14ac:dyDescent="0.2">
      <c r="M986" s="2"/>
    </row>
    <row r="987" spans="6:22" x14ac:dyDescent="0.2">
      <c r="M987" s="2"/>
    </row>
    <row r="988" spans="6:22" x14ac:dyDescent="0.2">
      <c r="M988" s="2"/>
    </row>
    <row r="989" spans="6:22" x14ac:dyDescent="0.2">
      <c r="F989"/>
      <c r="M989" s="2"/>
      <c r="N989"/>
      <c r="O989"/>
      <c r="U989"/>
      <c r="V989"/>
    </row>
    <row r="990" spans="6:22" x14ac:dyDescent="0.2">
      <c r="F990"/>
      <c r="M990" s="2"/>
      <c r="N990"/>
      <c r="O990"/>
      <c r="U990"/>
      <c r="V990"/>
    </row>
    <row r="991" spans="6:22" x14ac:dyDescent="0.2">
      <c r="F991"/>
      <c r="M991" s="2"/>
      <c r="N991"/>
      <c r="O991"/>
      <c r="U991"/>
      <c r="V991"/>
    </row>
    <row r="992" spans="6:22" x14ac:dyDescent="0.2">
      <c r="F992"/>
      <c r="M992" s="2"/>
      <c r="N992"/>
      <c r="O992"/>
      <c r="U992"/>
      <c r="V992"/>
    </row>
    <row r="993" spans="6:22" x14ac:dyDescent="0.2">
      <c r="M993" s="2"/>
    </row>
    <row r="994" spans="6:22" x14ac:dyDescent="0.2">
      <c r="M994" s="2"/>
    </row>
    <row r="995" spans="6:22" x14ac:dyDescent="0.2">
      <c r="M995" s="2"/>
    </row>
    <row r="996" spans="6:22" x14ac:dyDescent="0.2">
      <c r="M996" s="2"/>
    </row>
    <row r="997" spans="6:22" x14ac:dyDescent="0.2">
      <c r="M997" s="2"/>
    </row>
    <row r="998" spans="6:22" x14ac:dyDescent="0.2">
      <c r="M998" s="2"/>
    </row>
    <row r="999" spans="6:22" x14ac:dyDescent="0.2">
      <c r="M999" s="2"/>
    </row>
    <row r="1000" spans="6:22" x14ac:dyDescent="0.2">
      <c r="M1000" s="2"/>
    </row>
    <row r="1001" spans="6:22" x14ac:dyDescent="0.2">
      <c r="M1001" s="2"/>
    </row>
    <row r="1002" spans="6:22" x14ac:dyDescent="0.2">
      <c r="M1002" s="2"/>
    </row>
    <row r="1003" spans="6:22" x14ac:dyDescent="0.2">
      <c r="F1003"/>
      <c r="M1003" s="2"/>
      <c r="N1003"/>
      <c r="O1003"/>
      <c r="U1003"/>
      <c r="V1003"/>
    </row>
    <row r="1004" spans="6:22" x14ac:dyDescent="0.2">
      <c r="M1004" s="2"/>
    </row>
    <row r="1005" spans="6:22" x14ac:dyDescent="0.2">
      <c r="M1005" s="2"/>
    </row>
    <row r="1006" spans="6:22" x14ac:dyDescent="0.2">
      <c r="M1006" s="2"/>
    </row>
    <row r="1007" spans="6:22" x14ac:dyDescent="0.2">
      <c r="M1007" s="2"/>
    </row>
    <row r="1008" spans="6:22" x14ac:dyDescent="0.2">
      <c r="M1008" s="2"/>
    </row>
    <row r="1009" spans="6:22" x14ac:dyDescent="0.2">
      <c r="M1009" s="2"/>
    </row>
    <row r="1010" spans="6:22" x14ac:dyDescent="0.2">
      <c r="M1010" s="2"/>
    </row>
    <row r="1011" spans="6:22" x14ac:dyDescent="0.2">
      <c r="F1011"/>
      <c r="M1011" s="2"/>
      <c r="N1011"/>
      <c r="O1011"/>
      <c r="U1011"/>
      <c r="V1011"/>
    </row>
    <row r="1012" spans="6:22" x14ac:dyDescent="0.2">
      <c r="F1012"/>
      <c r="M1012" s="2"/>
      <c r="N1012"/>
      <c r="O1012"/>
      <c r="U1012"/>
      <c r="V1012"/>
    </row>
    <row r="1013" spans="6:22" x14ac:dyDescent="0.2">
      <c r="F1013"/>
      <c r="M1013" s="2"/>
      <c r="N1013"/>
      <c r="O1013"/>
      <c r="U1013"/>
      <c r="V1013"/>
    </row>
    <row r="1014" spans="6:22" x14ac:dyDescent="0.2">
      <c r="F1014"/>
      <c r="M1014" s="2"/>
      <c r="N1014"/>
      <c r="O1014"/>
      <c r="U1014"/>
      <c r="V1014"/>
    </row>
    <row r="1015" spans="6:22" x14ac:dyDescent="0.2">
      <c r="F1015"/>
      <c r="M1015" s="2"/>
      <c r="N1015"/>
      <c r="O1015"/>
      <c r="U1015"/>
      <c r="V1015"/>
    </row>
    <row r="1016" spans="6:22" x14ac:dyDescent="0.2">
      <c r="F1016"/>
      <c r="M1016" s="2"/>
      <c r="N1016"/>
      <c r="O1016"/>
      <c r="U1016"/>
      <c r="V1016"/>
    </row>
    <row r="1017" spans="6:22" x14ac:dyDescent="0.2">
      <c r="F1017"/>
      <c r="M1017" s="2"/>
      <c r="N1017"/>
      <c r="O1017"/>
      <c r="U1017"/>
      <c r="V1017"/>
    </row>
    <row r="1018" spans="6:22" x14ac:dyDescent="0.2">
      <c r="F1018"/>
      <c r="M1018" s="2"/>
      <c r="N1018"/>
      <c r="O1018"/>
      <c r="U1018"/>
      <c r="V1018"/>
    </row>
    <row r="1019" spans="6:22" x14ac:dyDescent="0.2">
      <c r="F1019"/>
      <c r="M1019" s="2"/>
      <c r="N1019"/>
      <c r="O1019"/>
      <c r="U1019"/>
      <c r="V1019"/>
    </row>
    <row r="1020" spans="6:22" x14ac:dyDescent="0.2">
      <c r="F1020"/>
      <c r="M1020" s="2"/>
      <c r="N1020"/>
      <c r="O1020"/>
      <c r="U1020"/>
      <c r="V1020"/>
    </row>
    <row r="1021" spans="6:22" x14ac:dyDescent="0.2">
      <c r="F1021"/>
      <c r="M1021" s="2"/>
      <c r="N1021"/>
      <c r="O1021"/>
      <c r="U1021"/>
      <c r="V1021"/>
    </row>
    <row r="1022" spans="6:22" x14ac:dyDescent="0.2">
      <c r="F1022"/>
      <c r="M1022" s="2"/>
      <c r="N1022"/>
      <c r="O1022"/>
      <c r="U1022"/>
      <c r="V1022"/>
    </row>
    <row r="1023" spans="6:22" x14ac:dyDescent="0.2">
      <c r="F1023"/>
      <c r="M1023" s="2"/>
      <c r="N1023"/>
      <c r="O1023"/>
      <c r="U1023"/>
      <c r="V1023"/>
    </row>
    <row r="1024" spans="6:22" x14ac:dyDescent="0.2">
      <c r="F1024"/>
      <c r="M1024" s="2"/>
      <c r="N1024"/>
      <c r="O1024"/>
      <c r="U1024"/>
      <c r="V1024"/>
    </row>
    <row r="1025" spans="6:22" x14ac:dyDescent="0.2">
      <c r="M1025" s="2"/>
    </row>
    <row r="1026" spans="6:22" x14ac:dyDescent="0.2">
      <c r="F1026"/>
      <c r="M1026" s="2"/>
      <c r="N1026"/>
      <c r="O1026"/>
      <c r="U1026"/>
      <c r="V1026"/>
    </row>
    <row r="1027" spans="6:22" x14ac:dyDescent="0.2">
      <c r="M1027" s="2"/>
    </row>
    <row r="1028" spans="6:22" x14ac:dyDescent="0.2">
      <c r="M1028" s="2"/>
    </row>
    <row r="1029" spans="6:22" x14ac:dyDescent="0.2">
      <c r="M1029" s="2"/>
    </row>
    <row r="1030" spans="6:22" x14ac:dyDescent="0.2">
      <c r="M1030" s="2"/>
    </row>
    <row r="1031" spans="6:22" x14ac:dyDescent="0.2">
      <c r="M1031" s="2"/>
    </row>
    <row r="1032" spans="6:22" x14ac:dyDescent="0.2">
      <c r="M1032" s="2"/>
    </row>
    <row r="1033" spans="6:22" x14ac:dyDescent="0.2">
      <c r="F1033"/>
      <c r="M1033" s="2"/>
      <c r="N1033"/>
      <c r="O1033"/>
      <c r="U1033"/>
      <c r="V1033"/>
    </row>
    <row r="1034" spans="6:22" x14ac:dyDescent="0.2">
      <c r="F1034"/>
      <c r="M1034" s="2"/>
      <c r="N1034"/>
      <c r="O1034"/>
      <c r="U1034"/>
      <c r="V1034"/>
    </row>
    <row r="1035" spans="6:22" x14ac:dyDescent="0.2">
      <c r="F1035"/>
      <c r="M1035" s="2"/>
      <c r="N1035"/>
      <c r="O1035"/>
      <c r="U1035"/>
      <c r="V1035"/>
    </row>
    <row r="1036" spans="6:22" x14ac:dyDescent="0.2">
      <c r="F1036"/>
      <c r="M1036" s="2"/>
      <c r="N1036"/>
      <c r="O1036"/>
      <c r="U1036"/>
      <c r="V1036"/>
    </row>
    <row r="1037" spans="6:22" x14ac:dyDescent="0.2">
      <c r="F1037"/>
      <c r="M1037" s="2"/>
      <c r="N1037"/>
      <c r="O1037"/>
      <c r="U1037"/>
      <c r="V1037"/>
    </row>
    <row r="1038" spans="6:22" x14ac:dyDescent="0.2">
      <c r="F1038"/>
      <c r="M1038" s="2"/>
      <c r="N1038"/>
      <c r="O1038"/>
      <c r="U1038"/>
      <c r="V1038"/>
    </row>
    <row r="1039" spans="6:22" x14ac:dyDescent="0.2">
      <c r="F1039"/>
      <c r="M1039" s="2"/>
      <c r="N1039"/>
      <c r="O1039"/>
      <c r="U1039"/>
      <c r="V1039"/>
    </row>
    <row r="1040" spans="6:22" x14ac:dyDescent="0.2">
      <c r="F1040"/>
      <c r="M1040" s="2"/>
      <c r="N1040"/>
      <c r="O1040"/>
      <c r="U1040"/>
      <c r="V1040"/>
    </row>
    <row r="1041" spans="6:22" x14ac:dyDescent="0.2">
      <c r="F1041"/>
      <c r="M1041" s="2"/>
      <c r="N1041"/>
      <c r="O1041"/>
      <c r="U1041"/>
      <c r="V1041"/>
    </row>
    <row r="1042" spans="6:22" x14ac:dyDescent="0.2">
      <c r="F1042"/>
      <c r="M1042" s="2"/>
      <c r="N1042"/>
      <c r="O1042"/>
      <c r="U1042"/>
      <c r="V1042"/>
    </row>
    <row r="1043" spans="6:22" x14ac:dyDescent="0.2">
      <c r="F1043"/>
      <c r="M1043" s="2"/>
      <c r="N1043"/>
      <c r="O1043"/>
      <c r="U1043"/>
      <c r="V1043"/>
    </row>
    <row r="1044" spans="6:22" x14ac:dyDescent="0.2">
      <c r="F1044"/>
      <c r="M1044" s="2"/>
      <c r="N1044"/>
      <c r="O1044"/>
      <c r="U1044"/>
      <c r="V1044"/>
    </row>
    <row r="1045" spans="6:22" x14ac:dyDescent="0.2">
      <c r="F1045"/>
      <c r="M1045" s="2"/>
      <c r="N1045"/>
      <c r="O1045"/>
      <c r="U1045"/>
      <c r="V1045"/>
    </row>
    <row r="1046" spans="6:22" x14ac:dyDescent="0.2">
      <c r="F1046"/>
      <c r="M1046" s="2"/>
      <c r="N1046"/>
      <c r="O1046"/>
      <c r="U1046"/>
      <c r="V1046"/>
    </row>
    <row r="1047" spans="6:22" x14ac:dyDescent="0.2">
      <c r="F1047"/>
      <c r="M1047" s="2"/>
      <c r="N1047"/>
      <c r="O1047"/>
      <c r="U1047"/>
      <c r="V1047"/>
    </row>
    <row r="1048" spans="6:22" x14ac:dyDescent="0.2">
      <c r="M1048" s="2"/>
    </row>
    <row r="1049" spans="6:22" x14ac:dyDescent="0.2">
      <c r="F1049"/>
      <c r="M1049" s="2"/>
      <c r="N1049"/>
      <c r="O1049"/>
      <c r="U1049"/>
      <c r="V1049"/>
    </row>
    <row r="1050" spans="6:22" x14ac:dyDescent="0.2">
      <c r="M1050" s="2"/>
    </row>
    <row r="1051" spans="6:22" x14ac:dyDescent="0.2">
      <c r="M1051" s="2"/>
    </row>
    <row r="1052" spans="6:22" x14ac:dyDescent="0.2">
      <c r="M1052" s="2"/>
    </row>
    <row r="1053" spans="6:22" x14ac:dyDescent="0.2">
      <c r="M1053" s="2"/>
    </row>
    <row r="1054" spans="6:22" x14ac:dyDescent="0.2">
      <c r="M1054" s="2"/>
    </row>
    <row r="1055" spans="6:22" x14ac:dyDescent="0.2">
      <c r="M1055" s="2"/>
    </row>
    <row r="1056" spans="6:22" x14ac:dyDescent="0.2">
      <c r="M1056" s="2"/>
    </row>
    <row r="1057" spans="6:22" x14ac:dyDescent="0.2">
      <c r="F1057"/>
      <c r="M1057" s="2"/>
      <c r="N1057"/>
      <c r="O1057"/>
      <c r="U1057"/>
      <c r="V1057"/>
    </row>
    <row r="1058" spans="6:22" x14ac:dyDescent="0.2">
      <c r="F1058"/>
      <c r="M1058" s="2"/>
      <c r="N1058"/>
      <c r="O1058"/>
      <c r="U1058"/>
      <c r="V1058"/>
    </row>
    <row r="1059" spans="6:22" x14ac:dyDescent="0.2">
      <c r="F1059"/>
      <c r="M1059" s="2"/>
      <c r="N1059"/>
      <c r="O1059"/>
      <c r="U1059"/>
      <c r="V1059"/>
    </row>
    <row r="1060" spans="6:22" x14ac:dyDescent="0.2">
      <c r="F1060"/>
      <c r="M1060" s="2"/>
      <c r="N1060"/>
      <c r="O1060"/>
      <c r="U1060"/>
      <c r="V1060"/>
    </row>
    <row r="1061" spans="6:22" x14ac:dyDescent="0.2">
      <c r="F1061"/>
      <c r="M1061" s="2"/>
      <c r="N1061"/>
      <c r="O1061"/>
      <c r="U1061"/>
      <c r="V1061"/>
    </row>
    <row r="1062" spans="6:22" x14ac:dyDescent="0.2">
      <c r="F1062"/>
      <c r="M1062" s="2"/>
      <c r="N1062"/>
      <c r="O1062"/>
      <c r="U1062"/>
      <c r="V1062"/>
    </row>
    <row r="1063" spans="6:22" x14ac:dyDescent="0.2">
      <c r="F1063"/>
      <c r="M1063" s="2"/>
      <c r="N1063"/>
      <c r="O1063"/>
      <c r="U1063"/>
      <c r="V1063"/>
    </row>
    <row r="1064" spans="6:22" x14ac:dyDescent="0.2">
      <c r="F1064"/>
      <c r="M1064" s="2"/>
      <c r="N1064"/>
      <c r="O1064"/>
      <c r="U1064"/>
      <c r="V1064"/>
    </row>
    <row r="1065" spans="6:22" x14ac:dyDescent="0.2">
      <c r="F1065"/>
      <c r="M1065" s="2"/>
      <c r="N1065"/>
      <c r="O1065"/>
      <c r="U1065"/>
      <c r="V1065"/>
    </row>
    <row r="1066" spans="6:22" x14ac:dyDescent="0.2">
      <c r="F1066"/>
      <c r="M1066" s="2"/>
      <c r="N1066"/>
      <c r="O1066"/>
      <c r="U1066"/>
      <c r="V1066"/>
    </row>
    <row r="1067" spans="6:22" x14ac:dyDescent="0.2">
      <c r="F1067"/>
      <c r="M1067" s="2"/>
      <c r="N1067"/>
      <c r="O1067"/>
      <c r="U1067"/>
      <c r="V1067"/>
    </row>
    <row r="1068" spans="6:22" x14ac:dyDescent="0.2">
      <c r="F1068"/>
      <c r="M1068" s="2"/>
      <c r="N1068"/>
      <c r="O1068"/>
      <c r="U1068"/>
      <c r="V1068"/>
    </row>
    <row r="1069" spans="6:22" x14ac:dyDescent="0.2">
      <c r="F1069"/>
      <c r="M1069" s="2"/>
      <c r="N1069"/>
      <c r="O1069"/>
      <c r="U1069"/>
      <c r="V1069"/>
    </row>
    <row r="1070" spans="6:22" x14ac:dyDescent="0.2">
      <c r="F1070"/>
      <c r="M1070" s="2"/>
      <c r="N1070"/>
      <c r="O1070"/>
      <c r="U1070"/>
      <c r="V1070"/>
    </row>
    <row r="1071" spans="6:22" x14ac:dyDescent="0.2">
      <c r="F1071"/>
      <c r="M1071" s="2"/>
      <c r="N1071"/>
      <c r="O1071"/>
      <c r="U1071"/>
      <c r="V1071"/>
    </row>
    <row r="1072" spans="6:22" x14ac:dyDescent="0.2">
      <c r="F1072"/>
      <c r="M1072" s="2"/>
      <c r="N1072"/>
      <c r="O1072"/>
      <c r="U1072"/>
      <c r="V1072"/>
    </row>
    <row r="1073" spans="6:22" x14ac:dyDescent="0.2">
      <c r="M1073" s="2"/>
    </row>
    <row r="1074" spans="6:22" x14ac:dyDescent="0.2">
      <c r="F1074"/>
      <c r="M1074" s="2"/>
      <c r="N1074"/>
      <c r="O1074"/>
      <c r="U1074"/>
      <c r="V1074"/>
    </row>
    <row r="1075" spans="6:22" x14ac:dyDescent="0.2">
      <c r="M1075" s="2"/>
    </row>
    <row r="1076" spans="6:22" x14ac:dyDescent="0.2">
      <c r="M1076" s="2"/>
    </row>
    <row r="1077" spans="6:22" x14ac:dyDescent="0.2">
      <c r="M1077" s="2"/>
    </row>
    <row r="1078" spans="6:22" x14ac:dyDescent="0.2">
      <c r="M1078" s="2"/>
    </row>
    <row r="1079" spans="6:22" x14ac:dyDescent="0.2">
      <c r="M1079" s="2"/>
    </row>
    <row r="1080" spans="6:22" x14ac:dyDescent="0.2">
      <c r="M1080" s="2"/>
    </row>
    <row r="1081" spans="6:22" x14ac:dyDescent="0.2">
      <c r="F1081"/>
      <c r="M1081" s="2"/>
      <c r="N1081"/>
      <c r="O1081"/>
      <c r="U1081"/>
      <c r="V1081"/>
    </row>
    <row r="1082" spans="6:22" x14ac:dyDescent="0.2">
      <c r="F1082"/>
      <c r="M1082" s="2"/>
      <c r="N1082"/>
      <c r="O1082"/>
      <c r="U1082"/>
      <c r="V1082"/>
    </row>
    <row r="1083" spans="6:22" x14ac:dyDescent="0.2">
      <c r="F1083"/>
      <c r="M1083" s="2"/>
      <c r="N1083"/>
      <c r="O1083"/>
      <c r="U1083"/>
      <c r="V1083"/>
    </row>
    <row r="1084" spans="6:22" x14ac:dyDescent="0.2">
      <c r="F1084"/>
      <c r="M1084" s="2"/>
      <c r="N1084"/>
      <c r="O1084"/>
      <c r="U1084"/>
      <c r="V1084"/>
    </row>
    <row r="1085" spans="6:22" x14ac:dyDescent="0.2">
      <c r="F1085"/>
      <c r="M1085" s="2"/>
      <c r="N1085"/>
      <c r="O1085"/>
      <c r="U1085"/>
      <c r="V1085"/>
    </row>
    <row r="1086" spans="6:22" x14ac:dyDescent="0.2">
      <c r="F1086"/>
      <c r="M1086" s="2"/>
      <c r="N1086"/>
      <c r="O1086"/>
      <c r="U1086"/>
      <c r="V1086"/>
    </row>
    <row r="1087" spans="6:22" x14ac:dyDescent="0.2">
      <c r="F1087"/>
      <c r="M1087" s="2"/>
      <c r="N1087"/>
      <c r="O1087"/>
      <c r="U1087"/>
      <c r="V1087"/>
    </row>
    <row r="1088" spans="6:22" x14ac:dyDescent="0.2">
      <c r="F1088"/>
      <c r="M1088" s="2"/>
      <c r="N1088"/>
      <c r="O1088"/>
      <c r="U1088"/>
      <c r="V1088"/>
    </row>
    <row r="1089" spans="6:22" x14ac:dyDescent="0.2">
      <c r="F1089"/>
      <c r="M1089" s="2"/>
      <c r="N1089"/>
      <c r="O1089"/>
      <c r="U1089"/>
      <c r="V1089"/>
    </row>
    <row r="1090" spans="6:22" x14ac:dyDescent="0.2">
      <c r="F1090"/>
      <c r="M1090" s="2"/>
      <c r="N1090"/>
      <c r="O1090"/>
      <c r="U1090"/>
      <c r="V1090"/>
    </row>
    <row r="1091" spans="6:22" x14ac:dyDescent="0.2">
      <c r="F1091"/>
      <c r="M1091" s="2"/>
      <c r="N1091"/>
      <c r="O1091"/>
      <c r="U1091"/>
      <c r="V1091"/>
    </row>
    <row r="1092" spans="6:22" x14ac:dyDescent="0.2">
      <c r="F1092"/>
      <c r="M1092" s="2"/>
      <c r="N1092"/>
      <c r="O1092"/>
      <c r="U1092"/>
      <c r="V1092"/>
    </row>
    <row r="1093" spans="6:22" x14ac:dyDescent="0.2">
      <c r="F1093"/>
      <c r="M1093" s="2"/>
      <c r="N1093"/>
      <c r="O1093"/>
      <c r="U1093"/>
      <c r="V1093"/>
    </row>
    <row r="1094" spans="6:22" x14ac:dyDescent="0.2">
      <c r="F1094"/>
      <c r="M1094" s="2"/>
      <c r="N1094"/>
      <c r="O1094"/>
      <c r="U1094"/>
      <c r="V1094"/>
    </row>
    <row r="1095" spans="6:22" x14ac:dyDescent="0.2">
      <c r="F1095"/>
      <c r="M1095" s="2"/>
      <c r="N1095"/>
      <c r="O1095"/>
      <c r="U1095"/>
      <c r="V1095"/>
    </row>
    <row r="1096" spans="6:22" x14ac:dyDescent="0.2">
      <c r="F1096"/>
      <c r="M1096" s="2"/>
      <c r="N1096"/>
      <c r="O1096"/>
      <c r="U1096"/>
      <c r="V1096"/>
    </row>
    <row r="1097" spans="6:22" x14ac:dyDescent="0.2">
      <c r="F1097"/>
      <c r="M1097" s="2"/>
      <c r="N1097"/>
      <c r="O1097"/>
      <c r="U1097"/>
      <c r="V1097"/>
    </row>
    <row r="1098" spans="6:22" x14ac:dyDescent="0.2">
      <c r="F1098"/>
      <c r="M1098" s="2"/>
      <c r="N1098"/>
      <c r="O1098"/>
      <c r="U1098"/>
      <c r="V1098"/>
    </row>
    <row r="1099" spans="6:22" x14ac:dyDescent="0.2">
      <c r="F1099"/>
      <c r="M1099" s="2"/>
      <c r="N1099"/>
      <c r="O1099"/>
      <c r="U1099"/>
      <c r="V1099"/>
    </row>
    <row r="1100" spans="6:22" x14ac:dyDescent="0.2">
      <c r="F1100"/>
      <c r="M1100" s="2"/>
      <c r="N1100"/>
      <c r="O1100"/>
      <c r="U1100"/>
      <c r="V1100"/>
    </row>
    <row r="1101" spans="6:22" x14ac:dyDescent="0.2">
      <c r="F1101"/>
      <c r="M1101" s="2"/>
      <c r="N1101"/>
      <c r="O1101"/>
      <c r="U1101"/>
      <c r="V1101"/>
    </row>
    <row r="1102" spans="6:22" x14ac:dyDescent="0.2">
      <c r="F1102"/>
      <c r="M1102" s="2"/>
      <c r="N1102"/>
      <c r="O1102"/>
      <c r="U1102"/>
      <c r="V1102"/>
    </row>
    <row r="1103" spans="6:22" x14ac:dyDescent="0.2">
      <c r="F1103"/>
      <c r="M1103" s="2"/>
      <c r="N1103"/>
      <c r="O1103"/>
      <c r="U1103"/>
      <c r="V1103"/>
    </row>
    <row r="1104" spans="6:22" x14ac:dyDescent="0.2">
      <c r="F1104"/>
      <c r="M1104" s="2"/>
      <c r="N1104"/>
      <c r="O1104"/>
      <c r="U1104"/>
      <c r="V1104"/>
    </row>
    <row r="1105" spans="6:22" x14ac:dyDescent="0.2">
      <c r="F1105"/>
      <c r="M1105" s="2"/>
      <c r="N1105"/>
      <c r="O1105"/>
      <c r="U1105"/>
      <c r="V1105"/>
    </row>
    <row r="1106" spans="6:22" x14ac:dyDescent="0.2">
      <c r="F1106"/>
      <c r="M1106" s="2"/>
      <c r="N1106"/>
      <c r="O1106"/>
      <c r="U1106"/>
      <c r="V1106"/>
    </row>
    <row r="1107" spans="6:22" x14ac:dyDescent="0.2">
      <c r="F1107"/>
      <c r="M1107" s="2"/>
      <c r="N1107"/>
      <c r="O1107"/>
      <c r="U1107"/>
      <c r="V1107"/>
    </row>
    <row r="1108" spans="6:22" x14ac:dyDescent="0.2">
      <c r="F1108"/>
      <c r="M1108" s="2"/>
      <c r="N1108"/>
      <c r="O1108"/>
      <c r="U1108"/>
      <c r="V1108"/>
    </row>
    <row r="1109" spans="6:22" x14ac:dyDescent="0.2">
      <c r="F1109"/>
      <c r="M1109" s="2"/>
      <c r="N1109"/>
      <c r="O1109"/>
      <c r="U1109"/>
      <c r="V1109"/>
    </row>
    <row r="1110" spans="6:22" x14ac:dyDescent="0.2">
      <c r="F1110"/>
      <c r="M1110" s="2"/>
      <c r="N1110"/>
      <c r="O1110"/>
      <c r="U1110"/>
      <c r="V1110"/>
    </row>
    <row r="1111" spans="6:22" x14ac:dyDescent="0.2">
      <c r="F1111"/>
      <c r="M1111" s="2"/>
      <c r="N1111"/>
      <c r="O1111"/>
      <c r="U1111"/>
      <c r="V1111"/>
    </row>
    <row r="1112" spans="6:22" x14ac:dyDescent="0.2">
      <c r="F1112"/>
      <c r="M1112" s="2"/>
      <c r="N1112"/>
      <c r="O1112"/>
      <c r="U1112"/>
      <c r="V1112"/>
    </row>
    <row r="1113" spans="6:22" x14ac:dyDescent="0.2">
      <c r="F1113"/>
      <c r="M1113" s="2"/>
      <c r="N1113"/>
      <c r="O1113"/>
      <c r="U1113"/>
      <c r="V1113"/>
    </row>
    <row r="1114" spans="6:22" x14ac:dyDescent="0.2">
      <c r="F1114"/>
      <c r="M1114" s="2"/>
      <c r="N1114"/>
      <c r="O1114"/>
      <c r="U1114"/>
      <c r="V1114"/>
    </row>
    <row r="1115" spans="6:22" x14ac:dyDescent="0.2">
      <c r="F1115"/>
      <c r="M1115" s="2"/>
      <c r="N1115"/>
      <c r="O1115"/>
      <c r="U1115"/>
      <c r="V1115"/>
    </row>
    <row r="1116" spans="6:22" x14ac:dyDescent="0.2">
      <c r="F1116"/>
      <c r="M1116" s="2"/>
      <c r="N1116"/>
      <c r="O1116"/>
      <c r="U1116"/>
      <c r="V1116"/>
    </row>
    <row r="1117" spans="6:22" x14ac:dyDescent="0.2">
      <c r="F1117"/>
      <c r="M1117" s="2"/>
      <c r="N1117"/>
      <c r="O1117"/>
      <c r="U1117"/>
      <c r="V1117"/>
    </row>
    <row r="1118" spans="6:22" x14ac:dyDescent="0.2">
      <c r="F1118"/>
      <c r="M1118" s="2"/>
      <c r="N1118"/>
      <c r="O1118"/>
      <c r="U1118"/>
      <c r="V1118"/>
    </row>
    <row r="1119" spans="6:22" x14ac:dyDescent="0.2">
      <c r="F1119"/>
      <c r="M1119" s="2"/>
      <c r="N1119"/>
      <c r="O1119"/>
      <c r="U1119"/>
      <c r="V1119"/>
    </row>
    <row r="1120" spans="6:22" x14ac:dyDescent="0.2">
      <c r="F1120"/>
      <c r="M1120" s="2"/>
      <c r="N1120"/>
      <c r="O1120"/>
      <c r="U1120"/>
      <c r="V1120"/>
    </row>
    <row r="1121" spans="6:22" x14ac:dyDescent="0.2">
      <c r="F1121"/>
      <c r="M1121" s="2"/>
      <c r="N1121"/>
      <c r="O1121"/>
      <c r="U1121"/>
      <c r="V1121"/>
    </row>
    <row r="1122" spans="6:22" x14ac:dyDescent="0.2">
      <c r="F1122"/>
      <c r="M1122" s="2"/>
      <c r="N1122"/>
      <c r="O1122"/>
      <c r="U1122"/>
      <c r="V1122"/>
    </row>
    <row r="1123" spans="6:22" x14ac:dyDescent="0.2">
      <c r="F1123"/>
      <c r="M1123" s="2"/>
      <c r="N1123"/>
      <c r="O1123"/>
      <c r="U1123"/>
      <c r="V1123"/>
    </row>
    <row r="1124" spans="6:22" x14ac:dyDescent="0.2">
      <c r="F1124"/>
      <c r="M1124" s="2"/>
      <c r="N1124"/>
      <c r="O1124"/>
      <c r="U1124"/>
      <c r="V1124"/>
    </row>
    <row r="1125" spans="6:22" x14ac:dyDescent="0.2">
      <c r="F1125"/>
      <c r="M1125" s="2"/>
      <c r="N1125"/>
      <c r="O1125"/>
      <c r="U1125"/>
      <c r="V1125"/>
    </row>
    <row r="1126" spans="6:22" x14ac:dyDescent="0.2">
      <c r="F1126"/>
      <c r="M1126" s="2"/>
      <c r="N1126"/>
      <c r="O1126"/>
      <c r="U1126"/>
      <c r="V1126"/>
    </row>
    <row r="1127" spans="6:22" x14ac:dyDescent="0.2">
      <c r="F1127"/>
      <c r="M1127" s="2"/>
      <c r="N1127"/>
      <c r="O1127"/>
      <c r="U1127"/>
      <c r="V1127"/>
    </row>
    <row r="1128" spans="6:22" x14ac:dyDescent="0.2">
      <c r="F1128"/>
      <c r="M1128" s="2"/>
      <c r="N1128"/>
      <c r="O1128"/>
      <c r="U1128"/>
      <c r="V1128"/>
    </row>
    <row r="1129" spans="6:22" x14ac:dyDescent="0.2">
      <c r="F1129"/>
      <c r="M1129" s="2"/>
      <c r="N1129"/>
      <c r="O1129"/>
      <c r="U1129"/>
      <c r="V1129"/>
    </row>
    <row r="1130" spans="6:22" x14ac:dyDescent="0.2">
      <c r="F1130"/>
      <c r="M1130" s="2"/>
      <c r="N1130"/>
      <c r="O1130"/>
      <c r="U1130"/>
      <c r="V1130"/>
    </row>
    <row r="1131" spans="6:22" x14ac:dyDescent="0.2">
      <c r="F1131"/>
      <c r="M1131" s="2"/>
      <c r="N1131"/>
      <c r="O1131"/>
      <c r="U1131"/>
      <c r="V1131"/>
    </row>
    <row r="1132" spans="6:22" x14ac:dyDescent="0.2">
      <c r="F1132"/>
      <c r="M1132" s="2"/>
      <c r="N1132"/>
      <c r="O1132"/>
      <c r="U1132"/>
      <c r="V1132"/>
    </row>
    <row r="1133" spans="6:22" x14ac:dyDescent="0.2">
      <c r="F1133"/>
      <c r="M1133" s="2"/>
      <c r="N1133"/>
      <c r="O1133"/>
      <c r="U1133"/>
      <c r="V1133"/>
    </row>
    <row r="1134" spans="6:22" x14ac:dyDescent="0.2">
      <c r="F1134"/>
      <c r="M1134" s="2"/>
      <c r="N1134"/>
      <c r="O1134"/>
      <c r="U1134"/>
      <c r="V1134"/>
    </row>
    <row r="1135" spans="6:22" x14ac:dyDescent="0.2">
      <c r="F1135"/>
      <c r="M1135" s="2"/>
      <c r="N1135"/>
      <c r="O1135"/>
      <c r="U1135"/>
      <c r="V1135"/>
    </row>
    <row r="1136" spans="6:22" x14ac:dyDescent="0.2">
      <c r="F1136"/>
      <c r="M1136" s="2"/>
      <c r="N1136"/>
      <c r="O1136"/>
      <c r="U1136"/>
      <c r="V1136"/>
    </row>
    <row r="1137" spans="6:22" x14ac:dyDescent="0.2">
      <c r="F1137"/>
      <c r="M1137" s="2"/>
      <c r="N1137"/>
      <c r="O1137"/>
      <c r="U1137"/>
      <c r="V1137"/>
    </row>
    <row r="1138" spans="6:22" x14ac:dyDescent="0.2">
      <c r="F1138"/>
      <c r="M1138" s="2"/>
      <c r="N1138"/>
      <c r="O1138"/>
      <c r="U1138"/>
      <c r="V1138"/>
    </row>
    <row r="1139" spans="6:22" x14ac:dyDescent="0.2">
      <c r="F1139"/>
      <c r="M1139" s="2"/>
      <c r="N1139"/>
      <c r="O1139"/>
      <c r="U1139"/>
      <c r="V1139"/>
    </row>
    <row r="1140" spans="6:22" x14ac:dyDescent="0.2">
      <c r="F1140"/>
      <c r="M1140" s="2"/>
      <c r="N1140"/>
      <c r="O1140"/>
      <c r="U1140"/>
      <c r="V1140"/>
    </row>
    <row r="1141" spans="6:22" x14ac:dyDescent="0.2">
      <c r="F1141"/>
      <c r="M1141" s="2"/>
      <c r="N1141"/>
      <c r="O1141"/>
      <c r="U1141"/>
      <c r="V1141"/>
    </row>
    <row r="1142" spans="6:22" x14ac:dyDescent="0.2">
      <c r="F1142"/>
      <c r="M1142" s="2"/>
      <c r="N1142"/>
      <c r="O1142"/>
      <c r="U1142"/>
      <c r="V1142"/>
    </row>
    <row r="1143" spans="6:22" x14ac:dyDescent="0.2">
      <c r="F1143"/>
      <c r="M1143" s="2"/>
      <c r="N1143"/>
      <c r="O1143"/>
      <c r="U1143"/>
      <c r="V1143"/>
    </row>
    <row r="1144" spans="6:22" x14ac:dyDescent="0.2">
      <c r="F1144"/>
      <c r="M1144" s="2"/>
      <c r="N1144"/>
      <c r="O1144"/>
      <c r="U1144"/>
      <c r="V1144"/>
    </row>
    <row r="1145" spans="6:22" x14ac:dyDescent="0.2">
      <c r="F1145"/>
      <c r="M1145" s="2"/>
      <c r="N1145"/>
      <c r="O1145"/>
      <c r="U1145"/>
      <c r="V1145"/>
    </row>
    <row r="1146" spans="6:22" x14ac:dyDescent="0.2">
      <c r="F1146"/>
      <c r="M1146" s="2"/>
      <c r="N1146"/>
      <c r="O1146"/>
      <c r="U1146"/>
      <c r="V1146"/>
    </row>
    <row r="1147" spans="6:22" x14ac:dyDescent="0.2">
      <c r="F1147"/>
      <c r="M1147" s="2"/>
      <c r="N1147"/>
      <c r="O1147"/>
      <c r="U1147"/>
      <c r="V1147"/>
    </row>
    <row r="1148" spans="6:22" x14ac:dyDescent="0.2">
      <c r="F1148"/>
      <c r="M1148" s="2"/>
      <c r="N1148"/>
      <c r="O1148"/>
      <c r="U1148"/>
      <c r="V1148"/>
    </row>
    <row r="1149" spans="6:22" x14ac:dyDescent="0.2">
      <c r="F1149"/>
      <c r="M1149" s="2"/>
      <c r="N1149"/>
      <c r="O1149"/>
      <c r="U1149"/>
      <c r="V1149"/>
    </row>
    <row r="1150" spans="6:22" x14ac:dyDescent="0.2">
      <c r="F1150"/>
      <c r="M1150" s="2"/>
      <c r="N1150"/>
      <c r="O1150"/>
      <c r="U1150"/>
      <c r="V1150"/>
    </row>
    <row r="1151" spans="6:22" x14ac:dyDescent="0.2">
      <c r="F1151"/>
      <c r="M1151" s="2"/>
      <c r="N1151"/>
      <c r="O1151"/>
      <c r="U1151"/>
      <c r="V1151"/>
    </row>
    <row r="1152" spans="6:22" x14ac:dyDescent="0.2">
      <c r="F1152"/>
      <c r="M1152" s="2"/>
      <c r="N1152"/>
      <c r="O1152"/>
      <c r="U1152"/>
      <c r="V1152"/>
    </row>
    <row r="1153" spans="6:22" x14ac:dyDescent="0.2">
      <c r="F1153"/>
      <c r="M1153" s="2"/>
      <c r="N1153"/>
      <c r="O1153"/>
      <c r="U1153"/>
      <c r="V1153"/>
    </row>
    <row r="1154" spans="6:22" x14ac:dyDescent="0.2">
      <c r="M1154" s="2"/>
    </row>
    <row r="1155" spans="6:22" x14ac:dyDescent="0.2">
      <c r="M1155" s="2"/>
    </row>
    <row r="1156" spans="6:22" x14ac:dyDescent="0.2">
      <c r="M1156" s="2"/>
    </row>
    <row r="1157" spans="6:22" x14ac:dyDescent="0.2">
      <c r="M1157" s="2"/>
    </row>
    <row r="1158" spans="6:22" x14ac:dyDescent="0.2">
      <c r="M1158" s="2"/>
    </row>
    <row r="1159" spans="6:22" x14ac:dyDescent="0.2">
      <c r="F1159"/>
      <c r="M1159" s="2"/>
      <c r="N1159"/>
      <c r="O1159"/>
      <c r="U1159"/>
      <c r="V1159"/>
    </row>
    <row r="1160" spans="6:22" x14ac:dyDescent="0.2">
      <c r="F1160"/>
      <c r="M1160" s="2"/>
      <c r="N1160"/>
      <c r="O1160"/>
      <c r="U1160"/>
      <c r="V1160"/>
    </row>
    <row r="1161" spans="6:22" x14ac:dyDescent="0.2">
      <c r="F1161"/>
      <c r="M1161" s="2"/>
      <c r="N1161"/>
      <c r="O1161"/>
      <c r="U1161"/>
      <c r="V1161"/>
    </row>
    <row r="1162" spans="6:22" x14ac:dyDescent="0.2">
      <c r="F1162"/>
      <c r="M1162" s="2"/>
      <c r="N1162"/>
      <c r="O1162"/>
      <c r="U1162"/>
      <c r="V1162"/>
    </row>
    <row r="1163" spans="6:22" x14ac:dyDescent="0.2">
      <c r="F1163"/>
      <c r="M1163" s="2"/>
      <c r="N1163"/>
      <c r="O1163"/>
      <c r="U1163"/>
      <c r="V1163"/>
    </row>
    <row r="1164" spans="6:22" x14ac:dyDescent="0.2">
      <c r="F1164"/>
      <c r="M1164" s="2"/>
      <c r="N1164"/>
      <c r="O1164"/>
      <c r="U1164"/>
      <c r="V1164"/>
    </row>
    <row r="1165" spans="6:22" x14ac:dyDescent="0.2">
      <c r="F1165"/>
      <c r="M1165" s="2"/>
      <c r="N1165"/>
      <c r="O1165"/>
      <c r="U1165"/>
      <c r="V1165"/>
    </row>
    <row r="1166" spans="6:22" x14ac:dyDescent="0.2">
      <c r="F1166"/>
      <c r="M1166" s="2"/>
      <c r="N1166"/>
      <c r="O1166"/>
      <c r="U1166"/>
      <c r="V1166"/>
    </row>
    <row r="1167" spans="6:22" x14ac:dyDescent="0.2">
      <c r="F1167"/>
      <c r="M1167" s="2"/>
      <c r="N1167"/>
      <c r="O1167"/>
      <c r="U1167"/>
      <c r="V1167"/>
    </row>
    <row r="1168" spans="6:22" x14ac:dyDescent="0.2">
      <c r="F1168"/>
      <c r="M1168" s="2"/>
      <c r="N1168"/>
      <c r="O1168"/>
      <c r="U1168"/>
      <c r="V1168"/>
    </row>
    <row r="1169" spans="6:22" x14ac:dyDescent="0.2">
      <c r="F1169"/>
      <c r="M1169" s="2"/>
      <c r="N1169"/>
      <c r="O1169"/>
      <c r="U1169"/>
      <c r="V1169"/>
    </row>
    <row r="1170" spans="6:22" x14ac:dyDescent="0.2">
      <c r="F1170"/>
      <c r="M1170" s="2"/>
      <c r="N1170"/>
      <c r="O1170"/>
      <c r="U1170"/>
      <c r="V1170"/>
    </row>
    <row r="1171" spans="6:22" x14ac:dyDescent="0.2">
      <c r="F1171"/>
      <c r="M1171" s="2"/>
      <c r="N1171"/>
      <c r="O1171"/>
      <c r="U1171"/>
      <c r="V1171"/>
    </row>
    <row r="1172" spans="6:22" x14ac:dyDescent="0.2">
      <c r="F1172"/>
      <c r="M1172" s="2"/>
      <c r="N1172"/>
      <c r="O1172"/>
      <c r="U1172"/>
      <c r="V1172"/>
    </row>
    <row r="1173" spans="6:22" x14ac:dyDescent="0.2">
      <c r="F1173"/>
      <c r="M1173" s="2"/>
      <c r="N1173"/>
      <c r="O1173"/>
      <c r="U1173"/>
      <c r="V1173"/>
    </row>
    <row r="1174" spans="6:22" x14ac:dyDescent="0.2">
      <c r="F1174"/>
      <c r="M1174" s="2"/>
      <c r="N1174"/>
      <c r="O1174"/>
      <c r="U1174"/>
      <c r="V1174"/>
    </row>
    <row r="1175" spans="6:22" x14ac:dyDescent="0.2">
      <c r="F1175"/>
      <c r="M1175" s="2"/>
      <c r="N1175"/>
      <c r="O1175"/>
      <c r="U1175"/>
      <c r="V1175"/>
    </row>
    <row r="1176" spans="6:22" x14ac:dyDescent="0.2">
      <c r="F1176"/>
      <c r="M1176" s="2"/>
      <c r="N1176"/>
      <c r="O1176"/>
      <c r="U1176"/>
      <c r="V1176"/>
    </row>
    <row r="1177" spans="6:22" x14ac:dyDescent="0.2">
      <c r="F1177"/>
      <c r="M1177" s="2"/>
      <c r="N1177"/>
      <c r="O1177"/>
      <c r="U1177"/>
      <c r="V1177"/>
    </row>
    <row r="1178" spans="6:22" x14ac:dyDescent="0.2">
      <c r="F1178"/>
      <c r="M1178" s="2"/>
      <c r="N1178"/>
      <c r="O1178"/>
      <c r="U1178"/>
      <c r="V1178"/>
    </row>
    <row r="1179" spans="6:22" x14ac:dyDescent="0.2">
      <c r="F1179"/>
      <c r="M1179" s="2"/>
      <c r="N1179"/>
      <c r="O1179"/>
      <c r="U1179"/>
      <c r="V1179"/>
    </row>
    <row r="1180" spans="6:22" x14ac:dyDescent="0.2">
      <c r="F1180"/>
      <c r="M1180" s="2"/>
      <c r="N1180"/>
      <c r="O1180"/>
      <c r="U1180"/>
      <c r="V1180"/>
    </row>
    <row r="1181" spans="6:22" x14ac:dyDescent="0.2">
      <c r="F1181"/>
      <c r="M1181" s="2"/>
      <c r="N1181"/>
      <c r="O1181"/>
      <c r="U1181"/>
      <c r="V1181"/>
    </row>
    <row r="1182" spans="6:22" x14ac:dyDescent="0.2">
      <c r="F1182"/>
      <c r="M1182" s="2"/>
      <c r="N1182"/>
      <c r="O1182"/>
      <c r="U1182"/>
      <c r="V1182"/>
    </row>
    <row r="1183" spans="6:22" x14ac:dyDescent="0.2">
      <c r="F1183"/>
      <c r="M1183" s="2"/>
      <c r="N1183"/>
      <c r="O1183"/>
      <c r="U1183"/>
      <c r="V1183"/>
    </row>
    <row r="1184" spans="6:22" x14ac:dyDescent="0.2">
      <c r="F1184"/>
      <c r="M1184" s="2"/>
      <c r="N1184"/>
      <c r="O1184"/>
      <c r="U1184"/>
      <c r="V1184"/>
    </row>
    <row r="1185" spans="6:22" x14ac:dyDescent="0.2">
      <c r="F1185"/>
      <c r="M1185" s="2"/>
      <c r="N1185"/>
      <c r="O1185"/>
      <c r="U1185"/>
      <c r="V1185"/>
    </row>
    <row r="1186" spans="6:22" x14ac:dyDescent="0.2">
      <c r="F1186"/>
      <c r="M1186" s="2"/>
      <c r="N1186"/>
      <c r="O1186"/>
      <c r="U1186"/>
      <c r="V1186"/>
    </row>
    <row r="1187" spans="6:22" x14ac:dyDescent="0.2">
      <c r="F1187"/>
      <c r="M1187" s="2"/>
      <c r="N1187"/>
      <c r="O1187"/>
      <c r="U1187"/>
      <c r="V1187"/>
    </row>
    <row r="1188" spans="6:22" x14ac:dyDescent="0.2">
      <c r="F1188"/>
      <c r="M1188" s="2"/>
      <c r="N1188"/>
      <c r="O1188"/>
      <c r="U1188"/>
      <c r="V1188"/>
    </row>
    <row r="1189" spans="6:22" x14ac:dyDescent="0.2">
      <c r="F1189"/>
      <c r="M1189" s="2"/>
      <c r="N1189"/>
      <c r="O1189"/>
      <c r="U1189"/>
      <c r="V1189"/>
    </row>
    <row r="1190" spans="6:22" x14ac:dyDescent="0.2">
      <c r="F1190"/>
      <c r="M1190" s="2"/>
      <c r="N1190"/>
      <c r="O1190"/>
      <c r="U1190"/>
      <c r="V1190"/>
    </row>
    <row r="1191" spans="6:22" x14ac:dyDescent="0.2">
      <c r="F1191"/>
      <c r="M1191" s="2"/>
      <c r="N1191"/>
      <c r="O1191"/>
      <c r="U1191"/>
      <c r="V1191"/>
    </row>
    <row r="1192" spans="6:22" x14ac:dyDescent="0.2">
      <c r="F1192"/>
      <c r="M1192" s="2"/>
      <c r="N1192"/>
      <c r="O1192"/>
      <c r="U1192"/>
      <c r="V1192"/>
    </row>
    <row r="1193" spans="6:22" x14ac:dyDescent="0.2">
      <c r="F1193"/>
      <c r="M1193" s="2"/>
      <c r="N1193"/>
      <c r="O1193"/>
      <c r="U1193"/>
      <c r="V1193"/>
    </row>
    <row r="1194" spans="6:22" x14ac:dyDescent="0.2">
      <c r="F1194"/>
      <c r="M1194" s="2"/>
      <c r="N1194"/>
      <c r="O1194"/>
      <c r="U1194"/>
      <c r="V1194"/>
    </row>
    <row r="1195" spans="6:22" x14ac:dyDescent="0.2">
      <c r="F1195"/>
      <c r="M1195" s="2"/>
      <c r="N1195"/>
      <c r="O1195"/>
      <c r="U1195"/>
      <c r="V1195"/>
    </row>
    <row r="1196" spans="6:22" x14ac:dyDescent="0.2">
      <c r="F1196"/>
      <c r="M1196" s="2"/>
      <c r="N1196"/>
      <c r="O1196"/>
      <c r="U1196"/>
      <c r="V1196"/>
    </row>
    <row r="1197" spans="6:22" x14ac:dyDescent="0.2">
      <c r="F1197"/>
      <c r="M1197" s="2"/>
      <c r="N1197"/>
      <c r="O1197"/>
      <c r="U1197"/>
      <c r="V1197"/>
    </row>
    <row r="1198" spans="6:22" x14ac:dyDescent="0.2">
      <c r="F1198"/>
      <c r="M1198" s="2"/>
      <c r="N1198"/>
      <c r="O1198"/>
      <c r="U1198"/>
      <c r="V1198"/>
    </row>
    <row r="1199" spans="6:22" x14ac:dyDescent="0.2">
      <c r="F1199"/>
      <c r="M1199" s="2"/>
      <c r="N1199"/>
      <c r="O1199"/>
      <c r="U1199"/>
      <c r="V1199"/>
    </row>
    <row r="1200" spans="6:22" x14ac:dyDescent="0.2">
      <c r="F1200"/>
      <c r="M1200" s="2"/>
      <c r="N1200"/>
      <c r="O1200"/>
      <c r="U1200"/>
      <c r="V1200"/>
    </row>
    <row r="1201" spans="6:22" x14ac:dyDescent="0.2">
      <c r="F1201"/>
      <c r="M1201" s="2"/>
      <c r="N1201"/>
      <c r="O1201"/>
      <c r="U1201"/>
      <c r="V1201"/>
    </row>
    <row r="1202" spans="6:22" x14ac:dyDescent="0.2">
      <c r="F1202"/>
      <c r="M1202" s="2"/>
      <c r="N1202"/>
      <c r="O1202"/>
      <c r="U1202"/>
      <c r="V1202"/>
    </row>
    <row r="1203" spans="6:22" x14ac:dyDescent="0.2">
      <c r="F1203"/>
      <c r="M1203" s="2"/>
      <c r="N1203"/>
      <c r="O1203"/>
      <c r="U1203"/>
      <c r="V1203"/>
    </row>
    <row r="1204" spans="6:22" x14ac:dyDescent="0.2">
      <c r="F1204"/>
      <c r="M1204" s="2"/>
      <c r="N1204"/>
      <c r="O1204"/>
      <c r="U1204"/>
      <c r="V1204"/>
    </row>
    <row r="1205" spans="6:22" x14ac:dyDescent="0.2">
      <c r="F1205"/>
      <c r="M1205" s="2"/>
      <c r="N1205"/>
      <c r="O1205"/>
      <c r="U1205"/>
      <c r="V1205"/>
    </row>
    <row r="1206" spans="6:22" x14ac:dyDescent="0.2">
      <c r="F1206"/>
      <c r="M1206" s="2"/>
      <c r="N1206"/>
      <c r="O1206"/>
      <c r="U1206"/>
      <c r="V1206"/>
    </row>
    <row r="1207" spans="6:22" x14ac:dyDescent="0.2">
      <c r="F1207"/>
      <c r="M1207" s="2"/>
      <c r="N1207"/>
      <c r="O1207"/>
      <c r="U1207"/>
      <c r="V1207"/>
    </row>
    <row r="1208" spans="6:22" x14ac:dyDescent="0.2">
      <c r="F1208"/>
      <c r="M1208" s="2"/>
      <c r="N1208"/>
      <c r="O1208"/>
      <c r="U1208"/>
      <c r="V1208"/>
    </row>
    <row r="1209" spans="6:22" x14ac:dyDescent="0.2">
      <c r="F1209"/>
      <c r="M1209" s="2"/>
      <c r="N1209"/>
      <c r="O1209"/>
      <c r="U1209"/>
      <c r="V1209"/>
    </row>
    <row r="1210" spans="6:22" x14ac:dyDescent="0.2">
      <c r="F1210"/>
      <c r="M1210" s="2"/>
      <c r="N1210"/>
      <c r="O1210"/>
      <c r="U1210"/>
      <c r="V1210"/>
    </row>
    <row r="1211" spans="6:22" x14ac:dyDescent="0.2">
      <c r="F1211"/>
      <c r="M1211" s="2"/>
      <c r="N1211"/>
      <c r="O1211"/>
      <c r="U1211"/>
      <c r="V1211"/>
    </row>
    <row r="1212" spans="6:22" x14ac:dyDescent="0.2">
      <c r="F1212"/>
      <c r="M1212" s="2"/>
      <c r="N1212"/>
      <c r="O1212"/>
      <c r="U1212"/>
      <c r="V1212"/>
    </row>
    <row r="1213" spans="6:22" x14ac:dyDescent="0.2">
      <c r="F1213"/>
      <c r="M1213" s="2"/>
      <c r="N1213"/>
      <c r="O1213"/>
      <c r="U1213"/>
      <c r="V1213"/>
    </row>
    <row r="1214" spans="6:22" x14ac:dyDescent="0.2">
      <c r="F1214"/>
      <c r="M1214" s="2"/>
      <c r="N1214"/>
      <c r="O1214"/>
      <c r="U1214"/>
      <c r="V1214"/>
    </row>
    <row r="1215" spans="6:22" x14ac:dyDescent="0.2">
      <c r="F1215"/>
      <c r="M1215" s="2"/>
      <c r="N1215"/>
      <c r="O1215"/>
      <c r="U1215"/>
      <c r="V1215"/>
    </row>
    <row r="1216" spans="6:22" x14ac:dyDescent="0.2">
      <c r="F1216"/>
      <c r="M1216" s="2"/>
      <c r="N1216"/>
      <c r="O1216"/>
      <c r="U1216"/>
      <c r="V1216"/>
    </row>
    <row r="1217" spans="6:22" x14ac:dyDescent="0.2">
      <c r="F1217"/>
      <c r="M1217" s="2"/>
      <c r="N1217"/>
      <c r="O1217"/>
      <c r="U1217"/>
      <c r="V1217"/>
    </row>
    <row r="1218" spans="6:22" x14ac:dyDescent="0.2">
      <c r="F1218"/>
      <c r="M1218" s="2"/>
      <c r="N1218"/>
      <c r="O1218"/>
      <c r="U1218"/>
      <c r="V1218"/>
    </row>
    <row r="1219" spans="6:22" x14ac:dyDescent="0.2">
      <c r="F1219"/>
      <c r="M1219" s="2"/>
      <c r="N1219"/>
      <c r="O1219"/>
      <c r="U1219"/>
      <c r="V1219"/>
    </row>
    <row r="1220" spans="6:22" x14ac:dyDescent="0.2">
      <c r="F1220"/>
      <c r="M1220" s="2"/>
      <c r="N1220"/>
      <c r="O1220"/>
      <c r="U1220"/>
      <c r="V1220"/>
    </row>
    <row r="1221" spans="6:22" x14ac:dyDescent="0.2">
      <c r="F1221"/>
      <c r="M1221" s="2"/>
      <c r="N1221"/>
      <c r="O1221"/>
      <c r="U1221"/>
      <c r="V1221"/>
    </row>
    <row r="1222" spans="6:22" x14ac:dyDescent="0.2">
      <c r="F1222"/>
      <c r="M1222" s="2"/>
      <c r="N1222"/>
      <c r="O1222"/>
      <c r="U1222"/>
      <c r="V1222"/>
    </row>
    <row r="1223" spans="6:22" x14ac:dyDescent="0.2">
      <c r="F1223"/>
      <c r="M1223" s="2"/>
      <c r="N1223"/>
      <c r="O1223"/>
      <c r="U1223"/>
      <c r="V1223"/>
    </row>
    <row r="1224" spans="6:22" x14ac:dyDescent="0.2">
      <c r="F1224"/>
      <c r="M1224" s="2"/>
      <c r="N1224"/>
      <c r="O1224"/>
      <c r="U1224"/>
      <c r="V1224"/>
    </row>
    <row r="1225" spans="6:22" x14ac:dyDescent="0.2">
      <c r="F1225"/>
      <c r="M1225" s="2"/>
      <c r="N1225"/>
      <c r="O1225"/>
      <c r="U1225"/>
      <c r="V1225"/>
    </row>
    <row r="1226" spans="6:22" x14ac:dyDescent="0.2">
      <c r="F1226"/>
      <c r="M1226" s="2"/>
      <c r="N1226"/>
      <c r="O1226"/>
      <c r="U1226"/>
      <c r="V1226"/>
    </row>
    <row r="1227" spans="6:22" x14ac:dyDescent="0.2">
      <c r="F1227"/>
      <c r="M1227" s="2"/>
      <c r="N1227"/>
      <c r="O1227"/>
      <c r="U1227"/>
      <c r="V1227"/>
    </row>
    <row r="1228" spans="6:22" x14ac:dyDescent="0.2">
      <c r="F1228"/>
      <c r="M1228" s="2"/>
      <c r="N1228"/>
      <c r="O1228"/>
      <c r="U1228"/>
      <c r="V1228"/>
    </row>
    <row r="1229" spans="6:22" x14ac:dyDescent="0.2">
      <c r="F1229"/>
      <c r="M1229" s="2"/>
      <c r="N1229"/>
      <c r="O1229"/>
      <c r="U1229"/>
      <c r="V1229"/>
    </row>
    <row r="1230" spans="6:22" x14ac:dyDescent="0.2">
      <c r="F1230"/>
      <c r="M1230" s="2"/>
      <c r="N1230"/>
      <c r="O1230"/>
      <c r="U1230"/>
      <c r="V1230"/>
    </row>
    <row r="1231" spans="6:22" x14ac:dyDescent="0.2">
      <c r="F1231"/>
      <c r="M1231" s="2"/>
      <c r="N1231"/>
      <c r="O1231"/>
      <c r="U1231"/>
      <c r="V1231"/>
    </row>
    <row r="1232" spans="6:22" x14ac:dyDescent="0.2">
      <c r="F1232"/>
      <c r="M1232" s="2"/>
      <c r="N1232"/>
      <c r="O1232"/>
      <c r="U1232"/>
      <c r="V1232"/>
    </row>
    <row r="1233" spans="6:22" x14ac:dyDescent="0.2">
      <c r="F1233"/>
      <c r="M1233" s="2"/>
      <c r="N1233"/>
      <c r="O1233"/>
      <c r="U1233"/>
      <c r="V1233"/>
    </row>
    <row r="1234" spans="6:22" x14ac:dyDescent="0.2">
      <c r="F1234"/>
      <c r="M1234" s="2"/>
      <c r="N1234"/>
      <c r="O1234"/>
      <c r="U1234"/>
      <c r="V1234"/>
    </row>
    <row r="1235" spans="6:22" x14ac:dyDescent="0.2">
      <c r="F1235"/>
      <c r="M1235" s="2"/>
      <c r="N1235"/>
      <c r="O1235"/>
      <c r="U1235"/>
      <c r="V1235"/>
    </row>
    <row r="1236" spans="6:22" x14ac:dyDescent="0.2">
      <c r="M1236" s="2"/>
    </row>
    <row r="1237" spans="6:22" x14ac:dyDescent="0.2">
      <c r="F1237"/>
      <c r="M1237" s="2"/>
      <c r="N1237"/>
      <c r="O1237"/>
      <c r="U1237"/>
      <c r="V1237"/>
    </row>
    <row r="1238" spans="6:22" x14ac:dyDescent="0.2">
      <c r="F1238"/>
      <c r="M1238" s="2"/>
      <c r="N1238"/>
      <c r="O1238"/>
      <c r="U1238"/>
      <c r="V1238"/>
    </row>
    <row r="1239" spans="6:22" x14ac:dyDescent="0.2">
      <c r="F1239"/>
      <c r="M1239" s="2"/>
      <c r="N1239"/>
      <c r="O1239"/>
      <c r="U1239"/>
      <c r="V1239"/>
    </row>
    <row r="1240" spans="6:22" x14ac:dyDescent="0.2">
      <c r="F1240"/>
      <c r="M1240" s="2"/>
      <c r="N1240"/>
      <c r="O1240"/>
      <c r="U1240"/>
      <c r="V1240"/>
    </row>
    <row r="1241" spans="6:22" x14ac:dyDescent="0.2">
      <c r="F1241"/>
      <c r="M1241" s="2"/>
      <c r="N1241"/>
      <c r="O1241"/>
      <c r="U1241"/>
      <c r="V1241"/>
    </row>
    <row r="1242" spans="6:22" x14ac:dyDescent="0.2">
      <c r="F1242"/>
      <c r="M1242" s="2"/>
      <c r="N1242"/>
      <c r="O1242"/>
      <c r="U1242"/>
      <c r="V1242"/>
    </row>
    <row r="1243" spans="6:22" x14ac:dyDescent="0.2">
      <c r="F1243"/>
      <c r="M1243" s="2"/>
      <c r="N1243"/>
      <c r="O1243"/>
      <c r="U1243"/>
      <c r="V1243"/>
    </row>
    <row r="1244" spans="6:22" x14ac:dyDescent="0.2">
      <c r="F1244"/>
      <c r="M1244" s="2"/>
      <c r="N1244"/>
      <c r="O1244"/>
      <c r="U1244"/>
      <c r="V1244"/>
    </row>
    <row r="1245" spans="6:22" x14ac:dyDescent="0.2">
      <c r="F1245"/>
      <c r="M1245" s="2"/>
      <c r="N1245"/>
      <c r="O1245"/>
      <c r="U1245"/>
      <c r="V1245"/>
    </row>
    <row r="1246" spans="6:22" x14ac:dyDescent="0.2">
      <c r="F1246"/>
      <c r="M1246" s="2"/>
      <c r="N1246"/>
      <c r="O1246"/>
      <c r="U1246"/>
      <c r="V1246"/>
    </row>
    <row r="1247" spans="6:22" x14ac:dyDescent="0.2">
      <c r="F1247"/>
      <c r="M1247" s="2"/>
      <c r="N1247"/>
      <c r="O1247"/>
      <c r="U1247"/>
      <c r="V1247"/>
    </row>
    <row r="1248" spans="6:22" x14ac:dyDescent="0.2">
      <c r="F1248"/>
      <c r="M1248" s="2"/>
      <c r="N1248"/>
      <c r="O1248"/>
      <c r="U1248"/>
      <c r="V1248"/>
    </row>
    <row r="1249" spans="6:22" x14ac:dyDescent="0.2">
      <c r="F1249"/>
      <c r="M1249" s="2"/>
      <c r="N1249"/>
      <c r="O1249"/>
      <c r="U1249"/>
      <c r="V1249"/>
    </row>
    <row r="1250" spans="6:22" x14ac:dyDescent="0.2">
      <c r="F1250"/>
      <c r="M1250" s="2"/>
      <c r="N1250"/>
      <c r="O1250"/>
      <c r="U1250"/>
      <c r="V1250"/>
    </row>
    <row r="1251" spans="6:22" x14ac:dyDescent="0.2">
      <c r="F1251"/>
      <c r="M1251" s="2"/>
      <c r="N1251"/>
      <c r="O1251"/>
      <c r="U1251"/>
      <c r="V1251"/>
    </row>
    <row r="1252" spans="6:22" x14ac:dyDescent="0.2">
      <c r="F1252"/>
      <c r="M1252" s="2"/>
      <c r="N1252"/>
      <c r="O1252"/>
      <c r="U1252"/>
      <c r="V1252"/>
    </row>
    <row r="1253" spans="6:22" x14ac:dyDescent="0.2">
      <c r="F1253"/>
      <c r="M1253" s="2"/>
      <c r="N1253"/>
      <c r="O1253"/>
      <c r="U1253"/>
      <c r="V1253"/>
    </row>
    <row r="1254" spans="6:22" x14ac:dyDescent="0.2">
      <c r="F1254"/>
      <c r="M1254" s="2"/>
      <c r="N1254"/>
      <c r="O1254"/>
      <c r="U1254"/>
      <c r="V1254"/>
    </row>
    <row r="1255" spans="6:22" x14ac:dyDescent="0.2">
      <c r="F1255"/>
      <c r="M1255" s="2"/>
      <c r="N1255"/>
      <c r="O1255"/>
      <c r="U1255"/>
      <c r="V1255"/>
    </row>
    <row r="1256" spans="6:22" x14ac:dyDescent="0.2">
      <c r="F1256"/>
      <c r="M1256" s="2"/>
      <c r="N1256"/>
      <c r="O1256"/>
      <c r="U1256"/>
      <c r="V1256"/>
    </row>
    <row r="1257" spans="6:22" x14ac:dyDescent="0.2">
      <c r="F1257"/>
      <c r="M1257" s="2"/>
      <c r="N1257"/>
      <c r="O1257"/>
      <c r="U1257"/>
      <c r="V1257"/>
    </row>
    <row r="1258" spans="6:22" x14ac:dyDescent="0.2">
      <c r="F1258"/>
      <c r="M1258" s="2"/>
      <c r="N1258"/>
      <c r="O1258"/>
      <c r="U1258"/>
      <c r="V1258"/>
    </row>
    <row r="1259" spans="6:22" x14ac:dyDescent="0.2">
      <c r="F1259"/>
      <c r="M1259" s="2"/>
      <c r="N1259"/>
      <c r="O1259"/>
      <c r="U1259"/>
      <c r="V1259"/>
    </row>
    <row r="1260" spans="6:22" x14ac:dyDescent="0.2">
      <c r="M1260" s="2"/>
    </row>
    <row r="1261" spans="6:22" x14ac:dyDescent="0.2">
      <c r="F1261"/>
      <c r="M1261" s="2"/>
      <c r="N1261"/>
      <c r="O1261"/>
      <c r="U1261"/>
      <c r="V1261"/>
    </row>
    <row r="1262" spans="6:22" x14ac:dyDescent="0.2">
      <c r="F1262"/>
      <c r="M1262" s="2"/>
      <c r="N1262"/>
      <c r="O1262"/>
      <c r="U1262"/>
      <c r="V1262"/>
    </row>
    <row r="1263" spans="6:22" x14ac:dyDescent="0.2">
      <c r="F1263"/>
      <c r="M1263" s="2"/>
      <c r="N1263"/>
      <c r="O1263"/>
      <c r="U1263"/>
      <c r="V1263"/>
    </row>
    <row r="1264" spans="6:22" x14ac:dyDescent="0.2">
      <c r="F1264"/>
      <c r="M1264" s="2"/>
      <c r="N1264"/>
      <c r="O1264"/>
      <c r="U1264"/>
      <c r="V1264"/>
    </row>
    <row r="1265" spans="6:22" x14ac:dyDescent="0.2">
      <c r="F1265"/>
      <c r="M1265" s="2"/>
      <c r="N1265"/>
      <c r="O1265"/>
      <c r="U1265"/>
      <c r="V1265"/>
    </row>
    <row r="1266" spans="6:22" x14ac:dyDescent="0.2">
      <c r="F1266"/>
      <c r="M1266" s="2"/>
      <c r="N1266"/>
      <c r="O1266"/>
      <c r="U1266"/>
      <c r="V1266"/>
    </row>
    <row r="1267" spans="6:22" x14ac:dyDescent="0.2">
      <c r="F1267"/>
      <c r="M1267" s="2"/>
      <c r="N1267"/>
      <c r="O1267"/>
      <c r="U1267"/>
      <c r="V1267"/>
    </row>
    <row r="1268" spans="6:22" x14ac:dyDescent="0.2">
      <c r="F1268"/>
      <c r="M1268" s="2"/>
      <c r="N1268"/>
      <c r="O1268"/>
      <c r="U1268"/>
      <c r="V1268"/>
    </row>
    <row r="1269" spans="6:22" x14ac:dyDescent="0.2">
      <c r="F1269"/>
      <c r="M1269" s="2"/>
      <c r="N1269"/>
      <c r="O1269"/>
      <c r="U1269"/>
      <c r="V1269"/>
    </row>
    <row r="1270" spans="6:22" x14ac:dyDescent="0.2">
      <c r="F1270"/>
      <c r="M1270" s="2"/>
      <c r="N1270"/>
      <c r="O1270"/>
      <c r="U1270"/>
      <c r="V1270"/>
    </row>
    <row r="1271" spans="6:22" x14ac:dyDescent="0.2">
      <c r="F1271"/>
      <c r="M1271" s="2"/>
      <c r="N1271"/>
      <c r="O1271"/>
      <c r="U1271"/>
      <c r="V1271"/>
    </row>
    <row r="1272" spans="6:22" x14ac:dyDescent="0.2">
      <c r="F1272"/>
      <c r="M1272" s="2"/>
      <c r="N1272"/>
      <c r="O1272"/>
      <c r="U1272"/>
      <c r="V1272"/>
    </row>
    <row r="1273" spans="6:22" x14ac:dyDescent="0.2">
      <c r="F1273"/>
      <c r="M1273" s="2"/>
      <c r="N1273"/>
      <c r="O1273"/>
      <c r="U1273"/>
      <c r="V1273"/>
    </row>
    <row r="1274" spans="6:22" x14ac:dyDescent="0.2">
      <c r="F1274"/>
      <c r="M1274" s="2"/>
      <c r="N1274"/>
      <c r="O1274"/>
      <c r="U1274"/>
      <c r="V1274"/>
    </row>
    <row r="1275" spans="6:22" x14ac:dyDescent="0.2">
      <c r="F1275"/>
      <c r="M1275" s="2"/>
      <c r="N1275"/>
      <c r="O1275"/>
      <c r="U1275"/>
      <c r="V1275"/>
    </row>
    <row r="1276" spans="6:22" x14ac:dyDescent="0.2">
      <c r="F1276"/>
      <c r="M1276" s="2"/>
      <c r="N1276"/>
      <c r="O1276"/>
      <c r="U1276"/>
      <c r="V1276"/>
    </row>
    <row r="1277" spans="6:22" x14ac:dyDescent="0.2">
      <c r="F1277"/>
      <c r="M1277" s="2"/>
      <c r="N1277"/>
      <c r="O1277"/>
      <c r="U1277"/>
      <c r="V1277"/>
    </row>
    <row r="1278" spans="6:22" x14ac:dyDescent="0.2">
      <c r="F1278"/>
      <c r="M1278" s="2"/>
      <c r="N1278"/>
      <c r="O1278"/>
      <c r="U1278"/>
      <c r="V1278"/>
    </row>
    <row r="1279" spans="6:22" x14ac:dyDescent="0.2">
      <c r="F1279"/>
      <c r="M1279" s="2"/>
      <c r="N1279"/>
      <c r="O1279"/>
      <c r="U1279"/>
      <c r="V1279"/>
    </row>
    <row r="1280" spans="6:22" x14ac:dyDescent="0.2">
      <c r="F1280"/>
      <c r="M1280" s="2"/>
      <c r="N1280"/>
      <c r="O1280"/>
      <c r="U1280"/>
      <c r="V1280"/>
    </row>
    <row r="1281" spans="6:22" x14ac:dyDescent="0.2">
      <c r="F1281"/>
      <c r="M1281" s="2"/>
      <c r="N1281"/>
      <c r="O1281"/>
      <c r="U1281"/>
      <c r="V1281"/>
    </row>
    <row r="1282" spans="6:22" x14ac:dyDescent="0.2">
      <c r="F1282"/>
      <c r="M1282" s="2"/>
      <c r="N1282"/>
      <c r="O1282"/>
      <c r="U1282"/>
      <c r="V1282"/>
    </row>
    <row r="1283" spans="6:22" x14ac:dyDescent="0.2">
      <c r="F1283"/>
      <c r="M1283" s="2"/>
      <c r="N1283"/>
      <c r="O1283"/>
      <c r="U1283"/>
      <c r="V1283"/>
    </row>
    <row r="1284" spans="6:22" x14ac:dyDescent="0.2">
      <c r="F1284"/>
      <c r="M1284" s="2"/>
      <c r="N1284"/>
      <c r="O1284"/>
      <c r="U1284"/>
      <c r="V1284"/>
    </row>
    <row r="1285" spans="6:22" x14ac:dyDescent="0.2">
      <c r="F1285"/>
      <c r="M1285" s="2"/>
      <c r="N1285"/>
      <c r="O1285"/>
      <c r="U1285"/>
      <c r="V1285"/>
    </row>
    <row r="1286" spans="6:22" x14ac:dyDescent="0.2">
      <c r="F1286"/>
      <c r="M1286" s="2"/>
      <c r="N1286"/>
      <c r="O1286"/>
      <c r="U1286"/>
      <c r="V1286"/>
    </row>
    <row r="1287" spans="6:22" x14ac:dyDescent="0.2">
      <c r="F1287"/>
      <c r="M1287" s="2"/>
      <c r="N1287"/>
      <c r="O1287"/>
      <c r="U1287"/>
      <c r="V1287"/>
    </row>
    <row r="1288" spans="6:22" x14ac:dyDescent="0.2">
      <c r="F1288"/>
      <c r="M1288" s="2"/>
      <c r="N1288"/>
      <c r="O1288"/>
      <c r="U1288"/>
      <c r="V1288"/>
    </row>
    <row r="1289" spans="6:22" x14ac:dyDescent="0.2">
      <c r="F1289"/>
      <c r="M1289" s="2"/>
      <c r="N1289"/>
      <c r="O1289"/>
      <c r="U1289"/>
      <c r="V1289"/>
    </row>
    <row r="1290" spans="6:22" x14ac:dyDescent="0.2">
      <c r="F1290"/>
      <c r="M1290" s="2"/>
      <c r="N1290"/>
      <c r="O1290"/>
      <c r="U1290"/>
      <c r="V1290"/>
    </row>
    <row r="1291" spans="6:22" x14ac:dyDescent="0.2">
      <c r="F1291"/>
      <c r="M1291" s="2"/>
      <c r="N1291"/>
      <c r="O1291"/>
      <c r="U1291"/>
      <c r="V1291"/>
    </row>
    <row r="1292" spans="6:22" x14ac:dyDescent="0.2">
      <c r="M1292" s="2"/>
    </row>
    <row r="1293" spans="6:22" x14ac:dyDescent="0.2">
      <c r="F1293"/>
      <c r="M1293" s="2"/>
      <c r="N1293"/>
      <c r="O1293"/>
      <c r="U1293"/>
      <c r="V1293"/>
    </row>
    <row r="1294" spans="6:22" x14ac:dyDescent="0.2">
      <c r="F1294"/>
      <c r="M1294" s="2"/>
      <c r="N1294"/>
      <c r="O1294"/>
      <c r="U1294"/>
      <c r="V1294"/>
    </row>
    <row r="1295" spans="6:22" x14ac:dyDescent="0.2">
      <c r="F1295"/>
      <c r="M1295" s="2"/>
      <c r="N1295"/>
      <c r="O1295"/>
      <c r="U1295"/>
      <c r="V1295"/>
    </row>
    <row r="1296" spans="6:22" x14ac:dyDescent="0.2">
      <c r="M1296" s="2"/>
    </row>
    <row r="1297" spans="6:22" x14ac:dyDescent="0.2">
      <c r="F1297"/>
      <c r="M1297" s="2"/>
      <c r="N1297"/>
      <c r="O1297"/>
      <c r="U1297"/>
      <c r="V1297"/>
    </row>
    <row r="1298" spans="6:22" x14ac:dyDescent="0.2">
      <c r="M1298" s="2"/>
    </row>
    <row r="1299" spans="6:22" x14ac:dyDescent="0.2">
      <c r="M1299" s="2"/>
    </row>
    <row r="1300" spans="6:22" x14ac:dyDescent="0.2">
      <c r="F1300"/>
      <c r="M1300" s="2"/>
      <c r="N1300"/>
      <c r="O1300"/>
      <c r="U1300"/>
      <c r="V1300"/>
    </row>
    <row r="1301" spans="6:22" x14ac:dyDescent="0.2">
      <c r="F1301"/>
      <c r="M1301" s="2"/>
      <c r="N1301"/>
      <c r="O1301"/>
      <c r="U1301"/>
      <c r="V1301"/>
    </row>
    <row r="1302" spans="6:22" x14ac:dyDescent="0.2">
      <c r="F1302"/>
      <c r="M1302" s="2"/>
      <c r="N1302"/>
      <c r="O1302"/>
      <c r="U1302"/>
      <c r="V1302"/>
    </row>
    <row r="1303" spans="6:22" x14ac:dyDescent="0.2">
      <c r="F1303"/>
      <c r="M1303" s="2"/>
      <c r="N1303"/>
      <c r="O1303"/>
      <c r="U1303"/>
      <c r="V1303"/>
    </row>
    <row r="1304" spans="6:22" x14ac:dyDescent="0.2">
      <c r="F1304"/>
      <c r="M1304" s="2"/>
      <c r="N1304"/>
      <c r="O1304"/>
      <c r="U1304"/>
      <c r="V1304"/>
    </row>
    <row r="1305" spans="6:22" x14ac:dyDescent="0.2">
      <c r="M1305" s="2"/>
    </row>
    <row r="1306" spans="6:22" x14ac:dyDescent="0.2">
      <c r="F1306"/>
      <c r="M1306" s="2"/>
      <c r="N1306"/>
      <c r="O1306"/>
      <c r="U1306"/>
      <c r="V1306"/>
    </row>
    <row r="1307" spans="6:22" x14ac:dyDescent="0.2">
      <c r="F1307"/>
      <c r="M1307" s="2"/>
      <c r="N1307"/>
      <c r="O1307"/>
      <c r="U1307"/>
      <c r="V1307"/>
    </row>
    <row r="1308" spans="6:22" x14ac:dyDescent="0.2">
      <c r="F1308"/>
      <c r="M1308" s="2"/>
      <c r="N1308"/>
      <c r="O1308"/>
      <c r="U1308"/>
      <c r="V1308"/>
    </row>
    <row r="1309" spans="6:22" x14ac:dyDescent="0.2">
      <c r="M1309" s="2"/>
    </row>
    <row r="1310" spans="6:22" x14ac:dyDescent="0.2">
      <c r="F1310"/>
      <c r="M1310" s="2"/>
      <c r="N1310"/>
      <c r="O1310"/>
      <c r="U1310"/>
      <c r="V1310"/>
    </row>
    <row r="1311" spans="6:22" x14ac:dyDescent="0.2">
      <c r="F1311"/>
      <c r="M1311" s="2"/>
      <c r="N1311"/>
      <c r="O1311"/>
      <c r="U1311"/>
      <c r="V1311"/>
    </row>
    <row r="1312" spans="6:22" x14ac:dyDescent="0.2">
      <c r="F1312"/>
      <c r="M1312" s="2"/>
      <c r="N1312"/>
      <c r="O1312"/>
      <c r="U1312"/>
      <c r="V1312"/>
    </row>
    <row r="1313" spans="6:22" x14ac:dyDescent="0.2">
      <c r="F1313"/>
      <c r="M1313" s="2"/>
      <c r="N1313"/>
      <c r="O1313"/>
      <c r="U1313"/>
      <c r="V1313"/>
    </row>
    <row r="1314" spans="6:22" x14ac:dyDescent="0.2">
      <c r="F1314"/>
      <c r="M1314" s="2"/>
      <c r="N1314"/>
      <c r="O1314"/>
      <c r="U1314"/>
      <c r="V1314"/>
    </row>
    <row r="1315" spans="6:22" x14ac:dyDescent="0.2">
      <c r="F1315"/>
      <c r="M1315" s="2"/>
      <c r="N1315"/>
      <c r="O1315"/>
      <c r="U1315"/>
      <c r="V1315"/>
    </row>
    <row r="1316" spans="6:22" x14ac:dyDescent="0.2">
      <c r="F1316"/>
      <c r="M1316" s="2"/>
      <c r="N1316"/>
      <c r="O1316"/>
      <c r="U1316"/>
      <c r="V1316"/>
    </row>
    <row r="1317" spans="6:22" x14ac:dyDescent="0.2">
      <c r="F1317"/>
      <c r="M1317" s="2"/>
      <c r="N1317"/>
      <c r="O1317"/>
      <c r="U1317"/>
      <c r="V1317"/>
    </row>
    <row r="1318" spans="6:22" x14ac:dyDescent="0.2">
      <c r="F1318"/>
      <c r="M1318" s="2"/>
      <c r="N1318"/>
      <c r="O1318"/>
      <c r="U1318"/>
      <c r="V1318"/>
    </row>
    <row r="1319" spans="6:22" x14ac:dyDescent="0.2">
      <c r="F1319"/>
      <c r="M1319" s="2"/>
      <c r="N1319"/>
      <c r="O1319"/>
      <c r="U1319"/>
      <c r="V1319"/>
    </row>
    <row r="1320" spans="6:22" x14ac:dyDescent="0.2">
      <c r="F1320"/>
      <c r="M1320" s="2"/>
      <c r="N1320"/>
      <c r="O1320"/>
      <c r="U1320"/>
      <c r="V1320"/>
    </row>
    <row r="1321" spans="6:22" x14ac:dyDescent="0.2">
      <c r="F1321"/>
      <c r="M1321" s="2"/>
      <c r="N1321"/>
      <c r="O1321"/>
      <c r="U1321"/>
      <c r="V1321"/>
    </row>
    <row r="1322" spans="6:22" x14ac:dyDescent="0.2">
      <c r="F1322"/>
      <c r="M1322" s="2"/>
      <c r="N1322"/>
      <c r="O1322"/>
      <c r="U1322"/>
      <c r="V1322"/>
    </row>
    <row r="1323" spans="6:22" x14ac:dyDescent="0.2">
      <c r="F1323"/>
      <c r="M1323" s="2"/>
      <c r="N1323"/>
      <c r="O1323"/>
      <c r="U1323"/>
      <c r="V1323"/>
    </row>
    <row r="1324" spans="6:22" x14ac:dyDescent="0.2">
      <c r="F1324"/>
      <c r="M1324" s="2"/>
      <c r="N1324"/>
      <c r="O1324"/>
      <c r="U1324"/>
      <c r="V1324"/>
    </row>
    <row r="1325" spans="6:22" x14ac:dyDescent="0.2">
      <c r="F1325"/>
      <c r="M1325" s="2"/>
      <c r="N1325"/>
      <c r="O1325"/>
      <c r="U1325"/>
      <c r="V1325"/>
    </row>
    <row r="1326" spans="6:22" x14ac:dyDescent="0.2">
      <c r="F1326"/>
      <c r="M1326" s="2"/>
      <c r="N1326"/>
      <c r="O1326"/>
      <c r="U1326"/>
      <c r="V1326"/>
    </row>
    <row r="1327" spans="6:22" x14ac:dyDescent="0.2">
      <c r="F1327"/>
      <c r="M1327" s="2"/>
      <c r="N1327"/>
      <c r="O1327"/>
      <c r="U1327"/>
      <c r="V1327"/>
    </row>
    <row r="1328" spans="6:22" x14ac:dyDescent="0.2">
      <c r="F1328"/>
      <c r="M1328" s="2"/>
      <c r="N1328"/>
      <c r="O1328"/>
      <c r="U1328"/>
      <c r="V1328"/>
    </row>
    <row r="1329" spans="6:22" x14ac:dyDescent="0.2">
      <c r="F1329"/>
      <c r="M1329" s="2"/>
      <c r="N1329"/>
      <c r="O1329"/>
      <c r="U1329"/>
      <c r="V1329"/>
    </row>
    <row r="1330" spans="6:22" x14ac:dyDescent="0.2">
      <c r="F1330"/>
      <c r="M1330" s="2"/>
      <c r="N1330"/>
      <c r="O1330"/>
      <c r="U1330"/>
      <c r="V1330"/>
    </row>
    <row r="1331" spans="6:22" x14ac:dyDescent="0.2">
      <c r="F1331"/>
      <c r="M1331" s="2"/>
      <c r="N1331"/>
      <c r="O1331"/>
      <c r="U1331"/>
      <c r="V1331"/>
    </row>
    <row r="1332" spans="6:22" x14ac:dyDescent="0.2">
      <c r="F1332"/>
      <c r="M1332" s="2"/>
      <c r="N1332"/>
      <c r="O1332"/>
      <c r="U1332"/>
      <c r="V1332"/>
    </row>
    <row r="1333" spans="6:22" x14ac:dyDescent="0.2">
      <c r="F1333"/>
      <c r="M1333" s="2"/>
      <c r="N1333"/>
      <c r="O1333"/>
      <c r="U1333"/>
      <c r="V1333"/>
    </row>
    <row r="1334" spans="6:22" x14ac:dyDescent="0.2">
      <c r="F1334"/>
      <c r="M1334" s="2"/>
      <c r="N1334"/>
      <c r="O1334"/>
      <c r="U1334"/>
      <c r="V1334"/>
    </row>
    <row r="1335" spans="6:22" x14ac:dyDescent="0.2">
      <c r="F1335"/>
      <c r="M1335" s="2"/>
      <c r="N1335"/>
      <c r="O1335"/>
      <c r="U1335"/>
      <c r="V1335"/>
    </row>
    <row r="1336" spans="6:22" x14ac:dyDescent="0.2">
      <c r="F1336"/>
      <c r="M1336" s="2"/>
      <c r="N1336"/>
      <c r="O1336"/>
      <c r="U1336"/>
      <c r="V1336"/>
    </row>
    <row r="1337" spans="6:22" x14ac:dyDescent="0.2">
      <c r="M1337" s="2"/>
    </row>
    <row r="1338" spans="6:22" x14ac:dyDescent="0.2">
      <c r="M1338" s="2"/>
    </row>
    <row r="1339" spans="6:22" x14ac:dyDescent="0.2">
      <c r="M1339" s="2"/>
    </row>
    <row r="1340" spans="6:22" x14ac:dyDescent="0.2">
      <c r="M1340" s="2"/>
    </row>
    <row r="1341" spans="6:22" x14ac:dyDescent="0.2">
      <c r="M1341" s="2"/>
    </row>
    <row r="1342" spans="6:22" x14ac:dyDescent="0.2">
      <c r="M1342" s="2"/>
    </row>
    <row r="1343" spans="6:22" x14ac:dyDescent="0.2">
      <c r="M1343" s="2"/>
    </row>
    <row r="1344" spans="6:22" x14ac:dyDescent="0.2">
      <c r="M1344" s="2"/>
    </row>
    <row r="1345" spans="6:22" x14ac:dyDescent="0.2">
      <c r="M1345" s="2"/>
    </row>
    <row r="1346" spans="6:22" x14ac:dyDescent="0.2">
      <c r="F1346"/>
      <c r="M1346" s="2"/>
      <c r="N1346"/>
      <c r="O1346"/>
      <c r="U1346"/>
      <c r="V1346"/>
    </row>
    <row r="1347" spans="6:22" x14ac:dyDescent="0.2">
      <c r="F1347"/>
      <c r="M1347" s="2"/>
      <c r="N1347"/>
      <c r="O1347"/>
      <c r="U1347"/>
      <c r="V1347"/>
    </row>
    <row r="1348" spans="6:22" x14ac:dyDescent="0.2">
      <c r="F1348"/>
      <c r="M1348" s="2"/>
      <c r="N1348"/>
      <c r="O1348"/>
      <c r="U1348"/>
      <c r="V1348"/>
    </row>
    <row r="1349" spans="6:22" x14ac:dyDescent="0.2">
      <c r="F1349"/>
      <c r="M1349" s="2"/>
      <c r="N1349"/>
      <c r="O1349"/>
      <c r="U1349"/>
      <c r="V1349"/>
    </row>
    <row r="1350" spans="6:22" x14ac:dyDescent="0.2">
      <c r="F1350"/>
      <c r="M1350" s="2"/>
      <c r="N1350"/>
      <c r="O1350"/>
      <c r="U1350"/>
      <c r="V1350"/>
    </row>
    <row r="1351" spans="6:22" x14ac:dyDescent="0.2">
      <c r="F1351"/>
      <c r="M1351" s="2"/>
      <c r="N1351"/>
      <c r="O1351"/>
      <c r="U1351"/>
      <c r="V1351"/>
    </row>
    <row r="1352" spans="6:22" x14ac:dyDescent="0.2">
      <c r="F1352"/>
      <c r="M1352" s="2"/>
      <c r="N1352"/>
      <c r="O1352"/>
      <c r="U1352"/>
      <c r="V1352"/>
    </row>
    <row r="1353" spans="6:22" x14ac:dyDescent="0.2">
      <c r="F1353"/>
      <c r="M1353" s="2"/>
      <c r="N1353"/>
      <c r="O1353"/>
      <c r="U1353"/>
      <c r="V1353"/>
    </row>
    <row r="1354" spans="6:22" x14ac:dyDescent="0.2">
      <c r="F1354"/>
      <c r="M1354" s="2"/>
      <c r="N1354"/>
      <c r="O1354"/>
      <c r="U1354"/>
      <c r="V1354"/>
    </row>
    <row r="1355" spans="6:22" x14ac:dyDescent="0.2">
      <c r="M1355" s="2"/>
    </row>
    <row r="1356" spans="6:22" x14ac:dyDescent="0.2">
      <c r="F1356"/>
      <c r="M1356" s="2"/>
      <c r="N1356"/>
      <c r="O1356"/>
      <c r="U1356"/>
      <c r="V1356"/>
    </row>
    <row r="1357" spans="6:22" x14ac:dyDescent="0.2">
      <c r="F1357"/>
      <c r="M1357" s="2"/>
      <c r="N1357"/>
      <c r="O1357"/>
      <c r="U1357"/>
      <c r="V1357"/>
    </row>
    <row r="1358" spans="6:22" x14ac:dyDescent="0.2">
      <c r="M1358" s="2"/>
    </row>
    <row r="1359" spans="6:22" x14ac:dyDescent="0.2">
      <c r="F1359"/>
      <c r="M1359" s="2"/>
      <c r="N1359"/>
      <c r="O1359"/>
      <c r="U1359"/>
      <c r="V1359"/>
    </row>
    <row r="1360" spans="6:22" x14ac:dyDescent="0.2">
      <c r="F1360"/>
      <c r="M1360" s="2"/>
      <c r="N1360"/>
      <c r="O1360"/>
      <c r="U1360"/>
      <c r="V1360"/>
    </row>
    <row r="1361" spans="6:22" x14ac:dyDescent="0.2">
      <c r="F1361"/>
      <c r="M1361" s="2"/>
      <c r="N1361"/>
      <c r="O1361"/>
      <c r="U1361"/>
      <c r="V1361"/>
    </row>
    <row r="1362" spans="6:22" x14ac:dyDescent="0.2">
      <c r="F1362"/>
      <c r="M1362" s="2"/>
      <c r="N1362"/>
      <c r="O1362"/>
      <c r="U1362"/>
      <c r="V1362"/>
    </row>
    <row r="1363" spans="6:22" x14ac:dyDescent="0.2">
      <c r="F1363"/>
      <c r="M1363" s="2"/>
      <c r="N1363"/>
      <c r="O1363"/>
      <c r="U1363"/>
      <c r="V1363"/>
    </row>
    <row r="1364" spans="6:22" x14ac:dyDescent="0.2">
      <c r="F1364"/>
      <c r="M1364" s="2"/>
      <c r="N1364"/>
      <c r="O1364"/>
      <c r="U1364"/>
      <c r="V1364"/>
    </row>
    <row r="1365" spans="6:22" x14ac:dyDescent="0.2">
      <c r="F1365"/>
      <c r="M1365" s="2"/>
      <c r="N1365"/>
      <c r="O1365"/>
      <c r="U1365"/>
      <c r="V1365"/>
    </row>
    <row r="1366" spans="6:22" x14ac:dyDescent="0.2">
      <c r="F1366"/>
      <c r="M1366" s="2"/>
      <c r="N1366"/>
      <c r="O1366"/>
      <c r="U1366"/>
      <c r="V1366"/>
    </row>
    <row r="1367" spans="6:22" x14ac:dyDescent="0.2">
      <c r="F1367"/>
      <c r="M1367" s="2"/>
      <c r="N1367"/>
      <c r="O1367"/>
      <c r="U1367"/>
      <c r="V1367"/>
    </row>
    <row r="1368" spans="6:22" x14ac:dyDescent="0.2">
      <c r="F1368"/>
      <c r="M1368" s="2"/>
      <c r="N1368"/>
      <c r="O1368"/>
      <c r="U1368"/>
      <c r="V1368"/>
    </row>
    <row r="1369" spans="6:22" x14ac:dyDescent="0.2">
      <c r="F1369"/>
      <c r="M1369" s="2"/>
      <c r="N1369"/>
      <c r="O1369"/>
      <c r="U1369"/>
      <c r="V1369"/>
    </row>
    <row r="1370" spans="6:22" x14ac:dyDescent="0.2">
      <c r="F1370"/>
      <c r="M1370" s="2"/>
      <c r="N1370"/>
      <c r="O1370"/>
      <c r="U1370"/>
      <c r="V1370"/>
    </row>
    <row r="1371" spans="6:22" x14ac:dyDescent="0.2">
      <c r="F1371"/>
      <c r="M1371" s="2"/>
      <c r="N1371"/>
      <c r="O1371"/>
      <c r="U1371"/>
      <c r="V1371"/>
    </row>
    <row r="1372" spans="6:22" x14ac:dyDescent="0.2">
      <c r="F1372"/>
      <c r="M1372" s="2"/>
      <c r="N1372"/>
      <c r="O1372"/>
      <c r="U1372"/>
      <c r="V1372"/>
    </row>
    <row r="1373" spans="6:22" x14ac:dyDescent="0.2">
      <c r="F1373"/>
      <c r="M1373" s="2"/>
      <c r="N1373"/>
      <c r="O1373"/>
      <c r="U1373"/>
      <c r="V1373"/>
    </row>
    <row r="1374" spans="6:22" x14ac:dyDescent="0.2">
      <c r="F1374"/>
      <c r="M1374" s="2"/>
      <c r="N1374"/>
      <c r="O1374"/>
      <c r="U1374"/>
      <c r="V1374"/>
    </row>
    <row r="1375" spans="6:22" x14ac:dyDescent="0.2">
      <c r="F1375"/>
      <c r="M1375" s="2"/>
      <c r="N1375"/>
      <c r="O1375"/>
      <c r="U1375"/>
      <c r="V1375"/>
    </row>
    <row r="1376" spans="6:22" x14ac:dyDescent="0.2">
      <c r="F1376"/>
      <c r="M1376" s="2"/>
      <c r="N1376"/>
      <c r="O1376"/>
      <c r="U1376"/>
      <c r="V1376"/>
    </row>
    <row r="1377" spans="6:22" x14ac:dyDescent="0.2">
      <c r="F1377"/>
      <c r="M1377" s="2"/>
      <c r="N1377"/>
      <c r="O1377"/>
      <c r="U1377"/>
      <c r="V1377"/>
    </row>
    <row r="1378" spans="6:22" x14ac:dyDescent="0.2">
      <c r="F1378"/>
      <c r="M1378" s="2"/>
      <c r="N1378"/>
      <c r="O1378"/>
      <c r="U1378"/>
      <c r="V1378"/>
    </row>
    <row r="1379" spans="6:22" x14ac:dyDescent="0.2">
      <c r="F1379"/>
      <c r="M1379" s="2"/>
      <c r="N1379"/>
      <c r="O1379"/>
      <c r="U1379"/>
      <c r="V1379"/>
    </row>
    <row r="1380" spans="6:22" x14ac:dyDescent="0.2">
      <c r="F1380"/>
      <c r="M1380" s="2"/>
      <c r="N1380"/>
      <c r="O1380"/>
      <c r="U1380"/>
      <c r="V1380"/>
    </row>
    <row r="1381" spans="6:22" x14ac:dyDescent="0.2">
      <c r="F1381"/>
      <c r="M1381" s="2"/>
      <c r="N1381"/>
      <c r="O1381"/>
      <c r="U1381"/>
      <c r="V1381"/>
    </row>
    <row r="1382" spans="6:22" x14ac:dyDescent="0.2">
      <c r="F1382"/>
      <c r="M1382" s="2"/>
      <c r="N1382"/>
      <c r="O1382"/>
      <c r="U1382"/>
      <c r="V1382"/>
    </row>
    <row r="1383" spans="6:22" x14ac:dyDescent="0.2">
      <c r="M1383" s="2"/>
    </row>
    <row r="1384" spans="6:22" x14ac:dyDescent="0.2">
      <c r="M1384" s="2"/>
    </row>
    <row r="1385" spans="6:22" x14ac:dyDescent="0.2">
      <c r="F1385"/>
      <c r="M1385" s="2"/>
      <c r="N1385"/>
      <c r="O1385"/>
      <c r="U1385"/>
      <c r="V1385"/>
    </row>
    <row r="1386" spans="6:22" x14ac:dyDescent="0.2">
      <c r="F1386"/>
      <c r="M1386" s="2"/>
      <c r="N1386"/>
      <c r="O1386"/>
      <c r="U1386"/>
      <c r="V1386"/>
    </row>
    <row r="1387" spans="6:22" x14ac:dyDescent="0.2">
      <c r="F1387"/>
      <c r="M1387" s="2"/>
      <c r="N1387"/>
      <c r="O1387"/>
      <c r="U1387"/>
      <c r="V1387"/>
    </row>
    <row r="1388" spans="6:22" x14ac:dyDescent="0.2">
      <c r="F1388"/>
      <c r="M1388" s="2"/>
      <c r="N1388"/>
      <c r="O1388"/>
      <c r="U1388"/>
      <c r="V1388"/>
    </row>
    <row r="1389" spans="6:22" x14ac:dyDescent="0.2">
      <c r="F1389"/>
      <c r="M1389" s="2"/>
      <c r="N1389"/>
      <c r="O1389"/>
      <c r="U1389"/>
      <c r="V1389"/>
    </row>
    <row r="1390" spans="6:22" x14ac:dyDescent="0.2">
      <c r="F1390"/>
      <c r="M1390" s="2"/>
      <c r="N1390"/>
      <c r="O1390"/>
      <c r="U1390"/>
      <c r="V1390"/>
    </row>
    <row r="1391" spans="6:22" x14ac:dyDescent="0.2">
      <c r="F1391"/>
      <c r="M1391" s="2"/>
      <c r="N1391"/>
      <c r="O1391"/>
      <c r="U1391"/>
      <c r="V1391"/>
    </row>
    <row r="1392" spans="6:22" x14ac:dyDescent="0.2">
      <c r="M1392" s="2"/>
    </row>
    <row r="1393" spans="6:22" x14ac:dyDescent="0.2">
      <c r="F1393"/>
      <c r="M1393" s="2"/>
      <c r="N1393"/>
      <c r="O1393"/>
      <c r="U1393"/>
      <c r="V1393"/>
    </row>
    <row r="1394" spans="6:22" x14ac:dyDescent="0.2">
      <c r="F1394"/>
      <c r="M1394" s="2"/>
      <c r="N1394"/>
      <c r="O1394"/>
      <c r="U1394"/>
      <c r="V1394"/>
    </row>
    <row r="1395" spans="6:22" x14ac:dyDescent="0.2">
      <c r="F1395"/>
      <c r="M1395" s="2"/>
      <c r="N1395"/>
      <c r="O1395"/>
      <c r="U1395"/>
      <c r="V1395"/>
    </row>
    <row r="1396" spans="6:22" x14ac:dyDescent="0.2">
      <c r="M1396" s="2"/>
    </row>
    <row r="1397" spans="6:22" x14ac:dyDescent="0.2">
      <c r="F1397"/>
      <c r="M1397" s="2"/>
      <c r="N1397"/>
      <c r="O1397"/>
      <c r="U1397"/>
      <c r="V1397"/>
    </row>
    <row r="1398" spans="6:22" x14ac:dyDescent="0.2">
      <c r="F1398"/>
      <c r="M1398" s="2"/>
      <c r="N1398"/>
      <c r="O1398"/>
      <c r="U1398"/>
      <c r="V1398"/>
    </row>
    <row r="1399" spans="6:22" x14ac:dyDescent="0.2">
      <c r="F1399"/>
      <c r="M1399" s="2"/>
      <c r="N1399"/>
      <c r="O1399"/>
      <c r="U1399"/>
      <c r="V1399"/>
    </row>
    <row r="1400" spans="6:22" x14ac:dyDescent="0.2">
      <c r="F1400"/>
      <c r="M1400" s="2"/>
      <c r="N1400"/>
      <c r="O1400"/>
      <c r="U1400"/>
      <c r="V1400"/>
    </row>
    <row r="1401" spans="6:22" x14ac:dyDescent="0.2">
      <c r="F1401"/>
      <c r="M1401" s="2"/>
      <c r="N1401"/>
      <c r="O1401"/>
      <c r="U1401"/>
      <c r="V1401"/>
    </row>
    <row r="1402" spans="6:22" x14ac:dyDescent="0.2">
      <c r="F1402"/>
      <c r="M1402" s="2"/>
      <c r="N1402"/>
      <c r="O1402"/>
      <c r="U1402"/>
      <c r="V1402"/>
    </row>
    <row r="1403" spans="6:22" x14ac:dyDescent="0.2">
      <c r="F1403"/>
      <c r="M1403" s="2"/>
      <c r="N1403"/>
      <c r="O1403"/>
      <c r="U1403"/>
      <c r="V1403"/>
    </row>
    <row r="1404" spans="6:22" x14ac:dyDescent="0.2">
      <c r="F1404"/>
      <c r="M1404" s="2"/>
      <c r="N1404"/>
      <c r="O1404"/>
      <c r="U1404"/>
      <c r="V1404"/>
    </row>
    <row r="1405" spans="6:22" x14ac:dyDescent="0.2">
      <c r="F1405"/>
      <c r="M1405" s="2"/>
      <c r="N1405"/>
      <c r="O1405"/>
      <c r="U1405"/>
      <c r="V1405"/>
    </row>
    <row r="1406" spans="6:22" x14ac:dyDescent="0.2">
      <c r="F1406"/>
      <c r="M1406" s="2"/>
      <c r="N1406"/>
      <c r="O1406"/>
      <c r="U1406"/>
      <c r="V1406"/>
    </row>
    <row r="1407" spans="6:22" x14ac:dyDescent="0.2">
      <c r="F1407"/>
      <c r="M1407" s="2"/>
      <c r="N1407"/>
      <c r="O1407"/>
      <c r="U1407"/>
      <c r="V1407"/>
    </row>
    <row r="1408" spans="6:22" x14ac:dyDescent="0.2">
      <c r="F1408"/>
      <c r="M1408" s="2"/>
      <c r="N1408"/>
      <c r="O1408"/>
      <c r="U1408"/>
      <c r="V1408"/>
    </row>
    <row r="1409" spans="6:22" x14ac:dyDescent="0.2">
      <c r="F1409"/>
      <c r="M1409" s="2"/>
      <c r="N1409"/>
      <c r="O1409"/>
      <c r="U1409"/>
      <c r="V1409"/>
    </row>
    <row r="1410" spans="6:22" x14ac:dyDescent="0.2">
      <c r="F1410"/>
      <c r="M1410" s="2"/>
      <c r="N1410"/>
      <c r="O1410"/>
      <c r="U1410"/>
      <c r="V1410"/>
    </row>
    <row r="1411" spans="6:22" x14ac:dyDescent="0.2">
      <c r="F1411"/>
      <c r="M1411" s="2"/>
      <c r="N1411"/>
      <c r="O1411"/>
      <c r="U1411"/>
      <c r="V1411"/>
    </row>
    <row r="1412" spans="6:22" x14ac:dyDescent="0.2">
      <c r="F1412"/>
      <c r="M1412" s="2"/>
      <c r="N1412"/>
      <c r="O1412"/>
      <c r="U1412"/>
      <c r="V1412"/>
    </row>
    <row r="1413" spans="6:22" x14ac:dyDescent="0.2">
      <c r="F1413"/>
      <c r="M1413" s="2"/>
      <c r="N1413"/>
      <c r="O1413"/>
      <c r="U1413"/>
      <c r="V1413"/>
    </row>
    <row r="1414" spans="6:22" x14ac:dyDescent="0.2">
      <c r="F1414"/>
      <c r="M1414" s="2"/>
      <c r="N1414"/>
      <c r="O1414"/>
      <c r="U1414"/>
      <c r="V1414"/>
    </row>
    <row r="1415" spans="6:22" x14ac:dyDescent="0.2">
      <c r="F1415"/>
      <c r="M1415" s="2"/>
      <c r="N1415"/>
      <c r="O1415"/>
      <c r="U1415"/>
      <c r="V1415"/>
    </row>
    <row r="1416" spans="6:22" x14ac:dyDescent="0.2">
      <c r="F1416"/>
      <c r="M1416" s="2"/>
      <c r="N1416"/>
      <c r="O1416"/>
      <c r="U1416"/>
      <c r="V1416"/>
    </row>
    <row r="1417" spans="6:22" x14ac:dyDescent="0.2">
      <c r="F1417"/>
      <c r="M1417" s="2"/>
      <c r="N1417"/>
      <c r="O1417"/>
      <c r="U1417"/>
      <c r="V1417"/>
    </row>
    <row r="1418" spans="6:22" x14ac:dyDescent="0.2">
      <c r="F1418"/>
      <c r="M1418" s="2"/>
      <c r="N1418"/>
      <c r="O1418"/>
      <c r="U1418"/>
      <c r="V1418"/>
    </row>
    <row r="1419" spans="6:22" x14ac:dyDescent="0.2">
      <c r="F1419"/>
      <c r="M1419" s="2"/>
      <c r="N1419"/>
      <c r="O1419"/>
      <c r="U1419"/>
      <c r="V1419"/>
    </row>
    <row r="1420" spans="6:22" x14ac:dyDescent="0.2">
      <c r="M1420" s="2"/>
    </row>
    <row r="1421" spans="6:22" x14ac:dyDescent="0.2">
      <c r="M1421" s="2"/>
    </row>
    <row r="1422" spans="6:22" x14ac:dyDescent="0.2">
      <c r="M1422" s="2"/>
    </row>
    <row r="1423" spans="6:22" x14ac:dyDescent="0.2">
      <c r="M1423" s="2"/>
    </row>
    <row r="1424" spans="6:22" x14ac:dyDescent="0.2">
      <c r="M1424" s="2"/>
    </row>
    <row r="1425" spans="6:22" x14ac:dyDescent="0.2">
      <c r="M1425" s="2"/>
    </row>
    <row r="1426" spans="6:22" x14ac:dyDescent="0.2">
      <c r="M1426" s="2"/>
    </row>
    <row r="1427" spans="6:22" x14ac:dyDescent="0.2">
      <c r="M1427" s="2"/>
    </row>
    <row r="1428" spans="6:22" x14ac:dyDescent="0.2">
      <c r="M1428" s="2"/>
    </row>
    <row r="1429" spans="6:22" x14ac:dyDescent="0.2">
      <c r="M1429" s="2"/>
    </row>
    <row r="1430" spans="6:22" x14ac:dyDescent="0.2">
      <c r="M1430" s="2"/>
    </row>
    <row r="1431" spans="6:22" x14ac:dyDescent="0.2">
      <c r="F1431"/>
      <c r="M1431" s="2"/>
      <c r="N1431"/>
      <c r="O1431"/>
      <c r="U1431"/>
      <c r="V1431"/>
    </row>
    <row r="1432" spans="6:22" x14ac:dyDescent="0.2">
      <c r="F1432"/>
      <c r="M1432" s="2"/>
      <c r="N1432"/>
      <c r="O1432"/>
      <c r="U1432"/>
      <c r="V1432"/>
    </row>
    <row r="1433" spans="6:22" x14ac:dyDescent="0.2">
      <c r="F1433"/>
      <c r="M1433" s="2"/>
      <c r="N1433"/>
      <c r="O1433"/>
      <c r="U1433"/>
      <c r="V1433"/>
    </row>
    <row r="1434" spans="6:22" x14ac:dyDescent="0.2">
      <c r="F1434"/>
      <c r="M1434" s="2"/>
      <c r="N1434"/>
      <c r="O1434"/>
      <c r="U1434"/>
      <c r="V1434"/>
    </row>
    <row r="1435" spans="6:22" x14ac:dyDescent="0.2">
      <c r="F1435"/>
      <c r="M1435" s="2"/>
      <c r="N1435"/>
      <c r="O1435"/>
      <c r="U1435"/>
      <c r="V1435"/>
    </row>
    <row r="1436" spans="6:22" x14ac:dyDescent="0.2">
      <c r="F1436"/>
      <c r="M1436" s="2"/>
      <c r="N1436"/>
      <c r="O1436"/>
      <c r="U1436"/>
      <c r="V1436"/>
    </row>
    <row r="1437" spans="6:22" x14ac:dyDescent="0.2">
      <c r="F1437"/>
      <c r="M1437" s="2"/>
      <c r="N1437"/>
      <c r="O1437"/>
      <c r="U1437"/>
      <c r="V1437"/>
    </row>
    <row r="1438" spans="6:22" x14ac:dyDescent="0.2">
      <c r="F1438"/>
      <c r="M1438" s="2"/>
      <c r="N1438"/>
      <c r="O1438"/>
      <c r="U1438"/>
      <c r="V1438"/>
    </row>
    <row r="1439" spans="6:22" x14ac:dyDescent="0.2">
      <c r="F1439"/>
      <c r="M1439" s="2"/>
      <c r="N1439"/>
      <c r="O1439"/>
      <c r="U1439"/>
      <c r="V1439"/>
    </row>
    <row r="1440" spans="6:22" x14ac:dyDescent="0.2">
      <c r="F1440"/>
      <c r="M1440" s="2"/>
      <c r="N1440"/>
      <c r="O1440"/>
      <c r="U1440"/>
      <c r="V1440"/>
    </row>
    <row r="1441" spans="6:22" x14ac:dyDescent="0.2">
      <c r="F1441"/>
      <c r="M1441" s="2"/>
      <c r="N1441"/>
      <c r="O1441"/>
      <c r="U1441"/>
      <c r="V1441"/>
    </row>
    <row r="1442" spans="6:22" x14ac:dyDescent="0.2">
      <c r="F1442"/>
      <c r="M1442" s="2"/>
      <c r="N1442"/>
      <c r="O1442"/>
      <c r="U1442"/>
      <c r="V1442"/>
    </row>
    <row r="1443" spans="6:22" x14ac:dyDescent="0.2">
      <c r="F1443"/>
      <c r="M1443" s="2"/>
      <c r="N1443"/>
      <c r="O1443"/>
      <c r="U1443"/>
      <c r="V1443"/>
    </row>
    <row r="1444" spans="6:22" x14ac:dyDescent="0.2">
      <c r="F1444"/>
      <c r="M1444" s="2"/>
      <c r="N1444"/>
      <c r="O1444"/>
      <c r="U1444"/>
      <c r="V1444"/>
    </row>
    <row r="1445" spans="6:22" x14ac:dyDescent="0.2">
      <c r="M1445" s="2"/>
    </row>
    <row r="1446" spans="6:22" x14ac:dyDescent="0.2">
      <c r="M1446" s="2"/>
    </row>
    <row r="1447" spans="6:22" x14ac:dyDescent="0.2">
      <c r="M1447" s="2"/>
    </row>
    <row r="1448" spans="6:22" x14ac:dyDescent="0.2">
      <c r="F1448"/>
      <c r="M1448" s="2"/>
      <c r="N1448"/>
      <c r="O1448"/>
      <c r="U1448"/>
      <c r="V1448"/>
    </row>
    <row r="1449" spans="6:22" x14ac:dyDescent="0.2">
      <c r="F1449"/>
      <c r="M1449" s="2"/>
      <c r="N1449"/>
      <c r="O1449"/>
      <c r="U1449"/>
      <c r="V1449"/>
    </row>
    <row r="1450" spans="6:22" x14ac:dyDescent="0.2">
      <c r="F1450"/>
      <c r="M1450" s="2"/>
      <c r="N1450"/>
      <c r="O1450"/>
      <c r="U1450"/>
      <c r="V1450"/>
    </row>
    <row r="1451" spans="6:22" x14ac:dyDescent="0.2">
      <c r="F1451"/>
      <c r="M1451" s="2"/>
      <c r="N1451"/>
      <c r="O1451"/>
      <c r="U1451"/>
      <c r="V1451"/>
    </row>
    <row r="1452" spans="6:22" x14ac:dyDescent="0.2">
      <c r="F1452"/>
      <c r="M1452" s="2"/>
      <c r="N1452"/>
      <c r="O1452"/>
      <c r="U1452"/>
      <c r="V1452"/>
    </row>
    <row r="1453" spans="6:22" x14ac:dyDescent="0.2">
      <c r="F1453"/>
      <c r="M1453" s="2"/>
      <c r="N1453"/>
      <c r="O1453"/>
      <c r="U1453"/>
      <c r="V1453"/>
    </row>
    <row r="1454" spans="6:22" x14ac:dyDescent="0.2">
      <c r="F1454"/>
      <c r="M1454" s="2"/>
      <c r="N1454"/>
      <c r="O1454"/>
      <c r="U1454"/>
      <c r="V1454"/>
    </row>
    <row r="1455" spans="6:22" x14ac:dyDescent="0.2">
      <c r="F1455"/>
      <c r="M1455" s="2"/>
      <c r="N1455"/>
      <c r="O1455"/>
      <c r="U1455"/>
      <c r="V1455"/>
    </row>
    <row r="1456" spans="6:22" x14ac:dyDescent="0.2">
      <c r="F1456"/>
      <c r="M1456" s="2"/>
      <c r="N1456"/>
      <c r="O1456"/>
      <c r="U1456"/>
      <c r="V1456"/>
    </row>
    <row r="1457" spans="6:22" x14ac:dyDescent="0.2">
      <c r="F1457"/>
      <c r="M1457" s="2"/>
      <c r="N1457"/>
      <c r="O1457"/>
      <c r="U1457"/>
      <c r="V1457"/>
    </row>
    <row r="1458" spans="6:22" x14ac:dyDescent="0.2">
      <c r="F1458"/>
      <c r="M1458" s="2"/>
      <c r="N1458"/>
      <c r="O1458"/>
      <c r="U1458"/>
      <c r="V1458"/>
    </row>
    <row r="1459" spans="6:22" x14ac:dyDescent="0.2">
      <c r="F1459"/>
      <c r="M1459" s="2"/>
      <c r="N1459"/>
      <c r="O1459"/>
      <c r="U1459"/>
      <c r="V1459"/>
    </row>
    <row r="1460" spans="6:22" x14ac:dyDescent="0.2">
      <c r="F1460"/>
      <c r="M1460" s="2"/>
      <c r="N1460"/>
      <c r="O1460"/>
      <c r="U1460"/>
      <c r="V1460"/>
    </row>
    <row r="1461" spans="6:22" x14ac:dyDescent="0.2">
      <c r="F1461"/>
      <c r="M1461" s="2"/>
      <c r="N1461"/>
      <c r="O1461"/>
      <c r="U1461"/>
      <c r="V1461"/>
    </row>
    <row r="1462" spans="6:22" x14ac:dyDescent="0.2">
      <c r="F1462"/>
      <c r="M1462" s="2"/>
      <c r="N1462"/>
      <c r="O1462"/>
      <c r="U1462"/>
      <c r="V1462"/>
    </row>
    <row r="1463" spans="6:22" x14ac:dyDescent="0.2">
      <c r="F1463"/>
      <c r="M1463" s="2"/>
      <c r="N1463"/>
      <c r="O1463"/>
      <c r="U1463"/>
      <c r="V1463"/>
    </row>
    <row r="1464" spans="6:22" x14ac:dyDescent="0.2">
      <c r="F1464"/>
      <c r="M1464" s="2"/>
      <c r="N1464"/>
      <c r="O1464"/>
      <c r="U1464"/>
      <c r="V1464"/>
    </row>
    <row r="1465" spans="6:22" x14ac:dyDescent="0.2">
      <c r="F1465"/>
      <c r="M1465" s="2"/>
      <c r="N1465"/>
      <c r="O1465"/>
      <c r="U1465"/>
      <c r="V1465"/>
    </row>
    <row r="1466" spans="6:22" x14ac:dyDescent="0.2">
      <c r="F1466"/>
      <c r="M1466" s="2"/>
      <c r="N1466"/>
      <c r="O1466"/>
      <c r="U1466"/>
      <c r="V1466"/>
    </row>
    <row r="1467" spans="6:22" x14ac:dyDescent="0.2">
      <c r="F1467"/>
      <c r="M1467" s="2"/>
      <c r="N1467"/>
      <c r="O1467"/>
      <c r="U1467"/>
      <c r="V1467"/>
    </row>
    <row r="1468" spans="6:22" x14ac:dyDescent="0.2">
      <c r="F1468"/>
      <c r="M1468" s="2"/>
      <c r="N1468"/>
      <c r="O1468"/>
      <c r="U1468"/>
      <c r="V1468"/>
    </row>
    <row r="1469" spans="6:22" x14ac:dyDescent="0.2">
      <c r="F1469"/>
      <c r="M1469" s="2"/>
      <c r="N1469"/>
      <c r="O1469"/>
      <c r="U1469"/>
      <c r="V1469"/>
    </row>
    <row r="1470" spans="6:22" x14ac:dyDescent="0.2">
      <c r="F1470"/>
      <c r="M1470" s="2"/>
      <c r="N1470"/>
      <c r="O1470"/>
      <c r="U1470"/>
      <c r="V1470"/>
    </row>
    <row r="1471" spans="6:22" x14ac:dyDescent="0.2">
      <c r="F1471"/>
      <c r="M1471" s="2"/>
      <c r="N1471"/>
      <c r="O1471"/>
      <c r="U1471"/>
      <c r="V1471"/>
    </row>
    <row r="1472" spans="6:22" x14ac:dyDescent="0.2">
      <c r="F1472"/>
      <c r="M1472" s="2"/>
      <c r="N1472"/>
      <c r="O1472"/>
      <c r="U1472"/>
      <c r="V1472"/>
    </row>
    <row r="1473" spans="6:22" x14ac:dyDescent="0.2">
      <c r="F1473"/>
      <c r="M1473" s="2"/>
      <c r="N1473"/>
      <c r="O1473"/>
      <c r="U1473"/>
      <c r="V1473"/>
    </row>
    <row r="1474" spans="6:22" x14ac:dyDescent="0.2">
      <c r="F1474"/>
      <c r="M1474" s="2"/>
      <c r="N1474"/>
      <c r="O1474"/>
      <c r="U1474"/>
      <c r="V1474"/>
    </row>
    <row r="1475" spans="6:22" x14ac:dyDescent="0.2">
      <c r="F1475"/>
      <c r="M1475" s="2"/>
      <c r="N1475"/>
      <c r="O1475"/>
      <c r="U1475"/>
      <c r="V1475"/>
    </row>
    <row r="1476" spans="6:22" x14ac:dyDescent="0.2">
      <c r="F1476"/>
      <c r="M1476" s="2"/>
      <c r="N1476"/>
      <c r="O1476"/>
      <c r="U1476"/>
      <c r="V1476"/>
    </row>
    <row r="1477" spans="6:22" x14ac:dyDescent="0.2">
      <c r="F1477"/>
      <c r="M1477" s="2"/>
      <c r="N1477"/>
      <c r="O1477"/>
      <c r="U1477"/>
      <c r="V1477"/>
    </row>
    <row r="1478" spans="6:22" x14ac:dyDescent="0.2">
      <c r="F1478"/>
      <c r="M1478" s="2"/>
      <c r="N1478"/>
      <c r="O1478"/>
      <c r="U1478"/>
      <c r="V1478"/>
    </row>
    <row r="1479" spans="6:22" x14ac:dyDescent="0.2">
      <c r="F1479"/>
      <c r="M1479" s="2"/>
      <c r="N1479"/>
      <c r="O1479"/>
      <c r="U1479"/>
      <c r="V1479"/>
    </row>
    <row r="1480" spans="6:22" x14ac:dyDescent="0.2">
      <c r="F1480"/>
      <c r="M1480" s="2"/>
      <c r="N1480"/>
      <c r="O1480"/>
      <c r="U1480"/>
      <c r="V1480"/>
    </row>
    <row r="1481" spans="6:22" x14ac:dyDescent="0.2">
      <c r="F1481"/>
      <c r="M1481" s="2"/>
      <c r="N1481"/>
      <c r="O1481"/>
      <c r="U1481"/>
      <c r="V1481"/>
    </row>
    <row r="1482" spans="6:22" x14ac:dyDescent="0.2">
      <c r="F1482"/>
      <c r="M1482" s="2"/>
      <c r="N1482"/>
      <c r="O1482"/>
      <c r="U1482"/>
      <c r="V1482"/>
    </row>
    <row r="1483" spans="6:22" x14ac:dyDescent="0.2">
      <c r="F1483"/>
      <c r="M1483" s="2"/>
      <c r="N1483"/>
      <c r="O1483"/>
      <c r="U1483"/>
      <c r="V1483"/>
    </row>
    <row r="1484" spans="6:22" x14ac:dyDescent="0.2">
      <c r="F1484"/>
      <c r="M1484" s="2"/>
      <c r="N1484"/>
      <c r="O1484"/>
      <c r="U1484"/>
      <c r="V1484"/>
    </row>
    <row r="1485" spans="6:22" x14ac:dyDescent="0.2">
      <c r="F1485"/>
      <c r="M1485" s="2"/>
      <c r="N1485"/>
      <c r="O1485"/>
      <c r="U1485"/>
      <c r="V1485"/>
    </row>
    <row r="1486" spans="6:22" x14ac:dyDescent="0.2">
      <c r="F1486"/>
      <c r="M1486" s="2"/>
      <c r="N1486"/>
      <c r="O1486"/>
      <c r="U1486"/>
      <c r="V1486"/>
    </row>
    <row r="1487" spans="6:22" x14ac:dyDescent="0.2">
      <c r="F1487"/>
      <c r="M1487" s="2"/>
      <c r="N1487"/>
      <c r="O1487"/>
      <c r="U1487"/>
      <c r="V1487"/>
    </row>
    <row r="1488" spans="6:22" x14ac:dyDescent="0.2">
      <c r="F1488"/>
      <c r="M1488" s="2"/>
      <c r="N1488"/>
      <c r="O1488"/>
      <c r="U1488"/>
      <c r="V1488"/>
    </row>
    <row r="1489" spans="6:22" x14ac:dyDescent="0.2">
      <c r="F1489"/>
      <c r="M1489" s="2"/>
      <c r="N1489"/>
      <c r="O1489"/>
      <c r="U1489"/>
      <c r="V1489"/>
    </row>
    <row r="1490" spans="6:22" x14ac:dyDescent="0.2">
      <c r="F1490"/>
      <c r="M1490" s="2"/>
      <c r="N1490"/>
      <c r="O1490"/>
      <c r="U1490"/>
      <c r="V1490"/>
    </row>
    <row r="1491" spans="6:22" x14ac:dyDescent="0.2">
      <c r="F1491"/>
      <c r="M1491" s="2"/>
      <c r="N1491"/>
      <c r="O1491"/>
      <c r="U1491"/>
      <c r="V1491"/>
    </row>
    <row r="1492" spans="6:22" x14ac:dyDescent="0.2">
      <c r="F1492"/>
      <c r="M1492" s="2"/>
      <c r="N1492"/>
      <c r="O1492"/>
      <c r="U1492"/>
      <c r="V1492"/>
    </row>
    <row r="1493" spans="6:22" x14ac:dyDescent="0.2">
      <c r="F1493"/>
      <c r="M1493" s="2"/>
      <c r="N1493"/>
      <c r="O1493"/>
      <c r="U1493"/>
      <c r="V1493"/>
    </row>
    <row r="1494" spans="6:22" x14ac:dyDescent="0.2">
      <c r="F1494"/>
      <c r="M1494" s="2"/>
      <c r="N1494"/>
      <c r="O1494"/>
      <c r="U1494"/>
      <c r="V1494"/>
    </row>
    <row r="1495" spans="6:22" x14ac:dyDescent="0.2">
      <c r="F1495"/>
      <c r="M1495" s="2"/>
      <c r="N1495"/>
      <c r="O1495"/>
      <c r="U1495"/>
      <c r="V1495"/>
    </row>
    <row r="1496" spans="6:22" x14ac:dyDescent="0.2">
      <c r="F1496"/>
      <c r="M1496" s="2"/>
      <c r="N1496"/>
      <c r="O1496"/>
      <c r="U1496"/>
      <c r="V1496"/>
    </row>
    <row r="1497" spans="6:22" x14ac:dyDescent="0.2">
      <c r="F1497"/>
      <c r="M1497" s="2"/>
      <c r="N1497"/>
      <c r="O1497"/>
      <c r="U1497"/>
      <c r="V1497"/>
    </row>
    <row r="1498" spans="6:22" x14ac:dyDescent="0.2">
      <c r="M1498" s="2"/>
    </row>
    <row r="1499" spans="6:22" x14ac:dyDescent="0.2">
      <c r="F1499"/>
      <c r="M1499" s="2"/>
      <c r="N1499"/>
      <c r="O1499"/>
      <c r="U1499"/>
      <c r="V1499"/>
    </row>
    <row r="1500" spans="6:22" x14ac:dyDescent="0.2">
      <c r="M1500" s="2"/>
    </row>
    <row r="1501" spans="6:22" x14ac:dyDescent="0.2">
      <c r="M1501" s="2"/>
    </row>
    <row r="1502" spans="6:22" x14ac:dyDescent="0.2">
      <c r="F1502"/>
      <c r="M1502" s="2"/>
      <c r="N1502"/>
      <c r="O1502"/>
      <c r="U1502"/>
      <c r="V1502"/>
    </row>
    <row r="1503" spans="6:22" x14ac:dyDescent="0.2">
      <c r="F1503"/>
      <c r="M1503" s="2"/>
      <c r="N1503"/>
      <c r="O1503"/>
      <c r="U1503"/>
      <c r="V1503"/>
    </row>
    <row r="1504" spans="6:22" x14ac:dyDescent="0.2">
      <c r="F1504"/>
      <c r="M1504" s="2"/>
      <c r="N1504"/>
      <c r="O1504"/>
      <c r="U1504"/>
      <c r="V1504"/>
    </row>
    <row r="1505" spans="6:22" x14ac:dyDescent="0.2">
      <c r="F1505"/>
      <c r="M1505" s="2"/>
      <c r="N1505"/>
      <c r="O1505"/>
      <c r="U1505"/>
      <c r="V1505"/>
    </row>
    <row r="1506" spans="6:22" x14ac:dyDescent="0.2">
      <c r="F1506"/>
      <c r="M1506" s="2"/>
      <c r="N1506"/>
      <c r="O1506"/>
      <c r="U1506"/>
      <c r="V1506"/>
    </row>
    <row r="1507" spans="6:22" x14ac:dyDescent="0.2">
      <c r="F1507"/>
      <c r="M1507" s="2"/>
      <c r="N1507"/>
      <c r="O1507"/>
      <c r="U1507"/>
      <c r="V1507"/>
    </row>
    <row r="1508" spans="6:22" x14ac:dyDescent="0.2">
      <c r="F1508"/>
      <c r="M1508" s="2"/>
      <c r="N1508"/>
      <c r="O1508"/>
      <c r="U1508"/>
      <c r="V1508"/>
    </row>
    <row r="1509" spans="6:22" x14ac:dyDescent="0.2">
      <c r="F1509"/>
      <c r="M1509" s="2"/>
      <c r="N1509"/>
      <c r="O1509"/>
      <c r="U1509"/>
      <c r="V1509"/>
    </row>
    <row r="1510" spans="6:22" x14ac:dyDescent="0.2">
      <c r="F1510"/>
      <c r="M1510" s="2"/>
      <c r="N1510"/>
      <c r="O1510"/>
      <c r="U1510"/>
      <c r="V1510"/>
    </row>
    <row r="1511" spans="6:22" x14ac:dyDescent="0.2">
      <c r="F1511"/>
      <c r="M1511" s="2"/>
      <c r="N1511"/>
      <c r="O1511"/>
      <c r="U1511"/>
      <c r="V1511"/>
    </row>
    <row r="1512" spans="6:22" x14ac:dyDescent="0.2">
      <c r="F1512"/>
      <c r="M1512" s="2"/>
      <c r="N1512"/>
      <c r="O1512"/>
      <c r="U1512"/>
      <c r="V1512"/>
    </row>
    <row r="1513" spans="6:22" x14ac:dyDescent="0.2">
      <c r="F1513"/>
      <c r="M1513" s="2"/>
      <c r="N1513"/>
      <c r="O1513"/>
      <c r="U1513"/>
      <c r="V1513"/>
    </row>
    <row r="1514" spans="6:22" x14ac:dyDescent="0.2">
      <c r="F1514"/>
      <c r="M1514" s="2"/>
      <c r="N1514"/>
      <c r="O1514"/>
      <c r="U1514"/>
      <c r="V1514"/>
    </row>
    <row r="1515" spans="6:22" x14ac:dyDescent="0.2">
      <c r="F1515"/>
      <c r="M1515" s="2"/>
      <c r="N1515"/>
      <c r="O1515"/>
      <c r="U1515"/>
      <c r="V1515"/>
    </row>
    <row r="1516" spans="6:22" x14ac:dyDescent="0.2">
      <c r="F1516"/>
      <c r="M1516" s="2"/>
      <c r="N1516"/>
      <c r="O1516"/>
      <c r="U1516"/>
      <c r="V1516"/>
    </row>
    <row r="1517" spans="6:22" x14ac:dyDescent="0.2">
      <c r="F1517"/>
      <c r="M1517" s="2"/>
      <c r="N1517"/>
      <c r="O1517"/>
      <c r="U1517"/>
      <c r="V1517"/>
    </row>
    <row r="1518" spans="6:22" x14ac:dyDescent="0.2">
      <c r="F1518"/>
      <c r="M1518" s="2"/>
      <c r="N1518"/>
      <c r="O1518"/>
      <c r="U1518"/>
      <c r="V1518"/>
    </row>
    <row r="1519" spans="6:22" x14ac:dyDescent="0.2">
      <c r="F1519"/>
      <c r="M1519" s="2"/>
      <c r="N1519"/>
      <c r="O1519"/>
      <c r="U1519"/>
      <c r="V1519"/>
    </row>
    <row r="1520" spans="6:22" x14ac:dyDescent="0.2">
      <c r="F1520"/>
      <c r="M1520" s="2"/>
      <c r="N1520"/>
      <c r="O1520"/>
      <c r="U1520"/>
      <c r="V1520"/>
    </row>
    <row r="1521" spans="6:22" x14ac:dyDescent="0.2">
      <c r="F1521"/>
      <c r="M1521" s="2"/>
      <c r="N1521"/>
      <c r="O1521"/>
      <c r="U1521"/>
      <c r="V1521"/>
    </row>
    <row r="1522" spans="6:22" x14ac:dyDescent="0.2">
      <c r="F1522"/>
      <c r="M1522" s="2"/>
      <c r="N1522"/>
      <c r="O1522"/>
      <c r="U1522"/>
      <c r="V1522"/>
    </row>
    <row r="1523" spans="6:22" x14ac:dyDescent="0.2">
      <c r="F1523"/>
      <c r="M1523" s="2"/>
      <c r="N1523"/>
      <c r="O1523"/>
      <c r="U1523"/>
      <c r="V1523"/>
    </row>
    <row r="1524" spans="6:22" x14ac:dyDescent="0.2">
      <c r="F1524"/>
      <c r="M1524" s="2"/>
      <c r="N1524"/>
      <c r="O1524"/>
      <c r="U1524"/>
      <c r="V1524"/>
    </row>
    <row r="1525" spans="6:22" x14ac:dyDescent="0.2">
      <c r="F1525"/>
      <c r="M1525" s="2"/>
      <c r="N1525"/>
      <c r="O1525"/>
      <c r="U1525"/>
      <c r="V1525"/>
    </row>
    <row r="1526" spans="6:22" x14ac:dyDescent="0.2">
      <c r="F1526"/>
      <c r="M1526" s="2"/>
      <c r="N1526"/>
      <c r="O1526"/>
      <c r="U1526"/>
      <c r="V1526"/>
    </row>
    <row r="1527" spans="6:22" x14ac:dyDescent="0.2">
      <c r="F1527"/>
      <c r="M1527" s="2"/>
      <c r="N1527"/>
      <c r="O1527"/>
      <c r="U1527"/>
      <c r="V1527"/>
    </row>
    <row r="1528" spans="6:22" x14ac:dyDescent="0.2">
      <c r="F1528"/>
      <c r="M1528" s="2"/>
      <c r="N1528"/>
      <c r="O1528"/>
      <c r="U1528"/>
      <c r="V1528"/>
    </row>
    <row r="1529" spans="6:22" x14ac:dyDescent="0.2">
      <c r="F1529"/>
      <c r="M1529" s="2"/>
      <c r="N1529"/>
      <c r="O1529"/>
      <c r="U1529"/>
      <c r="V1529"/>
    </row>
    <row r="1530" spans="6:22" x14ac:dyDescent="0.2">
      <c r="F1530"/>
      <c r="M1530" s="2"/>
      <c r="N1530"/>
      <c r="O1530"/>
      <c r="U1530"/>
      <c r="V1530"/>
    </row>
    <row r="1531" spans="6:22" x14ac:dyDescent="0.2">
      <c r="F1531"/>
      <c r="M1531" s="2"/>
      <c r="N1531"/>
      <c r="O1531"/>
      <c r="U1531"/>
      <c r="V1531"/>
    </row>
    <row r="1532" spans="6:22" x14ac:dyDescent="0.2">
      <c r="F1532"/>
      <c r="M1532" s="2"/>
      <c r="N1532"/>
      <c r="O1532"/>
      <c r="U1532"/>
      <c r="V1532"/>
    </row>
    <row r="1533" spans="6:22" x14ac:dyDescent="0.2">
      <c r="F1533"/>
      <c r="M1533" s="2"/>
      <c r="N1533"/>
      <c r="O1533"/>
      <c r="U1533"/>
      <c r="V1533"/>
    </row>
    <row r="1534" spans="6:22" x14ac:dyDescent="0.2">
      <c r="F1534"/>
      <c r="M1534" s="2"/>
      <c r="N1534"/>
      <c r="O1534"/>
      <c r="U1534"/>
      <c r="V1534"/>
    </row>
    <row r="1535" spans="6:22" x14ac:dyDescent="0.2">
      <c r="F1535"/>
      <c r="M1535" s="2"/>
      <c r="N1535"/>
      <c r="O1535"/>
      <c r="U1535"/>
      <c r="V1535"/>
    </row>
    <row r="1536" spans="6:22" x14ac:dyDescent="0.2">
      <c r="F1536"/>
      <c r="M1536" s="2"/>
      <c r="N1536"/>
      <c r="O1536"/>
      <c r="U1536"/>
      <c r="V1536"/>
    </row>
    <row r="1537" spans="6:22" x14ac:dyDescent="0.2">
      <c r="F1537"/>
      <c r="M1537" s="2"/>
      <c r="N1537"/>
      <c r="O1537"/>
      <c r="U1537"/>
      <c r="V1537"/>
    </row>
    <row r="1538" spans="6:22" x14ac:dyDescent="0.2">
      <c r="F1538"/>
      <c r="M1538" s="2"/>
      <c r="N1538"/>
      <c r="O1538"/>
      <c r="U1538"/>
      <c r="V1538"/>
    </row>
    <row r="1539" spans="6:22" x14ac:dyDescent="0.2">
      <c r="F1539"/>
      <c r="M1539" s="2"/>
      <c r="N1539"/>
      <c r="O1539"/>
      <c r="U1539"/>
      <c r="V1539"/>
    </row>
    <row r="1540" spans="6:22" x14ac:dyDescent="0.2">
      <c r="F1540"/>
      <c r="M1540" s="2"/>
      <c r="N1540"/>
      <c r="O1540"/>
      <c r="U1540"/>
      <c r="V1540"/>
    </row>
    <row r="1541" spans="6:22" x14ac:dyDescent="0.2">
      <c r="F1541"/>
      <c r="M1541" s="2"/>
      <c r="N1541"/>
      <c r="O1541"/>
      <c r="U1541"/>
      <c r="V1541"/>
    </row>
    <row r="1542" spans="6:22" x14ac:dyDescent="0.2">
      <c r="F1542"/>
      <c r="M1542" s="2"/>
      <c r="N1542"/>
      <c r="O1542"/>
      <c r="U1542"/>
      <c r="V1542"/>
    </row>
    <row r="1543" spans="6:22" x14ac:dyDescent="0.2">
      <c r="F1543"/>
      <c r="M1543" s="2"/>
      <c r="N1543"/>
      <c r="O1543"/>
      <c r="U1543"/>
      <c r="V1543"/>
    </row>
    <row r="1544" spans="6:22" x14ac:dyDescent="0.2">
      <c r="F1544"/>
      <c r="M1544" s="2"/>
      <c r="N1544"/>
      <c r="O1544"/>
      <c r="U1544"/>
      <c r="V1544"/>
    </row>
    <row r="1545" spans="6:22" x14ac:dyDescent="0.2">
      <c r="F1545"/>
      <c r="M1545" s="2"/>
      <c r="N1545"/>
      <c r="O1545"/>
      <c r="U1545"/>
      <c r="V1545"/>
    </row>
    <row r="1546" spans="6:22" x14ac:dyDescent="0.2">
      <c r="F1546"/>
      <c r="M1546" s="2"/>
      <c r="N1546"/>
      <c r="O1546"/>
      <c r="U1546"/>
      <c r="V1546"/>
    </row>
    <row r="1547" spans="6:22" x14ac:dyDescent="0.2">
      <c r="F1547"/>
      <c r="M1547" s="2"/>
      <c r="N1547"/>
      <c r="O1547"/>
      <c r="U1547"/>
      <c r="V1547"/>
    </row>
    <row r="1548" spans="6:22" x14ac:dyDescent="0.2">
      <c r="F1548"/>
      <c r="M1548" s="2"/>
      <c r="N1548"/>
      <c r="O1548"/>
      <c r="U1548"/>
      <c r="V1548"/>
    </row>
    <row r="1549" spans="6:22" x14ac:dyDescent="0.2">
      <c r="F1549"/>
      <c r="M1549" s="2"/>
      <c r="N1549"/>
      <c r="O1549"/>
      <c r="U1549"/>
      <c r="V1549"/>
    </row>
    <row r="1550" spans="6:22" x14ac:dyDescent="0.2">
      <c r="F1550"/>
      <c r="M1550" s="2"/>
      <c r="N1550"/>
      <c r="O1550"/>
      <c r="U1550"/>
      <c r="V1550"/>
    </row>
    <row r="1551" spans="6:22" x14ac:dyDescent="0.2">
      <c r="M1551" s="2"/>
    </row>
    <row r="1552" spans="6:22" x14ac:dyDescent="0.2">
      <c r="F1552"/>
      <c r="M1552" s="2"/>
      <c r="N1552"/>
      <c r="O1552"/>
      <c r="U1552"/>
      <c r="V1552"/>
    </row>
    <row r="1553" spans="6:22" x14ac:dyDescent="0.2">
      <c r="M1553" s="2"/>
    </row>
    <row r="1554" spans="6:22" x14ac:dyDescent="0.2">
      <c r="M1554" s="2"/>
    </row>
    <row r="1555" spans="6:22" x14ac:dyDescent="0.2">
      <c r="F1555"/>
      <c r="M1555" s="2"/>
      <c r="N1555"/>
      <c r="O1555"/>
      <c r="U1555"/>
      <c r="V1555"/>
    </row>
    <row r="1556" spans="6:22" x14ac:dyDescent="0.2">
      <c r="F1556"/>
      <c r="M1556" s="2"/>
      <c r="N1556"/>
      <c r="O1556"/>
      <c r="U1556"/>
      <c r="V1556"/>
    </row>
    <row r="1557" spans="6:22" x14ac:dyDescent="0.2">
      <c r="F1557"/>
      <c r="M1557" s="2"/>
      <c r="N1557"/>
      <c r="O1557"/>
      <c r="U1557"/>
      <c r="V1557"/>
    </row>
    <row r="1558" spans="6:22" x14ac:dyDescent="0.2">
      <c r="F1558"/>
      <c r="M1558" s="2"/>
      <c r="N1558"/>
      <c r="O1558"/>
      <c r="U1558"/>
      <c r="V1558"/>
    </row>
    <row r="1559" spans="6:22" x14ac:dyDescent="0.2">
      <c r="F1559"/>
      <c r="M1559" s="2"/>
      <c r="N1559"/>
      <c r="O1559"/>
      <c r="U1559"/>
      <c r="V1559"/>
    </row>
    <row r="1560" spans="6:22" x14ac:dyDescent="0.2">
      <c r="F1560"/>
      <c r="M1560" s="2"/>
      <c r="N1560"/>
      <c r="O1560"/>
      <c r="U1560"/>
      <c r="V1560"/>
    </row>
    <row r="1561" spans="6:22" x14ac:dyDescent="0.2">
      <c r="F1561"/>
      <c r="M1561" s="2"/>
      <c r="N1561"/>
      <c r="O1561"/>
      <c r="U1561"/>
      <c r="V1561"/>
    </row>
    <row r="1562" spans="6:22" x14ac:dyDescent="0.2">
      <c r="F1562"/>
      <c r="M1562" s="2"/>
      <c r="N1562"/>
      <c r="O1562"/>
      <c r="U1562"/>
      <c r="V1562"/>
    </row>
    <row r="1563" spans="6:22" x14ac:dyDescent="0.2">
      <c r="F1563"/>
      <c r="M1563" s="2"/>
      <c r="N1563"/>
      <c r="O1563"/>
      <c r="U1563"/>
      <c r="V1563"/>
    </row>
    <row r="1564" spans="6:22" x14ac:dyDescent="0.2">
      <c r="F1564"/>
      <c r="M1564" s="2"/>
      <c r="N1564"/>
      <c r="O1564"/>
      <c r="U1564"/>
      <c r="V1564"/>
    </row>
    <row r="1565" spans="6:22" x14ac:dyDescent="0.2">
      <c r="F1565"/>
      <c r="M1565" s="2"/>
      <c r="N1565"/>
      <c r="O1565"/>
      <c r="U1565"/>
      <c r="V1565"/>
    </row>
    <row r="1566" spans="6:22" x14ac:dyDescent="0.2">
      <c r="F1566"/>
      <c r="M1566" s="2"/>
      <c r="N1566"/>
      <c r="O1566"/>
      <c r="U1566"/>
      <c r="V1566"/>
    </row>
    <row r="1567" spans="6:22" x14ac:dyDescent="0.2">
      <c r="F1567"/>
      <c r="M1567" s="2"/>
      <c r="N1567"/>
      <c r="O1567"/>
      <c r="U1567"/>
      <c r="V1567"/>
    </row>
    <row r="1568" spans="6:22" x14ac:dyDescent="0.2">
      <c r="F1568"/>
      <c r="M1568" s="2"/>
      <c r="N1568"/>
      <c r="O1568"/>
      <c r="U1568"/>
      <c r="V1568"/>
    </row>
    <row r="1569" spans="6:22" x14ac:dyDescent="0.2">
      <c r="F1569"/>
      <c r="M1569" s="2"/>
      <c r="N1569"/>
      <c r="O1569"/>
      <c r="U1569"/>
      <c r="V1569"/>
    </row>
    <row r="1570" spans="6:22" x14ac:dyDescent="0.2">
      <c r="F1570"/>
      <c r="M1570" s="2"/>
      <c r="N1570"/>
      <c r="O1570"/>
      <c r="U1570"/>
      <c r="V1570"/>
    </row>
    <row r="1571" spans="6:22" x14ac:dyDescent="0.2">
      <c r="F1571"/>
      <c r="M1571" s="2"/>
      <c r="N1571"/>
      <c r="O1571"/>
      <c r="U1571"/>
      <c r="V1571"/>
    </row>
    <row r="1572" spans="6:22" x14ac:dyDescent="0.2">
      <c r="F1572"/>
      <c r="M1572" s="2"/>
      <c r="N1572"/>
      <c r="O1572"/>
      <c r="U1572"/>
      <c r="V1572"/>
    </row>
    <row r="1573" spans="6:22" x14ac:dyDescent="0.2">
      <c r="F1573"/>
      <c r="M1573" s="2"/>
      <c r="N1573"/>
      <c r="O1573"/>
      <c r="U1573"/>
      <c r="V1573"/>
    </row>
    <row r="1574" spans="6:22" x14ac:dyDescent="0.2">
      <c r="F1574"/>
      <c r="M1574" s="2"/>
      <c r="N1574"/>
      <c r="O1574"/>
      <c r="U1574"/>
      <c r="V1574"/>
    </row>
    <row r="1575" spans="6:22" x14ac:dyDescent="0.2">
      <c r="F1575"/>
      <c r="M1575" s="2"/>
      <c r="N1575"/>
      <c r="O1575"/>
      <c r="U1575"/>
      <c r="V1575"/>
    </row>
    <row r="1576" spans="6:22" x14ac:dyDescent="0.2">
      <c r="F1576"/>
      <c r="M1576" s="2"/>
      <c r="N1576"/>
      <c r="O1576"/>
      <c r="U1576"/>
      <c r="V1576"/>
    </row>
    <row r="1577" spans="6:22" x14ac:dyDescent="0.2">
      <c r="F1577"/>
      <c r="M1577" s="2"/>
      <c r="N1577"/>
      <c r="O1577"/>
      <c r="U1577"/>
      <c r="V1577"/>
    </row>
    <row r="1578" spans="6:22" x14ac:dyDescent="0.2">
      <c r="F1578"/>
      <c r="M1578" s="2"/>
      <c r="N1578"/>
      <c r="O1578"/>
      <c r="U1578"/>
      <c r="V1578"/>
    </row>
    <row r="1579" spans="6:22" x14ac:dyDescent="0.2">
      <c r="M1579" s="2"/>
    </row>
    <row r="1580" spans="6:22" x14ac:dyDescent="0.2">
      <c r="M1580" s="2"/>
    </row>
    <row r="1581" spans="6:22" x14ac:dyDescent="0.2">
      <c r="M1581" s="2"/>
    </row>
    <row r="1582" spans="6:22" x14ac:dyDescent="0.2">
      <c r="M1582" s="2"/>
    </row>
    <row r="1583" spans="6:22" x14ac:dyDescent="0.2">
      <c r="M1583" s="2"/>
    </row>
    <row r="1584" spans="6:22" x14ac:dyDescent="0.2">
      <c r="M1584" s="2"/>
    </row>
    <row r="1585" spans="6:22" x14ac:dyDescent="0.2">
      <c r="M1585" s="2"/>
    </row>
    <row r="1586" spans="6:22" x14ac:dyDescent="0.2">
      <c r="M1586" s="2"/>
    </row>
    <row r="1587" spans="6:22" x14ac:dyDescent="0.2">
      <c r="M1587" s="2"/>
    </row>
    <row r="1588" spans="6:22" x14ac:dyDescent="0.2">
      <c r="M1588" s="2"/>
    </row>
    <row r="1589" spans="6:22" x14ac:dyDescent="0.2">
      <c r="M1589" s="2"/>
    </row>
    <row r="1590" spans="6:22" x14ac:dyDescent="0.2">
      <c r="F1590"/>
      <c r="M1590" s="2"/>
      <c r="N1590"/>
      <c r="O1590"/>
      <c r="U1590"/>
      <c r="V1590"/>
    </row>
    <row r="1591" spans="6:22" x14ac:dyDescent="0.2">
      <c r="F1591"/>
      <c r="M1591" s="2"/>
      <c r="N1591"/>
      <c r="O1591"/>
      <c r="U1591"/>
      <c r="V1591"/>
    </row>
    <row r="1592" spans="6:22" x14ac:dyDescent="0.2">
      <c r="F1592"/>
      <c r="M1592" s="2"/>
      <c r="N1592"/>
      <c r="O1592"/>
      <c r="U1592"/>
      <c r="V1592"/>
    </row>
    <row r="1593" spans="6:22" x14ac:dyDescent="0.2">
      <c r="F1593"/>
      <c r="M1593" s="2"/>
      <c r="N1593"/>
      <c r="O1593"/>
      <c r="U1593"/>
      <c r="V1593"/>
    </row>
    <row r="1594" spans="6:22" x14ac:dyDescent="0.2">
      <c r="F1594"/>
      <c r="M1594" s="2"/>
      <c r="N1594"/>
      <c r="O1594"/>
      <c r="U1594"/>
      <c r="V1594"/>
    </row>
    <row r="1595" spans="6:22" x14ac:dyDescent="0.2">
      <c r="F1595"/>
      <c r="M1595" s="2"/>
      <c r="N1595"/>
      <c r="O1595"/>
      <c r="U1595"/>
      <c r="V1595"/>
    </row>
    <row r="1596" spans="6:22" x14ac:dyDescent="0.2">
      <c r="F1596"/>
      <c r="M1596" s="2"/>
      <c r="N1596"/>
      <c r="O1596"/>
      <c r="U1596"/>
      <c r="V1596"/>
    </row>
    <row r="1597" spans="6:22" x14ac:dyDescent="0.2">
      <c r="F1597"/>
      <c r="M1597" s="2"/>
      <c r="N1597"/>
      <c r="O1597"/>
      <c r="U1597"/>
      <c r="V1597"/>
    </row>
    <row r="1598" spans="6:22" x14ac:dyDescent="0.2">
      <c r="F1598"/>
      <c r="M1598" s="2"/>
      <c r="N1598"/>
      <c r="O1598"/>
      <c r="U1598"/>
      <c r="V1598"/>
    </row>
    <row r="1599" spans="6:22" x14ac:dyDescent="0.2">
      <c r="F1599"/>
      <c r="M1599" s="2"/>
      <c r="N1599"/>
      <c r="O1599"/>
      <c r="U1599"/>
      <c r="V1599"/>
    </row>
    <row r="1600" spans="6:22" x14ac:dyDescent="0.2">
      <c r="F1600"/>
      <c r="M1600" s="2"/>
      <c r="N1600"/>
      <c r="O1600"/>
      <c r="U1600"/>
      <c r="V1600"/>
    </row>
    <row r="1601" spans="6:22" x14ac:dyDescent="0.2">
      <c r="F1601"/>
      <c r="M1601" s="2"/>
      <c r="N1601"/>
      <c r="O1601"/>
      <c r="U1601"/>
      <c r="V1601"/>
    </row>
    <row r="1602" spans="6:22" x14ac:dyDescent="0.2">
      <c r="F1602"/>
      <c r="M1602" s="2"/>
      <c r="N1602"/>
      <c r="O1602"/>
      <c r="U1602"/>
      <c r="V1602"/>
    </row>
    <row r="1603" spans="6:22" x14ac:dyDescent="0.2">
      <c r="F1603"/>
      <c r="M1603" s="2"/>
      <c r="N1603"/>
      <c r="O1603"/>
      <c r="U1603"/>
      <c r="V1603"/>
    </row>
    <row r="1604" spans="6:22" x14ac:dyDescent="0.2">
      <c r="F1604"/>
      <c r="M1604" s="2"/>
      <c r="N1604"/>
      <c r="O1604"/>
      <c r="U1604"/>
      <c r="V1604"/>
    </row>
    <row r="1605" spans="6:22" x14ac:dyDescent="0.2">
      <c r="M1605" s="2"/>
    </row>
    <row r="1606" spans="6:22" x14ac:dyDescent="0.2">
      <c r="F1606"/>
      <c r="M1606" s="2"/>
      <c r="N1606"/>
      <c r="O1606"/>
      <c r="U1606"/>
      <c r="V1606"/>
    </row>
    <row r="1607" spans="6:22" x14ac:dyDescent="0.2">
      <c r="F1607"/>
      <c r="M1607" s="2"/>
      <c r="N1607"/>
      <c r="O1607"/>
      <c r="U1607"/>
      <c r="V1607"/>
    </row>
    <row r="1608" spans="6:22" x14ac:dyDescent="0.2">
      <c r="F1608"/>
      <c r="M1608" s="2"/>
      <c r="N1608"/>
      <c r="O1608"/>
      <c r="U1608"/>
      <c r="V1608"/>
    </row>
    <row r="1609" spans="6:22" x14ac:dyDescent="0.2">
      <c r="F1609"/>
      <c r="M1609" s="2"/>
      <c r="N1609"/>
      <c r="O1609"/>
      <c r="U1609"/>
      <c r="V1609"/>
    </row>
    <row r="1610" spans="6:22" x14ac:dyDescent="0.2">
      <c r="F1610"/>
      <c r="M1610" s="2"/>
      <c r="N1610"/>
      <c r="O1610"/>
      <c r="U1610"/>
      <c r="V1610"/>
    </row>
    <row r="1611" spans="6:22" x14ac:dyDescent="0.2">
      <c r="F1611"/>
      <c r="M1611" s="2"/>
      <c r="N1611"/>
      <c r="O1611"/>
      <c r="U1611"/>
      <c r="V1611"/>
    </row>
    <row r="1612" spans="6:22" x14ac:dyDescent="0.2">
      <c r="F1612"/>
      <c r="M1612" s="2"/>
      <c r="N1612"/>
      <c r="O1612"/>
      <c r="U1612"/>
      <c r="V1612"/>
    </row>
    <row r="1613" spans="6:22" x14ac:dyDescent="0.2">
      <c r="F1613"/>
      <c r="M1613" s="2"/>
      <c r="N1613"/>
      <c r="O1613"/>
      <c r="U1613"/>
      <c r="V1613"/>
    </row>
    <row r="1614" spans="6:22" x14ac:dyDescent="0.2">
      <c r="F1614"/>
      <c r="M1614" s="2"/>
      <c r="N1614"/>
      <c r="O1614"/>
      <c r="U1614"/>
      <c r="V1614"/>
    </row>
    <row r="1615" spans="6:22" x14ac:dyDescent="0.2">
      <c r="F1615"/>
      <c r="M1615" s="2"/>
      <c r="N1615"/>
      <c r="O1615"/>
      <c r="U1615"/>
      <c r="V1615"/>
    </row>
    <row r="1616" spans="6:22" x14ac:dyDescent="0.2">
      <c r="F1616"/>
      <c r="M1616" s="2"/>
      <c r="N1616"/>
      <c r="O1616"/>
      <c r="U1616"/>
      <c r="V1616"/>
    </row>
    <row r="1617" spans="6:22" x14ac:dyDescent="0.2">
      <c r="M1617" s="2"/>
    </row>
    <row r="1618" spans="6:22" x14ac:dyDescent="0.2">
      <c r="M1618" s="2"/>
    </row>
    <row r="1619" spans="6:22" x14ac:dyDescent="0.2">
      <c r="M1619" s="2"/>
    </row>
    <row r="1620" spans="6:22" x14ac:dyDescent="0.2">
      <c r="M1620" s="2"/>
    </row>
    <row r="1621" spans="6:22" x14ac:dyDescent="0.2">
      <c r="M1621" s="2"/>
    </row>
    <row r="1622" spans="6:22" x14ac:dyDescent="0.2">
      <c r="M1622" s="2"/>
    </row>
    <row r="1623" spans="6:22" x14ac:dyDescent="0.2">
      <c r="M1623" s="2"/>
    </row>
    <row r="1624" spans="6:22" x14ac:dyDescent="0.2">
      <c r="M1624" s="2"/>
    </row>
    <row r="1625" spans="6:22" x14ac:dyDescent="0.2">
      <c r="M1625" s="2"/>
    </row>
    <row r="1626" spans="6:22" x14ac:dyDescent="0.2">
      <c r="M1626" s="2"/>
    </row>
    <row r="1627" spans="6:22" x14ac:dyDescent="0.2">
      <c r="M1627" s="2"/>
    </row>
    <row r="1628" spans="6:22" x14ac:dyDescent="0.2">
      <c r="F1628"/>
      <c r="M1628" s="2"/>
      <c r="N1628"/>
      <c r="O1628"/>
      <c r="U1628"/>
      <c r="V1628"/>
    </row>
    <row r="1629" spans="6:22" x14ac:dyDescent="0.2">
      <c r="F1629"/>
      <c r="M1629" s="2"/>
      <c r="N1629"/>
      <c r="O1629"/>
      <c r="U1629"/>
      <c r="V1629"/>
    </row>
    <row r="1630" spans="6:22" x14ac:dyDescent="0.2">
      <c r="F1630"/>
      <c r="M1630" s="2"/>
      <c r="N1630"/>
      <c r="O1630"/>
      <c r="U1630"/>
      <c r="V1630"/>
    </row>
    <row r="1631" spans="6:22" x14ac:dyDescent="0.2">
      <c r="F1631"/>
      <c r="M1631" s="2"/>
      <c r="N1631"/>
      <c r="O1631"/>
      <c r="U1631"/>
      <c r="V1631"/>
    </row>
    <row r="1632" spans="6:22" x14ac:dyDescent="0.2">
      <c r="F1632"/>
      <c r="M1632" s="2"/>
      <c r="N1632"/>
      <c r="O1632"/>
      <c r="U1632"/>
      <c r="V1632"/>
    </row>
    <row r="1633" spans="6:22" x14ac:dyDescent="0.2">
      <c r="F1633"/>
      <c r="M1633" s="2"/>
      <c r="N1633"/>
      <c r="O1633"/>
      <c r="U1633"/>
      <c r="V1633"/>
    </row>
    <row r="1634" spans="6:22" x14ac:dyDescent="0.2">
      <c r="F1634"/>
      <c r="M1634" s="2"/>
      <c r="N1634"/>
      <c r="O1634"/>
      <c r="U1634"/>
      <c r="V1634"/>
    </row>
    <row r="1635" spans="6:22" x14ac:dyDescent="0.2">
      <c r="F1635"/>
      <c r="M1635" s="2"/>
      <c r="N1635"/>
      <c r="O1635"/>
      <c r="U1635"/>
      <c r="V1635"/>
    </row>
    <row r="1636" spans="6:22" x14ac:dyDescent="0.2">
      <c r="F1636"/>
      <c r="M1636" s="2"/>
      <c r="N1636"/>
      <c r="O1636"/>
      <c r="U1636"/>
      <c r="V1636"/>
    </row>
    <row r="1637" spans="6:22" x14ac:dyDescent="0.2">
      <c r="F1637"/>
      <c r="M1637" s="2"/>
      <c r="N1637"/>
      <c r="O1637"/>
      <c r="U1637"/>
      <c r="V1637"/>
    </row>
    <row r="1638" spans="6:22" x14ac:dyDescent="0.2">
      <c r="F1638"/>
      <c r="M1638" s="2"/>
      <c r="N1638"/>
      <c r="O1638"/>
      <c r="U1638"/>
      <c r="V1638"/>
    </row>
    <row r="1639" spans="6:22" x14ac:dyDescent="0.2">
      <c r="F1639"/>
      <c r="M1639" s="2"/>
      <c r="N1639"/>
      <c r="O1639"/>
      <c r="U1639"/>
      <c r="V1639"/>
    </row>
    <row r="1640" spans="6:22" x14ac:dyDescent="0.2">
      <c r="F1640"/>
      <c r="M1640" s="2"/>
      <c r="N1640"/>
      <c r="O1640"/>
      <c r="U1640"/>
      <c r="V1640"/>
    </row>
    <row r="1641" spans="6:22" x14ac:dyDescent="0.2">
      <c r="M1641" s="2"/>
    </row>
    <row r="1642" spans="6:22" x14ac:dyDescent="0.2">
      <c r="F1642"/>
      <c r="M1642" s="2"/>
      <c r="N1642"/>
      <c r="O1642"/>
      <c r="U1642"/>
      <c r="V1642"/>
    </row>
    <row r="1643" spans="6:22" x14ac:dyDescent="0.2">
      <c r="M1643" s="2"/>
    </row>
    <row r="1644" spans="6:22" x14ac:dyDescent="0.2">
      <c r="M1644" s="2"/>
    </row>
    <row r="1645" spans="6:22" x14ac:dyDescent="0.2">
      <c r="F1645"/>
      <c r="M1645" s="2"/>
      <c r="N1645"/>
      <c r="O1645"/>
      <c r="U1645"/>
      <c r="V1645"/>
    </row>
    <row r="1646" spans="6:22" x14ac:dyDescent="0.2">
      <c r="F1646"/>
      <c r="M1646" s="2"/>
      <c r="N1646"/>
      <c r="O1646"/>
      <c r="U1646"/>
      <c r="V1646"/>
    </row>
    <row r="1647" spans="6:22" x14ac:dyDescent="0.2">
      <c r="F1647"/>
      <c r="M1647" s="2"/>
      <c r="N1647"/>
      <c r="O1647"/>
      <c r="U1647"/>
      <c r="V1647"/>
    </row>
    <row r="1648" spans="6:22" x14ac:dyDescent="0.2">
      <c r="F1648"/>
      <c r="M1648" s="2"/>
      <c r="N1648"/>
      <c r="O1648"/>
      <c r="U1648"/>
      <c r="V1648"/>
    </row>
    <row r="1649" spans="6:22" x14ac:dyDescent="0.2">
      <c r="F1649"/>
      <c r="M1649" s="2"/>
      <c r="N1649"/>
      <c r="O1649"/>
      <c r="U1649"/>
      <c r="V1649"/>
    </row>
    <row r="1650" spans="6:22" x14ac:dyDescent="0.2">
      <c r="F1650"/>
      <c r="M1650" s="2"/>
      <c r="N1650"/>
      <c r="O1650"/>
      <c r="U1650"/>
      <c r="V1650"/>
    </row>
    <row r="1651" spans="6:22" x14ac:dyDescent="0.2">
      <c r="M1651" s="2"/>
    </row>
    <row r="1652" spans="6:22" x14ac:dyDescent="0.2">
      <c r="F1652"/>
      <c r="M1652" s="2"/>
      <c r="N1652"/>
      <c r="O1652"/>
      <c r="U1652"/>
      <c r="V1652"/>
    </row>
    <row r="1653" spans="6:22" x14ac:dyDescent="0.2">
      <c r="F1653"/>
      <c r="M1653" s="2"/>
      <c r="N1653"/>
      <c r="O1653"/>
      <c r="U1653"/>
      <c r="V1653"/>
    </row>
    <row r="1654" spans="6:22" x14ac:dyDescent="0.2">
      <c r="F1654"/>
      <c r="M1654" s="2"/>
      <c r="N1654"/>
      <c r="O1654"/>
      <c r="U1654"/>
      <c r="V1654"/>
    </row>
    <row r="1655" spans="6:22" x14ac:dyDescent="0.2">
      <c r="F1655"/>
      <c r="M1655" s="2"/>
      <c r="N1655"/>
      <c r="O1655"/>
      <c r="U1655"/>
      <c r="V1655"/>
    </row>
    <row r="1656" spans="6:22" x14ac:dyDescent="0.2">
      <c r="M1656" s="2"/>
    </row>
    <row r="1657" spans="6:22" x14ac:dyDescent="0.2">
      <c r="F1657"/>
      <c r="M1657" s="2"/>
      <c r="N1657"/>
      <c r="O1657"/>
      <c r="U1657"/>
      <c r="V1657"/>
    </row>
    <row r="1658" spans="6:22" x14ac:dyDescent="0.2">
      <c r="M1658" s="2"/>
    </row>
    <row r="1659" spans="6:22" x14ac:dyDescent="0.2">
      <c r="M1659" s="2"/>
    </row>
    <row r="1660" spans="6:22" x14ac:dyDescent="0.2">
      <c r="F1660"/>
      <c r="M1660" s="2"/>
      <c r="N1660"/>
      <c r="O1660"/>
      <c r="U1660"/>
      <c r="V1660"/>
    </row>
    <row r="1661" spans="6:22" x14ac:dyDescent="0.2">
      <c r="F1661"/>
      <c r="M1661" s="2"/>
      <c r="N1661"/>
      <c r="O1661"/>
      <c r="U1661"/>
      <c r="V1661"/>
    </row>
    <row r="1662" spans="6:22" x14ac:dyDescent="0.2">
      <c r="F1662"/>
      <c r="M1662" s="2"/>
      <c r="N1662"/>
      <c r="O1662"/>
      <c r="U1662"/>
      <c r="V1662"/>
    </row>
    <row r="1663" spans="6:22" x14ac:dyDescent="0.2">
      <c r="F1663"/>
      <c r="M1663" s="2"/>
      <c r="N1663"/>
      <c r="O1663"/>
      <c r="U1663"/>
      <c r="V1663"/>
    </row>
    <row r="1664" spans="6:22" x14ac:dyDescent="0.2">
      <c r="F1664"/>
      <c r="M1664" s="2"/>
      <c r="N1664"/>
      <c r="O1664"/>
      <c r="U1664"/>
      <c r="V1664"/>
    </row>
    <row r="1665" spans="6:22" x14ac:dyDescent="0.2">
      <c r="F1665"/>
      <c r="M1665" s="2"/>
      <c r="N1665"/>
      <c r="O1665"/>
      <c r="U1665"/>
      <c r="V1665"/>
    </row>
    <row r="1666" spans="6:22" x14ac:dyDescent="0.2">
      <c r="F1666"/>
      <c r="M1666" s="2"/>
      <c r="N1666"/>
      <c r="O1666"/>
      <c r="U1666"/>
      <c r="V1666"/>
    </row>
    <row r="1667" spans="6:22" x14ac:dyDescent="0.2">
      <c r="F1667"/>
      <c r="M1667" s="2"/>
      <c r="N1667"/>
      <c r="O1667"/>
      <c r="U1667"/>
      <c r="V1667"/>
    </row>
    <row r="1668" spans="6:22" x14ac:dyDescent="0.2">
      <c r="F1668"/>
      <c r="M1668" s="2"/>
      <c r="N1668"/>
      <c r="O1668"/>
      <c r="U1668"/>
      <c r="V1668"/>
    </row>
    <row r="1669" spans="6:22" x14ac:dyDescent="0.2">
      <c r="F1669"/>
      <c r="M1669" s="2"/>
      <c r="N1669"/>
      <c r="O1669"/>
      <c r="U1669"/>
      <c r="V1669"/>
    </row>
    <row r="1670" spans="6:22" x14ac:dyDescent="0.2">
      <c r="F1670"/>
      <c r="M1670" s="2"/>
      <c r="N1670"/>
      <c r="O1670"/>
      <c r="U1670"/>
      <c r="V1670"/>
    </row>
    <row r="1671" spans="6:22" x14ac:dyDescent="0.2">
      <c r="F1671"/>
      <c r="M1671" s="2"/>
      <c r="N1671"/>
      <c r="O1671"/>
      <c r="U1671"/>
      <c r="V1671"/>
    </row>
    <row r="1672" spans="6:22" x14ac:dyDescent="0.2">
      <c r="F1672"/>
      <c r="M1672" s="2"/>
      <c r="N1672"/>
      <c r="O1672"/>
      <c r="U1672"/>
      <c r="V1672"/>
    </row>
    <row r="1673" spans="6:22" x14ac:dyDescent="0.2">
      <c r="M1673" s="2"/>
    </row>
    <row r="1674" spans="6:22" x14ac:dyDescent="0.2">
      <c r="F1674"/>
      <c r="M1674" s="2"/>
      <c r="N1674"/>
      <c r="O1674"/>
      <c r="U1674"/>
      <c r="V1674"/>
    </row>
    <row r="1675" spans="6:22" x14ac:dyDescent="0.2">
      <c r="F1675"/>
      <c r="M1675" s="2"/>
      <c r="N1675"/>
      <c r="O1675"/>
      <c r="U1675"/>
      <c r="V1675"/>
    </row>
    <row r="1676" spans="6:22" x14ac:dyDescent="0.2">
      <c r="F1676"/>
      <c r="M1676" s="2"/>
      <c r="N1676"/>
      <c r="O1676"/>
      <c r="U1676"/>
      <c r="V1676"/>
    </row>
    <row r="1677" spans="6:22" x14ac:dyDescent="0.2">
      <c r="F1677"/>
      <c r="M1677" s="2"/>
      <c r="N1677"/>
      <c r="O1677"/>
      <c r="U1677"/>
      <c r="V1677"/>
    </row>
    <row r="1678" spans="6:22" x14ac:dyDescent="0.2">
      <c r="F1678"/>
      <c r="M1678" s="2"/>
      <c r="N1678"/>
      <c r="O1678"/>
      <c r="U1678"/>
      <c r="V1678"/>
    </row>
    <row r="1679" spans="6:22" x14ac:dyDescent="0.2">
      <c r="F1679"/>
      <c r="M1679" s="2"/>
      <c r="N1679"/>
      <c r="O1679"/>
      <c r="U1679"/>
      <c r="V1679"/>
    </row>
    <row r="1680" spans="6:22" x14ac:dyDescent="0.2">
      <c r="F1680"/>
      <c r="M1680" s="2"/>
      <c r="N1680"/>
      <c r="O1680"/>
      <c r="U1680"/>
      <c r="V1680"/>
    </row>
    <row r="1681" spans="6:22" x14ac:dyDescent="0.2">
      <c r="F1681"/>
      <c r="M1681" s="2"/>
      <c r="N1681"/>
      <c r="O1681"/>
      <c r="U1681"/>
      <c r="V1681"/>
    </row>
    <row r="1682" spans="6:22" x14ac:dyDescent="0.2">
      <c r="F1682"/>
      <c r="M1682" s="2"/>
      <c r="N1682"/>
      <c r="O1682"/>
      <c r="U1682"/>
      <c r="V1682"/>
    </row>
    <row r="1683" spans="6:22" x14ac:dyDescent="0.2">
      <c r="F1683"/>
      <c r="M1683" s="2"/>
      <c r="N1683"/>
      <c r="O1683"/>
      <c r="U1683"/>
      <c r="V1683"/>
    </row>
    <row r="1684" spans="6:22" x14ac:dyDescent="0.2">
      <c r="F1684"/>
      <c r="M1684" s="2"/>
      <c r="N1684"/>
      <c r="O1684"/>
      <c r="U1684"/>
      <c r="V1684"/>
    </row>
    <row r="1685" spans="6:22" x14ac:dyDescent="0.2">
      <c r="M1685" s="2"/>
    </row>
    <row r="1686" spans="6:22" x14ac:dyDescent="0.2">
      <c r="M1686" s="2"/>
    </row>
    <row r="1687" spans="6:22" x14ac:dyDescent="0.2">
      <c r="M1687" s="2"/>
    </row>
    <row r="1688" spans="6:22" x14ac:dyDescent="0.2">
      <c r="M1688" s="2"/>
    </row>
    <row r="1689" spans="6:22" x14ac:dyDescent="0.2">
      <c r="M1689" s="2"/>
    </row>
    <row r="1690" spans="6:22" x14ac:dyDescent="0.2">
      <c r="M1690" s="2"/>
    </row>
    <row r="1691" spans="6:22" x14ac:dyDescent="0.2">
      <c r="M1691" s="2"/>
    </row>
    <row r="1692" spans="6:22" x14ac:dyDescent="0.2">
      <c r="M1692" s="2"/>
    </row>
    <row r="1693" spans="6:22" x14ac:dyDescent="0.2">
      <c r="M1693" s="2"/>
    </row>
    <row r="1694" spans="6:22" x14ac:dyDescent="0.2">
      <c r="M1694" s="2"/>
    </row>
    <row r="1695" spans="6:22" x14ac:dyDescent="0.2">
      <c r="M1695" s="2"/>
    </row>
    <row r="1696" spans="6:22" x14ac:dyDescent="0.2">
      <c r="F1696"/>
      <c r="M1696" s="2"/>
      <c r="N1696"/>
      <c r="O1696"/>
      <c r="U1696"/>
      <c r="V1696"/>
    </row>
    <row r="1697" spans="6:22" x14ac:dyDescent="0.2">
      <c r="F1697"/>
      <c r="M1697" s="2"/>
      <c r="N1697"/>
      <c r="O1697"/>
      <c r="U1697"/>
      <c r="V1697"/>
    </row>
    <row r="1698" spans="6:22" x14ac:dyDescent="0.2">
      <c r="F1698"/>
      <c r="M1698" s="2"/>
      <c r="N1698"/>
      <c r="O1698"/>
      <c r="U1698"/>
      <c r="V1698"/>
    </row>
    <row r="1699" spans="6:22" x14ac:dyDescent="0.2">
      <c r="F1699"/>
      <c r="M1699" s="2"/>
      <c r="N1699"/>
      <c r="O1699"/>
      <c r="U1699"/>
      <c r="V1699"/>
    </row>
    <row r="1700" spans="6:22" x14ac:dyDescent="0.2">
      <c r="F1700"/>
      <c r="M1700" s="2"/>
      <c r="N1700"/>
      <c r="O1700"/>
      <c r="U1700"/>
      <c r="V1700"/>
    </row>
    <row r="1701" spans="6:22" x14ac:dyDescent="0.2">
      <c r="F1701"/>
      <c r="M1701" s="2"/>
      <c r="N1701"/>
      <c r="O1701"/>
      <c r="U1701"/>
      <c r="V1701"/>
    </row>
    <row r="1702" spans="6:22" x14ac:dyDescent="0.2">
      <c r="F1702"/>
      <c r="M1702" s="2"/>
      <c r="N1702"/>
      <c r="O1702"/>
      <c r="U1702"/>
      <c r="V1702"/>
    </row>
    <row r="1703" spans="6:22" x14ac:dyDescent="0.2">
      <c r="F1703"/>
      <c r="M1703" s="2"/>
      <c r="N1703"/>
      <c r="O1703"/>
      <c r="U1703"/>
      <c r="V1703"/>
    </row>
    <row r="1704" spans="6:22" x14ac:dyDescent="0.2">
      <c r="M1704" s="2"/>
    </row>
    <row r="1705" spans="6:22" x14ac:dyDescent="0.2">
      <c r="F1705"/>
      <c r="M1705" s="2"/>
      <c r="N1705"/>
      <c r="O1705"/>
      <c r="U1705"/>
      <c r="V1705"/>
    </row>
    <row r="1706" spans="6:22" x14ac:dyDescent="0.2">
      <c r="F1706"/>
      <c r="M1706" s="2"/>
      <c r="N1706"/>
      <c r="O1706"/>
      <c r="U1706"/>
      <c r="V1706"/>
    </row>
    <row r="1707" spans="6:22" x14ac:dyDescent="0.2">
      <c r="F1707"/>
      <c r="M1707" s="2"/>
      <c r="N1707"/>
      <c r="O1707"/>
      <c r="U1707"/>
      <c r="V1707"/>
    </row>
    <row r="1708" spans="6:22" x14ac:dyDescent="0.2">
      <c r="F1708"/>
      <c r="M1708" s="2"/>
      <c r="N1708"/>
      <c r="O1708"/>
      <c r="U1708"/>
      <c r="V1708"/>
    </row>
    <row r="1709" spans="6:22" x14ac:dyDescent="0.2">
      <c r="M1709" s="2"/>
    </row>
    <row r="1710" spans="6:22" x14ac:dyDescent="0.2">
      <c r="F1710"/>
      <c r="M1710" s="2"/>
      <c r="N1710"/>
      <c r="O1710"/>
      <c r="U1710"/>
      <c r="V1710"/>
    </row>
    <row r="1711" spans="6:22" x14ac:dyDescent="0.2">
      <c r="F1711"/>
      <c r="M1711" s="2"/>
      <c r="N1711"/>
      <c r="O1711"/>
      <c r="U1711"/>
      <c r="V1711"/>
    </row>
    <row r="1712" spans="6:22" x14ac:dyDescent="0.2">
      <c r="F1712"/>
      <c r="M1712" s="2"/>
      <c r="N1712"/>
      <c r="O1712"/>
      <c r="U1712"/>
      <c r="V1712"/>
    </row>
    <row r="1713" spans="6:22" x14ac:dyDescent="0.2">
      <c r="F1713"/>
      <c r="M1713" s="2"/>
      <c r="N1713"/>
      <c r="O1713"/>
      <c r="U1713"/>
      <c r="V1713"/>
    </row>
    <row r="1714" spans="6:22" x14ac:dyDescent="0.2">
      <c r="F1714"/>
      <c r="M1714" s="2"/>
      <c r="N1714"/>
      <c r="O1714"/>
      <c r="U1714"/>
      <c r="V1714"/>
    </row>
    <row r="1715" spans="6:22" x14ac:dyDescent="0.2">
      <c r="F1715"/>
      <c r="M1715" s="2"/>
      <c r="N1715"/>
      <c r="O1715"/>
      <c r="U1715"/>
      <c r="V1715"/>
    </row>
    <row r="1716" spans="6:22" x14ac:dyDescent="0.2">
      <c r="F1716"/>
      <c r="M1716" s="2"/>
      <c r="N1716"/>
      <c r="O1716"/>
      <c r="U1716"/>
      <c r="V1716"/>
    </row>
    <row r="1717" spans="6:22" x14ac:dyDescent="0.2">
      <c r="F1717"/>
      <c r="M1717" s="2"/>
      <c r="N1717"/>
      <c r="O1717"/>
      <c r="U1717"/>
      <c r="V1717"/>
    </row>
    <row r="1718" spans="6:22" x14ac:dyDescent="0.2">
      <c r="F1718"/>
      <c r="M1718" s="2"/>
      <c r="N1718"/>
      <c r="O1718"/>
      <c r="U1718"/>
      <c r="V1718"/>
    </row>
    <row r="1719" spans="6:22" x14ac:dyDescent="0.2">
      <c r="F1719"/>
      <c r="M1719" s="2"/>
      <c r="N1719"/>
      <c r="O1719"/>
      <c r="U1719"/>
      <c r="V1719"/>
    </row>
    <row r="1720" spans="6:22" x14ac:dyDescent="0.2">
      <c r="F1720"/>
      <c r="M1720" s="2"/>
      <c r="N1720"/>
      <c r="O1720"/>
      <c r="U1720"/>
      <c r="V1720"/>
    </row>
    <row r="1721" spans="6:22" x14ac:dyDescent="0.2">
      <c r="F1721"/>
      <c r="M1721" s="2"/>
      <c r="N1721"/>
      <c r="O1721"/>
      <c r="U1721"/>
      <c r="V1721"/>
    </row>
    <row r="1722" spans="6:22" x14ac:dyDescent="0.2">
      <c r="F1722"/>
      <c r="M1722" s="2"/>
      <c r="N1722"/>
      <c r="O1722"/>
      <c r="U1722"/>
      <c r="V1722"/>
    </row>
    <row r="1723" spans="6:22" x14ac:dyDescent="0.2">
      <c r="F1723"/>
      <c r="M1723" s="2"/>
      <c r="N1723"/>
      <c r="O1723"/>
      <c r="U1723"/>
      <c r="V1723"/>
    </row>
    <row r="1724" spans="6:22" x14ac:dyDescent="0.2">
      <c r="F1724"/>
      <c r="M1724" s="2"/>
      <c r="N1724"/>
      <c r="O1724"/>
      <c r="U1724"/>
      <c r="V1724"/>
    </row>
    <row r="1725" spans="6:22" x14ac:dyDescent="0.2">
      <c r="F1725"/>
      <c r="M1725" s="2"/>
      <c r="N1725"/>
      <c r="O1725"/>
      <c r="U1725"/>
      <c r="V1725"/>
    </row>
    <row r="1726" spans="6:22" x14ac:dyDescent="0.2">
      <c r="F1726"/>
      <c r="M1726" s="2"/>
      <c r="N1726"/>
      <c r="O1726"/>
      <c r="U1726"/>
      <c r="V1726"/>
    </row>
    <row r="1727" spans="6:22" x14ac:dyDescent="0.2">
      <c r="F1727"/>
      <c r="M1727" s="2"/>
      <c r="N1727"/>
      <c r="O1727"/>
      <c r="U1727"/>
      <c r="V1727"/>
    </row>
    <row r="1728" spans="6:22" x14ac:dyDescent="0.2">
      <c r="F1728"/>
      <c r="M1728" s="2"/>
      <c r="N1728"/>
      <c r="O1728"/>
      <c r="U1728"/>
      <c r="V1728"/>
    </row>
    <row r="1729" spans="6:22" x14ac:dyDescent="0.2">
      <c r="F1729"/>
      <c r="M1729" s="2"/>
      <c r="N1729"/>
      <c r="O1729"/>
      <c r="U1729"/>
      <c r="V1729"/>
    </row>
    <row r="1730" spans="6:22" x14ac:dyDescent="0.2">
      <c r="F1730"/>
      <c r="M1730" s="2"/>
      <c r="N1730"/>
      <c r="O1730"/>
      <c r="U1730"/>
      <c r="V1730"/>
    </row>
    <row r="1731" spans="6:22" x14ac:dyDescent="0.2">
      <c r="F1731"/>
      <c r="M1731" s="2"/>
      <c r="N1731"/>
      <c r="O1731"/>
      <c r="U1731"/>
      <c r="V1731"/>
    </row>
    <row r="1732" spans="6:22" x14ac:dyDescent="0.2">
      <c r="F1732"/>
      <c r="M1732" s="2"/>
      <c r="N1732"/>
      <c r="O1732"/>
      <c r="U1732"/>
      <c r="V1732"/>
    </row>
    <row r="1733" spans="6:22" x14ac:dyDescent="0.2">
      <c r="F1733"/>
      <c r="M1733" s="2"/>
      <c r="N1733"/>
      <c r="O1733"/>
      <c r="U1733"/>
      <c r="V1733"/>
    </row>
    <row r="1734" spans="6:22" x14ac:dyDescent="0.2">
      <c r="F1734"/>
      <c r="M1734" s="2"/>
      <c r="N1734"/>
      <c r="O1734"/>
      <c r="U1734"/>
      <c r="V1734"/>
    </row>
    <row r="1735" spans="6:22" x14ac:dyDescent="0.2">
      <c r="F1735"/>
      <c r="M1735" s="2"/>
      <c r="N1735"/>
      <c r="O1735"/>
      <c r="U1735"/>
      <c r="V1735"/>
    </row>
    <row r="1736" spans="6:22" x14ac:dyDescent="0.2">
      <c r="M1736" s="2"/>
    </row>
    <row r="1737" spans="6:22" x14ac:dyDescent="0.2">
      <c r="M1737" s="2"/>
    </row>
    <row r="1738" spans="6:22" x14ac:dyDescent="0.2">
      <c r="M1738" s="2"/>
    </row>
    <row r="1739" spans="6:22" x14ac:dyDescent="0.2">
      <c r="M1739" s="2"/>
    </row>
    <row r="1740" spans="6:22" x14ac:dyDescent="0.2">
      <c r="M1740" s="2"/>
    </row>
    <row r="1741" spans="6:22" x14ac:dyDescent="0.2">
      <c r="M1741" s="2"/>
    </row>
    <row r="1742" spans="6:22" x14ac:dyDescent="0.2">
      <c r="M1742" s="2"/>
    </row>
    <row r="1743" spans="6:22" x14ac:dyDescent="0.2">
      <c r="M1743" s="2"/>
    </row>
    <row r="1744" spans="6:22" x14ac:dyDescent="0.2">
      <c r="M1744" s="2"/>
    </row>
    <row r="1745" spans="6:22" x14ac:dyDescent="0.2">
      <c r="M1745" s="2"/>
    </row>
    <row r="1746" spans="6:22" x14ac:dyDescent="0.2">
      <c r="M1746" s="2"/>
    </row>
    <row r="1747" spans="6:22" x14ac:dyDescent="0.2">
      <c r="F1747"/>
      <c r="M1747" s="2"/>
      <c r="N1747"/>
      <c r="O1747"/>
      <c r="U1747"/>
      <c r="V1747"/>
    </row>
    <row r="1748" spans="6:22" x14ac:dyDescent="0.2">
      <c r="F1748"/>
      <c r="M1748" s="2"/>
      <c r="N1748"/>
      <c r="O1748"/>
      <c r="U1748"/>
      <c r="V1748"/>
    </row>
    <row r="1749" spans="6:22" x14ac:dyDescent="0.2">
      <c r="F1749"/>
      <c r="M1749" s="2"/>
      <c r="N1749"/>
      <c r="O1749"/>
      <c r="U1749"/>
      <c r="V1749"/>
    </row>
    <row r="1750" spans="6:22" x14ac:dyDescent="0.2">
      <c r="F1750"/>
      <c r="M1750" s="2"/>
      <c r="N1750"/>
      <c r="O1750"/>
      <c r="U1750"/>
      <c r="V1750"/>
    </row>
    <row r="1751" spans="6:22" x14ac:dyDescent="0.2">
      <c r="F1751"/>
      <c r="M1751" s="2"/>
      <c r="N1751"/>
      <c r="O1751"/>
      <c r="U1751"/>
      <c r="V1751"/>
    </row>
    <row r="1752" spans="6:22" x14ac:dyDescent="0.2">
      <c r="F1752"/>
      <c r="M1752" s="2"/>
      <c r="N1752"/>
      <c r="O1752"/>
      <c r="U1752"/>
      <c r="V1752"/>
    </row>
    <row r="1753" spans="6:22" x14ac:dyDescent="0.2">
      <c r="F1753"/>
      <c r="M1753" s="2"/>
      <c r="N1753"/>
      <c r="O1753"/>
      <c r="U1753"/>
      <c r="V1753"/>
    </row>
    <row r="1754" spans="6:22" x14ac:dyDescent="0.2">
      <c r="F1754"/>
      <c r="M1754" s="2"/>
      <c r="N1754"/>
      <c r="O1754"/>
      <c r="U1754"/>
      <c r="V1754"/>
    </row>
    <row r="1755" spans="6:22" x14ac:dyDescent="0.2">
      <c r="F1755"/>
      <c r="M1755" s="2"/>
      <c r="N1755"/>
      <c r="O1755"/>
      <c r="U1755"/>
      <c r="V1755"/>
    </row>
    <row r="1756" spans="6:22" x14ac:dyDescent="0.2">
      <c r="F1756"/>
      <c r="M1756" s="2"/>
      <c r="N1756"/>
      <c r="O1756"/>
      <c r="U1756"/>
      <c r="V1756"/>
    </row>
    <row r="1757" spans="6:22" x14ac:dyDescent="0.2">
      <c r="F1757"/>
      <c r="M1757" s="2"/>
      <c r="N1757"/>
      <c r="O1757"/>
      <c r="U1757"/>
      <c r="V1757"/>
    </row>
    <row r="1758" spans="6:22" x14ac:dyDescent="0.2">
      <c r="F1758"/>
      <c r="M1758" s="2"/>
      <c r="N1758"/>
      <c r="O1758"/>
      <c r="U1758"/>
      <c r="V1758"/>
    </row>
    <row r="1759" spans="6:22" x14ac:dyDescent="0.2">
      <c r="F1759"/>
      <c r="M1759" s="2"/>
      <c r="N1759"/>
      <c r="O1759"/>
      <c r="U1759"/>
      <c r="V1759"/>
    </row>
    <row r="1760" spans="6:22" x14ac:dyDescent="0.2">
      <c r="F1760"/>
      <c r="M1760" s="2"/>
      <c r="N1760"/>
      <c r="O1760"/>
      <c r="U1760"/>
      <c r="V1760"/>
    </row>
    <row r="1761" spans="6:22" x14ac:dyDescent="0.2">
      <c r="F1761"/>
      <c r="M1761" s="2"/>
      <c r="N1761"/>
      <c r="O1761"/>
      <c r="U1761"/>
      <c r="V1761"/>
    </row>
    <row r="1762" spans="6:22" x14ac:dyDescent="0.2">
      <c r="F1762"/>
      <c r="M1762" s="2"/>
      <c r="N1762"/>
      <c r="O1762"/>
      <c r="U1762"/>
      <c r="V1762"/>
    </row>
    <row r="1763" spans="6:22" x14ac:dyDescent="0.2">
      <c r="F1763"/>
      <c r="M1763" s="2"/>
      <c r="N1763"/>
      <c r="O1763"/>
      <c r="U1763"/>
      <c r="V1763"/>
    </row>
    <row r="1764" spans="6:22" x14ac:dyDescent="0.2">
      <c r="F1764"/>
      <c r="M1764" s="2"/>
      <c r="N1764"/>
      <c r="O1764"/>
      <c r="U1764"/>
      <c r="V1764"/>
    </row>
    <row r="1765" spans="6:22" x14ac:dyDescent="0.2">
      <c r="F1765"/>
      <c r="M1765" s="2"/>
      <c r="N1765"/>
      <c r="O1765"/>
      <c r="U1765"/>
      <c r="V1765"/>
    </row>
    <row r="1766" spans="6:22" x14ac:dyDescent="0.2">
      <c r="F1766"/>
      <c r="M1766" s="2"/>
      <c r="N1766"/>
      <c r="O1766"/>
      <c r="U1766"/>
      <c r="V1766"/>
    </row>
    <row r="1767" spans="6:22" x14ac:dyDescent="0.2">
      <c r="F1767"/>
      <c r="M1767" s="2"/>
      <c r="N1767"/>
      <c r="O1767"/>
      <c r="U1767"/>
      <c r="V1767"/>
    </row>
    <row r="1768" spans="6:22" x14ac:dyDescent="0.2">
      <c r="F1768"/>
      <c r="M1768" s="2"/>
      <c r="N1768"/>
      <c r="O1768"/>
      <c r="U1768"/>
      <c r="V1768"/>
    </row>
    <row r="1769" spans="6:22" x14ac:dyDescent="0.2">
      <c r="F1769"/>
      <c r="M1769" s="2"/>
      <c r="N1769"/>
      <c r="O1769"/>
      <c r="U1769"/>
      <c r="V1769"/>
    </row>
    <row r="1770" spans="6:22" x14ac:dyDescent="0.2">
      <c r="F1770"/>
      <c r="M1770" s="2"/>
      <c r="N1770"/>
      <c r="O1770"/>
      <c r="U1770"/>
      <c r="V1770"/>
    </row>
    <row r="1771" spans="6:22" x14ac:dyDescent="0.2">
      <c r="F1771"/>
      <c r="M1771" s="2"/>
      <c r="N1771"/>
      <c r="O1771"/>
      <c r="U1771"/>
      <c r="V1771"/>
    </row>
    <row r="1772" spans="6:22" x14ac:dyDescent="0.2">
      <c r="F1772"/>
      <c r="M1772" s="2"/>
      <c r="N1772"/>
      <c r="O1772"/>
      <c r="U1772"/>
      <c r="V1772"/>
    </row>
    <row r="1773" spans="6:22" x14ac:dyDescent="0.2">
      <c r="F1773"/>
      <c r="M1773" s="2"/>
      <c r="N1773"/>
      <c r="O1773"/>
      <c r="U1773"/>
      <c r="V1773"/>
    </row>
    <row r="1774" spans="6:22" x14ac:dyDescent="0.2">
      <c r="F1774"/>
      <c r="M1774" s="2"/>
      <c r="N1774"/>
      <c r="O1774"/>
      <c r="U1774"/>
      <c r="V1774"/>
    </row>
    <row r="1775" spans="6:22" x14ac:dyDescent="0.2">
      <c r="F1775"/>
      <c r="M1775" s="2"/>
      <c r="N1775"/>
      <c r="O1775"/>
      <c r="U1775"/>
      <c r="V1775"/>
    </row>
    <row r="1776" spans="6:22" x14ac:dyDescent="0.2">
      <c r="F1776"/>
      <c r="M1776" s="2"/>
      <c r="N1776"/>
      <c r="O1776"/>
      <c r="U1776"/>
      <c r="V1776"/>
    </row>
    <row r="1777" spans="6:22" x14ac:dyDescent="0.2">
      <c r="F1777"/>
      <c r="M1777" s="2"/>
      <c r="N1777"/>
      <c r="O1777"/>
      <c r="U1777"/>
      <c r="V1777"/>
    </row>
    <row r="1778" spans="6:22" x14ac:dyDescent="0.2">
      <c r="F1778"/>
      <c r="M1778" s="2"/>
      <c r="N1778"/>
      <c r="O1778"/>
      <c r="U1778"/>
      <c r="V1778"/>
    </row>
    <row r="1779" spans="6:22" x14ac:dyDescent="0.2">
      <c r="F1779"/>
      <c r="M1779" s="2"/>
      <c r="N1779"/>
      <c r="O1779"/>
      <c r="U1779"/>
      <c r="V1779"/>
    </row>
    <row r="1780" spans="6:22" x14ac:dyDescent="0.2">
      <c r="F1780"/>
      <c r="M1780" s="2"/>
      <c r="N1780"/>
      <c r="O1780"/>
      <c r="U1780"/>
      <c r="V1780"/>
    </row>
    <row r="1781" spans="6:22" x14ac:dyDescent="0.2">
      <c r="F1781"/>
      <c r="M1781" s="2"/>
      <c r="N1781"/>
      <c r="O1781"/>
      <c r="U1781"/>
      <c r="V1781"/>
    </row>
    <row r="1782" spans="6:22" x14ac:dyDescent="0.2">
      <c r="F1782"/>
      <c r="M1782" s="2"/>
      <c r="N1782"/>
      <c r="O1782"/>
      <c r="U1782"/>
      <c r="V1782"/>
    </row>
    <row r="1783" spans="6:22" x14ac:dyDescent="0.2">
      <c r="F1783"/>
      <c r="M1783" s="2"/>
      <c r="N1783"/>
      <c r="O1783"/>
      <c r="U1783"/>
      <c r="V1783"/>
    </row>
    <row r="1784" spans="6:22" x14ac:dyDescent="0.2">
      <c r="F1784"/>
      <c r="M1784" s="2"/>
      <c r="N1784"/>
      <c r="O1784"/>
      <c r="U1784"/>
      <c r="V1784"/>
    </row>
    <row r="1785" spans="6:22" x14ac:dyDescent="0.2">
      <c r="F1785"/>
      <c r="M1785" s="2"/>
      <c r="N1785"/>
      <c r="O1785"/>
      <c r="U1785"/>
      <c r="V1785"/>
    </row>
    <row r="1786" spans="6:22" x14ac:dyDescent="0.2">
      <c r="F1786"/>
      <c r="M1786" s="2"/>
      <c r="N1786"/>
      <c r="O1786"/>
      <c r="U1786"/>
      <c r="V1786"/>
    </row>
    <row r="1787" spans="6:22" x14ac:dyDescent="0.2">
      <c r="F1787"/>
      <c r="M1787" s="2"/>
      <c r="N1787"/>
      <c r="O1787"/>
      <c r="U1787"/>
      <c r="V1787"/>
    </row>
    <row r="1788" spans="6:22" x14ac:dyDescent="0.2">
      <c r="F1788"/>
      <c r="M1788" s="2"/>
      <c r="N1788"/>
      <c r="O1788"/>
      <c r="U1788"/>
      <c r="V1788"/>
    </row>
    <row r="1789" spans="6:22" x14ac:dyDescent="0.2">
      <c r="F1789"/>
      <c r="M1789" s="2"/>
      <c r="N1789"/>
      <c r="O1789"/>
      <c r="U1789"/>
      <c r="V1789"/>
    </row>
    <row r="1790" spans="6:22" x14ac:dyDescent="0.2">
      <c r="F1790"/>
      <c r="M1790" s="2"/>
      <c r="N1790"/>
      <c r="O1790"/>
      <c r="U1790"/>
      <c r="V1790"/>
    </row>
    <row r="1791" spans="6:22" x14ac:dyDescent="0.2">
      <c r="F1791"/>
      <c r="M1791" s="2"/>
      <c r="N1791"/>
      <c r="O1791"/>
      <c r="U1791"/>
      <c r="V1791"/>
    </row>
    <row r="1792" spans="6:22" x14ac:dyDescent="0.2">
      <c r="F1792"/>
      <c r="M1792" s="2"/>
      <c r="N1792"/>
      <c r="O1792"/>
      <c r="U1792"/>
      <c r="V1792"/>
    </row>
    <row r="1793" spans="6:22" x14ac:dyDescent="0.2">
      <c r="F1793"/>
      <c r="M1793" s="2"/>
      <c r="N1793"/>
      <c r="O1793"/>
      <c r="U1793"/>
      <c r="V1793"/>
    </row>
    <row r="1794" spans="6:22" x14ac:dyDescent="0.2">
      <c r="F1794"/>
      <c r="M1794" s="2"/>
      <c r="N1794"/>
      <c r="O1794"/>
      <c r="U1794"/>
      <c r="V1794"/>
    </row>
    <row r="1795" spans="6:22" x14ac:dyDescent="0.2">
      <c r="F1795"/>
      <c r="M1795" s="2"/>
      <c r="N1795"/>
      <c r="O1795"/>
      <c r="U1795"/>
      <c r="V1795"/>
    </row>
    <row r="1796" spans="6:22" x14ac:dyDescent="0.2">
      <c r="F1796"/>
      <c r="M1796" s="2"/>
      <c r="N1796"/>
      <c r="O1796"/>
      <c r="U1796"/>
      <c r="V1796"/>
    </row>
    <row r="1797" spans="6:22" x14ac:dyDescent="0.2">
      <c r="F1797"/>
      <c r="M1797" s="2"/>
      <c r="N1797"/>
      <c r="O1797"/>
      <c r="U1797"/>
      <c r="V1797"/>
    </row>
    <row r="1798" spans="6:22" x14ac:dyDescent="0.2">
      <c r="F1798"/>
      <c r="M1798" s="2"/>
      <c r="N1798"/>
      <c r="O1798"/>
      <c r="U1798"/>
      <c r="V1798"/>
    </row>
    <row r="1799" spans="6:22" x14ac:dyDescent="0.2">
      <c r="F1799"/>
      <c r="M1799" s="2"/>
      <c r="N1799"/>
      <c r="O1799"/>
      <c r="U1799"/>
      <c r="V1799"/>
    </row>
    <row r="1800" spans="6:22" x14ac:dyDescent="0.2">
      <c r="F1800"/>
      <c r="M1800" s="2"/>
      <c r="N1800"/>
      <c r="O1800"/>
      <c r="U1800"/>
      <c r="V1800"/>
    </row>
    <row r="1801" spans="6:22" x14ac:dyDescent="0.2">
      <c r="F1801"/>
      <c r="M1801" s="2"/>
      <c r="N1801"/>
      <c r="O1801"/>
      <c r="U1801"/>
      <c r="V1801"/>
    </row>
    <row r="1802" spans="6:22" x14ac:dyDescent="0.2">
      <c r="F1802"/>
      <c r="M1802" s="2"/>
      <c r="N1802"/>
      <c r="O1802"/>
      <c r="U1802"/>
      <c r="V1802"/>
    </row>
    <row r="1803" spans="6:22" x14ac:dyDescent="0.2">
      <c r="F1803"/>
      <c r="M1803" s="2"/>
      <c r="N1803"/>
      <c r="O1803"/>
      <c r="U1803"/>
      <c r="V1803"/>
    </row>
    <row r="1804" spans="6:22" x14ac:dyDescent="0.2">
      <c r="F1804"/>
      <c r="M1804" s="2"/>
      <c r="N1804"/>
      <c r="O1804"/>
      <c r="U1804"/>
      <c r="V1804"/>
    </row>
    <row r="1805" spans="6:22" x14ac:dyDescent="0.2">
      <c r="F1805"/>
      <c r="M1805" s="2"/>
      <c r="N1805"/>
      <c r="O1805"/>
      <c r="U1805"/>
      <c r="V1805"/>
    </row>
    <row r="1806" spans="6:22" x14ac:dyDescent="0.2">
      <c r="F1806"/>
      <c r="M1806" s="2"/>
      <c r="N1806"/>
      <c r="O1806"/>
      <c r="U1806"/>
      <c r="V1806"/>
    </row>
    <row r="1807" spans="6:22" x14ac:dyDescent="0.2">
      <c r="F1807"/>
      <c r="M1807" s="2"/>
      <c r="N1807"/>
      <c r="O1807"/>
      <c r="U1807"/>
      <c r="V1807"/>
    </row>
    <row r="1808" spans="6:22" x14ac:dyDescent="0.2">
      <c r="F1808"/>
      <c r="M1808" s="2"/>
      <c r="N1808"/>
      <c r="O1808"/>
      <c r="U1808"/>
      <c r="V1808"/>
    </row>
    <row r="1809" spans="6:22" x14ac:dyDescent="0.2">
      <c r="F1809"/>
      <c r="M1809" s="2"/>
      <c r="N1809"/>
      <c r="O1809"/>
      <c r="U1809"/>
      <c r="V1809"/>
    </row>
    <row r="1810" spans="6:22" x14ac:dyDescent="0.2">
      <c r="F1810"/>
      <c r="M1810" s="2"/>
      <c r="N1810"/>
      <c r="O1810"/>
      <c r="U1810"/>
      <c r="V1810"/>
    </row>
    <row r="1811" spans="6:22" x14ac:dyDescent="0.2">
      <c r="F1811"/>
      <c r="M1811" s="2"/>
      <c r="N1811"/>
      <c r="O1811"/>
      <c r="U1811"/>
      <c r="V1811"/>
    </row>
    <row r="1812" spans="6:22" x14ac:dyDescent="0.2">
      <c r="F1812"/>
      <c r="M1812" s="2"/>
      <c r="N1812"/>
      <c r="O1812"/>
      <c r="U1812"/>
      <c r="V1812"/>
    </row>
    <row r="1813" spans="6:22" x14ac:dyDescent="0.2">
      <c r="F1813"/>
      <c r="M1813" s="2"/>
      <c r="N1813"/>
      <c r="O1813"/>
      <c r="U1813"/>
      <c r="V1813"/>
    </row>
    <row r="1814" spans="6:22" x14ac:dyDescent="0.2">
      <c r="F1814"/>
      <c r="M1814" s="2"/>
      <c r="N1814"/>
      <c r="O1814"/>
      <c r="U1814"/>
      <c r="V1814"/>
    </row>
    <row r="1815" spans="6:22" x14ac:dyDescent="0.2">
      <c r="F1815"/>
      <c r="M1815" s="2"/>
      <c r="N1815"/>
      <c r="O1815"/>
      <c r="U1815"/>
      <c r="V1815"/>
    </row>
    <row r="1816" spans="6:22" x14ac:dyDescent="0.2">
      <c r="F1816"/>
      <c r="M1816" s="2"/>
      <c r="N1816"/>
      <c r="O1816"/>
      <c r="U1816"/>
      <c r="V1816"/>
    </row>
    <row r="1817" spans="6:22" x14ac:dyDescent="0.2">
      <c r="F1817"/>
      <c r="M1817" s="2"/>
      <c r="N1817"/>
      <c r="O1817"/>
      <c r="U1817"/>
      <c r="V1817"/>
    </row>
    <row r="1818" spans="6:22" x14ac:dyDescent="0.2">
      <c r="F1818"/>
      <c r="M1818" s="2"/>
      <c r="N1818"/>
      <c r="O1818"/>
      <c r="U1818"/>
      <c r="V1818"/>
    </row>
    <row r="1819" spans="6:22" x14ac:dyDescent="0.2">
      <c r="F1819"/>
      <c r="M1819" s="2"/>
      <c r="N1819"/>
      <c r="O1819"/>
      <c r="U1819"/>
      <c r="V1819"/>
    </row>
    <row r="1820" spans="6:22" x14ac:dyDescent="0.2">
      <c r="F1820"/>
      <c r="M1820" s="2"/>
      <c r="N1820"/>
      <c r="O1820"/>
      <c r="U1820"/>
      <c r="V1820"/>
    </row>
    <row r="1821" spans="6:22" x14ac:dyDescent="0.2">
      <c r="F1821"/>
      <c r="M1821" s="2"/>
      <c r="N1821"/>
      <c r="O1821"/>
      <c r="U1821"/>
      <c r="V1821"/>
    </row>
    <row r="1822" spans="6:22" x14ac:dyDescent="0.2">
      <c r="F1822"/>
      <c r="M1822" s="2"/>
      <c r="N1822"/>
      <c r="O1822"/>
      <c r="U1822"/>
      <c r="V1822"/>
    </row>
    <row r="1823" spans="6:22" x14ac:dyDescent="0.2">
      <c r="F1823"/>
      <c r="M1823" s="2"/>
      <c r="N1823"/>
      <c r="O1823"/>
      <c r="U1823"/>
      <c r="V1823"/>
    </row>
    <row r="1824" spans="6:22" x14ac:dyDescent="0.2">
      <c r="M1824" s="2"/>
    </row>
    <row r="1825" spans="6:22" x14ac:dyDescent="0.2">
      <c r="F1825"/>
      <c r="M1825" s="2"/>
      <c r="N1825"/>
      <c r="O1825"/>
      <c r="U1825"/>
      <c r="V1825"/>
    </row>
    <row r="1826" spans="6:22" x14ac:dyDescent="0.2">
      <c r="F1826"/>
      <c r="M1826" s="2"/>
      <c r="N1826"/>
      <c r="O1826"/>
      <c r="U1826"/>
      <c r="V1826"/>
    </row>
    <row r="1827" spans="6:22" x14ac:dyDescent="0.2">
      <c r="F1827"/>
      <c r="M1827" s="2"/>
      <c r="N1827"/>
      <c r="O1827"/>
      <c r="U1827"/>
      <c r="V1827"/>
    </row>
    <row r="1828" spans="6:22" x14ac:dyDescent="0.2">
      <c r="F1828"/>
      <c r="M1828" s="2"/>
      <c r="N1828"/>
      <c r="O1828"/>
      <c r="U1828"/>
      <c r="V1828"/>
    </row>
    <row r="1829" spans="6:22" x14ac:dyDescent="0.2">
      <c r="F1829"/>
      <c r="M1829" s="2"/>
      <c r="N1829"/>
      <c r="O1829"/>
      <c r="U1829"/>
      <c r="V1829"/>
    </row>
    <row r="1830" spans="6:22" x14ac:dyDescent="0.2">
      <c r="F1830"/>
      <c r="M1830" s="2"/>
      <c r="N1830"/>
      <c r="O1830"/>
      <c r="U1830"/>
      <c r="V1830"/>
    </row>
    <row r="1831" spans="6:22" x14ac:dyDescent="0.2">
      <c r="F1831"/>
      <c r="M1831" s="2"/>
      <c r="N1831"/>
      <c r="O1831"/>
      <c r="U1831"/>
      <c r="V1831"/>
    </row>
    <row r="1832" spans="6:22" x14ac:dyDescent="0.2">
      <c r="F1832"/>
      <c r="M1832" s="2"/>
      <c r="N1832"/>
      <c r="O1832"/>
      <c r="U1832"/>
      <c r="V1832"/>
    </row>
    <row r="1833" spans="6:22" x14ac:dyDescent="0.2">
      <c r="F1833"/>
      <c r="M1833" s="2"/>
      <c r="N1833"/>
      <c r="O1833"/>
      <c r="U1833"/>
      <c r="V1833"/>
    </row>
    <row r="1834" spans="6:22" x14ac:dyDescent="0.2">
      <c r="F1834"/>
      <c r="M1834" s="2"/>
      <c r="N1834"/>
      <c r="O1834"/>
      <c r="U1834"/>
      <c r="V1834"/>
    </row>
    <row r="1835" spans="6:22" x14ac:dyDescent="0.2">
      <c r="F1835"/>
      <c r="M1835" s="2"/>
      <c r="N1835"/>
      <c r="O1835"/>
      <c r="U1835"/>
      <c r="V1835"/>
    </row>
    <row r="1836" spans="6:22" x14ac:dyDescent="0.2">
      <c r="F1836"/>
      <c r="M1836" s="2"/>
      <c r="N1836"/>
      <c r="O1836"/>
      <c r="U1836"/>
      <c r="V1836"/>
    </row>
    <row r="1837" spans="6:22" x14ac:dyDescent="0.2">
      <c r="F1837"/>
      <c r="M1837" s="2"/>
      <c r="N1837"/>
      <c r="O1837"/>
      <c r="U1837"/>
      <c r="V1837"/>
    </row>
    <row r="1838" spans="6:22" x14ac:dyDescent="0.2">
      <c r="F1838"/>
      <c r="M1838" s="2"/>
      <c r="N1838"/>
      <c r="O1838"/>
      <c r="U1838"/>
      <c r="V1838"/>
    </row>
    <row r="1839" spans="6:22" x14ac:dyDescent="0.2">
      <c r="F1839"/>
      <c r="M1839" s="2"/>
      <c r="N1839"/>
      <c r="O1839"/>
      <c r="U1839"/>
      <c r="V1839"/>
    </row>
    <row r="1840" spans="6:22" x14ac:dyDescent="0.2">
      <c r="M1840" s="2"/>
    </row>
    <row r="1841" spans="6:22" x14ac:dyDescent="0.2">
      <c r="F1841"/>
      <c r="M1841" s="2"/>
      <c r="N1841"/>
      <c r="O1841"/>
      <c r="U1841"/>
      <c r="V1841"/>
    </row>
    <row r="1842" spans="6:22" x14ac:dyDescent="0.2">
      <c r="F1842"/>
      <c r="M1842" s="2"/>
      <c r="N1842"/>
      <c r="O1842"/>
      <c r="U1842"/>
      <c r="V1842"/>
    </row>
    <row r="1843" spans="6:22" x14ac:dyDescent="0.2">
      <c r="F1843"/>
      <c r="M1843" s="2"/>
      <c r="N1843"/>
      <c r="O1843"/>
      <c r="U1843"/>
      <c r="V1843"/>
    </row>
    <row r="1844" spans="6:22" x14ac:dyDescent="0.2">
      <c r="F1844"/>
      <c r="M1844" s="2"/>
      <c r="N1844"/>
      <c r="O1844"/>
      <c r="U1844"/>
      <c r="V1844"/>
    </row>
    <row r="1845" spans="6:22" x14ac:dyDescent="0.2">
      <c r="F1845"/>
      <c r="M1845" s="2"/>
      <c r="N1845"/>
      <c r="O1845"/>
      <c r="U1845"/>
      <c r="V1845"/>
    </row>
    <row r="1846" spans="6:22" x14ac:dyDescent="0.2">
      <c r="F1846"/>
      <c r="M1846" s="2"/>
      <c r="N1846"/>
      <c r="O1846"/>
      <c r="U1846"/>
      <c r="V1846"/>
    </row>
    <row r="1847" spans="6:22" x14ac:dyDescent="0.2">
      <c r="F1847"/>
      <c r="M1847" s="2"/>
      <c r="N1847"/>
      <c r="O1847"/>
      <c r="U1847"/>
      <c r="V1847"/>
    </row>
    <row r="1848" spans="6:22" x14ac:dyDescent="0.2">
      <c r="F1848"/>
      <c r="M1848" s="2"/>
      <c r="N1848"/>
      <c r="O1848"/>
      <c r="U1848"/>
      <c r="V1848"/>
    </row>
    <row r="1849" spans="6:22" x14ac:dyDescent="0.2">
      <c r="F1849"/>
      <c r="M1849" s="2"/>
      <c r="N1849"/>
      <c r="O1849"/>
      <c r="U1849"/>
      <c r="V1849"/>
    </row>
    <row r="1850" spans="6:22" x14ac:dyDescent="0.2">
      <c r="F1850"/>
      <c r="M1850" s="2"/>
      <c r="N1850"/>
      <c r="O1850"/>
      <c r="U1850"/>
      <c r="V1850"/>
    </row>
    <row r="1851" spans="6:22" x14ac:dyDescent="0.2">
      <c r="F1851"/>
      <c r="M1851" s="2"/>
      <c r="N1851"/>
      <c r="O1851"/>
      <c r="U1851"/>
      <c r="V1851"/>
    </row>
    <row r="1852" spans="6:22" x14ac:dyDescent="0.2">
      <c r="F1852"/>
      <c r="M1852" s="2"/>
      <c r="N1852"/>
      <c r="O1852"/>
      <c r="U1852"/>
      <c r="V1852"/>
    </row>
    <row r="1853" spans="6:22" x14ac:dyDescent="0.2">
      <c r="F1853"/>
      <c r="M1853" s="2"/>
      <c r="N1853"/>
      <c r="O1853"/>
      <c r="U1853"/>
      <c r="V1853"/>
    </row>
    <row r="1854" spans="6:22" x14ac:dyDescent="0.2">
      <c r="F1854"/>
      <c r="M1854" s="2"/>
      <c r="N1854"/>
      <c r="O1854"/>
      <c r="U1854"/>
      <c r="V1854"/>
    </row>
    <row r="1855" spans="6:22" x14ac:dyDescent="0.2">
      <c r="F1855"/>
      <c r="M1855" s="2"/>
      <c r="N1855"/>
      <c r="O1855"/>
      <c r="U1855"/>
      <c r="V1855"/>
    </row>
    <row r="1856" spans="6:22" x14ac:dyDescent="0.2">
      <c r="F1856"/>
      <c r="M1856" s="2"/>
      <c r="N1856"/>
      <c r="O1856"/>
      <c r="U1856"/>
      <c r="V1856"/>
    </row>
    <row r="1857" spans="6:22" x14ac:dyDescent="0.2">
      <c r="M1857" s="2"/>
    </row>
    <row r="1858" spans="6:22" x14ac:dyDescent="0.2">
      <c r="F1858"/>
      <c r="M1858" s="2"/>
      <c r="N1858"/>
      <c r="O1858"/>
      <c r="U1858"/>
      <c r="V1858"/>
    </row>
    <row r="1859" spans="6:22" x14ac:dyDescent="0.2">
      <c r="M1859" s="2"/>
    </row>
    <row r="1860" spans="6:22" x14ac:dyDescent="0.2">
      <c r="M1860" s="2"/>
    </row>
    <row r="1861" spans="6:22" x14ac:dyDescent="0.2">
      <c r="F1861"/>
      <c r="M1861" s="2"/>
      <c r="N1861"/>
      <c r="O1861"/>
      <c r="U1861"/>
      <c r="V1861"/>
    </row>
    <row r="1862" spans="6:22" x14ac:dyDescent="0.2">
      <c r="F1862"/>
      <c r="M1862" s="2"/>
      <c r="N1862"/>
      <c r="O1862"/>
      <c r="U1862"/>
      <c r="V1862"/>
    </row>
    <row r="1863" spans="6:22" x14ac:dyDescent="0.2">
      <c r="F1863"/>
      <c r="M1863" s="2"/>
      <c r="N1863"/>
      <c r="O1863"/>
      <c r="U1863"/>
      <c r="V1863"/>
    </row>
    <row r="1864" spans="6:22" x14ac:dyDescent="0.2">
      <c r="F1864"/>
      <c r="M1864" s="2"/>
      <c r="N1864"/>
      <c r="O1864"/>
      <c r="U1864"/>
      <c r="V1864"/>
    </row>
    <row r="1865" spans="6:22" x14ac:dyDescent="0.2">
      <c r="F1865"/>
      <c r="M1865" s="2"/>
      <c r="N1865"/>
      <c r="O1865"/>
      <c r="U1865"/>
      <c r="V1865"/>
    </row>
    <row r="1866" spans="6:22" x14ac:dyDescent="0.2">
      <c r="F1866"/>
      <c r="M1866" s="2"/>
      <c r="N1866"/>
      <c r="O1866"/>
      <c r="U1866"/>
      <c r="V1866"/>
    </row>
    <row r="1867" spans="6:22" x14ac:dyDescent="0.2">
      <c r="F1867"/>
      <c r="M1867" s="2"/>
      <c r="N1867"/>
      <c r="O1867"/>
      <c r="U1867"/>
      <c r="V1867"/>
    </row>
    <row r="1868" spans="6:22" x14ac:dyDescent="0.2">
      <c r="F1868"/>
      <c r="M1868" s="2"/>
      <c r="N1868"/>
      <c r="O1868"/>
      <c r="U1868"/>
      <c r="V1868"/>
    </row>
    <row r="1869" spans="6:22" x14ac:dyDescent="0.2">
      <c r="F1869"/>
      <c r="M1869" s="2"/>
      <c r="N1869"/>
      <c r="O1869"/>
      <c r="U1869"/>
      <c r="V1869"/>
    </row>
    <row r="1870" spans="6:22" x14ac:dyDescent="0.2">
      <c r="F1870"/>
      <c r="M1870" s="2"/>
      <c r="N1870"/>
      <c r="O1870"/>
      <c r="U1870"/>
      <c r="V1870"/>
    </row>
    <row r="1871" spans="6:22" x14ac:dyDescent="0.2">
      <c r="F1871"/>
      <c r="M1871" s="2"/>
      <c r="N1871"/>
      <c r="O1871"/>
      <c r="U1871"/>
      <c r="V1871"/>
    </row>
    <row r="1872" spans="6:22" x14ac:dyDescent="0.2">
      <c r="F1872"/>
      <c r="M1872" s="2"/>
      <c r="N1872"/>
      <c r="O1872"/>
      <c r="U1872"/>
      <c r="V1872"/>
    </row>
    <row r="1873" spans="6:22" x14ac:dyDescent="0.2">
      <c r="F1873"/>
      <c r="M1873" s="2"/>
      <c r="N1873"/>
      <c r="O1873"/>
      <c r="U1873"/>
      <c r="V1873"/>
    </row>
    <row r="1874" spans="6:22" x14ac:dyDescent="0.2">
      <c r="F1874"/>
      <c r="M1874" s="2"/>
      <c r="N1874"/>
      <c r="O1874"/>
      <c r="U1874"/>
      <c r="V1874"/>
    </row>
    <row r="1875" spans="6:22" x14ac:dyDescent="0.2">
      <c r="F1875"/>
      <c r="M1875" s="2"/>
      <c r="N1875"/>
      <c r="O1875"/>
      <c r="U1875"/>
      <c r="V1875"/>
    </row>
    <row r="1876" spans="6:22" x14ac:dyDescent="0.2">
      <c r="F1876"/>
      <c r="M1876" s="2"/>
      <c r="N1876"/>
      <c r="O1876"/>
      <c r="U1876"/>
      <c r="V1876"/>
    </row>
    <row r="1877" spans="6:22" x14ac:dyDescent="0.2">
      <c r="F1877"/>
      <c r="M1877" s="2"/>
      <c r="N1877"/>
      <c r="O1877"/>
      <c r="U1877"/>
      <c r="V1877"/>
    </row>
    <row r="1878" spans="6:22" x14ac:dyDescent="0.2">
      <c r="F1878"/>
      <c r="M1878" s="2"/>
      <c r="N1878"/>
      <c r="O1878"/>
      <c r="U1878"/>
      <c r="V1878"/>
    </row>
    <row r="1879" spans="6:22" x14ac:dyDescent="0.2">
      <c r="F1879"/>
      <c r="M1879" s="2"/>
      <c r="N1879"/>
      <c r="O1879"/>
      <c r="U1879"/>
      <c r="V1879"/>
    </row>
    <row r="1880" spans="6:22" x14ac:dyDescent="0.2">
      <c r="F1880"/>
      <c r="M1880" s="2"/>
      <c r="N1880"/>
      <c r="O1880"/>
      <c r="U1880"/>
      <c r="V1880"/>
    </row>
    <row r="1881" spans="6:22" x14ac:dyDescent="0.2">
      <c r="F1881"/>
      <c r="M1881" s="2"/>
      <c r="N1881"/>
      <c r="O1881"/>
      <c r="U1881"/>
      <c r="V1881"/>
    </row>
    <row r="1882" spans="6:22" x14ac:dyDescent="0.2">
      <c r="F1882"/>
      <c r="M1882" s="2"/>
      <c r="N1882"/>
      <c r="O1882"/>
      <c r="U1882"/>
      <c r="V1882"/>
    </row>
    <row r="1883" spans="6:22" x14ac:dyDescent="0.2">
      <c r="F1883"/>
      <c r="M1883" s="2"/>
      <c r="N1883"/>
      <c r="O1883"/>
      <c r="U1883"/>
      <c r="V1883"/>
    </row>
    <row r="1884" spans="6:22" x14ac:dyDescent="0.2">
      <c r="F1884"/>
      <c r="M1884" s="2"/>
      <c r="N1884"/>
      <c r="O1884"/>
      <c r="U1884"/>
      <c r="V1884"/>
    </row>
    <row r="1885" spans="6:22" x14ac:dyDescent="0.2">
      <c r="F1885"/>
      <c r="M1885" s="2"/>
      <c r="N1885"/>
      <c r="O1885"/>
      <c r="U1885"/>
      <c r="V1885"/>
    </row>
    <row r="1886" spans="6:22" x14ac:dyDescent="0.2">
      <c r="M1886" s="2"/>
    </row>
    <row r="1887" spans="6:22" x14ac:dyDescent="0.2">
      <c r="M1887" s="2"/>
    </row>
    <row r="1888" spans="6:22" x14ac:dyDescent="0.2">
      <c r="M1888" s="2"/>
    </row>
    <row r="1889" spans="6:22" x14ac:dyDescent="0.2">
      <c r="M1889" s="2"/>
    </row>
    <row r="1890" spans="6:22" x14ac:dyDescent="0.2">
      <c r="M1890" s="2"/>
    </row>
    <row r="1891" spans="6:22" x14ac:dyDescent="0.2">
      <c r="M1891" s="2"/>
    </row>
    <row r="1892" spans="6:22" x14ac:dyDescent="0.2">
      <c r="M1892" s="2"/>
    </row>
    <row r="1893" spans="6:22" x14ac:dyDescent="0.2">
      <c r="M1893" s="2"/>
    </row>
    <row r="1894" spans="6:22" x14ac:dyDescent="0.2">
      <c r="M1894" s="2"/>
    </row>
    <row r="1895" spans="6:22" x14ac:dyDescent="0.2">
      <c r="M1895" s="2"/>
    </row>
    <row r="1896" spans="6:22" x14ac:dyDescent="0.2">
      <c r="M1896" s="2"/>
    </row>
    <row r="1897" spans="6:22" x14ac:dyDescent="0.2">
      <c r="F1897"/>
      <c r="M1897" s="2"/>
      <c r="N1897"/>
      <c r="O1897"/>
      <c r="U1897"/>
      <c r="V1897"/>
    </row>
    <row r="1898" spans="6:22" x14ac:dyDescent="0.2">
      <c r="F1898"/>
      <c r="M1898" s="2"/>
      <c r="N1898"/>
      <c r="O1898"/>
      <c r="U1898"/>
      <c r="V1898"/>
    </row>
    <row r="1899" spans="6:22" x14ac:dyDescent="0.2">
      <c r="F1899"/>
      <c r="M1899" s="2"/>
      <c r="N1899"/>
      <c r="O1899"/>
      <c r="U1899"/>
      <c r="V1899"/>
    </row>
    <row r="1900" spans="6:22" x14ac:dyDescent="0.2">
      <c r="F1900"/>
      <c r="M1900" s="2"/>
      <c r="N1900"/>
      <c r="O1900"/>
      <c r="U1900"/>
      <c r="V1900"/>
    </row>
    <row r="1901" spans="6:22" x14ac:dyDescent="0.2">
      <c r="F1901"/>
      <c r="M1901" s="2"/>
      <c r="N1901"/>
      <c r="O1901"/>
      <c r="U1901"/>
      <c r="V1901"/>
    </row>
    <row r="1902" spans="6:22" x14ac:dyDescent="0.2">
      <c r="F1902"/>
      <c r="M1902" s="2"/>
      <c r="N1902"/>
      <c r="O1902"/>
      <c r="U1902"/>
      <c r="V1902"/>
    </row>
    <row r="1903" spans="6:22" x14ac:dyDescent="0.2">
      <c r="F1903"/>
      <c r="M1903" s="2"/>
      <c r="N1903"/>
      <c r="O1903"/>
      <c r="U1903"/>
      <c r="V1903"/>
    </row>
    <row r="1904" spans="6:22" x14ac:dyDescent="0.2">
      <c r="F1904"/>
      <c r="M1904" s="2"/>
      <c r="N1904"/>
      <c r="O1904"/>
      <c r="U1904"/>
      <c r="V1904"/>
    </row>
    <row r="1905" spans="6:22" x14ac:dyDescent="0.2">
      <c r="F1905"/>
      <c r="M1905" s="2"/>
      <c r="N1905"/>
      <c r="O1905"/>
      <c r="U1905"/>
      <c r="V1905"/>
    </row>
    <row r="1906" spans="6:22" x14ac:dyDescent="0.2">
      <c r="F1906"/>
      <c r="M1906" s="2"/>
      <c r="N1906"/>
      <c r="O1906"/>
      <c r="U1906"/>
      <c r="V1906"/>
    </row>
    <row r="1907" spans="6:22" x14ac:dyDescent="0.2">
      <c r="F1907"/>
      <c r="M1907" s="2"/>
      <c r="N1907"/>
      <c r="O1907"/>
      <c r="U1907"/>
      <c r="V1907"/>
    </row>
    <row r="1908" spans="6:22" x14ac:dyDescent="0.2">
      <c r="F1908"/>
      <c r="M1908" s="2"/>
      <c r="N1908"/>
      <c r="O1908"/>
      <c r="U1908"/>
      <c r="V1908"/>
    </row>
    <row r="1909" spans="6:22" x14ac:dyDescent="0.2">
      <c r="F1909"/>
      <c r="M1909" s="2"/>
      <c r="N1909"/>
      <c r="O1909"/>
      <c r="U1909"/>
      <c r="V1909"/>
    </row>
    <row r="1910" spans="6:22" x14ac:dyDescent="0.2">
      <c r="M1910" s="2"/>
    </row>
    <row r="1911" spans="6:22" x14ac:dyDescent="0.2">
      <c r="F1911"/>
      <c r="M1911" s="2"/>
      <c r="N1911"/>
      <c r="O1911"/>
      <c r="U1911"/>
      <c r="V1911"/>
    </row>
    <row r="1912" spans="6:22" x14ac:dyDescent="0.2">
      <c r="F1912"/>
      <c r="M1912" s="2"/>
      <c r="N1912"/>
      <c r="O1912"/>
      <c r="U1912"/>
      <c r="V1912"/>
    </row>
    <row r="1913" spans="6:22" x14ac:dyDescent="0.2">
      <c r="F1913"/>
      <c r="M1913" s="2"/>
      <c r="N1913"/>
      <c r="O1913"/>
      <c r="U1913"/>
      <c r="V1913"/>
    </row>
    <row r="1914" spans="6:22" x14ac:dyDescent="0.2">
      <c r="F1914"/>
      <c r="M1914" s="2"/>
      <c r="N1914"/>
      <c r="O1914"/>
      <c r="U1914"/>
      <c r="V1914"/>
    </row>
    <row r="1915" spans="6:22" x14ac:dyDescent="0.2">
      <c r="F1915"/>
      <c r="M1915" s="2"/>
      <c r="N1915"/>
      <c r="O1915"/>
      <c r="U1915"/>
      <c r="V1915"/>
    </row>
    <row r="1916" spans="6:22" x14ac:dyDescent="0.2">
      <c r="F1916"/>
      <c r="M1916" s="2"/>
      <c r="N1916"/>
      <c r="O1916"/>
      <c r="U1916"/>
      <c r="V1916"/>
    </row>
    <row r="1917" spans="6:22" x14ac:dyDescent="0.2">
      <c r="F1917"/>
      <c r="M1917" s="2"/>
      <c r="N1917"/>
      <c r="O1917"/>
      <c r="U1917"/>
      <c r="V1917"/>
    </row>
    <row r="1918" spans="6:22" x14ac:dyDescent="0.2">
      <c r="F1918"/>
      <c r="M1918" s="2"/>
      <c r="N1918"/>
      <c r="O1918"/>
      <c r="U1918"/>
      <c r="V1918"/>
    </row>
    <row r="1919" spans="6:22" x14ac:dyDescent="0.2">
      <c r="F1919"/>
      <c r="M1919" s="2"/>
      <c r="N1919"/>
      <c r="O1919"/>
      <c r="U1919"/>
      <c r="V1919"/>
    </row>
    <row r="1920" spans="6:22" x14ac:dyDescent="0.2">
      <c r="F1920"/>
      <c r="M1920" s="2"/>
      <c r="N1920"/>
      <c r="O1920"/>
      <c r="U1920"/>
      <c r="V1920"/>
    </row>
    <row r="1921" spans="6:22" x14ac:dyDescent="0.2">
      <c r="F1921"/>
      <c r="M1921" s="2"/>
      <c r="N1921"/>
      <c r="O1921"/>
      <c r="U1921"/>
      <c r="V1921"/>
    </row>
    <row r="1922" spans="6:22" x14ac:dyDescent="0.2">
      <c r="F1922"/>
      <c r="M1922" s="2"/>
      <c r="N1922"/>
      <c r="O1922"/>
      <c r="U1922"/>
      <c r="V1922"/>
    </row>
    <row r="1923" spans="6:22" x14ac:dyDescent="0.2">
      <c r="F1923"/>
      <c r="M1923" s="2"/>
      <c r="N1923"/>
      <c r="O1923"/>
      <c r="U1923"/>
      <c r="V1923"/>
    </row>
    <row r="1924" spans="6:22" x14ac:dyDescent="0.2">
      <c r="F1924"/>
      <c r="M1924" s="2"/>
      <c r="N1924"/>
      <c r="O1924"/>
      <c r="U1924"/>
      <c r="V1924"/>
    </row>
    <row r="1925" spans="6:22" x14ac:dyDescent="0.2">
      <c r="F1925"/>
      <c r="M1925" s="2"/>
      <c r="N1925"/>
      <c r="O1925"/>
      <c r="U1925"/>
      <c r="V1925"/>
    </row>
    <row r="1926" spans="6:22" x14ac:dyDescent="0.2">
      <c r="F1926"/>
      <c r="M1926" s="2"/>
      <c r="N1926"/>
      <c r="O1926"/>
      <c r="U1926"/>
      <c r="V1926"/>
    </row>
    <row r="1927" spans="6:22" x14ac:dyDescent="0.2">
      <c r="F1927"/>
      <c r="M1927" s="2"/>
      <c r="N1927"/>
      <c r="O1927"/>
      <c r="U1927"/>
      <c r="V1927"/>
    </row>
    <row r="1928" spans="6:22" x14ac:dyDescent="0.2">
      <c r="F1928"/>
      <c r="M1928" s="2"/>
      <c r="N1928"/>
      <c r="O1928"/>
      <c r="U1928"/>
      <c r="V1928"/>
    </row>
    <row r="1929" spans="6:22" x14ac:dyDescent="0.2">
      <c r="F1929"/>
      <c r="M1929" s="2"/>
      <c r="N1929"/>
      <c r="O1929"/>
      <c r="U1929"/>
      <c r="V1929"/>
    </row>
    <row r="1930" spans="6:22" x14ac:dyDescent="0.2">
      <c r="F1930"/>
      <c r="M1930" s="2"/>
      <c r="N1930"/>
      <c r="O1930"/>
      <c r="U1930"/>
      <c r="V1930"/>
    </row>
    <row r="1931" spans="6:22" x14ac:dyDescent="0.2">
      <c r="F1931"/>
      <c r="M1931" s="2"/>
      <c r="N1931"/>
      <c r="O1931"/>
      <c r="U1931"/>
      <c r="V1931"/>
    </row>
    <row r="1932" spans="6:22" x14ac:dyDescent="0.2">
      <c r="F1932"/>
      <c r="M1932" s="2"/>
      <c r="N1932"/>
      <c r="O1932"/>
      <c r="U1932"/>
      <c r="V1932"/>
    </row>
    <row r="1933" spans="6:22" x14ac:dyDescent="0.2">
      <c r="F1933"/>
      <c r="M1933" s="2"/>
      <c r="N1933"/>
      <c r="O1933"/>
      <c r="U1933"/>
      <c r="V1933"/>
    </row>
    <row r="1934" spans="6:22" x14ac:dyDescent="0.2">
      <c r="F1934"/>
      <c r="M1934" s="2"/>
      <c r="N1934"/>
      <c r="O1934"/>
      <c r="U1934"/>
      <c r="V1934"/>
    </row>
    <row r="1935" spans="6:22" x14ac:dyDescent="0.2">
      <c r="F1935"/>
      <c r="M1935" s="2"/>
      <c r="N1935"/>
      <c r="O1935"/>
      <c r="U1935"/>
      <c r="V1935"/>
    </row>
    <row r="1936" spans="6:22" x14ac:dyDescent="0.2">
      <c r="F1936"/>
      <c r="M1936" s="2"/>
      <c r="N1936"/>
      <c r="O1936"/>
      <c r="U1936"/>
      <c r="V1936"/>
    </row>
    <row r="1937" spans="6:22" x14ac:dyDescent="0.2">
      <c r="M1937" s="2"/>
    </row>
    <row r="1938" spans="6:22" x14ac:dyDescent="0.2">
      <c r="M1938" s="2"/>
    </row>
    <row r="1939" spans="6:22" x14ac:dyDescent="0.2">
      <c r="M1939" s="2"/>
    </row>
    <row r="1940" spans="6:22" x14ac:dyDescent="0.2">
      <c r="M1940" s="2"/>
    </row>
    <row r="1941" spans="6:22" x14ac:dyDescent="0.2">
      <c r="M1941" s="2"/>
    </row>
    <row r="1942" spans="6:22" x14ac:dyDescent="0.2">
      <c r="M1942" s="2"/>
    </row>
    <row r="1943" spans="6:22" x14ac:dyDescent="0.2">
      <c r="M1943" s="2"/>
    </row>
    <row r="1944" spans="6:22" x14ac:dyDescent="0.2">
      <c r="M1944" s="2"/>
    </row>
    <row r="1945" spans="6:22" x14ac:dyDescent="0.2">
      <c r="M1945" s="2"/>
    </row>
    <row r="1946" spans="6:22" x14ac:dyDescent="0.2">
      <c r="M1946" s="2"/>
    </row>
    <row r="1947" spans="6:22" x14ac:dyDescent="0.2">
      <c r="M1947" s="2"/>
    </row>
    <row r="1948" spans="6:22" x14ac:dyDescent="0.2">
      <c r="F1948"/>
      <c r="M1948" s="2"/>
      <c r="N1948"/>
      <c r="O1948"/>
      <c r="U1948"/>
      <c r="V1948"/>
    </row>
    <row r="1949" spans="6:22" x14ac:dyDescent="0.2">
      <c r="F1949"/>
      <c r="M1949" s="2"/>
      <c r="N1949"/>
      <c r="O1949"/>
      <c r="U1949"/>
      <c r="V1949"/>
    </row>
    <row r="1950" spans="6:22" x14ac:dyDescent="0.2">
      <c r="F1950"/>
      <c r="M1950" s="2"/>
      <c r="N1950"/>
      <c r="O1950"/>
      <c r="U1950"/>
      <c r="V1950"/>
    </row>
    <row r="1951" spans="6:22" x14ac:dyDescent="0.2">
      <c r="F1951"/>
      <c r="M1951" s="2"/>
      <c r="N1951"/>
      <c r="O1951"/>
      <c r="U1951"/>
      <c r="V1951"/>
    </row>
    <row r="1952" spans="6:22" x14ac:dyDescent="0.2">
      <c r="F1952"/>
      <c r="M1952" s="2"/>
      <c r="N1952"/>
      <c r="O1952"/>
      <c r="U1952"/>
      <c r="V1952"/>
    </row>
    <row r="1953" spans="6:22" x14ac:dyDescent="0.2">
      <c r="F1953"/>
      <c r="M1953" s="2"/>
      <c r="N1953"/>
      <c r="O1953"/>
      <c r="U1953"/>
      <c r="V1953"/>
    </row>
    <row r="1954" spans="6:22" x14ac:dyDescent="0.2">
      <c r="F1954"/>
      <c r="M1954" s="2"/>
      <c r="N1954"/>
      <c r="O1954"/>
      <c r="U1954"/>
      <c r="V1954"/>
    </row>
    <row r="1955" spans="6:22" x14ac:dyDescent="0.2">
      <c r="F1955"/>
      <c r="M1955" s="2"/>
      <c r="N1955"/>
      <c r="O1955"/>
      <c r="U1955"/>
      <c r="V1955"/>
    </row>
    <row r="1956" spans="6:22" x14ac:dyDescent="0.2">
      <c r="F1956"/>
      <c r="M1956" s="2"/>
      <c r="N1956"/>
      <c r="O1956"/>
      <c r="U1956"/>
      <c r="V1956"/>
    </row>
    <row r="1957" spans="6:22" x14ac:dyDescent="0.2">
      <c r="F1957"/>
      <c r="M1957" s="2"/>
      <c r="N1957"/>
      <c r="O1957"/>
      <c r="U1957"/>
      <c r="V1957"/>
    </row>
    <row r="1958" spans="6:22" x14ac:dyDescent="0.2">
      <c r="F1958"/>
      <c r="M1958" s="2"/>
      <c r="N1958"/>
      <c r="O1958"/>
      <c r="U1958"/>
      <c r="V1958"/>
    </row>
    <row r="1959" spans="6:22" x14ac:dyDescent="0.2">
      <c r="F1959"/>
      <c r="M1959" s="2"/>
      <c r="N1959"/>
      <c r="O1959"/>
      <c r="U1959"/>
      <c r="V1959"/>
    </row>
    <row r="1960" spans="6:22" x14ac:dyDescent="0.2">
      <c r="F1960"/>
      <c r="M1960" s="2"/>
      <c r="N1960"/>
      <c r="O1960"/>
      <c r="U1960"/>
      <c r="V1960"/>
    </row>
    <row r="1961" spans="6:22" x14ac:dyDescent="0.2">
      <c r="M1961" s="2"/>
    </row>
    <row r="1962" spans="6:22" x14ac:dyDescent="0.2">
      <c r="F1962"/>
      <c r="M1962" s="2"/>
      <c r="N1962"/>
      <c r="O1962"/>
      <c r="U1962"/>
      <c r="V1962"/>
    </row>
    <row r="1963" spans="6:22" x14ac:dyDescent="0.2">
      <c r="F1963"/>
      <c r="M1963" s="2"/>
      <c r="N1963"/>
      <c r="O1963"/>
      <c r="U1963"/>
      <c r="V1963"/>
    </row>
    <row r="1964" spans="6:22" x14ac:dyDescent="0.2">
      <c r="F1964"/>
      <c r="M1964" s="2"/>
      <c r="N1964"/>
      <c r="O1964"/>
      <c r="U1964"/>
      <c r="V1964"/>
    </row>
    <row r="1965" spans="6:22" x14ac:dyDescent="0.2">
      <c r="F1965"/>
      <c r="M1965" s="2"/>
      <c r="N1965"/>
      <c r="O1965"/>
      <c r="U1965"/>
      <c r="V1965"/>
    </row>
    <row r="1966" spans="6:22" x14ac:dyDescent="0.2">
      <c r="F1966"/>
      <c r="M1966" s="2"/>
      <c r="N1966"/>
      <c r="O1966"/>
      <c r="U1966"/>
      <c r="V1966"/>
    </row>
    <row r="1967" spans="6:22" x14ac:dyDescent="0.2">
      <c r="F1967"/>
      <c r="M1967" s="2"/>
      <c r="N1967"/>
      <c r="O1967"/>
      <c r="U1967"/>
      <c r="V1967"/>
    </row>
    <row r="1968" spans="6:22" x14ac:dyDescent="0.2">
      <c r="F1968"/>
      <c r="M1968" s="2"/>
      <c r="N1968"/>
      <c r="O1968"/>
      <c r="U1968"/>
      <c r="V1968"/>
    </row>
    <row r="1969" spans="6:22" x14ac:dyDescent="0.2">
      <c r="F1969"/>
      <c r="M1969" s="2"/>
      <c r="N1969"/>
      <c r="O1969"/>
      <c r="U1969"/>
      <c r="V1969"/>
    </row>
    <row r="1970" spans="6:22" x14ac:dyDescent="0.2">
      <c r="F1970"/>
      <c r="M1970" s="2"/>
      <c r="N1970"/>
      <c r="O1970"/>
      <c r="U1970"/>
      <c r="V1970"/>
    </row>
    <row r="1971" spans="6:22" x14ac:dyDescent="0.2">
      <c r="F1971"/>
      <c r="M1971" s="2"/>
      <c r="N1971"/>
      <c r="O1971"/>
      <c r="U1971"/>
      <c r="V1971"/>
    </row>
    <row r="1972" spans="6:22" x14ac:dyDescent="0.2">
      <c r="F1972"/>
      <c r="M1972" s="2"/>
      <c r="N1972"/>
      <c r="O1972"/>
      <c r="U1972"/>
      <c r="V1972"/>
    </row>
    <row r="1973" spans="6:22" x14ac:dyDescent="0.2">
      <c r="F1973"/>
      <c r="M1973" s="2"/>
      <c r="N1973"/>
      <c r="O1973"/>
      <c r="U1973"/>
      <c r="V1973"/>
    </row>
    <row r="1974" spans="6:22" x14ac:dyDescent="0.2">
      <c r="F1974"/>
      <c r="M1974" s="2"/>
      <c r="N1974"/>
      <c r="O1974"/>
      <c r="U1974"/>
      <c r="V1974"/>
    </row>
    <row r="1975" spans="6:22" x14ac:dyDescent="0.2">
      <c r="F1975"/>
      <c r="M1975" s="2"/>
      <c r="N1975"/>
      <c r="O1975"/>
      <c r="U1975"/>
      <c r="V1975"/>
    </row>
    <row r="1976" spans="6:22" x14ac:dyDescent="0.2">
      <c r="F1976"/>
      <c r="M1976" s="2"/>
      <c r="N1976"/>
      <c r="O1976"/>
      <c r="U1976"/>
      <c r="V1976"/>
    </row>
    <row r="1977" spans="6:22" x14ac:dyDescent="0.2">
      <c r="F1977"/>
      <c r="M1977" s="2"/>
      <c r="N1977"/>
      <c r="O1977"/>
      <c r="U1977"/>
      <c r="V1977"/>
    </row>
    <row r="1978" spans="6:22" x14ac:dyDescent="0.2">
      <c r="F1978"/>
      <c r="M1978" s="2"/>
      <c r="N1978"/>
      <c r="O1978"/>
      <c r="U1978"/>
      <c r="V1978"/>
    </row>
    <row r="1979" spans="6:22" x14ac:dyDescent="0.2">
      <c r="F1979"/>
      <c r="M1979" s="2"/>
      <c r="N1979"/>
      <c r="O1979"/>
      <c r="U1979"/>
      <c r="V1979"/>
    </row>
    <row r="1980" spans="6:22" x14ac:dyDescent="0.2">
      <c r="F1980"/>
      <c r="M1980" s="2"/>
      <c r="N1980"/>
      <c r="O1980"/>
      <c r="U1980"/>
      <c r="V1980"/>
    </row>
    <row r="1981" spans="6:22" x14ac:dyDescent="0.2">
      <c r="F1981"/>
      <c r="M1981" s="2"/>
      <c r="N1981"/>
      <c r="O1981"/>
      <c r="U1981"/>
      <c r="V1981"/>
    </row>
    <row r="1982" spans="6:22" x14ac:dyDescent="0.2">
      <c r="F1982"/>
      <c r="M1982" s="2"/>
      <c r="N1982"/>
      <c r="O1982"/>
      <c r="U1982"/>
      <c r="V1982"/>
    </row>
    <row r="1983" spans="6:22" x14ac:dyDescent="0.2">
      <c r="F1983"/>
      <c r="M1983" s="2"/>
      <c r="N1983"/>
      <c r="O1983"/>
      <c r="U1983"/>
      <c r="V1983"/>
    </row>
    <row r="1984" spans="6:22" x14ac:dyDescent="0.2">
      <c r="F1984"/>
      <c r="M1984" s="2"/>
      <c r="N1984"/>
      <c r="O1984"/>
      <c r="U1984"/>
      <c r="V1984"/>
    </row>
    <row r="1985" spans="6:22" x14ac:dyDescent="0.2">
      <c r="F1985"/>
      <c r="M1985" s="2"/>
      <c r="N1985"/>
      <c r="O1985"/>
      <c r="U1985"/>
      <c r="V1985"/>
    </row>
    <row r="1986" spans="6:22" x14ac:dyDescent="0.2">
      <c r="F1986"/>
      <c r="M1986" s="2"/>
      <c r="N1986"/>
      <c r="O1986"/>
      <c r="U1986"/>
      <c r="V1986"/>
    </row>
    <row r="1987" spans="6:22" x14ac:dyDescent="0.2">
      <c r="F1987"/>
      <c r="M1987" s="2"/>
      <c r="N1987"/>
      <c r="O1987"/>
      <c r="U1987"/>
      <c r="V1987"/>
    </row>
    <row r="1988" spans="6:22" x14ac:dyDescent="0.2">
      <c r="F1988"/>
      <c r="M1988" s="2"/>
      <c r="N1988"/>
      <c r="O1988"/>
      <c r="U1988"/>
      <c r="V1988"/>
    </row>
    <row r="1989" spans="6:22" x14ac:dyDescent="0.2">
      <c r="F1989"/>
      <c r="M1989" s="2"/>
      <c r="N1989"/>
      <c r="O1989"/>
      <c r="U1989"/>
      <c r="V1989"/>
    </row>
    <row r="1990" spans="6:22" x14ac:dyDescent="0.2">
      <c r="F1990"/>
      <c r="M1990" s="2"/>
      <c r="N1990"/>
      <c r="O1990"/>
      <c r="U1990"/>
      <c r="V1990"/>
    </row>
    <row r="1991" spans="6:22" x14ac:dyDescent="0.2">
      <c r="F1991"/>
      <c r="M1991" s="2"/>
      <c r="N1991"/>
      <c r="O1991"/>
      <c r="U1991"/>
      <c r="V1991"/>
    </row>
    <row r="1992" spans="6:22" x14ac:dyDescent="0.2">
      <c r="F1992"/>
      <c r="M1992" s="2"/>
      <c r="N1992"/>
      <c r="O1992"/>
      <c r="U1992"/>
      <c r="V1992"/>
    </row>
    <row r="1993" spans="6:22" x14ac:dyDescent="0.2">
      <c r="F1993"/>
      <c r="M1993" s="2"/>
      <c r="N1993"/>
      <c r="O1993"/>
      <c r="U1993"/>
      <c r="V1993"/>
    </row>
    <row r="1994" spans="6:22" x14ac:dyDescent="0.2">
      <c r="F1994"/>
      <c r="M1994" s="2"/>
      <c r="N1994"/>
      <c r="O1994"/>
      <c r="U1994"/>
      <c r="V1994"/>
    </row>
    <row r="1995" spans="6:22" x14ac:dyDescent="0.2">
      <c r="F1995"/>
      <c r="M1995" s="2"/>
      <c r="N1995"/>
      <c r="O1995"/>
      <c r="U1995"/>
      <c r="V1995"/>
    </row>
    <row r="1996" spans="6:22" x14ac:dyDescent="0.2">
      <c r="F1996"/>
      <c r="M1996" s="2"/>
      <c r="N1996"/>
      <c r="O1996"/>
      <c r="U1996"/>
      <c r="V1996"/>
    </row>
    <row r="1997" spans="6:22" x14ac:dyDescent="0.2">
      <c r="F1997"/>
      <c r="M1997" s="2"/>
      <c r="N1997"/>
      <c r="O1997"/>
      <c r="U1997"/>
      <c r="V1997"/>
    </row>
    <row r="1998" spans="6:22" x14ac:dyDescent="0.2">
      <c r="F1998"/>
      <c r="M1998" s="2"/>
      <c r="N1998"/>
      <c r="O1998"/>
      <c r="U1998"/>
      <c r="V1998"/>
    </row>
    <row r="1999" spans="6:22" x14ac:dyDescent="0.2">
      <c r="F1999"/>
      <c r="M1999" s="2"/>
      <c r="N1999"/>
      <c r="O1999"/>
      <c r="U1999"/>
      <c r="V1999"/>
    </row>
    <row r="2000" spans="6:22" x14ac:dyDescent="0.2">
      <c r="F2000"/>
      <c r="M2000" s="2"/>
      <c r="N2000"/>
      <c r="O2000"/>
      <c r="U2000"/>
      <c r="V2000"/>
    </row>
    <row r="2001" spans="6:22" x14ac:dyDescent="0.2">
      <c r="F2001"/>
      <c r="M2001" s="2"/>
      <c r="N2001"/>
      <c r="O2001"/>
      <c r="U2001"/>
      <c r="V2001"/>
    </row>
    <row r="2002" spans="6:22" x14ac:dyDescent="0.2">
      <c r="F2002"/>
      <c r="M2002" s="2"/>
      <c r="N2002"/>
      <c r="O2002"/>
      <c r="U2002"/>
      <c r="V2002"/>
    </row>
    <row r="2003" spans="6:22" x14ac:dyDescent="0.2">
      <c r="F2003"/>
      <c r="M2003" s="2"/>
      <c r="N2003"/>
      <c r="O2003"/>
      <c r="U2003"/>
      <c r="V2003"/>
    </row>
    <row r="2004" spans="6:22" x14ac:dyDescent="0.2">
      <c r="F2004"/>
      <c r="M2004" s="2"/>
      <c r="N2004"/>
      <c r="O2004"/>
      <c r="U2004"/>
      <c r="V2004"/>
    </row>
    <row r="2005" spans="6:22" x14ac:dyDescent="0.2">
      <c r="F2005"/>
      <c r="M2005" s="2"/>
      <c r="N2005"/>
      <c r="O2005"/>
      <c r="U2005"/>
      <c r="V2005"/>
    </row>
    <row r="2006" spans="6:22" x14ac:dyDescent="0.2">
      <c r="F2006"/>
      <c r="M2006" s="2"/>
      <c r="N2006"/>
      <c r="O2006"/>
      <c r="U2006"/>
      <c r="V2006"/>
    </row>
    <row r="2007" spans="6:22" x14ac:dyDescent="0.2">
      <c r="F2007"/>
      <c r="M2007" s="2"/>
      <c r="N2007"/>
      <c r="O2007"/>
      <c r="U2007"/>
      <c r="V2007"/>
    </row>
    <row r="2008" spans="6:22" x14ac:dyDescent="0.2">
      <c r="F2008"/>
      <c r="M2008" s="2"/>
      <c r="N2008"/>
      <c r="O2008"/>
      <c r="U2008"/>
      <c r="V2008"/>
    </row>
    <row r="2009" spans="6:22" x14ac:dyDescent="0.2">
      <c r="F2009"/>
      <c r="M2009" s="2"/>
      <c r="N2009"/>
      <c r="O2009"/>
      <c r="U2009"/>
      <c r="V2009"/>
    </row>
    <row r="2010" spans="6:22" x14ac:dyDescent="0.2">
      <c r="F2010"/>
      <c r="M2010" s="2"/>
      <c r="N2010"/>
      <c r="O2010"/>
      <c r="U2010"/>
      <c r="V2010"/>
    </row>
    <row r="2011" spans="6:22" x14ac:dyDescent="0.2">
      <c r="F2011"/>
      <c r="M2011" s="2"/>
      <c r="N2011"/>
      <c r="O2011"/>
      <c r="U2011"/>
      <c r="V2011"/>
    </row>
    <row r="2012" spans="6:22" x14ac:dyDescent="0.2">
      <c r="M2012" s="2"/>
    </row>
    <row r="2013" spans="6:22" x14ac:dyDescent="0.2">
      <c r="F2013"/>
      <c r="M2013" s="2"/>
      <c r="N2013"/>
      <c r="O2013"/>
      <c r="U2013"/>
      <c r="V2013"/>
    </row>
    <row r="2014" spans="6:22" x14ac:dyDescent="0.2">
      <c r="M2014" s="2"/>
    </row>
    <row r="2015" spans="6:22" x14ac:dyDescent="0.2">
      <c r="M2015" s="2"/>
    </row>
    <row r="2016" spans="6:22" x14ac:dyDescent="0.2">
      <c r="F2016"/>
      <c r="M2016" s="2"/>
      <c r="N2016"/>
      <c r="O2016"/>
      <c r="U2016"/>
      <c r="V2016"/>
    </row>
    <row r="2017" spans="6:22" x14ac:dyDescent="0.2">
      <c r="F2017"/>
      <c r="M2017" s="2"/>
      <c r="N2017"/>
      <c r="O2017"/>
      <c r="U2017"/>
      <c r="V2017"/>
    </row>
    <row r="2018" spans="6:22" x14ac:dyDescent="0.2">
      <c r="F2018"/>
      <c r="M2018" s="2"/>
      <c r="N2018"/>
      <c r="O2018"/>
      <c r="U2018"/>
      <c r="V2018"/>
    </row>
    <row r="2019" spans="6:22" x14ac:dyDescent="0.2">
      <c r="F2019"/>
      <c r="M2019" s="2"/>
      <c r="N2019"/>
      <c r="O2019"/>
      <c r="U2019"/>
      <c r="V2019"/>
    </row>
    <row r="2020" spans="6:22" x14ac:dyDescent="0.2">
      <c r="F2020"/>
      <c r="M2020" s="2"/>
      <c r="N2020"/>
      <c r="O2020"/>
      <c r="U2020"/>
      <c r="V2020"/>
    </row>
    <row r="2021" spans="6:22" x14ac:dyDescent="0.2">
      <c r="F2021"/>
      <c r="M2021" s="2"/>
      <c r="N2021"/>
      <c r="O2021"/>
      <c r="U2021"/>
      <c r="V2021"/>
    </row>
    <row r="2022" spans="6:22" x14ac:dyDescent="0.2">
      <c r="F2022"/>
      <c r="M2022" s="2"/>
      <c r="N2022"/>
      <c r="O2022"/>
      <c r="U2022"/>
      <c r="V2022"/>
    </row>
    <row r="2023" spans="6:22" x14ac:dyDescent="0.2">
      <c r="F2023"/>
      <c r="M2023" s="2"/>
      <c r="N2023"/>
      <c r="O2023"/>
      <c r="U2023"/>
      <c r="V2023"/>
    </row>
    <row r="2024" spans="6:22" x14ac:dyDescent="0.2">
      <c r="F2024"/>
      <c r="M2024" s="2"/>
      <c r="N2024"/>
      <c r="O2024"/>
      <c r="U2024"/>
      <c r="V2024"/>
    </row>
    <row r="2025" spans="6:22" x14ac:dyDescent="0.2">
      <c r="F2025"/>
      <c r="M2025" s="2"/>
      <c r="N2025"/>
      <c r="O2025"/>
      <c r="U2025"/>
      <c r="V2025"/>
    </row>
    <row r="2026" spans="6:22" x14ac:dyDescent="0.2">
      <c r="F2026"/>
      <c r="M2026" s="2"/>
      <c r="N2026"/>
      <c r="O2026"/>
      <c r="U2026"/>
      <c r="V2026"/>
    </row>
    <row r="2027" spans="6:22" x14ac:dyDescent="0.2">
      <c r="F2027"/>
      <c r="M2027" s="2"/>
      <c r="N2027"/>
      <c r="O2027"/>
      <c r="U2027"/>
      <c r="V2027"/>
    </row>
    <row r="2028" spans="6:22" x14ac:dyDescent="0.2">
      <c r="F2028"/>
      <c r="M2028" s="2"/>
      <c r="N2028"/>
      <c r="O2028"/>
      <c r="U2028"/>
      <c r="V2028"/>
    </row>
    <row r="2029" spans="6:22" x14ac:dyDescent="0.2">
      <c r="F2029"/>
      <c r="M2029" s="2"/>
      <c r="N2029"/>
      <c r="O2029"/>
      <c r="U2029"/>
      <c r="V2029"/>
    </row>
    <row r="2030" spans="6:22" x14ac:dyDescent="0.2">
      <c r="F2030"/>
      <c r="M2030" s="2"/>
      <c r="N2030"/>
      <c r="O2030"/>
      <c r="U2030"/>
      <c r="V2030"/>
    </row>
    <row r="2031" spans="6:22" x14ac:dyDescent="0.2">
      <c r="F2031"/>
      <c r="M2031" s="2"/>
      <c r="N2031"/>
      <c r="O2031"/>
      <c r="U2031"/>
      <c r="V2031"/>
    </row>
    <row r="2032" spans="6:22" x14ac:dyDescent="0.2">
      <c r="F2032"/>
      <c r="M2032" s="2"/>
      <c r="N2032"/>
      <c r="O2032"/>
      <c r="U2032"/>
      <c r="V2032"/>
    </row>
    <row r="2033" spans="6:22" x14ac:dyDescent="0.2">
      <c r="F2033"/>
      <c r="M2033" s="2"/>
      <c r="N2033"/>
      <c r="O2033"/>
      <c r="U2033"/>
      <c r="V2033"/>
    </row>
    <row r="2034" spans="6:22" x14ac:dyDescent="0.2">
      <c r="F2034"/>
      <c r="M2034" s="2"/>
      <c r="N2034"/>
      <c r="O2034"/>
      <c r="U2034"/>
      <c r="V2034"/>
    </row>
    <row r="2035" spans="6:22" x14ac:dyDescent="0.2">
      <c r="F2035"/>
      <c r="M2035" s="2"/>
      <c r="N2035"/>
      <c r="O2035"/>
      <c r="U2035"/>
      <c r="V2035"/>
    </row>
    <row r="2036" spans="6:22" x14ac:dyDescent="0.2">
      <c r="F2036"/>
      <c r="M2036" s="2"/>
      <c r="N2036"/>
      <c r="O2036"/>
      <c r="U2036"/>
      <c r="V2036"/>
    </row>
    <row r="2037" spans="6:22" x14ac:dyDescent="0.2">
      <c r="F2037"/>
      <c r="M2037" s="2"/>
      <c r="N2037"/>
      <c r="O2037"/>
      <c r="U2037"/>
      <c r="V2037"/>
    </row>
    <row r="2038" spans="6:22" x14ac:dyDescent="0.2">
      <c r="F2038"/>
      <c r="M2038" s="2"/>
      <c r="N2038"/>
      <c r="O2038"/>
      <c r="U2038"/>
      <c r="V2038"/>
    </row>
    <row r="2039" spans="6:22" x14ac:dyDescent="0.2">
      <c r="F2039"/>
      <c r="M2039" s="2"/>
      <c r="N2039"/>
      <c r="O2039"/>
      <c r="U2039"/>
      <c r="V2039"/>
    </row>
    <row r="2040" spans="6:22" x14ac:dyDescent="0.2">
      <c r="F2040"/>
      <c r="M2040" s="2"/>
      <c r="N2040"/>
      <c r="O2040"/>
      <c r="U2040"/>
      <c r="V2040"/>
    </row>
    <row r="2041" spans="6:22" x14ac:dyDescent="0.2">
      <c r="F2041"/>
      <c r="M2041" s="2"/>
      <c r="N2041"/>
      <c r="O2041"/>
      <c r="U2041"/>
      <c r="V2041"/>
    </row>
    <row r="2042" spans="6:22" x14ac:dyDescent="0.2">
      <c r="F2042"/>
      <c r="M2042" s="2"/>
      <c r="N2042"/>
      <c r="O2042"/>
      <c r="U2042"/>
      <c r="V2042"/>
    </row>
    <row r="2043" spans="6:22" x14ac:dyDescent="0.2">
      <c r="F2043"/>
      <c r="M2043" s="2"/>
      <c r="N2043"/>
      <c r="O2043"/>
      <c r="U2043"/>
      <c r="V2043"/>
    </row>
    <row r="2044" spans="6:22" x14ac:dyDescent="0.2">
      <c r="F2044"/>
      <c r="M2044" s="2"/>
      <c r="N2044"/>
      <c r="O2044"/>
      <c r="U2044"/>
      <c r="V2044"/>
    </row>
    <row r="2045" spans="6:22" x14ac:dyDescent="0.2">
      <c r="F2045"/>
      <c r="M2045" s="2"/>
      <c r="N2045"/>
      <c r="O2045"/>
      <c r="U2045"/>
      <c r="V2045"/>
    </row>
    <row r="2046" spans="6:22" x14ac:dyDescent="0.2">
      <c r="F2046"/>
      <c r="M2046" s="2"/>
      <c r="N2046"/>
      <c r="O2046"/>
      <c r="U2046"/>
      <c r="V2046"/>
    </row>
    <row r="2047" spans="6:22" x14ac:dyDescent="0.2">
      <c r="F2047"/>
      <c r="M2047" s="2"/>
      <c r="N2047"/>
      <c r="O2047"/>
      <c r="U2047"/>
      <c r="V2047"/>
    </row>
    <row r="2048" spans="6:22" x14ac:dyDescent="0.2">
      <c r="F2048"/>
      <c r="M2048" s="2"/>
      <c r="N2048"/>
      <c r="O2048"/>
      <c r="U2048"/>
      <c r="V2048"/>
    </row>
    <row r="2049" spans="6:22" x14ac:dyDescent="0.2">
      <c r="F2049"/>
      <c r="M2049" s="2"/>
      <c r="N2049"/>
      <c r="O2049"/>
      <c r="U2049"/>
      <c r="V2049"/>
    </row>
    <row r="2050" spans="6:22" x14ac:dyDescent="0.2">
      <c r="F2050"/>
      <c r="M2050" s="2"/>
      <c r="N2050"/>
      <c r="O2050"/>
      <c r="U2050"/>
      <c r="V2050"/>
    </row>
    <row r="2051" spans="6:22" x14ac:dyDescent="0.2">
      <c r="F2051"/>
      <c r="M2051" s="2"/>
      <c r="N2051"/>
      <c r="O2051"/>
      <c r="U2051"/>
      <c r="V2051"/>
    </row>
    <row r="2052" spans="6:22" x14ac:dyDescent="0.2">
      <c r="F2052"/>
      <c r="M2052" s="2"/>
      <c r="N2052"/>
      <c r="O2052"/>
      <c r="U2052"/>
      <c r="V2052"/>
    </row>
    <row r="2053" spans="6:22" x14ac:dyDescent="0.2">
      <c r="F2053"/>
      <c r="M2053" s="2"/>
      <c r="N2053"/>
      <c r="O2053"/>
      <c r="U2053"/>
      <c r="V2053"/>
    </row>
    <row r="2054" spans="6:22" x14ac:dyDescent="0.2">
      <c r="F2054"/>
      <c r="M2054" s="2"/>
      <c r="N2054"/>
      <c r="O2054"/>
      <c r="U2054"/>
      <c r="V2054"/>
    </row>
    <row r="2055" spans="6:22" x14ac:dyDescent="0.2">
      <c r="F2055"/>
      <c r="M2055" s="2"/>
      <c r="N2055"/>
      <c r="O2055"/>
      <c r="U2055"/>
      <c r="V2055"/>
    </row>
    <row r="2056" spans="6:22" x14ac:dyDescent="0.2">
      <c r="F2056"/>
      <c r="M2056" s="2"/>
      <c r="N2056"/>
      <c r="O2056"/>
      <c r="U2056"/>
      <c r="V2056"/>
    </row>
    <row r="2057" spans="6:22" x14ac:dyDescent="0.2">
      <c r="F2057"/>
      <c r="M2057" s="2"/>
      <c r="N2057"/>
      <c r="O2057"/>
      <c r="U2057"/>
      <c r="V2057"/>
    </row>
    <row r="2058" spans="6:22" x14ac:dyDescent="0.2">
      <c r="F2058"/>
      <c r="M2058" s="2"/>
      <c r="N2058"/>
      <c r="O2058"/>
      <c r="U2058"/>
      <c r="V2058"/>
    </row>
    <row r="2059" spans="6:22" x14ac:dyDescent="0.2">
      <c r="F2059"/>
      <c r="M2059" s="2"/>
      <c r="N2059"/>
      <c r="O2059"/>
      <c r="U2059"/>
      <c r="V2059"/>
    </row>
    <row r="2060" spans="6:22" x14ac:dyDescent="0.2">
      <c r="F2060"/>
      <c r="M2060" s="2"/>
      <c r="N2060"/>
      <c r="O2060"/>
      <c r="U2060"/>
      <c r="V2060"/>
    </row>
    <row r="2061" spans="6:22" x14ac:dyDescent="0.2">
      <c r="F2061"/>
      <c r="M2061" s="2"/>
      <c r="N2061"/>
      <c r="O2061"/>
      <c r="U2061"/>
      <c r="V2061"/>
    </row>
    <row r="2062" spans="6:22" x14ac:dyDescent="0.2">
      <c r="F2062"/>
      <c r="M2062" s="2"/>
      <c r="N2062"/>
      <c r="O2062"/>
      <c r="U2062"/>
      <c r="V2062"/>
    </row>
    <row r="2063" spans="6:22" x14ac:dyDescent="0.2">
      <c r="F2063"/>
      <c r="M2063" s="2"/>
      <c r="N2063"/>
      <c r="O2063"/>
      <c r="U2063"/>
      <c r="V2063"/>
    </row>
    <row r="2064" spans="6:22" x14ac:dyDescent="0.2">
      <c r="M2064" s="2"/>
    </row>
    <row r="2065" spans="6:22" x14ac:dyDescent="0.2">
      <c r="F2065"/>
      <c r="M2065" s="2"/>
      <c r="N2065"/>
      <c r="O2065"/>
      <c r="U2065"/>
      <c r="V2065"/>
    </row>
    <row r="2066" spans="6:22" x14ac:dyDescent="0.2">
      <c r="M2066" s="2"/>
    </row>
    <row r="2067" spans="6:22" x14ac:dyDescent="0.2">
      <c r="M2067" s="2"/>
    </row>
    <row r="2068" spans="6:22" x14ac:dyDescent="0.2">
      <c r="F2068"/>
      <c r="M2068" s="2"/>
      <c r="N2068"/>
      <c r="O2068"/>
      <c r="U2068"/>
      <c r="V2068"/>
    </row>
    <row r="2069" spans="6:22" x14ac:dyDescent="0.2">
      <c r="F2069"/>
      <c r="M2069" s="2"/>
      <c r="N2069"/>
      <c r="O2069"/>
      <c r="U2069"/>
      <c r="V2069"/>
    </row>
    <row r="2070" spans="6:22" x14ac:dyDescent="0.2">
      <c r="F2070"/>
      <c r="M2070" s="2"/>
      <c r="N2070"/>
      <c r="O2070"/>
      <c r="U2070"/>
      <c r="V2070"/>
    </row>
    <row r="2071" spans="6:22" x14ac:dyDescent="0.2">
      <c r="F2071"/>
      <c r="M2071" s="2"/>
      <c r="N2071"/>
      <c r="O2071"/>
      <c r="U2071"/>
      <c r="V2071"/>
    </row>
    <row r="2072" spans="6:22" x14ac:dyDescent="0.2">
      <c r="F2072"/>
      <c r="M2072" s="2"/>
      <c r="N2072"/>
      <c r="O2072"/>
      <c r="U2072"/>
      <c r="V2072"/>
    </row>
    <row r="2073" spans="6:22" x14ac:dyDescent="0.2">
      <c r="F2073"/>
      <c r="M2073" s="2"/>
      <c r="N2073"/>
      <c r="O2073"/>
      <c r="U2073"/>
      <c r="V2073"/>
    </row>
    <row r="2074" spans="6:22" x14ac:dyDescent="0.2">
      <c r="F2074"/>
      <c r="M2074" s="2"/>
      <c r="N2074"/>
      <c r="O2074"/>
      <c r="U2074"/>
      <c r="V2074"/>
    </row>
    <row r="2075" spans="6:22" x14ac:dyDescent="0.2">
      <c r="F2075"/>
      <c r="M2075" s="2"/>
      <c r="N2075"/>
      <c r="O2075"/>
      <c r="U2075"/>
      <c r="V2075"/>
    </row>
    <row r="2076" spans="6:22" x14ac:dyDescent="0.2">
      <c r="F2076"/>
      <c r="M2076" s="2"/>
      <c r="N2076"/>
      <c r="O2076"/>
      <c r="U2076"/>
      <c r="V2076"/>
    </row>
    <row r="2077" spans="6:22" x14ac:dyDescent="0.2">
      <c r="F2077"/>
      <c r="M2077" s="2"/>
      <c r="N2077"/>
      <c r="O2077"/>
      <c r="U2077"/>
      <c r="V2077"/>
    </row>
    <row r="2078" spans="6:22" x14ac:dyDescent="0.2">
      <c r="F2078"/>
      <c r="M2078" s="2"/>
      <c r="N2078"/>
      <c r="O2078"/>
      <c r="U2078"/>
      <c r="V2078"/>
    </row>
    <row r="2079" spans="6:22" x14ac:dyDescent="0.2">
      <c r="F2079"/>
      <c r="M2079" s="2"/>
      <c r="N2079"/>
      <c r="O2079"/>
      <c r="U2079"/>
      <c r="V2079"/>
    </row>
    <row r="2080" spans="6:22" x14ac:dyDescent="0.2">
      <c r="F2080"/>
      <c r="M2080" s="2"/>
      <c r="N2080"/>
      <c r="O2080"/>
      <c r="U2080"/>
      <c r="V2080"/>
    </row>
    <row r="2081" spans="6:22" x14ac:dyDescent="0.2">
      <c r="F2081"/>
      <c r="M2081" s="2"/>
      <c r="N2081"/>
      <c r="O2081"/>
      <c r="U2081"/>
      <c r="V2081"/>
    </row>
    <row r="2082" spans="6:22" x14ac:dyDescent="0.2">
      <c r="F2082"/>
      <c r="M2082" s="2"/>
      <c r="N2082"/>
      <c r="O2082"/>
      <c r="U2082"/>
      <c r="V2082"/>
    </row>
    <row r="2083" spans="6:22" x14ac:dyDescent="0.2">
      <c r="F2083"/>
      <c r="M2083" s="2"/>
      <c r="N2083"/>
      <c r="O2083"/>
      <c r="U2083"/>
      <c r="V2083"/>
    </row>
    <row r="2084" spans="6:22" x14ac:dyDescent="0.2">
      <c r="F2084"/>
      <c r="M2084" s="2"/>
      <c r="N2084"/>
      <c r="O2084"/>
      <c r="U2084"/>
      <c r="V2084"/>
    </row>
    <row r="2085" spans="6:22" x14ac:dyDescent="0.2">
      <c r="F2085"/>
      <c r="M2085" s="2"/>
      <c r="N2085"/>
      <c r="O2085"/>
      <c r="U2085"/>
      <c r="V2085"/>
    </row>
    <row r="2086" spans="6:22" x14ac:dyDescent="0.2">
      <c r="F2086"/>
      <c r="M2086" s="2"/>
      <c r="N2086"/>
      <c r="O2086"/>
      <c r="U2086"/>
      <c r="V2086"/>
    </row>
    <row r="2087" spans="6:22" x14ac:dyDescent="0.2">
      <c r="F2087"/>
      <c r="M2087" s="2"/>
      <c r="N2087"/>
      <c r="O2087"/>
      <c r="U2087"/>
      <c r="V2087"/>
    </row>
    <row r="2088" spans="6:22" x14ac:dyDescent="0.2">
      <c r="F2088"/>
      <c r="M2088" s="2"/>
      <c r="N2088"/>
      <c r="O2088"/>
      <c r="U2088"/>
      <c r="V2088"/>
    </row>
    <row r="2089" spans="6:22" x14ac:dyDescent="0.2">
      <c r="F2089"/>
      <c r="M2089" s="2"/>
      <c r="N2089"/>
      <c r="O2089"/>
      <c r="U2089"/>
      <c r="V2089"/>
    </row>
    <row r="2090" spans="6:22" x14ac:dyDescent="0.2">
      <c r="F2090"/>
      <c r="M2090" s="2"/>
      <c r="N2090"/>
      <c r="O2090"/>
      <c r="U2090"/>
      <c r="V2090"/>
    </row>
    <row r="2091" spans="6:22" x14ac:dyDescent="0.2">
      <c r="F2091"/>
      <c r="M2091" s="2"/>
      <c r="N2091"/>
      <c r="O2091"/>
      <c r="U2091"/>
      <c r="V2091"/>
    </row>
    <row r="2092" spans="6:22" x14ac:dyDescent="0.2">
      <c r="M2092" s="2"/>
    </row>
    <row r="2093" spans="6:22" x14ac:dyDescent="0.2">
      <c r="M2093" s="2"/>
    </row>
    <row r="2094" spans="6:22" x14ac:dyDescent="0.2">
      <c r="M2094" s="2"/>
    </row>
    <row r="2095" spans="6:22" x14ac:dyDescent="0.2">
      <c r="M2095" s="2"/>
    </row>
    <row r="2096" spans="6:22" x14ac:dyDescent="0.2">
      <c r="M2096" s="2"/>
    </row>
    <row r="2097" spans="6:22" x14ac:dyDescent="0.2">
      <c r="M2097" s="2"/>
    </row>
    <row r="2098" spans="6:22" x14ac:dyDescent="0.2">
      <c r="M2098" s="2"/>
    </row>
    <row r="2099" spans="6:22" x14ac:dyDescent="0.2">
      <c r="M2099" s="2"/>
    </row>
    <row r="2100" spans="6:22" x14ac:dyDescent="0.2">
      <c r="M2100" s="2"/>
    </row>
    <row r="2101" spans="6:22" x14ac:dyDescent="0.2">
      <c r="M2101" s="2"/>
    </row>
    <row r="2102" spans="6:22" x14ac:dyDescent="0.2">
      <c r="M2102" s="2"/>
    </row>
    <row r="2103" spans="6:22" x14ac:dyDescent="0.2">
      <c r="F2103"/>
      <c r="M2103" s="2"/>
      <c r="N2103"/>
      <c r="O2103"/>
      <c r="U2103"/>
      <c r="V2103"/>
    </row>
    <row r="2104" spans="6:22" x14ac:dyDescent="0.2">
      <c r="F2104"/>
      <c r="M2104" s="2"/>
      <c r="N2104"/>
      <c r="O2104"/>
      <c r="U2104"/>
      <c r="V2104"/>
    </row>
    <row r="2105" spans="6:22" x14ac:dyDescent="0.2">
      <c r="F2105"/>
      <c r="M2105" s="2"/>
      <c r="N2105"/>
      <c r="O2105"/>
      <c r="U2105"/>
      <c r="V2105"/>
    </row>
    <row r="2106" spans="6:22" x14ac:dyDescent="0.2">
      <c r="F2106"/>
      <c r="M2106" s="2"/>
      <c r="N2106"/>
      <c r="O2106"/>
      <c r="U2106"/>
      <c r="V2106"/>
    </row>
    <row r="2107" spans="6:22" x14ac:dyDescent="0.2">
      <c r="F2107"/>
      <c r="M2107" s="2"/>
      <c r="N2107"/>
      <c r="O2107"/>
      <c r="U2107"/>
      <c r="V2107"/>
    </row>
    <row r="2108" spans="6:22" x14ac:dyDescent="0.2">
      <c r="F2108"/>
      <c r="M2108" s="2"/>
      <c r="N2108"/>
      <c r="O2108"/>
      <c r="U2108"/>
      <c r="V2108"/>
    </row>
    <row r="2109" spans="6:22" x14ac:dyDescent="0.2">
      <c r="F2109"/>
      <c r="M2109" s="2"/>
      <c r="N2109"/>
      <c r="O2109"/>
      <c r="U2109"/>
      <c r="V2109"/>
    </row>
    <row r="2110" spans="6:22" x14ac:dyDescent="0.2">
      <c r="F2110"/>
      <c r="M2110" s="2"/>
      <c r="N2110"/>
      <c r="O2110"/>
      <c r="U2110"/>
      <c r="V2110"/>
    </row>
    <row r="2111" spans="6:22" x14ac:dyDescent="0.2">
      <c r="F2111"/>
      <c r="M2111" s="2"/>
      <c r="N2111"/>
      <c r="O2111"/>
      <c r="U2111"/>
      <c r="V2111"/>
    </row>
    <row r="2112" spans="6:22" x14ac:dyDescent="0.2">
      <c r="F2112"/>
      <c r="M2112" s="2"/>
      <c r="N2112"/>
      <c r="O2112"/>
      <c r="U2112"/>
      <c r="V2112"/>
    </row>
    <row r="2113" spans="6:22" x14ac:dyDescent="0.2">
      <c r="F2113"/>
      <c r="M2113" s="2"/>
      <c r="N2113"/>
      <c r="O2113"/>
      <c r="U2113"/>
      <c r="V2113"/>
    </row>
    <row r="2114" spans="6:22" x14ac:dyDescent="0.2">
      <c r="F2114"/>
      <c r="M2114" s="2"/>
      <c r="N2114"/>
      <c r="O2114"/>
      <c r="U2114"/>
      <c r="V2114"/>
    </row>
    <row r="2115" spans="6:22" x14ac:dyDescent="0.2">
      <c r="F2115"/>
      <c r="M2115" s="2"/>
      <c r="N2115"/>
      <c r="O2115"/>
      <c r="U2115"/>
      <c r="V2115"/>
    </row>
    <row r="2116" spans="6:22" x14ac:dyDescent="0.2">
      <c r="F2116"/>
      <c r="M2116" s="2"/>
      <c r="N2116"/>
      <c r="O2116"/>
      <c r="U2116"/>
      <c r="V2116"/>
    </row>
    <row r="2117" spans="6:22" x14ac:dyDescent="0.2">
      <c r="F2117"/>
      <c r="M2117" s="2"/>
      <c r="N2117"/>
      <c r="O2117"/>
      <c r="U2117"/>
      <c r="V2117"/>
    </row>
    <row r="2118" spans="6:22" x14ac:dyDescent="0.2">
      <c r="F2118"/>
      <c r="M2118" s="2"/>
      <c r="N2118"/>
      <c r="O2118"/>
      <c r="U2118"/>
      <c r="V2118"/>
    </row>
    <row r="2119" spans="6:22" x14ac:dyDescent="0.2">
      <c r="F2119"/>
      <c r="M2119" s="2"/>
      <c r="N2119"/>
      <c r="O2119"/>
      <c r="U2119"/>
      <c r="V2119"/>
    </row>
    <row r="2120" spans="6:22" x14ac:dyDescent="0.2">
      <c r="F2120"/>
      <c r="M2120" s="2"/>
      <c r="N2120"/>
      <c r="O2120"/>
      <c r="U2120"/>
      <c r="V2120"/>
    </row>
    <row r="2121" spans="6:22" x14ac:dyDescent="0.2">
      <c r="F2121"/>
      <c r="M2121" s="2"/>
      <c r="N2121"/>
      <c r="O2121"/>
      <c r="U2121"/>
      <c r="V2121"/>
    </row>
    <row r="2122" spans="6:22" x14ac:dyDescent="0.2">
      <c r="F2122"/>
      <c r="M2122" s="2"/>
      <c r="N2122"/>
      <c r="O2122"/>
      <c r="U2122"/>
      <c r="V2122"/>
    </row>
    <row r="2123" spans="6:22" x14ac:dyDescent="0.2">
      <c r="F2123"/>
      <c r="M2123" s="2"/>
      <c r="N2123"/>
      <c r="O2123"/>
      <c r="U2123"/>
      <c r="V2123"/>
    </row>
    <row r="2124" spans="6:22" x14ac:dyDescent="0.2">
      <c r="F2124"/>
      <c r="M2124" s="2"/>
      <c r="N2124"/>
      <c r="O2124"/>
      <c r="U2124"/>
      <c r="V2124"/>
    </row>
    <row r="2125" spans="6:22" x14ac:dyDescent="0.2">
      <c r="F2125"/>
      <c r="M2125" s="2"/>
      <c r="N2125"/>
      <c r="O2125"/>
      <c r="U2125"/>
      <c r="V2125"/>
    </row>
    <row r="2126" spans="6:22" x14ac:dyDescent="0.2">
      <c r="F2126"/>
      <c r="M2126" s="2"/>
      <c r="N2126"/>
      <c r="O2126"/>
      <c r="U2126"/>
      <c r="V2126"/>
    </row>
    <row r="2127" spans="6:22" x14ac:dyDescent="0.2">
      <c r="F2127"/>
      <c r="M2127" s="2"/>
      <c r="N2127"/>
      <c r="O2127"/>
      <c r="U2127"/>
      <c r="V2127"/>
    </row>
    <row r="2128" spans="6:22" x14ac:dyDescent="0.2">
      <c r="F2128"/>
      <c r="M2128" s="2"/>
      <c r="N2128"/>
      <c r="O2128"/>
      <c r="U2128"/>
      <c r="V2128"/>
    </row>
    <row r="2129" spans="6:22" x14ac:dyDescent="0.2">
      <c r="F2129"/>
      <c r="M2129" s="2"/>
      <c r="N2129"/>
      <c r="O2129"/>
      <c r="U2129"/>
      <c r="V2129"/>
    </row>
    <row r="2130" spans="6:22" x14ac:dyDescent="0.2">
      <c r="F2130"/>
      <c r="M2130" s="2"/>
      <c r="N2130"/>
      <c r="O2130"/>
      <c r="U2130"/>
      <c r="V2130"/>
    </row>
    <row r="2131" spans="6:22" x14ac:dyDescent="0.2">
      <c r="F2131"/>
      <c r="M2131" s="2"/>
      <c r="N2131"/>
      <c r="O2131"/>
      <c r="U2131"/>
      <c r="V2131"/>
    </row>
    <row r="2132" spans="6:22" x14ac:dyDescent="0.2">
      <c r="F2132"/>
      <c r="M2132" s="2"/>
      <c r="N2132"/>
      <c r="O2132"/>
      <c r="U2132"/>
      <c r="V2132"/>
    </row>
    <row r="2133" spans="6:22" x14ac:dyDescent="0.2">
      <c r="F2133"/>
      <c r="M2133" s="2"/>
      <c r="N2133"/>
      <c r="O2133"/>
      <c r="U2133"/>
      <c r="V2133"/>
    </row>
    <row r="2134" spans="6:22" x14ac:dyDescent="0.2">
      <c r="F2134"/>
      <c r="M2134" s="2"/>
      <c r="N2134"/>
      <c r="O2134"/>
      <c r="U2134"/>
      <c r="V2134"/>
    </row>
    <row r="2135" spans="6:22" x14ac:dyDescent="0.2">
      <c r="F2135"/>
      <c r="M2135" s="2"/>
      <c r="N2135"/>
      <c r="O2135"/>
      <c r="U2135"/>
      <c r="V2135"/>
    </row>
    <row r="2136" spans="6:22" x14ac:dyDescent="0.2">
      <c r="F2136"/>
      <c r="M2136" s="2"/>
      <c r="N2136"/>
      <c r="O2136"/>
      <c r="U2136"/>
      <c r="V2136"/>
    </row>
    <row r="2137" spans="6:22" x14ac:dyDescent="0.2">
      <c r="F2137"/>
      <c r="M2137" s="2"/>
      <c r="N2137"/>
      <c r="O2137"/>
      <c r="U2137"/>
      <c r="V2137"/>
    </row>
    <row r="2138" spans="6:22" x14ac:dyDescent="0.2">
      <c r="F2138"/>
      <c r="M2138" s="2"/>
      <c r="N2138"/>
      <c r="O2138"/>
      <c r="U2138"/>
      <c r="V2138"/>
    </row>
    <row r="2139" spans="6:22" x14ac:dyDescent="0.2">
      <c r="F2139"/>
      <c r="M2139" s="2"/>
      <c r="N2139"/>
      <c r="O2139"/>
      <c r="U2139"/>
      <c r="V2139"/>
    </row>
    <row r="2140" spans="6:22" x14ac:dyDescent="0.2">
      <c r="F2140"/>
      <c r="M2140" s="2"/>
      <c r="N2140"/>
      <c r="O2140"/>
      <c r="U2140"/>
      <c r="V2140"/>
    </row>
    <row r="2141" spans="6:22" x14ac:dyDescent="0.2">
      <c r="F2141"/>
      <c r="M2141" s="2"/>
      <c r="N2141"/>
      <c r="O2141"/>
      <c r="U2141"/>
      <c r="V2141"/>
    </row>
    <row r="2142" spans="6:22" x14ac:dyDescent="0.2">
      <c r="F2142"/>
      <c r="M2142" s="2"/>
      <c r="N2142"/>
      <c r="O2142"/>
      <c r="U2142"/>
      <c r="V2142"/>
    </row>
    <row r="2143" spans="6:22" x14ac:dyDescent="0.2">
      <c r="F2143"/>
      <c r="M2143" s="2"/>
      <c r="N2143"/>
      <c r="O2143"/>
      <c r="U2143"/>
      <c r="V2143"/>
    </row>
    <row r="2144" spans="6:22" x14ac:dyDescent="0.2">
      <c r="F2144"/>
      <c r="M2144" s="2"/>
      <c r="N2144"/>
      <c r="O2144"/>
      <c r="U2144"/>
      <c r="V2144"/>
    </row>
    <row r="2145" spans="6:22" x14ac:dyDescent="0.2">
      <c r="F2145"/>
      <c r="M2145" s="2"/>
      <c r="N2145"/>
      <c r="O2145"/>
      <c r="U2145"/>
      <c r="V2145"/>
    </row>
    <row r="2146" spans="6:22" x14ac:dyDescent="0.2">
      <c r="F2146"/>
      <c r="M2146" s="2"/>
      <c r="N2146"/>
      <c r="O2146"/>
      <c r="U2146"/>
      <c r="V2146"/>
    </row>
    <row r="2147" spans="6:22" x14ac:dyDescent="0.2">
      <c r="F2147"/>
      <c r="M2147" s="2"/>
      <c r="N2147"/>
      <c r="O2147"/>
      <c r="U2147"/>
      <c r="V2147"/>
    </row>
    <row r="2148" spans="6:22" x14ac:dyDescent="0.2">
      <c r="F2148"/>
      <c r="M2148" s="2"/>
      <c r="N2148"/>
      <c r="O2148"/>
      <c r="U2148"/>
      <c r="V2148"/>
    </row>
    <row r="2149" spans="6:22" x14ac:dyDescent="0.2">
      <c r="F2149"/>
      <c r="M2149" s="2"/>
      <c r="N2149"/>
      <c r="O2149"/>
      <c r="U2149"/>
      <c r="V2149"/>
    </row>
    <row r="2150" spans="6:22" x14ac:dyDescent="0.2">
      <c r="F2150"/>
      <c r="M2150" s="2"/>
      <c r="N2150"/>
      <c r="O2150"/>
      <c r="U2150"/>
      <c r="V2150"/>
    </row>
    <row r="2151" spans="6:22" x14ac:dyDescent="0.2">
      <c r="F2151"/>
      <c r="M2151" s="2"/>
      <c r="N2151"/>
      <c r="O2151"/>
      <c r="U2151"/>
      <c r="V2151"/>
    </row>
    <row r="2152" spans="6:22" x14ac:dyDescent="0.2">
      <c r="F2152"/>
      <c r="M2152" s="2"/>
      <c r="N2152"/>
      <c r="O2152"/>
      <c r="U2152"/>
      <c r="V2152"/>
    </row>
    <row r="2153" spans="6:22" x14ac:dyDescent="0.2">
      <c r="F2153"/>
      <c r="M2153" s="2"/>
      <c r="N2153"/>
      <c r="O2153"/>
      <c r="U2153"/>
      <c r="V2153"/>
    </row>
    <row r="2154" spans="6:22" x14ac:dyDescent="0.2">
      <c r="F2154"/>
      <c r="M2154" s="2"/>
      <c r="N2154"/>
      <c r="O2154"/>
      <c r="U2154"/>
      <c r="V2154"/>
    </row>
    <row r="2155" spans="6:22" x14ac:dyDescent="0.2">
      <c r="F2155"/>
      <c r="M2155" s="2"/>
      <c r="N2155"/>
      <c r="O2155"/>
      <c r="U2155"/>
      <c r="V2155"/>
    </row>
    <row r="2156" spans="6:22" x14ac:dyDescent="0.2">
      <c r="F2156"/>
      <c r="M2156" s="2"/>
      <c r="N2156"/>
      <c r="O2156"/>
      <c r="U2156"/>
      <c r="V2156"/>
    </row>
    <row r="2157" spans="6:22" x14ac:dyDescent="0.2">
      <c r="F2157"/>
      <c r="M2157" s="2"/>
      <c r="N2157"/>
      <c r="O2157"/>
      <c r="U2157"/>
      <c r="V2157"/>
    </row>
    <row r="2158" spans="6:22" x14ac:dyDescent="0.2">
      <c r="F2158"/>
      <c r="M2158" s="2"/>
      <c r="N2158"/>
      <c r="O2158"/>
      <c r="U2158"/>
      <c r="V2158"/>
    </row>
    <row r="2159" spans="6:22" x14ac:dyDescent="0.2">
      <c r="F2159"/>
      <c r="M2159" s="2"/>
      <c r="N2159"/>
      <c r="O2159"/>
      <c r="U2159"/>
      <c r="V2159"/>
    </row>
    <row r="2160" spans="6:22" x14ac:dyDescent="0.2">
      <c r="F2160"/>
      <c r="M2160" s="2"/>
      <c r="N2160"/>
      <c r="O2160"/>
      <c r="U2160"/>
      <c r="V2160"/>
    </row>
    <row r="2161" spans="6:22" x14ac:dyDescent="0.2">
      <c r="F2161"/>
      <c r="M2161" s="2"/>
      <c r="N2161"/>
      <c r="O2161"/>
      <c r="U2161"/>
      <c r="V2161"/>
    </row>
    <row r="2162" spans="6:22" x14ac:dyDescent="0.2">
      <c r="F2162"/>
      <c r="M2162" s="2"/>
      <c r="N2162"/>
      <c r="O2162"/>
      <c r="U2162"/>
      <c r="V2162"/>
    </row>
    <row r="2163" spans="6:22" x14ac:dyDescent="0.2">
      <c r="F2163"/>
      <c r="M2163" s="2"/>
      <c r="N2163"/>
      <c r="O2163"/>
      <c r="U2163"/>
      <c r="V2163"/>
    </row>
    <row r="2164" spans="6:22" x14ac:dyDescent="0.2">
      <c r="F2164"/>
      <c r="M2164" s="2"/>
      <c r="N2164"/>
      <c r="O2164"/>
      <c r="U2164"/>
      <c r="V2164"/>
    </row>
    <row r="2165" spans="6:22" x14ac:dyDescent="0.2">
      <c r="F2165"/>
      <c r="M2165" s="2"/>
      <c r="N2165"/>
      <c r="O2165"/>
      <c r="U2165"/>
      <c r="V2165"/>
    </row>
    <row r="2166" spans="6:22" x14ac:dyDescent="0.2">
      <c r="F2166"/>
      <c r="M2166" s="2"/>
      <c r="N2166"/>
      <c r="O2166"/>
      <c r="U2166"/>
      <c r="V2166"/>
    </row>
    <row r="2167" spans="6:22" x14ac:dyDescent="0.2">
      <c r="F2167"/>
      <c r="M2167" s="2"/>
      <c r="N2167"/>
      <c r="O2167"/>
      <c r="U2167"/>
      <c r="V2167"/>
    </row>
    <row r="2168" spans="6:22" x14ac:dyDescent="0.2">
      <c r="F2168"/>
      <c r="M2168" s="2"/>
      <c r="N2168"/>
      <c r="O2168"/>
      <c r="U2168"/>
      <c r="V2168"/>
    </row>
    <row r="2169" spans="6:22" x14ac:dyDescent="0.2">
      <c r="F2169"/>
      <c r="M2169" s="2"/>
      <c r="N2169"/>
      <c r="O2169"/>
      <c r="U2169"/>
      <c r="V2169"/>
    </row>
    <row r="2170" spans="6:22" x14ac:dyDescent="0.2">
      <c r="F2170"/>
      <c r="M2170" s="2"/>
      <c r="N2170"/>
      <c r="O2170"/>
      <c r="U2170"/>
      <c r="V2170"/>
    </row>
    <row r="2171" spans="6:22" x14ac:dyDescent="0.2">
      <c r="F2171"/>
      <c r="M2171" s="2"/>
      <c r="N2171"/>
      <c r="O2171"/>
      <c r="U2171"/>
      <c r="V2171"/>
    </row>
    <row r="2172" spans="6:22" x14ac:dyDescent="0.2">
      <c r="F2172"/>
      <c r="M2172" s="2"/>
      <c r="N2172"/>
      <c r="O2172"/>
      <c r="U2172"/>
      <c r="V2172"/>
    </row>
    <row r="2173" spans="6:22" x14ac:dyDescent="0.2">
      <c r="F2173"/>
      <c r="M2173" s="2"/>
      <c r="N2173"/>
      <c r="O2173"/>
      <c r="U2173"/>
      <c r="V2173"/>
    </row>
    <row r="2174" spans="6:22" x14ac:dyDescent="0.2">
      <c r="F2174"/>
      <c r="M2174" s="2"/>
      <c r="N2174"/>
      <c r="O2174"/>
      <c r="U2174"/>
      <c r="V2174"/>
    </row>
    <row r="2175" spans="6:22" x14ac:dyDescent="0.2">
      <c r="F2175"/>
      <c r="M2175" s="2"/>
      <c r="N2175"/>
      <c r="O2175"/>
      <c r="U2175"/>
      <c r="V2175"/>
    </row>
    <row r="2176" spans="6:22" x14ac:dyDescent="0.2">
      <c r="F2176"/>
      <c r="M2176" s="2"/>
      <c r="N2176"/>
      <c r="O2176"/>
      <c r="U2176"/>
      <c r="V2176"/>
    </row>
    <row r="2177" spans="6:22" x14ac:dyDescent="0.2">
      <c r="F2177"/>
      <c r="M2177" s="2"/>
      <c r="N2177"/>
      <c r="O2177"/>
      <c r="U2177"/>
      <c r="V2177"/>
    </row>
    <row r="2178" spans="6:22" x14ac:dyDescent="0.2">
      <c r="F2178"/>
      <c r="M2178" s="2"/>
      <c r="N2178"/>
      <c r="O2178"/>
      <c r="U2178"/>
      <c r="V2178"/>
    </row>
    <row r="2179" spans="6:22" x14ac:dyDescent="0.2">
      <c r="F2179"/>
      <c r="M2179" s="2"/>
      <c r="N2179"/>
      <c r="O2179"/>
      <c r="U2179"/>
      <c r="V2179"/>
    </row>
    <row r="2180" spans="6:22" x14ac:dyDescent="0.2">
      <c r="F2180"/>
      <c r="M2180" s="2"/>
      <c r="N2180"/>
      <c r="O2180"/>
      <c r="U2180"/>
      <c r="V2180"/>
    </row>
    <row r="2181" spans="6:22" x14ac:dyDescent="0.2">
      <c r="F2181"/>
      <c r="M2181" s="2"/>
      <c r="N2181"/>
      <c r="O2181"/>
      <c r="U2181"/>
      <c r="V2181"/>
    </row>
    <row r="2182" spans="6:22" x14ac:dyDescent="0.2">
      <c r="F2182"/>
      <c r="M2182" s="2"/>
      <c r="N2182"/>
      <c r="O2182"/>
      <c r="U2182"/>
      <c r="V2182"/>
    </row>
    <row r="2183" spans="6:22" x14ac:dyDescent="0.2">
      <c r="F2183"/>
      <c r="M2183" s="2"/>
      <c r="N2183"/>
      <c r="O2183"/>
      <c r="U2183"/>
      <c r="V2183"/>
    </row>
    <row r="2184" spans="6:22" x14ac:dyDescent="0.2">
      <c r="F2184"/>
      <c r="M2184" s="2"/>
      <c r="N2184"/>
      <c r="O2184"/>
      <c r="U2184"/>
      <c r="V2184"/>
    </row>
    <row r="2185" spans="6:22" x14ac:dyDescent="0.2">
      <c r="F2185"/>
      <c r="M2185" s="2"/>
      <c r="N2185"/>
      <c r="O2185"/>
      <c r="U2185"/>
      <c r="V2185"/>
    </row>
    <row r="2186" spans="6:22" x14ac:dyDescent="0.2">
      <c r="F2186"/>
      <c r="M2186" s="2"/>
      <c r="N2186"/>
      <c r="O2186"/>
      <c r="U2186"/>
      <c r="V2186"/>
    </row>
    <row r="2187" spans="6:22" x14ac:dyDescent="0.2">
      <c r="F2187"/>
      <c r="M2187" s="2"/>
      <c r="N2187"/>
      <c r="O2187"/>
      <c r="U2187"/>
      <c r="V2187"/>
    </row>
    <row r="2188" spans="6:22" x14ac:dyDescent="0.2">
      <c r="F2188"/>
      <c r="M2188" s="2"/>
      <c r="N2188"/>
      <c r="O2188"/>
      <c r="U2188"/>
      <c r="V2188"/>
    </row>
    <row r="2189" spans="6:22" x14ac:dyDescent="0.2">
      <c r="F2189"/>
      <c r="M2189" s="2"/>
      <c r="N2189"/>
      <c r="O2189"/>
      <c r="U2189"/>
      <c r="V2189"/>
    </row>
    <row r="2190" spans="6:22" x14ac:dyDescent="0.2">
      <c r="F2190"/>
      <c r="M2190" s="2"/>
      <c r="N2190"/>
      <c r="O2190"/>
      <c r="U2190"/>
      <c r="V2190"/>
    </row>
    <row r="2191" spans="6:22" x14ac:dyDescent="0.2">
      <c r="F2191"/>
      <c r="M2191" s="2"/>
      <c r="N2191"/>
      <c r="O2191"/>
      <c r="U2191"/>
      <c r="V2191"/>
    </row>
    <row r="2192" spans="6:22" x14ac:dyDescent="0.2">
      <c r="F2192"/>
      <c r="M2192" s="2"/>
      <c r="N2192"/>
      <c r="O2192"/>
      <c r="U2192"/>
      <c r="V2192"/>
    </row>
    <row r="2193" spans="6:22" x14ac:dyDescent="0.2">
      <c r="F2193"/>
      <c r="M2193" s="2"/>
      <c r="N2193"/>
      <c r="O2193"/>
      <c r="U2193"/>
      <c r="V2193"/>
    </row>
    <row r="2194" spans="6:22" x14ac:dyDescent="0.2">
      <c r="F2194"/>
      <c r="M2194" s="2"/>
      <c r="N2194"/>
      <c r="O2194"/>
      <c r="U2194"/>
      <c r="V2194"/>
    </row>
    <row r="2195" spans="6:22" x14ac:dyDescent="0.2">
      <c r="F2195"/>
      <c r="M2195" s="2"/>
      <c r="N2195"/>
      <c r="O2195"/>
      <c r="U2195"/>
      <c r="V2195"/>
    </row>
    <row r="2196" spans="6:22" x14ac:dyDescent="0.2">
      <c r="F2196"/>
      <c r="M2196" s="2"/>
      <c r="N2196"/>
      <c r="O2196"/>
      <c r="U2196"/>
      <c r="V2196"/>
    </row>
    <row r="2197" spans="6:22" x14ac:dyDescent="0.2">
      <c r="F2197"/>
      <c r="M2197" s="2"/>
      <c r="N2197"/>
      <c r="O2197"/>
      <c r="U2197"/>
      <c r="V2197"/>
    </row>
    <row r="2198" spans="6:22" x14ac:dyDescent="0.2">
      <c r="F2198"/>
      <c r="M2198" s="2"/>
      <c r="N2198"/>
      <c r="O2198"/>
      <c r="U2198"/>
      <c r="V2198"/>
    </row>
    <row r="2199" spans="6:22" x14ac:dyDescent="0.2">
      <c r="F2199"/>
      <c r="M2199" s="2"/>
      <c r="N2199"/>
      <c r="O2199"/>
      <c r="U2199"/>
      <c r="V2199"/>
    </row>
    <row r="2200" spans="6:22" x14ac:dyDescent="0.2">
      <c r="F2200"/>
      <c r="M2200" s="2"/>
      <c r="N2200"/>
      <c r="O2200"/>
      <c r="U2200"/>
      <c r="V2200"/>
    </row>
    <row r="2201" spans="6:22" x14ac:dyDescent="0.2">
      <c r="F2201"/>
      <c r="M2201" s="2"/>
      <c r="N2201"/>
      <c r="O2201"/>
      <c r="U2201"/>
      <c r="V2201"/>
    </row>
    <row r="2202" spans="6:22" x14ac:dyDescent="0.2">
      <c r="F2202"/>
      <c r="M2202" s="2"/>
      <c r="N2202"/>
      <c r="O2202"/>
      <c r="U2202"/>
      <c r="V2202"/>
    </row>
    <row r="2203" spans="6:22" x14ac:dyDescent="0.2">
      <c r="F2203"/>
      <c r="M2203" s="2"/>
      <c r="N2203"/>
      <c r="O2203"/>
      <c r="U2203"/>
      <c r="V2203"/>
    </row>
    <row r="2204" spans="6:22" x14ac:dyDescent="0.2">
      <c r="F2204"/>
      <c r="M2204" s="2"/>
      <c r="N2204"/>
      <c r="O2204"/>
      <c r="U2204"/>
      <c r="V2204"/>
    </row>
    <row r="2205" spans="6:22" x14ac:dyDescent="0.2">
      <c r="F2205"/>
      <c r="M2205" s="2"/>
      <c r="N2205"/>
      <c r="O2205"/>
      <c r="U2205"/>
      <c r="V2205"/>
    </row>
    <row r="2206" spans="6:22" x14ac:dyDescent="0.2">
      <c r="F2206"/>
      <c r="M2206" s="2"/>
      <c r="N2206"/>
      <c r="O2206"/>
      <c r="U2206"/>
      <c r="V2206"/>
    </row>
    <row r="2207" spans="6:22" x14ac:dyDescent="0.2">
      <c r="F2207"/>
      <c r="M2207" s="2"/>
      <c r="N2207"/>
      <c r="O2207"/>
      <c r="U2207"/>
      <c r="V2207"/>
    </row>
    <row r="2208" spans="6:22" x14ac:dyDescent="0.2">
      <c r="F2208"/>
      <c r="M2208" s="2"/>
      <c r="N2208"/>
      <c r="O2208"/>
      <c r="U2208"/>
      <c r="V2208"/>
    </row>
    <row r="2209" spans="6:22" x14ac:dyDescent="0.2">
      <c r="F2209"/>
      <c r="M2209" s="2"/>
      <c r="N2209"/>
      <c r="O2209"/>
      <c r="U2209"/>
      <c r="V2209"/>
    </row>
    <row r="2210" spans="6:22" x14ac:dyDescent="0.2">
      <c r="F2210"/>
      <c r="M2210" s="2"/>
      <c r="N2210"/>
      <c r="O2210"/>
      <c r="U2210"/>
      <c r="V2210"/>
    </row>
    <row r="2211" spans="6:22" x14ac:dyDescent="0.2">
      <c r="F2211"/>
      <c r="M2211" s="2"/>
      <c r="N2211"/>
      <c r="O2211"/>
      <c r="U2211"/>
      <c r="V2211"/>
    </row>
    <row r="2212" spans="6:22" x14ac:dyDescent="0.2">
      <c r="F2212"/>
      <c r="M2212" s="2"/>
      <c r="N2212"/>
      <c r="O2212"/>
      <c r="U2212"/>
      <c r="V2212"/>
    </row>
    <row r="2213" spans="6:22" x14ac:dyDescent="0.2">
      <c r="F2213"/>
      <c r="M2213" s="2"/>
      <c r="N2213"/>
      <c r="O2213"/>
      <c r="U2213"/>
      <c r="V2213"/>
    </row>
    <row r="2214" spans="6:22" x14ac:dyDescent="0.2">
      <c r="M2214" s="2"/>
    </row>
    <row r="2215" spans="6:22" x14ac:dyDescent="0.2">
      <c r="F2215"/>
      <c r="M2215" s="2"/>
      <c r="N2215"/>
      <c r="O2215"/>
      <c r="U2215"/>
      <c r="V2215"/>
    </row>
    <row r="2216" spans="6:22" x14ac:dyDescent="0.2">
      <c r="M2216" s="2"/>
    </row>
    <row r="2217" spans="6:22" x14ac:dyDescent="0.2">
      <c r="M2217" s="2"/>
    </row>
    <row r="2218" spans="6:22" x14ac:dyDescent="0.2">
      <c r="M2218" s="2"/>
    </row>
    <row r="2219" spans="6:22" x14ac:dyDescent="0.2">
      <c r="M2219" s="2"/>
    </row>
    <row r="2220" spans="6:22" x14ac:dyDescent="0.2">
      <c r="M2220" s="2"/>
    </row>
    <row r="2221" spans="6:22" x14ac:dyDescent="0.2">
      <c r="M2221" s="2"/>
    </row>
    <row r="2222" spans="6:22" x14ac:dyDescent="0.2">
      <c r="M2222" s="2"/>
    </row>
    <row r="2223" spans="6:22" x14ac:dyDescent="0.2">
      <c r="M2223" s="2"/>
    </row>
    <row r="2224" spans="6:22" x14ac:dyDescent="0.2">
      <c r="M2224" s="2"/>
    </row>
    <row r="2225" spans="6:22" x14ac:dyDescent="0.2">
      <c r="M2225" s="2"/>
    </row>
    <row r="2226" spans="6:22" x14ac:dyDescent="0.2">
      <c r="M2226" s="2"/>
    </row>
    <row r="2227" spans="6:22" x14ac:dyDescent="0.2">
      <c r="M2227" s="2"/>
    </row>
    <row r="2228" spans="6:22" x14ac:dyDescent="0.2">
      <c r="M2228" s="2"/>
    </row>
    <row r="2229" spans="6:22" x14ac:dyDescent="0.2">
      <c r="F2229"/>
      <c r="M2229" s="2"/>
      <c r="N2229"/>
      <c r="O2229"/>
      <c r="U2229"/>
      <c r="V2229"/>
    </row>
    <row r="2230" spans="6:22" x14ac:dyDescent="0.2">
      <c r="F2230"/>
      <c r="M2230" s="2"/>
      <c r="N2230"/>
      <c r="O2230"/>
      <c r="U2230"/>
      <c r="V2230"/>
    </row>
    <row r="2231" spans="6:22" x14ac:dyDescent="0.2">
      <c r="F2231"/>
      <c r="M2231" s="2"/>
      <c r="N2231"/>
      <c r="O2231"/>
      <c r="U2231"/>
      <c r="V2231"/>
    </row>
    <row r="2232" spans="6:22" x14ac:dyDescent="0.2">
      <c r="F2232"/>
      <c r="M2232" s="2"/>
      <c r="N2232"/>
      <c r="O2232"/>
      <c r="U2232"/>
      <c r="V2232"/>
    </row>
    <row r="2233" spans="6:22" x14ac:dyDescent="0.2">
      <c r="M2233" s="2"/>
    </row>
    <row r="2234" spans="6:22" x14ac:dyDescent="0.2">
      <c r="M2234" s="2"/>
    </row>
    <row r="2235" spans="6:22" x14ac:dyDescent="0.2">
      <c r="M2235" s="2"/>
    </row>
    <row r="2236" spans="6:22" x14ac:dyDescent="0.2">
      <c r="M2236" s="2"/>
    </row>
    <row r="2237" spans="6:22" x14ac:dyDescent="0.2">
      <c r="F2237"/>
      <c r="M2237" s="2"/>
      <c r="N2237"/>
      <c r="O2237"/>
      <c r="U2237"/>
      <c r="V2237"/>
    </row>
    <row r="2238" spans="6:22" x14ac:dyDescent="0.2">
      <c r="M2238" s="2"/>
    </row>
    <row r="2239" spans="6:22" x14ac:dyDescent="0.2">
      <c r="M2239" s="2"/>
    </row>
    <row r="2240" spans="6:22" x14ac:dyDescent="0.2">
      <c r="M2240" s="2"/>
    </row>
    <row r="2241" spans="6:22" x14ac:dyDescent="0.2">
      <c r="M2241" s="2"/>
    </row>
    <row r="2242" spans="6:22" x14ac:dyDescent="0.2">
      <c r="M2242" s="2"/>
    </row>
    <row r="2243" spans="6:22" x14ac:dyDescent="0.2">
      <c r="M2243" s="2"/>
    </row>
    <row r="2244" spans="6:22" x14ac:dyDescent="0.2">
      <c r="M2244" s="2"/>
    </row>
    <row r="2245" spans="6:22" x14ac:dyDescent="0.2">
      <c r="M2245" s="2"/>
    </row>
    <row r="2246" spans="6:22" x14ac:dyDescent="0.2">
      <c r="M2246" s="2"/>
    </row>
    <row r="2247" spans="6:22" x14ac:dyDescent="0.2">
      <c r="M2247" s="2"/>
    </row>
    <row r="2248" spans="6:22" x14ac:dyDescent="0.2">
      <c r="M2248" s="2"/>
    </row>
    <row r="2249" spans="6:22" x14ac:dyDescent="0.2">
      <c r="M2249" s="2"/>
    </row>
    <row r="2250" spans="6:22" x14ac:dyDescent="0.2">
      <c r="M2250" s="2"/>
    </row>
    <row r="2251" spans="6:22" x14ac:dyDescent="0.2">
      <c r="M2251" s="2"/>
    </row>
    <row r="2252" spans="6:22" x14ac:dyDescent="0.2">
      <c r="M2252" s="2"/>
    </row>
    <row r="2253" spans="6:22" x14ac:dyDescent="0.2">
      <c r="F2253"/>
      <c r="M2253" s="2"/>
      <c r="N2253"/>
      <c r="O2253"/>
      <c r="U2253"/>
      <c r="V2253"/>
    </row>
    <row r="2254" spans="6:22" x14ac:dyDescent="0.2">
      <c r="F2254"/>
      <c r="M2254" s="2"/>
      <c r="N2254"/>
      <c r="O2254"/>
      <c r="U2254"/>
      <c r="V2254"/>
    </row>
    <row r="2255" spans="6:22" x14ac:dyDescent="0.2">
      <c r="F2255"/>
      <c r="M2255" s="2"/>
      <c r="N2255"/>
      <c r="O2255"/>
      <c r="U2255"/>
      <c r="V2255"/>
    </row>
    <row r="2256" spans="6:22" x14ac:dyDescent="0.2">
      <c r="F2256"/>
      <c r="M2256" s="2"/>
      <c r="N2256"/>
      <c r="O2256"/>
      <c r="U2256"/>
      <c r="V2256"/>
    </row>
    <row r="2257" spans="6:22" x14ac:dyDescent="0.2">
      <c r="F2257"/>
      <c r="M2257" s="2"/>
      <c r="N2257"/>
      <c r="O2257"/>
      <c r="U2257"/>
      <c r="V2257"/>
    </row>
    <row r="2258" spans="6:22" x14ac:dyDescent="0.2">
      <c r="F2258"/>
      <c r="M2258" s="2"/>
      <c r="N2258"/>
      <c r="O2258"/>
      <c r="U2258"/>
      <c r="V2258"/>
    </row>
    <row r="2259" spans="6:22" x14ac:dyDescent="0.2">
      <c r="F2259"/>
      <c r="M2259" s="2"/>
      <c r="N2259"/>
      <c r="O2259"/>
      <c r="U2259"/>
      <c r="V2259"/>
    </row>
    <row r="2260" spans="6:22" x14ac:dyDescent="0.2">
      <c r="F2260"/>
      <c r="M2260" s="2"/>
      <c r="N2260"/>
      <c r="O2260"/>
      <c r="U2260"/>
      <c r="V2260"/>
    </row>
    <row r="2261" spans="6:22" x14ac:dyDescent="0.2">
      <c r="F2261"/>
      <c r="M2261" s="2"/>
      <c r="N2261"/>
      <c r="O2261"/>
      <c r="U2261"/>
      <c r="V2261"/>
    </row>
    <row r="2262" spans="6:22" x14ac:dyDescent="0.2">
      <c r="F2262"/>
      <c r="M2262" s="2"/>
      <c r="N2262"/>
      <c r="O2262"/>
      <c r="U2262"/>
      <c r="V2262"/>
    </row>
    <row r="2263" spans="6:22" x14ac:dyDescent="0.2">
      <c r="M2263" s="2"/>
    </row>
    <row r="2264" spans="6:22" x14ac:dyDescent="0.2">
      <c r="F2264"/>
      <c r="M2264" s="2"/>
      <c r="N2264"/>
      <c r="O2264"/>
      <c r="U2264"/>
      <c r="V2264"/>
    </row>
    <row r="2265" spans="6:22" x14ac:dyDescent="0.2">
      <c r="F2265"/>
      <c r="M2265" s="2"/>
      <c r="N2265"/>
      <c r="O2265"/>
      <c r="U2265"/>
      <c r="V2265"/>
    </row>
    <row r="2266" spans="6:22" x14ac:dyDescent="0.2">
      <c r="M2266" s="2"/>
    </row>
    <row r="2267" spans="6:22" x14ac:dyDescent="0.2">
      <c r="F2267"/>
      <c r="M2267" s="2"/>
      <c r="N2267"/>
      <c r="O2267"/>
      <c r="U2267"/>
      <c r="V2267"/>
    </row>
    <row r="2268" spans="6:22" x14ac:dyDescent="0.2">
      <c r="M2268" s="2"/>
    </row>
    <row r="2269" spans="6:22" x14ac:dyDescent="0.2">
      <c r="M2269" s="2"/>
    </row>
    <row r="2270" spans="6:22" x14ac:dyDescent="0.2">
      <c r="F2270"/>
      <c r="M2270" s="2"/>
      <c r="N2270"/>
      <c r="O2270"/>
      <c r="U2270"/>
      <c r="V2270"/>
    </row>
    <row r="2271" spans="6:22" x14ac:dyDescent="0.2">
      <c r="F2271"/>
      <c r="M2271" s="2"/>
      <c r="N2271"/>
      <c r="O2271"/>
      <c r="U2271"/>
      <c r="V2271"/>
    </row>
    <row r="2272" spans="6:22" x14ac:dyDescent="0.2">
      <c r="F2272"/>
      <c r="M2272" s="2"/>
      <c r="N2272"/>
      <c r="O2272"/>
      <c r="U2272"/>
      <c r="V2272"/>
    </row>
    <row r="2273" spans="6:22" x14ac:dyDescent="0.2">
      <c r="F2273"/>
      <c r="M2273" s="2"/>
      <c r="N2273"/>
      <c r="O2273"/>
      <c r="U2273"/>
      <c r="V2273"/>
    </row>
    <row r="2274" spans="6:22" x14ac:dyDescent="0.2">
      <c r="F2274"/>
      <c r="M2274" s="2"/>
      <c r="N2274"/>
      <c r="O2274"/>
      <c r="U2274"/>
      <c r="V2274"/>
    </row>
    <row r="2275" spans="6:22" x14ac:dyDescent="0.2">
      <c r="F2275"/>
      <c r="M2275" s="2"/>
      <c r="N2275"/>
      <c r="O2275"/>
      <c r="U2275"/>
      <c r="V2275"/>
    </row>
    <row r="2276" spans="6:22" x14ac:dyDescent="0.2">
      <c r="F2276"/>
      <c r="M2276" s="2"/>
      <c r="N2276"/>
      <c r="O2276"/>
      <c r="U2276"/>
      <c r="V2276"/>
    </row>
    <row r="2277" spans="6:22" x14ac:dyDescent="0.2">
      <c r="F2277"/>
      <c r="M2277" s="2"/>
      <c r="N2277"/>
      <c r="O2277"/>
      <c r="U2277"/>
      <c r="V2277"/>
    </row>
    <row r="2278" spans="6:22" x14ac:dyDescent="0.2">
      <c r="M2278" s="2"/>
    </row>
    <row r="2279" spans="6:22" x14ac:dyDescent="0.2">
      <c r="F2279"/>
      <c r="M2279" s="2"/>
      <c r="N2279"/>
      <c r="O2279"/>
      <c r="U2279"/>
      <c r="V2279"/>
    </row>
    <row r="2280" spans="6:22" x14ac:dyDescent="0.2">
      <c r="F2280"/>
      <c r="M2280" s="2"/>
      <c r="N2280"/>
      <c r="O2280"/>
      <c r="U2280"/>
      <c r="V2280"/>
    </row>
    <row r="2281" spans="6:22" x14ac:dyDescent="0.2">
      <c r="M2281" s="2"/>
    </row>
    <row r="2282" spans="6:22" x14ac:dyDescent="0.2">
      <c r="F2282"/>
      <c r="M2282" s="2"/>
      <c r="N2282"/>
      <c r="O2282"/>
      <c r="U2282"/>
      <c r="V2282"/>
    </row>
    <row r="2283" spans="6:22" x14ac:dyDescent="0.2">
      <c r="F2283"/>
      <c r="M2283" s="2"/>
      <c r="N2283"/>
      <c r="O2283"/>
      <c r="U2283"/>
      <c r="V2283"/>
    </row>
    <row r="2284" spans="6:22" x14ac:dyDescent="0.2">
      <c r="F2284"/>
      <c r="M2284" s="2"/>
      <c r="N2284"/>
      <c r="O2284"/>
      <c r="U2284"/>
      <c r="V2284"/>
    </row>
    <row r="2285" spans="6:22" x14ac:dyDescent="0.2">
      <c r="F2285"/>
      <c r="M2285" s="2"/>
      <c r="N2285"/>
      <c r="O2285"/>
      <c r="U2285"/>
      <c r="V2285"/>
    </row>
    <row r="2286" spans="6:22" x14ac:dyDescent="0.2">
      <c r="F2286"/>
      <c r="M2286" s="2"/>
      <c r="N2286"/>
      <c r="O2286"/>
      <c r="U2286"/>
      <c r="V2286"/>
    </row>
    <row r="2287" spans="6:22" x14ac:dyDescent="0.2">
      <c r="F2287"/>
      <c r="M2287" s="2"/>
      <c r="N2287"/>
      <c r="O2287"/>
      <c r="U2287"/>
      <c r="V2287"/>
    </row>
    <row r="2288" spans="6:22" x14ac:dyDescent="0.2">
      <c r="F2288"/>
      <c r="M2288" s="2"/>
      <c r="N2288"/>
      <c r="O2288"/>
      <c r="U2288"/>
      <c r="V2288"/>
    </row>
    <row r="2289" spans="6:22" x14ac:dyDescent="0.2">
      <c r="F2289"/>
      <c r="M2289" s="2"/>
      <c r="N2289"/>
      <c r="O2289"/>
      <c r="U2289"/>
      <c r="V2289"/>
    </row>
    <row r="2290" spans="6:22" x14ac:dyDescent="0.2">
      <c r="F2290"/>
      <c r="M2290" s="2"/>
      <c r="N2290"/>
      <c r="O2290"/>
      <c r="U2290"/>
      <c r="V2290"/>
    </row>
    <row r="2291" spans="6:22" x14ac:dyDescent="0.2">
      <c r="F2291"/>
      <c r="M2291" s="2"/>
      <c r="N2291"/>
      <c r="O2291"/>
      <c r="U2291"/>
      <c r="V2291"/>
    </row>
    <row r="2292" spans="6:22" x14ac:dyDescent="0.2">
      <c r="F2292"/>
      <c r="M2292" s="2"/>
      <c r="N2292"/>
      <c r="O2292"/>
      <c r="U2292"/>
      <c r="V2292"/>
    </row>
    <row r="2293" spans="6:22" x14ac:dyDescent="0.2">
      <c r="F2293"/>
      <c r="M2293" s="2"/>
      <c r="N2293"/>
      <c r="O2293"/>
      <c r="U2293"/>
      <c r="V2293"/>
    </row>
    <row r="2294" spans="6:22" x14ac:dyDescent="0.2">
      <c r="F2294"/>
      <c r="M2294" s="2"/>
      <c r="N2294"/>
      <c r="O2294"/>
      <c r="U2294"/>
      <c r="V2294"/>
    </row>
    <row r="2295" spans="6:22" x14ac:dyDescent="0.2">
      <c r="F2295"/>
      <c r="M2295" s="2"/>
      <c r="N2295"/>
      <c r="O2295"/>
      <c r="U2295"/>
      <c r="V2295"/>
    </row>
    <row r="2296" spans="6:22" x14ac:dyDescent="0.2">
      <c r="F2296"/>
      <c r="M2296" s="2"/>
      <c r="N2296"/>
      <c r="O2296"/>
      <c r="U2296"/>
      <c r="V2296"/>
    </row>
    <row r="2297" spans="6:22" x14ac:dyDescent="0.2">
      <c r="F2297"/>
      <c r="M2297" s="2"/>
      <c r="N2297"/>
      <c r="O2297"/>
      <c r="U2297"/>
      <c r="V2297"/>
    </row>
    <row r="2298" spans="6:22" x14ac:dyDescent="0.2">
      <c r="F2298"/>
      <c r="M2298" s="2"/>
      <c r="N2298"/>
      <c r="O2298"/>
      <c r="U2298"/>
      <c r="V2298"/>
    </row>
    <row r="2299" spans="6:22" x14ac:dyDescent="0.2">
      <c r="F2299"/>
      <c r="M2299" s="2"/>
      <c r="N2299"/>
      <c r="O2299"/>
      <c r="U2299"/>
      <c r="V2299"/>
    </row>
    <row r="2300" spans="6:22" x14ac:dyDescent="0.2">
      <c r="F2300"/>
      <c r="M2300" s="2"/>
      <c r="N2300"/>
      <c r="O2300"/>
      <c r="U2300"/>
      <c r="V2300"/>
    </row>
    <row r="2301" spans="6:22" x14ac:dyDescent="0.2">
      <c r="F2301"/>
      <c r="M2301" s="2"/>
      <c r="N2301"/>
      <c r="O2301"/>
      <c r="U2301"/>
      <c r="V2301"/>
    </row>
    <row r="2302" spans="6:22" x14ac:dyDescent="0.2">
      <c r="F2302"/>
      <c r="M2302" s="2"/>
      <c r="N2302"/>
      <c r="O2302"/>
      <c r="U2302"/>
      <c r="V2302"/>
    </row>
    <row r="2303" spans="6:22" x14ac:dyDescent="0.2">
      <c r="F2303"/>
      <c r="M2303" s="2"/>
      <c r="N2303"/>
      <c r="O2303"/>
      <c r="U2303"/>
      <c r="V2303"/>
    </row>
    <row r="2304" spans="6:22" x14ac:dyDescent="0.2">
      <c r="F2304"/>
      <c r="M2304" s="2"/>
      <c r="N2304"/>
      <c r="O2304"/>
      <c r="U2304"/>
      <c r="V2304"/>
    </row>
    <row r="2305" spans="6:22" x14ac:dyDescent="0.2">
      <c r="F2305"/>
      <c r="M2305" s="2"/>
      <c r="N2305"/>
      <c r="O2305"/>
      <c r="U2305"/>
      <c r="V2305"/>
    </row>
    <row r="2306" spans="6:22" x14ac:dyDescent="0.2">
      <c r="F2306"/>
      <c r="M2306" s="2"/>
      <c r="N2306"/>
      <c r="O2306"/>
      <c r="U2306"/>
      <c r="V2306"/>
    </row>
    <row r="2307" spans="6:22" x14ac:dyDescent="0.2">
      <c r="F2307"/>
      <c r="M2307" s="2"/>
      <c r="N2307"/>
      <c r="O2307"/>
      <c r="U2307"/>
      <c r="V2307"/>
    </row>
    <row r="2308" spans="6:22" x14ac:dyDescent="0.2">
      <c r="F2308"/>
      <c r="M2308" s="2"/>
      <c r="N2308"/>
      <c r="O2308"/>
      <c r="U2308"/>
      <c r="V2308"/>
    </row>
    <row r="2309" spans="6:22" x14ac:dyDescent="0.2">
      <c r="F2309"/>
      <c r="M2309" s="2"/>
      <c r="N2309"/>
      <c r="O2309"/>
      <c r="U2309"/>
      <c r="V2309"/>
    </row>
    <row r="2310" spans="6:22" x14ac:dyDescent="0.2">
      <c r="F2310"/>
      <c r="M2310" s="2"/>
      <c r="N2310"/>
      <c r="O2310"/>
      <c r="U2310"/>
      <c r="V2310"/>
    </row>
    <row r="2311" spans="6:22" x14ac:dyDescent="0.2">
      <c r="F2311"/>
      <c r="M2311" s="2"/>
      <c r="N2311"/>
      <c r="O2311"/>
      <c r="U2311"/>
      <c r="V2311"/>
    </row>
    <row r="2312" spans="6:22" x14ac:dyDescent="0.2">
      <c r="F2312"/>
      <c r="M2312" s="2"/>
      <c r="N2312"/>
      <c r="O2312"/>
      <c r="U2312"/>
      <c r="V2312"/>
    </row>
    <row r="2313" spans="6:22" x14ac:dyDescent="0.2">
      <c r="F2313"/>
      <c r="M2313" s="2"/>
      <c r="N2313"/>
      <c r="O2313"/>
      <c r="U2313"/>
      <c r="V2313"/>
    </row>
    <row r="2314" spans="6:22" x14ac:dyDescent="0.2">
      <c r="F2314"/>
      <c r="M2314" s="2"/>
      <c r="N2314"/>
      <c r="O2314"/>
      <c r="U2314"/>
      <c r="V2314"/>
    </row>
    <row r="2315" spans="6:22" x14ac:dyDescent="0.2">
      <c r="F2315"/>
      <c r="M2315" s="2"/>
      <c r="N2315"/>
      <c r="O2315"/>
      <c r="U2315"/>
      <c r="V2315"/>
    </row>
    <row r="2316" spans="6:22" x14ac:dyDescent="0.2">
      <c r="F2316"/>
      <c r="M2316" s="2"/>
      <c r="N2316"/>
      <c r="O2316"/>
      <c r="U2316"/>
      <c r="V2316"/>
    </row>
    <row r="2317" spans="6:22" x14ac:dyDescent="0.2">
      <c r="F2317"/>
      <c r="M2317" s="2"/>
      <c r="N2317"/>
      <c r="O2317"/>
      <c r="U2317"/>
      <c r="V2317"/>
    </row>
    <row r="2318" spans="6:22" x14ac:dyDescent="0.2">
      <c r="F2318"/>
      <c r="M2318" s="2"/>
      <c r="N2318"/>
      <c r="O2318"/>
      <c r="U2318"/>
      <c r="V2318"/>
    </row>
    <row r="2319" spans="6:22" x14ac:dyDescent="0.2">
      <c r="F2319"/>
      <c r="M2319" s="2"/>
      <c r="N2319"/>
      <c r="O2319"/>
      <c r="U2319"/>
      <c r="V2319"/>
    </row>
    <row r="2320" spans="6:22" x14ac:dyDescent="0.2">
      <c r="F2320"/>
      <c r="M2320" s="2"/>
      <c r="N2320"/>
      <c r="O2320"/>
      <c r="U2320"/>
      <c r="V2320"/>
    </row>
    <row r="2321" spans="6:22" x14ac:dyDescent="0.2">
      <c r="F2321"/>
      <c r="M2321" s="2"/>
      <c r="N2321"/>
      <c r="O2321"/>
      <c r="U2321"/>
      <c r="V2321"/>
    </row>
    <row r="2322" spans="6:22" x14ac:dyDescent="0.2">
      <c r="F2322"/>
      <c r="M2322" s="2"/>
      <c r="N2322"/>
      <c r="O2322"/>
      <c r="U2322"/>
      <c r="V2322"/>
    </row>
    <row r="2323" spans="6:22" x14ac:dyDescent="0.2">
      <c r="F2323"/>
      <c r="M2323" s="2"/>
      <c r="N2323"/>
      <c r="O2323"/>
      <c r="U2323"/>
      <c r="V2323"/>
    </row>
    <row r="2324" spans="6:22" x14ac:dyDescent="0.2">
      <c r="F2324"/>
      <c r="M2324" s="2"/>
      <c r="N2324"/>
      <c r="O2324"/>
      <c r="U2324"/>
      <c r="V2324"/>
    </row>
    <row r="2325" spans="6:22" x14ac:dyDescent="0.2">
      <c r="F2325"/>
      <c r="M2325" s="2"/>
      <c r="N2325"/>
      <c r="O2325"/>
      <c r="U2325"/>
      <c r="V2325"/>
    </row>
    <row r="2326" spans="6:22" x14ac:dyDescent="0.2">
      <c r="F2326"/>
      <c r="M2326" s="2"/>
      <c r="N2326"/>
      <c r="O2326"/>
      <c r="U2326"/>
      <c r="V2326"/>
    </row>
    <row r="2327" spans="6:22" x14ac:dyDescent="0.2">
      <c r="F2327"/>
      <c r="M2327" s="2"/>
      <c r="N2327"/>
      <c r="O2327"/>
      <c r="U2327"/>
      <c r="V2327"/>
    </row>
    <row r="2328" spans="6:22" x14ac:dyDescent="0.2">
      <c r="F2328"/>
      <c r="M2328" s="2"/>
      <c r="N2328"/>
      <c r="O2328"/>
      <c r="U2328"/>
      <c r="V2328"/>
    </row>
    <row r="2329" spans="6:22" x14ac:dyDescent="0.2">
      <c r="F2329"/>
      <c r="M2329" s="2"/>
      <c r="N2329"/>
      <c r="O2329"/>
      <c r="U2329"/>
      <c r="V2329"/>
    </row>
    <row r="2330" spans="6:22" x14ac:dyDescent="0.2">
      <c r="F2330"/>
      <c r="M2330" s="2"/>
      <c r="N2330"/>
      <c r="O2330"/>
      <c r="U2330"/>
      <c r="V2330"/>
    </row>
    <row r="2331" spans="6:22" x14ac:dyDescent="0.2">
      <c r="M2331" s="2"/>
    </row>
    <row r="2332" spans="6:22" x14ac:dyDescent="0.2">
      <c r="F2332"/>
      <c r="M2332" s="2"/>
      <c r="N2332"/>
      <c r="O2332"/>
      <c r="U2332"/>
      <c r="V2332"/>
    </row>
    <row r="2333" spans="6:22" x14ac:dyDescent="0.2">
      <c r="M2333" s="2"/>
    </row>
    <row r="2334" spans="6:22" x14ac:dyDescent="0.2">
      <c r="M2334" s="2"/>
    </row>
    <row r="2335" spans="6:22" x14ac:dyDescent="0.2">
      <c r="F2335"/>
      <c r="M2335" s="2"/>
      <c r="N2335"/>
      <c r="O2335"/>
      <c r="U2335"/>
      <c r="V2335"/>
    </row>
    <row r="2336" spans="6:22" x14ac:dyDescent="0.2">
      <c r="F2336"/>
      <c r="M2336" s="2"/>
      <c r="N2336"/>
      <c r="O2336"/>
      <c r="U2336"/>
      <c r="V2336"/>
    </row>
    <row r="2337" spans="6:22" x14ac:dyDescent="0.2">
      <c r="F2337"/>
      <c r="M2337" s="2"/>
      <c r="N2337"/>
      <c r="O2337"/>
      <c r="U2337"/>
      <c r="V2337"/>
    </row>
    <row r="2338" spans="6:22" x14ac:dyDescent="0.2">
      <c r="F2338"/>
      <c r="M2338" s="2"/>
      <c r="N2338"/>
      <c r="O2338"/>
      <c r="U2338"/>
      <c r="V2338"/>
    </row>
    <row r="2339" spans="6:22" x14ac:dyDescent="0.2">
      <c r="F2339"/>
      <c r="M2339" s="2"/>
      <c r="N2339"/>
      <c r="O2339"/>
      <c r="U2339"/>
      <c r="V2339"/>
    </row>
    <row r="2340" spans="6:22" x14ac:dyDescent="0.2">
      <c r="F2340"/>
      <c r="M2340" s="2"/>
      <c r="N2340"/>
      <c r="O2340"/>
      <c r="U2340"/>
      <c r="V2340"/>
    </row>
    <row r="2341" spans="6:22" x14ac:dyDescent="0.2">
      <c r="F2341"/>
      <c r="M2341" s="2"/>
      <c r="N2341"/>
      <c r="O2341"/>
      <c r="U2341"/>
      <c r="V2341"/>
    </row>
    <row r="2342" spans="6:22" x14ac:dyDescent="0.2">
      <c r="F2342"/>
      <c r="M2342" s="2"/>
      <c r="N2342"/>
      <c r="O2342"/>
      <c r="U2342"/>
      <c r="V2342"/>
    </row>
    <row r="2343" spans="6:22" x14ac:dyDescent="0.2">
      <c r="F2343"/>
      <c r="M2343" s="2"/>
      <c r="N2343"/>
      <c r="O2343"/>
      <c r="U2343"/>
      <c r="V2343"/>
    </row>
    <row r="2344" spans="6:22" x14ac:dyDescent="0.2">
      <c r="F2344"/>
      <c r="M2344" s="2"/>
      <c r="N2344"/>
      <c r="O2344"/>
      <c r="U2344"/>
      <c r="V2344"/>
    </row>
    <row r="2345" spans="6:22" x14ac:dyDescent="0.2">
      <c r="F2345"/>
      <c r="M2345" s="2"/>
      <c r="N2345"/>
      <c r="O2345"/>
      <c r="U2345"/>
      <c r="V2345"/>
    </row>
    <row r="2346" spans="6:22" x14ac:dyDescent="0.2">
      <c r="M2346" s="2"/>
    </row>
    <row r="2347" spans="6:22" x14ac:dyDescent="0.2">
      <c r="M2347" s="2"/>
    </row>
    <row r="2348" spans="6:22" x14ac:dyDescent="0.2">
      <c r="M2348" s="2"/>
    </row>
    <row r="2349" spans="6:22" x14ac:dyDescent="0.2">
      <c r="F2349"/>
      <c r="M2349" s="2"/>
      <c r="N2349"/>
      <c r="O2349"/>
      <c r="U2349"/>
      <c r="V2349"/>
    </row>
    <row r="2350" spans="6:22" x14ac:dyDescent="0.2">
      <c r="M2350" s="2"/>
    </row>
    <row r="2351" spans="6:22" x14ac:dyDescent="0.2">
      <c r="F2351"/>
      <c r="M2351" s="2"/>
      <c r="N2351"/>
      <c r="O2351"/>
      <c r="U2351"/>
      <c r="V2351"/>
    </row>
    <row r="2352" spans="6:22" x14ac:dyDescent="0.2">
      <c r="F2352"/>
      <c r="M2352" s="2"/>
      <c r="N2352"/>
      <c r="O2352"/>
      <c r="U2352"/>
      <c r="V2352"/>
    </row>
    <row r="2353" spans="6:22" x14ac:dyDescent="0.2">
      <c r="F2353"/>
      <c r="M2353" s="2"/>
      <c r="N2353"/>
      <c r="O2353"/>
      <c r="U2353"/>
      <c r="V2353"/>
    </row>
    <row r="2354" spans="6:22" x14ac:dyDescent="0.2">
      <c r="F2354"/>
      <c r="M2354" s="2"/>
      <c r="N2354"/>
      <c r="O2354"/>
      <c r="U2354"/>
      <c r="V2354"/>
    </row>
    <row r="2355" spans="6:22" x14ac:dyDescent="0.2">
      <c r="F2355"/>
      <c r="M2355" s="2"/>
      <c r="N2355"/>
      <c r="O2355"/>
      <c r="U2355"/>
      <c r="V2355"/>
    </row>
    <row r="2356" spans="6:22" x14ac:dyDescent="0.2">
      <c r="F2356"/>
      <c r="M2356" s="2"/>
      <c r="N2356"/>
      <c r="O2356"/>
      <c r="U2356"/>
      <c r="V2356"/>
    </row>
    <row r="2357" spans="6:22" x14ac:dyDescent="0.2">
      <c r="F2357"/>
      <c r="M2357" s="2"/>
      <c r="N2357"/>
      <c r="O2357"/>
      <c r="U2357"/>
      <c r="V2357"/>
    </row>
    <row r="2358" spans="6:22" x14ac:dyDescent="0.2">
      <c r="F2358"/>
      <c r="M2358" s="2"/>
      <c r="N2358"/>
      <c r="O2358"/>
      <c r="U2358"/>
      <c r="V2358"/>
    </row>
    <row r="2359" spans="6:22" x14ac:dyDescent="0.2">
      <c r="F2359"/>
      <c r="M2359" s="2"/>
      <c r="N2359"/>
      <c r="O2359"/>
      <c r="U2359"/>
      <c r="V2359"/>
    </row>
    <row r="2360" spans="6:22" x14ac:dyDescent="0.2">
      <c r="M2360" s="2"/>
    </row>
    <row r="2361" spans="6:22" x14ac:dyDescent="0.2">
      <c r="M2361" s="2"/>
    </row>
    <row r="2362" spans="6:22" x14ac:dyDescent="0.2">
      <c r="M2362" s="2"/>
    </row>
    <row r="2363" spans="6:22" x14ac:dyDescent="0.2">
      <c r="F2363"/>
      <c r="M2363" s="2"/>
      <c r="N2363"/>
      <c r="O2363"/>
      <c r="U2363"/>
      <c r="V2363"/>
    </row>
    <row r="2364" spans="6:22" x14ac:dyDescent="0.2">
      <c r="F2364"/>
      <c r="M2364" s="2"/>
      <c r="N2364"/>
      <c r="O2364"/>
      <c r="U2364"/>
      <c r="V2364"/>
    </row>
    <row r="2365" spans="6:22" x14ac:dyDescent="0.2">
      <c r="F2365"/>
      <c r="M2365" s="2"/>
      <c r="N2365"/>
      <c r="O2365"/>
      <c r="U2365"/>
      <c r="V2365"/>
    </row>
    <row r="2366" spans="6:22" x14ac:dyDescent="0.2">
      <c r="F2366"/>
      <c r="M2366" s="2"/>
      <c r="N2366"/>
      <c r="O2366"/>
      <c r="U2366"/>
      <c r="V2366"/>
    </row>
    <row r="2367" spans="6:22" x14ac:dyDescent="0.2">
      <c r="F2367"/>
      <c r="M2367" s="2"/>
      <c r="N2367"/>
      <c r="O2367"/>
      <c r="U2367"/>
      <c r="V2367"/>
    </row>
    <row r="2368" spans="6:22" x14ac:dyDescent="0.2">
      <c r="F2368"/>
      <c r="M2368" s="2"/>
      <c r="N2368"/>
      <c r="O2368"/>
      <c r="U2368"/>
      <c r="V2368"/>
    </row>
    <row r="2369" spans="6:22" x14ac:dyDescent="0.2">
      <c r="F2369"/>
      <c r="M2369" s="2"/>
      <c r="N2369"/>
      <c r="O2369"/>
      <c r="U2369"/>
      <c r="V2369"/>
    </row>
    <row r="2370" spans="6:22" x14ac:dyDescent="0.2">
      <c r="F2370"/>
      <c r="M2370" s="2"/>
      <c r="N2370"/>
      <c r="O2370"/>
      <c r="U2370"/>
      <c r="V2370"/>
    </row>
    <row r="2371" spans="6:22" x14ac:dyDescent="0.2">
      <c r="M2371" s="2"/>
    </row>
    <row r="2372" spans="6:22" x14ac:dyDescent="0.2">
      <c r="F2372"/>
      <c r="M2372" s="2"/>
      <c r="N2372"/>
      <c r="O2372"/>
      <c r="U2372"/>
      <c r="V2372"/>
    </row>
    <row r="2373" spans="6:22" x14ac:dyDescent="0.2">
      <c r="F2373"/>
      <c r="M2373" s="2"/>
      <c r="N2373"/>
      <c r="O2373"/>
      <c r="U2373"/>
      <c r="V2373"/>
    </row>
    <row r="2374" spans="6:22" x14ac:dyDescent="0.2">
      <c r="M2374" s="2"/>
    </row>
    <row r="2375" spans="6:22" x14ac:dyDescent="0.2">
      <c r="F2375"/>
      <c r="M2375" s="2"/>
      <c r="N2375"/>
      <c r="O2375"/>
      <c r="U2375"/>
      <c r="V2375"/>
    </row>
    <row r="2376" spans="6:22" x14ac:dyDescent="0.2">
      <c r="M2376" s="2"/>
    </row>
    <row r="2377" spans="6:22" x14ac:dyDescent="0.2">
      <c r="M2377" s="2"/>
    </row>
    <row r="2378" spans="6:22" x14ac:dyDescent="0.2">
      <c r="F2378"/>
      <c r="M2378" s="2"/>
      <c r="N2378"/>
      <c r="O2378"/>
      <c r="U2378"/>
      <c r="V2378"/>
    </row>
    <row r="2379" spans="6:22" x14ac:dyDescent="0.2">
      <c r="F2379"/>
      <c r="M2379" s="2"/>
      <c r="N2379"/>
      <c r="O2379"/>
      <c r="U2379"/>
      <c r="V2379"/>
    </row>
    <row r="2380" spans="6:22" x14ac:dyDescent="0.2">
      <c r="F2380"/>
      <c r="M2380" s="2"/>
      <c r="N2380"/>
      <c r="O2380"/>
      <c r="U2380"/>
      <c r="V2380"/>
    </row>
    <row r="2381" spans="6:22" x14ac:dyDescent="0.2">
      <c r="F2381"/>
      <c r="M2381" s="2"/>
      <c r="N2381"/>
      <c r="O2381"/>
      <c r="U2381"/>
      <c r="V2381"/>
    </row>
    <row r="2382" spans="6:22" x14ac:dyDescent="0.2">
      <c r="F2382"/>
      <c r="M2382" s="2"/>
      <c r="N2382"/>
      <c r="O2382"/>
      <c r="U2382"/>
      <c r="V2382"/>
    </row>
    <row r="2383" spans="6:22" x14ac:dyDescent="0.2">
      <c r="F2383"/>
      <c r="M2383" s="2"/>
      <c r="N2383"/>
      <c r="O2383"/>
      <c r="U2383"/>
      <c r="V2383"/>
    </row>
    <row r="2384" spans="6:22" x14ac:dyDescent="0.2">
      <c r="F2384"/>
      <c r="M2384" s="2"/>
      <c r="N2384"/>
      <c r="O2384"/>
      <c r="U2384"/>
      <c r="V2384"/>
    </row>
    <row r="2385" spans="6:22" x14ac:dyDescent="0.2">
      <c r="F2385"/>
      <c r="M2385" s="2"/>
      <c r="N2385"/>
      <c r="O2385"/>
      <c r="U2385"/>
      <c r="V2385"/>
    </row>
    <row r="2386" spans="6:22" x14ac:dyDescent="0.2">
      <c r="F2386"/>
      <c r="M2386" s="2"/>
      <c r="N2386"/>
      <c r="O2386"/>
      <c r="U2386"/>
      <c r="V2386"/>
    </row>
    <row r="2387" spans="6:22" x14ac:dyDescent="0.2">
      <c r="F2387"/>
      <c r="M2387" s="2"/>
      <c r="N2387"/>
      <c r="O2387"/>
      <c r="U2387"/>
      <c r="V2387"/>
    </row>
    <row r="2388" spans="6:22" x14ac:dyDescent="0.2">
      <c r="F2388"/>
      <c r="M2388" s="2"/>
      <c r="N2388"/>
      <c r="O2388"/>
      <c r="U2388"/>
      <c r="V2388"/>
    </row>
    <row r="2389" spans="6:22" x14ac:dyDescent="0.2">
      <c r="F2389"/>
      <c r="M2389" s="2"/>
      <c r="N2389"/>
      <c r="O2389"/>
      <c r="U2389"/>
      <c r="V2389"/>
    </row>
    <row r="2390" spans="6:22" x14ac:dyDescent="0.2">
      <c r="F2390"/>
      <c r="M2390" s="2"/>
      <c r="N2390"/>
      <c r="O2390"/>
      <c r="U2390"/>
      <c r="V2390"/>
    </row>
    <row r="2391" spans="6:22" x14ac:dyDescent="0.2">
      <c r="F2391"/>
      <c r="M2391" s="2"/>
      <c r="N2391"/>
      <c r="O2391"/>
      <c r="U2391"/>
      <c r="V2391"/>
    </row>
    <row r="2392" spans="6:22" x14ac:dyDescent="0.2">
      <c r="F2392"/>
      <c r="M2392" s="2"/>
      <c r="N2392"/>
      <c r="O2392"/>
      <c r="U2392"/>
      <c r="V2392"/>
    </row>
    <row r="2393" spans="6:22" x14ac:dyDescent="0.2">
      <c r="F2393"/>
      <c r="M2393" s="2"/>
      <c r="N2393"/>
      <c r="O2393"/>
      <c r="U2393"/>
      <c r="V2393"/>
    </row>
    <row r="2394" spans="6:22" x14ac:dyDescent="0.2">
      <c r="F2394"/>
      <c r="M2394" s="2"/>
      <c r="N2394"/>
      <c r="O2394"/>
      <c r="U2394"/>
      <c r="V2394"/>
    </row>
    <row r="2395" spans="6:22" x14ac:dyDescent="0.2">
      <c r="F2395"/>
      <c r="M2395" s="2"/>
      <c r="N2395"/>
      <c r="O2395"/>
      <c r="U2395"/>
      <c r="V2395"/>
    </row>
    <row r="2396" spans="6:22" x14ac:dyDescent="0.2">
      <c r="F2396"/>
      <c r="M2396" s="2"/>
      <c r="N2396"/>
      <c r="O2396"/>
      <c r="U2396"/>
      <c r="V2396"/>
    </row>
    <row r="2397" spans="6:22" x14ac:dyDescent="0.2">
      <c r="F2397"/>
      <c r="M2397" s="2"/>
      <c r="N2397"/>
      <c r="O2397"/>
      <c r="U2397"/>
      <c r="V2397"/>
    </row>
    <row r="2398" spans="6:22" x14ac:dyDescent="0.2">
      <c r="F2398"/>
      <c r="M2398" s="2"/>
      <c r="N2398"/>
      <c r="O2398"/>
      <c r="U2398"/>
      <c r="V2398"/>
    </row>
    <row r="2399" spans="6:22" x14ac:dyDescent="0.2">
      <c r="F2399"/>
      <c r="M2399" s="2"/>
      <c r="N2399"/>
      <c r="O2399"/>
      <c r="U2399"/>
      <c r="V2399"/>
    </row>
    <row r="2400" spans="6:22" x14ac:dyDescent="0.2">
      <c r="F2400"/>
      <c r="M2400" s="2"/>
      <c r="N2400"/>
      <c r="O2400"/>
      <c r="U2400"/>
      <c r="V2400"/>
    </row>
    <row r="2401" spans="6:22" x14ac:dyDescent="0.2">
      <c r="F2401"/>
      <c r="M2401" s="2"/>
      <c r="N2401"/>
      <c r="O2401"/>
      <c r="U2401"/>
      <c r="V2401"/>
    </row>
    <row r="2402" spans="6:22" x14ac:dyDescent="0.2">
      <c r="F2402"/>
      <c r="M2402" s="2"/>
      <c r="N2402"/>
      <c r="O2402"/>
      <c r="U2402"/>
      <c r="V2402"/>
    </row>
    <row r="2403" spans="6:22" x14ac:dyDescent="0.2">
      <c r="M2403" s="2"/>
    </row>
    <row r="2404" spans="6:22" x14ac:dyDescent="0.2">
      <c r="M2404" s="2"/>
    </row>
    <row r="2405" spans="6:22" x14ac:dyDescent="0.2">
      <c r="M2405" s="2"/>
    </row>
    <row r="2406" spans="6:22" x14ac:dyDescent="0.2">
      <c r="M2406" s="2"/>
    </row>
    <row r="2407" spans="6:22" x14ac:dyDescent="0.2">
      <c r="M2407" s="2"/>
    </row>
    <row r="2408" spans="6:22" x14ac:dyDescent="0.2">
      <c r="M2408" s="2"/>
    </row>
    <row r="2409" spans="6:22" x14ac:dyDescent="0.2">
      <c r="M2409" s="2"/>
    </row>
    <row r="2410" spans="6:22" x14ac:dyDescent="0.2">
      <c r="M2410" s="2"/>
    </row>
    <row r="2411" spans="6:22" x14ac:dyDescent="0.2">
      <c r="M2411" s="2"/>
    </row>
    <row r="2412" spans="6:22" x14ac:dyDescent="0.2">
      <c r="M2412" s="2"/>
    </row>
    <row r="2413" spans="6:22" x14ac:dyDescent="0.2">
      <c r="M2413" s="2"/>
    </row>
    <row r="2414" spans="6:22" x14ac:dyDescent="0.2">
      <c r="F2414"/>
      <c r="M2414" s="2"/>
      <c r="N2414"/>
      <c r="O2414"/>
      <c r="U2414"/>
      <c r="V2414"/>
    </row>
    <row r="2415" spans="6:22" x14ac:dyDescent="0.2">
      <c r="F2415"/>
      <c r="M2415" s="2"/>
      <c r="N2415"/>
      <c r="O2415"/>
      <c r="U2415"/>
      <c r="V2415"/>
    </row>
    <row r="2416" spans="6:22" x14ac:dyDescent="0.2">
      <c r="F2416"/>
      <c r="M2416" s="2"/>
      <c r="N2416"/>
      <c r="O2416"/>
      <c r="U2416"/>
      <c r="V2416"/>
    </row>
    <row r="2417" spans="6:22" x14ac:dyDescent="0.2">
      <c r="F2417"/>
      <c r="M2417" s="2"/>
      <c r="N2417"/>
      <c r="O2417"/>
      <c r="U2417"/>
      <c r="V2417"/>
    </row>
    <row r="2418" spans="6:22" x14ac:dyDescent="0.2">
      <c r="F2418"/>
      <c r="M2418" s="2"/>
      <c r="N2418"/>
      <c r="O2418"/>
      <c r="U2418"/>
      <c r="V2418"/>
    </row>
    <row r="2419" spans="6:22" x14ac:dyDescent="0.2">
      <c r="F2419"/>
      <c r="M2419" s="2"/>
      <c r="N2419"/>
      <c r="O2419"/>
      <c r="U2419"/>
      <c r="V2419"/>
    </row>
    <row r="2420" spans="6:22" x14ac:dyDescent="0.2">
      <c r="F2420"/>
      <c r="M2420" s="2"/>
      <c r="N2420"/>
      <c r="O2420"/>
      <c r="U2420"/>
      <c r="V2420"/>
    </row>
    <row r="2421" spans="6:22" x14ac:dyDescent="0.2">
      <c r="F2421"/>
      <c r="M2421" s="2"/>
      <c r="N2421"/>
      <c r="O2421"/>
      <c r="U2421"/>
      <c r="V2421"/>
    </row>
    <row r="2422" spans="6:22" x14ac:dyDescent="0.2">
      <c r="F2422"/>
      <c r="M2422" s="2"/>
      <c r="N2422"/>
      <c r="O2422"/>
      <c r="U2422"/>
      <c r="V2422"/>
    </row>
    <row r="2423" spans="6:22" x14ac:dyDescent="0.2">
      <c r="F2423"/>
      <c r="M2423" s="2"/>
      <c r="N2423"/>
      <c r="O2423"/>
      <c r="U2423"/>
      <c r="V2423"/>
    </row>
    <row r="2424" spans="6:22" x14ac:dyDescent="0.2">
      <c r="F2424"/>
      <c r="M2424" s="2"/>
      <c r="N2424"/>
      <c r="O2424"/>
      <c r="U2424"/>
      <c r="V2424"/>
    </row>
    <row r="2425" spans="6:22" x14ac:dyDescent="0.2">
      <c r="F2425"/>
      <c r="M2425" s="2"/>
      <c r="N2425"/>
      <c r="O2425"/>
      <c r="U2425"/>
      <c r="V2425"/>
    </row>
    <row r="2426" spans="6:22" x14ac:dyDescent="0.2">
      <c r="F2426"/>
      <c r="M2426" s="2"/>
      <c r="N2426"/>
      <c r="O2426"/>
      <c r="U2426"/>
      <c r="V2426"/>
    </row>
    <row r="2427" spans="6:22" x14ac:dyDescent="0.2">
      <c r="F2427"/>
      <c r="M2427" s="2"/>
      <c r="N2427"/>
      <c r="O2427"/>
      <c r="U2427"/>
      <c r="V2427"/>
    </row>
    <row r="2428" spans="6:22" x14ac:dyDescent="0.2">
      <c r="F2428"/>
      <c r="M2428" s="2"/>
      <c r="N2428"/>
      <c r="O2428"/>
      <c r="U2428"/>
      <c r="V2428"/>
    </row>
    <row r="2429" spans="6:22" x14ac:dyDescent="0.2">
      <c r="F2429"/>
      <c r="M2429" s="2"/>
      <c r="N2429"/>
      <c r="O2429"/>
      <c r="U2429"/>
      <c r="V2429"/>
    </row>
    <row r="2430" spans="6:22" x14ac:dyDescent="0.2">
      <c r="F2430"/>
      <c r="M2430" s="2"/>
      <c r="N2430"/>
      <c r="O2430"/>
      <c r="U2430"/>
      <c r="V2430"/>
    </row>
    <row r="2431" spans="6:22" x14ac:dyDescent="0.2">
      <c r="F2431"/>
      <c r="M2431" s="2"/>
      <c r="N2431"/>
      <c r="O2431"/>
      <c r="U2431"/>
      <c r="V2431"/>
    </row>
    <row r="2432" spans="6:22" x14ac:dyDescent="0.2">
      <c r="F2432"/>
      <c r="M2432" s="2"/>
      <c r="N2432"/>
      <c r="O2432"/>
      <c r="U2432"/>
      <c r="V2432"/>
    </row>
    <row r="2433" spans="6:22" x14ac:dyDescent="0.2">
      <c r="F2433"/>
      <c r="M2433" s="2"/>
      <c r="N2433"/>
      <c r="O2433"/>
      <c r="U2433"/>
      <c r="V2433"/>
    </row>
    <row r="2434" spans="6:22" x14ac:dyDescent="0.2">
      <c r="F2434"/>
      <c r="M2434" s="2"/>
      <c r="N2434"/>
      <c r="O2434"/>
      <c r="U2434"/>
      <c r="V2434"/>
    </row>
    <row r="2435" spans="6:22" x14ac:dyDescent="0.2">
      <c r="F2435"/>
      <c r="M2435" s="2"/>
      <c r="N2435"/>
      <c r="O2435"/>
      <c r="U2435"/>
      <c r="V2435"/>
    </row>
    <row r="2436" spans="6:22" x14ac:dyDescent="0.2">
      <c r="F2436"/>
      <c r="M2436" s="2"/>
      <c r="N2436"/>
      <c r="O2436"/>
      <c r="U2436"/>
      <c r="V2436"/>
    </row>
    <row r="2437" spans="6:22" x14ac:dyDescent="0.2">
      <c r="F2437"/>
      <c r="M2437" s="2"/>
      <c r="N2437"/>
      <c r="O2437"/>
      <c r="U2437"/>
      <c r="V2437"/>
    </row>
    <row r="2438" spans="6:22" x14ac:dyDescent="0.2">
      <c r="F2438"/>
      <c r="M2438" s="2"/>
      <c r="N2438"/>
      <c r="O2438"/>
      <c r="U2438"/>
      <c r="V2438"/>
    </row>
    <row r="2439" spans="6:22" x14ac:dyDescent="0.2">
      <c r="F2439"/>
      <c r="M2439" s="2"/>
      <c r="N2439"/>
      <c r="O2439"/>
      <c r="U2439"/>
      <c r="V2439"/>
    </row>
    <row r="2440" spans="6:22" x14ac:dyDescent="0.2">
      <c r="F2440"/>
      <c r="M2440" s="2"/>
      <c r="N2440"/>
      <c r="O2440"/>
      <c r="U2440"/>
      <c r="V2440"/>
    </row>
    <row r="2441" spans="6:22" x14ac:dyDescent="0.2">
      <c r="F2441"/>
      <c r="M2441" s="2"/>
      <c r="N2441"/>
      <c r="O2441"/>
      <c r="U2441"/>
      <c r="V2441"/>
    </row>
    <row r="2442" spans="6:22" x14ac:dyDescent="0.2">
      <c r="F2442"/>
      <c r="M2442" s="2"/>
      <c r="N2442"/>
      <c r="O2442"/>
      <c r="U2442"/>
      <c r="V2442"/>
    </row>
    <row r="2443" spans="6:22" x14ac:dyDescent="0.2">
      <c r="F2443"/>
      <c r="M2443" s="2"/>
      <c r="N2443"/>
      <c r="O2443"/>
      <c r="U2443"/>
      <c r="V2443"/>
    </row>
    <row r="2444" spans="6:22" x14ac:dyDescent="0.2">
      <c r="F2444"/>
      <c r="M2444" s="2"/>
      <c r="N2444"/>
      <c r="O2444"/>
      <c r="U2444"/>
      <c r="V2444"/>
    </row>
    <row r="2445" spans="6:22" x14ac:dyDescent="0.2">
      <c r="F2445"/>
      <c r="M2445" s="2"/>
      <c r="N2445"/>
      <c r="O2445"/>
      <c r="U2445"/>
      <c r="V2445"/>
    </row>
    <row r="2446" spans="6:22" x14ac:dyDescent="0.2">
      <c r="F2446"/>
      <c r="M2446" s="2"/>
      <c r="N2446"/>
      <c r="O2446"/>
      <c r="U2446"/>
      <c r="V2446"/>
    </row>
    <row r="2447" spans="6:22" x14ac:dyDescent="0.2">
      <c r="F2447"/>
      <c r="M2447" s="2"/>
      <c r="N2447"/>
      <c r="O2447"/>
      <c r="U2447"/>
      <c r="V2447"/>
    </row>
    <row r="2448" spans="6:22" x14ac:dyDescent="0.2">
      <c r="F2448"/>
      <c r="M2448" s="2"/>
      <c r="N2448"/>
      <c r="O2448"/>
      <c r="U2448"/>
      <c r="V2448"/>
    </row>
    <row r="2449" spans="6:22" x14ac:dyDescent="0.2">
      <c r="F2449"/>
      <c r="M2449" s="2"/>
      <c r="N2449"/>
      <c r="O2449"/>
      <c r="U2449"/>
      <c r="V2449"/>
    </row>
    <row r="2450" spans="6:22" x14ac:dyDescent="0.2">
      <c r="F2450"/>
      <c r="M2450" s="2"/>
      <c r="N2450"/>
      <c r="O2450"/>
      <c r="U2450"/>
      <c r="V2450"/>
    </row>
    <row r="2451" spans="6:22" x14ac:dyDescent="0.2">
      <c r="F2451"/>
      <c r="M2451" s="2"/>
      <c r="N2451"/>
      <c r="O2451"/>
      <c r="U2451"/>
      <c r="V2451"/>
    </row>
    <row r="2452" spans="6:22" x14ac:dyDescent="0.2">
      <c r="F2452"/>
      <c r="M2452" s="2"/>
      <c r="N2452"/>
      <c r="O2452"/>
      <c r="U2452"/>
      <c r="V2452"/>
    </row>
    <row r="2453" spans="6:22" x14ac:dyDescent="0.2">
      <c r="F2453"/>
      <c r="M2453" s="2"/>
      <c r="N2453"/>
      <c r="O2453"/>
      <c r="U2453"/>
      <c r="V2453"/>
    </row>
    <row r="2454" spans="6:22" x14ac:dyDescent="0.2">
      <c r="F2454"/>
      <c r="M2454" s="2"/>
      <c r="N2454"/>
      <c r="O2454"/>
      <c r="U2454"/>
      <c r="V2454"/>
    </row>
    <row r="2455" spans="6:22" x14ac:dyDescent="0.2">
      <c r="F2455"/>
      <c r="M2455" s="2"/>
      <c r="N2455"/>
      <c r="O2455"/>
      <c r="U2455"/>
      <c r="V2455"/>
    </row>
    <row r="2456" spans="6:22" x14ac:dyDescent="0.2">
      <c r="F2456"/>
      <c r="M2456" s="2"/>
      <c r="N2456"/>
      <c r="O2456"/>
      <c r="U2456"/>
      <c r="V2456"/>
    </row>
    <row r="2457" spans="6:22" x14ac:dyDescent="0.2">
      <c r="F2457"/>
      <c r="M2457" s="2"/>
      <c r="N2457"/>
      <c r="O2457"/>
      <c r="U2457"/>
      <c r="V2457"/>
    </row>
    <row r="2458" spans="6:22" x14ac:dyDescent="0.2">
      <c r="F2458"/>
      <c r="M2458" s="2"/>
      <c r="N2458"/>
      <c r="O2458"/>
      <c r="U2458"/>
      <c r="V2458"/>
    </row>
    <row r="2459" spans="6:22" x14ac:dyDescent="0.2">
      <c r="F2459"/>
      <c r="M2459" s="2"/>
      <c r="N2459"/>
      <c r="O2459"/>
      <c r="U2459"/>
      <c r="V2459"/>
    </row>
    <row r="2460" spans="6:22" x14ac:dyDescent="0.2">
      <c r="F2460"/>
      <c r="M2460" s="2"/>
      <c r="N2460"/>
      <c r="O2460"/>
      <c r="U2460"/>
      <c r="V2460"/>
    </row>
    <row r="2461" spans="6:22" x14ac:dyDescent="0.2">
      <c r="F2461"/>
      <c r="M2461" s="2"/>
      <c r="N2461"/>
      <c r="O2461"/>
      <c r="U2461"/>
      <c r="V2461"/>
    </row>
    <row r="2462" spans="6:22" x14ac:dyDescent="0.2">
      <c r="F2462"/>
      <c r="M2462" s="2"/>
      <c r="N2462"/>
      <c r="O2462"/>
      <c r="U2462"/>
      <c r="V2462"/>
    </row>
    <row r="2463" spans="6:22" x14ac:dyDescent="0.2">
      <c r="F2463"/>
      <c r="M2463" s="2"/>
      <c r="N2463"/>
      <c r="O2463"/>
      <c r="U2463"/>
      <c r="V2463"/>
    </row>
    <row r="2464" spans="6:22" x14ac:dyDescent="0.2">
      <c r="F2464"/>
      <c r="M2464" s="2"/>
      <c r="N2464"/>
      <c r="O2464"/>
      <c r="U2464"/>
      <c r="V2464"/>
    </row>
    <row r="2465" spans="6:22" x14ac:dyDescent="0.2">
      <c r="F2465"/>
      <c r="M2465" s="2"/>
      <c r="N2465"/>
      <c r="O2465"/>
      <c r="U2465"/>
      <c r="V2465"/>
    </row>
    <row r="2466" spans="6:22" x14ac:dyDescent="0.2">
      <c r="M2466" s="2"/>
    </row>
    <row r="2467" spans="6:22" x14ac:dyDescent="0.2">
      <c r="M2467" s="2"/>
    </row>
    <row r="2468" spans="6:22" x14ac:dyDescent="0.2">
      <c r="M2468" s="2"/>
    </row>
    <row r="2469" spans="6:22" x14ac:dyDescent="0.2">
      <c r="M2469" s="2"/>
    </row>
    <row r="2470" spans="6:22" x14ac:dyDescent="0.2">
      <c r="M2470" s="2"/>
    </row>
    <row r="2471" spans="6:22" x14ac:dyDescent="0.2">
      <c r="M2471" s="2"/>
    </row>
    <row r="2472" spans="6:22" x14ac:dyDescent="0.2">
      <c r="M2472" s="2"/>
    </row>
    <row r="2473" spans="6:22" x14ac:dyDescent="0.2">
      <c r="M2473" s="2"/>
    </row>
    <row r="2474" spans="6:22" x14ac:dyDescent="0.2">
      <c r="M2474" s="2"/>
    </row>
    <row r="2475" spans="6:22" x14ac:dyDescent="0.2">
      <c r="M2475" s="2"/>
    </row>
    <row r="2476" spans="6:22" x14ac:dyDescent="0.2">
      <c r="F2476"/>
      <c r="M2476" s="2"/>
      <c r="N2476"/>
      <c r="O2476"/>
      <c r="U2476"/>
      <c r="V2476"/>
    </row>
    <row r="2477" spans="6:22" x14ac:dyDescent="0.2">
      <c r="M2477" s="2"/>
    </row>
    <row r="2478" spans="6:22" x14ac:dyDescent="0.2">
      <c r="M2478" s="2"/>
    </row>
    <row r="2479" spans="6:22" x14ac:dyDescent="0.2">
      <c r="F2479"/>
      <c r="M2479" s="2"/>
      <c r="N2479"/>
      <c r="O2479"/>
      <c r="U2479"/>
      <c r="V2479"/>
    </row>
    <row r="2480" spans="6:22" x14ac:dyDescent="0.2">
      <c r="F2480"/>
      <c r="M2480" s="2"/>
      <c r="N2480"/>
      <c r="O2480"/>
      <c r="U2480"/>
      <c r="V2480"/>
    </row>
    <row r="2481" spans="6:22" x14ac:dyDescent="0.2">
      <c r="M2481" s="2"/>
    </row>
    <row r="2482" spans="6:22" x14ac:dyDescent="0.2">
      <c r="M2482" s="2"/>
    </row>
    <row r="2483" spans="6:22" x14ac:dyDescent="0.2">
      <c r="M2483" s="2"/>
    </row>
    <row r="2484" spans="6:22" x14ac:dyDescent="0.2">
      <c r="M2484" s="2"/>
    </row>
    <row r="2485" spans="6:22" x14ac:dyDescent="0.2">
      <c r="M2485" s="2"/>
    </row>
    <row r="2486" spans="6:22" x14ac:dyDescent="0.2">
      <c r="F2486"/>
      <c r="M2486" s="2"/>
      <c r="N2486"/>
      <c r="O2486"/>
      <c r="U2486"/>
      <c r="V2486"/>
    </row>
    <row r="2487" spans="6:22" x14ac:dyDescent="0.2">
      <c r="F2487"/>
      <c r="M2487" s="2"/>
      <c r="N2487"/>
      <c r="O2487"/>
      <c r="U2487"/>
      <c r="V2487"/>
    </row>
    <row r="2488" spans="6:22" x14ac:dyDescent="0.2">
      <c r="F2488"/>
      <c r="M2488" s="2"/>
      <c r="N2488"/>
      <c r="O2488"/>
      <c r="U2488"/>
      <c r="V2488"/>
    </row>
    <row r="2489" spans="6:22" x14ac:dyDescent="0.2">
      <c r="F2489"/>
      <c r="M2489" s="2"/>
      <c r="N2489"/>
      <c r="O2489"/>
      <c r="U2489"/>
      <c r="V2489"/>
    </row>
    <row r="2490" spans="6:22" x14ac:dyDescent="0.2">
      <c r="F2490"/>
      <c r="M2490" s="2"/>
      <c r="N2490"/>
      <c r="O2490"/>
      <c r="U2490"/>
      <c r="V2490"/>
    </row>
    <row r="2491" spans="6:22" x14ac:dyDescent="0.2">
      <c r="F2491"/>
      <c r="M2491" s="2"/>
      <c r="N2491"/>
      <c r="O2491"/>
      <c r="U2491"/>
      <c r="V2491"/>
    </row>
    <row r="2492" spans="6:22" x14ac:dyDescent="0.2">
      <c r="F2492"/>
      <c r="M2492" s="2"/>
      <c r="N2492"/>
      <c r="O2492"/>
      <c r="U2492"/>
      <c r="V2492"/>
    </row>
    <row r="2493" spans="6:22" x14ac:dyDescent="0.2">
      <c r="F2493"/>
      <c r="M2493" s="2"/>
      <c r="N2493"/>
      <c r="O2493"/>
      <c r="U2493"/>
      <c r="V2493"/>
    </row>
    <row r="2494" spans="6:22" x14ac:dyDescent="0.2">
      <c r="F2494"/>
      <c r="M2494" s="2"/>
      <c r="N2494"/>
      <c r="O2494"/>
      <c r="U2494"/>
      <c r="V2494"/>
    </row>
    <row r="2495" spans="6:22" x14ac:dyDescent="0.2">
      <c r="F2495"/>
      <c r="M2495" s="2"/>
      <c r="N2495"/>
      <c r="O2495"/>
      <c r="U2495"/>
      <c r="V2495"/>
    </row>
    <row r="2496" spans="6:22" x14ac:dyDescent="0.2">
      <c r="F2496"/>
      <c r="M2496" s="2"/>
      <c r="N2496"/>
      <c r="O2496"/>
      <c r="U2496"/>
      <c r="V2496"/>
    </row>
    <row r="2497" spans="6:22" x14ac:dyDescent="0.2">
      <c r="F2497"/>
      <c r="M2497" s="2"/>
      <c r="N2497"/>
      <c r="O2497"/>
      <c r="U2497"/>
      <c r="V2497"/>
    </row>
    <row r="2498" spans="6:22" x14ac:dyDescent="0.2">
      <c r="F2498"/>
      <c r="M2498" s="2"/>
      <c r="N2498"/>
      <c r="O2498"/>
      <c r="U2498"/>
      <c r="V2498"/>
    </row>
    <row r="2499" spans="6:22" x14ac:dyDescent="0.2">
      <c r="F2499"/>
      <c r="M2499" s="2"/>
      <c r="N2499"/>
      <c r="O2499"/>
      <c r="U2499"/>
      <c r="V2499"/>
    </row>
    <row r="2500" spans="6:22" x14ac:dyDescent="0.2">
      <c r="M2500" s="2"/>
    </row>
    <row r="2501" spans="6:22" x14ac:dyDescent="0.2">
      <c r="M2501" s="2"/>
    </row>
    <row r="2502" spans="6:22" x14ac:dyDescent="0.2">
      <c r="M2502" s="2"/>
    </row>
    <row r="2503" spans="6:22" x14ac:dyDescent="0.2">
      <c r="M2503" s="2"/>
    </row>
    <row r="2504" spans="6:22" x14ac:dyDescent="0.2">
      <c r="M2504" s="2"/>
    </row>
    <row r="2505" spans="6:22" x14ac:dyDescent="0.2">
      <c r="M2505" s="2"/>
    </row>
    <row r="2506" spans="6:22" x14ac:dyDescent="0.2">
      <c r="M2506" s="2"/>
    </row>
    <row r="2507" spans="6:22" x14ac:dyDescent="0.2">
      <c r="M2507" s="2"/>
    </row>
    <row r="2508" spans="6:22" x14ac:dyDescent="0.2">
      <c r="M2508" s="2"/>
    </row>
    <row r="2509" spans="6:22" x14ac:dyDescent="0.2">
      <c r="M2509" s="2"/>
    </row>
    <row r="2510" spans="6:22" x14ac:dyDescent="0.2">
      <c r="F2510"/>
      <c r="M2510" s="2"/>
      <c r="N2510"/>
      <c r="O2510"/>
      <c r="U2510"/>
      <c r="V2510"/>
    </row>
    <row r="2511" spans="6:22" x14ac:dyDescent="0.2">
      <c r="M2511" s="2"/>
    </row>
    <row r="2512" spans="6:22" x14ac:dyDescent="0.2">
      <c r="M2512" s="2"/>
    </row>
    <row r="2513" spans="6:22" x14ac:dyDescent="0.2">
      <c r="F2513"/>
      <c r="M2513" s="2"/>
      <c r="N2513"/>
      <c r="O2513"/>
      <c r="U2513"/>
      <c r="V2513"/>
    </row>
    <row r="2514" spans="6:22" x14ac:dyDescent="0.2">
      <c r="F2514"/>
      <c r="M2514" s="2"/>
      <c r="N2514"/>
      <c r="O2514"/>
      <c r="U2514"/>
      <c r="V2514"/>
    </row>
    <row r="2515" spans="6:22" x14ac:dyDescent="0.2">
      <c r="M2515" s="2"/>
    </row>
    <row r="2516" spans="6:22" x14ac:dyDescent="0.2">
      <c r="M2516" s="2"/>
    </row>
    <row r="2517" spans="6:22" x14ac:dyDescent="0.2">
      <c r="M2517" s="2"/>
    </row>
    <row r="2518" spans="6:22" x14ac:dyDescent="0.2">
      <c r="M2518" s="2"/>
    </row>
    <row r="2519" spans="6:22" x14ac:dyDescent="0.2">
      <c r="M2519" s="2"/>
    </row>
    <row r="2520" spans="6:22" x14ac:dyDescent="0.2">
      <c r="F2520"/>
      <c r="M2520" s="2"/>
      <c r="N2520"/>
      <c r="O2520"/>
      <c r="U2520"/>
      <c r="V2520"/>
    </row>
    <row r="2521" spans="6:22" x14ac:dyDescent="0.2">
      <c r="F2521"/>
      <c r="M2521" s="2"/>
      <c r="N2521"/>
      <c r="O2521"/>
      <c r="U2521"/>
      <c r="V2521"/>
    </row>
    <row r="2522" spans="6:22" x14ac:dyDescent="0.2">
      <c r="F2522"/>
      <c r="M2522" s="2"/>
      <c r="N2522"/>
      <c r="O2522"/>
      <c r="U2522"/>
      <c r="V2522"/>
    </row>
    <row r="2523" spans="6:22" x14ac:dyDescent="0.2">
      <c r="F2523"/>
      <c r="M2523" s="2"/>
      <c r="N2523"/>
      <c r="O2523"/>
      <c r="U2523"/>
      <c r="V2523"/>
    </row>
    <row r="2524" spans="6:22" x14ac:dyDescent="0.2">
      <c r="F2524"/>
      <c r="M2524" s="2"/>
      <c r="N2524"/>
      <c r="O2524"/>
      <c r="U2524"/>
      <c r="V2524"/>
    </row>
    <row r="2525" spans="6:22" x14ac:dyDescent="0.2">
      <c r="F2525"/>
      <c r="M2525" s="2"/>
      <c r="N2525"/>
      <c r="O2525"/>
      <c r="U2525"/>
      <c r="V2525"/>
    </row>
    <row r="2526" spans="6:22" x14ac:dyDescent="0.2">
      <c r="F2526"/>
      <c r="M2526" s="2"/>
      <c r="N2526"/>
      <c r="O2526"/>
      <c r="U2526"/>
      <c r="V2526"/>
    </row>
    <row r="2527" spans="6:22" x14ac:dyDescent="0.2">
      <c r="F2527"/>
      <c r="M2527" s="2"/>
      <c r="N2527"/>
      <c r="O2527"/>
      <c r="U2527"/>
      <c r="V2527"/>
    </row>
    <row r="2528" spans="6:22" x14ac:dyDescent="0.2">
      <c r="F2528"/>
      <c r="M2528" s="2"/>
      <c r="N2528"/>
      <c r="O2528"/>
      <c r="U2528"/>
      <c r="V2528"/>
    </row>
    <row r="2529" spans="6:22" x14ac:dyDescent="0.2">
      <c r="F2529"/>
      <c r="M2529" s="2"/>
      <c r="N2529"/>
      <c r="O2529"/>
      <c r="U2529"/>
      <c r="V2529"/>
    </row>
    <row r="2530" spans="6:22" x14ac:dyDescent="0.2">
      <c r="F2530"/>
      <c r="M2530" s="2"/>
      <c r="N2530"/>
      <c r="O2530"/>
      <c r="U2530"/>
      <c r="V2530"/>
    </row>
    <row r="2531" spans="6:22" x14ac:dyDescent="0.2">
      <c r="F2531"/>
      <c r="M2531" s="2"/>
      <c r="N2531"/>
      <c r="O2531"/>
      <c r="U2531"/>
      <c r="V2531"/>
    </row>
    <row r="2532" spans="6:22" x14ac:dyDescent="0.2">
      <c r="F2532"/>
      <c r="M2532" s="2"/>
      <c r="N2532"/>
      <c r="O2532"/>
      <c r="U2532"/>
      <c r="V2532"/>
    </row>
    <row r="2533" spans="6:22" x14ac:dyDescent="0.2">
      <c r="F2533"/>
      <c r="M2533" s="2"/>
      <c r="N2533"/>
      <c r="O2533"/>
      <c r="U2533"/>
      <c r="V2533"/>
    </row>
    <row r="2534" spans="6:22" x14ac:dyDescent="0.2">
      <c r="F2534"/>
      <c r="M2534" s="2"/>
      <c r="N2534"/>
      <c r="O2534"/>
      <c r="U2534"/>
      <c r="V2534"/>
    </row>
    <row r="2535" spans="6:22" x14ac:dyDescent="0.2">
      <c r="F2535"/>
      <c r="M2535" s="2"/>
      <c r="N2535"/>
      <c r="O2535"/>
      <c r="U2535"/>
      <c r="V2535"/>
    </row>
    <row r="2536" spans="6:22" x14ac:dyDescent="0.2">
      <c r="F2536"/>
      <c r="M2536" s="2"/>
      <c r="N2536"/>
      <c r="O2536"/>
      <c r="U2536"/>
      <c r="V2536"/>
    </row>
    <row r="2537" spans="6:22" x14ac:dyDescent="0.2">
      <c r="F2537"/>
      <c r="M2537" s="2"/>
      <c r="N2537"/>
      <c r="O2537"/>
      <c r="U2537"/>
      <c r="V2537"/>
    </row>
    <row r="2538" spans="6:22" x14ac:dyDescent="0.2">
      <c r="F2538"/>
      <c r="M2538" s="2"/>
      <c r="N2538"/>
      <c r="O2538"/>
      <c r="U2538"/>
      <c r="V2538"/>
    </row>
    <row r="2539" spans="6:22" x14ac:dyDescent="0.2">
      <c r="F2539"/>
      <c r="M2539" s="2"/>
      <c r="N2539"/>
      <c r="O2539"/>
      <c r="U2539"/>
      <c r="V2539"/>
    </row>
    <row r="2540" spans="6:22" x14ac:dyDescent="0.2">
      <c r="F2540"/>
      <c r="M2540" s="2"/>
      <c r="N2540"/>
      <c r="O2540"/>
      <c r="U2540"/>
      <c r="V2540"/>
    </row>
    <row r="2541" spans="6:22" x14ac:dyDescent="0.2">
      <c r="F2541"/>
      <c r="M2541" s="2"/>
      <c r="N2541"/>
      <c r="O2541"/>
      <c r="U2541"/>
      <c r="V2541"/>
    </row>
    <row r="2542" spans="6:22" x14ac:dyDescent="0.2">
      <c r="F2542"/>
      <c r="M2542" s="2"/>
      <c r="N2542"/>
      <c r="O2542"/>
      <c r="U2542"/>
      <c r="V2542"/>
    </row>
    <row r="2543" spans="6:22" x14ac:dyDescent="0.2">
      <c r="F2543"/>
      <c r="M2543" s="2"/>
      <c r="N2543"/>
      <c r="O2543"/>
      <c r="U2543"/>
      <c r="V2543"/>
    </row>
    <row r="2544" spans="6:22" x14ac:dyDescent="0.2">
      <c r="M2544" s="2"/>
    </row>
    <row r="2545" spans="6:22" x14ac:dyDescent="0.2">
      <c r="F2545"/>
      <c r="M2545" s="2"/>
      <c r="N2545"/>
      <c r="O2545"/>
      <c r="U2545"/>
      <c r="V2545"/>
    </row>
    <row r="2546" spans="6:22" x14ac:dyDescent="0.2">
      <c r="F2546"/>
      <c r="M2546" s="2"/>
      <c r="N2546"/>
      <c r="O2546"/>
      <c r="U2546"/>
      <c r="V2546"/>
    </row>
    <row r="2547" spans="6:22" x14ac:dyDescent="0.2">
      <c r="F2547"/>
      <c r="M2547" s="2"/>
      <c r="N2547"/>
      <c r="O2547"/>
      <c r="U2547"/>
      <c r="V2547"/>
    </row>
    <row r="2548" spans="6:22" x14ac:dyDescent="0.2">
      <c r="M2548" s="2"/>
    </row>
    <row r="2549" spans="6:22" x14ac:dyDescent="0.2">
      <c r="F2549"/>
      <c r="M2549" s="2"/>
      <c r="N2549"/>
      <c r="O2549"/>
      <c r="U2549"/>
      <c r="V2549"/>
    </row>
    <row r="2550" spans="6:22" x14ac:dyDescent="0.2">
      <c r="F2550"/>
      <c r="M2550" s="2"/>
      <c r="N2550"/>
      <c r="O2550"/>
      <c r="U2550"/>
      <c r="V2550"/>
    </row>
    <row r="2551" spans="6:22" x14ac:dyDescent="0.2">
      <c r="F2551"/>
      <c r="M2551" s="2"/>
      <c r="N2551"/>
      <c r="O2551"/>
      <c r="U2551"/>
      <c r="V2551"/>
    </row>
    <row r="2552" spans="6:22" x14ac:dyDescent="0.2">
      <c r="F2552"/>
      <c r="M2552" s="2"/>
      <c r="N2552"/>
      <c r="O2552"/>
      <c r="U2552"/>
      <c r="V2552"/>
    </row>
    <row r="2553" spans="6:22" x14ac:dyDescent="0.2">
      <c r="F2553"/>
      <c r="M2553" s="2"/>
      <c r="N2553"/>
      <c r="O2553"/>
      <c r="U2553"/>
      <c r="V2553"/>
    </row>
    <row r="2554" spans="6:22" x14ac:dyDescent="0.2">
      <c r="F2554"/>
      <c r="M2554" s="2"/>
      <c r="N2554"/>
      <c r="O2554"/>
      <c r="U2554"/>
      <c r="V2554"/>
    </row>
    <row r="2555" spans="6:22" x14ac:dyDescent="0.2">
      <c r="F2555"/>
      <c r="M2555" s="2"/>
      <c r="N2555"/>
      <c r="O2555"/>
      <c r="U2555"/>
      <c r="V2555"/>
    </row>
    <row r="2556" spans="6:22" x14ac:dyDescent="0.2">
      <c r="F2556"/>
      <c r="M2556" s="2"/>
      <c r="N2556"/>
      <c r="O2556"/>
      <c r="U2556"/>
      <c r="V2556"/>
    </row>
    <row r="2557" spans="6:22" x14ac:dyDescent="0.2">
      <c r="F2557"/>
      <c r="M2557" s="2"/>
      <c r="N2557"/>
      <c r="O2557"/>
      <c r="U2557"/>
      <c r="V2557"/>
    </row>
    <row r="2558" spans="6:22" x14ac:dyDescent="0.2">
      <c r="F2558"/>
      <c r="M2558" s="2"/>
      <c r="N2558"/>
      <c r="O2558"/>
      <c r="U2558"/>
      <c r="V2558"/>
    </row>
    <row r="2559" spans="6:22" x14ac:dyDescent="0.2">
      <c r="F2559"/>
      <c r="M2559" s="2"/>
      <c r="N2559"/>
      <c r="O2559"/>
      <c r="U2559"/>
      <c r="V2559"/>
    </row>
    <row r="2560" spans="6:22" x14ac:dyDescent="0.2">
      <c r="F2560"/>
      <c r="M2560" s="2"/>
      <c r="N2560"/>
      <c r="O2560"/>
      <c r="U2560"/>
      <c r="V2560"/>
    </row>
    <row r="2561" spans="6:22" x14ac:dyDescent="0.2">
      <c r="F2561"/>
      <c r="M2561" s="2"/>
      <c r="N2561"/>
      <c r="O2561"/>
      <c r="U2561"/>
      <c r="V2561"/>
    </row>
    <row r="2562" spans="6:22" x14ac:dyDescent="0.2">
      <c r="F2562"/>
      <c r="M2562" s="2"/>
      <c r="N2562"/>
      <c r="O2562"/>
      <c r="U2562"/>
      <c r="V2562"/>
    </row>
    <row r="2563" spans="6:22" x14ac:dyDescent="0.2">
      <c r="F2563"/>
      <c r="M2563" s="2"/>
      <c r="N2563"/>
      <c r="O2563"/>
      <c r="U2563"/>
      <c r="V2563"/>
    </row>
    <row r="2564" spans="6:22" x14ac:dyDescent="0.2">
      <c r="F2564"/>
      <c r="M2564" s="2"/>
      <c r="N2564"/>
      <c r="O2564"/>
      <c r="U2564"/>
      <c r="V2564"/>
    </row>
    <row r="2565" spans="6:22" x14ac:dyDescent="0.2">
      <c r="F2565"/>
      <c r="M2565" s="2"/>
      <c r="N2565"/>
      <c r="O2565"/>
      <c r="U2565"/>
      <c r="V2565"/>
    </row>
    <row r="2566" spans="6:22" x14ac:dyDescent="0.2">
      <c r="F2566"/>
      <c r="M2566" s="2"/>
      <c r="N2566"/>
      <c r="O2566"/>
      <c r="U2566"/>
      <c r="V2566"/>
    </row>
    <row r="2567" spans="6:22" x14ac:dyDescent="0.2">
      <c r="F2567"/>
      <c r="M2567" s="2"/>
      <c r="N2567"/>
      <c r="O2567"/>
      <c r="U2567"/>
      <c r="V2567"/>
    </row>
    <row r="2568" spans="6:22" x14ac:dyDescent="0.2">
      <c r="F2568"/>
      <c r="M2568" s="2"/>
      <c r="N2568"/>
      <c r="O2568"/>
      <c r="U2568"/>
      <c r="V2568"/>
    </row>
    <row r="2569" spans="6:22" x14ac:dyDescent="0.2">
      <c r="F2569"/>
      <c r="M2569" s="2"/>
      <c r="N2569"/>
      <c r="O2569"/>
      <c r="U2569"/>
      <c r="V2569"/>
    </row>
    <row r="2570" spans="6:22" x14ac:dyDescent="0.2">
      <c r="M2570" s="2"/>
    </row>
    <row r="2571" spans="6:22" x14ac:dyDescent="0.2">
      <c r="M2571" s="2"/>
    </row>
    <row r="2572" spans="6:22" x14ac:dyDescent="0.2">
      <c r="F2572"/>
      <c r="M2572" s="2"/>
      <c r="N2572"/>
      <c r="O2572"/>
      <c r="U2572"/>
      <c r="V2572"/>
    </row>
    <row r="2573" spans="6:22" x14ac:dyDescent="0.2">
      <c r="F2573"/>
      <c r="M2573" s="2"/>
      <c r="N2573"/>
      <c r="O2573"/>
      <c r="U2573"/>
      <c r="V2573"/>
    </row>
    <row r="2574" spans="6:22" x14ac:dyDescent="0.2">
      <c r="F2574"/>
      <c r="M2574" s="2"/>
      <c r="N2574"/>
      <c r="O2574"/>
      <c r="U2574"/>
      <c r="V2574"/>
    </row>
    <row r="2575" spans="6:22" x14ac:dyDescent="0.2">
      <c r="F2575"/>
      <c r="M2575" s="2"/>
      <c r="N2575"/>
      <c r="O2575"/>
      <c r="U2575"/>
      <c r="V2575"/>
    </row>
    <row r="2576" spans="6:22" x14ac:dyDescent="0.2">
      <c r="F2576"/>
      <c r="M2576" s="2"/>
      <c r="N2576"/>
      <c r="O2576"/>
      <c r="U2576"/>
      <c r="V2576"/>
    </row>
    <row r="2577" spans="6:22" x14ac:dyDescent="0.2">
      <c r="F2577"/>
      <c r="M2577" s="2"/>
      <c r="N2577"/>
      <c r="O2577"/>
      <c r="U2577"/>
      <c r="V2577"/>
    </row>
    <row r="2578" spans="6:22" x14ac:dyDescent="0.2">
      <c r="F2578"/>
      <c r="M2578" s="2"/>
      <c r="N2578"/>
      <c r="O2578"/>
      <c r="U2578"/>
      <c r="V2578"/>
    </row>
    <row r="2579" spans="6:22" x14ac:dyDescent="0.2">
      <c r="M2579" s="2"/>
    </row>
    <row r="2580" spans="6:22" x14ac:dyDescent="0.2">
      <c r="M2580" s="2"/>
    </row>
    <row r="2581" spans="6:22" x14ac:dyDescent="0.2">
      <c r="M2581" s="2"/>
    </row>
    <row r="2582" spans="6:22" x14ac:dyDescent="0.2">
      <c r="F2582"/>
      <c r="M2582" s="2"/>
      <c r="N2582"/>
      <c r="O2582"/>
      <c r="U2582"/>
      <c r="V2582"/>
    </row>
    <row r="2583" spans="6:22" x14ac:dyDescent="0.2">
      <c r="F2583"/>
      <c r="M2583" s="2"/>
      <c r="N2583"/>
      <c r="O2583"/>
      <c r="U2583"/>
      <c r="V2583"/>
    </row>
    <row r="2584" spans="6:22" x14ac:dyDescent="0.2">
      <c r="M2584" s="2"/>
    </row>
    <row r="2585" spans="6:22" x14ac:dyDescent="0.2">
      <c r="M2585" s="2"/>
    </row>
    <row r="2586" spans="6:22" x14ac:dyDescent="0.2">
      <c r="M2586" s="2"/>
    </row>
    <row r="2587" spans="6:22" x14ac:dyDescent="0.2">
      <c r="M2587" s="2"/>
    </row>
    <row r="2588" spans="6:22" x14ac:dyDescent="0.2">
      <c r="M2588" s="2"/>
    </row>
    <row r="2589" spans="6:22" x14ac:dyDescent="0.2">
      <c r="M2589" s="2"/>
    </row>
    <row r="2590" spans="6:22" x14ac:dyDescent="0.2">
      <c r="M2590" s="2"/>
    </row>
    <row r="2591" spans="6:22" x14ac:dyDescent="0.2">
      <c r="M2591" s="2"/>
    </row>
    <row r="2592" spans="6:22" x14ac:dyDescent="0.2">
      <c r="M2592" s="2"/>
    </row>
    <row r="2593" spans="6:22" x14ac:dyDescent="0.2">
      <c r="M2593" s="2"/>
    </row>
    <row r="2594" spans="6:22" x14ac:dyDescent="0.2">
      <c r="M2594" s="2"/>
    </row>
    <row r="2595" spans="6:22" x14ac:dyDescent="0.2">
      <c r="F2595"/>
      <c r="M2595" s="2"/>
      <c r="N2595"/>
      <c r="O2595"/>
      <c r="U2595"/>
      <c r="V2595"/>
    </row>
    <row r="2596" spans="6:22" x14ac:dyDescent="0.2">
      <c r="F2596"/>
      <c r="M2596" s="2"/>
      <c r="N2596"/>
      <c r="O2596"/>
      <c r="U2596"/>
      <c r="V2596"/>
    </row>
    <row r="2597" spans="6:22" x14ac:dyDescent="0.2">
      <c r="F2597"/>
      <c r="M2597" s="2"/>
      <c r="N2597"/>
      <c r="O2597"/>
      <c r="U2597"/>
      <c r="V2597"/>
    </row>
    <row r="2598" spans="6:22" x14ac:dyDescent="0.2">
      <c r="F2598"/>
      <c r="M2598" s="2"/>
      <c r="N2598"/>
      <c r="O2598"/>
      <c r="U2598"/>
      <c r="V2598"/>
    </row>
    <row r="2599" spans="6:22" x14ac:dyDescent="0.2">
      <c r="F2599"/>
      <c r="M2599" s="2"/>
      <c r="N2599"/>
      <c r="O2599"/>
      <c r="U2599"/>
      <c r="V2599"/>
    </row>
    <row r="2600" spans="6:22" x14ac:dyDescent="0.2">
      <c r="F2600"/>
      <c r="M2600" s="2"/>
      <c r="N2600"/>
      <c r="O2600"/>
      <c r="U2600"/>
      <c r="V2600"/>
    </row>
    <row r="2601" spans="6:22" x14ac:dyDescent="0.2">
      <c r="M2601" s="2"/>
    </row>
    <row r="2602" spans="6:22" x14ac:dyDescent="0.2">
      <c r="M2602" s="2"/>
    </row>
    <row r="2603" spans="6:22" x14ac:dyDescent="0.2">
      <c r="M2603" s="2"/>
    </row>
    <row r="2604" spans="6:22" x14ac:dyDescent="0.2">
      <c r="M2604" s="2"/>
    </row>
    <row r="2605" spans="6:22" x14ac:dyDescent="0.2">
      <c r="M2605" s="2"/>
    </row>
    <row r="2606" spans="6:22" x14ac:dyDescent="0.2">
      <c r="M2606" s="2"/>
    </row>
    <row r="2607" spans="6:22" x14ac:dyDescent="0.2">
      <c r="M2607" s="2"/>
    </row>
    <row r="2608" spans="6:22" x14ac:dyDescent="0.2">
      <c r="M2608" s="2"/>
    </row>
    <row r="2609" spans="6:22" x14ac:dyDescent="0.2">
      <c r="M2609" s="2"/>
    </row>
    <row r="2610" spans="6:22" x14ac:dyDescent="0.2">
      <c r="M2610" s="2"/>
    </row>
    <row r="2611" spans="6:22" x14ac:dyDescent="0.2">
      <c r="M2611" s="2"/>
    </row>
    <row r="2612" spans="6:22" x14ac:dyDescent="0.2">
      <c r="F2612"/>
      <c r="M2612" s="2"/>
      <c r="N2612"/>
      <c r="O2612"/>
      <c r="U2612"/>
      <c r="V2612"/>
    </row>
    <row r="2613" spans="6:22" x14ac:dyDescent="0.2">
      <c r="F2613"/>
      <c r="M2613" s="2"/>
      <c r="N2613"/>
      <c r="O2613"/>
      <c r="U2613"/>
      <c r="V2613"/>
    </row>
    <row r="2614" spans="6:22" x14ac:dyDescent="0.2">
      <c r="F2614"/>
      <c r="M2614" s="2"/>
      <c r="N2614"/>
      <c r="O2614"/>
      <c r="U2614"/>
      <c r="V2614"/>
    </row>
    <row r="2615" spans="6:22" x14ac:dyDescent="0.2">
      <c r="F2615"/>
      <c r="M2615" s="2"/>
      <c r="N2615"/>
      <c r="O2615"/>
      <c r="U2615"/>
      <c r="V2615"/>
    </row>
    <row r="2616" spans="6:22" x14ac:dyDescent="0.2">
      <c r="F2616"/>
      <c r="M2616" s="2"/>
      <c r="N2616"/>
      <c r="O2616"/>
      <c r="U2616"/>
      <c r="V2616"/>
    </row>
    <row r="2617" spans="6:22" x14ac:dyDescent="0.2">
      <c r="F2617"/>
      <c r="M2617" s="2"/>
      <c r="N2617"/>
      <c r="O2617"/>
      <c r="U2617"/>
      <c r="V2617"/>
    </row>
    <row r="2618" spans="6:22" x14ac:dyDescent="0.2">
      <c r="F2618"/>
      <c r="M2618" s="2"/>
      <c r="N2618"/>
      <c r="O2618"/>
      <c r="U2618"/>
      <c r="V2618"/>
    </row>
    <row r="2619" spans="6:22" x14ac:dyDescent="0.2">
      <c r="F2619"/>
      <c r="M2619" s="2"/>
      <c r="N2619"/>
      <c r="O2619"/>
      <c r="U2619"/>
      <c r="V2619"/>
    </row>
    <row r="2620" spans="6:22" x14ac:dyDescent="0.2">
      <c r="F2620"/>
      <c r="M2620" s="2"/>
      <c r="N2620"/>
      <c r="O2620"/>
      <c r="U2620"/>
      <c r="V2620"/>
    </row>
    <row r="2621" spans="6:22" x14ac:dyDescent="0.2">
      <c r="F2621"/>
      <c r="M2621" s="2"/>
      <c r="N2621"/>
      <c r="O2621"/>
      <c r="U2621"/>
      <c r="V2621"/>
    </row>
    <row r="2622" spans="6:22" x14ac:dyDescent="0.2">
      <c r="F2622"/>
      <c r="M2622" s="2"/>
      <c r="N2622"/>
      <c r="O2622"/>
      <c r="U2622"/>
      <c r="V2622"/>
    </row>
    <row r="2623" spans="6:22" x14ac:dyDescent="0.2">
      <c r="F2623"/>
      <c r="M2623" s="2"/>
      <c r="N2623"/>
      <c r="O2623"/>
      <c r="U2623"/>
      <c r="V2623"/>
    </row>
    <row r="2624" spans="6:22" x14ac:dyDescent="0.2">
      <c r="F2624"/>
      <c r="M2624" s="2"/>
      <c r="N2624"/>
      <c r="O2624"/>
      <c r="U2624"/>
      <c r="V2624"/>
    </row>
    <row r="2625" spans="6:22" x14ac:dyDescent="0.2">
      <c r="F2625"/>
      <c r="M2625" s="2"/>
      <c r="N2625"/>
      <c r="O2625"/>
      <c r="U2625"/>
      <c r="V2625"/>
    </row>
    <row r="2626" spans="6:22" x14ac:dyDescent="0.2">
      <c r="F2626"/>
      <c r="M2626" s="2"/>
      <c r="N2626"/>
      <c r="O2626"/>
      <c r="U2626"/>
      <c r="V2626"/>
    </row>
    <row r="2627" spans="6:22" x14ac:dyDescent="0.2">
      <c r="F2627"/>
      <c r="M2627" s="2"/>
      <c r="N2627"/>
      <c r="O2627"/>
      <c r="U2627"/>
      <c r="V2627"/>
    </row>
    <row r="2628" spans="6:22" x14ac:dyDescent="0.2">
      <c r="F2628"/>
      <c r="M2628" s="2"/>
      <c r="N2628"/>
      <c r="O2628"/>
      <c r="U2628"/>
      <c r="V2628"/>
    </row>
    <row r="2629" spans="6:22" x14ac:dyDescent="0.2">
      <c r="F2629"/>
      <c r="M2629" s="2"/>
      <c r="N2629"/>
      <c r="O2629"/>
      <c r="U2629"/>
      <c r="V2629"/>
    </row>
    <row r="2630" spans="6:22" x14ac:dyDescent="0.2">
      <c r="F2630"/>
      <c r="M2630" s="2"/>
      <c r="N2630"/>
      <c r="O2630"/>
      <c r="U2630"/>
      <c r="V2630"/>
    </row>
    <row r="2631" spans="6:22" x14ac:dyDescent="0.2">
      <c r="F2631"/>
      <c r="M2631" s="2"/>
      <c r="N2631"/>
      <c r="O2631"/>
      <c r="U2631"/>
      <c r="V2631"/>
    </row>
    <row r="2632" spans="6:22" x14ac:dyDescent="0.2">
      <c r="F2632"/>
      <c r="M2632" s="2"/>
      <c r="N2632"/>
      <c r="O2632"/>
      <c r="U2632"/>
      <c r="V2632"/>
    </row>
    <row r="2633" spans="6:22" x14ac:dyDescent="0.2">
      <c r="F2633"/>
      <c r="M2633" s="2"/>
      <c r="N2633"/>
      <c r="O2633"/>
      <c r="U2633"/>
      <c r="V2633"/>
    </row>
    <row r="2634" spans="6:22" x14ac:dyDescent="0.2">
      <c r="F2634"/>
      <c r="M2634" s="2"/>
      <c r="N2634"/>
      <c r="O2634"/>
      <c r="U2634"/>
      <c r="V2634"/>
    </row>
    <row r="2635" spans="6:22" x14ac:dyDescent="0.2">
      <c r="F2635"/>
      <c r="M2635" s="2"/>
      <c r="N2635"/>
      <c r="O2635"/>
      <c r="U2635"/>
      <c r="V2635"/>
    </row>
    <row r="2636" spans="6:22" x14ac:dyDescent="0.2">
      <c r="F2636"/>
      <c r="M2636" s="2"/>
      <c r="N2636"/>
      <c r="O2636"/>
      <c r="U2636"/>
      <c r="V2636"/>
    </row>
    <row r="2637" spans="6:22" x14ac:dyDescent="0.2">
      <c r="F2637"/>
      <c r="M2637" s="2"/>
      <c r="N2637"/>
      <c r="O2637"/>
      <c r="U2637"/>
      <c r="V2637"/>
    </row>
    <row r="2638" spans="6:22" x14ac:dyDescent="0.2">
      <c r="F2638"/>
      <c r="M2638" s="2"/>
      <c r="N2638"/>
      <c r="O2638"/>
      <c r="U2638"/>
      <c r="V2638"/>
    </row>
    <row r="2639" spans="6:22" x14ac:dyDescent="0.2">
      <c r="F2639"/>
      <c r="M2639" s="2"/>
      <c r="N2639"/>
      <c r="O2639"/>
      <c r="U2639"/>
      <c r="V2639"/>
    </row>
    <row r="2640" spans="6:22" x14ac:dyDescent="0.2">
      <c r="M2640" s="2"/>
    </row>
    <row r="2641" spans="6:22" x14ac:dyDescent="0.2">
      <c r="M2641" s="2"/>
    </row>
    <row r="2642" spans="6:22" x14ac:dyDescent="0.2">
      <c r="M2642" s="2"/>
    </row>
    <row r="2643" spans="6:22" x14ac:dyDescent="0.2">
      <c r="M2643" s="2"/>
    </row>
    <row r="2644" spans="6:22" x14ac:dyDescent="0.2">
      <c r="M2644" s="2"/>
    </row>
    <row r="2645" spans="6:22" x14ac:dyDescent="0.2">
      <c r="M2645" s="2"/>
    </row>
    <row r="2646" spans="6:22" x14ac:dyDescent="0.2">
      <c r="M2646" s="2"/>
    </row>
    <row r="2647" spans="6:22" x14ac:dyDescent="0.2">
      <c r="M2647" s="2"/>
    </row>
    <row r="2648" spans="6:22" x14ac:dyDescent="0.2">
      <c r="M2648" s="2"/>
    </row>
    <row r="2649" spans="6:22" x14ac:dyDescent="0.2">
      <c r="M2649" s="2"/>
    </row>
    <row r="2650" spans="6:22" x14ac:dyDescent="0.2">
      <c r="M2650" s="2"/>
    </row>
    <row r="2651" spans="6:22" x14ac:dyDescent="0.2">
      <c r="M2651" s="2"/>
    </row>
    <row r="2652" spans="6:22" x14ac:dyDescent="0.2">
      <c r="F2652"/>
      <c r="M2652" s="2"/>
      <c r="N2652"/>
      <c r="O2652"/>
      <c r="U2652"/>
      <c r="V2652"/>
    </row>
    <row r="2653" spans="6:22" x14ac:dyDescent="0.2">
      <c r="M2653" s="2"/>
    </row>
    <row r="2654" spans="6:22" x14ac:dyDescent="0.2">
      <c r="F2654"/>
      <c r="M2654" s="2"/>
      <c r="N2654"/>
      <c r="O2654"/>
      <c r="U2654"/>
      <c r="V2654"/>
    </row>
    <row r="2655" spans="6:22" x14ac:dyDescent="0.2">
      <c r="F2655"/>
      <c r="M2655" s="2"/>
      <c r="N2655"/>
      <c r="O2655"/>
      <c r="U2655"/>
      <c r="V2655"/>
    </row>
    <row r="2656" spans="6:22" x14ac:dyDescent="0.2">
      <c r="F2656"/>
      <c r="M2656" s="2"/>
      <c r="N2656"/>
      <c r="O2656"/>
      <c r="U2656"/>
      <c r="V2656"/>
    </row>
    <row r="2657" spans="6:22" x14ac:dyDescent="0.2">
      <c r="F2657"/>
      <c r="M2657" s="2"/>
      <c r="N2657"/>
      <c r="O2657"/>
      <c r="U2657"/>
      <c r="V2657"/>
    </row>
    <row r="2658" spans="6:22" x14ac:dyDescent="0.2">
      <c r="M2658" s="2"/>
    </row>
    <row r="2659" spans="6:22" x14ac:dyDescent="0.2">
      <c r="M2659" s="2"/>
    </row>
    <row r="2660" spans="6:22" x14ac:dyDescent="0.2">
      <c r="M2660" s="2"/>
    </row>
    <row r="2661" spans="6:22" x14ac:dyDescent="0.2">
      <c r="M2661" s="2"/>
    </row>
    <row r="2662" spans="6:22" x14ac:dyDescent="0.2">
      <c r="M2662" s="2"/>
    </row>
    <row r="2663" spans="6:22" x14ac:dyDescent="0.2">
      <c r="M2663" s="2"/>
    </row>
    <row r="2664" spans="6:22" x14ac:dyDescent="0.2">
      <c r="M2664" s="2"/>
    </row>
    <row r="2665" spans="6:22" x14ac:dyDescent="0.2">
      <c r="M2665" s="2"/>
    </row>
    <row r="2666" spans="6:22" x14ac:dyDescent="0.2">
      <c r="M2666" s="2"/>
    </row>
    <row r="2667" spans="6:22" x14ac:dyDescent="0.2">
      <c r="M2667" s="2"/>
    </row>
    <row r="2668" spans="6:22" x14ac:dyDescent="0.2">
      <c r="M2668" s="2"/>
    </row>
    <row r="2669" spans="6:22" x14ac:dyDescent="0.2">
      <c r="M2669" s="2"/>
    </row>
    <row r="2670" spans="6:22" x14ac:dyDescent="0.2">
      <c r="F2670"/>
      <c r="M2670" s="2"/>
      <c r="N2670"/>
      <c r="O2670"/>
      <c r="U2670"/>
      <c r="V2670"/>
    </row>
    <row r="2671" spans="6:22" x14ac:dyDescent="0.2">
      <c r="M2671" s="2"/>
    </row>
    <row r="2672" spans="6:22" x14ac:dyDescent="0.2">
      <c r="F2672"/>
      <c r="M2672" s="2"/>
      <c r="N2672"/>
      <c r="O2672"/>
      <c r="U2672"/>
      <c r="V2672"/>
    </row>
    <row r="2673" spans="6:22" x14ac:dyDescent="0.2">
      <c r="F2673"/>
      <c r="M2673" s="2"/>
      <c r="N2673"/>
      <c r="O2673"/>
      <c r="U2673"/>
      <c r="V2673"/>
    </row>
    <row r="2674" spans="6:22" x14ac:dyDescent="0.2">
      <c r="F2674"/>
      <c r="M2674" s="2"/>
      <c r="N2674"/>
      <c r="O2674"/>
      <c r="U2674"/>
      <c r="V2674"/>
    </row>
    <row r="2675" spans="6:22" x14ac:dyDescent="0.2">
      <c r="F2675"/>
      <c r="M2675" s="2"/>
      <c r="N2675"/>
      <c r="O2675"/>
      <c r="U2675"/>
      <c r="V2675"/>
    </row>
    <row r="2676" spans="6:22" x14ac:dyDescent="0.2">
      <c r="F2676"/>
      <c r="M2676" s="2"/>
      <c r="N2676"/>
      <c r="O2676"/>
      <c r="U2676"/>
      <c r="V2676"/>
    </row>
    <row r="2677" spans="6:22" x14ac:dyDescent="0.2">
      <c r="F2677"/>
      <c r="M2677" s="2"/>
      <c r="N2677"/>
      <c r="O2677"/>
      <c r="U2677"/>
      <c r="V2677"/>
    </row>
    <row r="2678" spans="6:22" x14ac:dyDescent="0.2">
      <c r="F2678"/>
      <c r="M2678" s="2"/>
      <c r="N2678"/>
      <c r="O2678"/>
      <c r="U2678"/>
      <c r="V2678"/>
    </row>
    <row r="2679" spans="6:22" x14ac:dyDescent="0.2">
      <c r="F2679"/>
      <c r="M2679" s="2"/>
      <c r="N2679"/>
      <c r="O2679"/>
      <c r="U2679"/>
      <c r="V2679"/>
    </row>
    <row r="2680" spans="6:22" x14ac:dyDescent="0.2">
      <c r="F2680"/>
      <c r="M2680" s="2"/>
      <c r="N2680"/>
      <c r="O2680"/>
      <c r="U2680"/>
      <c r="V2680"/>
    </row>
    <row r="2681" spans="6:22" x14ac:dyDescent="0.2">
      <c r="F2681"/>
      <c r="M2681" s="2"/>
      <c r="N2681"/>
      <c r="O2681"/>
      <c r="U2681"/>
      <c r="V2681"/>
    </row>
    <row r="2682" spans="6:22" x14ac:dyDescent="0.2">
      <c r="F2682"/>
      <c r="M2682" s="2"/>
      <c r="N2682"/>
      <c r="O2682"/>
      <c r="U2682"/>
      <c r="V2682"/>
    </row>
    <row r="2683" spans="6:22" x14ac:dyDescent="0.2">
      <c r="F2683"/>
      <c r="M2683" s="2"/>
      <c r="N2683"/>
      <c r="O2683"/>
      <c r="U2683"/>
      <c r="V2683"/>
    </row>
    <row r="2684" spans="6:22" x14ac:dyDescent="0.2">
      <c r="F2684"/>
      <c r="M2684" s="2"/>
      <c r="N2684"/>
      <c r="O2684"/>
      <c r="U2684"/>
      <c r="V2684"/>
    </row>
    <row r="2685" spans="6:22" x14ac:dyDescent="0.2">
      <c r="F2685"/>
      <c r="M2685" s="2"/>
      <c r="N2685"/>
      <c r="O2685"/>
      <c r="U2685"/>
      <c r="V2685"/>
    </row>
    <row r="2686" spans="6:22" x14ac:dyDescent="0.2">
      <c r="F2686"/>
      <c r="M2686" s="2"/>
      <c r="N2686"/>
      <c r="O2686"/>
      <c r="U2686"/>
      <c r="V2686"/>
    </row>
    <row r="2687" spans="6:22" x14ac:dyDescent="0.2">
      <c r="F2687"/>
      <c r="M2687" s="2"/>
      <c r="N2687"/>
      <c r="O2687"/>
      <c r="U2687"/>
      <c r="V2687"/>
    </row>
    <row r="2688" spans="6:22" x14ac:dyDescent="0.2">
      <c r="F2688"/>
      <c r="M2688" s="2"/>
      <c r="N2688"/>
      <c r="O2688"/>
      <c r="U2688"/>
      <c r="V2688"/>
    </row>
    <row r="2689" spans="6:22" x14ac:dyDescent="0.2">
      <c r="F2689"/>
      <c r="M2689" s="2"/>
      <c r="N2689"/>
      <c r="O2689"/>
      <c r="U2689"/>
      <c r="V2689"/>
    </row>
    <row r="2690" spans="6:22" x14ac:dyDescent="0.2">
      <c r="F2690"/>
      <c r="M2690" s="2"/>
      <c r="N2690"/>
      <c r="O2690"/>
      <c r="U2690"/>
      <c r="V2690"/>
    </row>
    <row r="2691" spans="6:22" x14ac:dyDescent="0.2">
      <c r="F2691"/>
      <c r="M2691" s="2"/>
      <c r="N2691"/>
      <c r="O2691"/>
      <c r="U2691"/>
      <c r="V2691"/>
    </row>
    <row r="2692" spans="6:22" x14ac:dyDescent="0.2">
      <c r="F2692"/>
      <c r="M2692" s="2"/>
      <c r="N2692"/>
      <c r="O2692"/>
      <c r="U2692"/>
      <c r="V2692"/>
    </row>
    <row r="2693" spans="6:22" x14ac:dyDescent="0.2">
      <c r="F2693"/>
      <c r="M2693" s="2"/>
      <c r="N2693"/>
      <c r="O2693"/>
      <c r="U2693"/>
      <c r="V2693"/>
    </row>
    <row r="2694" spans="6:22" x14ac:dyDescent="0.2">
      <c r="F2694"/>
      <c r="M2694" s="2"/>
      <c r="N2694"/>
      <c r="O2694"/>
      <c r="U2694"/>
      <c r="V2694"/>
    </row>
    <row r="2695" spans="6:22" x14ac:dyDescent="0.2">
      <c r="F2695"/>
      <c r="M2695" s="2"/>
      <c r="N2695"/>
      <c r="O2695"/>
      <c r="U2695"/>
      <c r="V2695"/>
    </row>
    <row r="2696" spans="6:22" x14ac:dyDescent="0.2">
      <c r="F2696"/>
      <c r="M2696" s="2"/>
      <c r="N2696"/>
      <c r="O2696"/>
      <c r="U2696"/>
      <c r="V2696"/>
    </row>
    <row r="2697" spans="6:22" x14ac:dyDescent="0.2">
      <c r="F2697"/>
      <c r="M2697" s="2"/>
      <c r="N2697"/>
      <c r="O2697"/>
      <c r="U2697"/>
      <c r="V2697"/>
    </row>
    <row r="2698" spans="6:22" x14ac:dyDescent="0.2">
      <c r="F2698"/>
      <c r="M2698" s="2"/>
      <c r="N2698"/>
      <c r="O2698"/>
      <c r="U2698"/>
      <c r="V2698"/>
    </row>
    <row r="2699" spans="6:22" x14ac:dyDescent="0.2">
      <c r="F2699"/>
      <c r="M2699" s="2"/>
      <c r="N2699"/>
      <c r="O2699"/>
      <c r="U2699"/>
      <c r="V2699"/>
    </row>
    <row r="2700" spans="6:22" x14ac:dyDescent="0.2">
      <c r="F2700"/>
      <c r="M2700" s="2"/>
      <c r="N2700"/>
      <c r="O2700"/>
      <c r="U2700"/>
      <c r="V2700"/>
    </row>
    <row r="2701" spans="6:22" x14ac:dyDescent="0.2">
      <c r="F2701"/>
      <c r="M2701" s="2"/>
      <c r="N2701"/>
      <c r="O2701"/>
      <c r="U2701"/>
      <c r="V2701"/>
    </row>
    <row r="2702" spans="6:22" x14ac:dyDescent="0.2">
      <c r="F2702"/>
      <c r="M2702" s="2"/>
      <c r="N2702"/>
      <c r="O2702"/>
      <c r="U2702"/>
      <c r="V2702"/>
    </row>
    <row r="2703" spans="6:22" x14ac:dyDescent="0.2">
      <c r="F2703"/>
      <c r="M2703" s="2"/>
      <c r="N2703"/>
      <c r="O2703"/>
      <c r="U2703"/>
      <c r="V2703"/>
    </row>
    <row r="2704" spans="6:22" x14ac:dyDescent="0.2">
      <c r="F2704"/>
      <c r="M2704" s="2"/>
      <c r="N2704"/>
      <c r="O2704"/>
      <c r="U2704"/>
      <c r="V2704"/>
    </row>
    <row r="2705" spans="6:22" x14ac:dyDescent="0.2">
      <c r="F2705"/>
      <c r="M2705" s="2"/>
      <c r="N2705"/>
      <c r="O2705"/>
      <c r="U2705"/>
      <c r="V2705"/>
    </row>
    <row r="2706" spans="6:22" x14ac:dyDescent="0.2">
      <c r="M2706" s="2"/>
    </row>
    <row r="2707" spans="6:22" x14ac:dyDescent="0.2">
      <c r="F2707"/>
      <c r="M2707" s="2"/>
      <c r="N2707"/>
      <c r="O2707"/>
      <c r="U2707"/>
      <c r="V2707"/>
    </row>
    <row r="2708" spans="6:22" x14ac:dyDescent="0.2">
      <c r="F2708"/>
      <c r="M2708" s="2"/>
      <c r="N2708"/>
      <c r="O2708"/>
      <c r="U2708"/>
      <c r="V2708"/>
    </row>
    <row r="2709" spans="6:22" x14ac:dyDescent="0.2">
      <c r="M2709" s="2"/>
    </row>
    <row r="2710" spans="6:22" x14ac:dyDescent="0.2">
      <c r="M2710" s="2"/>
    </row>
    <row r="2711" spans="6:22" x14ac:dyDescent="0.2">
      <c r="F2711"/>
      <c r="M2711" s="2"/>
      <c r="N2711"/>
      <c r="O2711"/>
      <c r="U2711"/>
      <c r="V2711"/>
    </row>
    <row r="2712" spans="6:22" x14ac:dyDescent="0.2">
      <c r="F2712"/>
      <c r="M2712" s="2"/>
      <c r="N2712"/>
      <c r="O2712"/>
      <c r="U2712"/>
      <c r="V2712"/>
    </row>
    <row r="2713" spans="6:22" x14ac:dyDescent="0.2">
      <c r="F2713"/>
      <c r="M2713" s="2"/>
      <c r="N2713"/>
      <c r="O2713"/>
      <c r="U2713"/>
      <c r="V2713"/>
    </row>
    <row r="2714" spans="6:22" x14ac:dyDescent="0.2">
      <c r="F2714"/>
      <c r="M2714" s="2"/>
      <c r="N2714"/>
      <c r="O2714"/>
      <c r="U2714"/>
      <c r="V2714"/>
    </row>
    <row r="2715" spans="6:22" x14ac:dyDescent="0.2">
      <c r="F2715"/>
      <c r="M2715" s="2"/>
      <c r="N2715"/>
      <c r="O2715"/>
      <c r="U2715"/>
      <c r="V2715"/>
    </row>
    <row r="2716" spans="6:22" x14ac:dyDescent="0.2">
      <c r="M2716" s="2"/>
    </row>
    <row r="2717" spans="6:22" x14ac:dyDescent="0.2">
      <c r="F2717"/>
      <c r="M2717" s="2"/>
      <c r="N2717"/>
      <c r="O2717"/>
      <c r="U2717"/>
      <c r="V2717"/>
    </row>
    <row r="2718" spans="6:22" x14ac:dyDescent="0.2">
      <c r="F2718"/>
      <c r="M2718" s="2"/>
      <c r="N2718"/>
      <c r="O2718"/>
      <c r="U2718"/>
      <c r="V2718"/>
    </row>
    <row r="2719" spans="6:22" x14ac:dyDescent="0.2">
      <c r="F2719"/>
      <c r="M2719" s="2"/>
      <c r="N2719"/>
      <c r="O2719"/>
      <c r="U2719"/>
      <c r="V2719"/>
    </row>
    <row r="2720" spans="6:22" x14ac:dyDescent="0.2">
      <c r="F2720"/>
      <c r="M2720" s="2"/>
      <c r="N2720"/>
      <c r="O2720"/>
      <c r="U2720"/>
      <c r="V2720"/>
    </row>
    <row r="2721" spans="6:22" x14ac:dyDescent="0.2">
      <c r="F2721"/>
      <c r="M2721" s="2"/>
      <c r="N2721"/>
      <c r="O2721"/>
      <c r="U2721"/>
      <c r="V2721"/>
    </row>
    <row r="2722" spans="6:22" x14ac:dyDescent="0.2">
      <c r="F2722"/>
      <c r="M2722" s="2"/>
      <c r="N2722"/>
      <c r="O2722"/>
      <c r="U2722"/>
      <c r="V2722"/>
    </row>
    <row r="2723" spans="6:22" x14ac:dyDescent="0.2">
      <c r="F2723"/>
      <c r="M2723" s="2"/>
      <c r="N2723"/>
      <c r="O2723"/>
      <c r="U2723"/>
      <c r="V2723"/>
    </row>
    <row r="2724" spans="6:22" x14ac:dyDescent="0.2">
      <c r="F2724"/>
      <c r="M2724" s="2"/>
      <c r="N2724"/>
      <c r="O2724"/>
      <c r="U2724"/>
      <c r="V2724"/>
    </row>
    <row r="2725" spans="6:22" x14ac:dyDescent="0.2">
      <c r="F2725"/>
      <c r="M2725" s="2"/>
      <c r="N2725"/>
      <c r="O2725"/>
      <c r="U2725"/>
      <c r="V2725"/>
    </row>
    <row r="2726" spans="6:22" x14ac:dyDescent="0.2">
      <c r="F2726"/>
      <c r="M2726" s="2"/>
      <c r="N2726"/>
      <c r="O2726"/>
      <c r="U2726"/>
      <c r="V2726"/>
    </row>
    <row r="2727" spans="6:22" x14ac:dyDescent="0.2">
      <c r="F2727"/>
      <c r="M2727" s="2"/>
      <c r="N2727"/>
      <c r="O2727"/>
      <c r="U2727"/>
      <c r="V2727"/>
    </row>
    <row r="2728" spans="6:22" x14ac:dyDescent="0.2">
      <c r="F2728"/>
      <c r="M2728" s="2"/>
      <c r="N2728"/>
      <c r="O2728"/>
      <c r="U2728"/>
      <c r="V2728"/>
    </row>
    <row r="2729" spans="6:22" x14ac:dyDescent="0.2">
      <c r="F2729"/>
      <c r="M2729" s="2"/>
      <c r="N2729"/>
      <c r="O2729"/>
      <c r="U2729"/>
      <c r="V2729"/>
    </row>
    <row r="2730" spans="6:22" x14ac:dyDescent="0.2">
      <c r="M2730" s="2"/>
    </row>
    <row r="2731" spans="6:22" x14ac:dyDescent="0.2">
      <c r="M2731" s="2"/>
    </row>
    <row r="2732" spans="6:22" x14ac:dyDescent="0.2">
      <c r="M2732" s="2"/>
    </row>
    <row r="2733" spans="6:22" x14ac:dyDescent="0.2">
      <c r="M2733" s="2"/>
    </row>
    <row r="2734" spans="6:22" x14ac:dyDescent="0.2">
      <c r="M2734" s="2"/>
    </row>
    <row r="2735" spans="6:22" x14ac:dyDescent="0.2">
      <c r="M2735" s="2"/>
    </row>
    <row r="2736" spans="6:22" x14ac:dyDescent="0.2">
      <c r="M2736" s="2"/>
    </row>
    <row r="2737" spans="6:22" x14ac:dyDescent="0.2">
      <c r="M2737" s="2"/>
    </row>
    <row r="2738" spans="6:22" x14ac:dyDescent="0.2">
      <c r="M2738" s="2"/>
    </row>
    <row r="2739" spans="6:22" x14ac:dyDescent="0.2">
      <c r="M2739" s="2"/>
    </row>
    <row r="2740" spans="6:22" x14ac:dyDescent="0.2">
      <c r="M2740" s="2"/>
    </row>
    <row r="2741" spans="6:22" x14ac:dyDescent="0.2">
      <c r="M2741" s="2"/>
    </row>
    <row r="2742" spans="6:22" x14ac:dyDescent="0.2">
      <c r="F2742"/>
      <c r="M2742" s="2"/>
      <c r="N2742"/>
      <c r="O2742"/>
      <c r="U2742"/>
      <c r="V2742"/>
    </row>
    <row r="2743" spans="6:22" x14ac:dyDescent="0.2">
      <c r="F2743"/>
      <c r="M2743" s="2"/>
      <c r="N2743"/>
      <c r="O2743"/>
      <c r="U2743"/>
      <c r="V2743"/>
    </row>
    <row r="2744" spans="6:22" x14ac:dyDescent="0.2">
      <c r="F2744"/>
      <c r="M2744" s="2"/>
      <c r="N2744"/>
      <c r="O2744"/>
      <c r="U2744"/>
      <c r="V2744"/>
    </row>
    <row r="2745" spans="6:22" x14ac:dyDescent="0.2">
      <c r="F2745"/>
      <c r="M2745" s="2"/>
      <c r="N2745"/>
      <c r="O2745"/>
      <c r="U2745"/>
      <c r="V2745"/>
    </row>
    <row r="2746" spans="6:22" x14ac:dyDescent="0.2">
      <c r="F2746"/>
      <c r="M2746" s="2"/>
      <c r="N2746"/>
      <c r="O2746"/>
      <c r="U2746"/>
      <c r="V2746"/>
    </row>
    <row r="2747" spans="6:22" x14ac:dyDescent="0.2">
      <c r="F2747"/>
      <c r="M2747" s="2"/>
      <c r="N2747"/>
      <c r="O2747"/>
      <c r="U2747"/>
      <c r="V2747"/>
    </row>
    <row r="2748" spans="6:22" x14ac:dyDescent="0.2">
      <c r="F2748"/>
      <c r="M2748" s="2"/>
      <c r="N2748"/>
      <c r="O2748"/>
      <c r="U2748"/>
      <c r="V2748"/>
    </row>
    <row r="2749" spans="6:22" x14ac:dyDescent="0.2">
      <c r="F2749"/>
      <c r="M2749" s="2"/>
      <c r="N2749"/>
      <c r="O2749"/>
      <c r="U2749"/>
      <c r="V2749"/>
    </row>
    <row r="2750" spans="6:22" x14ac:dyDescent="0.2">
      <c r="F2750"/>
      <c r="M2750" s="2"/>
      <c r="N2750"/>
      <c r="O2750"/>
      <c r="U2750"/>
      <c r="V2750"/>
    </row>
    <row r="2751" spans="6:22" x14ac:dyDescent="0.2">
      <c r="F2751"/>
      <c r="M2751" s="2"/>
      <c r="N2751"/>
      <c r="O2751"/>
      <c r="U2751"/>
      <c r="V2751"/>
    </row>
    <row r="2752" spans="6:22" x14ac:dyDescent="0.2">
      <c r="F2752"/>
      <c r="M2752" s="2"/>
      <c r="N2752"/>
      <c r="O2752"/>
      <c r="U2752"/>
      <c r="V2752"/>
    </row>
    <row r="2753" spans="6:22" x14ac:dyDescent="0.2">
      <c r="F2753"/>
      <c r="M2753" s="2"/>
      <c r="N2753"/>
      <c r="O2753"/>
      <c r="U2753"/>
      <c r="V2753"/>
    </row>
    <row r="2754" spans="6:22" x14ac:dyDescent="0.2">
      <c r="M2754" s="2"/>
    </row>
    <row r="2755" spans="6:22" x14ac:dyDescent="0.2">
      <c r="M2755" s="2"/>
    </row>
    <row r="2756" spans="6:22" x14ac:dyDescent="0.2">
      <c r="M2756" s="2"/>
    </row>
    <row r="2757" spans="6:22" x14ac:dyDescent="0.2">
      <c r="F2757"/>
      <c r="M2757" s="2"/>
      <c r="N2757"/>
      <c r="O2757"/>
      <c r="U2757"/>
      <c r="V2757"/>
    </row>
    <row r="2758" spans="6:22" x14ac:dyDescent="0.2">
      <c r="F2758"/>
      <c r="M2758" s="2"/>
      <c r="N2758"/>
      <c r="O2758"/>
      <c r="U2758"/>
      <c r="V2758"/>
    </row>
    <row r="2759" spans="6:22" x14ac:dyDescent="0.2">
      <c r="F2759"/>
      <c r="M2759" s="2"/>
      <c r="N2759"/>
      <c r="O2759"/>
      <c r="U2759"/>
      <c r="V2759"/>
    </row>
    <row r="2760" spans="6:22" x14ac:dyDescent="0.2">
      <c r="F2760"/>
      <c r="M2760" s="2"/>
      <c r="N2760"/>
      <c r="O2760"/>
      <c r="U2760"/>
      <c r="V2760"/>
    </row>
    <row r="2761" spans="6:22" x14ac:dyDescent="0.2">
      <c r="F2761"/>
      <c r="M2761" s="2"/>
      <c r="N2761"/>
      <c r="O2761"/>
      <c r="U2761"/>
      <c r="V2761"/>
    </row>
    <row r="2762" spans="6:22" x14ac:dyDescent="0.2">
      <c r="F2762"/>
      <c r="M2762" s="2"/>
      <c r="N2762"/>
      <c r="O2762"/>
      <c r="U2762"/>
      <c r="V2762"/>
    </row>
    <row r="2763" spans="6:22" x14ac:dyDescent="0.2">
      <c r="F2763"/>
      <c r="M2763" s="2"/>
      <c r="N2763"/>
      <c r="O2763"/>
      <c r="U2763"/>
      <c r="V2763"/>
    </row>
    <row r="2764" spans="6:22" x14ac:dyDescent="0.2">
      <c r="F2764"/>
      <c r="M2764" s="2"/>
      <c r="N2764"/>
      <c r="O2764"/>
      <c r="U2764"/>
      <c r="V2764"/>
    </row>
    <row r="2765" spans="6:22" x14ac:dyDescent="0.2">
      <c r="F2765"/>
      <c r="M2765" s="2"/>
      <c r="N2765"/>
      <c r="O2765"/>
      <c r="U2765"/>
      <c r="V2765"/>
    </row>
    <row r="2766" spans="6:22" x14ac:dyDescent="0.2">
      <c r="F2766"/>
      <c r="M2766" s="2"/>
      <c r="N2766"/>
      <c r="O2766"/>
      <c r="U2766"/>
      <c r="V2766"/>
    </row>
    <row r="2767" spans="6:22" x14ac:dyDescent="0.2">
      <c r="F2767"/>
      <c r="M2767" s="2"/>
      <c r="N2767"/>
      <c r="O2767"/>
      <c r="U2767"/>
      <c r="V2767"/>
    </row>
    <row r="2768" spans="6:22" x14ac:dyDescent="0.2">
      <c r="F2768"/>
      <c r="M2768" s="2"/>
      <c r="N2768"/>
      <c r="O2768"/>
      <c r="U2768"/>
      <c r="V2768"/>
    </row>
    <row r="2769" spans="6:22" x14ac:dyDescent="0.2">
      <c r="F2769"/>
      <c r="M2769" s="2"/>
      <c r="N2769"/>
      <c r="O2769"/>
      <c r="U2769"/>
      <c r="V2769"/>
    </row>
    <row r="2770" spans="6:22" x14ac:dyDescent="0.2">
      <c r="F2770"/>
      <c r="M2770" s="2"/>
      <c r="N2770"/>
      <c r="O2770"/>
      <c r="U2770"/>
      <c r="V2770"/>
    </row>
    <row r="2771" spans="6:22" x14ac:dyDescent="0.2">
      <c r="F2771"/>
      <c r="M2771" s="2"/>
      <c r="N2771"/>
      <c r="O2771"/>
      <c r="U2771"/>
      <c r="V2771"/>
    </row>
    <row r="2772" spans="6:22" x14ac:dyDescent="0.2">
      <c r="F2772"/>
      <c r="M2772" s="2"/>
      <c r="N2772"/>
      <c r="O2772"/>
      <c r="U2772"/>
      <c r="V2772"/>
    </row>
    <row r="2773" spans="6:22" x14ac:dyDescent="0.2">
      <c r="F2773"/>
      <c r="M2773" s="2"/>
      <c r="N2773"/>
      <c r="O2773"/>
      <c r="U2773"/>
      <c r="V2773"/>
    </row>
    <row r="2774" spans="6:22" x14ac:dyDescent="0.2">
      <c r="F2774"/>
      <c r="M2774" s="2"/>
      <c r="N2774"/>
      <c r="O2774"/>
      <c r="U2774"/>
      <c r="V2774"/>
    </row>
    <row r="2775" spans="6:22" x14ac:dyDescent="0.2">
      <c r="F2775"/>
      <c r="M2775" s="2"/>
      <c r="N2775"/>
      <c r="O2775"/>
      <c r="U2775"/>
      <c r="V2775"/>
    </row>
    <row r="2776" spans="6:22" x14ac:dyDescent="0.2">
      <c r="F2776"/>
      <c r="M2776" s="2"/>
      <c r="N2776"/>
      <c r="O2776"/>
      <c r="U2776"/>
      <c r="V2776"/>
    </row>
    <row r="2777" spans="6:22" x14ac:dyDescent="0.2">
      <c r="F2777"/>
      <c r="M2777" s="2"/>
      <c r="N2777"/>
      <c r="O2777"/>
      <c r="U2777"/>
      <c r="V2777"/>
    </row>
    <row r="2778" spans="6:22" x14ac:dyDescent="0.2">
      <c r="F2778"/>
      <c r="M2778" s="2"/>
      <c r="N2778"/>
      <c r="O2778"/>
      <c r="U2778"/>
      <c r="V2778"/>
    </row>
    <row r="2779" spans="6:22" x14ac:dyDescent="0.2">
      <c r="M2779" s="2"/>
    </row>
    <row r="2780" spans="6:22" x14ac:dyDescent="0.2">
      <c r="F2780"/>
      <c r="M2780" s="2"/>
      <c r="N2780"/>
      <c r="O2780"/>
      <c r="U2780"/>
      <c r="V2780"/>
    </row>
    <row r="2781" spans="6:22" x14ac:dyDescent="0.2">
      <c r="M2781" s="2"/>
    </row>
    <row r="2782" spans="6:22" x14ac:dyDescent="0.2">
      <c r="M2782" s="2"/>
    </row>
    <row r="2783" spans="6:22" x14ac:dyDescent="0.2">
      <c r="F2783"/>
      <c r="M2783" s="2"/>
      <c r="N2783"/>
      <c r="O2783"/>
      <c r="U2783"/>
      <c r="V2783"/>
    </row>
    <row r="2784" spans="6:22" x14ac:dyDescent="0.2">
      <c r="F2784"/>
      <c r="M2784" s="2"/>
      <c r="N2784"/>
      <c r="O2784"/>
      <c r="U2784"/>
      <c r="V2784"/>
    </row>
    <row r="2785" spans="6:22" x14ac:dyDescent="0.2">
      <c r="F2785"/>
      <c r="M2785" s="2"/>
      <c r="N2785"/>
      <c r="O2785"/>
      <c r="U2785"/>
      <c r="V2785"/>
    </row>
    <row r="2786" spans="6:22" x14ac:dyDescent="0.2">
      <c r="F2786"/>
      <c r="M2786" s="2"/>
      <c r="N2786"/>
      <c r="O2786"/>
      <c r="U2786"/>
      <c r="V2786"/>
    </row>
    <row r="2787" spans="6:22" x14ac:dyDescent="0.2">
      <c r="F2787"/>
      <c r="M2787" s="2"/>
      <c r="N2787"/>
      <c r="O2787"/>
      <c r="U2787"/>
      <c r="V2787"/>
    </row>
    <row r="2788" spans="6:22" x14ac:dyDescent="0.2">
      <c r="F2788"/>
      <c r="M2788" s="2"/>
      <c r="N2788"/>
      <c r="O2788"/>
      <c r="U2788"/>
      <c r="V2788"/>
    </row>
    <row r="2789" spans="6:22" x14ac:dyDescent="0.2">
      <c r="F2789"/>
      <c r="M2789" s="2"/>
      <c r="N2789"/>
      <c r="O2789"/>
      <c r="U2789"/>
      <c r="V2789"/>
    </row>
    <row r="2790" spans="6:22" x14ac:dyDescent="0.2">
      <c r="F2790"/>
      <c r="M2790" s="2"/>
      <c r="N2790"/>
      <c r="O2790"/>
      <c r="U2790"/>
      <c r="V2790"/>
    </row>
    <row r="2791" spans="6:22" x14ac:dyDescent="0.2">
      <c r="F2791"/>
      <c r="M2791" s="2"/>
      <c r="N2791"/>
      <c r="O2791"/>
      <c r="U2791"/>
      <c r="V2791"/>
    </row>
    <row r="2792" spans="6:22" x14ac:dyDescent="0.2">
      <c r="F2792"/>
      <c r="M2792" s="2"/>
      <c r="N2792"/>
      <c r="O2792"/>
      <c r="U2792"/>
      <c r="V2792"/>
    </row>
    <row r="2793" spans="6:22" x14ac:dyDescent="0.2">
      <c r="F2793"/>
      <c r="M2793" s="2"/>
      <c r="N2793"/>
      <c r="O2793"/>
      <c r="U2793"/>
      <c r="V2793"/>
    </row>
    <row r="2794" spans="6:22" x14ac:dyDescent="0.2">
      <c r="M2794" s="2"/>
    </row>
    <row r="2795" spans="6:22" x14ac:dyDescent="0.2">
      <c r="F2795"/>
      <c r="M2795" s="2"/>
      <c r="N2795"/>
      <c r="O2795"/>
      <c r="U2795"/>
      <c r="V2795"/>
    </row>
    <row r="2796" spans="6:22" x14ac:dyDescent="0.2">
      <c r="F2796"/>
      <c r="M2796" s="2"/>
      <c r="N2796"/>
      <c r="O2796"/>
      <c r="U2796"/>
      <c r="V2796"/>
    </row>
    <row r="2797" spans="6:22" x14ac:dyDescent="0.2">
      <c r="F2797"/>
      <c r="M2797" s="2"/>
      <c r="N2797"/>
      <c r="O2797"/>
      <c r="U2797"/>
      <c r="V2797"/>
    </row>
    <row r="2798" spans="6:22" x14ac:dyDescent="0.2">
      <c r="F2798"/>
      <c r="M2798" s="2"/>
      <c r="N2798"/>
      <c r="O2798"/>
      <c r="U2798"/>
      <c r="V2798"/>
    </row>
    <row r="2799" spans="6:22" x14ac:dyDescent="0.2">
      <c r="F2799"/>
      <c r="M2799" s="2"/>
      <c r="N2799"/>
      <c r="O2799"/>
      <c r="U2799"/>
      <c r="V2799"/>
    </row>
    <row r="2800" spans="6:22" x14ac:dyDescent="0.2">
      <c r="F2800"/>
      <c r="M2800" s="2"/>
      <c r="N2800"/>
      <c r="O2800"/>
      <c r="U2800"/>
      <c r="V2800"/>
    </row>
    <row r="2801" spans="6:22" x14ac:dyDescent="0.2">
      <c r="F2801"/>
      <c r="M2801" s="2"/>
      <c r="N2801"/>
      <c r="O2801"/>
      <c r="U2801"/>
      <c r="V2801"/>
    </row>
    <row r="2802" spans="6:22" x14ac:dyDescent="0.2">
      <c r="F2802"/>
      <c r="M2802" s="2"/>
      <c r="N2802"/>
      <c r="O2802"/>
      <c r="U2802"/>
      <c r="V2802"/>
    </row>
    <row r="2803" spans="6:22" x14ac:dyDescent="0.2">
      <c r="F2803"/>
      <c r="M2803" s="2"/>
      <c r="N2803"/>
      <c r="O2803"/>
      <c r="U2803"/>
      <c r="V2803"/>
    </row>
    <row r="2804" spans="6:22" x14ac:dyDescent="0.2">
      <c r="F2804"/>
      <c r="M2804" s="2"/>
      <c r="N2804"/>
      <c r="O2804"/>
      <c r="U2804"/>
      <c r="V2804"/>
    </row>
    <row r="2805" spans="6:22" x14ac:dyDescent="0.2">
      <c r="F2805"/>
      <c r="M2805" s="2"/>
      <c r="N2805"/>
      <c r="O2805"/>
      <c r="U2805"/>
      <c r="V2805"/>
    </row>
    <row r="2806" spans="6:22" x14ac:dyDescent="0.2">
      <c r="F2806"/>
      <c r="M2806" s="2"/>
      <c r="N2806"/>
      <c r="O2806"/>
      <c r="U2806"/>
      <c r="V2806"/>
    </row>
    <row r="2807" spans="6:22" x14ac:dyDescent="0.2">
      <c r="F2807"/>
      <c r="M2807" s="2"/>
      <c r="N2807"/>
      <c r="O2807"/>
      <c r="U2807"/>
      <c r="V2807"/>
    </row>
    <row r="2808" spans="6:22" x14ac:dyDescent="0.2">
      <c r="F2808"/>
      <c r="M2808" s="2"/>
      <c r="N2808"/>
      <c r="O2808"/>
      <c r="U2808"/>
      <c r="V2808"/>
    </row>
    <row r="2809" spans="6:22" x14ac:dyDescent="0.2">
      <c r="F2809"/>
      <c r="M2809" s="2"/>
      <c r="N2809"/>
      <c r="O2809"/>
      <c r="U2809"/>
      <c r="V2809"/>
    </row>
    <row r="2810" spans="6:22" x14ac:dyDescent="0.2">
      <c r="F2810"/>
      <c r="M2810" s="2"/>
      <c r="N2810"/>
      <c r="O2810"/>
      <c r="U2810"/>
      <c r="V2810"/>
    </row>
    <row r="2811" spans="6:22" x14ac:dyDescent="0.2">
      <c r="F2811"/>
      <c r="M2811" s="2"/>
      <c r="N2811"/>
      <c r="O2811"/>
      <c r="U2811"/>
      <c r="V2811"/>
    </row>
    <row r="2812" spans="6:22" x14ac:dyDescent="0.2">
      <c r="F2812"/>
      <c r="M2812" s="2"/>
      <c r="N2812"/>
      <c r="O2812"/>
      <c r="U2812"/>
      <c r="V2812"/>
    </row>
    <row r="2813" spans="6:22" x14ac:dyDescent="0.2">
      <c r="F2813"/>
      <c r="M2813" s="2"/>
      <c r="N2813"/>
      <c r="O2813"/>
      <c r="U2813"/>
      <c r="V2813"/>
    </row>
    <row r="2814" spans="6:22" x14ac:dyDescent="0.2">
      <c r="F2814"/>
      <c r="M2814" s="2"/>
      <c r="N2814"/>
      <c r="O2814"/>
      <c r="U2814"/>
      <c r="V2814"/>
    </row>
    <row r="2815" spans="6:22" x14ac:dyDescent="0.2">
      <c r="F2815"/>
      <c r="M2815" s="2"/>
      <c r="N2815"/>
      <c r="O2815"/>
      <c r="U2815"/>
      <c r="V2815"/>
    </row>
    <row r="2816" spans="6:22" x14ac:dyDescent="0.2">
      <c r="F2816"/>
      <c r="M2816" s="2"/>
      <c r="N2816"/>
      <c r="O2816"/>
      <c r="U2816"/>
      <c r="V2816"/>
    </row>
    <row r="2817" spans="6:22" x14ac:dyDescent="0.2">
      <c r="F2817"/>
      <c r="M2817" s="2"/>
      <c r="N2817"/>
      <c r="O2817"/>
      <c r="U2817"/>
      <c r="V2817"/>
    </row>
    <row r="2818" spans="6:22" x14ac:dyDescent="0.2">
      <c r="F2818"/>
      <c r="M2818" s="2"/>
      <c r="N2818"/>
      <c r="O2818"/>
      <c r="U2818"/>
      <c r="V2818"/>
    </row>
    <row r="2819" spans="6:22" x14ac:dyDescent="0.2">
      <c r="F2819"/>
      <c r="M2819" s="2"/>
      <c r="N2819"/>
      <c r="O2819"/>
      <c r="U2819"/>
      <c r="V2819"/>
    </row>
    <row r="2820" spans="6:22" x14ac:dyDescent="0.2">
      <c r="F2820"/>
      <c r="M2820" s="2"/>
      <c r="N2820"/>
      <c r="O2820"/>
      <c r="U2820"/>
      <c r="V2820"/>
    </row>
    <row r="2821" spans="6:22" x14ac:dyDescent="0.2">
      <c r="M2821" s="2"/>
    </row>
    <row r="2822" spans="6:22" x14ac:dyDescent="0.2">
      <c r="M2822" s="2"/>
    </row>
    <row r="2823" spans="6:22" x14ac:dyDescent="0.2">
      <c r="F2823"/>
      <c r="M2823" s="2"/>
      <c r="N2823"/>
      <c r="O2823"/>
      <c r="U2823"/>
      <c r="V2823"/>
    </row>
    <row r="2824" spans="6:22" x14ac:dyDescent="0.2">
      <c r="F2824"/>
      <c r="M2824" s="2"/>
      <c r="N2824"/>
      <c r="O2824"/>
      <c r="U2824"/>
      <c r="V2824"/>
    </row>
    <row r="2825" spans="6:22" x14ac:dyDescent="0.2">
      <c r="F2825"/>
      <c r="M2825" s="2"/>
      <c r="N2825"/>
      <c r="O2825"/>
      <c r="U2825"/>
      <c r="V2825"/>
    </row>
    <row r="2826" spans="6:22" x14ac:dyDescent="0.2">
      <c r="F2826"/>
      <c r="M2826" s="2"/>
      <c r="N2826"/>
      <c r="O2826"/>
      <c r="U2826"/>
      <c r="V2826"/>
    </row>
    <row r="2827" spans="6:22" x14ac:dyDescent="0.2">
      <c r="F2827"/>
      <c r="M2827" s="2"/>
      <c r="N2827"/>
      <c r="O2827"/>
      <c r="U2827"/>
      <c r="V2827"/>
    </row>
    <row r="2828" spans="6:22" x14ac:dyDescent="0.2">
      <c r="F2828"/>
      <c r="M2828" s="2"/>
      <c r="N2828"/>
      <c r="O2828"/>
      <c r="U2828"/>
      <c r="V2828"/>
    </row>
    <row r="2829" spans="6:22" x14ac:dyDescent="0.2">
      <c r="F2829"/>
      <c r="M2829" s="2"/>
      <c r="N2829"/>
      <c r="O2829"/>
      <c r="U2829"/>
      <c r="V2829"/>
    </row>
    <row r="2830" spans="6:22" x14ac:dyDescent="0.2">
      <c r="F2830"/>
      <c r="M2830" s="2"/>
      <c r="N2830"/>
      <c r="O2830"/>
      <c r="U2830"/>
      <c r="V2830"/>
    </row>
    <row r="2831" spans="6:22" x14ac:dyDescent="0.2">
      <c r="F2831"/>
      <c r="M2831" s="2"/>
      <c r="N2831"/>
      <c r="O2831"/>
      <c r="U2831"/>
      <c r="V2831"/>
    </row>
    <row r="2832" spans="6:22" x14ac:dyDescent="0.2">
      <c r="F2832"/>
      <c r="M2832" s="2"/>
      <c r="N2832"/>
      <c r="O2832"/>
      <c r="U2832"/>
      <c r="V2832"/>
    </row>
    <row r="2833" spans="6:22" x14ac:dyDescent="0.2">
      <c r="F2833"/>
      <c r="M2833" s="2"/>
      <c r="N2833"/>
      <c r="O2833"/>
      <c r="U2833"/>
      <c r="V2833"/>
    </row>
    <row r="2834" spans="6:22" x14ac:dyDescent="0.2">
      <c r="M2834" s="2"/>
    </row>
    <row r="2835" spans="6:22" x14ac:dyDescent="0.2">
      <c r="F2835"/>
      <c r="M2835" s="2"/>
      <c r="N2835"/>
      <c r="O2835"/>
      <c r="U2835"/>
      <c r="V2835"/>
    </row>
    <row r="2836" spans="6:22" x14ac:dyDescent="0.2">
      <c r="M2836" s="2"/>
    </row>
    <row r="2837" spans="6:22" x14ac:dyDescent="0.2">
      <c r="M2837" s="2"/>
    </row>
    <row r="2838" spans="6:22" x14ac:dyDescent="0.2">
      <c r="F2838"/>
      <c r="M2838" s="2"/>
      <c r="N2838"/>
      <c r="O2838"/>
      <c r="U2838"/>
      <c r="V2838"/>
    </row>
    <row r="2839" spans="6:22" x14ac:dyDescent="0.2">
      <c r="F2839"/>
      <c r="M2839" s="2"/>
      <c r="N2839"/>
      <c r="O2839"/>
      <c r="U2839"/>
      <c r="V2839"/>
    </row>
    <row r="2840" spans="6:22" x14ac:dyDescent="0.2">
      <c r="F2840"/>
      <c r="M2840" s="2"/>
      <c r="N2840"/>
      <c r="O2840"/>
      <c r="U2840"/>
      <c r="V2840"/>
    </row>
    <row r="2841" spans="6:22" x14ac:dyDescent="0.2">
      <c r="F2841"/>
      <c r="M2841" s="2"/>
      <c r="N2841"/>
      <c r="O2841"/>
      <c r="U2841"/>
      <c r="V2841"/>
    </row>
    <row r="2842" spans="6:22" x14ac:dyDescent="0.2">
      <c r="F2842"/>
      <c r="M2842" s="2"/>
      <c r="N2842"/>
      <c r="O2842"/>
      <c r="U2842"/>
      <c r="V2842"/>
    </row>
    <row r="2843" spans="6:22" x14ac:dyDescent="0.2">
      <c r="F2843"/>
      <c r="M2843" s="2"/>
      <c r="N2843"/>
      <c r="O2843"/>
      <c r="U2843"/>
      <c r="V2843"/>
    </row>
    <row r="2844" spans="6:22" x14ac:dyDescent="0.2">
      <c r="F2844"/>
      <c r="M2844" s="2"/>
      <c r="N2844"/>
      <c r="O2844"/>
      <c r="U2844"/>
      <c r="V2844"/>
    </row>
    <row r="2845" spans="6:22" x14ac:dyDescent="0.2">
      <c r="F2845"/>
      <c r="M2845" s="2"/>
      <c r="N2845"/>
      <c r="O2845"/>
      <c r="U2845"/>
      <c r="V2845"/>
    </row>
    <row r="2846" spans="6:22" x14ac:dyDescent="0.2">
      <c r="F2846"/>
      <c r="M2846" s="2"/>
      <c r="N2846"/>
      <c r="O2846"/>
      <c r="U2846"/>
      <c r="V2846"/>
    </row>
    <row r="2847" spans="6:22" x14ac:dyDescent="0.2">
      <c r="F2847"/>
      <c r="M2847" s="2"/>
      <c r="N2847"/>
      <c r="O2847"/>
      <c r="U2847"/>
      <c r="V2847"/>
    </row>
    <row r="2848" spans="6:22" x14ac:dyDescent="0.2">
      <c r="F2848"/>
      <c r="M2848" s="2"/>
      <c r="N2848"/>
      <c r="O2848"/>
      <c r="U2848"/>
      <c r="V2848"/>
    </row>
    <row r="2849" spans="6:22" x14ac:dyDescent="0.2">
      <c r="F2849"/>
      <c r="M2849" s="2"/>
      <c r="N2849"/>
      <c r="O2849"/>
      <c r="U2849"/>
      <c r="V2849"/>
    </row>
    <row r="2850" spans="6:22" x14ac:dyDescent="0.2">
      <c r="F2850"/>
      <c r="M2850" s="2"/>
      <c r="N2850"/>
      <c r="O2850"/>
      <c r="U2850"/>
      <c r="V2850"/>
    </row>
    <row r="2851" spans="6:22" x14ac:dyDescent="0.2">
      <c r="F2851"/>
      <c r="M2851" s="2"/>
      <c r="N2851"/>
      <c r="O2851"/>
      <c r="U2851"/>
      <c r="V2851"/>
    </row>
    <row r="2852" spans="6:22" x14ac:dyDescent="0.2">
      <c r="F2852"/>
      <c r="M2852" s="2"/>
      <c r="N2852"/>
      <c r="O2852"/>
      <c r="U2852"/>
      <c r="V2852"/>
    </row>
    <row r="2853" spans="6:22" x14ac:dyDescent="0.2">
      <c r="F2853"/>
      <c r="M2853" s="2"/>
      <c r="N2853"/>
      <c r="O2853"/>
      <c r="U2853"/>
      <c r="V2853"/>
    </row>
    <row r="2854" spans="6:22" x14ac:dyDescent="0.2">
      <c r="F2854"/>
      <c r="M2854" s="2"/>
      <c r="N2854"/>
      <c r="O2854"/>
      <c r="U2854"/>
      <c r="V2854"/>
    </row>
    <row r="2855" spans="6:22" x14ac:dyDescent="0.2">
      <c r="F2855"/>
      <c r="M2855" s="2"/>
      <c r="N2855"/>
      <c r="O2855"/>
      <c r="U2855"/>
      <c r="V2855"/>
    </row>
    <row r="2856" spans="6:22" x14ac:dyDescent="0.2">
      <c r="F2856"/>
      <c r="M2856" s="2"/>
      <c r="N2856"/>
      <c r="O2856"/>
      <c r="U2856"/>
      <c r="V2856"/>
    </row>
    <row r="2857" spans="6:22" x14ac:dyDescent="0.2">
      <c r="F2857"/>
      <c r="M2857" s="2"/>
      <c r="N2857"/>
      <c r="O2857"/>
      <c r="U2857"/>
      <c r="V2857"/>
    </row>
    <row r="2858" spans="6:22" x14ac:dyDescent="0.2">
      <c r="F2858"/>
      <c r="M2858" s="2"/>
      <c r="N2858"/>
      <c r="O2858"/>
      <c r="U2858"/>
      <c r="V2858"/>
    </row>
    <row r="2859" spans="6:22" x14ac:dyDescent="0.2">
      <c r="F2859"/>
      <c r="M2859" s="2"/>
      <c r="N2859"/>
      <c r="O2859"/>
      <c r="U2859"/>
      <c r="V2859"/>
    </row>
    <row r="2860" spans="6:22" x14ac:dyDescent="0.2">
      <c r="F2860"/>
      <c r="M2860" s="2"/>
      <c r="N2860"/>
      <c r="O2860"/>
      <c r="U2860"/>
      <c r="V2860"/>
    </row>
    <row r="2861" spans="6:22" x14ac:dyDescent="0.2">
      <c r="F2861"/>
      <c r="M2861" s="2"/>
      <c r="N2861"/>
      <c r="O2861"/>
      <c r="U2861"/>
      <c r="V2861"/>
    </row>
    <row r="2862" spans="6:22" x14ac:dyDescent="0.2">
      <c r="F2862"/>
      <c r="M2862" s="2"/>
      <c r="N2862"/>
      <c r="O2862"/>
      <c r="U2862"/>
      <c r="V2862"/>
    </row>
    <row r="2863" spans="6:22" x14ac:dyDescent="0.2">
      <c r="M2863" s="2"/>
    </row>
    <row r="2864" spans="6:22" x14ac:dyDescent="0.2">
      <c r="M2864" s="2"/>
    </row>
    <row r="2865" spans="6:22" x14ac:dyDescent="0.2">
      <c r="M2865" s="2"/>
    </row>
    <row r="2866" spans="6:22" x14ac:dyDescent="0.2">
      <c r="M2866" s="2"/>
    </row>
    <row r="2867" spans="6:22" x14ac:dyDescent="0.2">
      <c r="M2867" s="2"/>
    </row>
    <row r="2868" spans="6:22" x14ac:dyDescent="0.2">
      <c r="M2868" s="2"/>
    </row>
    <row r="2869" spans="6:22" x14ac:dyDescent="0.2">
      <c r="M2869" s="2"/>
    </row>
    <row r="2870" spans="6:22" x14ac:dyDescent="0.2">
      <c r="M2870" s="2"/>
    </row>
    <row r="2871" spans="6:22" x14ac:dyDescent="0.2">
      <c r="M2871" s="2"/>
    </row>
    <row r="2872" spans="6:22" x14ac:dyDescent="0.2">
      <c r="M2872" s="2"/>
    </row>
    <row r="2873" spans="6:22" x14ac:dyDescent="0.2">
      <c r="M2873" s="2"/>
    </row>
    <row r="2874" spans="6:22" x14ac:dyDescent="0.2">
      <c r="F2874"/>
      <c r="M2874" s="2"/>
      <c r="N2874"/>
      <c r="O2874"/>
      <c r="U2874"/>
      <c r="V2874"/>
    </row>
    <row r="2875" spans="6:22" x14ac:dyDescent="0.2">
      <c r="F2875"/>
      <c r="M2875" s="2"/>
      <c r="N2875"/>
      <c r="O2875"/>
      <c r="U2875"/>
      <c r="V2875"/>
    </row>
    <row r="2876" spans="6:22" x14ac:dyDescent="0.2">
      <c r="F2876"/>
      <c r="M2876" s="2"/>
      <c r="N2876"/>
      <c r="O2876"/>
      <c r="U2876"/>
      <c r="V2876"/>
    </row>
    <row r="2877" spans="6:22" x14ac:dyDescent="0.2">
      <c r="F2877"/>
      <c r="M2877" s="2"/>
      <c r="N2877"/>
      <c r="O2877"/>
      <c r="U2877"/>
      <c r="V2877"/>
    </row>
    <row r="2878" spans="6:22" x14ac:dyDescent="0.2">
      <c r="F2878"/>
      <c r="M2878" s="2"/>
      <c r="N2878"/>
      <c r="O2878"/>
      <c r="U2878"/>
      <c r="V2878"/>
    </row>
    <row r="2879" spans="6:22" x14ac:dyDescent="0.2">
      <c r="F2879"/>
      <c r="M2879" s="2"/>
      <c r="N2879"/>
      <c r="O2879"/>
      <c r="U2879"/>
      <c r="V2879"/>
    </row>
    <row r="2880" spans="6:22" x14ac:dyDescent="0.2">
      <c r="M2880" s="2"/>
    </row>
    <row r="2881" spans="6:22" x14ac:dyDescent="0.2">
      <c r="F2881"/>
      <c r="M2881" s="2"/>
      <c r="N2881"/>
      <c r="O2881"/>
      <c r="U2881"/>
      <c r="V2881"/>
    </row>
    <row r="2882" spans="6:22" x14ac:dyDescent="0.2">
      <c r="M2882" s="2"/>
    </row>
    <row r="2883" spans="6:22" x14ac:dyDescent="0.2">
      <c r="M2883" s="2"/>
    </row>
    <row r="2884" spans="6:22" x14ac:dyDescent="0.2">
      <c r="M2884" s="2"/>
    </row>
    <row r="2885" spans="6:22" x14ac:dyDescent="0.2">
      <c r="M2885" s="2"/>
    </row>
    <row r="2886" spans="6:22" x14ac:dyDescent="0.2">
      <c r="M2886" s="2"/>
    </row>
    <row r="2887" spans="6:22" x14ac:dyDescent="0.2">
      <c r="M2887" s="2"/>
    </row>
    <row r="2888" spans="6:22" x14ac:dyDescent="0.2">
      <c r="M2888" s="2"/>
    </row>
    <row r="2889" spans="6:22" x14ac:dyDescent="0.2">
      <c r="M2889" s="2"/>
    </row>
    <row r="2890" spans="6:22" x14ac:dyDescent="0.2">
      <c r="M2890" s="2"/>
    </row>
    <row r="2891" spans="6:22" x14ac:dyDescent="0.2">
      <c r="M2891" s="2"/>
    </row>
    <row r="2892" spans="6:22" x14ac:dyDescent="0.2">
      <c r="M2892" s="2"/>
    </row>
    <row r="2893" spans="6:22" x14ac:dyDescent="0.2">
      <c r="M2893" s="2"/>
    </row>
    <row r="2894" spans="6:22" x14ac:dyDescent="0.2">
      <c r="M2894" s="2"/>
    </row>
    <row r="2895" spans="6:22" x14ac:dyDescent="0.2">
      <c r="F2895"/>
      <c r="M2895" s="2"/>
      <c r="N2895"/>
      <c r="O2895"/>
      <c r="U2895"/>
      <c r="V2895"/>
    </row>
    <row r="2896" spans="6:22" x14ac:dyDescent="0.2">
      <c r="F2896"/>
      <c r="M2896" s="2"/>
      <c r="N2896"/>
      <c r="O2896"/>
      <c r="U2896"/>
      <c r="V2896"/>
    </row>
    <row r="2897" spans="6:22" x14ac:dyDescent="0.2">
      <c r="F2897"/>
      <c r="M2897" s="2"/>
      <c r="N2897"/>
      <c r="O2897"/>
      <c r="U2897"/>
      <c r="V2897"/>
    </row>
    <row r="2898" spans="6:22" x14ac:dyDescent="0.2">
      <c r="F2898"/>
      <c r="M2898" s="2"/>
      <c r="N2898"/>
      <c r="O2898"/>
      <c r="U2898"/>
      <c r="V2898"/>
    </row>
    <row r="2899" spans="6:22" x14ac:dyDescent="0.2">
      <c r="F2899"/>
      <c r="M2899" s="2"/>
      <c r="N2899"/>
      <c r="O2899"/>
      <c r="U2899"/>
      <c r="V2899"/>
    </row>
    <row r="2900" spans="6:22" x14ac:dyDescent="0.2">
      <c r="F2900"/>
      <c r="M2900" s="2"/>
      <c r="N2900"/>
      <c r="O2900"/>
      <c r="U2900"/>
      <c r="V2900"/>
    </row>
    <row r="2901" spans="6:22" x14ac:dyDescent="0.2">
      <c r="F2901"/>
      <c r="M2901" s="2"/>
      <c r="N2901"/>
      <c r="O2901"/>
      <c r="U2901"/>
      <c r="V2901"/>
    </row>
    <row r="2902" spans="6:22" x14ac:dyDescent="0.2">
      <c r="F2902"/>
      <c r="M2902" s="2"/>
      <c r="N2902"/>
      <c r="O2902"/>
      <c r="U2902"/>
      <c r="V2902"/>
    </row>
    <row r="2903" spans="6:22" x14ac:dyDescent="0.2">
      <c r="F2903"/>
      <c r="M2903" s="2"/>
      <c r="N2903"/>
      <c r="O2903"/>
      <c r="U2903"/>
      <c r="V2903"/>
    </row>
    <row r="2904" spans="6:22" x14ac:dyDescent="0.2">
      <c r="F2904"/>
      <c r="M2904" s="2"/>
      <c r="N2904"/>
      <c r="O2904"/>
      <c r="U2904"/>
      <c r="V2904"/>
    </row>
    <row r="2905" spans="6:22" x14ac:dyDescent="0.2">
      <c r="F2905"/>
      <c r="M2905" s="2"/>
      <c r="N2905"/>
      <c r="O2905"/>
      <c r="U2905"/>
      <c r="V2905"/>
    </row>
    <row r="2906" spans="6:22" x14ac:dyDescent="0.2">
      <c r="F2906"/>
      <c r="M2906" s="2"/>
      <c r="N2906"/>
      <c r="O2906"/>
      <c r="U2906"/>
      <c r="V2906"/>
    </row>
    <row r="2907" spans="6:22" x14ac:dyDescent="0.2">
      <c r="F2907"/>
      <c r="M2907" s="2"/>
      <c r="N2907"/>
      <c r="O2907"/>
      <c r="U2907"/>
      <c r="V2907"/>
    </row>
    <row r="2908" spans="6:22" x14ac:dyDescent="0.2">
      <c r="F2908"/>
      <c r="M2908" s="2"/>
      <c r="N2908"/>
      <c r="O2908"/>
      <c r="U2908"/>
      <c r="V2908"/>
    </row>
    <row r="2909" spans="6:22" x14ac:dyDescent="0.2">
      <c r="F2909"/>
      <c r="M2909" s="2"/>
      <c r="N2909"/>
      <c r="O2909"/>
      <c r="U2909"/>
      <c r="V2909"/>
    </row>
    <row r="2910" spans="6:22" x14ac:dyDescent="0.2">
      <c r="F2910"/>
      <c r="M2910" s="2"/>
      <c r="N2910"/>
      <c r="O2910"/>
      <c r="U2910"/>
      <c r="V2910"/>
    </row>
    <row r="2911" spans="6:22" x14ac:dyDescent="0.2">
      <c r="F2911"/>
      <c r="M2911" s="2"/>
      <c r="N2911"/>
      <c r="O2911"/>
      <c r="U2911"/>
      <c r="V2911"/>
    </row>
    <row r="2912" spans="6:22" x14ac:dyDescent="0.2">
      <c r="F2912"/>
      <c r="M2912" s="2"/>
      <c r="N2912"/>
      <c r="O2912"/>
      <c r="U2912"/>
      <c r="V2912"/>
    </row>
    <row r="2913" spans="6:22" x14ac:dyDescent="0.2">
      <c r="F2913"/>
      <c r="M2913" s="2"/>
      <c r="N2913"/>
      <c r="O2913"/>
      <c r="U2913"/>
      <c r="V2913"/>
    </row>
    <row r="2914" spans="6:22" x14ac:dyDescent="0.2">
      <c r="F2914"/>
      <c r="M2914" s="2"/>
      <c r="N2914"/>
      <c r="O2914"/>
      <c r="U2914"/>
      <c r="V2914"/>
    </row>
    <row r="2915" spans="6:22" x14ac:dyDescent="0.2">
      <c r="F2915"/>
      <c r="M2915" s="2"/>
      <c r="N2915"/>
      <c r="O2915"/>
      <c r="U2915"/>
      <c r="V2915"/>
    </row>
    <row r="2916" spans="6:22" x14ac:dyDescent="0.2">
      <c r="F2916"/>
      <c r="M2916" s="2"/>
      <c r="N2916"/>
      <c r="O2916"/>
      <c r="U2916"/>
      <c r="V2916"/>
    </row>
    <row r="2917" spans="6:22" x14ac:dyDescent="0.2">
      <c r="F2917"/>
      <c r="M2917" s="2"/>
      <c r="N2917"/>
      <c r="O2917"/>
      <c r="U2917"/>
      <c r="V2917"/>
    </row>
    <row r="2918" spans="6:22" x14ac:dyDescent="0.2">
      <c r="F2918"/>
      <c r="M2918" s="2"/>
      <c r="N2918"/>
      <c r="O2918"/>
      <c r="U2918"/>
      <c r="V2918"/>
    </row>
    <row r="2919" spans="6:22" x14ac:dyDescent="0.2">
      <c r="F2919"/>
      <c r="M2919" s="2"/>
      <c r="N2919"/>
      <c r="O2919"/>
      <c r="U2919"/>
      <c r="V2919"/>
    </row>
    <row r="2920" spans="6:22" x14ac:dyDescent="0.2">
      <c r="F2920"/>
      <c r="M2920" s="2"/>
      <c r="N2920"/>
      <c r="O2920"/>
      <c r="U2920"/>
      <c r="V2920"/>
    </row>
    <row r="2921" spans="6:22" x14ac:dyDescent="0.2">
      <c r="F2921"/>
      <c r="M2921" s="2"/>
      <c r="N2921"/>
      <c r="O2921"/>
      <c r="U2921"/>
      <c r="V2921"/>
    </row>
    <row r="2922" spans="6:22" x14ac:dyDescent="0.2">
      <c r="F2922"/>
      <c r="M2922" s="2"/>
      <c r="N2922"/>
      <c r="O2922"/>
      <c r="U2922"/>
      <c r="V2922"/>
    </row>
    <row r="2923" spans="6:22" x14ac:dyDescent="0.2">
      <c r="F2923"/>
      <c r="M2923" s="2"/>
      <c r="N2923"/>
      <c r="O2923"/>
      <c r="U2923"/>
      <c r="V2923"/>
    </row>
    <row r="2924" spans="6:22" x14ac:dyDescent="0.2">
      <c r="F2924"/>
      <c r="M2924" s="2"/>
      <c r="N2924"/>
      <c r="O2924"/>
      <c r="U2924"/>
      <c r="V2924"/>
    </row>
    <row r="2925" spans="6:22" x14ac:dyDescent="0.2">
      <c r="F2925"/>
      <c r="M2925" s="2"/>
      <c r="N2925"/>
      <c r="O2925"/>
      <c r="U2925"/>
      <c r="V2925"/>
    </row>
    <row r="2926" spans="6:22" x14ac:dyDescent="0.2">
      <c r="F2926"/>
      <c r="M2926" s="2"/>
      <c r="N2926"/>
      <c r="O2926"/>
      <c r="U2926"/>
      <c r="V2926"/>
    </row>
    <row r="2927" spans="6:22" x14ac:dyDescent="0.2">
      <c r="F2927"/>
      <c r="M2927" s="2"/>
      <c r="N2927"/>
      <c r="O2927"/>
      <c r="U2927"/>
      <c r="V2927"/>
    </row>
    <row r="2928" spans="6:22" x14ac:dyDescent="0.2">
      <c r="F2928"/>
      <c r="M2928" s="2"/>
      <c r="N2928"/>
      <c r="O2928"/>
      <c r="U2928"/>
      <c r="V2928"/>
    </row>
    <row r="2929" spans="6:22" x14ac:dyDescent="0.2">
      <c r="F2929"/>
      <c r="M2929" s="2"/>
      <c r="N2929"/>
      <c r="O2929"/>
      <c r="U2929"/>
      <c r="V2929"/>
    </row>
    <row r="2930" spans="6:22" x14ac:dyDescent="0.2">
      <c r="F2930"/>
      <c r="M2930" s="2"/>
      <c r="N2930"/>
      <c r="O2930"/>
      <c r="U2930"/>
      <c r="V2930"/>
    </row>
    <row r="2931" spans="6:22" x14ac:dyDescent="0.2">
      <c r="F2931"/>
      <c r="M2931" s="2"/>
      <c r="N2931"/>
      <c r="O2931"/>
      <c r="U2931"/>
      <c r="V2931"/>
    </row>
    <row r="2932" spans="6:22" x14ac:dyDescent="0.2">
      <c r="F2932"/>
      <c r="M2932" s="2"/>
      <c r="N2932"/>
      <c r="O2932"/>
      <c r="U2932"/>
      <c r="V2932"/>
    </row>
    <row r="2933" spans="6:22" x14ac:dyDescent="0.2">
      <c r="F2933"/>
      <c r="M2933" s="2"/>
      <c r="N2933"/>
      <c r="O2933"/>
      <c r="U2933"/>
      <c r="V2933"/>
    </row>
    <row r="2934" spans="6:22" x14ac:dyDescent="0.2">
      <c r="F2934"/>
      <c r="M2934" s="2"/>
      <c r="N2934"/>
      <c r="O2934"/>
      <c r="U2934"/>
      <c r="V2934"/>
    </row>
    <row r="2935" spans="6:22" x14ac:dyDescent="0.2">
      <c r="F2935"/>
      <c r="M2935" s="2"/>
      <c r="N2935"/>
      <c r="O2935"/>
      <c r="U2935"/>
      <c r="V2935"/>
    </row>
    <row r="2936" spans="6:22" x14ac:dyDescent="0.2">
      <c r="F2936"/>
      <c r="M2936" s="2"/>
      <c r="N2936"/>
      <c r="O2936"/>
      <c r="U2936"/>
      <c r="V2936"/>
    </row>
    <row r="2937" spans="6:22" x14ac:dyDescent="0.2">
      <c r="M2937" s="2"/>
    </row>
    <row r="2938" spans="6:22" x14ac:dyDescent="0.2">
      <c r="M2938" s="2"/>
    </row>
    <row r="2939" spans="6:22" x14ac:dyDescent="0.2">
      <c r="M2939" s="2"/>
    </row>
    <row r="2940" spans="6:22" x14ac:dyDescent="0.2">
      <c r="M2940" s="2"/>
    </row>
    <row r="2941" spans="6:22" x14ac:dyDescent="0.2">
      <c r="M2941" s="2"/>
    </row>
    <row r="2942" spans="6:22" x14ac:dyDescent="0.2">
      <c r="M2942" s="2"/>
    </row>
    <row r="2943" spans="6:22" x14ac:dyDescent="0.2">
      <c r="M2943" s="2"/>
    </row>
    <row r="2944" spans="6:22" x14ac:dyDescent="0.2">
      <c r="F2944"/>
      <c r="M2944" s="2"/>
      <c r="N2944"/>
      <c r="O2944"/>
      <c r="U2944"/>
      <c r="V2944"/>
    </row>
    <row r="2945" spans="6:22" x14ac:dyDescent="0.2">
      <c r="F2945"/>
      <c r="M2945" s="2"/>
      <c r="N2945"/>
      <c r="O2945"/>
      <c r="U2945"/>
      <c r="V2945"/>
    </row>
    <row r="2946" spans="6:22" x14ac:dyDescent="0.2">
      <c r="F2946"/>
      <c r="M2946" s="2"/>
      <c r="N2946"/>
      <c r="O2946"/>
      <c r="U2946"/>
      <c r="V2946"/>
    </row>
    <row r="2947" spans="6:22" x14ac:dyDescent="0.2">
      <c r="F2947"/>
      <c r="M2947" s="2"/>
      <c r="N2947"/>
      <c r="O2947"/>
      <c r="U2947"/>
      <c r="V2947"/>
    </row>
    <row r="2948" spans="6:22" x14ac:dyDescent="0.2">
      <c r="F2948"/>
      <c r="M2948" s="2"/>
      <c r="N2948"/>
      <c r="O2948"/>
      <c r="U2948"/>
      <c r="V2948"/>
    </row>
    <row r="2949" spans="6:22" x14ac:dyDescent="0.2">
      <c r="F2949"/>
      <c r="M2949" s="2"/>
      <c r="N2949"/>
      <c r="O2949"/>
      <c r="U2949"/>
      <c r="V2949"/>
    </row>
    <row r="2950" spans="6:22" x14ac:dyDescent="0.2">
      <c r="F2950"/>
      <c r="M2950" s="2"/>
      <c r="N2950"/>
      <c r="O2950"/>
      <c r="U2950"/>
      <c r="V2950"/>
    </row>
    <row r="2951" spans="6:22" x14ac:dyDescent="0.2">
      <c r="F2951"/>
      <c r="M2951" s="2"/>
      <c r="N2951"/>
      <c r="O2951"/>
      <c r="U2951"/>
      <c r="V2951"/>
    </row>
    <row r="2952" spans="6:22" x14ac:dyDescent="0.2">
      <c r="F2952"/>
      <c r="M2952" s="2"/>
      <c r="N2952"/>
      <c r="O2952"/>
      <c r="U2952"/>
      <c r="V2952"/>
    </row>
    <row r="2953" spans="6:22" x14ac:dyDescent="0.2">
      <c r="F2953"/>
      <c r="M2953" s="2"/>
      <c r="N2953"/>
      <c r="O2953"/>
      <c r="U2953"/>
      <c r="V2953"/>
    </row>
    <row r="2954" spans="6:22" x14ac:dyDescent="0.2">
      <c r="F2954"/>
      <c r="M2954" s="2"/>
      <c r="N2954"/>
      <c r="O2954"/>
      <c r="U2954"/>
      <c r="V2954"/>
    </row>
    <row r="2955" spans="6:22" x14ac:dyDescent="0.2">
      <c r="F2955"/>
      <c r="M2955" s="2"/>
      <c r="N2955"/>
      <c r="O2955"/>
      <c r="U2955"/>
      <c r="V2955"/>
    </row>
    <row r="2956" spans="6:22" x14ac:dyDescent="0.2">
      <c r="F2956"/>
      <c r="M2956" s="2"/>
      <c r="N2956"/>
      <c r="O2956"/>
      <c r="U2956"/>
      <c r="V2956"/>
    </row>
    <row r="2957" spans="6:22" x14ac:dyDescent="0.2">
      <c r="F2957"/>
      <c r="M2957" s="2"/>
      <c r="N2957"/>
      <c r="O2957"/>
      <c r="U2957"/>
      <c r="V2957"/>
    </row>
    <row r="2958" spans="6:22" x14ac:dyDescent="0.2">
      <c r="F2958"/>
      <c r="M2958" s="2"/>
      <c r="N2958"/>
      <c r="O2958"/>
      <c r="U2958"/>
      <c r="V2958"/>
    </row>
    <row r="2959" spans="6:22" x14ac:dyDescent="0.2">
      <c r="F2959"/>
      <c r="M2959" s="2"/>
      <c r="N2959"/>
      <c r="O2959"/>
      <c r="U2959"/>
      <c r="V2959"/>
    </row>
    <row r="2960" spans="6:22" x14ac:dyDescent="0.2">
      <c r="F2960"/>
      <c r="M2960" s="2"/>
      <c r="N2960"/>
      <c r="O2960"/>
      <c r="U2960"/>
      <c r="V2960"/>
    </row>
    <row r="2961" spans="6:22" x14ac:dyDescent="0.2">
      <c r="F2961"/>
      <c r="M2961" s="2"/>
      <c r="N2961"/>
      <c r="O2961"/>
      <c r="U2961"/>
      <c r="V2961"/>
    </row>
    <row r="2962" spans="6:22" x14ac:dyDescent="0.2">
      <c r="F2962"/>
      <c r="M2962" s="2"/>
      <c r="N2962"/>
      <c r="O2962"/>
      <c r="U2962"/>
      <c r="V2962"/>
    </row>
    <row r="2963" spans="6:22" x14ac:dyDescent="0.2">
      <c r="F2963"/>
      <c r="M2963" s="2"/>
      <c r="N2963"/>
      <c r="O2963"/>
      <c r="U2963"/>
      <c r="V2963"/>
    </row>
    <row r="2964" spans="6:22" x14ac:dyDescent="0.2">
      <c r="F2964"/>
      <c r="M2964" s="2"/>
      <c r="N2964"/>
      <c r="O2964"/>
      <c r="U2964"/>
      <c r="V2964"/>
    </row>
    <row r="2965" spans="6:22" x14ac:dyDescent="0.2">
      <c r="F2965"/>
      <c r="M2965" s="2"/>
      <c r="N2965"/>
      <c r="O2965"/>
      <c r="U2965"/>
      <c r="V2965"/>
    </row>
    <row r="2966" spans="6:22" x14ac:dyDescent="0.2">
      <c r="F2966"/>
      <c r="M2966" s="2"/>
      <c r="N2966"/>
      <c r="O2966"/>
      <c r="U2966"/>
      <c r="V2966"/>
    </row>
    <row r="2967" spans="6:22" x14ac:dyDescent="0.2">
      <c r="F2967"/>
      <c r="M2967" s="2"/>
      <c r="N2967"/>
      <c r="O2967"/>
      <c r="U2967"/>
      <c r="V2967"/>
    </row>
    <row r="2968" spans="6:22" x14ac:dyDescent="0.2">
      <c r="F2968"/>
      <c r="M2968" s="2"/>
      <c r="N2968"/>
      <c r="O2968"/>
      <c r="U2968"/>
      <c r="V2968"/>
    </row>
    <row r="2969" spans="6:22" x14ac:dyDescent="0.2">
      <c r="M2969" s="2"/>
    </row>
    <row r="2970" spans="6:22" x14ac:dyDescent="0.2">
      <c r="M2970" s="2"/>
    </row>
    <row r="2971" spans="6:22" x14ac:dyDescent="0.2">
      <c r="F2971"/>
      <c r="M2971" s="2"/>
      <c r="N2971"/>
      <c r="O2971"/>
      <c r="U2971"/>
      <c r="V2971"/>
    </row>
    <row r="2972" spans="6:22" x14ac:dyDescent="0.2">
      <c r="F2972"/>
      <c r="M2972" s="2"/>
      <c r="N2972"/>
      <c r="O2972"/>
      <c r="U2972"/>
      <c r="V2972"/>
    </row>
    <row r="2973" spans="6:22" x14ac:dyDescent="0.2">
      <c r="F2973"/>
      <c r="M2973" s="2"/>
      <c r="N2973"/>
      <c r="O2973"/>
      <c r="U2973"/>
      <c r="V2973"/>
    </row>
    <row r="2974" spans="6:22" x14ac:dyDescent="0.2">
      <c r="F2974"/>
      <c r="M2974" s="2"/>
      <c r="N2974"/>
      <c r="O2974"/>
      <c r="U2974"/>
      <c r="V2974"/>
    </row>
    <row r="2975" spans="6:22" x14ac:dyDescent="0.2">
      <c r="F2975"/>
      <c r="M2975" s="2"/>
      <c r="N2975"/>
      <c r="O2975"/>
      <c r="U2975"/>
      <c r="V2975"/>
    </row>
    <row r="2976" spans="6:22" x14ac:dyDescent="0.2">
      <c r="F2976"/>
      <c r="M2976" s="2"/>
      <c r="N2976"/>
      <c r="O2976"/>
      <c r="U2976"/>
      <c r="V2976"/>
    </row>
    <row r="2977" spans="6:22" x14ac:dyDescent="0.2">
      <c r="F2977"/>
      <c r="M2977" s="2"/>
      <c r="N2977"/>
      <c r="O2977"/>
      <c r="U2977"/>
      <c r="V2977"/>
    </row>
    <row r="2978" spans="6:22" x14ac:dyDescent="0.2">
      <c r="F2978"/>
      <c r="M2978" s="2"/>
      <c r="N2978"/>
      <c r="O2978"/>
      <c r="U2978"/>
      <c r="V2978"/>
    </row>
    <row r="2979" spans="6:22" x14ac:dyDescent="0.2">
      <c r="F2979"/>
      <c r="M2979" s="2"/>
      <c r="N2979"/>
      <c r="O2979"/>
      <c r="U2979"/>
      <c r="V2979"/>
    </row>
    <row r="2980" spans="6:22" x14ac:dyDescent="0.2">
      <c r="F2980"/>
      <c r="M2980" s="2"/>
      <c r="N2980"/>
      <c r="O2980"/>
      <c r="U2980"/>
      <c r="V2980"/>
    </row>
    <row r="2981" spans="6:22" x14ac:dyDescent="0.2">
      <c r="F2981"/>
      <c r="M2981" s="2"/>
      <c r="N2981"/>
      <c r="O2981"/>
      <c r="U2981"/>
      <c r="V2981"/>
    </row>
    <row r="2982" spans="6:22" x14ac:dyDescent="0.2">
      <c r="F2982"/>
      <c r="M2982" s="2"/>
      <c r="N2982"/>
      <c r="O2982"/>
      <c r="U2982"/>
      <c r="V2982"/>
    </row>
    <row r="2983" spans="6:22" x14ac:dyDescent="0.2">
      <c r="F2983"/>
      <c r="M2983" s="2"/>
      <c r="N2983"/>
      <c r="O2983"/>
      <c r="U2983"/>
      <c r="V2983"/>
    </row>
    <row r="2984" spans="6:22" x14ac:dyDescent="0.2">
      <c r="F2984"/>
      <c r="M2984" s="2"/>
      <c r="N2984"/>
      <c r="O2984"/>
      <c r="U2984"/>
      <c r="V2984"/>
    </row>
    <row r="2985" spans="6:22" x14ac:dyDescent="0.2">
      <c r="F2985"/>
      <c r="M2985" s="2"/>
      <c r="N2985"/>
      <c r="O2985"/>
      <c r="U2985"/>
      <c r="V2985"/>
    </row>
    <row r="2986" spans="6:22" x14ac:dyDescent="0.2">
      <c r="F2986"/>
      <c r="M2986" s="2"/>
      <c r="N2986"/>
      <c r="O2986"/>
      <c r="U2986"/>
      <c r="V2986"/>
    </row>
    <row r="2987" spans="6:22" x14ac:dyDescent="0.2">
      <c r="F2987"/>
      <c r="M2987" s="2"/>
      <c r="N2987"/>
      <c r="O2987"/>
      <c r="U2987"/>
      <c r="V2987"/>
    </row>
    <row r="2988" spans="6:22" x14ac:dyDescent="0.2">
      <c r="F2988"/>
      <c r="M2988" s="2"/>
      <c r="N2988"/>
      <c r="O2988"/>
      <c r="U2988"/>
      <c r="V2988"/>
    </row>
    <row r="2989" spans="6:22" x14ac:dyDescent="0.2">
      <c r="F2989"/>
      <c r="M2989" s="2"/>
      <c r="N2989"/>
      <c r="O2989"/>
      <c r="U2989"/>
      <c r="V2989"/>
    </row>
    <row r="2990" spans="6:22" x14ac:dyDescent="0.2">
      <c r="F2990"/>
      <c r="M2990" s="2"/>
      <c r="N2990"/>
      <c r="O2990"/>
      <c r="U2990"/>
      <c r="V2990"/>
    </row>
    <row r="2991" spans="6:22" x14ac:dyDescent="0.2">
      <c r="F2991"/>
      <c r="M2991" s="2"/>
      <c r="N2991"/>
      <c r="O2991"/>
      <c r="U2991"/>
      <c r="V2991"/>
    </row>
    <row r="2992" spans="6:22" x14ac:dyDescent="0.2">
      <c r="F2992"/>
      <c r="M2992" s="2"/>
      <c r="N2992"/>
      <c r="O2992"/>
      <c r="U2992"/>
      <c r="V2992"/>
    </row>
    <row r="2993" spans="6:22" x14ac:dyDescent="0.2">
      <c r="F2993"/>
      <c r="M2993" s="2"/>
      <c r="N2993"/>
      <c r="O2993"/>
      <c r="U2993"/>
      <c r="V2993"/>
    </row>
    <row r="2994" spans="6:22" x14ac:dyDescent="0.2">
      <c r="F2994"/>
      <c r="M2994" s="2"/>
      <c r="N2994"/>
      <c r="O2994"/>
      <c r="U2994"/>
      <c r="V2994"/>
    </row>
    <row r="2995" spans="6:22" x14ac:dyDescent="0.2">
      <c r="F2995"/>
      <c r="M2995" s="2"/>
      <c r="N2995"/>
      <c r="O2995"/>
      <c r="U2995"/>
      <c r="V2995"/>
    </row>
    <row r="2996" spans="6:22" x14ac:dyDescent="0.2">
      <c r="F2996"/>
      <c r="M2996" s="2"/>
      <c r="N2996"/>
      <c r="O2996"/>
      <c r="U2996"/>
      <c r="V2996"/>
    </row>
    <row r="2997" spans="6:22" x14ac:dyDescent="0.2">
      <c r="F2997"/>
      <c r="M2997" s="2"/>
      <c r="N2997"/>
      <c r="O2997"/>
      <c r="U2997"/>
      <c r="V2997"/>
    </row>
    <row r="2998" spans="6:22" x14ac:dyDescent="0.2">
      <c r="F2998"/>
      <c r="M2998" s="2"/>
      <c r="N2998"/>
      <c r="O2998"/>
      <c r="U2998"/>
      <c r="V2998"/>
    </row>
    <row r="2999" spans="6:22" x14ac:dyDescent="0.2">
      <c r="F2999"/>
      <c r="M2999" s="2"/>
      <c r="N2999"/>
      <c r="O2999"/>
      <c r="U2999"/>
      <c r="V2999"/>
    </row>
    <row r="3000" spans="6:22" x14ac:dyDescent="0.2">
      <c r="F3000"/>
      <c r="M3000" s="2"/>
      <c r="N3000"/>
      <c r="O3000"/>
      <c r="U3000"/>
      <c r="V3000"/>
    </row>
    <row r="3001" spans="6:22" x14ac:dyDescent="0.2">
      <c r="F3001"/>
      <c r="M3001" s="2"/>
      <c r="N3001"/>
      <c r="O3001"/>
      <c r="U3001"/>
      <c r="V3001"/>
    </row>
    <row r="3002" spans="6:22" x14ac:dyDescent="0.2">
      <c r="F3002"/>
      <c r="M3002" s="2"/>
      <c r="N3002"/>
      <c r="O3002"/>
      <c r="U3002"/>
      <c r="V3002"/>
    </row>
    <row r="3003" spans="6:22" x14ac:dyDescent="0.2">
      <c r="F3003"/>
      <c r="M3003" s="2"/>
      <c r="N3003"/>
      <c r="O3003"/>
      <c r="U3003"/>
      <c r="V3003"/>
    </row>
    <row r="3004" spans="6:22" x14ac:dyDescent="0.2">
      <c r="F3004"/>
      <c r="M3004" s="2"/>
      <c r="N3004"/>
      <c r="O3004"/>
      <c r="U3004"/>
      <c r="V3004"/>
    </row>
    <row r="3005" spans="6:22" x14ac:dyDescent="0.2">
      <c r="F3005"/>
      <c r="M3005" s="2"/>
      <c r="N3005"/>
      <c r="O3005"/>
      <c r="U3005"/>
      <c r="V3005"/>
    </row>
    <row r="3006" spans="6:22" x14ac:dyDescent="0.2">
      <c r="F3006"/>
      <c r="M3006" s="2"/>
      <c r="N3006"/>
      <c r="O3006"/>
      <c r="U3006"/>
      <c r="V3006"/>
    </row>
    <row r="3007" spans="6:22" x14ac:dyDescent="0.2">
      <c r="F3007"/>
      <c r="M3007" s="2"/>
      <c r="N3007"/>
      <c r="O3007"/>
      <c r="U3007"/>
      <c r="V3007"/>
    </row>
    <row r="3008" spans="6:22" x14ac:dyDescent="0.2">
      <c r="F3008"/>
      <c r="M3008" s="2"/>
      <c r="N3008"/>
      <c r="O3008"/>
      <c r="U3008"/>
      <c r="V3008"/>
    </row>
    <row r="3009" spans="6:22" x14ac:dyDescent="0.2">
      <c r="F3009"/>
      <c r="M3009" s="2"/>
      <c r="N3009"/>
      <c r="O3009"/>
      <c r="U3009"/>
      <c r="V3009"/>
    </row>
    <row r="3010" spans="6:22" x14ac:dyDescent="0.2">
      <c r="F3010"/>
      <c r="M3010" s="2"/>
      <c r="N3010"/>
      <c r="O3010"/>
      <c r="U3010"/>
      <c r="V3010"/>
    </row>
    <row r="3011" spans="6:22" x14ac:dyDescent="0.2">
      <c r="F3011"/>
      <c r="M3011" s="2"/>
      <c r="N3011"/>
      <c r="O3011"/>
      <c r="U3011"/>
      <c r="V3011"/>
    </row>
    <row r="3012" spans="6:22" x14ac:dyDescent="0.2">
      <c r="F3012"/>
      <c r="M3012" s="2"/>
      <c r="N3012"/>
      <c r="O3012"/>
      <c r="U3012"/>
      <c r="V3012"/>
    </row>
    <row r="3013" spans="6:22" x14ac:dyDescent="0.2">
      <c r="F3013"/>
      <c r="M3013" s="2"/>
      <c r="N3013"/>
      <c r="O3013"/>
      <c r="U3013"/>
      <c r="V3013"/>
    </row>
    <row r="3014" spans="6:22" x14ac:dyDescent="0.2">
      <c r="F3014"/>
      <c r="M3014" s="2"/>
      <c r="N3014"/>
      <c r="O3014"/>
      <c r="U3014"/>
      <c r="V3014"/>
    </row>
    <row r="3015" spans="6:22" x14ac:dyDescent="0.2">
      <c r="F3015"/>
      <c r="M3015" s="2"/>
      <c r="N3015"/>
      <c r="O3015"/>
      <c r="U3015"/>
      <c r="V3015"/>
    </row>
    <row r="3016" spans="6:22" x14ac:dyDescent="0.2">
      <c r="F3016"/>
      <c r="M3016" s="2"/>
      <c r="N3016"/>
      <c r="O3016"/>
      <c r="U3016"/>
      <c r="V3016"/>
    </row>
    <row r="3017" spans="6:22" x14ac:dyDescent="0.2">
      <c r="F3017"/>
      <c r="M3017" s="2"/>
      <c r="N3017"/>
      <c r="O3017"/>
      <c r="U3017"/>
      <c r="V3017"/>
    </row>
    <row r="3018" spans="6:22" x14ac:dyDescent="0.2">
      <c r="F3018"/>
      <c r="M3018" s="2"/>
      <c r="N3018"/>
      <c r="O3018"/>
      <c r="U3018"/>
      <c r="V3018"/>
    </row>
    <row r="3019" spans="6:22" x14ac:dyDescent="0.2">
      <c r="F3019"/>
      <c r="M3019" s="2"/>
      <c r="N3019"/>
      <c r="O3019"/>
      <c r="U3019"/>
      <c r="V3019"/>
    </row>
    <row r="3020" spans="6:22" x14ac:dyDescent="0.2">
      <c r="F3020"/>
      <c r="M3020" s="2"/>
      <c r="N3020"/>
      <c r="O3020"/>
      <c r="U3020"/>
      <c r="V3020"/>
    </row>
    <row r="3021" spans="6:22" x14ac:dyDescent="0.2">
      <c r="F3021"/>
      <c r="M3021" s="2"/>
      <c r="N3021"/>
      <c r="O3021"/>
      <c r="U3021"/>
      <c r="V3021"/>
    </row>
    <row r="3022" spans="6:22" x14ac:dyDescent="0.2">
      <c r="F3022"/>
      <c r="M3022" s="2"/>
      <c r="N3022"/>
      <c r="O3022"/>
      <c r="U3022"/>
      <c r="V3022"/>
    </row>
    <row r="3023" spans="6:22" x14ac:dyDescent="0.2">
      <c r="F3023"/>
      <c r="M3023" s="2"/>
      <c r="N3023"/>
      <c r="O3023"/>
      <c r="U3023"/>
      <c r="V3023"/>
    </row>
    <row r="3024" spans="6:22" x14ac:dyDescent="0.2">
      <c r="F3024"/>
      <c r="M3024" s="2"/>
      <c r="N3024"/>
      <c r="O3024"/>
      <c r="U3024"/>
      <c r="V3024"/>
    </row>
    <row r="3025" spans="6:22" x14ac:dyDescent="0.2">
      <c r="F3025"/>
      <c r="M3025" s="2"/>
      <c r="N3025"/>
      <c r="O3025"/>
      <c r="U3025"/>
      <c r="V3025"/>
    </row>
    <row r="3026" spans="6:22" x14ac:dyDescent="0.2">
      <c r="F3026"/>
      <c r="M3026" s="2"/>
      <c r="N3026"/>
      <c r="O3026"/>
      <c r="U3026"/>
      <c r="V3026"/>
    </row>
    <row r="3027" spans="6:22" x14ac:dyDescent="0.2">
      <c r="M3027" s="2"/>
    </row>
    <row r="3028" spans="6:22" x14ac:dyDescent="0.2">
      <c r="F3028"/>
      <c r="M3028" s="2"/>
      <c r="N3028"/>
      <c r="O3028"/>
      <c r="U3028"/>
      <c r="V3028"/>
    </row>
    <row r="3029" spans="6:22" x14ac:dyDescent="0.2">
      <c r="F3029"/>
      <c r="M3029" s="2"/>
      <c r="N3029"/>
      <c r="O3029"/>
      <c r="U3029"/>
      <c r="V3029"/>
    </row>
    <row r="3030" spans="6:22" x14ac:dyDescent="0.2">
      <c r="F3030"/>
      <c r="M3030" s="2"/>
      <c r="N3030"/>
      <c r="O3030"/>
      <c r="U3030"/>
      <c r="V3030"/>
    </row>
    <row r="3031" spans="6:22" x14ac:dyDescent="0.2">
      <c r="F3031"/>
      <c r="M3031" s="2"/>
      <c r="N3031"/>
      <c r="O3031"/>
      <c r="U3031"/>
      <c r="V3031"/>
    </row>
    <row r="3032" spans="6:22" x14ac:dyDescent="0.2">
      <c r="M3032" s="2"/>
    </row>
    <row r="3033" spans="6:22" x14ac:dyDescent="0.2">
      <c r="F3033"/>
      <c r="M3033" s="2"/>
      <c r="N3033"/>
      <c r="O3033"/>
      <c r="U3033"/>
      <c r="V3033"/>
    </row>
    <row r="3034" spans="6:22" x14ac:dyDescent="0.2">
      <c r="M3034" s="2"/>
    </row>
    <row r="3035" spans="6:22" x14ac:dyDescent="0.2">
      <c r="M3035" s="2"/>
    </row>
    <row r="3036" spans="6:22" x14ac:dyDescent="0.2">
      <c r="F3036"/>
      <c r="M3036" s="2"/>
      <c r="N3036"/>
      <c r="O3036"/>
      <c r="U3036"/>
      <c r="V3036"/>
    </row>
    <row r="3037" spans="6:22" x14ac:dyDescent="0.2">
      <c r="F3037"/>
      <c r="M3037" s="2"/>
      <c r="N3037"/>
      <c r="O3037"/>
      <c r="U3037"/>
      <c r="V3037"/>
    </row>
    <row r="3038" spans="6:22" x14ac:dyDescent="0.2">
      <c r="F3038"/>
      <c r="M3038" s="2"/>
      <c r="N3038"/>
      <c r="O3038"/>
      <c r="U3038"/>
      <c r="V3038"/>
    </row>
    <row r="3039" spans="6:22" x14ac:dyDescent="0.2">
      <c r="F3039"/>
      <c r="M3039" s="2"/>
      <c r="N3039"/>
      <c r="O3039"/>
      <c r="U3039"/>
      <c r="V3039"/>
    </row>
    <row r="3040" spans="6:22" x14ac:dyDescent="0.2">
      <c r="F3040"/>
      <c r="M3040" s="2"/>
      <c r="N3040"/>
      <c r="O3040"/>
      <c r="U3040"/>
      <c r="V3040"/>
    </row>
    <row r="3041" spans="6:22" x14ac:dyDescent="0.2">
      <c r="F3041"/>
      <c r="M3041" s="2"/>
      <c r="N3041"/>
      <c r="O3041"/>
      <c r="U3041"/>
      <c r="V3041"/>
    </row>
    <row r="3042" spans="6:22" x14ac:dyDescent="0.2">
      <c r="F3042"/>
      <c r="M3042" s="2"/>
      <c r="N3042"/>
      <c r="O3042"/>
      <c r="U3042"/>
      <c r="V3042"/>
    </row>
    <row r="3043" spans="6:22" x14ac:dyDescent="0.2">
      <c r="F3043"/>
      <c r="M3043" s="2"/>
      <c r="N3043"/>
      <c r="O3043"/>
      <c r="U3043"/>
      <c r="V3043"/>
    </row>
    <row r="3044" spans="6:22" x14ac:dyDescent="0.2">
      <c r="F3044"/>
      <c r="M3044" s="2"/>
      <c r="N3044"/>
      <c r="O3044"/>
      <c r="U3044"/>
      <c r="V3044"/>
    </row>
    <row r="3045" spans="6:22" x14ac:dyDescent="0.2">
      <c r="F3045"/>
      <c r="M3045" s="2"/>
      <c r="N3045"/>
      <c r="O3045"/>
      <c r="U3045"/>
      <c r="V3045"/>
    </row>
    <row r="3046" spans="6:22" x14ac:dyDescent="0.2">
      <c r="F3046"/>
      <c r="M3046" s="2"/>
      <c r="N3046"/>
      <c r="O3046"/>
      <c r="U3046"/>
      <c r="V3046"/>
    </row>
    <row r="3047" spans="6:22" x14ac:dyDescent="0.2">
      <c r="F3047"/>
      <c r="M3047" s="2"/>
      <c r="N3047"/>
      <c r="O3047"/>
      <c r="U3047"/>
      <c r="V3047"/>
    </row>
    <row r="3048" spans="6:22" x14ac:dyDescent="0.2">
      <c r="F3048"/>
      <c r="M3048" s="2"/>
      <c r="N3048"/>
      <c r="O3048"/>
      <c r="U3048"/>
      <c r="V3048"/>
    </row>
    <row r="3049" spans="6:22" x14ac:dyDescent="0.2">
      <c r="F3049"/>
      <c r="M3049" s="2"/>
      <c r="N3049"/>
      <c r="O3049"/>
      <c r="U3049"/>
      <c r="V3049"/>
    </row>
    <row r="3050" spans="6:22" x14ac:dyDescent="0.2">
      <c r="F3050"/>
      <c r="M3050" s="2"/>
      <c r="N3050"/>
      <c r="O3050"/>
      <c r="U3050"/>
      <c r="V3050"/>
    </row>
    <row r="3051" spans="6:22" x14ac:dyDescent="0.2">
      <c r="F3051"/>
      <c r="M3051" s="2"/>
      <c r="N3051"/>
      <c r="O3051"/>
      <c r="U3051"/>
      <c r="V3051"/>
    </row>
    <row r="3052" spans="6:22" x14ac:dyDescent="0.2">
      <c r="F3052"/>
      <c r="M3052" s="2"/>
      <c r="N3052"/>
      <c r="O3052"/>
      <c r="U3052"/>
      <c r="V3052"/>
    </row>
    <row r="3053" spans="6:22" x14ac:dyDescent="0.2">
      <c r="F3053"/>
      <c r="M3053" s="2"/>
      <c r="N3053"/>
      <c r="O3053"/>
      <c r="U3053"/>
      <c r="V3053"/>
    </row>
    <row r="3054" spans="6:22" x14ac:dyDescent="0.2">
      <c r="F3054"/>
      <c r="M3054" s="2"/>
      <c r="N3054"/>
      <c r="O3054"/>
      <c r="U3054"/>
      <c r="V3054"/>
    </row>
    <row r="3055" spans="6:22" x14ac:dyDescent="0.2">
      <c r="F3055"/>
      <c r="M3055" s="2"/>
      <c r="N3055"/>
      <c r="O3055"/>
      <c r="U3055"/>
      <c r="V3055"/>
    </row>
    <row r="3056" spans="6:22" x14ac:dyDescent="0.2">
      <c r="F3056"/>
      <c r="M3056" s="2"/>
      <c r="N3056"/>
      <c r="O3056"/>
      <c r="U3056"/>
      <c r="V3056"/>
    </row>
    <row r="3057" spans="6:22" x14ac:dyDescent="0.2">
      <c r="F3057"/>
      <c r="M3057" s="2"/>
      <c r="N3057"/>
      <c r="O3057"/>
      <c r="U3057"/>
      <c r="V3057"/>
    </row>
    <row r="3058" spans="6:22" x14ac:dyDescent="0.2">
      <c r="M3058" s="2"/>
    </row>
    <row r="3059" spans="6:22" x14ac:dyDescent="0.2">
      <c r="M3059" s="2"/>
    </row>
    <row r="3060" spans="6:22" x14ac:dyDescent="0.2">
      <c r="M3060" s="2"/>
    </row>
    <row r="3061" spans="6:22" x14ac:dyDescent="0.2">
      <c r="M3061" s="2"/>
    </row>
    <row r="3062" spans="6:22" x14ac:dyDescent="0.2">
      <c r="M3062" s="2"/>
    </row>
    <row r="3063" spans="6:22" x14ac:dyDescent="0.2">
      <c r="M3063" s="2"/>
    </row>
    <row r="3064" spans="6:22" x14ac:dyDescent="0.2">
      <c r="M3064" s="2"/>
    </row>
    <row r="3065" spans="6:22" x14ac:dyDescent="0.2">
      <c r="M3065" s="2"/>
    </row>
    <row r="3066" spans="6:22" x14ac:dyDescent="0.2">
      <c r="M3066" s="2"/>
    </row>
    <row r="3067" spans="6:22" x14ac:dyDescent="0.2">
      <c r="M3067" s="2"/>
    </row>
    <row r="3068" spans="6:22" x14ac:dyDescent="0.2">
      <c r="M3068" s="2"/>
    </row>
    <row r="3069" spans="6:22" x14ac:dyDescent="0.2">
      <c r="F3069"/>
      <c r="M3069" s="2"/>
      <c r="N3069"/>
      <c r="O3069"/>
      <c r="U3069"/>
      <c r="V3069"/>
    </row>
    <row r="3070" spans="6:22" x14ac:dyDescent="0.2">
      <c r="F3070"/>
      <c r="M3070" s="2"/>
      <c r="N3070"/>
      <c r="O3070"/>
      <c r="U3070"/>
      <c r="V3070"/>
    </row>
    <row r="3071" spans="6:22" x14ac:dyDescent="0.2">
      <c r="F3071"/>
      <c r="M3071" s="2"/>
      <c r="N3071"/>
      <c r="O3071"/>
      <c r="U3071"/>
      <c r="V3071"/>
    </row>
    <row r="3072" spans="6:22" x14ac:dyDescent="0.2">
      <c r="F3072"/>
      <c r="M3072" s="2"/>
      <c r="N3072"/>
      <c r="O3072"/>
      <c r="U3072"/>
      <c r="V3072"/>
    </row>
    <row r="3073" spans="6:22" x14ac:dyDescent="0.2">
      <c r="F3073"/>
      <c r="M3073" s="2"/>
      <c r="N3073"/>
      <c r="O3073"/>
      <c r="U3073"/>
      <c r="V3073"/>
    </row>
    <row r="3074" spans="6:22" x14ac:dyDescent="0.2">
      <c r="F3074"/>
      <c r="M3074" s="2"/>
      <c r="N3074"/>
      <c r="O3074"/>
      <c r="U3074"/>
      <c r="V3074"/>
    </row>
    <row r="3075" spans="6:22" x14ac:dyDescent="0.2">
      <c r="F3075"/>
      <c r="M3075" s="2"/>
      <c r="N3075"/>
      <c r="O3075"/>
      <c r="U3075"/>
      <c r="V3075"/>
    </row>
    <row r="3076" spans="6:22" x14ac:dyDescent="0.2">
      <c r="F3076"/>
      <c r="M3076" s="2"/>
      <c r="N3076"/>
      <c r="O3076"/>
      <c r="U3076"/>
      <c r="V3076"/>
    </row>
    <row r="3077" spans="6:22" x14ac:dyDescent="0.2">
      <c r="F3077"/>
      <c r="M3077" s="2"/>
      <c r="N3077"/>
      <c r="O3077"/>
      <c r="U3077"/>
      <c r="V3077"/>
    </row>
    <row r="3078" spans="6:22" x14ac:dyDescent="0.2">
      <c r="F3078"/>
      <c r="M3078" s="2"/>
      <c r="N3078"/>
      <c r="O3078"/>
      <c r="U3078"/>
      <c r="V3078"/>
    </row>
    <row r="3079" spans="6:22" x14ac:dyDescent="0.2">
      <c r="M3079" s="2"/>
    </row>
    <row r="3080" spans="6:22" x14ac:dyDescent="0.2">
      <c r="F3080"/>
      <c r="M3080" s="2"/>
      <c r="N3080"/>
      <c r="O3080"/>
      <c r="U3080"/>
      <c r="V3080"/>
    </row>
    <row r="3081" spans="6:22" x14ac:dyDescent="0.2">
      <c r="F3081"/>
      <c r="M3081" s="2"/>
      <c r="N3081"/>
      <c r="O3081"/>
      <c r="U3081"/>
      <c r="V3081"/>
    </row>
    <row r="3082" spans="6:22" x14ac:dyDescent="0.2">
      <c r="F3082"/>
      <c r="M3082" s="2"/>
      <c r="N3082"/>
      <c r="O3082"/>
      <c r="U3082"/>
      <c r="V3082"/>
    </row>
    <row r="3083" spans="6:22" x14ac:dyDescent="0.2">
      <c r="F3083"/>
      <c r="M3083" s="2"/>
      <c r="N3083"/>
      <c r="O3083"/>
      <c r="U3083"/>
      <c r="V3083"/>
    </row>
    <row r="3084" spans="6:22" x14ac:dyDescent="0.2">
      <c r="F3084"/>
      <c r="M3084" s="2"/>
      <c r="N3084"/>
      <c r="O3084"/>
      <c r="U3084"/>
      <c r="V3084"/>
    </row>
    <row r="3085" spans="6:22" x14ac:dyDescent="0.2">
      <c r="F3085"/>
      <c r="M3085" s="2"/>
      <c r="N3085"/>
      <c r="O3085"/>
      <c r="U3085"/>
      <c r="V3085"/>
    </row>
    <row r="3086" spans="6:22" x14ac:dyDescent="0.2">
      <c r="F3086"/>
      <c r="M3086" s="2"/>
      <c r="N3086"/>
      <c r="O3086"/>
      <c r="U3086"/>
      <c r="V3086"/>
    </row>
    <row r="3087" spans="6:22" x14ac:dyDescent="0.2">
      <c r="F3087"/>
      <c r="M3087" s="2"/>
      <c r="N3087"/>
      <c r="O3087"/>
      <c r="U3087"/>
      <c r="V3087"/>
    </row>
    <row r="3088" spans="6:22" x14ac:dyDescent="0.2">
      <c r="F3088"/>
      <c r="M3088" s="2"/>
      <c r="N3088"/>
      <c r="O3088"/>
      <c r="U3088"/>
      <c r="V3088"/>
    </row>
    <row r="3089" spans="6:22" x14ac:dyDescent="0.2">
      <c r="F3089"/>
      <c r="M3089" s="2"/>
      <c r="N3089"/>
      <c r="O3089"/>
      <c r="U3089"/>
      <c r="V3089"/>
    </row>
    <row r="3090" spans="6:22" x14ac:dyDescent="0.2">
      <c r="F3090"/>
      <c r="M3090" s="2"/>
      <c r="N3090"/>
      <c r="O3090"/>
      <c r="U3090"/>
      <c r="V3090"/>
    </row>
    <row r="3091" spans="6:22" x14ac:dyDescent="0.2">
      <c r="F3091"/>
      <c r="M3091" s="2"/>
      <c r="N3091"/>
      <c r="O3091"/>
      <c r="U3091"/>
      <c r="V3091"/>
    </row>
    <row r="3092" spans="6:22" x14ac:dyDescent="0.2">
      <c r="F3092"/>
      <c r="M3092" s="2"/>
      <c r="N3092"/>
      <c r="O3092"/>
      <c r="U3092"/>
      <c r="V3092"/>
    </row>
    <row r="3093" spans="6:22" x14ac:dyDescent="0.2">
      <c r="F3093"/>
      <c r="M3093" s="2"/>
      <c r="N3093"/>
      <c r="O3093"/>
      <c r="U3093"/>
      <c r="V3093"/>
    </row>
    <row r="3094" spans="6:22" x14ac:dyDescent="0.2">
      <c r="F3094"/>
      <c r="M3094" s="2"/>
      <c r="N3094"/>
      <c r="O3094"/>
      <c r="U3094"/>
      <c r="V3094"/>
    </row>
    <row r="3095" spans="6:22" x14ac:dyDescent="0.2">
      <c r="F3095"/>
      <c r="M3095" s="2"/>
      <c r="N3095"/>
      <c r="O3095"/>
      <c r="U3095"/>
      <c r="V3095"/>
    </row>
    <row r="3096" spans="6:22" x14ac:dyDescent="0.2">
      <c r="F3096"/>
      <c r="M3096" s="2"/>
      <c r="N3096"/>
      <c r="O3096"/>
      <c r="U3096"/>
      <c r="V3096"/>
    </row>
    <row r="3097" spans="6:22" x14ac:dyDescent="0.2">
      <c r="F3097"/>
      <c r="M3097" s="2"/>
      <c r="N3097"/>
      <c r="O3097"/>
      <c r="U3097"/>
      <c r="V3097"/>
    </row>
    <row r="3098" spans="6:22" x14ac:dyDescent="0.2">
      <c r="F3098"/>
      <c r="M3098" s="2"/>
      <c r="N3098"/>
      <c r="O3098"/>
      <c r="U3098"/>
      <c r="V3098"/>
    </row>
    <row r="3099" spans="6:22" x14ac:dyDescent="0.2">
      <c r="F3099"/>
      <c r="M3099" s="2"/>
      <c r="N3099"/>
      <c r="O3099"/>
      <c r="U3099"/>
      <c r="V3099"/>
    </row>
    <row r="3100" spans="6:22" x14ac:dyDescent="0.2">
      <c r="F3100"/>
      <c r="M3100" s="2"/>
      <c r="N3100"/>
      <c r="O3100"/>
      <c r="U3100"/>
      <c r="V3100"/>
    </row>
    <row r="3101" spans="6:22" x14ac:dyDescent="0.2">
      <c r="F3101"/>
      <c r="M3101" s="2"/>
      <c r="N3101"/>
      <c r="O3101"/>
      <c r="U3101"/>
      <c r="V3101"/>
    </row>
    <row r="3102" spans="6:22" x14ac:dyDescent="0.2">
      <c r="F3102"/>
      <c r="M3102" s="2"/>
      <c r="N3102"/>
      <c r="O3102"/>
      <c r="U3102"/>
      <c r="V3102"/>
    </row>
    <row r="3103" spans="6:22" x14ac:dyDescent="0.2">
      <c r="M3103" s="2"/>
    </row>
    <row r="3104" spans="6:22" x14ac:dyDescent="0.2">
      <c r="M3104" s="2"/>
    </row>
    <row r="3105" spans="6:22" x14ac:dyDescent="0.2">
      <c r="M3105" s="2"/>
    </row>
    <row r="3106" spans="6:22" x14ac:dyDescent="0.2">
      <c r="M3106" s="2"/>
    </row>
    <row r="3107" spans="6:22" x14ac:dyDescent="0.2">
      <c r="M3107" s="2"/>
    </row>
    <row r="3108" spans="6:22" x14ac:dyDescent="0.2">
      <c r="M3108" s="2"/>
    </row>
    <row r="3109" spans="6:22" x14ac:dyDescent="0.2">
      <c r="M3109" s="2"/>
    </row>
    <row r="3110" spans="6:22" x14ac:dyDescent="0.2">
      <c r="M3110" s="2"/>
    </row>
    <row r="3111" spans="6:22" x14ac:dyDescent="0.2">
      <c r="M3111" s="2"/>
    </row>
    <row r="3112" spans="6:22" x14ac:dyDescent="0.2">
      <c r="M3112" s="2"/>
    </row>
    <row r="3113" spans="6:22" x14ac:dyDescent="0.2">
      <c r="M3113" s="2"/>
    </row>
    <row r="3114" spans="6:22" x14ac:dyDescent="0.2">
      <c r="F3114"/>
      <c r="M3114" s="2"/>
      <c r="N3114"/>
      <c r="O3114"/>
      <c r="U3114"/>
      <c r="V3114"/>
    </row>
    <row r="3115" spans="6:22" x14ac:dyDescent="0.2">
      <c r="F3115"/>
      <c r="M3115" s="2"/>
      <c r="N3115"/>
      <c r="O3115"/>
      <c r="U3115"/>
      <c r="V3115"/>
    </row>
    <row r="3116" spans="6:22" x14ac:dyDescent="0.2">
      <c r="F3116"/>
      <c r="M3116" s="2"/>
      <c r="N3116"/>
      <c r="O3116"/>
      <c r="U3116"/>
      <c r="V3116"/>
    </row>
    <row r="3117" spans="6:22" x14ac:dyDescent="0.2">
      <c r="F3117"/>
      <c r="M3117" s="2"/>
      <c r="N3117"/>
      <c r="O3117"/>
      <c r="U3117"/>
      <c r="V3117"/>
    </row>
    <row r="3118" spans="6:22" x14ac:dyDescent="0.2">
      <c r="F3118"/>
      <c r="M3118" s="2"/>
      <c r="N3118"/>
      <c r="O3118"/>
      <c r="U3118"/>
      <c r="V3118"/>
    </row>
    <row r="3119" spans="6:22" x14ac:dyDescent="0.2">
      <c r="F3119"/>
      <c r="M3119" s="2"/>
      <c r="N3119"/>
      <c r="O3119"/>
      <c r="U3119"/>
      <c r="V3119"/>
    </row>
    <row r="3120" spans="6:22" x14ac:dyDescent="0.2">
      <c r="F3120"/>
      <c r="M3120" s="2"/>
      <c r="N3120"/>
      <c r="O3120"/>
      <c r="U3120"/>
      <c r="V3120"/>
    </row>
    <row r="3121" spans="6:22" x14ac:dyDescent="0.2">
      <c r="F3121"/>
      <c r="M3121" s="2"/>
      <c r="N3121"/>
      <c r="O3121"/>
      <c r="U3121"/>
      <c r="V3121"/>
    </row>
    <row r="3122" spans="6:22" x14ac:dyDescent="0.2">
      <c r="F3122"/>
      <c r="M3122" s="2"/>
      <c r="N3122"/>
      <c r="O3122"/>
      <c r="U3122"/>
      <c r="V3122"/>
    </row>
    <row r="3123" spans="6:22" x14ac:dyDescent="0.2">
      <c r="F3123"/>
      <c r="M3123" s="2"/>
      <c r="N3123"/>
      <c r="O3123"/>
      <c r="U3123"/>
      <c r="V3123"/>
    </row>
    <row r="3124" spans="6:22" x14ac:dyDescent="0.2">
      <c r="M3124" s="2"/>
    </row>
    <row r="3125" spans="6:22" x14ac:dyDescent="0.2">
      <c r="F3125"/>
      <c r="M3125" s="2"/>
      <c r="N3125"/>
      <c r="O3125"/>
      <c r="U3125"/>
      <c r="V3125"/>
    </row>
    <row r="3126" spans="6:22" x14ac:dyDescent="0.2">
      <c r="F3126"/>
      <c r="M3126" s="2"/>
      <c r="N3126"/>
      <c r="O3126"/>
      <c r="U3126"/>
      <c r="V3126"/>
    </row>
    <row r="3127" spans="6:22" x14ac:dyDescent="0.2">
      <c r="F3127"/>
      <c r="M3127" s="2"/>
      <c r="N3127"/>
      <c r="O3127"/>
      <c r="U3127"/>
      <c r="V3127"/>
    </row>
    <row r="3128" spans="6:22" x14ac:dyDescent="0.2">
      <c r="F3128"/>
      <c r="M3128" s="2"/>
      <c r="N3128"/>
      <c r="O3128"/>
      <c r="U3128"/>
      <c r="V3128"/>
    </row>
    <row r="3129" spans="6:22" x14ac:dyDescent="0.2">
      <c r="F3129"/>
      <c r="M3129" s="2"/>
      <c r="N3129"/>
      <c r="O3129"/>
      <c r="U3129"/>
      <c r="V3129"/>
    </row>
    <row r="3130" spans="6:22" x14ac:dyDescent="0.2">
      <c r="F3130"/>
      <c r="M3130" s="2"/>
      <c r="N3130"/>
      <c r="O3130"/>
      <c r="U3130"/>
      <c r="V3130"/>
    </row>
    <row r="3131" spans="6:22" x14ac:dyDescent="0.2">
      <c r="F3131"/>
      <c r="M3131" s="2"/>
      <c r="N3131"/>
      <c r="O3131"/>
      <c r="U3131"/>
      <c r="V3131"/>
    </row>
    <row r="3132" spans="6:22" x14ac:dyDescent="0.2">
      <c r="F3132"/>
      <c r="M3132" s="2"/>
      <c r="N3132"/>
      <c r="O3132"/>
      <c r="U3132"/>
      <c r="V3132"/>
    </row>
    <row r="3133" spans="6:22" x14ac:dyDescent="0.2">
      <c r="F3133"/>
      <c r="M3133" s="2"/>
      <c r="N3133"/>
      <c r="O3133"/>
      <c r="U3133"/>
      <c r="V3133"/>
    </row>
    <row r="3134" spans="6:22" x14ac:dyDescent="0.2">
      <c r="F3134"/>
      <c r="M3134" s="2"/>
      <c r="N3134"/>
      <c r="O3134"/>
      <c r="U3134"/>
      <c r="V3134"/>
    </row>
    <row r="3135" spans="6:22" x14ac:dyDescent="0.2">
      <c r="F3135"/>
      <c r="M3135" s="2"/>
      <c r="N3135"/>
      <c r="O3135"/>
      <c r="U3135"/>
      <c r="V3135"/>
    </row>
    <row r="3136" spans="6:22" x14ac:dyDescent="0.2">
      <c r="F3136"/>
      <c r="M3136" s="2"/>
      <c r="N3136"/>
      <c r="O3136"/>
      <c r="U3136"/>
      <c r="V3136"/>
    </row>
    <row r="3137" spans="6:22" x14ac:dyDescent="0.2">
      <c r="F3137"/>
      <c r="M3137" s="2"/>
      <c r="N3137"/>
      <c r="O3137"/>
      <c r="U3137"/>
      <c r="V3137"/>
    </row>
    <row r="3138" spans="6:22" x14ac:dyDescent="0.2">
      <c r="F3138"/>
      <c r="M3138" s="2"/>
      <c r="N3138"/>
      <c r="O3138"/>
      <c r="U3138"/>
      <c r="V3138"/>
    </row>
    <row r="3139" spans="6:22" x14ac:dyDescent="0.2">
      <c r="F3139"/>
      <c r="M3139" s="2"/>
      <c r="N3139"/>
      <c r="O3139"/>
      <c r="U3139"/>
      <c r="V3139"/>
    </row>
    <row r="3140" spans="6:22" x14ac:dyDescent="0.2">
      <c r="F3140"/>
      <c r="M3140" s="2"/>
      <c r="N3140"/>
      <c r="O3140"/>
      <c r="U3140"/>
      <c r="V3140"/>
    </row>
    <row r="3141" spans="6:22" x14ac:dyDescent="0.2">
      <c r="F3141"/>
      <c r="M3141" s="2"/>
      <c r="N3141"/>
      <c r="O3141"/>
      <c r="U3141"/>
      <c r="V3141"/>
    </row>
    <row r="3142" spans="6:22" x14ac:dyDescent="0.2">
      <c r="F3142"/>
      <c r="M3142" s="2"/>
      <c r="N3142"/>
      <c r="O3142"/>
      <c r="U3142"/>
      <c r="V3142"/>
    </row>
    <row r="3143" spans="6:22" x14ac:dyDescent="0.2">
      <c r="F3143"/>
      <c r="M3143" s="2"/>
      <c r="N3143"/>
      <c r="O3143"/>
      <c r="U3143"/>
      <c r="V3143"/>
    </row>
    <row r="3144" spans="6:22" x14ac:dyDescent="0.2">
      <c r="F3144"/>
      <c r="M3144" s="2"/>
      <c r="N3144"/>
      <c r="O3144"/>
      <c r="U3144"/>
      <c r="V3144"/>
    </row>
    <row r="3145" spans="6:22" x14ac:dyDescent="0.2">
      <c r="F3145"/>
      <c r="M3145" s="2"/>
      <c r="N3145"/>
      <c r="O3145"/>
      <c r="U3145"/>
      <c r="V3145"/>
    </row>
    <row r="3146" spans="6:22" x14ac:dyDescent="0.2">
      <c r="F3146"/>
      <c r="M3146" s="2"/>
      <c r="N3146"/>
      <c r="O3146"/>
      <c r="U3146"/>
      <c r="V3146"/>
    </row>
    <row r="3147" spans="6:22" x14ac:dyDescent="0.2">
      <c r="F3147"/>
      <c r="M3147" s="2"/>
      <c r="N3147"/>
      <c r="O3147"/>
      <c r="U3147"/>
      <c r="V3147"/>
    </row>
    <row r="3148" spans="6:22" x14ac:dyDescent="0.2">
      <c r="F3148"/>
      <c r="M3148" s="2"/>
      <c r="N3148"/>
      <c r="O3148"/>
      <c r="U3148"/>
      <c r="V3148"/>
    </row>
    <row r="3149" spans="6:22" x14ac:dyDescent="0.2">
      <c r="F3149"/>
      <c r="M3149" s="2"/>
      <c r="N3149"/>
      <c r="O3149"/>
      <c r="U3149"/>
      <c r="V3149"/>
    </row>
    <row r="3150" spans="6:22" x14ac:dyDescent="0.2">
      <c r="F3150"/>
      <c r="M3150" s="2"/>
      <c r="N3150"/>
      <c r="O3150"/>
      <c r="U3150"/>
      <c r="V3150"/>
    </row>
    <row r="3151" spans="6:22" x14ac:dyDescent="0.2">
      <c r="F3151"/>
      <c r="M3151" s="2"/>
      <c r="N3151"/>
      <c r="O3151"/>
      <c r="U3151"/>
      <c r="V3151"/>
    </row>
    <row r="3152" spans="6:22" x14ac:dyDescent="0.2">
      <c r="F3152"/>
      <c r="M3152" s="2"/>
      <c r="N3152"/>
      <c r="O3152"/>
      <c r="U3152"/>
      <c r="V3152"/>
    </row>
    <row r="3153" spans="6:22" x14ac:dyDescent="0.2">
      <c r="F3153"/>
      <c r="M3153" s="2"/>
      <c r="N3153"/>
      <c r="O3153"/>
      <c r="U3153"/>
      <c r="V3153"/>
    </row>
    <row r="3154" spans="6:22" x14ac:dyDescent="0.2">
      <c r="F3154"/>
      <c r="M3154" s="2"/>
      <c r="N3154"/>
      <c r="O3154"/>
      <c r="U3154"/>
      <c r="V3154"/>
    </row>
    <row r="3155" spans="6:22" x14ac:dyDescent="0.2">
      <c r="F3155"/>
      <c r="M3155" s="2"/>
      <c r="N3155"/>
      <c r="O3155"/>
      <c r="U3155"/>
      <c r="V3155"/>
    </row>
    <row r="3156" spans="6:22" x14ac:dyDescent="0.2">
      <c r="F3156"/>
      <c r="M3156" s="2"/>
      <c r="N3156"/>
      <c r="O3156"/>
      <c r="U3156"/>
      <c r="V3156"/>
    </row>
    <row r="3157" spans="6:22" x14ac:dyDescent="0.2">
      <c r="F3157"/>
      <c r="M3157" s="2"/>
      <c r="N3157"/>
      <c r="O3157"/>
      <c r="U3157"/>
      <c r="V3157"/>
    </row>
    <row r="3158" spans="6:22" x14ac:dyDescent="0.2">
      <c r="F3158"/>
      <c r="M3158" s="2"/>
      <c r="N3158"/>
      <c r="O3158"/>
      <c r="U3158"/>
      <c r="V3158"/>
    </row>
    <row r="3159" spans="6:22" x14ac:dyDescent="0.2">
      <c r="F3159"/>
      <c r="M3159" s="2"/>
      <c r="N3159"/>
      <c r="O3159"/>
      <c r="U3159"/>
      <c r="V3159"/>
    </row>
    <row r="3160" spans="6:22" x14ac:dyDescent="0.2">
      <c r="F3160"/>
      <c r="M3160" s="2"/>
      <c r="N3160"/>
      <c r="O3160"/>
      <c r="U3160"/>
      <c r="V3160"/>
    </row>
    <row r="3161" spans="6:22" x14ac:dyDescent="0.2">
      <c r="F3161"/>
      <c r="M3161" s="2"/>
      <c r="N3161"/>
      <c r="O3161"/>
      <c r="U3161"/>
      <c r="V3161"/>
    </row>
    <row r="3162" spans="6:22" x14ac:dyDescent="0.2">
      <c r="F3162"/>
      <c r="M3162" s="2"/>
      <c r="N3162"/>
      <c r="O3162"/>
      <c r="U3162"/>
      <c r="V3162"/>
    </row>
    <row r="3163" spans="6:22" x14ac:dyDescent="0.2">
      <c r="F3163"/>
      <c r="M3163" s="2"/>
      <c r="N3163"/>
      <c r="O3163"/>
      <c r="U3163"/>
      <c r="V3163"/>
    </row>
    <row r="3164" spans="6:22" x14ac:dyDescent="0.2">
      <c r="F3164"/>
      <c r="M3164" s="2"/>
      <c r="N3164"/>
      <c r="O3164"/>
      <c r="U3164"/>
      <c r="V3164"/>
    </row>
    <row r="3165" spans="6:22" x14ac:dyDescent="0.2">
      <c r="F3165"/>
      <c r="M3165" s="2"/>
      <c r="N3165"/>
      <c r="O3165"/>
      <c r="U3165"/>
      <c r="V3165"/>
    </row>
    <row r="3166" spans="6:22" x14ac:dyDescent="0.2">
      <c r="F3166"/>
      <c r="M3166" s="2"/>
      <c r="N3166"/>
      <c r="O3166"/>
      <c r="U3166"/>
      <c r="V3166"/>
    </row>
    <row r="3167" spans="6:22" x14ac:dyDescent="0.2">
      <c r="F3167"/>
      <c r="M3167" s="2"/>
      <c r="N3167"/>
      <c r="O3167"/>
      <c r="U3167"/>
      <c r="V3167"/>
    </row>
    <row r="3168" spans="6:22" x14ac:dyDescent="0.2">
      <c r="M3168" s="2"/>
    </row>
    <row r="3169" spans="6:22" x14ac:dyDescent="0.2">
      <c r="F3169"/>
      <c r="M3169" s="2"/>
      <c r="N3169"/>
      <c r="O3169"/>
      <c r="U3169"/>
      <c r="V3169"/>
    </row>
    <row r="3170" spans="6:22" x14ac:dyDescent="0.2">
      <c r="M3170" s="2"/>
    </row>
    <row r="3171" spans="6:22" x14ac:dyDescent="0.2">
      <c r="M3171" s="2"/>
    </row>
    <row r="3172" spans="6:22" x14ac:dyDescent="0.2">
      <c r="F3172"/>
      <c r="M3172" s="2"/>
      <c r="N3172"/>
      <c r="O3172"/>
      <c r="U3172"/>
      <c r="V3172"/>
    </row>
    <row r="3173" spans="6:22" x14ac:dyDescent="0.2">
      <c r="F3173"/>
      <c r="M3173" s="2"/>
      <c r="N3173"/>
      <c r="O3173"/>
      <c r="U3173"/>
      <c r="V3173"/>
    </row>
    <row r="3174" spans="6:22" x14ac:dyDescent="0.2">
      <c r="F3174"/>
      <c r="M3174" s="2"/>
      <c r="N3174"/>
      <c r="O3174"/>
      <c r="U3174"/>
      <c r="V3174"/>
    </row>
    <row r="3175" spans="6:22" x14ac:dyDescent="0.2">
      <c r="F3175"/>
      <c r="M3175" s="2"/>
      <c r="N3175"/>
      <c r="O3175"/>
      <c r="U3175"/>
      <c r="V3175"/>
    </row>
    <row r="3176" spans="6:22" x14ac:dyDescent="0.2">
      <c r="F3176"/>
      <c r="M3176" s="2"/>
      <c r="N3176"/>
      <c r="O3176"/>
      <c r="U3176"/>
      <c r="V3176"/>
    </row>
    <row r="3177" spans="6:22" x14ac:dyDescent="0.2">
      <c r="F3177"/>
      <c r="M3177" s="2"/>
      <c r="N3177"/>
      <c r="O3177"/>
      <c r="U3177"/>
      <c r="V3177"/>
    </row>
    <row r="3178" spans="6:22" x14ac:dyDescent="0.2">
      <c r="F3178"/>
      <c r="M3178" s="2"/>
      <c r="N3178"/>
      <c r="O3178"/>
      <c r="U3178"/>
      <c r="V3178"/>
    </row>
    <row r="3179" spans="6:22" x14ac:dyDescent="0.2">
      <c r="F3179"/>
      <c r="M3179" s="2"/>
      <c r="N3179"/>
      <c r="O3179"/>
      <c r="U3179"/>
      <c r="V3179"/>
    </row>
    <row r="3180" spans="6:22" x14ac:dyDescent="0.2">
      <c r="F3180"/>
      <c r="M3180" s="2"/>
      <c r="N3180"/>
      <c r="O3180"/>
      <c r="U3180"/>
      <c r="V3180"/>
    </row>
    <row r="3181" spans="6:22" x14ac:dyDescent="0.2">
      <c r="F3181"/>
      <c r="M3181" s="2"/>
      <c r="N3181"/>
      <c r="O3181"/>
      <c r="U3181"/>
      <c r="V3181"/>
    </row>
    <row r="3182" spans="6:22" x14ac:dyDescent="0.2">
      <c r="F3182"/>
      <c r="M3182" s="2"/>
      <c r="N3182"/>
      <c r="O3182"/>
      <c r="U3182"/>
      <c r="V3182"/>
    </row>
    <row r="3183" spans="6:22" x14ac:dyDescent="0.2">
      <c r="F3183"/>
      <c r="M3183" s="2"/>
      <c r="N3183"/>
      <c r="O3183"/>
      <c r="U3183"/>
      <c r="V3183"/>
    </row>
    <row r="3184" spans="6:22" x14ac:dyDescent="0.2">
      <c r="F3184"/>
      <c r="M3184" s="2"/>
      <c r="N3184"/>
      <c r="O3184"/>
      <c r="U3184"/>
      <c r="V3184"/>
    </row>
    <row r="3185" spans="6:22" x14ac:dyDescent="0.2">
      <c r="F3185"/>
      <c r="M3185" s="2"/>
      <c r="N3185"/>
      <c r="O3185"/>
      <c r="U3185"/>
      <c r="V3185"/>
    </row>
    <row r="3186" spans="6:22" x14ac:dyDescent="0.2">
      <c r="F3186"/>
      <c r="M3186" s="2"/>
      <c r="N3186"/>
      <c r="O3186"/>
      <c r="U3186"/>
      <c r="V3186"/>
    </row>
    <row r="3187" spans="6:22" x14ac:dyDescent="0.2">
      <c r="F3187"/>
      <c r="M3187" s="2"/>
      <c r="N3187"/>
      <c r="O3187"/>
      <c r="U3187"/>
      <c r="V3187"/>
    </row>
    <row r="3188" spans="6:22" x14ac:dyDescent="0.2">
      <c r="F3188"/>
      <c r="M3188" s="2"/>
      <c r="N3188"/>
      <c r="O3188"/>
      <c r="U3188"/>
      <c r="V3188"/>
    </row>
    <row r="3189" spans="6:22" x14ac:dyDescent="0.2">
      <c r="F3189"/>
      <c r="M3189" s="2"/>
      <c r="N3189"/>
      <c r="O3189"/>
      <c r="U3189"/>
      <c r="V3189"/>
    </row>
    <row r="3190" spans="6:22" x14ac:dyDescent="0.2">
      <c r="F3190"/>
      <c r="M3190" s="2"/>
      <c r="N3190"/>
      <c r="O3190"/>
      <c r="U3190"/>
      <c r="V3190"/>
    </row>
    <row r="3191" spans="6:22" x14ac:dyDescent="0.2">
      <c r="F3191"/>
      <c r="M3191" s="2"/>
      <c r="N3191"/>
      <c r="O3191"/>
      <c r="U3191"/>
      <c r="V3191"/>
    </row>
    <row r="3192" spans="6:22" x14ac:dyDescent="0.2">
      <c r="F3192"/>
      <c r="M3192" s="2"/>
      <c r="N3192"/>
      <c r="O3192"/>
      <c r="U3192"/>
      <c r="V3192"/>
    </row>
    <row r="3193" spans="6:22" x14ac:dyDescent="0.2">
      <c r="M3193" s="2"/>
    </row>
    <row r="3194" spans="6:22" x14ac:dyDescent="0.2">
      <c r="M3194" s="2"/>
    </row>
    <row r="3195" spans="6:22" x14ac:dyDescent="0.2">
      <c r="M3195" s="2"/>
    </row>
    <row r="3196" spans="6:22" x14ac:dyDescent="0.2">
      <c r="M3196" s="2"/>
    </row>
    <row r="3197" spans="6:22" x14ac:dyDescent="0.2">
      <c r="M3197" s="2"/>
    </row>
    <row r="3198" spans="6:22" x14ac:dyDescent="0.2">
      <c r="M3198" s="2"/>
    </row>
    <row r="3199" spans="6:22" x14ac:dyDescent="0.2">
      <c r="M3199" s="2"/>
    </row>
    <row r="3200" spans="6:22" x14ac:dyDescent="0.2">
      <c r="M3200" s="2"/>
    </row>
    <row r="3201" spans="6:22" x14ac:dyDescent="0.2">
      <c r="M3201" s="2"/>
    </row>
    <row r="3202" spans="6:22" x14ac:dyDescent="0.2">
      <c r="M3202" s="2"/>
    </row>
    <row r="3203" spans="6:22" x14ac:dyDescent="0.2">
      <c r="M3203" s="2"/>
    </row>
    <row r="3204" spans="6:22" x14ac:dyDescent="0.2">
      <c r="F3204"/>
      <c r="M3204" s="2"/>
      <c r="N3204"/>
      <c r="O3204"/>
      <c r="U3204"/>
      <c r="V3204"/>
    </row>
    <row r="3205" spans="6:22" x14ac:dyDescent="0.2">
      <c r="F3205"/>
      <c r="M3205" s="2"/>
      <c r="N3205"/>
      <c r="O3205"/>
      <c r="U3205"/>
      <c r="V3205"/>
    </row>
    <row r="3206" spans="6:22" x14ac:dyDescent="0.2">
      <c r="F3206"/>
      <c r="M3206" s="2"/>
      <c r="N3206"/>
      <c r="O3206"/>
      <c r="U3206"/>
      <c r="V3206"/>
    </row>
    <row r="3207" spans="6:22" x14ac:dyDescent="0.2">
      <c r="F3207"/>
      <c r="M3207" s="2"/>
      <c r="N3207"/>
      <c r="O3207"/>
      <c r="U3207"/>
      <c r="V3207"/>
    </row>
    <row r="3208" spans="6:22" x14ac:dyDescent="0.2">
      <c r="F3208"/>
      <c r="M3208" s="2"/>
      <c r="N3208"/>
      <c r="O3208"/>
      <c r="U3208"/>
      <c r="V3208"/>
    </row>
    <row r="3209" spans="6:22" x14ac:dyDescent="0.2">
      <c r="F3209"/>
      <c r="M3209" s="2"/>
      <c r="N3209"/>
      <c r="O3209"/>
      <c r="U3209"/>
      <c r="V3209"/>
    </row>
    <row r="3210" spans="6:22" x14ac:dyDescent="0.2">
      <c r="F3210"/>
      <c r="M3210" s="2"/>
      <c r="N3210"/>
      <c r="O3210"/>
      <c r="U3210"/>
      <c r="V3210"/>
    </row>
    <row r="3211" spans="6:22" x14ac:dyDescent="0.2">
      <c r="F3211"/>
      <c r="M3211" s="2"/>
      <c r="N3211"/>
      <c r="O3211"/>
      <c r="U3211"/>
      <c r="V3211"/>
    </row>
    <row r="3212" spans="6:22" x14ac:dyDescent="0.2">
      <c r="F3212"/>
      <c r="M3212" s="2"/>
      <c r="N3212"/>
      <c r="O3212"/>
      <c r="U3212"/>
      <c r="V3212"/>
    </row>
    <row r="3213" spans="6:22" x14ac:dyDescent="0.2">
      <c r="M3213" s="2"/>
    </row>
    <row r="3214" spans="6:22" x14ac:dyDescent="0.2">
      <c r="F3214"/>
      <c r="M3214" s="2"/>
      <c r="N3214"/>
      <c r="O3214"/>
      <c r="U3214"/>
      <c r="V3214"/>
    </row>
    <row r="3215" spans="6:22" x14ac:dyDescent="0.2">
      <c r="F3215"/>
      <c r="M3215" s="2"/>
      <c r="N3215"/>
      <c r="O3215"/>
      <c r="U3215"/>
      <c r="V3215"/>
    </row>
    <row r="3216" spans="6:22" x14ac:dyDescent="0.2">
      <c r="F3216"/>
      <c r="M3216" s="2"/>
      <c r="N3216"/>
      <c r="O3216"/>
      <c r="U3216"/>
      <c r="V3216"/>
    </row>
    <row r="3217" spans="6:22" x14ac:dyDescent="0.2">
      <c r="F3217"/>
      <c r="M3217" s="2"/>
      <c r="N3217"/>
      <c r="O3217"/>
      <c r="U3217"/>
      <c r="V3217"/>
    </row>
    <row r="3218" spans="6:22" x14ac:dyDescent="0.2">
      <c r="F3218"/>
      <c r="M3218" s="2"/>
      <c r="N3218"/>
      <c r="O3218"/>
      <c r="U3218"/>
      <c r="V3218"/>
    </row>
    <row r="3219" spans="6:22" x14ac:dyDescent="0.2">
      <c r="F3219"/>
      <c r="M3219" s="2"/>
      <c r="N3219"/>
      <c r="O3219"/>
      <c r="U3219"/>
      <c r="V3219"/>
    </row>
    <row r="3220" spans="6:22" x14ac:dyDescent="0.2">
      <c r="F3220"/>
      <c r="M3220" s="2"/>
      <c r="N3220"/>
      <c r="O3220"/>
      <c r="U3220"/>
      <c r="V3220"/>
    </row>
    <row r="3221" spans="6:22" x14ac:dyDescent="0.2">
      <c r="F3221"/>
      <c r="M3221" s="2"/>
      <c r="N3221"/>
      <c r="O3221"/>
      <c r="U3221"/>
      <c r="V3221"/>
    </row>
    <row r="3222" spans="6:22" x14ac:dyDescent="0.2">
      <c r="F3222"/>
      <c r="M3222" s="2"/>
      <c r="N3222"/>
      <c r="O3222"/>
      <c r="U3222"/>
      <c r="V3222"/>
    </row>
    <row r="3223" spans="6:22" x14ac:dyDescent="0.2">
      <c r="M3223" s="2"/>
    </row>
    <row r="3224" spans="6:22" x14ac:dyDescent="0.2">
      <c r="F3224"/>
      <c r="M3224" s="2"/>
      <c r="N3224"/>
      <c r="O3224"/>
      <c r="U3224"/>
      <c r="V3224"/>
    </row>
    <row r="3225" spans="6:22" x14ac:dyDescent="0.2">
      <c r="F3225"/>
      <c r="M3225" s="2"/>
      <c r="N3225"/>
      <c r="O3225"/>
      <c r="U3225"/>
      <c r="V3225"/>
    </row>
    <row r="3226" spans="6:22" x14ac:dyDescent="0.2">
      <c r="F3226"/>
      <c r="M3226" s="2"/>
      <c r="N3226"/>
      <c r="O3226"/>
      <c r="U3226"/>
      <c r="V3226"/>
    </row>
    <row r="3227" spans="6:22" x14ac:dyDescent="0.2">
      <c r="F3227"/>
      <c r="M3227" s="2"/>
      <c r="N3227"/>
      <c r="O3227"/>
      <c r="U3227"/>
      <c r="V3227"/>
    </row>
    <row r="3228" spans="6:22" x14ac:dyDescent="0.2">
      <c r="F3228"/>
      <c r="M3228" s="2"/>
      <c r="N3228"/>
      <c r="O3228"/>
      <c r="U3228"/>
      <c r="V3228"/>
    </row>
    <row r="3229" spans="6:22" x14ac:dyDescent="0.2">
      <c r="F3229"/>
      <c r="M3229" s="2"/>
      <c r="N3229"/>
      <c r="O3229"/>
      <c r="U3229"/>
      <c r="V3229"/>
    </row>
    <row r="3230" spans="6:22" x14ac:dyDescent="0.2">
      <c r="F3230"/>
      <c r="M3230" s="2"/>
      <c r="N3230"/>
      <c r="O3230"/>
      <c r="U3230"/>
      <c r="V3230"/>
    </row>
    <row r="3231" spans="6:22" x14ac:dyDescent="0.2">
      <c r="F3231"/>
      <c r="M3231" s="2"/>
      <c r="N3231"/>
      <c r="O3231"/>
      <c r="U3231"/>
      <c r="V3231"/>
    </row>
    <row r="3232" spans="6:22" x14ac:dyDescent="0.2">
      <c r="F3232"/>
      <c r="M3232" s="2"/>
      <c r="N3232"/>
      <c r="O3232"/>
      <c r="U3232"/>
      <c r="V3232"/>
    </row>
    <row r="3233" spans="6:22" x14ac:dyDescent="0.2">
      <c r="F3233"/>
      <c r="M3233" s="2"/>
      <c r="N3233"/>
      <c r="O3233"/>
      <c r="U3233"/>
      <c r="V3233"/>
    </row>
    <row r="3234" spans="6:22" x14ac:dyDescent="0.2">
      <c r="F3234"/>
      <c r="M3234" s="2"/>
      <c r="N3234"/>
      <c r="O3234"/>
      <c r="U3234"/>
      <c r="V3234"/>
    </row>
    <row r="3235" spans="6:22" x14ac:dyDescent="0.2">
      <c r="F3235"/>
      <c r="M3235" s="2"/>
      <c r="N3235"/>
      <c r="O3235"/>
      <c r="U3235"/>
      <c r="V3235"/>
    </row>
    <row r="3236" spans="6:22" x14ac:dyDescent="0.2">
      <c r="F3236"/>
      <c r="M3236" s="2"/>
      <c r="N3236"/>
      <c r="O3236"/>
      <c r="U3236"/>
      <c r="V3236"/>
    </row>
    <row r="3237" spans="6:22" x14ac:dyDescent="0.2">
      <c r="F3237"/>
      <c r="M3237" s="2"/>
      <c r="N3237"/>
      <c r="O3237"/>
      <c r="U3237"/>
      <c r="V3237"/>
    </row>
    <row r="3238" spans="6:22" x14ac:dyDescent="0.2">
      <c r="F3238"/>
      <c r="M3238" s="2"/>
      <c r="N3238"/>
      <c r="O3238"/>
      <c r="U3238"/>
      <c r="V3238"/>
    </row>
    <row r="3239" spans="6:22" x14ac:dyDescent="0.2">
      <c r="F3239"/>
      <c r="M3239" s="2"/>
      <c r="N3239"/>
      <c r="O3239"/>
      <c r="U3239"/>
      <c r="V3239"/>
    </row>
    <row r="3240" spans="6:22" x14ac:dyDescent="0.2">
      <c r="F3240"/>
      <c r="M3240" s="2"/>
      <c r="N3240"/>
      <c r="O3240"/>
      <c r="U3240"/>
      <c r="V3240"/>
    </row>
    <row r="3241" spans="6:22" x14ac:dyDescent="0.2">
      <c r="F3241"/>
      <c r="M3241" s="2"/>
      <c r="N3241"/>
      <c r="O3241"/>
      <c r="U3241"/>
      <c r="V3241"/>
    </row>
    <row r="3242" spans="6:22" x14ac:dyDescent="0.2">
      <c r="F3242"/>
      <c r="M3242" s="2"/>
      <c r="N3242"/>
      <c r="O3242"/>
      <c r="U3242"/>
      <c r="V3242"/>
    </row>
    <row r="3243" spans="6:22" x14ac:dyDescent="0.2">
      <c r="F3243"/>
      <c r="M3243" s="2"/>
      <c r="N3243"/>
      <c r="O3243"/>
      <c r="U3243"/>
      <c r="V3243"/>
    </row>
    <row r="3244" spans="6:22" x14ac:dyDescent="0.2">
      <c r="F3244"/>
      <c r="M3244" s="2"/>
      <c r="N3244"/>
      <c r="O3244"/>
      <c r="U3244"/>
      <c r="V3244"/>
    </row>
    <row r="3245" spans="6:22" x14ac:dyDescent="0.2">
      <c r="F3245"/>
      <c r="M3245" s="2"/>
      <c r="N3245"/>
      <c r="O3245"/>
      <c r="U3245"/>
      <c r="V3245"/>
    </row>
    <row r="3246" spans="6:22" x14ac:dyDescent="0.2">
      <c r="F3246"/>
      <c r="M3246" s="2"/>
      <c r="N3246"/>
      <c r="O3246"/>
      <c r="U3246"/>
      <c r="V3246"/>
    </row>
    <row r="3247" spans="6:22" x14ac:dyDescent="0.2">
      <c r="M3247" s="2"/>
    </row>
    <row r="3248" spans="6:22" x14ac:dyDescent="0.2">
      <c r="M3248" s="2"/>
    </row>
    <row r="3249" spans="6:22" x14ac:dyDescent="0.2">
      <c r="M3249" s="2"/>
    </row>
    <row r="3250" spans="6:22" x14ac:dyDescent="0.2">
      <c r="M3250" s="2"/>
    </row>
    <row r="3251" spans="6:22" x14ac:dyDescent="0.2">
      <c r="M3251" s="2"/>
    </row>
    <row r="3252" spans="6:22" x14ac:dyDescent="0.2">
      <c r="M3252" s="2"/>
    </row>
    <row r="3253" spans="6:22" x14ac:dyDescent="0.2">
      <c r="M3253" s="2"/>
    </row>
    <row r="3254" spans="6:22" x14ac:dyDescent="0.2">
      <c r="M3254" s="2"/>
    </row>
    <row r="3255" spans="6:22" x14ac:dyDescent="0.2">
      <c r="M3255" s="2"/>
    </row>
    <row r="3256" spans="6:22" x14ac:dyDescent="0.2">
      <c r="M3256" s="2"/>
    </row>
    <row r="3257" spans="6:22" x14ac:dyDescent="0.2">
      <c r="M3257" s="2"/>
    </row>
    <row r="3258" spans="6:22" x14ac:dyDescent="0.2">
      <c r="F3258"/>
      <c r="M3258" s="2"/>
      <c r="N3258"/>
      <c r="O3258"/>
      <c r="U3258"/>
      <c r="V3258"/>
    </row>
    <row r="3259" spans="6:22" x14ac:dyDescent="0.2">
      <c r="F3259"/>
      <c r="M3259" s="2"/>
      <c r="N3259"/>
      <c r="O3259"/>
      <c r="U3259"/>
      <c r="V3259"/>
    </row>
    <row r="3260" spans="6:22" x14ac:dyDescent="0.2">
      <c r="F3260"/>
      <c r="M3260" s="2"/>
      <c r="N3260"/>
      <c r="O3260"/>
      <c r="U3260"/>
      <c r="V3260"/>
    </row>
    <row r="3261" spans="6:22" x14ac:dyDescent="0.2">
      <c r="F3261"/>
      <c r="M3261" s="2"/>
      <c r="N3261"/>
      <c r="O3261"/>
      <c r="U3261"/>
      <c r="V3261"/>
    </row>
    <row r="3262" spans="6:22" x14ac:dyDescent="0.2">
      <c r="F3262"/>
      <c r="M3262" s="2"/>
      <c r="N3262"/>
      <c r="O3262"/>
      <c r="U3262"/>
      <c r="V3262"/>
    </row>
    <row r="3263" spans="6:22" x14ac:dyDescent="0.2">
      <c r="F3263"/>
      <c r="M3263" s="2"/>
      <c r="N3263"/>
      <c r="O3263"/>
      <c r="U3263"/>
      <c r="V3263"/>
    </row>
    <row r="3264" spans="6:22" x14ac:dyDescent="0.2">
      <c r="F3264"/>
      <c r="M3264" s="2"/>
      <c r="N3264"/>
      <c r="O3264"/>
      <c r="U3264"/>
      <c r="V3264"/>
    </row>
    <row r="3265" spans="6:22" x14ac:dyDescent="0.2">
      <c r="F3265"/>
      <c r="M3265" s="2"/>
      <c r="N3265"/>
      <c r="O3265"/>
      <c r="U3265"/>
      <c r="V3265"/>
    </row>
    <row r="3266" spans="6:22" x14ac:dyDescent="0.2">
      <c r="F3266"/>
      <c r="M3266" s="2"/>
      <c r="N3266"/>
      <c r="O3266"/>
      <c r="U3266"/>
      <c r="V3266"/>
    </row>
    <row r="3267" spans="6:22" x14ac:dyDescent="0.2">
      <c r="F3267"/>
      <c r="M3267" s="2"/>
      <c r="N3267"/>
      <c r="O3267"/>
      <c r="U3267"/>
      <c r="V3267"/>
    </row>
    <row r="3268" spans="6:22" x14ac:dyDescent="0.2">
      <c r="M3268" s="2"/>
    </row>
    <row r="3269" spans="6:22" x14ac:dyDescent="0.2">
      <c r="F3269"/>
      <c r="M3269" s="2"/>
      <c r="N3269"/>
      <c r="O3269"/>
      <c r="U3269"/>
      <c r="V3269"/>
    </row>
    <row r="3270" spans="6:22" x14ac:dyDescent="0.2">
      <c r="F3270"/>
      <c r="M3270" s="2"/>
      <c r="N3270"/>
      <c r="O3270"/>
      <c r="U3270"/>
      <c r="V3270"/>
    </row>
    <row r="3271" spans="6:22" x14ac:dyDescent="0.2">
      <c r="F3271"/>
      <c r="M3271" s="2"/>
      <c r="N3271"/>
      <c r="O3271"/>
      <c r="U3271"/>
      <c r="V3271"/>
    </row>
    <row r="3272" spans="6:22" x14ac:dyDescent="0.2">
      <c r="F3272"/>
      <c r="M3272" s="2"/>
      <c r="N3272"/>
      <c r="O3272"/>
      <c r="U3272"/>
      <c r="V3272"/>
    </row>
    <row r="3273" spans="6:22" x14ac:dyDescent="0.2">
      <c r="F3273"/>
      <c r="M3273" s="2"/>
      <c r="N3273"/>
      <c r="O3273"/>
      <c r="U3273"/>
      <c r="V3273"/>
    </row>
    <row r="3274" spans="6:22" x14ac:dyDescent="0.2">
      <c r="F3274"/>
      <c r="M3274" s="2"/>
      <c r="N3274"/>
      <c r="O3274"/>
      <c r="U3274"/>
      <c r="V3274"/>
    </row>
    <row r="3275" spans="6:22" x14ac:dyDescent="0.2">
      <c r="M3275" s="2"/>
    </row>
    <row r="3276" spans="6:22" x14ac:dyDescent="0.2">
      <c r="F3276"/>
      <c r="M3276" s="2"/>
      <c r="N3276"/>
      <c r="O3276"/>
      <c r="U3276"/>
      <c r="V3276"/>
    </row>
    <row r="3277" spans="6:22" x14ac:dyDescent="0.2">
      <c r="M3277" s="2"/>
    </row>
    <row r="3278" spans="6:22" x14ac:dyDescent="0.2">
      <c r="M3278" s="2"/>
    </row>
    <row r="3279" spans="6:22" x14ac:dyDescent="0.2">
      <c r="F3279"/>
      <c r="M3279" s="2"/>
      <c r="N3279"/>
      <c r="O3279"/>
      <c r="U3279"/>
      <c r="V3279"/>
    </row>
    <row r="3280" spans="6:22" x14ac:dyDescent="0.2">
      <c r="F3280"/>
      <c r="M3280" s="2"/>
      <c r="N3280"/>
      <c r="O3280"/>
      <c r="U3280"/>
      <c r="V3280"/>
    </row>
    <row r="3281" spans="6:22" x14ac:dyDescent="0.2">
      <c r="F3281"/>
      <c r="M3281" s="2"/>
      <c r="N3281"/>
      <c r="O3281"/>
      <c r="U3281"/>
      <c r="V3281"/>
    </row>
    <row r="3282" spans="6:22" x14ac:dyDescent="0.2">
      <c r="F3282"/>
      <c r="M3282" s="2"/>
      <c r="N3282"/>
      <c r="O3282"/>
      <c r="U3282"/>
      <c r="V3282"/>
    </row>
    <row r="3283" spans="6:22" x14ac:dyDescent="0.2">
      <c r="F3283"/>
      <c r="M3283" s="2"/>
      <c r="N3283"/>
      <c r="O3283"/>
      <c r="U3283"/>
      <c r="V3283"/>
    </row>
    <row r="3284" spans="6:22" x14ac:dyDescent="0.2">
      <c r="F3284"/>
      <c r="M3284" s="2"/>
      <c r="N3284"/>
      <c r="O3284"/>
      <c r="U3284"/>
      <c r="V3284"/>
    </row>
    <row r="3285" spans="6:22" x14ac:dyDescent="0.2">
      <c r="F3285"/>
      <c r="M3285" s="2"/>
      <c r="N3285"/>
      <c r="O3285"/>
      <c r="U3285"/>
      <c r="V3285"/>
    </row>
    <row r="3286" spans="6:22" x14ac:dyDescent="0.2">
      <c r="F3286"/>
      <c r="M3286" s="2"/>
      <c r="N3286"/>
      <c r="O3286"/>
      <c r="U3286"/>
      <c r="V3286"/>
    </row>
    <row r="3287" spans="6:22" x14ac:dyDescent="0.2">
      <c r="F3287"/>
      <c r="M3287" s="2"/>
      <c r="N3287"/>
      <c r="O3287"/>
      <c r="U3287"/>
      <c r="V3287"/>
    </row>
    <row r="3288" spans="6:22" x14ac:dyDescent="0.2">
      <c r="F3288"/>
      <c r="M3288" s="2"/>
      <c r="N3288"/>
      <c r="O3288"/>
      <c r="U3288"/>
      <c r="V3288"/>
    </row>
    <row r="3289" spans="6:22" x14ac:dyDescent="0.2">
      <c r="F3289"/>
      <c r="M3289" s="2"/>
      <c r="N3289"/>
      <c r="O3289"/>
      <c r="U3289"/>
      <c r="V3289"/>
    </row>
    <row r="3290" spans="6:22" x14ac:dyDescent="0.2">
      <c r="F3290"/>
      <c r="M3290" s="2"/>
      <c r="N3290"/>
      <c r="O3290"/>
      <c r="U3290"/>
      <c r="V3290"/>
    </row>
    <row r="3291" spans="6:22" x14ac:dyDescent="0.2">
      <c r="F3291"/>
      <c r="M3291" s="2"/>
      <c r="N3291"/>
      <c r="O3291"/>
      <c r="U3291"/>
      <c r="V3291"/>
    </row>
    <row r="3292" spans="6:22" x14ac:dyDescent="0.2">
      <c r="F3292"/>
      <c r="M3292" s="2"/>
      <c r="N3292"/>
      <c r="O3292"/>
      <c r="U3292"/>
      <c r="V3292"/>
    </row>
    <row r="3293" spans="6:22" x14ac:dyDescent="0.2">
      <c r="F3293"/>
      <c r="M3293" s="2"/>
      <c r="N3293"/>
      <c r="O3293"/>
      <c r="U3293"/>
      <c r="V3293"/>
    </row>
    <row r="3294" spans="6:22" x14ac:dyDescent="0.2">
      <c r="F3294"/>
      <c r="M3294" s="2"/>
      <c r="N3294"/>
      <c r="O3294"/>
      <c r="U3294"/>
      <c r="V3294"/>
    </row>
    <row r="3295" spans="6:22" x14ac:dyDescent="0.2">
      <c r="F3295"/>
      <c r="M3295" s="2"/>
      <c r="N3295"/>
      <c r="O3295"/>
      <c r="U3295"/>
      <c r="V3295"/>
    </row>
    <row r="3296" spans="6:22" x14ac:dyDescent="0.2">
      <c r="F3296"/>
      <c r="M3296" s="2"/>
      <c r="N3296"/>
      <c r="O3296"/>
      <c r="U3296"/>
      <c r="V3296"/>
    </row>
    <row r="3297" spans="6:22" x14ac:dyDescent="0.2">
      <c r="F3297"/>
      <c r="M3297" s="2"/>
      <c r="N3297"/>
      <c r="O3297"/>
      <c r="U3297"/>
      <c r="V3297"/>
    </row>
    <row r="3298" spans="6:22" x14ac:dyDescent="0.2">
      <c r="F3298"/>
      <c r="M3298" s="2"/>
      <c r="N3298"/>
      <c r="O3298"/>
      <c r="U3298"/>
      <c r="V3298"/>
    </row>
    <row r="3299" spans="6:22" x14ac:dyDescent="0.2">
      <c r="F3299"/>
      <c r="M3299" s="2"/>
      <c r="N3299"/>
      <c r="O3299"/>
      <c r="U3299"/>
      <c r="V3299"/>
    </row>
    <row r="3300" spans="6:22" x14ac:dyDescent="0.2">
      <c r="F3300"/>
      <c r="M3300" s="2"/>
      <c r="N3300"/>
      <c r="O3300"/>
      <c r="U3300"/>
      <c r="V3300"/>
    </row>
    <row r="3301" spans="6:22" x14ac:dyDescent="0.2">
      <c r="F3301"/>
      <c r="M3301" s="2"/>
      <c r="N3301"/>
      <c r="O3301"/>
      <c r="U3301"/>
      <c r="V3301"/>
    </row>
    <row r="3302" spans="6:22" x14ac:dyDescent="0.2">
      <c r="F3302"/>
      <c r="M3302" s="2"/>
      <c r="N3302"/>
      <c r="O3302"/>
      <c r="U3302"/>
      <c r="V3302"/>
    </row>
    <row r="3303" spans="6:22" x14ac:dyDescent="0.2">
      <c r="F3303"/>
      <c r="M3303" s="2"/>
      <c r="N3303"/>
      <c r="O3303"/>
      <c r="U3303"/>
      <c r="V3303"/>
    </row>
    <row r="3304" spans="6:22" x14ac:dyDescent="0.2">
      <c r="F3304"/>
      <c r="M3304" s="2"/>
      <c r="N3304"/>
      <c r="O3304"/>
      <c r="U3304"/>
      <c r="V3304"/>
    </row>
    <row r="3305" spans="6:22" x14ac:dyDescent="0.2">
      <c r="F3305"/>
      <c r="M3305" s="2"/>
      <c r="N3305"/>
      <c r="O3305"/>
      <c r="U3305"/>
      <c r="V3305"/>
    </row>
    <row r="3306" spans="6:22" x14ac:dyDescent="0.2">
      <c r="F3306"/>
      <c r="M3306" s="2"/>
      <c r="N3306"/>
      <c r="O3306"/>
      <c r="U3306"/>
      <c r="V3306"/>
    </row>
    <row r="3307" spans="6:22" x14ac:dyDescent="0.2">
      <c r="F3307"/>
      <c r="M3307" s="2"/>
      <c r="N3307"/>
      <c r="O3307"/>
      <c r="U3307"/>
      <c r="V3307"/>
    </row>
    <row r="3308" spans="6:22" x14ac:dyDescent="0.2">
      <c r="F3308"/>
      <c r="M3308" s="2"/>
      <c r="N3308"/>
      <c r="O3308"/>
      <c r="U3308"/>
      <c r="V3308"/>
    </row>
    <row r="3309" spans="6:22" x14ac:dyDescent="0.2">
      <c r="F3309"/>
      <c r="M3309" s="2"/>
      <c r="N3309"/>
      <c r="O3309"/>
      <c r="U3309"/>
      <c r="V3309"/>
    </row>
    <row r="3310" spans="6:22" x14ac:dyDescent="0.2">
      <c r="F3310"/>
      <c r="M3310" s="2"/>
      <c r="N3310"/>
      <c r="O3310"/>
      <c r="U3310"/>
      <c r="V3310"/>
    </row>
    <row r="3311" spans="6:22" x14ac:dyDescent="0.2">
      <c r="F3311"/>
      <c r="M3311" s="2"/>
      <c r="N3311"/>
      <c r="O3311"/>
      <c r="U3311"/>
      <c r="V3311"/>
    </row>
    <row r="3312" spans="6:22" x14ac:dyDescent="0.2">
      <c r="F3312"/>
      <c r="M3312" s="2"/>
      <c r="N3312"/>
      <c r="O3312"/>
      <c r="U3312"/>
      <c r="V3312"/>
    </row>
    <row r="3313" spans="6:22" x14ac:dyDescent="0.2">
      <c r="F3313"/>
      <c r="M3313" s="2"/>
      <c r="N3313"/>
      <c r="O3313"/>
      <c r="U3313"/>
      <c r="V3313"/>
    </row>
    <row r="3314" spans="6:22" x14ac:dyDescent="0.2">
      <c r="F3314"/>
      <c r="M3314" s="2"/>
      <c r="N3314"/>
      <c r="O3314"/>
      <c r="U3314"/>
      <c r="V3314"/>
    </row>
    <row r="3315" spans="6:22" x14ac:dyDescent="0.2">
      <c r="F3315"/>
      <c r="M3315" s="2"/>
      <c r="N3315"/>
      <c r="O3315"/>
      <c r="U3315"/>
      <c r="V3315"/>
    </row>
    <row r="3316" spans="6:22" x14ac:dyDescent="0.2">
      <c r="F3316"/>
      <c r="M3316" s="2"/>
      <c r="N3316"/>
      <c r="O3316"/>
      <c r="U3316"/>
      <c r="V3316"/>
    </row>
    <row r="3317" spans="6:22" x14ac:dyDescent="0.2">
      <c r="F3317"/>
      <c r="M3317" s="2"/>
      <c r="N3317"/>
      <c r="O3317"/>
      <c r="U3317"/>
      <c r="V3317"/>
    </row>
    <row r="3318" spans="6:22" x14ac:dyDescent="0.2">
      <c r="F3318"/>
      <c r="M3318" s="2"/>
      <c r="N3318"/>
      <c r="O3318"/>
      <c r="U3318"/>
      <c r="V3318"/>
    </row>
    <row r="3319" spans="6:22" x14ac:dyDescent="0.2">
      <c r="F3319"/>
      <c r="M3319" s="2"/>
      <c r="N3319"/>
      <c r="O3319"/>
      <c r="U3319"/>
      <c r="V3319"/>
    </row>
    <row r="3320" spans="6:22" x14ac:dyDescent="0.2">
      <c r="F3320"/>
      <c r="M3320" s="2"/>
      <c r="N3320"/>
      <c r="O3320"/>
      <c r="U3320"/>
      <c r="V3320"/>
    </row>
    <row r="3321" spans="6:22" x14ac:dyDescent="0.2">
      <c r="F3321"/>
      <c r="M3321" s="2"/>
      <c r="N3321"/>
      <c r="O3321"/>
      <c r="U3321"/>
      <c r="V3321"/>
    </row>
    <row r="3322" spans="6:22" x14ac:dyDescent="0.2">
      <c r="F3322"/>
      <c r="M3322" s="2"/>
      <c r="N3322"/>
      <c r="O3322"/>
      <c r="U3322"/>
      <c r="V3322"/>
    </row>
    <row r="3323" spans="6:22" x14ac:dyDescent="0.2">
      <c r="F3323"/>
      <c r="M3323" s="2"/>
      <c r="N3323"/>
      <c r="O3323"/>
      <c r="U3323"/>
      <c r="V3323"/>
    </row>
    <row r="3324" spans="6:22" x14ac:dyDescent="0.2">
      <c r="F3324"/>
      <c r="M3324" s="2"/>
      <c r="N3324"/>
      <c r="O3324"/>
      <c r="U3324"/>
      <c r="V3324"/>
    </row>
    <row r="3325" spans="6:22" x14ac:dyDescent="0.2">
      <c r="F3325"/>
      <c r="M3325" s="2"/>
      <c r="N3325"/>
      <c r="O3325"/>
      <c r="U3325"/>
      <c r="V3325"/>
    </row>
    <row r="3326" spans="6:22" x14ac:dyDescent="0.2">
      <c r="F3326"/>
      <c r="M3326" s="2"/>
      <c r="N3326"/>
      <c r="O3326"/>
      <c r="U3326"/>
      <c r="V3326"/>
    </row>
    <row r="3327" spans="6:22" x14ac:dyDescent="0.2">
      <c r="F3327"/>
      <c r="M3327" s="2"/>
      <c r="N3327"/>
      <c r="O3327"/>
      <c r="U3327"/>
      <c r="V3327"/>
    </row>
    <row r="3328" spans="6:22" x14ac:dyDescent="0.2">
      <c r="F3328"/>
      <c r="M3328" s="2"/>
      <c r="N3328"/>
      <c r="O3328"/>
      <c r="U3328"/>
      <c r="V3328"/>
    </row>
    <row r="3329" spans="6:22" x14ac:dyDescent="0.2">
      <c r="F3329"/>
      <c r="M3329" s="2"/>
      <c r="N3329"/>
      <c r="O3329"/>
      <c r="U3329"/>
      <c r="V3329"/>
    </row>
    <row r="3330" spans="6:22" x14ac:dyDescent="0.2">
      <c r="F3330"/>
      <c r="M3330" s="2"/>
      <c r="N3330"/>
      <c r="O3330"/>
      <c r="U3330"/>
      <c r="V3330"/>
    </row>
    <row r="3331" spans="6:22" x14ac:dyDescent="0.2">
      <c r="F3331"/>
      <c r="M3331" s="2"/>
      <c r="N3331"/>
      <c r="O3331"/>
      <c r="U3331"/>
      <c r="V3331"/>
    </row>
    <row r="3332" spans="6:22" x14ac:dyDescent="0.2">
      <c r="F3332"/>
      <c r="M3332" s="2"/>
      <c r="N3332"/>
      <c r="O3332"/>
      <c r="U3332"/>
      <c r="V3332"/>
    </row>
    <row r="3333" spans="6:22" x14ac:dyDescent="0.2">
      <c r="F3333"/>
      <c r="M3333" s="2"/>
      <c r="N3333"/>
      <c r="O3333"/>
      <c r="U3333"/>
      <c r="V3333"/>
    </row>
    <row r="3334" spans="6:22" x14ac:dyDescent="0.2">
      <c r="F3334"/>
      <c r="M3334" s="2"/>
      <c r="N3334"/>
      <c r="O3334"/>
      <c r="U3334"/>
      <c r="V3334"/>
    </row>
    <row r="3335" spans="6:22" x14ac:dyDescent="0.2">
      <c r="F3335"/>
      <c r="M3335" s="2"/>
      <c r="N3335"/>
      <c r="O3335"/>
      <c r="U3335"/>
      <c r="V3335"/>
    </row>
    <row r="3336" spans="6:22" x14ac:dyDescent="0.2">
      <c r="F3336"/>
      <c r="M3336" s="2"/>
      <c r="N3336"/>
      <c r="O3336"/>
      <c r="U3336"/>
      <c r="V3336"/>
    </row>
    <row r="3337" spans="6:22" x14ac:dyDescent="0.2">
      <c r="F3337"/>
      <c r="M3337" s="2"/>
      <c r="N3337"/>
      <c r="O3337"/>
      <c r="U3337"/>
      <c r="V3337"/>
    </row>
    <row r="3338" spans="6:22" x14ac:dyDescent="0.2">
      <c r="F3338"/>
      <c r="M3338" s="2"/>
      <c r="N3338"/>
      <c r="O3338"/>
      <c r="U3338"/>
      <c r="V3338"/>
    </row>
    <row r="3339" spans="6:22" x14ac:dyDescent="0.2">
      <c r="F3339"/>
      <c r="M3339" s="2"/>
      <c r="N3339"/>
      <c r="O3339"/>
      <c r="U3339"/>
      <c r="V3339"/>
    </row>
    <row r="3340" spans="6:22" x14ac:dyDescent="0.2">
      <c r="F3340"/>
      <c r="M3340" s="2"/>
      <c r="N3340"/>
      <c r="O3340"/>
      <c r="U3340"/>
      <c r="V3340"/>
    </row>
    <row r="3341" spans="6:22" x14ac:dyDescent="0.2">
      <c r="F3341"/>
      <c r="M3341" s="2"/>
      <c r="N3341"/>
      <c r="O3341"/>
      <c r="U3341"/>
      <c r="V3341"/>
    </row>
    <row r="3342" spans="6:22" x14ac:dyDescent="0.2">
      <c r="M3342" s="2"/>
    </row>
    <row r="3343" spans="6:22" x14ac:dyDescent="0.2">
      <c r="M3343" s="2"/>
    </row>
    <row r="3344" spans="6:22" x14ac:dyDescent="0.2">
      <c r="M3344" s="2"/>
    </row>
    <row r="3345" spans="6:22" x14ac:dyDescent="0.2">
      <c r="M3345" s="2"/>
    </row>
    <row r="3346" spans="6:22" x14ac:dyDescent="0.2">
      <c r="M3346" s="2"/>
    </row>
    <row r="3347" spans="6:22" x14ac:dyDescent="0.2">
      <c r="M3347" s="2"/>
    </row>
    <row r="3348" spans="6:22" x14ac:dyDescent="0.2">
      <c r="M3348" s="2"/>
    </row>
    <row r="3349" spans="6:22" x14ac:dyDescent="0.2">
      <c r="M3349" s="2"/>
    </row>
    <row r="3350" spans="6:22" x14ac:dyDescent="0.2">
      <c r="M3350" s="2"/>
    </row>
    <row r="3351" spans="6:22" x14ac:dyDescent="0.2">
      <c r="M3351" s="2"/>
    </row>
    <row r="3352" spans="6:22" x14ac:dyDescent="0.2">
      <c r="M3352" s="2"/>
    </row>
    <row r="3353" spans="6:22" x14ac:dyDescent="0.2">
      <c r="F3353"/>
      <c r="M3353" s="2"/>
      <c r="N3353"/>
      <c r="O3353"/>
      <c r="U3353"/>
      <c r="V3353"/>
    </row>
    <row r="3354" spans="6:22" x14ac:dyDescent="0.2">
      <c r="F3354"/>
      <c r="M3354" s="2"/>
      <c r="N3354"/>
      <c r="O3354"/>
      <c r="U3354"/>
      <c r="V3354"/>
    </row>
    <row r="3355" spans="6:22" x14ac:dyDescent="0.2">
      <c r="F3355"/>
      <c r="M3355" s="2"/>
      <c r="N3355"/>
      <c r="O3355"/>
      <c r="U3355"/>
      <c r="V3355"/>
    </row>
    <row r="3356" spans="6:22" x14ac:dyDescent="0.2">
      <c r="F3356"/>
      <c r="M3356" s="2"/>
      <c r="N3356"/>
      <c r="O3356"/>
      <c r="U3356"/>
      <c r="V3356"/>
    </row>
    <row r="3357" spans="6:22" x14ac:dyDescent="0.2">
      <c r="F3357"/>
      <c r="M3357" s="2"/>
      <c r="N3357"/>
      <c r="O3357"/>
      <c r="U3357"/>
      <c r="V3357"/>
    </row>
    <row r="3358" spans="6:22" x14ac:dyDescent="0.2">
      <c r="F3358"/>
      <c r="M3358" s="2"/>
      <c r="N3358"/>
      <c r="O3358"/>
      <c r="U3358"/>
      <c r="V3358"/>
    </row>
    <row r="3359" spans="6:22" x14ac:dyDescent="0.2">
      <c r="F3359"/>
      <c r="M3359" s="2"/>
      <c r="N3359"/>
      <c r="O3359"/>
      <c r="U3359"/>
      <c r="V3359"/>
    </row>
    <row r="3360" spans="6:22" x14ac:dyDescent="0.2">
      <c r="F3360"/>
      <c r="M3360" s="2"/>
      <c r="N3360"/>
      <c r="O3360"/>
      <c r="U3360"/>
      <c r="V3360"/>
    </row>
    <row r="3361" spans="6:22" x14ac:dyDescent="0.2">
      <c r="F3361"/>
      <c r="M3361" s="2"/>
      <c r="N3361"/>
      <c r="O3361"/>
      <c r="U3361"/>
      <c r="V3361"/>
    </row>
    <row r="3362" spans="6:22" x14ac:dyDescent="0.2">
      <c r="F3362"/>
      <c r="M3362" s="2"/>
      <c r="N3362"/>
      <c r="O3362"/>
      <c r="U3362"/>
      <c r="V3362"/>
    </row>
    <row r="3363" spans="6:22" x14ac:dyDescent="0.2">
      <c r="F3363"/>
      <c r="M3363" s="2"/>
      <c r="N3363"/>
      <c r="O3363"/>
      <c r="U3363"/>
      <c r="V3363"/>
    </row>
    <row r="3364" spans="6:22" x14ac:dyDescent="0.2">
      <c r="F3364"/>
      <c r="M3364" s="2"/>
      <c r="N3364"/>
      <c r="O3364"/>
      <c r="U3364"/>
      <c r="V3364"/>
    </row>
    <row r="3365" spans="6:22" x14ac:dyDescent="0.2">
      <c r="F3365"/>
      <c r="M3365" s="2"/>
      <c r="N3365"/>
      <c r="O3365"/>
      <c r="U3365"/>
      <c r="V3365"/>
    </row>
    <row r="3366" spans="6:22" x14ac:dyDescent="0.2">
      <c r="M3366" s="2"/>
    </row>
    <row r="3367" spans="6:22" x14ac:dyDescent="0.2">
      <c r="F3367"/>
      <c r="M3367" s="2"/>
      <c r="N3367"/>
      <c r="O3367"/>
      <c r="U3367"/>
      <c r="V3367"/>
    </row>
    <row r="3368" spans="6:22" x14ac:dyDescent="0.2">
      <c r="F3368"/>
      <c r="M3368" s="2"/>
      <c r="N3368"/>
      <c r="O3368"/>
      <c r="U3368"/>
      <c r="V3368"/>
    </row>
    <row r="3369" spans="6:22" x14ac:dyDescent="0.2">
      <c r="M3369" s="2"/>
    </row>
    <row r="3370" spans="6:22" x14ac:dyDescent="0.2">
      <c r="M3370" s="2"/>
    </row>
    <row r="3371" spans="6:22" x14ac:dyDescent="0.2">
      <c r="F3371"/>
      <c r="M3371" s="2"/>
      <c r="N3371"/>
      <c r="O3371"/>
      <c r="U3371"/>
      <c r="V3371"/>
    </row>
    <row r="3372" spans="6:22" x14ac:dyDescent="0.2">
      <c r="F3372"/>
      <c r="M3372" s="2"/>
      <c r="N3372"/>
      <c r="O3372"/>
      <c r="U3372"/>
      <c r="V3372"/>
    </row>
    <row r="3373" spans="6:22" x14ac:dyDescent="0.2">
      <c r="F3373"/>
      <c r="M3373" s="2"/>
      <c r="N3373"/>
      <c r="O3373"/>
      <c r="U3373"/>
      <c r="V3373"/>
    </row>
    <row r="3374" spans="6:22" x14ac:dyDescent="0.2">
      <c r="F3374"/>
      <c r="M3374" s="2"/>
      <c r="N3374"/>
      <c r="O3374"/>
      <c r="U3374"/>
      <c r="V3374"/>
    </row>
    <row r="3375" spans="6:22" x14ac:dyDescent="0.2">
      <c r="F3375"/>
      <c r="M3375" s="2"/>
      <c r="N3375"/>
      <c r="O3375"/>
      <c r="U3375"/>
      <c r="V3375"/>
    </row>
    <row r="3376" spans="6:22" x14ac:dyDescent="0.2">
      <c r="F3376"/>
      <c r="M3376" s="2"/>
      <c r="N3376"/>
      <c r="O3376"/>
      <c r="U3376"/>
      <c r="V3376"/>
    </row>
    <row r="3377" spans="6:22" x14ac:dyDescent="0.2">
      <c r="F3377"/>
      <c r="M3377" s="2"/>
      <c r="N3377"/>
      <c r="O3377"/>
      <c r="U3377"/>
      <c r="V3377"/>
    </row>
    <row r="3378" spans="6:22" x14ac:dyDescent="0.2">
      <c r="F3378"/>
      <c r="M3378" s="2"/>
      <c r="N3378"/>
      <c r="O3378"/>
      <c r="U3378"/>
      <c r="V3378"/>
    </row>
    <row r="3379" spans="6:22" x14ac:dyDescent="0.2">
      <c r="F3379"/>
      <c r="M3379" s="2"/>
      <c r="N3379"/>
      <c r="O3379"/>
      <c r="U3379"/>
      <c r="V3379"/>
    </row>
    <row r="3380" spans="6:22" x14ac:dyDescent="0.2">
      <c r="F3380"/>
      <c r="M3380" s="2"/>
      <c r="N3380"/>
      <c r="O3380"/>
      <c r="U3380"/>
      <c r="V3380"/>
    </row>
    <row r="3381" spans="6:22" x14ac:dyDescent="0.2">
      <c r="F3381"/>
      <c r="M3381" s="2"/>
      <c r="N3381"/>
      <c r="O3381"/>
      <c r="U3381"/>
      <c r="V3381"/>
    </row>
    <row r="3382" spans="6:22" x14ac:dyDescent="0.2">
      <c r="F3382"/>
      <c r="M3382" s="2"/>
      <c r="N3382"/>
      <c r="O3382"/>
      <c r="U3382"/>
      <c r="V3382"/>
    </row>
    <row r="3383" spans="6:22" x14ac:dyDescent="0.2">
      <c r="F3383"/>
      <c r="M3383" s="2"/>
      <c r="N3383"/>
      <c r="O3383"/>
      <c r="U3383"/>
      <c r="V3383"/>
    </row>
    <row r="3384" spans="6:22" x14ac:dyDescent="0.2">
      <c r="F3384"/>
      <c r="M3384" s="2"/>
      <c r="N3384"/>
      <c r="O3384"/>
      <c r="U3384"/>
      <c r="V3384"/>
    </row>
    <row r="3385" spans="6:22" x14ac:dyDescent="0.2">
      <c r="F3385"/>
      <c r="M3385" s="2"/>
      <c r="N3385"/>
      <c r="O3385"/>
      <c r="U3385"/>
      <c r="V3385"/>
    </row>
    <row r="3386" spans="6:22" x14ac:dyDescent="0.2">
      <c r="F3386"/>
      <c r="M3386" s="2"/>
      <c r="N3386"/>
      <c r="O3386"/>
      <c r="U3386"/>
      <c r="V3386"/>
    </row>
    <row r="3387" spans="6:22" x14ac:dyDescent="0.2">
      <c r="F3387"/>
      <c r="M3387" s="2"/>
      <c r="N3387"/>
      <c r="O3387"/>
      <c r="U3387"/>
      <c r="V3387"/>
    </row>
    <row r="3388" spans="6:22" x14ac:dyDescent="0.2">
      <c r="F3388"/>
      <c r="M3388" s="2"/>
      <c r="N3388"/>
      <c r="O3388"/>
      <c r="U3388"/>
      <c r="V3388"/>
    </row>
    <row r="3389" spans="6:22" x14ac:dyDescent="0.2">
      <c r="F3389"/>
      <c r="M3389" s="2"/>
      <c r="N3389"/>
      <c r="O3389"/>
      <c r="U3389"/>
      <c r="V3389"/>
    </row>
    <row r="3390" spans="6:22" x14ac:dyDescent="0.2">
      <c r="F3390"/>
      <c r="M3390" s="2"/>
      <c r="N3390"/>
      <c r="O3390"/>
      <c r="U3390"/>
      <c r="V3390"/>
    </row>
    <row r="3391" spans="6:22" x14ac:dyDescent="0.2">
      <c r="F3391"/>
      <c r="M3391" s="2"/>
      <c r="N3391"/>
      <c r="O3391"/>
      <c r="U3391"/>
      <c r="V3391"/>
    </row>
    <row r="3392" spans="6:22" x14ac:dyDescent="0.2">
      <c r="F3392"/>
      <c r="M3392" s="2"/>
      <c r="N3392"/>
      <c r="O3392"/>
      <c r="U3392"/>
      <c r="V3392"/>
    </row>
    <row r="3393" spans="6:22" x14ac:dyDescent="0.2">
      <c r="F3393"/>
      <c r="M3393" s="2"/>
      <c r="N3393"/>
      <c r="O3393"/>
      <c r="U3393"/>
      <c r="V3393"/>
    </row>
    <row r="3394" spans="6:22" x14ac:dyDescent="0.2">
      <c r="F3394"/>
      <c r="M3394" s="2"/>
      <c r="N3394"/>
      <c r="O3394"/>
      <c r="U3394"/>
      <c r="V3394"/>
    </row>
    <row r="3395" spans="6:22" x14ac:dyDescent="0.2">
      <c r="F3395"/>
      <c r="M3395" s="2"/>
      <c r="N3395"/>
      <c r="O3395"/>
      <c r="U3395"/>
      <c r="V3395"/>
    </row>
    <row r="3396" spans="6:22" x14ac:dyDescent="0.2">
      <c r="F3396"/>
      <c r="M3396" s="2"/>
      <c r="N3396"/>
      <c r="O3396"/>
      <c r="U3396"/>
      <c r="V3396"/>
    </row>
    <row r="3397" spans="6:22" x14ac:dyDescent="0.2">
      <c r="F3397"/>
      <c r="M3397" s="2"/>
      <c r="N3397"/>
      <c r="O3397"/>
      <c r="U3397"/>
      <c r="V3397"/>
    </row>
    <row r="3398" spans="6:22" x14ac:dyDescent="0.2">
      <c r="F3398"/>
      <c r="M3398" s="2"/>
      <c r="N3398"/>
      <c r="O3398"/>
      <c r="U3398"/>
      <c r="V3398"/>
    </row>
    <row r="3399" spans="6:22" x14ac:dyDescent="0.2">
      <c r="F3399"/>
      <c r="M3399" s="2"/>
      <c r="N3399"/>
      <c r="O3399"/>
      <c r="U3399"/>
      <c r="V3399"/>
    </row>
    <row r="3400" spans="6:22" x14ac:dyDescent="0.2">
      <c r="F3400"/>
      <c r="M3400" s="2"/>
      <c r="N3400"/>
      <c r="O3400"/>
      <c r="U3400"/>
      <c r="V3400"/>
    </row>
    <row r="3401" spans="6:22" x14ac:dyDescent="0.2">
      <c r="F3401"/>
      <c r="M3401" s="2"/>
      <c r="N3401"/>
      <c r="O3401"/>
      <c r="U3401"/>
      <c r="V3401"/>
    </row>
    <row r="3402" spans="6:22" x14ac:dyDescent="0.2">
      <c r="F3402"/>
      <c r="M3402" s="2"/>
      <c r="N3402"/>
      <c r="O3402"/>
      <c r="U3402"/>
      <c r="V3402"/>
    </row>
    <row r="3403" spans="6:22" x14ac:dyDescent="0.2">
      <c r="F3403"/>
      <c r="M3403" s="2"/>
      <c r="N3403"/>
      <c r="O3403"/>
      <c r="U3403"/>
      <c r="V3403"/>
    </row>
    <row r="3404" spans="6:22" x14ac:dyDescent="0.2">
      <c r="F3404"/>
      <c r="M3404" s="2"/>
      <c r="N3404"/>
      <c r="O3404"/>
      <c r="U3404"/>
      <c r="V3404"/>
    </row>
    <row r="3405" spans="6:22" x14ac:dyDescent="0.2">
      <c r="F3405"/>
      <c r="M3405" s="2"/>
      <c r="N3405"/>
      <c r="O3405"/>
      <c r="U3405"/>
      <c r="V3405"/>
    </row>
    <row r="3406" spans="6:22" x14ac:dyDescent="0.2">
      <c r="F3406"/>
      <c r="M3406" s="2"/>
      <c r="N3406"/>
      <c r="O3406"/>
      <c r="U3406"/>
      <c r="V3406"/>
    </row>
    <row r="3407" spans="6:22" x14ac:dyDescent="0.2">
      <c r="F3407"/>
      <c r="M3407" s="2"/>
      <c r="N3407"/>
      <c r="O3407"/>
      <c r="U3407"/>
      <c r="V3407"/>
    </row>
    <row r="3408" spans="6:22" x14ac:dyDescent="0.2">
      <c r="F3408"/>
      <c r="M3408" s="2"/>
      <c r="N3408"/>
      <c r="O3408"/>
      <c r="U3408"/>
      <c r="V3408"/>
    </row>
    <row r="3409" spans="6:22" x14ac:dyDescent="0.2">
      <c r="F3409"/>
      <c r="M3409" s="2"/>
      <c r="N3409"/>
      <c r="O3409"/>
      <c r="U3409"/>
      <c r="V3409"/>
    </row>
    <row r="3410" spans="6:22" x14ac:dyDescent="0.2">
      <c r="F3410"/>
      <c r="M3410" s="2"/>
      <c r="N3410"/>
      <c r="O3410"/>
      <c r="U3410"/>
      <c r="V3410"/>
    </row>
    <row r="3411" spans="6:22" x14ac:dyDescent="0.2">
      <c r="F3411"/>
      <c r="M3411" s="2"/>
      <c r="N3411"/>
      <c r="O3411"/>
      <c r="U3411"/>
      <c r="V3411"/>
    </row>
    <row r="3412" spans="6:22" x14ac:dyDescent="0.2">
      <c r="F3412"/>
      <c r="M3412" s="2"/>
      <c r="N3412"/>
      <c r="O3412"/>
      <c r="U3412"/>
      <c r="V3412"/>
    </row>
    <row r="3413" spans="6:22" x14ac:dyDescent="0.2">
      <c r="F3413"/>
      <c r="M3413" s="2"/>
      <c r="N3413"/>
      <c r="O3413"/>
      <c r="U3413"/>
      <c r="V3413"/>
    </row>
    <row r="3414" spans="6:22" x14ac:dyDescent="0.2">
      <c r="F3414"/>
      <c r="M3414" s="2"/>
      <c r="N3414"/>
      <c r="O3414"/>
      <c r="U3414"/>
      <c r="V3414"/>
    </row>
    <row r="3415" spans="6:22" x14ac:dyDescent="0.2">
      <c r="F3415"/>
      <c r="M3415" s="2"/>
      <c r="N3415"/>
      <c r="O3415"/>
      <c r="U3415"/>
      <c r="V3415"/>
    </row>
    <row r="3416" spans="6:22" x14ac:dyDescent="0.2">
      <c r="F3416"/>
      <c r="M3416" s="2"/>
      <c r="N3416"/>
      <c r="O3416"/>
      <c r="U3416"/>
      <c r="V3416"/>
    </row>
    <row r="3417" spans="6:22" x14ac:dyDescent="0.2">
      <c r="F3417"/>
      <c r="M3417" s="2"/>
      <c r="N3417"/>
      <c r="O3417"/>
      <c r="U3417"/>
      <c r="V3417"/>
    </row>
    <row r="3418" spans="6:22" x14ac:dyDescent="0.2">
      <c r="M3418" s="2"/>
    </row>
    <row r="3419" spans="6:22" x14ac:dyDescent="0.2">
      <c r="F3419"/>
      <c r="M3419" s="2"/>
      <c r="N3419"/>
      <c r="O3419"/>
      <c r="U3419"/>
      <c r="V3419"/>
    </row>
    <row r="3420" spans="6:22" x14ac:dyDescent="0.2">
      <c r="M3420" s="2"/>
    </row>
    <row r="3421" spans="6:22" x14ac:dyDescent="0.2">
      <c r="M3421" s="2"/>
    </row>
    <row r="3422" spans="6:22" x14ac:dyDescent="0.2">
      <c r="F3422"/>
      <c r="M3422" s="2"/>
      <c r="N3422"/>
      <c r="O3422"/>
      <c r="U3422"/>
      <c r="V3422"/>
    </row>
    <row r="3423" spans="6:22" x14ac:dyDescent="0.2">
      <c r="F3423"/>
      <c r="M3423" s="2"/>
      <c r="N3423"/>
      <c r="O3423"/>
      <c r="U3423"/>
      <c r="V3423"/>
    </row>
    <row r="3424" spans="6:22" x14ac:dyDescent="0.2">
      <c r="F3424"/>
      <c r="M3424" s="2"/>
      <c r="N3424"/>
      <c r="O3424"/>
      <c r="U3424"/>
      <c r="V3424"/>
    </row>
    <row r="3425" spans="6:22" x14ac:dyDescent="0.2">
      <c r="F3425"/>
      <c r="M3425" s="2"/>
      <c r="N3425"/>
      <c r="O3425"/>
      <c r="U3425"/>
      <c r="V3425"/>
    </row>
    <row r="3426" spans="6:22" x14ac:dyDescent="0.2">
      <c r="F3426"/>
      <c r="M3426" s="2"/>
      <c r="N3426"/>
      <c r="O3426"/>
      <c r="U3426"/>
      <c r="V3426"/>
    </row>
    <row r="3427" spans="6:22" x14ac:dyDescent="0.2">
      <c r="F3427"/>
      <c r="M3427" s="2"/>
      <c r="N3427"/>
      <c r="O3427"/>
      <c r="U3427"/>
      <c r="V3427"/>
    </row>
    <row r="3428" spans="6:22" x14ac:dyDescent="0.2">
      <c r="F3428"/>
      <c r="M3428" s="2"/>
      <c r="N3428"/>
      <c r="O3428"/>
      <c r="U3428"/>
      <c r="V3428"/>
    </row>
    <row r="3429" spans="6:22" x14ac:dyDescent="0.2">
      <c r="F3429"/>
      <c r="M3429" s="2"/>
      <c r="N3429"/>
      <c r="O3429"/>
      <c r="U3429"/>
      <c r="V3429"/>
    </row>
    <row r="3430" spans="6:22" x14ac:dyDescent="0.2">
      <c r="F3430"/>
      <c r="M3430" s="2"/>
      <c r="N3430"/>
      <c r="O3430"/>
      <c r="U3430"/>
      <c r="V3430"/>
    </row>
    <row r="3431" spans="6:22" x14ac:dyDescent="0.2">
      <c r="F3431"/>
      <c r="M3431" s="2"/>
      <c r="N3431"/>
      <c r="O3431"/>
      <c r="U3431"/>
      <c r="V3431"/>
    </row>
    <row r="3432" spans="6:22" x14ac:dyDescent="0.2">
      <c r="F3432"/>
      <c r="M3432" s="2"/>
      <c r="N3432"/>
      <c r="O3432"/>
      <c r="U3432"/>
      <c r="V3432"/>
    </row>
    <row r="3433" spans="6:22" x14ac:dyDescent="0.2">
      <c r="F3433"/>
      <c r="M3433" s="2"/>
      <c r="N3433"/>
      <c r="O3433"/>
      <c r="U3433"/>
      <c r="V3433"/>
    </row>
    <row r="3434" spans="6:22" x14ac:dyDescent="0.2">
      <c r="F3434"/>
      <c r="M3434" s="2"/>
      <c r="N3434"/>
      <c r="O3434"/>
      <c r="U3434"/>
      <c r="V3434"/>
    </row>
    <row r="3435" spans="6:22" x14ac:dyDescent="0.2">
      <c r="F3435"/>
      <c r="M3435" s="2"/>
      <c r="N3435"/>
      <c r="O3435"/>
      <c r="U3435"/>
      <c r="V3435"/>
    </row>
    <row r="3436" spans="6:22" x14ac:dyDescent="0.2">
      <c r="F3436"/>
      <c r="M3436" s="2"/>
      <c r="N3436"/>
      <c r="O3436"/>
      <c r="U3436"/>
      <c r="V3436"/>
    </row>
    <row r="3437" spans="6:22" x14ac:dyDescent="0.2">
      <c r="F3437"/>
      <c r="M3437" s="2"/>
      <c r="N3437"/>
      <c r="O3437"/>
      <c r="U3437"/>
      <c r="V3437"/>
    </row>
    <row r="3438" spans="6:22" x14ac:dyDescent="0.2">
      <c r="F3438"/>
      <c r="M3438" s="2"/>
      <c r="N3438"/>
      <c r="O3438"/>
      <c r="U3438"/>
      <c r="V3438"/>
    </row>
    <row r="3439" spans="6:22" x14ac:dyDescent="0.2">
      <c r="F3439"/>
      <c r="M3439" s="2"/>
      <c r="N3439"/>
      <c r="O3439"/>
      <c r="U3439"/>
      <c r="V3439"/>
    </row>
    <row r="3440" spans="6:22" x14ac:dyDescent="0.2">
      <c r="F3440"/>
      <c r="M3440" s="2"/>
      <c r="N3440"/>
      <c r="O3440"/>
      <c r="U3440"/>
      <c r="V3440"/>
    </row>
    <row r="3441" spans="6:22" x14ac:dyDescent="0.2">
      <c r="F3441"/>
      <c r="M3441" s="2"/>
      <c r="N3441"/>
      <c r="O3441"/>
      <c r="U3441"/>
      <c r="V3441"/>
    </row>
    <row r="3442" spans="6:22" x14ac:dyDescent="0.2">
      <c r="F3442"/>
      <c r="M3442" s="2"/>
      <c r="N3442"/>
      <c r="O3442"/>
      <c r="U3442"/>
      <c r="V3442"/>
    </row>
    <row r="3443" spans="6:22" x14ac:dyDescent="0.2">
      <c r="F3443"/>
      <c r="M3443" s="2"/>
      <c r="N3443"/>
      <c r="O3443"/>
      <c r="U3443"/>
      <c r="V3443"/>
    </row>
    <row r="3444" spans="6:22" x14ac:dyDescent="0.2">
      <c r="F3444"/>
      <c r="M3444" s="2"/>
      <c r="N3444"/>
      <c r="O3444"/>
      <c r="U3444"/>
      <c r="V3444"/>
    </row>
    <row r="3445" spans="6:22" x14ac:dyDescent="0.2">
      <c r="F3445"/>
      <c r="M3445" s="2"/>
      <c r="N3445"/>
      <c r="O3445"/>
      <c r="U3445"/>
      <c r="V3445"/>
    </row>
    <row r="3446" spans="6:22" x14ac:dyDescent="0.2">
      <c r="M3446" s="2"/>
    </row>
    <row r="3447" spans="6:22" x14ac:dyDescent="0.2">
      <c r="M3447" s="2"/>
    </row>
    <row r="3448" spans="6:22" x14ac:dyDescent="0.2">
      <c r="M3448" s="2"/>
    </row>
    <row r="3449" spans="6:22" x14ac:dyDescent="0.2">
      <c r="M3449" s="2"/>
    </row>
    <row r="3450" spans="6:22" x14ac:dyDescent="0.2">
      <c r="M3450" s="2"/>
    </row>
    <row r="3451" spans="6:22" x14ac:dyDescent="0.2">
      <c r="M3451" s="2"/>
    </row>
    <row r="3452" spans="6:22" x14ac:dyDescent="0.2">
      <c r="M3452" s="2"/>
    </row>
    <row r="3453" spans="6:22" x14ac:dyDescent="0.2">
      <c r="M3453" s="2"/>
    </row>
    <row r="3454" spans="6:22" x14ac:dyDescent="0.2">
      <c r="M3454" s="2"/>
    </row>
    <row r="3455" spans="6:22" x14ac:dyDescent="0.2">
      <c r="M3455" s="2"/>
    </row>
    <row r="3456" spans="6:22" x14ac:dyDescent="0.2">
      <c r="M3456" s="2"/>
    </row>
    <row r="3457" spans="6:22" x14ac:dyDescent="0.2">
      <c r="F3457"/>
      <c r="M3457" s="2"/>
      <c r="N3457"/>
      <c r="O3457"/>
      <c r="U3457"/>
      <c r="V3457"/>
    </row>
    <row r="3458" spans="6:22" x14ac:dyDescent="0.2">
      <c r="F3458"/>
      <c r="M3458" s="2"/>
      <c r="N3458"/>
      <c r="O3458"/>
      <c r="U3458"/>
      <c r="V3458"/>
    </row>
    <row r="3459" spans="6:22" x14ac:dyDescent="0.2">
      <c r="F3459"/>
      <c r="M3459" s="2"/>
      <c r="N3459"/>
      <c r="O3459"/>
      <c r="U3459"/>
      <c r="V3459"/>
    </row>
    <row r="3460" spans="6:22" x14ac:dyDescent="0.2">
      <c r="F3460"/>
      <c r="M3460" s="2"/>
      <c r="N3460"/>
      <c r="O3460"/>
      <c r="U3460"/>
      <c r="V3460"/>
    </row>
    <row r="3461" spans="6:22" x14ac:dyDescent="0.2">
      <c r="F3461"/>
      <c r="M3461" s="2"/>
      <c r="N3461"/>
      <c r="O3461"/>
      <c r="U3461"/>
      <c r="V3461"/>
    </row>
    <row r="3462" spans="6:22" x14ac:dyDescent="0.2">
      <c r="F3462"/>
      <c r="M3462" s="2"/>
      <c r="N3462"/>
      <c r="O3462"/>
      <c r="U3462"/>
      <c r="V3462"/>
    </row>
    <row r="3463" spans="6:22" x14ac:dyDescent="0.2">
      <c r="F3463"/>
      <c r="M3463" s="2"/>
      <c r="N3463"/>
      <c r="O3463"/>
      <c r="U3463"/>
      <c r="V3463"/>
    </row>
    <row r="3464" spans="6:22" x14ac:dyDescent="0.2">
      <c r="F3464"/>
      <c r="M3464" s="2"/>
      <c r="N3464"/>
      <c r="O3464"/>
      <c r="U3464"/>
      <c r="V3464"/>
    </row>
    <row r="3465" spans="6:22" x14ac:dyDescent="0.2">
      <c r="F3465"/>
      <c r="M3465" s="2"/>
      <c r="N3465"/>
      <c r="O3465"/>
      <c r="U3465"/>
      <c r="V3465"/>
    </row>
    <row r="3466" spans="6:22" x14ac:dyDescent="0.2">
      <c r="F3466"/>
      <c r="M3466" s="2"/>
      <c r="N3466"/>
      <c r="O3466"/>
      <c r="U3466"/>
      <c r="V3466"/>
    </row>
    <row r="3467" spans="6:22" x14ac:dyDescent="0.2">
      <c r="F3467"/>
      <c r="M3467" s="2"/>
      <c r="N3467"/>
      <c r="O3467"/>
      <c r="U3467"/>
      <c r="V3467"/>
    </row>
    <row r="3468" spans="6:22" x14ac:dyDescent="0.2">
      <c r="F3468"/>
      <c r="M3468" s="2"/>
      <c r="N3468"/>
      <c r="O3468"/>
      <c r="U3468"/>
      <c r="V3468"/>
    </row>
    <row r="3469" spans="6:22" x14ac:dyDescent="0.2">
      <c r="M3469" s="2"/>
    </row>
    <row r="3470" spans="6:22" x14ac:dyDescent="0.2">
      <c r="F3470"/>
      <c r="M3470" s="2"/>
      <c r="N3470"/>
      <c r="O3470"/>
      <c r="U3470"/>
      <c r="V3470"/>
    </row>
    <row r="3471" spans="6:22" x14ac:dyDescent="0.2">
      <c r="F3471"/>
      <c r="M3471" s="2"/>
      <c r="N3471"/>
      <c r="O3471"/>
      <c r="U3471"/>
      <c r="V3471"/>
    </row>
    <row r="3472" spans="6:22" x14ac:dyDescent="0.2">
      <c r="F3472"/>
      <c r="M3472" s="2"/>
      <c r="N3472"/>
      <c r="O3472"/>
      <c r="U3472"/>
      <c r="V3472"/>
    </row>
    <row r="3473" spans="6:22" x14ac:dyDescent="0.2">
      <c r="F3473"/>
      <c r="M3473" s="2"/>
      <c r="N3473"/>
      <c r="O3473"/>
      <c r="U3473"/>
      <c r="V3473"/>
    </row>
    <row r="3474" spans="6:22" x14ac:dyDescent="0.2">
      <c r="F3474"/>
      <c r="M3474" s="2"/>
      <c r="N3474"/>
      <c r="O3474"/>
      <c r="U3474"/>
      <c r="V3474"/>
    </row>
    <row r="3475" spans="6:22" x14ac:dyDescent="0.2">
      <c r="F3475"/>
      <c r="M3475" s="2"/>
      <c r="N3475"/>
      <c r="O3475"/>
      <c r="U3475"/>
      <c r="V3475"/>
    </row>
    <row r="3476" spans="6:22" x14ac:dyDescent="0.2">
      <c r="F3476"/>
      <c r="M3476" s="2"/>
      <c r="N3476"/>
      <c r="O3476"/>
      <c r="U3476"/>
      <c r="V3476"/>
    </row>
    <row r="3477" spans="6:22" x14ac:dyDescent="0.2">
      <c r="F3477"/>
      <c r="M3477" s="2"/>
      <c r="N3477"/>
      <c r="O3477"/>
      <c r="U3477"/>
      <c r="V3477"/>
    </row>
    <row r="3478" spans="6:22" x14ac:dyDescent="0.2">
      <c r="F3478"/>
      <c r="M3478" s="2"/>
      <c r="N3478"/>
      <c r="O3478"/>
      <c r="U3478"/>
      <c r="V3478"/>
    </row>
    <row r="3479" spans="6:22" x14ac:dyDescent="0.2">
      <c r="F3479"/>
      <c r="M3479" s="2"/>
      <c r="N3479"/>
      <c r="O3479"/>
      <c r="U3479"/>
      <c r="V3479"/>
    </row>
    <row r="3480" spans="6:22" x14ac:dyDescent="0.2">
      <c r="F3480"/>
      <c r="M3480" s="2"/>
      <c r="N3480"/>
      <c r="O3480"/>
      <c r="U3480"/>
      <c r="V3480"/>
    </row>
    <row r="3481" spans="6:22" x14ac:dyDescent="0.2">
      <c r="F3481"/>
      <c r="M3481" s="2"/>
      <c r="N3481"/>
      <c r="O3481"/>
      <c r="U3481"/>
      <c r="V3481"/>
    </row>
    <row r="3482" spans="6:22" x14ac:dyDescent="0.2">
      <c r="F3482"/>
      <c r="M3482" s="2"/>
      <c r="N3482"/>
      <c r="O3482"/>
      <c r="U3482"/>
      <c r="V3482"/>
    </row>
    <row r="3483" spans="6:22" x14ac:dyDescent="0.2">
      <c r="F3483"/>
      <c r="M3483" s="2"/>
      <c r="N3483"/>
      <c r="O3483"/>
      <c r="U3483"/>
      <c r="V3483"/>
    </row>
    <row r="3484" spans="6:22" x14ac:dyDescent="0.2">
      <c r="F3484"/>
      <c r="M3484" s="2"/>
      <c r="N3484"/>
      <c r="O3484"/>
      <c r="U3484"/>
      <c r="V3484"/>
    </row>
    <row r="3485" spans="6:22" x14ac:dyDescent="0.2">
      <c r="F3485"/>
      <c r="M3485" s="2"/>
      <c r="N3485"/>
      <c r="O3485"/>
      <c r="U3485"/>
      <c r="V3485"/>
    </row>
    <row r="3486" spans="6:22" x14ac:dyDescent="0.2">
      <c r="F3486"/>
      <c r="M3486" s="2"/>
      <c r="N3486"/>
      <c r="O3486"/>
      <c r="U3486"/>
      <c r="V3486"/>
    </row>
    <row r="3487" spans="6:22" x14ac:dyDescent="0.2">
      <c r="F3487"/>
      <c r="M3487" s="2"/>
      <c r="N3487"/>
      <c r="O3487"/>
      <c r="U3487"/>
      <c r="V3487"/>
    </row>
    <row r="3488" spans="6:22" x14ac:dyDescent="0.2">
      <c r="F3488"/>
      <c r="M3488" s="2"/>
      <c r="N3488"/>
      <c r="O3488"/>
      <c r="U3488"/>
      <c r="V3488"/>
    </row>
    <row r="3489" spans="6:22" x14ac:dyDescent="0.2">
      <c r="F3489"/>
      <c r="M3489" s="2"/>
      <c r="N3489"/>
      <c r="O3489"/>
      <c r="U3489"/>
      <c r="V3489"/>
    </row>
    <row r="3490" spans="6:22" x14ac:dyDescent="0.2">
      <c r="F3490"/>
      <c r="M3490" s="2"/>
      <c r="N3490"/>
      <c r="O3490"/>
      <c r="U3490"/>
      <c r="V3490"/>
    </row>
    <row r="3491" spans="6:22" x14ac:dyDescent="0.2">
      <c r="F3491"/>
      <c r="M3491" s="2"/>
      <c r="N3491"/>
      <c r="O3491"/>
      <c r="U3491"/>
      <c r="V3491"/>
    </row>
    <row r="3492" spans="6:22" x14ac:dyDescent="0.2">
      <c r="F3492"/>
      <c r="M3492" s="2"/>
      <c r="N3492"/>
      <c r="O3492"/>
      <c r="U3492"/>
      <c r="V3492"/>
    </row>
    <row r="3493" spans="6:22" x14ac:dyDescent="0.2">
      <c r="F3493"/>
      <c r="M3493" s="2"/>
      <c r="N3493"/>
      <c r="O3493"/>
      <c r="U3493"/>
      <c r="V3493"/>
    </row>
    <row r="3494" spans="6:22" x14ac:dyDescent="0.2">
      <c r="F3494"/>
      <c r="M3494" s="2"/>
      <c r="N3494"/>
      <c r="O3494"/>
      <c r="U3494"/>
      <c r="V3494"/>
    </row>
    <row r="3495" spans="6:22" x14ac:dyDescent="0.2">
      <c r="F3495"/>
      <c r="M3495" s="2"/>
      <c r="N3495"/>
      <c r="O3495"/>
      <c r="U3495"/>
      <c r="V3495"/>
    </row>
    <row r="3496" spans="6:22" x14ac:dyDescent="0.2">
      <c r="M3496" s="2"/>
    </row>
    <row r="3497" spans="6:22" x14ac:dyDescent="0.2">
      <c r="M3497" s="2"/>
    </row>
    <row r="3498" spans="6:22" x14ac:dyDescent="0.2">
      <c r="M3498" s="2"/>
    </row>
    <row r="3499" spans="6:22" x14ac:dyDescent="0.2">
      <c r="M3499" s="2"/>
    </row>
    <row r="3500" spans="6:22" x14ac:dyDescent="0.2">
      <c r="M3500" s="2"/>
    </row>
    <row r="3501" spans="6:22" x14ac:dyDescent="0.2">
      <c r="M3501" s="2"/>
    </row>
    <row r="3502" spans="6:22" x14ac:dyDescent="0.2">
      <c r="M3502" s="2"/>
    </row>
    <row r="3503" spans="6:22" x14ac:dyDescent="0.2">
      <c r="M3503" s="2"/>
    </row>
    <row r="3504" spans="6:22" x14ac:dyDescent="0.2">
      <c r="M3504" s="2"/>
    </row>
    <row r="3505" spans="6:22" x14ac:dyDescent="0.2">
      <c r="M3505" s="2"/>
    </row>
    <row r="3506" spans="6:22" x14ac:dyDescent="0.2">
      <c r="M3506" s="2"/>
    </row>
    <row r="3507" spans="6:22" x14ac:dyDescent="0.2">
      <c r="F3507"/>
      <c r="M3507" s="2"/>
      <c r="N3507"/>
      <c r="O3507"/>
      <c r="U3507"/>
      <c r="V3507"/>
    </row>
    <row r="3508" spans="6:22" x14ac:dyDescent="0.2">
      <c r="F3508"/>
      <c r="M3508" s="2"/>
      <c r="N3508"/>
      <c r="O3508"/>
      <c r="U3508"/>
      <c r="V3508"/>
    </row>
    <row r="3509" spans="6:22" x14ac:dyDescent="0.2">
      <c r="F3509"/>
      <c r="M3509" s="2"/>
      <c r="N3509"/>
      <c r="O3509"/>
      <c r="U3509"/>
      <c r="V3509"/>
    </row>
    <row r="3510" spans="6:22" x14ac:dyDescent="0.2">
      <c r="F3510"/>
      <c r="M3510" s="2"/>
      <c r="N3510"/>
      <c r="O3510"/>
      <c r="U3510"/>
      <c r="V3510"/>
    </row>
    <row r="3511" spans="6:22" x14ac:dyDescent="0.2">
      <c r="F3511"/>
      <c r="M3511" s="2"/>
      <c r="N3511"/>
      <c r="O3511"/>
      <c r="U3511"/>
      <c r="V3511"/>
    </row>
    <row r="3512" spans="6:22" x14ac:dyDescent="0.2">
      <c r="F3512"/>
      <c r="M3512" s="2"/>
      <c r="N3512"/>
      <c r="O3512"/>
      <c r="U3512"/>
      <c r="V3512"/>
    </row>
    <row r="3513" spans="6:22" x14ac:dyDescent="0.2">
      <c r="F3513"/>
      <c r="M3513" s="2"/>
      <c r="N3513"/>
      <c r="O3513"/>
      <c r="U3513"/>
      <c r="V3513"/>
    </row>
    <row r="3514" spans="6:22" x14ac:dyDescent="0.2">
      <c r="F3514"/>
      <c r="M3514" s="2"/>
      <c r="N3514"/>
      <c r="O3514"/>
      <c r="U3514"/>
      <c r="V3514"/>
    </row>
    <row r="3515" spans="6:22" x14ac:dyDescent="0.2">
      <c r="F3515"/>
      <c r="M3515" s="2"/>
      <c r="N3515"/>
      <c r="O3515"/>
      <c r="U3515"/>
      <c r="V3515"/>
    </row>
    <row r="3516" spans="6:22" x14ac:dyDescent="0.2">
      <c r="F3516"/>
      <c r="M3516" s="2"/>
      <c r="N3516"/>
      <c r="O3516"/>
      <c r="U3516"/>
      <c r="V3516"/>
    </row>
    <row r="3517" spans="6:22" x14ac:dyDescent="0.2">
      <c r="F3517"/>
      <c r="M3517" s="2"/>
      <c r="N3517"/>
      <c r="O3517"/>
      <c r="U3517"/>
      <c r="V3517"/>
    </row>
    <row r="3518" spans="6:22" x14ac:dyDescent="0.2">
      <c r="F3518"/>
      <c r="M3518" s="2"/>
      <c r="N3518"/>
      <c r="O3518"/>
      <c r="U3518"/>
      <c r="V3518"/>
    </row>
    <row r="3519" spans="6:22" x14ac:dyDescent="0.2">
      <c r="F3519"/>
      <c r="M3519" s="2"/>
      <c r="N3519"/>
      <c r="O3519"/>
      <c r="U3519"/>
      <c r="V3519"/>
    </row>
    <row r="3520" spans="6:22" x14ac:dyDescent="0.2">
      <c r="F3520"/>
      <c r="M3520" s="2"/>
      <c r="N3520"/>
      <c r="O3520"/>
      <c r="U3520"/>
      <c r="V3520"/>
    </row>
    <row r="3521" spans="6:22" x14ac:dyDescent="0.2">
      <c r="F3521"/>
      <c r="M3521" s="2"/>
      <c r="N3521"/>
      <c r="O3521"/>
      <c r="U3521"/>
      <c r="V3521"/>
    </row>
    <row r="3522" spans="6:22" x14ac:dyDescent="0.2">
      <c r="F3522"/>
      <c r="M3522" s="2"/>
      <c r="N3522"/>
      <c r="O3522"/>
      <c r="U3522"/>
      <c r="V3522"/>
    </row>
    <row r="3523" spans="6:22" x14ac:dyDescent="0.2">
      <c r="F3523"/>
      <c r="M3523" s="2"/>
      <c r="N3523"/>
      <c r="O3523"/>
      <c r="U3523"/>
      <c r="V3523"/>
    </row>
    <row r="3524" spans="6:22" x14ac:dyDescent="0.2">
      <c r="F3524"/>
      <c r="M3524" s="2"/>
      <c r="N3524"/>
      <c r="O3524"/>
      <c r="U3524"/>
      <c r="V3524"/>
    </row>
    <row r="3525" spans="6:22" x14ac:dyDescent="0.2">
      <c r="M3525" s="2"/>
    </row>
    <row r="3526" spans="6:22" x14ac:dyDescent="0.2">
      <c r="M3526" s="2"/>
    </row>
    <row r="3527" spans="6:22" x14ac:dyDescent="0.2">
      <c r="M3527" s="2"/>
    </row>
    <row r="3528" spans="6:22" x14ac:dyDescent="0.2">
      <c r="M3528" s="2"/>
    </row>
    <row r="3529" spans="6:22" x14ac:dyDescent="0.2">
      <c r="M3529" s="2"/>
    </row>
    <row r="3530" spans="6:22" x14ac:dyDescent="0.2">
      <c r="M3530" s="2"/>
    </row>
    <row r="3531" spans="6:22" x14ac:dyDescent="0.2">
      <c r="M3531" s="2"/>
    </row>
    <row r="3532" spans="6:22" x14ac:dyDescent="0.2">
      <c r="M3532" s="2"/>
    </row>
    <row r="3533" spans="6:22" x14ac:dyDescent="0.2">
      <c r="M3533" s="2"/>
    </row>
    <row r="3534" spans="6:22" x14ac:dyDescent="0.2">
      <c r="M3534" s="2"/>
    </row>
    <row r="3535" spans="6:22" x14ac:dyDescent="0.2">
      <c r="M3535" s="2"/>
    </row>
    <row r="3536" spans="6:22" x14ac:dyDescent="0.2">
      <c r="M3536" s="2"/>
    </row>
    <row r="3537" spans="6:22" x14ac:dyDescent="0.2">
      <c r="M3537" s="2"/>
    </row>
    <row r="3538" spans="6:22" x14ac:dyDescent="0.2">
      <c r="M3538" s="2"/>
    </row>
    <row r="3539" spans="6:22" x14ac:dyDescent="0.2">
      <c r="M3539" s="2"/>
    </row>
    <row r="3540" spans="6:22" x14ac:dyDescent="0.2">
      <c r="F3540"/>
      <c r="M3540" s="2"/>
      <c r="N3540"/>
      <c r="O3540"/>
      <c r="U3540"/>
      <c r="V3540"/>
    </row>
    <row r="3541" spans="6:22" x14ac:dyDescent="0.2">
      <c r="M3541" s="2"/>
    </row>
    <row r="3542" spans="6:22" x14ac:dyDescent="0.2">
      <c r="M3542" s="2"/>
    </row>
    <row r="3543" spans="6:22" x14ac:dyDescent="0.2">
      <c r="M3543" s="2"/>
    </row>
    <row r="3544" spans="6:22" x14ac:dyDescent="0.2">
      <c r="M3544" s="2"/>
    </row>
    <row r="3545" spans="6:22" x14ac:dyDescent="0.2">
      <c r="M3545" s="2"/>
    </row>
    <row r="3546" spans="6:22" x14ac:dyDescent="0.2">
      <c r="M3546" s="2"/>
    </row>
    <row r="3547" spans="6:22" x14ac:dyDescent="0.2">
      <c r="M3547" s="2"/>
    </row>
    <row r="3548" spans="6:22" x14ac:dyDescent="0.2">
      <c r="M3548" s="2"/>
    </row>
    <row r="3549" spans="6:22" x14ac:dyDescent="0.2">
      <c r="M3549" s="2"/>
    </row>
    <row r="3550" spans="6:22" x14ac:dyDescent="0.2">
      <c r="M3550" s="2"/>
    </row>
    <row r="3551" spans="6:22" x14ac:dyDescent="0.2">
      <c r="M3551" s="2"/>
    </row>
    <row r="3552" spans="6:22" x14ac:dyDescent="0.2">
      <c r="M3552" s="2"/>
    </row>
    <row r="3553" spans="6:22" x14ac:dyDescent="0.2">
      <c r="F3553"/>
      <c r="M3553" s="2"/>
      <c r="N3553"/>
      <c r="O3553"/>
      <c r="U3553"/>
      <c r="V3553"/>
    </row>
    <row r="3554" spans="6:22" x14ac:dyDescent="0.2">
      <c r="F3554"/>
      <c r="M3554" s="2"/>
      <c r="N3554"/>
      <c r="O3554"/>
      <c r="U3554"/>
      <c r="V3554"/>
    </row>
    <row r="3555" spans="6:22" x14ac:dyDescent="0.2">
      <c r="F3555"/>
      <c r="M3555" s="2"/>
      <c r="N3555"/>
      <c r="O3555"/>
      <c r="U3555"/>
      <c r="V3555"/>
    </row>
    <row r="3556" spans="6:22" x14ac:dyDescent="0.2">
      <c r="F3556"/>
      <c r="M3556" s="2"/>
      <c r="N3556"/>
      <c r="O3556"/>
      <c r="U3556"/>
      <c r="V3556"/>
    </row>
    <row r="3557" spans="6:22" x14ac:dyDescent="0.2">
      <c r="F3557"/>
      <c r="M3557" s="2"/>
      <c r="N3557"/>
      <c r="O3557"/>
      <c r="U3557"/>
      <c r="V3557"/>
    </row>
    <row r="3558" spans="6:22" x14ac:dyDescent="0.2">
      <c r="F3558"/>
      <c r="M3558" s="2"/>
      <c r="N3558"/>
      <c r="O3558"/>
      <c r="U3558"/>
      <c r="V3558"/>
    </row>
    <row r="3559" spans="6:22" x14ac:dyDescent="0.2">
      <c r="F3559"/>
      <c r="M3559" s="2"/>
      <c r="N3559"/>
      <c r="O3559"/>
      <c r="U3559"/>
      <c r="V3559"/>
    </row>
    <row r="3560" spans="6:22" x14ac:dyDescent="0.2">
      <c r="F3560"/>
      <c r="M3560" s="2"/>
      <c r="N3560"/>
      <c r="O3560"/>
      <c r="U3560"/>
      <c r="V3560"/>
    </row>
    <row r="3561" spans="6:22" x14ac:dyDescent="0.2">
      <c r="F3561"/>
      <c r="M3561" s="2"/>
      <c r="N3561"/>
      <c r="O3561"/>
      <c r="U3561"/>
      <c r="V3561"/>
    </row>
    <row r="3562" spans="6:22" x14ac:dyDescent="0.2">
      <c r="F3562"/>
      <c r="M3562" s="2"/>
      <c r="N3562"/>
      <c r="O3562"/>
      <c r="U3562"/>
      <c r="V3562"/>
    </row>
    <row r="3563" spans="6:22" x14ac:dyDescent="0.2">
      <c r="F3563"/>
      <c r="M3563" s="2"/>
      <c r="N3563"/>
      <c r="O3563"/>
      <c r="U3563"/>
      <c r="V3563"/>
    </row>
    <row r="3564" spans="6:22" x14ac:dyDescent="0.2">
      <c r="F3564"/>
      <c r="M3564" s="2"/>
      <c r="N3564"/>
      <c r="O3564"/>
      <c r="U3564"/>
      <c r="V3564"/>
    </row>
    <row r="3565" spans="6:22" x14ac:dyDescent="0.2">
      <c r="F3565"/>
      <c r="M3565" s="2"/>
      <c r="N3565"/>
      <c r="O3565"/>
      <c r="U3565"/>
      <c r="V3565"/>
    </row>
    <row r="3566" spans="6:22" x14ac:dyDescent="0.2">
      <c r="F3566"/>
      <c r="M3566" s="2"/>
      <c r="N3566"/>
      <c r="O3566"/>
      <c r="U3566"/>
      <c r="V3566"/>
    </row>
    <row r="3567" spans="6:22" x14ac:dyDescent="0.2">
      <c r="F3567"/>
      <c r="M3567" s="2"/>
      <c r="N3567"/>
      <c r="O3567"/>
      <c r="U3567"/>
      <c r="V3567"/>
    </row>
    <row r="3568" spans="6:22" x14ac:dyDescent="0.2">
      <c r="F3568"/>
      <c r="M3568" s="2"/>
      <c r="N3568"/>
      <c r="O3568"/>
      <c r="U3568"/>
      <c r="V3568"/>
    </row>
    <row r="3569" spans="6:22" x14ac:dyDescent="0.2">
      <c r="F3569"/>
      <c r="M3569" s="2"/>
      <c r="N3569"/>
      <c r="O3569"/>
      <c r="U3569"/>
      <c r="V3569"/>
    </row>
    <row r="3570" spans="6:22" x14ac:dyDescent="0.2">
      <c r="F3570"/>
      <c r="M3570" s="2"/>
      <c r="N3570"/>
      <c r="O3570"/>
      <c r="U3570"/>
      <c r="V3570"/>
    </row>
    <row r="3571" spans="6:22" x14ac:dyDescent="0.2">
      <c r="F3571"/>
      <c r="M3571" s="2"/>
      <c r="N3571"/>
      <c r="O3571"/>
      <c r="U3571"/>
      <c r="V3571"/>
    </row>
    <row r="3572" spans="6:22" x14ac:dyDescent="0.2">
      <c r="F3572"/>
      <c r="M3572" s="2"/>
      <c r="N3572"/>
      <c r="O3572"/>
      <c r="U3572"/>
      <c r="V3572"/>
    </row>
    <row r="3573" spans="6:22" x14ac:dyDescent="0.2">
      <c r="F3573"/>
      <c r="M3573" s="2"/>
      <c r="N3573"/>
      <c r="O3573"/>
      <c r="U3573"/>
      <c r="V3573"/>
    </row>
    <row r="3574" spans="6:22" x14ac:dyDescent="0.2">
      <c r="F3574"/>
      <c r="M3574" s="2"/>
      <c r="N3574"/>
      <c r="O3574"/>
      <c r="U3574"/>
      <c r="V3574"/>
    </row>
    <row r="3575" spans="6:22" x14ac:dyDescent="0.2">
      <c r="F3575"/>
      <c r="M3575" s="2"/>
      <c r="N3575"/>
      <c r="O3575"/>
      <c r="U3575"/>
      <c r="V3575"/>
    </row>
    <row r="3576" spans="6:22" x14ac:dyDescent="0.2">
      <c r="F3576"/>
      <c r="M3576" s="2"/>
      <c r="N3576"/>
      <c r="O3576"/>
      <c r="U3576"/>
      <c r="V3576"/>
    </row>
    <row r="3577" spans="6:22" x14ac:dyDescent="0.2">
      <c r="F3577"/>
      <c r="M3577" s="2"/>
      <c r="N3577"/>
      <c r="O3577"/>
      <c r="U3577"/>
      <c r="V3577"/>
    </row>
    <row r="3578" spans="6:22" x14ac:dyDescent="0.2">
      <c r="F3578"/>
      <c r="M3578" s="2"/>
      <c r="N3578"/>
      <c r="O3578"/>
      <c r="U3578"/>
      <c r="V3578"/>
    </row>
    <row r="3579" spans="6:22" x14ac:dyDescent="0.2">
      <c r="F3579"/>
      <c r="M3579" s="2"/>
      <c r="N3579"/>
      <c r="O3579"/>
      <c r="U3579"/>
      <c r="V3579"/>
    </row>
    <row r="3580" spans="6:22" x14ac:dyDescent="0.2">
      <c r="F3580"/>
      <c r="M3580" s="2"/>
      <c r="N3580"/>
      <c r="O3580"/>
      <c r="U3580"/>
      <c r="V3580"/>
    </row>
    <row r="3581" spans="6:22" x14ac:dyDescent="0.2">
      <c r="F3581"/>
      <c r="M3581" s="2"/>
      <c r="N3581"/>
      <c r="O3581"/>
      <c r="U3581"/>
      <c r="V3581"/>
    </row>
    <row r="3582" spans="6:22" x14ac:dyDescent="0.2">
      <c r="F3582"/>
      <c r="M3582" s="2"/>
      <c r="N3582"/>
      <c r="O3582"/>
      <c r="U3582"/>
      <c r="V3582"/>
    </row>
    <row r="3583" spans="6:22" x14ac:dyDescent="0.2">
      <c r="F3583"/>
      <c r="M3583" s="2"/>
      <c r="N3583"/>
      <c r="O3583"/>
      <c r="U3583"/>
      <c r="V3583"/>
    </row>
    <row r="3584" spans="6:22" x14ac:dyDescent="0.2">
      <c r="F3584"/>
      <c r="M3584" s="2"/>
      <c r="N3584"/>
      <c r="O3584"/>
      <c r="U3584"/>
      <c r="V3584"/>
    </row>
    <row r="3585" spans="6:22" x14ac:dyDescent="0.2">
      <c r="F3585"/>
      <c r="M3585" s="2"/>
      <c r="N3585"/>
      <c r="O3585"/>
      <c r="U3585"/>
      <c r="V3585"/>
    </row>
    <row r="3586" spans="6:22" x14ac:dyDescent="0.2">
      <c r="F3586"/>
      <c r="M3586" s="2"/>
      <c r="N3586"/>
      <c r="O3586"/>
      <c r="U3586"/>
      <c r="V3586"/>
    </row>
    <row r="3587" spans="6:22" x14ac:dyDescent="0.2">
      <c r="F3587"/>
      <c r="M3587" s="2"/>
      <c r="N3587"/>
      <c r="O3587"/>
      <c r="U3587"/>
      <c r="V3587"/>
    </row>
    <row r="3588" spans="6:22" x14ac:dyDescent="0.2">
      <c r="F3588"/>
      <c r="M3588" s="2"/>
      <c r="N3588"/>
      <c r="O3588"/>
      <c r="U3588"/>
      <c r="V3588"/>
    </row>
    <row r="3589" spans="6:22" x14ac:dyDescent="0.2">
      <c r="F3589"/>
      <c r="M3589" s="2"/>
      <c r="N3589"/>
      <c r="O3589"/>
      <c r="U3589"/>
      <c r="V3589"/>
    </row>
    <row r="3590" spans="6:22" x14ac:dyDescent="0.2">
      <c r="F3590"/>
      <c r="M3590" s="2"/>
      <c r="N3590"/>
      <c r="O3590"/>
      <c r="U3590"/>
      <c r="V3590"/>
    </row>
    <row r="3591" spans="6:22" x14ac:dyDescent="0.2">
      <c r="F3591"/>
      <c r="M3591" s="2"/>
      <c r="N3591"/>
      <c r="O3591"/>
      <c r="U3591"/>
      <c r="V3591"/>
    </row>
    <row r="3592" spans="6:22" x14ac:dyDescent="0.2">
      <c r="F3592"/>
      <c r="M3592" s="2"/>
      <c r="N3592"/>
      <c r="O3592"/>
      <c r="U3592"/>
      <c r="V3592"/>
    </row>
    <row r="3593" spans="6:22" x14ac:dyDescent="0.2">
      <c r="F3593"/>
      <c r="M3593" s="2"/>
      <c r="N3593"/>
      <c r="O3593"/>
      <c r="U3593"/>
      <c r="V3593"/>
    </row>
    <row r="3594" spans="6:22" x14ac:dyDescent="0.2">
      <c r="F3594"/>
      <c r="M3594" s="2"/>
      <c r="N3594"/>
      <c r="O3594"/>
      <c r="U3594"/>
      <c r="V3594"/>
    </row>
    <row r="3595" spans="6:22" x14ac:dyDescent="0.2">
      <c r="F3595"/>
      <c r="M3595" s="2"/>
      <c r="N3595"/>
      <c r="O3595"/>
      <c r="U3595"/>
      <c r="V3595"/>
    </row>
    <row r="3596" spans="6:22" x14ac:dyDescent="0.2">
      <c r="F3596"/>
      <c r="M3596" s="2"/>
      <c r="N3596"/>
      <c r="O3596"/>
      <c r="U3596"/>
      <c r="V3596"/>
    </row>
    <row r="3597" spans="6:22" x14ac:dyDescent="0.2">
      <c r="F3597"/>
      <c r="M3597" s="2"/>
      <c r="N3597"/>
      <c r="O3597"/>
      <c r="U3597"/>
      <c r="V3597"/>
    </row>
    <row r="3598" spans="6:22" x14ac:dyDescent="0.2">
      <c r="F3598"/>
      <c r="M3598" s="2"/>
      <c r="N3598"/>
      <c r="O3598"/>
      <c r="U3598"/>
      <c r="V3598"/>
    </row>
    <row r="3599" spans="6:22" x14ac:dyDescent="0.2">
      <c r="F3599"/>
      <c r="M3599" s="2"/>
      <c r="N3599"/>
      <c r="O3599"/>
      <c r="U3599"/>
      <c r="V3599"/>
    </row>
    <row r="3600" spans="6:22" x14ac:dyDescent="0.2">
      <c r="F3600"/>
      <c r="M3600" s="2"/>
      <c r="N3600"/>
      <c r="O3600"/>
      <c r="U3600"/>
      <c r="V3600"/>
    </row>
    <row r="3601" spans="6:22" x14ac:dyDescent="0.2">
      <c r="F3601"/>
      <c r="M3601" s="2"/>
      <c r="N3601"/>
      <c r="O3601"/>
      <c r="U3601"/>
      <c r="V3601"/>
    </row>
    <row r="3602" spans="6:22" x14ac:dyDescent="0.2">
      <c r="F3602"/>
      <c r="M3602" s="2"/>
      <c r="N3602"/>
      <c r="O3602"/>
      <c r="U3602"/>
      <c r="V3602"/>
    </row>
    <row r="3603" spans="6:22" x14ac:dyDescent="0.2">
      <c r="F3603"/>
      <c r="M3603" s="2"/>
      <c r="N3603"/>
      <c r="O3603"/>
      <c r="U3603"/>
      <c r="V3603"/>
    </row>
    <row r="3604" spans="6:22" x14ac:dyDescent="0.2">
      <c r="F3604"/>
      <c r="M3604" s="2"/>
      <c r="N3604"/>
      <c r="O3604"/>
      <c r="U3604"/>
      <c r="V3604"/>
    </row>
    <row r="3605" spans="6:22" x14ac:dyDescent="0.2">
      <c r="F3605"/>
      <c r="M3605" s="2"/>
      <c r="N3605"/>
      <c r="O3605"/>
      <c r="U3605"/>
      <c r="V3605"/>
    </row>
    <row r="3606" spans="6:22" x14ac:dyDescent="0.2">
      <c r="F3606"/>
      <c r="M3606" s="2"/>
      <c r="N3606"/>
      <c r="O3606"/>
      <c r="U3606"/>
      <c r="V3606"/>
    </row>
    <row r="3607" spans="6:22" x14ac:dyDescent="0.2">
      <c r="F3607"/>
      <c r="M3607" s="2"/>
      <c r="N3607"/>
      <c r="O3607"/>
      <c r="U3607"/>
      <c r="V3607"/>
    </row>
    <row r="3608" spans="6:22" x14ac:dyDescent="0.2">
      <c r="F3608"/>
      <c r="M3608" s="2"/>
      <c r="N3608"/>
      <c r="O3608"/>
      <c r="U3608"/>
      <c r="V3608"/>
    </row>
    <row r="3609" spans="6:22" x14ac:dyDescent="0.2">
      <c r="F3609"/>
      <c r="M3609" s="2"/>
      <c r="N3609"/>
      <c r="O3609"/>
      <c r="U3609"/>
      <c r="V3609"/>
    </row>
    <row r="3610" spans="6:22" x14ac:dyDescent="0.2">
      <c r="F3610"/>
      <c r="M3610" s="2"/>
      <c r="N3610"/>
      <c r="O3610"/>
      <c r="U3610"/>
      <c r="V3610"/>
    </row>
    <row r="3611" spans="6:22" x14ac:dyDescent="0.2">
      <c r="F3611"/>
      <c r="M3611" s="2"/>
      <c r="N3611"/>
      <c r="O3611"/>
      <c r="U3611"/>
      <c r="V3611"/>
    </row>
    <row r="3612" spans="6:22" x14ac:dyDescent="0.2">
      <c r="F3612"/>
      <c r="M3612" s="2"/>
      <c r="N3612"/>
      <c r="O3612"/>
      <c r="U3612"/>
      <c r="V3612"/>
    </row>
    <row r="3613" spans="6:22" x14ac:dyDescent="0.2">
      <c r="F3613"/>
      <c r="M3613" s="2"/>
      <c r="N3613"/>
      <c r="O3613"/>
      <c r="U3613"/>
      <c r="V3613"/>
    </row>
    <row r="3614" spans="6:22" x14ac:dyDescent="0.2">
      <c r="F3614"/>
      <c r="M3614" s="2"/>
      <c r="N3614"/>
      <c r="O3614"/>
      <c r="U3614"/>
      <c r="V3614"/>
    </row>
    <row r="3615" spans="6:22" x14ac:dyDescent="0.2">
      <c r="F3615"/>
      <c r="M3615" s="2"/>
      <c r="N3615"/>
      <c r="O3615"/>
      <c r="U3615"/>
      <c r="V3615"/>
    </row>
    <row r="3616" spans="6:22" x14ac:dyDescent="0.2">
      <c r="F3616"/>
      <c r="M3616" s="2"/>
      <c r="N3616"/>
      <c r="O3616"/>
      <c r="U3616"/>
      <c r="V3616"/>
    </row>
    <row r="3617" spans="6:22" x14ac:dyDescent="0.2">
      <c r="F3617"/>
      <c r="M3617" s="2"/>
      <c r="N3617"/>
      <c r="O3617"/>
      <c r="U3617"/>
      <c r="V3617"/>
    </row>
    <row r="3618" spans="6:22" x14ac:dyDescent="0.2">
      <c r="F3618"/>
      <c r="M3618" s="2"/>
      <c r="N3618"/>
      <c r="O3618"/>
      <c r="U3618"/>
      <c r="V3618"/>
    </row>
    <row r="3619" spans="6:22" x14ac:dyDescent="0.2">
      <c r="F3619"/>
      <c r="M3619" s="2"/>
      <c r="N3619"/>
      <c r="O3619"/>
      <c r="U3619"/>
      <c r="V3619"/>
    </row>
    <row r="3620" spans="6:22" x14ac:dyDescent="0.2">
      <c r="F3620"/>
      <c r="M3620" s="2"/>
      <c r="N3620"/>
      <c r="O3620"/>
      <c r="U3620"/>
      <c r="V3620"/>
    </row>
    <row r="3621" spans="6:22" x14ac:dyDescent="0.2">
      <c r="F3621"/>
      <c r="M3621" s="2"/>
      <c r="N3621"/>
      <c r="O3621"/>
      <c r="U3621"/>
      <c r="V3621"/>
    </row>
    <row r="3622" spans="6:22" x14ac:dyDescent="0.2">
      <c r="F3622"/>
      <c r="M3622" s="2"/>
      <c r="N3622"/>
      <c r="O3622"/>
      <c r="U3622"/>
      <c r="V3622"/>
    </row>
    <row r="3623" spans="6:22" x14ac:dyDescent="0.2">
      <c r="F3623"/>
      <c r="M3623" s="2"/>
      <c r="N3623"/>
      <c r="O3623"/>
      <c r="U3623"/>
      <c r="V3623"/>
    </row>
    <row r="3624" spans="6:22" x14ac:dyDescent="0.2">
      <c r="F3624"/>
      <c r="M3624" s="2"/>
      <c r="N3624"/>
      <c r="O3624"/>
      <c r="U3624"/>
      <c r="V3624"/>
    </row>
    <row r="3625" spans="6:22" x14ac:dyDescent="0.2">
      <c r="F3625"/>
      <c r="M3625" s="2"/>
      <c r="N3625"/>
      <c r="O3625"/>
      <c r="U3625"/>
      <c r="V3625"/>
    </row>
    <row r="3626" spans="6:22" x14ac:dyDescent="0.2">
      <c r="F3626"/>
      <c r="M3626" s="2"/>
      <c r="N3626"/>
      <c r="O3626"/>
      <c r="U3626"/>
      <c r="V3626"/>
    </row>
    <row r="3627" spans="6:22" x14ac:dyDescent="0.2">
      <c r="F3627"/>
      <c r="M3627" s="2"/>
      <c r="N3627"/>
      <c r="O3627"/>
      <c r="U3627"/>
      <c r="V3627"/>
    </row>
    <row r="3628" spans="6:22" x14ac:dyDescent="0.2">
      <c r="F3628"/>
      <c r="M3628" s="2"/>
      <c r="N3628"/>
      <c r="O3628"/>
      <c r="U3628"/>
      <c r="V3628"/>
    </row>
    <row r="3629" spans="6:22" x14ac:dyDescent="0.2">
      <c r="F3629"/>
      <c r="M3629" s="2"/>
      <c r="N3629"/>
      <c r="O3629"/>
      <c r="U3629"/>
      <c r="V3629"/>
    </row>
    <row r="3630" spans="6:22" x14ac:dyDescent="0.2">
      <c r="F3630"/>
      <c r="M3630" s="2"/>
      <c r="N3630"/>
      <c r="O3630"/>
      <c r="U3630"/>
      <c r="V3630"/>
    </row>
    <row r="3631" spans="6:22" x14ac:dyDescent="0.2">
      <c r="F3631"/>
      <c r="M3631" s="2"/>
      <c r="N3631"/>
      <c r="O3631"/>
      <c r="U3631"/>
      <c r="V3631"/>
    </row>
    <row r="3632" spans="6:22" x14ac:dyDescent="0.2">
      <c r="F3632"/>
      <c r="M3632" s="2"/>
      <c r="N3632"/>
      <c r="O3632"/>
      <c r="U3632"/>
      <c r="V3632"/>
    </row>
    <row r="3633" spans="6:22" x14ac:dyDescent="0.2">
      <c r="F3633"/>
      <c r="M3633" s="2"/>
      <c r="N3633"/>
      <c r="O3633"/>
      <c r="U3633"/>
      <c r="V3633"/>
    </row>
    <row r="3634" spans="6:22" x14ac:dyDescent="0.2">
      <c r="F3634"/>
      <c r="M3634" s="2"/>
      <c r="N3634"/>
      <c r="O3634"/>
      <c r="U3634"/>
      <c r="V3634"/>
    </row>
    <row r="3635" spans="6:22" x14ac:dyDescent="0.2">
      <c r="F3635"/>
      <c r="M3635" s="2"/>
      <c r="N3635"/>
      <c r="O3635"/>
      <c r="U3635"/>
      <c r="V3635"/>
    </row>
    <row r="3636" spans="6:22" x14ac:dyDescent="0.2">
      <c r="F3636"/>
      <c r="M3636" s="2"/>
      <c r="N3636"/>
      <c r="O3636"/>
      <c r="U3636"/>
      <c r="V3636"/>
    </row>
    <row r="3637" spans="6:22" x14ac:dyDescent="0.2">
      <c r="F3637"/>
      <c r="M3637" s="2"/>
      <c r="N3637"/>
      <c r="O3637"/>
      <c r="U3637"/>
      <c r="V3637"/>
    </row>
    <row r="3638" spans="6:22" x14ac:dyDescent="0.2">
      <c r="F3638"/>
      <c r="M3638" s="2"/>
      <c r="N3638"/>
      <c r="O3638"/>
      <c r="U3638"/>
      <c r="V3638"/>
    </row>
    <row r="3639" spans="6:22" x14ac:dyDescent="0.2">
      <c r="F3639"/>
      <c r="M3639" s="2"/>
      <c r="N3639"/>
      <c r="O3639"/>
      <c r="U3639"/>
      <c r="V3639"/>
    </row>
    <row r="3640" spans="6:22" x14ac:dyDescent="0.2">
      <c r="F3640"/>
      <c r="M3640" s="2"/>
      <c r="N3640"/>
      <c r="O3640"/>
      <c r="U3640"/>
      <c r="V3640"/>
    </row>
    <row r="3641" spans="6:22" x14ac:dyDescent="0.2">
      <c r="F3641"/>
      <c r="M3641" s="2"/>
      <c r="N3641"/>
      <c r="O3641"/>
      <c r="U3641"/>
      <c r="V3641"/>
    </row>
    <row r="3642" spans="6:22" x14ac:dyDescent="0.2">
      <c r="F3642"/>
      <c r="M3642" s="2"/>
      <c r="N3642"/>
      <c r="O3642"/>
      <c r="U3642"/>
      <c r="V3642"/>
    </row>
    <row r="3643" spans="6:22" x14ac:dyDescent="0.2">
      <c r="F3643"/>
      <c r="M3643" s="2"/>
      <c r="N3643"/>
      <c r="O3643"/>
      <c r="U3643"/>
      <c r="V3643"/>
    </row>
    <row r="3644" spans="6:22" x14ac:dyDescent="0.2">
      <c r="F3644"/>
      <c r="M3644" s="2"/>
      <c r="N3644"/>
      <c r="O3644"/>
      <c r="U3644"/>
      <c r="V3644"/>
    </row>
    <row r="3645" spans="6:22" x14ac:dyDescent="0.2">
      <c r="F3645"/>
      <c r="M3645" s="2"/>
      <c r="N3645"/>
      <c r="O3645"/>
      <c r="U3645"/>
      <c r="V3645"/>
    </row>
    <row r="3646" spans="6:22" x14ac:dyDescent="0.2">
      <c r="F3646"/>
      <c r="M3646" s="2"/>
      <c r="N3646"/>
      <c r="O3646"/>
      <c r="U3646"/>
      <c r="V3646"/>
    </row>
    <row r="3647" spans="6:22" x14ac:dyDescent="0.2">
      <c r="F3647"/>
      <c r="M3647" s="2"/>
      <c r="N3647"/>
      <c r="O3647"/>
      <c r="U3647"/>
      <c r="V3647"/>
    </row>
    <row r="3648" spans="6:22" x14ac:dyDescent="0.2">
      <c r="F3648"/>
      <c r="M3648" s="2"/>
      <c r="N3648"/>
      <c r="O3648"/>
      <c r="U3648"/>
      <c r="V3648"/>
    </row>
    <row r="3649" spans="6:22" x14ac:dyDescent="0.2">
      <c r="F3649"/>
      <c r="M3649" s="2"/>
      <c r="N3649"/>
      <c r="O3649"/>
      <c r="U3649"/>
      <c r="V3649"/>
    </row>
    <row r="3650" spans="6:22" x14ac:dyDescent="0.2">
      <c r="F3650"/>
      <c r="M3650" s="2"/>
      <c r="N3650"/>
      <c r="O3650"/>
      <c r="U3650"/>
      <c r="V3650"/>
    </row>
    <row r="3651" spans="6:22" x14ac:dyDescent="0.2">
      <c r="F3651"/>
      <c r="M3651" s="2"/>
      <c r="N3651"/>
      <c r="O3651"/>
      <c r="U3651"/>
      <c r="V3651"/>
    </row>
    <row r="3652" spans="6:22" x14ac:dyDescent="0.2">
      <c r="F3652"/>
      <c r="M3652" s="2"/>
      <c r="N3652"/>
      <c r="O3652"/>
      <c r="U3652"/>
      <c r="V3652"/>
    </row>
    <row r="3653" spans="6:22" x14ac:dyDescent="0.2">
      <c r="F3653"/>
      <c r="M3653" s="2"/>
      <c r="N3653"/>
      <c r="O3653"/>
      <c r="U3653"/>
      <c r="V3653"/>
    </row>
    <row r="3654" spans="6:22" x14ac:dyDescent="0.2">
      <c r="F3654"/>
      <c r="M3654" s="2"/>
      <c r="N3654"/>
      <c r="O3654"/>
      <c r="U3654"/>
      <c r="V3654"/>
    </row>
    <row r="3655" spans="6:22" x14ac:dyDescent="0.2">
      <c r="F3655"/>
      <c r="M3655" s="2"/>
      <c r="N3655"/>
      <c r="O3655"/>
      <c r="U3655"/>
      <c r="V3655"/>
    </row>
    <row r="3656" spans="6:22" x14ac:dyDescent="0.2">
      <c r="F3656"/>
      <c r="M3656" s="2"/>
      <c r="N3656"/>
      <c r="O3656"/>
      <c r="U3656"/>
      <c r="V3656"/>
    </row>
    <row r="3657" spans="6:22" x14ac:dyDescent="0.2">
      <c r="F3657"/>
      <c r="M3657" s="2"/>
      <c r="N3657"/>
      <c r="O3657"/>
      <c r="U3657"/>
      <c r="V3657"/>
    </row>
    <row r="3658" spans="6:22" x14ac:dyDescent="0.2">
      <c r="F3658"/>
      <c r="M3658" s="2"/>
      <c r="N3658"/>
      <c r="O3658"/>
      <c r="U3658"/>
      <c r="V3658"/>
    </row>
    <row r="3659" spans="6:22" x14ac:dyDescent="0.2">
      <c r="F3659"/>
      <c r="M3659" s="2"/>
      <c r="N3659"/>
      <c r="O3659"/>
      <c r="U3659"/>
      <c r="V3659"/>
    </row>
    <row r="3660" spans="6:22" x14ac:dyDescent="0.2">
      <c r="F3660"/>
      <c r="M3660" s="2"/>
      <c r="N3660"/>
      <c r="O3660"/>
      <c r="U3660"/>
      <c r="V3660"/>
    </row>
    <row r="3661" spans="6:22" x14ac:dyDescent="0.2">
      <c r="F3661"/>
      <c r="M3661" s="2"/>
      <c r="N3661"/>
      <c r="O3661"/>
      <c r="U3661"/>
      <c r="V3661"/>
    </row>
    <row r="3662" spans="6:22" x14ac:dyDescent="0.2">
      <c r="F3662"/>
      <c r="M3662" s="2"/>
      <c r="N3662"/>
      <c r="O3662"/>
      <c r="U3662"/>
      <c r="V3662"/>
    </row>
    <row r="3663" spans="6:22" x14ac:dyDescent="0.2">
      <c r="F3663"/>
      <c r="M3663" s="2"/>
      <c r="N3663"/>
      <c r="O3663"/>
      <c r="U3663"/>
      <c r="V3663"/>
    </row>
    <row r="3664" spans="6:22" x14ac:dyDescent="0.2">
      <c r="F3664"/>
      <c r="M3664" s="2"/>
      <c r="N3664"/>
      <c r="O3664"/>
      <c r="U3664"/>
      <c r="V3664"/>
    </row>
    <row r="3665" spans="6:22" x14ac:dyDescent="0.2">
      <c r="F3665"/>
      <c r="M3665" s="2"/>
      <c r="N3665"/>
      <c r="O3665"/>
      <c r="U3665"/>
      <c r="V3665"/>
    </row>
    <row r="3666" spans="6:22" x14ac:dyDescent="0.2">
      <c r="F3666"/>
      <c r="M3666" s="2"/>
      <c r="N3666"/>
      <c r="O3666"/>
      <c r="U3666"/>
      <c r="V3666"/>
    </row>
    <row r="3667" spans="6:22" x14ac:dyDescent="0.2">
      <c r="F3667"/>
      <c r="M3667" s="2"/>
      <c r="N3667"/>
      <c r="O3667"/>
      <c r="U3667"/>
      <c r="V3667"/>
    </row>
    <row r="3668" spans="6:22" x14ac:dyDescent="0.2">
      <c r="F3668"/>
      <c r="M3668" s="2"/>
      <c r="N3668"/>
      <c r="O3668"/>
      <c r="U3668"/>
      <c r="V3668"/>
    </row>
    <row r="3669" spans="6:22" x14ac:dyDescent="0.2">
      <c r="F3669"/>
      <c r="M3669" s="2"/>
      <c r="N3669"/>
      <c r="O3669"/>
      <c r="U3669"/>
      <c r="V3669"/>
    </row>
    <row r="3670" spans="6:22" x14ac:dyDescent="0.2">
      <c r="F3670"/>
      <c r="M3670" s="2"/>
      <c r="N3670"/>
      <c r="O3670"/>
      <c r="U3670"/>
      <c r="V3670"/>
    </row>
    <row r="3671" spans="6:22" x14ac:dyDescent="0.2">
      <c r="F3671"/>
      <c r="M3671" s="2"/>
      <c r="N3671"/>
      <c r="O3671"/>
      <c r="U3671"/>
      <c r="V3671"/>
    </row>
    <row r="3672" spans="6:22" x14ac:dyDescent="0.2">
      <c r="F3672"/>
      <c r="M3672" s="2"/>
      <c r="N3672"/>
      <c r="O3672"/>
      <c r="U3672"/>
      <c r="V3672"/>
    </row>
    <row r="3673" spans="6:22" x14ac:dyDescent="0.2">
      <c r="F3673"/>
      <c r="M3673" s="2"/>
      <c r="N3673"/>
      <c r="O3673"/>
      <c r="U3673"/>
      <c r="V3673"/>
    </row>
    <row r="3674" spans="6:22" x14ac:dyDescent="0.2">
      <c r="F3674"/>
      <c r="M3674" s="2"/>
      <c r="N3674"/>
      <c r="O3674"/>
      <c r="U3674"/>
      <c r="V3674"/>
    </row>
    <row r="3675" spans="6:22" x14ac:dyDescent="0.2">
      <c r="F3675"/>
      <c r="M3675" s="2"/>
      <c r="N3675"/>
      <c r="O3675"/>
      <c r="U3675"/>
      <c r="V3675"/>
    </row>
    <row r="3676" spans="6:22" x14ac:dyDescent="0.2">
      <c r="F3676"/>
      <c r="M3676" s="2"/>
      <c r="N3676"/>
      <c r="O3676"/>
      <c r="U3676"/>
      <c r="V3676"/>
    </row>
    <row r="3677" spans="6:22" x14ac:dyDescent="0.2">
      <c r="F3677"/>
      <c r="M3677" s="2"/>
      <c r="N3677"/>
      <c r="O3677"/>
      <c r="U3677"/>
      <c r="V3677"/>
    </row>
    <row r="3678" spans="6:22" x14ac:dyDescent="0.2">
      <c r="F3678"/>
      <c r="M3678" s="2"/>
      <c r="N3678"/>
      <c r="O3678"/>
      <c r="U3678"/>
      <c r="V3678"/>
    </row>
    <row r="3679" spans="6:22" x14ac:dyDescent="0.2">
      <c r="F3679"/>
      <c r="M3679" s="2"/>
      <c r="N3679"/>
      <c r="O3679"/>
      <c r="U3679"/>
      <c r="V3679"/>
    </row>
    <row r="3680" spans="6:22" x14ac:dyDescent="0.2">
      <c r="F3680"/>
      <c r="M3680" s="2"/>
      <c r="N3680"/>
      <c r="O3680"/>
      <c r="U3680"/>
      <c r="V3680"/>
    </row>
    <row r="3681" spans="6:22" x14ac:dyDescent="0.2">
      <c r="F3681"/>
      <c r="M3681" s="2"/>
      <c r="N3681"/>
      <c r="O3681"/>
      <c r="U3681"/>
      <c r="V3681"/>
    </row>
    <row r="3682" spans="6:22" x14ac:dyDescent="0.2">
      <c r="F3682"/>
      <c r="M3682" s="2"/>
      <c r="N3682"/>
      <c r="O3682"/>
      <c r="U3682"/>
      <c r="V3682"/>
    </row>
    <row r="3683" spans="6:22" x14ac:dyDescent="0.2">
      <c r="F3683"/>
      <c r="M3683" s="2"/>
      <c r="N3683"/>
      <c r="O3683"/>
      <c r="U3683"/>
      <c r="V3683"/>
    </row>
    <row r="3684" spans="6:22" x14ac:dyDescent="0.2">
      <c r="F3684"/>
      <c r="M3684" s="2"/>
      <c r="N3684"/>
      <c r="O3684"/>
      <c r="U3684"/>
      <c r="V3684"/>
    </row>
    <row r="3685" spans="6:22" x14ac:dyDescent="0.2">
      <c r="F3685"/>
      <c r="M3685" s="2"/>
      <c r="N3685"/>
      <c r="O3685"/>
      <c r="U3685"/>
      <c r="V3685"/>
    </row>
    <row r="3686" spans="6:22" x14ac:dyDescent="0.2">
      <c r="F3686"/>
      <c r="M3686" s="2"/>
      <c r="N3686"/>
      <c r="O3686"/>
      <c r="U3686"/>
      <c r="V3686"/>
    </row>
    <row r="3687" spans="6:22" x14ac:dyDescent="0.2">
      <c r="F3687"/>
      <c r="M3687" s="2"/>
      <c r="N3687"/>
      <c r="O3687"/>
      <c r="U3687"/>
      <c r="V3687"/>
    </row>
    <row r="3688" spans="6:22" x14ac:dyDescent="0.2">
      <c r="F3688"/>
      <c r="M3688" s="2"/>
      <c r="N3688"/>
      <c r="O3688"/>
      <c r="U3688"/>
      <c r="V3688"/>
    </row>
    <row r="3689" spans="6:22" x14ac:dyDescent="0.2">
      <c r="F3689"/>
      <c r="M3689" s="2"/>
      <c r="N3689"/>
      <c r="O3689"/>
      <c r="U3689"/>
      <c r="V3689"/>
    </row>
    <row r="3690" spans="6:22" x14ac:dyDescent="0.2">
      <c r="F3690"/>
      <c r="M3690" s="2"/>
      <c r="N3690"/>
      <c r="O3690"/>
      <c r="U3690"/>
      <c r="V3690"/>
    </row>
    <row r="3691" spans="6:22" x14ac:dyDescent="0.2">
      <c r="F3691"/>
      <c r="M3691" s="2"/>
      <c r="N3691"/>
      <c r="O3691"/>
      <c r="U3691"/>
      <c r="V3691"/>
    </row>
    <row r="3692" spans="6:22" x14ac:dyDescent="0.2">
      <c r="F3692"/>
      <c r="M3692" s="2"/>
      <c r="N3692"/>
      <c r="O3692"/>
      <c r="U3692"/>
      <c r="V3692"/>
    </row>
    <row r="3693" spans="6:22" x14ac:dyDescent="0.2">
      <c r="F3693"/>
      <c r="M3693" s="2"/>
      <c r="N3693"/>
      <c r="O3693"/>
      <c r="U3693"/>
      <c r="V3693"/>
    </row>
    <row r="3694" spans="6:22" x14ac:dyDescent="0.2">
      <c r="F3694"/>
      <c r="M3694" s="2"/>
      <c r="N3694"/>
      <c r="O3694"/>
      <c r="U3694"/>
      <c r="V3694"/>
    </row>
    <row r="3695" spans="6:22" x14ac:dyDescent="0.2">
      <c r="F3695"/>
      <c r="M3695" s="2"/>
      <c r="N3695"/>
      <c r="O3695"/>
      <c r="U3695"/>
      <c r="V3695"/>
    </row>
    <row r="3696" spans="6:22" x14ac:dyDescent="0.2">
      <c r="F3696"/>
      <c r="M3696" s="2"/>
      <c r="N3696"/>
      <c r="O3696"/>
      <c r="U3696"/>
      <c r="V3696"/>
    </row>
    <row r="3697" spans="6:22" x14ac:dyDescent="0.2">
      <c r="F3697"/>
      <c r="M3697" s="2"/>
      <c r="N3697"/>
      <c r="O3697"/>
      <c r="U3697"/>
      <c r="V3697"/>
    </row>
    <row r="3698" spans="6:22" x14ac:dyDescent="0.2">
      <c r="F3698"/>
      <c r="M3698" s="2"/>
      <c r="N3698"/>
      <c r="O3698"/>
      <c r="U3698"/>
      <c r="V3698"/>
    </row>
    <row r="3699" spans="6:22" x14ac:dyDescent="0.2">
      <c r="F3699"/>
      <c r="M3699" s="2"/>
      <c r="N3699"/>
      <c r="O3699"/>
      <c r="U3699"/>
      <c r="V3699"/>
    </row>
    <row r="3700" spans="6:22" x14ac:dyDescent="0.2">
      <c r="F3700"/>
      <c r="M3700" s="2"/>
      <c r="N3700"/>
      <c r="O3700"/>
      <c r="U3700"/>
      <c r="V3700"/>
    </row>
    <row r="3701" spans="6:22" x14ac:dyDescent="0.2">
      <c r="F3701"/>
      <c r="M3701" s="2"/>
      <c r="N3701"/>
      <c r="O3701"/>
      <c r="U3701"/>
      <c r="V3701"/>
    </row>
    <row r="3702" spans="6:22" x14ac:dyDescent="0.2">
      <c r="F3702"/>
      <c r="M3702" s="2"/>
      <c r="N3702"/>
      <c r="O3702"/>
      <c r="U3702"/>
      <c r="V3702"/>
    </row>
    <row r="3703" spans="6:22" x14ac:dyDescent="0.2">
      <c r="F3703"/>
      <c r="M3703" s="2"/>
      <c r="N3703"/>
      <c r="O3703"/>
      <c r="U3703"/>
      <c r="V3703"/>
    </row>
    <row r="3704" spans="6:22" x14ac:dyDescent="0.2">
      <c r="F3704"/>
      <c r="M3704" s="2"/>
      <c r="N3704"/>
      <c r="O3704"/>
      <c r="U3704"/>
      <c r="V3704"/>
    </row>
    <row r="3705" spans="6:22" x14ac:dyDescent="0.2">
      <c r="F3705"/>
      <c r="M3705" s="2"/>
      <c r="N3705"/>
      <c r="O3705"/>
      <c r="U3705"/>
      <c r="V3705"/>
    </row>
    <row r="3706" spans="6:22" x14ac:dyDescent="0.2">
      <c r="F3706"/>
      <c r="M3706" s="2"/>
      <c r="N3706"/>
      <c r="O3706"/>
      <c r="U3706"/>
      <c r="V3706"/>
    </row>
    <row r="3707" spans="6:22" x14ac:dyDescent="0.2">
      <c r="F3707"/>
      <c r="M3707" s="2"/>
      <c r="N3707"/>
      <c r="O3707"/>
      <c r="U3707"/>
      <c r="V3707"/>
    </row>
    <row r="3708" spans="6:22" x14ac:dyDescent="0.2">
      <c r="F3708"/>
      <c r="M3708" s="2"/>
      <c r="N3708"/>
      <c r="O3708"/>
      <c r="U3708"/>
      <c r="V3708"/>
    </row>
    <row r="3709" spans="6:22" x14ac:dyDescent="0.2">
      <c r="F3709"/>
      <c r="M3709" s="2"/>
      <c r="N3709"/>
      <c r="O3709"/>
      <c r="U3709"/>
      <c r="V3709"/>
    </row>
    <row r="3710" spans="6:22" x14ac:dyDescent="0.2">
      <c r="F3710"/>
      <c r="M3710" s="2"/>
      <c r="N3710"/>
      <c r="O3710"/>
      <c r="U3710"/>
      <c r="V3710"/>
    </row>
    <row r="3711" spans="6:22" x14ac:dyDescent="0.2">
      <c r="F3711"/>
      <c r="M3711" s="2"/>
      <c r="N3711"/>
      <c r="O3711"/>
      <c r="U3711"/>
      <c r="V3711"/>
    </row>
    <row r="3712" spans="6:22" x14ac:dyDescent="0.2">
      <c r="F3712"/>
      <c r="M3712" s="2"/>
      <c r="N3712"/>
      <c r="O3712"/>
      <c r="U3712"/>
      <c r="V3712"/>
    </row>
    <row r="3713" spans="6:22" x14ac:dyDescent="0.2">
      <c r="F3713"/>
      <c r="M3713" s="2"/>
      <c r="N3713"/>
      <c r="O3713"/>
      <c r="U3713"/>
      <c r="V3713"/>
    </row>
    <row r="3714" spans="6:22" x14ac:dyDescent="0.2">
      <c r="F3714"/>
      <c r="M3714" s="2"/>
      <c r="N3714"/>
      <c r="O3714"/>
      <c r="U3714"/>
      <c r="V3714"/>
    </row>
    <row r="3715" spans="6:22" x14ac:dyDescent="0.2">
      <c r="F3715"/>
      <c r="M3715" s="2"/>
      <c r="N3715"/>
      <c r="O3715"/>
      <c r="U3715"/>
      <c r="V3715"/>
    </row>
    <row r="3716" spans="6:22" x14ac:dyDescent="0.2">
      <c r="F3716"/>
      <c r="M3716" s="2"/>
      <c r="N3716"/>
      <c r="O3716"/>
      <c r="U3716"/>
      <c r="V3716"/>
    </row>
    <row r="3717" spans="6:22" x14ac:dyDescent="0.2">
      <c r="F3717"/>
      <c r="M3717" s="2"/>
      <c r="N3717"/>
      <c r="O3717"/>
      <c r="U3717"/>
      <c r="V3717"/>
    </row>
    <row r="3718" spans="6:22" x14ac:dyDescent="0.2">
      <c r="F3718"/>
      <c r="M3718" s="2"/>
      <c r="N3718"/>
      <c r="O3718"/>
      <c r="U3718"/>
      <c r="V3718"/>
    </row>
    <row r="3719" spans="6:22" x14ac:dyDescent="0.2">
      <c r="F3719"/>
      <c r="M3719" s="2"/>
      <c r="N3719"/>
      <c r="O3719"/>
      <c r="U3719"/>
      <c r="V3719"/>
    </row>
    <row r="3720" spans="6:22" x14ac:dyDescent="0.2">
      <c r="F3720"/>
      <c r="M3720" s="2"/>
      <c r="N3720"/>
      <c r="O3720"/>
      <c r="U3720"/>
      <c r="V3720"/>
    </row>
    <row r="3721" spans="6:22" x14ac:dyDescent="0.2">
      <c r="F3721"/>
      <c r="M3721" s="2"/>
      <c r="N3721"/>
      <c r="O3721"/>
      <c r="U3721"/>
      <c r="V3721"/>
    </row>
    <row r="3722" spans="6:22" x14ac:dyDescent="0.2">
      <c r="F3722"/>
      <c r="M3722" s="2"/>
      <c r="N3722"/>
      <c r="O3722"/>
      <c r="U3722"/>
      <c r="V3722"/>
    </row>
    <row r="3723" spans="6:22" x14ac:dyDescent="0.2">
      <c r="F3723"/>
      <c r="M3723" s="2"/>
      <c r="N3723"/>
      <c r="O3723"/>
      <c r="U3723"/>
      <c r="V3723"/>
    </row>
    <row r="3724" spans="6:22" x14ac:dyDescent="0.2">
      <c r="F3724"/>
      <c r="M3724" s="2"/>
      <c r="N3724"/>
      <c r="O3724"/>
      <c r="U3724"/>
      <c r="V3724"/>
    </row>
    <row r="3725" spans="6:22" x14ac:dyDescent="0.2">
      <c r="F3725"/>
      <c r="M3725" s="2"/>
      <c r="N3725"/>
      <c r="O3725"/>
      <c r="U3725"/>
      <c r="V3725"/>
    </row>
    <row r="3726" spans="6:22" x14ac:dyDescent="0.2">
      <c r="F3726"/>
      <c r="M3726" s="2"/>
      <c r="N3726"/>
      <c r="O3726"/>
      <c r="U3726"/>
      <c r="V3726"/>
    </row>
    <row r="3727" spans="6:22" x14ac:dyDescent="0.2">
      <c r="F3727"/>
      <c r="M3727" s="2"/>
      <c r="N3727"/>
      <c r="O3727"/>
      <c r="U3727"/>
      <c r="V3727"/>
    </row>
    <row r="3728" spans="6:22" x14ac:dyDescent="0.2">
      <c r="F3728"/>
      <c r="M3728" s="2"/>
      <c r="N3728"/>
      <c r="O3728"/>
      <c r="U3728"/>
      <c r="V3728"/>
    </row>
    <row r="3729" spans="6:22" x14ac:dyDescent="0.2">
      <c r="F3729"/>
      <c r="M3729" s="2"/>
      <c r="N3729"/>
      <c r="O3729"/>
      <c r="U3729"/>
      <c r="V3729"/>
    </row>
    <row r="3730" spans="6:22" x14ac:dyDescent="0.2">
      <c r="F3730"/>
      <c r="M3730" s="2"/>
      <c r="N3730"/>
      <c r="O3730"/>
      <c r="U3730"/>
      <c r="V3730"/>
    </row>
    <row r="3731" spans="6:22" x14ac:dyDescent="0.2">
      <c r="F3731"/>
      <c r="M3731" s="2"/>
      <c r="N3731"/>
      <c r="O3731"/>
      <c r="U3731"/>
      <c r="V3731"/>
    </row>
    <row r="3732" spans="6:22" x14ac:dyDescent="0.2">
      <c r="F3732"/>
      <c r="M3732" s="2"/>
      <c r="N3732"/>
      <c r="O3732"/>
      <c r="U3732"/>
      <c r="V3732"/>
    </row>
    <row r="3733" spans="6:22" x14ac:dyDescent="0.2">
      <c r="F3733"/>
      <c r="M3733" s="2"/>
      <c r="N3733"/>
      <c r="O3733"/>
      <c r="U3733"/>
      <c r="V3733"/>
    </row>
    <row r="3734" spans="6:22" x14ac:dyDescent="0.2">
      <c r="F3734"/>
      <c r="M3734" s="2"/>
      <c r="N3734"/>
      <c r="O3734"/>
      <c r="U3734"/>
      <c r="V3734"/>
    </row>
    <row r="3735" spans="6:22" x14ac:dyDescent="0.2">
      <c r="F3735"/>
      <c r="M3735" s="2"/>
      <c r="N3735"/>
      <c r="O3735"/>
      <c r="U3735"/>
      <c r="V3735"/>
    </row>
    <row r="3736" spans="6:22" x14ac:dyDescent="0.2">
      <c r="F3736"/>
      <c r="M3736" s="2"/>
      <c r="N3736"/>
      <c r="O3736"/>
      <c r="U3736"/>
      <c r="V3736"/>
    </row>
    <row r="3737" spans="6:22" x14ac:dyDescent="0.2">
      <c r="F3737"/>
      <c r="M3737" s="2"/>
      <c r="N3737"/>
      <c r="O3737"/>
      <c r="U3737"/>
      <c r="V3737"/>
    </row>
    <row r="3738" spans="6:22" x14ac:dyDescent="0.2">
      <c r="F3738"/>
      <c r="M3738" s="2"/>
      <c r="N3738"/>
      <c r="O3738"/>
      <c r="U3738"/>
      <c r="V3738"/>
    </row>
    <row r="3739" spans="6:22" x14ac:dyDescent="0.2">
      <c r="F3739"/>
      <c r="M3739" s="2"/>
      <c r="N3739"/>
      <c r="O3739"/>
      <c r="U3739"/>
      <c r="V3739"/>
    </row>
    <row r="3740" spans="6:22" x14ac:dyDescent="0.2">
      <c r="F3740"/>
      <c r="M3740" s="2"/>
      <c r="N3740"/>
      <c r="O3740"/>
      <c r="U3740"/>
      <c r="V3740"/>
    </row>
    <row r="3741" spans="6:22" x14ac:dyDescent="0.2">
      <c r="F3741"/>
      <c r="M3741" s="2"/>
      <c r="N3741"/>
      <c r="O3741"/>
      <c r="U3741"/>
      <c r="V3741"/>
    </row>
    <row r="3742" spans="6:22" x14ac:dyDescent="0.2">
      <c r="F3742"/>
      <c r="M3742" s="2"/>
      <c r="N3742"/>
      <c r="O3742"/>
      <c r="U3742"/>
      <c r="V3742"/>
    </row>
    <row r="3743" spans="6:22" x14ac:dyDescent="0.2">
      <c r="F3743"/>
      <c r="M3743" s="2"/>
      <c r="N3743"/>
      <c r="O3743"/>
      <c r="U3743"/>
      <c r="V3743"/>
    </row>
    <row r="3744" spans="6:22" x14ac:dyDescent="0.2">
      <c r="F3744"/>
      <c r="M3744" s="2"/>
      <c r="N3744"/>
      <c r="O3744"/>
      <c r="U3744"/>
      <c r="V3744"/>
    </row>
    <row r="3745" spans="6:22" x14ac:dyDescent="0.2">
      <c r="F3745"/>
      <c r="M3745" s="2"/>
      <c r="N3745"/>
      <c r="O3745"/>
      <c r="U3745"/>
      <c r="V3745"/>
    </row>
    <row r="3746" spans="6:22" x14ac:dyDescent="0.2">
      <c r="F3746"/>
      <c r="M3746" s="2"/>
      <c r="N3746"/>
      <c r="O3746"/>
      <c r="U3746"/>
      <c r="V3746"/>
    </row>
    <row r="3747" spans="6:22" x14ac:dyDescent="0.2">
      <c r="F3747"/>
      <c r="M3747" s="2"/>
      <c r="N3747"/>
      <c r="O3747"/>
      <c r="U3747"/>
      <c r="V3747"/>
    </row>
    <row r="3748" spans="6:22" x14ac:dyDescent="0.2">
      <c r="F3748"/>
      <c r="M3748" s="2"/>
      <c r="N3748"/>
      <c r="O3748"/>
      <c r="U3748"/>
      <c r="V3748"/>
    </row>
    <row r="3749" spans="6:22" x14ac:dyDescent="0.2">
      <c r="F3749"/>
      <c r="M3749" s="2"/>
      <c r="N3749"/>
      <c r="O3749"/>
      <c r="U3749"/>
      <c r="V3749"/>
    </row>
    <row r="3750" spans="6:22" x14ac:dyDescent="0.2">
      <c r="F3750"/>
      <c r="M3750" s="2"/>
      <c r="N3750"/>
      <c r="O3750"/>
      <c r="U3750"/>
      <c r="V3750"/>
    </row>
    <row r="3751" spans="6:22" x14ac:dyDescent="0.2">
      <c r="F3751"/>
      <c r="M3751" s="2"/>
      <c r="N3751"/>
      <c r="O3751"/>
      <c r="U3751"/>
      <c r="V3751"/>
    </row>
    <row r="3752" spans="6:22" x14ac:dyDescent="0.2">
      <c r="F3752"/>
      <c r="M3752" s="2"/>
      <c r="N3752"/>
      <c r="O3752"/>
      <c r="U3752"/>
      <c r="V3752"/>
    </row>
    <row r="3753" spans="6:22" x14ac:dyDescent="0.2">
      <c r="F3753"/>
      <c r="M3753" s="2"/>
      <c r="N3753"/>
      <c r="O3753"/>
      <c r="U3753"/>
      <c r="V3753"/>
    </row>
    <row r="3754" spans="6:22" x14ac:dyDescent="0.2">
      <c r="F3754"/>
      <c r="M3754" s="2"/>
      <c r="N3754"/>
      <c r="O3754"/>
      <c r="U3754"/>
      <c r="V3754"/>
    </row>
    <row r="3755" spans="6:22" x14ac:dyDescent="0.2">
      <c r="F3755"/>
      <c r="M3755" s="2"/>
      <c r="N3755"/>
      <c r="O3755"/>
      <c r="U3755"/>
      <c r="V3755"/>
    </row>
    <row r="3756" spans="6:22" x14ac:dyDescent="0.2">
      <c r="F3756"/>
      <c r="M3756" s="2"/>
      <c r="N3756"/>
      <c r="O3756"/>
      <c r="U3756"/>
      <c r="V3756"/>
    </row>
    <row r="3757" spans="6:22" x14ac:dyDescent="0.2">
      <c r="F3757"/>
      <c r="M3757" s="2"/>
      <c r="N3757"/>
      <c r="O3757"/>
      <c r="U3757"/>
      <c r="V3757"/>
    </row>
    <row r="3758" spans="6:22" x14ac:dyDescent="0.2">
      <c r="F3758"/>
      <c r="M3758" s="2"/>
      <c r="N3758"/>
      <c r="O3758"/>
      <c r="U3758"/>
      <c r="V3758"/>
    </row>
    <row r="3759" spans="6:22" x14ac:dyDescent="0.2">
      <c r="F3759"/>
      <c r="M3759" s="2"/>
      <c r="N3759"/>
      <c r="O3759"/>
      <c r="U3759"/>
      <c r="V3759"/>
    </row>
    <row r="3760" spans="6:22" x14ac:dyDescent="0.2">
      <c r="F3760"/>
      <c r="M3760" s="2"/>
      <c r="N3760"/>
      <c r="O3760"/>
      <c r="U3760"/>
      <c r="V3760"/>
    </row>
    <row r="3761" spans="6:22" x14ac:dyDescent="0.2">
      <c r="F3761"/>
      <c r="M3761" s="2"/>
      <c r="N3761"/>
      <c r="O3761"/>
      <c r="U3761"/>
      <c r="V3761"/>
    </row>
    <row r="3762" spans="6:22" x14ac:dyDescent="0.2">
      <c r="F3762"/>
      <c r="M3762" s="2"/>
      <c r="N3762"/>
      <c r="O3762"/>
      <c r="U3762"/>
      <c r="V3762"/>
    </row>
    <row r="3763" spans="6:22" x14ac:dyDescent="0.2">
      <c r="F3763"/>
      <c r="M3763" s="2"/>
      <c r="N3763"/>
      <c r="O3763"/>
      <c r="U3763"/>
      <c r="V3763"/>
    </row>
    <row r="3764" spans="6:22" x14ac:dyDescent="0.2">
      <c r="F3764"/>
      <c r="M3764" s="2"/>
      <c r="N3764"/>
      <c r="O3764"/>
      <c r="U3764"/>
      <c r="V3764"/>
    </row>
    <row r="3765" spans="6:22" x14ac:dyDescent="0.2">
      <c r="F3765"/>
      <c r="M3765" s="2"/>
      <c r="N3765"/>
      <c r="O3765"/>
      <c r="U3765"/>
      <c r="V3765"/>
    </row>
    <row r="3766" spans="6:22" x14ac:dyDescent="0.2">
      <c r="M3766" s="2"/>
    </row>
    <row r="3767" spans="6:22" x14ac:dyDescent="0.2">
      <c r="M3767" s="2"/>
    </row>
    <row r="3768" spans="6:22" x14ac:dyDescent="0.2">
      <c r="M3768" s="2"/>
    </row>
    <row r="3769" spans="6:22" x14ac:dyDescent="0.2">
      <c r="M3769" s="2"/>
    </row>
    <row r="3770" spans="6:22" x14ac:dyDescent="0.2">
      <c r="M3770" s="2"/>
    </row>
    <row r="3771" spans="6:22" x14ac:dyDescent="0.2">
      <c r="M3771" s="2"/>
    </row>
    <row r="3772" spans="6:22" x14ac:dyDescent="0.2">
      <c r="M3772" s="2"/>
    </row>
    <row r="3773" spans="6:22" x14ac:dyDescent="0.2">
      <c r="F3773"/>
      <c r="M3773" s="2"/>
      <c r="N3773"/>
      <c r="O3773"/>
      <c r="U3773"/>
      <c r="V3773"/>
    </row>
    <row r="3774" spans="6:22" x14ac:dyDescent="0.2">
      <c r="F3774"/>
      <c r="M3774" s="2"/>
      <c r="N3774"/>
      <c r="O3774"/>
      <c r="U3774"/>
      <c r="V3774"/>
    </row>
    <row r="3775" spans="6:22" x14ac:dyDescent="0.2">
      <c r="F3775"/>
      <c r="M3775" s="2"/>
      <c r="N3775"/>
      <c r="O3775"/>
      <c r="U3775"/>
      <c r="V3775"/>
    </row>
    <row r="3776" spans="6:22" x14ac:dyDescent="0.2">
      <c r="F3776"/>
      <c r="M3776" s="2"/>
      <c r="N3776"/>
      <c r="O3776"/>
      <c r="U3776"/>
      <c r="V3776"/>
    </row>
    <row r="3777" spans="6:22" x14ac:dyDescent="0.2">
      <c r="M3777" s="2"/>
    </row>
    <row r="3778" spans="6:22" x14ac:dyDescent="0.2">
      <c r="F3778"/>
      <c r="M3778" s="2"/>
      <c r="N3778"/>
      <c r="O3778"/>
      <c r="U3778"/>
      <c r="V3778"/>
    </row>
    <row r="3779" spans="6:22" x14ac:dyDescent="0.2">
      <c r="F3779"/>
      <c r="M3779" s="2"/>
      <c r="N3779"/>
      <c r="O3779"/>
      <c r="U3779"/>
      <c r="V3779"/>
    </row>
    <row r="3780" spans="6:22" x14ac:dyDescent="0.2">
      <c r="F3780"/>
      <c r="M3780" s="2"/>
      <c r="N3780"/>
      <c r="O3780"/>
      <c r="U3780"/>
      <c r="V3780"/>
    </row>
    <row r="3781" spans="6:22" x14ac:dyDescent="0.2">
      <c r="F3781"/>
      <c r="M3781" s="2"/>
      <c r="N3781"/>
      <c r="O3781"/>
      <c r="U3781"/>
      <c r="V3781"/>
    </row>
    <row r="3782" spans="6:22" x14ac:dyDescent="0.2">
      <c r="F3782"/>
      <c r="M3782" s="2"/>
      <c r="N3782"/>
      <c r="O3782"/>
      <c r="U3782"/>
      <c r="V3782"/>
    </row>
    <row r="3783" spans="6:22" x14ac:dyDescent="0.2">
      <c r="F3783"/>
      <c r="M3783" s="2"/>
      <c r="N3783"/>
      <c r="O3783"/>
      <c r="U3783"/>
      <c r="V3783"/>
    </row>
    <row r="3784" spans="6:22" x14ac:dyDescent="0.2">
      <c r="F3784"/>
      <c r="M3784" s="2"/>
      <c r="N3784"/>
      <c r="O3784"/>
      <c r="U3784"/>
      <c r="V3784"/>
    </row>
    <row r="3785" spans="6:22" x14ac:dyDescent="0.2">
      <c r="F3785"/>
      <c r="M3785" s="2"/>
      <c r="N3785"/>
      <c r="O3785"/>
      <c r="U3785"/>
      <c r="V3785"/>
    </row>
    <row r="3786" spans="6:22" x14ac:dyDescent="0.2">
      <c r="F3786"/>
      <c r="M3786" s="2"/>
      <c r="N3786"/>
      <c r="O3786"/>
      <c r="U3786"/>
      <c r="V3786"/>
    </row>
    <row r="3787" spans="6:22" x14ac:dyDescent="0.2">
      <c r="F3787"/>
      <c r="M3787" s="2"/>
      <c r="N3787"/>
      <c r="O3787"/>
      <c r="U3787"/>
      <c r="V3787"/>
    </row>
    <row r="3788" spans="6:22" x14ac:dyDescent="0.2">
      <c r="M3788" s="2"/>
    </row>
    <row r="3789" spans="6:22" x14ac:dyDescent="0.2">
      <c r="F3789"/>
      <c r="M3789" s="2"/>
      <c r="N3789"/>
      <c r="O3789"/>
      <c r="U3789"/>
      <c r="V3789"/>
    </row>
    <row r="3790" spans="6:22" x14ac:dyDescent="0.2">
      <c r="F3790"/>
      <c r="M3790" s="2"/>
      <c r="N3790"/>
      <c r="O3790"/>
      <c r="U3790"/>
      <c r="V3790"/>
    </row>
    <row r="3791" spans="6:22" x14ac:dyDescent="0.2">
      <c r="F3791"/>
      <c r="M3791" s="2"/>
      <c r="N3791"/>
      <c r="O3791"/>
      <c r="U3791"/>
      <c r="V3791"/>
    </row>
    <row r="3792" spans="6:22" x14ac:dyDescent="0.2">
      <c r="F3792"/>
      <c r="M3792" s="2"/>
      <c r="N3792"/>
      <c r="O3792"/>
      <c r="U3792"/>
      <c r="V3792"/>
    </row>
    <row r="3793" spans="6:22" x14ac:dyDescent="0.2">
      <c r="F3793"/>
      <c r="M3793" s="2"/>
      <c r="N3793"/>
      <c r="O3793"/>
      <c r="U3793"/>
      <c r="V3793"/>
    </row>
    <row r="3794" spans="6:22" x14ac:dyDescent="0.2">
      <c r="F3794"/>
      <c r="M3794" s="2"/>
      <c r="N3794"/>
      <c r="O3794"/>
      <c r="U3794"/>
      <c r="V3794"/>
    </row>
    <row r="3795" spans="6:22" x14ac:dyDescent="0.2">
      <c r="F3795"/>
      <c r="M3795" s="2"/>
      <c r="N3795"/>
      <c r="O3795"/>
      <c r="U3795"/>
      <c r="V3795"/>
    </row>
    <row r="3796" spans="6:22" x14ac:dyDescent="0.2">
      <c r="F3796"/>
      <c r="M3796" s="2"/>
      <c r="N3796"/>
      <c r="O3796"/>
      <c r="U3796"/>
      <c r="V3796"/>
    </row>
    <row r="3797" spans="6:22" x14ac:dyDescent="0.2">
      <c r="M3797" s="2"/>
    </row>
    <row r="3798" spans="6:22" x14ac:dyDescent="0.2">
      <c r="M3798" s="2"/>
    </row>
    <row r="3799" spans="6:22" x14ac:dyDescent="0.2">
      <c r="M3799" s="2"/>
    </row>
    <row r="3800" spans="6:22" x14ac:dyDescent="0.2">
      <c r="F3800"/>
      <c r="M3800" s="2"/>
      <c r="N3800"/>
      <c r="O3800"/>
      <c r="U3800"/>
      <c r="V3800"/>
    </row>
    <row r="3801" spans="6:22" x14ac:dyDescent="0.2">
      <c r="F3801"/>
      <c r="M3801" s="2"/>
      <c r="N3801"/>
      <c r="O3801"/>
      <c r="U3801"/>
      <c r="V3801"/>
    </row>
    <row r="3802" spans="6:22" x14ac:dyDescent="0.2">
      <c r="F3802"/>
      <c r="M3802" s="2"/>
      <c r="N3802"/>
      <c r="O3802"/>
      <c r="U3802"/>
      <c r="V3802"/>
    </row>
    <row r="3803" spans="6:22" x14ac:dyDescent="0.2">
      <c r="F3803"/>
      <c r="M3803" s="2"/>
      <c r="N3803"/>
      <c r="O3803"/>
      <c r="U3803"/>
      <c r="V3803"/>
    </row>
    <row r="3804" spans="6:22" x14ac:dyDescent="0.2">
      <c r="F3804"/>
      <c r="M3804" s="2"/>
      <c r="N3804"/>
      <c r="O3804"/>
      <c r="U3804"/>
      <c r="V3804"/>
    </row>
    <row r="3805" spans="6:22" x14ac:dyDescent="0.2">
      <c r="F3805"/>
      <c r="M3805" s="2"/>
      <c r="N3805"/>
      <c r="O3805"/>
      <c r="U3805"/>
      <c r="V3805"/>
    </row>
    <row r="3806" spans="6:22" x14ac:dyDescent="0.2">
      <c r="M3806" s="2"/>
    </row>
    <row r="3807" spans="6:22" x14ac:dyDescent="0.2">
      <c r="F3807"/>
      <c r="M3807" s="2"/>
      <c r="N3807"/>
      <c r="O3807"/>
      <c r="U3807"/>
      <c r="V3807"/>
    </row>
    <row r="3808" spans="6:22" x14ac:dyDescent="0.2">
      <c r="F3808"/>
      <c r="M3808" s="2"/>
      <c r="N3808"/>
      <c r="O3808"/>
      <c r="U3808"/>
      <c r="V3808"/>
    </row>
    <row r="3809" spans="6:22" x14ac:dyDescent="0.2">
      <c r="F3809"/>
      <c r="M3809" s="2"/>
      <c r="N3809"/>
      <c r="O3809"/>
      <c r="U3809"/>
      <c r="V3809"/>
    </row>
    <row r="3810" spans="6:22" x14ac:dyDescent="0.2">
      <c r="F3810"/>
      <c r="M3810" s="2"/>
      <c r="N3810"/>
      <c r="O3810"/>
      <c r="U3810"/>
      <c r="V3810"/>
    </row>
    <row r="3811" spans="6:22" x14ac:dyDescent="0.2">
      <c r="F3811"/>
      <c r="M3811" s="2"/>
      <c r="N3811"/>
      <c r="O3811"/>
      <c r="U3811"/>
      <c r="V3811"/>
    </row>
    <row r="3812" spans="6:22" x14ac:dyDescent="0.2">
      <c r="F3812"/>
      <c r="M3812" s="2"/>
      <c r="N3812"/>
      <c r="O3812"/>
      <c r="U3812"/>
      <c r="V3812"/>
    </row>
    <row r="3813" spans="6:22" x14ac:dyDescent="0.2">
      <c r="F3813"/>
      <c r="M3813" s="2"/>
      <c r="N3813"/>
      <c r="O3813"/>
      <c r="U3813"/>
      <c r="V3813"/>
    </row>
    <row r="3814" spans="6:22" x14ac:dyDescent="0.2">
      <c r="M3814" s="2"/>
    </row>
    <row r="3815" spans="6:22" x14ac:dyDescent="0.2">
      <c r="F3815"/>
      <c r="M3815" s="2"/>
      <c r="N3815"/>
      <c r="O3815"/>
      <c r="U3815"/>
      <c r="V3815"/>
    </row>
    <row r="3816" spans="6:22" x14ac:dyDescent="0.2">
      <c r="M3816" s="2"/>
    </row>
    <row r="3817" spans="6:22" x14ac:dyDescent="0.2">
      <c r="F3817"/>
      <c r="M3817" s="2"/>
      <c r="N3817"/>
      <c r="O3817"/>
      <c r="U3817"/>
      <c r="V3817"/>
    </row>
    <row r="3818" spans="6:22" x14ac:dyDescent="0.2">
      <c r="F3818"/>
      <c r="M3818" s="2"/>
      <c r="N3818"/>
      <c r="O3818"/>
      <c r="U3818"/>
      <c r="V3818"/>
    </row>
    <row r="3819" spans="6:22" x14ac:dyDescent="0.2">
      <c r="F3819"/>
      <c r="M3819" s="2"/>
      <c r="N3819"/>
      <c r="O3819"/>
      <c r="U3819"/>
      <c r="V3819"/>
    </row>
    <row r="3820" spans="6:22" x14ac:dyDescent="0.2">
      <c r="F3820"/>
      <c r="M3820" s="2"/>
      <c r="N3820"/>
      <c r="O3820"/>
      <c r="U3820"/>
      <c r="V3820"/>
    </row>
    <row r="3821" spans="6:22" x14ac:dyDescent="0.2">
      <c r="F3821"/>
      <c r="M3821" s="2"/>
      <c r="N3821"/>
      <c r="O3821"/>
      <c r="U3821"/>
      <c r="V3821"/>
    </row>
    <row r="3822" spans="6:22" x14ac:dyDescent="0.2">
      <c r="F3822"/>
      <c r="M3822" s="2"/>
      <c r="N3822"/>
      <c r="O3822"/>
      <c r="U3822"/>
      <c r="V3822"/>
    </row>
    <row r="3823" spans="6:22" x14ac:dyDescent="0.2">
      <c r="F3823"/>
      <c r="M3823" s="2"/>
      <c r="N3823"/>
      <c r="O3823"/>
      <c r="U3823"/>
      <c r="V3823"/>
    </row>
    <row r="3824" spans="6:22" x14ac:dyDescent="0.2">
      <c r="F3824"/>
      <c r="M3824" s="2"/>
      <c r="N3824"/>
      <c r="O3824"/>
      <c r="U3824"/>
      <c r="V3824"/>
    </row>
    <row r="3825" spans="6:22" x14ac:dyDescent="0.2">
      <c r="F3825"/>
      <c r="M3825" s="2"/>
      <c r="N3825"/>
      <c r="O3825"/>
      <c r="U3825"/>
      <c r="V3825"/>
    </row>
    <row r="3826" spans="6:22" x14ac:dyDescent="0.2">
      <c r="M3826" s="2"/>
    </row>
    <row r="3827" spans="6:22" x14ac:dyDescent="0.2">
      <c r="F3827"/>
      <c r="M3827" s="2"/>
      <c r="N3827"/>
      <c r="O3827"/>
      <c r="U3827"/>
      <c r="V3827"/>
    </row>
    <row r="3828" spans="6:22" x14ac:dyDescent="0.2">
      <c r="M3828" s="2"/>
    </row>
    <row r="3829" spans="6:22" x14ac:dyDescent="0.2">
      <c r="F3829"/>
      <c r="M3829" s="2"/>
      <c r="N3829"/>
      <c r="O3829"/>
      <c r="U3829"/>
      <c r="V3829"/>
    </row>
    <row r="3830" spans="6:22" x14ac:dyDescent="0.2">
      <c r="F3830"/>
      <c r="M3830" s="2"/>
      <c r="N3830"/>
      <c r="O3830"/>
      <c r="U3830"/>
      <c r="V3830"/>
    </row>
    <row r="3831" spans="6:22" x14ac:dyDescent="0.2">
      <c r="M3831" s="2"/>
    </row>
    <row r="3832" spans="6:22" x14ac:dyDescent="0.2">
      <c r="M3832" s="2"/>
    </row>
    <row r="3833" spans="6:22" x14ac:dyDescent="0.2">
      <c r="M3833" s="2"/>
    </row>
    <row r="3834" spans="6:22" x14ac:dyDescent="0.2">
      <c r="M3834" s="2"/>
    </row>
    <row r="3835" spans="6:22" x14ac:dyDescent="0.2">
      <c r="M3835" s="2"/>
    </row>
    <row r="3836" spans="6:22" x14ac:dyDescent="0.2">
      <c r="M3836" s="2"/>
    </row>
    <row r="3837" spans="6:22" x14ac:dyDescent="0.2">
      <c r="M3837" s="2"/>
    </row>
    <row r="3838" spans="6:22" x14ac:dyDescent="0.2">
      <c r="M3838" s="2"/>
    </row>
    <row r="3839" spans="6:22" x14ac:dyDescent="0.2">
      <c r="F3839"/>
      <c r="M3839" s="2"/>
      <c r="N3839"/>
      <c r="O3839"/>
      <c r="U3839"/>
      <c r="V3839"/>
    </row>
    <row r="3840" spans="6:22" x14ac:dyDescent="0.2">
      <c r="M3840" s="2"/>
    </row>
    <row r="3841" spans="6:22" x14ac:dyDescent="0.2">
      <c r="M3841" s="2"/>
    </row>
    <row r="3842" spans="6:22" x14ac:dyDescent="0.2">
      <c r="M3842" s="2"/>
    </row>
    <row r="3843" spans="6:22" x14ac:dyDescent="0.2">
      <c r="M3843" s="2"/>
    </row>
    <row r="3844" spans="6:22" x14ac:dyDescent="0.2">
      <c r="F3844"/>
      <c r="M3844" s="2"/>
      <c r="N3844"/>
      <c r="O3844"/>
      <c r="U3844"/>
      <c r="V3844"/>
    </row>
    <row r="3845" spans="6:22" x14ac:dyDescent="0.2">
      <c r="F3845"/>
      <c r="M3845" s="2"/>
      <c r="N3845"/>
      <c r="O3845"/>
      <c r="U3845"/>
      <c r="V3845"/>
    </row>
    <row r="3846" spans="6:22" x14ac:dyDescent="0.2">
      <c r="F3846"/>
      <c r="M3846" s="2"/>
      <c r="N3846"/>
      <c r="O3846"/>
      <c r="U3846"/>
      <c r="V3846"/>
    </row>
    <row r="3847" spans="6:22" x14ac:dyDescent="0.2">
      <c r="F3847"/>
      <c r="M3847" s="2"/>
      <c r="N3847"/>
      <c r="O3847"/>
      <c r="U3847"/>
      <c r="V3847"/>
    </row>
    <row r="3848" spans="6:22" x14ac:dyDescent="0.2">
      <c r="F3848"/>
      <c r="M3848" s="2"/>
      <c r="N3848"/>
      <c r="O3848"/>
      <c r="U3848"/>
      <c r="V3848"/>
    </row>
    <row r="3849" spans="6:22" x14ac:dyDescent="0.2">
      <c r="F3849"/>
      <c r="M3849" s="2"/>
      <c r="N3849"/>
      <c r="O3849"/>
      <c r="U3849"/>
      <c r="V3849"/>
    </row>
    <row r="3850" spans="6:22" x14ac:dyDescent="0.2">
      <c r="F3850"/>
      <c r="M3850" s="2"/>
      <c r="N3850"/>
      <c r="O3850"/>
      <c r="U3850"/>
      <c r="V3850"/>
    </row>
    <row r="3851" spans="6:22" x14ac:dyDescent="0.2">
      <c r="F3851"/>
      <c r="M3851" s="2"/>
      <c r="N3851"/>
      <c r="O3851"/>
      <c r="U3851"/>
      <c r="V3851"/>
    </row>
    <row r="3852" spans="6:22" x14ac:dyDescent="0.2">
      <c r="F3852"/>
      <c r="M3852" s="2"/>
      <c r="N3852"/>
      <c r="O3852"/>
      <c r="U3852"/>
      <c r="V3852"/>
    </row>
    <row r="3853" spans="6:22" x14ac:dyDescent="0.2">
      <c r="F3853"/>
      <c r="M3853" s="2"/>
      <c r="N3853"/>
      <c r="O3853"/>
      <c r="U3853"/>
      <c r="V3853"/>
    </row>
    <row r="3854" spans="6:22" x14ac:dyDescent="0.2">
      <c r="F3854"/>
      <c r="M3854" s="2"/>
      <c r="N3854"/>
      <c r="O3854"/>
      <c r="U3854"/>
      <c r="V3854"/>
    </row>
    <row r="3855" spans="6:22" x14ac:dyDescent="0.2">
      <c r="F3855"/>
      <c r="M3855" s="2"/>
      <c r="N3855"/>
      <c r="O3855"/>
      <c r="U3855"/>
      <c r="V3855"/>
    </row>
    <row r="3856" spans="6:22" x14ac:dyDescent="0.2">
      <c r="F3856"/>
      <c r="M3856" s="2"/>
      <c r="N3856"/>
      <c r="O3856"/>
      <c r="U3856"/>
      <c r="V3856"/>
    </row>
    <row r="3857" spans="6:22" x14ac:dyDescent="0.2">
      <c r="F3857"/>
      <c r="M3857" s="2"/>
      <c r="N3857"/>
      <c r="O3857"/>
      <c r="U3857"/>
      <c r="V3857"/>
    </row>
    <row r="3858" spans="6:22" x14ac:dyDescent="0.2">
      <c r="F3858"/>
      <c r="M3858" s="2"/>
      <c r="N3858"/>
      <c r="O3858"/>
      <c r="U3858"/>
      <c r="V3858"/>
    </row>
    <row r="3859" spans="6:22" x14ac:dyDescent="0.2">
      <c r="F3859"/>
      <c r="M3859" s="2"/>
      <c r="N3859"/>
      <c r="O3859"/>
      <c r="U3859"/>
      <c r="V3859"/>
    </row>
    <row r="3860" spans="6:22" x14ac:dyDescent="0.2">
      <c r="F3860"/>
      <c r="M3860" s="2"/>
      <c r="N3860"/>
      <c r="O3860"/>
      <c r="U3860"/>
      <c r="V3860"/>
    </row>
    <row r="3861" spans="6:22" x14ac:dyDescent="0.2">
      <c r="F3861"/>
      <c r="M3861" s="2"/>
      <c r="N3861"/>
      <c r="O3861"/>
      <c r="U3861"/>
      <c r="V3861"/>
    </row>
    <row r="3862" spans="6:22" x14ac:dyDescent="0.2">
      <c r="F3862"/>
      <c r="M3862" s="2"/>
      <c r="N3862"/>
      <c r="O3862"/>
      <c r="U3862"/>
      <c r="V3862"/>
    </row>
    <row r="3863" spans="6:22" x14ac:dyDescent="0.2">
      <c r="F3863"/>
      <c r="M3863" s="2"/>
      <c r="N3863"/>
      <c r="O3863"/>
      <c r="U3863"/>
      <c r="V3863"/>
    </row>
    <row r="3864" spans="6:22" x14ac:dyDescent="0.2">
      <c r="F3864"/>
      <c r="M3864" s="2"/>
      <c r="N3864"/>
      <c r="O3864"/>
      <c r="U3864"/>
      <c r="V3864"/>
    </row>
    <row r="3865" spans="6:22" x14ac:dyDescent="0.2">
      <c r="F3865"/>
      <c r="M3865" s="2"/>
      <c r="N3865"/>
      <c r="O3865"/>
      <c r="U3865"/>
      <c r="V3865"/>
    </row>
    <row r="3866" spans="6:22" x14ac:dyDescent="0.2">
      <c r="F3866"/>
      <c r="M3866" s="2"/>
      <c r="N3866"/>
      <c r="O3866"/>
      <c r="U3866"/>
      <c r="V3866"/>
    </row>
    <row r="3867" spans="6:22" x14ac:dyDescent="0.2">
      <c r="F3867"/>
      <c r="M3867" s="2"/>
      <c r="N3867"/>
      <c r="O3867"/>
      <c r="U3867"/>
      <c r="V3867"/>
    </row>
    <row r="3868" spans="6:22" x14ac:dyDescent="0.2">
      <c r="F3868"/>
      <c r="M3868" s="2"/>
      <c r="N3868"/>
      <c r="O3868"/>
      <c r="U3868"/>
      <c r="V3868"/>
    </row>
    <row r="3869" spans="6:22" x14ac:dyDescent="0.2">
      <c r="F3869"/>
      <c r="M3869" s="2"/>
      <c r="N3869"/>
      <c r="O3869"/>
      <c r="U3869"/>
      <c r="V3869"/>
    </row>
    <row r="3870" spans="6:22" x14ac:dyDescent="0.2">
      <c r="F3870"/>
      <c r="M3870" s="2"/>
      <c r="N3870"/>
      <c r="O3870"/>
      <c r="U3870"/>
      <c r="V3870"/>
    </row>
    <row r="3871" spans="6:22" x14ac:dyDescent="0.2">
      <c r="F3871"/>
      <c r="M3871" s="2"/>
      <c r="N3871"/>
      <c r="O3871"/>
      <c r="U3871"/>
      <c r="V3871"/>
    </row>
    <row r="3872" spans="6:22" x14ac:dyDescent="0.2">
      <c r="F3872"/>
      <c r="M3872" s="2"/>
      <c r="N3872"/>
      <c r="O3872"/>
      <c r="U3872"/>
      <c r="V3872"/>
    </row>
    <row r="3873" spans="6:22" x14ac:dyDescent="0.2">
      <c r="F3873"/>
      <c r="M3873" s="2"/>
      <c r="N3873"/>
      <c r="O3873"/>
      <c r="U3873"/>
      <c r="V3873"/>
    </row>
    <row r="3874" spans="6:22" x14ac:dyDescent="0.2">
      <c r="F3874"/>
      <c r="M3874" s="2"/>
      <c r="N3874"/>
      <c r="O3874"/>
      <c r="U3874"/>
      <c r="V3874"/>
    </row>
    <row r="3875" spans="6:22" x14ac:dyDescent="0.2">
      <c r="F3875"/>
      <c r="M3875" s="2"/>
      <c r="N3875"/>
      <c r="O3875"/>
      <c r="U3875"/>
      <c r="V3875"/>
    </row>
    <row r="3876" spans="6:22" x14ac:dyDescent="0.2">
      <c r="F3876"/>
      <c r="M3876" s="2"/>
      <c r="N3876"/>
      <c r="O3876"/>
      <c r="U3876"/>
      <c r="V3876"/>
    </row>
    <row r="3877" spans="6:22" x14ac:dyDescent="0.2">
      <c r="F3877"/>
      <c r="M3877" s="2"/>
      <c r="N3877"/>
      <c r="O3877"/>
      <c r="U3877"/>
      <c r="V3877"/>
    </row>
    <row r="3878" spans="6:22" x14ac:dyDescent="0.2">
      <c r="F3878"/>
      <c r="M3878" s="2"/>
      <c r="N3878"/>
      <c r="O3878"/>
      <c r="U3878"/>
      <c r="V3878"/>
    </row>
    <row r="3879" spans="6:22" x14ac:dyDescent="0.2">
      <c r="F3879"/>
      <c r="M3879" s="2"/>
      <c r="N3879"/>
      <c r="O3879"/>
      <c r="U3879"/>
      <c r="V3879"/>
    </row>
    <row r="3880" spans="6:22" x14ac:dyDescent="0.2">
      <c r="F3880"/>
      <c r="M3880" s="2"/>
      <c r="N3880"/>
      <c r="O3880"/>
      <c r="U3880"/>
      <c r="V3880"/>
    </row>
    <row r="3881" spans="6:22" x14ac:dyDescent="0.2">
      <c r="F3881"/>
      <c r="M3881" s="2"/>
      <c r="N3881"/>
      <c r="O3881"/>
      <c r="U3881"/>
      <c r="V3881"/>
    </row>
    <row r="3882" spans="6:22" x14ac:dyDescent="0.2">
      <c r="F3882"/>
      <c r="M3882" s="2"/>
      <c r="N3882"/>
      <c r="O3882"/>
      <c r="U3882"/>
      <c r="V3882"/>
    </row>
    <row r="3883" spans="6:22" x14ac:dyDescent="0.2">
      <c r="F3883"/>
      <c r="M3883" s="2"/>
      <c r="N3883"/>
      <c r="O3883"/>
      <c r="U3883"/>
      <c r="V3883"/>
    </row>
    <row r="3884" spans="6:22" x14ac:dyDescent="0.2">
      <c r="F3884"/>
      <c r="M3884" s="2"/>
      <c r="N3884"/>
      <c r="O3884"/>
      <c r="U3884"/>
      <c r="V3884"/>
    </row>
    <row r="3885" spans="6:22" x14ac:dyDescent="0.2">
      <c r="F3885"/>
      <c r="M3885" s="2"/>
      <c r="N3885"/>
      <c r="O3885"/>
      <c r="U3885"/>
      <c r="V3885"/>
    </row>
    <row r="3886" spans="6:22" x14ac:dyDescent="0.2">
      <c r="F3886"/>
      <c r="M3886" s="2"/>
      <c r="N3886"/>
      <c r="O3886"/>
      <c r="U3886"/>
      <c r="V3886"/>
    </row>
    <row r="3887" spans="6:22" x14ac:dyDescent="0.2">
      <c r="F3887"/>
      <c r="M3887" s="2"/>
      <c r="N3887"/>
      <c r="O3887"/>
      <c r="U3887"/>
      <c r="V3887"/>
    </row>
    <row r="3888" spans="6:22" x14ac:dyDescent="0.2">
      <c r="F3888"/>
      <c r="M3888" s="2"/>
      <c r="N3888"/>
      <c r="O3888"/>
      <c r="U3888"/>
      <c r="V3888"/>
    </row>
    <row r="3889" spans="6:22" x14ac:dyDescent="0.2">
      <c r="F3889"/>
      <c r="M3889" s="2"/>
      <c r="N3889"/>
      <c r="O3889"/>
      <c r="U3889"/>
      <c r="V3889"/>
    </row>
    <row r="3890" spans="6:22" x14ac:dyDescent="0.2">
      <c r="F3890"/>
      <c r="M3890" s="2"/>
      <c r="N3890"/>
      <c r="O3890"/>
      <c r="U3890"/>
      <c r="V3890"/>
    </row>
    <row r="3891" spans="6:22" x14ac:dyDescent="0.2">
      <c r="F3891"/>
      <c r="M3891" s="2"/>
      <c r="N3891"/>
      <c r="O3891"/>
      <c r="U3891"/>
      <c r="V3891"/>
    </row>
    <row r="3892" spans="6:22" x14ac:dyDescent="0.2">
      <c r="F3892"/>
      <c r="M3892" s="2"/>
      <c r="N3892"/>
      <c r="O3892"/>
      <c r="U3892"/>
      <c r="V3892"/>
    </row>
    <row r="3893" spans="6:22" x14ac:dyDescent="0.2">
      <c r="F3893"/>
      <c r="M3893" s="2"/>
      <c r="N3893"/>
      <c r="O3893"/>
      <c r="U3893"/>
      <c r="V3893"/>
    </row>
    <row r="3894" spans="6:22" x14ac:dyDescent="0.2">
      <c r="F3894"/>
      <c r="M3894" s="2"/>
      <c r="N3894"/>
      <c r="O3894"/>
      <c r="U3894"/>
      <c r="V3894"/>
    </row>
    <row r="3895" spans="6:22" x14ac:dyDescent="0.2">
      <c r="F3895"/>
      <c r="M3895" s="2"/>
      <c r="N3895"/>
      <c r="O3895"/>
      <c r="U3895"/>
      <c r="V3895"/>
    </row>
    <row r="3896" spans="6:22" x14ac:dyDescent="0.2">
      <c r="F3896"/>
      <c r="M3896" s="2"/>
      <c r="N3896"/>
      <c r="O3896"/>
      <c r="U3896"/>
      <c r="V3896"/>
    </row>
    <row r="3897" spans="6:22" x14ac:dyDescent="0.2">
      <c r="F3897"/>
      <c r="M3897" s="2"/>
      <c r="N3897"/>
      <c r="O3897"/>
      <c r="U3897"/>
      <c r="V3897"/>
    </row>
    <row r="3898" spans="6:22" x14ac:dyDescent="0.2">
      <c r="F3898"/>
      <c r="M3898" s="2"/>
      <c r="N3898"/>
      <c r="O3898"/>
      <c r="U3898"/>
      <c r="V3898"/>
    </row>
    <row r="3899" spans="6:22" x14ac:dyDescent="0.2">
      <c r="F3899"/>
      <c r="M3899" s="2"/>
      <c r="N3899"/>
      <c r="O3899"/>
      <c r="U3899"/>
      <c r="V3899"/>
    </row>
    <row r="3900" spans="6:22" x14ac:dyDescent="0.2">
      <c r="F3900"/>
      <c r="M3900" s="2"/>
      <c r="N3900"/>
      <c r="O3900"/>
      <c r="U3900"/>
      <c r="V3900"/>
    </row>
    <row r="3901" spans="6:22" x14ac:dyDescent="0.2">
      <c r="F3901"/>
      <c r="M3901" s="2"/>
      <c r="N3901"/>
      <c r="O3901"/>
      <c r="U3901"/>
      <c r="V3901"/>
    </row>
    <row r="3902" spans="6:22" x14ac:dyDescent="0.2">
      <c r="F3902"/>
      <c r="M3902" s="2"/>
      <c r="N3902"/>
      <c r="O3902"/>
      <c r="U3902"/>
      <c r="V3902"/>
    </row>
    <row r="3903" spans="6:22" x14ac:dyDescent="0.2">
      <c r="F3903"/>
      <c r="M3903" s="2"/>
      <c r="N3903"/>
      <c r="O3903"/>
      <c r="U3903"/>
      <c r="V3903"/>
    </row>
    <row r="3904" spans="6:22" x14ac:dyDescent="0.2">
      <c r="F3904"/>
      <c r="M3904" s="2"/>
      <c r="N3904"/>
      <c r="O3904"/>
      <c r="U3904"/>
      <c r="V3904"/>
    </row>
    <row r="3905" spans="6:22" x14ac:dyDescent="0.2">
      <c r="F3905"/>
      <c r="M3905" s="2"/>
      <c r="N3905"/>
      <c r="O3905"/>
      <c r="U3905"/>
      <c r="V3905"/>
    </row>
    <row r="3906" spans="6:22" x14ac:dyDescent="0.2">
      <c r="F3906"/>
      <c r="M3906" s="2"/>
      <c r="N3906"/>
      <c r="O3906"/>
      <c r="U3906"/>
      <c r="V3906"/>
    </row>
    <row r="3907" spans="6:22" x14ac:dyDescent="0.2">
      <c r="F3907"/>
      <c r="M3907" s="2"/>
      <c r="N3907"/>
      <c r="O3907"/>
      <c r="U3907"/>
      <c r="V3907"/>
    </row>
    <row r="3908" spans="6:22" x14ac:dyDescent="0.2">
      <c r="F3908"/>
      <c r="M3908" s="2"/>
      <c r="N3908"/>
      <c r="O3908"/>
      <c r="U3908"/>
      <c r="V3908"/>
    </row>
    <row r="3909" spans="6:22" x14ac:dyDescent="0.2">
      <c r="F3909"/>
      <c r="M3909" s="2"/>
      <c r="N3909"/>
      <c r="O3909"/>
      <c r="U3909"/>
      <c r="V3909"/>
    </row>
    <row r="3910" spans="6:22" x14ac:dyDescent="0.2">
      <c r="F3910"/>
      <c r="M3910" s="2"/>
      <c r="N3910"/>
      <c r="O3910"/>
      <c r="U3910"/>
      <c r="V3910"/>
    </row>
    <row r="3911" spans="6:22" x14ac:dyDescent="0.2">
      <c r="F3911"/>
      <c r="M3911" s="2"/>
      <c r="N3911"/>
      <c r="O3911"/>
      <c r="U3911"/>
      <c r="V3911"/>
    </row>
    <row r="3912" spans="6:22" x14ac:dyDescent="0.2">
      <c r="F3912"/>
      <c r="M3912" s="2"/>
      <c r="N3912"/>
      <c r="O3912"/>
      <c r="U3912"/>
      <c r="V3912"/>
    </row>
    <row r="3913" spans="6:22" x14ac:dyDescent="0.2">
      <c r="F3913"/>
      <c r="M3913" s="2"/>
      <c r="N3913"/>
      <c r="O3913"/>
      <c r="U3913"/>
      <c r="V3913"/>
    </row>
    <row r="3914" spans="6:22" x14ac:dyDescent="0.2">
      <c r="F3914"/>
      <c r="M3914" s="2"/>
      <c r="N3914"/>
      <c r="O3914"/>
      <c r="U3914"/>
      <c r="V3914"/>
    </row>
    <row r="3915" spans="6:22" x14ac:dyDescent="0.2">
      <c r="F3915"/>
      <c r="M3915" s="2"/>
      <c r="N3915"/>
      <c r="O3915"/>
      <c r="U3915"/>
      <c r="V3915"/>
    </row>
    <row r="3916" spans="6:22" x14ac:dyDescent="0.2">
      <c r="F3916"/>
      <c r="M3916" s="2"/>
      <c r="N3916"/>
      <c r="O3916"/>
      <c r="U3916"/>
      <c r="V3916"/>
    </row>
    <row r="3917" spans="6:22" x14ac:dyDescent="0.2">
      <c r="F3917"/>
      <c r="M3917" s="2"/>
      <c r="N3917"/>
      <c r="O3917"/>
      <c r="U3917"/>
      <c r="V3917"/>
    </row>
    <row r="3918" spans="6:22" x14ac:dyDescent="0.2">
      <c r="F3918"/>
      <c r="M3918" s="2"/>
      <c r="N3918"/>
      <c r="O3918"/>
      <c r="U3918"/>
      <c r="V3918"/>
    </row>
    <row r="3919" spans="6:22" x14ac:dyDescent="0.2">
      <c r="F3919"/>
      <c r="M3919" s="2"/>
      <c r="N3919"/>
      <c r="O3919"/>
      <c r="U3919"/>
      <c r="V3919"/>
    </row>
    <row r="3920" spans="6:22" x14ac:dyDescent="0.2">
      <c r="F3920"/>
      <c r="M3920" s="2"/>
      <c r="N3920"/>
      <c r="O3920"/>
      <c r="U3920"/>
      <c r="V3920"/>
    </row>
    <row r="3921" spans="6:22" x14ac:dyDescent="0.2">
      <c r="F3921"/>
      <c r="M3921" s="2"/>
      <c r="N3921"/>
      <c r="O3921"/>
      <c r="U3921"/>
      <c r="V3921"/>
    </row>
    <row r="3922" spans="6:22" x14ac:dyDescent="0.2">
      <c r="F3922"/>
      <c r="M3922" s="2"/>
      <c r="N3922"/>
      <c r="O3922"/>
      <c r="U3922"/>
      <c r="V3922"/>
    </row>
    <row r="3923" spans="6:22" x14ac:dyDescent="0.2">
      <c r="F3923"/>
      <c r="M3923" s="2"/>
      <c r="N3923"/>
      <c r="O3923"/>
      <c r="U3923"/>
      <c r="V3923"/>
    </row>
    <row r="3924" spans="6:22" x14ac:dyDescent="0.2">
      <c r="F3924"/>
      <c r="M3924" s="2"/>
      <c r="N3924"/>
      <c r="O3924"/>
      <c r="U3924"/>
      <c r="V3924"/>
    </row>
    <row r="3925" spans="6:22" x14ac:dyDescent="0.2">
      <c r="F3925"/>
      <c r="M3925" s="2"/>
      <c r="N3925"/>
      <c r="O3925"/>
      <c r="U3925"/>
      <c r="V3925"/>
    </row>
    <row r="3926" spans="6:22" x14ac:dyDescent="0.2">
      <c r="F3926"/>
      <c r="M3926" s="2"/>
      <c r="N3926"/>
      <c r="O3926"/>
      <c r="U3926"/>
      <c r="V3926"/>
    </row>
    <row r="3927" spans="6:22" x14ac:dyDescent="0.2">
      <c r="F3927"/>
      <c r="M3927" s="2"/>
      <c r="N3927"/>
      <c r="O3927"/>
      <c r="U3927"/>
      <c r="V3927"/>
    </row>
    <row r="3928" spans="6:22" x14ac:dyDescent="0.2">
      <c r="F3928"/>
      <c r="M3928" s="2"/>
      <c r="N3928"/>
      <c r="O3928"/>
      <c r="U3928"/>
      <c r="V3928"/>
    </row>
    <row r="3929" spans="6:22" x14ac:dyDescent="0.2">
      <c r="F3929"/>
      <c r="M3929" s="2"/>
      <c r="N3929"/>
      <c r="O3929"/>
      <c r="U3929"/>
      <c r="V3929"/>
    </row>
    <row r="3930" spans="6:22" x14ac:dyDescent="0.2">
      <c r="F3930"/>
      <c r="M3930" s="2"/>
      <c r="N3930"/>
      <c r="O3930"/>
      <c r="U3930"/>
      <c r="V3930"/>
    </row>
    <row r="3931" spans="6:22" x14ac:dyDescent="0.2">
      <c r="F3931"/>
      <c r="M3931" s="2"/>
      <c r="N3931"/>
      <c r="O3931"/>
      <c r="U3931"/>
      <c r="V3931"/>
    </row>
    <row r="3932" spans="6:22" x14ac:dyDescent="0.2">
      <c r="F3932"/>
      <c r="M3932" s="2"/>
      <c r="N3932"/>
      <c r="O3932"/>
      <c r="U3932"/>
      <c r="V3932"/>
    </row>
    <row r="3933" spans="6:22" x14ac:dyDescent="0.2">
      <c r="F3933"/>
      <c r="M3933" s="2"/>
      <c r="N3933"/>
      <c r="O3933"/>
      <c r="U3933"/>
      <c r="V3933"/>
    </row>
    <row r="3934" spans="6:22" x14ac:dyDescent="0.2">
      <c r="F3934"/>
      <c r="M3934" s="2"/>
      <c r="N3934"/>
      <c r="O3934"/>
      <c r="U3934"/>
      <c r="V3934"/>
    </row>
    <row r="3935" spans="6:22" x14ac:dyDescent="0.2">
      <c r="F3935"/>
      <c r="M3935" s="2"/>
      <c r="N3935"/>
      <c r="O3935"/>
      <c r="U3935"/>
      <c r="V3935"/>
    </row>
    <row r="3936" spans="6:22" x14ac:dyDescent="0.2">
      <c r="F3936"/>
      <c r="M3936" s="2"/>
      <c r="N3936"/>
      <c r="O3936"/>
      <c r="U3936"/>
      <c r="V3936"/>
    </row>
    <row r="3937" spans="6:22" x14ac:dyDescent="0.2">
      <c r="F3937"/>
      <c r="M3937" s="2"/>
      <c r="N3937"/>
      <c r="O3937"/>
      <c r="U3937"/>
      <c r="V3937"/>
    </row>
    <row r="3938" spans="6:22" x14ac:dyDescent="0.2">
      <c r="M3938" s="2"/>
    </row>
    <row r="3939" spans="6:22" x14ac:dyDescent="0.2">
      <c r="M3939" s="2"/>
    </row>
    <row r="3940" spans="6:22" x14ac:dyDescent="0.2">
      <c r="F3940"/>
      <c r="M3940" s="2"/>
      <c r="N3940"/>
      <c r="O3940"/>
      <c r="U3940"/>
      <c r="V3940"/>
    </row>
    <row r="3941" spans="6:22" x14ac:dyDescent="0.2">
      <c r="F3941"/>
      <c r="M3941" s="2"/>
      <c r="N3941"/>
      <c r="O3941"/>
      <c r="U3941"/>
      <c r="V3941"/>
    </row>
    <row r="3942" spans="6:22" x14ac:dyDescent="0.2">
      <c r="F3942"/>
      <c r="M3942" s="2"/>
      <c r="N3942"/>
      <c r="O3942"/>
      <c r="U3942"/>
      <c r="V3942"/>
    </row>
    <row r="3943" spans="6:22" x14ac:dyDescent="0.2">
      <c r="F3943"/>
      <c r="M3943" s="2"/>
      <c r="N3943"/>
      <c r="O3943"/>
      <c r="U3943"/>
      <c r="V3943"/>
    </row>
    <row r="3944" spans="6:22" x14ac:dyDescent="0.2">
      <c r="F3944"/>
      <c r="M3944" s="2"/>
      <c r="N3944"/>
      <c r="O3944"/>
      <c r="U3944"/>
      <c r="V3944"/>
    </row>
    <row r="3945" spans="6:22" x14ac:dyDescent="0.2">
      <c r="F3945"/>
      <c r="M3945" s="2"/>
      <c r="N3945"/>
      <c r="O3945"/>
      <c r="U3945"/>
      <c r="V3945"/>
    </row>
    <row r="3946" spans="6:22" x14ac:dyDescent="0.2">
      <c r="F3946"/>
      <c r="M3946" s="2"/>
      <c r="N3946"/>
      <c r="O3946"/>
      <c r="U3946"/>
      <c r="V3946"/>
    </row>
    <row r="3947" spans="6:22" x14ac:dyDescent="0.2">
      <c r="F3947"/>
      <c r="M3947" s="2"/>
      <c r="N3947"/>
      <c r="O3947"/>
      <c r="U3947"/>
      <c r="V3947"/>
    </row>
    <row r="3948" spans="6:22" x14ac:dyDescent="0.2">
      <c r="F3948"/>
      <c r="M3948" s="2"/>
      <c r="N3948"/>
      <c r="O3948"/>
      <c r="U3948"/>
      <c r="V3948"/>
    </row>
    <row r="3949" spans="6:22" x14ac:dyDescent="0.2">
      <c r="F3949"/>
      <c r="M3949" s="2"/>
      <c r="N3949"/>
      <c r="O3949"/>
      <c r="U3949"/>
      <c r="V3949"/>
    </row>
    <row r="3950" spans="6:22" x14ac:dyDescent="0.2">
      <c r="F3950"/>
      <c r="M3950" s="2"/>
      <c r="N3950"/>
      <c r="O3950"/>
      <c r="U3950"/>
      <c r="V3950"/>
    </row>
    <row r="3951" spans="6:22" x14ac:dyDescent="0.2">
      <c r="F3951"/>
      <c r="M3951" s="2"/>
      <c r="N3951"/>
      <c r="O3951"/>
      <c r="U3951"/>
      <c r="V3951"/>
    </row>
    <row r="3952" spans="6:22" x14ac:dyDescent="0.2">
      <c r="F3952"/>
      <c r="M3952" s="2"/>
      <c r="N3952"/>
      <c r="O3952"/>
      <c r="U3952"/>
      <c r="V3952"/>
    </row>
    <row r="3953" spans="6:22" x14ac:dyDescent="0.2">
      <c r="F3953"/>
      <c r="M3953" s="2"/>
      <c r="N3953"/>
      <c r="O3953"/>
      <c r="U3953"/>
      <c r="V3953"/>
    </row>
    <row r="3954" spans="6:22" x14ac:dyDescent="0.2">
      <c r="F3954"/>
      <c r="M3954" s="2"/>
      <c r="N3954"/>
      <c r="O3954"/>
      <c r="U3954"/>
      <c r="V3954"/>
    </row>
    <row r="3955" spans="6:22" x14ac:dyDescent="0.2">
      <c r="F3955"/>
      <c r="M3955" s="2"/>
      <c r="N3955"/>
      <c r="O3955"/>
      <c r="U3955"/>
      <c r="V3955"/>
    </row>
    <row r="3956" spans="6:22" x14ac:dyDescent="0.2">
      <c r="F3956"/>
      <c r="M3956" s="2"/>
      <c r="N3956"/>
      <c r="O3956"/>
      <c r="U3956"/>
      <c r="V3956"/>
    </row>
    <row r="3957" spans="6:22" x14ac:dyDescent="0.2">
      <c r="F3957"/>
      <c r="M3957" s="2"/>
      <c r="N3957"/>
      <c r="O3957"/>
      <c r="U3957"/>
      <c r="V3957"/>
    </row>
    <row r="3958" spans="6:22" x14ac:dyDescent="0.2">
      <c r="F3958"/>
      <c r="M3958" s="2"/>
      <c r="N3958"/>
      <c r="O3958"/>
      <c r="U3958"/>
      <c r="V3958"/>
    </row>
    <row r="3959" spans="6:22" x14ac:dyDescent="0.2">
      <c r="F3959"/>
      <c r="M3959" s="2"/>
      <c r="N3959"/>
      <c r="O3959"/>
      <c r="U3959"/>
      <c r="V3959"/>
    </row>
    <row r="3960" spans="6:22" x14ac:dyDescent="0.2">
      <c r="F3960"/>
      <c r="M3960" s="2"/>
      <c r="N3960"/>
      <c r="O3960"/>
      <c r="U3960"/>
      <c r="V3960"/>
    </row>
    <row r="3961" spans="6:22" x14ac:dyDescent="0.2">
      <c r="F3961"/>
      <c r="M3961" s="2"/>
      <c r="N3961"/>
      <c r="O3961"/>
      <c r="U3961"/>
      <c r="V3961"/>
    </row>
    <row r="3962" spans="6:22" x14ac:dyDescent="0.2">
      <c r="F3962"/>
      <c r="M3962" s="2"/>
      <c r="N3962"/>
      <c r="O3962"/>
      <c r="U3962"/>
      <c r="V3962"/>
    </row>
    <row r="3963" spans="6:22" x14ac:dyDescent="0.2">
      <c r="F3963"/>
      <c r="M3963" s="2"/>
      <c r="N3963"/>
      <c r="O3963"/>
      <c r="U3963"/>
      <c r="V3963"/>
    </row>
    <row r="3964" spans="6:22" x14ac:dyDescent="0.2">
      <c r="F3964"/>
      <c r="M3964" s="2"/>
      <c r="N3964"/>
      <c r="O3964"/>
      <c r="U3964"/>
      <c r="V3964"/>
    </row>
    <row r="3965" spans="6:22" x14ac:dyDescent="0.2">
      <c r="F3965"/>
      <c r="M3965" s="2"/>
      <c r="N3965"/>
      <c r="O3965"/>
      <c r="U3965"/>
      <c r="V3965"/>
    </row>
    <row r="3966" spans="6:22" x14ac:dyDescent="0.2">
      <c r="F3966"/>
      <c r="M3966" s="2"/>
      <c r="N3966"/>
      <c r="O3966"/>
      <c r="U3966"/>
      <c r="V3966"/>
    </row>
    <row r="3967" spans="6:22" x14ac:dyDescent="0.2">
      <c r="F3967"/>
      <c r="M3967" s="2"/>
      <c r="N3967"/>
      <c r="O3967"/>
      <c r="U3967"/>
      <c r="V3967"/>
    </row>
    <row r="3968" spans="6:22" x14ac:dyDescent="0.2">
      <c r="F3968"/>
      <c r="M3968" s="2"/>
      <c r="N3968"/>
      <c r="O3968"/>
      <c r="U3968"/>
      <c r="V3968"/>
    </row>
    <row r="3969" spans="6:22" x14ac:dyDescent="0.2">
      <c r="F3969"/>
      <c r="M3969" s="2"/>
      <c r="N3969"/>
      <c r="O3969"/>
      <c r="U3969"/>
      <c r="V3969"/>
    </row>
    <row r="3970" spans="6:22" x14ac:dyDescent="0.2">
      <c r="F3970"/>
      <c r="M3970" s="2"/>
      <c r="N3970"/>
      <c r="O3970"/>
      <c r="U3970"/>
      <c r="V3970"/>
    </row>
    <row r="3971" spans="6:22" x14ac:dyDescent="0.2">
      <c r="F3971"/>
      <c r="M3971" s="2"/>
      <c r="N3971"/>
      <c r="O3971"/>
      <c r="U3971"/>
      <c r="V3971"/>
    </row>
    <row r="3972" spans="6:22" x14ac:dyDescent="0.2">
      <c r="F3972"/>
      <c r="M3972" s="2"/>
      <c r="N3972"/>
      <c r="O3972"/>
      <c r="U3972"/>
      <c r="V3972"/>
    </row>
    <row r="3973" spans="6:22" x14ac:dyDescent="0.2">
      <c r="F3973"/>
      <c r="M3973" s="2"/>
      <c r="N3973"/>
      <c r="O3973"/>
      <c r="U3973"/>
      <c r="V3973"/>
    </row>
    <row r="3974" spans="6:22" x14ac:dyDescent="0.2">
      <c r="F3974"/>
      <c r="M3974" s="2"/>
      <c r="N3974"/>
      <c r="O3974"/>
      <c r="U3974"/>
      <c r="V3974"/>
    </row>
    <row r="3975" spans="6:22" x14ac:dyDescent="0.2">
      <c r="F3975"/>
      <c r="M3975" s="2"/>
      <c r="N3975"/>
      <c r="O3975"/>
      <c r="U3975"/>
      <c r="V3975"/>
    </row>
    <row r="3976" spans="6:22" x14ac:dyDescent="0.2">
      <c r="F3976"/>
      <c r="M3976" s="2"/>
      <c r="N3976"/>
      <c r="O3976"/>
      <c r="U3976"/>
      <c r="V3976"/>
    </row>
    <row r="3977" spans="6:22" x14ac:dyDescent="0.2">
      <c r="F3977"/>
      <c r="M3977" s="2"/>
      <c r="N3977"/>
      <c r="O3977"/>
      <c r="U3977"/>
      <c r="V3977"/>
    </row>
    <row r="3978" spans="6:22" x14ac:dyDescent="0.2">
      <c r="F3978"/>
      <c r="M3978" s="2"/>
      <c r="N3978"/>
      <c r="O3978"/>
      <c r="U3978"/>
      <c r="V3978"/>
    </row>
    <row r="3979" spans="6:22" x14ac:dyDescent="0.2">
      <c r="F3979"/>
      <c r="M3979" s="2"/>
      <c r="N3979"/>
      <c r="O3979"/>
      <c r="U3979"/>
      <c r="V3979"/>
    </row>
    <row r="3980" spans="6:22" x14ac:dyDescent="0.2">
      <c r="F3980"/>
      <c r="M3980" s="2"/>
      <c r="N3980"/>
      <c r="O3980"/>
      <c r="U3980"/>
      <c r="V3980"/>
    </row>
    <row r="3981" spans="6:22" x14ac:dyDescent="0.2">
      <c r="F3981"/>
      <c r="M3981" s="2"/>
      <c r="N3981"/>
      <c r="O3981"/>
      <c r="U3981"/>
      <c r="V3981"/>
    </row>
    <row r="3982" spans="6:22" x14ac:dyDescent="0.2">
      <c r="F3982"/>
      <c r="M3982" s="2"/>
      <c r="N3982"/>
      <c r="O3982"/>
      <c r="U3982"/>
      <c r="V3982"/>
    </row>
    <row r="3983" spans="6:22" x14ac:dyDescent="0.2">
      <c r="F3983"/>
      <c r="M3983" s="2"/>
      <c r="N3983"/>
      <c r="O3983"/>
      <c r="U3983"/>
      <c r="V3983"/>
    </row>
    <row r="3984" spans="6:22" x14ac:dyDescent="0.2">
      <c r="F3984"/>
      <c r="M3984" s="2"/>
      <c r="N3984"/>
      <c r="O3984"/>
      <c r="U3984"/>
      <c r="V3984"/>
    </row>
    <row r="3985" spans="6:22" x14ac:dyDescent="0.2">
      <c r="F3985"/>
      <c r="M3985" s="2"/>
      <c r="N3985"/>
      <c r="O3985"/>
      <c r="U3985"/>
      <c r="V3985"/>
    </row>
    <row r="3986" spans="6:22" x14ac:dyDescent="0.2">
      <c r="F3986"/>
      <c r="M3986" s="2"/>
      <c r="N3986"/>
      <c r="O3986"/>
      <c r="U3986"/>
      <c r="V3986"/>
    </row>
    <row r="3987" spans="6:22" x14ac:dyDescent="0.2">
      <c r="F3987"/>
      <c r="M3987" s="2"/>
      <c r="N3987"/>
      <c r="O3987"/>
      <c r="U3987"/>
      <c r="V3987"/>
    </row>
    <row r="3988" spans="6:22" x14ac:dyDescent="0.2">
      <c r="F3988"/>
      <c r="M3988" s="2"/>
      <c r="N3988"/>
      <c r="O3988"/>
      <c r="U3988"/>
      <c r="V3988"/>
    </row>
    <row r="3989" spans="6:22" x14ac:dyDescent="0.2">
      <c r="F3989"/>
      <c r="M3989" s="2"/>
      <c r="N3989"/>
      <c r="O3989"/>
      <c r="U3989"/>
      <c r="V3989"/>
    </row>
    <row r="3990" spans="6:22" x14ac:dyDescent="0.2">
      <c r="F3990"/>
      <c r="M3990" s="2"/>
      <c r="N3990"/>
      <c r="O3990"/>
      <c r="U3990"/>
      <c r="V3990"/>
    </row>
    <row r="3991" spans="6:22" x14ac:dyDescent="0.2">
      <c r="F3991"/>
      <c r="M3991" s="2"/>
      <c r="N3991"/>
      <c r="O3991"/>
      <c r="U3991"/>
      <c r="V3991"/>
    </row>
    <row r="3992" spans="6:22" x14ac:dyDescent="0.2">
      <c r="F3992"/>
      <c r="M3992" s="2"/>
      <c r="N3992"/>
      <c r="O3992"/>
      <c r="U3992"/>
      <c r="V3992"/>
    </row>
    <row r="3993" spans="6:22" x14ac:dyDescent="0.2">
      <c r="F3993"/>
      <c r="M3993" s="2"/>
      <c r="N3993"/>
      <c r="O3993"/>
      <c r="U3993"/>
      <c r="V3993"/>
    </row>
    <row r="3994" spans="6:22" x14ac:dyDescent="0.2">
      <c r="F3994"/>
      <c r="M3994" s="2"/>
      <c r="N3994"/>
      <c r="O3994"/>
      <c r="U3994"/>
      <c r="V3994"/>
    </row>
    <row r="3995" spans="6:22" x14ac:dyDescent="0.2">
      <c r="F3995"/>
      <c r="M3995" s="2"/>
      <c r="N3995"/>
      <c r="O3995"/>
      <c r="U3995"/>
      <c r="V3995"/>
    </row>
    <row r="3996" spans="6:22" x14ac:dyDescent="0.2">
      <c r="F3996"/>
      <c r="M3996" s="2"/>
      <c r="N3996"/>
      <c r="O3996"/>
      <c r="U3996"/>
      <c r="V3996"/>
    </row>
    <row r="3997" spans="6:22" x14ac:dyDescent="0.2">
      <c r="F3997"/>
      <c r="M3997" s="2"/>
      <c r="N3997"/>
      <c r="O3997"/>
      <c r="U3997"/>
      <c r="V3997"/>
    </row>
    <row r="3998" spans="6:22" x14ac:dyDescent="0.2">
      <c r="F3998"/>
      <c r="M3998" s="2"/>
      <c r="N3998"/>
      <c r="O3998"/>
      <c r="U3998"/>
      <c r="V3998"/>
    </row>
    <row r="3999" spans="6:22" x14ac:dyDescent="0.2">
      <c r="F3999"/>
      <c r="M3999" s="2"/>
      <c r="N3999"/>
      <c r="O3999"/>
      <c r="U3999"/>
      <c r="V3999"/>
    </row>
    <row r="4000" spans="6:22" x14ac:dyDescent="0.2">
      <c r="F4000"/>
      <c r="M4000" s="2"/>
      <c r="N4000"/>
      <c r="O4000"/>
      <c r="U4000"/>
      <c r="V4000"/>
    </row>
    <row r="4001" spans="6:22" x14ac:dyDescent="0.2">
      <c r="F4001"/>
      <c r="M4001" s="2"/>
      <c r="N4001"/>
      <c r="O4001"/>
      <c r="U4001"/>
      <c r="V4001"/>
    </row>
    <row r="4002" spans="6:22" x14ac:dyDescent="0.2">
      <c r="F4002"/>
      <c r="M4002" s="2"/>
      <c r="N4002"/>
      <c r="O4002"/>
      <c r="U4002"/>
      <c r="V4002"/>
    </row>
    <row r="4003" spans="6:22" x14ac:dyDescent="0.2">
      <c r="F4003"/>
      <c r="M4003" s="2"/>
      <c r="N4003"/>
      <c r="O4003"/>
      <c r="U4003"/>
      <c r="V4003"/>
    </row>
    <row r="4004" spans="6:22" x14ac:dyDescent="0.2">
      <c r="F4004"/>
      <c r="M4004" s="2"/>
      <c r="N4004"/>
      <c r="O4004"/>
      <c r="U4004"/>
      <c r="V4004"/>
    </row>
    <row r="4005" spans="6:22" x14ac:dyDescent="0.2">
      <c r="F4005"/>
      <c r="M4005" s="2"/>
      <c r="N4005"/>
      <c r="O4005"/>
      <c r="U4005"/>
      <c r="V4005"/>
    </row>
    <row r="4006" spans="6:22" x14ac:dyDescent="0.2">
      <c r="F4006"/>
      <c r="M4006" s="2"/>
      <c r="N4006"/>
      <c r="O4006"/>
      <c r="U4006"/>
      <c r="V4006"/>
    </row>
    <row r="4007" spans="6:22" x14ac:dyDescent="0.2">
      <c r="F4007"/>
      <c r="M4007" s="2"/>
      <c r="N4007"/>
      <c r="O4007"/>
      <c r="U4007"/>
      <c r="V4007"/>
    </row>
    <row r="4008" spans="6:22" x14ac:dyDescent="0.2">
      <c r="F4008"/>
      <c r="M4008" s="2"/>
      <c r="N4008"/>
      <c r="O4008"/>
      <c r="U4008"/>
      <c r="V4008"/>
    </row>
    <row r="4009" spans="6:22" x14ac:dyDescent="0.2">
      <c r="F4009"/>
      <c r="M4009" s="2"/>
      <c r="N4009"/>
      <c r="O4009"/>
      <c r="U4009"/>
      <c r="V4009"/>
    </row>
    <row r="4010" spans="6:22" x14ac:dyDescent="0.2">
      <c r="F4010"/>
      <c r="M4010" s="2"/>
      <c r="N4010"/>
      <c r="O4010"/>
      <c r="U4010"/>
      <c r="V4010"/>
    </row>
    <row r="4011" spans="6:22" x14ac:dyDescent="0.2">
      <c r="F4011"/>
      <c r="M4011" s="2"/>
      <c r="N4011"/>
      <c r="O4011"/>
      <c r="U4011"/>
      <c r="V4011"/>
    </row>
    <row r="4012" spans="6:22" x14ac:dyDescent="0.2">
      <c r="F4012"/>
      <c r="M4012" s="2"/>
      <c r="N4012"/>
      <c r="O4012"/>
      <c r="U4012"/>
      <c r="V4012"/>
    </row>
    <row r="4013" spans="6:22" x14ac:dyDescent="0.2">
      <c r="F4013"/>
      <c r="M4013" s="2"/>
      <c r="N4013"/>
      <c r="O4013"/>
      <c r="U4013"/>
      <c r="V4013"/>
    </row>
    <row r="4014" spans="6:22" x14ac:dyDescent="0.2">
      <c r="F4014"/>
      <c r="M4014" s="2"/>
      <c r="N4014"/>
      <c r="O4014"/>
      <c r="U4014"/>
      <c r="V4014"/>
    </row>
    <row r="4015" spans="6:22" x14ac:dyDescent="0.2">
      <c r="F4015"/>
      <c r="M4015" s="2"/>
      <c r="N4015"/>
      <c r="O4015"/>
      <c r="U4015"/>
      <c r="V4015"/>
    </row>
    <row r="4016" spans="6:22" x14ac:dyDescent="0.2">
      <c r="F4016"/>
      <c r="M4016" s="2"/>
      <c r="N4016"/>
      <c r="O4016"/>
      <c r="U4016"/>
      <c r="V4016"/>
    </row>
    <row r="4017" spans="6:22" x14ac:dyDescent="0.2">
      <c r="F4017"/>
      <c r="M4017" s="2"/>
      <c r="N4017"/>
      <c r="O4017"/>
      <c r="U4017"/>
      <c r="V4017"/>
    </row>
    <row r="4018" spans="6:22" x14ac:dyDescent="0.2">
      <c r="F4018"/>
      <c r="M4018" s="2"/>
      <c r="N4018"/>
      <c r="O4018"/>
      <c r="U4018"/>
      <c r="V4018"/>
    </row>
    <row r="4019" spans="6:22" x14ac:dyDescent="0.2">
      <c r="F4019"/>
      <c r="M4019" s="2"/>
      <c r="N4019"/>
      <c r="O4019"/>
      <c r="U4019"/>
      <c r="V4019"/>
    </row>
    <row r="4020" spans="6:22" x14ac:dyDescent="0.2">
      <c r="F4020"/>
      <c r="M4020" s="2"/>
      <c r="N4020"/>
      <c r="O4020"/>
      <c r="U4020"/>
      <c r="V4020"/>
    </row>
    <row r="4021" spans="6:22" x14ac:dyDescent="0.2">
      <c r="M4021" s="2"/>
    </row>
    <row r="4022" spans="6:22" x14ac:dyDescent="0.2">
      <c r="M4022" s="2"/>
    </row>
    <row r="4023" spans="6:22" x14ac:dyDescent="0.2">
      <c r="F4023"/>
      <c r="M4023" s="2"/>
      <c r="N4023"/>
      <c r="O4023"/>
      <c r="U4023"/>
      <c r="V4023"/>
    </row>
    <row r="4024" spans="6:22" x14ac:dyDescent="0.2">
      <c r="F4024"/>
      <c r="M4024" s="2"/>
      <c r="N4024"/>
      <c r="O4024"/>
      <c r="U4024"/>
      <c r="V4024"/>
    </row>
    <row r="4025" spans="6:22" x14ac:dyDescent="0.2">
      <c r="F4025"/>
      <c r="M4025" s="2"/>
      <c r="N4025"/>
      <c r="O4025"/>
      <c r="U4025"/>
      <c r="V4025"/>
    </row>
    <row r="4026" spans="6:22" x14ac:dyDescent="0.2">
      <c r="F4026"/>
      <c r="M4026" s="2"/>
      <c r="N4026"/>
      <c r="O4026"/>
      <c r="U4026"/>
      <c r="V4026"/>
    </row>
    <row r="4027" spans="6:22" x14ac:dyDescent="0.2">
      <c r="F4027"/>
      <c r="M4027" s="2"/>
      <c r="N4027"/>
      <c r="O4027"/>
      <c r="U4027"/>
      <c r="V4027"/>
    </row>
    <row r="4028" spans="6:22" x14ac:dyDescent="0.2">
      <c r="F4028"/>
      <c r="M4028" s="2"/>
      <c r="N4028"/>
      <c r="O4028"/>
      <c r="U4028"/>
      <c r="V4028"/>
    </row>
    <row r="4029" spans="6:22" x14ac:dyDescent="0.2">
      <c r="F4029"/>
      <c r="M4029" s="2"/>
      <c r="N4029"/>
      <c r="O4029"/>
      <c r="U4029"/>
      <c r="V4029"/>
    </row>
    <row r="4030" spans="6:22" x14ac:dyDescent="0.2">
      <c r="F4030"/>
      <c r="M4030" s="2"/>
      <c r="N4030"/>
      <c r="O4030"/>
      <c r="U4030"/>
      <c r="V4030"/>
    </row>
    <row r="4031" spans="6:22" x14ac:dyDescent="0.2">
      <c r="F4031"/>
      <c r="M4031" s="2"/>
      <c r="N4031"/>
      <c r="O4031"/>
      <c r="U4031"/>
      <c r="V4031"/>
    </row>
    <row r="4032" spans="6:22" x14ac:dyDescent="0.2">
      <c r="F4032"/>
      <c r="M4032" s="2"/>
      <c r="N4032"/>
      <c r="O4032"/>
      <c r="U4032"/>
      <c r="V4032"/>
    </row>
    <row r="4033" spans="6:22" x14ac:dyDescent="0.2">
      <c r="F4033"/>
      <c r="M4033" s="2"/>
      <c r="N4033"/>
      <c r="O4033"/>
      <c r="U4033"/>
      <c r="V4033"/>
    </row>
    <row r="4034" spans="6:22" x14ac:dyDescent="0.2">
      <c r="F4034"/>
      <c r="M4034" s="2"/>
      <c r="N4034"/>
      <c r="O4034"/>
      <c r="U4034"/>
      <c r="V4034"/>
    </row>
    <row r="4035" spans="6:22" x14ac:dyDescent="0.2">
      <c r="F4035"/>
      <c r="M4035" s="2"/>
      <c r="N4035"/>
      <c r="O4035"/>
      <c r="U4035"/>
      <c r="V4035"/>
    </row>
    <row r="4036" spans="6:22" x14ac:dyDescent="0.2">
      <c r="F4036"/>
      <c r="M4036" s="2"/>
      <c r="N4036"/>
      <c r="O4036"/>
      <c r="U4036"/>
      <c r="V4036"/>
    </row>
    <row r="4037" spans="6:22" x14ac:dyDescent="0.2">
      <c r="F4037"/>
      <c r="M4037" s="2"/>
      <c r="N4037"/>
      <c r="O4037"/>
      <c r="U4037"/>
      <c r="V4037"/>
    </row>
    <row r="4038" spans="6:22" x14ac:dyDescent="0.2">
      <c r="F4038"/>
      <c r="M4038" s="2"/>
      <c r="N4038"/>
      <c r="O4038"/>
      <c r="U4038"/>
      <c r="V4038"/>
    </row>
    <row r="4039" spans="6:22" x14ac:dyDescent="0.2">
      <c r="F4039"/>
      <c r="M4039" s="2"/>
      <c r="N4039"/>
      <c r="O4039"/>
      <c r="U4039"/>
      <c r="V4039"/>
    </row>
    <row r="4040" spans="6:22" x14ac:dyDescent="0.2">
      <c r="F4040"/>
      <c r="M4040" s="2"/>
      <c r="N4040"/>
      <c r="O4040"/>
      <c r="U4040"/>
      <c r="V4040"/>
    </row>
    <row r="4041" spans="6:22" x14ac:dyDescent="0.2">
      <c r="F4041"/>
      <c r="M4041" s="2"/>
      <c r="N4041"/>
      <c r="O4041"/>
      <c r="U4041"/>
      <c r="V4041"/>
    </row>
    <row r="4042" spans="6:22" x14ac:dyDescent="0.2">
      <c r="F4042"/>
      <c r="M4042" s="2"/>
      <c r="N4042"/>
      <c r="O4042"/>
      <c r="U4042"/>
      <c r="V4042"/>
    </row>
    <row r="4043" spans="6:22" x14ac:dyDescent="0.2">
      <c r="F4043"/>
      <c r="M4043" s="2"/>
      <c r="N4043"/>
      <c r="O4043"/>
      <c r="U4043"/>
      <c r="V4043"/>
    </row>
    <row r="4044" spans="6:22" x14ac:dyDescent="0.2">
      <c r="F4044"/>
      <c r="M4044" s="2"/>
      <c r="N4044"/>
      <c r="O4044"/>
      <c r="U4044"/>
      <c r="V4044"/>
    </row>
    <row r="4045" spans="6:22" x14ac:dyDescent="0.2">
      <c r="F4045"/>
      <c r="M4045" s="2"/>
      <c r="N4045"/>
      <c r="O4045"/>
      <c r="U4045"/>
      <c r="V4045"/>
    </row>
    <row r="4046" spans="6:22" x14ac:dyDescent="0.2">
      <c r="F4046"/>
      <c r="M4046" s="2"/>
      <c r="N4046"/>
      <c r="O4046"/>
      <c r="U4046"/>
      <c r="V4046"/>
    </row>
    <row r="4047" spans="6:22" x14ac:dyDescent="0.2">
      <c r="F4047"/>
      <c r="M4047" s="2"/>
      <c r="N4047"/>
      <c r="O4047"/>
      <c r="U4047"/>
      <c r="V4047"/>
    </row>
    <row r="4048" spans="6:22" x14ac:dyDescent="0.2">
      <c r="F4048"/>
      <c r="M4048" s="2"/>
      <c r="N4048"/>
      <c r="O4048"/>
      <c r="U4048"/>
      <c r="V4048"/>
    </row>
    <row r="4049" spans="6:22" x14ac:dyDescent="0.2">
      <c r="F4049"/>
      <c r="M4049" s="2"/>
      <c r="N4049"/>
      <c r="O4049"/>
      <c r="U4049"/>
      <c r="V4049"/>
    </row>
    <row r="4050" spans="6:22" x14ac:dyDescent="0.2">
      <c r="F4050"/>
      <c r="M4050" s="2"/>
      <c r="N4050"/>
      <c r="O4050"/>
      <c r="U4050"/>
      <c r="V4050"/>
    </row>
    <row r="4051" spans="6:22" x14ac:dyDescent="0.2">
      <c r="F4051"/>
      <c r="M4051" s="2"/>
      <c r="N4051"/>
      <c r="O4051"/>
      <c r="U4051"/>
      <c r="V4051"/>
    </row>
    <row r="4052" spans="6:22" x14ac:dyDescent="0.2">
      <c r="F4052"/>
      <c r="M4052" s="2"/>
      <c r="N4052"/>
      <c r="O4052"/>
      <c r="U4052"/>
      <c r="V4052"/>
    </row>
    <row r="4053" spans="6:22" x14ac:dyDescent="0.2">
      <c r="F4053"/>
      <c r="M4053" s="2"/>
      <c r="N4053"/>
      <c r="O4053"/>
      <c r="U4053"/>
      <c r="V4053"/>
    </row>
    <row r="4054" spans="6:22" x14ac:dyDescent="0.2">
      <c r="F4054"/>
      <c r="M4054" s="2"/>
      <c r="N4054"/>
      <c r="O4054"/>
      <c r="U4054"/>
      <c r="V4054"/>
    </row>
    <row r="4055" spans="6:22" x14ac:dyDescent="0.2">
      <c r="F4055"/>
      <c r="M4055" s="2"/>
      <c r="N4055"/>
      <c r="O4055"/>
      <c r="U4055"/>
      <c r="V4055"/>
    </row>
    <row r="4056" spans="6:22" x14ac:dyDescent="0.2">
      <c r="F4056"/>
      <c r="M4056" s="2"/>
      <c r="N4056"/>
      <c r="O4056"/>
      <c r="U4056"/>
      <c r="V4056"/>
    </row>
    <row r="4057" spans="6:22" x14ac:dyDescent="0.2">
      <c r="F4057"/>
      <c r="M4057" s="2"/>
      <c r="N4057"/>
      <c r="O4057"/>
      <c r="U4057"/>
      <c r="V4057"/>
    </row>
    <row r="4058" spans="6:22" x14ac:dyDescent="0.2">
      <c r="F4058"/>
      <c r="M4058" s="2"/>
      <c r="N4058"/>
      <c r="O4058"/>
      <c r="U4058"/>
      <c r="V4058"/>
    </row>
    <row r="4059" spans="6:22" x14ac:dyDescent="0.2">
      <c r="F4059"/>
      <c r="M4059" s="2"/>
      <c r="N4059"/>
      <c r="O4059"/>
      <c r="U4059"/>
      <c r="V4059"/>
    </row>
    <row r="4060" spans="6:22" x14ac:dyDescent="0.2">
      <c r="F4060"/>
      <c r="M4060" s="2"/>
      <c r="N4060"/>
      <c r="O4060"/>
      <c r="U4060"/>
      <c r="V4060"/>
    </row>
    <row r="4061" spans="6:22" x14ac:dyDescent="0.2">
      <c r="F4061"/>
      <c r="M4061" s="2"/>
      <c r="N4061"/>
      <c r="O4061"/>
      <c r="U4061"/>
      <c r="V4061"/>
    </row>
    <row r="4062" spans="6:22" x14ac:dyDescent="0.2">
      <c r="F4062"/>
      <c r="M4062" s="2"/>
      <c r="N4062"/>
      <c r="O4062"/>
      <c r="U4062"/>
      <c r="V4062"/>
    </row>
    <row r="4063" spans="6:22" x14ac:dyDescent="0.2">
      <c r="F4063"/>
      <c r="M4063" s="2"/>
      <c r="N4063"/>
      <c r="O4063"/>
      <c r="U4063"/>
      <c r="V4063"/>
    </row>
    <row r="4064" spans="6:22" x14ac:dyDescent="0.2">
      <c r="F4064"/>
      <c r="M4064" s="2"/>
      <c r="N4064"/>
      <c r="O4064"/>
      <c r="U4064"/>
      <c r="V4064"/>
    </row>
    <row r="4065" spans="6:22" x14ac:dyDescent="0.2">
      <c r="F4065"/>
      <c r="M4065" s="2"/>
      <c r="N4065"/>
      <c r="O4065"/>
      <c r="U4065"/>
      <c r="V4065"/>
    </row>
    <row r="4066" spans="6:22" x14ac:dyDescent="0.2">
      <c r="F4066"/>
      <c r="M4066" s="2"/>
      <c r="N4066"/>
      <c r="O4066"/>
      <c r="U4066"/>
      <c r="V4066"/>
    </row>
    <row r="4067" spans="6:22" x14ac:dyDescent="0.2">
      <c r="F4067"/>
      <c r="M4067" s="2"/>
      <c r="N4067"/>
      <c r="O4067"/>
      <c r="U4067"/>
      <c r="V4067"/>
    </row>
    <row r="4068" spans="6:22" x14ac:dyDescent="0.2">
      <c r="F4068"/>
      <c r="M4068" s="2"/>
      <c r="N4068"/>
      <c r="O4068"/>
      <c r="U4068"/>
      <c r="V4068"/>
    </row>
    <row r="4069" spans="6:22" x14ac:dyDescent="0.2">
      <c r="F4069"/>
      <c r="M4069" s="2"/>
      <c r="N4069"/>
      <c r="O4069"/>
      <c r="U4069"/>
      <c r="V4069"/>
    </row>
    <row r="4070" spans="6:22" x14ac:dyDescent="0.2">
      <c r="F4070"/>
      <c r="M4070" s="2"/>
      <c r="N4070"/>
      <c r="O4070"/>
      <c r="U4070"/>
      <c r="V4070"/>
    </row>
    <row r="4071" spans="6:22" x14ac:dyDescent="0.2">
      <c r="F4071"/>
      <c r="M4071" s="2"/>
      <c r="N4071"/>
      <c r="O4071"/>
      <c r="U4071"/>
      <c r="V4071"/>
    </row>
    <row r="4072" spans="6:22" x14ac:dyDescent="0.2">
      <c r="F4072"/>
      <c r="M4072" s="2"/>
      <c r="N4072"/>
      <c r="O4072"/>
      <c r="U4072"/>
      <c r="V4072"/>
    </row>
    <row r="4073" spans="6:22" x14ac:dyDescent="0.2">
      <c r="F4073"/>
      <c r="M4073" s="2"/>
      <c r="N4073"/>
      <c r="O4073"/>
      <c r="U4073"/>
      <c r="V4073"/>
    </row>
    <row r="4074" spans="6:22" x14ac:dyDescent="0.2">
      <c r="F4074"/>
      <c r="M4074" s="2"/>
      <c r="N4074"/>
      <c r="O4074"/>
      <c r="U4074"/>
      <c r="V4074"/>
    </row>
    <row r="4075" spans="6:22" x14ac:dyDescent="0.2">
      <c r="F4075"/>
      <c r="M4075" s="2"/>
      <c r="N4075"/>
      <c r="O4075"/>
      <c r="U4075"/>
      <c r="V4075"/>
    </row>
    <row r="4076" spans="6:22" x14ac:dyDescent="0.2">
      <c r="F4076"/>
      <c r="M4076" s="2"/>
      <c r="N4076"/>
      <c r="O4076"/>
      <c r="U4076"/>
      <c r="V4076"/>
    </row>
    <row r="4077" spans="6:22" x14ac:dyDescent="0.2">
      <c r="F4077"/>
      <c r="M4077" s="2"/>
      <c r="N4077"/>
      <c r="O4077"/>
      <c r="U4077"/>
      <c r="V4077"/>
    </row>
    <row r="4078" spans="6:22" x14ac:dyDescent="0.2">
      <c r="F4078"/>
      <c r="M4078" s="2"/>
      <c r="N4078"/>
      <c r="O4078"/>
      <c r="U4078"/>
      <c r="V4078"/>
    </row>
    <row r="4079" spans="6:22" x14ac:dyDescent="0.2">
      <c r="F4079"/>
      <c r="M4079" s="2"/>
      <c r="N4079"/>
      <c r="O4079"/>
      <c r="U4079"/>
      <c r="V4079"/>
    </row>
    <row r="4080" spans="6:22" x14ac:dyDescent="0.2">
      <c r="F4080"/>
      <c r="M4080" s="2"/>
      <c r="N4080"/>
      <c r="O4080"/>
      <c r="U4080"/>
      <c r="V4080"/>
    </row>
    <row r="4081" spans="6:22" x14ac:dyDescent="0.2">
      <c r="F4081"/>
      <c r="M4081" s="2"/>
      <c r="N4081"/>
      <c r="O4081"/>
      <c r="U4081"/>
      <c r="V4081"/>
    </row>
    <row r="4082" spans="6:22" x14ac:dyDescent="0.2">
      <c r="F4082"/>
      <c r="M4082" s="2"/>
      <c r="N4082"/>
      <c r="O4082"/>
      <c r="U4082"/>
      <c r="V4082"/>
    </row>
    <row r="4083" spans="6:22" x14ac:dyDescent="0.2">
      <c r="F4083"/>
      <c r="M4083" s="2"/>
      <c r="N4083"/>
      <c r="O4083"/>
      <c r="U4083"/>
      <c r="V4083"/>
    </row>
    <row r="4084" spans="6:22" x14ac:dyDescent="0.2">
      <c r="F4084"/>
      <c r="M4084" s="2"/>
      <c r="N4084"/>
      <c r="O4084"/>
      <c r="U4084"/>
      <c r="V4084"/>
    </row>
    <row r="4085" spans="6:22" x14ac:dyDescent="0.2">
      <c r="F4085"/>
      <c r="M4085" s="2"/>
      <c r="N4085"/>
      <c r="O4085"/>
      <c r="U4085"/>
      <c r="V4085"/>
    </row>
    <row r="4086" spans="6:22" x14ac:dyDescent="0.2">
      <c r="F4086"/>
      <c r="M4086" s="2"/>
      <c r="N4086"/>
      <c r="O4086"/>
      <c r="U4086"/>
      <c r="V4086"/>
    </row>
    <row r="4087" spans="6:22" x14ac:dyDescent="0.2">
      <c r="F4087"/>
      <c r="M4087" s="2"/>
      <c r="N4087"/>
      <c r="O4087"/>
      <c r="U4087"/>
      <c r="V4087"/>
    </row>
    <row r="4088" spans="6:22" x14ac:dyDescent="0.2">
      <c r="F4088"/>
      <c r="M4088" s="2"/>
      <c r="N4088"/>
      <c r="O4088"/>
      <c r="U4088"/>
      <c r="V4088"/>
    </row>
    <row r="4089" spans="6:22" x14ac:dyDescent="0.2">
      <c r="F4089"/>
      <c r="M4089" s="2"/>
      <c r="N4089"/>
      <c r="O4089"/>
      <c r="U4089"/>
      <c r="V4089"/>
    </row>
    <row r="4090" spans="6:22" x14ac:dyDescent="0.2">
      <c r="F4090"/>
      <c r="M4090" s="2"/>
      <c r="N4090"/>
      <c r="O4090"/>
      <c r="U4090"/>
      <c r="V4090"/>
    </row>
    <row r="4091" spans="6:22" x14ac:dyDescent="0.2">
      <c r="F4091"/>
      <c r="M4091" s="2"/>
      <c r="N4091"/>
      <c r="O4091"/>
      <c r="U4091"/>
      <c r="V4091"/>
    </row>
    <row r="4092" spans="6:22" x14ac:dyDescent="0.2">
      <c r="F4092"/>
      <c r="M4092" s="2"/>
      <c r="N4092"/>
      <c r="O4092"/>
      <c r="U4092"/>
      <c r="V4092"/>
    </row>
    <row r="4093" spans="6:22" x14ac:dyDescent="0.2">
      <c r="F4093"/>
      <c r="M4093" s="2"/>
      <c r="N4093"/>
      <c r="O4093"/>
      <c r="U4093"/>
      <c r="V4093"/>
    </row>
    <row r="4094" spans="6:22" x14ac:dyDescent="0.2">
      <c r="F4094"/>
      <c r="M4094" s="2"/>
      <c r="N4094"/>
      <c r="O4094"/>
      <c r="U4094"/>
      <c r="V4094"/>
    </row>
    <row r="4095" spans="6:22" x14ac:dyDescent="0.2">
      <c r="F4095"/>
      <c r="M4095" s="2"/>
      <c r="N4095"/>
      <c r="O4095"/>
      <c r="U4095"/>
      <c r="V4095"/>
    </row>
    <row r="4096" spans="6:22" x14ac:dyDescent="0.2">
      <c r="F4096"/>
      <c r="M4096" s="2"/>
      <c r="N4096"/>
      <c r="O4096"/>
      <c r="U4096"/>
      <c r="V4096"/>
    </row>
    <row r="4097" spans="6:22" x14ac:dyDescent="0.2">
      <c r="F4097"/>
      <c r="M4097" s="2"/>
      <c r="N4097"/>
      <c r="O4097"/>
      <c r="U4097"/>
      <c r="V4097"/>
    </row>
    <row r="4098" spans="6:22" x14ac:dyDescent="0.2">
      <c r="F4098"/>
      <c r="M4098" s="2"/>
      <c r="N4098"/>
      <c r="O4098"/>
      <c r="U4098"/>
      <c r="V4098"/>
    </row>
    <row r="4099" spans="6:22" x14ac:dyDescent="0.2">
      <c r="F4099"/>
      <c r="M4099" s="2"/>
      <c r="N4099"/>
      <c r="O4099"/>
      <c r="U4099"/>
      <c r="V4099"/>
    </row>
    <row r="4100" spans="6:22" x14ac:dyDescent="0.2">
      <c r="F4100"/>
      <c r="M4100" s="2"/>
      <c r="N4100"/>
      <c r="O4100"/>
      <c r="U4100"/>
      <c r="V4100"/>
    </row>
    <row r="4101" spans="6:22" x14ac:dyDescent="0.2">
      <c r="F4101"/>
      <c r="M4101" s="2"/>
      <c r="N4101"/>
      <c r="O4101"/>
      <c r="U4101"/>
      <c r="V4101"/>
    </row>
    <row r="4102" spans="6:22" x14ac:dyDescent="0.2">
      <c r="F4102"/>
      <c r="M4102" s="2"/>
      <c r="N4102"/>
      <c r="O4102"/>
      <c r="U4102"/>
      <c r="V4102"/>
    </row>
    <row r="4103" spans="6:22" x14ac:dyDescent="0.2">
      <c r="F4103"/>
      <c r="M4103" s="2"/>
      <c r="N4103"/>
      <c r="O4103"/>
      <c r="U4103"/>
      <c r="V4103"/>
    </row>
    <row r="4104" spans="6:22" x14ac:dyDescent="0.2">
      <c r="F4104"/>
      <c r="M4104" s="2"/>
      <c r="N4104"/>
      <c r="O4104"/>
      <c r="U4104"/>
      <c r="V4104"/>
    </row>
    <row r="4105" spans="6:22" x14ac:dyDescent="0.2">
      <c r="F4105"/>
      <c r="M4105" s="2"/>
      <c r="N4105"/>
      <c r="O4105"/>
      <c r="U4105"/>
      <c r="V4105"/>
    </row>
    <row r="4106" spans="6:22" x14ac:dyDescent="0.2">
      <c r="F4106"/>
      <c r="M4106" s="2"/>
      <c r="N4106"/>
      <c r="O4106"/>
      <c r="U4106"/>
      <c r="V4106"/>
    </row>
    <row r="4107" spans="6:22" x14ac:dyDescent="0.2">
      <c r="F4107"/>
      <c r="M4107" s="2"/>
      <c r="N4107"/>
      <c r="O4107"/>
      <c r="U4107"/>
      <c r="V4107"/>
    </row>
    <row r="4108" spans="6:22" x14ac:dyDescent="0.2">
      <c r="F4108"/>
      <c r="M4108" s="2"/>
      <c r="N4108"/>
      <c r="O4108"/>
      <c r="U4108"/>
      <c r="V4108"/>
    </row>
    <row r="4109" spans="6:22" x14ac:dyDescent="0.2">
      <c r="F4109"/>
      <c r="M4109" s="2"/>
      <c r="N4109"/>
      <c r="O4109"/>
      <c r="U4109"/>
      <c r="V4109"/>
    </row>
    <row r="4110" spans="6:22" x14ac:dyDescent="0.2">
      <c r="F4110"/>
      <c r="M4110" s="2"/>
      <c r="N4110"/>
      <c r="O4110"/>
      <c r="U4110"/>
      <c r="V4110"/>
    </row>
    <row r="4111" spans="6:22" x14ac:dyDescent="0.2">
      <c r="F4111"/>
      <c r="M4111" s="2"/>
      <c r="N4111"/>
      <c r="O4111"/>
      <c r="U4111"/>
      <c r="V4111"/>
    </row>
    <row r="4112" spans="6:22" x14ac:dyDescent="0.2">
      <c r="F4112"/>
      <c r="M4112" s="2"/>
      <c r="N4112"/>
      <c r="O4112"/>
      <c r="U4112"/>
      <c r="V4112"/>
    </row>
    <row r="4113" spans="6:22" x14ac:dyDescent="0.2">
      <c r="F4113"/>
      <c r="M4113" s="2"/>
      <c r="N4113"/>
      <c r="O4113"/>
      <c r="U4113"/>
      <c r="V4113"/>
    </row>
    <row r="4114" spans="6:22" x14ac:dyDescent="0.2">
      <c r="F4114"/>
      <c r="M4114" s="2"/>
      <c r="N4114"/>
      <c r="O4114"/>
      <c r="U4114"/>
      <c r="V4114"/>
    </row>
    <row r="4115" spans="6:22" x14ac:dyDescent="0.2">
      <c r="F4115"/>
      <c r="M4115" s="2"/>
      <c r="N4115"/>
      <c r="O4115"/>
      <c r="U4115"/>
      <c r="V4115"/>
    </row>
    <row r="4116" spans="6:22" x14ac:dyDescent="0.2">
      <c r="F4116"/>
      <c r="M4116" s="2"/>
      <c r="N4116"/>
      <c r="O4116"/>
      <c r="U4116"/>
      <c r="V4116"/>
    </row>
    <row r="4117" spans="6:22" x14ac:dyDescent="0.2">
      <c r="F4117"/>
      <c r="M4117" s="2"/>
      <c r="N4117"/>
      <c r="O4117"/>
      <c r="U4117"/>
      <c r="V4117"/>
    </row>
    <row r="4118" spans="6:22" x14ac:dyDescent="0.2">
      <c r="F4118"/>
      <c r="M4118" s="2"/>
      <c r="N4118"/>
      <c r="O4118"/>
      <c r="U4118"/>
      <c r="V4118"/>
    </row>
    <row r="4119" spans="6:22" x14ac:dyDescent="0.2">
      <c r="F4119"/>
      <c r="M4119" s="2"/>
      <c r="N4119"/>
      <c r="O4119"/>
      <c r="U4119"/>
      <c r="V4119"/>
    </row>
    <row r="4120" spans="6:22" x14ac:dyDescent="0.2">
      <c r="F4120"/>
      <c r="M4120" s="2"/>
      <c r="N4120"/>
      <c r="O4120"/>
      <c r="U4120"/>
      <c r="V4120"/>
    </row>
    <row r="4121" spans="6:22" x14ac:dyDescent="0.2">
      <c r="F4121"/>
      <c r="M4121" s="2"/>
      <c r="N4121"/>
      <c r="O4121"/>
      <c r="U4121"/>
      <c r="V4121"/>
    </row>
    <row r="4122" spans="6:22" x14ac:dyDescent="0.2">
      <c r="F4122"/>
      <c r="M4122" s="2"/>
      <c r="N4122"/>
      <c r="O4122"/>
      <c r="U4122"/>
      <c r="V4122"/>
    </row>
    <row r="4123" spans="6:22" x14ac:dyDescent="0.2">
      <c r="F4123"/>
      <c r="M4123" s="2"/>
      <c r="N4123"/>
      <c r="O4123"/>
      <c r="U4123"/>
      <c r="V4123"/>
    </row>
    <row r="4124" spans="6:22" x14ac:dyDescent="0.2">
      <c r="F4124"/>
      <c r="M4124" s="2"/>
      <c r="N4124"/>
      <c r="O4124"/>
      <c r="U4124"/>
      <c r="V4124"/>
    </row>
    <row r="4125" spans="6:22" x14ac:dyDescent="0.2">
      <c r="F4125"/>
      <c r="M4125" s="2"/>
      <c r="N4125"/>
      <c r="O4125"/>
      <c r="U4125"/>
      <c r="V4125"/>
    </row>
    <row r="4126" spans="6:22" x14ac:dyDescent="0.2">
      <c r="F4126"/>
      <c r="M4126" s="2"/>
      <c r="N4126"/>
      <c r="O4126"/>
      <c r="U4126"/>
      <c r="V4126"/>
    </row>
    <row r="4127" spans="6:22" x14ac:dyDescent="0.2">
      <c r="F4127"/>
      <c r="M4127" s="2"/>
      <c r="N4127"/>
      <c r="O4127"/>
      <c r="U4127"/>
      <c r="V4127"/>
    </row>
    <row r="4128" spans="6:22" x14ac:dyDescent="0.2">
      <c r="F4128"/>
      <c r="M4128" s="2"/>
      <c r="N4128"/>
      <c r="O4128"/>
      <c r="U4128"/>
      <c r="V4128"/>
    </row>
    <row r="4129" spans="6:22" x14ac:dyDescent="0.2">
      <c r="F4129"/>
      <c r="M4129" s="2"/>
      <c r="N4129"/>
      <c r="O4129"/>
      <c r="U4129"/>
      <c r="V4129"/>
    </row>
    <row r="4130" spans="6:22" x14ac:dyDescent="0.2">
      <c r="F4130"/>
      <c r="M4130" s="2"/>
      <c r="N4130"/>
      <c r="O4130"/>
      <c r="U4130"/>
      <c r="V4130"/>
    </row>
    <row r="4131" spans="6:22" x14ac:dyDescent="0.2">
      <c r="F4131"/>
      <c r="M4131" s="2"/>
      <c r="N4131"/>
      <c r="O4131"/>
      <c r="U4131"/>
      <c r="V4131"/>
    </row>
    <row r="4132" spans="6:22" x14ac:dyDescent="0.2">
      <c r="F4132"/>
      <c r="M4132" s="2"/>
      <c r="N4132"/>
      <c r="O4132"/>
      <c r="U4132"/>
      <c r="V4132"/>
    </row>
    <row r="4133" spans="6:22" x14ac:dyDescent="0.2">
      <c r="F4133"/>
      <c r="M4133" s="2"/>
      <c r="N4133"/>
      <c r="O4133"/>
      <c r="U4133"/>
      <c r="V4133"/>
    </row>
    <row r="4134" spans="6:22" x14ac:dyDescent="0.2">
      <c r="F4134"/>
      <c r="M4134" s="2"/>
      <c r="N4134"/>
      <c r="O4134"/>
      <c r="U4134"/>
      <c r="V4134"/>
    </row>
    <row r="4135" spans="6:22" x14ac:dyDescent="0.2">
      <c r="M4135" s="2"/>
    </row>
    <row r="4136" spans="6:22" x14ac:dyDescent="0.2">
      <c r="M4136" s="2"/>
    </row>
    <row r="4137" spans="6:22" x14ac:dyDescent="0.2">
      <c r="M4137" s="2"/>
    </row>
    <row r="4138" spans="6:22" x14ac:dyDescent="0.2">
      <c r="M4138" s="2"/>
    </row>
    <row r="4139" spans="6:22" x14ac:dyDescent="0.2">
      <c r="M4139" s="2"/>
    </row>
    <row r="4140" spans="6:22" x14ac:dyDescent="0.2">
      <c r="M4140" s="2"/>
    </row>
    <row r="4141" spans="6:22" x14ac:dyDescent="0.2">
      <c r="F4141"/>
      <c r="M4141" s="2"/>
      <c r="N4141"/>
      <c r="O4141"/>
      <c r="U4141"/>
      <c r="V4141"/>
    </row>
    <row r="4142" spans="6:22" x14ac:dyDescent="0.2">
      <c r="F4142"/>
      <c r="M4142" s="2"/>
      <c r="N4142"/>
      <c r="O4142"/>
      <c r="U4142"/>
      <c r="V4142"/>
    </row>
    <row r="4143" spans="6:22" x14ac:dyDescent="0.2">
      <c r="F4143"/>
      <c r="M4143" s="2"/>
      <c r="N4143"/>
      <c r="O4143"/>
      <c r="U4143"/>
      <c r="V4143"/>
    </row>
    <row r="4144" spans="6:22" x14ac:dyDescent="0.2">
      <c r="F4144"/>
      <c r="M4144" s="2"/>
      <c r="N4144"/>
      <c r="O4144"/>
      <c r="U4144"/>
      <c r="V4144"/>
    </row>
    <row r="4145" spans="6:22" x14ac:dyDescent="0.2">
      <c r="F4145"/>
      <c r="M4145" s="2"/>
      <c r="N4145"/>
      <c r="O4145"/>
      <c r="U4145"/>
      <c r="V4145"/>
    </row>
    <row r="4146" spans="6:22" x14ac:dyDescent="0.2">
      <c r="F4146"/>
      <c r="M4146" s="2"/>
      <c r="N4146"/>
      <c r="O4146"/>
      <c r="U4146"/>
      <c r="V4146"/>
    </row>
    <row r="4147" spans="6:22" x14ac:dyDescent="0.2">
      <c r="F4147"/>
      <c r="M4147" s="2"/>
      <c r="N4147"/>
      <c r="O4147"/>
      <c r="U4147"/>
      <c r="V4147"/>
    </row>
    <row r="4148" spans="6:22" x14ac:dyDescent="0.2">
      <c r="F4148"/>
      <c r="M4148" s="2"/>
      <c r="N4148"/>
      <c r="O4148"/>
      <c r="U4148"/>
      <c r="V4148"/>
    </row>
    <row r="4149" spans="6:22" x14ac:dyDescent="0.2">
      <c r="F4149"/>
      <c r="M4149" s="2"/>
      <c r="N4149"/>
      <c r="O4149"/>
      <c r="U4149"/>
      <c r="V4149"/>
    </row>
    <row r="4150" spans="6:22" x14ac:dyDescent="0.2">
      <c r="F4150"/>
      <c r="M4150" s="2"/>
      <c r="N4150"/>
      <c r="O4150"/>
      <c r="U4150"/>
      <c r="V4150"/>
    </row>
    <row r="4151" spans="6:22" x14ac:dyDescent="0.2">
      <c r="F4151"/>
      <c r="M4151" s="2"/>
      <c r="N4151"/>
      <c r="O4151"/>
      <c r="U4151"/>
      <c r="V4151"/>
    </row>
    <row r="4152" spans="6:22" x14ac:dyDescent="0.2">
      <c r="F4152"/>
      <c r="M4152" s="2"/>
      <c r="N4152"/>
      <c r="O4152"/>
      <c r="U4152"/>
      <c r="V4152"/>
    </row>
    <row r="4153" spans="6:22" x14ac:dyDescent="0.2">
      <c r="F4153"/>
      <c r="M4153" s="2"/>
      <c r="N4153"/>
      <c r="O4153"/>
      <c r="U4153"/>
      <c r="V4153"/>
    </row>
    <row r="4154" spans="6:22" x14ac:dyDescent="0.2">
      <c r="F4154"/>
      <c r="M4154" s="2"/>
      <c r="N4154"/>
      <c r="O4154"/>
      <c r="U4154"/>
      <c r="V4154"/>
    </row>
    <row r="4155" spans="6:22" x14ac:dyDescent="0.2">
      <c r="F4155"/>
      <c r="M4155" s="2"/>
      <c r="N4155"/>
      <c r="O4155"/>
      <c r="U4155"/>
      <c r="V4155"/>
    </row>
    <row r="4156" spans="6:22" x14ac:dyDescent="0.2">
      <c r="F4156"/>
      <c r="M4156" s="2"/>
      <c r="N4156"/>
      <c r="O4156"/>
      <c r="U4156"/>
      <c r="V4156"/>
    </row>
    <row r="4157" spans="6:22" x14ac:dyDescent="0.2">
      <c r="F4157"/>
      <c r="M4157" s="2"/>
      <c r="N4157"/>
      <c r="O4157"/>
      <c r="U4157"/>
      <c r="V4157"/>
    </row>
    <row r="4158" spans="6:22" x14ac:dyDescent="0.2">
      <c r="F4158"/>
      <c r="M4158" s="2"/>
      <c r="N4158"/>
      <c r="O4158"/>
      <c r="U4158"/>
      <c r="V4158"/>
    </row>
    <row r="4159" spans="6:22" x14ac:dyDescent="0.2">
      <c r="F4159"/>
      <c r="M4159" s="2"/>
      <c r="N4159"/>
      <c r="O4159"/>
      <c r="U4159"/>
      <c r="V4159"/>
    </row>
    <row r="4160" spans="6:22" x14ac:dyDescent="0.2">
      <c r="F4160"/>
      <c r="M4160" s="2"/>
      <c r="N4160"/>
      <c r="O4160"/>
      <c r="U4160"/>
      <c r="V4160"/>
    </row>
    <row r="4161" spans="6:22" x14ac:dyDescent="0.2">
      <c r="F4161"/>
      <c r="M4161" s="2"/>
      <c r="N4161"/>
      <c r="O4161"/>
      <c r="U4161"/>
      <c r="V4161"/>
    </row>
    <row r="4162" spans="6:22" x14ac:dyDescent="0.2">
      <c r="F4162"/>
      <c r="M4162" s="2"/>
      <c r="N4162"/>
      <c r="O4162"/>
      <c r="U4162"/>
      <c r="V4162"/>
    </row>
    <row r="4163" spans="6:22" x14ac:dyDescent="0.2">
      <c r="F4163"/>
      <c r="M4163" s="2"/>
      <c r="N4163"/>
      <c r="O4163"/>
      <c r="U4163"/>
      <c r="V4163"/>
    </row>
    <row r="4164" spans="6:22" x14ac:dyDescent="0.2">
      <c r="F4164"/>
      <c r="M4164" s="2"/>
      <c r="N4164"/>
      <c r="O4164"/>
      <c r="U4164"/>
      <c r="V4164"/>
    </row>
    <row r="4165" spans="6:22" x14ac:dyDescent="0.2">
      <c r="F4165"/>
      <c r="M4165" s="2"/>
      <c r="N4165"/>
      <c r="O4165"/>
      <c r="U4165"/>
      <c r="V4165"/>
    </row>
    <row r="4166" spans="6:22" x14ac:dyDescent="0.2">
      <c r="F4166"/>
      <c r="M4166" s="2"/>
      <c r="N4166"/>
      <c r="O4166"/>
      <c r="U4166"/>
      <c r="V4166"/>
    </row>
    <row r="4167" spans="6:22" x14ac:dyDescent="0.2">
      <c r="F4167"/>
      <c r="M4167" s="2"/>
      <c r="N4167"/>
      <c r="O4167"/>
      <c r="U4167"/>
      <c r="V4167"/>
    </row>
    <row r="4168" spans="6:22" x14ac:dyDescent="0.2">
      <c r="F4168"/>
      <c r="M4168" s="2"/>
      <c r="N4168"/>
      <c r="O4168"/>
      <c r="U4168"/>
      <c r="V4168"/>
    </row>
    <row r="4169" spans="6:22" x14ac:dyDescent="0.2">
      <c r="F4169"/>
      <c r="M4169" s="2"/>
      <c r="N4169"/>
      <c r="O4169"/>
      <c r="U4169"/>
      <c r="V4169"/>
    </row>
    <row r="4170" spans="6:22" x14ac:dyDescent="0.2">
      <c r="F4170"/>
      <c r="M4170" s="2"/>
      <c r="N4170"/>
      <c r="O4170"/>
      <c r="U4170"/>
      <c r="V4170"/>
    </row>
    <row r="4171" spans="6:22" x14ac:dyDescent="0.2">
      <c r="F4171"/>
      <c r="M4171" s="2"/>
      <c r="N4171"/>
      <c r="O4171"/>
      <c r="U4171"/>
      <c r="V4171"/>
    </row>
    <row r="4172" spans="6:22" x14ac:dyDescent="0.2">
      <c r="F4172"/>
      <c r="M4172" s="2"/>
      <c r="N4172"/>
      <c r="O4172"/>
      <c r="U4172"/>
      <c r="V4172"/>
    </row>
    <row r="4173" spans="6:22" x14ac:dyDescent="0.2">
      <c r="F4173"/>
      <c r="M4173" s="2"/>
      <c r="N4173"/>
      <c r="O4173"/>
      <c r="U4173"/>
      <c r="V4173"/>
    </row>
    <row r="4174" spans="6:22" x14ac:dyDescent="0.2">
      <c r="F4174"/>
      <c r="M4174" s="2"/>
      <c r="N4174"/>
      <c r="O4174"/>
      <c r="U4174"/>
      <c r="V4174"/>
    </row>
    <row r="4175" spans="6:22" x14ac:dyDescent="0.2">
      <c r="F4175"/>
      <c r="M4175" s="2"/>
      <c r="N4175"/>
      <c r="O4175"/>
      <c r="U4175"/>
      <c r="V4175"/>
    </row>
    <row r="4176" spans="6:22" x14ac:dyDescent="0.2">
      <c r="F4176"/>
      <c r="M4176" s="2"/>
      <c r="N4176"/>
      <c r="O4176"/>
      <c r="U4176"/>
      <c r="V4176"/>
    </row>
    <row r="4177" spans="6:22" x14ac:dyDescent="0.2">
      <c r="F4177"/>
      <c r="M4177" s="2"/>
      <c r="N4177"/>
      <c r="O4177"/>
      <c r="U4177"/>
      <c r="V4177"/>
    </row>
    <row r="4178" spans="6:22" x14ac:dyDescent="0.2">
      <c r="F4178"/>
      <c r="M4178" s="2"/>
      <c r="N4178"/>
      <c r="O4178"/>
      <c r="U4178"/>
      <c r="V4178"/>
    </row>
    <row r="4179" spans="6:22" x14ac:dyDescent="0.2">
      <c r="F4179"/>
      <c r="M4179" s="2"/>
      <c r="N4179"/>
      <c r="O4179"/>
      <c r="U4179"/>
      <c r="V4179"/>
    </row>
    <row r="4180" spans="6:22" x14ac:dyDescent="0.2">
      <c r="F4180"/>
      <c r="M4180" s="2"/>
      <c r="N4180"/>
      <c r="O4180"/>
      <c r="U4180"/>
      <c r="V4180"/>
    </row>
    <row r="4181" spans="6:22" x14ac:dyDescent="0.2">
      <c r="F4181"/>
      <c r="M4181" s="2"/>
      <c r="N4181"/>
      <c r="O4181"/>
      <c r="U4181"/>
      <c r="V4181"/>
    </row>
    <row r="4182" spans="6:22" x14ac:dyDescent="0.2">
      <c r="F4182"/>
      <c r="M4182" s="2"/>
      <c r="N4182"/>
      <c r="O4182"/>
      <c r="U4182"/>
      <c r="V4182"/>
    </row>
    <row r="4183" spans="6:22" x14ac:dyDescent="0.2">
      <c r="F4183"/>
      <c r="M4183" s="2"/>
      <c r="N4183"/>
      <c r="O4183"/>
      <c r="U4183"/>
      <c r="V4183"/>
    </row>
    <row r="4184" spans="6:22" x14ac:dyDescent="0.2">
      <c r="F4184"/>
      <c r="M4184" s="2"/>
      <c r="N4184"/>
      <c r="O4184"/>
      <c r="U4184"/>
      <c r="V4184"/>
    </row>
    <row r="4185" spans="6:22" x14ac:dyDescent="0.2">
      <c r="F4185"/>
      <c r="M4185" s="2"/>
      <c r="N4185"/>
      <c r="O4185"/>
      <c r="U4185"/>
      <c r="V4185"/>
    </row>
    <row r="4186" spans="6:22" x14ac:dyDescent="0.2">
      <c r="F4186"/>
      <c r="M4186" s="2"/>
      <c r="N4186"/>
      <c r="O4186"/>
      <c r="U4186"/>
      <c r="V4186"/>
    </row>
    <row r="4187" spans="6:22" x14ac:dyDescent="0.2">
      <c r="F4187"/>
      <c r="M4187" s="2"/>
      <c r="N4187"/>
      <c r="O4187"/>
      <c r="U4187"/>
      <c r="V4187"/>
    </row>
    <row r="4188" spans="6:22" x14ac:dyDescent="0.2">
      <c r="F4188"/>
      <c r="M4188" s="2"/>
      <c r="N4188"/>
      <c r="O4188"/>
      <c r="U4188"/>
      <c r="V4188"/>
    </row>
    <row r="4189" spans="6:22" x14ac:dyDescent="0.2">
      <c r="F4189"/>
      <c r="M4189" s="2"/>
      <c r="N4189"/>
      <c r="O4189"/>
      <c r="U4189"/>
      <c r="V4189"/>
    </row>
    <row r="4190" spans="6:22" x14ac:dyDescent="0.2">
      <c r="F4190"/>
      <c r="M4190" s="2"/>
      <c r="N4190"/>
      <c r="O4190"/>
      <c r="U4190"/>
      <c r="V4190"/>
    </row>
    <row r="4191" spans="6:22" x14ac:dyDescent="0.2">
      <c r="F4191"/>
      <c r="M4191" s="2"/>
      <c r="N4191"/>
      <c r="O4191"/>
      <c r="U4191"/>
      <c r="V4191"/>
    </row>
    <row r="4192" spans="6:22" x14ac:dyDescent="0.2">
      <c r="F4192"/>
      <c r="M4192" s="2"/>
      <c r="N4192"/>
      <c r="O4192"/>
      <c r="U4192"/>
      <c r="V4192"/>
    </row>
    <row r="4193" spans="6:22" x14ac:dyDescent="0.2">
      <c r="F4193"/>
      <c r="M4193" s="2"/>
      <c r="N4193"/>
      <c r="O4193"/>
      <c r="U4193"/>
      <c r="V4193"/>
    </row>
    <row r="4194" spans="6:22" x14ac:dyDescent="0.2">
      <c r="F4194"/>
      <c r="M4194" s="2"/>
      <c r="N4194"/>
      <c r="O4194"/>
      <c r="U4194"/>
      <c r="V4194"/>
    </row>
    <row r="4195" spans="6:22" x14ac:dyDescent="0.2">
      <c r="F4195"/>
      <c r="M4195" s="2"/>
      <c r="N4195"/>
      <c r="O4195"/>
      <c r="U4195"/>
      <c r="V4195"/>
    </row>
    <row r="4196" spans="6:22" x14ac:dyDescent="0.2">
      <c r="F4196"/>
      <c r="M4196" s="2"/>
      <c r="N4196"/>
      <c r="O4196"/>
      <c r="U4196"/>
      <c r="V4196"/>
    </row>
    <row r="4197" spans="6:22" x14ac:dyDescent="0.2">
      <c r="F4197"/>
      <c r="M4197" s="2"/>
      <c r="N4197"/>
      <c r="O4197"/>
      <c r="U4197"/>
      <c r="V4197"/>
    </row>
    <row r="4198" spans="6:22" x14ac:dyDescent="0.2">
      <c r="F4198"/>
      <c r="M4198" s="2"/>
      <c r="N4198"/>
      <c r="O4198"/>
      <c r="U4198"/>
      <c r="V4198"/>
    </row>
    <row r="4199" spans="6:22" x14ac:dyDescent="0.2">
      <c r="F4199"/>
      <c r="M4199" s="2"/>
      <c r="N4199"/>
      <c r="O4199"/>
      <c r="U4199"/>
      <c r="V4199"/>
    </row>
    <row r="4200" spans="6:22" x14ac:dyDescent="0.2">
      <c r="F4200"/>
      <c r="M4200" s="2"/>
      <c r="N4200"/>
      <c r="O4200"/>
      <c r="U4200"/>
      <c r="V4200"/>
    </row>
    <row r="4201" spans="6:22" x14ac:dyDescent="0.2">
      <c r="F4201"/>
      <c r="M4201" s="2"/>
      <c r="N4201"/>
      <c r="O4201"/>
      <c r="U4201"/>
      <c r="V4201"/>
    </row>
    <row r="4202" spans="6:22" x14ac:dyDescent="0.2">
      <c r="F4202"/>
      <c r="M4202" s="2"/>
      <c r="N4202"/>
      <c r="O4202"/>
      <c r="U4202"/>
      <c r="V4202"/>
    </row>
    <row r="4203" spans="6:22" x14ac:dyDescent="0.2">
      <c r="F4203"/>
      <c r="M4203" s="2"/>
      <c r="N4203"/>
      <c r="O4203"/>
      <c r="U4203"/>
      <c r="V4203"/>
    </row>
    <row r="4204" spans="6:22" x14ac:dyDescent="0.2">
      <c r="F4204"/>
      <c r="M4204" s="2"/>
      <c r="N4204"/>
      <c r="O4204"/>
      <c r="U4204"/>
      <c r="V4204"/>
    </row>
    <row r="4205" spans="6:22" x14ac:dyDescent="0.2">
      <c r="F4205"/>
      <c r="M4205" s="2"/>
      <c r="N4205"/>
      <c r="O4205"/>
      <c r="U4205"/>
      <c r="V4205"/>
    </row>
    <row r="4206" spans="6:22" x14ac:dyDescent="0.2">
      <c r="F4206"/>
      <c r="M4206" s="2"/>
      <c r="N4206"/>
      <c r="O4206"/>
      <c r="U4206"/>
      <c r="V4206"/>
    </row>
    <row r="4207" spans="6:22" x14ac:dyDescent="0.2">
      <c r="F4207"/>
      <c r="M4207" s="2"/>
      <c r="N4207"/>
      <c r="O4207"/>
      <c r="U4207"/>
      <c r="V4207"/>
    </row>
    <row r="4208" spans="6:22" x14ac:dyDescent="0.2">
      <c r="F4208"/>
      <c r="M4208" s="2"/>
      <c r="N4208"/>
      <c r="O4208"/>
      <c r="U4208"/>
      <c r="V4208"/>
    </row>
    <row r="4209" spans="6:22" x14ac:dyDescent="0.2">
      <c r="F4209"/>
      <c r="M4209" s="2"/>
      <c r="N4209"/>
      <c r="O4209"/>
      <c r="U4209"/>
      <c r="V4209"/>
    </row>
    <row r="4210" spans="6:22" x14ac:dyDescent="0.2">
      <c r="F4210"/>
      <c r="M4210" s="2"/>
      <c r="N4210"/>
      <c r="O4210"/>
      <c r="U4210"/>
      <c r="V4210"/>
    </row>
    <row r="4211" spans="6:22" x14ac:dyDescent="0.2">
      <c r="F4211"/>
      <c r="M4211" s="2"/>
      <c r="N4211"/>
      <c r="O4211"/>
      <c r="U4211"/>
      <c r="V4211"/>
    </row>
    <row r="4212" spans="6:22" x14ac:dyDescent="0.2">
      <c r="F4212"/>
      <c r="M4212" s="2"/>
      <c r="N4212"/>
      <c r="O4212"/>
      <c r="U4212"/>
      <c r="V4212"/>
    </row>
    <row r="4213" spans="6:22" x14ac:dyDescent="0.2">
      <c r="F4213"/>
      <c r="M4213" s="2"/>
      <c r="N4213"/>
      <c r="O4213"/>
      <c r="U4213"/>
      <c r="V4213"/>
    </row>
    <row r="4214" spans="6:22" x14ac:dyDescent="0.2">
      <c r="F4214"/>
      <c r="M4214" s="2"/>
      <c r="N4214"/>
      <c r="O4214"/>
      <c r="U4214"/>
      <c r="V4214"/>
    </row>
    <row r="4215" spans="6:22" x14ac:dyDescent="0.2">
      <c r="F4215"/>
      <c r="M4215" s="2"/>
      <c r="N4215"/>
      <c r="O4215"/>
      <c r="U4215"/>
      <c r="V4215"/>
    </row>
    <row r="4216" spans="6:22" x14ac:dyDescent="0.2">
      <c r="F4216"/>
      <c r="M4216" s="2"/>
      <c r="N4216"/>
      <c r="O4216"/>
      <c r="U4216"/>
      <c r="V4216"/>
    </row>
    <row r="4217" spans="6:22" x14ac:dyDescent="0.2">
      <c r="F4217"/>
      <c r="M4217" s="2"/>
      <c r="N4217"/>
      <c r="O4217"/>
      <c r="U4217"/>
      <c r="V4217"/>
    </row>
    <row r="4218" spans="6:22" x14ac:dyDescent="0.2">
      <c r="F4218"/>
      <c r="M4218" s="2"/>
      <c r="N4218"/>
      <c r="O4218"/>
      <c r="U4218"/>
      <c r="V4218"/>
    </row>
    <row r="4219" spans="6:22" x14ac:dyDescent="0.2">
      <c r="F4219"/>
      <c r="M4219" s="2"/>
      <c r="N4219"/>
      <c r="O4219"/>
      <c r="U4219"/>
      <c r="V4219"/>
    </row>
    <row r="4220" spans="6:22" x14ac:dyDescent="0.2">
      <c r="F4220"/>
      <c r="M4220" s="2"/>
      <c r="N4220"/>
      <c r="O4220"/>
      <c r="U4220"/>
      <c r="V4220"/>
    </row>
    <row r="4221" spans="6:22" x14ac:dyDescent="0.2">
      <c r="F4221"/>
      <c r="M4221" s="2"/>
      <c r="N4221"/>
      <c r="O4221"/>
      <c r="U4221"/>
      <c r="V4221"/>
    </row>
    <row r="4222" spans="6:22" x14ac:dyDescent="0.2">
      <c r="F4222"/>
      <c r="M4222" s="2"/>
      <c r="N4222"/>
      <c r="O4222"/>
      <c r="U4222"/>
      <c r="V4222"/>
    </row>
    <row r="4223" spans="6:22" x14ac:dyDescent="0.2">
      <c r="F4223"/>
      <c r="M4223" s="2"/>
      <c r="N4223"/>
      <c r="O4223"/>
      <c r="U4223"/>
      <c r="V4223"/>
    </row>
    <row r="4224" spans="6:22" x14ac:dyDescent="0.2">
      <c r="F4224"/>
      <c r="M4224" s="2"/>
      <c r="N4224"/>
      <c r="O4224"/>
      <c r="U4224"/>
      <c r="V4224"/>
    </row>
    <row r="4225" spans="6:22" x14ac:dyDescent="0.2">
      <c r="F4225"/>
      <c r="M4225" s="2"/>
      <c r="N4225"/>
      <c r="O4225"/>
      <c r="U4225"/>
      <c r="V4225"/>
    </row>
    <row r="4226" spans="6:22" x14ac:dyDescent="0.2">
      <c r="F4226"/>
      <c r="M4226" s="2"/>
      <c r="N4226"/>
      <c r="O4226"/>
      <c r="U4226"/>
      <c r="V4226"/>
    </row>
    <row r="4227" spans="6:22" x14ac:dyDescent="0.2">
      <c r="F4227"/>
      <c r="M4227" s="2"/>
      <c r="N4227"/>
      <c r="O4227"/>
      <c r="U4227"/>
      <c r="V4227"/>
    </row>
    <row r="4228" spans="6:22" x14ac:dyDescent="0.2">
      <c r="F4228"/>
      <c r="M4228" s="2"/>
      <c r="N4228"/>
      <c r="O4228"/>
      <c r="U4228"/>
      <c r="V4228"/>
    </row>
    <row r="4229" spans="6:22" x14ac:dyDescent="0.2">
      <c r="F4229"/>
      <c r="M4229" s="2"/>
      <c r="N4229"/>
      <c r="O4229"/>
      <c r="U4229"/>
      <c r="V4229"/>
    </row>
    <row r="4230" spans="6:22" x14ac:dyDescent="0.2">
      <c r="F4230"/>
      <c r="M4230" s="2"/>
      <c r="N4230"/>
      <c r="O4230"/>
      <c r="U4230"/>
      <c r="V4230"/>
    </row>
    <row r="4231" spans="6:22" x14ac:dyDescent="0.2">
      <c r="F4231"/>
      <c r="M4231" s="2"/>
      <c r="N4231"/>
      <c r="O4231"/>
      <c r="U4231"/>
      <c r="V4231"/>
    </row>
    <row r="4232" spans="6:22" x14ac:dyDescent="0.2">
      <c r="F4232"/>
      <c r="M4232" s="2"/>
      <c r="N4232"/>
      <c r="O4232"/>
      <c r="U4232"/>
      <c r="V4232"/>
    </row>
    <row r="4233" spans="6:22" x14ac:dyDescent="0.2">
      <c r="F4233"/>
      <c r="M4233" s="2"/>
      <c r="N4233"/>
      <c r="O4233"/>
      <c r="U4233"/>
      <c r="V4233"/>
    </row>
    <row r="4234" spans="6:22" x14ac:dyDescent="0.2">
      <c r="F4234"/>
      <c r="M4234" s="2"/>
      <c r="N4234"/>
      <c r="O4234"/>
      <c r="U4234"/>
      <c r="V4234"/>
    </row>
    <row r="4235" spans="6:22" x14ac:dyDescent="0.2">
      <c r="F4235"/>
      <c r="M4235" s="2"/>
      <c r="N4235"/>
      <c r="O4235"/>
      <c r="U4235"/>
      <c r="V4235"/>
    </row>
    <row r="4236" spans="6:22" x14ac:dyDescent="0.2">
      <c r="F4236"/>
      <c r="M4236" s="2"/>
      <c r="N4236"/>
      <c r="O4236"/>
      <c r="U4236"/>
      <c r="V4236"/>
    </row>
    <row r="4237" spans="6:22" x14ac:dyDescent="0.2">
      <c r="F4237"/>
      <c r="M4237" s="2"/>
      <c r="N4237"/>
      <c r="O4237"/>
      <c r="U4237"/>
      <c r="V4237"/>
    </row>
    <row r="4238" spans="6:22" x14ac:dyDescent="0.2">
      <c r="F4238"/>
      <c r="M4238" s="2"/>
      <c r="N4238"/>
      <c r="O4238"/>
      <c r="U4238"/>
      <c r="V4238"/>
    </row>
    <row r="4239" spans="6:22" x14ac:dyDescent="0.2">
      <c r="F4239"/>
      <c r="M4239" s="2"/>
      <c r="N4239"/>
      <c r="O4239"/>
      <c r="U4239"/>
      <c r="V4239"/>
    </row>
    <row r="4240" spans="6:22" x14ac:dyDescent="0.2">
      <c r="F4240"/>
      <c r="M4240" s="2"/>
      <c r="N4240"/>
      <c r="O4240"/>
      <c r="U4240"/>
      <c r="V4240"/>
    </row>
    <row r="4241" spans="6:22" x14ac:dyDescent="0.2">
      <c r="F4241"/>
      <c r="M4241" s="2"/>
      <c r="N4241"/>
      <c r="O4241"/>
      <c r="U4241"/>
      <c r="V4241"/>
    </row>
    <row r="4242" spans="6:22" x14ac:dyDescent="0.2">
      <c r="F4242"/>
      <c r="M4242" s="2"/>
      <c r="N4242"/>
      <c r="O4242"/>
      <c r="U4242"/>
      <c r="V4242"/>
    </row>
    <row r="4243" spans="6:22" x14ac:dyDescent="0.2">
      <c r="F4243"/>
      <c r="M4243" s="2"/>
      <c r="N4243"/>
      <c r="O4243"/>
      <c r="U4243"/>
      <c r="V4243"/>
    </row>
    <row r="4244" spans="6:22" x14ac:dyDescent="0.2">
      <c r="F4244"/>
      <c r="M4244" s="2"/>
      <c r="N4244"/>
      <c r="O4244"/>
      <c r="U4244"/>
      <c r="V4244"/>
    </row>
    <row r="4245" spans="6:22" x14ac:dyDescent="0.2">
      <c r="F4245"/>
      <c r="M4245" s="2"/>
      <c r="N4245"/>
      <c r="O4245"/>
      <c r="U4245"/>
      <c r="V4245"/>
    </row>
    <row r="4246" spans="6:22" x14ac:dyDescent="0.2">
      <c r="F4246"/>
      <c r="M4246" s="2"/>
      <c r="N4246"/>
      <c r="O4246"/>
      <c r="U4246"/>
      <c r="V4246"/>
    </row>
    <row r="4247" spans="6:22" x14ac:dyDescent="0.2">
      <c r="F4247"/>
      <c r="M4247" s="2"/>
      <c r="N4247"/>
      <c r="O4247"/>
      <c r="U4247"/>
      <c r="V4247"/>
    </row>
    <row r="4248" spans="6:22" x14ac:dyDescent="0.2">
      <c r="F4248"/>
      <c r="M4248" s="2"/>
      <c r="N4248"/>
      <c r="O4248"/>
      <c r="U4248"/>
      <c r="V4248"/>
    </row>
    <row r="4249" spans="6:22" x14ac:dyDescent="0.2">
      <c r="F4249"/>
      <c r="M4249" s="2"/>
      <c r="N4249"/>
      <c r="O4249"/>
      <c r="U4249"/>
      <c r="V4249"/>
    </row>
    <row r="4250" spans="6:22" x14ac:dyDescent="0.2">
      <c r="F4250"/>
      <c r="M4250" s="2"/>
      <c r="N4250"/>
      <c r="O4250"/>
      <c r="U4250"/>
      <c r="V4250"/>
    </row>
    <row r="4251" spans="6:22" x14ac:dyDescent="0.2">
      <c r="F4251"/>
      <c r="M4251" s="2"/>
      <c r="N4251"/>
      <c r="O4251"/>
      <c r="U4251"/>
      <c r="V4251"/>
    </row>
    <row r="4252" spans="6:22" x14ac:dyDescent="0.2">
      <c r="F4252"/>
      <c r="M4252" s="2"/>
      <c r="N4252"/>
      <c r="O4252"/>
      <c r="U4252"/>
      <c r="V4252"/>
    </row>
    <row r="4253" spans="6:22" x14ac:dyDescent="0.2">
      <c r="F4253"/>
      <c r="M4253" s="2"/>
      <c r="N4253"/>
      <c r="O4253"/>
      <c r="U4253"/>
      <c r="V4253"/>
    </row>
    <row r="4254" spans="6:22" x14ac:dyDescent="0.2">
      <c r="F4254"/>
      <c r="M4254" s="2"/>
      <c r="N4254"/>
      <c r="O4254"/>
      <c r="U4254"/>
      <c r="V4254"/>
    </row>
    <row r="4255" spans="6:22" x14ac:dyDescent="0.2">
      <c r="F4255"/>
      <c r="M4255" s="2"/>
      <c r="N4255"/>
      <c r="O4255"/>
      <c r="U4255"/>
      <c r="V4255"/>
    </row>
    <row r="4256" spans="6:22" x14ac:dyDescent="0.2">
      <c r="F4256"/>
      <c r="M4256" s="2"/>
      <c r="N4256"/>
      <c r="O4256"/>
      <c r="U4256"/>
      <c r="V4256"/>
    </row>
    <row r="4257" spans="6:22" x14ac:dyDescent="0.2">
      <c r="F4257"/>
      <c r="M4257" s="2"/>
      <c r="N4257"/>
      <c r="O4257"/>
      <c r="U4257"/>
      <c r="V4257"/>
    </row>
    <row r="4258" spans="6:22" x14ac:dyDescent="0.2">
      <c r="F4258"/>
      <c r="M4258" s="2"/>
      <c r="N4258"/>
      <c r="O4258"/>
      <c r="U4258"/>
      <c r="V4258"/>
    </row>
    <row r="4259" spans="6:22" x14ac:dyDescent="0.2">
      <c r="F4259"/>
      <c r="M4259" s="2"/>
      <c r="N4259"/>
      <c r="O4259"/>
      <c r="U4259"/>
      <c r="V4259"/>
    </row>
    <row r="4260" spans="6:22" x14ac:dyDescent="0.2">
      <c r="F4260"/>
      <c r="M4260" s="2"/>
      <c r="N4260"/>
      <c r="O4260"/>
      <c r="U4260"/>
      <c r="V4260"/>
    </row>
    <row r="4261" spans="6:22" x14ac:dyDescent="0.2">
      <c r="F4261"/>
      <c r="M4261" s="2"/>
      <c r="N4261"/>
      <c r="O4261"/>
      <c r="U4261"/>
      <c r="V4261"/>
    </row>
    <row r="4262" spans="6:22" x14ac:dyDescent="0.2">
      <c r="F4262"/>
      <c r="M4262" s="2"/>
      <c r="N4262"/>
      <c r="O4262"/>
      <c r="U4262"/>
      <c r="V4262"/>
    </row>
    <row r="4263" spans="6:22" x14ac:dyDescent="0.2">
      <c r="F4263"/>
      <c r="M4263" s="2"/>
      <c r="N4263"/>
      <c r="O4263"/>
      <c r="U4263"/>
      <c r="V4263"/>
    </row>
    <row r="4264" spans="6:22" x14ac:dyDescent="0.2">
      <c r="F4264"/>
      <c r="M4264" s="2"/>
      <c r="N4264"/>
      <c r="O4264"/>
      <c r="U4264"/>
      <c r="V4264"/>
    </row>
    <row r="4265" spans="6:22" x14ac:dyDescent="0.2">
      <c r="F4265"/>
      <c r="M4265" s="2"/>
      <c r="N4265"/>
      <c r="O4265"/>
      <c r="U4265"/>
      <c r="V4265"/>
    </row>
    <row r="4266" spans="6:22" x14ac:dyDescent="0.2">
      <c r="F4266"/>
      <c r="M4266" s="2"/>
      <c r="N4266"/>
      <c r="O4266"/>
      <c r="U4266"/>
      <c r="V4266"/>
    </row>
    <row r="4267" spans="6:22" x14ac:dyDescent="0.2">
      <c r="F4267"/>
      <c r="M4267" s="2"/>
      <c r="N4267"/>
      <c r="O4267"/>
      <c r="U4267"/>
      <c r="V4267"/>
    </row>
    <row r="4268" spans="6:22" x14ac:dyDescent="0.2">
      <c r="F4268"/>
      <c r="M4268" s="2"/>
      <c r="N4268"/>
      <c r="O4268"/>
      <c r="U4268"/>
      <c r="V4268"/>
    </row>
    <row r="4269" spans="6:22" x14ac:dyDescent="0.2">
      <c r="F4269"/>
      <c r="M4269" s="2"/>
      <c r="N4269"/>
      <c r="O4269"/>
      <c r="U4269"/>
      <c r="V4269"/>
    </row>
    <row r="4270" spans="6:22" x14ac:dyDescent="0.2">
      <c r="F4270"/>
      <c r="M4270" s="2"/>
      <c r="N4270"/>
      <c r="O4270"/>
      <c r="U4270"/>
      <c r="V4270"/>
    </row>
    <row r="4271" spans="6:22" x14ac:dyDescent="0.2">
      <c r="F4271"/>
      <c r="M4271" s="2"/>
      <c r="N4271"/>
      <c r="O4271"/>
      <c r="U4271"/>
      <c r="V4271"/>
    </row>
    <row r="4272" spans="6:22" x14ac:dyDescent="0.2">
      <c r="F4272"/>
      <c r="M4272" s="2"/>
      <c r="N4272"/>
      <c r="O4272"/>
      <c r="U4272"/>
      <c r="V4272"/>
    </row>
    <row r="4273" spans="6:22" x14ac:dyDescent="0.2">
      <c r="F4273"/>
      <c r="M4273" s="2"/>
      <c r="N4273"/>
      <c r="O4273"/>
      <c r="U4273"/>
      <c r="V4273"/>
    </row>
    <row r="4274" spans="6:22" x14ac:dyDescent="0.2">
      <c r="F4274"/>
      <c r="M4274" s="2"/>
      <c r="N4274"/>
      <c r="O4274"/>
      <c r="U4274"/>
      <c r="V4274"/>
    </row>
    <row r="4275" spans="6:22" x14ac:dyDescent="0.2">
      <c r="F4275"/>
      <c r="M4275" s="2"/>
      <c r="N4275"/>
      <c r="O4275"/>
      <c r="U4275"/>
      <c r="V4275"/>
    </row>
    <row r="4276" spans="6:22" x14ac:dyDescent="0.2">
      <c r="F4276"/>
      <c r="M4276" s="2"/>
      <c r="N4276"/>
      <c r="O4276"/>
      <c r="U4276"/>
      <c r="V4276"/>
    </row>
    <row r="4277" spans="6:22" x14ac:dyDescent="0.2">
      <c r="F4277"/>
      <c r="M4277" s="2"/>
      <c r="N4277"/>
      <c r="O4277"/>
      <c r="U4277"/>
      <c r="V4277"/>
    </row>
    <row r="4278" spans="6:22" x14ac:dyDescent="0.2">
      <c r="F4278"/>
      <c r="M4278" s="2"/>
      <c r="N4278"/>
      <c r="O4278"/>
      <c r="U4278"/>
      <c r="V4278"/>
    </row>
    <row r="4279" spans="6:22" x14ac:dyDescent="0.2">
      <c r="F4279"/>
      <c r="M4279" s="2"/>
      <c r="N4279"/>
      <c r="O4279"/>
      <c r="U4279"/>
      <c r="V4279"/>
    </row>
    <row r="4280" spans="6:22" x14ac:dyDescent="0.2">
      <c r="F4280"/>
      <c r="M4280" s="2"/>
      <c r="N4280"/>
      <c r="O4280"/>
      <c r="U4280"/>
      <c r="V4280"/>
    </row>
    <row r="4281" spans="6:22" x14ac:dyDescent="0.2">
      <c r="F4281"/>
      <c r="M4281" s="2"/>
      <c r="N4281"/>
      <c r="O4281"/>
      <c r="U4281"/>
      <c r="V4281"/>
    </row>
    <row r="4282" spans="6:22" x14ac:dyDescent="0.2">
      <c r="F4282"/>
      <c r="M4282" s="2"/>
      <c r="N4282"/>
      <c r="O4282"/>
      <c r="U4282"/>
      <c r="V4282"/>
    </row>
    <row r="4283" spans="6:22" x14ac:dyDescent="0.2">
      <c r="F4283"/>
      <c r="M4283" s="2"/>
      <c r="N4283"/>
      <c r="O4283"/>
      <c r="U4283"/>
      <c r="V4283"/>
    </row>
    <row r="4284" spans="6:22" x14ac:dyDescent="0.2">
      <c r="F4284"/>
      <c r="M4284" s="2"/>
      <c r="N4284"/>
      <c r="O4284"/>
      <c r="U4284"/>
      <c r="V4284"/>
    </row>
    <row r="4285" spans="6:22" x14ac:dyDescent="0.2">
      <c r="F4285"/>
      <c r="M4285" s="2"/>
      <c r="N4285"/>
      <c r="O4285"/>
      <c r="U4285"/>
      <c r="V4285"/>
    </row>
    <row r="4286" spans="6:22" x14ac:dyDescent="0.2">
      <c r="F4286"/>
      <c r="M4286" s="2"/>
      <c r="N4286"/>
      <c r="O4286"/>
      <c r="U4286"/>
      <c r="V4286"/>
    </row>
    <row r="4287" spans="6:22" x14ac:dyDescent="0.2">
      <c r="F4287"/>
      <c r="M4287" s="2"/>
      <c r="N4287"/>
      <c r="O4287"/>
      <c r="U4287"/>
      <c r="V4287"/>
    </row>
    <row r="4288" spans="6:22" x14ac:dyDescent="0.2">
      <c r="M4288" s="2"/>
    </row>
    <row r="4289" spans="6:22" x14ac:dyDescent="0.2">
      <c r="F4289"/>
      <c r="M4289" s="2"/>
      <c r="N4289"/>
      <c r="O4289"/>
      <c r="U4289"/>
      <c r="V4289"/>
    </row>
    <row r="4290" spans="6:22" x14ac:dyDescent="0.2">
      <c r="F4290"/>
      <c r="M4290" s="2"/>
      <c r="N4290"/>
      <c r="O4290"/>
      <c r="U4290"/>
      <c r="V4290"/>
    </row>
    <row r="4291" spans="6:22" x14ac:dyDescent="0.2">
      <c r="F4291"/>
      <c r="M4291" s="2"/>
      <c r="N4291"/>
      <c r="O4291"/>
      <c r="U4291"/>
      <c r="V4291"/>
    </row>
    <row r="4292" spans="6:22" x14ac:dyDescent="0.2">
      <c r="F4292"/>
      <c r="M4292" s="2"/>
      <c r="N4292"/>
      <c r="O4292"/>
      <c r="U4292"/>
      <c r="V4292"/>
    </row>
    <row r="4293" spans="6:22" x14ac:dyDescent="0.2">
      <c r="F4293"/>
      <c r="M4293" s="2"/>
      <c r="N4293"/>
      <c r="O4293"/>
      <c r="U4293"/>
      <c r="V4293"/>
    </row>
    <row r="4294" spans="6:22" x14ac:dyDescent="0.2">
      <c r="F4294"/>
      <c r="M4294" s="2"/>
      <c r="N4294"/>
      <c r="O4294"/>
      <c r="U4294"/>
      <c r="V4294"/>
    </row>
    <row r="4295" spans="6:22" x14ac:dyDescent="0.2">
      <c r="F4295"/>
      <c r="M4295" s="2"/>
      <c r="N4295"/>
      <c r="O4295"/>
      <c r="U4295"/>
      <c r="V4295"/>
    </row>
    <row r="4296" spans="6:22" x14ac:dyDescent="0.2">
      <c r="F4296"/>
      <c r="M4296" s="2"/>
      <c r="N4296"/>
      <c r="O4296"/>
      <c r="U4296"/>
      <c r="V4296"/>
    </row>
    <row r="4297" spans="6:22" x14ac:dyDescent="0.2">
      <c r="F4297"/>
      <c r="M4297" s="2"/>
      <c r="N4297"/>
      <c r="O4297"/>
      <c r="U4297"/>
      <c r="V4297"/>
    </row>
    <row r="4298" spans="6:22" x14ac:dyDescent="0.2">
      <c r="F4298"/>
      <c r="M4298" s="2"/>
      <c r="N4298"/>
      <c r="O4298"/>
      <c r="U4298"/>
      <c r="V4298"/>
    </row>
    <row r="4299" spans="6:22" x14ac:dyDescent="0.2">
      <c r="F4299"/>
      <c r="M4299" s="2"/>
      <c r="N4299"/>
      <c r="O4299"/>
      <c r="U4299"/>
      <c r="V4299"/>
    </row>
    <row r="4300" spans="6:22" x14ac:dyDescent="0.2">
      <c r="F4300"/>
      <c r="M4300" s="2"/>
      <c r="N4300"/>
      <c r="O4300"/>
      <c r="U4300"/>
      <c r="V4300"/>
    </row>
    <row r="4301" spans="6:22" x14ac:dyDescent="0.2">
      <c r="F4301"/>
      <c r="M4301" s="2"/>
      <c r="N4301"/>
      <c r="O4301"/>
      <c r="U4301"/>
      <c r="V4301"/>
    </row>
    <row r="4302" spans="6:22" x14ac:dyDescent="0.2">
      <c r="F4302"/>
      <c r="M4302" s="2"/>
      <c r="N4302"/>
      <c r="O4302"/>
      <c r="U4302"/>
      <c r="V4302"/>
    </row>
    <row r="4303" spans="6:22" x14ac:dyDescent="0.2">
      <c r="F4303"/>
      <c r="M4303" s="2"/>
      <c r="N4303"/>
      <c r="O4303"/>
      <c r="U4303"/>
      <c r="V4303"/>
    </row>
    <row r="4304" spans="6:22" x14ac:dyDescent="0.2">
      <c r="F4304"/>
      <c r="M4304" s="2"/>
      <c r="N4304"/>
      <c r="O4304"/>
      <c r="U4304"/>
      <c r="V4304"/>
    </row>
    <row r="4305" spans="6:22" x14ac:dyDescent="0.2">
      <c r="F4305"/>
      <c r="M4305" s="2"/>
      <c r="N4305"/>
      <c r="O4305"/>
      <c r="U4305"/>
      <c r="V4305"/>
    </row>
    <row r="4306" spans="6:22" x14ac:dyDescent="0.2">
      <c r="F4306"/>
      <c r="M4306" s="2"/>
      <c r="N4306"/>
      <c r="O4306"/>
      <c r="U4306"/>
      <c r="V4306"/>
    </row>
    <row r="4307" spans="6:22" x14ac:dyDescent="0.2">
      <c r="F4307"/>
      <c r="M4307" s="2"/>
      <c r="N4307"/>
      <c r="O4307"/>
      <c r="U4307"/>
      <c r="V4307"/>
    </row>
    <row r="4308" spans="6:22" x14ac:dyDescent="0.2">
      <c r="F4308"/>
      <c r="M4308" s="2"/>
      <c r="N4308"/>
      <c r="O4308"/>
      <c r="U4308"/>
      <c r="V4308"/>
    </row>
    <row r="4309" spans="6:22" x14ac:dyDescent="0.2">
      <c r="F4309"/>
      <c r="M4309" s="2"/>
      <c r="N4309"/>
      <c r="O4309"/>
      <c r="U4309"/>
      <c r="V4309"/>
    </row>
    <row r="4310" spans="6:22" x14ac:dyDescent="0.2">
      <c r="F4310"/>
      <c r="M4310" s="2"/>
      <c r="N4310"/>
      <c r="O4310"/>
      <c r="U4310"/>
      <c r="V4310"/>
    </row>
    <row r="4311" spans="6:22" x14ac:dyDescent="0.2">
      <c r="F4311"/>
      <c r="M4311" s="2"/>
      <c r="N4311"/>
      <c r="O4311"/>
      <c r="U4311"/>
      <c r="V4311"/>
    </row>
    <row r="4312" spans="6:22" x14ac:dyDescent="0.2">
      <c r="F4312"/>
      <c r="M4312" s="2"/>
      <c r="N4312"/>
      <c r="O4312"/>
      <c r="U4312"/>
      <c r="V4312"/>
    </row>
    <row r="4313" spans="6:22" x14ac:dyDescent="0.2">
      <c r="F4313"/>
      <c r="M4313" s="2"/>
      <c r="N4313"/>
      <c r="O4313"/>
      <c r="U4313"/>
      <c r="V4313"/>
    </row>
    <row r="4314" spans="6:22" x14ac:dyDescent="0.2">
      <c r="F4314"/>
      <c r="M4314" s="2"/>
      <c r="N4314"/>
      <c r="O4314"/>
      <c r="U4314"/>
      <c r="V4314"/>
    </row>
    <row r="4315" spans="6:22" x14ac:dyDescent="0.2">
      <c r="F4315"/>
      <c r="M4315" s="2"/>
      <c r="N4315"/>
      <c r="O4315"/>
      <c r="U4315"/>
      <c r="V4315"/>
    </row>
    <row r="4316" spans="6:22" x14ac:dyDescent="0.2">
      <c r="F4316"/>
      <c r="M4316" s="2"/>
      <c r="N4316"/>
      <c r="O4316"/>
      <c r="U4316"/>
      <c r="V4316"/>
    </row>
    <row r="4317" spans="6:22" x14ac:dyDescent="0.2">
      <c r="F4317"/>
      <c r="M4317" s="2"/>
      <c r="N4317"/>
      <c r="O4317"/>
      <c r="U4317"/>
      <c r="V4317"/>
    </row>
    <row r="4318" spans="6:22" x14ac:dyDescent="0.2">
      <c r="F4318"/>
      <c r="M4318" s="2"/>
      <c r="N4318"/>
      <c r="O4318"/>
      <c r="U4318"/>
      <c r="V4318"/>
    </row>
    <row r="4319" spans="6:22" x14ac:dyDescent="0.2">
      <c r="F4319"/>
      <c r="M4319" s="2"/>
      <c r="N4319"/>
      <c r="O4319"/>
      <c r="U4319"/>
      <c r="V4319"/>
    </row>
    <row r="4320" spans="6:22" x14ac:dyDescent="0.2">
      <c r="F4320"/>
      <c r="M4320" s="2"/>
      <c r="N4320"/>
      <c r="O4320"/>
      <c r="U4320"/>
      <c r="V4320"/>
    </row>
    <row r="4321" spans="6:22" x14ac:dyDescent="0.2">
      <c r="F4321"/>
      <c r="M4321" s="2"/>
      <c r="N4321"/>
      <c r="O4321"/>
      <c r="U4321"/>
      <c r="V4321"/>
    </row>
    <row r="4322" spans="6:22" x14ac:dyDescent="0.2">
      <c r="F4322"/>
      <c r="M4322" s="2"/>
      <c r="N4322"/>
      <c r="O4322"/>
      <c r="U4322"/>
      <c r="V4322"/>
    </row>
    <row r="4323" spans="6:22" x14ac:dyDescent="0.2">
      <c r="F4323"/>
      <c r="M4323" s="2"/>
      <c r="N4323"/>
      <c r="O4323"/>
      <c r="U4323"/>
      <c r="V4323"/>
    </row>
    <row r="4324" spans="6:22" x14ac:dyDescent="0.2">
      <c r="F4324"/>
      <c r="M4324" s="2"/>
      <c r="N4324"/>
      <c r="O4324"/>
      <c r="U4324"/>
      <c r="V4324"/>
    </row>
    <row r="4325" spans="6:22" x14ac:dyDescent="0.2">
      <c r="F4325"/>
      <c r="M4325" s="2"/>
      <c r="N4325"/>
      <c r="O4325"/>
      <c r="U4325"/>
      <c r="V4325"/>
    </row>
    <row r="4326" spans="6:22" x14ac:dyDescent="0.2">
      <c r="F4326"/>
      <c r="M4326" s="2"/>
      <c r="N4326"/>
      <c r="O4326"/>
      <c r="U4326"/>
      <c r="V4326"/>
    </row>
    <row r="4327" spans="6:22" x14ac:dyDescent="0.2">
      <c r="F4327"/>
      <c r="M4327" s="2"/>
      <c r="N4327"/>
      <c r="O4327"/>
      <c r="U4327"/>
      <c r="V4327"/>
    </row>
    <row r="4328" spans="6:22" x14ac:dyDescent="0.2">
      <c r="F4328"/>
      <c r="M4328" s="2"/>
      <c r="N4328"/>
      <c r="O4328"/>
      <c r="U4328"/>
      <c r="V4328"/>
    </row>
    <row r="4329" spans="6:22" x14ac:dyDescent="0.2">
      <c r="F4329"/>
      <c r="M4329" s="2"/>
      <c r="N4329"/>
      <c r="O4329"/>
      <c r="U4329"/>
      <c r="V4329"/>
    </row>
    <row r="4330" spans="6:22" x14ac:dyDescent="0.2">
      <c r="F4330"/>
      <c r="M4330" s="2"/>
      <c r="N4330"/>
      <c r="O4330"/>
      <c r="U4330"/>
      <c r="V4330"/>
    </row>
    <row r="4331" spans="6:22" x14ac:dyDescent="0.2">
      <c r="F4331"/>
      <c r="M4331" s="2"/>
      <c r="N4331"/>
      <c r="O4331"/>
      <c r="U4331"/>
      <c r="V4331"/>
    </row>
    <row r="4332" spans="6:22" x14ac:dyDescent="0.2">
      <c r="F4332"/>
      <c r="M4332" s="2"/>
      <c r="N4332"/>
      <c r="O4332"/>
      <c r="U4332"/>
      <c r="V4332"/>
    </row>
    <row r="4333" spans="6:22" x14ac:dyDescent="0.2">
      <c r="F4333"/>
      <c r="M4333" s="2"/>
      <c r="N4333"/>
      <c r="O4333"/>
      <c r="U4333"/>
      <c r="V4333"/>
    </row>
    <row r="4334" spans="6:22" x14ac:dyDescent="0.2">
      <c r="F4334"/>
      <c r="M4334" s="2"/>
      <c r="N4334"/>
      <c r="O4334"/>
      <c r="U4334"/>
      <c r="V4334"/>
    </row>
    <row r="4335" spans="6:22" x14ac:dyDescent="0.2">
      <c r="F4335"/>
      <c r="M4335" s="2"/>
      <c r="N4335"/>
      <c r="O4335"/>
      <c r="U4335"/>
      <c r="V4335"/>
    </row>
    <row r="4336" spans="6:22" x14ac:dyDescent="0.2">
      <c r="F4336"/>
      <c r="M4336" s="2"/>
      <c r="N4336"/>
      <c r="O4336"/>
      <c r="U4336"/>
      <c r="V4336"/>
    </row>
    <row r="4337" spans="6:22" x14ac:dyDescent="0.2">
      <c r="F4337"/>
      <c r="M4337" s="2"/>
      <c r="N4337"/>
      <c r="O4337"/>
      <c r="U4337"/>
      <c r="V4337"/>
    </row>
    <row r="4338" spans="6:22" x14ac:dyDescent="0.2">
      <c r="F4338"/>
      <c r="M4338" s="2"/>
      <c r="N4338"/>
      <c r="O4338"/>
      <c r="U4338"/>
      <c r="V4338"/>
    </row>
    <row r="4339" spans="6:22" x14ac:dyDescent="0.2">
      <c r="F4339"/>
      <c r="M4339" s="2"/>
      <c r="N4339"/>
      <c r="O4339"/>
      <c r="U4339"/>
      <c r="V4339"/>
    </row>
    <row r="4340" spans="6:22" x14ac:dyDescent="0.2">
      <c r="F4340"/>
      <c r="M4340" s="2"/>
      <c r="N4340"/>
      <c r="O4340"/>
      <c r="U4340"/>
      <c r="V4340"/>
    </row>
    <row r="4341" spans="6:22" x14ac:dyDescent="0.2">
      <c r="F4341"/>
      <c r="M4341" s="2"/>
      <c r="N4341"/>
      <c r="O4341"/>
      <c r="U4341"/>
      <c r="V4341"/>
    </row>
    <row r="4342" spans="6:22" x14ac:dyDescent="0.2">
      <c r="F4342"/>
      <c r="M4342" s="2"/>
      <c r="N4342"/>
      <c r="O4342"/>
      <c r="U4342"/>
      <c r="V4342"/>
    </row>
    <row r="4343" spans="6:22" x14ac:dyDescent="0.2">
      <c r="F4343"/>
      <c r="M4343" s="2"/>
      <c r="N4343"/>
      <c r="O4343"/>
      <c r="U4343"/>
      <c r="V4343"/>
    </row>
    <row r="4344" spans="6:22" x14ac:dyDescent="0.2">
      <c r="F4344"/>
      <c r="M4344" s="2"/>
      <c r="N4344"/>
      <c r="O4344"/>
      <c r="U4344"/>
      <c r="V4344"/>
    </row>
    <row r="4345" spans="6:22" x14ac:dyDescent="0.2">
      <c r="F4345"/>
      <c r="M4345" s="2"/>
      <c r="N4345"/>
      <c r="O4345"/>
      <c r="U4345"/>
      <c r="V4345"/>
    </row>
    <row r="4346" spans="6:22" x14ac:dyDescent="0.2">
      <c r="F4346"/>
      <c r="M4346" s="2"/>
      <c r="N4346"/>
      <c r="O4346"/>
      <c r="U4346"/>
      <c r="V4346"/>
    </row>
    <row r="4347" spans="6:22" x14ac:dyDescent="0.2">
      <c r="F4347"/>
      <c r="M4347" s="2"/>
      <c r="N4347"/>
      <c r="O4347"/>
      <c r="U4347"/>
      <c r="V4347"/>
    </row>
    <row r="4348" spans="6:22" x14ac:dyDescent="0.2">
      <c r="F4348"/>
      <c r="M4348" s="2"/>
      <c r="N4348"/>
      <c r="O4348"/>
      <c r="U4348"/>
      <c r="V4348"/>
    </row>
    <row r="4349" spans="6:22" x14ac:dyDescent="0.2">
      <c r="F4349"/>
      <c r="M4349" s="2"/>
      <c r="N4349"/>
      <c r="O4349"/>
      <c r="U4349"/>
      <c r="V4349"/>
    </row>
    <row r="4350" spans="6:22" x14ac:dyDescent="0.2">
      <c r="F4350"/>
      <c r="M4350" s="2"/>
      <c r="N4350"/>
      <c r="O4350"/>
      <c r="U4350"/>
      <c r="V4350"/>
    </row>
    <row r="4351" spans="6:22" x14ac:dyDescent="0.2">
      <c r="F4351"/>
      <c r="M4351" s="2"/>
      <c r="N4351"/>
      <c r="O4351"/>
      <c r="U4351"/>
      <c r="V4351"/>
    </row>
    <row r="4352" spans="6:22" x14ac:dyDescent="0.2">
      <c r="F4352"/>
      <c r="M4352" s="2"/>
      <c r="N4352"/>
      <c r="O4352"/>
      <c r="U4352"/>
      <c r="V4352"/>
    </row>
    <row r="4353" spans="6:22" x14ac:dyDescent="0.2">
      <c r="F4353"/>
      <c r="M4353" s="2"/>
      <c r="N4353"/>
      <c r="O4353"/>
      <c r="U4353"/>
      <c r="V4353"/>
    </row>
    <row r="4354" spans="6:22" x14ac:dyDescent="0.2">
      <c r="F4354"/>
      <c r="M4354" s="2"/>
      <c r="N4354"/>
      <c r="O4354"/>
      <c r="U4354"/>
      <c r="V4354"/>
    </row>
    <row r="4355" spans="6:22" x14ac:dyDescent="0.2">
      <c r="F4355"/>
      <c r="M4355" s="2"/>
      <c r="N4355"/>
      <c r="O4355"/>
      <c r="U4355"/>
      <c r="V4355"/>
    </row>
    <row r="4356" spans="6:22" x14ac:dyDescent="0.2">
      <c r="F4356"/>
      <c r="M4356" s="2"/>
      <c r="N4356"/>
      <c r="O4356"/>
      <c r="U4356"/>
      <c r="V4356"/>
    </row>
    <row r="4357" spans="6:22" x14ac:dyDescent="0.2">
      <c r="F4357"/>
      <c r="M4357" s="2"/>
      <c r="N4357"/>
      <c r="O4357"/>
      <c r="U4357"/>
      <c r="V4357"/>
    </row>
    <row r="4358" spans="6:22" x14ac:dyDescent="0.2">
      <c r="F4358"/>
      <c r="M4358" s="2"/>
      <c r="N4358"/>
      <c r="O4358"/>
      <c r="U4358"/>
      <c r="V4358"/>
    </row>
    <row r="4359" spans="6:22" x14ac:dyDescent="0.2">
      <c r="F4359"/>
      <c r="M4359" s="2"/>
      <c r="N4359"/>
      <c r="O4359"/>
      <c r="U4359"/>
      <c r="V4359"/>
    </row>
    <row r="4360" spans="6:22" x14ac:dyDescent="0.2">
      <c r="F4360"/>
      <c r="M4360" s="2"/>
      <c r="N4360"/>
      <c r="O4360"/>
      <c r="U4360"/>
      <c r="V4360"/>
    </row>
    <row r="4361" spans="6:22" x14ac:dyDescent="0.2">
      <c r="F4361"/>
      <c r="M4361" s="2"/>
      <c r="N4361"/>
      <c r="O4361"/>
      <c r="U4361"/>
      <c r="V4361"/>
    </row>
    <row r="4362" spans="6:22" x14ac:dyDescent="0.2">
      <c r="F4362"/>
      <c r="M4362" s="2"/>
      <c r="N4362"/>
      <c r="O4362"/>
      <c r="U4362"/>
      <c r="V4362"/>
    </row>
    <row r="4363" spans="6:22" x14ac:dyDescent="0.2">
      <c r="F4363"/>
      <c r="M4363" s="2"/>
      <c r="N4363"/>
      <c r="O4363"/>
      <c r="U4363"/>
      <c r="V4363"/>
    </row>
    <row r="4364" spans="6:22" x14ac:dyDescent="0.2">
      <c r="F4364"/>
      <c r="M4364" s="2"/>
      <c r="N4364"/>
      <c r="O4364"/>
      <c r="U4364"/>
      <c r="V4364"/>
    </row>
    <row r="4365" spans="6:22" x14ac:dyDescent="0.2">
      <c r="F4365"/>
      <c r="M4365" s="2"/>
      <c r="N4365"/>
      <c r="O4365"/>
      <c r="U4365"/>
      <c r="V4365"/>
    </row>
    <row r="4366" spans="6:22" x14ac:dyDescent="0.2">
      <c r="F4366"/>
      <c r="M4366" s="2"/>
      <c r="N4366"/>
      <c r="O4366"/>
      <c r="U4366"/>
      <c r="V4366"/>
    </row>
    <row r="4367" spans="6:22" x14ac:dyDescent="0.2">
      <c r="F4367"/>
      <c r="M4367" s="2"/>
      <c r="N4367"/>
      <c r="O4367"/>
      <c r="U4367"/>
      <c r="V4367"/>
    </row>
    <row r="4368" spans="6:22" x14ac:dyDescent="0.2">
      <c r="F4368"/>
      <c r="M4368" s="2"/>
      <c r="N4368"/>
      <c r="O4368"/>
      <c r="U4368"/>
      <c r="V4368"/>
    </row>
    <row r="4369" spans="6:22" x14ac:dyDescent="0.2">
      <c r="F4369"/>
      <c r="M4369" s="2"/>
      <c r="N4369"/>
      <c r="O4369"/>
      <c r="U4369"/>
      <c r="V4369"/>
    </row>
    <row r="4370" spans="6:22" x14ac:dyDescent="0.2">
      <c r="F4370"/>
      <c r="M4370" s="2"/>
      <c r="N4370"/>
      <c r="O4370"/>
      <c r="U4370"/>
      <c r="V4370"/>
    </row>
    <row r="4371" spans="6:22" x14ac:dyDescent="0.2">
      <c r="F4371"/>
      <c r="M4371" s="2"/>
      <c r="N4371"/>
      <c r="O4371"/>
      <c r="U4371"/>
      <c r="V4371"/>
    </row>
    <row r="4372" spans="6:22" x14ac:dyDescent="0.2">
      <c r="F4372"/>
      <c r="M4372" s="2"/>
      <c r="N4372"/>
      <c r="O4372"/>
      <c r="U4372"/>
      <c r="V4372"/>
    </row>
    <row r="4373" spans="6:22" x14ac:dyDescent="0.2">
      <c r="F4373"/>
      <c r="M4373" s="2"/>
      <c r="N4373"/>
      <c r="O4373"/>
      <c r="U4373"/>
      <c r="V4373"/>
    </row>
    <row r="4374" spans="6:22" x14ac:dyDescent="0.2">
      <c r="F4374"/>
      <c r="M4374" s="2"/>
      <c r="N4374"/>
      <c r="O4374"/>
      <c r="U4374"/>
      <c r="V4374"/>
    </row>
    <row r="4375" spans="6:22" x14ac:dyDescent="0.2">
      <c r="F4375"/>
      <c r="M4375" s="2"/>
      <c r="N4375"/>
      <c r="O4375"/>
      <c r="U4375"/>
      <c r="V4375"/>
    </row>
    <row r="4376" spans="6:22" x14ac:dyDescent="0.2">
      <c r="F4376"/>
      <c r="M4376" s="2"/>
      <c r="N4376"/>
      <c r="O4376"/>
      <c r="U4376"/>
      <c r="V4376"/>
    </row>
    <row r="4377" spans="6:22" x14ac:dyDescent="0.2">
      <c r="F4377"/>
      <c r="M4377" s="2"/>
      <c r="N4377"/>
      <c r="O4377"/>
      <c r="U4377"/>
      <c r="V4377"/>
    </row>
    <row r="4378" spans="6:22" x14ac:dyDescent="0.2">
      <c r="F4378"/>
      <c r="M4378" s="2"/>
      <c r="N4378"/>
      <c r="O4378"/>
      <c r="U4378"/>
      <c r="V4378"/>
    </row>
    <row r="4379" spans="6:22" x14ac:dyDescent="0.2">
      <c r="F4379"/>
      <c r="M4379" s="2"/>
      <c r="N4379"/>
      <c r="O4379"/>
      <c r="U4379"/>
      <c r="V4379"/>
    </row>
    <row r="4380" spans="6:22" x14ac:dyDescent="0.2">
      <c r="F4380"/>
      <c r="M4380" s="2"/>
      <c r="N4380"/>
      <c r="O4380"/>
      <c r="U4380"/>
      <c r="V4380"/>
    </row>
    <row r="4381" spans="6:22" x14ac:dyDescent="0.2">
      <c r="F4381"/>
      <c r="M4381" s="2"/>
      <c r="N4381"/>
      <c r="O4381"/>
      <c r="U4381"/>
      <c r="V4381"/>
    </row>
    <row r="4382" spans="6:22" x14ac:dyDescent="0.2">
      <c r="F4382"/>
      <c r="M4382" s="2"/>
      <c r="N4382"/>
      <c r="O4382"/>
      <c r="U4382"/>
      <c r="V4382"/>
    </row>
    <row r="4383" spans="6:22" x14ac:dyDescent="0.2">
      <c r="F4383"/>
      <c r="M4383" s="2"/>
      <c r="N4383"/>
      <c r="O4383"/>
      <c r="U4383"/>
      <c r="V4383"/>
    </row>
    <row r="4384" spans="6:22" x14ac:dyDescent="0.2">
      <c r="F4384"/>
      <c r="M4384" s="2"/>
      <c r="N4384"/>
      <c r="O4384"/>
      <c r="U4384"/>
      <c r="V4384"/>
    </row>
    <row r="4385" spans="6:22" x14ac:dyDescent="0.2">
      <c r="F4385"/>
      <c r="M4385" s="2"/>
      <c r="N4385"/>
      <c r="O4385"/>
      <c r="U4385"/>
      <c r="V4385"/>
    </row>
    <row r="4386" spans="6:22" x14ac:dyDescent="0.2">
      <c r="F4386"/>
      <c r="M4386" s="2"/>
      <c r="N4386"/>
      <c r="O4386"/>
      <c r="U4386"/>
      <c r="V4386"/>
    </row>
    <row r="4387" spans="6:22" x14ac:dyDescent="0.2">
      <c r="F4387"/>
      <c r="M4387" s="2"/>
      <c r="N4387"/>
      <c r="O4387"/>
      <c r="U4387"/>
      <c r="V4387"/>
    </row>
    <row r="4388" spans="6:22" x14ac:dyDescent="0.2">
      <c r="F4388"/>
      <c r="M4388" s="2"/>
      <c r="N4388"/>
      <c r="O4388"/>
      <c r="U4388"/>
      <c r="V4388"/>
    </row>
    <row r="4389" spans="6:22" x14ac:dyDescent="0.2">
      <c r="F4389"/>
      <c r="M4389" s="2"/>
      <c r="N4389"/>
      <c r="O4389"/>
      <c r="U4389"/>
      <c r="V4389"/>
    </row>
    <row r="4390" spans="6:22" x14ac:dyDescent="0.2">
      <c r="F4390"/>
      <c r="M4390" s="2"/>
      <c r="N4390"/>
      <c r="O4390"/>
      <c r="U4390"/>
      <c r="V4390"/>
    </row>
    <row r="4391" spans="6:22" x14ac:dyDescent="0.2">
      <c r="F4391"/>
      <c r="M4391" s="2"/>
      <c r="N4391"/>
      <c r="O4391"/>
      <c r="U4391"/>
      <c r="V4391"/>
    </row>
    <row r="4392" spans="6:22" x14ac:dyDescent="0.2">
      <c r="F4392"/>
      <c r="M4392" s="2"/>
      <c r="N4392"/>
      <c r="O4392"/>
      <c r="U4392"/>
      <c r="V4392"/>
    </row>
    <row r="4393" spans="6:22" x14ac:dyDescent="0.2">
      <c r="F4393"/>
      <c r="M4393" s="2"/>
      <c r="N4393"/>
      <c r="O4393"/>
      <c r="U4393"/>
      <c r="V4393"/>
    </row>
    <row r="4394" spans="6:22" x14ac:dyDescent="0.2">
      <c r="F4394"/>
      <c r="M4394" s="2"/>
      <c r="N4394"/>
      <c r="O4394"/>
      <c r="U4394"/>
      <c r="V4394"/>
    </row>
    <row r="4395" spans="6:22" x14ac:dyDescent="0.2">
      <c r="F4395"/>
      <c r="M4395" s="2"/>
      <c r="N4395"/>
      <c r="O4395"/>
      <c r="U4395"/>
      <c r="V4395"/>
    </row>
    <row r="4396" spans="6:22" x14ac:dyDescent="0.2">
      <c r="F4396"/>
      <c r="M4396" s="2"/>
      <c r="N4396"/>
      <c r="O4396"/>
      <c r="U4396"/>
      <c r="V4396"/>
    </row>
    <row r="4397" spans="6:22" x14ac:dyDescent="0.2">
      <c r="F4397"/>
      <c r="M4397" s="2"/>
      <c r="N4397"/>
      <c r="O4397"/>
      <c r="U4397"/>
      <c r="V4397"/>
    </row>
    <row r="4398" spans="6:22" x14ac:dyDescent="0.2">
      <c r="F4398"/>
      <c r="M4398" s="2"/>
      <c r="N4398"/>
      <c r="O4398"/>
      <c r="U4398"/>
      <c r="V4398"/>
    </row>
    <row r="4399" spans="6:22" x14ac:dyDescent="0.2">
      <c r="F4399"/>
      <c r="M4399" s="2"/>
      <c r="N4399"/>
      <c r="O4399"/>
      <c r="U4399"/>
      <c r="V4399"/>
    </row>
    <row r="4400" spans="6:22" x14ac:dyDescent="0.2">
      <c r="F4400"/>
      <c r="M4400" s="2"/>
      <c r="N4400"/>
      <c r="O4400"/>
      <c r="U4400"/>
      <c r="V4400"/>
    </row>
    <row r="4401" spans="6:22" x14ac:dyDescent="0.2">
      <c r="F4401"/>
      <c r="M4401" s="2"/>
      <c r="N4401"/>
      <c r="O4401"/>
      <c r="U4401"/>
      <c r="V4401"/>
    </row>
    <row r="4402" spans="6:22" x14ac:dyDescent="0.2">
      <c r="F4402"/>
      <c r="M4402" s="2"/>
      <c r="N4402"/>
      <c r="O4402"/>
      <c r="U4402"/>
      <c r="V4402"/>
    </row>
    <row r="4403" spans="6:22" x14ac:dyDescent="0.2">
      <c r="F4403"/>
      <c r="M4403" s="2"/>
      <c r="N4403"/>
      <c r="O4403"/>
      <c r="U4403"/>
      <c r="V4403"/>
    </row>
    <row r="4404" spans="6:22" x14ac:dyDescent="0.2">
      <c r="F4404"/>
      <c r="M4404" s="2"/>
      <c r="N4404"/>
      <c r="O4404"/>
      <c r="U4404"/>
      <c r="V4404"/>
    </row>
    <row r="4405" spans="6:22" x14ac:dyDescent="0.2">
      <c r="F4405"/>
      <c r="M4405" s="2"/>
      <c r="N4405"/>
      <c r="O4405"/>
      <c r="U4405"/>
      <c r="V4405"/>
    </row>
    <row r="4406" spans="6:22" x14ac:dyDescent="0.2">
      <c r="F4406"/>
      <c r="M4406" s="2"/>
      <c r="N4406"/>
      <c r="O4406"/>
      <c r="U4406"/>
      <c r="V4406"/>
    </row>
    <row r="4407" spans="6:22" x14ac:dyDescent="0.2">
      <c r="F4407"/>
      <c r="M4407" s="2"/>
      <c r="N4407"/>
      <c r="O4407"/>
      <c r="U4407"/>
      <c r="V4407"/>
    </row>
    <row r="4408" spans="6:22" x14ac:dyDescent="0.2">
      <c r="F4408"/>
      <c r="M4408" s="2"/>
      <c r="N4408"/>
      <c r="O4408"/>
      <c r="U4408"/>
      <c r="V4408"/>
    </row>
    <row r="4409" spans="6:22" x14ac:dyDescent="0.2">
      <c r="F4409"/>
      <c r="M4409" s="2"/>
      <c r="N4409"/>
      <c r="O4409"/>
      <c r="U4409"/>
      <c r="V4409"/>
    </row>
    <row r="4410" spans="6:22" x14ac:dyDescent="0.2">
      <c r="F4410"/>
      <c r="M4410" s="2"/>
      <c r="N4410"/>
      <c r="O4410"/>
      <c r="U4410"/>
      <c r="V4410"/>
    </row>
    <row r="4411" spans="6:22" x14ac:dyDescent="0.2">
      <c r="F4411"/>
      <c r="M4411" s="2"/>
      <c r="N4411"/>
      <c r="O4411"/>
      <c r="U4411"/>
      <c r="V4411"/>
    </row>
    <row r="4412" spans="6:22" x14ac:dyDescent="0.2">
      <c r="F4412"/>
      <c r="M4412" s="2"/>
      <c r="N4412"/>
      <c r="O4412"/>
      <c r="U4412"/>
      <c r="V4412"/>
    </row>
    <row r="4413" spans="6:22" x14ac:dyDescent="0.2">
      <c r="F4413"/>
      <c r="M4413" s="2"/>
      <c r="N4413"/>
      <c r="O4413"/>
      <c r="U4413"/>
      <c r="V4413"/>
    </row>
    <row r="4414" spans="6:22" x14ac:dyDescent="0.2">
      <c r="F4414"/>
      <c r="M4414" s="2"/>
      <c r="N4414"/>
      <c r="O4414"/>
      <c r="U4414"/>
      <c r="V4414"/>
    </row>
    <row r="4415" spans="6:22" x14ac:dyDescent="0.2">
      <c r="F4415"/>
      <c r="M4415" s="2"/>
      <c r="N4415"/>
      <c r="O4415"/>
      <c r="U4415"/>
      <c r="V4415"/>
    </row>
    <row r="4416" spans="6:22" x14ac:dyDescent="0.2">
      <c r="F4416"/>
      <c r="M4416" s="2"/>
      <c r="N4416"/>
      <c r="O4416"/>
      <c r="U4416"/>
      <c r="V4416"/>
    </row>
    <row r="4417" spans="6:22" x14ac:dyDescent="0.2">
      <c r="F4417"/>
      <c r="M4417" s="2"/>
      <c r="N4417"/>
      <c r="O4417"/>
      <c r="U4417"/>
      <c r="V4417"/>
    </row>
    <row r="4418" spans="6:22" x14ac:dyDescent="0.2">
      <c r="F4418"/>
      <c r="M4418" s="2"/>
      <c r="N4418"/>
      <c r="O4418"/>
      <c r="U4418"/>
      <c r="V4418"/>
    </row>
    <row r="4419" spans="6:22" x14ac:dyDescent="0.2">
      <c r="F4419"/>
      <c r="M4419" s="2"/>
      <c r="N4419"/>
      <c r="O4419"/>
      <c r="U4419"/>
      <c r="V4419"/>
    </row>
    <row r="4420" spans="6:22" x14ac:dyDescent="0.2">
      <c r="F4420"/>
      <c r="M4420" s="2"/>
      <c r="N4420"/>
      <c r="O4420"/>
      <c r="U4420"/>
      <c r="V4420"/>
    </row>
    <row r="4421" spans="6:22" x14ac:dyDescent="0.2">
      <c r="F4421"/>
      <c r="M4421" s="2"/>
      <c r="N4421"/>
      <c r="O4421"/>
      <c r="U4421"/>
      <c r="V4421"/>
    </row>
    <row r="4422" spans="6:22" x14ac:dyDescent="0.2">
      <c r="F4422"/>
      <c r="M4422" s="2"/>
      <c r="N4422"/>
      <c r="O4422"/>
      <c r="U4422"/>
      <c r="V4422"/>
    </row>
    <row r="4423" spans="6:22" x14ac:dyDescent="0.2">
      <c r="F4423"/>
      <c r="M4423" s="2"/>
      <c r="N4423"/>
      <c r="O4423"/>
      <c r="U4423"/>
      <c r="V4423"/>
    </row>
    <row r="4424" spans="6:22" x14ac:dyDescent="0.2">
      <c r="F4424"/>
      <c r="M4424" s="2"/>
      <c r="N4424"/>
      <c r="O4424"/>
      <c r="U4424"/>
      <c r="V4424"/>
    </row>
    <row r="4425" spans="6:22" x14ac:dyDescent="0.2">
      <c r="F4425"/>
      <c r="M4425" s="2"/>
      <c r="N4425"/>
      <c r="O4425"/>
      <c r="U4425"/>
      <c r="V4425"/>
    </row>
    <row r="4426" spans="6:22" x14ac:dyDescent="0.2">
      <c r="F4426"/>
      <c r="M4426" s="2"/>
      <c r="N4426"/>
      <c r="O4426"/>
      <c r="U4426"/>
      <c r="V4426"/>
    </row>
    <row r="4427" spans="6:22" x14ac:dyDescent="0.2">
      <c r="F4427"/>
      <c r="M4427" s="2"/>
      <c r="N4427"/>
      <c r="O4427"/>
      <c r="U4427"/>
      <c r="V4427"/>
    </row>
    <row r="4428" spans="6:22" x14ac:dyDescent="0.2">
      <c r="F4428"/>
      <c r="M4428" s="2"/>
      <c r="N4428"/>
      <c r="O4428"/>
      <c r="U4428"/>
      <c r="V4428"/>
    </row>
    <row r="4429" spans="6:22" x14ac:dyDescent="0.2">
      <c r="F4429"/>
      <c r="M4429" s="2"/>
      <c r="N4429"/>
      <c r="O4429"/>
      <c r="U4429"/>
      <c r="V4429"/>
    </row>
    <row r="4430" spans="6:22" x14ac:dyDescent="0.2">
      <c r="F4430"/>
      <c r="M4430" s="2"/>
      <c r="N4430"/>
      <c r="O4430"/>
      <c r="U4430"/>
      <c r="V4430"/>
    </row>
    <row r="4431" spans="6:22" x14ac:dyDescent="0.2">
      <c r="F4431"/>
      <c r="M4431" s="2"/>
      <c r="N4431"/>
      <c r="O4431"/>
      <c r="U4431"/>
      <c r="V4431"/>
    </row>
    <row r="4432" spans="6:22" x14ac:dyDescent="0.2">
      <c r="F4432"/>
      <c r="M4432" s="2"/>
      <c r="N4432"/>
      <c r="O4432"/>
      <c r="U4432"/>
      <c r="V4432"/>
    </row>
    <row r="4433" spans="6:22" x14ac:dyDescent="0.2">
      <c r="F4433"/>
      <c r="M4433" s="2"/>
      <c r="N4433"/>
      <c r="O4433"/>
      <c r="U4433"/>
      <c r="V4433"/>
    </row>
    <row r="4434" spans="6:22" x14ac:dyDescent="0.2">
      <c r="F4434"/>
      <c r="M4434" s="2"/>
      <c r="N4434"/>
      <c r="O4434"/>
      <c r="U4434"/>
      <c r="V4434"/>
    </row>
    <row r="4435" spans="6:22" x14ac:dyDescent="0.2">
      <c r="F4435"/>
      <c r="M4435" s="2"/>
      <c r="N4435"/>
      <c r="O4435"/>
      <c r="U4435"/>
      <c r="V4435"/>
    </row>
    <row r="4436" spans="6:22" x14ac:dyDescent="0.2">
      <c r="F4436"/>
      <c r="M4436" s="2"/>
      <c r="N4436"/>
      <c r="O4436"/>
      <c r="U4436"/>
      <c r="V4436"/>
    </row>
    <row r="4437" spans="6:22" x14ac:dyDescent="0.2">
      <c r="F4437"/>
      <c r="M4437" s="2"/>
      <c r="N4437"/>
      <c r="O4437"/>
      <c r="U4437"/>
      <c r="V4437"/>
    </row>
    <row r="4438" spans="6:22" x14ac:dyDescent="0.2">
      <c r="F4438"/>
      <c r="M4438" s="2"/>
      <c r="N4438"/>
      <c r="O4438"/>
      <c r="U4438"/>
      <c r="V4438"/>
    </row>
    <row r="4439" spans="6:22" x14ac:dyDescent="0.2">
      <c r="F4439"/>
      <c r="M4439" s="2"/>
      <c r="N4439"/>
      <c r="O4439"/>
      <c r="U4439"/>
      <c r="V4439"/>
    </row>
    <row r="4440" spans="6:22" x14ac:dyDescent="0.2">
      <c r="F4440"/>
      <c r="M4440" s="2"/>
      <c r="N4440"/>
      <c r="O4440"/>
      <c r="U4440"/>
      <c r="V4440"/>
    </row>
    <row r="4441" spans="6:22" x14ac:dyDescent="0.2">
      <c r="F4441"/>
      <c r="M4441" s="2"/>
      <c r="N4441"/>
      <c r="O4441"/>
      <c r="U4441"/>
      <c r="V4441"/>
    </row>
    <row r="4442" spans="6:22" x14ac:dyDescent="0.2">
      <c r="F4442"/>
      <c r="M4442" s="2"/>
      <c r="N4442"/>
      <c r="O4442"/>
      <c r="U4442"/>
      <c r="V4442"/>
    </row>
    <row r="4443" spans="6:22" x14ac:dyDescent="0.2">
      <c r="F4443"/>
      <c r="M4443" s="2"/>
      <c r="N4443"/>
      <c r="O4443"/>
      <c r="U4443"/>
      <c r="V4443"/>
    </row>
    <row r="4444" spans="6:22" x14ac:dyDescent="0.2">
      <c r="F4444"/>
      <c r="M4444" s="2"/>
      <c r="N4444"/>
      <c r="O4444"/>
      <c r="U4444"/>
      <c r="V4444"/>
    </row>
    <row r="4445" spans="6:22" x14ac:dyDescent="0.2">
      <c r="F4445"/>
      <c r="M4445" s="2"/>
      <c r="N4445"/>
      <c r="O4445"/>
      <c r="U4445"/>
      <c r="V4445"/>
    </row>
    <row r="4446" spans="6:22" x14ac:dyDescent="0.2">
      <c r="F4446"/>
      <c r="M4446" s="2"/>
      <c r="N4446"/>
      <c r="O4446"/>
      <c r="U4446"/>
      <c r="V4446"/>
    </row>
    <row r="4447" spans="6:22" x14ac:dyDescent="0.2">
      <c r="F4447"/>
      <c r="M4447" s="2"/>
      <c r="N4447"/>
      <c r="O4447"/>
      <c r="U4447"/>
      <c r="V4447"/>
    </row>
    <row r="4448" spans="6:22" x14ac:dyDescent="0.2">
      <c r="F4448"/>
      <c r="M4448" s="2"/>
      <c r="N4448"/>
      <c r="O4448"/>
      <c r="U4448"/>
      <c r="V4448"/>
    </row>
    <row r="4449" spans="6:22" x14ac:dyDescent="0.2">
      <c r="F4449"/>
      <c r="M4449" s="2"/>
      <c r="N4449"/>
      <c r="O4449"/>
      <c r="U4449"/>
      <c r="V4449"/>
    </row>
    <row r="4450" spans="6:22" x14ac:dyDescent="0.2">
      <c r="F4450"/>
      <c r="M4450" s="2"/>
      <c r="N4450"/>
      <c r="O4450"/>
      <c r="U4450"/>
      <c r="V4450"/>
    </row>
    <row r="4451" spans="6:22" x14ac:dyDescent="0.2">
      <c r="F4451"/>
      <c r="M4451" s="2"/>
      <c r="N4451"/>
      <c r="O4451"/>
      <c r="U4451"/>
      <c r="V4451"/>
    </row>
    <row r="4452" spans="6:22" x14ac:dyDescent="0.2">
      <c r="F4452"/>
      <c r="M4452" s="2"/>
      <c r="N4452"/>
      <c r="O4452"/>
      <c r="U4452"/>
      <c r="V4452"/>
    </row>
    <row r="4453" spans="6:22" x14ac:dyDescent="0.2">
      <c r="F4453"/>
      <c r="M4453" s="2"/>
      <c r="N4453"/>
      <c r="O4453"/>
      <c r="U4453"/>
      <c r="V4453"/>
    </row>
    <row r="4454" spans="6:22" x14ac:dyDescent="0.2">
      <c r="F4454"/>
      <c r="M4454" s="2"/>
      <c r="N4454"/>
      <c r="O4454"/>
      <c r="U4454"/>
      <c r="V4454"/>
    </row>
    <row r="4455" spans="6:22" x14ac:dyDescent="0.2">
      <c r="F4455"/>
      <c r="M4455" s="2"/>
      <c r="N4455"/>
      <c r="O4455"/>
      <c r="U4455"/>
      <c r="V4455"/>
    </row>
    <row r="4456" spans="6:22" x14ac:dyDescent="0.2">
      <c r="F4456"/>
      <c r="M4456" s="2"/>
      <c r="N4456"/>
      <c r="O4456"/>
      <c r="U4456"/>
      <c r="V4456"/>
    </row>
    <row r="4457" spans="6:22" x14ac:dyDescent="0.2">
      <c r="F4457"/>
      <c r="M4457" s="2"/>
      <c r="N4457"/>
      <c r="O4457"/>
      <c r="U4457"/>
      <c r="V4457"/>
    </row>
    <row r="4458" spans="6:22" x14ac:dyDescent="0.2">
      <c r="F4458"/>
      <c r="M4458" s="2"/>
      <c r="N4458"/>
      <c r="O4458"/>
      <c r="U4458"/>
      <c r="V4458"/>
    </row>
    <row r="4459" spans="6:22" x14ac:dyDescent="0.2">
      <c r="F4459"/>
      <c r="M4459" s="2"/>
      <c r="N4459"/>
      <c r="O4459"/>
      <c r="U4459"/>
      <c r="V4459"/>
    </row>
    <row r="4460" spans="6:22" x14ac:dyDescent="0.2">
      <c r="F4460"/>
      <c r="M4460" s="2"/>
      <c r="N4460"/>
      <c r="O4460"/>
      <c r="U4460"/>
      <c r="V4460"/>
    </row>
    <row r="4461" spans="6:22" x14ac:dyDescent="0.2">
      <c r="F4461"/>
      <c r="M4461" s="2"/>
      <c r="N4461"/>
      <c r="O4461"/>
      <c r="U4461"/>
      <c r="V4461"/>
    </row>
    <row r="4462" spans="6:22" x14ac:dyDescent="0.2">
      <c r="F4462"/>
      <c r="M4462" s="2"/>
      <c r="N4462"/>
      <c r="O4462"/>
      <c r="U4462"/>
      <c r="V4462"/>
    </row>
    <row r="4463" spans="6:22" x14ac:dyDescent="0.2">
      <c r="F4463"/>
      <c r="M4463" s="2"/>
      <c r="N4463"/>
      <c r="O4463"/>
      <c r="U4463"/>
      <c r="V4463"/>
    </row>
    <row r="4464" spans="6:22" x14ac:dyDescent="0.2">
      <c r="F4464"/>
      <c r="M4464" s="2"/>
      <c r="N4464"/>
      <c r="O4464"/>
      <c r="U4464"/>
      <c r="V4464"/>
    </row>
    <row r="4465" spans="6:22" x14ac:dyDescent="0.2">
      <c r="F4465"/>
      <c r="M4465" s="2"/>
      <c r="N4465"/>
      <c r="O4465"/>
      <c r="U4465"/>
      <c r="V4465"/>
    </row>
    <row r="4466" spans="6:22" x14ac:dyDescent="0.2">
      <c r="F4466"/>
      <c r="M4466" s="2"/>
      <c r="N4466"/>
      <c r="O4466"/>
      <c r="U4466"/>
      <c r="V4466"/>
    </row>
    <row r="4467" spans="6:22" x14ac:dyDescent="0.2">
      <c r="F4467"/>
      <c r="M4467" s="2"/>
      <c r="N4467"/>
      <c r="O4467"/>
      <c r="U4467"/>
      <c r="V4467"/>
    </row>
    <row r="4468" spans="6:22" x14ac:dyDescent="0.2">
      <c r="F4468"/>
      <c r="M4468" s="2"/>
      <c r="N4468"/>
      <c r="O4468"/>
      <c r="U4468"/>
      <c r="V4468"/>
    </row>
    <row r="4469" spans="6:22" x14ac:dyDescent="0.2">
      <c r="F4469"/>
      <c r="M4469" s="2"/>
      <c r="N4469"/>
      <c r="O4469"/>
      <c r="U4469"/>
      <c r="V4469"/>
    </row>
    <row r="4470" spans="6:22" x14ac:dyDescent="0.2">
      <c r="F4470"/>
      <c r="M4470" s="2"/>
      <c r="N4470"/>
      <c r="O4470"/>
      <c r="U4470"/>
      <c r="V4470"/>
    </row>
    <row r="4471" spans="6:22" x14ac:dyDescent="0.2">
      <c r="F4471"/>
      <c r="M4471" s="2"/>
      <c r="N4471"/>
      <c r="O4471"/>
      <c r="U4471"/>
      <c r="V4471"/>
    </row>
    <row r="4472" spans="6:22" x14ac:dyDescent="0.2">
      <c r="F4472"/>
      <c r="M4472" s="2"/>
      <c r="N4472"/>
      <c r="O4472"/>
      <c r="U4472"/>
      <c r="V4472"/>
    </row>
    <row r="4473" spans="6:22" x14ac:dyDescent="0.2">
      <c r="F4473"/>
      <c r="M4473" s="2"/>
      <c r="N4473"/>
      <c r="O4473"/>
      <c r="U4473"/>
      <c r="V4473"/>
    </row>
    <row r="4474" spans="6:22" x14ac:dyDescent="0.2">
      <c r="F4474"/>
      <c r="M4474" s="2"/>
      <c r="N4474"/>
      <c r="O4474"/>
      <c r="U4474"/>
      <c r="V4474"/>
    </row>
    <row r="4475" spans="6:22" x14ac:dyDescent="0.2">
      <c r="F4475"/>
      <c r="M4475" s="2"/>
      <c r="N4475"/>
      <c r="O4475"/>
      <c r="U4475"/>
      <c r="V4475"/>
    </row>
    <row r="4476" spans="6:22" x14ac:dyDescent="0.2">
      <c r="F4476"/>
      <c r="M4476" s="2"/>
      <c r="N4476"/>
      <c r="O4476"/>
      <c r="U4476"/>
      <c r="V4476"/>
    </row>
    <row r="4477" spans="6:22" x14ac:dyDescent="0.2">
      <c r="F4477"/>
      <c r="M4477" s="2"/>
      <c r="N4477"/>
      <c r="O4477"/>
      <c r="U4477"/>
      <c r="V4477"/>
    </row>
    <row r="4478" spans="6:22" x14ac:dyDescent="0.2">
      <c r="F4478"/>
      <c r="M4478" s="2"/>
      <c r="N4478"/>
      <c r="O4478"/>
      <c r="U4478"/>
      <c r="V4478"/>
    </row>
    <row r="4479" spans="6:22" x14ac:dyDescent="0.2">
      <c r="F4479"/>
      <c r="M4479" s="2"/>
      <c r="N4479"/>
      <c r="O4479"/>
      <c r="U4479"/>
      <c r="V4479"/>
    </row>
    <row r="4480" spans="6:22" x14ac:dyDescent="0.2">
      <c r="F4480"/>
      <c r="M4480" s="2"/>
      <c r="N4480"/>
      <c r="O4480"/>
      <c r="U4480"/>
      <c r="V4480"/>
    </row>
    <row r="4481" spans="6:22" x14ac:dyDescent="0.2">
      <c r="F4481"/>
      <c r="M4481" s="2"/>
      <c r="N4481"/>
      <c r="O4481"/>
      <c r="U4481"/>
      <c r="V4481"/>
    </row>
    <row r="4482" spans="6:22" x14ac:dyDescent="0.2">
      <c r="F4482"/>
      <c r="M4482" s="2"/>
      <c r="N4482"/>
      <c r="O4482"/>
      <c r="U4482"/>
      <c r="V4482"/>
    </row>
    <row r="4483" spans="6:22" x14ac:dyDescent="0.2">
      <c r="F4483"/>
      <c r="M4483" s="2"/>
      <c r="N4483"/>
      <c r="O4483"/>
      <c r="U4483"/>
      <c r="V4483"/>
    </row>
    <row r="4484" spans="6:22" x14ac:dyDescent="0.2">
      <c r="F4484"/>
      <c r="M4484" s="2"/>
      <c r="N4484"/>
      <c r="O4484"/>
      <c r="U4484"/>
      <c r="V4484"/>
    </row>
    <row r="4485" spans="6:22" x14ac:dyDescent="0.2">
      <c r="F4485"/>
      <c r="M4485" s="2"/>
      <c r="N4485"/>
      <c r="O4485"/>
      <c r="U4485"/>
      <c r="V4485"/>
    </row>
    <row r="4486" spans="6:22" x14ac:dyDescent="0.2">
      <c r="F4486"/>
      <c r="M4486" s="2"/>
      <c r="N4486"/>
      <c r="O4486"/>
      <c r="U4486"/>
      <c r="V4486"/>
    </row>
    <row r="4487" spans="6:22" x14ac:dyDescent="0.2">
      <c r="F4487"/>
      <c r="M4487" s="2"/>
      <c r="N4487"/>
      <c r="O4487"/>
      <c r="U4487"/>
      <c r="V4487"/>
    </row>
    <row r="4488" spans="6:22" x14ac:dyDescent="0.2">
      <c r="F4488"/>
      <c r="M4488" s="2"/>
      <c r="N4488"/>
      <c r="O4488"/>
      <c r="U4488"/>
      <c r="V4488"/>
    </row>
    <row r="4489" spans="6:22" x14ac:dyDescent="0.2">
      <c r="F4489"/>
      <c r="M4489" s="2"/>
      <c r="N4489"/>
      <c r="O4489"/>
      <c r="U4489"/>
      <c r="V4489"/>
    </row>
    <row r="4490" spans="6:22" x14ac:dyDescent="0.2">
      <c r="F4490"/>
      <c r="M4490" s="2"/>
      <c r="N4490"/>
      <c r="O4490"/>
      <c r="U4490"/>
      <c r="V4490"/>
    </row>
    <row r="4491" spans="6:22" x14ac:dyDescent="0.2">
      <c r="F4491"/>
      <c r="M4491" s="2"/>
      <c r="N4491"/>
      <c r="O4491"/>
      <c r="U4491"/>
      <c r="V4491"/>
    </row>
    <row r="4492" spans="6:22" x14ac:dyDescent="0.2">
      <c r="F4492"/>
      <c r="M4492" s="2"/>
      <c r="N4492"/>
      <c r="O4492"/>
      <c r="U4492"/>
      <c r="V4492"/>
    </row>
    <row r="4493" spans="6:22" x14ac:dyDescent="0.2">
      <c r="F4493"/>
      <c r="M4493" s="2"/>
      <c r="N4493"/>
      <c r="O4493"/>
      <c r="U4493"/>
      <c r="V4493"/>
    </row>
    <row r="4494" spans="6:22" x14ac:dyDescent="0.2">
      <c r="F4494"/>
      <c r="M4494" s="2"/>
      <c r="N4494"/>
      <c r="O4494"/>
      <c r="U4494"/>
      <c r="V4494"/>
    </row>
    <row r="4495" spans="6:22" x14ac:dyDescent="0.2">
      <c r="F4495"/>
      <c r="M4495" s="2"/>
      <c r="N4495"/>
      <c r="O4495"/>
      <c r="U4495"/>
      <c r="V4495"/>
    </row>
    <row r="4496" spans="6:22" x14ac:dyDescent="0.2">
      <c r="F4496"/>
      <c r="M4496" s="2"/>
      <c r="N4496"/>
      <c r="O4496"/>
      <c r="U4496"/>
      <c r="V4496"/>
    </row>
    <row r="4497" spans="6:22" x14ac:dyDescent="0.2">
      <c r="F4497"/>
      <c r="M4497" s="2"/>
      <c r="N4497"/>
      <c r="O4497"/>
      <c r="U4497"/>
      <c r="V4497"/>
    </row>
    <row r="4498" spans="6:22" x14ac:dyDescent="0.2">
      <c r="F4498"/>
      <c r="M4498" s="2"/>
      <c r="N4498"/>
      <c r="O4498"/>
      <c r="U4498"/>
      <c r="V4498"/>
    </row>
    <row r="4499" spans="6:22" x14ac:dyDescent="0.2">
      <c r="F4499"/>
      <c r="M4499" s="2"/>
      <c r="N4499"/>
      <c r="O4499"/>
      <c r="U4499"/>
      <c r="V4499"/>
    </row>
    <row r="4500" spans="6:22" x14ac:dyDescent="0.2">
      <c r="F4500"/>
      <c r="M4500" s="2"/>
      <c r="N4500"/>
      <c r="O4500"/>
      <c r="U4500"/>
      <c r="V4500"/>
    </row>
    <row r="4501" spans="6:22" x14ac:dyDescent="0.2">
      <c r="F4501"/>
      <c r="M4501" s="2"/>
      <c r="N4501"/>
      <c r="O4501"/>
      <c r="U4501"/>
      <c r="V4501"/>
    </row>
    <row r="4502" spans="6:22" x14ac:dyDescent="0.2">
      <c r="F4502"/>
      <c r="M4502" s="2"/>
      <c r="N4502"/>
      <c r="O4502"/>
      <c r="U4502"/>
      <c r="V4502"/>
    </row>
    <row r="4503" spans="6:22" x14ac:dyDescent="0.2">
      <c r="F4503"/>
      <c r="M4503" s="2"/>
      <c r="N4503"/>
      <c r="O4503"/>
      <c r="U4503"/>
      <c r="V4503"/>
    </row>
    <row r="4504" spans="6:22" x14ac:dyDescent="0.2">
      <c r="F4504"/>
      <c r="M4504" s="2"/>
      <c r="N4504"/>
      <c r="O4504"/>
      <c r="U4504"/>
      <c r="V4504"/>
    </row>
    <row r="4505" spans="6:22" x14ac:dyDescent="0.2">
      <c r="F4505"/>
      <c r="M4505" s="2"/>
      <c r="N4505"/>
      <c r="O4505"/>
      <c r="U4505"/>
      <c r="V4505"/>
    </row>
    <row r="4506" spans="6:22" x14ac:dyDescent="0.2">
      <c r="F4506"/>
      <c r="M4506" s="2"/>
      <c r="N4506"/>
      <c r="O4506"/>
      <c r="U4506"/>
      <c r="V4506"/>
    </row>
    <row r="4507" spans="6:22" x14ac:dyDescent="0.2">
      <c r="F4507"/>
      <c r="M4507" s="2"/>
      <c r="N4507"/>
      <c r="O4507"/>
      <c r="U4507"/>
      <c r="V4507"/>
    </row>
    <row r="4508" spans="6:22" x14ac:dyDescent="0.2">
      <c r="F4508"/>
      <c r="M4508" s="2"/>
      <c r="N4508"/>
      <c r="O4508"/>
      <c r="U4508"/>
      <c r="V4508"/>
    </row>
    <row r="4509" spans="6:22" x14ac:dyDescent="0.2">
      <c r="F4509"/>
      <c r="M4509" s="2"/>
      <c r="N4509"/>
      <c r="O4509"/>
      <c r="U4509"/>
      <c r="V4509"/>
    </row>
    <row r="4510" spans="6:22" x14ac:dyDescent="0.2">
      <c r="F4510"/>
      <c r="M4510" s="2"/>
      <c r="N4510"/>
      <c r="O4510"/>
      <c r="U4510"/>
      <c r="V4510"/>
    </row>
    <row r="4511" spans="6:22" x14ac:dyDescent="0.2">
      <c r="F4511"/>
      <c r="M4511" s="2"/>
      <c r="N4511"/>
      <c r="O4511"/>
      <c r="U4511"/>
      <c r="V4511"/>
    </row>
    <row r="4512" spans="6:22" x14ac:dyDescent="0.2">
      <c r="F4512"/>
      <c r="M4512" s="2"/>
      <c r="N4512"/>
      <c r="O4512"/>
      <c r="U4512"/>
      <c r="V4512"/>
    </row>
    <row r="4513" spans="6:22" x14ac:dyDescent="0.2">
      <c r="F4513"/>
      <c r="M4513" s="2"/>
      <c r="N4513"/>
      <c r="O4513"/>
      <c r="U4513"/>
      <c r="V4513"/>
    </row>
    <row r="4514" spans="6:22" x14ac:dyDescent="0.2">
      <c r="F4514"/>
      <c r="M4514" s="2"/>
      <c r="N4514"/>
      <c r="O4514"/>
      <c r="U4514"/>
      <c r="V4514"/>
    </row>
    <row r="4515" spans="6:22" x14ac:dyDescent="0.2">
      <c r="F4515"/>
      <c r="M4515" s="2"/>
      <c r="N4515"/>
      <c r="O4515"/>
      <c r="U4515"/>
      <c r="V4515"/>
    </row>
    <row r="4516" spans="6:22" x14ac:dyDescent="0.2">
      <c r="F4516"/>
      <c r="M4516" s="2"/>
      <c r="N4516"/>
      <c r="O4516"/>
      <c r="U4516"/>
      <c r="V4516"/>
    </row>
    <row r="4517" spans="6:22" x14ac:dyDescent="0.2">
      <c r="F4517"/>
      <c r="M4517" s="2"/>
      <c r="N4517"/>
      <c r="O4517"/>
      <c r="U4517"/>
      <c r="V4517"/>
    </row>
    <row r="4518" spans="6:22" x14ac:dyDescent="0.2">
      <c r="F4518"/>
      <c r="M4518" s="2"/>
      <c r="N4518"/>
      <c r="O4518"/>
      <c r="U4518"/>
      <c r="V4518"/>
    </row>
    <row r="4519" spans="6:22" x14ac:dyDescent="0.2">
      <c r="F4519"/>
      <c r="M4519" s="2"/>
      <c r="N4519"/>
      <c r="O4519"/>
      <c r="U4519"/>
      <c r="V4519"/>
    </row>
    <row r="4520" spans="6:22" x14ac:dyDescent="0.2">
      <c r="F4520"/>
      <c r="M4520" s="2"/>
      <c r="N4520"/>
      <c r="O4520"/>
      <c r="U4520"/>
      <c r="V4520"/>
    </row>
    <row r="4521" spans="6:22" x14ac:dyDescent="0.2">
      <c r="F4521"/>
      <c r="M4521" s="2"/>
      <c r="N4521"/>
      <c r="O4521"/>
      <c r="U4521"/>
      <c r="V4521"/>
    </row>
    <row r="4522" spans="6:22" x14ac:dyDescent="0.2">
      <c r="F4522"/>
      <c r="M4522" s="2"/>
      <c r="N4522"/>
      <c r="O4522"/>
      <c r="U4522"/>
      <c r="V4522"/>
    </row>
    <row r="4523" spans="6:22" x14ac:dyDescent="0.2">
      <c r="F4523"/>
      <c r="M4523" s="2"/>
      <c r="N4523"/>
      <c r="O4523"/>
      <c r="U4523"/>
      <c r="V4523"/>
    </row>
    <row r="4524" spans="6:22" x14ac:dyDescent="0.2">
      <c r="F4524"/>
      <c r="M4524" s="2"/>
      <c r="N4524"/>
      <c r="O4524"/>
      <c r="U4524"/>
      <c r="V4524"/>
    </row>
    <row r="4525" spans="6:22" x14ac:dyDescent="0.2">
      <c r="F4525"/>
      <c r="M4525" s="2"/>
      <c r="N4525"/>
      <c r="O4525"/>
      <c r="U4525"/>
      <c r="V4525"/>
    </row>
    <row r="4526" spans="6:22" x14ac:dyDescent="0.2">
      <c r="F4526"/>
      <c r="M4526" s="2"/>
      <c r="N4526"/>
      <c r="O4526"/>
      <c r="U4526"/>
      <c r="V4526"/>
    </row>
    <row r="4527" spans="6:22" x14ac:dyDescent="0.2">
      <c r="F4527"/>
      <c r="M4527" s="2"/>
      <c r="N4527"/>
      <c r="O4527"/>
      <c r="U4527"/>
      <c r="V4527"/>
    </row>
    <row r="4528" spans="6:22" x14ac:dyDescent="0.2">
      <c r="F4528"/>
      <c r="M4528" s="2"/>
      <c r="N4528"/>
      <c r="O4528"/>
      <c r="U4528"/>
      <c r="V4528"/>
    </row>
    <row r="4529" spans="6:22" x14ac:dyDescent="0.2">
      <c r="F4529"/>
      <c r="M4529" s="2"/>
      <c r="N4529"/>
      <c r="O4529"/>
      <c r="U4529"/>
      <c r="V4529"/>
    </row>
    <row r="4530" spans="6:22" x14ac:dyDescent="0.2">
      <c r="F4530"/>
      <c r="M4530" s="2"/>
      <c r="N4530"/>
      <c r="O4530"/>
      <c r="U4530"/>
      <c r="V4530"/>
    </row>
    <row r="4531" spans="6:22" x14ac:dyDescent="0.2">
      <c r="F4531"/>
      <c r="M4531" s="2"/>
      <c r="N4531"/>
      <c r="O4531"/>
      <c r="U4531"/>
      <c r="V4531"/>
    </row>
    <row r="4532" spans="6:22" x14ac:dyDescent="0.2">
      <c r="F4532"/>
      <c r="M4532" s="2"/>
      <c r="N4532"/>
      <c r="O4532"/>
      <c r="U4532"/>
      <c r="V4532"/>
    </row>
    <row r="4533" spans="6:22" x14ac:dyDescent="0.2">
      <c r="F4533"/>
      <c r="M4533" s="2"/>
      <c r="N4533"/>
      <c r="O4533"/>
      <c r="U4533"/>
      <c r="V4533"/>
    </row>
    <row r="4534" spans="6:22" x14ac:dyDescent="0.2">
      <c r="F4534"/>
      <c r="M4534" s="2"/>
      <c r="N4534"/>
      <c r="O4534"/>
      <c r="U4534"/>
      <c r="V4534"/>
    </row>
    <row r="4535" spans="6:22" x14ac:dyDescent="0.2">
      <c r="F4535"/>
      <c r="M4535" s="2"/>
      <c r="N4535"/>
      <c r="O4535"/>
      <c r="U4535"/>
      <c r="V4535"/>
    </row>
    <row r="4536" spans="6:22" x14ac:dyDescent="0.2">
      <c r="F4536"/>
      <c r="M4536" s="2"/>
      <c r="N4536"/>
      <c r="O4536"/>
      <c r="U4536"/>
      <c r="V4536"/>
    </row>
    <row r="4537" spans="6:22" x14ac:dyDescent="0.2">
      <c r="F4537"/>
      <c r="M4537" s="2"/>
      <c r="N4537"/>
      <c r="O4537"/>
      <c r="U4537"/>
      <c r="V4537"/>
    </row>
    <row r="4538" spans="6:22" x14ac:dyDescent="0.2">
      <c r="F4538"/>
      <c r="M4538" s="2"/>
      <c r="N4538"/>
      <c r="O4538"/>
      <c r="U4538"/>
      <c r="V4538"/>
    </row>
    <row r="4539" spans="6:22" x14ac:dyDescent="0.2">
      <c r="F4539"/>
      <c r="M4539" s="2"/>
      <c r="N4539"/>
      <c r="O4539"/>
      <c r="U4539"/>
      <c r="V4539"/>
    </row>
    <row r="4540" spans="6:22" x14ac:dyDescent="0.2">
      <c r="F4540"/>
      <c r="M4540" s="2"/>
      <c r="N4540"/>
      <c r="O4540"/>
      <c r="U4540"/>
      <c r="V4540"/>
    </row>
    <row r="4541" spans="6:22" x14ac:dyDescent="0.2">
      <c r="F4541"/>
      <c r="M4541" s="2"/>
      <c r="N4541"/>
      <c r="O4541"/>
      <c r="U4541"/>
      <c r="V4541"/>
    </row>
    <row r="4542" spans="6:22" x14ac:dyDescent="0.2">
      <c r="F4542"/>
      <c r="M4542" s="2"/>
      <c r="N4542"/>
      <c r="O4542"/>
      <c r="U4542"/>
      <c r="V4542"/>
    </row>
    <row r="4543" spans="6:22" x14ac:dyDescent="0.2">
      <c r="F4543"/>
      <c r="M4543" s="2"/>
      <c r="N4543"/>
      <c r="O4543"/>
      <c r="U4543"/>
      <c r="V4543"/>
    </row>
    <row r="4544" spans="6:22" x14ac:dyDescent="0.2">
      <c r="F4544"/>
      <c r="M4544" s="2"/>
      <c r="N4544"/>
      <c r="O4544"/>
      <c r="U4544"/>
      <c r="V4544"/>
    </row>
    <row r="4545" spans="6:22" x14ac:dyDescent="0.2">
      <c r="F4545"/>
      <c r="M4545" s="2"/>
      <c r="N4545"/>
      <c r="O4545"/>
      <c r="U4545"/>
      <c r="V4545"/>
    </row>
    <row r="4546" spans="6:22" x14ac:dyDescent="0.2">
      <c r="F4546"/>
      <c r="M4546" s="2"/>
      <c r="N4546"/>
      <c r="O4546"/>
      <c r="U4546"/>
      <c r="V4546"/>
    </row>
    <row r="4547" spans="6:22" x14ac:dyDescent="0.2">
      <c r="F4547"/>
      <c r="M4547" s="2"/>
      <c r="N4547"/>
      <c r="O4547"/>
      <c r="U4547"/>
      <c r="V4547"/>
    </row>
    <row r="4548" spans="6:22" x14ac:dyDescent="0.2">
      <c r="F4548"/>
      <c r="M4548" s="2"/>
      <c r="N4548"/>
      <c r="O4548"/>
      <c r="U4548"/>
      <c r="V4548"/>
    </row>
    <row r="4549" spans="6:22" x14ac:dyDescent="0.2">
      <c r="F4549"/>
      <c r="M4549" s="2"/>
      <c r="N4549"/>
      <c r="O4549"/>
      <c r="U4549"/>
      <c r="V4549"/>
    </row>
    <row r="4550" spans="6:22" x14ac:dyDescent="0.2">
      <c r="F4550"/>
      <c r="M4550" s="2"/>
      <c r="N4550"/>
      <c r="O4550"/>
      <c r="U4550"/>
      <c r="V4550"/>
    </row>
    <row r="4551" spans="6:22" x14ac:dyDescent="0.2">
      <c r="F4551"/>
      <c r="M4551" s="2"/>
      <c r="N4551"/>
      <c r="O4551"/>
      <c r="U4551"/>
      <c r="V4551"/>
    </row>
    <row r="4552" spans="6:22" x14ac:dyDescent="0.2">
      <c r="F4552"/>
      <c r="M4552" s="2"/>
      <c r="N4552"/>
      <c r="O4552"/>
      <c r="U4552"/>
      <c r="V4552"/>
    </row>
    <row r="4553" spans="6:22" x14ac:dyDescent="0.2">
      <c r="F4553"/>
      <c r="M4553" s="2"/>
      <c r="N4553"/>
      <c r="O4553"/>
      <c r="U4553"/>
      <c r="V4553"/>
    </row>
    <row r="4554" spans="6:22" x14ac:dyDescent="0.2">
      <c r="F4554"/>
      <c r="M4554" s="2"/>
      <c r="N4554"/>
      <c r="O4554"/>
      <c r="U4554"/>
      <c r="V4554"/>
    </row>
    <row r="4555" spans="6:22" x14ac:dyDescent="0.2">
      <c r="F4555"/>
      <c r="M4555" s="2"/>
      <c r="N4555"/>
      <c r="O4555"/>
      <c r="U4555"/>
      <c r="V4555"/>
    </row>
    <row r="4556" spans="6:22" x14ac:dyDescent="0.2">
      <c r="F4556"/>
      <c r="M4556" s="2"/>
      <c r="N4556"/>
      <c r="O4556"/>
      <c r="U4556"/>
      <c r="V4556"/>
    </row>
    <row r="4557" spans="6:22" x14ac:dyDescent="0.2">
      <c r="F4557"/>
      <c r="M4557" s="2"/>
      <c r="N4557"/>
      <c r="O4557"/>
      <c r="U4557"/>
      <c r="V4557"/>
    </row>
    <row r="4558" spans="6:22" x14ac:dyDescent="0.2">
      <c r="F4558"/>
      <c r="M4558" s="2"/>
      <c r="N4558"/>
      <c r="O4558"/>
      <c r="U4558"/>
      <c r="V4558"/>
    </row>
    <row r="4559" spans="6:22" x14ac:dyDescent="0.2">
      <c r="F4559"/>
      <c r="M4559" s="2"/>
      <c r="N4559"/>
      <c r="O4559"/>
      <c r="U4559"/>
      <c r="V4559"/>
    </row>
    <row r="4560" spans="6:22" x14ac:dyDescent="0.2">
      <c r="F4560"/>
      <c r="M4560" s="2"/>
      <c r="N4560"/>
      <c r="O4560"/>
      <c r="U4560"/>
      <c r="V4560"/>
    </row>
    <row r="4561" spans="6:22" x14ac:dyDescent="0.2">
      <c r="F4561"/>
      <c r="M4561" s="2"/>
      <c r="N4561"/>
      <c r="O4561"/>
      <c r="U4561"/>
      <c r="V4561"/>
    </row>
    <row r="4562" spans="6:22" x14ac:dyDescent="0.2">
      <c r="F4562"/>
      <c r="M4562" s="2"/>
      <c r="N4562"/>
      <c r="O4562"/>
      <c r="U4562"/>
      <c r="V4562"/>
    </row>
    <row r="4563" spans="6:22" x14ac:dyDescent="0.2">
      <c r="F4563"/>
      <c r="M4563" s="2"/>
      <c r="N4563"/>
      <c r="O4563"/>
      <c r="U4563"/>
      <c r="V4563"/>
    </row>
    <row r="4564" spans="6:22" x14ac:dyDescent="0.2">
      <c r="F4564"/>
      <c r="M4564" s="2"/>
      <c r="N4564"/>
      <c r="O4564"/>
      <c r="U4564"/>
      <c r="V4564"/>
    </row>
    <row r="4565" spans="6:22" x14ac:dyDescent="0.2">
      <c r="F4565"/>
      <c r="M4565" s="2"/>
      <c r="N4565"/>
      <c r="O4565"/>
      <c r="U4565"/>
      <c r="V4565"/>
    </row>
    <row r="4566" spans="6:22" x14ac:dyDescent="0.2">
      <c r="F4566"/>
      <c r="M4566" s="2"/>
      <c r="N4566"/>
      <c r="O4566"/>
      <c r="U4566"/>
      <c r="V4566"/>
    </row>
    <row r="4567" spans="6:22" x14ac:dyDescent="0.2">
      <c r="F4567"/>
      <c r="M4567" s="2"/>
      <c r="N4567"/>
      <c r="O4567"/>
      <c r="U4567"/>
      <c r="V4567"/>
    </row>
    <row r="4568" spans="6:22" x14ac:dyDescent="0.2">
      <c r="F4568"/>
      <c r="M4568" s="2"/>
      <c r="N4568"/>
      <c r="O4568"/>
      <c r="U4568"/>
      <c r="V4568"/>
    </row>
    <row r="4569" spans="6:22" x14ac:dyDescent="0.2">
      <c r="F4569"/>
      <c r="M4569" s="2"/>
      <c r="N4569"/>
      <c r="O4569"/>
      <c r="U4569"/>
      <c r="V4569"/>
    </row>
    <row r="4570" spans="6:22" x14ac:dyDescent="0.2">
      <c r="F4570"/>
      <c r="M4570" s="2"/>
      <c r="N4570"/>
      <c r="O4570"/>
      <c r="U4570"/>
      <c r="V4570"/>
    </row>
    <row r="4571" spans="6:22" x14ac:dyDescent="0.2">
      <c r="F4571"/>
      <c r="M4571" s="2"/>
      <c r="N4571"/>
      <c r="O4571"/>
      <c r="U4571"/>
      <c r="V4571"/>
    </row>
    <row r="4572" spans="6:22" x14ac:dyDescent="0.2">
      <c r="F4572"/>
      <c r="M4572" s="2"/>
      <c r="N4572"/>
      <c r="O4572"/>
      <c r="U4572"/>
      <c r="V4572"/>
    </row>
    <row r="4573" spans="6:22" x14ac:dyDescent="0.2">
      <c r="F4573"/>
      <c r="M4573" s="2"/>
      <c r="N4573"/>
      <c r="O4573"/>
      <c r="U4573"/>
      <c r="V4573"/>
    </row>
    <row r="4574" spans="6:22" x14ac:dyDescent="0.2">
      <c r="F4574"/>
      <c r="M4574" s="2"/>
      <c r="N4574"/>
      <c r="O4574"/>
      <c r="U4574"/>
      <c r="V4574"/>
    </row>
    <row r="4575" spans="6:22" x14ac:dyDescent="0.2">
      <c r="F4575"/>
      <c r="M4575" s="2"/>
      <c r="N4575"/>
      <c r="O4575"/>
      <c r="U4575"/>
      <c r="V4575"/>
    </row>
    <row r="4576" spans="6:22" x14ac:dyDescent="0.2">
      <c r="F4576"/>
      <c r="M4576" s="2"/>
      <c r="N4576"/>
      <c r="O4576"/>
      <c r="U4576"/>
      <c r="V4576"/>
    </row>
    <row r="4577" spans="6:22" x14ac:dyDescent="0.2">
      <c r="F4577"/>
      <c r="M4577" s="2"/>
      <c r="N4577"/>
      <c r="O4577"/>
      <c r="U4577"/>
      <c r="V4577"/>
    </row>
    <row r="4578" spans="6:22" x14ac:dyDescent="0.2">
      <c r="F4578"/>
      <c r="M4578" s="2"/>
      <c r="N4578"/>
      <c r="O4578"/>
      <c r="U4578"/>
      <c r="V4578"/>
    </row>
    <row r="4579" spans="6:22" x14ac:dyDescent="0.2">
      <c r="F4579"/>
      <c r="M4579" s="2"/>
      <c r="N4579"/>
      <c r="O4579"/>
      <c r="U4579"/>
      <c r="V4579"/>
    </row>
    <row r="4580" spans="6:22" x14ac:dyDescent="0.2">
      <c r="F4580"/>
      <c r="M4580" s="2"/>
      <c r="N4580"/>
      <c r="O4580"/>
      <c r="U4580"/>
      <c r="V4580"/>
    </row>
    <row r="4581" spans="6:22" x14ac:dyDescent="0.2">
      <c r="F4581"/>
      <c r="M4581" s="2"/>
      <c r="N4581"/>
      <c r="O4581"/>
      <c r="U4581"/>
      <c r="V4581"/>
    </row>
    <row r="4582" spans="6:22" x14ac:dyDescent="0.2">
      <c r="F4582"/>
      <c r="M4582" s="2"/>
      <c r="N4582"/>
      <c r="O4582"/>
      <c r="U4582"/>
      <c r="V4582"/>
    </row>
    <row r="4583" spans="6:22" x14ac:dyDescent="0.2">
      <c r="F4583"/>
      <c r="M4583" s="2"/>
      <c r="N4583"/>
      <c r="O4583"/>
      <c r="U4583"/>
      <c r="V4583"/>
    </row>
    <row r="4584" spans="6:22" x14ac:dyDescent="0.2">
      <c r="F4584"/>
      <c r="M4584" s="2"/>
      <c r="N4584"/>
      <c r="O4584"/>
      <c r="U4584"/>
      <c r="V4584"/>
    </row>
    <row r="4585" spans="6:22" x14ac:dyDescent="0.2">
      <c r="F4585"/>
      <c r="M4585" s="2"/>
      <c r="N4585"/>
      <c r="O4585"/>
      <c r="U4585"/>
      <c r="V4585"/>
    </row>
    <row r="4586" spans="6:22" x14ac:dyDescent="0.2">
      <c r="F4586"/>
      <c r="M4586" s="2"/>
      <c r="N4586"/>
      <c r="O4586"/>
      <c r="U4586"/>
      <c r="V4586"/>
    </row>
    <row r="4587" spans="6:22" x14ac:dyDescent="0.2">
      <c r="F4587"/>
      <c r="M4587" s="2"/>
      <c r="N4587"/>
      <c r="O4587"/>
      <c r="U4587"/>
      <c r="V4587"/>
    </row>
    <row r="4588" spans="6:22" x14ac:dyDescent="0.2">
      <c r="F4588"/>
      <c r="M4588" s="2"/>
      <c r="N4588"/>
      <c r="O4588"/>
      <c r="U4588"/>
      <c r="V4588"/>
    </row>
    <row r="4589" spans="6:22" x14ac:dyDescent="0.2">
      <c r="F4589"/>
      <c r="M4589" s="2"/>
      <c r="N4589"/>
      <c r="O4589"/>
      <c r="U4589"/>
      <c r="V4589"/>
    </row>
    <row r="4590" spans="6:22" x14ac:dyDescent="0.2">
      <c r="F4590"/>
      <c r="M4590" s="2"/>
      <c r="N4590"/>
      <c r="O4590"/>
      <c r="U4590"/>
      <c r="V4590"/>
    </row>
    <row r="4591" spans="6:22" x14ac:dyDescent="0.2">
      <c r="F4591"/>
      <c r="M4591" s="2"/>
      <c r="N4591"/>
      <c r="O4591"/>
      <c r="U4591"/>
      <c r="V4591"/>
    </row>
    <row r="4592" spans="6:22" x14ac:dyDescent="0.2">
      <c r="F4592"/>
      <c r="M4592" s="2"/>
      <c r="N4592"/>
      <c r="O4592"/>
      <c r="U4592"/>
      <c r="V4592"/>
    </row>
    <row r="4593" spans="6:22" x14ac:dyDescent="0.2">
      <c r="F4593"/>
      <c r="M4593" s="2"/>
      <c r="N4593"/>
      <c r="O4593"/>
      <c r="U4593"/>
      <c r="V4593"/>
    </row>
    <row r="4594" spans="6:22" x14ac:dyDescent="0.2">
      <c r="F4594"/>
      <c r="M4594" s="2"/>
      <c r="N4594"/>
      <c r="O4594"/>
      <c r="U4594"/>
      <c r="V4594"/>
    </row>
    <row r="4595" spans="6:22" x14ac:dyDescent="0.2">
      <c r="F4595"/>
      <c r="M4595" s="2"/>
      <c r="N4595"/>
      <c r="O4595"/>
      <c r="U4595"/>
      <c r="V4595"/>
    </row>
    <row r="4596" spans="6:22" x14ac:dyDescent="0.2">
      <c r="F4596"/>
      <c r="M4596" s="2"/>
      <c r="N4596"/>
      <c r="O4596"/>
      <c r="U4596"/>
      <c r="V4596"/>
    </row>
    <row r="4597" spans="6:22" x14ac:dyDescent="0.2">
      <c r="F4597"/>
      <c r="M4597" s="2"/>
      <c r="N4597"/>
      <c r="O4597"/>
      <c r="U4597"/>
      <c r="V4597"/>
    </row>
    <row r="4598" spans="6:22" x14ac:dyDescent="0.2">
      <c r="F4598"/>
      <c r="M4598" s="2"/>
      <c r="N4598"/>
      <c r="O4598"/>
      <c r="U4598"/>
      <c r="V4598"/>
    </row>
    <row r="4599" spans="6:22" x14ac:dyDescent="0.2">
      <c r="F4599"/>
      <c r="M4599" s="2"/>
      <c r="N4599"/>
      <c r="O4599"/>
      <c r="U4599"/>
      <c r="V4599"/>
    </row>
    <row r="4600" spans="6:22" x14ac:dyDescent="0.2">
      <c r="F4600"/>
      <c r="M4600" s="2"/>
      <c r="N4600"/>
      <c r="O4600"/>
      <c r="U4600"/>
      <c r="V4600"/>
    </row>
    <row r="4601" spans="6:22" x14ac:dyDescent="0.2">
      <c r="F4601"/>
      <c r="M4601" s="2"/>
      <c r="N4601"/>
      <c r="O4601"/>
      <c r="U4601"/>
      <c r="V4601"/>
    </row>
    <row r="4602" spans="6:22" x14ac:dyDescent="0.2">
      <c r="F4602"/>
      <c r="M4602" s="2"/>
      <c r="N4602"/>
      <c r="O4602"/>
      <c r="U4602"/>
      <c r="V4602"/>
    </row>
    <row r="4603" spans="6:22" x14ac:dyDescent="0.2">
      <c r="F4603"/>
      <c r="M4603" s="2"/>
      <c r="N4603"/>
      <c r="O4603"/>
      <c r="U4603"/>
      <c r="V4603"/>
    </row>
    <row r="4604" spans="6:22" x14ac:dyDescent="0.2">
      <c r="F4604"/>
      <c r="M4604" s="2"/>
      <c r="N4604"/>
      <c r="O4604"/>
      <c r="U4604"/>
      <c r="V4604"/>
    </row>
    <row r="4605" spans="6:22" x14ac:dyDescent="0.2">
      <c r="F4605"/>
      <c r="M4605" s="2"/>
      <c r="N4605"/>
      <c r="O4605"/>
      <c r="U4605"/>
      <c r="V4605"/>
    </row>
    <row r="4606" spans="6:22" x14ac:dyDescent="0.2">
      <c r="F4606"/>
      <c r="M4606" s="2"/>
      <c r="N4606"/>
      <c r="O4606"/>
      <c r="U4606"/>
      <c r="V4606"/>
    </row>
    <row r="4607" spans="6:22" x14ac:dyDescent="0.2">
      <c r="F4607"/>
      <c r="M4607" s="2"/>
      <c r="N4607"/>
      <c r="O4607"/>
      <c r="U4607"/>
      <c r="V4607"/>
    </row>
    <row r="4608" spans="6:22" x14ac:dyDescent="0.2">
      <c r="F4608"/>
      <c r="M4608" s="2"/>
      <c r="N4608"/>
      <c r="O4608"/>
      <c r="U4608"/>
      <c r="V4608"/>
    </row>
    <row r="4609" spans="6:22" x14ac:dyDescent="0.2">
      <c r="F4609"/>
      <c r="M4609" s="2"/>
      <c r="N4609"/>
      <c r="O4609"/>
      <c r="U4609"/>
      <c r="V4609"/>
    </row>
    <row r="4610" spans="6:22" x14ac:dyDescent="0.2">
      <c r="F4610"/>
      <c r="M4610" s="2"/>
      <c r="N4610"/>
      <c r="O4610"/>
      <c r="U4610"/>
      <c r="V4610"/>
    </row>
    <row r="4611" spans="6:22" x14ac:dyDescent="0.2">
      <c r="F4611"/>
      <c r="M4611" s="2"/>
      <c r="N4611"/>
      <c r="O4611"/>
      <c r="U4611"/>
      <c r="V4611"/>
    </row>
    <row r="4612" spans="6:22" x14ac:dyDescent="0.2">
      <c r="F4612"/>
      <c r="M4612" s="2"/>
      <c r="N4612"/>
      <c r="O4612"/>
      <c r="U4612"/>
      <c r="V4612"/>
    </row>
    <row r="4613" spans="6:22" x14ac:dyDescent="0.2">
      <c r="F4613"/>
      <c r="M4613" s="2"/>
      <c r="N4613"/>
      <c r="O4613"/>
      <c r="U4613"/>
      <c r="V4613"/>
    </row>
    <row r="4614" spans="6:22" x14ac:dyDescent="0.2">
      <c r="F4614"/>
      <c r="M4614" s="2"/>
      <c r="N4614"/>
      <c r="O4614"/>
      <c r="U4614"/>
      <c r="V4614"/>
    </row>
    <row r="4615" spans="6:22" x14ac:dyDescent="0.2">
      <c r="F4615"/>
      <c r="M4615" s="2"/>
      <c r="N4615"/>
      <c r="O4615"/>
      <c r="U4615"/>
      <c r="V4615"/>
    </row>
    <row r="4616" spans="6:22" x14ac:dyDescent="0.2">
      <c r="F4616"/>
      <c r="M4616" s="2"/>
      <c r="N4616"/>
      <c r="O4616"/>
      <c r="U4616"/>
      <c r="V4616"/>
    </row>
    <row r="4617" spans="6:22" x14ac:dyDescent="0.2">
      <c r="F4617"/>
      <c r="M4617" s="2"/>
      <c r="N4617"/>
      <c r="O4617"/>
      <c r="U4617"/>
      <c r="V4617"/>
    </row>
    <row r="4618" spans="6:22" x14ac:dyDescent="0.2">
      <c r="F4618"/>
      <c r="M4618" s="2"/>
      <c r="N4618"/>
      <c r="O4618"/>
      <c r="U4618"/>
      <c r="V4618"/>
    </row>
    <row r="4619" spans="6:22" x14ac:dyDescent="0.2">
      <c r="F4619"/>
      <c r="M4619" s="2"/>
      <c r="N4619"/>
      <c r="O4619"/>
      <c r="U4619"/>
      <c r="V4619"/>
    </row>
    <row r="4620" spans="6:22" x14ac:dyDescent="0.2">
      <c r="F4620"/>
      <c r="M4620" s="2"/>
      <c r="N4620"/>
      <c r="O4620"/>
      <c r="U4620"/>
      <c r="V4620"/>
    </row>
    <row r="4621" spans="6:22" x14ac:dyDescent="0.2">
      <c r="F4621"/>
      <c r="M4621" s="2"/>
      <c r="N4621"/>
      <c r="O4621"/>
      <c r="U4621"/>
      <c r="V4621"/>
    </row>
    <row r="4622" spans="6:22" x14ac:dyDescent="0.2">
      <c r="F4622"/>
      <c r="M4622" s="2"/>
      <c r="N4622"/>
      <c r="O4622"/>
      <c r="U4622"/>
      <c r="V4622"/>
    </row>
    <row r="4623" spans="6:22" x14ac:dyDescent="0.2">
      <c r="F4623"/>
      <c r="M4623" s="2"/>
      <c r="N4623"/>
      <c r="O4623"/>
      <c r="U4623"/>
      <c r="V4623"/>
    </row>
    <row r="4624" spans="6:22" x14ac:dyDescent="0.2">
      <c r="F4624"/>
      <c r="M4624" s="2"/>
      <c r="N4624"/>
      <c r="O4624"/>
      <c r="U4624"/>
      <c r="V4624"/>
    </row>
    <row r="4625" spans="6:22" x14ac:dyDescent="0.2">
      <c r="F4625"/>
      <c r="M4625" s="2"/>
      <c r="N4625"/>
      <c r="O4625"/>
      <c r="U4625"/>
      <c r="V4625"/>
    </row>
    <row r="4626" spans="6:22" x14ac:dyDescent="0.2">
      <c r="F4626"/>
      <c r="M4626" s="2"/>
      <c r="N4626"/>
      <c r="O4626"/>
      <c r="U4626"/>
      <c r="V4626"/>
    </row>
    <row r="4627" spans="6:22" x14ac:dyDescent="0.2">
      <c r="F4627"/>
      <c r="M4627" s="2"/>
      <c r="N4627"/>
      <c r="O4627"/>
      <c r="U4627"/>
      <c r="V4627"/>
    </row>
    <row r="4628" spans="6:22" x14ac:dyDescent="0.2">
      <c r="F4628"/>
      <c r="M4628" s="2"/>
      <c r="N4628"/>
      <c r="O4628"/>
      <c r="U4628"/>
      <c r="V4628"/>
    </row>
    <row r="4629" spans="6:22" x14ac:dyDescent="0.2">
      <c r="F4629"/>
      <c r="M4629" s="2"/>
      <c r="N4629"/>
      <c r="O4629"/>
      <c r="U4629"/>
      <c r="V4629"/>
    </row>
    <row r="4630" spans="6:22" x14ac:dyDescent="0.2">
      <c r="F4630"/>
      <c r="M4630" s="2"/>
      <c r="N4630"/>
      <c r="O4630"/>
      <c r="U4630"/>
      <c r="V4630"/>
    </row>
    <row r="4631" spans="6:22" x14ac:dyDescent="0.2">
      <c r="F4631"/>
      <c r="M4631" s="2"/>
      <c r="N4631"/>
      <c r="O4631"/>
      <c r="U4631"/>
      <c r="V4631"/>
    </row>
    <row r="4632" spans="6:22" x14ac:dyDescent="0.2">
      <c r="F4632"/>
      <c r="M4632" s="2"/>
      <c r="N4632"/>
      <c r="O4632"/>
      <c r="U4632"/>
      <c r="V4632"/>
    </row>
    <row r="4633" spans="6:22" x14ac:dyDescent="0.2">
      <c r="F4633"/>
      <c r="M4633" s="2"/>
      <c r="N4633"/>
      <c r="O4633"/>
      <c r="U4633"/>
      <c r="V4633"/>
    </row>
    <row r="4634" spans="6:22" x14ac:dyDescent="0.2">
      <c r="F4634"/>
      <c r="M4634" s="2"/>
      <c r="N4634"/>
      <c r="O4634"/>
      <c r="U4634"/>
      <c r="V4634"/>
    </row>
    <row r="4635" spans="6:22" x14ac:dyDescent="0.2">
      <c r="F4635"/>
      <c r="M4635" s="2"/>
      <c r="N4635"/>
      <c r="O4635"/>
      <c r="U4635"/>
      <c r="V4635"/>
    </row>
    <row r="4636" spans="6:22" x14ac:dyDescent="0.2">
      <c r="F4636"/>
      <c r="M4636" s="2"/>
      <c r="N4636"/>
      <c r="O4636"/>
      <c r="U4636"/>
      <c r="V4636"/>
    </row>
    <row r="4637" spans="6:22" x14ac:dyDescent="0.2">
      <c r="F4637"/>
      <c r="M4637" s="2"/>
      <c r="N4637"/>
      <c r="O4637"/>
      <c r="U4637"/>
      <c r="V4637"/>
    </row>
    <row r="4638" spans="6:22" x14ac:dyDescent="0.2">
      <c r="F4638"/>
      <c r="M4638" s="2"/>
      <c r="N4638"/>
      <c r="O4638"/>
      <c r="U4638"/>
      <c r="V4638"/>
    </row>
    <row r="4639" spans="6:22" x14ac:dyDescent="0.2">
      <c r="F4639"/>
      <c r="M4639" s="2"/>
      <c r="N4639"/>
      <c r="O4639"/>
      <c r="U4639"/>
      <c r="V4639"/>
    </row>
    <row r="4640" spans="6:22" x14ac:dyDescent="0.2">
      <c r="F4640"/>
      <c r="M4640" s="2"/>
      <c r="N4640"/>
      <c r="O4640"/>
      <c r="U4640"/>
      <c r="V4640"/>
    </row>
    <row r="4641" spans="6:22" x14ac:dyDescent="0.2">
      <c r="F4641"/>
      <c r="M4641" s="2"/>
      <c r="N4641"/>
      <c r="O4641"/>
      <c r="U4641"/>
      <c r="V4641"/>
    </row>
    <row r="4642" spans="6:22" x14ac:dyDescent="0.2">
      <c r="F4642"/>
      <c r="M4642" s="2"/>
      <c r="N4642"/>
      <c r="O4642"/>
      <c r="U4642"/>
      <c r="V4642"/>
    </row>
    <row r="4643" spans="6:22" x14ac:dyDescent="0.2">
      <c r="F4643"/>
      <c r="M4643" s="2"/>
      <c r="N4643"/>
      <c r="O4643"/>
      <c r="U4643"/>
      <c r="V4643"/>
    </row>
    <row r="4644" spans="6:22" x14ac:dyDescent="0.2">
      <c r="F4644"/>
      <c r="M4644" s="2"/>
      <c r="N4644"/>
      <c r="O4644"/>
      <c r="U4644"/>
      <c r="V4644"/>
    </row>
    <row r="4645" spans="6:22" x14ac:dyDescent="0.2">
      <c r="F4645"/>
      <c r="M4645" s="2"/>
      <c r="N4645"/>
      <c r="O4645"/>
      <c r="U4645"/>
      <c r="V4645"/>
    </row>
    <row r="4646" spans="6:22" x14ac:dyDescent="0.2">
      <c r="F4646"/>
      <c r="M4646" s="2"/>
      <c r="N4646"/>
      <c r="O4646"/>
      <c r="U4646"/>
      <c r="V4646"/>
    </row>
    <row r="4647" spans="6:22" x14ac:dyDescent="0.2">
      <c r="F4647"/>
      <c r="M4647" s="2"/>
      <c r="N4647"/>
      <c r="O4647"/>
      <c r="U4647"/>
      <c r="V4647"/>
    </row>
    <row r="4648" spans="6:22" x14ac:dyDescent="0.2">
      <c r="F4648"/>
      <c r="M4648" s="2"/>
      <c r="N4648"/>
      <c r="O4648"/>
      <c r="U4648"/>
      <c r="V4648"/>
    </row>
    <row r="4649" spans="6:22" x14ac:dyDescent="0.2">
      <c r="F4649"/>
      <c r="M4649" s="2"/>
      <c r="N4649"/>
      <c r="O4649"/>
      <c r="U4649"/>
      <c r="V4649"/>
    </row>
    <row r="4650" spans="6:22" x14ac:dyDescent="0.2">
      <c r="F4650"/>
      <c r="M4650" s="2"/>
      <c r="N4650"/>
      <c r="O4650"/>
      <c r="U4650"/>
      <c r="V4650"/>
    </row>
    <row r="4651" spans="6:22" x14ac:dyDescent="0.2">
      <c r="F4651"/>
      <c r="M4651" s="2"/>
      <c r="N4651"/>
      <c r="O4651"/>
      <c r="U4651"/>
      <c r="V4651"/>
    </row>
    <row r="4652" spans="6:22" x14ac:dyDescent="0.2">
      <c r="F4652"/>
      <c r="M4652" s="2"/>
      <c r="N4652"/>
      <c r="O4652"/>
      <c r="U4652"/>
      <c r="V4652"/>
    </row>
    <row r="4653" spans="6:22" x14ac:dyDescent="0.2">
      <c r="F4653"/>
      <c r="M4653" s="2"/>
      <c r="N4653"/>
      <c r="O4653"/>
      <c r="U4653"/>
      <c r="V4653"/>
    </row>
    <row r="4654" spans="6:22" x14ac:dyDescent="0.2">
      <c r="F4654"/>
      <c r="M4654" s="2"/>
      <c r="N4654"/>
      <c r="O4654"/>
      <c r="U4654"/>
      <c r="V4654"/>
    </row>
    <row r="4655" spans="6:22" x14ac:dyDescent="0.2">
      <c r="F4655"/>
      <c r="M4655" s="2"/>
      <c r="N4655"/>
      <c r="O4655"/>
      <c r="U4655"/>
      <c r="V4655"/>
    </row>
    <row r="4656" spans="6:22" x14ac:dyDescent="0.2">
      <c r="F4656"/>
      <c r="M4656" s="2"/>
      <c r="N4656"/>
      <c r="O4656"/>
      <c r="U4656"/>
      <c r="V4656"/>
    </row>
    <row r="4657" spans="6:22" x14ac:dyDescent="0.2">
      <c r="F4657"/>
      <c r="M4657" s="2"/>
      <c r="N4657"/>
      <c r="O4657"/>
      <c r="U4657"/>
      <c r="V4657"/>
    </row>
    <row r="4658" spans="6:22" x14ac:dyDescent="0.2">
      <c r="F4658"/>
      <c r="M4658" s="2"/>
      <c r="N4658"/>
      <c r="O4658"/>
      <c r="U4658"/>
      <c r="V4658"/>
    </row>
    <row r="4659" spans="6:22" x14ac:dyDescent="0.2">
      <c r="F4659"/>
      <c r="M4659" s="2"/>
      <c r="N4659"/>
      <c r="O4659"/>
      <c r="U4659"/>
      <c r="V4659"/>
    </row>
    <row r="4660" spans="6:22" x14ac:dyDescent="0.2">
      <c r="F4660"/>
      <c r="M4660" s="2"/>
      <c r="N4660"/>
      <c r="O4660"/>
      <c r="U4660"/>
      <c r="V4660"/>
    </row>
    <row r="4661" spans="6:22" x14ac:dyDescent="0.2">
      <c r="F4661"/>
      <c r="M4661" s="2"/>
      <c r="N4661"/>
      <c r="O4661"/>
      <c r="U4661"/>
      <c r="V4661"/>
    </row>
    <row r="4662" spans="6:22" x14ac:dyDescent="0.2">
      <c r="F4662"/>
      <c r="M4662" s="2"/>
      <c r="N4662"/>
      <c r="O4662"/>
      <c r="U4662"/>
      <c r="V4662"/>
    </row>
    <row r="4663" spans="6:22" x14ac:dyDescent="0.2">
      <c r="F4663"/>
      <c r="M4663" s="2"/>
      <c r="N4663"/>
      <c r="O4663"/>
      <c r="U4663"/>
      <c r="V4663"/>
    </row>
    <row r="4664" spans="6:22" x14ac:dyDescent="0.2">
      <c r="F4664"/>
      <c r="M4664" s="2"/>
      <c r="N4664"/>
      <c r="O4664"/>
      <c r="U4664"/>
      <c r="V4664"/>
    </row>
    <row r="4665" spans="6:22" x14ac:dyDescent="0.2">
      <c r="F4665"/>
      <c r="M4665" s="2"/>
      <c r="N4665"/>
      <c r="O4665"/>
      <c r="U4665"/>
      <c r="V4665"/>
    </row>
    <row r="4666" spans="6:22" x14ac:dyDescent="0.2">
      <c r="F4666"/>
      <c r="M4666" s="2"/>
      <c r="N4666"/>
      <c r="O4666"/>
      <c r="U4666"/>
      <c r="V4666"/>
    </row>
    <row r="4667" spans="6:22" x14ac:dyDescent="0.2">
      <c r="F4667"/>
      <c r="M4667" s="2"/>
      <c r="N4667"/>
      <c r="O4667"/>
      <c r="U4667"/>
      <c r="V4667"/>
    </row>
    <row r="4668" spans="6:22" x14ac:dyDescent="0.2">
      <c r="F4668"/>
      <c r="M4668" s="2"/>
      <c r="N4668"/>
      <c r="O4668"/>
      <c r="U4668"/>
      <c r="V4668"/>
    </row>
    <row r="4669" spans="6:22" x14ac:dyDescent="0.2">
      <c r="F4669"/>
      <c r="M4669" s="2"/>
      <c r="N4669"/>
      <c r="O4669"/>
      <c r="U4669"/>
      <c r="V4669"/>
    </row>
    <row r="4670" spans="6:22" x14ac:dyDescent="0.2">
      <c r="F4670"/>
      <c r="M4670" s="2"/>
      <c r="N4670"/>
      <c r="O4670"/>
      <c r="U4670"/>
      <c r="V4670"/>
    </row>
    <row r="4671" spans="6:22" x14ac:dyDescent="0.2">
      <c r="F4671"/>
      <c r="M4671" s="2"/>
      <c r="N4671"/>
      <c r="O4671"/>
      <c r="U4671"/>
      <c r="V4671"/>
    </row>
    <row r="4672" spans="6:22" x14ac:dyDescent="0.2">
      <c r="F4672"/>
      <c r="M4672" s="2"/>
      <c r="N4672"/>
      <c r="O4672"/>
      <c r="U4672"/>
      <c r="V4672"/>
    </row>
    <row r="4673" spans="6:22" x14ac:dyDescent="0.2">
      <c r="F4673"/>
      <c r="M4673" s="2"/>
      <c r="N4673"/>
      <c r="O4673"/>
      <c r="U4673"/>
      <c r="V4673"/>
    </row>
    <row r="4674" spans="6:22" x14ac:dyDescent="0.2">
      <c r="F4674"/>
      <c r="M4674" s="2"/>
      <c r="N4674"/>
      <c r="O4674"/>
      <c r="U4674"/>
      <c r="V4674"/>
    </row>
    <row r="4675" spans="6:22" x14ac:dyDescent="0.2">
      <c r="F4675"/>
      <c r="M4675" s="2"/>
      <c r="N4675"/>
      <c r="O4675"/>
      <c r="U4675"/>
      <c r="V4675"/>
    </row>
    <row r="4676" spans="6:22" x14ac:dyDescent="0.2">
      <c r="F4676"/>
      <c r="M4676" s="2"/>
      <c r="N4676"/>
      <c r="O4676"/>
      <c r="U4676"/>
      <c r="V4676"/>
    </row>
    <row r="4677" spans="6:22" x14ac:dyDescent="0.2">
      <c r="F4677"/>
      <c r="M4677" s="2"/>
      <c r="N4677"/>
      <c r="O4677"/>
      <c r="U4677"/>
      <c r="V4677"/>
    </row>
    <row r="4678" spans="6:22" x14ac:dyDescent="0.2">
      <c r="F4678"/>
      <c r="M4678" s="2"/>
      <c r="N4678"/>
      <c r="O4678"/>
      <c r="U4678"/>
      <c r="V4678"/>
    </row>
    <row r="4679" spans="6:22" x14ac:dyDescent="0.2">
      <c r="F4679"/>
      <c r="M4679" s="2"/>
      <c r="N4679"/>
      <c r="O4679"/>
      <c r="U4679"/>
      <c r="V4679"/>
    </row>
    <row r="4680" spans="6:22" x14ac:dyDescent="0.2">
      <c r="F4680"/>
      <c r="M4680" s="2"/>
      <c r="N4680"/>
      <c r="O4680"/>
      <c r="U4680"/>
      <c r="V4680"/>
    </row>
    <row r="4681" spans="6:22" x14ac:dyDescent="0.2">
      <c r="F4681"/>
      <c r="M4681" s="2"/>
      <c r="N4681"/>
      <c r="O4681"/>
      <c r="U4681"/>
      <c r="V4681"/>
    </row>
    <row r="4682" spans="6:22" x14ac:dyDescent="0.2">
      <c r="F4682"/>
      <c r="M4682" s="2"/>
      <c r="N4682"/>
      <c r="O4682"/>
      <c r="U4682"/>
      <c r="V4682"/>
    </row>
    <row r="4683" spans="6:22" x14ac:dyDescent="0.2">
      <c r="F4683"/>
      <c r="M4683" s="2"/>
      <c r="N4683"/>
      <c r="O4683"/>
      <c r="U4683"/>
      <c r="V4683"/>
    </row>
    <row r="4684" spans="6:22" x14ac:dyDescent="0.2">
      <c r="F4684"/>
      <c r="M4684" s="2"/>
      <c r="N4684"/>
      <c r="O4684"/>
      <c r="U4684"/>
      <c r="V4684"/>
    </row>
    <row r="4685" spans="6:22" x14ac:dyDescent="0.2">
      <c r="F4685"/>
      <c r="M4685" s="2"/>
      <c r="N4685"/>
      <c r="O4685"/>
      <c r="U4685"/>
      <c r="V4685"/>
    </row>
    <row r="4686" spans="6:22" x14ac:dyDescent="0.2">
      <c r="F4686"/>
      <c r="M4686" s="2"/>
      <c r="N4686"/>
      <c r="O4686"/>
      <c r="U4686"/>
      <c r="V4686"/>
    </row>
    <row r="4687" spans="6:22" x14ac:dyDescent="0.2">
      <c r="F4687"/>
      <c r="M4687" s="2"/>
      <c r="N4687"/>
      <c r="O4687"/>
      <c r="U4687"/>
      <c r="V4687"/>
    </row>
    <row r="4688" spans="6:22" x14ac:dyDescent="0.2">
      <c r="F4688"/>
      <c r="M4688" s="2"/>
      <c r="N4688"/>
      <c r="O4688"/>
      <c r="U4688"/>
      <c r="V4688"/>
    </row>
    <row r="4689" spans="6:22" x14ac:dyDescent="0.2">
      <c r="F4689"/>
      <c r="M4689" s="2"/>
      <c r="N4689"/>
      <c r="O4689"/>
      <c r="U4689"/>
      <c r="V4689"/>
    </row>
    <row r="4690" spans="6:22" x14ac:dyDescent="0.2">
      <c r="F4690"/>
      <c r="M4690" s="2"/>
      <c r="N4690"/>
      <c r="O4690"/>
      <c r="U4690"/>
      <c r="V4690"/>
    </row>
    <row r="4691" spans="6:22" x14ac:dyDescent="0.2">
      <c r="F4691"/>
      <c r="M4691" s="2"/>
      <c r="N4691"/>
      <c r="O4691"/>
      <c r="U4691"/>
      <c r="V4691"/>
    </row>
    <row r="4692" spans="6:22" x14ac:dyDescent="0.2">
      <c r="F4692"/>
      <c r="M4692" s="2"/>
      <c r="N4692"/>
      <c r="O4692"/>
      <c r="U4692"/>
      <c r="V4692"/>
    </row>
    <row r="4693" spans="6:22" x14ac:dyDescent="0.2">
      <c r="F4693"/>
      <c r="M4693" s="2"/>
      <c r="N4693"/>
      <c r="O4693"/>
      <c r="U4693"/>
      <c r="V4693"/>
    </row>
    <row r="4694" spans="6:22" x14ac:dyDescent="0.2">
      <c r="F4694"/>
      <c r="M4694" s="2"/>
      <c r="N4694"/>
      <c r="O4694"/>
      <c r="U4694"/>
      <c r="V4694"/>
    </row>
    <row r="4695" spans="6:22" x14ac:dyDescent="0.2">
      <c r="F4695"/>
      <c r="M4695" s="2"/>
      <c r="N4695"/>
      <c r="O4695"/>
      <c r="U4695"/>
      <c r="V4695"/>
    </row>
    <row r="4696" spans="6:22" x14ac:dyDescent="0.2">
      <c r="F4696"/>
      <c r="M4696" s="2"/>
      <c r="N4696"/>
      <c r="O4696"/>
      <c r="U4696"/>
      <c r="V4696"/>
    </row>
    <row r="4697" spans="6:22" x14ac:dyDescent="0.2">
      <c r="F4697"/>
      <c r="M4697" s="2"/>
      <c r="N4697"/>
      <c r="O4697"/>
      <c r="U4697"/>
      <c r="V4697"/>
    </row>
    <row r="4698" spans="6:22" x14ac:dyDescent="0.2">
      <c r="F4698"/>
      <c r="M4698" s="2"/>
      <c r="N4698"/>
      <c r="O4698"/>
      <c r="U4698"/>
      <c r="V4698"/>
    </row>
    <row r="4699" spans="6:22" x14ac:dyDescent="0.2">
      <c r="F4699"/>
      <c r="M4699" s="2"/>
      <c r="N4699"/>
      <c r="O4699"/>
      <c r="U4699"/>
      <c r="V4699"/>
    </row>
    <row r="4700" spans="6:22" x14ac:dyDescent="0.2">
      <c r="F4700"/>
      <c r="M4700" s="2"/>
      <c r="N4700"/>
      <c r="O4700"/>
      <c r="U4700"/>
      <c r="V4700"/>
    </row>
    <row r="4701" spans="6:22" x14ac:dyDescent="0.2">
      <c r="F4701"/>
      <c r="M4701" s="2"/>
      <c r="N4701"/>
      <c r="O4701"/>
      <c r="U4701"/>
      <c r="V4701"/>
    </row>
    <row r="4702" spans="6:22" x14ac:dyDescent="0.2">
      <c r="F4702"/>
      <c r="M4702" s="2"/>
      <c r="N4702"/>
      <c r="O4702"/>
      <c r="U4702"/>
      <c r="V4702"/>
    </row>
    <row r="4703" spans="6:22" x14ac:dyDescent="0.2">
      <c r="F4703"/>
      <c r="M4703" s="2"/>
      <c r="N4703"/>
      <c r="O4703"/>
      <c r="U4703"/>
      <c r="V4703"/>
    </row>
    <row r="4704" spans="6:22" x14ac:dyDescent="0.2">
      <c r="F4704"/>
      <c r="M4704" s="2"/>
      <c r="N4704"/>
      <c r="O4704"/>
      <c r="U4704"/>
      <c r="V4704"/>
    </row>
    <row r="4705" spans="6:22" x14ac:dyDescent="0.2">
      <c r="F4705"/>
      <c r="M4705" s="2"/>
      <c r="N4705"/>
      <c r="O4705"/>
      <c r="U4705"/>
      <c r="V4705"/>
    </row>
    <row r="4706" spans="6:22" x14ac:dyDescent="0.2">
      <c r="F4706"/>
      <c r="M4706" s="2"/>
      <c r="N4706"/>
      <c r="O4706"/>
      <c r="U4706"/>
      <c r="V4706"/>
    </row>
    <row r="4707" spans="6:22" x14ac:dyDescent="0.2">
      <c r="F4707"/>
      <c r="M4707" s="2"/>
      <c r="N4707"/>
      <c r="O4707"/>
      <c r="U4707"/>
      <c r="V4707"/>
    </row>
    <row r="4708" spans="6:22" x14ac:dyDescent="0.2">
      <c r="F4708"/>
      <c r="M4708" s="2"/>
      <c r="N4708"/>
      <c r="O4708"/>
      <c r="U4708"/>
      <c r="V4708"/>
    </row>
    <row r="4709" spans="6:22" x14ac:dyDescent="0.2">
      <c r="F4709"/>
      <c r="M4709" s="2"/>
      <c r="N4709"/>
      <c r="O4709"/>
      <c r="U4709"/>
      <c r="V4709"/>
    </row>
    <row r="4710" spans="6:22" x14ac:dyDescent="0.2">
      <c r="F4710"/>
      <c r="M4710" s="2"/>
      <c r="N4710"/>
      <c r="O4710"/>
      <c r="U4710"/>
      <c r="V4710"/>
    </row>
    <row r="4711" spans="6:22" x14ac:dyDescent="0.2">
      <c r="F4711"/>
      <c r="M4711" s="2"/>
      <c r="N4711"/>
      <c r="O4711"/>
      <c r="U4711"/>
      <c r="V4711"/>
    </row>
    <row r="4712" spans="6:22" x14ac:dyDescent="0.2">
      <c r="F4712"/>
      <c r="M4712" s="2"/>
      <c r="N4712"/>
      <c r="O4712"/>
      <c r="U4712"/>
      <c r="V4712"/>
    </row>
    <row r="4713" spans="6:22" x14ac:dyDescent="0.2">
      <c r="F4713"/>
      <c r="M4713" s="2"/>
      <c r="N4713"/>
      <c r="O4713"/>
      <c r="U4713"/>
      <c r="V4713"/>
    </row>
    <row r="4714" spans="6:22" x14ac:dyDescent="0.2">
      <c r="F4714"/>
      <c r="M4714" s="2"/>
      <c r="N4714"/>
      <c r="O4714"/>
      <c r="U4714"/>
      <c r="V4714"/>
    </row>
    <row r="4715" spans="6:22" x14ac:dyDescent="0.2">
      <c r="F4715"/>
      <c r="M4715" s="2"/>
      <c r="N4715"/>
      <c r="O4715"/>
      <c r="U4715"/>
      <c r="V4715"/>
    </row>
    <row r="4716" spans="6:22" x14ac:dyDescent="0.2">
      <c r="F4716"/>
      <c r="M4716" s="2"/>
      <c r="N4716"/>
      <c r="O4716"/>
      <c r="U4716"/>
      <c r="V4716"/>
    </row>
    <row r="4717" spans="6:22" x14ac:dyDescent="0.2">
      <c r="F4717"/>
      <c r="M4717" s="2"/>
      <c r="N4717"/>
      <c r="O4717"/>
      <c r="U4717"/>
      <c r="V4717"/>
    </row>
    <row r="4718" spans="6:22" x14ac:dyDescent="0.2">
      <c r="F4718"/>
      <c r="M4718" s="2"/>
      <c r="N4718"/>
      <c r="O4718"/>
      <c r="U4718"/>
      <c r="V4718"/>
    </row>
    <row r="4719" spans="6:22" x14ac:dyDescent="0.2">
      <c r="F4719"/>
      <c r="M4719" s="2"/>
      <c r="N4719"/>
      <c r="O4719"/>
      <c r="U4719"/>
      <c r="V4719"/>
    </row>
    <row r="4720" spans="6:22" x14ac:dyDescent="0.2">
      <c r="F4720"/>
      <c r="M4720" s="2"/>
      <c r="N4720"/>
      <c r="O4720"/>
      <c r="U4720"/>
      <c r="V4720"/>
    </row>
    <row r="4721" spans="6:22" x14ac:dyDescent="0.2">
      <c r="F4721"/>
      <c r="M4721" s="2"/>
      <c r="N4721"/>
      <c r="O4721"/>
      <c r="U4721"/>
      <c r="V4721"/>
    </row>
    <row r="4722" spans="6:22" x14ac:dyDescent="0.2">
      <c r="F4722"/>
      <c r="M4722" s="2"/>
      <c r="N4722"/>
      <c r="O4722"/>
      <c r="U4722"/>
      <c r="V4722"/>
    </row>
    <row r="4723" spans="6:22" x14ac:dyDescent="0.2">
      <c r="F4723"/>
      <c r="M4723" s="2"/>
      <c r="N4723"/>
      <c r="O4723"/>
      <c r="U4723"/>
      <c r="V4723"/>
    </row>
    <row r="4724" spans="6:22" x14ac:dyDescent="0.2">
      <c r="F4724"/>
      <c r="M4724" s="2"/>
      <c r="N4724"/>
      <c r="O4724"/>
      <c r="U4724"/>
      <c r="V4724"/>
    </row>
    <row r="4725" spans="6:22" x14ac:dyDescent="0.2">
      <c r="F4725"/>
      <c r="M4725" s="2"/>
      <c r="N4725"/>
      <c r="O4725"/>
      <c r="U4725"/>
      <c r="V4725"/>
    </row>
    <row r="4726" spans="6:22" x14ac:dyDescent="0.2">
      <c r="F4726"/>
      <c r="M4726" s="2"/>
      <c r="N4726"/>
      <c r="O4726"/>
      <c r="U4726"/>
      <c r="V4726"/>
    </row>
    <row r="4727" spans="6:22" x14ac:dyDescent="0.2">
      <c r="F4727"/>
      <c r="M4727" s="2"/>
      <c r="N4727"/>
      <c r="O4727"/>
      <c r="U4727"/>
      <c r="V4727"/>
    </row>
    <row r="4728" spans="6:22" x14ac:dyDescent="0.2">
      <c r="F4728"/>
      <c r="M4728" s="2"/>
      <c r="N4728"/>
      <c r="O4728"/>
      <c r="U4728"/>
      <c r="V4728"/>
    </row>
    <row r="4729" spans="6:22" x14ac:dyDescent="0.2">
      <c r="F4729"/>
      <c r="M4729" s="2"/>
      <c r="N4729"/>
      <c r="O4729"/>
      <c r="U4729"/>
      <c r="V4729"/>
    </row>
    <row r="4730" spans="6:22" x14ac:dyDescent="0.2">
      <c r="F4730"/>
      <c r="M4730" s="2"/>
      <c r="N4730"/>
      <c r="O4730"/>
      <c r="U4730"/>
      <c r="V4730"/>
    </row>
    <row r="4731" spans="6:22" x14ac:dyDescent="0.2">
      <c r="F4731"/>
      <c r="M4731" s="2"/>
      <c r="N4731"/>
      <c r="O4731"/>
      <c r="U4731"/>
      <c r="V4731"/>
    </row>
    <row r="4732" spans="6:22" x14ac:dyDescent="0.2">
      <c r="F4732"/>
      <c r="M4732" s="2"/>
      <c r="N4732"/>
      <c r="O4732"/>
      <c r="U4732"/>
      <c r="V4732"/>
    </row>
    <row r="4733" spans="6:22" x14ac:dyDescent="0.2">
      <c r="F4733"/>
      <c r="M4733" s="2"/>
      <c r="N4733"/>
      <c r="O4733"/>
      <c r="U4733"/>
      <c r="V4733"/>
    </row>
    <row r="4734" spans="6:22" x14ac:dyDescent="0.2">
      <c r="F4734"/>
      <c r="M4734" s="2"/>
      <c r="N4734"/>
      <c r="O4734"/>
      <c r="U4734"/>
      <c r="V4734"/>
    </row>
    <row r="4735" spans="6:22" x14ac:dyDescent="0.2">
      <c r="F4735"/>
      <c r="M4735" s="2"/>
      <c r="N4735"/>
      <c r="O4735"/>
      <c r="U4735"/>
      <c r="V4735"/>
    </row>
    <row r="4736" spans="6:22" x14ac:dyDescent="0.2">
      <c r="F4736"/>
      <c r="M4736" s="2"/>
      <c r="N4736"/>
      <c r="O4736"/>
      <c r="U4736"/>
      <c r="V4736"/>
    </row>
    <row r="4737" spans="6:22" x14ac:dyDescent="0.2">
      <c r="F4737"/>
      <c r="M4737" s="2"/>
      <c r="N4737"/>
      <c r="O4737"/>
      <c r="U4737"/>
      <c r="V4737"/>
    </row>
    <row r="4738" spans="6:22" x14ac:dyDescent="0.2">
      <c r="F4738"/>
      <c r="M4738" s="2"/>
      <c r="N4738"/>
      <c r="O4738"/>
      <c r="U4738"/>
      <c r="V4738"/>
    </row>
    <row r="4739" spans="6:22" x14ac:dyDescent="0.2">
      <c r="F4739"/>
      <c r="M4739" s="2"/>
      <c r="N4739"/>
      <c r="O4739"/>
      <c r="U4739"/>
      <c r="V4739"/>
    </row>
    <row r="4740" spans="6:22" x14ac:dyDescent="0.2">
      <c r="F4740"/>
      <c r="M4740" s="2"/>
      <c r="N4740"/>
      <c r="O4740"/>
      <c r="U4740"/>
      <c r="V4740"/>
    </row>
    <row r="4741" spans="6:22" x14ac:dyDescent="0.2">
      <c r="F4741"/>
      <c r="M4741" s="2"/>
      <c r="N4741"/>
      <c r="O4741"/>
      <c r="U4741"/>
      <c r="V4741"/>
    </row>
    <row r="4742" spans="6:22" x14ac:dyDescent="0.2">
      <c r="F4742"/>
      <c r="M4742" s="2"/>
      <c r="N4742"/>
      <c r="O4742"/>
      <c r="U4742"/>
      <c r="V4742"/>
    </row>
    <row r="4743" spans="6:22" x14ac:dyDescent="0.2">
      <c r="F4743"/>
      <c r="M4743" s="2"/>
      <c r="N4743"/>
      <c r="O4743"/>
      <c r="U4743"/>
      <c r="V4743"/>
    </row>
    <row r="4744" spans="6:22" x14ac:dyDescent="0.2">
      <c r="F4744"/>
      <c r="M4744" s="2"/>
      <c r="N4744"/>
      <c r="O4744"/>
      <c r="U4744"/>
      <c r="V4744"/>
    </row>
    <row r="4745" spans="6:22" x14ac:dyDescent="0.2">
      <c r="F4745"/>
      <c r="M4745" s="2"/>
      <c r="N4745"/>
      <c r="O4745"/>
      <c r="U4745"/>
      <c r="V4745"/>
    </row>
    <row r="4746" spans="6:22" x14ac:dyDescent="0.2">
      <c r="F4746"/>
      <c r="M4746" s="2"/>
      <c r="N4746"/>
      <c r="O4746"/>
      <c r="U4746"/>
      <c r="V4746"/>
    </row>
    <row r="4747" spans="6:22" x14ac:dyDescent="0.2">
      <c r="F4747"/>
      <c r="M4747" s="2"/>
      <c r="N4747"/>
      <c r="O4747"/>
      <c r="U4747"/>
      <c r="V4747"/>
    </row>
    <row r="4748" spans="6:22" x14ac:dyDescent="0.2">
      <c r="F4748"/>
      <c r="M4748" s="2"/>
      <c r="N4748"/>
      <c r="O4748"/>
      <c r="U4748"/>
      <c r="V4748"/>
    </row>
    <row r="4749" spans="6:22" x14ac:dyDescent="0.2">
      <c r="F4749"/>
      <c r="M4749" s="2"/>
      <c r="N4749"/>
      <c r="O4749"/>
      <c r="U4749"/>
      <c r="V4749"/>
    </row>
    <row r="4750" spans="6:22" x14ac:dyDescent="0.2">
      <c r="F4750"/>
      <c r="M4750" s="2"/>
      <c r="N4750"/>
      <c r="O4750"/>
      <c r="U4750"/>
      <c r="V4750"/>
    </row>
    <row r="4751" spans="6:22" x14ac:dyDescent="0.2">
      <c r="F4751"/>
      <c r="M4751" s="2"/>
      <c r="N4751"/>
      <c r="O4751"/>
      <c r="U4751"/>
      <c r="V4751"/>
    </row>
    <row r="4752" spans="6:22" x14ac:dyDescent="0.2">
      <c r="F4752"/>
      <c r="M4752" s="2"/>
      <c r="N4752"/>
      <c r="O4752"/>
      <c r="U4752"/>
      <c r="V4752"/>
    </row>
    <row r="4753" spans="6:22" x14ac:dyDescent="0.2">
      <c r="F4753"/>
      <c r="M4753" s="2"/>
      <c r="N4753"/>
      <c r="O4753"/>
      <c r="U4753"/>
      <c r="V4753"/>
    </row>
    <row r="4754" spans="6:22" x14ac:dyDescent="0.2">
      <c r="F4754"/>
      <c r="M4754" s="2"/>
      <c r="N4754"/>
      <c r="O4754"/>
      <c r="U4754"/>
      <c r="V4754"/>
    </row>
    <row r="4755" spans="6:22" x14ac:dyDescent="0.2">
      <c r="F4755"/>
      <c r="M4755" s="2"/>
      <c r="N4755"/>
      <c r="O4755"/>
      <c r="U4755"/>
      <c r="V4755"/>
    </row>
    <row r="4756" spans="6:22" x14ac:dyDescent="0.2">
      <c r="F4756"/>
      <c r="M4756" s="2"/>
      <c r="N4756"/>
      <c r="O4756"/>
      <c r="U4756"/>
      <c r="V4756"/>
    </row>
    <row r="4757" spans="6:22" x14ac:dyDescent="0.2">
      <c r="F4757"/>
      <c r="M4757" s="2"/>
      <c r="N4757"/>
      <c r="O4757"/>
      <c r="U4757"/>
      <c r="V4757"/>
    </row>
    <row r="4758" spans="6:22" x14ac:dyDescent="0.2">
      <c r="F4758"/>
      <c r="M4758" s="2"/>
      <c r="N4758"/>
      <c r="O4758"/>
      <c r="U4758"/>
      <c r="V4758"/>
    </row>
    <row r="4759" spans="6:22" x14ac:dyDescent="0.2">
      <c r="F4759"/>
      <c r="M4759" s="2"/>
      <c r="N4759"/>
      <c r="O4759"/>
      <c r="U4759"/>
      <c r="V4759"/>
    </row>
    <row r="4760" spans="6:22" x14ac:dyDescent="0.2">
      <c r="F4760"/>
      <c r="M4760" s="2"/>
      <c r="N4760"/>
      <c r="O4760"/>
      <c r="U4760"/>
      <c r="V4760"/>
    </row>
    <row r="4761" spans="6:22" x14ac:dyDescent="0.2">
      <c r="F4761"/>
      <c r="M4761" s="2"/>
      <c r="N4761"/>
      <c r="O4761"/>
      <c r="U4761"/>
      <c r="V4761"/>
    </row>
    <row r="4762" spans="6:22" x14ac:dyDescent="0.2">
      <c r="F4762"/>
      <c r="M4762" s="2"/>
      <c r="N4762"/>
      <c r="O4762"/>
      <c r="U4762"/>
      <c r="V4762"/>
    </row>
    <row r="4763" spans="6:22" x14ac:dyDescent="0.2">
      <c r="F4763"/>
      <c r="M4763" s="2"/>
      <c r="N4763"/>
      <c r="O4763"/>
      <c r="U4763"/>
      <c r="V4763"/>
    </row>
    <row r="4764" spans="6:22" x14ac:dyDescent="0.2">
      <c r="F4764"/>
      <c r="M4764" s="2"/>
      <c r="N4764"/>
      <c r="O4764"/>
      <c r="U4764"/>
      <c r="V4764"/>
    </row>
    <row r="4765" spans="6:22" x14ac:dyDescent="0.2">
      <c r="F4765"/>
      <c r="M4765" s="2"/>
      <c r="N4765"/>
      <c r="O4765"/>
      <c r="U4765"/>
      <c r="V4765"/>
    </row>
    <row r="4766" spans="6:22" x14ac:dyDescent="0.2">
      <c r="F4766"/>
      <c r="M4766" s="2"/>
      <c r="N4766"/>
      <c r="O4766"/>
      <c r="U4766"/>
      <c r="V4766"/>
    </row>
    <row r="4767" spans="6:22" x14ac:dyDescent="0.2">
      <c r="F4767"/>
      <c r="M4767" s="2"/>
      <c r="N4767"/>
      <c r="O4767"/>
      <c r="U4767"/>
      <c r="V4767"/>
    </row>
    <row r="4768" spans="6:22" x14ac:dyDescent="0.2">
      <c r="F4768"/>
      <c r="M4768" s="2"/>
      <c r="N4768"/>
      <c r="O4768"/>
      <c r="U4768"/>
      <c r="V4768"/>
    </row>
    <row r="4769" spans="6:22" x14ac:dyDescent="0.2">
      <c r="F4769"/>
      <c r="M4769" s="2"/>
      <c r="N4769"/>
      <c r="O4769"/>
      <c r="U4769"/>
      <c r="V4769"/>
    </row>
    <row r="4770" spans="6:22" x14ac:dyDescent="0.2">
      <c r="F4770"/>
      <c r="M4770" s="2"/>
      <c r="N4770"/>
      <c r="O4770"/>
      <c r="U4770"/>
      <c r="V4770"/>
    </row>
    <row r="4771" spans="6:22" x14ac:dyDescent="0.2">
      <c r="F4771"/>
      <c r="M4771" s="2"/>
      <c r="N4771"/>
      <c r="O4771"/>
      <c r="U4771"/>
      <c r="V4771"/>
    </row>
    <row r="4772" spans="6:22" x14ac:dyDescent="0.2">
      <c r="F4772"/>
      <c r="M4772" s="2"/>
      <c r="N4772"/>
      <c r="O4772"/>
      <c r="U4772"/>
      <c r="V4772"/>
    </row>
    <row r="4773" spans="6:22" x14ac:dyDescent="0.2">
      <c r="F4773"/>
      <c r="M4773" s="2"/>
      <c r="N4773"/>
      <c r="O4773"/>
      <c r="U4773"/>
      <c r="V4773"/>
    </row>
    <row r="4774" spans="6:22" x14ac:dyDescent="0.2">
      <c r="F4774"/>
      <c r="M4774" s="2"/>
      <c r="N4774"/>
      <c r="O4774"/>
      <c r="U4774"/>
      <c r="V4774"/>
    </row>
    <row r="4775" spans="6:22" x14ac:dyDescent="0.2">
      <c r="F4775"/>
      <c r="M4775" s="2"/>
      <c r="N4775"/>
      <c r="O4775"/>
      <c r="U4775"/>
      <c r="V4775"/>
    </row>
    <row r="4776" spans="6:22" x14ac:dyDescent="0.2">
      <c r="F4776"/>
      <c r="M4776" s="2"/>
      <c r="N4776"/>
      <c r="O4776"/>
      <c r="U4776"/>
      <c r="V4776"/>
    </row>
    <row r="4777" spans="6:22" x14ac:dyDescent="0.2">
      <c r="F4777"/>
      <c r="M4777" s="2"/>
      <c r="N4777"/>
      <c r="O4777"/>
      <c r="U4777"/>
      <c r="V4777"/>
    </row>
    <row r="4778" spans="6:22" x14ac:dyDescent="0.2">
      <c r="F4778"/>
      <c r="M4778" s="2"/>
      <c r="N4778"/>
      <c r="O4778"/>
      <c r="U4778"/>
      <c r="V4778"/>
    </row>
    <row r="4779" spans="6:22" x14ac:dyDescent="0.2">
      <c r="F4779"/>
      <c r="M4779" s="2"/>
      <c r="N4779"/>
      <c r="O4779"/>
      <c r="U4779"/>
      <c r="V4779"/>
    </row>
    <row r="4780" spans="6:22" x14ac:dyDescent="0.2">
      <c r="F4780"/>
      <c r="M4780" s="2"/>
      <c r="N4780"/>
      <c r="O4780"/>
      <c r="U4780"/>
      <c r="V4780"/>
    </row>
    <row r="4781" spans="6:22" x14ac:dyDescent="0.2">
      <c r="F4781"/>
      <c r="M4781" s="2"/>
      <c r="N4781"/>
      <c r="O4781"/>
      <c r="U4781"/>
      <c r="V4781"/>
    </row>
    <row r="4782" spans="6:22" x14ac:dyDescent="0.2">
      <c r="F4782"/>
      <c r="M4782" s="2"/>
      <c r="N4782"/>
      <c r="O4782"/>
      <c r="U4782"/>
      <c r="V4782"/>
    </row>
    <row r="4783" spans="6:22" x14ac:dyDescent="0.2">
      <c r="F4783"/>
      <c r="M4783" s="2"/>
      <c r="N4783"/>
      <c r="O4783"/>
      <c r="U4783"/>
      <c r="V4783"/>
    </row>
    <row r="4784" spans="6:22" x14ac:dyDescent="0.2">
      <c r="F4784"/>
      <c r="M4784" s="2"/>
      <c r="N4784"/>
      <c r="O4784"/>
      <c r="U4784"/>
      <c r="V4784"/>
    </row>
    <row r="4785" spans="6:22" x14ac:dyDescent="0.2">
      <c r="F4785"/>
      <c r="M4785" s="2"/>
      <c r="N4785"/>
      <c r="O4785"/>
      <c r="U4785"/>
      <c r="V4785"/>
    </row>
    <row r="4786" spans="6:22" x14ac:dyDescent="0.2">
      <c r="F4786"/>
      <c r="M4786" s="2"/>
      <c r="N4786"/>
      <c r="O4786"/>
      <c r="U4786"/>
      <c r="V4786"/>
    </row>
    <row r="4787" spans="6:22" x14ac:dyDescent="0.2">
      <c r="F4787"/>
      <c r="M4787" s="2"/>
      <c r="N4787"/>
      <c r="O4787"/>
      <c r="U4787"/>
      <c r="V4787"/>
    </row>
    <row r="4788" spans="6:22" x14ac:dyDescent="0.2">
      <c r="F4788"/>
      <c r="M4788" s="2"/>
      <c r="N4788"/>
      <c r="O4788"/>
      <c r="U4788"/>
      <c r="V4788"/>
    </row>
    <row r="4789" spans="6:22" x14ac:dyDescent="0.2">
      <c r="F4789"/>
      <c r="M4789" s="2"/>
      <c r="N4789"/>
      <c r="O4789"/>
      <c r="U4789"/>
      <c r="V4789"/>
    </row>
    <row r="4790" spans="6:22" x14ac:dyDescent="0.2">
      <c r="F4790"/>
      <c r="M4790" s="2"/>
      <c r="N4790"/>
      <c r="O4790"/>
      <c r="U4790"/>
      <c r="V4790"/>
    </row>
    <row r="4791" spans="6:22" x14ac:dyDescent="0.2">
      <c r="F4791"/>
      <c r="M4791" s="2"/>
      <c r="N4791"/>
      <c r="O4791"/>
      <c r="U4791"/>
      <c r="V4791"/>
    </row>
    <row r="4792" spans="6:22" x14ac:dyDescent="0.2">
      <c r="F4792"/>
      <c r="M4792" s="2"/>
      <c r="N4792"/>
      <c r="O4792"/>
      <c r="U4792"/>
      <c r="V4792"/>
    </row>
    <row r="4793" spans="6:22" x14ac:dyDescent="0.2">
      <c r="F4793"/>
      <c r="M4793" s="2"/>
      <c r="N4793"/>
      <c r="O4793"/>
      <c r="U4793"/>
      <c r="V4793"/>
    </row>
    <row r="4794" spans="6:22" x14ac:dyDescent="0.2">
      <c r="F4794"/>
      <c r="M4794" s="2"/>
      <c r="N4794"/>
      <c r="O4794"/>
      <c r="U4794"/>
      <c r="V4794"/>
    </row>
    <row r="4795" spans="6:22" x14ac:dyDescent="0.2">
      <c r="F4795"/>
      <c r="M4795" s="2"/>
      <c r="N4795"/>
      <c r="O4795"/>
      <c r="U4795"/>
      <c r="V4795"/>
    </row>
    <row r="4796" spans="6:22" x14ac:dyDescent="0.2">
      <c r="F4796"/>
      <c r="M4796" s="2"/>
      <c r="N4796"/>
      <c r="O4796"/>
      <c r="U4796"/>
      <c r="V4796"/>
    </row>
    <row r="4797" spans="6:22" x14ac:dyDescent="0.2">
      <c r="F4797"/>
      <c r="M4797" s="2"/>
      <c r="N4797"/>
      <c r="O4797"/>
      <c r="U4797"/>
      <c r="V4797"/>
    </row>
    <row r="4798" spans="6:22" x14ac:dyDescent="0.2">
      <c r="F4798"/>
      <c r="M4798" s="2"/>
      <c r="N4798"/>
      <c r="O4798"/>
      <c r="U4798"/>
      <c r="V4798"/>
    </row>
    <row r="4799" spans="6:22" x14ac:dyDescent="0.2">
      <c r="F4799"/>
      <c r="M4799" s="2"/>
      <c r="N4799"/>
      <c r="O4799"/>
      <c r="U4799"/>
      <c r="V4799"/>
    </row>
    <row r="4800" spans="6:22" x14ac:dyDescent="0.2">
      <c r="F4800"/>
      <c r="M4800" s="2"/>
      <c r="N4800"/>
      <c r="O4800"/>
      <c r="U4800"/>
      <c r="V4800"/>
    </row>
    <row r="4801" spans="6:22" x14ac:dyDescent="0.2">
      <c r="F4801"/>
      <c r="M4801" s="2"/>
      <c r="N4801"/>
      <c r="O4801"/>
      <c r="U4801"/>
      <c r="V4801"/>
    </row>
    <row r="4802" spans="6:22" x14ac:dyDescent="0.2">
      <c r="F4802"/>
      <c r="M4802" s="2"/>
      <c r="N4802"/>
      <c r="O4802"/>
      <c r="U4802"/>
      <c r="V4802"/>
    </row>
    <row r="4803" spans="6:22" x14ac:dyDescent="0.2">
      <c r="F4803"/>
      <c r="M4803" s="2"/>
      <c r="N4803"/>
      <c r="O4803"/>
      <c r="U4803"/>
      <c r="V4803"/>
    </row>
    <row r="4804" spans="6:22" x14ac:dyDescent="0.2">
      <c r="F4804"/>
      <c r="M4804" s="2"/>
      <c r="N4804"/>
      <c r="O4804"/>
      <c r="U4804"/>
      <c r="V4804"/>
    </row>
    <row r="4805" spans="6:22" x14ac:dyDescent="0.2">
      <c r="F4805"/>
      <c r="M4805" s="2"/>
      <c r="N4805"/>
      <c r="O4805"/>
      <c r="U4805"/>
      <c r="V4805"/>
    </row>
    <row r="4806" spans="6:22" x14ac:dyDescent="0.2">
      <c r="F4806"/>
      <c r="M4806" s="2"/>
      <c r="N4806"/>
      <c r="O4806"/>
      <c r="U4806"/>
      <c r="V4806"/>
    </row>
    <row r="4807" spans="6:22" x14ac:dyDescent="0.2">
      <c r="F4807"/>
      <c r="M4807" s="2"/>
      <c r="N4807"/>
      <c r="O4807"/>
      <c r="U4807"/>
      <c r="V4807"/>
    </row>
    <row r="4808" spans="6:22" x14ac:dyDescent="0.2">
      <c r="F4808"/>
      <c r="M4808" s="2"/>
      <c r="N4808"/>
      <c r="O4808"/>
      <c r="U4808"/>
      <c r="V4808"/>
    </row>
    <row r="4809" spans="6:22" x14ac:dyDescent="0.2">
      <c r="F4809"/>
      <c r="M4809" s="2"/>
      <c r="N4809"/>
      <c r="O4809"/>
      <c r="U4809"/>
      <c r="V4809"/>
    </row>
    <row r="4810" spans="6:22" x14ac:dyDescent="0.2">
      <c r="F4810"/>
      <c r="M4810" s="2"/>
      <c r="N4810"/>
      <c r="O4810"/>
      <c r="U4810"/>
      <c r="V4810"/>
    </row>
    <row r="4811" spans="6:22" x14ac:dyDescent="0.2">
      <c r="F4811"/>
      <c r="M4811" s="2"/>
      <c r="N4811"/>
      <c r="O4811"/>
      <c r="U4811"/>
      <c r="V4811"/>
    </row>
    <row r="4812" spans="6:22" x14ac:dyDescent="0.2">
      <c r="F4812"/>
      <c r="M4812" s="2"/>
      <c r="N4812"/>
      <c r="O4812"/>
      <c r="U4812"/>
      <c r="V4812"/>
    </row>
    <row r="4813" spans="6:22" x14ac:dyDescent="0.2">
      <c r="F4813"/>
      <c r="M4813" s="2"/>
      <c r="N4813"/>
      <c r="O4813"/>
      <c r="U4813"/>
      <c r="V4813"/>
    </row>
    <row r="4814" spans="6:22" x14ac:dyDescent="0.2">
      <c r="F4814"/>
      <c r="M4814" s="2"/>
      <c r="N4814"/>
      <c r="O4814"/>
      <c r="U4814"/>
      <c r="V4814"/>
    </row>
    <row r="4815" spans="6:22" x14ac:dyDescent="0.2">
      <c r="F4815"/>
      <c r="M4815" s="2"/>
      <c r="N4815"/>
      <c r="O4815"/>
      <c r="U4815"/>
      <c r="V4815"/>
    </row>
    <row r="4816" spans="6:22" x14ac:dyDescent="0.2">
      <c r="F4816"/>
      <c r="M4816" s="2"/>
      <c r="N4816"/>
      <c r="O4816"/>
      <c r="U4816"/>
      <c r="V4816"/>
    </row>
    <row r="4817" spans="6:22" x14ac:dyDescent="0.2">
      <c r="F4817"/>
      <c r="M4817" s="2"/>
      <c r="N4817"/>
      <c r="O4817"/>
      <c r="U4817"/>
      <c r="V4817"/>
    </row>
    <row r="4818" spans="6:22" x14ac:dyDescent="0.2">
      <c r="F4818"/>
      <c r="M4818" s="2"/>
      <c r="N4818"/>
      <c r="O4818"/>
      <c r="U4818"/>
      <c r="V4818"/>
    </row>
    <row r="4819" spans="6:22" x14ac:dyDescent="0.2">
      <c r="F4819"/>
      <c r="M4819" s="2"/>
      <c r="N4819"/>
      <c r="O4819"/>
      <c r="U4819"/>
      <c r="V4819"/>
    </row>
    <row r="4820" spans="6:22" x14ac:dyDescent="0.2">
      <c r="F4820"/>
      <c r="M4820" s="2"/>
      <c r="N4820"/>
      <c r="O4820"/>
      <c r="U4820"/>
      <c r="V4820"/>
    </row>
    <row r="4821" spans="6:22" x14ac:dyDescent="0.2">
      <c r="F4821"/>
      <c r="M4821" s="2"/>
      <c r="N4821"/>
      <c r="O4821"/>
      <c r="U4821"/>
      <c r="V4821"/>
    </row>
    <row r="4822" spans="6:22" x14ac:dyDescent="0.2">
      <c r="F4822"/>
      <c r="M4822" s="2"/>
      <c r="N4822"/>
      <c r="O4822"/>
      <c r="U4822"/>
      <c r="V4822"/>
    </row>
    <row r="4823" spans="6:22" x14ac:dyDescent="0.2">
      <c r="F4823"/>
      <c r="M4823" s="2"/>
      <c r="N4823"/>
      <c r="O4823"/>
      <c r="U4823"/>
      <c r="V4823"/>
    </row>
    <row r="4824" spans="6:22" x14ac:dyDescent="0.2">
      <c r="F4824"/>
      <c r="M4824" s="2"/>
      <c r="N4824"/>
      <c r="O4824"/>
      <c r="U4824"/>
      <c r="V4824"/>
    </row>
    <row r="4825" spans="6:22" x14ac:dyDescent="0.2">
      <c r="F4825"/>
      <c r="M4825" s="2"/>
      <c r="N4825"/>
      <c r="O4825"/>
      <c r="U4825"/>
      <c r="V4825"/>
    </row>
    <row r="4826" spans="6:22" x14ac:dyDescent="0.2">
      <c r="F4826"/>
      <c r="M4826" s="2"/>
      <c r="N4826"/>
      <c r="O4826"/>
      <c r="U4826"/>
      <c r="V4826"/>
    </row>
    <row r="4827" spans="6:22" x14ac:dyDescent="0.2">
      <c r="F4827"/>
      <c r="M4827" s="2"/>
      <c r="N4827"/>
      <c r="O4827"/>
      <c r="U4827"/>
      <c r="V4827"/>
    </row>
    <row r="4828" spans="6:22" x14ac:dyDescent="0.2">
      <c r="F4828"/>
      <c r="M4828" s="2"/>
      <c r="N4828"/>
      <c r="O4828"/>
      <c r="U4828"/>
      <c r="V4828"/>
    </row>
    <row r="4829" spans="6:22" x14ac:dyDescent="0.2">
      <c r="F4829"/>
      <c r="M4829" s="2"/>
      <c r="N4829"/>
      <c r="O4829"/>
      <c r="U4829"/>
      <c r="V4829"/>
    </row>
    <row r="4830" spans="6:22" x14ac:dyDescent="0.2">
      <c r="F4830"/>
      <c r="M4830" s="2"/>
      <c r="N4830"/>
      <c r="O4830"/>
      <c r="U4830"/>
      <c r="V4830"/>
    </row>
    <row r="4831" spans="6:22" x14ac:dyDescent="0.2">
      <c r="F4831"/>
      <c r="M4831" s="2"/>
      <c r="N4831"/>
      <c r="O4831"/>
      <c r="U4831"/>
      <c r="V4831"/>
    </row>
    <row r="4832" spans="6:22" x14ac:dyDescent="0.2">
      <c r="F4832"/>
      <c r="M4832" s="2"/>
      <c r="N4832"/>
      <c r="O4832"/>
      <c r="U4832"/>
      <c r="V4832"/>
    </row>
    <row r="4833" spans="6:22" x14ac:dyDescent="0.2">
      <c r="F4833"/>
      <c r="M4833" s="2"/>
      <c r="N4833"/>
      <c r="O4833"/>
      <c r="U4833"/>
      <c r="V4833"/>
    </row>
    <row r="4834" spans="6:22" x14ac:dyDescent="0.2">
      <c r="F4834"/>
      <c r="M4834" s="2"/>
      <c r="N4834"/>
      <c r="O4834"/>
      <c r="U4834"/>
      <c r="V4834"/>
    </row>
    <row r="4835" spans="6:22" x14ac:dyDescent="0.2">
      <c r="F4835"/>
      <c r="M4835" s="2"/>
      <c r="N4835"/>
      <c r="O4835"/>
      <c r="U4835"/>
      <c r="V4835"/>
    </row>
    <row r="4836" spans="6:22" x14ac:dyDescent="0.2">
      <c r="F4836"/>
      <c r="M4836" s="2"/>
      <c r="N4836"/>
      <c r="O4836"/>
      <c r="U4836"/>
      <c r="V4836"/>
    </row>
    <row r="4837" spans="6:22" x14ac:dyDescent="0.2">
      <c r="F4837"/>
      <c r="M4837" s="2"/>
      <c r="N4837"/>
      <c r="O4837"/>
      <c r="U4837"/>
      <c r="V4837"/>
    </row>
    <row r="4838" spans="6:22" x14ac:dyDescent="0.2">
      <c r="F4838"/>
      <c r="M4838" s="2"/>
      <c r="N4838"/>
      <c r="O4838"/>
      <c r="U4838"/>
      <c r="V4838"/>
    </row>
    <row r="4839" spans="6:22" x14ac:dyDescent="0.2">
      <c r="F4839"/>
      <c r="M4839" s="2"/>
      <c r="N4839"/>
      <c r="O4839"/>
      <c r="U4839"/>
      <c r="V4839"/>
    </row>
    <row r="4840" spans="6:22" x14ac:dyDescent="0.2">
      <c r="F4840"/>
      <c r="M4840" s="2"/>
      <c r="N4840"/>
      <c r="O4840"/>
      <c r="U4840"/>
      <c r="V4840"/>
    </row>
    <row r="4841" spans="6:22" x14ac:dyDescent="0.2">
      <c r="F4841"/>
      <c r="M4841" s="2"/>
      <c r="N4841"/>
      <c r="O4841"/>
      <c r="U4841"/>
      <c r="V4841"/>
    </row>
    <row r="4842" spans="6:22" x14ac:dyDescent="0.2">
      <c r="F4842"/>
      <c r="M4842" s="2"/>
      <c r="N4842"/>
      <c r="O4842"/>
      <c r="U4842"/>
      <c r="V4842"/>
    </row>
    <row r="4843" spans="6:22" x14ac:dyDescent="0.2">
      <c r="F4843"/>
      <c r="M4843" s="2"/>
      <c r="N4843"/>
      <c r="O4843"/>
      <c r="U4843"/>
      <c r="V4843"/>
    </row>
    <row r="4844" spans="6:22" x14ac:dyDescent="0.2">
      <c r="F4844"/>
      <c r="M4844" s="2"/>
      <c r="N4844"/>
      <c r="O4844"/>
      <c r="U4844"/>
      <c r="V4844"/>
    </row>
    <row r="4845" spans="6:22" x14ac:dyDescent="0.2">
      <c r="F4845"/>
      <c r="M4845" s="2"/>
      <c r="N4845"/>
      <c r="O4845"/>
      <c r="U4845"/>
      <c r="V4845"/>
    </row>
    <row r="4846" spans="6:22" x14ac:dyDescent="0.2">
      <c r="F4846"/>
      <c r="M4846" s="2"/>
      <c r="N4846"/>
      <c r="O4846"/>
      <c r="U4846"/>
      <c r="V4846"/>
    </row>
    <row r="4847" spans="6:22" x14ac:dyDescent="0.2">
      <c r="F4847"/>
      <c r="M4847" s="2"/>
      <c r="N4847"/>
      <c r="O4847"/>
      <c r="U4847"/>
      <c r="V4847"/>
    </row>
    <row r="4848" spans="6:22" x14ac:dyDescent="0.2">
      <c r="F4848"/>
      <c r="M4848" s="2"/>
      <c r="N4848"/>
      <c r="O4848"/>
      <c r="U4848"/>
      <c r="V4848"/>
    </row>
    <row r="4849" spans="6:22" x14ac:dyDescent="0.2">
      <c r="F4849"/>
      <c r="M4849" s="2"/>
      <c r="N4849"/>
      <c r="O4849"/>
      <c r="U4849"/>
      <c r="V4849"/>
    </row>
    <row r="4850" spans="6:22" x14ac:dyDescent="0.2">
      <c r="F4850"/>
      <c r="M4850" s="2"/>
      <c r="N4850"/>
      <c r="O4850"/>
      <c r="U4850"/>
      <c r="V4850"/>
    </row>
    <row r="4851" spans="6:22" x14ac:dyDescent="0.2">
      <c r="F4851"/>
      <c r="M4851" s="2"/>
      <c r="N4851"/>
      <c r="O4851"/>
      <c r="U4851"/>
      <c r="V4851"/>
    </row>
    <row r="4852" spans="6:22" x14ac:dyDescent="0.2">
      <c r="F4852"/>
      <c r="M4852" s="2"/>
      <c r="N4852"/>
      <c r="O4852"/>
      <c r="U4852"/>
      <c r="V4852"/>
    </row>
    <row r="4853" spans="6:22" x14ac:dyDescent="0.2">
      <c r="F4853"/>
      <c r="M4853" s="2"/>
      <c r="N4853"/>
      <c r="O4853"/>
      <c r="U4853"/>
      <c r="V4853"/>
    </row>
    <row r="4854" spans="6:22" x14ac:dyDescent="0.2">
      <c r="F4854"/>
      <c r="M4854" s="2"/>
      <c r="N4854"/>
      <c r="O4854"/>
      <c r="U4854"/>
      <c r="V4854"/>
    </row>
    <row r="4855" spans="6:22" x14ac:dyDescent="0.2">
      <c r="F4855"/>
      <c r="M4855" s="2"/>
      <c r="N4855"/>
      <c r="O4855"/>
      <c r="U4855"/>
      <c r="V4855"/>
    </row>
    <row r="4856" spans="6:22" x14ac:dyDescent="0.2">
      <c r="F4856"/>
      <c r="M4856" s="2"/>
      <c r="N4856"/>
      <c r="O4856"/>
      <c r="U4856"/>
      <c r="V4856"/>
    </row>
    <row r="4857" spans="6:22" x14ac:dyDescent="0.2">
      <c r="F4857"/>
      <c r="M4857" s="2"/>
      <c r="N4857"/>
      <c r="O4857"/>
      <c r="U4857"/>
      <c r="V4857"/>
    </row>
    <row r="4858" spans="6:22" x14ac:dyDescent="0.2">
      <c r="F4858"/>
      <c r="M4858" s="2"/>
      <c r="N4858"/>
      <c r="O4858"/>
      <c r="U4858"/>
      <c r="V4858"/>
    </row>
    <row r="4859" spans="6:22" x14ac:dyDescent="0.2">
      <c r="F4859"/>
      <c r="M4859" s="2"/>
      <c r="N4859"/>
      <c r="O4859"/>
      <c r="U4859"/>
      <c r="V4859"/>
    </row>
    <row r="4860" spans="6:22" x14ac:dyDescent="0.2">
      <c r="F4860"/>
      <c r="M4860" s="2"/>
      <c r="N4860"/>
      <c r="O4860"/>
      <c r="U4860"/>
      <c r="V4860"/>
    </row>
    <row r="4861" spans="6:22" x14ac:dyDescent="0.2">
      <c r="F4861"/>
      <c r="M4861" s="2"/>
      <c r="N4861"/>
      <c r="O4861"/>
      <c r="U4861"/>
      <c r="V4861"/>
    </row>
    <row r="4862" spans="6:22" x14ac:dyDescent="0.2">
      <c r="F4862"/>
      <c r="M4862" s="2"/>
      <c r="N4862"/>
      <c r="O4862"/>
      <c r="U4862"/>
      <c r="V4862"/>
    </row>
    <row r="4863" spans="6:22" x14ac:dyDescent="0.2">
      <c r="F4863"/>
      <c r="M4863" s="2"/>
      <c r="N4863"/>
      <c r="O4863"/>
      <c r="U4863"/>
      <c r="V4863"/>
    </row>
    <row r="4864" spans="6:22" x14ac:dyDescent="0.2">
      <c r="F4864"/>
      <c r="M4864" s="2"/>
      <c r="N4864"/>
      <c r="O4864"/>
      <c r="U4864"/>
      <c r="V4864"/>
    </row>
    <row r="4865" spans="6:22" x14ac:dyDescent="0.2">
      <c r="F4865"/>
      <c r="M4865" s="2"/>
      <c r="N4865"/>
      <c r="O4865"/>
      <c r="U4865"/>
      <c r="V4865"/>
    </row>
    <row r="4866" spans="6:22" x14ac:dyDescent="0.2">
      <c r="F4866"/>
      <c r="M4866" s="2"/>
      <c r="N4866"/>
      <c r="O4866"/>
      <c r="U4866"/>
      <c r="V4866"/>
    </row>
    <row r="4867" spans="6:22" x14ac:dyDescent="0.2">
      <c r="F4867"/>
      <c r="M4867" s="2"/>
      <c r="N4867"/>
      <c r="O4867"/>
      <c r="U4867"/>
      <c r="V4867"/>
    </row>
    <row r="4868" spans="6:22" x14ac:dyDescent="0.2">
      <c r="F4868"/>
      <c r="M4868" s="2"/>
      <c r="N4868"/>
      <c r="O4868"/>
      <c r="U4868"/>
      <c r="V4868"/>
    </row>
    <row r="4869" spans="6:22" x14ac:dyDescent="0.2">
      <c r="F4869"/>
      <c r="M4869" s="2"/>
      <c r="N4869"/>
      <c r="O4869"/>
      <c r="U4869"/>
      <c r="V4869"/>
    </row>
    <row r="4870" spans="6:22" x14ac:dyDescent="0.2">
      <c r="F4870"/>
      <c r="M4870" s="2"/>
      <c r="N4870"/>
      <c r="O4870"/>
      <c r="U4870"/>
      <c r="V4870"/>
    </row>
    <row r="4871" spans="6:22" x14ac:dyDescent="0.2">
      <c r="F4871"/>
      <c r="M4871" s="2"/>
      <c r="N4871"/>
      <c r="O4871"/>
      <c r="U4871"/>
      <c r="V4871"/>
    </row>
    <row r="4872" spans="6:22" x14ac:dyDescent="0.2">
      <c r="F4872"/>
      <c r="M4872" s="2"/>
      <c r="N4872"/>
      <c r="O4872"/>
      <c r="U4872"/>
      <c r="V4872"/>
    </row>
    <row r="4873" spans="6:22" x14ac:dyDescent="0.2">
      <c r="F4873"/>
      <c r="M4873" s="2"/>
      <c r="N4873"/>
      <c r="O4873"/>
      <c r="U4873"/>
      <c r="V4873"/>
    </row>
    <row r="4874" spans="6:22" x14ac:dyDescent="0.2">
      <c r="F4874"/>
      <c r="M4874" s="2"/>
      <c r="N4874"/>
      <c r="O4874"/>
      <c r="U4874"/>
      <c r="V4874"/>
    </row>
    <row r="4875" spans="6:22" x14ac:dyDescent="0.2">
      <c r="F4875"/>
      <c r="M4875" s="2"/>
      <c r="N4875"/>
      <c r="O4875"/>
      <c r="U4875"/>
      <c r="V4875"/>
    </row>
    <row r="4876" spans="6:22" x14ac:dyDescent="0.2">
      <c r="F4876"/>
      <c r="M4876" s="2"/>
      <c r="N4876"/>
      <c r="O4876"/>
      <c r="U4876"/>
      <c r="V4876"/>
    </row>
    <row r="4877" spans="6:22" x14ac:dyDescent="0.2">
      <c r="F4877"/>
      <c r="M4877" s="2"/>
      <c r="N4877"/>
      <c r="O4877"/>
      <c r="U4877"/>
      <c r="V4877"/>
    </row>
    <row r="4878" spans="6:22" x14ac:dyDescent="0.2">
      <c r="F4878"/>
      <c r="M4878" s="2"/>
      <c r="N4878"/>
      <c r="O4878"/>
      <c r="U4878"/>
      <c r="V4878"/>
    </row>
    <row r="4879" spans="6:22" x14ac:dyDescent="0.2">
      <c r="F4879"/>
      <c r="M4879" s="2"/>
      <c r="N4879"/>
      <c r="O4879"/>
      <c r="U4879"/>
      <c r="V4879"/>
    </row>
    <row r="4880" spans="6:22" x14ac:dyDescent="0.2">
      <c r="F4880"/>
      <c r="M4880" s="2"/>
      <c r="N4880"/>
      <c r="O4880"/>
      <c r="U4880"/>
      <c r="V4880"/>
    </row>
    <row r="4881" spans="6:22" x14ac:dyDescent="0.2">
      <c r="F4881"/>
      <c r="M4881" s="2"/>
      <c r="N4881"/>
      <c r="O4881"/>
      <c r="U4881"/>
      <c r="V4881"/>
    </row>
    <row r="4882" spans="6:22" x14ac:dyDescent="0.2">
      <c r="F4882"/>
      <c r="M4882" s="2"/>
      <c r="N4882"/>
      <c r="O4882"/>
      <c r="U4882"/>
      <c r="V4882"/>
    </row>
    <row r="4883" spans="6:22" x14ac:dyDescent="0.2">
      <c r="F4883"/>
      <c r="M4883" s="2"/>
      <c r="N4883"/>
      <c r="O4883"/>
      <c r="U4883"/>
      <c r="V4883"/>
    </row>
    <row r="4884" spans="6:22" x14ac:dyDescent="0.2">
      <c r="F4884"/>
      <c r="M4884" s="2"/>
      <c r="N4884"/>
      <c r="O4884"/>
      <c r="U4884"/>
      <c r="V4884"/>
    </row>
    <row r="4885" spans="6:22" x14ac:dyDescent="0.2">
      <c r="F4885"/>
      <c r="M4885" s="2"/>
      <c r="N4885"/>
      <c r="O4885"/>
      <c r="U4885"/>
      <c r="V4885"/>
    </row>
    <row r="4886" spans="6:22" x14ac:dyDescent="0.2">
      <c r="F4886"/>
      <c r="M4886" s="2"/>
      <c r="N4886"/>
      <c r="O4886"/>
      <c r="U4886"/>
      <c r="V4886"/>
    </row>
    <row r="4887" spans="6:22" x14ac:dyDescent="0.2">
      <c r="F4887"/>
      <c r="M4887" s="2"/>
      <c r="N4887"/>
      <c r="O4887"/>
      <c r="U4887"/>
      <c r="V4887"/>
    </row>
    <row r="4888" spans="6:22" x14ac:dyDescent="0.2">
      <c r="F4888"/>
      <c r="M4888" s="2"/>
      <c r="N4888"/>
      <c r="O4888"/>
      <c r="U4888"/>
      <c r="V4888"/>
    </row>
    <row r="4889" spans="6:22" x14ac:dyDescent="0.2">
      <c r="F4889"/>
      <c r="M4889" s="2"/>
      <c r="N4889"/>
      <c r="O4889"/>
      <c r="U4889"/>
      <c r="V4889"/>
    </row>
    <row r="4890" spans="6:22" x14ac:dyDescent="0.2">
      <c r="F4890"/>
      <c r="M4890" s="2"/>
      <c r="N4890"/>
      <c r="O4890"/>
      <c r="U4890"/>
      <c r="V4890"/>
    </row>
    <row r="4891" spans="6:22" x14ac:dyDescent="0.2">
      <c r="F4891"/>
      <c r="M4891" s="2"/>
      <c r="N4891"/>
      <c r="O4891"/>
      <c r="U4891"/>
      <c r="V4891"/>
    </row>
    <row r="4892" spans="6:22" x14ac:dyDescent="0.2">
      <c r="F4892"/>
      <c r="M4892" s="2"/>
      <c r="N4892"/>
      <c r="O4892"/>
      <c r="U4892"/>
      <c r="V4892"/>
    </row>
    <row r="4893" spans="6:22" x14ac:dyDescent="0.2">
      <c r="F4893"/>
      <c r="M4893" s="2"/>
      <c r="N4893"/>
      <c r="O4893"/>
      <c r="U4893"/>
      <c r="V4893"/>
    </row>
    <row r="4894" spans="6:22" x14ac:dyDescent="0.2">
      <c r="F4894"/>
      <c r="M4894" s="2"/>
      <c r="N4894"/>
      <c r="O4894"/>
      <c r="U4894"/>
      <c r="V4894"/>
    </row>
    <row r="4895" spans="6:22" x14ac:dyDescent="0.2">
      <c r="F4895"/>
      <c r="M4895" s="2"/>
      <c r="N4895"/>
      <c r="O4895"/>
      <c r="U4895"/>
      <c r="V4895"/>
    </row>
    <row r="4896" spans="6:22" x14ac:dyDescent="0.2">
      <c r="F4896"/>
      <c r="M4896" s="2"/>
      <c r="N4896"/>
      <c r="O4896"/>
      <c r="U4896"/>
      <c r="V4896"/>
    </row>
    <row r="4897" spans="6:22" x14ac:dyDescent="0.2">
      <c r="F4897"/>
      <c r="M4897" s="2"/>
      <c r="N4897"/>
      <c r="O4897"/>
      <c r="U4897"/>
      <c r="V4897"/>
    </row>
    <row r="4898" spans="6:22" x14ac:dyDescent="0.2">
      <c r="F4898"/>
      <c r="M4898" s="2"/>
      <c r="N4898"/>
      <c r="O4898"/>
      <c r="U4898"/>
      <c r="V4898"/>
    </row>
    <row r="4899" spans="6:22" x14ac:dyDescent="0.2">
      <c r="F4899"/>
      <c r="M4899" s="2"/>
      <c r="N4899"/>
      <c r="O4899"/>
      <c r="U4899"/>
      <c r="V4899"/>
    </row>
    <row r="4900" spans="6:22" x14ac:dyDescent="0.2">
      <c r="F4900"/>
      <c r="M4900" s="2"/>
      <c r="N4900"/>
      <c r="O4900"/>
      <c r="U4900"/>
      <c r="V4900"/>
    </row>
    <row r="4901" spans="6:22" x14ac:dyDescent="0.2">
      <c r="F4901"/>
      <c r="M4901" s="2"/>
      <c r="N4901"/>
      <c r="O4901"/>
      <c r="U4901"/>
      <c r="V4901"/>
    </row>
    <row r="4902" spans="6:22" x14ac:dyDescent="0.2">
      <c r="F4902"/>
      <c r="M4902" s="2"/>
      <c r="N4902"/>
      <c r="O4902"/>
      <c r="U4902"/>
      <c r="V4902"/>
    </row>
    <row r="4903" spans="6:22" x14ac:dyDescent="0.2">
      <c r="F4903"/>
      <c r="M4903" s="2"/>
      <c r="N4903"/>
      <c r="O4903"/>
      <c r="U4903"/>
      <c r="V4903"/>
    </row>
    <row r="4904" spans="6:22" x14ac:dyDescent="0.2">
      <c r="F4904"/>
      <c r="M4904" s="2"/>
      <c r="N4904"/>
      <c r="O4904"/>
      <c r="U4904"/>
      <c r="V4904"/>
    </row>
    <row r="4905" spans="6:22" x14ac:dyDescent="0.2">
      <c r="F4905"/>
      <c r="M4905" s="2"/>
      <c r="N4905"/>
      <c r="O4905"/>
      <c r="U4905"/>
      <c r="V4905"/>
    </row>
    <row r="4906" spans="6:22" x14ac:dyDescent="0.2">
      <c r="F4906"/>
      <c r="M4906" s="2"/>
      <c r="N4906"/>
      <c r="O4906"/>
      <c r="U4906"/>
      <c r="V4906"/>
    </row>
    <row r="4907" spans="6:22" x14ac:dyDescent="0.2">
      <c r="F4907"/>
      <c r="M4907" s="2"/>
      <c r="N4907"/>
      <c r="O4907"/>
      <c r="U4907"/>
      <c r="V4907"/>
    </row>
    <row r="4908" spans="6:22" x14ac:dyDescent="0.2">
      <c r="F4908"/>
      <c r="M4908" s="2"/>
      <c r="N4908"/>
      <c r="O4908"/>
      <c r="U4908"/>
      <c r="V4908"/>
    </row>
    <row r="4909" spans="6:22" x14ac:dyDescent="0.2">
      <c r="F4909"/>
      <c r="M4909" s="2"/>
      <c r="N4909"/>
      <c r="O4909"/>
      <c r="U4909"/>
      <c r="V4909"/>
    </row>
    <row r="4910" spans="6:22" x14ac:dyDescent="0.2">
      <c r="F4910"/>
      <c r="M4910" s="2"/>
      <c r="N4910"/>
      <c r="O4910"/>
      <c r="U4910"/>
      <c r="V4910"/>
    </row>
    <row r="4911" spans="6:22" x14ac:dyDescent="0.2">
      <c r="F4911"/>
      <c r="M4911" s="2"/>
      <c r="N4911"/>
      <c r="O4911"/>
      <c r="U4911"/>
      <c r="V4911"/>
    </row>
    <row r="4912" spans="6:22" x14ac:dyDescent="0.2">
      <c r="F4912"/>
      <c r="M4912" s="2"/>
      <c r="N4912"/>
      <c r="O4912"/>
      <c r="U4912"/>
      <c r="V4912"/>
    </row>
    <row r="4913" spans="6:22" x14ac:dyDescent="0.2">
      <c r="F4913"/>
      <c r="M4913" s="2"/>
      <c r="N4913"/>
      <c r="O4913"/>
      <c r="U4913"/>
      <c r="V4913"/>
    </row>
    <row r="4914" spans="6:22" x14ac:dyDescent="0.2">
      <c r="F4914"/>
      <c r="M4914" s="2"/>
      <c r="N4914"/>
      <c r="O4914"/>
      <c r="U4914"/>
      <c r="V4914"/>
    </row>
    <row r="4915" spans="6:22" x14ac:dyDescent="0.2">
      <c r="F4915"/>
      <c r="M4915" s="2"/>
      <c r="N4915"/>
      <c r="O4915"/>
      <c r="U4915"/>
      <c r="V4915"/>
    </row>
    <row r="4916" spans="6:22" x14ac:dyDescent="0.2">
      <c r="F4916"/>
      <c r="M4916" s="2"/>
      <c r="N4916"/>
      <c r="O4916"/>
      <c r="U4916"/>
      <c r="V4916"/>
    </row>
    <row r="4917" spans="6:22" x14ac:dyDescent="0.2">
      <c r="F4917"/>
      <c r="M4917" s="2"/>
      <c r="N4917"/>
      <c r="O4917"/>
      <c r="U4917"/>
      <c r="V4917"/>
    </row>
    <row r="4918" spans="6:22" x14ac:dyDescent="0.2">
      <c r="F4918"/>
      <c r="M4918" s="2"/>
      <c r="N4918"/>
      <c r="O4918"/>
      <c r="U4918"/>
      <c r="V4918"/>
    </row>
    <row r="4919" spans="6:22" x14ac:dyDescent="0.2">
      <c r="F4919"/>
      <c r="M4919" s="2"/>
      <c r="N4919"/>
      <c r="O4919"/>
      <c r="U4919"/>
      <c r="V4919"/>
    </row>
    <row r="4920" spans="6:22" x14ac:dyDescent="0.2">
      <c r="F4920"/>
      <c r="M4920" s="2"/>
      <c r="N4920"/>
      <c r="O4920"/>
      <c r="U4920"/>
      <c r="V4920"/>
    </row>
    <row r="4921" spans="6:22" x14ac:dyDescent="0.2">
      <c r="F4921"/>
      <c r="M4921" s="2"/>
      <c r="N4921"/>
      <c r="O4921"/>
      <c r="U4921"/>
      <c r="V4921"/>
    </row>
    <row r="4922" spans="6:22" x14ac:dyDescent="0.2">
      <c r="F4922"/>
      <c r="M4922" s="2"/>
      <c r="N4922"/>
      <c r="O4922"/>
      <c r="U4922"/>
      <c r="V4922"/>
    </row>
    <row r="4923" spans="6:22" x14ac:dyDescent="0.2">
      <c r="F4923"/>
      <c r="M4923" s="2"/>
      <c r="N4923"/>
      <c r="O4923"/>
      <c r="U4923"/>
      <c r="V4923"/>
    </row>
    <row r="4924" spans="6:22" x14ac:dyDescent="0.2">
      <c r="F4924"/>
      <c r="M4924" s="2"/>
      <c r="N4924"/>
      <c r="O4924"/>
      <c r="U4924"/>
      <c r="V4924"/>
    </row>
    <row r="4925" spans="6:22" x14ac:dyDescent="0.2">
      <c r="F4925"/>
      <c r="M4925" s="2"/>
      <c r="N4925"/>
      <c r="O4925"/>
      <c r="U4925"/>
      <c r="V4925"/>
    </row>
    <row r="4926" spans="6:22" x14ac:dyDescent="0.2">
      <c r="F4926"/>
      <c r="M4926" s="2"/>
      <c r="N4926"/>
      <c r="O4926"/>
      <c r="U4926"/>
      <c r="V4926"/>
    </row>
    <row r="4927" spans="6:22" x14ac:dyDescent="0.2">
      <c r="F4927"/>
      <c r="M4927" s="2"/>
      <c r="N4927"/>
      <c r="O4927"/>
      <c r="U4927"/>
      <c r="V4927"/>
    </row>
    <row r="4928" spans="6:22" x14ac:dyDescent="0.2">
      <c r="F4928"/>
      <c r="M4928" s="2"/>
      <c r="N4928"/>
      <c r="O4928"/>
      <c r="U4928"/>
      <c r="V4928"/>
    </row>
    <row r="4929" spans="6:22" x14ac:dyDescent="0.2">
      <c r="F4929"/>
      <c r="M4929" s="2"/>
      <c r="N4929"/>
      <c r="O4929"/>
      <c r="U4929"/>
      <c r="V4929"/>
    </row>
    <row r="4930" spans="6:22" x14ac:dyDescent="0.2">
      <c r="F4930"/>
      <c r="M4930" s="2"/>
      <c r="N4930"/>
      <c r="O4930"/>
      <c r="U4930"/>
      <c r="V4930"/>
    </row>
    <row r="4931" spans="6:22" x14ac:dyDescent="0.2">
      <c r="F4931"/>
      <c r="M4931" s="2"/>
      <c r="N4931"/>
      <c r="O4931"/>
      <c r="U4931"/>
      <c r="V4931"/>
    </row>
    <row r="4932" spans="6:22" x14ac:dyDescent="0.2">
      <c r="F4932"/>
      <c r="M4932" s="2"/>
      <c r="N4932"/>
      <c r="O4932"/>
      <c r="U4932"/>
      <c r="V4932"/>
    </row>
    <row r="4933" spans="6:22" x14ac:dyDescent="0.2">
      <c r="F4933"/>
      <c r="M4933" s="2"/>
      <c r="N4933"/>
      <c r="O4933"/>
      <c r="U4933"/>
      <c r="V4933"/>
    </row>
    <row r="4934" spans="6:22" x14ac:dyDescent="0.2">
      <c r="F4934"/>
      <c r="M4934" s="2"/>
      <c r="N4934"/>
      <c r="O4934"/>
      <c r="U4934"/>
      <c r="V4934"/>
    </row>
    <row r="4935" spans="6:22" x14ac:dyDescent="0.2">
      <c r="F4935"/>
      <c r="M4935" s="2"/>
      <c r="N4935"/>
      <c r="O4935"/>
      <c r="U4935"/>
      <c r="V4935"/>
    </row>
    <row r="4936" spans="6:22" x14ac:dyDescent="0.2">
      <c r="F4936"/>
      <c r="M4936" s="2"/>
      <c r="N4936"/>
      <c r="O4936"/>
      <c r="U4936"/>
      <c r="V4936"/>
    </row>
    <row r="4937" spans="6:22" x14ac:dyDescent="0.2">
      <c r="F4937"/>
      <c r="M4937" s="2"/>
      <c r="N4937"/>
      <c r="O4937"/>
      <c r="U4937"/>
      <c r="V4937"/>
    </row>
    <row r="4938" spans="6:22" x14ac:dyDescent="0.2">
      <c r="F4938"/>
      <c r="M4938" s="2"/>
      <c r="N4938"/>
      <c r="O4938"/>
      <c r="U4938"/>
      <c r="V4938"/>
    </row>
    <row r="4939" spans="6:22" x14ac:dyDescent="0.2">
      <c r="F4939"/>
      <c r="M4939" s="2"/>
      <c r="N4939"/>
      <c r="O4939"/>
      <c r="U4939"/>
      <c r="V4939"/>
    </row>
    <row r="4940" spans="6:22" x14ac:dyDescent="0.2">
      <c r="F4940"/>
      <c r="M4940" s="2"/>
      <c r="N4940"/>
      <c r="O4940"/>
      <c r="U4940"/>
      <c r="V4940"/>
    </row>
    <row r="4941" spans="6:22" x14ac:dyDescent="0.2">
      <c r="F4941"/>
      <c r="M4941" s="2"/>
      <c r="N4941"/>
      <c r="O4941"/>
      <c r="U4941"/>
      <c r="V4941"/>
    </row>
    <row r="4942" spans="6:22" x14ac:dyDescent="0.2">
      <c r="F4942"/>
      <c r="M4942" s="2"/>
      <c r="N4942"/>
      <c r="O4942"/>
      <c r="U4942"/>
      <c r="V4942"/>
    </row>
    <row r="4943" spans="6:22" x14ac:dyDescent="0.2">
      <c r="F4943"/>
      <c r="M4943" s="2"/>
      <c r="N4943"/>
      <c r="O4943"/>
      <c r="U4943"/>
      <c r="V4943"/>
    </row>
    <row r="4944" spans="6:22" x14ac:dyDescent="0.2">
      <c r="F4944"/>
      <c r="M4944" s="2"/>
      <c r="N4944"/>
      <c r="O4944"/>
      <c r="U4944"/>
      <c r="V4944"/>
    </row>
    <row r="4945" spans="6:22" x14ac:dyDescent="0.2">
      <c r="F4945"/>
      <c r="M4945" s="2"/>
      <c r="N4945"/>
      <c r="O4945"/>
      <c r="U4945"/>
      <c r="V4945"/>
    </row>
    <row r="4946" spans="6:22" x14ac:dyDescent="0.2">
      <c r="F4946"/>
      <c r="M4946" s="2"/>
      <c r="N4946"/>
      <c r="O4946"/>
      <c r="U4946"/>
      <c r="V4946"/>
    </row>
    <row r="4947" spans="6:22" x14ac:dyDescent="0.2">
      <c r="F4947"/>
      <c r="M4947" s="2"/>
      <c r="N4947"/>
      <c r="O4947"/>
      <c r="U4947"/>
      <c r="V4947"/>
    </row>
    <row r="4948" spans="6:22" x14ac:dyDescent="0.2">
      <c r="F4948"/>
      <c r="M4948" s="2"/>
      <c r="N4948"/>
      <c r="O4948"/>
      <c r="U4948"/>
      <c r="V4948"/>
    </row>
    <row r="4949" spans="6:22" x14ac:dyDescent="0.2">
      <c r="F4949"/>
      <c r="M4949" s="2"/>
      <c r="N4949"/>
      <c r="O4949"/>
      <c r="U4949"/>
      <c r="V4949"/>
    </row>
    <row r="4950" spans="6:22" x14ac:dyDescent="0.2">
      <c r="F4950"/>
      <c r="M4950" s="2"/>
      <c r="N4950"/>
      <c r="O4950"/>
      <c r="U4950"/>
      <c r="V4950"/>
    </row>
    <row r="4951" spans="6:22" x14ac:dyDescent="0.2">
      <c r="F4951"/>
      <c r="M4951" s="2"/>
      <c r="N4951"/>
      <c r="O4951"/>
      <c r="U4951"/>
      <c r="V4951"/>
    </row>
    <row r="4952" spans="6:22" x14ac:dyDescent="0.2">
      <c r="F4952"/>
      <c r="M4952" s="2"/>
      <c r="N4952"/>
      <c r="O4952"/>
      <c r="U4952"/>
      <c r="V4952"/>
    </row>
    <row r="4953" spans="6:22" x14ac:dyDescent="0.2">
      <c r="F4953"/>
      <c r="M4953" s="2"/>
      <c r="N4953"/>
      <c r="O4953"/>
      <c r="U4953"/>
      <c r="V4953"/>
    </row>
    <row r="4954" spans="6:22" x14ac:dyDescent="0.2">
      <c r="F4954"/>
      <c r="M4954" s="2"/>
      <c r="N4954"/>
      <c r="O4954"/>
      <c r="U4954"/>
      <c r="V4954"/>
    </row>
    <row r="4955" spans="6:22" x14ac:dyDescent="0.2">
      <c r="F4955"/>
      <c r="M4955" s="2"/>
      <c r="N4955"/>
      <c r="O4955"/>
      <c r="U4955"/>
      <c r="V4955"/>
    </row>
    <row r="4956" spans="6:22" x14ac:dyDescent="0.2">
      <c r="F4956"/>
      <c r="M4956" s="2"/>
      <c r="N4956"/>
      <c r="O4956"/>
      <c r="U4956"/>
      <c r="V4956"/>
    </row>
    <row r="4957" spans="6:22" x14ac:dyDescent="0.2">
      <c r="F4957"/>
      <c r="M4957" s="2"/>
      <c r="N4957"/>
      <c r="O4957"/>
      <c r="U4957"/>
      <c r="V4957"/>
    </row>
    <row r="4958" spans="6:22" x14ac:dyDescent="0.2">
      <c r="F4958"/>
      <c r="M4958" s="2"/>
      <c r="N4958"/>
      <c r="O4958"/>
      <c r="U4958"/>
      <c r="V4958"/>
    </row>
    <row r="4959" spans="6:22" x14ac:dyDescent="0.2">
      <c r="F4959"/>
      <c r="M4959" s="2"/>
      <c r="N4959"/>
      <c r="O4959"/>
      <c r="U4959"/>
      <c r="V4959"/>
    </row>
    <row r="4960" spans="6:22" x14ac:dyDescent="0.2">
      <c r="F4960"/>
      <c r="M4960" s="2"/>
      <c r="N4960"/>
      <c r="O4960"/>
      <c r="U4960"/>
      <c r="V4960"/>
    </row>
    <row r="4961" spans="6:22" x14ac:dyDescent="0.2">
      <c r="F4961"/>
      <c r="M4961" s="2"/>
      <c r="N4961"/>
      <c r="O4961"/>
      <c r="U4961"/>
      <c r="V4961"/>
    </row>
    <row r="4962" spans="6:22" x14ac:dyDescent="0.2">
      <c r="F4962"/>
      <c r="M4962" s="2"/>
      <c r="N4962"/>
      <c r="O4962"/>
      <c r="U4962"/>
      <c r="V4962"/>
    </row>
    <row r="4963" spans="6:22" x14ac:dyDescent="0.2">
      <c r="F4963"/>
      <c r="M4963" s="2"/>
      <c r="N4963"/>
      <c r="O4963"/>
      <c r="U4963"/>
      <c r="V4963"/>
    </row>
    <row r="4964" spans="6:22" x14ac:dyDescent="0.2">
      <c r="F4964"/>
      <c r="M4964" s="2"/>
      <c r="N4964"/>
      <c r="O4964"/>
      <c r="U4964"/>
      <c r="V4964"/>
    </row>
    <row r="4965" spans="6:22" x14ac:dyDescent="0.2">
      <c r="F4965"/>
      <c r="M4965" s="2"/>
      <c r="N4965"/>
      <c r="O4965"/>
      <c r="U4965"/>
      <c r="V4965"/>
    </row>
    <row r="4966" spans="6:22" x14ac:dyDescent="0.2">
      <c r="F4966"/>
      <c r="M4966" s="2"/>
      <c r="N4966"/>
      <c r="O4966"/>
      <c r="U4966"/>
      <c r="V4966"/>
    </row>
    <row r="4967" spans="6:22" x14ac:dyDescent="0.2">
      <c r="F4967"/>
      <c r="M4967" s="2"/>
      <c r="N4967"/>
      <c r="O4967"/>
      <c r="U4967"/>
      <c r="V4967"/>
    </row>
    <row r="4968" spans="6:22" x14ac:dyDescent="0.2">
      <c r="F4968"/>
      <c r="M4968" s="2"/>
      <c r="N4968"/>
      <c r="O4968"/>
      <c r="U4968"/>
      <c r="V4968"/>
    </row>
    <row r="4969" spans="6:22" x14ac:dyDescent="0.2">
      <c r="F4969"/>
      <c r="M4969" s="2"/>
      <c r="N4969"/>
      <c r="O4969"/>
      <c r="U4969"/>
      <c r="V4969"/>
    </row>
    <row r="4970" spans="6:22" x14ac:dyDescent="0.2">
      <c r="F4970"/>
      <c r="M4970" s="2"/>
      <c r="N4970"/>
      <c r="O4970"/>
      <c r="U4970"/>
      <c r="V4970"/>
    </row>
    <row r="4971" spans="6:22" x14ac:dyDescent="0.2">
      <c r="F4971"/>
      <c r="M4971" s="2"/>
      <c r="N4971"/>
      <c r="O4971"/>
      <c r="U4971"/>
      <c r="V4971"/>
    </row>
    <row r="4972" spans="6:22" x14ac:dyDescent="0.2">
      <c r="F4972"/>
      <c r="M4972" s="2"/>
      <c r="N4972"/>
      <c r="O4972"/>
      <c r="U4972"/>
      <c r="V4972"/>
    </row>
    <row r="4973" spans="6:22" x14ac:dyDescent="0.2">
      <c r="F4973"/>
      <c r="M4973" s="2"/>
      <c r="N4973"/>
      <c r="O4973"/>
      <c r="U4973"/>
      <c r="V4973"/>
    </row>
    <row r="4974" spans="6:22" x14ac:dyDescent="0.2">
      <c r="F4974"/>
      <c r="M4974" s="2"/>
      <c r="N4974"/>
      <c r="O4974"/>
      <c r="U4974"/>
      <c r="V4974"/>
    </row>
    <row r="4975" spans="6:22" x14ac:dyDescent="0.2">
      <c r="F4975"/>
      <c r="M4975" s="2"/>
      <c r="N4975"/>
      <c r="O4975"/>
      <c r="U4975"/>
      <c r="V4975"/>
    </row>
    <row r="4976" spans="6:22" x14ac:dyDescent="0.2">
      <c r="F4976"/>
      <c r="M4976" s="2"/>
      <c r="N4976"/>
      <c r="O4976"/>
      <c r="U4976"/>
      <c r="V4976"/>
    </row>
    <row r="4977" spans="6:22" x14ac:dyDescent="0.2">
      <c r="F4977"/>
      <c r="M4977" s="2"/>
      <c r="N4977"/>
      <c r="O4977"/>
      <c r="U4977"/>
      <c r="V4977"/>
    </row>
    <row r="4978" spans="6:22" x14ac:dyDescent="0.2">
      <c r="F4978"/>
      <c r="M4978" s="2"/>
      <c r="N4978"/>
      <c r="O4978"/>
      <c r="U4978"/>
      <c r="V4978"/>
    </row>
    <row r="4979" spans="6:22" x14ac:dyDescent="0.2">
      <c r="F4979"/>
      <c r="M4979" s="2"/>
      <c r="N4979"/>
      <c r="O4979"/>
      <c r="U4979"/>
      <c r="V4979"/>
    </row>
    <row r="4980" spans="6:22" x14ac:dyDescent="0.2">
      <c r="F4980"/>
      <c r="M4980" s="2"/>
      <c r="N4980"/>
      <c r="O4980"/>
      <c r="U4980"/>
      <c r="V4980"/>
    </row>
    <row r="4981" spans="6:22" x14ac:dyDescent="0.2">
      <c r="F4981"/>
      <c r="M4981" s="2"/>
      <c r="N4981"/>
      <c r="O4981"/>
      <c r="U4981"/>
      <c r="V4981"/>
    </row>
    <row r="4982" spans="6:22" x14ac:dyDescent="0.2">
      <c r="F4982"/>
      <c r="M4982" s="2"/>
      <c r="N4982"/>
      <c r="O4982"/>
      <c r="U4982"/>
      <c r="V4982"/>
    </row>
    <row r="4983" spans="6:22" x14ac:dyDescent="0.2">
      <c r="F4983"/>
      <c r="M4983" s="2"/>
      <c r="N4983"/>
      <c r="O4983"/>
      <c r="U4983"/>
      <c r="V4983"/>
    </row>
    <row r="4984" spans="6:22" x14ac:dyDescent="0.2">
      <c r="F4984"/>
      <c r="M4984" s="2"/>
      <c r="N4984"/>
      <c r="O4984"/>
      <c r="U4984"/>
      <c r="V4984"/>
    </row>
    <row r="4985" spans="6:22" x14ac:dyDescent="0.2">
      <c r="F4985"/>
      <c r="M4985" s="2"/>
      <c r="N4985"/>
      <c r="O4985"/>
      <c r="U4985"/>
      <c r="V4985"/>
    </row>
    <row r="4986" spans="6:22" x14ac:dyDescent="0.2">
      <c r="F4986"/>
      <c r="M4986" s="2"/>
      <c r="N4986"/>
      <c r="O4986"/>
      <c r="U4986"/>
      <c r="V4986"/>
    </row>
    <row r="4987" spans="6:22" x14ac:dyDescent="0.2">
      <c r="F4987"/>
      <c r="M4987" s="2"/>
      <c r="N4987"/>
      <c r="O4987"/>
      <c r="U4987"/>
      <c r="V4987"/>
    </row>
    <row r="4988" spans="6:22" x14ac:dyDescent="0.2">
      <c r="F4988"/>
      <c r="M4988" s="2"/>
      <c r="N4988"/>
      <c r="O4988"/>
      <c r="U4988"/>
      <c r="V4988"/>
    </row>
    <row r="4989" spans="6:22" x14ac:dyDescent="0.2">
      <c r="F4989"/>
      <c r="M4989" s="2"/>
      <c r="N4989"/>
      <c r="O4989"/>
      <c r="U4989"/>
      <c r="V4989"/>
    </row>
    <row r="4990" spans="6:22" x14ac:dyDescent="0.2">
      <c r="F4990"/>
      <c r="M4990" s="2"/>
      <c r="N4990"/>
      <c r="O4990"/>
      <c r="U4990"/>
      <c r="V4990"/>
    </row>
    <row r="4991" spans="6:22" x14ac:dyDescent="0.2">
      <c r="F4991"/>
      <c r="M4991" s="2"/>
      <c r="N4991"/>
      <c r="O4991"/>
      <c r="U4991"/>
      <c r="V4991"/>
    </row>
    <row r="4992" spans="6:22" x14ac:dyDescent="0.2">
      <c r="F4992"/>
      <c r="M4992" s="2"/>
      <c r="N4992"/>
      <c r="O4992"/>
      <c r="U4992"/>
      <c r="V4992"/>
    </row>
    <row r="4993" spans="6:22" x14ac:dyDescent="0.2">
      <c r="F4993"/>
      <c r="M4993" s="2"/>
      <c r="N4993"/>
      <c r="O4993"/>
      <c r="U4993"/>
      <c r="V4993"/>
    </row>
    <row r="4994" spans="6:22" x14ac:dyDescent="0.2">
      <c r="F4994"/>
      <c r="M4994" s="2"/>
      <c r="N4994"/>
      <c r="O4994"/>
      <c r="U4994"/>
      <c r="V4994"/>
    </row>
    <row r="4995" spans="6:22" x14ac:dyDescent="0.2">
      <c r="F4995"/>
      <c r="M4995" s="2"/>
      <c r="N4995"/>
      <c r="O4995"/>
      <c r="U4995"/>
      <c r="V4995"/>
    </row>
    <row r="4996" spans="6:22" x14ac:dyDescent="0.2">
      <c r="F4996"/>
      <c r="M4996" s="2"/>
      <c r="N4996"/>
      <c r="O4996"/>
      <c r="U4996"/>
      <c r="V4996"/>
    </row>
    <row r="4997" spans="6:22" x14ac:dyDescent="0.2">
      <c r="F4997"/>
      <c r="M4997" s="2"/>
      <c r="N4997"/>
      <c r="O4997"/>
      <c r="U4997"/>
      <c r="V4997"/>
    </row>
    <row r="4998" spans="6:22" x14ac:dyDescent="0.2">
      <c r="F4998"/>
      <c r="M4998" s="2"/>
      <c r="N4998"/>
      <c r="O4998"/>
      <c r="U4998"/>
      <c r="V4998"/>
    </row>
    <row r="4999" spans="6:22" x14ac:dyDescent="0.2">
      <c r="F4999"/>
      <c r="M4999" s="2"/>
      <c r="N4999"/>
      <c r="O4999"/>
      <c r="U4999"/>
      <c r="V4999"/>
    </row>
    <row r="5000" spans="6:22" x14ac:dyDescent="0.2">
      <c r="F5000"/>
      <c r="M5000" s="2"/>
      <c r="N5000"/>
      <c r="O5000"/>
      <c r="U5000"/>
      <c r="V5000"/>
    </row>
    <row r="5001" spans="6:22" x14ac:dyDescent="0.2">
      <c r="F5001"/>
      <c r="M5001" s="2"/>
      <c r="N5001"/>
      <c r="O5001"/>
      <c r="U5001"/>
      <c r="V5001"/>
    </row>
    <row r="5002" spans="6:22" x14ac:dyDescent="0.2">
      <c r="F5002"/>
      <c r="M5002" s="2"/>
      <c r="N5002"/>
      <c r="O5002"/>
      <c r="U5002"/>
      <c r="V5002"/>
    </row>
    <row r="5003" spans="6:22" x14ac:dyDescent="0.2">
      <c r="F5003"/>
      <c r="M5003" s="2"/>
      <c r="N5003"/>
      <c r="O5003"/>
      <c r="U5003"/>
      <c r="V5003"/>
    </row>
    <row r="5004" spans="6:22" x14ac:dyDescent="0.2">
      <c r="F5004"/>
      <c r="M5004" s="2"/>
      <c r="N5004"/>
      <c r="O5004"/>
      <c r="U5004"/>
      <c r="V5004"/>
    </row>
    <row r="5005" spans="6:22" x14ac:dyDescent="0.2">
      <c r="F5005"/>
      <c r="M5005" s="2"/>
      <c r="N5005"/>
      <c r="O5005"/>
      <c r="U5005"/>
      <c r="V5005"/>
    </row>
    <row r="5006" spans="6:22" x14ac:dyDescent="0.2">
      <c r="F5006"/>
      <c r="M5006" s="2"/>
      <c r="N5006"/>
      <c r="O5006"/>
      <c r="U5006"/>
      <c r="V5006"/>
    </row>
    <row r="5007" spans="6:22" x14ac:dyDescent="0.2">
      <c r="F5007"/>
      <c r="M5007" s="2"/>
      <c r="N5007"/>
      <c r="O5007"/>
      <c r="U5007"/>
      <c r="V5007"/>
    </row>
    <row r="5008" spans="6:22" x14ac:dyDescent="0.2">
      <c r="F5008"/>
      <c r="M5008" s="2"/>
      <c r="N5008"/>
      <c r="O5008"/>
      <c r="U5008"/>
      <c r="V5008"/>
    </row>
    <row r="5009" spans="6:22" x14ac:dyDescent="0.2">
      <c r="F5009"/>
      <c r="M5009" s="2"/>
      <c r="N5009"/>
      <c r="O5009"/>
      <c r="U5009"/>
      <c r="V5009"/>
    </row>
    <row r="5010" spans="6:22" x14ac:dyDescent="0.2">
      <c r="F5010"/>
      <c r="M5010" s="2"/>
      <c r="N5010"/>
      <c r="O5010"/>
      <c r="U5010"/>
      <c r="V5010"/>
    </row>
    <row r="5011" spans="6:22" x14ac:dyDescent="0.2">
      <c r="F5011"/>
      <c r="M5011" s="2"/>
      <c r="N5011"/>
      <c r="O5011"/>
      <c r="U5011"/>
      <c r="V5011"/>
    </row>
    <row r="5012" spans="6:22" x14ac:dyDescent="0.2">
      <c r="F5012"/>
      <c r="M5012" s="2"/>
      <c r="N5012"/>
      <c r="O5012"/>
      <c r="U5012"/>
      <c r="V5012"/>
    </row>
    <row r="5013" spans="6:22" x14ac:dyDescent="0.2">
      <c r="F5013"/>
      <c r="M5013" s="2"/>
      <c r="N5013"/>
      <c r="O5013"/>
      <c r="U5013"/>
      <c r="V5013"/>
    </row>
    <row r="5014" spans="6:22" x14ac:dyDescent="0.2">
      <c r="F5014"/>
      <c r="M5014" s="2"/>
      <c r="N5014"/>
      <c r="O5014"/>
      <c r="U5014"/>
      <c r="V5014"/>
    </row>
    <row r="5015" spans="6:22" x14ac:dyDescent="0.2">
      <c r="F5015"/>
      <c r="M5015" s="2"/>
      <c r="N5015"/>
      <c r="O5015"/>
      <c r="U5015"/>
      <c r="V5015"/>
    </row>
    <row r="5016" spans="6:22" x14ac:dyDescent="0.2">
      <c r="F5016"/>
      <c r="M5016" s="2"/>
      <c r="N5016"/>
      <c r="O5016"/>
      <c r="U5016"/>
      <c r="V5016"/>
    </row>
    <row r="5017" spans="6:22" x14ac:dyDescent="0.2">
      <c r="F5017"/>
      <c r="M5017" s="2"/>
      <c r="N5017"/>
      <c r="O5017"/>
      <c r="U5017"/>
      <c r="V5017"/>
    </row>
    <row r="5018" spans="6:22" x14ac:dyDescent="0.2">
      <c r="F5018"/>
      <c r="M5018" s="2"/>
      <c r="N5018"/>
      <c r="O5018"/>
      <c r="U5018"/>
      <c r="V5018"/>
    </row>
    <row r="5019" spans="6:22" x14ac:dyDescent="0.2">
      <c r="F5019"/>
      <c r="M5019" s="2"/>
      <c r="N5019"/>
      <c r="O5019"/>
      <c r="U5019"/>
      <c r="V5019"/>
    </row>
    <row r="5020" spans="6:22" x14ac:dyDescent="0.2">
      <c r="F5020"/>
      <c r="M5020" s="2"/>
      <c r="N5020"/>
      <c r="O5020"/>
      <c r="U5020"/>
      <c r="V5020"/>
    </row>
    <row r="5021" spans="6:22" x14ac:dyDescent="0.2">
      <c r="F5021"/>
      <c r="M5021" s="2"/>
      <c r="N5021"/>
      <c r="O5021"/>
      <c r="U5021"/>
      <c r="V5021"/>
    </row>
    <row r="5022" spans="6:22" x14ac:dyDescent="0.2">
      <c r="F5022"/>
      <c r="M5022" s="2"/>
      <c r="N5022"/>
      <c r="O5022"/>
      <c r="U5022"/>
      <c r="V5022"/>
    </row>
    <row r="5023" spans="6:22" x14ac:dyDescent="0.2">
      <c r="F5023"/>
      <c r="M5023" s="2"/>
      <c r="N5023"/>
      <c r="O5023"/>
      <c r="U5023"/>
      <c r="V5023"/>
    </row>
    <row r="5024" spans="6:22" x14ac:dyDescent="0.2">
      <c r="F5024"/>
      <c r="M5024" s="2"/>
      <c r="N5024"/>
      <c r="O5024"/>
      <c r="U5024"/>
      <c r="V5024"/>
    </row>
    <row r="5025" spans="6:22" x14ac:dyDescent="0.2">
      <c r="F5025"/>
      <c r="M5025" s="2"/>
      <c r="N5025"/>
      <c r="O5025"/>
      <c r="U5025"/>
      <c r="V5025"/>
    </row>
    <row r="5026" spans="6:22" x14ac:dyDescent="0.2">
      <c r="F5026"/>
      <c r="M5026" s="2"/>
      <c r="N5026"/>
      <c r="O5026"/>
      <c r="U5026"/>
      <c r="V5026"/>
    </row>
    <row r="5027" spans="6:22" x14ac:dyDescent="0.2">
      <c r="F5027"/>
      <c r="M5027" s="2"/>
      <c r="N5027"/>
      <c r="O5027"/>
      <c r="U5027"/>
      <c r="V5027"/>
    </row>
    <row r="5028" spans="6:22" x14ac:dyDescent="0.2">
      <c r="F5028"/>
      <c r="M5028" s="2"/>
      <c r="N5028"/>
      <c r="O5028"/>
      <c r="U5028"/>
      <c r="V5028"/>
    </row>
    <row r="5029" spans="6:22" x14ac:dyDescent="0.2">
      <c r="F5029"/>
      <c r="M5029" s="2"/>
      <c r="N5029"/>
      <c r="O5029"/>
      <c r="U5029"/>
      <c r="V5029"/>
    </row>
    <row r="5030" spans="6:22" x14ac:dyDescent="0.2">
      <c r="F5030"/>
      <c r="M5030" s="2"/>
      <c r="N5030"/>
      <c r="O5030"/>
      <c r="U5030"/>
      <c r="V5030"/>
    </row>
    <row r="5031" spans="6:22" x14ac:dyDescent="0.2">
      <c r="F5031"/>
      <c r="M5031" s="2"/>
      <c r="N5031"/>
      <c r="O5031"/>
      <c r="U5031"/>
      <c r="V5031"/>
    </row>
    <row r="5032" spans="6:22" x14ac:dyDescent="0.2">
      <c r="F5032"/>
      <c r="M5032" s="2"/>
      <c r="N5032"/>
      <c r="O5032"/>
      <c r="U5032"/>
      <c r="V5032"/>
    </row>
    <row r="5033" spans="6:22" x14ac:dyDescent="0.2">
      <c r="F5033"/>
      <c r="M5033" s="2"/>
      <c r="N5033"/>
      <c r="O5033"/>
      <c r="U5033"/>
      <c r="V5033"/>
    </row>
    <row r="5034" spans="6:22" x14ac:dyDescent="0.2">
      <c r="F5034"/>
      <c r="M5034" s="2"/>
      <c r="N5034"/>
      <c r="O5034"/>
      <c r="U5034"/>
      <c r="V5034"/>
    </row>
    <row r="5035" spans="6:22" x14ac:dyDescent="0.2">
      <c r="F5035"/>
      <c r="M5035" s="2"/>
      <c r="N5035"/>
      <c r="O5035"/>
      <c r="U5035"/>
      <c r="V5035"/>
    </row>
    <row r="5036" spans="6:22" x14ac:dyDescent="0.2">
      <c r="F5036"/>
      <c r="M5036" s="2"/>
      <c r="N5036"/>
      <c r="O5036"/>
      <c r="U5036"/>
      <c r="V5036"/>
    </row>
    <row r="5037" spans="6:22" x14ac:dyDescent="0.2">
      <c r="F5037"/>
      <c r="M5037" s="2"/>
      <c r="N5037"/>
      <c r="O5037"/>
      <c r="U5037"/>
      <c r="V5037"/>
    </row>
    <row r="5038" spans="6:22" x14ac:dyDescent="0.2">
      <c r="F5038"/>
      <c r="M5038" s="2"/>
      <c r="N5038"/>
      <c r="O5038"/>
      <c r="U5038"/>
      <c r="V5038"/>
    </row>
    <row r="5039" spans="6:22" x14ac:dyDescent="0.2">
      <c r="F5039"/>
      <c r="M5039" s="2"/>
      <c r="N5039"/>
      <c r="O5039"/>
      <c r="U5039"/>
      <c r="V5039"/>
    </row>
    <row r="5040" spans="6:22" x14ac:dyDescent="0.2">
      <c r="F5040"/>
      <c r="M5040" s="2"/>
      <c r="N5040"/>
      <c r="O5040"/>
      <c r="U5040"/>
      <c r="V5040"/>
    </row>
    <row r="5041" spans="6:22" x14ac:dyDescent="0.2">
      <c r="F5041"/>
      <c r="M5041" s="2"/>
      <c r="N5041"/>
      <c r="O5041"/>
      <c r="U5041"/>
      <c r="V5041"/>
    </row>
    <row r="5042" spans="6:22" x14ac:dyDescent="0.2">
      <c r="F5042"/>
      <c r="M5042" s="2"/>
      <c r="N5042"/>
      <c r="O5042"/>
      <c r="U5042"/>
      <c r="V5042"/>
    </row>
    <row r="5043" spans="6:22" x14ac:dyDescent="0.2">
      <c r="F5043"/>
      <c r="M5043" s="2"/>
      <c r="N5043"/>
      <c r="O5043"/>
      <c r="U5043"/>
      <c r="V5043"/>
    </row>
    <row r="5044" spans="6:22" x14ac:dyDescent="0.2">
      <c r="F5044"/>
      <c r="M5044" s="2"/>
      <c r="N5044"/>
      <c r="O5044"/>
      <c r="U5044"/>
      <c r="V5044"/>
    </row>
    <row r="5045" spans="6:22" x14ac:dyDescent="0.2">
      <c r="F5045"/>
      <c r="M5045" s="2"/>
      <c r="N5045"/>
      <c r="O5045"/>
      <c r="U5045"/>
      <c r="V5045"/>
    </row>
    <row r="5046" spans="6:22" x14ac:dyDescent="0.2">
      <c r="F5046"/>
      <c r="M5046" s="2"/>
      <c r="N5046"/>
      <c r="O5046"/>
      <c r="U5046"/>
      <c r="V5046"/>
    </row>
    <row r="5047" spans="6:22" x14ac:dyDescent="0.2">
      <c r="F5047"/>
      <c r="M5047" s="2"/>
      <c r="N5047"/>
      <c r="O5047"/>
      <c r="U5047"/>
      <c r="V5047"/>
    </row>
    <row r="5048" spans="6:22" x14ac:dyDescent="0.2">
      <c r="F5048"/>
      <c r="M5048" s="2"/>
      <c r="N5048"/>
      <c r="O5048"/>
      <c r="U5048"/>
      <c r="V5048"/>
    </row>
    <row r="5049" spans="6:22" x14ac:dyDescent="0.2">
      <c r="F5049"/>
      <c r="M5049" s="2"/>
      <c r="N5049"/>
      <c r="O5049"/>
      <c r="U5049"/>
      <c r="V5049"/>
    </row>
    <row r="5050" spans="6:22" x14ac:dyDescent="0.2">
      <c r="F5050"/>
      <c r="M5050" s="2"/>
      <c r="N5050"/>
      <c r="O5050"/>
      <c r="U5050"/>
      <c r="V5050"/>
    </row>
    <row r="5051" spans="6:22" x14ac:dyDescent="0.2">
      <c r="F5051"/>
      <c r="M5051" s="2"/>
      <c r="N5051"/>
      <c r="O5051"/>
      <c r="U5051"/>
      <c r="V5051"/>
    </row>
    <row r="5052" spans="6:22" x14ac:dyDescent="0.2">
      <c r="F5052"/>
      <c r="M5052" s="2"/>
      <c r="N5052"/>
      <c r="O5052"/>
      <c r="U5052"/>
      <c r="V5052"/>
    </row>
    <row r="5053" spans="6:22" x14ac:dyDescent="0.2">
      <c r="F5053"/>
      <c r="M5053" s="2"/>
      <c r="N5053"/>
      <c r="O5053"/>
      <c r="U5053"/>
      <c r="V5053"/>
    </row>
    <row r="5054" spans="6:22" x14ac:dyDescent="0.2">
      <c r="F5054"/>
      <c r="M5054" s="2"/>
      <c r="N5054"/>
      <c r="O5054"/>
      <c r="U5054"/>
      <c r="V5054"/>
    </row>
    <row r="5055" spans="6:22" x14ac:dyDescent="0.2">
      <c r="F5055"/>
      <c r="M5055" s="2"/>
      <c r="N5055"/>
      <c r="O5055"/>
      <c r="U5055"/>
      <c r="V5055"/>
    </row>
    <row r="5056" spans="6:22" x14ac:dyDescent="0.2">
      <c r="F5056"/>
      <c r="M5056" s="2"/>
      <c r="N5056"/>
      <c r="O5056"/>
      <c r="U5056"/>
      <c r="V5056"/>
    </row>
    <row r="5057" spans="6:22" x14ac:dyDescent="0.2">
      <c r="F5057"/>
      <c r="M5057" s="2"/>
      <c r="N5057"/>
      <c r="O5057"/>
      <c r="U5057"/>
      <c r="V5057"/>
    </row>
    <row r="5058" spans="6:22" x14ac:dyDescent="0.2">
      <c r="F5058"/>
      <c r="M5058" s="2"/>
      <c r="N5058"/>
      <c r="O5058"/>
      <c r="U5058"/>
      <c r="V5058"/>
    </row>
    <row r="5059" spans="6:22" x14ac:dyDescent="0.2">
      <c r="F5059"/>
      <c r="M5059" s="2"/>
      <c r="N5059"/>
      <c r="O5059"/>
      <c r="U5059"/>
      <c r="V5059"/>
    </row>
    <row r="5060" spans="6:22" x14ac:dyDescent="0.2">
      <c r="F5060"/>
      <c r="M5060" s="2"/>
      <c r="N5060"/>
      <c r="O5060"/>
      <c r="U5060"/>
      <c r="V5060"/>
    </row>
    <row r="5061" spans="6:22" x14ac:dyDescent="0.2">
      <c r="F5061"/>
      <c r="M5061" s="2"/>
      <c r="N5061"/>
      <c r="O5061"/>
      <c r="U5061"/>
      <c r="V5061"/>
    </row>
    <row r="5062" spans="6:22" x14ac:dyDescent="0.2">
      <c r="F5062"/>
      <c r="M5062" s="2"/>
      <c r="N5062"/>
      <c r="O5062"/>
      <c r="U5062"/>
      <c r="V5062"/>
    </row>
    <row r="5063" spans="6:22" x14ac:dyDescent="0.2">
      <c r="F5063"/>
      <c r="M5063" s="2"/>
      <c r="N5063"/>
      <c r="O5063"/>
      <c r="U5063"/>
      <c r="V5063"/>
    </row>
    <row r="5064" spans="6:22" x14ac:dyDescent="0.2">
      <c r="F5064"/>
      <c r="M5064" s="2"/>
      <c r="N5064"/>
      <c r="O5064"/>
      <c r="U5064"/>
      <c r="V5064"/>
    </row>
    <row r="5065" spans="6:22" x14ac:dyDescent="0.2">
      <c r="F5065"/>
      <c r="M5065" s="2"/>
      <c r="N5065"/>
      <c r="O5065"/>
      <c r="U5065"/>
      <c r="V5065"/>
    </row>
    <row r="5066" spans="6:22" x14ac:dyDescent="0.2">
      <c r="F5066"/>
      <c r="M5066" s="2"/>
      <c r="N5066"/>
      <c r="O5066"/>
      <c r="U5066"/>
      <c r="V5066"/>
    </row>
    <row r="5067" spans="6:22" x14ac:dyDescent="0.2">
      <c r="F5067"/>
      <c r="M5067" s="2"/>
      <c r="N5067"/>
      <c r="O5067"/>
      <c r="U5067"/>
      <c r="V5067"/>
    </row>
    <row r="5068" spans="6:22" x14ac:dyDescent="0.2">
      <c r="F5068"/>
      <c r="M5068" s="2"/>
      <c r="N5068"/>
      <c r="O5068"/>
      <c r="U5068"/>
      <c r="V5068"/>
    </row>
    <row r="5069" spans="6:22" x14ac:dyDescent="0.2">
      <c r="F5069"/>
      <c r="M5069" s="2"/>
      <c r="N5069"/>
      <c r="O5069"/>
      <c r="U5069"/>
      <c r="V5069"/>
    </row>
    <row r="5070" spans="6:22" x14ac:dyDescent="0.2">
      <c r="F5070"/>
      <c r="M5070" s="2"/>
      <c r="N5070"/>
      <c r="O5070"/>
      <c r="U5070"/>
      <c r="V5070"/>
    </row>
    <row r="5071" spans="6:22" x14ac:dyDescent="0.2">
      <c r="F5071"/>
      <c r="M5071" s="2"/>
      <c r="N5071"/>
      <c r="O5071"/>
      <c r="U5071"/>
      <c r="V5071"/>
    </row>
    <row r="5072" spans="6:22" x14ac:dyDescent="0.2">
      <c r="F5072"/>
      <c r="M5072" s="2"/>
      <c r="N5072"/>
      <c r="O5072"/>
      <c r="U5072"/>
      <c r="V5072"/>
    </row>
    <row r="5073" spans="6:22" x14ac:dyDescent="0.2">
      <c r="F5073"/>
      <c r="M5073" s="2"/>
      <c r="N5073"/>
      <c r="O5073"/>
      <c r="U5073"/>
      <c r="V5073"/>
    </row>
    <row r="5074" spans="6:22" x14ac:dyDescent="0.2">
      <c r="F5074"/>
      <c r="M5074" s="2"/>
      <c r="N5074"/>
      <c r="O5074"/>
      <c r="U5074"/>
      <c r="V5074"/>
    </row>
    <row r="5075" spans="6:22" x14ac:dyDescent="0.2">
      <c r="F5075"/>
      <c r="M5075" s="2"/>
      <c r="N5075"/>
      <c r="O5075"/>
      <c r="U5075"/>
      <c r="V5075"/>
    </row>
    <row r="5076" spans="6:22" x14ac:dyDescent="0.2">
      <c r="F5076"/>
      <c r="M5076" s="2"/>
      <c r="N5076"/>
      <c r="O5076"/>
      <c r="U5076"/>
      <c r="V5076"/>
    </row>
    <row r="5077" spans="6:22" x14ac:dyDescent="0.2">
      <c r="F5077"/>
      <c r="M5077" s="2"/>
      <c r="N5077"/>
      <c r="O5077"/>
      <c r="U5077"/>
      <c r="V5077"/>
    </row>
    <row r="5078" spans="6:22" x14ac:dyDescent="0.2">
      <c r="F5078"/>
      <c r="M5078" s="2"/>
      <c r="N5078"/>
      <c r="O5078"/>
      <c r="U5078"/>
      <c r="V5078"/>
    </row>
    <row r="5079" spans="6:22" x14ac:dyDescent="0.2">
      <c r="F5079"/>
      <c r="M5079" s="2"/>
      <c r="N5079"/>
      <c r="O5079"/>
      <c r="U5079"/>
      <c r="V5079"/>
    </row>
    <row r="5080" spans="6:22" x14ac:dyDescent="0.2">
      <c r="F5080"/>
      <c r="M5080" s="2"/>
      <c r="N5080"/>
      <c r="O5080"/>
      <c r="U5080"/>
      <c r="V5080"/>
    </row>
    <row r="5081" spans="6:22" x14ac:dyDescent="0.2">
      <c r="F5081"/>
      <c r="M5081" s="2"/>
      <c r="N5081"/>
      <c r="O5081"/>
      <c r="U5081"/>
      <c r="V5081"/>
    </row>
    <row r="5082" spans="6:22" x14ac:dyDescent="0.2">
      <c r="F5082"/>
      <c r="M5082" s="2"/>
      <c r="N5082"/>
      <c r="O5082"/>
      <c r="U5082"/>
      <c r="V5082"/>
    </row>
    <row r="5083" spans="6:22" x14ac:dyDescent="0.2">
      <c r="F5083"/>
      <c r="M5083" s="2"/>
      <c r="N5083"/>
      <c r="O5083"/>
      <c r="U5083"/>
      <c r="V5083"/>
    </row>
    <row r="5084" spans="6:22" x14ac:dyDescent="0.2">
      <c r="F5084"/>
      <c r="M5084" s="2"/>
      <c r="N5084"/>
      <c r="O5084"/>
      <c r="U5084"/>
      <c r="V5084"/>
    </row>
    <row r="5085" spans="6:22" x14ac:dyDescent="0.2">
      <c r="F5085"/>
      <c r="M5085" s="2"/>
      <c r="N5085"/>
      <c r="O5085"/>
      <c r="U5085"/>
      <c r="V5085"/>
    </row>
    <row r="5086" spans="6:22" x14ac:dyDescent="0.2">
      <c r="F5086"/>
      <c r="M5086" s="2"/>
      <c r="N5086"/>
      <c r="O5086"/>
      <c r="U5086"/>
      <c r="V5086"/>
    </row>
    <row r="5087" spans="6:22" x14ac:dyDescent="0.2">
      <c r="F5087"/>
      <c r="M5087" s="2"/>
      <c r="N5087"/>
      <c r="O5087"/>
      <c r="U5087"/>
      <c r="V5087"/>
    </row>
    <row r="5088" spans="6:22" x14ac:dyDescent="0.2">
      <c r="F5088"/>
      <c r="M5088" s="2"/>
      <c r="N5088"/>
      <c r="O5088"/>
      <c r="U5088"/>
      <c r="V5088"/>
    </row>
    <row r="5089" spans="6:22" x14ac:dyDescent="0.2">
      <c r="F5089"/>
      <c r="M5089" s="2"/>
      <c r="N5089"/>
      <c r="O5089"/>
      <c r="U5089"/>
      <c r="V5089"/>
    </row>
    <row r="5090" spans="6:22" x14ac:dyDescent="0.2">
      <c r="F5090"/>
      <c r="M5090" s="2"/>
      <c r="N5090"/>
      <c r="O5090"/>
      <c r="U5090"/>
      <c r="V5090"/>
    </row>
    <row r="5091" spans="6:22" x14ac:dyDescent="0.2">
      <c r="F5091"/>
      <c r="M5091" s="2"/>
      <c r="N5091"/>
      <c r="O5091"/>
      <c r="U5091"/>
      <c r="V5091"/>
    </row>
    <row r="5092" spans="6:22" x14ac:dyDescent="0.2">
      <c r="F5092"/>
      <c r="M5092" s="2"/>
      <c r="N5092"/>
      <c r="O5092"/>
      <c r="U5092"/>
      <c r="V5092"/>
    </row>
    <row r="5093" spans="6:22" x14ac:dyDescent="0.2">
      <c r="F5093"/>
      <c r="M5093" s="2"/>
      <c r="N5093"/>
      <c r="O5093"/>
      <c r="U5093"/>
      <c r="V5093"/>
    </row>
    <row r="5094" spans="6:22" x14ac:dyDescent="0.2">
      <c r="F5094"/>
      <c r="M5094" s="2"/>
      <c r="N5094"/>
      <c r="O5094"/>
      <c r="U5094"/>
      <c r="V5094"/>
    </row>
    <row r="5095" spans="6:22" x14ac:dyDescent="0.2">
      <c r="F5095"/>
      <c r="M5095" s="2"/>
      <c r="N5095"/>
      <c r="O5095"/>
      <c r="U5095"/>
      <c r="V5095"/>
    </row>
    <row r="5096" spans="6:22" x14ac:dyDescent="0.2">
      <c r="F5096"/>
      <c r="M5096" s="2"/>
      <c r="N5096"/>
      <c r="O5096"/>
      <c r="U5096"/>
      <c r="V5096"/>
    </row>
    <row r="5097" spans="6:22" x14ac:dyDescent="0.2">
      <c r="F5097"/>
      <c r="M5097" s="2"/>
      <c r="N5097"/>
      <c r="O5097"/>
      <c r="U5097"/>
      <c r="V5097"/>
    </row>
    <row r="5098" spans="6:22" x14ac:dyDescent="0.2">
      <c r="F5098"/>
      <c r="M5098" s="2"/>
      <c r="N5098"/>
      <c r="O5098"/>
      <c r="U5098"/>
      <c r="V5098"/>
    </row>
    <row r="5099" spans="6:22" x14ac:dyDescent="0.2">
      <c r="F5099"/>
      <c r="M5099" s="2"/>
      <c r="N5099"/>
      <c r="O5099"/>
      <c r="U5099"/>
      <c r="V5099"/>
    </row>
    <row r="5100" spans="6:22" x14ac:dyDescent="0.2">
      <c r="F5100"/>
      <c r="M5100" s="2"/>
      <c r="N5100"/>
      <c r="O5100"/>
      <c r="U5100"/>
      <c r="V5100"/>
    </row>
    <row r="5101" spans="6:22" x14ac:dyDescent="0.2">
      <c r="F5101"/>
      <c r="M5101" s="2"/>
      <c r="N5101"/>
      <c r="O5101"/>
      <c r="U5101"/>
      <c r="V5101"/>
    </row>
    <row r="5102" spans="6:22" x14ac:dyDescent="0.2">
      <c r="F5102"/>
      <c r="M5102" s="2"/>
      <c r="N5102"/>
      <c r="O5102"/>
      <c r="U5102"/>
      <c r="V5102"/>
    </row>
    <row r="5103" spans="6:22" x14ac:dyDescent="0.2">
      <c r="F5103"/>
      <c r="M5103" s="2"/>
      <c r="N5103"/>
      <c r="O5103"/>
      <c r="U5103"/>
      <c r="V5103"/>
    </row>
    <row r="5104" spans="6:22" x14ac:dyDescent="0.2">
      <c r="F5104"/>
      <c r="M5104" s="2"/>
      <c r="N5104"/>
      <c r="O5104"/>
      <c r="U5104"/>
      <c r="V5104"/>
    </row>
    <row r="5105" spans="6:22" x14ac:dyDescent="0.2">
      <c r="F5105"/>
      <c r="M5105" s="2"/>
      <c r="N5105"/>
      <c r="O5105"/>
      <c r="U5105"/>
      <c r="V5105"/>
    </row>
    <row r="5106" spans="6:22" x14ac:dyDescent="0.2">
      <c r="F5106"/>
      <c r="M5106" s="2"/>
      <c r="N5106"/>
      <c r="O5106"/>
      <c r="U5106"/>
      <c r="V5106"/>
    </row>
    <row r="5107" spans="6:22" x14ac:dyDescent="0.2">
      <c r="F5107"/>
      <c r="M5107" s="2"/>
      <c r="N5107"/>
      <c r="O5107"/>
      <c r="U5107"/>
      <c r="V5107"/>
    </row>
    <row r="5108" spans="6:22" x14ac:dyDescent="0.2">
      <c r="F5108"/>
      <c r="M5108" s="2"/>
      <c r="N5108"/>
      <c r="O5108"/>
      <c r="U5108"/>
      <c r="V5108"/>
    </row>
    <row r="5109" spans="6:22" x14ac:dyDescent="0.2">
      <c r="F5109"/>
      <c r="M5109" s="2"/>
      <c r="N5109"/>
      <c r="O5109"/>
      <c r="U5109"/>
      <c r="V5109"/>
    </row>
    <row r="5110" spans="6:22" x14ac:dyDescent="0.2">
      <c r="F5110"/>
      <c r="M5110" s="2"/>
      <c r="N5110"/>
      <c r="O5110"/>
      <c r="U5110"/>
      <c r="V5110"/>
    </row>
    <row r="5111" spans="6:22" x14ac:dyDescent="0.2">
      <c r="F5111"/>
      <c r="M5111" s="2"/>
      <c r="N5111"/>
      <c r="O5111"/>
      <c r="U5111"/>
      <c r="V5111"/>
    </row>
    <row r="5112" spans="6:22" x14ac:dyDescent="0.2">
      <c r="F5112"/>
      <c r="M5112" s="2"/>
      <c r="N5112"/>
      <c r="O5112"/>
      <c r="U5112"/>
      <c r="V5112"/>
    </row>
    <row r="5113" spans="6:22" x14ac:dyDescent="0.2">
      <c r="F5113"/>
      <c r="M5113" s="2"/>
      <c r="N5113"/>
      <c r="O5113"/>
      <c r="U5113"/>
      <c r="V5113"/>
    </row>
    <row r="5114" spans="6:22" x14ac:dyDescent="0.2">
      <c r="F5114"/>
      <c r="M5114" s="2"/>
      <c r="N5114"/>
      <c r="O5114"/>
      <c r="U5114"/>
      <c r="V5114"/>
    </row>
    <row r="5115" spans="6:22" x14ac:dyDescent="0.2">
      <c r="F5115"/>
      <c r="M5115" s="2"/>
      <c r="N5115"/>
      <c r="O5115"/>
      <c r="U5115"/>
      <c r="V5115"/>
    </row>
    <row r="5116" spans="6:22" x14ac:dyDescent="0.2">
      <c r="F5116"/>
      <c r="M5116" s="2"/>
      <c r="N5116"/>
      <c r="O5116"/>
      <c r="U5116"/>
      <c r="V5116"/>
    </row>
    <row r="5117" spans="6:22" x14ac:dyDescent="0.2">
      <c r="F5117"/>
      <c r="M5117" s="2"/>
      <c r="N5117"/>
      <c r="O5117"/>
      <c r="U5117"/>
      <c r="V5117"/>
    </row>
    <row r="5118" spans="6:22" x14ac:dyDescent="0.2">
      <c r="F5118"/>
      <c r="M5118" s="2"/>
      <c r="N5118"/>
      <c r="O5118"/>
      <c r="U5118"/>
      <c r="V5118"/>
    </row>
    <row r="5119" spans="6:22" x14ac:dyDescent="0.2">
      <c r="F5119"/>
      <c r="M5119" s="2"/>
      <c r="N5119"/>
      <c r="O5119"/>
      <c r="U5119"/>
      <c r="V5119"/>
    </row>
    <row r="5120" spans="6:22" x14ac:dyDescent="0.2">
      <c r="F5120"/>
      <c r="M5120" s="2"/>
      <c r="N5120"/>
      <c r="O5120"/>
      <c r="U5120"/>
      <c r="V5120"/>
    </row>
    <row r="5121" spans="6:22" x14ac:dyDescent="0.2">
      <c r="F5121"/>
      <c r="M5121" s="2"/>
      <c r="N5121"/>
      <c r="O5121"/>
      <c r="U5121"/>
      <c r="V5121"/>
    </row>
    <row r="5122" spans="6:22" x14ac:dyDescent="0.2">
      <c r="F5122"/>
      <c r="M5122" s="2"/>
      <c r="N5122"/>
      <c r="O5122"/>
      <c r="U5122"/>
      <c r="V5122"/>
    </row>
    <row r="5123" spans="6:22" x14ac:dyDescent="0.2">
      <c r="F5123"/>
      <c r="M5123" s="2"/>
      <c r="N5123"/>
      <c r="O5123"/>
      <c r="U5123"/>
      <c r="V5123"/>
    </row>
    <row r="5124" spans="6:22" x14ac:dyDescent="0.2">
      <c r="F5124"/>
      <c r="M5124" s="2"/>
      <c r="N5124"/>
      <c r="O5124"/>
      <c r="U5124"/>
      <c r="V5124"/>
    </row>
    <row r="5125" spans="6:22" x14ac:dyDescent="0.2">
      <c r="F5125"/>
      <c r="M5125" s="2"/>
      <c r="N5125"/>
      <c r="O5125"/>
      <c r="U5125"/>
      <c r="V5125"/>
    </row>
    <row r="5126" spans="6:22" x14ac:dyDescent="0.2">
      <c r="F5126"/>
      <c r="M5126" s="2"/>
      <c r="N5126"/>
      <c r="O5126"/>
      <c r="U5126"/>
      <c r="V5126"/>
    </row>
    <row r="5127" spans="6:22" x14ac:dyDescent="0.2">
      <c r="F5127"/>
      <c r="M5127" s="2"/>
      <c r="N5127"/>
      <c r="O5127"/>
      <c r="U5127"/>
      <c r="V5127"/>
    </row>
    <row r="5128" spans="6:22" x14ac:dyDescent="0.2">
      <c r="F5128"/>
      <c r="M5128" s="2"/>
      <c r="N5128"/>
      <c r="O5128"/>
      <c r="U5128"/>
      <c r="V5128"/>
    </row>
    <row r="5129" spans="6:22" x14ac:dyDescent="0.2">
      <c r="F5129"/>
      <c r="M5129" s="2"/>
      <c r="N5129"/>
      <c r="O5129"/>
      <c r="U5129"/>
      <c r="V5129"/>
    </row>
    <row r="5130" spans="6:22" x14ac:dyDescent="0.2">
      <c r="F5130"/>
      <c r="M5130" s="2"/>
      <c r="N5130"/>
      <c r="O5130"/>
      <c r="U5130"/>
      <c r="V5130"/>
    </row>
    <row r="5131" spans="6:22" x14ac:dyDescent="0.2">
      <c r="F5131"/>
      <c r="M5131" s="2"/>
      <c r="N5131"/>
      <c r="O5131"/>
      <c r="U5131"/>
      <c r="V5131"/>
    </row>
    <row r="5132" spans="6:22" x14ac:dyDescent="0.2">
      <c r="F5132"/>
      <c r="M5132" s="2"/>
      <c r="N5132"/>
      <c r="O5132"/>
      <c r="U5132"/>
      <c r="V5132"/>
    </row>
    <row r="5133" spans="6:22" x14ac:dyDescent="0.2">
      <c r="F5133"/>
      <c r="M5133" s="2"/>
      <c r="N5133"/>
      <c r="O5133"/>
      <c r="U5133"/>
      <c r="V5133"/>
    </row>
    <row r="5134" spans="6:22" x14ac:dyDescent="0.2">
      <c r="F5134"/>
      <c r="M5134" s="2"/>
      <c r="N5134"/>
      <c r="O5134"/>
      <c r="U5134"/>
      <c r="V5134"/>
    </row>
    <row r="5135" spans="6:22" x14ac:dyDescent="0.2">
      <c r="F5135"/>
      <c r="M5135" s="2"/>
      <c r="N5135"/>
      <c r="O5135"/>
      <c r="U5135"/>
      <c r="V5135"/>
    </row>
    <row r="5136" spans="6:22" x14ac:dyDescent="0.2">
      <c r="F5136"/>
      <c r="M5136" s="2"/>
      <c r="N5136"/>
      <c r="O5136"/>
      <c r="U5136"/>
      <c r="V5136"/>
    </row>
    <row r="5137" spans="6:22" x14ac:dyDescent="0.2">
      <c r="F5137"/>
      <c r="M5137" s="2"/>
      <c r="N5137"/>
      <c r="O5137"/>
      <c r="U5137"/>
      <c r="V5137"/>
    </row>
    <row r="5138" spans="6:22" x14ac:dyDescent="0.2">
      <c r="F5138"/>
      <c r="M5138" s="2"/>
      <c r="N5138"/>
      <c r="O5138"/>
      <c r="U5138"/>
      <c r="V5138"/>
    </row>
    <row r="5139" spans="6:22" x14ac:dyDescent="0.2">
      <c r="F5139"/>
      <c r="M5139" s="2"/>
      <c r="N5139"/>
      <c r="O5139"/>
      <c r="U5139"/>
      <c r="V5139"/>
    </row>
    <row r="5140" spans="6:22" x14ac:dyDescent="0.2">
      <c r="F5140"/>
      <c r="M5140" s="2"/>
      <c r="N5140"/>
      <c r="O5140"/>
      <c r="U5140"/>
      <c r="V5140"/>
    </row>
    <row r="5141" spans="6:22" x14ac:dyDescent="0.2">
      <c r="F5141"/>
      <c r="M5141" s="2"/>
      <c r="N5141"/>
      <c r="O5141"/>
      <c r="U5141"/>
      <c r="V5141"/>
    </row>
    <row r="5142" spans="6:22" x14ac:dyDescent="0.2">
      <c r="F5142"/>
      <c r="M5142" s="2"/>
      <c r="N5142"/>
      <c r="O5142"/>
      <c r="U5142"/>
      <c r="V5142"/>
    </row>
    <row r="5143" spans="6:22" x14ac:dyDescent="0.2">
      <c r="F5143"/>
      <c r="M5143" s="2"/>
      <c r="N5143"/>
      <c r="O5143"/>
      <c r="U5143"/>
      <c r="V5143"/>
    </row>
    <row r="5144" spans="6:22" x14ac:dyDescent="0.2">
      <c r="F5144"/>
      <c r="M5144" s="2"/>
      <c r="N5144"/>
      <c r="O5144"/>
      <c r="U5144"/>
      <c r="V5144"/>
    </row>
    <row r="5145" spans="6:22" x14ac:dyDescent="0.2">
      <c r="F5145"/>
      <c r="M5145" s="2"/>
      <c r="N5145"/>
      <c r="O5145"/>
      <c r="U5145"/>
      <c r="V5145"/>
    </row>
    <row r="5146" spans="6:22" x14ac:dyDescent="0.2">
      <c r="F5146"/>
      <c r="M5146" s="2"/>
      <c r="N5146"/>
      <c r="O5146"/>
      <c r="U5146"/>
      <c r="V5146"/>
    </row>
    <row r="5147" spans="6:22" x14ac:dyDescent="0.2">
      <c r="F5147"/>
      <c r="M5147" s="2"/>
      <c r="N5147"/>
      <c r="O5147"/>
      <c r="U5147"/>
      <c r="V5147"/>
    </row>
    <row r="5148" spans="6:22" x14ac:dyDescent="0.2">
      <c r="F5148"/>
      <c r="M5148" s="2"/>
      <c r="N5148"/>
      <c r="O5148"/>
      <c r="U5148"/>
      <c r="V5148"/>
    </row>
    <row r="5149" spans="6:22" x14ac:dyDescent="0.2">
      <c r="F5149"/>
      <c r="M5149" s="2"/>
      <c r="N5149"/>
      <c r="O5149"/>
      <c r="U5149"/>
      <c r="V5149"/>
    </row>
    <row r="5150" spans="6:22" x14ac:dyDescent="0.2">
      <c r="F5150"/>
      <c r="M5150" s="2"/>
      <c r="N5150"/>
      <c r="O5150"/>
      <c r="U5150"/>
      <c r="V5150"/>
    </row>
    <row r="5151" spans="6:22" x14ac:dyDescent="0.2">
      <c r="F5151"/>
      <c r="M5151" s="2"/>
      <c r="N5151"/>
      <c r="O5151"/>
      <c r="U5151"/>
      <c r="V5151"/>
    </row>
    <row r="5152" spans="6:22" x14ac:dyDescent="0.2">
      <c r="F5152"/>
      <c r="M5152" s="2"/>
      <c r="N5152"/>
      <c r="O5152"/>
      <c r="U5152"/>
      <c r="V5152"/>
    </row>
    <row r="5153" spans="6:22" x14ac:dyDescent="0.2">
      <c r="F5153"/>
      <c r="M5153" s="2"/>
      <c r="N5153"/>
      <c r="O5153"/>
      <c r="U5153"/>
      <c r="V5153"/>
    </row>
    <row r="5154" spans="6:22" x14ac:dyDescent="0.2">
      <c r="F5154"/>
      <c r="M5154" s="2"/>
      <c r="N5154"/>
      <c r="O5154"/>
      <c r="U5154"/>
      <c r="V5154"/>
    </row>
    <row r="5155" spans="6:22" x14ac:dyDescent="0.2">
      <c r="F5155"/>
      <c r="M5155" s="2"/>
      <c r="N5155"/>
      <c r="O5155"/>
      <c r="U5155"/>
      <c r="V5155"/>
    </row>
    <row r="5156" spans="6:22" x14ac:dyDescent="0.2">
      <c r="F5156"/>
      <c r="M5156" s="2"/>
      <c r="N5156"/>
      <c r="O5156"/>
      <c r="U5156"/>
      <c r="V5156"/>
    </row>
    <row r="5157" spans="6:22" x14ac:dyDescent="0.2">
      <c r="F5157"/>
      <c r="M5157" s="2"/>
      <c r="N5157"/>
      <c r="O5157"/>
      <c r="U5157"/>
      <c r="V5157"/>
    </row>
    <row r="5158" spans="6:22" x14ac:dyDescent="0.2">
      <c r="F5158"/>
      <c r="M5158" s="2"/>
      <c r="N5158"/>
      <c r="O5158"/>
      <c r="U5158"/>
      <c r="V5158"/>
    </row>
    <row r="5159" spans="6:22" x14ac:dyDescent="0.2">
      <c r="F5159"/>
      <c r="M5159" s="2"/>
      <c r="N5159"/>
      <c r="O5159"/>
      <c r="U5159"/>
      <c r="V5159"/>
    </row>
    <row r="5160" spans="6:22" x14ac:dyDescent="0.2">
      <c r="F5160"/>
      <c r="M5160" s="2"/>
      <c r="N5160"/>
      <c r="O5160"/>
      <c r="U5160"/>
      <c r="V5160"/>
    </row>
    <row r="5161" spans="6:22" x14ac:dyDescent="0.2">
      <c r="F5161"/>
      <c r="M5161" s="2"/>
      <c r="N5161"/>
      <c r="O5161"/>
      <c r="U5161"/>
      <c r="V5161"/>
    </row>
    <row r="5162" spans="6:22" x14ac:dyDescent="0.2">
      <c r="F5162"/>
      <c r="M5162" s="2"/>
      <c r="N5162"/>
      <c r="O5162"/>
      <c r="U5162"/>
      <c r="V5162"/>
    </row>
    <row r="5163" spans="6:22" x14ac:dyDescent="0.2">
      <c r="F5163"/>
      <c r="M5163" s="2"/>
      <c r="N5163"/>
      <c r="O5163"/>
      <c r="U5163"/>
      <c r="V5163"/>
    </row>
    <row r="5164" spans="6:22" x14ac:dyDescent="0.2">
      <c r="F5164"/>
      <c r="M5164" s="2"/>
      <c r="N5164"/>
      <c r="O5164"/>
      <c r="U5164"/>
      <c r="V5164"/>
    </row>
    <row r="5165" spans="6:22" x14ac:dyDescent="0.2">
      <c r="F5165"/>
      <c r="M5165" s="2"/>
      <c r="N5165"/>
      <c r="O5165"/>
      <c r="U5165"/>
      <c r="V5165"/>
    </row>
    <row r="5166" spans="6:22" x14ac:dyDescent="0.2">
      <c r="F5166"/>
      <c r="M5166" s="2"/>
      <c r="N5166"/>
      <c r="O5166"/>
      <c r="U5166"/>
      <c r="V5166"/>
    </row>
    <row r="5167" spans="6:22" x14ac:dyDescent="0.2">
      <c r="F5167"/>
      <c r="M5167" s="2"/>
      <c r="N5167"/>
      <c r="O5167"/>
      <c r="U5167"/>
      <c r="V5167"/>
    </row>
    <row r="5168" spans="6:22" x14ac:dyDescent="0.2">
      <c r="F5168"/>
      <c r="M5168" s="2"/>
      <c r="N5168"/>
      <c r="O5168"/>
      <c r="U5168"/>
      <c r="V5168"/>
    </row>
    <row r="5169" spans="6:22" x14ac:dyDescent="0.2">
      <c r="F5169"/>
      <c r="M5169" s="2"/>
      <c r="N5169"/>
      <c r="O5169"/>
      <c r="U5169"/>
      <c r="V5169"/>
    </row>
    <row r="5170" spans="6:22" x14ac:dyDescent="0.2">
      <c r="F5170"/>
      <c r="M5170" s="2"/>
      <c r="N5170"/>
      <c r="O5170"/>
      <c r="U5170"/>
      <c r="V5170"/>
    </row>
    <row r="5171" spans="6:22" x14ac:dyDescent="0.2">
      <c r="F5171"/>
      <c r="M5171" s="2"/>
      <c r="N5171"/>
      <c r="O5171"/>
      <c r="U5171"/>
      <c r="V5171"/>
    </row>
    <row r="5172" spans="6:22" x14ac:dyDescent="0.2">
      <c r="F5172"/>
      <c r="M5172" s="2"/>
      <c r="N5172"/>
      <c r="O5172"/>
      <c r="U5172"/>
      <c r="V5172"/>
    </row>
    <row r="5173" spans="6:22" x14ac:dyDescent="0.2">
      <c r="F5173"/>
      <c r="M5173" s="2"/>
      <c r="N5173"/>
      <c r="O5173"/>
      <c r="U5173"/>
      <c r="V5173"/>
    </row>
    <row r="5174" spans="6:22" x14ac:dyDescent="0.2">
      <c r="F5174"/>
      <c r="M5174" s="2"/>
      <c r="N5174"/>
      <c r="O5174"/>
      <c r="U5174"/>
      <c r="V5174"/>
    </row>
    <row r="5175" spans="6:22" x14ac:dyDescent="0.2">
      <c r="F5175"/>
      <c r="M5175" s="2"/>
      <c r="N5175"/>
      <c r="O5175"/>
      <c r="U5175"/>
      <c r="V5175"/>
    </row>
    <row r="5176" spans="6:22" x14ac:dyDescent="0.2">
      <c r="F5176"/>
      <c r="M5176" s="2"/>
      <c r="N5176"/>
      <c r="O5176"/>
      <c r="U5176"/>
      <c r="V5176"/>
    </row>
    <row r="5177" spans="6:22" x14ac:dyDescent="0.2">
      <c r="F5177"/>
      <c r="M5177" s="2"/>
      <c r="N5177"/>
      <c r="O5177"/>
      <c r="U5177"/>
      <c r="V5177"/>
    </row>
    <row r="5178" spans="6:22" x14ac:dyDescent="0.2">
      <c r="F5178"/>
      <c r="M5178" s="2"/>
      <c r="N5178"/>
      <c r="O5178"/>
      <c r="U5178"/>
      <c r="V5178"/>
    </row>
    <row r="5179" spans="6:22" x14ac:dyDescent="0.2">
      <c r="F5179"/>
      <c r="M5179" s="2"/>
      <c r="N5179"/>
      <c r="O5179"/>
      <c r="U5179"/>
      <c r="V5179"/>
    </row>
    <row r="5180" spans="6:22" x14ac:dyDescent="0.2">
      <c r="F5180"/>
      <c r="M5180" s="2"/>
      <c r="N5180"/>
      <c r="O5180"/>
      <c r="U5180"/>
      <c r="V5180"/>
    </row>
    <row r="5181" spans="6:22" x14ac:dyDescent="0.2">
      <c r="F5181"/>
      <c r="M5181" s="2"/>
      <c r="N5181"/>
      <c r="O5181"/>
      <c r="U5181"/>
      <c r="V5181"/>
    </row>
    <row r="5182" spans="6:22" x14ac:dyDescent="0.2">
      <c r="F5182"/>
      <c r="M5182" s="2"/>
      <c r="N5182"/>
      <c r="O5182"/>
      <c r="U5182"/>
      <c r="V5182"/>
    </row>
    <row r="5183" spans="6:22" x14ac:dyDescent="0.2">
      <c r="F5183"/>
      <c r="M5183" s="2"/>
      <c r="N5183"/>
      <c r="O5183"/>
      <c r="U5183"/>
      <c r="V5183"/>
    </row>
    <row r="5184" spans="6:22" x14ac:dyDescent="0.2">
      <c r="F5184"/>
      <c r="M5184" s="2"/>
      <c r="N5184"/>
      <c r="O5184"/>
      <c r="U5184"/>
      <c r="V5184"/>
    </row>
    <row r="5185" spans="6:22" x14ac:dyDescent="0.2">
      <c r="F5185"/>
      <c r="M5185" s="2"/>
      <c r="N5185"/>
      <c r="O5185"/>
      <c r="U5185"/>
      <c r="V5185"/>
    </row>
    <row r="5186" spans="6:22" x14ac:dyDescent="0.2">
      <c r="F5186"/>
      <c r="M5186" s="2"/>
      <c r="N5186"/>
      <c r="O5186"/>
      <c r="U5186"/>
      <c r="V5186"/>
    </row>
    <row r="5187" spans="6:22" x14ac:dyDescent="0.2">
      <c r="F5187"/>
      <c r="M5187" s="2"/>
      <c r="N5187"/>
      <c r="O5187"/>
      <c r="U5187"/>
      <c r="V5187"/>
    </row>
    <row r="5188" spans="6:22" x14ac:dyDescent="0.2">
      <c r="F5188"/>
      <c r="M5188" s="2"/>
      <c r="N5188"/>
      <c r="O5188"/>
      <c r="U5188"/>
      <c r="V5188"/>
    </row>
    <row r="5189" spans="6:22" x14ac:dyDescent="0.2">
      <c r="F5189"/>
      <c r="M5189" s="2"/>
      <c r="N5189"/>
      <c r="O5189"/>
      <c r="U5189"/>
      <c r="V5189"/>
    </row>
    <row r="5190" spans="6:22" x14ac:dyDescent="0.2">
      <c r="F5190"/>
      <c r="M5190" s="2"/>
      <c r="N5190"/>
      <c r="O5190"/>
      <c r="U5190"/>
      <c r="V5190"/>
    </row>
    <row r="5191" spans="6:22" x14ac:dyDescent="0.2">
      <c r="F5191"/>
      <c r="M5191" s="2"/>
      <c r="N5191"/>
      <c r="O5191"/>
      <c r="U5191"/>
      <c r="V5191"/>
    </row>
    <row r="5192" spans="6:22" x14ac:dyDescent="0.2">
      <c r="F5192"/>
      <c r="M5192" s="2"/>
      <c r="N5192"/>
      <c r="O5192"/>
      <c r="U5192"/>
      <c r="V5192"/>
    </row>
    <row r="5193" spans="6:22" x14ac:dyDescent="0.2">
      <c r="F5193"/>
      <c r="M5193" s="2"/>
      <c r="N5193"/>
      <c r="O5193"/>
      <c r="U5193"/>
      <c r="V5193"/>
    </row>
    <row r="5194" spans="6:22" x14ac:dyDescent="0.2">
      <c r="F5194"/>
      <c r="M5194" s="2"/>
      <c r="N5194"/>
      <c r="O5194"/>
      <c r="U5194"/>
      <c r="V5194"/>
    </row>
    <row r="5195" spans="6:22" x14ac:dyDescent="0.2">
      <c r="F5195"/>
      <c r="M5195" s="2"/>
      <c r="N5195"/>
      <c r="O5195"/>
      <c r="U5195"/>
      <c r="V5195"/>
    </row>
    <row r="5196" spans="6:22" x14ac:dyDescent="0.2">
      <c r="F5196"/>
      <c r="M5196" s="2"/>
      <c r="N5196"/>
      <c r="O5196"/>
      <c r="U5196"/>
      <c r="V5196"/>
    </row>
    <row r="5197" spans="6:22" x14ac:dyDescent="0.2">
      <c r="F5197"/>
      <c r="M5197" s="2"/>
      <c r="N5197"/>
      <c r="O5197"/>
      <c r="U5197"/>
      <c r="V5197"/>
    </row>
    <row r="5198" spans="6:22" x14ac:dyDescent="0.2">
      <c r="F5198"/>
      <c r="M5198" s="2"/>
      <c r="N5198"/>
      <c r="O5198"/>
      <c r="U5198"/>
      <c r="V5198"/>
    </row>
    <row r="5199" spans="6:22" x14ac:dyDescent="0.2">
      <c r="F5199"/>
      <c r="M5199" s="2"/>
      <c r="N5199"/>
      <c r="O5199"/>
      <c r="U5199"/>
      <c r="V5199"/>
    </row>
    <row r="5200" spans="6:22" x14ac:dyDescent="0.2">
      <c r="F5200"/>
      <c r="M5200" s="2"/>
      <c r="N5200"/>
      <c r="O5200"/>
      <c r="U5200"/>
      <c r="V5200"/>
    </row>
    <row r="5201" spans="6:22" x14ac:dyDescent="0.2">
      <c r="F5201"/>
      <c r="M5201" s="2"/>
      <c r="N5201"/>
      <c r="O5201"/>
      <c r="U5201"/>
      <c r="V5201"/>
    </row>
    <row r="5202" spans="6:22" x14ac:dyDescent="0.2">
      <c r="F5202"/>
      <c r="M5202" s="2"/>
      <c r="N5202"/>
      <c r="O5202"/>
      <c r="U5202"/>
      <c r="V5202"/>
    </row>
    <row r="5203" spans="6:22" x14ac:dyDescent="0.2">
      <c r="F5203"/>
      <c r="M5203" s="2"/>
      <c r="N5203"/>
      <c r="O5203"/>
      <c r="U5203"/>
      <c r="V5203"/>
    </row>
    <row r="5204" spans="6:22" x14ac:dyDescent="0.2">
      <c r="F5204"/>
      <c r="M5204" s="2"/>
      <c r="N5204"/>
      <c r="O5204"/>
      <c r="U5204"/>
      <c r="V5204"/>
    </row>
    <row r="5205" spans="6:22" x14ac:dyDescent="0.2">
      <c r="F5205"/>
      <c r="M5205" s="2"/>
      <c r="N5205"/>
      <c r="O5205"/>
      <c r="U5205"/>
      <c r="V5205"/>
    </row>
    <row r="5206" spans="6:22" x14ac:dyDescent="0.2">
      <c r="F5206"/>
      <c r="M5206" s="2"/>
      <c r="N5206"/>
      <c r="O5206"/>
      <c r="U5206"/>
      <c r="V5206"/>
    </row>
    <row r="5207" spans="6:22" x14ac:dyDescent="0.2">
      <c r="F5207"/>
      <c r="M5207" s="2"/>
      <c r="N5207"/>
      <c r="O5207"/>
      <c r="U5207"/>
      <c r="V5207"/>
    </row>
    <row r="5208" spans="6:22" x14ac:dyDescent="0.2">
      <c r="F5208"/>
      <c r="M5208" s="2"/>
      <c r="N5208"/>
      <c r="O5208"/>
      <c r="U5208"/>
      <c r="V5208"/>
    </row>
    <row r="5209" spans="6:22" x14ac:dyDescent="0.2">
      <c r="F5209"/>
      <c r="M5209" s="2"/>
      <c r="N5209"/>
      <c r="O5209"/>
      <c r="U5209"/>
      <c r="V5209"/>
    </row>
    <row r="5210" spans="6:22" x14ac:dyDescent="0.2">
      <c r="F5210"/>
      <c r="M5210" s="2"/>
      <c r="N5210"/>
      <c r="O5210"/>
      <c r="U5210"/>
      <c r="V5210"/>
    </row>
    <row r="5211" spans="6:22" x14ac:dyDescent="0.2">
      <c r="F5211"/>
      <c r="M5211" s="2"/>
      <c r="N5211"/>
      <c r="O5211"/>
      <c r="U5211"/>
      <c r="V5211"/>
    </row>
    <row r="5212" spans="6:22" x14ac:dyDescent="0.2">
      <c r="F5212"/>
      <c r="M5212" s="2"/>
      <c r="N5212"/>
      <c r="O5212"/>
      <c r="U5212"/>
      <c r="V5212"/>
    </row>
    <row r="5213" spans="6:22" x14ac:dyDescent="0.2">
      <c r="F5213"/>
      <c r="M5213" s="2"/>
      <c r="N5213"/>
      <c r="O5213"/>
      <c r="U5213"/>
      <c r="V5213"/>
    </row>
    <row r="5214" spans="6:22" x14ac:dyDescent="0.2">
      <c r="F5214"/>
      <c r="M5214" s="2"/>
      <c r="N5214"/>
      <c r="O5214"/>
      <c r="U5214"/>
      <c r="V5214"/>
    </row>
    <row r="5215" spans="6:22" x14ac:dyDescent="0.2">
      <c r="F5215"/>
      <c r="M5215" s="2"/>
      <c r="N5215"/>
      <c r="O5215"/>
      <c r="U5215"/>
      <c r="V5215"/>
    </row>
    <row r="5216" spans="6:22" x14ac:dyDescent="0.2">
      <c r="F5216"/>
      <c r="M5216" s="2"/>
      <c r="N5216"/>
      <c r="O5216"/>
      <c r="U5216"/>
      <c r="V5216"/>
    </row>
    <row r="5217" spans="6:22" x14ac:dyDescent="0.2">
      <c r="F5217"/>
      <c r="M5217" s="2"/>
      <c r="N5217"/>
      <c r="O5217"/>
      <c r="U5217"/>
      <c r="V5217"/>
    </row>
    <row r="5218" spans="6:22" x14ac:dyDescent="0.2">
      <c r="F5218"/>
      <c r="M5218" s="2"/>
      <c r="N5218"/>
      <c r="O5218"/>
      <c r="U5218"/>
      <c r="V5218"/>
    </row>
    <row r="5219" spans="6:22" x14ac:dyDescent="0.2">
      <c r="F5219"/>
      <c r="M5219" s="2"/>
      <c r="N5219"/>
      <c r="O5219"/>
      <c r="U5219"/>
      <c r="V5219"/>
    </row>
    <row r="5220" spans="6:22" x14ac:dyDescent="0.2">
      <c r="F5220"/>
      <c r="M5220" s="2"/>
      <c r="N5220"/>
      <c r="O5220"/>
      <c r="U5220"/>
      <c r="V5220"/>
    </row>
    <row r="5221" spans="6:22" x14ac:dyDescent="0.2">
      <c r="F5221"/>
      <c r="M5221" s="2"/>
      <c r="N5221"/>
      <c r="O5221"/>
      <c r="U5221"/>
      <c r="V5221"/>
    </row>
    <row r="5222" spans="6:22" x14ac:dyDescent="0.2">
      <c r="F5222"/>
      <c r="M5222" s="2"/>
      <c r="N5222"/>
      <c r="O5222"/>
      <c r="U5222"/>
      <c r="V5222"/>
    </row>
    <row r="5223" spans="6:22" x14ac:dyDescent="0.2">
      <c r="F5223"/>
      <c r="M5223" s="2"/>
      <c r="N5223"/>
      <c r="O5223"/>
      <c r="U5223"/>
      <c r="V5223"/>
    </row>
    <row r="5224" spans="6:22" x14ac:dyDescent="0.2">
      <c r="F5224"/>
      <c r="M5224" s="2"/>
      <c r="N5224"/>
      <c r="O5224"/>
      <c r="U5224"/>
      <c r="V5224"/>
    </row>
    <row r="5225" spans="6:22" x14ac:dyDescent="0.2">
      <c r="F5225"/>
      <c r="M5225" s="2"/>
      <c r="N5225"/>
      <c r="O5225"/>
      <c r="U5225"/>
      <c r="V5225"/>
    </row>
    <row r="5226" spans="6:22" x14ac:dyDescent="0.2">
      <c r="F5226"/>
      <c r="M5226" s="2"/>
      <c r="N5226"/>
      <c r="O5226"/>
      <c r="U5226"/>
      <c r="V5226"/>
    </row>
    <row r="5227" spans="6:22" x14ac:dyDescent="0.2">
      <c r="F5227"/>
      <c r="M5227" s="2"/>
      <c r="N5227"/>
      <c r="O5227"/>
      <c r="U5227"/>
      <c r="V5227"/>
    </row>
    <row r="5228" spans="6:22" x14ac:dyDescent="0.2">
      <c r="F5228"/>
      <c r="M5228" s="2"/>
      <c r="N5228"/>
      <c r="O5228"/>
      <c r="U5228"/>
      <c r="V5228"/>
    </row>
    <row r="5229" spans="6:22" x14ac:dyDescent="0.2">
      <c r="F5229"/>
      <c r="M5229" s="2"/>
      <c r="N5229"/>
      <c r="O5229"/>
      <c r="U5229"/>
      <c r="V5229"/>
    </row>
    <row r="5230" spans="6:22" x14ac:dyDescent="0.2">
      <c r="F5230"/>
      <c r="M5230" s="2"/>
      <c r="N5230"/>
      <c r="O5230"/>
      <c r="U5230"/>
      <c r="V5230"/>
    </row>
    <row r="5231" spans="6:22" x14ac:dyDescent="0.2">
      <c r="F5231"/>
      <c r="M5231" s="2"/>
      <c r="N5231"/>
      <c r="O5231"/>
      <c r="U5231"/>
      <c r="V5231"/>
    </row>
    <row r="5232" spans="6:22" x14ac:dyDescent="0.2">
      <c r="F5232"/>
      <c r="M5232" s="2"/>
      <c r="N5232"/>
      <c r="O5232"/>
      <c r="U5232"/>
      <c r="V5232"/>
    </row>
    <row r="5233" spans="6:22" x14ac:dyDescent="0.2">
      <c r="F5233"/>
      <c r="M5233" s="2"/>
      <c r="N5233"/>
      <c r="O5233"/>
      <c r="U5233"/>
      <c r="V5233"/>
    </row>
    <row r="5234" spans="6:22" x14ac:dyDescent="0.2">
      <c r="F5234"/>
      <c r="M5234" s="2"/>
      <c r="N5234"/>
      <c r="O5234"/>
      <c r="U5234"/>
      <c r="V5234"/>
    </row>
    <row r="5235" spans="6:22" x14ac:dyDescent="0.2">
      <c r="F5235"/>
      <c r="M5235" s="2"/>
      <c r="N5235"/>
      <c r="O5235"/>
      <c r="U5235"/>
      <c r="V5235"/>
    </row>
    <row r="5236" spans="6:22" x14ac:dyDescent="0.2">
      <c r="F5236"/>
      <c r="M5236" s="2"/>
      <c r="N5236"/>
      <c r="O5236"/>
      <c r="U5236"/>
      <c r="V5236"/>
    </row>
    <row r="5237" spans="6:22" x14ac:dyDescent="0.2">
      <c r="F5237"/>
      <c r="M5237" s="2"/>
      <c r="N5237"/>
      <c r="O5237"/>
      <c r="U5237"/>
      <c r="V5237"/>
    </row>
    <row r="5238" spans="6:22" x14ac:dyDescent="0.2">
      <c r="F5238"/>
      <c r="M5238" s="2"/>
      <c r="N5238"/>
      <c r="O5238"/>
      <c r="U5238"/>
      <c r="V5238"/>
    </row>
    <row r="5239" spans="6:22" x14ac:dyDescent="0.2">
      <c r="F5239"/>
      <c r="M5239" s="2"/>
      <c r="N5239"/>
      <c r="O5239"/>
      <c r="U5239"/>
      <c r="V5239"/>
    </row>
    <row r="5240" spans="6:22" x14ac:dyDescent="0.2">
      <c r="F5240"/>
      <c r="M5240" s="2"/>
      <c r="N5240"/>
      <c r="O5240"/>
      <c r="U5240"/>
      <c r="V5240"/>
    </row>
    <row r="5241" spans="6:22" x14ac:dyDescent="0.2">
      <c r="F5241"/>
      <c r="M5241" s="2"/>
      <c r="N5241"/>
      <c r="O5241"/>
      <c r="U5241"/>
      <c r="V5241"/>
    </row>
    <row r="5242" spans="6:22" x14ac:dyDescent="0.2">
      <c r="F5242"/>
      <c r="M5242" s="2"/>
      <c r="N5242"/>
      <c r="O5242"/>
      <c r="U5242"/>
      <c r="V5242"/>
    </row>
    <row r="5243" spans="6:22" x14ac:dyDescent="0.2">
      <c r="F5243"/>
      <c r="M5243" s="2"/>
      <c r="N5243"/>
      <c r="O5243"/>
      <c r="U5243"/>
      <c r="V5243"/>
    </row>
    <row r="5244" spans="6:22" x14ac:dyDescent="0.2">
      <c r="F5244"/>
      <c r="M5244" s="2"/>
      <c r="N5244"/>
      <c r="O5244"/>
      <c r="U5244"/>
      <c r="V5244"/>
    </row>
    <row r="5245" spans="6:22" x14ac:dyDescent="0.2">
      <c r="F5245"/>
      <c r="M5245" s="2"/>
      <c r="N5245"/>
      <c r="O5245"/>
      <c r="U5245"/>
      <c r="V5245"/>
    </row>
    <row r="5246" spans="6:22" x14ac:dyDescent="0.2">
      <c r="F5246"/>
      <c r="M5246" s="2"/>
      <c r="N5246"/>
      <c r="O5246"/>
      <c r="U5246"/>
      <c r="V5246"/>
    </row>
    <row r="5247" spans="6:22" x14ac:dyDescent="0.2">
      <c r="F5247"/>
      <c r="M5247" s="2"/>
      <c r="N5247"/>
      <c r="O5247"/>
      <c r="U5247"/>
      <c r="V5247"/>
    </row>
    <row r="5248" spans="6:22" x14ac:dyDescent="0.2">
      <c r="F5248"/>
      <c r="M5248" s="2"/>
      <c r="N5248"/>
      <c r="O5248"/>
      <c r="U5248"/>
      <c r="V5248"/>
    </row>
    <row r="5249" spans="6:22" x14ac:dyDescent="0.2">
      <c r="F5249"/>
      <c r="M5249" s="2"/>
      <c r="N5249"/>
      <c r="O5249"/>
      <c r="U5249"/>
      <c r="V5249"/>
    </row>
    <row r="5250" spans="6:22" x14ac:dyDescent="0.2">
      <c r="F5250"/>
      <c r="M5250" s="2"/>
      <c r="N5250"/>
      <c r="O5250"/>
      <c r="U5250"/>
      <c r="V5250"/>
    </row>
    <row r="5251" spans="6:22" x14ac:dyDescent="0.2">
      <c r="F5251"/>
      <c r="M5251" s="2"/>
      <c r="N5251"/>
      <c r="O5251"/>
      <c r="U5251"/>
      <c r="V5251"/>
    </row>
    <row r="5252" spans="6:22" x14ac:dyDescent="0.2">
      <c r="F5252"/>
      <c r="M5252" s="2"/>
      <c r="N5252"/>
      <c r="O5252"/>
      <c r="U5252"/>
      <c r="V5252"/>
    </row>
    <row r="5253" spans="6:22" x14ac:dyDescent="0.2">
      <c r="F5253"/>
      <c r="M5253" s="2"/>
      <c r="N5253"/>
      <c r="O5253"/>
      <c r="U5253"/>
      <c r="V5253"/>
    </row>
    <row r="5254" spans="6:22" x14ac:dyDescent="0.2">
      <c r="F5254"/>
      <c r="M5254" s="2"/>
      <c r="N5254"/>
      <c r="O5254"/>
      <c r="U5254"/>
      <c r="V5254"/>
    </row>
    <row r="5255" spans="6:22" x14ac:dyDescent="0.2">
      <c r="F5255"/>
      <c r="M5255" s="2"/>
      <c r="N5255"/>
      <c r="O5255"/>
      <c r="U5255"/>
      <c r="V5255"/>
    </row>
    <row r="5256" spans="6:22" x14ac:dyDescent="0.2">
      <c r="F5256"/>
      <c r="M5256" s="2"/>
      <c r="N5256"/>
      <c r="O5256"/>
      <c r="U5256"/>
      <c r="V5256"/>
    </row>
    <row r="5257" spans="6:22" x14ac:dyDescent="0.2">
      <c r="F5257"/>
      <c r="M5257" s="2"/>
      <c r="N5257"/>
      <c r="O5257"/>
      <c r="U5257"/>
      <c r="V5257"/>
    </row>
    <row r="5258" spans="6:22" x14ac:dyDescent="0.2">
      <c r="F5258"/>
      <c r="M5258" s="2"/>
      <c r="N5258"/>
      <c r="O5258"/>
      <c r="U5258"/>
      <c r="V5258"/>
    </row>
    <row r="5259" spans="6:22" x14ac:dyDescent="0.2">
      <c r="F5259"/>
      <c r="M5259" s="2"/>
      <c r="N5259"/>
      <c r="O5259"/>
      <c r="U5259"/>
      <c r="V5259"/>
    </row>
    <row r="5260" spans="6:22" x14ac:dyDescent="0.2">
      <c r="F5260"/>
      <c r="M5260" s="2"/>
      <c r="N5260"/>
      <c r="O5260"/>
      <c r="U5260"/>
      <c r="V5260"/>
    </row>
    <row r="5261" spans="6:22" x14ac:dyDescent="0.2">
      <c r="F5261"/>
      <c r="M5261" s="2"/>
      <c r="N5261"/>
      <c r="O5261"/>
      <c r="U5261"/>
      <c r="V5261"/>
    </row>
    <row r="5262" spans="6:22" x14ac:dyDescent="0.2">
      <c r="F5262"/>
      <c r="M5262" s="2"/>
      <c r="N5262"/>
      <c r="O5262"/>
      <c r="U5262"/>
      <c r="V5262"/>
    </row>
    <row r="5263" spans="6:22" x14ac:dyDescent="0.2">
      <c r="F5263"/>
      <c r="M5263" s="2"/>
      <c r="N5263"/>
      <c r="O5263"/>
      <c r="U5263"/>
      <c r="V5263"/>
    </row>
    <row r="5264" spans="6:22" x14ac:dyDescent="0.2">
      <c r="F5264"/>
      <c r="M5264" s="2"/>
      <c r="N5264"/>
      <c r="O5264"/>
      <c r="U5264"/>
      <c r="V5264"/>
    </row>
    <row r="5265" spans="6:22" x14ac:dyDescent="0.2">
      <c r="F5265"/>
      <c r="M5265" s="2"/>
      <c r="N5265"/>
      <c r="O5265"/>
      <c r="U5265"/>
      <c r="V5265"/>
    </row>
    <row r="5266" spans="6:22" x14ac:dyDescent="0.2">
      <c r="F5266"/>
      <c r="M5266" s="2"/>
      <c r="N5266"/>
      <c r="O5266"/>
      <c r="U5266"/>
      <c r="V5266"/>
    </row>
    <row r="5267" spans="6:22" x14ac:dyDescent="0.2">
      <c r="F5267"/>
      <c r="M5267" s="2"/>
      <c r="N5267"/>
      <c r="O5267"/>
      <c r="U5267"/>
      <c r="V5267"/>
    </row>
    <row r="5268" spans="6:22" x14ac:dyDescent="0.2">
      <c r="F5268"/>
      <c r="M5268" s="2"/>
      <c r="N5268"/>
      <c r="O5268"/>
      <c r="U5268"/>
      <c r="V5268"/>
    </row>
    <row r="5269" spans="6:22" x14ac:dyDescent="0.2">
      <c r="F5269"/>
      <c r="M5269" s="2"/>
      <c r="N5269"/>
      <c r="O5269"/>
      <c r="U5269"/>
      <c r="V5269"/>
    </row>
    <row r="5270" spans="6:22" x14ac:dyDescent="0.2">
      <c r="F5270"/>
      <c r="M5270" s="2"/>
      <c r="N5270"/>
      <c r="O5270"/>
      <c r="U5270"/>
      <c r="V5270"/>
    </row>
    <row r="5271" spans="6:22" x14ac:dyDescent="0.2">
      <c r="F5271"/>
      <c r="M5271" s="2"/>
      <c r="N5271"/>
      <c r="O5271"/>
      <c r="U5271"/>
      <c r="V5271"/>
    </row>
    <row r="5272" spans="6:22" x14ac:dyDescent="0.2">
      <c r="F5272"/>
      <c r="M5272" s="2"/>
      <c r="N5272"/>
      <c r="O5272"/>
      <c r="U5272"/>
      <c r="V5272"/>
    </row>
    <row r="5273" spans="6:22" x14ac:dyDescent="0.2">
      <c r="F5273"/>
      <c r="M5273" s="2"/>
      <c r="N5273"/>
      <c r="O5273"/>
      <c r="U5273"/>
      <c r="V5273"/>
    </row>
    <row r="5274" spans="6:22" x14ac:dyDescent="0.2">
      <c r="F5274"/>
      <c r="M5274" s="2"/>
      <c r="N5274"/>
      <c r="O5274"/>
      <c r="U5274"/>
      <c r="V5274"/>
    </row>
    <row r="5275" spans="6:22" x14ac:dyDescent="0.2">
      <c r="F5275"/>
      <c r="M5275" s="2"/>
      <c r="N5275"/>
      <c r="O5275"/>
      <c r="U5275"/>
      <c r="V5275"/>
    </row>
    <row r="5276" spans="6:22" x14ac:dyDescent="0.2">
      <c r="F5276"/>
      <c r="M5276" s="2"/>
      <c r="N5276"/>
      <c r="O5276"/>
      <c r="U5276"/>
      <c r="V5276"/>
    </row>
    <row r="5277" spans="6:22" x14ac:dyDescent="0.2">
      <c r="F5277"/>
      <c r="M5277" s="2"/>
      <c r="N5277"/>
      <c r="O5277"/>
      <c r="U5277"/>
      <c r="V5277"/>
    </row>
    <row r="5278" spans="6:22" x14ac:dyDescent="0.2">
      <c r="F5278"/>
      <c r="M5278" s="2"/>
      <c r="N5278"/>
      <c r="O5278"/>
      <c r="U5278"/>
      <c r="V5278"/>
    </row>
    <row r="5279" spans="6:22" x14ac:dyDescent="0.2">
      <c r="F5279"/>
      <c r="M5279" s="2"/>
      <c r="N5279"/>
      <c r="O5279"/>
      <c r="U5279"/>
      <c r="V5279"/>
    </row>
    <row r="5280" spans="6:22" x14ac:dyDescent="0.2">
      <c r="F5280"/>
      <c r="M5280" s="2"/>
      <c r="N5280"/>
      <c r="O5280"/>
      <c r="U5280"/>
      <c r="V5280"/>
    </row>
    <row r="5281" spans="6:22" x14ac:dyDescent="0.2">
      <c r="F5281"/>
      <c r="M5281" s="2"/>
      <c r="N5281"/>
      <c r="O5281"/>
      <c r="U5281"/>
      <c r="V5281"/>
    </row>
    <row r="5282" spans="6:22" x14ac:dyDescent="0.2">
      <c r="F5282"/>
      <c r="M5282" s="2"/>
      <c r="N5282"/>
      <c r="O5282"/>
      <c r="U5282"/>
      <c r="V5282"/>
    </row>
    <row r="5283" spans="6:22" x14ac:dyDescent="0.2">
      <c r="F5283"/>
      <c r="M5283" s="2"/>
      <c r="N5283"/>
      <c r="O5283"/>
      <c r="U5283"/>
      <c r="V5283"/>
    </row>
    <row r="5284" spans="6:22" x14ac:dyDescent="0.2">
      <c r="F5284"/>
      <c r="M5284" s="2"/>
      <c r="N5284"/>
      <c r="O5284"/>
      <c r="U5284"/>
      <c r="V5284"/>
    </row>
    <row r="5285" spans="6:22" x14ac:dyDescent="0.2">
      <c r="F5285"/>
      <c r="M5285" s="2"/>
      <c r="N5285"/>
      <c r="O5285"/>
      <c r="U5285"/>
      <c r="V5285"/>
    </row>
    <row r="5286" spans="6:22" x14ac:dyDescent="0.2">
      <c r="F5286"/>
      <c r="M5286" s="2"/>
      <c r="N5286"/>
      <c r="O5286"/>
      <c r="U5286"/>
      <c r="V5286"/>
    </row>
    <row r="5287" spans="6:22" x14ac:dyDescent="0.2">
      <c r="F5287"/>
      <c r="M5287" s="2"/>
      <c r="N5287"/>
      <c r="O5287"/>
      <c r="U5287"/>
      <c r="V5287"/>
    </row>
    <row r="5288" spans="6:22" x14ac:dyDescent="0.2">
      <c r="F5288"/>
      <c r="M5288" s="2"/>
      <c r="N5288"/>
      <c r="O5288"/>
      <c r="U5288"/>
      <c r="V5288"/>
    </row>
    <row r="5289" spans="6:22" x14ac:dyDescent="0.2">
      <c r="F5289"/>
      <c r="M5289" s="2"/>
      <c r="N5289"/>
      <c r="O5289"/>
      <c r="U5289"/>
      <c r="V5289"/>
    </row>
    <row r="5290" spans="6:22" x14ac:dyDescent="0.2">
      <c r="F5290"/>
      <c r="M5290" s="2"/>
      <c r="N5290"/>
      <c r="O5290"/>
      <c r="U5290"/>
      <c r="V5290"/>
    </row>
    <row r="5291" spans="6:22" x14ac:dyDescent="0.2">
      <c r="F5291"/>
      <c r="M5291" s="2"/>
      <c r="N5291"/>
      <c r="O5291"/>
      <c r="U5291"/>
      <c r="V5291"/>
    </row>
    <row r="5292" spans="6:22" x14ac:dyDescent="0.2">
      <c r="F5292"/>
      <c r="M5292" s="2"/>
      <c r="N5292"/>
      <c r="O5292"/>
      <c r="U5292"/>
      <c r="V5292"/>
    </row>
    <row r="5293" spans="6:22" x14ac:dyDescent="0.2">
      <c r="F5293"/>
      <c r="M5293" s="2"/>
      <c r="N5293"/>
      <c r="O5293"/>
      <c r="U5293"/>
      <c r="V5293"/>
    </row>
    <row r="5294" spans="6:22" x14ac:dyDescent="0.2">
      <c r="F5294"/>
      <c r="M5294" s="2"/>
      <c r="N5294"/>
      <c r="O5294"/>
      <c r="U5294"/>
      <c r="V5294"/>
    </row>
    <row r="5295" spans="6:22" x14ac:dyDescent="0.2">
      <c r="F5295"/>
      <c r="M5295" s="2"/>
      <c r="N5295"/>
      <c r="O5295"/>
      <c r="U5295"/>
      <c r="V5295"/>
    </row>
    <row r="5296" spans="6:22" x14ac:dyDescent="0.2">
      <c r="F5296"/>
      <c r="M5296" s="2"/>
      <c r="N5296"/>
      <c r="O5296"/>
      <c r="U5296"/>
      <c r="V5296"/>
    </row>
    <row r="5297" spans="6:22" x14ac:dyDescent="0.2">
      <c r="F5297"/>
      <c r="M5297" s="2"/>
      <c r="N5297"/>
      <c r="O5297"/>
      <c r="U5297"/>
      <c r="V5297"/>
    </row>
    <row r="5298" spans="6:22" x14ac:dyDescent="0.2">
      <c r="F5298"/>
      <c r="M5298" s="2"/>
      <c r="N5298"/>
      <c r="O5298"/>
      <c r="U5298"/>
      <c r="V5298"/>
    </row>
    <row r="5299" spans="6:22" x14ac:dyDescent="0.2">
      <c r="F5299"/>
      <c r="M5299" s="2"/>
      <c r="N5299"/>
      <c r="O5299"/>
      <c r="U5299"/>
      <c r="V5299"/>
    </row>
    <row r="5300" spans="6:22" x14ac:dyDescent="0.2">
      <c r="F5300"/>
      <c r="M5300" s="2"/>
      <c r="N5300"/>
      <c r="O5300"/>
      <c r="U5300"/>
      <c r="V5300"/>
    </row>
    <row r="5301" spans="6:22" x14ac:dyDescent="0.2">
      <c r="F5301"/>
      <c r="M5301" s="2"/>
      <c r="N5301"/>
      <c r="O5301"/>
      <c r="U5301"/>
      <c r="V5301"/>
    </row>
    <row r="5302" spans="6:22" x14ac:dyDescent="0.2">
      <c r="F5302"/>
      <c r="M5302" s="2"/>
      <c r="N5302"/>
      <c r="O5302"/>
      <c r="U5302"/>
      <c r="V5302"/>
    </row>
    <row r="5303" spans="6:22" x14ac:dyDescent="0.2">
      <c r="F5303"/>
      <c r="M5303" s="2"/>
      <c r="N5303"/>
      <c r="O5303"/>
      <c r="U5303"/>
      <c r="V5303"/>
    </row>
    <row r="5304" spans="6:22" x14ac:dyDescent="0.2">
      <c r="F5304"/>
      <c r="M5304" s="2"/>
      <c r="N5304"/>
      <c r="O5304"/>
      <c r="U5304"/>
      <c r="V5304"/>
    </row>
    <row r="5305" spans="6:22" x14ac:dyDescent="0.2">
      <c r="F5305"/>
      <c r="M5305" s="2"/>
      <c r="N5305"/>
      <c r="O5305"/>
      <c r="U5305"/>
      <c r="V5305"/>
    </row>
    <row r="5306" spans="6:22" x14ac:dyDescent="0.2">
      <c r="F5306"/>
      <c r="M5306" s="2"/>
      <c r="N5306"/>
      <c r="O5306"/>
      <c r="U5306"/>
      <c r="V5306"/>
    </row>
    <row r="5307" spans="6:22" x14ac:dyDescent="0.2">
      <c r="F5307"/>
      <c r="M5307" s="2"/>
      <c r="N5307"/>
      <c r="O5307"/>
      <c r="U5307"/>
      <c r="V5307"/>
    </row>
    <row r="5308" spans="6:22" x14ac:dyDescent="0.2">
      <c r="F5308"/>
      <c r="M5308" s="2"/>
      <c r="N5308"/>
      <c r="O5308"/>
      <c r="U5308"/>
      <c r="V5308"/>
    </row>
    <row r="5309" spans="6:22" x14ac:dyDescent="0.2">
      <c r="F5309"/>
      <c r="M5309" s="2"/>
      <c r="N5309"/>
      <c r="O5309"/>
      <c r="U5309"/>
      <c r="V5309"/>
    </row>
    <row r="5310" spans="6:22" x14ac:dyDescent="0.2">
      <c r="F5310"/>
      <c r="M5310" s="2"/>
      <c r="N5310"/>
      <c r="O5310"/>
      <c r="U5310"/>
      <c r="V5310"/>
    </row>
    <row r="5311" spans="6:22" x14ac:dyDescent="0.2">
      <c r="F5311"/>
      <c r="M5311" s="2"/>
      <c r="N5311"/>
      <c r="O5311"/>
      <c r="U5311"/>
      <c r="V5311"/>
    </row>
    <row r="5312" spans="6:22" x14ac:dyDescent="0.2">
      <c r="F5312"/>
      <c r="M5312" s="2"/>
      <c r="N5312"/>
      <c r="O5312"/>
      <c r="U5312"/>
      <c r="V5312"/>
    </row>
    <row r="5313" spans="6:22" x14ac:dyDescent="0.2">
      <c r="F5313"/>
      <c r="M5313" s="2"/>
      <c r="N5313"/>
      <c r="O5313"/>
      <c r="U5313"/>
      <c r="V5313"/>
    </row>
    <row r="5314" spans="6:22" x14ac:dyDescent="0.2">
      <c r="F5314"/>
      <c r="M5314" s="2"/>
      <c r="N5314"/>
      <c r="O5314"/>
      <c r="U5314"/>
      <c r="V5314"/>
    </row>
    <row r="5315" spans="6:22" x14ac:dyDescent="0.2">
      <c r="F5315"/>
      <c r="M5315" s="2"/>
      <c r="N5315"/>
      <c r="O5315"/>
      <c r="U5315"/>
      <c r="V5315"/>
    </row>
    <row r="5316" spans="6:22" x14ac:dyDescent="0.2">
      <c r="F5316"/>
      <c r="M5316" s="2"/>
      <c r="N5316"/>
      <c r="O5316"/>
      <c r="U5316"/>
      <c r="V5316"/>
    </row>
    <row r="5317" spans="6:22" x14ac:dyDescent="0.2">
      <c r="F5317"/>
      <c r="M5317" s="2"/>
      <c r="N5317"/>
      <c r="O5317"/>
      <c r="U5317"/>
      <c r="V5317"/>
    </row>
    <row r="5318" spans="6:22" x14ac:dyDescent="0.2">
      <c r="F5318"/>
      <c r="M5318" s="2"/>
      <c r="N5318"/>
      <c r="O5318"/>
      <c r="U5318"/>
      <c r="V5318"/>
    </row>
    <row r="5319" spans="6:22" x14ac:dyDescent="0.2">
      <c r="F5319"/>
      <c r="M5319" s="2"/>
      <c r="N5319"/>
      <c r="O5319"/>
      <c r="U5319"/>
      <c r="V5319"/>
    </row>
    <row r="5320" spans="6:22" x14ac:dyDescent="0.2">
      <c r="F5320"/>
      <c r="M5320" s="2"/>
      <c r="N5320"/>
      <c r="O5320"/>
      <c r="U5320"/>
      <c r="V5320"/>
    </row>
    <row r="5321" spans="6:22" x14ac:dyDescent="0.2">
      <c r="F5321"/>
      <c r="M5321" s="2"/>
      <c r="N5321"/>
      <c r="O5321"/>
      <c r="U5321"/>
      <c r="V5321"/>
    </row>
    <row r="5322" spans="6:22" x14ac:dyDescent="0.2">
      <c r="F5322"/>
      <c r="M5322" s="2"/>
      <c r="N5322"/>
      <c r="O5322"/>
      <c r="U5322"/>
      <c r="V5322"/>
    </row>
    <row r="5323" spans="6:22" x14ac:dyDescent="0.2">
      <c r="F5323"/>
      <c r="M5323" s="2"/>
      <c r="N5323"/>
      <c r="O5323"/>
      <c r="U5323"/>
      <c r="V5323"/>
    </row>
    <row r="5324" spans="6:22" x14ac:dyDescent="0.2">
      <c r="F5324"/>
      <c r="M5324" s="2"/>
      <c r="N5324"/>
      <c r="O5324"/>
      <c r="U5324"/>
      <c r="V5324"/>
    </row>
    <row r="5325" spans="6:22" x14ac:dyDescent="0.2">
      <c r="F5325"/>
      <c r="M5325" s="2"/>
      <c r="N5325"/>
      <c r="O5325"/>
      <c r="U5325"/>
      <c r="V5325"/>
    </row>
    <row r="5326" spans="6:22" x14ac:dyDescent="0.2">
      <c r="F5326"/>
      <c r="M5326" s="2"/>
      <c r="N5326"/>
      <c r="O5326"/>
      <c r="U5326"/>
      <c r="V5326"/>
    </row>
    <row r="5327" spans="6:22" x14ac:dyDescent="0.2">
      <c r="F5327"/>
      <c r="M5327" s="2"/>
      <c r="N5327"/>
      <c r="O5327"/>
      <c r="U5327"/>
      <c r="V5327"/>
    </row>
    <row r="5328" spans="6:22" x14ac:dyDescent="0.2">
      <c r="F5328"/>
      <c r="M5328" s="2"/>
      <c r="N5328"/>
      <c r="O5328"/>
      <c r="U5328"/>
      <c r="V5328"/>
    </row>
    <row r="5329" spans="6:22" x14ac:dyDescent="0.2">
      <c r="F5329"/>
      <c r="M5329" s="2"/>
      <c r="N5329"/>
      <c r="O5329"/>
      <c r="U5329"/>
      <c r="V5329"/>
    </row>
    <row r="5330" spans="6:22" x14ac:dyDescent="0.2">
      <c r="F5330"/>
      <c r="M5330" s="2"/>
      <c r="N5330"/>
      <c r="O5330"/>
      <c r="U5330"/>
      <c r="V5330"/>
    </row>
    <row r="5331" spans="6:22" x14ac:dyDescent="0.2">
      <c r="F5331"/>
      <c r="M5331" s="2"/>
      <c r="N5331"/>
      <c r="O5331"/>
      <c r="U5331"/>
      <c r="V5331"/>
    </row>
    <row r="5332" spans="6:22" x14ac:dyDescent="0.2">
      <c r="F5332"/>
      <c r="M5332" s="2"/>
      <c r="N5332"/>
      <c r="O5332"/>
      <c r="U5332"/>
      <c r="V5332"/>
    </row>
    <row r="5333" spans="6:22" x14ac:dyDescent="0.2">
      <c r="F5333"/>
      <c r="M5333" s="2"/>
      <c r="N5333"/>
      <c r="O5333"/>
      <c r="U5333"/>
      <c r="V5333"/>
    </row>
    <row r="5334" spans="6:22" x14ac:dyDescent="0.2">
      <c r="F5334"/>
      <c r="M5334" s="2"/>
      <c r="N5334"/>
      <c r="O5334"/>
      <c r="U5334"/>
      <c r="V5334"/>
    </row>
    <row r="5335" spans="6:22" x14ac:dyDescent="0.2">
      <c r="F5335"/>
      <c r="M5335" s="2"/>
      <c r="N5335"/>
      <c r="O5335"/>
      <c r="U5335"/>
      <c r="V5335"/>
    </row>
    <row r="5336" spans="6:22" x14ac:dyDescent="0.2">
      <c r="F5336"/>
      <c r="M5336" s="2"/>
      <c r="N5336"/>
      <c r="O5336"/>
      <c r="U5336"/>
      <c r="V5336"/>
    </row>
    <row r="5337" spans="6:22" x14ac:dyDescent="0.2">
      <c r="F5337"/>
      <c r="M5337" s="2"/>
      <c r="N5337"/>
      <c r="O5337"/>
      <c r="U5337"/>
      <c r="V5337"/>
    </row>
    <row r="5338" spans="6:22" x14ac:dyDescent="0.2">
      <c r="F5338"/>
      <c r="M5338" s="2"/>
      <c r="N5338"/>
      <c r="O5338"/>
      <c r="U5338"/>
      <c r="V5338"/>
    </row>
    <row r="5339" spans="6:22" x14ac:dyDescent="0.2">
      <c r="F5339"/>
      <c r="M5339" s="2"/>
      <c r="N5339"/>
      <c r="O5339"/>
      <c r="U5339"/>
      <c r="V5339"/>
    </row>
    <row r="5340" spans="6:22" x14ac:dyDescent="0.2">
      <c r="F5340"/>
      <c r="M5340" s="2"/>
      <c r="N5340"/>
      <c r="O5340"/>
      <c r="U5340"/>
      <c r="V5340"/>
    </row>
    <row r="5341" spans="6:22" x14ac:dyDescent="0.2">
      <c r="F5341"/>
      <c r="M5341" s="2"/>
      <c r="N5341"/>
      <c r="O5341"/>
      <c r="U5341"/>
      <c r="V5341"/>
    </row>
    <row r="5342" spans="6:22" x14ac:dyDescent="0.2">
      <c r="F5342"/>
      <c r="M5342" s="2"/>
      <c r="N5342"/>
      <c r="O5342"/>
      <c r="U5342"/>
      <c r="V5342"/>
    </row>
    <row r="5343" spans="6:22" x14ac:dyDescent="0.2">
      <c r="F5343"/>
      <c r="M5343" s="2"/>
      <c r="N5343"/>
      <c r="O5343"/>
      <c r="U5343"/>
      <c r="V5343"/>
    </row>
    <row r="5344" spans="6:22" x14ac:dyDescent="0.2">
      <c r="F5344"/>
      <c r="M5344" s="2"/>
      <c r="N5344"/>
      <c r="O5344"/>
      <c r="U5344"/>
      <c r="V5344"/>
    </row>
    <row r="5345" spans="6:22" x14ac:dyDescent="0.2">
      <c r="F5345"/>
      <c r="M5345" s="2"/>
      <c r="N5345"/>
      <c r="O5345"/>
      <c r="U5345"/>
      <c r="V5345"/>
    </row>
    <row r="5346" spans="6:22" x14ac:dyDescent="0.2">
      <c r="F5346"/>
      <c r="M5346" s="2"/>
      <c r="N5346"/>
      <c r="O5346"/>
      <c r="U5346"/>
      <c r="V5346"/>
    </row>
    <row r="5347" spans="6:22" x14ac:dyDescent="0.2">
      <c r="F5347"/>
      <c r="M5347" s="2"/>
      <c r="N5347"/>
      <c r="O5347"/>
      <c r="U5347"/>
      <c r="V5347"/>
    </row>
    <row r="5348" spans="6:22" x14ac:dyDescent="0.2">
      <c r="F5348"/>
      <c r="M5348" s="2"/>
      <c r="N5348"/>
      <c r="O5348"/>
      <c r="U5348"/>
      <c r="V5348"/>
    </row>
    <row r="5349" spans="6:22" x14ac:dyDescent="0.2">
      <c r="F5349"/>
      <c r="M5349" s="2"/>
      <c r="N5349"/>
      <c r="O5349"/>
      <c r="U5349"/>
      <c r="V5349"/>
    </row>
    <row r="5350" spans="6:22" x14ac:dyDescent="0.2">
      <c r="F5350"/>
      <c r="M5350" s="2"/>
      <c r="N5350"/>
      <c r="O5350"/>
      <c r="U5350"/>
      <c r="V5350"/>
    </row>
    <row r="5351" spans="6:22" x14ac:dyDescent="0.2">
      <c r="F5351"/>
      <c r="M5351" s="2"/>
      <c r="N5351"/>
      <c r="O5351"/>
      <c r="U5351"/>
      <c r="V5351"/>
    </row>
    <row r="5352" spans="6:22" x14ac:dyDescent="0.2">
      <c r="F5352"/>
      <c r="M5352" s="2"/>
      <c r="N5352"/>
      <c r="O5352"/>
      <c r="U5352"/>
      <c r="V5352"/>
    </row>
    <row r="5353" spans="6:22" x14ac:dyDescent="0.2">
      <c r="F5353"/>
      <c r="M5353" s="2"/>
      <c r="N5353"/>
      <c r="O5353"/>
      <c r="U5353"/>
      <c r="V5353"/>
    </row>
    <row r="5354" spans="6:22" x14ac:dyDescent="0.2">
      <c r="F5354"/>
      <c r="M5354" s="2"/>
      <c r="N5354"/>
      <c r="O5354"/>
      <c r="U5354"/>
      <c r="V5354"/>
    </row>
    <row r="5355" spans="6:22" x14ac:dyDescent="0.2">
      <c r="F5355"/>
      <c r="M5355" s="2"/>
      <c r="N5355"/>
      <c r="O5355"/>
      <c r="U5355"/>
      <c r="V5355"/>
    </row>
    <row r="5356" spans="6:22" x14ac:dyDescent="0.2">
      <c r="F5356"/>
      <c r="M5356" s="2"/>
      <c r="N5356"/>
      <c r="O5356"/>
      <c r="U5356"/>
      <c r="V5356"/>
    </row>
    <row r="5357" spans="6:22" x14ac:dyDescent="0.2">
      <c r="F5357"/>
      <c r="M5357" s="2"/>
      <c r="N5357"/>
      <c r="O5357"/>
      <c r="U5357"/>
      <c r="V5357"/>
    </row>
    <row r="5358" spans="6:22" x14ac:dyDescent="0.2">
      <c r="F5358"/>
      <c r="M5358" s="2"/>
      <c r="N5358"/>
      <c r="O5358"/>
      <c r="U5358"/>
      <c r="V5358"/>
    </row>
    <row r="5359" spans="6:22" x14ac:dyDescent="0.2">
      <c r="F5359"/>
      <c r="M5359" s="2"/>
      <c r="N5359"/>
      <c r="O5359"/>
      <c r="U5359"/>
      <c r="V5359"/>
    </row>
    <row r="5360" spans="6:22" x14ac:dyDescent="0.2">
      <c r="F5360"/>
      <c r="M5360" s="2"/>
      <c r="N5360"/>
      <c r="O5360"/>
      <c r="U5360"/>
      <c r="V5360"/>
    </row>
    <row r="5361" spans="6:22" x14ac:dyDescent="0.2">
      <c r="F5361"/>
      <c r="M5361" s="2"/>
      <c r="N5361"/>
      <c r="O5361"/>
      <c r="U5361"/>
      <c r="V5361"/>
    </row>
    <row r="5362" spans="6:22" x14ac:dyDescent="0.2">
      <c r="F5362"/>
      <c r="M5362" s="2"/>
      <c r="N5362"/>
      <c r="O5362"/>
      <c r="U5362"/>
      <c r="V5362"/>
    </row>
    <row r="5363" spans="6:22" x14ac:dyDescent="0.2">
      <c r="F5363"/>
      <c r="M5363" s="2"/>
      <c r="N5363"/>
      <c r="O5363"/>
      <c r="U5363"/>
      <c r="V5363"/>
    </row>
    <row r="5364" spans="6:22" x14ac:dyDescent="0.2">
      <c r="F5364"/>
      <c r="M5364" s="2"/>
      <c r="N5364"/>
      <c r="O5364"/>
      <c r="U5364"/>
      <c r="V5364"/>
    </row>
    <row r="5365" spans="6:22" x14ac:dyDescent="0.2">
      <c r="F5365"/>
      <c r="M5365" s="2"/>
      <c r="N5365"/>
      <c r="O5365"/>
      <c r="U5365"/>
      <c r="V5365"/>
    </row>
    <row r="5366" spans="6:22" x14ac:dyDescent="0.2">
      <c r="F5366"/>
      <c r="M5366" s="2"/>
      <c r="N5366"/>
      <c r="O5366"/>
      <c r="U5366"/>
      <c r="V5366"/>
    </row>
    <row r="5367" spans="6:22" x14ac:dyDescent="0.2">
      <c r="F5367"/>
      <c r="M5367" s="2"/>
      <c r="N5367"/>
      <c r="O5367"/>
      <c r="U5367"/>
      <c r="V5367"/>
    </row>
    <row r="5368" spans="6:22" x14ac:dyDescent="0.2">
      <c r="F5368"/>
      <c r="M5368" s="2"/>
      <c r="N5368"/>
      <c r="O5368"/>
      <c r="U5368"/>
      <c r="V5368"/>
    </row>
    <row r="5369" spans="6:22" x14ac:dyDescent="0.2">
      <c r="F5369"/>
      <c r="M5369" s="2"/>
      <c r="N5369"/>
      <c r="O5369"/>
      <c r="U5369"/>
      <c r="V5369"/>
    </row>
    <row r="5370" spans="6:22" x14ac:dyDescent="0.2">
      <c r="F5370"/>
      <c r="M5370" s="2"/>
      <c r="N5370"/>
      <c r="O5370"/>
      <c r="U5370"/>
      <c r="V5370"/>
    </row>
    <row r="5371" spans="6:22" x14ac:dyDescent="0.2">
      <c r="F5371"/>
      <c r="M5371" s="2"/>
      <c r="N5371"/>
      <c r="O5371"/>
      <c r="U5371"/>
      <c r="V5371"/>
    </row>
    <row r="5372" spans="6:22" x14ac:dyDescent="0.2">
      <c r="F5372"/>
      <c r="M5372" s="2"/>
      <c r="N5372"/>
      <c r="O5372"/>
      <c r="U5372"/>
      <c r="V5372"/>
    </row>
    <row r="5373" spans="6:22" x14ac:dyDescent="0.2">
      <c r="F5373"/>
      <c r="M5373" s="2"/>
      <c r="N5373"/>
      <c r="O5373"/>
      <c r="U5373"/>
      <c r="V5373"/>
    </row>
    <row r="5374" spans="6:22" x14ac:dyDescent="0.2">
      <c r="F5374"/>
      <c r="M5374" s="2"/>
      <c r="N5374"/>
      <c r="O5374"/>
      <c r="U5374"/>
      <c r="V5374"/>
    </row>
    <row r="5375" spans="6:22" x14ac:dyDescent="0.2">
      <c r="F5375"/>
      <c r="M5375" s="2"/>
      <c r="N5375"/>
      <c r="O5375"/>
      <c r="U5375"/>
      <c r="V5375"/>
    </row>
    <row r="5376" spans="6:22" x14ac:dyDescent="0.2">
      <c r="F5376"/>
      <c r="M5376" s="2"/>
      <c r="N5376"/>
      <c r="O5376"/>
      <c r="U5376"/>
      <c r="V5376"/>
    </row>
    <row r="5377" spans="6:22" x14ac:dyDescent="0.2">
      <c r="F5377"/>
      <c r="M5377" s="2"/>
      <c r="N5377"/>
      <c r="O5377"/>
      <c r="U5377"/>
      <c r="V5377"/>
    </row>
    <row r="5378" spans="6:22" x14ac:dyDescent="0.2">
      <c r="F5378"/>
      <c r="M5378" s="2"/>
      <c r="N5378"/>
      <c r="O5378"/>
      <c r="U5378"/>
      <c r="V5378"/>
    </row>
    <row r="5379" spans="6:22" x14ac:dyDescent="0.2">
      <c r="F5379"/>
      <c r="M5379" s="2"/>
      <c r="N5379"/>
      <c r="O5379"/>
      <c r="U5379"/>
      <c r="V5379"/>
    </row>
    <row r="5380" spans="6:22" x14ac:dyDescent="0.2">
      <c r="F5380"/>
      <c r="M5380" s="2"/>
      <c r="N5380"/>
      <c r="O5380"/>
      <c r="U5380"/>
      <c r="V5380"/>
    </row>
    <row r="5381" spans="6:22" x14ac:dyDescent="0.2">
      <c r="F5381"/>
      <c r="M5381" s="2"/>
      <c r="N5381"/>
      <c r="O5381"/>
      <c r="U5381"/>
      <c r="V5381"/>
    </row>
    <row r="5382" spans="6:22" x14ac:dyDescent="0.2">
      <c r="F5382"/>
      <c r="M5382" s="2"/>
      <c r="N5382"/>
      <c r="O5382"/>
      <c r="U5382"/>
      <c r="V5382"/>
    </row>
    <row r="5383" spans="6:22" x14ac:dyDescent="0.2">
      <c r="F5383"/>
      <c r="M5383" s="2"/>
      <c r="N5383"/>
      <c r="O5383"/>
      <c r="U5383"/>
      <c r="V5383"/>
    </row>
    <row r="5384" spans="6:22" x14ac:dyDescent="0.2">
      <c r="F5384"/>
      <c r="M5384" s="2"/>
      <c r="N5384"/>
      <c r="O5384"/>
      <c r="U5384"/>
      <c r="V5384"/>
    </row>
    <row r="5385" spans="6:22" x14ac:dyDescent="0.2">
      <c r="F5385"/>
      <c r="M5385" s="2"/>
      <c r="N5385"/>
      <c r="O5385"/>
      <c r="U5385"/>
      <c r="V5385"/>
    </row>
    <row r="5386" spans="6:22" x14ac:dyDescent="0.2">
      <c r="F5386"/>
      <c r="M5386" s="2"/>
      <c r="N5386"/>
      <c r="O5386"/>
      <c r="U5386"/>
      <c r="V5386"/>
    </row>
    <row r="5387" spans="6:22" x14ac:dyDescent="0.2">
      <c r="F5387"/>
      <c r="M5387" s="2"/>
      <c r="N5387"/>
      <c r="O5387"/>
      <c r="U5387"/>
      <c r="V5387"/>
    </row>
    <row r="5388" spans="6:22" x14ac:dyDescent="0.2">
      <c r="M5388" s="2"/>
    </row>
    <row r="5389" spans="6:22" x14ac:dyDescent="0.2">
      <c r="M5389" s="2"/>
    </row>
    <row r="5390" spans="6:22" x14ac:dyDescent="0.2">
      <c r="F5390"/>
      <c r="M5390" s="2"/>
      <c r="N5390"/>
      <c r="O5390"/>
      <c r="U5390"/>
      <c r="V5390"/>
    </row>
    <row r="5391" spans="6:22" x14ac:dyDescent="0.2">
      <c r="M5391" s="2"/>
    </row>
    <row r="5392" spans="6:22" x14ac:dyDescent="0.2">
      <c r="F5392"/>
      <c r="M5392" s="2"/>
      <c r="N5392"/>
      <c r="O5392"/>
      <c r="U5392"/>
      <c r="V5392"/>
    </row>
    <row r="5393" spans="6:22" x14ac:dyDescent="0.2">
      <c r="F5393"/>
      <c r="M5393" s="2"/>
      <c r="N5393"/>
      <c r="O5393"/>
      <c r="U5393"/>
      <c r="V5393"/>
    </row>
    <row r="5394" spans="6:22" x14ac:dyDescent="0.2">
      <c r="F5394"/>
      <c r="M5394" s="2"/>
      <c r="N5394"/>
      <c r="O5394"/>
      <c r="U5394"/>
      <c r="V5394"/>
    </row>
    <row r="5395" spans="6:22" x14ac:dyDescent="0.2">
      <c r="F5395"/>
      <c r="M5395" s="2"/>
      <c r="N5395"/>
      <c r="O5395"/>
      <c r="U5395"/>
      <c r="V5395"/>
    </row>
    <row r="5396" spans="6:22" x14ac:dyDescent="0.2">
      <c r="F5396"/>
      <c r="M5396" s="2"/>
      <c r="N5396"/>
      <c r="O5396"/>
      <c r="U5396"/>
      <c r="V5396"/>
    </row>
    <row r="5397" spans="6:22" x14ac:dyDescent="0.2">
      <c r="F5397"/>
      <c r="M5397" s="2"/>
      <c r="N5397"/>
      <c r="O5397"/>
      <c r="U5397"/>
      <c r="V5397"/>
    </row>
    <row r="5398" spans="6:22" x14ac:dyDescent="0.2">
      <c r="F5398"/>
      <c r="M5398" s="2"/>
      <c r="N5398"/>
      <c r="O5398"/>
      <c r="U5398"/>
      <c r="V5398"/>
    </row>
    <row r="5399" spans="6:22" x14ac:dyDescent="0.2">
      <c r="F5399"/>
      <c r="M5399" s="2"/>
      <c r="N5399"/>
      <c r="O5399"/>
      <c r="U5399"/>
      <c r="V5399"/>
    </row>
    <row r="5400" spans="6:22" x14ac:dyDescent="0.2">
      <c r="F5400"/>
      <c r="M5400" s="2"/>
      <c r="N5400"/>
      <c r="O5400"/>
      <c r="U5400"/>
      <c r="V5400"/>
    </row>
    <row r="5401" spans="6:22" x14ac:dyDescent="0.2">
      <c r="F5401"/>
      <c r="M5401" s="2"/>
      <c r="N5401"/>
      <c r="O5401"/>
      <c r="U5401"/>
      <c r="V5401"/>
    </row>
    <row r="5402" spans="6:22" x14ac:dyDescent="0.2">
      <c r="F5402"/>
      <c r="M5402" s="2"/>
      <c r="N5402"/>
      <c r="O5402"/>
      <c r="U5402"/>
      <c r="V5402"/>
    </row>
    <row r="5403" spans="6:22" x14ac:dyDescent="0.2">
      <c r="F5403"/>
      <c r="M5403" s="2"/>
      <c r="N5403"/>
      <c r="O5403"/>
      <c r="U5403"/>
      <c r="V5403"/>
    </row>
    <row r="5404" spans="6:22" x14ac:dyDescent="0.2">
      <c r="F5404"/>
      <c r="M5404" s="2"/>
      <c r="N5404"/>
      <c r="O5404"/>
      <c r="U5404"/>
      <c r="V5404"/>
    </row>
    <row r="5405" spans="6:22" x14ac:dyDescent="0.2">
      <c r="F5405"/>
      <c r="M5405" s="2"/>
      <c r="N5405"/>
      <c r="O5405"/>
      <c r="U5405"/>
      <c r="V5405"/>
    </row>
    <row r="5406" spans="6:22" x14ac:dyDescent="0.2">
      <c r="F5406"/>
      <c r="M5406" s="2"/>
      <c r="N5406"/>
      <c r="O5406"/>
      <c r="U5406"/>
      <c r="V5406"/>
    </row>
    <row r="5407" spans="6:22" x14ac:dyDescent="0.2">
      <c r="F5407"/>
      <c r="M5407" s="2"/>
      <c r="N5407"/>
      <c r="O5407"/>
      <c r="U5407"/>
      <c r="V5407"/>
    </row>
    <row r="5408" spans="6:22" x14ac:dyDescent="0.2">
      <c r="F5408"/>
      <c r="M5408" s="2"/>
      <c r="N5408"/>
      <c r="O5408"/>
      <c r="U5408"/>
      <c r="V5408"/>
    </row>
    <row r="5409" spans="6:22" x14ac:dyDescent="0.2">
      <c r="F5409"/>
      <c r="M5409" s="2"/>
      <c r="N5409"/>
      <c r="O5409"/>
      <c r="U5409"/>
      <c r="V5409"/>
    </row>
    <row r="5410" spans="6:22" x14ac:dyDescent="0.2">
      <c r="F5410"/>
      <c r="M5410" s="2"/>
      <c r="N5410"/>
      <c r="O5410"/>
      <c r="U5410"/>
      <c r="V5410"/>
    </row>
    <row r="5411" spans="6:22" x14ac:dyDescent="0.2">
      <c r="F5411"/>
      <c r="M5411" s="2"/>
      <c r="N5411"/>
      <c r="O5411"/>
      <c r="U5411"/>
      <c r="V5411"/>
    </row>
    <row r="5412" spans="6:22" x14ac:dyDescent="0.2">
      <c r="F5412"/>
      <c r="M5412" s="2"/>
      <c r="N5412"/>
      <c r="O5412"/>
      <c r="U5412"/>
      <c r="V5412"/>
    </row>
    <row r="5413" spans="6:22" x14ac:dyDescent="0.2">
      <c r="F5413"/>
      <c r="M5413" s="2"/>
      <c r="N5413"/>
      <c r="O5413"/>
      <c r="U5413"/>
      <c r="V5413"/>
    </row>
    <row r="5414" spans="6:22" x14ac:dyDescent="0.2">
      <c r="F5414"/>
      <c r="M5414" s="2"/>
      <c r="N5414"/>
      <c r="O5414"/>
      <c r="U5414"/>
      <c r="V5414"/>
    </row>
    <row r="5415" spans="6:22" x14ac:dyDescent="0.2">
      <c r="F5415"/>
      <c r="M5415" s="2"/>
      <c r="N5415"/>
      <c r="O5415"/>
      <c r="U5415"/>
      <c r="V5415"/>
    </row>
    <row r="5416" spans="6:22" x14ac:dyDescent="0.2">
      <c r="F5416"/>
      <c r="M5416" s="2"/>
      <c r="N5416"/>
      <c r="O5416"/>
      <c r="U5416"/>
      <c r="V5416"/>
    </row>
    <row r="5417" spans="6:22" x14ac:dyDescent="0.2">
      <c r="F5417"/>
      <c r="M5417" s="2"/>
      <c r="N5417"/>
      <c r="O5417"/>
      <c r="U5417"/>
      <c r="V5417"/>
    </row>
    <row r="5418" spans="6:22" x14ac:dyDescent="0.2">
      <c r="F5418"/>
      <c r="M5418" s="2"/>
      <c r="N5418"/>
      <c r="O5418"/>
      <c r="U5418"/>
      <c r="V5418"/>
    </row>
    <row r="5419" spans="6:22" x14ac:dyDescent="0.2">
      <c r="F5419"/>
      <c r="M5419" s="2"/>
      <c r="N5419"/>
      <c r="O5419"/>
      <c r="U5419"/>
      <c r="V5419"/>
    </row>
    <row r="5420" spans="6:22" x14ac:dyDescent="0.2">
      <c r="F5420"/>
      <c r="M5420" s="2"/>
      <c r="N5420"/>
      <c r="O5420"/>
      <c r="U5420"/>
      <c r="V5420"/>
    </row>
    <row r="5421" spans="6:22" x14ac:dyDescent="0.2">
      <c r="F5421"/>
      <c r="M5421" s="2"/>
      <c r="N5421"/>
      <c r="O5421"/>
      <c r="U5421"/>
      <c r="V5421"/>
    </row>
    <row r="5422" spans="6:22" x14ac:dyDescent="0.2">
      <c r="F5422"/>
      <c r="M5422" s="2"/>
      <c r="N5422"/>
      <c r="O5422"/>
      <c r="U5422"/>
      <c r="V5422"/>
    </row>
    <row r="5423" spans="6:22" x14ac:dyDescent="0.2">
      <c r="F5423"/>
      <c r="M5423" s="2"/>
      <c r="N5423"/>
      <c r="O5423"/>
      <c r="U5423"/>
      <c r="V5423"/>
    </row>
    <row r="5424" spans="6:22" x14ac:dyDescent="0.2">
      <c r="F5424"/>
      <c r="M5424" s="2"/>
      <c r="N5424"/>
      <c r="O5424"/>
      <c r="U5424"/>
      <c r="V5424"/>
    </row>
    <row r="5425" spans="6:22" x14ac:dyDescent="0.2">
      <c r="F5425"/>
      <c r="M5425" s="2"/>
      <c r="N5425"/>
      <c r="O5425"/>
      <c r="U5425"/>
      <c r="V5425"/>
    </row>
    <row r="5426" spans="6:22" x14ac:dyDescent="0.2">
      <c r="F5426"/>
      <c r="M5426" s="2"/>
      <c r="N5426"/>
      <c r="O5426"/>
      <c r="U5426"/>
      <c r="V5426"/>
    </row>
    <row r="5427" spans="6:22" x14ac:dyDescent="0.2">
      <c r="F5427"/>
      <c r="M5427" s="2"/>
      <c r="N5427"/>
      <c r="O5427"/>
      <c r="U5427"/>
      <c r="V5427"/>
    </row>
    <row r="5428" spans="6:22" x14ac:dyDescent="0.2">
      <c r="F5428"/>
      <c r="M5428" s="2"/>
      <c r="N5428"/>
      <c r="O5428"/>
      <c r="U5428"/>
      <c r="V5428"/>
    </row>
    <row r="5429" spans="6:22" x14ac:dyDescent="0.2">
      <c r="F5429"/>
      <c r="M5429" s="2"/>
      <c r="N5429"/>
      <c r="O5429"/>
      <c r="U5429"/>
      <c r="V5429"/>
    </row>
    <row r="5430" spans="6:22" x14ac:dyDescent="0.2">
      <c r="F5430"/>
      <c r="M5430" s="2"/>
      <c r="N5430"/>
      <c r="O5430"/>
      <c r="U5430"/>
      <c r="V5430"/>
    </row>
    <row r="5431" spans="6:22" x14ac:dyDescent="0.2">
      <c r="F5431"/>
      <c r="M5431" s="2"/>
      <c r="N5431"/>
      <c r="O5431"/>
      <c r="U5431"/>
      <c r="V5431"/>
    </row>
    <row r="5432" spans="6:22" x14ac:dyDescent="0.2">
      <c r="F5432"/>
      <c r="M5432" s="2"/>
      <c r="N5432"/>
      <c r="O5432"/>
      <c r="U5432"/>
      <c r="V5432"/>
    </row>
    <row r="5433" spans="6:22" x14ac:dyDescent="0.2">
      <c r="F5433"/>
      <c r="M5433" s="2"/>
      <c r="N5433"/>
      <c r="O5433"/>
      <c r="U5433"/>
      <c r="V5433"/>
    </row>
    <row r="5434" spans="6:22" x14ac:dyDescent="0.2">
      <c r="F5434"/>
      <c r="M5434" s="2"/>
      <c r="N5434"/>
      <c r="O5434"/>
      <c r="U5434"/>
      <c r="V5434"/>
    </row>
    <row r="5435" spans="6:22" x14ac:dyDescent="0.2">
      <c r="F5435"/>
      <c r="M5435" s="2"/>
      <c r="N5435"/>
      <c r="O5435"/>
      <c r="U5435"/>
      <c r="V5435"/>
    </row>
    <row r="5436" spans="6:22" x14ac:dyDescent="0.2">
      <c r="F5436"/>
      <c r="M5436" s="2"/>
      <c r="N5436"/>
      <c r="O5436"/>
      <c r="U5436"/>
      <c r="V5436"/>
    </row>
    <row r="5437" spans="6:22" x14ac:dyDescent="0.2">
      <c r="F5437"/>
      <c r="M5437" s="2"/>
      <c r="N5437"/>
      <c r="O5437"/>
      <c r="U5437"/>
      <c r="V5437"/>
    </row>
    <row r="5438" spans="6:22" x14ac:dyDescent="0.2">
      <c r="F5438"/>
      <c r="M5438" s="2"/>
      <c r="N5438"/>
      <c r="O5438"/>
      <c r="U5438"/>
      <c r="V5438"/>
    </row>
    <row r="5439" spans="6:22" x14ac:dyDescent="0.2">
      <c r="F5439"/>
      <c r="M5439" s="2"/>
      <c r="N5439"/>
      <c r="O5439"/>
      <c r="U5439"/>
      <c r="V5439"/>
    </row>
    <row r="5440" spans="6:22" x14ac:dyDescent="0.2">
      <c r="F5440"/>
      <c r="M5440" s="2"/>
      <c r="N5440"/>
      <c r="O5440"/>
      <c r="U5440"/>
      <c r="V5440"/>
    </row>
    <row r="5441" spans="6:22" x14ac:dyDescent="0.2">
      <c r="F5441"/>
      <c r="M5441" s="2"/>
      <c r="N5441"/>
      <c r="O5441"/>
      <c r="U5441"/>
      <c r="V5441"/>
    </row>
    <row r="5442" spans="6:22" x14ac:dyDescent="0.2">
      <c r="F5442"/>
      <c r="M5442" s="2"/>
      <c r="N5442"/>
      <c r="O5442"/>
      <c r="U5442"/>
      <c r="V5442"/>
    </row>
    <row r="5443" spans="6:22" x14ac:dyDescent="0.2">
      <c r="F5443"/>
      <c r="M5443" s="2"/>
      <c r="N5443"/>
      <c r="O5443"/>
      <c r="U5443"/>
      <c r="V5443"/>
    </row>
    <row r="5444" spans="6:22" x14ac:dyDescent="0.2">
      <c r="F5444"/>
      <c r="M5444" s="2"/>
      <c r="N5444"/>
      <c r="O5444"/>
      <c r="U5444"/>
      <c r="V5444"/>
    </row>
    <row r="5445" spans="6:22" x14ac:dyDescent="0.2">
      <c r="F5445"/>
      <c r="M5445" s="2"/>
      <c r="N5445"/>
      <c r="O5445"/>
      <c r="U5445"/>
      <c r="V5445"/>
    </row>
    <row r="5446" spans="6:22" x14ac:dyDescent="0.2">
      <c r="F5446"/>
      <c r="M5446" s="2"/>
      <c r="N5446"/>
      <c r="O5446"/>
      <c r="U5446"/>
      <c r="V5446"/>
    </row>
    <row r="5447" spans="6:22" x14ac:dyDescent="0.2">
      <c r="F5447"/>
      <c r="M5447" s="2"/>
      <c r="N5447"/>
      <c r="O5447"/>
      <c r="U5447"/>
      <c r="V5447"/>
    </row>
    <row r="5448" spans="6:22" x14ac:dyDescent="0.2">
      <c r="F5448"/>
      <c r="M5448" s="2"/>
      <c r="N5448"/>
      <c r="O5448"/>
      <c r="U5448"/>
      <c r="V5448"/>
    </row>
    <row r="5449" spans="6:22" x14ac:dyDescent="0.2">
      <c r="F5449"/>
      <c r="M5449" s="2"/>
      <c r="N5449"/>
      <c r="O5449"/>
      <c r="U5449"/>
      <c r="V5449"/>
    </row>
    <row r="5450" spans="6:22" x14ac:dyDescent="0.2">
      <c r="F5450"/>
      <c r="M5450" s="2"/>
      <c r="N5450"/>
      <c r="O5450"/>
      <c r="U5450"/>
      <c r="V5450"/>
    </row>
    <row r="5451" spans="6:22" x14ac:dyDescent="0.2">
      <c r="F5451"/>
      <c r="M5451" s="2"/>
      <c r="N5451"/>
      <c r="O5451"/>
      <c r="U5451"/>
      <c r="V5451"/>
    </row>
    <row r="5452" spans="6:22" x14ac:dyDescent="0.2">
      <c r="F5452"/>
      <c r="M5452" s="2"/>
      <c r="N5452"/>
      <c r="O5452"/>
      <c r="U5452"/>
      <c r="V5452"/>
    </row>
    <row r="5453" spans="6:22" x14ac:dyDescent="0.2">
      <c r="F5453"/>
      <c r="M5453" s="2"/>
      <c r="N5453"/>
      <c r="O5453"/>
      <c r="U5453"/>
      <c r="V5453"/>
    </row>
    <row r="5454" spans="6:22" x14ac:dyDescent="0.2">
      <c r="F5454"/>
      <c r="M5454" s="2"/>
      <c r="N5454"/>
      <c r="O5454"/>
      <c r="U5454"/>
      <c r="V5454"/>
    </row>
    <row r="5455" spans="6:22" x14ac:dyDescent="0.2">
      <c r="F5455"/>
      <c r="M5455" s="2"/>
      <c r="N5455"/>
      <c r="O5455"/>
      <c r="U5455"/>
      <c r="V5455"/>
    </row>
    <row r="5456" spans="6:22" x14ac:dyDescent="0.2">
      <c r="F5456"/>
      <c r="M5456" s="2"/>
      <c r="N5456"/>
      <c r="O5456"/>
      <c r="U5456"/>
      <c r="V5456"/>
    </row>
    <row r="5457" spans="6:22" x14ac:dyDescent="0.2">
      <c r="F5457"/>
      <c r="M5457" s="2"/>
      <c r="N5457"/>
      <c r="O5457"/>
      <c r="U5457"/>
      <c r="V5457"/>
    </row>
    <row r="5458" spans="6:22" x14ac:dyDescent="0.2">
      <c r="F5458"/>
      <c r="M5458" s="2"/>
      <c r="N5458"/>
      <c r="O5458"/>
      <c r="U5458"/>
      <c r="V5458"/>
    </row>
    <row r="5459" spans="6:22" x14ac:dyDescent="0.2">
      <c r="F5459"/>
      <c r="M5459" s="2"/>
      <c r="N5459"/>
      <c r="O5459"/>
      <c r="U5459"/>
      <c r="V5459"/>
    </row>
    <row r="5460" spans="6:22" x14ac:dyDescent="0.2">
      <c r="F5460"/>
      <c r="M5460" s="2"/>
      <c r="N5460"/>
      <c r="O5460"/>
      <c r="U5460"/>
      <c r="V5460"/>
    </row>
    <row r="5461" spans="6:22" x14ac:dyDescent="0.2">
      <c r="F5461"/>
      <c r="M5461" s="2"/>
      <c r="N5461"/>
      <c r="O5461"/>
      <c r="U5461"/>
      <c r="V5461"/>
    </row>
    <row r="5462" spans="6:22" x14ac:dyDescent="0.2">
      <c r="F5462"/>
      <c r="M5462" s="2"/>
      <c r="N5462"/>
      <c r="O5462"/>
      <c r="U5462"/>
      <c r="V5462"/>
    </row>
    <row r="5463" spans="6:22" x14ac:dyDescent="0.2">
      <c r="F5463"/>
      <c r="M5463" s="2"/>
      <c r="N5463"/>
      <c r="O5463"/>
      <c r="U5463"/>
      <c r="V5463"/>
    </row>
    <row r="5464" spans="6:22" x14ac:dyDescent="0.2">
      <c r="F5464"/>
      <c r="M5464" s="2"/>
      <c r="N5464"/>
      <c r="O5464"/>
      <c r="U5464"/>
      <c r="V5464"/>
    </row>
    <row r="5465" spans="6:22" x14ac:dyDescent="0.2">
      <c r="F5465"/>
      <c r="M5465" s="2"/>
      <c r="N5465"/>
      <c r="O5465"/>
      <c r="U5465"/>
      <c r="V5465"/>
    </row>
    <row r="5466" spans="6:22" x14ac:dyDescent="0.2">
      <c r="F5466"/>
      <c r="M5466" s="2"/>
      <c r="N5466"/>
      <c r="O5466"/>
      <c r="U5466"/>
      <c r="V5466"/>
    </row>
    <row r="5467" spans="6:22" x14ac:dyDescent="0.2">
      <c r="F5467"/>
      <c r="M5467" s="2"/>
      <c r="N5467"/>
      <c r="O5467"/>
      <c r="U5467"/>
      <c r="V5467"/>
    </row>
    <row r="5468" spans="6:22" x14ac:dyDescent="0.2">
      <c r="F5468"/>
      <c r="M5468" s="2"/>
      <c r="N5468"/>
      <c r="O5468"/>
      <c r="U5468"/>
      <c r="V5468"/>
    </row>
    <row r="5469" spans="6:22" x14ac:dyDescent="0.2">
      <c r="F5469"/>
      <c r="M5469" s="2"/>
      <c r="N5469"/>
      <c r="O5469"/>
      <c r="U5469"/>
      <c r="V5469"/>
    </row>
    <row r="5470" spans="6:22" x14ac:dyDescent="0.2">
      <c r="F5470"/>
      <c r="M5470" s="2"/>
      <c r="N5470"/>
      <c r="O5470"/>
      <c r="U5470"/>
      <c r="V5470"/>
    </row>
    <row r="5471" spans="6:22" x14ac:dyDescent="0.2">
      <c r="F5471"/>
      <c r="M5471" s="2"/>
      <c r="N5471"/>
      <c r="O5471"/>
      <c r="U5471"/>
      <c r="V5471"/>
    </row>
    <row r="5472" spans="6:22" x14ac:dyDescent="0.2">
      <c r="F5472"/>
      <c r="M5472" s="2"/>
      <c r="N5472"/>
      <c r="O5472"/>
      <c r="U5472"/>
      <c r="V5472"/>
    </row>
    <row r="5473" spans="6:22" x14ac:dyDescent="0.2">
      <c r="F5473"/>
      <c r="M5473" s="2"/>
      <c r="N5473"/>
      <c r="O5473"/>
      <c r="U5473"/>
      <c r="V5473"/>
    </row>
    <row r="5474" spans="6:22" x14ac:dyDescent="0.2">
      <c r="F5474"/>
      <c r="M5474" s="2"/>
      <c r="N5474"/>
      <c r="O5474"/>
      <c r="U5474"/>
      <c r="V5474"/>
    </row>
    <row r="5475" spans="6:22" x14ac:dyDescent="0.2">
      <c r="F5475"/>
      <c r="M5475" s="2"/>
      <c r="N5475"/>
      <c r="O5475"/>
      <c r="U5475"/>
      <c r="V5475"/>
    </row>
    <row r="5476" spans="6:22" x14ac:dyDescent="0.2">
      <c r="F5476"/>
      <c r="M5476" s="2"/>
      <c r="N5476"/>
      <c r="O5476"/>
      <c r="U5476"/>
      <c r="V5476"/>
    </row>
    <row r="5477" spans="6:22" x14ac:dyDescent="0.2">
      <c r="F5477"/>
      <c r="M5477" s="2"/>
      <c r="N5477"/>
      <c r="O5477"/>
      <c r="U5477"/>
      <c r="V5477"/>
    </row>
    <row r="5478" spans="6:22" x14ac:dyDescent="0.2">
      <c r="F5478"/>
      <c r="M5478" s="2"/>
      <c r="N5478"/>
      <c r="O5478"/>
      <c r="U5478"/>
      <c r="V5478"/>
    </row>
    <row r="5479" spans="6:22" x14ac:dyDescent="0.2">
      <c r="F5479"/>
      <c r="M5479" s="2"/>
      <c r="N5479"/>
      <c r="O5479"/>
      <c r="U5479"/>
      <c r="V5479"/>
    </row>
    <row r="5480" spans="6:22" x14ac:dyDescent="0.2">
      <c r="F5480"/>
      <c r="M5480" s="2"/>
      <c r="N5480"/>
      <c r="O5480"/>
      <c r="U5480"/>
      <c r="V5480"/>
    </row>
    <row r="5481" spans="6:22" x14ac:dyDescent="0.2">
      <c r="F5481"/>
      <c r="M5481" s="2"/>
      <c r="N5481"/>
      <c r="O5481"/>
      <c r="U5481"/>
      <c r="V5481"/>
    </row>
    <row r="5482" spans="6:22" x14ac:dyDescent="0.2">
      <c r="F5482"/>
      <c r="M5482" s="2"/>
      <c r="N5482"/>
      <c r="O5482"/>
      <c r="U5482"/>
      <c r="V5482"/>
    </row>
    <row r="5483" spans="6:22" x14ac:dyDescent="0.2">
      <c r="F5483"/>
      <c r="M5483" s="2"/>
      <c r="N5483"/>
      <c r="O5483"/>
      <c r="U5483"/>
      <c r="V5483"/>
    </row>
    <row r="5484" spans="6:22" x14ac:dyDescent="0.2">
      <c r="F5484"/>
      <c r="M5484" s="2"/>
      <c r="N5484"/>
      <c r="O5484"/>
      <c r="U5484"/>
      <c r="V5484"/>
    </row>
    <row r="5485" spans="6:22" x14ac:dyDescent="0.2">
      <c r="F5485"/>
      <c r="M5485" s="2"/>
      <c r="N5485"/>
      <c r="O5485"/>
      <c r="U5485"/>
      <c r="V5485"/>
    </row>
    <row r="5486" spans="6:22" x14ac:dyDescent="0.2">
      <c r="F5486"/>
      <c r="M5486" s="2"/>
      <c r="N5486"/>
      <c r="O5486"/>
      <c r="U5486"/>
      <c r="V5486"/>
    </row>
    <row r="5487" spans="6:22" x14ac:dyDescent="0.2">
      <c r="F5487"/>
      <c r="M5487" s="2"/>
      <c r="N5487"/>
      <c r="O5487"/>
      <c r="U5487"/>
      <c r="V5487"/>
    </row>
    <row r="5488" spans="6:22" x14ac:dyDescent="0.2">
      <c r="F5488"/>
      <c r="M5488" s="2"/>
      <c r="N5488"/>
      <c r="O5488"/>
      <c r="U5488"/>
      <c r="V5488"/>
    </row>
    <row r="5489" spans="6:22" x14ac:dyDescent="0.2">
      <c r="F5489"/>
      <c r="M5489" s="2"/>
      <c r="N5489"/>
      <c r="O5489"/>
      <c r="U5489"/>
      <c r="V5489"/>
    </row>
    <row r="5490" spans="6:22" x14ac:dyDescent="0.2">
      <c r="F5490"/>
      <c r="M5490" s="2"/>
      <c r="N5490"/>
      <c r="O5490"/>
      <c r="U5490"/>
      <c r="V5490"/>
    </row>
    <row r="5491" spans="6:22" x14ac:dyDescent="0.2">
      <c r="F5491"/>
      <c r="M5491" s="2"/>
      <c r="N5491"/>
      <c r="O5491"/>
      <c r="U5491"/>
      <c r="V5491"/>
    </row>
    <row r="5492" spans="6:22" x14ac:dyDescent="0.2">
      <c r="F5492"/>
      <c r="M5492" s="2"/>
      <c r="N5492"/>
      <c r="O5492"/>
      <c r="U5492"/>
      <c r="V5492"/>
    </row>
    <row r="5493" spans="6:22" x14ac:dyDescent="0.2">
      <c r="F5493"/>
      <c r="M5493" s="2"/>
      <c r="N5493"/>
      <c r="O5493"/>
      <c r="U5493"/>
      <c r="V5493"/>
    </row>
    <row r="5494" spans="6:22" x14ac:dyDescent="0.2">
      <c r="F5494"/>
      <c r="M5494" s="2"/>
      <c r="N5494"/>
      <c r="O5494"/>
      <c r="U5494"/>
      <c r="V5494"/>
    </row>
    <row r="5495" spans="6:22" x14ac:dyDescent="0.2">
      <c r="F5495"/>
      <c r="M5495" s="2"/>
      <c r="N5495"/>
      <c r="O5495"/>
      <c r="U5495"/>
      <c r="V5495"/>
    </row>
    <row r="5496" spans="6:22" x14ac:dyDescent="0.2">
      <c r="F5496"/>
      <c r="M5496" s="2"/>
      <c r="N5496"/>
      <c r="O5496"/>
      <c r="U5496"/>
      <c r="V5496"/>
    </row>
    <row r="5497" spans="6:22" x14ac:dyDescent="0.2">
      <c r="F5497"/>
      <c r="M5497" s="2"/>
      <c r="N5497"/>
      <c r="O5497"/>
      <c r="U5497"/>
      <c r="V5497"/>
    </row>
    <row r="5498" spans="6:22" x14ac:dyDescent="0.2">
      <c r="F5498"/>
      <c r="M5498" s="2"/>
      <c r="N5498"/>
      <c r="O5498"/>
      <c r="U5498"/>
      <c r="V5498"/>
    </row>
    <row r="5499" spans="6:22" x14ac:dyDescent="0.2">
      <c r="F5499"/>
      <c r="M5499" s="2"/>
      <c r="N5499"/>
      <c r="O5499"/>
      <c r="U5499"/>
      <c r="V5499"/>
    </row>
    <row r="5500" spans="6:22" x14ac:dyDescent="0.2">
      <c r="F5500"/>
      <c r="M5500" s="2"/>
      <c r="N5500"/>
      <c r="O5500"/>
      <c r="U5500"/>
      <c r="V5500"/>
    </row>
    <row r="5501" spans="6:22" x14ac:dyDescent="0.2">
      <c r="F5501"/>
      <c r="M5501" s="2"/>
      <c r="N5501"/>
      <c r="O5501"/>
      <c r="U5501"/>
      <c r="V5501"/>
    </row>
    <row r="5502" spans="6:22" x14ac:dyDescent="0.2">
      <c r="F5502"/>
      <c r="M5502" s="2"/>
      <c r="N5502"/>
      <c r="O5502"/>
      <c r="U5502"/>
      <c r="V5502"/>
    </row>
    <row r="5503" spans="6:22" x14ac:dyDescent="0.2">
      <c r="F5503"/>
      <c r="M5503" s="2"/>
      <c r="N5503"/>
      <c r="O5503"/>
      <c r="U5503"/>
      <c r="V5503"/>
    </row>
    <row r="5504" spans="6:22" x14ac:dyDescent="0.2">
      <c r="F5504"/>
      <c r="M5504" s="2"/>
      <c r="N5504"/>
      <c r="O5504"/>
      <c r="U5504"/>
      <c r="V5504"/>
    </row>
    <row r="5505" spans="6:22" x14ac:dyDescent="0.2">
      <c r="F5505"/>
      <c r="M5505" s="2"/>
      <c r="N5505"/>
      <c r="O5505"/>
      <c r="U5505"/>
      <c r="V5505"/>
    </row>
    <row r="5506" spans="6:22" x14ac:dyDescent="0.2">
      <c r="F5506"/>
      <c r="M5506" s="2"/>
      <c r="N5506"/>
      <c r="O5506"/>
      <c r="U5506"/>
      <c r="V5506"/>
    </row>
    <row r="5507" spans="6:22" x14ac:dyDescent="0.2">
      <c r="F5507"/>
      <c r="M5507" s="2"/>
      <c r="N5507"/>
      <c r="O5507"/>
      <c r="U5507"/>
      <c r="V5507"/>
    </row>
    <row r="5508" spans="6:22" x14ac:dyDescent="0.2">
      <c r="F5508"/>
      <c r="M5508" s="2"/>
      <c r="N5508"/>
      <c r="O5508"/>
      <c r="U5508"/>
      <c r="V5508"/>
    </row>
    <row r="5509" spans="6:22" x14ac:dyDescent="0.2">
      <c r="F5509"/>
      <c r="M5509" s="2"/>
      <c r="N5509"/>
      <c r="O5509"/>
      <c r="U5509"/>
      <c r="V5509"/>
    </row>
    <row r="5510" spans="6:22" x14ac:dyDescent="0.2">
      <c r="F5510"/>
      <c r="M5510" s="2"/>
      <c r="N5510"/>
      <c r="O5510"/>
      <c r="U5510"/>
      <c r="V5510"/>
    </row>
    <row r="5511" spans="6:22" x14ac:dyDescent="0.2">
      <c r="F5511"/>
      <c r="M5511" s="2"/>
      <c r="N5511"/>
      <c r="O5511"/>
      <c r="U5511"/>
      <c r="V5511"/>
    </row>
    <row r="5512" spans="6:22" x14ac:dyDescent="0.2">
      <c r="F5512"/>
      <c r="M5512" s="2"/>
      <c r="N5512"/>
      <c r="O5512"/>
      <c r="U5512"/>
      <c r="V5512"/>
    </row>
    <row r="5513" spans="6:22" x14ac:dyDescent="0.2">
      <c r="F5513"/>
      <c r="M5513" s="2"/>
      <c r="N5513"/>
      <c r="O5513"/>
      <c r="U5513"/>
      <c r="V5513"/>
    </row>
    <row r="5514" spans="6:22" x14ac:dyDescent="0.2">
      <c r="F5514"/>
      <c r="M5514" s="2"/>
      <c r="N5514"/>
      <c r="O5514"/>
      <c r="U5514"/>
      <c r="V5514"/>
    </row>
    <row r="5515" spans="6:22" x14ac:dyDescent="0.2">
      <c r="F5515"/>
      <c r="M5515" s="2"/>
      <c r="N5515"/>
      <c r="O5515"/>
      <c r="U5515"/>
      <c r="V5515"/>
    </row>
    <row r="5516" spans="6:22" x14ac:dyDescent="0.2">
      <c r="F5516"/>
      <c r="M5516" s="2"/>
      <c r="N5516"/>
      <c r="O5516"/>
      <c r="U5516"/>
      <c r="V5516"/>
    </row>
    <row r="5517" spans="6:22" x14ac:dyDescent="0.2">
      <c r="F5517"/>
      <c r="M5517" s="2"/>
      <c r="N5517"/>
      <c r="O5517"/>
      <c r="U5517"/>
      <c r="V5517"/>
    </row>
    <row r="5518" spans="6:22" x14ac:dyDescent="0.2">
      <c r="F5518"/>
      <c r="M5518" s="2"/>
      <c r="N5518"/>
      <c r="O5518"/>
      <c r="U5518"/>
      <c r="V5518"/>
    </row>
    <row r="5519" spans="6:22" x14ac:dyDescent="0.2">
      <c r="F5519"/>
      <c r="M5519" s="2"/>
      <c r="N5519"/>
      <c r="O5519"/>
      <c r="U5519"/>
      <c r="V5519"/>
    </row>
    <row r="5520" spans="6:22" x14ac:dyDescent="0.2">
      <c r="F5520"/>
      <c r="M5520" s="2"/>
      <c r="N5520"/>
      <c r="O5520"/>
      <c r="U5520"/>
      <c r="V5520"/>
    </row>
    <row r="5521" spans="6:22" x14ac:dyDescent="0.2">
      <c r="F5521"/>
      <c r="M5521" s="2"/>
      <c r="N5521"/>
      <c r="O5521"/>
      <c r="U5521"/>
      <c r="V5521"/>
    </row>
    <row r="5522" spans="6:22" x14ac:dyDescent="0.2">
      <c r="F5522"/>
      <c r="M5522" s="2"/>
      <c r="N5522"/>
      <c r="O5522"/>
      <c r="U5522"/>
      <c r="V5522"/>
    </row>
    <row r="5523" spans="6:22" x14ac:dyDescent="0.2">
      <c r="F5523"/>
      <c r="M5523" s="2"/>
      <c r="N5523"/>
      <c r="O5523"/>
      <c r="U5523"/>
      <c r="V5523"/>
    </row>
    <row r="5524" spans="6:22" x14ac:dyDescent="0.2">
      <c r="F5524"/>
      <c r="M5524" s="2"/>
      <c r="N5524"/>
      <c r="O5524"/>
      <c r="U5524"/>
      <c r="V5524"/>
    </row>
    <row r="5525" spans="6:22" x14ac:dyDescent="0.2">
      <c r="F5525"/>
      <c r="M5525" s="2"/>
      <c r="N5525"/>
      <c r="O5525"/>
      <c r="U5525"/>
      <c r="V5525"/>
    </row>
    <row r="5526" spans="6:22" x14ac:dyDescent="0.2">
      <c r="F5526"/>
      <c r="M5526" s="2"/>
      <c r="N5526"/>
      <c r="O5526"/>
      <c r="U5526"/>
      <c r="V5526"/>
    </row>
    <row r="5527" spans="6:22" x14ac:dyDescent="0.2">
      <c r="F5527"/>
      <c r="M5527" s="2"/>
      <c r="N5527"/>
      <c r="O5527"/>
      <c r="U5527"/>
      <c r="V5527"/>
    </row>
    <row r="5528" spans="6:22" x14ac:dyDescent="0.2">
      <c r="F5528"/>
      <c r="M5528" s="2"/>
      <c r="N5528"/>
      <c r="O5528"/>
      <c r="U5528"/>
      <c r="V5528"/>
    </row>
    <row r="5529" spans="6:22" x14ac:dyDescent="0.2">
      <c r="F5529"/>
      <c r="M5529" s="2"/>
      <c r="N5529"/>
      <c r="O5529"/>
      <c r="U5529"/>
      <c r="V5529"/>
    </row>
    <row r="5530" spans="6:22" x14ac:dyDescent="0.2">
      <c r="F5530"/>
      <c r="M5530" s="2"/>
      <c r="N5530"/>
      <c r="O5530"/>
      <c r="U5530"/>
      <c r="V5530"/>
    </row>
    <row r="5531" spans="6:22" x14ac:dyDescent="0.2">
      <c r="F5531"/>
      <c r="M5531" s="2"/>
      <c r="N5531"/>
      <c r="O5531"/>
      <c r="U5531"/>
      <c r="V5531"/>
    </row>
    <row r="5532" spans="6:22" x14ac:dyDescent="0.2">
      <c r="F5532"/>
      <c r="M5532" s="2"/>
      <c r="N5532"/>
      <c r="O5532"/>
      <c r="U5532"/>
      <c r="V5532"/>
    </row>
    <row r="5533" spans="6:22" x14ac:dyDescent="0.2">
      <c r="F5533"/>
      <c r="M5533" s="2"/>
      <c r="N5533"/>
      <c r="O5533"/>
      <c r="U5533"/>
      <c r="V5533"/>
    </row>
    <row r="5534" spans="6:22" x14ac:dyDescent="0.2">
      <c r="F5534"/>
      <c r="M5534" s="2"/>
      <c r="N5534"/>
      <c r="O5534"/>
      <c r="U5534"/>
      <c r="V5534"/>
    </row>
    <row r="5535" spans="6:22" x14ac:dyDescent="0.2">
      <c r="F5535"/>
      <c r="M5535" s="2"/>
      <c r="N5535"/>
      <c r="O5535"/>
      <c r="U5535"/>
      <c r="V5535"/>
    </row>
    <row r="5536" spans="6:22" x14ac:dyDescent="0.2">
      <c r="F5536"/>
      <c r="M5536" s="2"/>
      <c r="N5536"/>
      <c r="O5536"/>
      <c r="U5536"/>
      <c r="V5536"/>
    </row>
    <row r="5537" spans="6:22" x14ac:dyDescent="0.2">
      <c r="F5537"/>
      <c r="M5537" s="2"/>
      <c r="N5537"/>
      <c r="O5537"/>
      <c r="U5537"/>
      <c r="V5537"/>
    </row>
    <row r="5538" spans="6:22" x14ac:dyDescent="0.2">
      <c r="F5538"/>
      <c r="M5538" s="2"/>
      <c r="N5538"/>
      <c r="O5538"/>
      <c r="U5538"/>
      <c r="V5538"/>
    </row>
    <row r="5539" spans="6:22" x14ac:dyDescent="0.2">
      <c r="F5539"/>
      <c r="M5539" s="2"/>
      <c r="N5539"/>
      <c r="O5539"/>
      <c r="U5539"/>
      <c r="V5539"/>
    </row>
    <row r="5540" spans="6:22" x14ac:dyDescent="0.2">
      <c r="F5540"/>
      <c r="M5540" s="2"/>
      <c r="N5540"/>
      <c r="O5540"/>
      <c r="U5540"/>
      <c r="V5540"/>
    </row>
    <row r="5541" spans="6:22" x14ac:dyDescent="0.2">
      <c r="F5541"/>
      <c r="M5541" s="2"/>
      <c r="N5541"/>
      <c r="O5541"/>
      <c r="U5541"/>
      <c r="V5541"/>
    </row>
    <row r="5542" spans="6:22" x14ac:dyDescent="0.2">
      <c r="F5542"/>
      <c r="M5542" s="2"/>
      <c r="N5542"/>
      <c r="O5542"/>
      <c r="U5542"/>
      <c r="V5542"/>
    </row>
    <row r="5543" spans="6:22" x14ac:dyDescent="0.2">
      <c r="F5543"/>
      <c r="M5543" s="2"/>
      <c r="N5543"/>
      <c r="O5543"/>
      <c r="U5543"/>
      <c r="V5543"/>
    </row>
    <row r="5544" spans="6:22" x14ac:dyDescent="0.2">
      <c r="F5544"/>
      <c r="M5544" s="2"/>
      <c r="N5544"/>
      <c r="O5544"/>
      <c r="U5544"/>
      <c r="V5544"/>
    </row>
    <row r="5545" spans="6:22" x14ac:dyDescent="0.2">
      <c r="F5545"/>
      <c r="M5545" s="2"/>
      <c r="N5545"/>
      <c r="O5545"/>
      <c r="U5545"/>
      <c r="V5545"/>
    </row>
    <row r="5546" spans="6:22" x14ac:dyDescent="0.2">
      <c r="F5546"/>
      <c r="M5546" s="2"/>
      <c r="N5546"/>
      <c r="O5546"/>
      <c r="U5546"/>
      <c r="V5546"/>
    </row>
    <row r="5547" spans="6:22" x14ac:dyDescent="0.2">
      <c r="F5547"/>
      <c r="M5547" s="2"/>
      <c r="N5547"/>
      <c r="O5547"/>
      <c r="U5547"/>
      <c r="V5547"/>
    </row>
    <row r="5548" spans="6:22" x14ac:dyDescent="0.2">
      <c r="F5548"/>
      <c r="M5548" s="2"/>
      <c r="N5548"/>
      <c r="O5548"/>
      <c r="U5548"/>
      <c r="V5548"/>
    </row>
    <row r="5549" spans="6:22" x14ac:dyDescent="0.2">
      <c r="F5549"/>
      <c r="M5549" s="2"/>
      <c r="N5549"/>
      <c r="O5549"/>
      <c r="U5549"/>
      <c r="V5549"/>
    </row>
    <row r="5550" spans="6:22" x14ac:dyDescent="0.2">
      <c r="F5550"/>
      <c r="M5550" s="2"/>
      <c r="N5550"/>
      <c r="O5550"/>
      <c r="U5550"/>
      <c r="V5550"/>
    </row>
    <row r="5551" spans="6:22" x14ac:dyDescent="0.2">
      <c r="F5551"/>
      <c r="M5551" s="2"/>
      <c r="N5551"/>
      <c r="O5551"/>
      <c r="U5551"/>
      <c r="V5551"/>
    </row>
    <row r="5552" spans="6:22" x14ac:dyDescent="0.2">
      <c r="F5552"/>
      <c r="M5552" s="2"/>
      <c r="N5552"/>
      <c r="O5552"/>
      <c r="U5552"/>
      <c r="V5552"/>
    </row>
    <row r="5553" spans="6:22" x14ac:dyDescent="0.2">
      <c r="F5553"/>
      <c r="M5553" s="2"/>
      <c r="N5553"/>
      <c r="O5553"/>
      <c r="U5553"/>
      <c r="V5553"/>
    </row>
    <row r="5554" spans="6:22" x14ac:dyDescent="0.2">
      <c r="F5554"/>
      <c r="M5554" s="2"/>
      <c r="N5554"/>
      <c r="O5554"/>
      <c r="U5554"/>
      <c r="V5554"/>
    </row>
    <row r="5555" spans="6:22" x14ac:dyDescent="0.2">
      <c r="F5555"/>
      <c r="M5555" s="2"/>
      <c r="N5555"/>
      <c r="O5555"/>
      <c r="U5555"/>
      <c r="V5555"/>
    </row>
    <row r="5556" spans="6:22" x14ac:dyDescent="0.2">
      <c r="F5556"/>
      <c r="M5556" s="2"/>
      <c r="N5556"/>
      <c r="O5556"/>
      <c r="U5556"/>
      <c r="V5556"/>
    </row>
    <row r="5557" spans="6:22" x14ac:dyDescent="0.2">
      <c r="F5557"/>
      <c r="M5557" s="2"/>
      <c r="N5557"/>
      <c r="O5557"/>
      <c r="U5557"/>
      <c r="V5557"/>
    </row>
    <row r="5558" spans="6:22" x14ac:dyDescent="0.2">
      <c r="F5558"/>
      <c r="M5558" s="2"/>
      <c r="N5558"/>
      <c r="O5558"/>
      <c r="U5558"/>
      <c r="V5558"/>
    </row>
    <row r="5559" spans="6:22" x14ac:dyDescent="0.2">
      <c r="F5559"/>
      <c r="M5559" s="2"/>
      <c r="N5559"/>
      <c r="O5559"/>
      <c r="U5559"/>
      <c r="V5559"/>
    </row>
    <row r="5560" spans="6:22" x14ac:dyDescent="0.2">
      <c r="F5560"/>
      <c r="M5560" s="2"/>
      <c r="N5560"/>
      <c r="O5560"/>
      <c r="U5560"/>
      <c r="V5560"/>
    </row>
    <row r="5561" spans="6:22" x14ac:dyDescent="0.2">
      <c r="F5561"/>
      <c r="M5561" s="2"/>
      <c r="N5561"/>
      <c r="O5561"/>
      <c r="U5561"/>
      <c r="V5561"/>
    </row>
    <row r="5562" spans="6:22" x14ac:dyDescent="0.2">
      <c r="F5562"/>
      <c r="M5562" s="2"/>
      <c r="N5562"/>
      <c r="O5562"/>
      <c r="U5562"/>
      <c r="V5562"/>
    </row>
    <row r="5563" spans="6:22" x14ac:dyDescent="0.2">
      <c r="F5563"/>
      <c r="M5563" s="2"/>
      <c r="N5563"/>
      <c r="O5563"/>
      <c r="U5563"/>
      <c r="V5563"/>
    </row>
    <row r="5564" spans="6:22" x14ac:dyDescent="0.2">
      <c r="F5564"/>
      <c r="M5564" s="2"/>
      <c r="N5564"/>
      <c r="O5564"/>
      <c r="U5564"/>
      <c r="V5564"/>
    </row>
    <row r="5565" spans="6:22" x14ac:dyDescent="0.2">
      <c r="F5565"/>
      <c r="M5565" s="2"/>
      <c r="N5565"/>
      <c r="O5565"/>
      <c r="U5565"/>
      <c r="V5565"/>
    </row>
    <row r="5566" spans="6:22" x14ac:dyDescent="0.2">
      <c r="F5566"/>
      <c r="M5566" s="2"/>
      <c r="N5566"/>
      <c r="O5566"/>
      <c r="U5566"/>
      <c r="V5566"/>
    </row>
    <row r="5567" spans="6:22" x14ac:dyDescent="0.2">
      <c r="F5567"/>
      <c r="M5567" s="2"/>
      <c r="N5567"/>
      <c r="O5567"/>
      <c r="U5567"/>
      <c r="V5567"/>
    </row>
    <row r="5568" spans="6:22" x14ac:dyDescent="0.2">
      <c r="F5568"/>
      <c r="M5568" s="2"/>
      <c r="N5568"/>
      <c r="O5568"/>
      <c r="U5568"/>
      <c r="V5568"/>
    </row>
    <row r="5569" spans="6:22" x14ac:dyDescent="0.2">
      <c r="F5569"/>
      <c r="M5569" s="2"/>
      <c r="N5569"/>
      <c r="O5569"/>
      <c r="U5569"/>
      <c r="V5569"/>
    </row>
    <row r="5570" spans="6:22" x14ac:dyDescent="0.2">
      <c r="F5570"/>
      <c r="M5570" s="2"/>
      <c r="N5570"/>
      <c r="O5570"/>
      <c r="U5570"/>
      <c r="V5570"/>
    </row>
    <row r="5571" spans="6:22" x14ac:dyDescent="0.2">
      <c r="F5571"/>
      <c r="M5571" s="2"/>
      <c r="N5571"/>
      <c r="O5571"/>
      <c r="U5571"/>
      <c r="V5571"/>
    </row>
    <row r="5572" spans="6:22" x14ac:dyDescent="0.2">
      <c r="F5572"/>
      <c r="M5572" s="2"/>
      <c r="N5572"/>
      <c r="O5572"/>
      <c r="U5572"/>
      <c r="V5572"/>
    </row>
    <row r="5573" spans="6:22" x14ac:dyDescent="0.2">
      <c r="F5573"/>
      <c r="M5573" s="2"/>
      <c r="N5573"/>
      <c r="O5573"/>
      <c r="U5573"/>
      <c r="V5573"/>
    </row>
    <row r="5574" spans="6:22" x14ac:dyDescent="0.2">
      <c r="F5574"/>
      <c r="M5574" s="2"/>
      <c r="N5574"/>
      <c r="O5574"/>
      <c r="U5574"/>
      <c r="V5574"/>
    </row>
    <row r="5575" spans="6:22" x14ac:dyDescent="0.2">
      <c r="F5575"/>
      <c r="M5575" s="2"/>
      <c r="N5575"/>
      <c r="O5575"/>
      <c r="U5575"/>
      <c r="V5575"/>
    </row>
    <row r="5576" spans="6:22" x14ac:dyDescent="0.2">
      <c r="F5576"/>
      <c r="M5576" s="2"/>
      <c r="N5576"/>
      <c r="O5576"/>
      <c r="U5576"/>
      <c r="V5576"/>
    </row>
    <row r="5577" spans="6:22" x14ac:dyDescent="0.2">
      <c r="F5577"/>
      <c r="M5577" s="2"/>
      <c r="N5577"/>
      <c r="O5577"/>
      <c r="U5577"/>
      <c r="V5577"/>
    </row>
    <row r="5578" spans="6:22" x14ac:dyDescent="0.2">
      <c r="F5578"/>
      <c r="M5578" s="2"/>
      <c r="N5578"/>
      <c r="O5578"/>
      <c r="U5578"/>
      <c r="V5578"/>
    </row>
    <row r="5579" spans="6:22" x14ac:dyDescent="0.2">
      <c r="F5579"/>
      <c r="M5579" s="2"/>
      <c r="N5579"/>
      <c r="O5579"/>
      <c r="U5579"/>
      <c r="V5579"/>
    </row>
    <row r="5580" spans="6:22" x14ac:dyDescent="0.2">
      <c r="F5580"/>
      <c r="M5580" s="2"/>
      <c r="N5580"/>
      <c r="O5580"/>
      <c r="U5580"/>
      <c r="V5580"/>
    </row>
    <row r="5581" spans="6:22" x14ac:dyDescent="0.2">
      <c r="F5581"/>
      <c r="M5581" s="2"/>
      <c r="N5581"/>
      <c r="O5581"/>
      <c r="U5581"/>
      <c r="V5581"/>
    </row>
    <row r="5582" spans="6:22" x14ac:dyDescent="0.2">
      <c r="F5582"/>
      <c r="M5582" s="2"/>
      <c r="N5582"/>
      <c r="O5582"/>
      <c r="U5582"/>
      <c r="V5582"/>
    </row>
    <row r="5583" spans="6:22" x14ac:dyDescent="0.2">
      <c r="F5583"/>
      <c r="M5583" s="2"/>
      <c r="N5583"/>
      <c r="O5583"/>
      <c r="U5583"/>
      <c r="V5583"/>
    </row>
    <row r="5584" spans="6:22" x14ac:dyDescent="0.2">
      <c r="F5584"/>
      <c r="M5584" s="2"/>
      <c r="N5584"/>
      <c r="O5584"/>
      <c r="U5584"/>
      <c r="V5584"/>
    </row>
    <row r="5585" spans="6:22" x14ac:dyDescent="0.2">
      <c r="F5585"/>
      <c r="M5585" s="2"/>
      <c r="N5585"/>
      <c r="O5585"/>
      <c r="U5585"/>
      <c r="V5585"/>
    </row>
    <row r="5586" spans="6:22" x14ac:dyDescent="0.2">
      <c r="F5586"/>
      <c r="M5586" s="2"/>
      <c r="N5586"/>
      <c r="O5586"/>
      <c r="U5586"/>
      <c r="V5586"/>
    </row>
    <row r="5587" spans="6:22" x14ac:dyDescent="0.2">
      <c r="F5587"/>
      <c r="M5587" s="2"/>
      <c r="N5587"/>
      <c r="O5587"/>
      <c r="U5587"/>
      <c r="V5587"/>
    </row>
    <row r="5588" spans="6:22" x14ac:dyDescent="0.2">
      <c r="F5588"/>
      <c r="M5588" s="2"/>
      <c r="N5588"/>
      <c r="O5588"/>
      <c r="U5588"/>
      <c r="V5588"/>
    </row>
    <row r="5589" spans="6:22" x14ac:dyDescent="0.2">
      <c r="F5589"/>
      <c r="M5589" s="2"/>
      <c r="N5589"/>
      <c r="O5589"/>
      <c r="U5589"/>
      <c r="V5589"/>
    </row>
    <row r="5590" spans="6:22" x14ac:dyDescent="0.2">
      <c r="F5590"/>
      <c r="M5590" s="2"/>
      <c r="N5590"/>
      <c r="O5590"/>
      <c r="U5590"/>
      <c r="V5590"/>
    </row>
    <row r="5591" spans="6:22" x14ac:dyDescent="0.2">
      <c r="F5591"/>
      <c r="M5591" s="2"/>
      <c r="N5591"/>
      <c r="O5591"/>
      <c r="U5591"/>
      <c r="V5591"/>
    </row>
    <row r="5592" spans="6:22" x14ac:dyDescent="0.2">
      <c r="F5592"/>
      <c r="M5592" s="2"/>
      <c r="N5592"/>
      <c r="O5592"/>
      <c r="U5592"/>
      <c r="V5592"/>
    </row>
    <row r="5593" spans="6:22" x14ac:dyDescent="0.2">
      <c r="F5593"/>
      <c r="M5593" s="2"/>
      <c r="N5593"/>
      <c r="O5593"/>
      <c r="U5593"/>
      <c r="V5593"/>
    </row>
    <row r="5594" spans="6:22" x14ac:dyDescent="0.2">
      <c r="F5594"/>
      <c r="M5594" s="2"/>
      <c r="N5594"/>
      <c r="O5594"/>
      <c r="U5594"/>
      <c r="V5594"/>
    </row>
    <row r="5595" spans="6:22" x14ac:dyDescent="0.2">
      <c r="F5595"/>
      <c r="M5595" s="2"/>
      <c r="N5595"/>
      <c r="O5595"/>
      <c r="U5595"/>
      <c r="V5595"/>
    </row>
    <row r="5596" spans="6:22" x14ac:dyDescent="0.2">
      <c r="F5596"/>
      <c r="M5596" s="2"/>
      <c r="N5596"/>
      <c r="O5596"/>
      <c r="U5596"/>
      <c r="V5596"/>
    </row>
    <row r="5597" spans="6:22" x14ac:dyDescent="0.2">
      <c r="F5597"/>
      <c r="M5597" s="2"/>
      <c r="N5597"/>
      <c r="O5597"/>
      <c r="U5597"/>
      <c r="V5597"/>
    </row>
    <row r="5598" spans="6:22" x14ac:dyDescent="0.2">
      <c r="F5598"/>
      <c r="M5598" s="2"/>
      <c r="N5598"/>
      <c r="O5598"/>
      <c r="U5598"/>
      <c r="V5598"/>
    </row>
    <row r="5599" spans="6:22" x14ac:dyDescent="0.2">
      <c r="F5599"/>
      <c r="M5599" s="2"/>
      <c r="N5599"/>
      <c r="O5599"/>
      <c r="U5599"/>
      <c r="V5599"/>
    </row>
    <row r="5600" spans="6:22" x14ac:dyDescent="0.2">
      <c r="F5600"/>
      <c r="M5600" s="2"/>
      <c r="N5600"/>
      <c r="O5600"/>
      <c r="U5600"/>
      <c r="V5600"/>
    </row>
    <row r="5601" spans="6:22" x14ac:dyDescent="0.2">
      <c r="F5601"/>
      <c r="M5601" s="2"/>
      <c r="N5601"/>
      <c r="O5601"/>
      <c r="U5601"/>
      <c r="V5601"/>
    </row>
    <row r="5602" spans="6:22" x14ac:dyDescent="0.2">
      <c r="F5602"/>
      <c r="M5602" s="2"/>
      <c r="N5602"/>
      <c r="O5602"/>
      <c r="U5602"/>
      <c r="V5602"/>
    </row>
    <row r="5603" spans="6:22" x14ac:dyDescent="0.2">
      <c r="F5603"/>
      <c r="M5603" s="2"/>
      <c r="N5603"/>
      <c r="O5603"/>
      <c r="U5603"/>
      <c r="V5603"/>
    </row>
    <row r="5604" spans="6:22" x14ac:dyDescent="0.2">
      <c r="F5604"/>
      <c r="M5604" s="2"/>
      <c r="N5604"/>
      <c r="O5604"/>
      <c r="U5604"/>
      <c r="V5604"/>
    </row>
    <row r="5605" spans="6:22" x14ac:dyDescent="0.2">
      <c r="F5605"/>
      <c r="M5605" s="2"/>
      <c r="N5605"/>
      <c r="O5605"/>
      <c r="U5605"/>
      <c r="V5605"/>
    </row>
    <row r="5606" spans="6:22" x14ac:dyDescent="0.2">
      <c r="F5606"/>
      <c r="M5606" s="2"/>
      <c r="N5606"/>
      <c r="O5606"/>
      <c r="U5606"/>
      <c r="V5606"/>
    </row>
    <row r="5607" spans="6:22" x14ac:dyDescent="0.2">
      <c r="F5607"/>
      <c r="M5607" s="2"/>
      <c r="N5607"/>
      <c r="O5607"/>
      <c r="U5607"/>
      <c r="V5607"/>
    </row>
    <row r="5608" spans="6:22" x14ac:dyDescent="0.2">
      <c r="F5608"/>
      <c r="M5608" s="2"/>
      <c r="N5608"/>
      <c r="O5608"/>
      <c r="U5608"/>
      <c r="V5608"/>
    </row>
    <row r="5609" spans="6:22" x14ac:dyDescent="0.2">
      <c r="F5609"/>
      <c r="M5609" s="2"/>
      <c r="N5609"/>
      <c r="O5609"/>
      <c r="U5609"/>
      <c r="V5609"/>
    </row>
    <row r="5610" spans="6:22" x14ac:dyDescent="0.2">
      <c r="F5610"/>
      <c r="M5610" s="2"/>
      <c r="N5610"/>
      <c r="O5610"/>
      <c r="U5610"/>
      <c r="V5610"/>
    </row>
    <row r="5611" spans="6:22" x14ac:dyDescent="0.2">
      <c r="F5611"/>
      <c r="M5611" s="2"/>
      <c r="N5611"/>
      <c r="O5611"/>
      <c r="U5611"/>
      <c r="V5611"/>
    </row>
    <row r="5612" spans="6:22" x14ac:dyDescent="0.2">
      <c r="F5612"/>
      <c r="M5612" s="2"/>
      <c r="N5612"/>
      <c r="O5612"/>
      <c r="U5612"/>
      <c r="V5612"/>
    </row>
    <row r="5613" spans="6:22" x14ac:dyDescent="0.2">
      <c r="F5613"/>
      <c r="M5613" s="2"/>
      <c r="N5613"/>
      <c r="O5613"/>
      <c r="U5613"/>
      <c r="V5613"/>
    </row>
    <row r="5614" spans="6:22" x14ac:dyDescent="0.2">
      <c r="F5614"/>
      <c r="M5614" s="2"/>
      <c r="N5614"/>
      <c r="O5614"/>
      <c r="U5614"/>
      <c r="V5614"/>
    </row>
    <row r="5615" spans="6:22" x14ac:dyDescent="0.2">
      <c r="F5615"/>
      <c r="M5615" s="2"/>
      <c r="N5615"/>
      <c r="O5615"/>
      <c r="U5615"/>
      <c r="V5615"/>
    </row>
    <row r="5616" spans="6:22" x14ac:dyDescent="0.2">
      <c r="F5616"/>
      <c r="M5616" s="2"/>
      <c r="N5616"/>
      <c r="O5616"/>
      <c r="U5616"/>
      <c r="V5616"/>
    </row>
    <row r="5617" spans="6:22" x14ac:dyDescent="0.2">
      <c r="F5617"/>
      <c r="M5617" s="2"/>
      <c r="N5617"/>
      <c r="O5617"/>
      <c r="U5617"/>
      <c r="V5617"/>
    </row>
    <row r="5618" spans="6:22" x14ac:dyDescent="0.2">
      <c r="F5618"/>
      <c r="M5618" s="2"/>
      <c r="N5618"/>
      <c r="O5618"/>
      <c r="U5618"/>
      <c r="V5618"/>
    </row>
    <row r="5619" spans="6:22" x14ac:dyDescent="0.2">
      <c r="F5619"/>
      <c r="M5619" s="2"/>
      <c r="N5619"/>
      <c r="O5619"/>
      <c r="U5619"/>
      <c r="V5619"/>
    </row>
    <row r="5620" spans="6:22" x14ac:dyDescent="0.2">
      <c r="F5620"/>
      <c r="M5620" s="2"/>
      <c r="N5620"/>
      <c r="O5620"/>
      <c r="U5620"/>
      <c r="V5620"/>
    </row>
    <row r="5621" spans="6:22" x14ac:dyDescent="0.2">
      <c r="F5621"/>
      <c r="M5621" s="2"/>
      <c r="N5621"/>
      <c r="O5621"/>
      <c r="U5621"/>
      <c r="V5621"/>
    </row>
    <row r="5622" spans="6:22" x14ac:dyDescent="0.2">
      <c r="F5622"/>
      <c r="M5622" s="2"/>
      <c r="N5622"/>
      <c r="O5622"/>
      <c r="U5622"/>
      <c r="V5622"/>
    </row>
    <row r="5623" spans="6:22" x14ac:dyDescent="0.2">
      <c r="F5623"/>
      <c r="M5623" s="2"/>
      <c r="N5623"/>
      <c r="O5623"/>
      <c r="U5623"/>
      <c r="V5623"/>
    </row>
    <row r="5624" spans="6:22" x14ac:dyDescent="0.2">
      <c r="F5624"/>
      <c r="M5624" s="2"/>
      <c r="N5624"/>
      <c r="O5624"/>
      <c r="U5624"/>
      <c r="V5624"/>
    </row>
    <row r="5625" spans="6:22" x14ac:dyDescent="0.2">
      <c r="F5625"/>
      <c r="M5625" s="2"/>
      <c r="N5625"/>
      <c r="O5625"/>
      <c r="U5625"/>
      <c r="V5625"/>
    </row>
    <row r="5626" spans="6:22" x14ac:dyDescent="0.2">
      <c r="F5626"/>
      <c r="M5626" s="2"/>
      <c r="N5626"/>
      <c r="O5626"/>
      <c r="U5626"/>
      <c r="V5626"/>
    </row>
    <row r="5627" spans="6:22" x14ac:dyDescent="0.2">
      <c r="F5627"/>
      <c r="M5627" s="2"/>
      <c r="N5627"/>
      <c r="O5627"/>
      <c r="U5627"/>
      <c r="V5627"/>
    </row>
    <row r="5628" spans="6:22" x14ac:dyDescent="0.2">
      <c r="F5628"/>
      <c r="M5628" s="2"/>
      <c r="N5628"/>
      <c r="O5628"/>
      <c r="U5628"/>
      <c r="V5628"/>
    </row>
    <row r="5629" spans="6:22" x14ac:dyDescent="0.2">
      <c r="F5629"/>
      <c r="M5629" s="2"/>
      <c r="N5629"/>
      <c r="O5629"/>
      <c r="U5629"/>
      <c r="V5629"/>
    </row>
    <row r="5630" spans="6:22" x14ac:dyDescent="0.2">
      <c r="F5630"/>
      <c r="M5630" s="2"/>
      <c r="N5630"/>
      <c r="O5630"/>
      <c r="U5630"/>
      <c r="V5630"/>
    </row>
    <row r="5631" spans="6:22" x14ac:dyDescent="0.2">
      <c r="F5631"/>
      <c r="M5631" s="2"/>
      <c r="N5631"/>
      <c r="O5631"/>
      <c r="U5631"/>
      <c r="V5631"/>
    </row>
    <row r="5632" spans="6:22" x14ac:dyDescent="0.2">
      <c r="F5632"/>
      <c r="M5632" s="2"/>
      <c r="N5632"/>
      <c r="O5632"/>
      <c r="U5632"/>
      <c r="V5632"/>
    </row>
    <row r="5633" spans="6:22" x14ac:dyDescent="0.2">
      <c r="F5633"/>
      <c r="M5633" s="2"/>
      <c r="N5633"/>
      <c r="O5633"/>
      <c r="U5633"/>
      <c r="V5633"/>
    </row>
    <row r="5634" spans="6:22" x14ac:dyDescent="0.2">
      <c r="F5634"/>
      <c r="M5634" s="2"/>
      <c r="N5634"/>
      <c r="O5634"/>
      <c r="U5634"/>
      <c r="V5634"/>
    </row>
    <row r="5635" spans="6:22" x14ac:dyDescent="0.2">
      <c r="F5635"/>
      <c r="M5635" s="2"/>
      <c r="N5635"/>
      <c r="O5635"/>
      <c r="U5635"/>
      <c r="V5635"/>
    </row>
    <row r="5636" spans="6:22" x14ac:dyDescent="0.2">
      <c r="F5636"/>
      <c r="M5636" s="2"/>
      <c r="N5636"/>
      <c r="O5636"/>
      <c r="U5636"/>
      <c r="V5636"/>
    </row>
    <row r="5637" spans="6:22" x14ac:dyDescent="0.2">
      <c r="F5637"/>
      <c r="M5637" s="2"/>
      <c r="N5637"/>
      <c r="O5637"/>
      <c r="U5637"/>
      <c r="V5637"/>
    </row>
    <row r="5638" spans="6:22" x14ac:dyDescent="0.2">
      <c r="F5638"/>
      <c r="M5638" s="2"/>
      <c r="N5638"/>
      <c r="O5638"/>
      <c r="U5638"/>
      <c r="V5638"/>
    </row>
    <row r="5639" spans="6:22" x14ac:dyDescent="0.2">
      <c r="F5639"/>
      <c r="M5639" s="2"/>
      <c r="N5639"/>
      <c r="O5639"/>
      <c r="U5639"/>
      <c r="V5639"/>
    </row>
    <row r="5640" spans="6:22" x14ac:dyDescent="0.2">
      <c r="F5640"/>
      <c r="M5640" s="2"/>
      <c r="N5640"/>
      <c r="O5640"/>
      <c r="U5640"/>
      <c r="V5640"/>
    </row>
    <row r="5641" spans="6:22" x14ac:dyDescent="0.2">
      <c r="F5641"/>
      <c r="M5641" s="2"/>
      <c r="N5641"/>
      <c r="O5641"/>
      <c r="U5641"/>
      <c r="V5641"/>
    </row>
    <row r="5642" spans="6:22" x14ac:dyDescent="0.2">
      <c r="F5642"/>
      <c r="M5642" s="2"/>
      <c r="N5642"/>
      <c r="O5642"/>
      <c r="U5642"/>
      <c r="V5642"/>
    </row>
    <row r="5643" spans="6:22" x14ac:dyDescent="0.2">
      <c r="F5643"/>
      <c r="M5643" s="2"/>
      <c r="N5643"/>
      <c r="O5643"/>
      <c r="U5643"/>
      <c r="V5643"/>
    </row>
    <row r="5644" spans="6:22" x14ac:dyDescent="0.2">
      <c r="F5644"/>
      <c r="M5644" s="2"/>
      <c r="N5644"/>
      <c r="O5644"/>
      <c r="U5644"/>
      <c r="V5644"/>
    </row>
    <row r="5645" spans="6:22" x14ac:dyDescent="0.2">
      <c r="F5645"/>
      <c r="M5645" s="2"/>
      <c r="N5645"/>
      <c r="O5645"/>
      <c r="U5645"/>
      <c r="V5645"/>
    </row>
    <row r="5646" spans="6:22" x14ac:dyDescent="0.2">
      <c r="F5646"/>
      <c r="M5646" s="2"/>
      <c r="N5646"/>
      <c r="O5646"/>
      <c r="U5646"/>
      <c r="V5646"/>
    </row>
    <row r="5647" spans="6:22" x14ac:dyDescent="0.2">
      <c r="F5647"/>
      <c r="M5647" s="2"/>
      <c r="N5647"/>
      <c r="O5647"/>
      <c r="U5647"/>
      <c r="V5647"/>
    </row>
    <row r="5648" spans="6:22" x14ac:dyDescent="0.2">
      <c r="F5648"/>
      <c r="M5648" s="2"/>
      <c r="N5648"/>
      <c r="O5648"/>
      <c r="U5648"/>
      <c r="V5648"/>
    </row>
    <row r="5649" spans="6:22" x14ac:dyDescent="0.2">
      <c r="F5649"/>
      <c r="M5649" s="2"/>
      <c r="N5649"/>
      <c r="O5649"/>
      <c r="U5649"/>
      <c r="V5649"/>
    </row>
    <row r="5650" spans="6:22" x14ac:dyDescent="0.2">
      <c r="F5650"/>
      <c r="M5650" s="2"/>
      <c r="N5650"/>
      <c r="O5650"/>
      <c r="U5650"/>
      <c r="V5650"/>
    </row>
    <row r="5651" spans="6:22" x14ac:dyDescent="0.2">
      <c r="F5651"/>
      <c r="M5651" s="2"/>
      <c r="N5651"/>
      <c r="O5651"/>
      <c r="U5651"/>
      <c r="V5651"/>
    </row>
    <row r="5652" spans="6:22" x14ac:dyDescent="0.2">
      <c r="F5652"/>
      <c r="M5652" s="2"/>
      <c r="N5652"/>
      <c r="O5652"/>
      <c r="U5652"/>
      <c r="V5652"/>
    </row>
    <row r="5653" spans="6:22" x14ac:dyDescent="0.2">
      <c r="F5653"/>
      <c r="M5653" s="2"/>
      <c r="N5653"/>
      <c r="O5653"/>
      <c r="U5653"/>
      <c r="V5653"/>
    </row>
    <row r="5654" spans="6:22" x14ac:dyDescent="0.2">
      <c r="F5654"/>
      <c r="M5654" s="2"/>
      <c r="N5654"/>
      <c r="O5654"/>
      <c r="U5654"/>
      <c r="V5654"/>
    </row>
    <row r="5655" spans="6:22" x14ac:dyDescent="0.2">
      <c r="F5655"/>
      <c r="M5655" s="2"/>
      <c r="N5655"/>
      <c r="O5655"/>
      <c r="U5655"/>
      <c r="V5655"/>
    </row>
    <row r="5656" spans="6:22" x14ac:dyDescent="0.2">
      <c r="F5656"/>
      <c r="M5656" s="2"/>
      <c r="N5656"/>
      <c r="O5656"/>
      <c r="U5656"/>
      <c r="V5656"/>
    </row>
    <row r="5657" spans="6:22" x14ac:dyDescent="0.2">
      <c r="F5657"/>
      <c r="M5657" s="2"/>
      <c r="N5657"/>
      <c r="O5657"/>
      <c r="U5657"/>
      <c r="V5657"/>
    </row>
    <row r="5658" spans="6:22" x14ac:dyDescent="0.2">
      <c r="F5658"/>
      <c r="M5658" s="2"/>
      <c r="N5658"/>
      <c r="O5658"/>
      <c r="U5658"/>
      <c r="V5658"/>
    </row>
    <row r="5659" spans="6:22" x14ac:dyDescent="0.2">
      <c r="F5659"/>
      <c r="M5659" s="2"/>
      <c r="N5659"/>
      <c r="O5659"/>
      <c r="U5659"/>
      <c r="V5659"/>
    </row>
    <row r="5660" spans="6:22" x14ac:dyDescent="0.2">
      <c r="F5660"/>
      <c r="M5660" s="2"/>
      <c r="N5660"/>
      <c r="O5660"/>
      <c r="U5660"/>
      <c r="V5660"/>
    </row>
    <row r="5661" spans="6:22" x14ac:dyDescent="0.2">
      <c r="F5661"/>
      <c r="M5661" s="2"/>
      <c r="N5661"/>
      <c r="O5661"/>
      <c r="U5661"/>
      <c r="V5661"/>
    </row>
    <row r="5662" spans="6:22" x14ac:dyDescent="0.2">
      <c r="F5662"/>
      <c r="M5662" s="2"/>
      <c r="N5662"/>
      <c r="O5662"/>
      <c r="U5662"/>
      <c r="V5662"/>
    </row>
    <row r="5663" spans="6:22" x14ac:dyDescent="0.2">
      <c r="F5663"/>
      <c r="M5663" s="2"/>
      <c r="N5663"/>
      <c r="O5663"/>
      <c r="U5663"/>
      <c r="V5663"/>
    </row>
    <row r="5664" spans="6:22" x14ac:dyDescent="0.2">
      <c r="F5664"/>
      <c r="M5664" s="2"/>
      <c r="N5664"/>
      <c r="O5664"/>
      <c r="U5664"/>
      <c r="V5664"/>
    </row>
    <row r="5665" spans="6:22" x14ac:dyDescent="0.2">
      <c r="F5665"/>
      <c r="M5665" s="2"/>
      <c r="N5665"/>
      <c r="O5665"/>
      <c r="U5665"/>
      <c r="V5665"/>
    </row>
    <row r="5666" spans="6:22" x14ac:dyDescent="0.2">
      <c r="F5666"/>
      <c r="M5666" s="2"/>
      <c r="N5666"/>
      <c r="O5666"/>
      <c r="U5666"/>
      <c r="V5666"/>
    </row>
    <row r="5667" spans="6:22" x14ac:dyDescent="0.2">
      <c r="F5667"/>
      <c r="M5667" s="2"/>
      <c r="N5667"/>
      <c r="O5667"/>
      <c r="U5667"/>
      <c r="V5667"/>
    </row>
    <row r="5668" spans="6:22" x14ac:dyDescent="0.2">
      <c r="F5668"/>
      <c r="M5668" s="2"/>
      <c r="N5668"/>
      <c r="O5668"/>
      <c r="U5668"/>
      <c r="V5668"/>
    </row>
    <row r="5669" spans="6:22" x14ac:dyDescent="0.2">
      <c r="F5669"/>
      <c r="M5669" s="2"/>
      <c r="N5669"/>
      <c r="O5669"/>
      <c r="U5669"/>
      <c r="V5669"/>
    </row>
    <row r="5670" spans="6:22" x14ac:dyDescent="0.2">
      <c r="F5670"/>
      <c r="M5670" s="2"/>
      <c r="N5670"/>
      <c r="O5670"/>
      <c r="U5670"/>
      <c r="V5670"/>
    </row>
    <row r="5671" spans="6:22" x14ac:dyDescent="0.2">
      <c r="F5671"/>
      <c r="M5671" s="2"/>
      <c r="N5671"/>
      <c r="O5671"/>
      <c r="U5671"/>
      <c r="V5671"/>
    </row>
    <row r="5672" spans="6:22" x14ac:dyDescent="0.2">
      <c r="F5672"/>
      <c r="M5672" s="2"/>
      <c r="N5672"/>
      <c r="O5672"/>
      <c r="U5672"/>
      <c r="V5672"/>
    </row>
    <row r="5673" spans="6:22" x14ac:dyDescent="0.2">
      <c r="F5673"/>
      <c r="M5673" s="2"/>
      <c r="N5673"/>
      <c r="O5673"/>
      <c r="U5673"/>
      <c r="V5673"/>
    </row>
    <row r="5674" spans="6:22" x14ac:dyDescent="0.2">
      <c r="F5674"/>
      <c r="M5674" s="2"/>
      <c r="N5674"/>
      <c r="O5674"/>
      <c r="U5674"/>
      <c r="V5674"/>
    </row>
    <row r="5675" spans="6:22" x14ac:dyDescent="0.2">
      <c r="F5675"/>
      <c r="M5675" s="2"/>
      <c r="N5675"/>
      <c r="O5675"/>
      <c r="U5675"/>
      <c r="V5675"/>
    </row>
    <row r="5676" spans="6:22" x14ac:dyDescent="0.2">
      <c r="F5676"/>
      <c r="M5676" s="2"/>
      <c r="N5676"/>
      <c r="O5676"/>
      <c r="U5676"/>
      <c r="V5676"/>
    </row>
    <row r="5677" spans="6:22" x14ac:dyDescent="0.2">
      <c r="F5677"/>
      <c r="M5677" s="2"/>
      <c r="N5677"/>
      <c r="O5677"/>
      <c r="U5677"/>
      <c r="V5677"/>
    </row>
    <row r="5678" spans="6:22" x14ac:dyDescent="0.2">
      <c r="F5678"/>
      <c r="M5678" s="2"/>
      <c r="N5678"/>
      <c r="O5678"/>
      <c r="U5678"/>
      <c r="V5678"/>
    </row>
    <row r="5679" spans="6:22" x14ac:dyDescent="0.2">
      <c r="F5679"/>
      <c r="M5679" s="2"/>
      <c r="N5679"/>
      <c r="O5679"/>
      <c r="U5679"/>
      <c r="V5679"/>
    </row>
    <row r="5680" spans="6:22" x14ac:dyDescent="0.2">
      <c r="F5680"/>
      <c r="M5680" s="2"/>
      <c r="N5680"/>
      <c r="O5680"/>
      <c r="U5680"/>
      <c r="V5680"/>
    </row>
    <row r="5681" spans="6:22" x14ac:dyDescent="0.2">
      <c r="F5681"/>
      <c r="M5681" s="2"/>
      <c r="N5681"/>
      <c r="O5681"/>
      <c r="U5681"/>
      <c r="V5681"/>
    </row>
    <row r="5682" spans="6:22" x14ac:dyDescent="0.2">
      <c r="F5682"/>
      <c r="M5682" s="2"/>
      <c r="N5682"/>
      <c r="O5682"/>
      <c r="U5682"/>
      <c r="V5682"/>
    </row>
    <row r="5683" spans="6:22" x14ac:dyDescent="0.2">
      <c r="F5683"/>
      <c r="M5683" s="2"/>
      <c r="N5683"/>
      <c r="O5683"/>
      <c r="U5683"/>
      <c r="V5683"/>
    </row>
    <row r="5684" spans="6:22" x14ac:dyDescent="0.2">
      <c r="F5684"/>
      <c r="M5684" s="2"/>
      <c r="N5684"/>
      <c r="O5684"/>
      <c r="U5684"/>
      <c r="V5684"/>
    </row>
    <row r="5685" spans="6:22" x14ac:dyDescent="0.2">
      <c r="F5685"/>
      <c r="M5685" s="2"/>
      <c r="N5685"/>
      <c r="O5685"/>
      <c r="U5685"/>
      <c r="V5685"/>
    </row>
    <row r="5686" spans="6:22" x14ac:dyDescent="0.2">
      <c r="F5686"/>
      <c r="M5686" s="2"/>
      <c r="N5686"/>
      <c r="O5686"/>
      <c r="U5686"/>
      <c r="V5686"/>
    </row>
    <row r="5687" spans="6:22" x14ac:dyDescent="0.2">
      <c r="F5687"/>
      <c r="M5687" s="2"/>
      <c r="N5687"/>
      <c r="O5687"/>
      <c r="U5687"/>
      <c r="V5687"/>
    </row>
    <row r="5688" spans="6:22" x14ac:dyDescent="0.2">
      <c r="F5688"/>
      <c r="M5688" s="2"/>
      <c r="N5688"/>
      <c r="O5688"/>
      <c r="U5688"/>
      <c r="V5688"/>
    </row>
    <row r="5689" spans="6:22" x14ac:dyDescent="0.2">
      <c r="F5689"/>
      <c r="M5689" s="2"/>
      <c r="N5689"/>
      <c r="O5689"/>
      <c r="U5689"/>
      <c r="V5689"/>
    </row>
    <row r="5690" spans="6:22" x14ac:dyDescent="0.2">
      <c r="F5690"/>
      <c r="M5690" s="2"/>
      <c r="N5690"/>
      <c r="O5690"/>
      <c r="U5690"/>
      <c r="V5690"/>
    </row>
    <row r="5691" spans="6:22" x14ac:dyDescent="0.2">
      <c r="F5691"/>
      <c r="M5691" s="2"/>
      <c r="N5691"/>
      <c r="O5691"/>
      <c r="U5691"/>
      <c r="V5691"/>
    </row>
    <row r="5692" spans="6:22" x14ac:dyDescent="0.2">
      <c r="F5692"/>
      <c r="M5692" s="2"/>
      <c r="N5692"/>
      <c r="O5692"/>
      <c r="U5692"/>
      <c r="V5692"/>
    </row>
    <row r="5693" spans="6:22" x14ac:dyDescent="0.2">
      <c r="F5693"/>
      <c r="M5693" s="2"/>
      <c r="N5693"/>
      <c r="O5693"/>
      <c r="U5693"/>
      <c r="V5693"/>
    </row>
    <row r="5694" spans="6:22" x14ac:dyDescent="0.2">
      <c r="F5694"/>
      <c r="M5694" s="2"/>
      <c r="N5694"/>
      <c r="O5694"/>
      <c r="U5694"/>
      <c r="V5694"/>
    </row>
    <row r="5695" spans="6:22" x14ac:dyDescent="0.2">
      <c r="F5695"/>
      <c r="M5695" s="2"/>
      <c r="N5695"/>
      <c r="O5695"/>
      <c r="U5695"/>
      <c r="V5695"/>
    </row>
    <row r="5696" spans="6:22" x14ac:dyDescent="0.2">
      <c r="F5696"/>
      <c r="M5696" s="2"/>
      <c r="N5696"/>
      <c r="O5696"/>
      <c r="U5696"/>
      <c r="V5696"/>
    </row>
    <row r="5697" spans="6:22" x14ac:dyDescent="0.2">
      <c r="F5697"/>
      <c r="M5697" s="2"/>
      <c r="N5697"/>
      <c r="O5697"/>
      <c r="U5697"/>
      <c r="V5697"/>
    </row>
    <row r="5698" spans="6:22" x14ac:dyDescent="0.2">
      <c r="F5698"/>
      <c r="M5698" s="2"/>
      <c r="N5698"/>
      <c r="O5698"/>
      <c r="U5698"/>
      <c r="V5698"/>
    </row>
    <row r="5699" spans="6:22" x14ac:dyDescent="0.2">
      <c r="F5699"/>
      <c r="M5699" s="2"/>
      <c r="N5699"/>
      <c r="O5699"/>
      <c r="U5699"/>
      <c r="V5699"/>
    </row>
    <row r="5700" spans="6:22" x14ac:dyDescent="0.2">
      <c r="F5700"/>
      <c r="M5700" s="2"/>
      <c r="N5700"/>
      <c r="O5700"/>
      <c r="U5700"/>
      <c r="V5700"/>
    </row>
    <row r="5701" spans="6:22" x14ac:dyDescent="0.2">
      <c r="F5701"/>
      <c r="M5701" s="2"/>
      <c r="N5701"/>
      <c r="O5701"/>
      <c r="U5701"/>
      <c r="V5701"/>
    </row>
    <row r="5702" spans="6:22" x14ac:dyDescent="0.2">
      <c r="F5702"/>
      <c r="M5702" s="2"/>
      <c r="N5702"/>
      <c r="O5702"/>
      <c r="U5702"/>
      <c r="V5702"/>
    </row>
    <row r="5703" spans="6:22" x14ac:dyDescent="0.2">
      <c r="F5703"/>
      <c r="M5703" s="2"/>
      <c r="N5703"/>
      <c r="O5703"/>
      <c r="U5703"/>
      <c r="V5703"/>
    </row>
    <row r="5704" spans="6:22" x14ac:dyDescent="0.2">
      <c r="F5704"/>
      <c r="M5704" s="2"/>
      <c r="N5704"/>
      <c r="O5704"/>
      <c r="U5704"/>
      <c r="V5704"/>
    </row>
    <row r="5705" spans="6:22" x14ac:dyDescent="0.2">
      <c r="F5705"/>
      <c r="M5705" s="2"/>
      <c r="N5705"/>
      <c r="O5705"/>
      <c r="U5705"/>
      <c r="V5705"/>
    </row>
    <row r="5706" spans="6:22" x14ac:dyDescent="0.2">
      <c r="F5706"/>
      <c r="M5706" s="2"/>
      <c r="N5706"/>
      <c r="O5706"/>
      <c r="U5706"/>
      <c r="V5706"/>
    </row>
    <row r="5707" spans="6:22" x14ac:dyDescent="0.2">
      <c r="F5707"/>
      <c r="M5707" s="2"/>
      <c r="N5707"/>
      <c r="O5707"/>
      <c r="U5707"/>
      <c r="V5707"/>
    </row>
    <row r="5708" spans="6:22" x14ac:dyDescent="0.2">
      <c r="F5708"/>
      <c r="M5708" s="2"/>
      <c r="N5708"/>
      <c r="O5708"/>
      <c r="U5708"/>
      <c r="V5708"/>
    </row>
    <row r="5709" spans="6:22" x14ac:dyDescent="0.2">
      <c r="F5709"/>
      <c r="M5709" s="2"/>
      <c r="N5709"/>
      <c r="O5709"/>
      <c r="U5709"/>
      <c r="V5709"/>
    </row>
    <row r="5710" spans="6:22" x14ac:dyDescent="0.2">
      <c r="F5710"/>
      <c r="M5710" s="2"/>
      <c r="N5710"/>
      <c r="O5710"/>
      <c r="U5710"/>
      <c r="V5710"/>
    </row>
    <row r="5711" spans="6:22" x14ac:dyDescent="0.2">
      <c r="F5711"/>
      <c r="M5711" s="2"/>
      <c r="N5711"/>
      <c r="O5711"/>
      <c r="U5711"/>
      <c r="V5711"/>
    </row>
    <row r="5712" spans="6:22" x14ac:dyDescent="0.2">
      <c r="F5712"/>
      <c r="M5712" s="2"/>
      <c r="N5712"/>
      <c r="O5712"/>
      <c r="U5712"/>
      <c r="V5712"/>
    </row>
    <row r="5713" spans="6:22" x14ac:dyDescent="0.2">
      <c r="F5713"/>
      <c r="M5713" s="2"/>
      <c r="N5713"/>
      <c r="O5713"/>
      <c r="U5713"/>
      <c r="V5713"/>
    </row>
    <row r="5714" spans="6:22" x14ac:dyDescent="0.2">
      <c r="F5714"/>
      <c r="M5714" s="2"/>
      <c r="N5714"/>
      <c r="O5714"/>
      <c r="U5714"/>
      <c r="V5714"/>
    </row>
    <row r="5715" spans="6:22" x14ac:dyDescent="0.2">
      <c r="F5715"/>
      <c r="M5715" s="2"/>
      <c r="N5715"/>
      <c r="O5715"/>
      <c r="U5715"/>
      <c r="V5715"/>
    </row>
    <row r="5716" spans="6:22" x14ac:dyDescent="0.2">
      <c r="F5716"/>
      <c r="M5716" s="2"/>
      <c r="N5716"/>
      <c r="O5716"/>
      <c r="U5716"/>
      <c r="V5716"/>
    </row>
    <row r="5717" spans="6:22" x14ac:dyDescent="0.2">
      <c r="F5717"/>
      <c r="M5717" s="2"/>
      <c r="N5717"/>
      <c r="O5717"/>
      <c r="U5717"/>
      <c r="V5717"/>
    </row>
    <row r="5718" spans="6:22" x14ac:dyDescent="0.2">
      <c r="F5718"/>
      <c r="M5718" s="2"/>
      <c r="N5718"/>
      <c r="O5718"/>
      <c r="U5718"/>
      <c r="V5718"/>
    </row>
    <row r="5719" spans="6:22" x14ac:dyDescent="0.2">
      <c r="F5719"/>
      <c r="M5719" s="2"/>
      <c r="N5719"/>
      <c r="O5719"/>
      <c r="U5719"/>
      <c r="V5719"/>
    </row>
    <row r="5720" spans="6:22" x14ac:dyDescent="0.2">
      <c r="F5720"/>
      <c r="M5720" s="2"/>
      <c r="N5720"/>
      <c r="O5720"/>
      <c r="U5720"/>
      <c r="V5720"/>
    </row>
    <row r="5721" spans="6:22" x14ac:dyDescent="0.2">
      <c r="F5721"/>
      <c r="M5721" s="2"/>
      <c r="N5721"/>
      <c r="O5721"/>
      <c r="U5721"/>
      <c r="V5721"/>
    </row>
    <row r="5722" spans="6:22" x14ac:dyDescent="0.2">
      <c r="F5722"/>
      <c r="M5722" s="2"/>
      <c r="N5722"/>
      <c r="O5722"/>
      <c r="U5722"/>
      <c r="V5722"/>
    </row>
    <row r="5723" spans="6:22" x14ac:dyDescent="0.2">
      <c r="F5723"/>
      <c r="M5723" s="2"/>
      <c r="N5723"/>
      <c r="O5723"/>
      <c r="U5723"/>
      <c r="V5723"/>
    </row>
    <row r="5724" spans="6:22" x14ac:dyDescent="0.2">
      <c r="F5724"/>
      <c r="M5724" s="2"/>
      <c r="N5724"/>
      <c r="O5724"/>
      <c r="U5724"/>
      <c r="V5724"/>
    </row>
    <row r="5725" spans="6:22" x14ac:dyDescent="0.2">
      <c r="F5725"/>
      <c r="M5725" s="2"/>
      <c r="N5725"/>
      <c r="O5725"/>
      <c r="U5725"/>
      <c r="V5725"/>
    </row>
    <row r="5726" spans="6:22" x14ac:dyDescent="0.2">
      <c r="F5726"/>
      <c r="M5726" s="2"/>
      <c r="N5726"/>
      <c r="O5726"/>
      <c r="U5726"/>
      <c r="V5726"/>
    </row>
    <row r="5727" spans="6:22" x14ac:dyDescent="0.2">
      <c r="F5727"/>
      <c r="M5727" s="2"/>
      <c r="N5727"/>
      <c r="O5727"/>
      <c r="U5727"/>
      <c r="V5727"/>
    </row>
    <row r="5728" spans="6:22" x14ac:dyDescent="0.2">
      <c r="F5728"/>
      <c r="M5728" s="2"/>
      <c r="N5728"/>
      <c r="O5728"/>
      <c r="U5728"/>
      <c r="V5728"/>
    </row>
    <row r="5729" spans="6:22" x14ac:dyDescent="0.2">
      <c r="F5729"/>
      <c r="M5729" s="2"/>
      <c r="N5729"/>
      <c r="O5729"/>
      <c r="U5729"/>
      <c r="V5729"/>
    </row>
    <row r="5730" spans="6:22" x14ac:dyDescent="0.2">
      <c r="F5730"/>
      <c r="M5730" s="2"/>
      <c r="N5730"/>
      <c r="O5730"/>
      <c r="U5730"/>
      <c r="V5730"/>
    </row>
    <row r="5731" spans="6:22" x14ac:dyDescent="0.2">
      <c r="F5731"/>
      <c r="M5731" s="2"/>
      <c r="N5731"/>
      <c r="O5731"/>
      <c r="U5731"/>
      <c r="V5731"/>
    </row>
    <row r="5732" spans="6:22" x14ac:dyDescent="0.2">
      <c r="F5732"/>
      <c r="M5732" s="2"/>
      <c r="N5732"/>
      <c r="O5732"/>
      <c r="U5732"/>
      <c r="V5732"/>
    </row>
    <row r="5733" spans="6:22" x14ac:dyDescent="0.2">
      <c r="F5733"/>
      <c r="M5733" s="2"/>
      <c r="N5733"/>
      <c r="O5733"/>
      <c r="U5733"/>
      <c r="V5733"/>
    </row>
    <row r="5734" spans="6:22" x14ac:dyDescent="0.2">
      <c r="F5734"/>
      <c r="M5734" s="2"/>
      <c r="N5734"/>
      <c r="O5734"/>
      <c r="U5734"/>
      <c r="V5734"/>
    </row>
    <row r="5735" spans="6:22" x14ac:dyDescent="0.2">
      <c r="F5735"/>
      <c r="M5735" s="2"/>
      <c r="N5735"/>
      <c r="O5735"/>
      <c r="U5735"/>
      <c r="V5735"/>
    </row>
    <row r="5736" spans="6:22" x14ac:dyDescent="0.2">
      <c r="F5736"/>
      <c r="M5736" s="2"/>
      <c r="N5736"/>
      <c r="O5736"/>
      <c r="U5736"/>
      <c r="V5736"/>
    </row>
    <row r="5737" spans="6:22" x14ac:dyDescent="0.2">
      <c r="F5737"/>
      <c r="M5737" s="2"/>
      <c r="N5737"/>
      <c r="O5737"/>
      <c r="U5737"/>
      <c r="V5737"/>
    </row>
    <row r="5738" spans="6:22" x14ac:dyDescent="0.2">
      <c r="F5738"/>
      <c r="M5738" s="2"/>
      <c r="N5738"/>
      <c r="O5738"/>
      <c r="U5738"/>
      <c r="V5738"/>
    </row>
    <row r="5739" spans="6:22" x14ac:dyDescent="0.2">
      <c r="F5739"/>
      <c r="M5739" s="2"/>
      <c r="N5739"/>
      <c r="O5739"/>
      <c r="U5739"/>
      <c r="V5739"/>
    </row>
    <row r="5740" spans="6:22" x14ac:dyDescent="0.2">
      <c r="F5740"/>
      <c r="M5740" s="2"/>
      <c r="N5740"/>
      <c r="O5740"/>
      <c r="U5740"/>
      <c r="V5740"/>
    </row>
    <row r="5741" spans="6:22" x14ac:dyDescent="0.2">
      <c r="F5741"/>
      <c r="M5741" s="2"/>
      <c r="N5741"/>
      <c r="O5741"/>
      <c r="U5741"/>
      <c r="V5741"/>
    </row>
    <row r="5742" spans="6:22" x14ac:dyDescent="0.2">
      <c r="F5742"/>
      <c r="M5742" s="2"/>
      <c r="N5742"/>
      <c r="O5742"/>
      <c r="U5742"/>
      <c r="V5742"/>
    </row>
    <row r="5743" spans="6:22" x14ac:dyDescent="0.2">
      <c r="F5743"/>
      <c r="M5743" s="2"/>
      <c r="N5743"/>
      <c r="O5743"/>
      <c r="U5743"/>
      <c r="V5743"/>
    </row>
    <row r="5744" spans="6:22" x14ac:dyDescent="0.2">
      <c r="F5744"/>
      <c r="M5744" s="2"/>
      <c r="N5744"/>
      <c r="O5744"/>
      <c r="U5744"/>
      <c r="V5744"/>
    </row>
    <row r="5745" spans="6:22" x14ac:dyDescent="0.2">
      <c r="F5745"/>
      <c r="M5745" s="2"/>
      <c r="N5745"/>
      <c r="O5745"/>
      <c r="U5745"/>
      <c r="V5745"/>
    </row>
    <row r="5746" spans="6:22" x14ac:dyDescent="0.2">
      <c r="F5746"/>
      <c r="M5746" s="2"/>
      <c r="N5746"/>
      <c r="O5746"/>
      <c r="U5746"/>
      <c r="V5746"/>
    </row>
    <row r="5747" spans="6:22" x14ac:dyDescent="0.2">
      <c r="F5747"/>
      <c r="M5747" s="2"/>
      <c r="N5747"/>
      <c r="O5747"/>
      <c r="U5747"/>
      <c r="V5747"/>
    </row>
    <row r="5748" spans="6:22" x14ac:dyDescent="0.2">
      <c r="F5748"/>
      <c r="M5748" s="2"/>
      <c r="N5748"/>
      <c r="O5748"/>
      <c r="U5748"/>
      <c r="V5748"/>
    </row>
    <row r="5749" spans="6:22" x14ac:dyDescent="0.2">
      <c r="F5749"/>
      <c r="M5749" s="2"/>
      <c r="N5749"/>
      <c r="O5749"/>
      <c r="U5749"/>
      <c r="V5749"/>
    </row>
    <row r="5750" spans="6:22" x14ac:dyDescent="0.2">
      <c r="F5750"/>
      <c r="M5750" s="2"/>
      <c r="N5750"/>
      <c r="O5750"/>
      <c r="U5750"/>
      <c r="V5750"/>
    </row>
    <row r="5751" spans="6:22" x14ac:dyDescent="0.2">
      <c r="F5751"/>
      <c r="M5751" s="2"/>
      <c r="N5751"/>
      <c r="O5751"/>
      <c r="U5751"/>
      <c r="V5751"/>
    </row>
    <row r="5752" spans="6:22" x14ac:dyDescent="0.2">
      <c r="F5752"/>
      <c r="M5752" s="2"/>
      <c r="N5752"/>
      <c r="O5752"/>
      <c r="U5752"/>
      <c r="V5752"/>
    </row>
    <row r="5753" spans="6:22" x14ac:dyDescent="0.2">
      <c r="F5753"/>
      <c r="M5753" s="2"/>
      <c r="N5753"/>
      <c r="O5753"/>
      <c r="U5753"/>
      <c r="V5753"/>
    </row>
    <row r="5754" spans="6:22" x14ac:dyDescent="0.2">
      <c r="F5754"/>
      <c r="M5754" s="2"/>
      <c r="N5754"/>
      <c r="O5754"/>
      <c r="U5754"/>
      <c r="V5754"/>
    </row>
    <row r="5755" spans="6:22" x14ac:dyDescent="0.2">
      <c r="F5755"/>
      <c r="M5755" s="2"/>
      <c r="N5755"/>
      <c r="O5755"/>
      <c r="U5755"/>
      <c r="V5755"/>
    </row>
    <row r="5756" spans="6:22" x14ac:dyDescent="0.2">
      <c r="F5756"/>
      <c r="M5756" s="2"/>
      <c r="N5756"/>
      <c r="O5756"/>
      <c r="U5756"/>
      <c r="V5756"/>
    </row>
    <row r="5757" spans="6:22" x14ac:dyDescent="0.2">
      <c r="F5757"/>
      <c r="M5757" s="2"/>
      <c r="N5757"/>
      <c r="O5757"/>
      <c r="U5757"/>
      <c r="V5757"/>
    </row>
    <row r="5758" spans="6:22" x14ac:dyDescent="0.2">
      <c r="F5758"/>
      <c r="M5758" s="2"/>
      <c r="N5758"/>
      <c r="O5758"/>
      <c r="U5758"/>
      <c r="V5758"/>
    </row>
    <row r="5759" spans="6:22" x14ac:dyDescent="0.2">
      <c r="M5759" s="2"/>
    </row>
    <row r="5760" spans="6:22" x14ac:dyDescent="0.2">
      <c r="F5760"/>
      <c r="M5760" s="2"/>
      <c r="N5760"/>
      <c r="O5760"/>
      <c r="U5760"/>
      <c r="V5760"/>
    </row>
    <row r="5761" spans="6:22" x14ac:dyDescent="0.2">
      <c r="F5761"/>
      <c r="M5761" s="2"/>
      <c r="N5761"/>
      <c r="O5761"/>
      <c r="U5761"/>
      <c r="V5761"/>
    </row>
    <row r="5762" spans="6:22" x14ac:dyDescent="0.2">
      <c r="F5762"/>
      <c r="M5762" s="2"/>
      <c r="N5762"/>
      <c r="O5762"/>
      <c r="U5762"/>
      <c r="V5762"/>
    </row>
    <row r="5763" spans="6:22" x14ac:dyDescent="0.2">
      <c r="F5763"/>
      <c r="M5763" s="2"/>
      <c r="N5763"/>
      <c r="O5763"/>
      <c r="U5763"/>
      <c r="V5763"/>
    </row>
    <row r="5764" spans="6:22" x14ac:dyDescent="0.2">
      <c r="F5764"/>
      <c r="M5764" s="2"/>
      <c r="N5764"/>
      <c r="O5764"/>
      <c r="U5764"/>
      <c r="V5764"/>
    </row>
    <row r="5765" spans="6:22" x14ac:dyDescent="0.2">
      <c r="F5765"/>
      <c r="M5765" s="2"/>
      <c r="N5765"/>
      <c r="O5765"/>
      <c r="U5765"/>
      <c r="V5765"/>
    </row>
    <row r="5766" spans="6:22" x14ac:dyDescent="0.2">
      <c r="F5766"/>
      <c r="M5766" s="2"/>
      <c r="N5766"/>
      <c r="O5766"/>
      <c r="U5766"/>
      <c r="V5766"/>
    </row>
    <row r="5767" spans="6:22" x14ac:dyDescent="0.2">
      <c r="F5767"/>
      <c r="M5767" s="2"/>
      <c r="N5767"/>
      <c r="O5767"/>
      <c r="U5767"/>
      <c r="V5767"/>
    </row>
    <row r="5768" spans="6:22" x14ac:dyDescent="0.2">
      <c r="F5768"/>
      <c r="M5768" s="2"/>
      <c r="N5768"/>
      <c r="O5768"/>
      <c r="U5768"/>
      <c r="V5768"/>
    </row>
    <row r="5769" spans="6:22" x14ac:dyDescent="0.2">
      <c r="F5769"/>
      <c r="M5769" s="2"/>
      <c r="N5769"/>
      <c r="O5769"/>
      <c r="U5769"/>
      <c r="V5769"/>
    </row>
    <row r="5770" spans="6:22" x14ac:dyDescent="0.2">
      <c r="F5770"/>
      <c r="M5770" s="2"/>
      <c r="N5770"/>
      <c r="O5770"/>
      <c r="U5770"/>
      <c r="V5770"/>
    </row>
    <row r="5771" spans="6:22" x14ac:dyDescent="0.2">
      <c r="F5771"/>
      <c r="M5771" s="2"/>
      <c r="N5771"/>
      <c r="O5771"/>
      <c r="U5771"/>
      <c r="V5771"/>
    </row>
    <row r="5772" spans="6:22" x14ac:dyDescent="0.2">
      <c r="F5772"/>
      <c r="M5772" s="2"/>
      <c r="N5772"/>
      <c r="O5772"/>
      <c r="U5772"/>
      <c r="V5772"/>
    </row>
    <row r="5773" spans="6:22" x14ac:dyDescent="0.2">
      <c r="F5773"/>
      <c r="M5773" s="2"/>
      <c r="N5773"/>
      <c r="O5773"/>
      <c r="U5773"/>
      <c r="V5773"/>
    </row>
    <row r="5774" spans="6:22" x14ac:dyDescent="0.2">
      <c r="F5774"/>
      <c r="M5774" s="2"/>
      <c r="N5774"/>
      <c r="O5774"/>
      <c r="U5774"/>
      <c r="V5774"/>
    </row>
    <row r="5775" spans="6:22" x14ac:dyDescent="0.2">
      <c r="F5775"/>
      <c r="M5775" s="2"/>
      <c r="N5775"/>
      <c r="O5775"/>
      <c r="U5775"/>
      <c r="V5775"/>
    </row>
    <row r="5776" spans="6:22" x14ac:dyDescent="0.2">
      <c r="F5776"/>
      <c r="M5776" s="2"/>
      <c r="N5776"/>
      <c r="O5776"/>
      <c r="U5776"/>
      <c r="V5776"/>
    </row>
    <row r="5777" spans="6:22" x14ac:dyDescent="0.2">
      <c r="F5777"/>
      <c r="M5777" s="2"/>
      <c r="N5777"/>
      <c r="O5777"/>
      <c r="U5777"/>
      <c r="V5777"/>
    </row>
    <row r="5778" spans="6:22" x14ac:dyDescent="0.2">
      <c r="F5778"/>
      <c r="M5778" s="2"/>
      <c r="N5778"/>
      <c r="O5778"/>
      <c r="U5778"/>
      <c r="V5778"/>
    </row>
    <row r="5779" spans="6:22" x14ac:dyDescent="0.2">
      <c r="F5779"/>
      <c r="M5779" s="2"/>
      <c r="N5779"/>
      <c r="O5779"/>
      <c r="U5779"/>
      <c r="V5779"/>
    </row>
    <row r="5780" spans="6:22" x14ac:dyDescent="0.2">
      <c r="F5780"/>
      <c r="M5780" s="2"/>
      <c r="N5780"/>
      <c r="O5780"/>
      <c r="U5780"/>
      <c r="V5780"/>
    </row>
    <row r="5781" spans="6:22" x14ac:dyDescent="0.2">
      <c r="F5781"/>
      <c r="M5781" s="2"/>
      <c r="N5781"/>
      <c r="O5781"/>
      <c r="U5781"/>
      <c r="V5781"/>
    </row>
    <row r="5782" spans="6:22" x14ac:dyDescent="0.2">
      <c r="M5782" s="2"/>
    </row>
    <row r="5783" spans="6:22" x14ac:dyDescent="0.2">
      <c r="M5783" s="2"/>
    </row>
    <row r="5784" spans="6:22" x14ac:dyDescent="0.2">
      <c r="M5784" s="2"/>
    </row>
    <row r="5785" spans="6:22" x14ac:dyDescent="0.2">
      <c r="F5785"/>
      <c r="M5785" s="2"/>
      <c r="N5785"/>
      <c r="O5785"/>
      <c r="U5785"/>
      <c r="V5785"/>
    </row>
    <row r="5786" spans="6:22" x14ac:dyDescent="0.2">
      <c r="F5786"/>
      <c r="M5786" s="2"/>
      <c r="N5786"/>
      <c r="O5786"/>
      <c r="U5786"/>
      <c r="V5786"/>
    </row>
    <row r="5787" spans="6:22" x14ac:dyDescent="0.2">
      <c r="F5787"/>
      <c r="M5787" s="2"/>
      <c r="N5787"/>
      <c r="O5787"/>
      <c r="U5787"/>
      <c r="V5787"/>
    </row>
    <row r="5788" spans="6:22" x14ac:dyDescent="0.2">
      <c r="F5788"/>
      <c r="M5788" s="2"/>
      <c r="N5788"/>
      <c r="O5788"/>
      <c r="U5788"/>
      <c r="V5788"/>
    </row>
    <row r="5789" spans="6:22" x14ac:dyDescent="0.2">
      <c r="F5789"/>
      <c r="M5789" s="2"/>
      <c r="N5789"/>
      <c r="O5789"/>
      <c r="U5789"/>
      <c r="V5789"/>
    </row>
    <row r="5790" spans="6:22" x14ac:dyDescent="0.2">
      <c r="F5790"/>
      <c r="M5790" s="2"/>
      <c r="N5790"/>
      <c r="O5790"/>
      <c r="U5790"/>
      <c r="V5790"/>
    </row>
    <row r="5791" spans="6:22" x14ac:dyDescent="0.2">
      <c r="F5791"/>
      <c r="M5791" s="2"/>
      <c r="N5791"/>
      <c r="O5791"/>
      <c r="U5791"/>
      <c r="V5791"/>
    </row>
    <row r="5792" spans="6:22" x14ac:dyDescent="0.2">
      <c r="F5792"/>
      <c r="M5792" s="2"/>
      <c r="N5792"/>
      <c r="O5792"/>
      <c r="U5792"/>
      <c r="V5792"/>
    </row>
    <row r="5793" spans="6:22" x14ac:dyDescent="0.2">
      <c r="F5793"/>
      <c r="M5793" s="2"/>
      <c r="N5793"/>
      <c r="O5793"/>
      <c r="U5793"/>
      <c r="V5793"/>
    </row>
    <row r="5794" spans="6:22" x14ac:dyDescent="0.2">
      <c r="F5794"/>
      <c r="M5794" s="2"/>
      <c r="N5794"/>
      <c r="O5794"/>
      <c r="U5794"/>
      <c r="V5794"/>
    </row>
    <row r="5795" spans="6:22" x14ac:dyDescent="0.2">
      <c r="F5795"/>
      <c r="M5795" s="2"/>
      <c r="N5795"/>
      <c r="O5795"/>
      <c r="U5795"/>
      <c r="V5795"/>
    </row>
    <row r="5796" spans="6:22" x14ac:dyDescent="0.2">
      <c r="F5796"/>
      <c r="M5796" s="2"/>
      <c r="N5796"/>
      <c r="O5796"/>
      <c r="U5796"/>
      <c r="V5796"/>
    </row>
    <row r="5797" spans="6:22" x14ac:dyDescent="0.2">
      <c r="F5797"/>
      <c r="M5797" s="2"/>
      <c r="N5797"/>
      <c r="O5797"/>
      <c r="U5797"/>
      <c r="V5797"/>
    </row>
    <row r="5798" spans="6:22" x14ac:dyDescent="0.2">
      <c r="M5798" s="2"/>
    </row>
    <row r="5799" spans="6:22" x14ac:dyDescent="0.2">
      <c r="M5799" s="2"/>
    </row>
    <row r="5800" spans="6:22" x14ac:dyDescent="0.2">
      <c r="M5800" s="2"/>
    </row>
    <row r="5801" spans="6:22" x14ac:dyDescent="0.2">
      <c r="M5801" s="2"/>
    </row>
    <row r="5802" spans="6:22" x14ac:dyDescent="0.2">
      <c r="M5802" s="2"/>
    </row>
    <row r="5803" spans="6:22" x14ac:dyDescent="0.2">
      <c r="M5803" s="2"/>
    </row>
    <row r="5804" spans="6:22" x14ac:dyDescent="0.2">
      <c r="M5804" s="2"/>
    </row>
    <row r="5805" spans="6:22" x14ac:dyDescent="0.2">
      <c r="M5805" s="2"/>
    </row>
    <row r="5806" spans="6:22" x14ac:dyDescent="0.2">
      <c r="M5806" s="2"/>
    </row>
    <row r="5807" spans="6:22" x14ac:dyDescent="0.2">
      <c r="F5807"/>
      <c r="M5807" s="2"/>
      <c r="N5807"/>
      <c r="O5807"/>
      <c r="U5807"/>
      <c r="V5807"/>
    </row>
    <row r="5808" spans="6:22" x14ac:dyDescent="0.2">
      <c r="M5808" s="2"/>
    </row>
    <row r="5809" spans="6:22" x14ac:dyDescent="0.2">
      <c r="F5809"/>
      <c r="M5809" s="2"/>
      <c r="N5809"/>
      <c r="O5809"/>
      <c r="U5809"/>
      <c r="V5809"/>
    </row>
    <row r="5810" spans="6:22" x14ac:dyDescent="0.2">
      <c r="F5810"/>
      <c r="M5810" s="2"/>
      <c r="N5810"/>
      <c r="O5810"/>
      <c r="U5810"/>
      <c r="V5810"/>
    </row>
    <row r="5811" spans="6:22" x14ac:dyDescent="0.2">
      <c r="F5811"/>
      <c r="M5811" s="2"/>
      <c r="N5811"/>
      <c r="O5811"/>
      <c r="U5811"/>
      <c r="V5811"/>
    </row>
    <row r="5812" spans="6:22" x14ac:dyDescent="0.2">
      <c r="F5812"/>
      <c r="M5812" s="2"/>
      <c r="N5812"/>
      <c r="O5812"/>
      <c r="U5812"/>
      <c r="V5812"/>
    </row>
    <row r="5813" spans="6:22" x14ac:dyDescent="0.2">
      <c r="F5813"/>
      <c r="M5813" s="2"/>
      <c r="N5813"/>
      <c r="O5813"/>
      <c r="U5813"/>
      <c r="V5813"/>
    </row>
    <row r="5814" spans="6:22" x14ac:dyDescent="0.2">
      <c r="F5814"/>
      <c r="M5814" s="2"/>
      <c r="N5814"/>
      <c r="O5814"/>
      <c r="U5814"/>
      <c r="V5814"/>
    </row>
    <row r="5815" spans="6:22" x14ac:dyDescent="0.2">
      <c r="F5815"/>
      <c r="M5815" s="2"/>
      <c r="N5815"/>
      <c r="O5815"/>
      <c r="U5815"/>
      <c r="V5815"/>
    </row>
    <row r="5816" spans="6:22" x14ac:dyDescent="0.2">
      <c r="F5816"/>
      <c r="M5816" s="2"/>
      <c r="N5816"/>
      <c r="O5816"/>
      <c r="U5816"/>
      <c r="V5816"/>
    </row>
    <row r="5817" spans="6:22" x14ac:dyDescent="0.2">
      <c r="F5817"/>
      <c r="M5817" s="2"/>
      <c r="N5817"/>
      <c r="O5817"/>
      <c r="U5817"/>
      <c r="V5817"/>
    </row>
    <row r="5818" spans="6:22" x14ac:dyDescent="0.2">
      <c r="F5818"/>
      <c r="M5818" s="2"/>
      <c r="N5818"/>
      <c r="O5818"/>
      <c r="U5818"/>
      <c r="V5818"/>
    </row>
    <row r="5819" spans="6:22" x14ac:dyDescent="0.2">
      <c r="F5819"/>
      <c r="M5819" s="2"/>
      <c r="N5819"/>
      <c r="O5819"/>
      <c r="U5819"/>
      <c r="V5819"/>
    </row>
    <row r="5820" spans="6:22" x14ac:dyDescent="0.2">
      <c r="F5820"/>
      <c r="M5820" s="2"/>
      <c r="N5820"/>
      <c r="O5820"/>
      <c r="U5820"/>
      <c r="V5820"/>
    </row>
    <row r="5821" spans="6:22" x14ac:dyDescent="0.2">
      <c r="F5821"/>
      <c r="M5821" s="2"/>
      <c r="N5821"/>
      <c r="O5821"/>
      <c r="U5821"/>
      <c r="V5821"/>
    </row>
    <row r="5822" spans="6:22" x14ac:dyDescent="0.2">
      <c r="F5822"/>
      <c r="M5822" s="2"/>
      <c r="N5822"/>
      <c r="O5822"/>
      <c r="U5822"/>
      <c r="V5822"/>
    </row>
    <row r="5823" spans="6:22" x14ac:dyDescent="0.2">
      <c r="F5823"/>
      <c r="M5823" s="2"/>
      <c r="N5823"/>
      <c r="O5823"/>
      <c r="U5823"/>
      <c r="V5823"/>
    </row>
    <row r="5824" spans="6:22" x14ac:dyDescent="0.2">
      <c r="F5824"/>
      <c r="M5824" s="2"/>
      <c r="N5824"/>
      <c r="O5824"/>
      <c r="U5824"/>
      <c r="V5824"/>
    </row>
    <row r="5825" spans="6:22" x14ac:dyDescent="0.2">
      <c r="F5825"/>
      <c r="M5825" s="2"/>
      <c r="N5825"/>
      <c r="O5825"/>
      <c r="U5825"/>
      <c r="V5825"/>
    </row>
    <row r="5826" spans="6:22" x14ac:dyDescent="0.2">
      <c r="F5826"/>
      <c r="M5826" s="2"/>
      <c r="N5826"/>
      <c r="O5826"/>
      <c r="U5826"/>
      <c r="V5826"/>
    </row>
    <row r="5827" spans="6:22" x14ac:dyDescent="0.2">
      <c r="F5827"/>
      <c r="M5827" s="2"/>
      <c r="N5827"/>
      <c r="O5827"/>
      <c r="U5827"/>
      <c r="V5827"/>
    </row>
    <row r="5828" spans="6:22" x14ac:dyDescent="0.2">
      <c r="F5828"/>
      <c r="M5828" s="2"/>
      <c r="N5828"/>
      <c r="O5828"/>
      <c r="U5828"/>
      <c r="V5828"/>
    </row>
    <row r="5829" spans="6:22" x14ac:dyDescent="0.2">
      <c r="F5829"/>
      <c r="M5829" s="2"/>
      <c r="N5829"/>
      <c r="O5829"/>
      <c r="U5829"/>
      <c r="V5829"/>
    </row>
    <row r="5830" spans="6:22" x14ac:dyDescent="0.2">
      <c r="F5830"/>
      <c r="M5830" s="2"/>
      <c r="N5830"/>
      <c r="O5830"/>
      <c r="U5830"/>
      <c r="V5830"/>
    </row>
    <row r="5831" spans="6:22" x14ac:dyDescent="0.2">
      <c r="F5831"/>
      <c r="M5831" s="2"/>
      <c r="N5831"/>
      <c r="O5831"/>
      <c r="U5831"/>
      <c r="V5831"/>
    </row>
    <row r="5832" spans="6:22" x14ac:dyDescent="0.2">
      <c r="F5832"/>
      <c r="M5832" s="2"/>
      <c r="N5832"/>
      <c r="O5832"/>
      <c r="U5832"/>
      <c r="V5832"/>
    </row>
    <row r="5833" spans="6:22" x14ac:dyDescent="0.2">
      <c r="M5833" s="2"/>
    </row>
    <row r="5834" spans="6:22" x14ac:dyDescent="0.2">
      <c r="M5834" s="2"/>
    </row>
    <row r="5835" spans="6:22" x14ac:dyDescent="0.2">
      <c r="M5835" s="2"/>
    </row>
    <row r="5836" spans="6:22" x14ac:dyDescent="0.2">
      <c r="F5836"/>
      <c r="M5836" s="2"/>
      <c r="N5836"/>
      <c r="O5836"/>
      <c r="U5836"/>
      <c r="V5836"/>
    </row>
    <row r="5837" spans="6:22" x14ac:dyDescent="0.2">
      <c r="F5837"/>
      <c r="M5837" s="2"/>
      <c r="N5837"/>
      <c r="O5837"/>
      <c r="U5837"/>
      <c r="V5837"/>
    </row>
    <row r="5838" spans="6:22" x14ac:dyDescent="0.2">
      <c r="F5838"/>
      <c r="M5838" s="2"/>
      <c r="N5838"/>
      <c r="O5838"/>
      <c r="U5838"/>
      <c r="V5838"/>
    </row>
    <row r="5839" spans="6:22" x14ac:dyDescent="0.2">
      <c r="F5839"/>
      <c r="M5839" s="2"/>
      <c r="N5839"/>
      <c r="O5839"/>
      <c r="U5839"/>
      <c r="V5839"/>
    </row>
    <row r="5840" spans="6:22" x14ac:dyDescent="0.2">
      <c r="F5840"/>
      <c r="M5840" s="2"/>
      <c r="N5840"/>
      <c r="O5840"/>
      <c r="U5840"/>
      <c r="V5840"/>
    </row>
    <row r="5841" spans="6:22" x14ac:dyDescent="0.2">
      <c r="F5841"/>
      <c r="M5841" s="2"/>
      <c r="N5841"/>
      <c r="O5841"/>
      <c r="U5841"/>
      <c r="V5841"/>
    </row>
    <row r="5842" spans="6:22" x14ac:dyDescent="0.2">
      <c r="F5842"/>
      <c r="M5842" s="2"/>
      <c r="N5842"/>
      <c r="O5842"/>
      <c r="U5842"/>
      <c r="V5842"/>
    </row>
    <row r="5843" spans="6:22" x14ac:dyDescent="0.2">
      <c r="F5843"/>
      <c r="M5843" s="2"/>
      <c r="N5843"/>
      <c r="O5843"/>
      <c r="U5843"/>
      <c r="V5843"/>
    </row>
    <row r="5844" spans="6:22" x14ac:dyDescent="0.2">
      <c r="F5844"/>
      <c r="M5844" s="2"/>
      <c r="N5844"/>
      <c r="O5844"/>
      <c r="U5844"/>
      <c r="V5844"/>
    </row>
    <row r="5845" spans="6:22" x14ac:dyDescent="0.2">
      <c r="F5845"/>
      <c r="M5845" s="2"/>
      <c r="N5845"/>
      <c r="O5845"/>
      <c r="U5845"/>
      <c r="V5845"/>
    </row>
    <row r="5846" spans="6:22" x14ac:dyDescent="0.2">
      <c r="F5846"/>
      <c r="M5846" s="2"/>
      <c r="N5846"/>
      <c r="O5846"/>
      <c r="U5846"/>
      <c r="V5846"/>
    </row>
    <row r="5847" spans="6:22" x14ac:dyDescent="0.2">
      <c r="F5847"/>
      <c r="M5847" s="2"/>
      <c r="N5847"/>
      <c r="O5847"/>
      <c r="U5847"/>
      <c r="V5847"/>
    </row>
    <row r="5848" spans="6:22" x14ac:dyDescent="0.2">
      <c r="F5848"/>
      <c r="M5848" s="2"/>
      <c r="N5848"/>
      <c r="O5848"/>
      <c r="U5848"/>
      <c r="V5848"/>
    </row>
    <row r="5849" spans="6:22" x14ac:dyDescent="0.2">
      <c r="M5849" s="2"/>
    </row>
    <row r="5850" spans="6:22" x14ac:dyDescent="0.2">
      <c r="M5850" s="2"/>
    </row>
    <row r="5851" spans="6:22" x14ac:dyDescent="0.2">
      <c r="M5851" s="2"/>
    </row>
    <row r="5852" spans="6:22" x14ac:dyDescent="0.2">
      <c r="M5852" s="2"/>
    </row>
    <row r="5853" spans="6:22" x14ac:dyDescent="0.2">
      <c r="M5853" s="2"/>
    </row>
    <row r="5854" spans="6:22" x14ac:dyDescent="0.2">
      <c r="M5854" s="2"/>
    </row>
    <row r="5855" spans="6:22" x14ac:dyDescent="0.2">
      <c r="M5855" s="2"/>
    </row>
    <row r="5856" spans="6:22" x14ac:dyDescent="0.2">
      <c r="M5856" s="2"/>
    </row>
    <row r="5857" spans="6:22" x14ac:dyDescent="0.2">
      <c r="M5857" s="2"/>
    </row>
    <row r="5858" spans="6:22" x14ac:dyDescent="0.2">
      <c r="F5858"/>
      <c r="M5858" s="2"/>
      <c r="N5858"/>
      <c r="O5858"/>
      <c r="U5858"/>
      <c r="V5858"/>
    </row>
    <row r="5859" spans="6:22" x14ac:dyDescent="0.2">
      <c r="M5859" s="2"/>
    </row>
    <row r="5860" spans="6:22" x14ac:dyDescent="0.2">
      <c r="F5860"/>
      <c r="M5860" s="2"/>
      <c r="N5860"/>
      <c r="O5860"/>
      <c r="U5860"/>
      <c r="V5860"/>
    </row>
    <row r="5861" spans="6:22" x14ac:dyDescent="0.2">
      <c r="F5861"/>
      <c r="M5861" s="2"/>
      <c r="N5861"/>
      <c r="O5861"/>
      <c r="U5861"/>
      <c r="V5861"/>
    </row>
    <row r="5862" spans="6:22" x14ac:dyDescent="0.2">
      <c r="F5862"/>
      <c r="M5862" s="2"/>
      <c r="N5862"/>
      <c r="O5862"/>
      <c r="U5862"/>
      <c r="V5862"/>
    </row>
    <row r="5863" spans="6:22" x14ac:dyDescent="0.2">
      <c r="F5863"/>
      <c r="M5863" s="2"/>
      <c r="N5863"/>
      <c r="O5863"/>
      <c r="U5863"/>
      <c r="V5863"/>
    </row>
    <row r="5864" spans="6:22" x14ac:dyDescent="0.2">
      <c r="F5864"/>
      <c r="M5864" s="2"/>
      <c r="N5864"/>
      <c r="O5864"/>
      <c r="U5864"/>
      <c r="V5864"/>
    </row>
    <row r="5865" spans="6:22" x14ac:dyDescent="0.2">
      <c r="F5865"/>
      <c r="M5865" s="2"/>
      <c r="N5865"/>
      <c r="O5865"/>
      <c r="U5865"/>
      <c r="V5865"/>
    </row>
    <row r="5866" spans="6:22" x14ac:dyDescent="0.2">
      <c r="F5866"/>
      <c r="M5866" s="2"/>
      <c r="N5866"/>
      <c r="O5866"/>
      <c r="U5866"/>
      <c r="V5866"/>
    </row>
    <row r="5867" spans="6:22" x14ac:dyDescent="0.2">
      <c r="F5867"/>
      <c r="M5867" s="2"/>
      <c r="N5867"/>
      <c r="O5867"/>
      <c r="U5867"/>
      <c r="V5867"/>
    </row>
    <row r="5868" spans="6:22" x14ac:dyDescent="0.2">
      <c r="F5868"/>
      <c r="M5868" s="2"/>
      <c r="N5868"/>
      <c r="O5868"/>
      <c r="U5868"/>
      <c r="V5868"/>
    </row>
    <row r="5869" spans="6:22" x14ac:dyDescent="0.2">
      <c r="F5869"/>
      <c r="M5869" s="2"/>
      <c r="N5869"/>
      <c r="O5869"/>
      <c r="U5869"/>
      <c r="V5869"/>
    </row>
    <row r="5870" spans="6:22" x14ac:dyDescent="0.2">
      <c r="F5870"/>
      <c r="M5870" s="2"/>
      <c r="N5870"/>
      <c r="O5870"/>
      <c r="U5870"/>
      <c r="V5870"/>
    </row>
    <row r="5871" spans="6:22" x14ac:dyDescent="0.2">
      <c r="F5871"/>
      <c r="M5871" s="2"/>
      <c r="N5871"/>
      <c r="O5871"/>
      <c r="U5871"/>
      <c r="V5871"/>
    </row>
    <row r="5872" spans="6:22" x14ac:dyDescent="0.2">
      <c r="F5872"/>
      <c r="M5872" s="2"/>
      <c r="N5872"/>
      <c r="O5872"/>
      <c r="U5872"/>
      <c r="V5872"/>
    </row>
    <row r="5873" spans="6:22" x14ac:dyDescent="0.2">
      <c r="F5873"/>
      <c r="M5873" s="2"/>
      <c r="N5873"/>
      <c r="O5873"/>
      <c r="U5873"/>
      <c r="V5873"/>
    </row>
    <row r="5874" spans="6:22" x14ac:dyDescent="0.2">
      <c r="F5874"/>
      <c r="M5874" s="2"/>
      <c r="N5874"/>
      <c r="O5874"/>
      <c r="U5874"/>
      <c r="V5874"/>
    </row>
    <row r="5875" spans="6:22" x14ac:dyDescent="0.2">
      <c r="F5875"/>
      <c r="M5875" s="2"/>
      <c r="N5875"/>
      <c r="O5875"/>
      <c r="U5875"/>
      <c r="V5875"/>
    </row>
    <row r="5876" spans="6:22" x14ac:dyDescent="0.2">
      <c r="F5876"/>
      <c r="M5876" s="2"/>
      <c r="N5876"/>
      <c r="O5876"/>
      <c r="U5876"/>
      <c r="V5876"/>
    </row>
    <row r="5877" spans="6:22" x14ac:dyDescent="0.2">
      <c r="F5877"/>
      <c r="M5877" s="2"/>
      <c r="N5877"/>
      <c r="O5877"/>
      <c r="U5877"/>
      <c r="V5877"/>
    </row>
    <row r="5878" spans="6:22" x14ac:dyDescent="0.2">
      <c r="M5878" s="2"/>
    </row>
    <row r="5879" spans="6:22" x14ac:dyDescent="0.2">
      <c r="M5879" s="2"/>
    </row>
    <row r="5880" spans="6:22" x14ac:dyDescent="0.2">
      <c r="M5880" s="2"/>
    </row>
    <row r="5881" spans="6:22" x14ac:dyDescent="0.2">
      <c r="M5881" s="2"/>
    </row>
    <row r="5882" spans="6:22" x14ac:dyDescent="0.2">
      <c r="M5882" s="2"/>
    </row>
    <row r="5883" spans="6:22" x14ac:dyDescent="0.2">
      <c r="M5883" s="2"/>
    </row>
    <row r="5884" spans="6:22" x14ac:dyDescent="0.2">
      <c r="M5884" s="2"/>
    </row>
    <row r="5885" spans="6:22" x14ac:dyDescent="0.2">
      <c r="F5885"/>
      <c r="M5885" s="2"/>
      <c r="N5885"/>
      <c r="O5885"/>
      <c r="U5885"/>
      <c r="V5885"/>
    </row>
    <row r="5886" spans="6:22" x14ac:dyDescent="0.2">
      <c r="F5886"/>
      <c r="M5886" s="2"/>
      <c r="N5886"/>
      <c r="O5886"/>
      <c r="U5886"/>
      <c r="V5886"/>
    </row>
    <row r="5887" spans="6:22" x14ac:dyDescent="0.2">
      <c r="F5887"/>
      <c r="M5887" s="2"/>
      <c r="N5887"/>
      <c r="O5887"/>
      <c r="U5887"/>
      <c r="V5887"/>
    </row>
    <row r="5888" spans="6:22" x14ac:dyDescent="0.2">
      <c r="F5888"/>
      <c r="M5888" s="2"/>
      <c r="N5888"/>
      <c r="O5888"/>
      <c r="U5888"/>
      <c r="V5888"/>
    </row>
    <row r="5889" spans="6:22" x14ac:dyDescent="0.2">
      <c r="M5889" s="2"/>
    </row>
    <row r="5890" spans="6:22" x14ac:dyDescent="0.2">
      <c r="M5890" s="2"/>
    </row>
    <row r="5891" spans="6:22" x14ac:dyDescent="0.2">
      <c r="M5891" s="2"/>
    </row>
    <row r="5892" spans="6:22" x14ac:dyDescent="0.2">
      <c r="M5892" s="2"/>
    </row>
    <row r="5893" spans="6:22" x14ac:dyDescent="0.2">
      <c r="M5893" s="2"/>
    </row>
    <row r="5894" spans="6:22" x14ac:dyDescent="0.2">
      <c r="M5894" s="2"/>
    </row>
    <row r="5895" spans="6:22" x14ac:dyDescent="0.2">
      <c r="M5895" s="2"/>
    </row>
    <row r="5896" spans="6:22" x14ac:dyDescent="0.2">
      <c r="M5896" s="2"/>
    </row>
    <row r="5897" spans="6:22" x14ac:dyDescent="0.2">
      <c r="M5897" s="2"/>
    </row>
    <row r="5898" spans="6:22" x14ac:dyDescent="0.2">
      <c r="F5898"/>
      <c r="M5898" s="2"/>
      <c r="N5898"/>
      <c r="O5898"/>
      <c r="U5898"/>
      <c r="V5898"/>
    </row>
    <row r="5899" spans="6:22" x14ac:dyDescent="0.2">
      <c r="F5899"/>
      <c r="M5899" s="2"/>
      <c r="N5899"/>
      <c r="O5899"/>
      <c r="U5899"/>
      <c r="V5899"/>
    </row>
    <row r="5900" spans="6:22" x14ac:dyDescent="0.2">
      <c r="F5900"/>
      <c r="M5900" s="2"/>
      <c r="N5900"/>
      <c r="O5900"/>
      <c r="U5900"/>
      <c r="V5900"/>
    </row>
    <row r="5901" spans="6:22" x14ac:dyDescent="0.2">
      <c r="F5901"/>
      <c r="M5901" s="2"/>
      <c r="N5901"/>
      <c r="O5901"/>
      <c r="U5901"/>
      <c r="V5901"/>
    </row>
    <row r="5902" spans="6:22" x14ac:dyDescent="0.2">
      <c r="F5902"/>
      <c r="M5902" s="2"/>
      <c r="N5902"/>
      <c r="O5902"/>
      <c r="U5902"/>
      <c r="V5902"/>
    </row>
    <row r="5903" spans="6:22" x14ac:dyDescent="0.2">
      <c r="F5903"/>
      <c r="M5903" s="2"/>
      <c r="N5903"/>
      <c r="O5903"/>
      <c r="U5903"/>
      <c r="V5903"/>
    </row>
    <row r="5904" spans="6:22" x14ac:dyDescent="0.2">
      <c r="F5904"/>
      <c r="M5904" s="2"/>
      <c r="N5904"/>
      <c r="O5904"/>
      <c r="U5904"/>
      <c r="V5904"/>
    </row>
    <row r="5905" spans="6:22" x14ac:dyDescent="0.2">
      <c r="F5905"/>
      <c r="M5905" s="2"/>
      <c r="N5905"/>
      <c r="O5905"/>
      <c r="U5905"/>
      <c r="V5905"/>
    </row>
    <row r="5906" spans="6:22" x14ac:dyDescent="0.2">
      <c r="F5906"/>
      <c r="M5906" s="2"/>
      <c r="N5906"/>
      <c r="O5906"/>
      <c r="U5906"/>
      <c r="V5906"/>
    </row>
    <row r="5907" spans="6:22" x14ac:dyDescent="0.2">
      <c r="F5907"/>
      <c r="M5907" s="2"/>
      <c r="N5907"/>
      <c r="O5907"/>
      <c r="U5907"/>
      <c r="V5907"/>
    </row>
    <row r="5908" spans="6:22" x14ac:dyDescent="0.2">
      <c r="F5908"/>
      <c r="M5908" s="2"/>
      <c r="N5908"/>
      <c r="O5908"/>
      <c r="U5908"/>
      <c r="V5908"/>
    </row>
    <row r="5909" spans="6:22" x14ac:dyDescent="0.2">
      <c r="F5909"/>
      <c r="M5909" s="2"/>
      <c r="N5909"/>
      <c r="O5909"/>
      <c r="U5909"/>
      <c r="V5909"/>
    </row>
    <row r="5910" spans="6:22" x14ac:dyDescent="0.2">
      <c r="F5910"/>
      <c r="M5910" s="2"/>
      <c r="N5910"/>
      <c r="O5910"/>
      <c r="U5910"/>
      <c r="V5910"/>
    </row>
    <row r="5911" spans="6:22" x14ac:dyDescent="0.2">
      <c r="F5911"/>
      <c r="M5911" s="2"/>
      <c r="N5911"/>
      <c r="O5911"/>
      <c r="U5911"/>
      <c r="V5911"/>
    </row>
    <row r="5912" spans="6:22" x14ac:dyDescent="0.2">
      <c r="F5912"/>
      <c r="M5912" s="2"/>
      <c r="N5912"/>
      <c r="O5912"/>
      <c r="U5912"/>
      <c r="V5912"/>
    </row>
    <row r="5913" spans="6:22" x14ac:dyDescent="0.2">
      <c r="F5913"/>
      <c r="M5913" s="2"/>
      <c r="N5913"/>
      <c r="O5913"/>
      <c r="U5913"/>
      <c r="V5913"/>
    </row>
    <row r="5914" spans="6:22" x14ac:dyDescent="0.2">
      <c r="F5914"/>
      <c r="M5914" s="2"/>
      <c r="N5914"/>
      <c r="O5914"/>
      <c r="U5914"/>
      <c r="V5914"/>
    </row>
    <row r="5915" spans="6:22" x14ac:dyDescent="0.2">
      <c r="F5915"/>
      <c r="M5915" s="2"/>
      <c r="N5915"/>
      <c r="O5915"/>
      <c r="U5915"/>
      <c r="V5915"/>
    </row>
    <row r="5916" spans="6:22" x14ac:dyDescent="0.2">
      <c r="F5916"/>
      <c r="M5916" s="2"/>
      <c r="N5916"/>
      <c r="O5916"/>
      <c r="U5916"/>
      <c r="V5916"/>
    </row>
    <row r="5917" spans="6:22" x14ac:dyDescent="0.2">
      <c r="F5917"/>
      <c r="M5917" s="2"/>
      <c r="N5917"/>
      <c r="O5917"/>
      <c r="U5917"/>
      <c r="V5917"/>
    </row>
    <row r="5918" spans="6:22" x14ac:dyDescent="0.2">
      <c r="F5918"/>
      <c r="M5918" s="2"/>
      <c r="N5918"/>
      <c r="O5918"/>
      <c r="U5918"/>
      <c r="V5918"/>
    </row>
    <row r="5919" spans="6:22" x14ac:dyDescent="0.2">
      <c r="F5919"/>
      <c r="M5919" s="2"/>
      <c r="N5919"/>
      <c r="O5919"/>
      <c r="U5919"/>
      <c r="V5919"/>
    </row>
    <row r="5920" spans="6:22" x14ac:dyDescent="0.2">
      <c r="F5920"/>
      <c r="M5920" s="2"/>
      <c r="N5920"/>
      <c r="O5920"/>
      <c r="U5920"/>
      <c r="V5920"/>
    </row>
    <row r="5921" spans="6:22" x14ac:dyDescent="0.2">
      <c r="F5921"/>
      <c r="M5921" s="2"/>
      <c r="N5921"/>
      <c r="O5921"/>
      <c r="U5921"/>
      <c r="V5921"/>
    </row>
    <row r="5922" spans="6:22" x14ac:dyDescent="0.2">
      <c r="F5922"/>
      <c r="M5922" s="2"/>
      <c r="N5922"/>
      <c r="O5922"/>
      <c r="U5922"/>
      <c r="V5922"/>
    </row>
    <row r="5923" spans="6:22" x14ac:dyDescent="0.2">
      <c r="F5923"/>
      <c r="M5923" s="2"/>
      <c r="N5923"/>
      <c r="O5923"/>
      <c r="U5923"/>
      <c r="V5923"/>
    </row>
    <row r="5924" spans="6:22" x14ac:dyDescent="0.2">
      <c r="F5924"/>
      <c r="M5924" s="2"/>
      <c r="N5924"/>
      <c r="O5924"/>
      <c r="U5924"/>
      <c r="V5924"/>
    </row>
    <row r="5925" spans="6:22" x14ac:dyDescent="0.2">
      <c r="F5925"/>
      <c r="M5925" s="2"/>
      <c r="N5925"/>
      <c r="O5925"/>
      <c r="U5925"/>
      <c r="V5925"/>
    </row>
    <row r="5926" spans="6:22" x14ac:dyDescent="0.2">
      <c r="F5926"/>
      <c r="M5926" s="2"/>
      <c r="N5926"/>
      <c r="O5926"/>
      <c r="U5926"/>
      <c r="V5926"/>
    </row>
    <row r="5927" spans="6:22" x14ac:dyDescent="0.2">
      <c r="F5927"/>
      <c r="M5927" s="2"/>
      <c r="N5927"/>
      <c r="O5927"/>
      <c r="U5927"/>
      <c r="V5927"/>
    </row>
    <row r="5928" spans="6:22" x14ac:dyDescent="0.2">
      <c r="F5928"/>
      <c r="M5928" s="2"/>
      <c r="N5928"/>
      <c r="O5928"/>
      <c r="U5928"/>
      <c r="V5928"/>
    </row>
    <row r="5929" spans="6:22" x14ac:dyDescent="0.2">
      <c r="F5929"/>
      <c r="M5929" s="2"/>
      <c r="N5929"/>
      <c r="O5929"/>
      <c r="U5929"/>
      <c r="V5929"/>
    </row>
    <row r="5930" spans="6:22" x14ac:dyDescent="0.2">
      <c r="F5930"/>
      <c r="M5930" s="2"/>
      <c r="N5930"/>
      <c r="O5930"/>
      <c r="U5930"/>
      <c r="V5930"/>
    </row>
    <row r="5931" spans="6:22" x14ac:dyDescent="0.2">
      <c r="F5931"/>
      <c r="M5931" s="2"/>
      <c r="N5931"/>
      <c r="O5931"/>
      <c r="U5931"/>
      <c r="V5931"/>
    </row>
    <row r="5932" spans="6:22" x14ac:dyDescent="0.2">
      <c r="F5932"/>
      <c r="M5932" s="2"/>
      <c r="N5932"/>
      <c r="O5932"/>
      <c r="U5932"/>
      <c r="V5932"/>
    </row>
    <row r="5933" spans="6:22" x14ac:dyDescent="0.2">
      <c r="F5933"/>
      <c r="M5933" s="2"/>
      <c r="N5933"/>
      <c r="O5933"/>
      <c r="U5933"/>
      <c r="V5933"/>
    </row>
    <row r="5934" spans="6:22" x14ac:dyDescent="0.2">
      <c r="F5934"/>
      <c r="M5934" s="2"/>
      <c r="N5934"/>
      <c r="O5934"/>
      <c r="U5934"/>
      <c r="V5934"/>
    </row>
    <row r="5935" spans="6:22" x14ac:dyDescent="0.2">
      <c r="F5935"/>
      <c r="M5935" s="2"/>
      <c r="N5935"/>
      <c r="O5935"/>
      <c r="U5935"/>
      <c r="V5935"/>
    </row>
    <row r="5936" spans="6:22" x14ac:dyDescent="0.2">
      <c r="F5936"/>
      <c r="M5936" s="2"/>
      <c r="N5936"/>
      <c r="O5936"/>
      <c r="U5936"/>
      <c r="V5936"/>
    </row>
    <row r="5937" spans="6:22" x14ac:dyDescent="0.2">
      <c r="F5937"/>
      <c r="M5937" s="2"/>
      <c r="N5937"/>
      <c r="O5937"/>
      <c r="U5937"/>
      <c r="V5937"/>
    </row>
    <row r="5938" spans="6:22" x14ac:dyDescent="0.2">
      <c r="F5938"/>
      <c r="M5938" s="2"/>
      <c r="N5938"/>
      <c r="O5938"/>
      <c r="U5938"/>
      <c r="V5938"/>
    </row>
    <row r="5939" spans="6:22" x14ac:dyDescent="0.2">
      <c r="F5939"/>
      <c r="M5939" s="2"/>
      <c r="N5939"/>
      <c r="O5939"/>
      <c r="U5939"/>
      <c r="V5939"/>
    </row>
    <row r="5940" spans="6:22" x14ac:dyDescent="0.2">
      <c r="F5940"/>
      <c r="M5940" s="2"/>
      <c r="N5940"/>
      <c r="O5940"/>
      <c r="U5940"/>
      <c r="V5940"/>
    </row>
    <row r="5941" spans="6:22" x14ac:dyDescent="0.2">
      <c r="F5941"/>
      <c r="M5941" s="2"/>
      <c r="N5941"/>
      <c r="O5941"/>
      <c r="U5941"/>
      <c r="V5941"/>
    </row>
    <row r="5942" spans="6:22" x14ac:dyDescent="0.2">
      <c r="F5942"/>
      <c r="M5942" s="2"/>
      <c r="N5942"/>
      <c r="O5942"/>
      <c r="U5942"/>
      <c r="V5942"/>
    </row>
    <row r="5943" spans="6:22" x14ac:dyDescent="0.2">
      <c r="F5943"/>
      <c r="M5943" s="2"/>
      <c r="N5943"/>
      <c r="O5943"/>
      <c r="U5943"/>
      <c r="V5943"/>
    </row>
    <row r="5944" spans="6:22" x14ac:dyDescent="0.2">
      <c r="F5944"/>
      <c r="M5944" s="2"/>
      <c r="N5944"/>
      <c r="O5944"/>
      <c r="U5944"/>
      <c r="V5944"/>
    </row>
    <row r="5945" spans="6:22" x14ac:dyDescent="0.2">
      <c r="F5945"/>
      <c r="M5945" s="2"/>
      <c r="N5945"/>
      <c r="O5945"/>
      <c r="U5945"/>
      <c r="V5945"/>
    </row>
    <row r="5946" spans="6:22" x14ac:dyDescent="0.2">
      <c r="F5946"/>
      <c r="M5946" s="2"/>
      <c r="N5946"/>
      <c r="O5946"/>
      <c r="U5946"/>
      <c r="V5946"/>
    </row>
    <row r="5947" spans="6:22" x14ac:dyDescent="0.2">
      <c r="F5947"/>
      <c r="M5947" s="2"/>
      <c r="N5947"/>
      <c r="O5947"/>
      <c r="U5947"/>
      <c r="V5947"/>
    </row>
    <row r="5948" spans="6:22" x14ac:dyDescent="0.2">
      <c r="F5948"/>
      <c r="M5948" s="2"/>
      <c r="N5948"/>
      <c r="O5948"/>
      <c r="U5948"/>
      <c r="V5948"/>
    </row>
    <row r="5949" spans="6:22" x14ac:dyDescent="0.2">
      <c r="F5949"/>
      <c r="M5949" s="2"/>
      <c r="N5949"/>
      <c r="O5949"/>
      <c r="U5949"/>
      <c r="V5949"/>
    </row>
    <row r="5950" spans="6:22" x14ac:dyDescent="0.2">
      <c r="F5950"/>
      <c r="M5950" s="2"/>
      <c r="N5950"/>
      <c r="O5950"/>
      <c r="U5950"/>
      <c r="V5950"/>
    </row>
    <row r="5951" spans="6:22" x14ac:dyDescent="0.2">
      <c r="F5951"/>
      <c r="M5951" s="2"/>
      <c r="N5951"/>
      <c r="O5951"/>
      <c r="U5951"/>
      <c r="V5951"/>
    </row>
    <row r="5952" spans="6:22" x14ac:dyDescent="0.2">
      <c r="F5952"/>
      <c r="M5952" s="2"/>
      <c r="N5952"/>
      <c r="O5952"/>
      <c r="U5952"/>
      <c r="V5952"/>
    </row>
    <row r="5953" spans="6:22" x14ac:dyDescent="0.2">
      <c r="F5953"/>
      <c r="M5953" s="2"/>
      <c r="N5953"/>
      <c r="O5953"/>
      <c r="U5953"/>
      <c r="V5953"/>
    </row>
    <row r="5954" spans="6:22" x14ac:dyDescent="0.2">
      <c r="F5954"/>
      <c r="M5954" s="2"/>
      <c r="N5954"/>
      <c r="O5954"/>
      <c r="U5954"/>
      <c r="V5954"/>
    </row>
    <row r="5955" spans="6:22" x14ac:dyDescent="0.2">
      <c r="F5955"/>
      <c r="M5955" s="2"/>
      <c r="N5955"/>
      <c r="O5955"/>
      <c r="U5955"/>
      <c r="V5955"/>
    </row>
    <row r="5956" spans="6:22" x14ac:dyDescent="0.2">
      <c r="F5956"/>
      <c r="M5956" s="2"/>
      <c r="N5956"/>
      <c r="O5956"/>
      <c r="U5956"/>
      <c r="V5956"/>
    </row>
    <row r="5957" spans="6:22" x14ac:dyDescent="0.2">
      <c r="F5957"/>
      <c r="M5957" s="2"/>
      <c r="N5957"/>
      <c r="O5957"/>
      <c r="U5957"/>
      <c r="V5957"/>
    </row>
    <row r="5958" spans="6:22" x14ac:dyDescent="0.2">
      <c r="F5958"/>
      <c r="M5958" s="2"/>
      <c r="N5958"/>
      <c r="O5958"/>
      <c r="U5958"/>
      <c r="V5958"/>
    </row>
    <row r="5959" spans="6:22" x14ac:dyDescent="0.2">
      <c r="F5959"/>
      <c r="M5959" s="2"/>
      <c r="N5959"/>
      <c r="O5959"/>
      <c r="U5959"/>
      <c r="V5959"/>
    </row>
    <row r="5960" spans="6:22" x14ac:dyDescent="0.2">
      <c r="F5960"/>
      <c r="M5960" s="2"/>
      <c r="N5960"/>
      <c r="O5960"/>
      <c r="U5960"/>
      <c r="V5960"/>
    </row>
    <row r="5961" spans="6:22" x14ac:dyDescent="0.2">
      <c r="F5961"/>
      <c r="M5961" s="2"/>
      <c r="N5961"/>
      <c r="O5961"/>
      <c r="U5961"/>
      <c r="V5961"/>
    </row>
    <row r="5962" spans="6:22" x14ac:dyDescent="0.2">
      <c r="F5962"/>
      <c r="M5962" s="2"/>
      <c r="N5962"/>
      <c r="O5962"/>
      <c r="U5962"/>
      <c r="V5962"/>
    </row>
    <row r="5963" spans="6:22" x14ac:dyDescent="0.2">
      <c r="F5963"/>
      <c r="M5963" s="2"/>
      <c r="N5963"/>
      <c r="O5963"/>
      <c r="U5963"/>
      <c r="V5963"/>
    </row>
    <row r="5964" spans="6:22" x14ac:dyDescent="0.2">
      <c r="F5964"/>
      <c r="M5964" s="2"/>
      <c r="N5964"/>
      <c r="O5964"/>
      <c r="U5964"/>
      <c r="V5964"/>
    </row>
    <row r="5965" spans="6:22" x14ac:dyDescent="0.2">
      <c r="F5965"/>
      <c r="M5965" s="2"/>
      <c r="N5965"/>
      <c r="O5965"/>
      <c r="U5965"/>
      <c r="V5965"/>
    </row>
    <row r="5966" spans="6:22" x14ac:dyDescent="0.2">
      <c r="F5966"/>
      <c r="M5966" s="2"/>
      <c r="N5966"/>
      <c r="O5966"/>
      <c r="U5966"/>
      <c r="V5966"/>
    </row>
    <row r="5967" spans="6:22" x14ac:dyDescent="0.2">
      <c r="F5967"/>
      <c r="M5967" s="2"/>
      <c r="N5967"/>
      <c r="O5967"/>
      <c r="U5967"/>
      <c r="V5967"/>
    </row>
    <row r="5968" spans="6:22" x14ac:dyDescent="0.2">
      <c r="F5968"/>
      <c r="M5968" s="2"/>
      <c r="N5968"/>
      <c r="O5968"/>
      <c r="U5968"/>
      <c r="V5968"/>
    </row>
    <row r="5969" spans="6:22" x14ac:dyDescent="0.2">
      <c r="F5969"/>
      <c r="M5969" s="2"/>
      <c r="N5969"/>
      <c r="O5969"/>
      <c r="U5969"/>
      <c r="V5969"/>
    </row>
    <row r="5970" spans="6:22" x14ac:dyDescent="0.2">
      <c r="F5970"/>
      <c r="M5970" s="2"/>
      <c r="N5970"/>
      <c r="O5970"/>
      <c r="U5970"/>
      <c r="V5970"/>
    </row>
    <row r="5971" spans="6:22" x14ac:dyDescent="0.2">
      <c r="F5971"/>
      <c r="M5971" s="2"/>
      <c r="N5971"/>
      <c r="O5971"/>
      <c r="U5971"/>
      <c r="V5971"/>
    </row>
    <row r="5972" spans="6:22" x14ac:dyDescent="0.2">
      <c r="F5972"/>
      <c r="M5972" s="2"/>
      <c r="N5972"/>
      <c r="O5972"/>
      <c r="U5972"/>
      <c r="V5972"/>
    </row>
    <row r="5973" spans="6:22" x14ac:dyDescent="0.2">
      <c r="F5973"/>
      <c r="M5973" s="2"/>
      <c r="N5973"/>
      <c r="O5973"/>
      <c r="U5973"/>
      <c r="V5973"/>
    </row>
    <row r="5974" spans="6:22" x14ac:dyDescent="0.2">
      <c r="F5974"/>
      <c r="M5974" s="2"/>
      <c r="N5974"/>
      <c r="O5974"/>
      <c r="U5974"/>
      <c r="V5974"/>
    </row>
    <row r="5975" spans="6:22" x14ac:dyDescent="0.2">
      <c r="F5975"/>
      <c r="M5975" s="2"/>
      <c r="N5975"/>
      <c r="O5975"/>
      <c r="U5975"/>
      <c r="V5975"/>
    </row>
    <row r="5976" spans="6:22" x14ac:dyDescent="0.2">
      <c r="F5976"/>
      <c r="M5976" s="2"/>
      <c r="N5976"/>
      <c r="O5976"/>
      <c r="U5976"/>
      <c r="V5976"/>
    </row>
    <row r="5977" spans="6:22" x14ac:dyDescent="0.2">
      <c r="F5977"/>
      <c r="M5977" s="2"/>
      <c r="N5977"/>
      <c r="O5977"/>
      <c r="U5977"/>
      <c r="V5977"/>
    </row>
    <row r="5978" spans="6:22" x14ac:dyDescent="0.2">
      <c r="F5978"/>
      <c r="M5978" s="2"/>
      <c r="N5978"/>
      <c r="O5978"/>
      <c r="U5978"/>
      <c r="V5978"/>
    </row>
    <row r="5979" spans="6:22" x14ac:dyDescent="0.2">
      <c r="F5979"/>
      <c r="M5979" s="2"/>
      <c r="N5979"/>
      <c r="O5979"/>
      <c r="U5979"/>
      <c r="V5979"/>
    </row>
    <row r="5980" spans="6:22" x14ac:dyDescent="0.2">
      <c r="F5980"/>
      <c r="M5980" s="2"/>
      <c r="N5980"/>
      <c r="O5980"/>
      <c r="U5980"/>
      <c r="V5980"/>
    </row>
    <row r="5981" spans="6:22" x14ac:dyDescent="0.2">
      <c r="F5981"/>
      <c r="M5981" s="2"/>
      <c r="N5981"/>
      <c r="O5981"/>
      <c r="U5981"/>
      <c r="V5981"/>
    </row>
    <row r="5982" spans="6:22" x14ac:dyDescent="0.2">
      <c r="F5982"/>
      <c r="M5982" s="2"/>
      <c r="N5982"/>
      <c r="O5982"/>
      <c r="U5982"/>
      <c r="V5982"/>
    </row>
    <row r="5983" spans="6:22" x14ac:dyDescent="0.2">
      <c r="F5983"/>
      <c r="M5983" s="2"/>
      <c r="N5983"/>
      <c r="O5983"/>
      <c r="U5983"/>
      <c r="V5983"/>
    </row>
    <row r="5984" spans="6:22" x14ac:dyDescent="0.2">
      <c r="F5984"/>
      <c r="M5984" s="2"/>
      <c r="N5984"/>
      <c r="O5984"/>
      <c r="U5984"/>
      <c r="V5984"/>
    </row>
    <row r="5985" spans="6:22" x14ac:dyDescent="0.2">
      <c r="F5985"/>
      <c r="M5985" s="2"/>
      <c r="N5985"/>
      <c r="O5985"/>
      <c r="U5985"/>
      <c r="V5985"/>
    </row>
    <row r="5986" spans="6:22" x14ac:dyDescent="0.2">
      <c r="F5986"/>
      <c r="M5986" s="2"/>
      <c r="N5986"/>
      <c r="O5986"/>
      <c r="U5986"/>
      <c r="V5986"/>
    </row>
    <row r="5987" spans="6:22" x14ac:dyDescent="0.2">
      <c r="F5987"/>
      <c r="M5987" s="2"/>
      <c r="N5987"/>
      <c r="O5987"/>
      <c r="U5987"/>
      <c r="V5987"/>
    </row>
    <row r="5988" spans="6:22" x14ac:dyDescent="0.2">
      <c r="F5988"/>
      <c r="M5988" s="2"/>
      <c r="N5988"/>
      <c r="O5988"/>
      <c r="U5988"/>
      <c r="V5988"/>
    </row>
    <row r="5989" spans="6:22" x14ac:dyDescent="0.2">
      <c r="F5989"/>
      <c r="M5989" s="2"/>
      <c r="N5989"/>
      <c r="O5989"/>
      <c r="U5989"/>
      <c r="V5989"/>
    </row>
    <row r="5990" spans="6:22" x14ac:dyDescent="0.2">
      <c r="F5990"/>
      <c r="M5990" s="2"/>
      <c r="N5990"/>
      <c r="O5990"/>
      <c r="U5990"/>
      <c r="V5990"/>
    </row>
    <row r="5991" spans="6:22" x14ac:dyDescent="0.2">
      <c r="F5991"/>
      <c r="M5991" s="2"/>
      <c r="N5991"/>
      <c r="O5991"/>
      <c r="U5991"/>
      <c r="V5991"/>
    </row>
    <row r="5992" spans="6:22" x14ac:dyDescent="0.2">
      <c r="F5992"/>
      <c r="M5992" s="2"/>
      <c r="N5992"/>
      <c r="O5992"/>
      <c r="U5992"/>
      <c r="V5992"/>
    </row>
    <row r="5993" spans="6:22" x14ac:dyDescent="0.2">
      <c r="F5993"/>
      <c r="M5993" s="2"/>
      <c r="N5993"/>
      <c r="O5993"/>
      <c r="U5993"/>
      <c r="V5993"/>
    </row>
    <row r="5994" spans="6:22" x14ac:dyDescent="0.2">
      <c r="F5994"/>
      <c r="M5994" s="2"/>
      <c r="N5994"/>
      <c r="O5994"/>
      <c r="U5994"/>
      <c r="V5994"/>
    </row>
    <row r="5995" spans="6:22" x14ac:dyDescent="0.2">
      <c r="F5995"/>
      <c r="M5995" s="2"/>
      <c r="N5995"/>
      <c r="O5995"/>
      <c r="U5995"/>
      <c r="V5995"/>
    </row>
    <row r="5996" spans="6:22" x14ac:dyDescent="0.2">
      <c r="F5996"/>
      <c r="M5996" s="2"/>
      <c r="N5996"/>
      <c r="O5996"/>
      <c r="U5996"/>
      <c r="V5996"/>
    </row>
    <row r="5997" spans="6:22" x14ac:dyDescent="0.2">
      <c r="F5997"/>
      <c r="M5997" s="2"/>
      <c r="N5997"/>
      <c r="O5997"/>
      <c r="U5997"/>
      <c r="V5997"/>
    </row>
    <row r="5998" spans="6:22" x14ac:dyDescent="0.2">
      <c r="F5998"/>
      <c r="M5998" s="2"/>
      <c r="N5998"/>
      <c r="O5998"/>
      <c r="U5998"/>
      <c r="V5998"/>
    </row>
    <row r="5999" spans="6:22" x14ac:dyDescent="0.2">
      <c r="F5999"/>
      <c r="M5999" s="2"/>
      <c r="N5999"/>
      <c r="O5999"/>
      <c r="U5999"/>
      <c r="V5999"/>
    </row>
    <row r="6000" spans="6:22" x14ac:dyDescent="0.2">
      <c r="F6000"/>
      <c r="M6000" s="2"/>
      <c r="N6000"/>
      <c r="O6000"/>
      <c r="U6000"/>
      <c r="V6000"/>
    </row>
    <row r="6001" spans="6:22" x14ac:dyDescent="0.2">
      <c r="F6001"/>
      <c r="M6001" s="2"/>
      <c r="N6001"/>
      <c r="O6001"/>
      <c r="U6001"/>
      <c r="V6001"/>
    </row>
    <row r="6002" spans="6:22" x14ac:dyDescent="0.2">
      <c r="F6002"/>
      <c r="M6002" s="2"/>
      <c r="N6002"/>
      <c r="O6002"/>
      <c r="U6002"/>
      <c r="V6002"/>
    </row>
    <row r="6003" spans="6:22" x14ac:dyDescent="0.2">
      <c r="F6003"/>
      <c r="M6003" s="2"/>
      <c r="N6003"/>
      <c r="O6003"/>
      <c r="U6003"/>
      <c r="V6003"/>
    </row>
    <row r="6004" spans="6:22" x14ac:dyDescent="0.2">
      <c r="F6004"/>
      <c r="M6004" s="2"/>
      <c r="N6004"/>
      <c r="O6004"/>
      <c r="U6004"/>
      <c r="V6004"/>
    </row>
    <row r="6005" spans="6:22" x14ac:dyDescent="0.2">
      <c r="F6005"/>
      <c r="M6005" s="2"/>
      <c r="N6005"/>
      <c r="O6005"/>
      <c r="U6005"/>
      <c r="V6005"/>
    </row>
    <row r="6006" spans="6:22" x14ac:dyDescent="0.2">
      <c r="F6006"/>
      <c r="M6006" s="2"/>
      <c r="N6006"/>
      <c r="O6006"/>
      <c r="U6006"/>
      <c r="V6006"/>
    </row>
    <row r="6007" spans="6:22" x14ac:dyDescent="0.2">
      <c r="F6007"/>
      <c r="M6007" s="2"/>
      <c r="N6007"/>
      <c r="O6007"/>
      <c r="U6007"/>
      <c r="V6007"/>
    </row>
    <row r="6008" spans="6:22" x14ac:dyDescent="0.2">
      <c r="F6008"/>
      <c r="M6008" s="2"/>
      <c r="N6008"/>
      <c r="O6008"/>
      <c r="U6008"/>
      <c r="V6008"/>
    </row>
    <row r="6009" spans="6:22" x14ac:dyDescent="0.2">
      <c r="F6009"/>
      <c r="M6009" s="2"/>
      <c r="N6009"/>
      <c r="O6009"/>
      <c r="U6009"/>
      <c r="V6009"/>
    </row>
    <row r="6010" spans="6:22" x14ac:dyDescent="0.2">
      <c r="F6010"/>
      <c r="M6010" s="2"/>
      <c r="N6010"/>
      <c r="O6010"/>
      <c r="U6010"/>
      <c r="V6010"/>
    </row>
    <row r="6011" spans="6:22" x14ac:dyDescent="0.2">
      <c r="F6011"/>
      <c r="M6011" s="2"/>
      <c r="N6011"/>
      <c r="O6011"/>
      <c r="U6011"/>
      <c r="V6011"/>
    </row>
    <row r="6012" spans="6:22" x14ac:dyDescent="0.2">
      <c r="F6012"/>
      <c r="M6012" s="2"/>
      <c r="N6012"/>
      <c r="O6012"/>
      <c r="U6012"/>
      <c r="V6012"/>
    </row>
    <row r="6013" spans="6:22" x14ac:dyDescent="0.2">
      <c r="F6013"/>
      <c r="M6013" s="2"/>
      <c r="N6013"/>
      <c r="O6013"/>
      <c r="U6013"/>
      <c r="V6013"/>
    </row>
    <row r="6014" spans="6:22" x14ac:dyDescent="0.2">
      <c r="F6014"/>
      <c r="M6014" s="2"/>
      <c r="N6014"/>
      <c r="O6014"/>
      <c r="U6014"/>
      <c r="V6014"/>
    </row>
    <row r="6015" spans="6:22" x14ac:dyDescent="0.2">
      <c r="F6015"/>
      <c r="M6015" s="2"/>
      <c r="N6015"/>
      <c r="O6015"/>
      <c r="U6015"/>
      <c r="V6015"/>
    </row>
    <row r="6016" spans="6:22" x14ac:dyDescent="0.2">
      <c r="F6016"/>
      <c r="M6016" s="2"/>
      <c r="N6016"/>
      <c r="O6016"/>
      <c r="U6016"/>
      <c r="V6016"/>
    </row>
    <row r="6017" spans="6:22" x14ac:dyDescent="0.2">
      <c r="F6017"/>
      <c r="M6017" s="2"/>
      <c r="N6017"/>
      <c r="O6017"/>
      <c r="U6017"/>
      <c r="V6017"/>
    </row>
    <row r="6018" spans="6:22" x14ac:dyDescent="0.2">
      <c r="F6018"/>
      <c r="M6018" s="2"/>
      <c r="N6018"/>
      <c r="O6018"/>
      <c r="U6018"/>
      <c r="V6018"/>
    </row>
    <row r="6019" spans="6:22" x14ac:dyDescent="0.2">
      <c r="F6019"/>
      <c r="M6019" s="2"/>
      <c r="N6019"/>
      <c r="O6019"/>
      <c r="U6019"/>
      <c r="V6019"/>
    </row>
    <row r="6020" spans="6:22" x14ac:dyDescent="0.2">
      <c r="F6020"/>
      <c r="M6020" s="2"/>
      <c r="N6020"/>
      <c r="O6020"/>
      <c r="U6020"/>
      <c r="V6020"/>
    </row>
    <row r="6021" spans="6:22" x14ac:dyDescent="0.2">
      <c r="F6021"/>
      <c r="M6021" s="2"/>
      <c r="N6021"/>
      <c r="O6021"/>
      <c r="U6021"/>
      <c r="V6021"/>
    </row>
    <row r="6022" spans="6:22" x14ac:dyDescent="0.2">
      <c r="F6022"/>
      <c r="M6022" s="2"/>
      <c r="N6022"/>
      <c r="O6022"/>
      <c r="U6022"/>
      <c r="V6022"/>
    </row>
    <row r="6023" spans="6:22" x14ac:dyDescent="0.2">
      <c r="F6023"/>
      <c r="M6023" s="2"/>
      <c r="N6023"/>
      <c r="O6023"/>
      <c r="U6023"/>
      <c r="V6023"/>
    </row>
    <row r="6024" spans="6:22" x14ac:dyDescent="0.2">
      <c r="F6024"/>
      <c r="M6024" s="2"/>
      <c r="N6024"/>
      <c r="O6024"/>
      <c r="U6024"/>
      <c r="V6024"/>
    </row>
    <row r="6025" spans="6:22" x14ac:dyDescent="0.2">
      <c r="F6025"/>
      <c r="M6025" s="2"/>
      <c r="N6025"/>
      <c r="O6025"/>
      <c r="U6025"/>
      <c r="V6025"/>
    </row>
    <row r="6026" spans="6:22" x14ac:dyDescent="0.2">
      <c r="F6026"/>
      <c r="M6026" s="2"/>
      <c r="N6026"/>
      <c r="O6026"/>
      <c r="U6026"/>
      <c r="V6026"/>
    </row>
    <row r="6027" spans="6:22" x14ac:dyDescent="0.2">
      <c r="F6027"/>
      <c r="M6027" s="2"/>
      <c r="N6027"/>
      <c r="O6027"/>
      <c r="U6027"/>
      <c r="V6027"/>
    </row>
    <row r="6028" spans="6:22" x14ac:dyDescent="0.2">
      <c r="F6028"/>
      <c r="M6028" s="2"/>
      <c r="N6028"/>
      <c r="O6028"/>
      <c r="U6028"/>
      <c r="V6028"/>
    </row>
    <row r="6029" spans="6:22" x14ac:dyDescent="0.2">
      <c r="F6029"/>
      <c r="M6029" s="2"/>
      <c r="N6029"/>
      <c r="O6029"/>
      <c r="U6029"/>
      <c r="V6029"/>
    </row>
    <row r="6030" spans="6:22" x14ac:dyDescent="0.2">
      <c r="F6030"/>
      <c r="M6030" s="2"/>
      <c r="N6030"/>
      <c r="O6030"/>
      <c r="U6030"/>
      <c r="V6030"/>
    </row>
    <row r="6031" spans="6:22" x14ac:dyDescent="0.2">
      <c r="F6031"/>
      <c r="M6031" s="2"/>
      <c r="N6031"/>
      <c r="O6031"/>
      <c r="U6031"/>
      <c r="V6031"/>
    </row>
    <row r="6032" spans="6:22" x14ac:dyDescent="0.2">
      <c r="F6032"/>
      <c r="M6032" s="2"/>
      <c r="N6032"/>
      <c r="O6032"/>
      <c r="U6032"/>
      <c r="V6032"/>
    </row>
    <row r="6033" spans="6:22" x14ac:dyDescent="0.2">
      <c r="F6033"/>
      <c r="M6033" s="2"/>
      <c r="N6033"/>
      <c r="O6033"/>
      <c r="U6033"/>
      <c r="V6033"/>
    </row>
    <row r="6034" spans="6:22" x14ac:dyDescent="0.2">
      <c r="F6034"/>
      <c r="M6034" s="2"/>
      <c r="N6034"/>
      <c r="O6034"/>
      <c r="U6034"/>
      <c r="V6034"/>
    </row>
    <row r="6035" spans="6:22" x14ac:dyDescent="0.2">
      <c r="F6035"/>
      <c r="M6035" s="2"/>
      <c r="N6035"/>
      <c r="O6035"/>
      <c r="U6035"/>
      <c r="V6035"/>
    </row>
    <row r="6036" spans="6:22" x14ac:dyDescent="0.2">
      <c r="F6036"/>
      <c r="M6036" s="2"/>
      <c r="N6036"/>
      <c r="O6036"/>
      <c r="U6036"/>
      <c r="V6036"/>
    </row>
    <row r="6037" spans="6:22" x14ac:dyDescent="0.2">
      <c r="F6037"/>
      <c r="M6037" s="2"/>
      <c r="N6037"/>
      <c r="O6037"/>
      <c r="U6037"/>
      <c r="V6037"/>
    </row>
    <row r="6038" spans="6:22" x14ac:dyDescent="0.2">
      <c r="F6038"/>
      <c r="M6038" s="2"/>
      <c r="N6038"/>
      <c r="O6038"/>
      <c r="U6038"/>
      <c r="V6038"/>
    </row>
    <row r="6039" spans="6:22" x14ac:dyDescent="0.2">
      <c r="F6039"/>
      <c r="M6039" s="2"/>
      <c r="N6039"/>
      <c r="O6039"/>
      <c r="U6039"/>
      <c r="V6039"/>
    </row>
    <row r="6040" spans="6:22" x14ac:dyDescent="0.2">
      <c r="F6040"/>
      <c r="M6040" s="2"/>
      <c r="N6040"/>
      <c r="O6040"/>
      <c r="U6040"/>
      <c r="V6040"/>
    </row>
    <row r="6041" spans="6:22" x14ac:dyDescent="0.2">
      <c r="F6041"/>
      <c r="M6041" s="2"/>
      <c r="N6041"/>
      <c r="O6041"/>
      <c r="U6041"/>
      <c r="V6041"/>
    </row>
    <row r="6042" spans="6:22" x14ac:dyDescent="0.2">
      <c r="F6042"/>
      <c r="M6042" s="2"/>
      <c r="N6042"/>
      <c r="O6042"/>
      <c r="U6042"/>
      <c r="V6042"/>
    </row>
    <row r="6043" spans="6:22" x14ac:dyDescent="0.2">
      <c r="F6043"/>
      <c r="M6043" s="2"/>
      <c r="N6043"/>
      <c r="O6043"/>
      <c r="U6043"/>
      <c r="V6043"/>
    </row>
    <row r="6044" spans="6:22" x14ac:dyDescent="0.2">
      <c r="F6044"/>
      <c r="M6044" s="2"/>
      <c r="N6044"/>
      <c r="O6044"/>
      <c r="U6044"/>
      <c r="V6044"/>
    </row>
    <row r="6045" spans="6:22" x14ac:dyDescent="0.2">
      <c r="F6045"/>
      <c r="M6045" s="2"/>
      <c r="N6045"/>
      <c r="O6045"/>
      <c r="U6045"/>
      <c r="V6045"/>
    </row>
    <row r="6046" spans="6:22" x14ac:dyDescent="0.2">
      <c r="F6046"/>
      <c r="M6046" s="2"/>
      <c r="N6046"/>
      <c r="O6046"/>
      <c r="U6046"/>
      <c r="V6046"/>
    </row>
    <row r="6047" spans="6:22" x14ac:dyDescent="0.2">
      <c r="F6047"/>
      <c r="M6047" s="2"/>
      <c r="N6047"/>
      <c r="O6047"/>
      <c r="U6047"/>
      <c r="V6047"/>
    </row>
    <row r="6048" spans="6:22" x14ac:dyDescent="0.2">
      <c r="F6048"/>
      <c r="M6048" s="2"/>
      <c r="N6048"/>
      <c r="O6048"/>
      <c r="U6048"/>
      <c r="V6048"/>
    </row>
    <row r="6049" spans="6:22" x14ac:dyDescent="0.2">
      <c r="F6049"/>
      <c r="M6049" s="2"/>
      <c r="N6049"/>
      <c r="O6049"/>
      <c r="U6049"/>
      <c r="V6049"/>
    </row>
    <row r="6050" spans="6:22" x14ac:dyDescent="0.2">
      <c r="F6050"/>
      <c r="M6050" s="2"/>
      <c r="N6050"/>
      <c r="O6050"/>
      <c r="U6050"/>
      <c r="V6050"/>
    </row>
    <row r="6051" spans="6:22" x14ac:dyDescent="0.2">
      <c r="F6051"/>
      <c r="M6051" s="2"/>
      <c r="N6051"/>
      <c r="O6051"/>
      <c r="U6051"/>
      <c r="V6051"/>
    </row>
    <row r="6052" spans="6:22" x14ac:dyDescent="0.2">
      <c r="F6052"/>
      <c r="M6052" s="2"/>
      <c r="N6052"/>
      <c r="O6052"/>
      <c r="U6052"/>
      <c r="V6052"/>
    </row>
    <row r="6053" spans="6:22" x14ac:dyDescent="0.2">
      <c r="F6053"/>
      <c r="M6053" s="2"/>
      <c r="N6053"/>
      <c r="O6053"/>
      <c r="U6053"/>
      <c r="V6053"/>
    </row>
    <row r="6054" spans="6:22" x14ac:dyDescent="0.2">
      <c r="F6054"/>
      <c r="M6054" s="2"/>
      <c r="N6054"/>
      <c r="O6054"/>
      <c r="U6054"/>
      <c r="V6054"/>
    </row>
    <row r="6055" spans="6:22" x14ac:dyDescent="0.2">
      <c r="F6055"/>
      <c r="M6055" s="2"/>
      <c r="N6055"/>
      <c r="O6055"/>
      <c r="U6055"/>
      <c r="V6055"/>
    </row>
    <row r="6056" spans="6:22" x14ac:dyDescent="0.2">
      <c r="F6056"/>
      <c r="M6056" s="2"/>
      <c r="N6056"/>
      <c r="O6056"/>
      <c r="U6056"/>
      <c r="V6056"/>
    </row>
    <row r="6057" spans="6:22" x14ac:dyDescent="0.2">
      <c r="F6057"/>
      <c r="M6057" s="2"/>
      <c r="N6057"/>
      <c r="O6057"/>
      <c r="U6057"/>
      <c r="V6057"/>
    </row>
    <row r="6058" spans="6:22" x14ac:dyDescent="0.2">
      <c r="F6058"/>
      <c r="M6058" s="2"/>
      <c r="N6058"/>
      <c r="O6058"/>
      <c r="U6058"/>
      <c r="V6058"/>
    </row>
    <row r="6059" spans="6:22" x14ac:dyDescent="0.2">
      <c r="F6059"/>
      <c r="M6059" s="2"/>
      <c r="N6059"/>
      <c r="O6059"/>
      <c r="U6059"/>
      <c r="V6059"/>
    </row>
    <row r="6060" spans="6:22" x14ac:dyDescent="0.2">
      <c r="F6060"/>
      <c r="M6060" s="2"/>
      <c r="N6060"/>
      <c r="O6060"/>
      <c r="U6060"/>
      <c r="V6060"/>
    </row>
    <row r="6061" spans="6:22" x14ac:dyDescent="0.2">
      <c r="F6061"/>
      <c r="M6061" s="2"/>
      <c r="N6061"/>
      <c r="O6061"/>
      <c r="U6061"/>
      <c r="V6061"/>
    </row>
    <row r="6062" spans="6:22" x14ac:dyDescent="0.2">
      <c r="F6062"/>
      <c r="M6062" s="2"/>
      <c r="N6062"/>
      <c r="O6062"/>
      <c r="U6062"/>
      <c r="V6062"/>
    </row>
    <row r="6063" spans="6:22" x14ac:dyDescent="0.2">
      <c r="F6063"/>
      <c r="M6063" s="2"/>
      <c r="N6063"/>
      <c r="O6063"/>
      <c r="U6063"/>
      <c r="V6063"/>
    </row>
    <row r="6064" spans="6:22" x14ac:dyDescent="0.2">
      <c r="F6064"/>
      <c r="M6064" s="2"/>
      <c r="N6064"/>
      <c r="O6064"/>
      <c r="U6064"/>
      <c r="V6064"/>
    </row>
    <row r="6065" spans="6:22" x14ac:dyDescent="0.2">
      <c r="F6065"/>
      <c r="M6065" s="2"/>
      <c r="N6065"/>
      <c r="O6065"/>
      <c r="U6065"/>
      <c r="V6065"/>
    </row>
    <row r="6066" spans="6:22" x14ac:dyDescent="0.2">
      <c r="F6066"/>
      <c r="M6066" s="2"/>
      <c r="N6066"/>
      <c r="O6066"/>
      <c r="U6066"/>
      <c r="V6066"/>
    </row>
    <row r="6067" spans="6:22" x14ac:dyDescent="0.2">
      <c r="F6067"/>
      <c r="M6067" s="2"/>
      <c r="N6067"/>
      <c r="O6067"/>
      <c r="U6067"/>
      <c r="V6067"/>
    </row>
    <row r="6068" spans="6:22" x14ac:dyDescent="0.2">
      <c r="F6068"/>
      <c r="M6068" s="2"/>
      <c r="N6068"/>
      <c r="O6068"/>
      <c r="U6068"/>
      <c r="V6068"/>
    </row>
    <row r="6069" spans="6:22" x14ac:dyDescent="0.2">
      <c r="F6069"/>
      <c r="M6069" s="2"/>
      <c r="N6069"/>
      <c r="O6069"/>
      <c r="U6069"/>
      <c r="V6069"/>
    </row>
    <row r="6070" spans="6:22" x14ac:dyDescent="0.2">
      <c r="F6070"/>
      <c r="M6070" s="2"/>
      <c r="N6070"/>
      <c r="O6070"/>
      <c r="U6070"/>
      <c r="V6070"/>
    </row>
    <row r="6071" spans="6:22" x14ac:dyDescent="0.2">
      <c r="F6071"/>
      <c r="M6071" s="2"/>
      <c r="N6071"/>
      <c r="O6071"/>
      <c r="U6071"/>
      <c r="V6071"/>
    </row>
    <row r="6072" spans="6:22" x14ac:dyDescent="0.2">
      <c r="F6072"/>
      <c r="M6072" s="2"/>
      <c r="N6072"/>
      <c r="O6072"/>
      <c r="U6072"/>
      <c r="V6072"/>
    </row>
    <row r="6073" spans="6:22" x14ac:dyDescent="0.2">
      <c r="F6073"/>
      <c r="M6073" s="2"/>
      <c r="N6073"/>
      <c r="O6073"/>
      <c r="U6073"/>
      <c r="V6073"/>
    </row>
    <row r="6074" spans="6:22" x14ac:dyDescent="0.2">
      <c r="F6074"/>
      <c r="M6074" s="2"/>
      <c r="N6074"/>
      <c r="O6074"/>
      <c r="U6074"/>
      <c r="V6074"/>
    </row>
    <row r="6075" spans="6:22" x14ac:dyDescent="0.2">
      <c r="F6075"/>
      <c r="M6075" s="2"/>
      <c r="N6075"/>
      <c r="O6075"/>
      <c r="U6075"/>
      <c r="V6075"/>
    </row>
    <row r="6076" spans="6:22" x14ac:dyDescent="0.2">
      <c r="F6076"/>
      <c r="M6076" s="2"/>
      <c r="N6076"/>
      <c r="O6076"/>
      <c r="U6076"/>
      <c r="V6076"/>
    </row>
    <row r="6077" spans="6:22" x14ac:dyDescent="0.2">
      <c r="F6077"/>
      <c r="M6077" s="2"/>
      <c r="N6077"/>
      <c r="O6077"/>
      <c r="U6077"/>
      <c r="V6077"/>
    </row>
    <row r="6078" spans="6:22" x14ac:dyDescent="0.2">
      <c r="F6078"/>
      <c r="M6078" s="2"/>
      <c r="N6078"/>
      <c r="O6078"/>
      <c r="U6078"/>
      <c r="V6078"/>
    </row>
    <row r="6079" spans="6:22" x14ac:dyDescent="0.2">
      <c r="F6079"/>
      <c r="M6079" s="2"/>
      <c r="N6079"/>
      <c r="O6079"/>
      <c r="U6079"/>
      <c r="V6079"/>
    </row>
    <row r="6080" spans="6:22" x14ac:dyDescent="0.2">
      <c r="F6080"/>
      <c r="M6080" s="2"/>
      <c r="N6080"/>
      <c r="O6080"/>
      <c r="U6080"/>
      <c r="V6080"/>
    </row>
    <row r="6081" spans="6:22" x14ac:dyDescent="0.2">
      <c r="F6081"/>
      <c r="M6081" s="2"/>
      <c r="N6081"/>
      <c r="O6081"/>
      <c r="U6081"/>
      <c r="V6081"/>
    </row>
    <row r="6082" spans="6:22" x14ac:dyDescent="0.2">
      <c r="F6082"/>
      <c r="M6082" s="2"/>
      <c r="N6082"/>
      <c r="O6082"/>
      <c r="U6082"/>
      <c r="V6082"/>
    </row>
    <row r="6083" spans="6:22" x14ac:dyDescent="0.2">
      <c r="F6083"/>
      <c r="M6083" s="2"/>
      <c r="N6083"/>
      <c r="O6083"/>
      <c r="U6083"/>
      <c r="V6083"/>
    </row>
    <row r="6084" spans="6:22" x14ac:dyDescent="0.2">
      <c r="F6084"/>
      <c r="M6084" s="2"/>
      <c r="N6084"/>
      <c r="O6084"/>
      <c r="U6084"/>
      <c r="V6084"/>
    </row>
    <row r="6085" spans="6:22" x14ac:dyDescent="0.2">
      <c r="F6085"/>
      <c r="M6085" s="2"/>
      <c r="N6085"/>
      <c r="O6085"/>
      <c r="U6085"/>
      <c r="V6085"/>
    </row>
    <row r="6086" spans="6:22" x14ac:dyDescent="0.2">
      <c r="F6086"/>
      <c r="M6086" s="2"/>
      <c r="N6086"/>
      <c r="O6086"/>
      <c r="U6086"/>
      <c r="V6086"/>
    </row>
    <row r="6087" spans="6:22" x14ac:dyDescent="0.2">
      <c r="F6087"/>
      <c r="M6087" s="2"/>
      <c r="N6087"/>
      <c r="O6087"/>
      <c r="U6087"/>
      <c r="V6087"/>
    </row>
    <row r="6088" spans="6:22" x14ac:dyDescent="0.2">
      <c r="F6088"/>
      <c r="M6088" s="2"/>
      <c r="N6088"/>
      <c r="O6088"/>
      <c r="U6088"/>
      <c r="V6088"/>
    </row>
    <row r="6089" spans="6:22" x14ac:dyDescent="0.2">
      <c r="F6089"/>
      <c r="M6089" s="2"/>
      <c r="N6089"/>
      <c r="O6089"/>
      <c r="U6089"/>
      <c r="V6089"/>
    </row>
    <row r="6090" spans="6:22" x14ac:dyDescent="0.2">
      <c r="F6090"/>
      <c r="M6090" s="2"/>
      <c r="N6090"/>
      <c r="O6090"/>
      <c r="U6090"/>
      <c r="V6090"/>
    </row>
    <row r="6091" spans="6:22" x14ac:dyDescent="0.2">
      <c r="F6091"/>
      <c r="M6091" s="2"/>
      <c r="N6091"/>
      <c r="O6091"/>
      <c r="U6091"/>
      <c r="V6091"/>
    </row>
    <row r="6092" spans="6:22" x14ac:dyDescent="0.2">
      <c r="F6092"/>
      <c r="M6092" s="2"/>
      <c r="N6092"/>
      <c r="O6092"/>
      <c r="U6092"/>
      <c r="V6092"/>
    </row>
    <row r="6093" spans="6:22" x14ac:dyDescent="0.2">
      <c r="F6093"/>
      <c r="M6093" s="2"/>
      <c r="N6093"/>
      <c r="O6093"/>
      <c r="U6093"/>
      <c r="V6093"/>
    </row>
    <row r="6094" spans="6:22" x14ac:dyDescent="0.2">
      <c r="F6094"/>
      <c r="M6094" s="2"/>
      <c r="N6094"/>
      <c r="O6094"/>
      <c r="U6094"/>
      <c r="V6094"/>
    </row>
    <row r="6095" spans="6:22" x14ac:dyDescent="0.2">
      <c r="F6095"/>
      <c r="M6095" s="2"/>
      <c r="N6095"/>
      <c r="O6095"/>
      <c r="U6095"/>
      <c r="V6095"/>
    </row>
    <row r="6096" spans="6:22" x14ac:dyDescent="0.2">
      <c r="F6096"/>
      <c r="M6096" s="2"/>
      <c r="N6096"/>
      <c r="O6096"/>
      <c r="U6096"/>
      <c r="V6096"/>
    </row>
    <row r="6097" spans="6:22" x14ac:dyDescent="0.2">
      <c r="F6097"/>
      <c r="M6097" s="2"/>
      <c r="N6097"/>
      <c r="O6097"/>
      <c r="U6097"/>
      <c r="V6097"/>
    </row>
    <row r="6098" spans="6:22" x14ac:dyDescent="0.2">
      <c r="F6098"/>
      <c r="M6098" s="2"/>
      <c r="N6098"/>
      <c r="O6098"/>
      <c r="U6098"/>
      <c r="V6098"/>
    </row>
    <row r="6099" spans="6:22" x14ac:dyDescent="0.2">
      <c r="F6099"/>
      <c r="M6099" s="2"/>
      <c r="N6099"/>
      <c r="O6099"/>
      <c r="U6099"/>
      <c r="V6099"/>
    </row>
    <row r="6100" spans="6:22" x14ac:dyDescent="0.2">
      <c r="F6100"/>
      <c r="M6100" s="2"/>
      <c r="N6100"/>
      <c r="O6100"/>
      <c r="U6100"/>
      <c r="V6100"/>
    </row>
    <row r="6101" spans="6:22" x14ac:dyDescent="0.2">
      <c r="F6101"/>
      <c r="M6101" s="2"/>
      <c r="N6101"/>
      <c r="O6101"/>
      <c r="U6101"/>
      <c r="V6101"/>
    </row>
    <row r="6102" spans="6:22" x14ac:dyDescent="0.2">
      <c r="F6102"/>
      <c r="M6102" s="2"/>
      <c r="N6102"/>
      <c r="O6102"/>
      <c r="U6102"/>
      <c r="V6102"/>
    </row>
    <row r="6103" spans="6:22" x14ac:dyDescent="0.2">
      <c r="F6103"/>
      <c r="M6103" s="2"/>
      <c r="N6103"/>
      <c r="O6103"/>
      <c r="U6103"/>
      <c r="V6103"/>
    </row>
    <row r="6104" spans="6:22" x14ac:dyDescent="0.2">
      <c r="F6104"/>
      <c r="M6104" s="2"/>
      <c r="N6104"/>
      <c r="O6104"/>
      <c r="U6104"/>
      <c r="V6104"/>
    </row>
    <row r="6105" spans="6:22" x14ac:dyDescent="0.2">
      <c r="F6105"/>
      <c r="M6105" s="2"/>
      <c r="N6105"/>
      <c r="O6105"/>
      <c r="U6105"/>
      <c r="V6105"/>
    </row>
    <row r="6106" spans="6:22" x14ac:dyDescent="0.2">
      <c r="F6106"/>
      <c r="M6106" s="2"/>
      <c r="N6106"/>
      <c r="O6106"/>
      <c r="U6106"/>
      <c r="V6106"/>
    </row>
    <row r="6107" spans="6:22" x14ac:dyDescent="0.2">
      <c r="F6107"/>
      <c r="M6107" s="2"/>
      <c r="N6107"/>
      <c r="O6107"/>
      <c r="U6107"/>
      <c r="V6107"/>
    </row>
    <row r="6108" spans="6:22" x14ac:dyDescent="0.2">
      <c r="F6108"/>
      <c r="M6108" s="2"/>
      <c r="N6108"/>
      <c r="O6108"/>
      <c r="U6108"/>
      <c r="V6108"/>
    </row>
    <row r="6109" spans="6:22" x14ac:dyDescent="0.2">
      <c r="F6109"/>
      <c r="M6109" s="2"/>
      <c r="N6109"/>
      <c r="O6109"/>
      <c r="U6109"/>
      <c r="V6109"/>
    </row>
    <row r="6110" spans="6:22" x14ac:dyDescent="0.2">
      <c r="F6110"/>
      <c r="M6110" s="2"/>
      <c r="N6110"/>
      <c r="O6110"/>
      <c r="U6110"/>
      <c r="V6110"/>
    </row>
    <row r="6111" spans="6:22" x14ac:dyDescent="0.2">
      <c r="F6111"/>
      <c r="M6111" s="2"/>
      <c r="N6111"/>
      <c r="O6111"/>
      <c r="U6111"/>
      <c r="V6111"/>
    </row>
    <row r="6112" spans="6:22" x14ac:dyDescent="0.2">
      <c r="F6112"/>
      <c r="M6112" s="2"/>
      <c r="N6112"/>
      <c r="O6112"/>
      <c r="U6112"/>
      <c r="V6112"/>
    </row>
    <row r="6113" spans="6:22" x14ac:dyDescent="0.2">
      <c r="M6113" s="2"/>
    </row>
    <row r="6114" spans="6:22" x14ac:dyDescent="0.2">
      <c r="M6114" s="2"/>
    </row>
    <row r="6115" spans="6:22" x14ac:dyDescent="0.2">
      <c r="M6115" s="2"/>
    </row>
    <row r="6116" spans="6:22" x14ac:dyDescent="0.2">
      <c r="M6116" s="2"/>
    </row>
    <row r="6117" spans="6:22" x14ac:dyDescent="0.2">
      <c r="M6117" s="2"/>
    </row>
    <row r="6118" spans="6:22" x14ac:dyDescent="0.2">
      <c r="F6118"/>
      <c r="M6118" s="2"/>
      <c r="N6118"/>
      <c r="O6118"/>
      <c r="U6118"/>
      <c r="V6118"/>
    </row>
    <row r="6119" spans="6:22" x14ac:dyDescent="0.2">
      <c r="F6119"/>
      <c r="M6119" s="2"/>
      <c r="N6119"/>
      <c r="O6119"/>
      <c r="U6119"/>
      <c r="V6119"/>
    </row>
    <row r="6120" spans="6:22" x14ac:dyDescent="0.2">
      <c r="F6120"/>
      <c r="M6120" s="2"/>
      <c r="N6120"/>
      <c r="O6120"/>
      <c r="U6120"/>
      <c r="V6120"/>
    </row>
    <row r="6121" spans="6:22" x14ac:dyDescent="0.2">
      <c r="F6121"/>
      <c r="M6121" s="2"/>
      <c r="N6121"/>
      <c r="O6121"/>
      <c r="U6121"/>
      <c r="V6121"/>
    </row>
    <row r="6122" spans="6:22" x14ac:dyDescent="0.2">
      <c r="F6122"/>
      <c r="M6122" s="2"/>
      <c r="N6122"/>
      <c r="O6122"/>
      <c r="U6122"/>
      <c r="V6122"/>
    </row>
    <row r="6123" spans="6:22" x14ac:dyDescent="0.2">
      <c r="F6123"/>
      <c r="M6123" s="2"/>
      <c r="N6123"/>
      <c r="O6123"/>
      <c r="U6123"/>
      <c r="V6123"/>
    </row>
    <row r="6124" spans="6:22" x14ac:dyDescent="0.2">
      <c r="F6124"/>
      <c r="M6124" s="2"/>
      <c r="N6124"/>
      <c r="O6124"/>
      <c r="U6124"/>
      <c r="V6124"/>
    </row>
    <row r="6125" spans="6:22" x14ac:dyDescent="0.2">
      <c r="F6125"/>
      <c r="M6125" s="2"/>
      <c r="N6125"/>
      <c r="O6125"/>
      <c r="U6125"/>
      <c r="V6125"/>
    </row>
    <row r="6126" spans="6:22" x14ac:dyDescent="0.2">
      <c r="F6126"/>
      <c r="M6126" s="2"/>
      <c r="N6126"/>
      <c r="O6126"/>
      <c r="U6126"/>
      <c r="V6126"/>
    </row>
    <row r="6127" spans="6:22" x14ac:dyDescent="0.2">
      <c r="F6127"/>
      <c r="M6127" s="2"/>
      <c r="N6127"/>
      <c r="O6127"/>
      <c r="U6127"/>
      <c r="V6127"/>
    </row>
    <row r="6128" spans="6:22" x14ac:dyDescent="0.2">
      <c r="F6128"/>
      <c r="M6128" s="2"/>
      <c r="N6128"/>
      <c r="O6128"/>
      <c r="U6128"/>
      <c r="V6128"/>
    </row>
    <row r="6129" spans="6:22" x14ac:dyDescent="0.2">
      <c r="F6129"/>
      <c r="M6129" s="2"/>
      <c r="N6129"/>
      <c r="O6129"/>
      <c r="U6129"/>
      <c r="V6129"/>
    </row>
    <row r="6130" spans="6:22" x14ac:dyDescent="0.2">
      <c r="F6130"/>
      <c r="M6130" s="2"/>
      <c r="N6130"/>
      <c r="O6130"/>
      <c r="U6130"/>
      <c r="V6130"/>
    </row>
    <row r="6131" spans="6:22" x14ac:dyDescent="0.2">
      <c r="F6131"/>
      <c r="M6131" s="2"/>
      <c r="N6131"/>
      <c r="O6131"/>
      <c r="U6131"/>
      <c r="V6131"/>
    </row>
    <row r="6132" spans="6:22" x14ac:dyDescent="0.2">
      <c r="F6132"/>
      <c r="M6132" s="2"/>
      <c r="N6132"/>
      <c r="O6132"/>
      <c r="U6132"/>
      <c r="V6132"/>
    </row>
    <row r="6133" spans="6:22" x14ac:dyDescent="0.2">
      <c r="F6133"/>
      <c r="M6133" s="2"/>
      <c r="N6133"/>
      <c r="O6133"/>
      <c r="U6133"/>
      <c r="V6133"/>
    </row>
    <row r="6134" spans="6:22" x14ac:dyDescent="0.2">
      <c r="F6134"/>
      <c r="M6134" s="2"/>
      <c r="N6134"/>
      <c r="O6134"/>
      <c r="U6134"/>
      <c r="V6134"/>
    </row>
    <row r="6135" spans="6:22" x14ac:dyDescent="0.2">
      <c r="F6135"/>
      <c r="M6135" s="2"/>
      <c r="N6135"/>
      <c r="O6135"/>
      <c r="U6135"/>
      <c r="V6135"/>
    </row>
    <row r="6136" spans="6:22" x14ac:dyDescent="0.2">
      <c r="F6136"/>
      <c r="M6136" s="2"/>
      <c r="N6136"/>
      <c r="O6136"/>
      <c r="U6136"/>
      <c r="V6136"/>
    </row>
    <row r="6137" spans="6:22" x14ac:dyDescent="0.2">
      <c r="F6137"/>
      <c r="M6137" s="2"/>
      <c r="N6137"/>
      <c r="O6137"/>
      <c r="U6137"/>
      <c r="V6137"/>
    </row>
    <row r="6138" spans="6:22" x14ac:dyDescent="0.2">
      <c r="F6138"/>
      <c r="M6138" s="2"/>
      <c r="N6138"/>
      <c r="O6138"/>
      <c r="U6138"/>
      <c r="V6138"/>
    </row>
    <row r="6139" spans="6:22" x14ac:dyDescent="0.2">
      <c r="F6139"/>
      <c r="M6139" s="2"/>
      <c r="N6139"/>
      <c r="O6139"/>
      <c r="U6139"/>
      <c r="V6139"/>
    </row>
    <row r="6140" spans="6:22" x14ac:dyDescent="0.2">
      <c r="F6140"/>
      <c r="M6140" s="2"/>
      <c r="N6140"/>
      <c r="O6140"/>
      <c r="U6140"/>
      <c r="V6140"/>
    </row>
    <row r="6141" spans="6:22" x14ac:dyDescent="0.2">
      <c r="F6141"/>
      <c r="M6141" s="2"/>
      <c r="N6141"/>
      <c r="O6141"/>
      <c r="U6141"/>
      <c r="V6141"/>
    </row>
    <row r="6142" spans="6:22" x14ac:dyDescent="0.2">
      <c r="F6142"/>
      <c r="M6142" s="2"/>
      <c r="N6142"/>
      <c r="O6142"/>
      <c r="U6142"/>
      <c r="V6142"/>
    </row>
    <row r="6143" spans="6:22" x14ac:dyDescent="0.2">
      <c r="F6143"/>
      <c r="M6143" s="2"/>
      <c r="N6143"/>
      <c r="O6143"/>
      <c r="U6143"/>
      <c r="V6143"/>
    </row>
    <row r="6144" spans="6:22" x14ac:dyDescent="0.2">
      <c r="F6144"/>
      <c r="M6144" s="2"/>
      <c r="N6144"/>
      <c r="O6144"/>
      <c r="U6144"/>
      <c r="V6144"/>
    </row>
    <row r="6145" spans="6:22" x14ac:dyDescent="0.2">
      <c r="F6145"/>
      <c r="M6145" s="2"/>
      <c r="N6145"/>
      <c r="O6145"/>
      <c r="U6145"/>
      <c r="V6145"/>
    </row>
    <row r="6146" spans="6:22" x14ac:dyDescent="0.2">
      <c r="F6146"/>
      <c r="M6146" s="2"/>
      <c r="N6146"/>
      <c r="O6146"/>
      <c r="U6146"/>
      <c r="V6146"/>
    </row>
    <row r="6147" spans="6:22" x14ac:dyDescent="0.2">
      <c r="F6147"/>
      <c r="M6147" s="2"/>
      <c r="N6147"/>
      <c r="O6147"/>
      <c r="U6147"/>
      <c r="V6147"/>
    </row>
    <row r="6148" spans="6:22" x14ac:dyDescent="0.2">
      <c r="F6148"/>
      <c r="M6148" s="2"/>
      <c r="N6148"/>
      <c r="O6148"/>
      <c r="U6148"/>
      <c r="V6148"/>
    </row>
    <row r="6149" spans="6:22" x14ac:dyDescent="0.2">
      <c r="F6149"/>
      <c r="M6149" s="2"/>
      <c r="N6149"/>
      <c r="O6149"/>
      <c r="U6149"/>
      <c r="V6149"/>
    </row>
    <row r="6150" spans="6:22" x14ac:dyDescent="0.2">
      <c r="F6150"/>
      <c r="M6150" s="2"/>
      <c r="N6150"/>
      <c r="O6150"/>
      <c r="U6150"/>
      <c r="V6150"/>
    </row>
    <row r="6151" spans="6:22" x14ac:dyDescent="0.2">
      <c r="F6151"/>
      <c r="M6151" s="2"/>
      <c r="N6151"/>
      <c r="O6151"/>
      <c r="U6151"/>
      <c r="V6151"/>
    </row>
    <row r="6152" spans="6:22" x14ac:dyDescent="0.2">
      <c r="F6152"/>
      <c r="M6152" s="2"/>
      <c r="N6152"/>
      <c r="O6152"/>
      <c r="U6152"/>
      <c r="V6152"/>
    </row>
    <row r="6153" spans="6:22" x14ac:dyDescent="0.2">
      <c r="F6153"/>
      <c r="M6153" s="2"/>
      <c r="N6153"/>
      <c r="O6153"/>
      <c r="U6153"/>
      <c r="V6153"/>
    </row>
    <row r="6154" spans="6:22" x14ac:dyDescent="0.2">
      <c r="F6154"/>
      <c r="M6154" s="2"/>
      <c r="N6154"/>
      <c r="O6154"/>
      <c r="U6154"/>
      <c r="V6154"/>
    </row>
    <row r="6155" spans="6:22" x14ac:dyDescent="0.2">
      <c r="F6155"/>
      <c r="M6155" s="2"/>
      <c r="N6155"/>
      <c r="O6155"/>
      <c r="U6155"/>
      <c r="V6155"/>
    </row>
    <row r="6156" spans="6:22" x14ac:dyDescent="0.2">
      <c r="F6156"/>
      <c r="M6156" s="2"/>
      <c r="N6156"/>
      <c r="O6156"/>
      <c r="U6156"/>
      <c r="V6156"/>
    </row>
    <row r="6157" spans="6:22" x14ac:dyDescent="0.2">
      <c r="F6157"/>
      <c r="M6157" s="2"/>
      <c r="N6157"/>
      <c r="O6157"/>
      <c r="U6157"/>
      <c r="V6157"/>
    </row>
    <row r="6158" spans="6:22" x14ac:dyDescent="0.2">
      <c r="F6158"/>
      <c r="M6158" s="2"/>
      <c r="N6158"/>
      <c r="O6158"/>
      <c r="U6158"/>
      <c r="V6158"/>
    </row>
    <row r="6159" spans="6:22" x14ac:dyDescent="0.2">
      <c r="F6159"/>
      <c r="M6159" s="2"/>
      <c r="N6159"/>
      <c r="O6159"/>
      <c r="U6159"/>
      <c r="V6159"/>
    </row>
    <row r="6160" spans="6:22" x14ac:dyDescent="0.2">
      <c r="F6160"/>
      <c r="M6160" s="2"/>
      <c r="N6160"/>
      <c r="O6160"/>
      <c r="U6160"/>
      <c r="V6160"/>
    </row>
    <row r="6161" spans="6:22" x14ac:dyDescent="0.2">
      <c r="F6161"/>
      <c r="M6161" s="2"/>
      <c r="N6161"/>
      <c r="O6161"/>
      <c r="U6161"/>
      <c r="V6161"/>
    </row>
    <row r="6162" spans="6:22" x14ac:dyDescent="0.2">
      <c r="F6162"/>
      <c r="M6162" s="2"/>
      <c r="N6162"/>
      <c r="O6162"/>
      <c r="U6162"/>
      <c r="V6162"/>
    </row>
    <row r="6163" spans="6:22" x14ac:dyDescent="0.2">
      <c r="F6163"/>
      <c r="M6163" s="2"/>
      <c r="N6163"/>
      <c r="O6163"/>
      <c r="U6163"/>
      <c r="V6163"/>
    </row>
    <row r="6164" spans="6:22" x14ac:dyDescent="0.2">
      <c r="F6164"/>
      <c r="M6164" s="2"/>
      <c r="N6164"/>
      <c r="O6164"/>
      <c r="U6164"/>
      <c r="V6164"/>
    </row>
    <row r="6165" spans="6:22" x14ac:dyDescent="0.2">
      <c r="M6165" s="2"/>
    </row>
    <row r="6166" spans="6:22" x14ac:dyDescent="0.2">
      <c r="M6166" s="2"/>
    </row>
    <row r="6167" spans="6:22" x14ac:dyDescent="0.2">
      <c r="M6167" s="2"/>
    </row>
    <row r="6168" spans="6:22" x14ac:dyDescent="0.2">
      <c r="M6168" s="2"/>
    </row>
    <row r="6169" spans="6:22" x14ac:dyDescent="0.2">
      <c r="M6169" s="2"/>
    </row>
    <row r="6170" spans="6:22" x14ac:dyDescent="0.2">
      <c r="M6170" s="2"/>
    </row>
    <row r="6171" spans="6:22" x14ac:dyDescent="0.2">
      <c r="F6171"/>
      <c r="M6171" s="2"/>
      <c r="N6171"/>
      <c r="O6171"/>
      <c r="U6171"/>
      <c r="V6171"/>
    </row>
    <row r="6172" spans="6:22" x14ac:dyDescent="0.2">
      <c r="F6172"/>
      <c r="M6172" s="2"/>
      <c r="N6172"/>
      <c r="O6172"/>
      <c r="U6172"/>
      <c r="V6172"/>
    </row>
    <row r="6173" spans="6:22" x14ac:dyDescent="0.2">
      <c r="F6173"/>
      <c r="M6173" s="2"/>
      <c r="N6173"/>
      <c r="O6173"/>
      <c r="U6173"/>
      <c r="V6173"/>
    </row>
    <row r="6174" spans="6:22" x14ac:dyDescent="0.2">
      <c r="F6174"/>
      <c r="M6174" s="2"/>
      <c r="N6174"/>
      <c r="O6174"/>
      <c r="U6174"/>
      <c r="V6174"/>
    </row>
    <row r="6175" spans="6:22" x14ac:dyDescent="0.2">
      <c r="M6175" s="2"/>
    </row>
    <row r="6176" spans="6:22" x14ac:dyDescent="0.2">
      <c r="M6176" s="2"/>
    </row>
    <row r="6177" spans="6:22" x14ac:dyDescent="0.2">
      <c r="M6177" s="2"/>
    </row>
    <row r="6178" spans="6:22" x14ac:dyDescent="0.2">
      <c r="M6178" s="2"/>
    </row>
    <row r="6179" spans="6:22" x14ac:dyDescent="0.2">
      <c r="M6179" s="2"/>
    </row>
    <row r="6180" spans="6:22" x14ac:dyDescent="0.2">
      <c r="F6180"/>
      <c r="M6180" s="2"/>
      <c r="N6180"/>
      <c r="O6180"/>
      <c r="U6180"/>
      <c r="V6180"/>
    </row>
    <row r="6181" spans="6:22" x14ac:dyDescent="0.2">
      <c r="F6181"/>
      <c r="M6181" s="2"/>
      <c r="N6181"/>
      <c r="O6181"/>
      <c r="U6181"/>
      <c r="V6181"/>
    </row>
    <row r="6182" spans="6:22" x14ac:dyDescent="0.2">
      <c r="F6182"/>
      <c r="M6182" s="2"/>
      <c r="N6182"/>
      <c r="O6182"/>
      <c r="U6182"/>
      <c r="V6182"/>
    </row>
    <row r="6183" spans="6:22" x14ac:dyDescent="0.2">
      <c r="F6183"/>
      <c r="M6183" s="2"/>
      <c r="N6183"/>
      <c r="O6183"/>
      <c r="U6183"/>
      <c r="V6183"/>
    </row>
    <row r="6184" spans="6:22" x14ac:dyDescent="0.2">
      <c r="F6184"/>
      <c r="M6184" s="2"/>
      <c r="N6184"/>
      <c r="O6184"/>
      <c r="U6184"/>
      <c r="V6184"/>
    </row>
    <row r="6185" spans="6:22" x14ac:dyDescent="0.2">
      <c r="M6185" s="2"/>
    </row>
    <row r="6186" spans="6:22" x14ac:dyDescent="0.2">
      <c r="M6186" s="2"/>
    </row>
    <row r="6187" spans="6:22" x14ac:dyDescent="0.2">
      <c r="F6187"/>
      <c r="M6187" s="2"/>
      <c r="N6187"/>
      <c r="O6187"/>
      <c r="U6187"/>
      <c r="V6187"/>
    </row>
    <row r="6188" spans="6:22" x14ac:dyDescent="0.2">
      <c r="F6188"/>
      <c r="M6188" s="2"/>
      <c r="N6188"/>
      <c r="O6188"/>
      <c r="U6188"/>
      <c r="V6188"/>
    </row>
    <row r="6189" spans="6:22" x14ac:dyDescent="0.2">
      <c r="F6189"/>
      <c r="M6189" s="2"/>
      <c r="N6189"/>
      <c r="O6189"/>
      <c r="U6189"/>
      <c r="V6189"/>
    </row>
    <row r="6190" spans="6:22" x14ac:dyDescent="0.2">
      <c r="F6190"/>
      <c r="M6190" s="2"/>
      <c r="N6190"/>
      <c r="O6190"/>
      <c r="U6190"/>
      <c r="V6190"/>
    </row>
    <row r="6191" spans="6:22" x14ac:dyDescent="0.2">
      <c r="F6191"/>
      <c r="M6191" s="2"/>
      <c r="N6191"/>
      <c r="O6191"/>
      <c r="U6191"/>
      <c r="V6191"/>
    </row>
    <row r="6192" spans="6:22" x14ac:dyDescent="0.2">
      <c r="F6192"/>
      <c r="M6192" s="2"/>
      <c r="N6192"/>
      <c r="O6192"/>
      <c r="U6192"/>
      <c r="V6192"/>
    </row>
    <row r="6193" spans="6:22" x14ac:dyDescent="0.2">
      <c r="F6193"/>
      <c r="M6193" s="2"/>
      <c r="N6193"/>
      <c r="O6193"/>
      <c r="U6193"/>
      <c r="V6193"/>
    </row>
    <row r="6194" spans="6:22" x14ac:dyDescent="0.2">
      <c r="F6194"/>
      <c r="M6194" s="2"/>
      <c r="N6194"/>
      <c r="O6194"/>
      <c r="U6194"/>
      <c r="V6194"/>
    </row>
    <row r="6195" spans="6:22" x14ac:dyDescent="0.2">
      <c r="F6195"/>
      <c r="M6195" s="2"/>
      <c r="N6195"/>
      <c r="O6195"/>
      <c r="U6195"/>
      <c r="V6195"/>
    </row>
    <row r="6196" spans="6:22" x14ac:dyDescent="0.2">
      <c r="F6196"/>
      <c r="M6196" s="2"/>
      <c r="N6196"/>
      <c r="O6196"/>
      <c r="U6196"/>
      <c r="V6196"/>
    </row>
    <row r="6197" spans="6:22" x14ac:dyDescent="0.2">
      <c r="F6197"/>
      <c r="M6197" s="2"/>
      <c r="N6197"/>
      <c r="O6197"/>
      <c r="U6197"/>
      <c r="V6197"/>
    </row>
    <row r="6198" spans="6:22" x14ac:dyDescent="0.2">
      <c r="F6198"/>
      <c r="M6198" s="2"/>
      <c r="N6198"/>
      <c r="O6198"/>
      <c r="U6198"/>
      <c r="V6198"/>
    </row>
    <row r="6199" spans="6:22" x14ac:dyDescent="0.2">
      <c r="F6199"/>
      <c r="M6199" s="2"/>
      <c r="N6199"/>
      <c r="O6199"/>
      <c r="U6199"/>
      <c r="V6199"/>
    </row>
    <row r="6200" spans="6:22" x14ac:dyDescent="0.2">
      <c r="F6200"/>
      <c r="M6200" s="2"/>
      <c r="N6200"/>
      <c r="O6200"/>
      <c r="U6200"/>
      <c r="V6200"/>
    </row>
    <row r="6201" spans="6:22" x14ac:dyDescent="0.2">
      <c r="F6201"/>
      <c r="M6201" s="2"/>
      <c r="N6201"/>
      <c r="O6201"/>
      <c r="U6201"/>
      <c r="V6201"/>
    </row>
    <row r="6202" spans="6:22" x14ac:dyDescent="0.2">
      <c r="F6202"/>
      <c r="M6202" s="2"/>
      <c r="N6202"/>
      <c r="O6202"/>
      <c r="U6202"/>
      <c r="V6202"/>
    </row>
    <row r="6203" spans="6:22" x14ac:dyDescent="0.2">
      <c r="F6203"/>
      <c r="M6203" s="2"/>
      <c r="N6203"/>
      <c r="O6203"/>
      <c r="U6203"/>
      <c r="V6203"/>
    </row>
    <row r="6204" spans="6:22" x14ac:dyDescent="0.2">
      <c r="F6204"/>
      <c r="M6204" s="2"/>
      <c r="N6204"/>
      <c r="O6204"/>
      <c r="U6204"/>
      <c r="V6204"/>
    </row>
    <row r="6205" spans="6:22" x14ac:dyDescent="0.2">
      <c r="F6205"/>
      <c r="M6205" s="2"/>
      <c r="N6205"/>
      <c r="O6205"/>
      <c r="U6205"/>
      <c r="V6205"/>
    </row>
    <row r="6206" spans="6:22" x14ac:dyDescent="0.2">
      <c r="F6206"/>
      <c r="M6206" s="2"/>
      <c r="N6206"/>
      <c r="O6206"/>
      <c r="U6206"/>
      <c r="V6206"/>
    </row>
    <row r="6207" spans="6:22" x14ac:dyDescent="0.2">
      <c r="F6207"/>
      <c r="M6207" s="2"/>
      <c r="N6207"/>
      <c r="O6207"/>
      <c r="U6207"/>
      <c r="V6207"/>
    </row>
    <row r="6208" spans="6:22" x14ac:dyDescent="0.2">
      <c r="F6208"/>
      <c r="M6208" s="2"/>
      <c r="N6208"/>
      <c r="O6208"/>
      <c r="U6208"/>
      <c r="V6208"/>
    </row>
    <row r="6209" spans="6:22" x14ac:dyDescent="0.2">
      <c r="F6209"/>
      <c r="M6209" s="2"/>
      <c r="N6209"/>
      <c r="O6209"/>
      <c r="U6209"/>
      <c r="V6209"/>
    </row>
    <row r="6210" spans="6:22" x14ac:dyDescent="0.2">
      <c r="F6210"/>
      <c r="M6210" s="2"/>
      <c r="N6210"/>
      <c r="O6210"/>
      <c r="U6210"/>
      <c r="V6210"/>
    </row>
    <row r="6211" spans="6:22" x14ac:dyDescent="0.2">
      <c r="F6211"/>
      <c r="M6211" s="2"/>
      <c r="N6211"/>
      <c r="O6211"/>
      <c r="U6211"/>
      <c r="V6211"/>
    </row>
    <row r="6212" spans="6:22" x14ac:dyDescent="0.2">
      <c r="F6212"/>
      <c r="M6212" s="2"/>
      <c r="N6212"/>
      <c r="O6212"/>
      <c r="U6212"/>
      <c r="V6212"/>
    </row>
    <row r="6213" spans="6:22" x14ac:dyDescent="0.2">
      <c r="F6213"/>
      <c r="M6213" s="2"/>
      <c r="N6213"/>
      <c r="O6213"/>
      <c r="U6213"/>
      <c r="V6213"/>
    </row>
    <row r="6214" spans="6:22" x14ac:dyDescent="0.2">
      <c r="F6214"/>
      <c r="M6214" s="2"/>
      <c r="N6214"/>
      <c r="O6214"/>
      <c r="U6214"/>
      <c r="V6214"/>
    </row>
    <row r="6215" spans="6:22" x14ac:dyDescent="0.2">
      <c r="F6215"/>
      <c r="M6215" s="2"/>
      <c r="N6215"/>
      <c r="O6215"/>
      <c r="U6215"/>
      <c r="V6215"/>
    </row>
    <row r="6216" spans="6:22" x14ac:dyDescent="0.2">
      <c r="F6216"/>
      <c r="M6216" s="2"/>
      <c r="N6216"/>
      <c r="O6216"/>
      <c r="U6216"/>
      <c r="V6216"/>
    </row>
    <row r="6217" spans="6:22" x14ac:dyDescent="0.2">
      <c r="F6217"/>
      <c r="M6217" s="2"/>
      <c r="N6217"/>
      <c r="O6217"/>
      <c r="U6217"/>
      <c r="V6217"/>
    </row>
    <row r="6218" spans="6:22" x14ac:dyDescent="0.2">
      <c r="F6218"/>
      <c r="M6218" s="2"/>
      <c r="N6218"/>
      <c r="O6218"/>
      <c r="U6218"/>
      <c r="V6218"/>
    </row>
    <row r="6219" spans="6:22" x14ac:dyDescent="0.2">
      <c r="F6219"/>
      <c r="M6219" s="2"/>
      <c r="N6219"/>
      <c r="O6219"/>
      <c r="U6219"/>
      <c r="V6219"/>
    </row>
    <row r="6220" spans="6:22" x14ac:dyDescent="0.2">
      <c r="F6220"/>
      <c r="M6220" s="2"/>
      <c r="N6220"/>
      <c r="O6220"/>
      <c r="U6220"/>
      <c r="V6220"/>
    </row>
    <row r="6221" spans="6:22" x14ac:dyDescent="0.2">
      <c r="F6221"/>
      <c r="M6221" s="2"/>
      <c r="N6221"/>
      <c r="O6221"/>
      <c r="U6221"/>
      <c r="V6221"/>
    </row>
    <row r="6222" spans="6:22" x14ac:dyDescent="0.2">
      <c r="F6222"/>
      <c r="M6222" s="2"/>
      <c r="N6222"/>
      <c r="O6222"/>
      <c r="U6222"/>
      <c r="V6222"/>
    </row>
    <row r="6223" spans="6:22" x14ac:dyDescent="0.2">
      <c r="F6223"/>
      <c r="M6223" s="2"/>
      <c r="N6223"/>
      <c r="O6223"/>
      <c r="U6223"/>
      <c r="V6223"/>
    </row>
    <row r="6224" spans="6:22" x14ac:dyDescent="0.2">
      <c r="F6224"/>
      <c r="M6224" s="2"/>
      <c r="N6224"/>
      <c r="O6224"/>
      <c r="U6224"/>
      <c r="V6224"/>
    </row>
    <row r="6225" spans="6:22" x14ac:dyDescent="0.2">
      <c r="F6225"/>
      <c r="M6225" s="2"/>
      <c r="N6225"/>
      <c r="O6225"/>
      <c r="U6225"/>
      <c r="V6225"/>
    </row>
    <row r="6226" spans="6:22" x14ac:dyDescent="0.2">
      <c r="F6226"/>
      <c r="M6226" s="2"/>
      <c r="N6226"/>
      <c r="O6226"/>
      <c r="U6226"/>
      <c r="V6226"/>
    </row>
    <row r="6227" spans="6:22" x14ac:dyDescent="0.2">
      <c r="F6227"/>
      <c r="M6227" s="2"/>
      <c r="N6227"/>
      <c r="O6227"/>
      <c r="U6227"/>
      <c r="V6227"/>
    </row>
    <row r="6228" spans="6:22" x14ac:dyDescent="0.2">
      <c r="F6228"/>
      <c r="M6228" s="2"/>
      <c r="N6228"/>
      <c r="O6228"/>
      <c r="U6228"/>
      <c r="V6228"/>
    </row>
    <row r="6229" spans="6:22" x14ac:dyDescent="0.2">
      <c r="F6229"/>
      <c r="M6229" s="2"/>
      <c r="N6229"/>
      <c r="O6229"/>
      <c r="U6229"/>
      <c r="V6229"/>
    </row>
    <row r="6230" spans="6:22" x14ac:dyDescent="0.2">
      <c r="F6230"/>
      <c r="M6230" s="2"/>
      <c r="N6230"/>
      <c r="O6230"/>
      <c r="U6230"/>
      <c r="V6230"/>
    </row>
    <row r="6231" spans="6:22" x14ac:dyDescent="0.2">
      <c r="F6231"/>
      <c r="M6231" s="2"/>
      <c r="N6231"/>
      <c r="O6231"/>
      <c r="U6231"/>
      <c r="V6231"/>
    </row>
    <row r="6232" spans="6:22" x14ac:dyDescent="0.2">
      <c r="F6232"/>
      <c r="M6232" s="2"/>
      <c r="N6232"/>
      <c r="O6232"/>
      <c r="U6232"/>
      <c r="V6232"/>
    </row>
    <row r="6233" spans="6:22" x14ac:dyDescent="0.2">
      <c r="F6233"/>
      <c r="M6233" s="2"/>
      <c r="N6233"/>
      <c r="O6233"/>
      <c r="U6233"/>
      <c r="V6233"/>
    </row>
    <row r="6234" spans="6:22" x14ac:dyDescent="0.2">
      <c r="F6234"/>
      <c r="M6234" s="2"/>
      <c r="N6234"/>
      <c r="O6234"/>
      <c r="U6234"/>
      <c r="V6234"/>
    </row>
    <row r="6235" spans="6:22" x14ac:dyDescent="0.2">
      <c r="F6235"/>
      <c r="M6235" s="2"/>
      <c r="N6235"/>
      <c r="O6235"/>
      <c r="U6235"/>
      <c r="V6235"/>
    </row>
    <row r="6236" spans="6:22" x14ac:dyDescent="0.2">
      <c r="F6236"/>
      <c r="M6236" s="2"/>
      <c r="N6236"/>
      <c r="O6236"/>
      <c r="U6236"/>
      <c r="V6236"/>
    </row>
    <row r="6237" spans="6:22" x14ac:dyDescent="0.2">
      <c r="F6237"/>
      <c r="M6237" s="2"/>
      <c r="N6237"/>
      <c r="O6237"/>
      <c r="U6237"/>
      <c r="V6237"/>
    </row>
    <row r="6238" spans="6:22" x14ac:dyDescent="0.2">
      <c r="F6238"/>
      <c r="M6238" s="2"/>
      <c r="N6238"/>
      <c r="O6238"/>
      <c r="U6238"/>
      <c r="V6238"/>
    </row>
    <row r="6239" spans="6:22" x14ac:dyDescent="0.2">
      <c r="F6239"/>
      <c r="M6239" s="2"/>
      <c r="N6239"/>
      <c r="O6239"/>
      <c r="U6239"/>
      <c r="V6239"/>
    </row>
    <row r="6240" spans="6:22" x14ac:dyDescent="0.2">
      <c r="F6240"/>
      <c r="M6240" s="2"/>
      <c r="N6240"/>
      <c r="O6240"/>
      <c r="U6240"/>
      <c r="V6240"/>
    </row>
    <row r="6241" spans="6:22" x14ac:dyDescent="0.2">
      <c r="F6241"/>
      <c r="M6241" s="2"/>
      <c r="N6241"/>
      <c r="O6241"/>
      <c r="U6241"/>
      <c r="V6241"/>
    </row>
    <row r="6242" spans="6:22" x14ac:dyDescent="0.2">
      <c r="F6242"/>
      <c r="M6242" s="2"/>
      <c r="N6242"/>
      <c r="O6242"/>
      <c r="U6242"/>
      <c r="V6242"/>
    </row>
    <row r="6243" spans="6:22" x14ac:dyDescent="0.2">
      <c r="M6243" s="2"/>
    </row>
    <row r="6244" spans="6:22" x14ac:dyDescent="0.2">
      <c r="F6244"/>
      <c r="M6244" s="2"/>
      <c r="N6244"/>
      <c r="O6244"/>
      <c r="U6244"/>
      <c r="V6244"/>
    </row>
    <row r="6245" spans="6:22" x14ac:dyDescent="0.2">
      <c r="F6245"/>
      <c r="M6245" s="2"/>
      <c r="N6245"/>
      <c r="O6245"/>
      <c r="U6245"/>
      <c r="V6245"/>
    </row>
    <row r="6246" spans="6:22" x14ac:dyDescent="0.2">
      <c r="F6246"/>
      <c r="M6246" s="2"/>
      <c r="N6246"/>
      <c r="O6246"/>
      <c r="U6246"/>
      <c r="V6246"/>
    </row>
    <row r="6247" spans="6:22" x14ac:dyDescent="0.2">
      <c r="F6247"/>
      <c r="M6247" s="2"/>
      <c r="N6247"/>
      <c r="O6247"/>
      <c r="U6247"/>
      <c r="V6247"/>
    </row>
    <row r="6248" spans="6:22" x14ac:dyDescent="0.2">
      <c r="M6248" s="2"/>
    </row>
    <row r="6249" spans="6:22" x14ac:dyDescent="0.2">
      <c r="F6249"/>
      <c r="M6249" s="2"/>
      <c r="N6249"/>
      <c r="O6249"/>
      <c r="U6249"/>
      <c r="V6249"/>
    </row>
    <row r="6250" spans="6:22" x14ac:dyDescent="0.2">
      <c r="F6250"/>
      <c r="M6250" s="2"/>
      <c r="N6250"/>
      <c r="O6250"/>
      <c r="U6250"/>
      <c r="V6250"/>
    </row>
    <row r="6251" spans="6:22" x14ac:dyDescent="0.2">
      <c r="F6251"/>
      <c r="M6251" s="2"/>
      <c r="N6251"/>
      <c r="O6251"/>
      <c r="U6251"/>
      <c r="V6251"/>
    </row>
    <row r="6252" spans="6:22" x14ac:dyDescent="0.2">
      <c r="F6252"/>
      <c r="M6252" s="2"/>
      <c r="N6252"/>
      <c r="O6252"/>
      <c r="U6252"/>
      <c r="V6252"/>
    </row>
    <row r="6253" spans="6:22" x14ac:dyDescent="0.2">
      <c r="F6253"/>
      <c r="M6253" s="2"/>
      <c r="N6253"/>
      <c r="O6253"/>
      <c r="U6253"/>
      <c r="V6253"/>
    </row>
    <row r="6254" spans="6:22" x14ac:dyDescent="0.2">
      <c r="M6254" s="2"/>
    </row>
    <row r="6255" spans="6:22" x14ac:dyDescent="0.2">
      <c r="F6255"/>
      <c r="M6255" s="2"/>
      <c r="N6255"/>
      <c r="O6255"/>
      <c r="U6255"/>
      <c r="V6255"/>
    </row>
    <row r="6256" spans="6:22" x14ac:dyDescent="0.2">
      <c r="F6256"/>
      <c r="M6256" s="2"/>
      <c r="N6256"/>
      <c r="O6256"/>
      <c r="U6256"/>
      <c r="V6256"/>
    </row>
    <row r="6257" spans="6:22" x14ac:dyDescent="0.2">
      <c r="F6257"/>
      <c r="M6257" s="2"/>
      <c r="N6257"/>
      <c r="O6257"/>
      <c r="U6257"/>
      <c r="V6257"/>
    </row>
    <row r="6258" spans="6:22" x14ac:dyDescent="0.2">
      <c r="F6258"/>
      <c r="M6258" s="2"/>
      <c r="N6258"/>
      <c r="O6258"/>
      <c r="U6258"/>
      <c r="V6258"/>
    </row>
    <row r="6259" spans="6:22" x14ac:dyDescent="0.2">
      <c r="F6259"/>
      <c r="M6259" s="2"/>
      <c r="N6259"/>
      <c r="O6259"/>
      <c r="U6259"/>
      <c r="V6259"/>
    </row>
    <row r="6260" spans="6:22" x14ac:dyDescent="0.2">
      <c r="F6260"/>
      <c r="M6260" s="2"/>
      <c r="N6260"/>
      <c r="O6260"/>
      <c r="U6260"/>
      <c r="V6260"/>
    </row>
    <row r="6261" spans="6:22" x14ac:dyDescent="0.2">
      <c r="F6261"/>
      <c r="M6261" s="2"/>
      <c r="N6261"/>
      <c r="O6261"/>
      <c r="U6261"/>
      <c r="V6261"/>
    </row>
    <row r="6262" spans="6:22" x14ac:dyDescent="0.2">
      <c r="F6262"/>
      <c r="M6262" s="2"/>
      <c r="N6262"/>
      <c r="O6262"/>
      <c r="U6262"/>
      <c r="V6262"/>
    </row>
    <row r="6263" spans="6:22" x14ac:dyDescent="0.2">
      <c r="F6263"/>
      <c r="M6263" s="2"/>
      <c r="N6263"/>
      <c r="O6263"/>
      <c r="U6263"/>
      <c r="V6263"/>
    </row>
    <row r="6264" spans="6:22" x14ac:dyDescent="0.2">
      <c r="M6264" s="2"/>
    </row>
    <row r="6265" spans="6:22" x14ac:dyDescent="0.2">
      <c r="M6265" s="2"/>
    </row>
    <row r="6266" spans="6:22" x14ac:dyDescent="0.2">
      <c r="M6266" s="2"/>
    </row>
    <row r="6267" spans="6:22" x14ac:dyDescent="0.2">
      <c r="M6267" s="2"/>
    </row>
    <row r="6268" spans="6:22" x14ac:dyDescent="0.2">
      <c r="M6268" s="2"/>
    </row>
    <row r="6269" spans="6:22" x14ac:dyDescent="0.2">
      <c r="M6269" s="2"/>
    </row>
    <row r="6270" spans="6:22" x14ac:dyDescent="0.2">
      <c r="F6270"/>
      <c r="M6270" s="2"/>
      <c r="N6270"/>
      <c r="O6270"/>
      <c r="U6270"/>
      <c r="V6270"/>
    </row>
    <row r="6271" spans="6:22" x14ac:dyDescent="0.2">
      <c r="M6271" s="2"/>
    </row>
    <row r="6272" spans="6:22" x14ac:dyDescent="0.2">
      <c r="M6272" s="2"/>
    </row>
    <row r="6273" spans="6:22" x14ac:dyDescent="0.2">
      <c r="M6273" s="2"/>
    </row>
    <row r="6274" spans="6:22" x14ac:dyDescent="0.2">
      <c r="M6274" s="2"/>
    </row>
    <row r="6275" spans="6:22" x14ac:dyDescent="0.2">
      <c r="M6275" s="2"/>
    </row>
    <row r="6276" spans="6:22" x14ac:dyDescent="0.2">
      <c r="M6276" s="2"/>
    </row>
    <row r="6277" spans="6:22" x14ac:dyDescent="0.2">
      <c r="M6277" s="2"/>
    </row>
    <row r="6278" spans="6:22" x14ac:dyDescent="0.2">
      <c r="F6278"/>
      <c r="M6278" s="2"/>
      <c r="N6278"/>
      <c r="O6278"/>
      <c r="U6278"/>
      <c r="V6278"/>
    </row>
    <row r="6279" spans="6:22" x14ac:dyDescent="0.2">
      <c r="M6279" s="2"/>
    </row>
    <row r="6280" spans="6:22" x14ac:dyDescent="0.2">
      <c r="F6280"/>
      <c r="M6280" s="2"/>
      <c r="N6280"/>
      <c r="O6280"/>
      <c r="U6280"/>
      <c r="V6280"/>
    </row>
    <row r="6281" spans="6:22" x14ac:dyDescent="0.2">
      <c r="F6281"/>
      <c r="M6281" s="2"/>
      <c r="N6281"/>
      <c r="O6281"/>
      <c r="U6281"/>
      <c r="V6281"/>
    </row>
    <row r="6282" spans="6:22" x14ac:dyDescent="0.2">
      <c r="F6282"/>
      <c r="M6282" s="2"/>
      <c r="N6282"/>
      <c r="O6282"/>
      <c r="U6282"/>
      <c r="V6282"/>
    </row>
    <row r="6283" spans="6:22" x14ac:dyDescent="0.2">
      <c r="F6283"/>
      <c r="M6283" s="2"/>
      <c r="N6283"/>
      <c r="O6283"/>
      <c r="U6283"/>
      <c r="V6283"/>
    </row>
    <row r="6284" spans="6:22" x14ac:dyDescent="0.2">
      <c r="F6284"/>
      <c r="M6284" s="2"/>
      <c r="N6284"/>
      <c r="O6284"/>
      <c r="U6284"/>
      <c r="V6284"/>
    </row>
    <row r="6285" spans="6:22" x14ac:dyDescent="0.2">
      <c r="F6285"/>
      <c r="M6285" s="2"/>
      <c r="N6285"/>
      <c r="O6285"/>
      <c r="U6285"/>
      <c r="V6285"/>
    </row>
    <row r="6286" spans="6:22" x14ac:dyDescent="0.2">
      <c r="F6286"/>
      <c r="M6286" s="2"/>
      <c r="N6286"/>
      <c r="O6286"/>
      <c r="U6286"/>
      <c r="V6286"/>
    </row>
    <row r="6287" spans="6:22" x14ac:dyDescent="0.2">
      <c r="F6287"/>
      <c r="M6287" s="2"/>
      <c r="N6287"/>
      <c r="O6287"/>
      <c r="U6287"/>
      <c r="V6287"/>
    </row>
    <row r="6288" spans="6:22" x14ac:dyDescent="0.2">
      <c r="F6288"/>
      <c r="M6288" s="2"/>
      <c r="N6288"/>
      <c r="O6288"/>
      <c r="U6288"/>
      <c r="V6288"/>
    </row>
    <row r="6289" spans="6:22" x14ac:dyDescent="0.2">
      <c r="M6289" s="2"/>
    </row>
    <row r="6290" spans="6:22" x14ac:dyDescent="0.2">
      <c r="M6290" s="2"/>
    </row>
    <row r="6291" spans="6:22" x14ac:dyDescent="0.2">
      <c r="M6291" s="2"/>
    </row>
    <row r="6292" spans="6:22" x14ac:dyDescent="0.2">
      <c r="M6292" s="2"/>
    </row>
    <row r="6293" spans="6:22" x14ac:dyDescent="0.2">
      <c r="M6293" s="2"/>
    </row>
    <row r="6294" spans="6:22" x14ac:dyDescent="0.2">
      <c r="M6294" s="2"/>
    </row>
    <row r="6295" spans="6:22" x14ac:dyDescent="0.2">
      <c r="M6295" s="2"/>
    </row>
    <row r="6296" spans="6:22" x14ac:dyDescent="0.2">
      <c r="M6296" s="2"/>
    </row>
    <row r="6297" spans="6:22" x14ac:dyDescent="0.2">
      <c r="M6297" s="2"/>
    </row>
    <row r="6298" spans="6:22" x14ac:dyDescent="0.2">
      <c r="M6298" s="2"/>
    </row>
    <row r="6299" spans="6:22" x14ac:dyDescent="0.2">
      <c r="F6299"/>
      <c r="M6299" s="2"/>
      <c r="N6299"/>
      <c r="O6299"/>
      <c r="U6299"/>
      <c r="V6299"/>
    </row>
    <row r="6300" spans="6:22" x14ac:dyDescent="0.2">
      <c r="M6300" s="2"/>
    </row>
    <row r="6301" spans="6:22" x14ac:dyDescent="0.2">
      <c r="M6301" s="2"/>
    </row>
    <row r="6302" spans="6:22" x14ac:dyDescent="0.2">
      <c r="M6302" s="2"/>
    </row>
    <row r="6303" spans="6:22" x14ac:dyDescent="0.2">
      <c r="M6303" s="2"/>
    </row>
    <row r="6304" spans="6:22" x14ac:dyDescent="0.2">
      <c r="M6304" s="2"/>
    </row>
    <row r="6305" spans="6:22" x14ac:dyDescent="0.2">
      <c r="M6305" s="2"/>
    </row>
    <row r="6306" spans="6:22" x14ac:dyDescent="0.2">
      <c r="M6306" s="2"/>
    </row>
    <row r="6307" spans="6:22" x14ac:dyDescent="0.2">
      <c r="F6307"/>
      <c r="M6307" s="2"/>
      <c r="N6307"/>
      <c r="O6307"/>
      <c r="U6307"/>
      <c r="V6307"/>
    </row>
    <row r="6308" spans="6:22" x14ac:dyDescent="0.2">
      <c r="M6308" s="2"/>
    </row>
    <row r="6309" spans="6:22" x14ac:dyDescent="0.2">
      <c r="F6309"/>
      <c r="M6309" s="2"/>
      <c r="N6309"/>
      <c r="O6309"/>
      <c r="U6309"/>
      <c r="V6309"/>
    </row>
    <row r="6310" spans="6:22" x14ac:dyDescent="0.2">
      <c r="F6310"/>
      <c r="M6310" s="2"/>
      <c r="N6310"/>
      <c r="O6310"/>
      <c r="U6310"/>
      <c r="V6310"/>
    </row>
    <row r="6311" spans="6:22" x14ac:dyDescent="0.2">
      <c r="F6311"/>
      <c r="M6311" s="2"/>
      <c r="N6311"/>
      <c r="O6311"/>
      <c r="U6311"/>
      <c r="V6311"/>
    </row>
    <row r="6312" spans="6:22" x14ac:dyDescent="0.2">
      <c r="F6312"/>
      <c r="M6312" s="2"/>
      <c r="N6312"/>
      <c r="O6312"/>
      <c r="U6312"/>
      <c r="V6312"/>
    </row>
    <row r="6313" spans="6:22" x14ac:dyDescent="0.2">
      <c r="F6313"/>
      <c r="M6313" s="2"/>
      <c r="N6313"/>
      <c r="O6313"/>
      <c r="U6313"/>
      <c r="V6313"/>
    </row>
    <row r="6314" spans="6:22" x14ac:dyDescent="0.2">
      <c r="F6314"/>
      <c r="M6314" s="2"/>
      <c r="N6314"/>
      <c r="O6314"/>
      <c r="U6314"/>
      <c r="V6314"/>
    </row>
    <row r="6315" spans="6:22" x14ac:dyDescent="0.2">
      <c r="F6315"/>
      <c r="M6315" s="2"/>
      <c r="N6315"/>
      <c r="O6315"/>
      <c r="U6315"/>
      <c r="V6315"/>
    </row>
    <row r="6316" spans="6:22" x14ac:dyDescent="0.2">
      <c r="F6316"/>
      <c r="M6316" s="2"/>
      <c r="N6316"/>
      <c r="O6316"/>
      <c r="U6316"/>
      <c r="V6316"/>
    </row>
    <row r="6317" spans="6:22" x14ac:dyDescent="0.2">
      <c r="M6317" s="2"/>
    </row>
    <row r="6318" spans="6:22" x14ac:dyDescent="0.2">
      <c r="M6318" s="2"/>
    </row>
    <row r="6319" spans="6:22" x14ac:dyDescent="0.2">
      <c r="M6319" s="2"/>
    </row>
    <row r="6320" spans="6:22" x14ac:dyDescent="0.2">
      <c r="M6320" s="2"/>
    </row>
    <row r="6321" spans="6:22" x14ac:dyDescent="0.2">
      <c r="M6321" s="2"/>
    </row>
    <row r="6322" spans="6:22" x14ac:dyDescent="0.2">
      <c r="M6322" s="2"/>
    </row>
    <row r="6323" spans="6:22" x14ac:dyDescent="0.2">
      <c r="M6323" s="2"/>
    </row>
    <row r="6324" spans="6:22" x14ac:dyDescent="0.2">
      <c r="M6324" s="2"/>
    </row>
    <row r="6325" spans="6:22" x14ac:dyDescent="0.2">
      <c r="M6325" s="2"/>
    </row>
    <row r="6326" spans="6:22" x14ac:dyDescent="0.2">
      <c r="M6326" s="2"/>
    </row>
    <row r="6327" spans="6:22" x14ac:dyDescent="0.2">
      <c r="F6327"/>
      <c r="M6327" s="2"/>
      <c r="N6327"/>
      <c r="O6327"/>
      <c r="U6327"/>
      <c r="V6327"/>
    </row>
    <row r="6328" spans="6:22" x14ac:dyDescent="0.2">
      <c r="M6328" s="2"/>
    </row>
    <row r="6329" spans="6:22" x14ac:dyDescent="0.2">
      <c r="M6329" s="2"/>
    </row>
    <row r="6330" spans="6:22" x14ac:dyDescent="0.2">
      <c r="M6330" s="2"/>
    </row>
    <row r="6331" spans="6:22" x14ac:dyDescent="0.2">
      <c r="M6331" s="2"/>
    </row>
    <row r="6332" spans="6:22" x14ac:dyDescent="0.2">
      <c r="M6332" s="2"/>
    </row>
    <row r="6333" spans="6:22" x14ac:dyDescent="0.2">
      <c r="M6333" s="2"/>
    </row>
    <row r="6334" spans="6:22" x14ac:dyDescent="0.2">
      <c r="M6334" s="2"/>
    </row>
    <row r="6335" spans="6:22" x14ac:dyDescent="0.2">
      <c r="F6335"/>
      <c r="M6335" s="2"/>
      <c r="N6335"/>
      <c r="O6335"/>
      <c r="U6335"/>
      <c r="V6335"/>
    </row>
    <row r="6336" spans="6:22" x14ac:dyDescent="0.2">
      <c r="M6336" s="2"/>
    </row>
    <row r="6337" spans="6:22" x14ac:dyDescent="0.2">
      <c r="F6337"/>
      <c r="M6337" s="2"/>
      <c r="N6337"/>
      <c r="O6337"/>
      <c r="U6337"/>
      <c r="V6337"/>
    </row>
    <row r="6338" spans="6:22" x14ac:dyDescent="0.2">
      <c r="F6338"/>
      <c r="M6338" s="2"/>
      <c r="N6338"/>
      <c r="O6338"/>
      <c r="U6338"/>
      <c r="V6338"/>
    </row>
    <row r="6339" spans="6:22" x14ac:dyDescent="0.2">
      <c r="F6339"/>
      <c r="M6339" s="2"/>
      <c r="N6339"/>
      <c r="O6339"/>
      <c r="U6339"/>
      <c r="V6339"/>
    </row>
    <row r="6340" spans="6:22" x14ac:dyDescent="0.2">
      <c r="F6340"/>
      <c r="M6340" s="2"/>
      <c r="N6340"/>
      <c r="O6340"/>
      <c r="U6340"/>
      <c r="V6340"/>
    </row>
    <row r="6341" spans="6:22" x14ac:dyDescent="0.2">
      <c r="F6341"/>
      <c r="M6341" s="2"/>
      <c r="N6341"/>
      <c r="O6341"/>
      <c r="U6341"/>
      <c r="V6341"/>
    </row>
    <row r="6342" spans="6:22" x14ac:dyDescent="0.2">
      <c r="F6342"/>
      <c r="M6342" s="2"/>
      <c r="N6342"/>
      <c r="O6342"/>
      <c r="U6342"/>
      <c r="V6342"/>
    </row>
    <row r="6343" spans="6:22" x14ac:dyDescent="0.2">
      <c r="F6343"/>
      <c r="M6343" s="2"/>
      <c r="N6343"/>
      <c r="O6343"/>
      <c r="U6343"/>
      <c r="V6343"/>
    </row>
    <row r="6344" spans="6:22" x14ac:dyDescent="0.2">
      <c r="F6344"/>
      <c r="M6344" s="2"/>
      <c r="N6344"/>
      <c r="O6344"/>
      <c r="U6344"/>
      <c r="V6344"/>
    </row>
    <row r="6345" spans="6:22" x14ac:dyDescent="0.2">
      <c r="F6345"/>
      <c r="M6345" s="2"/>
      <c r="N6345"/>
      <c r="O6345"/>
      <c r="U6345"/>
      <c r="V6345"/>
    </row>
    <row r="6346" spans="6:22" x14ac:dyDescent="0.2">
      <c r="F6346"/>
      <c r="M6346" s="2"/>
      <c r="N6346"/>
      <c r="O6346"/>
      <c r="U6346"/>
      <c r="V6346"/>
    </row>
    <row r="6347" spans="6:22" x14ac:dyDescent="0.2">
      <c r="F6347"/>
      <c r="M6347" s="2"/>
      <c r="N6347"/>
      <c r="O6347"/>
      <c r="U6347"/>
      <c r="V6347"/>
    </row>
    <row r="6348" spans="6:22" x14ac:dyDescent="0.2">
      <c r="F6348"/>
      <c r="M6348" s="2"/>
      <c r="N6348"/>
      <c r="O6348"/>
      <c r="U6348"/>
      <c r="V6348"/>
    </row>
    <row r="6349" spans="6:22" x14ac:dyDescent="0.2">
      <c r="F6349"/>
      <c r="M6349" s="2"/>
      <c r="N6349"/>
      <c r="O6349"/>
      <c r="U6349"/>
      <c r="V6349"/>
    </row>
    <row r="6350" spans="6:22" x14ac:dyDescent="0.2">
      <c r="F6350"/>
      <c r="M6350" s="2"/>
      <c r="N6350"/>
      <c r="O6350"/>
      <c r="U6350"/>
      <c r="V6350"/>
    </row>
    <row r="6351" spans="6:22" x14ac:dyDescent="0.2">
      <c r="F6351"/>
      <c r="M6351" s="2"/>
      <c r="N6351"/>
      <c r="O6351"/>
      <c r="U6351"/>
      <c r="V6351"/>
    </row>
    <row r="6352" spans="6:22" x14ac:dyDescent="0.2">
      <c r="F6352"/>
      <c r="M6352" s="2"/>
      <c r="N6352"/>
      <c r="O6352"/>
      <c r="U6352"/>
      <c r="V6352"/>
    </row>
    <row r="6353" spans="6:22" x14ac:dyDescent="0.2">
      <c r="F6353"/>
      <c r="M6353" s="2"/>
      <c r="N6353"/>
      <c r="O6353"/>
      <c r="U6353"/>
      <c r="V6353"/>
    </row>
    <row r="6354" spans="6:22" x14ac:dyDescent="0.2">
      <c r="F6354"/>
      <c r="M6354" s="2"/>
      <c r="N6354"/>
      <c r="O6354"/>
      <c r="U6354"/>
      <c r="V6354"/>
    </row>
    <row r="6355" spans="6:22" x14ac:dyDescent="0.2">
      <c r="F6355"/>
      <c r="M6355" s="2"/>
      <c r="N6355"/>
      <c r="O6355"/>
      <c r="U6355"/>
      <c r="V6355"/>
    </row>
    <row r="6356" spans="6:22" x14ac:dyDescent="0.2">
      <c r="F6356"/>
      <c r="M6356" s="2"/>
      <c r="N6356"/>
      <c r="O6356"/>
      <c r="U6356"/>
      <c r="V6356"/>
    </row>
    <row r="6357" spans="6:22" x14ac:dyDescent="0.2">
      <c r="F6357"/>
      <c r="M6357" s="2"/>
      <c r="N6357"/>
      <c r="O6357"/>
      <c r="U6357"/>
      <c r="V6357"/>
    </row>
    <row r="6358" spans="6:22" x14ac:dyDescent="0.2">
      <c r="F6358"/>
      <c r="M6358" s="2"/>
      <c r="N6358"/>
      <c r="O6358"/>
      <c r="U6358"/>
      <c r="V6358"/>
    </row>
    <row r="6359" spans="6:22" x14ac:dyDescent="0.2">
      <c r="F6359"/>
      <c r="M6359" s="2"/>
      <c r="N6359"/>
      <c r="O6359"/>
      <c r="U6359"/>
      <c r="V6359"/>
    </row>
    <row r="6360" spans="6:22" x14ac:dyDescent="0.2">
      <c r="F6360"/>
      <c r="M6360" s="2"/>
      <c r="N6360"/>
      <c r="O6360"/>
      <c r="U6360"/>
      <c r="V6360"/>
    </row>
    <row r="6361" spans="6:22" x14ac:dyDescent="0.2">
      <c r="F6361"/>
      <c r="M6361" s="2"/>
      <c r="N6361"/>
      <c r="O6361"/>
      <c r="U6361"/>
      <c r="V6361"/>
    </row>
    <row r="6362" spans="6:22" x14ac:dyDescent="0.2">
      <c r="F6362"/>
      <c r="M6362" s="2"/>
      <c r="N6362"/>
      <c r="O6362"/>
      <c r="U6362"/>
      <c r="V6362"/>
    </row>
    <row r="6363" spans="6:22" x14ac:dyDescent="0.2">
      <c r="F6363"/>
      <c r="M6363" s="2"/>
      <c r="N6363"/>
      <c r="O6363"/>
      <c r="U6363"/>
      <c r="V6363"/>
    </row>
    <row r="6364" spans="6:22" x14ac:dyDescent="0.2">
      <c r="F6364"/>
      <c r="M6364" s="2"/>
      <c r="N6364"/>
      <c r="O6364"/>
      <c r="U6364"/>
      <c r="V6364"/>
    </row>
    <row r="6365" spans="6:22" x14ac:dyDescent="0.2">
      <c r="F6365"/>
      <c r="M6365" s="2"/>
      <c r="N6365"/>
      <c r="O6365"/>
      <c r="U6365"/>
      <c r="V6365"/>
    </row>
    <row r="6366" spans="6:22" x14ac:dyDescent="0.2">
      <c r="F6366"/>
      <c r="M6366" s="2"/>
      <c r="N6366"/>
      <c r="O6366"/>
      <c r="U6366"/>
      <c r="V6366"/>
    </row>
    <row r="6367" spans="6:22" x14ac:dyDescent="0.2">
      <c r="F6367"/>
      <c r="M6367" s="2"/>
      <c r="N6367"/>
      <c r="O6367"/>
      <c r="U6367"/>
      <c r="V6367"/>
    </row>
    <row r="6368" spans="6:22" x14ac:dyDescent="0.2">
      <c r="F6368"/>
      <c r="M6368" s="2"/>
      <c r="N6368"/>
      <c r="O6368"/>
      <c r="U6368"/>
      <c r="V6368"/>
    </row>
    <row r="6369" spans="6:22" x14ac:dyDescent="0.2">
      <c r="F6369"/>
      <c r="M6369" s="2"/>
      <c r="N6369"/>
      <c r="O6369"/>
      <c r="U6369"/>
      <c r="V6369"/>
    </row>
    <row r="6370" spans="6:22" x14ac:dyDescent="0.2">
      <c r="F6370"/>
      <c r="M6370" s="2"/>
      <c r="N6370"/>
      <c r="O6370"/>
      <c r="U6370"/>
      <c r="V6370"/>
    </row>
    <row r="6371" spans="6:22" x14ac:dyDescent="0.2">
      <c r="F6371"/>
      <c r="M6371" s="2"/>
      <c r="N6371"/>
      <c r="O6371"/>
      <c r="U6371"/>
      <c r="V6371"/>
    </row>
    <row r="6372" spans="6:22" x14ac:dyDescent="0.2">
      <c r="F6372"/>
      <c r="M6372" s="2"/>
      <c r="N6372"/>
      <c r="O6372"/>
      <c r="U6372"/>
      <c r="V6372"/>
    </row>
    <row r="6373" spans="6:22" x14ac:dyDescent="0.2">
      <c r="F6373"/>
      <c r="M6373" s="2"/>
      <c r="N6373"/>
      <c r="O6373"/>
      <c r="U6373"/>
      <c r="V6373"/>
    </row>
    <row r="6374" spans="6:22" x14ac:dyDescent="0.2">
      <c r="F6374"/>
      <c r="M6374" s="2"/>
      <c r="N6374"/>
      <c r="O6374"/>
      <c r="U6374"/>
      <c r="V6374"/>
    </row>
    <row r="6375" spans="6:22" x14ac:dyDescent="0.2">
      <c r="F6375"/>
      <c r="M6375" s="2"/>
      <c r="N6375"/>
      <c r="O6375"/>
      <c r="U6375"/>
      <c r="V6375"/>
    </row>
    <row r="6376" spans="6:22" x14ac:dyDescent="0.2">
      <c r="F6376"/>
      <c r="M6376" s="2"/>
      <c r="N6376"/>
      <c r="O6376"/>
      <c r="U6376"/>
      <c r="V6376"/>
    </row>
    <row r="6377" spans="6:22" x14ac:dyDescent="0.2">
      <c r="F6377"/>
      <c r="M6377" s="2"/>
      <c r="N6377"/>
      <c r="O6377"/>
      <c r="U6377"/>
      <c r="V6377"/>
    </row>
    <row r="6378" spans="6:22" x14ac:dyDescent="0.2">
      <c r="F6378"/>
      <c r="M6378" s="2"/>
      <c r="N6378"/>
      <c r="O6378"/>
      <c r="U6378"/>
      <c r="V6378"/>
    </row>
    <row r="6379" spans="6:22" x14ac:dyDescent="0.2">
      <c r="F6379"/>
      <c r="M6379" s="2"/>
      <c r="N6379"/>
      <c r="O6379"/>
      <c r="U6379"/>
      <c r="V6379"/>
    </row>
    <row r="6380" spans="6:22" x14ac:dyDescent="0.2">
      <c r="M6380" s="2"/>
    </row>
    <row r="6381" spans="6:22" x14ac:dyDescent="0.2">
      <c r="F6381"/>
      <c r="M6381" s="2"/>
      <c r="N6381"/>
      <c r="O6381"/>
      <c r="U6381"/>
      <c r="V6381"/>
    </row>
    <row r="6382" spans="6:22" x14ac:dyDescent="0.2">
      <c r="F6382"/>
      <c r="M6382" s="2"/>
      <c r="N6382"/>
      <c r="O6382"/>
      <c r="U6382"/>
      <c r="V6382"/>
    </row>
    <row r="6383" spans="6:22" x14ac:dyDescent="0.2">
      <c r="F6383"/>
      <c r="M6383" s="2"/>
      <c r="N6383"/>
      <c r="O6383"/>
      <c r="U6383"/>
      <c r="V6383"/>
    </row>
    <row r="6384" spans="6:22" x14ac:dyDescent="0.2">
      <c r="F6384"/>
      <c r="M6384" s="2"/>
      <c r="N6384"/>
      <c r="O6384"/>
      <c r="U6384"/>
      <c r="V6384"/>
    </row>
    <row r="6385" spans="6:22" x14ac:dyDescent="0.2">
      <c r="F6385"/>
      <c r="M6385" s="2"/>
      <c r="N6385"/>
      <c r="O6385"/>
      <c r="U6385"/>
      <c r="V6385"/>
    </row>
    <row r="6386" spans="6:22" x14ac:dyDescent="0.2">
      <c r="F6386"/>
      <c r="M6386" s="2"/>
      <c r="N6386"/>
      <c r="O6386"/>
      <c r="U6386"/>
      <c r="V6386"/>
    </row>
    <row r="6387" spans="6:22" x14ac:dyDescent="0.2">
      <c r="F6387"/>
      <c r="M6387" s="2"/>
      <c r="N6387"/>
      <c r="O6387"/>
      <c r="U6387"/>
      <c r="V6387"/>
    </row>
    <row r="6388" spans="6:22" x14ac:dyDescent="0.2">
      <c r="F6388"/>
      <c r="M6388" s="2"/>
      <c r="N6388"/>
      <c r="O6388"/>
      <c r="U6388"/>
      <c r="V6388"/>
    </row>
    <row r="6389" spans="6:22" x14ac:dyDescent="0.2">
      <c r="F6389"/>
      <c r="M6389" s="2"/>
      <c r="N6389"/>
      <c r="O6389"/>
      <c r="U6389"/>
      <c r="V6389"/>
    </row>
    <row r="6390" spans="6:22" x14ac:dyDescent="0.2">
      <c r="F6390"/>
      <c r="M6390" s="2"/>
      <c r="N6390"/>
      <c r="O6390"/>
      <c r="U6390"/>
      <c r="V6390"/>
    </row>
    <row r="6391" spans="6:22" x14ac:dyDescent="0.2">
      <c r="F6391"/>
      <c r="M6391" s="2"/>
      <c r="N6391"/>
      <c r="O6391"/>
      <c r="U6391"/>
      <c r="V6391"/>
    </row>
    <row r="6392" spans="6:22" x14ac:dyDescent="0.2">
      <c r="F6392"/>
      <c r="M6392" s="2"/>
      <c r="N6392"/>
      <c r="O6392"/>
      <c r="U6392"/>
      <c r="V6392"/>
    </row>
    <row r="6393" spans="6:22" x14ac:dyDescent="0.2">
      <c r="F6393"/>
      <c r="M6393" s="2"/>
      <c r="N6393"/>
      <c r="O6393"/>
      <c r="U6393"/>
      <c r="V6393"/>
    </row>
    <row r="6394" spans="6:22" x14ac:dyDescent="0.2">
      <c r="F6394"/>
      <c r="M6394" s="2"/>
      <c r="N6394"/>
      <c r="O6394"/>
      <c r="U6394"/>
      <c r="V6394"/>
    </row>
    <row r="6395" spans="6:22" x14ac:dyDescent="0.2">
      <c r="F6395"/>
      <c r="M6395" s="2"/>
      <c r="N6395"/>
      <c r="O6395"/>
      <c r="U6395"/>
      <c r="V6395"/>
    </row>
    <row r="6396" spans="6:22" x14ac:dyDescent="0.2">
      <c r="F6396"/>
      <c r="M6396" s="2"/>
      <c r="N6396"/>
      <c r="O6396"/>
      <c r="U6396"/>
      <c r="V6396"/>
    </row>
    <row r="6397" spans="6:22" x14ac:dyDescent="0.2">
      <c r="F6397"/>
      <c r="M6397" s="2"/>
      <c r="N6397"/>
      <c r="O6397"/>
      <c r="U6397"/>
      <c r="V6397"/>
    </row>
    <row r="6398" spans="6:22" x14ac:dyDescent="0.2">
      <c r="F6398"/>
      <c r="M6398" s="2"/>
      <c r="N6398"/>
      <c r="O6398"/>
      <c r="U6398"/>
      <c r="V6398"/>
    </row>
    <row r="6399" spans="6:22" x14ac:dyDescent="0.2">
      <c r="F6399"/>
      <c r="M6399" s="2"/>
      <c r="N6399"/>
      <c r="O6399"/>
      <c r="U6399"/>
      <c r="V6399"/>
    </row>
    <row r="6400" spans="6:22" x14ac:dyDescent="0.2">
      <c r="F6400"/>
      <c r="M6400" s="2"/>
      <c r="N6400"/>
      <c r="O6400"/>
      <c r="U6400"/>
      <c r="V6400"/>
    </row>
    <row r="6401" spans="6:22" x14ac:dyDescent="0.2">
      <c r="F6401"/>
      <c r="M6401" s="2"/>
      <c r="N6401"/>
      <c r="O6401"/>
      <c r="U6401"/>
      <c r="V6401"/>
    </row>
    <row r="6402" spans="6:22" x14ac:dyDescent="0.2">
      <c r="F6402"/>
      <c r="M6402" s="2"/>
      <c r="N6402"/>
      <c r="O6402"/>
      <c r="U6402"/>
      <c r="V6402"/>
    </row>
    <row r="6403" spans="6:22" x14ac:dyDescent="0.2">
      <c r="F6403"/>
      <c r="M6403" s="2"/>
      <c r="N6403"/>
      <c r="O6403"/>
      <c r="U6403"/>
      <c r="V6403"/>
    </row>
    <row r="6404" spans="6:22" x14ac:dyDescent="0.2">
      <c r="F6404"/>
      <c r="M6404" s="2"/>
      <c r="N6404"/>
      <c r="O6404"/>
      <c r="U6404"/>
      <c r="V6404"/>
    </row>
    <row r="6405" spans="6:22" x14ac:dyDescent="0.2">
      <c r="F6405"/>
      <c r="M6405" s="2"/>
      <c r="N6405"/>
      <c r="O6405"/>
      <c r="U6405"/>
      <c r="V6405"/>
    </row>
    <row r="6406" spans="6:22" x14ac:dyDescent="0.2">
      <c r="F6406"/>
      <c r="M6406" s="2"/>
      <c r="N6406"/>
      <c r="O6406"/>
      <c r="U6406"/>
      <c r="V6406"/>
    </row>
    <row r="6407" spans="6:22" x14ac:dyDescent="0.2">
      <c r="F6407"/>
      <c r="M6407" s="2"/>
      <c r="N6407"/>
      <c r="O6407"/>
      <c r="U6407"/>
      <c r="V6407"/>
    </row>
    <row r="6408" spans="6:22" x14ac:dyDescent="0.2">
      <c r="F6408"/>
      <c r="M6408" s="2"/>
      <c r="N6408"/>
      <c r="O6408"/>
      <c r="U6408"/>
      <c r="V6408"/>
    </row>
    <row r="6409" spans="6:22" x14ac:dyDescent="0.2">
      <c r="F6409"/>
      <c r="M6409" s="2"/>
      <c r="N6409"/>
      <c r="O6409"/>
      <c r="U6409"/>
      <c r="V6409"/>
    </row>
    <row r="6410" spans="6:22" x14ac:dyDescent="0.2">
      <c r="F6410"/>
      <c r="M6410" s="2"/>
      <c r="N6410"/>
      <c r="O6410"/>
      <c r="U6410"/>
      <c r="V6410"/>
    </row>
    <row r="6411" spans="6:22" x14ac:dyDescent="0.2">
      <c r="F6411"/>
      <c r="M6411" s="2"/>
      <c r="N6411"/>
      <c r="O6411"/>
      <c r="U6411"/>
      <c r="V6411"/>
    </row>
    <row r="6412" spans="6:22" x14ac:dyDescent="0.2">
      <c r="F6412"/>
      <c r="M6412" s="2"/>
      <c r="N6412"/>
      <c r="O6412"/>
      <c r="U6412"/>
      <c r="V6412"/>
    </row>
    <row r="6413" spans="6:22" x14ac:dyDescent="0.2">
      <c r="F6413"/>
      <c r="M6413" s="2"/>
      <c r="N6413"/>
      <c r="O6413"/>
      <c r="U6413"/>
      <c r="V6413"/>
    </row>
    <row r="6414" spans="6:22" x14ac:dyDescent="0.2">
      <c r="F6414"/>
      <c r="M6414" s="2"/>
      <c r="N6414"/>
      <c r="O6414"/>
      <c r="U6414"/>
      <c r="V6414"/>
    </row>
    <row r="6415" spans="6:22" x14ac:dyDescent="0.2">
      <c r="F6415"/>
      <c r="M6415" s="2"/>
      <c r="N6415"/>
      <c r="O6415"/>
      <c r="U6415"/>
      <c r="V6415"/>
    </row>
    <row r="6416" spans="6:22" x14ac:dyDescent="0.2">
      <c r="F6416"/>
      <c r="M6416" s="2"/>
      <c r="N6416"/>
      <c r="O6416"/>
      <c r="U6416"/>
      <c r="V6416"/>
    </row>
    <row r="6417" spans="6:22" x14ac:dyDescent="0.2">
      <c r="F6417"/>
      <c r="M6417" s="2"/>
      <c r="N6417"/>
      <c r="O6417"/>
      <c r="U6417"/>
      <c r="V6417"/>
    </row>
    <row r="6418" spans="6:22" x14ac:dyDescent="0.2">
      <c r="F6418"/>
      <c r="M6418" s="2"/>
      <c r="N6418"/>
      <c r="O6418"/>
      <c r="U6418"/>
      <c r="V6418"/>
    </row>
    <row r="6419" spans="6:22" x14ac:dyDescent="0.2">
      <c r="F6419"/>
      <c r="M6419" s="2"/>
      <c r="N6419"/>
      <c r="O6419"/>
      <c r="U6419"/>
      <c r="V6419"/>
    </row>
    <row r="6420" spans="6:22" x14ac:dyDescent="0.2">
      <c r="F6420"/>
      <c r="M6420" s="2"/>
      <c r="N6420"/>
      <c r="O6420"/>
      <c r="U6420"/>
      <c r="V6420"/>
    </row>
    <row r="6421" spans="6:22" x14ac:dyDescent="0.2">
      <c r="F6421"/>
      <c r="M6421" s="2"/>
      <c r="N6421"/>
      <c r="O6421"/>
      <c r="U6421"/>
      <c r="V6421"/>
    </row>
    <row r="6422" spans="6:22" x14ac:dyDescent="0.2">
      <c r="F6422"/>
      <c r="M6422" s="2"/>
      <c r="N6422"/>
      <c r="O6422"/>
      <c r="U6422"/>
      <c r="V6422"/>
    </row>
    <row r="6423" spans="6:22" x14ac:dyDescent="0.2">
      <c r="F6423"/>
      <c r="M6423" s="2"/>
      <c r="N6423"/>
      <c r="O6423"/>
      <c r="U6423"/>
      <c r="V6423"/>
    </row>
    <row r="6424" spans="6:22" x14ac:dyDescent="0.2">
      <c r="F6424"/>
      <c r="M6424" s="2"/>
      <c r="N6424"/>
      <c r="O6424"/>
      <c r="U6424"/>
      <c r="V6424"/>
    </row>
    <row r="6425" spans="6:22" x14ac:dyDescent="0.2">
      <c r="F6425"/>
      <c r="M6425" s="2"/>
      <c r="N6425"/>
      <c r="O6425"/>
      <c r="U6425"/>
      <c r="V6425"/>
    </row>
    <row r="6426" spans="6:22" x14ac:dyDescent="0.2">
      <c r="F6426"/>
      <c r="M6426" s="2"/>
      <c r="N6426"/>
      <c r="O6426"/>
      <c r="U6426"/>
      <c r="V6426"/>
    </row>
    <row r="6427" spans="6:22" x14ac:dyDescent="0.2">
      <c r="F6427"/>
      <c r="M6427" s="2"/>
      <c r="N6427"/>
      <c r="O6427"/>
      <c r="U6427"/>
      <c r="V6427"/>
    </row>
    <row r="6428" spans="6:22" x14ac:dyDescent="0.2">
      <c r="F6428"/>
      <c r="M6428" s="2"/>
      <c r="N6428"/>
      <c r="O6428"/>
      <c r="U6428"/>
      <c r="V6428"/>
    </row>
    <row r="6429" spans="6:22" x14ac:dyDescent="0.2">
      <c r="F6429"/>
      <c r="M6429" s="2"/>
      <c r="N6429"/>
      <c r="O6429"/>
      <c r="U6429"/>
      <c r="V6429"/>
    </row>
    <row r="6430" spans="6:22" x14ac:dyDescent="0.2">
      <c r="F6430"/>
      <c r="M6430" s="2"/>
      <c r="N6430"/>
      <c r="O6430"/>
      <c r="U6430"/>
      <c r="V6430"/>
    </row>
    <row r="6431" spans="6:22" x14ac:dyDescent="0.2">
      <c r="F6431"/>
      <c r="M6431" s="2"/>
      <c r="N6431"/>
      <c r="O6431"/>
      <c r="U6431"/>
      <c r="V6431"/>
    </row>
    <row r="6432" spans="6:22" x14ac:dyDescent="0.2">
      <c r="F6432"/>
      <c r="M6432" s="2"/>
      <c r="N6432"/>
      <c r="O6432"/>
      <c r="U6432"/>
      <c r="V6432"/>
    </row>
    <row r="6433" spans="6:22" x14ac:dyDescent="0.2">
      <c r="F6433"/>
      <c r="M6433" s="2"/>
      <c r="N6433"/>
      <c r="O6433"/>
      <c r="U6433"/>
      <c r="V6433"/>
    </row>
    <row r="6434" spans="6:22" x14ac:dyDescent="0.2">
      <c r="F6434"/>
      <c r="M6434" s="2"/>
      <c r="N6434"/>
      <c r="O6434"/>
      <c r="U6434"/>
      <c r="V6434"/>
    </row>
    <row r="6435" spans="6:22" x14ac:dyDescent="0.2">
      <c r="F6435"/>
      <c r="M6435" s="2"/>
      <c r="N6435"/>
      <c r="O6435"/>
      <c r="U6435"/>
      <c r="V6435"/>
    </row>
    <row r="6436" spans="6:22" x14ac:dyDescent="0.2">
      <c r="F6436"/>
      <c r="M6436" s="2"/>
      <c r="N6436"/>
      <c r="O6436"/>
      <c r="U6436"/>
      <c r="V6436"/>
    </row>
    <row r="6437" spans="6:22" x14ac:dyDescent="0.2">
      <c r="F6437"/>
      <c r="M6437" s="2"/>
      <c r="N6437"/>
      <c r="O6437"/>
      <c r="U6437"/>
      <c r="V6437"/>
    </row>
    <row r="6438" spans="6:22" x14ac:dyDescent="0.2">
      <c r="F6438"/>
      <c r="M6438" s="2"/>
      <c r="N6438"/>
      <c r="O6438"/>
      <c r="U6438"/>
      <c r="V6438"/>
    </row>
    <row r="6439" spans="6:22" x14ac:dyDescent="0.2">
      <c r="F6439"/>
      <c r="M6439" s="2"/>
      <c r="N6439"/>
      <c r="O6439"/>
      <c r="U6439"/>
      <c r="V6439"/>
    </row>
    <row r="6440" spans="6:22" x14ac:dyDescent="0.2">
      <c r="F6440"/>
      <c r="M6440" s="2"/>
      <c r="N6440"/>
      <c r="O6440"/>
      <c r="U6440"/>
      <c r="V6440"/>
    </row>
    <row r="6441" spans="6:22" x14ac:dyDescent="0.2">
      <c r="F6441"/>
      <c r="M6441" s="2"/>
      <c r="N6441"/>
      <c r="O6441"/>
      <c r="U6441"/>
      <c r="V6441"/>
    </row>
    <row r="6442" spans="6:22" x14ac:dyDescent="0.2">
      <c r="F6442"/>
      <c r="M6442" s="2"/>
      <c r="N6442"/>
      <c r="O6442"/>
      <c r="U6442"/>
      <c r="V6442"/>
    </row>
    <row r="6443" spans="6:22" x14ac:dyDescent="0.2">
      <c r="F6443"/>
      <c r="M6443" s="2"/>
      <c r="N6443"/>
      <c r="O6443"/>
      <c r="U6443"/>
      <c r="V6443"/>
    </row>
    <row r="6444" spans="6:22" x14ac:dyDescent="0.2">
      <c r="F6444"/>
      <c r="M6444" s="2"/>
      <c r="N6444"/>
      <c r="O6444"/>
      <c r="U6444"/>
      <c r="V6444"/>
    </row>
    <row r="6445" spans="6:22" x14ac:dyDescent="0.2">
      <c r="F6445"/>
      <c r="M6445" s="2"/>
      <c r="N6445"/>
      <c r="O6445"/>
      <c r="U6445"/>
      <c r="V6445"/>
    </row>
    <row r="6446" spans="6:22" x14ac:dyDescent="0.2">
      <c r="F6446"/>
      <c r="M6446" s="2"/>
      <c r="N6446"/>
      <c r="O6446"/>
      <c r="U6446"/>
      <c r="V6446"/>
    </row>
    <row r="6447" spans="6:22" x14ac:dyDescent="0.2">
      <c r="F6447"/>
      <c r="M6447" s="2"/>
      <c r="N6447"/>
      <c r="O6447"/>
      <c r="U6447"/>
      <c r="V6447"/>
    </row>
    <row r="6448" spans="6:22" x14ac:dyDescent="0.2">
      <c r="F6448"/>
      <c r="M6448" s="2"/>
      <c r="N6448"/>
      <c r="O6448"/>
      <c r="U6448"/>
      <c r="V6448"/>
    </row>
    <row r="6449" spans="6:22" x14ac:dyDescent="0.2">
      <c r="F6449"/>
      <c r="M6449" s="2"/>
      <c r="N6449"/>
      <c r="O6449"/>
      <c r="U6449"/>
      <c r="V6449"/>
    </row>
    <row r="6450" spans="6:22" x14ac:dyDescent="0.2">
      <c r="F6450"/>
      <c r="M6450" s="2"/>
      <c r="N6450"/>
      <c r="O6450"/>
      <c r="U6450"/>
      <c r="V6450"/>
    </row>
    <row r="6451" spans="6:22" x14ac:dyDescent="0.2">
      <c r="F6451"/>
      <c r="M6451" s="2"/>
      <c r="N6451"/>
      <c r="O6451"/>
      <c r="U6451"/>
      <c r="V6451"/>
    </row>
    <row r="6452" spans="6:22" x14ac:dyDescent="0.2">
      <c r="F6452"/>
      <c r="M6452" s="2"/>
      <c r="N6452"/>
      <c r="O6452"/>
      <c r="U6452"/>
      <c r="V6452"/>
    </row>
    <row r="6453" spans="6:22" x14ac:dyDescent="0.2">
      <c r="F6453"/>
      <c r="M6453" s="2"/>
      <c r="N6453"/>
      <c r="O6453"/>
      <c r="U6453"/>
      <c r="V6453"/>
    </row>
    <row r="6454" spans="6:22" x14ac:dyDescent="0.2">
      <c r="F6454"/>
      <c r="M6454" s="2"/>
      <c r="N6454"/>
      <c r="O6454"/>
      <c r="U6454"/>
      <c r="V6454"/>
    </row>
    <row r="6455" spans="6:22" x14ac:dyDescent="0.2">
      <c r="F6455"/>
      <c r="M6455" s="2"/>
      <c r="N6455"/>
      <c r="O6455"/>
      <c r="U6455"/>
      <c r="V6455"/>
    </row>
    <row r="6456" spans="6:22" x14ac:dyDescent="0.2">
      <c r="F6456"/>
      <c r="M6456" s="2"/>
      <c r="N6456"/>
      <c r="O6456"/>
      <c r="U6456"/>
      <c r="V6456"/>
    </row>
    <row r="6457" spans="6:22" x14ac:dyDescent="0.2">
      <c r="F6457"/>
      <c r="M6457" s="2"/>
      <c r="N6457"/>
      <c r="O6457"/>
      <c r="U6457"/>
      <c r="V6457"/>
    </row>
    <row r="6458" spans="6:22" x14ac:dyDescent="0.2">
      <c r="F6458"/>
      <c r="M6458" s="2"/>
      <c r="N6458"/>
      <c r="O6458"/>
      <c r="U6458"/>
      <c r="V6458"/>
    </row>
    <row r="6459" spans="6:22" x14ac:dyDescent="0.2">
      <c r="F6459"/>
      <c r="M6459" s="2"/>
      <c r="N6459"/>
      <c r="O6459"/>
      <c r="U6459"/>
      <c r="V6459"/>
    </row>
    <row r="6460" spans="6:22" x14ac:dyDescent="0.2">
      <c r="F6460"/>
      <c r="M6460" s="2"/>
      <c r="N6460"/>
      <c r="O6460"/>
      <c r="U6460"/>
      <c r="V6460"/>
    </row>
    <row r="6461" spans="6:22" x14ac:dyDescent="0.2">
      <c r="F6461"/>
      <c r="M6461" s="2"/>
      <c r="N6461"/>
      <c r="O6461"/>
      <c r="U6461"/>
      <c r="V6461"/>
    </row>
    <row r="6462" spans="6:22" x14ac:dyDescent="0.2">
      <c r="M6462" s="2"/>
    </row>
    <row r="6463" spans="6:22" x14ac:dyDescent="0.2">
      <c r="M6463" s="2"/>
    </row>
    <row r="6464" spans="6:22" x14ac:dyDescent="0.2">
      <c r="M6464" s="2"/>
    </row>
    <row r="6465" spans="6:22" x14ac:dyDescent="0.2">
      <c r="M6465" s="2"/>
    </row>
    <row r="6466" spans="6:22" x14ac:dyDescent="0.2">
      <c r="M6466" s="2"/>
    </row>
    <row r="6467" spans="6:22" x14ac:dyDescent="0.2">
      <c r="M6467" s="2"/>
    </row>
    <row r="6468" spans="6:22" x14ac:dyDescent="0.2">
      <c r="M6468" s="2"/>
    </row>
    <row r="6469" spans="6:22" x14ac:dyDescent="0.2">
      <c r="M6469" s="2"/>
    </row>
    <row r="6470" spans="6:22" x14ac:dyDescent="0.2">
      <c r="M6470" s="2"/>
    </row>
    <row r="6471" spans="6:22" x14ac:dyDescent="0.2">
      <c r="F6471"/>
      <c r="M6471" s="2"/>
      <c r="N6471"/>
      <c r="O6471"/>
      <c r="U6471"/>
      <c r="V6471"/>
    </row>
    <row r="6472" spans="6:22" x14ac:dyDescent="0.2">
      <c r="F6472"/>
      <c r="M6472" s="2"/>
      <c r="N6472"/>
      <c r="O6472"/>
      <c r="U6472"/>
      <c r="V6472"/>
    </row>
    <row r="6473" spans="6:22" x14ac:dyDescent="0.2">
      <c r="F6473"/>
      <c r="M6473" s="2"/>
      <c r="N6473"/>
      <c r="O6473"/>
      <c r="U6473"/>
      <c r="V6473"/>
    </row>
    <row r="6474" spans="6:22" x14ac:dyDescent="0.2">
      <c r="F6474"/>
      <c r="M6474" s="2"/>
      <c r="N6474"/>
      <c r="O6474"/>
      <c r="U6474"/>
      <c r="V6474"/>
    </row>
    <row r="6475" spans="6:22" x14ac:dyDescent="0.2">
      <c r="F6475"/>
      <c r="M6475" s="2"/>
      <c r="N6475"/>
      <c r="O6475"/>
      <c r="U6475"/>
      <c r="V6475"/>
    </row>
    <row r="6476" spans="6:22" x14ac:dyDescent="0.2">
      <c r="F6476"/>
      <c r="M6476" s="2"/>
      <c r="N6476"/>
      <c r="O6476"/>
      <c r="U6476"/>
      <c r="V6476"/>
    </row>
    <row r="6477" spans="6:22" x14ac:dyDescent="0.2">
      <c r="F6477"/>
      <c r="M6477" s="2"/>
      <c r="N6477"/>
      <c r="O6477"/>
      <c r="U6477"/>
      <c r="V6477"/>
    </row>
    <row r="6478" spans="6:22" x14ac:dyDescent="0.2">
      <c r="F6478"/>
      <c r="M6478" s="2"/>
      <c r="N6478"/>
      <c r="O6478"/>
      <c r="U6478"/>
      <c r="V6478"/>
    </row>
    <row r="6479" spans="6:22" x14ac:dyDescent="0.2">
      <c r="F6479"/>
      <c r="M6479" s="2"/>
      <c r="N6479"/>
      <c r="O6479"/>
      <c r="U6479"/>
      <c r="V6479"/>
    </row>
    <row r="6480" spans="6:22" x14ac:dyDescent="0.2">
      <c r="F6480"/>
      <c r="M6480" s="2"/>
      <c r="N6480"/>
      <c r="O6480"/>
      <c r="U6480"/>
      <c r="V6480"/>
    </row>
    <row r="6481" spans="6:22" x14ac:dyDescent="0.2">
      <c r="F6481"/>
      <c r="M6481" s="2"/>
      <c r="N6481"/>
      <c r="O6481"/>
      <c r="U6481"/>
      <c r="V6481"/>
    </row>
    <row r="6482" spans="6:22" x14ac:dyDescent="0.2">
      <c r="F6482"/>
      <c r="M6482" s="2"/>
      <c r="N6482"/>
      <c r="O6482"/>
      <c r="U6482"/>
      <c r="V6482"/>
    </row>
    <row r="6483" spans="6:22" x14ac:dyDescent="0.2">
      <c r="F6483"/>
      <c r="M6483" s="2"/>
      <c r="N6483"/>
      <c r="O6483"/>
      <c r="U6483"/>
      <c r="V6483"/>
    </row>
    <row r="6484" spans="6:22" x14ac:dyDescent="0.2">
      <c r="F6484"/>
      <c r="M6484" s="2"/>
      <c r="N6484"/>
      <c r="O6484"/>
      <c r="U6484"/>
      <c r="V6484"/>
    </row>
    <row r="6485" spans="6:22" x14ac:dyDescent="0.2">
      <c r="F6485"/>
      <c r="M6485" s="2"/>
      <c r="N6485"/>
      <c r="O6485"/>
      <c r="U6485"/>
      <c r="V6485"/>
    </row>
    <row r="6486" spans="6:22" x14ac:dyDescent="0.2">
      <c r="F6486"/>
      <c r="M6486" s="2"/>
      <c r="N6486"/>
      <c r="O6486"/>
      <c r="U6486"/>
      <c r="V6486"/>
    </row>
    <row r="6487" spans="6:22" x14ac:dyDescent="0.2">
      <c r="M6487" s="2"/>
    </row>
    <row r="6488" spans="6:22" x14ac:dyDescent="0.2">
      <c r="M6488" s="2"/>
    </row>
    <row r="6489" spans="6:22" x14ac:dyDescent="0.2">
      <c r="M6489" s="2"/>
    </row>
    <row r="6490" spans="6:22" x14ac:dyDescent="0.2">
      <c r="M6490" s="2"/>
    </row>
    <row r="6491" spans="6:22" x14ac:dyDescent="0.2">
      <c r="M6491" s="2"/>
    </row>
    <row r="6492" spans="6:22" x14ac:dyDescent="0.2">
      <c r="M6492" s="2"/>
    </row>
    <row r="6493" spans="6:22" x14ac:dyDescent="0.2">
      <c r="M6493" s="2"/>
    </row>
    <row r="6494" spans="6:22" x14ac:dyDescent="0.2">
      <c r="M6494" s="2"/>
    </row>
    <row r="6495" spans="6:22" x14ac:dyDescent="0.2">
      <c r="M6495" s="2"/>
    </row>
    <row r="6496" spans="6:22" x14ac:dyDescent="0.2">
      <c r="F6496"/>
      <c r="M6496" s="2"/>
      <c r="N6496"/>
      <c r="O6496"/>
      <c r="U6496"/>
      <c r="V6496"/>
    </row>
    <row r="6497" spans="6:22" x14ac:dyDescent="0.2">
      <c r="F6497"/>
      <c r="M6497" s="2"/>
      <c r="N6497"/>
      <c r="O6497"/>
      <c r="U6497"/>
      <c r="V6497"/>
    </row>
    <row r="6498" spans="6:22" x14ac:dyDescent="0.2">
      <c r="F6498"/>
      <c r="M6498" s="2"/>
      <c r="N6498"/>
      <c r="O6498"/>
      <c r="U6498"/>
      <c r="V6498"/>
    </row>
    <row r="6499" spans="6:22" x14ac:dyDescent="0.2">
      <c r="F6499"/>
      <c r="M6499" s="2"/>
      <c r="N6499"/>
      <c r="O6499"/>
      <c r="U6499"/>
      <c r="V6499"/>
    </row>
    <row r="6500" spans="6:22" x14ac:dyDescent="0.2">
      <c r="F6500"/>
      <c r="M6500" s="2"/>
      <c r="N6500"/>
      <c r="O6500"/>
      <c r="U6500"/>
      <c r="V6500"/>
    </row>
    <row r="6501" spans="6:22" x14ac:dyDescent="0.2">
      <c r="F6501"/>
      <c r="M6501" s="2"/>
      <c r="N6501"/>
      <c r="O6501"/>
      <c r="U6501"/>
      <c r="V6501"/>
    </row>
    <row r="6502" spans="6:22" x14ac:dyDescent="0.2">
      <c r="F6502"/>
      <c r="M6502" s="2"/>
      <c r="N6502"/>
      <c r="O6502"/>
      <c r="U6502"/>
      <c r="V6502"/>
    </row>
    <row r="6503" spans="6:22" x14ac:dyDescent="0.2">
      <c r="F6503"/>
      <c r="M6503" s="2"/>
      <c r="N6503"/>
      <c r="O6503"/>
      <c r="U6503"/>
      <c r="V6503"/>
    </row>
    <row r="6504" spans="6:22" x14ac:dyDescent="0.2">
      <c r="F6504"/>
      <c r="M6504" s="2"/>
      <c r="N6504"/>
      <c r="O6504"/>
      <c r="U6504"/>
      <c r="V6504"/>
    </row>
    <row r="6505" spans="6:22" x14ac:dyDescent="0.2">
      <c r="F6505"/>
      <c r="M6505" s="2"/>
      <c r="N6505"/>
      <c r="O6505"/>
      <c r="U6505"/>
      <c r="V6505"/>
    </row>
    <row r="6506" spans="6:22" x14ac:dyDescent="0.2">
      <c r="F6506"/>
      <c r="M6506" s="2"/>
      <c r="N6506"/>
      <c r="O6506"/>
      <c r="U6506"/>
      <c r="V6506"/>
    </row>
    <row r="6507" spans="6:22" x14ac:dyDescent="0.2">
      <c r="F6507"/>
      <c r="M6507" s="2"/>
      <c r="N6507"/>
      <c r="O6507"/>
      <c r="U6507"/>
      <c r="V6507"/>
    </row>
    <row r="6508" spans="6:22" x14ac:dyDescent="0.2">
      <c r="F6508"/>
      <c r="M6508" s="2"/>
      <c r="N6508"/>
      <c r="O6508"/>
      <c r="U6508"/>
      <c r="V6508"/>
    </row>
    <row r="6509" spans="6:22" x14ac:dyDescent="0.2">
      <c r="F6509"/>
      <c r="M6509" s="2"/>
      <c r="N6509"/>
      <c r="O6509"/>
      <c r="U6509"/>
      <c r="V6509"/>
    </row>
    <row r="6510" spans="6:22" x14ac:dyDescent="0.2">
      <c r="F6510"/>
      <c r="M6510" s="2"/>
      <c r="N6510"/>
      <c r="O6510"/>
      <c r="U6510"/>
      <c r="V6510"/>
    </row>
    <row r="6511" spans="6:22" x14ac:dyDescent="0.2">
      <c r="F6511"/>
      <c r="M6511" s="2"/>
      <c r="N6511"/>
      <c r="O6511"/>
      <c r="U6511"/>
      <c r="V6511"/>
    </row>
    <row r="6512" spans="6:22" x14ac:dyDescent="0.2">
      <c r="F6512"/>
      <c r="M6512" s="2"/>
      <c r="N6512"/>
      <c r="O6512"/>
      <c r="U6512"/>
      <c r="V6512"/>
    </row>
    <row r="6513" spans="6:22" x14ac:dyDescent="0.2">
      <c r="M6513" s="2"/>
    </row>
    <row r="6514" spans="6:22" x14ac:dyDescent="0.2">
      <c r="M6514" s="2"/>
    </row>
    <row r="6515" spans="6:22" x14ac:dyDescent="0.2">
      <c r="M6515" s="2"/>
    </row>
    <row r="6516" spans="6:22" x14ac:dyDescent="0.2">
      <c r="F6516"/>
      <c r="M6516" s="2"/>
      <c r="N6516"/>
      <c r="O6516"/>
      <c r="U6516"/>
      <c r="V6516"/>
    </row>
    <row r="6517" spans="6:22" x14ac:dyDescent="0.2">
      <c r="F6517"/>
      <c r="M6517" s="2"/>
      <c r="N6517"/>
      <c r="O6517"/>
      <c r="U6517"/>
      <c r="V6517"/>
    </row>
    <row r="6518" spans="6:22" x14ac:dyDescent="0.2">
      <c r="M6518" s="2"/>
    </row>
    <row r="6519" spans="6:22" x14ac:dyDescent="0.2">
      <c r="M6519" s="2"/>
    </row>
    <row r="6520" spans="6:22" x14ac:dyDescent="0.2">
      <c r="F6520"/>
      <c r="M6520" s="2"/>
      <c r="N6520"/>
      <c r="O6520"/>
      <c r="U6520"/>
      <c r="V6520"/>
    </row>
    <row r="6521" spans="6:22" x14ac:dyDescent="0.2">
      <c r="M6521" s="2"/>
    </row>
    <row r="6522" spans="6:22" x14ac:dyDescent="0.2">
      <c r="F6522"/>
      <c r="M6522" s="2"/>
      <c r="N6522"/>
      <c r="O6522"/>
      <c r="U6522"/>
      <c r="V6522"/>
    </row>
    <row r="6523" spans="6:22" x14ac:dyDescent="0.2">
      <c r="M6523" s="2"/>
    </row>
    <row r="6524" spans="6:22" x14ac:dyDescent="0.2">
      <c r="M6524" s="2"/>
    </row>
    <row r="6525" spans="6:22" x14ac:dyDescent="0.2">
      <c r="M6525" s="2"/>
    </row>
    <row r="6526" spans="6:22" x14ac:dyDescent="0.2">
      <c r="M6526" s="2"/>
    </row>
    <row r="6527" spans="6:22" x14ac:dyDescent="0.2">
      <c r="M6527" s="2"/>
    </row>
    <row r="6528" spans="6:22" x14ac:dyDescent="0.2">
      <c r="M6528" s="2"/>
    </row>
    <row r="6529" spans="6:22" x14ac:dyDescent="0.2">
      <c r="M6529" s="2"/>
    </row>
    <row r="6530" spans="6:22" x14ac:dyDescent="0.2">
      <c r="M6530" s="2"/>
    </row>
    <row r="6531" spans="6:22" x14ac:dyDescent="0.2">
      <c r="M6531" s="2"/>
    </row>
    <row r="6532" spans="6:22" x14ac:dyDescent="0.2">
      <c r="F6532"/>
      <c r="M6532" s="2"/>
      <c r="N6532"/>
      <c r="O6532"/>
      <c r="U6532"/>
      <c r="V6532"/>
    </row>
    <row r="6533" spans="6:22" x14ac:dyDescent="0.2">
      <c r="F6533"/>
      <c r="M6533" s="2"/>
      <c r="N6533"/>
      <c r="O6533"/>
      <c r="U6533"/>
      <c r="V6533"/>
    </row>
    <row r="6534" spans="6:22" x14ac:dyDescent="0.2">
      <c r="F6534"/>
      <c r="M6534" s="2"/>
      <c r="N6534"/>
      <c r="O6534"/>
      <c r="U6534"/>
      <c r="V6534"/>
    </row>
    <row r="6535" spans="6:22" x14ac:dyDescent="0.2">
      <c r="F6535"/>
      <c r="M6535" s="2"/>
      <c r="N6535"/>
      <c r="O6535"/>
      <c r="U6535"/>
      <c r="V6535"/>
    </row>
    <row r="6536" spans="6:22" x14ac:dyDescent="0.2">
      <c r="F6536"/>
      <c r="M6536" s="2"/>
      <c r="N6536"/>
      <c r="O6536"/>
      <c r="U6536"/>
      <c r="V6536"/>
    </row>
    <row r="6537" spans="6:22" x14ac:dyDescent="0.2">
      <c r="F6537"/>
      <c r="M6537" s="2"/>
      <c r="N6537"/>
      <c r="O6537"/>
      <c r="U6537"/>
      <c r="V6537"/>
    </row>
    <row r="6538" spans="6:22" x14ac:dyDescent="0.2">
      <c r="F6538"/>
      <c r="M6538" s="2"/>
      <c r="N6538"/>
      <c r="O6538"/>
      <c r="U6538"/>
      <c r="V6538"/>
    </row>
    <row r="6539" spans="6:22" x14ac:dyDescent="0.2">
      <c r="F6539"/>
      <c r="M6539" s="2"/>
      <c r="N6539"/>
      <c r="O6539"/>
      <c r="U6539"/>
      <c r="V6539"/>
    </row>
    <row r="6540" spans="6:22" x14ac:dyDescent="0.2">
      <c r="F6540"/>
      <c r="M6540" s="2"/>
      <c r="N6540"/>
      <c r="O6540"/>
      <c r="U6540"/>
      <c r="V6540"/>
    </row>
    <row r="6541" spans="6:22" x14ac:dyDescent="0.2">
      <c r="F6541"/>
      <c r="M6541" s="2"/>
      <c r="N6541"/>
      <c r="O6541"/>
      <c r="U6541"/>
      <c r="V6541"/>
    </row>
    <row r="6542" spans="6:22" x14ac:dyDescent="0.2">
      <c r="F6542"/>
      <c r="M6542" s="2"/>
      <c r="N6542"/>
      <c r="O6542"/>
      <c r="U6542"/>
      <c r="V6542"/>
    </row>
    <row r="6543" spans="6:22" x14ac:dyDescent="0.2">
      <c r="F6543"/>
      <c r="M6543" s="2"/>
      <c r="N6543"/>
      <c r="O6543"/>
      <c r="U6543"/>
      <c r="V6543"/>
    </row>
    <row r="6544" spans="6:22" x14ac:dyDescent="0.2">
      <c r="F6544"/>
      <c r="M6544" s="2"/>
      <c r="N6544"/>
      <c r="O6544"/>
      <c r="U6544"/>
      <c r="V6544"/>
    </row>
    <row r="6545" spans="6:22" x14ac:dyDescent="0.2">
      <c r="F6545"/>
      <c r="M6545" s="2"/>
      <c r="N6545"/>
      <c r="O6545"/>
      <c r="U6545"/>
      <c r="V6545"/>
    </row>
    <row r="6546" spans="6:22" x14ac:dyDescent="0.2">
      <c r="F6546"/>
      <c r="M6546" s="2"/>
      <c r="N6546"/>
      <c r="O6546"/>
      <c r="U6546"/>
      <c r="V6546"/>
    </row>
    <row r="6547" spans="6:22" x14ac:dyDescent="0.2">
      <c r="F6547"/>
      <c r="M6547" s="2"/>
      <c r="N6547"/>
      <c r="O6547"/>
      <c r="U6547"/>
      <c r="V6547"/>
    </row>
    <row r="6548" spans="6:22" x14ac:dyDescent="0.2">
      <c r="F6548"/>
      <c r="M6548" s="2"/>
      <c r="N6548"/>
      <c r="O6548"/>
      <c r="U6548"/>
      <c r="V6548"/>
    </row>
    <row r="6549" spans="6:22" x14ac:dyDescent="0.2">
      <c r="F6549"/>
      <c r="M6549" s="2"/>
      <c r="N6549"/>
      <c r="O6549"/>
      <c r="U6549"/>
      <c r="V6549"/>
    </row>
    <row r="6550" spans="6:22" x14ac:dyDescent="0.2">
      <c r="F6550"/>
      <c r="M6550" s="2"/>
      <c r="N6550"/>
      <c r="O6550"/>
      <c r="U6550"/>
      <c r="V6550"/>
    </row>
    <row r="6551" spans="6:22" x14ac:dyDescent="0.2">
      <c r="F6551"/>
      <c r="M6551" s="2"/>
      <c r="N6551"/>
      <c r="O6551"/>
      <c r="U6551"/>
      <c r="V6551"/>
    </row>
    <row r="6552" spans="6:22" x14ac:dyDescent="0.2">
      <c r="F6552"/>
      <c r="M6552" s="2"/>
      <c r="N6552"/>
      <c r="O6552"/>
      <c r="U6552"/>
      <c r="V6552"/>
    </row>
    <row r="6553" spans="6:22" x14ac:dyDescent="0.2">
      <c r="F6553"/>
      <c r="M6553" s="2"/>
      <c r="N6553"/>
      <c r="O6553"/>
      <c r="U6553"/>
      <c r="V6553"/>
    </row>
    <row r="6554" spans="6:22" x14ac:dyDescent="0.2">
      <c r="F6554"/>
      <c r="M6554" s="2"/>
      <c r="N6554"/>
      <c r="O6554"/>
      <c r="U6554"/>
      <c r="V6554"/>
    </row>
    <row r="6555" spans="6:22" x14ac:dyDescent="0.2">
      <c r="F6555"/>
      <c r="M6555" s="2"/>
      <c r="N6555"/>
      <c r="O6555"/>
      <c r="U6555"/>
      <c r="V6555"/>
    </row>
    <row r="6556" spans="6:22" x14ac:dyDescent="0.2">
      <c r="F6556"/>
      <c r="M6556" s="2"/>
      <c r="N6556"/>
      <c r="O6556"/>
      <c r="U6556"/>
      <c r="V6556"/>
    </row>
    <row r="6557" spans="6:22" x14ac:dyDescent="0.2">
      <c r="F6557"/>
      <c r="M6557" s="2"/>
      <c r="N6557"/>
      <c r="O6557"/>
      <c r="U6557"/>
      <c r="V6557"/>
    </row>
    <row r="6558" spans="6:22" x14ac:dyDescent="0.2">
      <c r="F6558"/>
      <c r="M6558" s="2"/>
      <c r="N6558"/>
      <c r="O6558"/>
      <c r="U6558"/>
      <c r="V6558"/>
    </row>
    <row r="6559" spans="6:22" x14ac:dyDescent="0.2">
      <c r="F6559"/>
      <c r="M6559" s="2"/>
      <c r="N6559"/>
      <c r="O6559"/>
      <c r="U6559"/>
      <c r="V6559"/>
    </row>
    <row r="6560" spans="6:22" x14ac:dyDescent="0.2">
      <c r="F6560"/>
      <c r="M6560" s="2"/>
      <c r="N6560"/>
      <c r="O6560"/>
      <c r="U6560"/>
      <c r="V6560"/>
    </row>
    <row r="6561" spans="6:22" x14ac:dyDescent="0.2">
      <c r="F6561"/>
      <c r="M6561" s="2"/>
      <c r="N6561"/>
      <c r="O6561"/>
      <c r="U6561"/>
      <c r="V6561"/>
    </row>
    <row r="6562" spans="6:22" x14ac:dyDescent="0.2">
      <c r="F6562"/>
      <c r="M6562" s="2"/>
      <c r="N6562"/>
      <c r="O6562"/>
      <c r="U6562"/>
      <c r="V6562"/>
    </row>
    <row r="6563" spans="6:22" x14ac:dyDescent="0.2">
      <c r="F6563"/>
      <c r="M6563" s="2"/>
      <c r="N6563"/>
      <c r="O6563"/>
      <c r="U6563"/>
      <c r="V6563"/>
    </row>
    <row r="6564" spans="6:22" x14ac:dyDescent="0.2">
      <c r="F6564"/>
      <c r="M6564" s="2"/>
      <c r="N6564"/>
      <c r="O6564"/>
      <c r="U6564"/>
      <c r="V6564"/>
    </row>
    <row r="6565" spans="6:22" x14ac:dyDescent="0.2">
      <c r="F6565"/>
      <c r="M6565" s="2"/>
      <c r="N6565"/>
      <c r="O6565"/>
      <c r="U6565"/>
      <c r="V6565"/>
    </row>
    <row r="6566" spans="6:22" x14ac:dyDescent="0.2">
      <c r="F6566"/>
      <c r="M6566" s="2"/>
      <c r="N6566"/>
      <c r="O6566"/>
      <c r="U6566"/>
      <c r="V6566"/>
    </row>
    <row r="6567" spans="6:22" x14ac:dyDescent="0.2">
      <c r="F6567"/>
      <c r="M6567" s="2"/>
      <c r="N6567"/>
      <c r="O6567"/>
      <c r="U6567"/>
      <c r="V6567"/>
    </row>
    <row r="6568" spans="6:22" x14ac:dyDescent="0.2">
      <c r="F6568"/>
      <c r="M6568" s="2"/>
      <c r="N6568"/>
      <c r="O6568"/>
      <c r="U6568"/>
      <c r="V6568"/>
    </row>
    <row r="6569" spans="6:22" x14ac:dyDescent="0.2">
      <c r="F6569"/>
      <c r="M6569" s="2"/>
      <c r="N6569"/>
      <c r="O6569"/>
      <c r="U6569"/>
      <c r="V6569"/>
    </row>
    <row r="6570" spans="6:22" x14ac:dyDescent="0.2">
      <c r="F6570"/>
      <c r="M6570" s="2"/>
      <c r="N6570"/>
      <c r="O6570"/>
      <c r="U6570"/>
      <c r="V6570"/>
    </row>
    <row r="6571" spans="6:22" x14ac:dyDescent="0.2">
      <c r="F6571"/>
      <c r="M6571" s="2"/>
      <c r="N6571"/>
      <c r="O6571"/>
      <c r="U6571"/>
      <c r="V6571"/>
    </row>
    <row r="6572" spans="6:22" x14ac:dyDescent="0.2">
      <c r="F6572"/>
      <c r="M6572" s="2"/>
      <c r="N6572"/>
      <c r="O6572"/>
      <c r="U6572"/>
      <c r="V6572"/>
    </row>
    <row r="6573" spans="6:22" x14ac:dyDescent="0.2">
      <c r="F6573"/>
      <c r="M6573" s="2"/>
      <c r="N6573"/>
      <c r="O6573"/>
      <c r="U6573"/>
      <c r="V6573"/>
    </row>
    <row r="6574" spans="6:22" x14ac:dyDescent="0.2">
      <c r="F6574"/>
      <c r="M6574" s="2"/>
      <c r="N6574"/>
      <c r="O6574"/>
      <c r="U6574"/>
      <c r="V6574"/>
    </row>
    <row r="6575" spans="6:22" x14ac:dyDescent="0.2">
      <c r="F6575"/>
      <c r="M6575" s="2"/>
      <c r="N6575"/>
      <c r="O6575"/>
      <c r="U6575"/>
      <c r="V6575"/>
    </row>
    <row r="6576" spans="6:22" x14ac:dyDescent="0.2">
      <c r="F6576"/>
      <c r="M6576" s="2"/>
      <c r="N6576"/>
      <c r="O6576"/>
      <c r="U6576"/>
      <c r="V6576"/>
    </row>
    <row r="6577" spans="6:22" x14ac:dyDescent="0.2">
      <c r="F6577"/>
      <c r="M6577" s="2"/>
      <c r="N6577"/>
      <c r="O6577"/>
      <c r="U6577"/>
      <c r="V6577"/>
    </row>
    <row r="6578" spans="6:22" x14ac:dyDescent="0.2">
      <c r="F6578"/>
      <c r="M6578" s="2"/>
      <c r="N6578"/>
      <c r="O6578"/>
      <c r="U6578"/>
      <c r="V6578"/>
    </row>
    <row r="6579" spans="6:22" x14ac:dyDescent="0.2">
      <c r="F6579"/>
      <c r="M6579" s="2"/>
      <c r="N6579"/>
      <c r="O6579"/>
      <c r="U6579"/>
      <c r="V6579"/>
    </row>
    <row r="6580" spans="6:22" x14ac:dyDescent="0.2">
      <c r="F6580"/>
      <c r="M6580" s="2"/>
      <c r="N6580"/>
      <c r="O6580"/>
      <c r="U6580"/>
      <c r="V6580"/>
    </row>
    <row r="6581" spans="6:22" x14ac:dyDescent="0.2">
      <c r="F6581"/>
      <c r="M6581" s="2"/>
      <c r="N6581"/>
      <c r="O6581"/>
      <c r="U6581"/>
      <c r="V6581"/>
    </row>
    <row r="6582" spans="6:22" x14ac:dyDescent="0.2">
      <c r="F6582"/>
      <c r="M6582" s="2"/>
      <c r="N6582"/>
      <c r="O6582"/>
      <c r="U6582"/>
      <c r="V6582"/>
    </row>
    <row r="6583" spans="6:22" x14ac:dyDescent="0.2">
      <c r="F6583"/>
      <c r="M6583" s="2"/>
      <c r="N6583"/>
      <c r="O6583"/>
      <c r="U6583"/>
      <c r="V6583"/>
    </row>
    <row r="6584" spans="6:22" x14ac:dyDescent="0.2">
      <c r="F6584"/>
      <c r="M6584" s="2"/>
      <c r="N6584"/>
      <c r="O6584"/>
      <c r="U6584"/>
      <c r="V6584"/>
    </row>
    <row r="6585" spans="6:22" x14ac:dyDescent="0.2">
      <c r="F6585"/>
      <c r="M6585" s="2"/>
      <c r="N6585"/>
      <c r="O6585"/>
      <c r="U6585"/>
      <c r="V6585"/>
    </row>
    <row r="6586" spans="6:22" x14ac:dyDescent="0.2">
      <c r="F6586"/>
      <c r="M6586" s="2"/>
      <c r="N6586"/>
      <c r="O6586"/>
      <c r="U6586"/>
      <c r="V6586"/>
    </row>
    <row r="6587" spans="6:22" x14ac:dyDescent="0.2">
      <c r="F6587"/>
      <c r="M6587" s="2"/>
      <c r="N6587"/>
      <c r="O6587"/>
      <c r="U6587"/>
      <c r="V6587"/>
    </row>
    <row r="6588" spans="6:22" x14ac:dyDescent="0.2">
      <c r="F6588"/>
      <c r="M6588" s="2"/>
      <c r="N6588"/>
      <c r="O6588"/>
      <c r="U6588"/>
      <c r="V6588"/>
    </row>
    <row r="6589" spans="6:22" x14ac:dyDescent="0.2">
      <c r="F6589"/>
      <c r="M6589" s="2"/>
      <c r="N6589"/>
      <c r="O6589"/>
      <c r="U6589"/>
      <c r="V6589"/>
    </row>
    <row r="6590" spans="6:22" x14ac:dyDescent="0.2">
      <c r="F6590"/>
      <c r="M6590" s="2"/>
      <c r="N6590"/>
      <c r="O6590"/>
      <c r="U6590"/>
      <c r="V6590"/>
    </row>
    <row r="6591" spans="6:22" x14ac:dyDescent="0.2">
      <c r="F6591"/>
      <c r="M6591" s="2"/>
      <c r="N6591"/>
      <c r="O6591"/>
      <c r="U6591"/>
      <c r="V6591"/>
    </row>
    <row r="6592" spans="6:22" x14ac:dyDescent="0.2">
      <c r="F6592"/>
      <c r="M6592" s="2"/>
      <c r="N6592"/>
      <c r="O6592"/>
      <c r="U6592"/>
      <c r="V6592"/>
    </row>
    <row r="6593" spans="6:22" x14ac:dyDescent="0.2">
      <c r="F6593"/>
      <c r="M6593" s="2"/>
      <c r="N6593"/>
      <c r="O6593"/>
      <c r="U6593"/>
      <c r="V6593"/>
    </row>
    <row r="6594" spans="6:22" x14ac:dyDescent="0.2">
      <c r="F6594"/>
      <c r="M6594" s="2"/>
      <c r="N6594"/>
      <c r="O6594"/>
      <c r="U6594"/>
      <c r="V6594"/>
    </row>
    <row r="6595" spans="6:22" x14ac:dyDescent="0.2">
      <c r="F6595"/>
      <c r="M6595" s="2"/>
      <c r="N6595"/>
      <c r="O6595"/>
      <c r="U6595"/>
      <c r="V6595"/>
    </row>
    <row r="6596" spans="6:22" x14ac:dyDescent="0.2">
      <c r="M6596" s="2"/>
    </row>
    <row r="6597" spans="6:22" x14ac:dyDescent="0.2">
      <c r="M6597" s="2"/>
    </row>
    <row r="6598" spans="6:22" x14ac:dyDescent="0.2">
      <c r="M6598" s="2"/>
    </row>
    <row r="6599" spans="6:22" x14ac:dyDescent="0.2">
      <c r="F6599"/>
      <c r="M6599" s="2"/>
      <c r="N6599"/>
      <c r="O6599"/>
      <c r="U6599"/>
      <c r="V6599"/>
    </row>
    <row r="6600" spans="6:22" x14ac:dyDescent="0.2">
      <c r="M6600" s="2"/>
    </row>
    <row r="6601" spans="6:22" x14ac:dyDescent="0.2">
      <c r="M6601" s="2"/>
    </row>
    <row r="6602" spans="6:22" x14ac:dyDescent="0.2">
      <c r="M6602" s="2"/>
    </row>
    <row r="6603" spans="6:22" x14ac:dyDescent="0.2">
      <c r="M6603" s="2"/>
    </row>
    <row r="6604" spans="6:22" x14ac:dyDescent="0.2">
      <c r="M6604" s="2"/>
    </row>
    <row r="6605" spans="6:22" x14ac:dyDescent="0.2">
      <c r="M6605" s="2"/>
    </row>
    <row r="6606" spans="6:22" x14ac:dyDescent="0.2">
      <c r="M6606" s="2"/>
    </row>
    <row r="6607" spans="6:22" x14ac:dyDescent="0.2">
      <c r="M6607" s="2"/>
    </row>
    <row r="6608" spans="6:22" x14ac:dyDescent="0.2">
      <c r="M6608" s="2"/>
    </row>
    <row r="6609" spans="6:22" x14ac:dyDescent="0.2">
      <c r="M6609" s="2"/>
    </row>
    <row r="6610" spans="6:22" x14ac:dyDescent="0.2">
      <c r="M6610" s="2"/>
    </row>
    <row r="6611" spans="6:22" x14ac:dyDescent="0.2">
      <c r="M6611" s="2"/>
    </row>
    <row r="6612" spans="6:22" x14ac:dyDescent="0.2">
      <c r="M6612" s="2"/>
    </row>
    <row r="6613" spans="6:22" x14ac:dyDescent="0.2">
      <c r="M6613" s="2"/>
    </row>
    <row r="6614" spans="6:22" x14ac:dyDescent="0.2">
      <c r="M6614" s="2"/>
    </row>
    <row r="6615" spans="6:22" x14ac:dyDescent="0.2">
      <c r="M6615" s="2"/>
    </row>
    <row r="6616" spans="6:22" x14ac:dyDescent="0.2">
      <c r="M6616" s="2"/>
    </row>
    <row r="6617" spans="6:22" x14ac:dyDescent="0.2">
      <c r="F6617"/>
      <c r="M6617" s="2"/>
      <c r="N6617"/>
      <c r="O6617"/>
      <c r="U6617"/>
      <c r="V6617"/>
    </row>
    <row r="6618" spans="6:22" x14ac:dyDescent="0.2">
      <c r="F6618"/>
      <c r="M6618" s="2"/>
      <c r="N6618"/>
      <c r="O6618"/>
      <c r="U6618"/>
      <c r="V6618"/>
    </row>
    <row r="6619" spans="6:22" x14ac:dyDescent="0.2">
      <c r="F6619"/>
      <c r="M6619" s="2"/>
      <c r="N6619"/>
      <c r="O6619"/>
      <c r="U6619"/>
      <c r="V6619"/>
    </row>
    <row r="6620" spans="6:22" x14ac:dyDescent="0.2">
      <c r="F6620"/>
      <c r="M6620" s="2"/>
      <c r="N6620"/>
      <c r="O6620"/>
      <c r="U6620"/>
      <c r="V6620"/>
    </row>
    <row r="6621" spans="6:22" x14ac:dyDescent="0.2">
      <c r="F6621"/>
      <c r="M6621" s="2"/>
      <c r="N6621"/>
      <c r="O6621"/>
      <c r="U6621"/>
      <c r="V6621"/>
    </row>
    <row r="6622" spans="6:22" x14ac:dyDescent="0.2">
      <c r="F6622"/>
      <c r="M6622" s="2"/>
      <c r="N6622"/>
      <c r="O6622"/>
      <c r="U6622"/>
      <c r="V6622"/>
    </row>
    <row r="6623" spans="6:22" x14ac:dyDescent="0.2">
      <c r="F6623"/>
      <c r="M6623" s="2"/>
      <c r="N6623"/>
      <c r="O6623"/>
      <c r="U6623"/>
      <c r="V6623"/>
    </row>
    <row r="6624" spans="6:22" x14ac:dyDescent="0.2">
      <c r="F6624"/>
      <c r="M6624" s="2"/>
      <c r="N6624"/>
      <c r="O6624"/>
      <c r="U6624"/>
      <c r="V6624"/>
    </row>
    <row r="6625" spans="6:22" x14ac:dyDescent="0.2">
      <c r="M6625" s="2"/>
    </row>
    <row r="6626" spans="6:22" x14ac:dyDescent="0.2">
      <c r="M6626" s="2"/>
    </row>
    <row r="6627" spans="6:22" x14ac:dyDescent="0.2">
      <c r="M6627" s="2"/>
    </row>
    <row r="6628" spans="6:22" x14ac:dyDescent="0.2">
      <c r="F6628"/>
      <c r="M6628" s="2"/>
      <c r="N6628"/>
      <c r="O6628"/>
      <c r="U6628"/>
      <c r="V6628"/>
    </row>
    <row r="6629" spans="6:22" x14ac:dyDescent="0.2">
      <c r="M6629" s="2"/>
    </row>
    <row r="6630" spans="6:22" x14ac:dyDescent="0.2">
      <c r="M6630" s="2"/>
    </row>
    <row r="6631" spans="6:22" x14ac:dyDescent="0.2">
      <c r="M6631" s="2"/>
    </row>
    <row r="6632" spans="6:22" x14ac:dyDescent="0.2">
      <c r="M6632" s="2"/>
    </row>
    <row r="6633" spans="6:22" x14ac:dyDescent="0.2">
      <c r="M6633" s="2"/>
    </row>
    <row r="6634" spans="6:22" x14ac:dyDescent="0.2">
      <c r="M6634" s="2"/>
    </row>
    <row r="6635" spans="6:22" x14ac:dyDescent="0.2">
      <c r="M6635" s="2"/>
    </row>
    <row r="6636" spans="6:22" x14ac:dyDescent="0.2">
      <c r="M6636" s="2"/>
    </row>
    <row r="6637" spans="6:22" x14ac:dyDescent="0.2">
      <c r="M6637" s="2"/>
    </row>
    <row r="6638" spans="6:22" x14ac:dyDescent="0.2">
      <c r="M6638" s="2"/>
    </row>
    <row r="6639" spans="6:22" x14ac:dyDescent="0.2">
      <c r="M6639" s="2"/>
    </row>
    <row r="6640" spans="6:22" x14ac:dyDescent="0.2">
      <c r="M6640" s="2"/>
    </row>
    <row r="6641" spans="6:22" x14ac:dyDescent="0.2">
      <c r="M6641" s="2"/>
    </row>
    <row r="6642" spans="6:22" x14ac:dyDescent="0.2">
      <c r="M6642" s="2"/>
    </row>
    <row r="6643" spans="6:22" x14ac:dyDescent="0.2">
      <c r="M6643" s="2"/>
    </row>
    <row r="6644" spans="6:22" x14ac:dyDescent="0.2">
      <c r="F6644"/>
      <c r="M6644" s="2"/>
      <c r="N6644"/>
      <c r="O6644"/>
      <c r="U6644"/>
      <c r="V6644"/>
    </row>
    <row r="6645" spans="6:22" x14ac:dyDescent="0.2">
      <c r="M6645" s="2"/>
    </row>
    <row r="6646" spans="6:22" x14ac:dyDescent="0.2">
      <c r="M6646" s="2"/>
    </row>
    <row r="6647" spans="6:22" x14ac:dyDescent="0.2">
      <c r="M6647" s="2"/>
    </row>
    <row r="6648" spans="6:22" x14ac:dyDescent="0.2">
      <c r="M6648" s="2"/>
    </row>
    <row r="6649" spans="6:22" x14ac:dyDescent="0.2">
      <c r="M6649" s="2"/>
    </row>
    <row r="6650" spans="6:22" x14ac:dyDescent="0.2">
      <c r="M6650" s="2"/>
    </row>
    <row r="6651" spans="6:22" x14ac:dyDescent="0.2">
      <c r="M6651" s="2"/>
    </row>
    <row r="6652" spans="6:22" x14ac:dyDescent="0.2">
      <c r="M6652" s="2"/>
    </row>
    <row r="6653" spans="6:22" x14ac:dyDescent="0.2">
      <c r="M6653" s="2"/>
    </row>
    <row r="6654" spans="6:22" x14ac:dyDescent="0.2">
      <c r="M6654" s="2"/>
    </row>
    <row r="6655" spans="6:22" x14ac:dyDescent="0.2">
      <c r="M6655" s="2"/>
    </row>
    <row r="6656" spans="6:22" x14ac:dyDescent="0.2">
      <c r="M6656" s="2"/>
    </row>
    <row r="6657" spans="6:22" x14ac:dyDescent="0.2">
      <c r="M6657" s="2"/>
    </row>
    <row r="6658" spans="6:22" x14ac:dyDescent="0.2">
      <c r="M6658" s="2"/>
    </row>
    <row r="6659" spans="6:22" x14ac:dyDescent="0.2">
      <c r="M6659" s="2"/>
    </row>
    <row r="6660" spans="6:22" x14ac:dyDescent="0.2">
      <c r="M6660" s="2"/>
    </row>
    <row r="6661" spans="6:22" x14ac:dyDescent="0.2">
      <c r="F6661"/>
      <c r="M6661" s="2"/>
      <c r="N6661"/>
      <c r="O6661"/>
      <c r="U6661"/>
      <c r="V6661"/>
    </row>
    <row r="6662" spans="6:22" x14ac:dyDescent="0.2">
      <c r="F6662"/>
      <c r="M6662" s="2"/>
      <c r="N6662"/>
      <c r="O6662"/>
      <c r="U6662"/>
      <c r="V6662"/>
    </row>
    <row r="6663" spans="6:22" x14ac:dyDescent="0.2">
      <c r="F6663"/>
      <c r="M6663" s="2"/>
      <c r="N6663"/>
      <c r="O6663"/>
      <c r="U6663"/>
      <c r="V6663"/>
    </row>
    <row r="6664" spans="6:22" x14ac:dyDescent="0.2">
      <c r="F6664"/>
      <c r="M6664" s="2"/>
      <c r="N6664"/>
      <c r="O6664"/>
      <c r="U6664"/>
      <c r="V6664"/>
    </row>
    <row r="6665" spans="6:22" x14ac:dyDescent="0.2">
      <c r="M6665" s="2"/>
    </row>
    <row r="6666" spans="6:22" x14ac:dyDescent="0.2">
      <c r="M6666" s="2"/>
    </row>
    <row r="6667" spans="6:22" x14ac:dyDescent="0.2">
      <c r="M6667" s="2"/>
    </row>
    <row r="6668" spans="6:22" x14ac:dyDescent="0.2">
      <c r="M6668" s="2"/>
    </row>
    <row r="6669" spans="6:22" x14ac:dyDescent="0.2">
      <c r="M6669" s="2"/>
    </row>
    <row r="6670" spans="6:22" x14ac:dyDescent="0.2">
      <c r="M6670" s="2"/>
    </row>
    <row r="6671" spans="6:22" x14ac:dyDescent="0.2">
      <c r="M6671" s="2"/>
    </row>
    <row r="6672" spans="6:22" x14ac:dyDescent="0.2">
      <c r="M6672" s="2"/>
    </row>
    <row r="6673" spans="6:22" x14ac:dyDescent="0.2">
      <c r="M6673" s="2"/>
    </row>
    <row r="6674" spans="6:22" x14ac:dyDescent="0.2">
      <c r="M6674" s="2"/>
    </row>
    <row r="6675" spans="6:22" x14ac:dyDescent="0.2">
      <c r="M6675" s="2"/>
    </row>
    <row r="6676" spans="6:22" x14ac:dyDescent="0.2">
      <c r="M6676" s="2"/>
    </row>
    <row r="6677" spans="6:22" x14ac:dyDescent="0.2">
      <c r="M6677" s="2"/>
    </row>
    <row r="6678" spans="6:22" x14ac:dyDescent="0.2">
      <c r="F6678"/>
      <c r="M6678" s="2"/>
      <c r="N6678"/>
      <c r="O6678"/>
      <c r="U6678"/>
      <c r="V6678"/>
    </row>
    <row r="6679" spans="6:22" x14ac:dyDescent="0.2">
      <c r="M6679" s="2"/>
    </row>
    <row r="6680" spans="6:22" x14ac:dyDescent="0.2">
      <c r="M6680" s="2"/>
    </row>
    <row r="6681" spans="6:22" x14ac:dyDescent="0.2">
      <c r="M6681" s="2"/>
    </row>
    <row r="6682" spans="6:22" x14ac:dyDescent="0.2">
      <c r="M6682" s="2"/>
    </row>
    <row r="6683" spans="6:22" x14ac:dyDescent="0.2">
      <c r="M6683" s="2"/>
    </row>
    <row r="6684" spans="6:22" x14ac:dyDescent="0.2">
      <c r="M6684" s="2"/>
    </row>
    <row r="6685" spans="6:22" x14ac:dyDescent="0.2">
      <c r="M6685" s="2"/>
    </row>
    <row r="6686" spans="6:22" x14ac:dyDescent="0.2">
      <c r="M6686" s="2"/>
    </row>
    <row r="6687" spans="6:22" x14ac:dyDescent="0.2">
      <c r="F6687"/>
      <c r="M6687" s="2"/>
      <c r="N6687"/>
      <c r="O6687"/>
      <c r="U6687"/>
      <c r="V6687"/>
    </row>
    <row r="6688" spans="6:22" x14ac:dyDescent="0.2">
      <c r="F6688"/>
      <c r="M6688" s="2"/>
      <c r="N6688"/>
      <c r="O6688"/>
      <c r="U6688"/>
      <c r="V6688"/>
    </row>
    <row r="6689" spans="6:22" x14ac:dyDescent="0.2">
      <c r="M6689" s="2"/>
    </row>
    <row r="6690" spans="6:22" x14ac:dyDescent="0.2">
      <c r="M6690" s="2"/>
    </row>
    <row r="6691" spans="6:22" x14ac:dyDescent="0.2">
      <c r="M6691" s="2"/>
    </row>
    <row r="6692" spans="6:22" x14ac:dyDescent="0.2">
      <c r="M6692" s="2"/>
    </row>
    <row r="6693" spans="6:22" x14ac:dyDescent="0.2">
      <c r="M6693" s="2"/>
    </row>
    <row r="6694" spans="6:22" x14ac:dyDescent="0.2">
      <c r="M6694" s="2"/>
    </row>
    <row r="6695" spans="6:22" x14ac:dyDescent="0.2">
      <c r="M6695" s="2"/>
    </row>
    <row r="6696" spans="6:22" x14ac:dyDescent="0.2">
      <c r="M6696" s="2"/>
    </row>
    <row r="6697" spans="6:22" x14ac:dyDescent="0.2">
      <c r="M6697" s="2"/>
    </row>
    <row r="6698" spans="6:22" x14ac:dyDescent="0.2">
      <c r="M6698" s="2"/>
    </row>
    <row r="6699" spans="6:22" x14ac:dyDescent="0.2">
      <c r="M6699" s="2"/>
    </row>
    <row r="6700" spans="6:22" x14ac:dyDescent="0.2">
      <c r="M6700" s="2"/>
    </row>
    <row r="6701" spans="6:22" x14ac:dyDescent="0.2">
      <c r="M6701" s="2"/>
    </row>
    <row r="6702" spans="6:22" x14ac:dyDescent="0.2">
      <c r="F6702"/>
      <c r="M6702" s="2"/>
      <c r="N6702"/>
      <c r="O6702"/>
      <c r="U6702"/>
      <c r="V6702"/>
    </row>
    <row r="6703" spans="6:22" x14ac:dyDescent="0.2">
      <c r="M6703" s="2"/>
    </row>
    <row r="6704" spans="6:22" x14ac:dyDescent="0.2">
      <c r="M6704" s="2"/>
    </row>
    <row r="6705" spans="6:22" x14ac:dyDescent="0.2">
      <c r="M6705" s="2"/>
    </row>
    <row r="6706" spans="6:22" x14ac:dyDescent="0.2">
      <c r="M6706" s="2"/>
    </row>
    <row r="6707" spans="6:22" x14ac:dyDescent="0.2">
      <c r="M6707" s="2"/>
    </row>
    <row r="6708" spans="6:22" x14ac:dyDescent="0.2">
      <c r="M6708" s="2"/>
    </row>
    <row r="6709" spans="6:22" x14ac:dyDescent="0.2">
      <c r="M6709" s="2"/>
    </row>
    <row r="6710" spans="6:22" x14ac:dyDescent="0.2">
      <c r="M6710" s="2"/>
    </row>
    <row r="6711" spans="6:22" x14ac:dyDescent="0.2">
      <c r="F6711"/>
      <c r="M6711" s="2"/>
      <c r="N6711"/>
      <c r="O6711"/>
      <c r="U6711"/>
      <c r="V6711"/>
    </row>
    <row r="6712" spans="6:22" x14ac:dyDescent="0.2">
      <c r="F6712"/>
      <c r="M6712" s="2"/>
      <c r="N6712"/>
      <c r="O6712"/>
      <c r="U6712"/>
      <c r="V6712"/>
    </row>
    <row r="6713" spans="6:22" x14ac:dyDescent="0.2">
      <c r="F6713"/>
      <c r="M6713" s="2"/>
      <c r="N6713"/>
      <c r="O6713"/>
      <c r="U6713"/>
      <c r="V6713"/>
    </row>
    <row r="6714" spans="6:22" x14ac:dyDescent="0.2">
      <c r="F6714"/>
      <c r="M6714" s="2"/>
      <c r="N6714"/>
      <c r="O6714"/>
      <c r="U6714"/>
      <c r="V6714"/>
    </row>
    <row r="6715" spans="6:22" x14ac:dyDescent="0.2">
      <c r="F6715"/>
      <c r="M6715" s="2"/>
      <c r="N6715"/>
      <c r="O6715"/>
      <c r="U6715"/>
      <c r="V6715"/>
    </row>
    <row r="6716" spans="6:22" x14ac:dyDescent="0.2">
      <c r="F6716"/>
      <c r="M6716" s="2"/>
      <c r="N6716"/>
      <c r="O6716"/>
      <c r="U6716"/>
      <c r="V6716"/>
    </row>
    <row r="6717" spans="6:22" x14ac:dyDescent="0.2">
      <c r="F6717"/>
      <c r="M6717" s="2"/>
      <c r="N6717"/>
      <c r="O6717"/>
      <c r="U6717"/>
      <c r="V6717"/>
    </row>
    <row r="6718" spans="6:22" x14ac:dyDescent="0.2">
      <c r="F6718"/>
      <c r="M6718" s="2"/>
      <c r="N6718"/>
      <c r="O6718"/>
      <c r="U6718"/>
      <c r="V6718"/>
    </row>
    <row r="6719" spans="6:22" x14ac:dyDescent="0.2">
      <c r="F6719"/>
      <c r="M6719" s="2"/>
      <c r="N6719"/>
      <c r="O6719"/>
      <c r="U6719"/>
      <c r="V6719"/>
    </row>
    <row r="6720" spans="6:22" x14ac:dyDescent="0.2">
      <c r="F6720"/>
      <c r="M6720" s="2"/>
      <c r="N6720"/>
      <c r="O6720"/>
      <c r="U6720"/>
      <c r="V6720"/>
    </row>
    <row r="6721" spans="6:22" x14ac:dyDescent="0.2">
      <c r="F6721"/>
      <c r="M6721" s="2"/>
      <c r="N6721"/>
      <c r="O6721"/>
      <c r="U6721"/>
      <c r="V6721"/>
    </row>
    <row r="6722" spans="6:22" x14ac:dyDescent="0.2">
      <c r="F6722"/>
      <c r="M6722" s="2"/>
      <c r="N6722"/>
      <c r="O6722"/>
      <c r="U6722"/>
      <c r="V6722"/>
    </row>
    <row r="6723" spans="6:22" x14ac:dyDescent="0.2">
      <c r="F6723"/>
      <c r="M6723" s="2"/>
      <c r="N6723"/>
      <c r="O6723"/>
      <c r="U6723"/>
      <c r="V6723"/>
    </row>
    <row r="6724" spans="6:22" x14ac:dyDescent="0.2">
      <c r="F6724"/>
      <c r="M6724" s="2"/>
      <c r="N6724"/>
      <c r="O6724"/>
      <c r="U6724"/>
      <c r="V6724"/>
    </row>
    <row r="6725" spans="6:22" x14ac:dyDescent="0.2">
      <c r="F6725"/>
      <c r="M6725" s="2"/>
      <c r="N6725"/>
      <c r="O6725"/>
      <c r="U6725"/>
      <c r="V6725"/>
    </row>
    <row r="6726" spans="6:22" x14ac:dyDescent="0.2">
      <c r="F6726"/>
      <c r="M6726" s="2"/>
      <c r="N6726"/>
      <c r="O6726"/>
      <c r="U6726"/>
      <c r="V6726"/>
    </row>
    <row r="6727" spans="6:22" x14ac:dyDescent="0.2">
      <c r="F6727"/>
      <c r="M6727" s="2"/>
      <c r="N6727"/>
      <c r="O6727"/>
      <c r="U6727"/>
      <c r="V6727"/>
    </row>
    <row r="6728" spans="6:22" x14ac:dyDescent="0.2">
      <c r="F6728"/>
      <c r="M6728" s="2"/>
      <c r="N6728"/>
      <c r="O6728"/>
      <c r="U6728"/>
      <c r="V6728"/>
    </row>
    <row r="6729" spans="6:22" x14ac:dyDescent="0.2">
      <c r="F6729"/>
      <c r="M6729" s="2"/>
      <c r="N6729"/>
      <c r="O6729"/>
      <c r="U6729"/>
      <c r="V6729"/>
    </row>
    <row r="6730" spans="6:22" x14ac:dyDescent="0.2">
      <c r="F6730"/>
      <c r="M6730" s="2"/>
      <c r="N6730"/>
      <c r="O6730"/>
      <c r="U6730"/>
      <c r="V6730"/>
    </row>
    <row r="6731" spans="6:22" x14ac:dyDescent="0.2">
      <c r="F6731"/>
      <c r="M6731" s="2"/>
      <c r="N6731"/>
      <c r="O6731"/>
      <c r="U6731"/>
      <c r="V6731"/>
    </row>
    <row r="6732" spans="6:22" x14ac:dyDescent="0.2">
      <c r="F6732"/>
      <c r="M6732" s="2"/>
      <c r="N6732"/>
      <c r="O6732"/>
      <c r="U6732"/>
      <c r="V6732"/>
    </row>
    <row r="6733" spans="6:22" x14ac:dyDescent="0.2">
      <c r="F6733"/>
      <c r="M6733" s="2"/>
      <c r="N6733"/>
      <c r="O6733"/>
      <c r="U6733"/>
      <c r="V6733"/>
    </row>
    <row r="6734" spans="6:22" x14ac:dyDescent="0.2">
      <c r="F6734"/>
      <c r="M6734" s="2"/>
      <c r="N6734"/>
      <c r="O6734"/>
      <c r="U6734"/>
      <c r="V6734"/>
    </row>
    <row r="6735" spans="6:22" x14ac:dyDescent="0.2">
      <c r="F6735"/>
      <c r="M6735" s="2"/>
      <c r="N6735"/>
      <c r="O6735"/>
      <c r="U6735"/>
      <c r="V6735"/>
    </row>
    <row r="6736" spans="6:22" x14ac:dyDescent="0.2">
      <c r="F6736"/>
      <c r="M6736" s="2"/>
      <c r="N6736"/>
      <c r="O6736"/>
      <c r="U6736"/>
      <c r="V6736"/>
    </row>
    <row r="6737" spans="6:22" x14ac:dyDescent="0.2">
      <c r="F6737"/>
      <c r="M6737" s="2"/>
      <c r="N6737"/>
      <c r="O6737"/>
      <c r="U6737"/>
      <c r="V6737"/>
    </row>
    <row r="6738" spans="6:22" x14ac:dyDescent="0.2">
      <c r="F6738"/>
      <c r="M6738" s="2"/>
      <c r="N6738"/>
      <c r="O6738"/>
      <c r="U6738"/>
      <c r="V6738"/>
    </row>
    <row r="6739" spans="6:22" x14ac:dyDescent="0.2">
      <c r="F6739"/>
      <c r="M6739" s="2"/>
      <c r="N6739"/>
      <c r="O6739"/>
      <c r="U6739"/>
      <c r="V6739"/>
    </row>
    <row r="6740" spans="6:22" x14ac:dyDescent="0.2">
      <c r="F6740"/>
      <c r="M6740" s="2"/>
      <c r="N6740"/>
      <c r="O6740"/>
      <c r="U6740"/>
      <c r="V6740"/>
    </row>
    <row r="6741" spans="6:22" x14ac:dyDescent="0.2">
      <c r="F6741"/>
      <c r="M6741" s="2"/>
      <c r="N6741"/>
      <c r="O6741"/>
      <c r="U6741"/>
      <c r="V6741"/>
    </row>
    <row r="6742" spans="6:22" x14ac:dyDescent="0.2">
      <c r="F6742"/>
      <c r="M6742" s="2"/>
      <c r="N6742"/>
      <c r="O6742"/>
      <c r="U6742"/>
      <c r="V6742"/>
    </row>
    <row r="6743" spans="6:22" x14ac:dyDescent="0.2">
      <c r="F6743"/>
      <c r="M6743" s="2"/>
      <c r="N6743"/>
      <c r="O6743"/>
      <c r="U6743"/>
      <c r="V6743"/>
    </row>
    <row r="6744" spans="6:22" x14ac:dyDescent="0.2">
      <c r="F6744"/>
      <c r="M6744" s="2"/>
      <c r="N6744"/>
      <c r="O6744"/>
      <c r="U6744"/>
      <c r="V6744"/>
    </row>
    <row r="6745" spans="6:22" x14ac:dyDescent="0.2">
      <c r="F6745"/>
      <c r="M6745" s="2"/>
      <c r="N6745"/>
      <c r="O6745"/>
      <c r="U6745"/>
      <c r="V6745"/>
    </row>
    <row r="6746" spans="6:22" x14ac:dyDescent="0.2">
      <c r="F6746"/>
      <c r="M6746" s="2"/>
      <c r="N6746"/>
      <c r="O6746"/>
      <c r="U6746"/>
      <c r="V6746"/>
    </row>
    <row r="6747" spans="6:22" x14ac:dyDescent="0.2">
      <c r="F6747"/>
      <c r="M6747" s="2"/>
      <c r="N6747"/>
      <c r="O6747"/>
      <c r="U6747"/>
      <c r="V6747"/>
    </row>
    <row r="6748" spans="6:22" x14ac:dyDescent="0.2">
      <c r="F6748"/>
      <c r="M6748" s="2"/>
      <c r="N6748"/>
      <c r="O6748"/>
      <c r="U6748"/>
      <c r="V6748"/>
    </row>
    <row r="6749" spans="6:22" x14ac:dyDescent="0.2">
      <c r="F6749"/>
      <c r="M6749" s="2"/>
      <c r="N6749"/>
      <c r="O6749"/>
      <c r="U6749"/>
      <c r="V6749"/>
    </row>
    <row r="6750" spans="6:22" x14ac:dyDescent="0.2">
      <c r="F6750"/>
      <c r="M6750" s="2"/>
      <c r="N6750"/>
      <c r="O6750"/>
      <c r="U6750"/>
      <c r="V6750"/>
    </row>
    <row r="6751" spans="6:22" x14ac:dyDescent="0.2">
      <c r="F6751"/>
      <c r="M6751" s="2"/>
      <c r="N6751"/>
      <c r="O6751"/>
      <c r="U6751"/>
      <c r="V6751"/>
    </row>
    <row r="6752" spans="6:22" x14ac:dyDescent="0.2">
      <c r="F6752"/>
      <c r="M6752" s="2"/>
      <c r="N6752"/>
      <c r="O6752"/>
      <c r="U6752"/>
      <c r="V6752"/>
    </row>
    <row r="6753" spans="6:22" x14ac:dyDescent="0.2">
      <c r="F6753"/>
      <c r="M6753" s="2"/>
      <c r="N6753"/>
      <c r="O6753"/>
      <c r="U6753"/>
      <c r="V6753"/>
    </row>
    <row r="6754" spans="6:22" x14ac:dyDescent="0.2">
      <c r="F6754"/>
      <c r="M6754" s="2"/>
      <c r="N6754"/>
      <c r="O6754"/>
      <c r="U6754"/>
      <c r="V6754"/>
    </row>
    <row r="6755" spans="6:22" x14ac:dyDescent="0.2">
      <c r="F6755"/>
      <c r="M6755" s="2"/>
      <c r="N6755"/>
      <c r="O6755"/>
      <c r="U6755"/>
      <c r="V6755"/>
    </row>
    <row r="6756" spans="6:22" x14ac:dyDescent="0.2">
      <c r="F6756"/>
      <c r="M6756" s="2"/>
      <c r="N6756"/>
      <c r="O6756"/>
      <c r="U6756"/>
      <c r="V6756"/>
    </row>
    <row r="6757" spans="6:22" x14ac:dyDescent="0.2">
      <c r="F6757"/>
      <c r="M6757" s="2"/>
      <c r="N6757"/>
      <c r="O6757"/>
      <c r="U6757"/>
      <c r="V6757"/>
    </row>
    <row r="6758" spans="6:22" x14ac:dyDescent="0.2">
      <c r="F6758"/>
      <c r="M6758" s="2"/>
      <c r="N6758"/>
      <c r="O6758"/>
      <c r="U6758"/>
      <c r="V6758"/>
    </row>
    <row r="6759" spans="6:22" x14ac:dyDescent="0.2">
      <c r="F6759"/>
      <c r="M6759" s="2"/>
      <c r="N6759"/>
      <c r="O6759"/>
      <c r="U6759"/>
      <c r="V6759"/>
    </row>
    <row r="6760" spans="6:22" x14ac:dyDescent="0.2">
      <c r="F6760"/>
      <c r="M6760" s="2"/>
      <c r="N6760"/>
      <c r="O6760"/>
      <c r="U6760"/>
      <c r="V6760"/>
    </row>
    <row r="6761" spans="6:22" x14ac:dyDescent="0.2">
      <c r="F6761"/>
      <c r="M6761" s="2"/>
      <c r="N6761"/>
      <c r="O6761"/>
      <c r="U6761"/>
      <c r="V6761"/>
    </row>
    <row r="6762" spans="6:22" x14ac:dyDescent="0.2">
      <c r="F6762"/>
      <c r="M6762" s="2"/>
      <c r="N6762"/>
      <c r="O6762"/>
      <c r="U6762"/>
      <c r="V6762"/>
    </row>
    <row r="6763" spans="6:22" x14ac:dyDescent="0.2">
      <c r="F6763"/>
      <c r="M6763" s="2"/>
      <c r="N6763"/>
      <c r="O6763"/>
      <c r="U6763"/>
      <c r="V6763"/>
    </row>
    <row r="6764" spans="6:22" x14ac:dyDescent="0.2">
      <c r="F6764"/>
      <c r="M6764" s="2"/>
      <c r="N6764"/>
      <c r="O6764"/>
      <c r="U6764"/>
      <c r="V6764"/>
    </row>
    <row r="6765" spans="6:22" x14ac:dyDescent="0.2">
      <c r="F6765"/>
      <c r="M6765" s="2"/>
      <c r="N6765"/>
      <c r="O6765"/>
      <c r="U6765"/>
      <c r="V6765"/>
    </row>
    <row r="6766" spans="6:22" x14ac:dyDescent="0.2">
      <c r="F6766"/>
      <c r="M6766" s="2"/>
      <c r="N6766"/>
      <c r="O6766"/>
      <c r="U6766"/>
      <c r="V6766"/>
    </row>
    <row r="6767" spans="6:22" x14ac:dyDescent="0.2">
      <c r="F6767"/>
      <c r="M6767" s="2"/>
      <c r="N6767"/>
      <c r="O6767"/>
      <c r="U6767"/>
      <c r="V6767"/>
    </row>
    <row r="6768" spans="6:22" x14ac:dyDescent="0.2">
      <c r="F6768"/>
      <c r="M6768" s="2"/>
      <c r="N6768"/>
      <c r="O6768"/>
      <c r="U6768"/>
      <c r="V6768"/>
    </row>
    <row r="6769" spans="6:22" x14ac:dyDescent="0.2">
      <c r="F6769"/>
      <c r="M6769" s="2"/>
      <c r="N6769"/>
      <c r="O6769"/>
      <c r="U6769"/>
      <c r="V6769"/>
    </row>
    <row r="6770" spans="6:22" x14ac:dyDescent="0.2">
      <c r="F6770"/>
      <c r="M6770" s="2"/>
      <c r="N6770"/>
      <c r="O6770"/>
      <c r="U6770"/>
      <c r="V6770"/>
    </row>
    <row r="6771" spans="6:22" x14ac:dyDescent="0.2">
      <c r="F6771"/>
      <c r="M6771" s="2"/>
      <c r="N6771"/>
      <c r="O6771"/>
      <c r="U6771"/>
      <c r="V6771"/>
    </row>
    <row r="6772" spans="6:22" x14ac:dyDescent="0.2">
      <c r="F6772"/>
      <c r="M6772" s="2"/>
      <c r="N6772"/>
      <c r="O6772"/>
      <c r="U6772"/>
      <c r="V6772"/>
    </row>
    <row r="6773" spans="6:22" x14ac:dyDescent="0.2">
      <c r="F6773"/>
      <c r="M6773" s="2"/>
      <c r="N6773"/>
      <c r="O6773"/>
      <c r="U6773"/>
      <c r="V6773"/>
    </row>
    <row r="6774" spans="6:22" x14ac:dyDescent="0.2">
      <c r="F6774"/>
      <c r="M6774" s="2"/>
      <c r="N6774"/>
      <c r="O6774"/>
      <c r="U6774"/>
      <c r="V6774"/>
    </row>
    <row r="6775" spans="6:22" x14ac:dyDescent="0.2">
      <c r="F6775"/>
      <c r="M6775" s="2"/>
      <c r="N6775"/>
      <c r="O6775"/>
      <c r="U6775"/>
      <c r="V6775"/>
    </row>
    <row r="6776" spans="6:22" x14ac:dyDescent="0.2">
      <c r="F6776"/>
      <c r="M6776" s="2"/>
      <c r="N6776"/>
      <c r="O6776"/>
      <c r="U6776"/>
      <c r="V6776"/>
    </row>
    <row r="6777" spans="6:22" x14ac:dyDescent="0.2">
      <c r="F6777"/>
      <c r="M6777" s="2"/>
      <c r="N6777"/>
      <c r="O6777"/>
      <c r="U6777"/>
      <c r="V6777"/>
    </row>
    <row r="6778" spans="6:22" x14ac:dyDescent="0.2">
      <c r="F6778"/>
      <c r="M6778" s="2"/>
      <c r="N6778"/>
      <c r="O6778"/>
      <c r="U6778"/>
      <c r="V6778"/>
    </row>
    <row r="6779" spans="6:22" x14ac:dyDescent="0.2">
      <c r="F6779"/>
      <c r="M6779" s="2"/>
      <c r="N6779"/>
      <c r="O6779"/>
      <c r="U6779"/>
      <c r="V6779"/>
    </row>
    <row r="6780" spans="6:22" x14ac:dyDescent="0.2">
      <c r="F6780"/>
      <c r="M6780" s="2"/>
      <c r="N6780"/>
      <c r="O6780"/>
      <c r="U6780"/>
      <c r="V6780"/>
    </row>
    <row r="6781" spans="6:22" x14ac:dyDescent="0.2">
      <c r="F6781"/>
      <c r="M6781" s="2"/>
      <c r="N6781"/>
      <c r="O6781"/>
      <c r="U6781"/>
      <c r="V6781"/>
    </row>
    <row r="6782" spans="6:22" x14ac:dyDescent="0.2">
      <c r="F6782"/>
      <c r="M6782" s="2"/>
      <c r="N6782"/>
      <c r="O6782"/>
      <c r="U6782"/>
      <c r="V6782"/>
    </row>
    <row r="6783" spans="6:22" x14ac:dyDescent="0.2">
      <c r="F6783"/>
      <c r="M6783" s="2"/>
      <c r="N6783"/>
      <c r="O6783"/>
      <c r="U6783"/>
      <c r="V6783"/>
    </row>
    <row r="6784" spans="6:22" x14ac:dyDescent="0.2">
      <c r="F6784"/>
      <c r="M6784" s="2"/>
      <c r="N6784"/>
      <c r="O6784"/>
      <c r="U6784"/>
      <c r="V6784"/>
    </row>
    <row r="6785" spans="6:22" x14ac:dyDescent="0.2">
      <c r="F6785"/>
      <c r="M6785" s="2"/>
      <c r="N6785"/>
      <c r="O6785"/>
      <c r="U6785"/>
      <c r="V6785"/>
    </row>
    <row r="6786" spans="6:22" x14ac:dyDescent="0.2">
      <c r="F6786"/>
      <c r="M6786" s="2"/>
      <c r="N6786"/>
      <c r="O6786"/>
      <c r="U6786"/>
      <c r="V6786"/>
    </row>
    <row r="6787" spans="6:22" x14ac:dyDescent="0.2">
      <c r="F6787"/>
      <c r="M6787" s="2"/>
      <c r="N6787"/>
      <c r="O6787"/>
      <c r="U6787"/>
      <c r="V6787"/>
    </row>
    <row r="6788" spans="6:22" x14ac:dyDescent="0.2">
      <c r="F6788"/>
      <c r="M6788" s="2"/>
      <c r="N6788"/>
      <c r="O6788"/>
      <c r="U6788"/>
      <c r="V6788"/>
    </row>
    <row r="6789" spans="6:22" x14ac:dyDescent="0.2">
      <c r="F6789"/>
      <c r="M6789" s="2"/>
      <c r="N6789"/>
      <c r="O6789"/>
      <c r="U6789"/>
      <c r="V6789"/>
    </row>
    <row r="6790" spans="6:22" x14ac:dyDescent="0.2">
      <c r="F6790"/>
      <c r="M6790" s="2"/>
      <c r="N6790"/>
      <c r="O6790"/>
      <c r="U6790"/>
      <c r="V6790"/>
    </row>
    <row r="6791" spans="6:22" x14ac:dyDescent="0.2">
      <c r="F6791"/>
      <c r="M6791" s="2"/>
      <c r="N6791"/>
      <c r="O6791"/>
      <c r="U6791"/>
      <c r="V6791"/>
    </row>
    <row r="6792" spans="6:22" x14ac:dyDescent="0.2">
      <c r="M6792" s="2"/>
    </row>
    <row r="6793" spans="6:22" x14ac:dyDescent="0.2">
      <c r="F6793"/>
      <c r="M6793" s="2"/>
      <c r="N6793"/>
      <c r="O6793"/>
      <c r="U6793"/>
      <c r="V6793"/>
    </row>
    <row r="6794" spans="6:22" x14ac:dyDescent="0.2">
      <c r="F6794"/>
      <c r="M6794" s="2"/>
      <c r="N6794"/>
      <c r="O6794"/>
      <c r="U6794"/>
      <c r="V6794"/>
    </row>
    <row r="6795" spans="6:22" x14ac:dyDescent="0.2">
      <c r="F6795"/>
      <c r="M6795" s="2"/>
      <c r="N6795"/>
      <c r="O6795"/>
      <c r="U6795"/>
      <c r="V6795"/>
    </row>
    <row r="6796" spans="6:22" x14ac:dyDescent="0.2">
      <c r="F6796"/>
      <c r="M6796" s="2"/>
      <c r="N6796"/>
      <c r="O6796"/>
      <c r="U6796"/>
      <c r="V6796"/>
    </row>
    <row r="6797" spans="6:22" x14ac:dyDescent="0.2">
      <c r="F6797"/>
      <c r="M6797" s="2"/>
      <c r="N6797"/>
      <c r="O6797"/>
      <c r="U6797"/>
      <c r="V6797"/>
    </row>
    <row r="6798" spans="6:22" x14ac:dyDescent="0.2">
      <c r="F6798"/>
      <c r="M6798" s="2"/>
      <c r="N6798"/>
      <c r="O6798"/>
      <c r="U6798"/>
      <c r="V6798"/>
    </row>
    <row r="6799" spans="6:22" x14ac:dyDescent="0.2">
      <c r="F6799"/>
      <c r="M6799" s="2"/>
      <c r="N6799"/>
      <c r="O6799"/>
      <c r="U6799"/>
      <c r="V6799"/>
    </row>
    <row r="6800" spans="6:22" x14ac:dyDescent="0.2">
      <c r="F6800"/>
      <c r="M6800" s="2"/>
      <c r="N6800"/>
      <c r="O6800"/>
      <c r="U6800"/>
      <c r="V6800"/>
    </row>
    <row r="6801" spans="6:22" x14ac:dyDescent="0.2">
      <c r="F6801"/>
      <c r="M6801" s="2"/>
      <c r="N6801"/>
      <c r="O6801"/>
      <c r="U6801"/>
      <c r="V6801"/>
    </row>
    <row r="6802" spans="6:22" x14ac:dyDescent="0.2">
      <c r="F6802"/>
      <c r="M6802" s="2"/>
      <c r="N6802"/>
      <c r="O6802"/>
      <c r="U6802"/>
      <c r="V6802"/>
    </row>
    <row r="6803" spans="6:22" x14ac:dyDescent="0.2">
      <c r="F6803"/>
      <c r="M6803" s="2"/>
      <c r="N6803"/>
      <c r="O6803"/>
      <c r="U6803"/>
      <c r="V6803"/>
    </row>
    <row r="6804" spans="6:22" x14ac:dyDescent="0.2">
      <c r="F6804"/>
      <c r="M6804" s="2"/>
      <c r="N6804"/>
      <c r="O6804"/>
      <c r="U6804"/>
      <c r="V6804"/>
    </row>
    <row r="6805" spans="6:22" x14ac:dyDescent="0.2">
      <c r="F6805"/>
      <c r="M6805" s="2"/>
      <c r="N6805"/>
      <c r="O6805"/>
      <c r="U6805"/>
      <c r="V6805"/>
    </row>
    <row r="6806" spans="6:22" x14ac:dyDescent="0.2">
      <c r="F6806"/>
      <c r="M6806" s="2"/>
      <c r="N6806"/>
      <c r="O6806"/>
      <c r="U6806"/>
      <c r="V6806"/>
    </row>
    <row r="6807" spans="6:22" x14ac:dyDescent="0.2">
      <c r="F6807"/>
      <c r="M6807" s="2"/>
      <c r="N6807"/>
      <c r="O6807"/>
      <c r="U6807"/>
      <c r="V6807"/>
    </row>
    <row r="6808" spans="6:22" x14ac:dyDescent="0.2">
      <c r="F6808"/>
      <c r="M6808" s="2"/>
      <c r="N6808"/>
      <c r="O6808"/>
      <c r="U6808"/>
      <c r="V6808"/>
    </row>
    <row r="6809" spans="6:22" x14ac:dyDescent="0.2">
      <c r="F6809"/>
      <c r="M6809" s="2"/>
      <c r="N6809"/>
      <c r="O6809"/>
      <c r="U6809"/>
      <c r="V6809"/>
    </row>
    <row r="6810" spans="6:22" x14ac:dyDescent="0.2">
      <c r="F6810"/>
      <c r="M6810" s="2"/>
      <c r="N6810"/>
      <c r="O6810"/>
      <c r="U6810"/>
      <c r="V6810"/>
    </row>
    <row r="6811" spans="6:22" x14ac:dyDescent="0.2">
      <c r="F6811"/>
      <c r="M6811" s="2"/>
      <c r="N6811"/>
      <c r="O6811"/>
      <c r="U6811"/>
      <c r="V6811"/>
    </row>
    <row r="6812" spans="6:22" x14ac:dyDescent="0.2">
      <c r="F6812"/>
      <c r="M6812" s="2"/>
      <c r="N6812"/>
      <c r="O6812"/>
      <c r="U6812"/>
      <c r="V6812"/>
    </row>
    <row r="6813" spans="6:22" x14ac:dyDescent="0.2">
      <c r="F6813"/>
      <c r="M6813" s="2"/>
      <c r="N6813"/>
      <c r="O6813"/>
      <c r="U6813"/>
      <c r="V6813"/>
    </row>
    <row r="6814" spans="6:22" x14ac:dyDescent="0.2">
      <c r="F6814"/>
      <c r="M6814" s="2"/>
      <c r="N6814"/>
      <c r="O6814"/>
      <c r="U6814"/>
      <c r="V6814"/>
    </row>
    <row r="6815" spans="6:22" x14ac:dyDescent="0.2">
      <c r="F6815"/>
      <c r="M6815" s="2"/>
      <c r="N6815"/>
      <c r="O6815"/>
      <c r="U6815"/>
      <c r="V6815"/>
    </row>
    <row r="6816" spans="6:22" x14ac:dyDescent="0.2">
      <c r="F6816"/>
      <c r="M6816" s="2"/>
      <c r="N6816"/>
      <c r="O6816"/>
      <c r="U6816"/>
      <c r="V6816"/>
    </row>
    <row r="6817" spans="6:22" x14ac:dyDescent="0.2">
      <c r="F6817"/>
      <c r="M6817" s="2"/>
      <c r="N6817"/>
      <c r="O6817"/>
      <c r="U6817"/>
      <c r="V6817"/>
    </row>
    <row r="6818" spans="6:22" x14ac:dyDescent="0.2">
      <c r="F6818"/>
      <c r="M6818" s="2"/>
      <c r="N6818"/>
      <c r="O6818"/>
      <c r="U6818"/>
      <c r="V6818"/>
    </row>
    <row r="6819" spans="6:22" x14ac:dyDescent="0.2">
      <c r="F6819"/>
      <c r="M6819" s="2"/>
      <c r="N6819"/>
      <c r="O6819"/>
      <c r="U6819"/>
      <c r="V6819"/>
    </row>
    <row r="6820" spans="6:22" x14ac:dyDescent="0.2">
      <c r="F6820"/>
      <c r="M6820" s="2"/>
      <c r="N6820"/>
      <c r="O6820"/>
      <c r="U6820"/>
      <c r="V6820"/>
    </row>
    <row r="6821" spans="6:22" x14ac:dyDescent="0.2">
      <c r="F6821"/>
      <c r="M6821" s="2"/>
      <c r="N6821"/>
      <c r="O6821"/>
      <c r="U6821"/>
      <c r="V6821"/>
    </row>
    <row r="6822" spans="6:22" x14ac:dyDescent="0.2">
      <c r="F6822"/>
      <c r="M6822" s="2"/>
      <c r="N6822"/>
      <c r="O6822"/>
      <c r="U6822"/>
      <c r="V6822"/>
    </row>
    <row r="6823" spans="6:22" x14ac:dyDescent="0.2">
      <c r="F6823"/>
      <c r="M6823" s="2"/>
      <c r="N6823"/>
      <c r="O6823"/>
      <c r="U6823"/>
      <c r="V6823"/>
    </row>
    <row r="6824" spans="6:22" x14ac:dyDescent="0.2">
      <c r="F6824"/>
      <c r="M6824" s="2"/>
      <c r="N6824"/>
      <c r="O6824"/>
      <c r="U6824"/>
      <c r="V6824"/>
    </row>
    <row r="6825" spans="6:22" x14ac:dyDescent="0.2">
      <c r="F6825"/>
      <c r="M6825" s="2"/>
      <c r="N6825"/>
      <c r="O6825"/>
      <c r="U6825"/>
      <c r="V6825"/>
    </row>
    <row r="6826" spans="6:22" x14ac:dyDescent="0.2">
      <c r="F6826"/>
      <c r="M6826" s="2"/>
      <c r="N6826"/>
      <c r="O6826"/>
      <c r="U6826"/>
      <c r="V6826"/>
    </row>
    <row r="6827" spans="6:22" x14ac:dyDescent="0.2">
      <c r="F6827"/>
      <c r="M6827" s="2"/>
      <c r="N6827"/>
      <c r="O6827"/>
      <c r="U6827"/>
      <c r="V6827"/>
    </row>
    <row r="6828" spans="6:22" x14ac:dyDescent="0.2">
      <c r="F6828"/>
      <c r="M6828" s="2"/>
      <c r="N6828"/>
      <c r="O6828"/>
      <c r="U6828"/>
      <c r="V6828"/>
    </row>
    <row r="6829" spans="6:22" x14ac:dyDescent="0.2">
      <c r="F6829"/>
      <c r="M6829" s="2"/>
      <c r="N6829"/>
      <c r="O6829"/>
      <c r="U6829"/>
      <c r="V6829"/>
    </row>
    <row r="6830" spans="6:22" x14ac:dyDescent="0.2">
      <c r="F6830"/>
      <c r="M6830" s="2"/>
      <c r="N6830"/>
      <c r="O6830"/>
      <c r="U6830"/>
      <c r="V6830"/>
    </row>
    <row r="6831" spans="6:22" x14ac:dyDescent="0.2">
      <c r="F6831"/>
      <c r="M6831" s="2"/>
      <c r="N6831"/>
      <c r="O6831"/>
      <c r="U6831"/>
      <c r="V6831"/>
    </row>
    <row r="6832" spans="6:22" x14ac:dyDescent="0.2">
      <c r="F6832"/>
      <c r="M6832" s="2"/>
      <c r="N6832"/>
      <c r="O6832"/>
      <c r="U6832"/>
      <c r="V6832"/>
    </row>
    <row r="6833" spans="6:22" x14ac:dyDescent="0.2">
      <c r="F6833"/>
      <c r="M6833" s="2"/>
      <c r="N6833"/>
      <c r="O6833"/>
      <c r="U6833"/>
      <c r="V6833"/>
    </row>
    <row r="6834" spans="6:22" x14ac:dyDescent="0.2">
      <c r="F6834"/>
      <c r="M6834" s="2"/>
      <c r="N6834"/>
      <c r="O6834"/>
      <c r="U6834"/>
      <c r="V6834"/>
    </row>
    <row r="6835" spans="6:22" x14ac:dyDescent="0.2">
      <c r="F6835"/>
      <c r="M6835" s="2"/>
      <c r="N6835"/>
      <c r="O6835"/>
      <c r="U6835"/>
      <c r="V6835"/>
    </row>
    <row r="6836" spans="6:22" x14ac:dyDescent="0.2">
      <c r="F6836"/>
      <c r="M6836" s="2"/>
      <c r="N6836"/>
      <c r="O6836"/>
      <c r="U6836"/>
      <c r="V6836"/>
    </row>
    <row r="6837" spans="6:22" x14ac:dyDescent="0.2">
      <c r="F6837"/>
      <c r="M6837" s="2"/>
      <c r="N6837"/>
      <c r="O6837"/>
      <c r="U6837"/>
      <c r="V6837"/>
    </row>
    <row r="6838" spans="6:22" x14ac:dyDescent="0.2">
      <c r="F6838"/>
      <c r="M6838" s="2"/>
      <c r="N6838"/>
      <c r="O6838"/>
      <c r="U6838"/>
      <c r="V6838"/>
    </row>
    <row r="6839" spans="6:22" x14ac:dyDescent="0.2">
      <c r="F6839"/>
      <c r="M6839" s="2"/>
      <c r="N6839"/>
      <c r="O6839"/>
      <c r="U6839"/>
      <c r="V6839"/>
    </row>
    <row r="6840" spans="6:22" x14ac:dyDescent="0.2">
      <c r="F6840"/>
      <c r="M6840" s="2"/>
      <c r="N6840"/>
      <c r="O6840"/>
      <c r="U6840"/>
      <c r="V6840"/>
    </row>
    <row r="6841" spans="6:22" x14ac:dyDescent="0.2">
      <c r="F6841"/>
      <c r="M6841" s="2"/>
      <c r="N6841"/>
      <c r="O6841"/>
      <c r="U6841"/>
      <c r="V6841"/>
    </row>
    <row r="6842" spans="6:22" x14ac:dyDescent="0.2">
      <c r="F6842"/>
      <c r="M6842" s="2"/>
      <c r="N6842"/>
      <c r="O6842"/>
      <c r="U6842"/>
      <c r="V6842"/>
    </row>
    <row r="6843" spans="6:22" x14ac:dyDescent="0.2">
      <c r="F6843"/>
      <c r="M6843" s="2"/>
      <c r="N6843"/>
      <c r="O6843"/>
      <c r="U6843"/>
      <c r="V6843"/>
    </row>
    <row r="6844" spans="6:22" x14ac:dyDescent="0.2">
      <c r="F6844"/>
      <c r="M6844" s="2"/>
      <c r="N6844"/>
      <c r="O6844"/>
      <c r="U6844"/>
      <c r="V6844"/>
    </row>
    <row r="6845" spans="6:22" x14ac:dyDescent="0.2">
      <c r="F6845"/>
      <c r="M6845" s="2"/>
      <c r="N6845"/>
      <c r="O6845"/>
      <c r="U6845"/>
      <c r="V6845"/>
    </row>
    <row r="6846" spans="6:22" x14ac:dyDescent="0.2">
      <c r="F6846"/>
      <c r="M6846" s="2"/>
      <c r="N6846"/>
      <c r="O6846"/>
      <c r="U6846"/>
      <c r="V6846"/>
    </row>
    <row r="6847" spans="6:22" x14ac:dyDescent="0.2">
      <c r="F6847"/>
      <c r="M6847" s="2"/>
      <c r="N6847"/>
      <c r="O6847"/>
      <c r="U6847"/>
      <c r="V6847"/>
    </row>
    <row r="6848" spans="6:22" x14ac:dyDescent="0.2">
      <c r="F6848"/>
      <c r="M6848" s="2"/>
      <c r="N6848"/>
      <c r="O6848"/>
      <c r="U6848"/>
      <c r="V6848"/>
    </row>
    <row r="6849" spans="6:22" x14ac:dyDescent="0.2">
      <c r="F6849"/>
      <c r="M6849" s="2"/>
      <c r="N6849"/>
      <c r="O6849"/>
      <c r="U6849"/>
      <c r="V6849"/>
    </row>
    <row r="6850" spans="6:22" x14ac:dyDescent="0.2">
      <c r="F6850"/>
      <c r="M6850" s="2"/>
      <c r="N6850"/>
      <c r="O6850"/>
      <c r="U6850"/>
      <c r="V6850"/>
    </row>
    <row r="6851" spans="6:22" x14ac:dyDescent="0.2">
      <c r="F6851"/>
      <c r="M6851" s="2"/>
      <c r="N6851"/>
      <c r="O6851"/>
      <c r="U6851"/>
      <c r="V6851"/>
    </row>
    <row r="6852" spans="6:22" x14ac:dyDescent="0.2">
      <c r="F6852"/>
      <c r="M6852" s="2"/>
      <c r="N6852"/>
      <c r="O6852"/>
      <c r="U6852"/>
      <c r="V6852"/>
    </row>
    <row r="6853" spans="6:22" x14ac:dyDescent="0.2">
      <c r="F6853"/>
      <c r="M6853" s="2"/>
      <c r="N6853"/>
      <c r="O6853"/>
      <c r="U6853"/>
      <c r="V6853"/>
    </row>
    <row r="6854" spans="6:22" x14ac:dyDescent="0.2">
      <c r="F6854"/>
      <c r="M6854" s="2"/>
      <c r="N6854"/>
      <c r="O6854"/>
      <c r="U6854"/>
      <c r="V6854"/>
    </row>
    <row r="6855" spans="6:22" x14ac:dyDescent="0.2">
      <c r="F6855"/>
      <c r="M6855" s="2"/>
      <c r="N6855"/>
      <c r="O6855"/>
      <c r="U6855"/>
      <c r="V6855"/>
    </row>
    <row r="6856" spans="6:22" x14ac:dyDescent="0.2">
      <c r="F6856"/>
      <c r="M6856" s="2"/>
      <c r="N6856"/>
      <c r="O6856"/>
      <c r="U6856"/>
      <c r="V6856"/>
    </row>
    <row r="6857" spans="6:22" x14ac:dyDescent="0.2">
      <c r="F6857"/>
      <c r="M6857" s="2"/>
      <c r="N6857"/>
      <c r="O6857"/>
      <c r="U6857"/>
      <c r="V6857"/>
    </row>
    <row r="6858" spans="6:22" x14ac:dyDescent="0.2">
      <c r="F6858"/>
      <c r="M6858" s="2"/>
      <c r="N6858"/>
      <c r="O6858"/>
      <c r="U6858"/>
      <c r="V6858"/>
    </row>
    <row r="6859" spans="6:22" x14ac:dyDescent="0.2">
      <c r="F6859"/>
      <c r="M6859" s="2"/>
      <c r="N6859"/>
      <c r="O6859"/>
      <c r="U6859"/>
      <c r="V6859"/>
    </row>
    <row r="6860" spans="6:22" x14ac:dyDescent="0.2">
      <c r="F6860"/>
      <c r="M6860" s="2"/>
      <c r="N6860"/>
      <c r="O6860"/>
      <c r="U6860"/>
      <c r="V6860"/>
    </row>
    <row r="6861" spans="6:22" x14ac:dyDescent="0.2">
      <c r="F6861"/>
      <c r="M6861" s="2"/>
      <c r="N6861"/>
      <c r="O6861"/>
      <c r="U6861"/>
      <c r="V6861"/>
    </row>
    <row r="6862" spans="6:22" x14ac:dyDescent="0.2">
      <c r="F6862"/>
      <c r="M6862" s="2"/>
      <c r="N6862"/>
      <c r="O6862"/>
      <c r="U6862"/>
      <c r="V6862"/>
    </row>
    <row r="6863" spans="6:22" x14ac:dyDescent="0.2">
      <c r="F6863"/>
      <c r="M6863" s="2"/>
      <c r="N6863"/>
      <c r="O6863"/>
      <c r="U6863"/>
      <c r="V6863"/>
    </row>
    <row r="6864" spans="6:22" x14ac:dyDescent="0.2">
      <c r="F6864"/>
      <c r="M6864" s="2"/>
      <c r="N6864"/>
      <c r="O6864"/>
      <c r="U6864"/>
      <c r="V6864"/>
    </row>
    <row r="6865" spans="6:22" x14ac:dyDescent="0.2">
      <c r="F6865"/>
      <c r="M6865" s="2"/>
      <c r="N6865"/>
      <c r="O6865"/>
      <c r="U6865"/>
      <c r="V6865"/>
    </row>
    <row r="6866" spans="6:22" x14ac:dyDescent="0.2">
      <c r="F6866"/>
      <c r="M6866" s="2"/>
      <c r="N6866"/>
      <c r="O6866"/>
      <c r="U6866"/>
      <c r="V6866"/>
    </row>
    <row r="6867" spans="6:22" x14ac:dyDescent="0.2">
      <c r="F6867"/>
      <c r="M6867" s="2"/>
      <c r="N6867"/>
      <c r="O6867"/>
      <c r="U6867"/>
      <c r="V6867"/>
    </row>
    <row r="6868" spans="6:22" x14ac:dyDescent="0.2">
      <c r="F6868"/>
      <c r="M6868" s="2"/>
      <c r="N6868"/>
      <c r="O6868"/>
      <c r="U6868"/>
      <c r="V6868"/>
    </row>
    <row r="6869" spans="6:22" x14ac:dyDescent="0.2">
      <c r="F6869"/>
      <c r="M6869" s="2"/>
      <c r="N6869"/>
      <c r="O6869"/>
      <c r="U6869"/>
      <c r="V6869"/>
    </row>
    <row r="6870" spans="6:22" x14ac:dyDescent="0.2">
      <c r="F6870"/>
      <c r="M6870" s="2"/>
      <c r="N6870"/>
      <c r="O6870"/>
      <c r="U6870"/>
      <c r="V6870"/>
    </row>
    <row r="6871" spans="6:22" x14ac:dyDescent="0.2">
      <c r="F6871"/>
      <c r="M6871" s="2"/>
      <c r="N6871"/>
      <c r="O6871"/>
      <c r="U6871"/>
      <c r="V6871"/>
    </row>
    <row r="6872" spans="6:22" x14ac:dyDescent="0.2">
      <c r="F6872"/>
      <c r="M6872" s="2"/>
      <c r="N6872"/>
      <c r="O6872"/>
      <c r="U6872"/>
      <c r="V6872"/>
    </row>
    <row r="6873" spans="6:22" x14ac:dyDescent="0.2">
      <c r="F6873"/>
      <c r="M6873" s="2"/>
      <c r="N6873"/>
      <c r="O6873"/>
      <c r="U6873"/>
      <c r="V6873"/>
    </row>
    <row r="6874" spans="6:22" x14ac:dyDescent="0.2">
      <c r="F6874"/>
      <c r="M6874" s="2"/>
      <c r="N6874"/>
      <c r="O6874"/>
      <c r="U6874"/>
      <c r="V6874"/>
    </row>
    <row r="6875" spans="6:22" x14ac:dyDescent="0.2">
      <c r="F6875"/>
      <c r="M6875" s="2"/>
      <c r="N6875"/>
      <c r="O6875"/>
      <c r="U6875"/>
      <c r="V6875"/>
    </row>
    <row r="6876" spans="6:22" x14ac:dyDescent="0.2">
      <c r="F6876"/>
      <c r="M6876" s="2"/>
      <c r="N6876"/>
      <c r="O6876"/>
      <c r="U6876"/>
      <c r="V6876"/>
    </row>
    <row r="6877" spans="6:22" x14ac:dyDescent="0.2">
      <c r="F6877"/>
      <c r="M6877" s="2"/>
      <c r="N6877"/>
      <c r="O6877"/>
      <c r="U6877"/>
      <c r="V6877"/>
    </row>
    <row r="6878" spans="6:22" x14ac:dyDescent="0.2">
      <c r="F6878"/>
      <c r="M6878" s="2"/>
      <c r="N6878"/>
      <c r="O6878"/>
      <c r="U6878"/>
      <c r="V6878"/>
    </row>
    <row r="6879" spans="6:22" x14ac:dyDescent="0.2">
      <c r="F6879"/>
      <c r="M6879" s="2"/>
      <c r="N6879"/>
      <c r="O6879"/>
      <c r="U6879"/>
      <c r="V6879"/>
    </row>
    <row r="6880" spans="6:22" x14ac:dyDescent="0.2">
      <c r="F6880"/>
      <c r="M6880" s="2"/>
      <c r="N6880"/>
      <c r="O6880"/>
      <c r="U6880"/>
      <c r="V6880"/>
    </row>
    <row r="6881" spans="6:22" x14ac:dyDescent="0.2">
      <c r="F6881"/>
      <c r="M6881" s="2"/>
      <c r="N6881"/>
      <c r="O6881"/>
      <c r="U6881"/>
      <c r="V6881"/>
    </row>
    <row r="6882" spans="6:22" x14ac:dyDescent="0.2">
      <c r="F6882"/>
      <c r="M6882" s="2"/>
      <c r="N6882"/>
      <c r="O6882"/>
      <c r="U6882"/>
      <c r="V6882"/>
    </row>
    <row r="6883" spans="6:22" x14ac:dyDescent="0.2">
      <c r="F6883"/>
      <c r="M6883" s="2"/>
      <c r="N6883"/>
      <c r="O6883"/>
      <c r="U6883"/>
      <c r="V6883"/>
    </row>
    <row r="6884" spans="6:22" x14ac:dyDescent="0.2">
      <c r="F6884"/>
      <c r="M6884" s="2"/>
      <c r="N6884"/>
      <c r="O6884"/>
      <c r="U6884"/>
      <c r="V6884"/>
    </row>
    <row r="6885" spans="6:22" x14ac:dyDescent="0.2">
      <c r="F6885"/>
      <c r="M6885" s="2"/>
      <c r="N6885"/>
      <c r="O6885"/>
      <c r="U6885"/>
      <c r="V6885"/>
    </row>
    <row r="6886" spans="6:22" x14ac:dyDescent="0.2">
      <c r="F6886"/>
      <c r="M6886" s="2"/>
      <c r="N6886"/>
      <c r="O6886"/>
      <c r="U6886"/>
      <c r="V6886"/>
    </row>
    <row r="6887" spans="6:22" x14ac:dyDescent="0.2">
      <c r="F6887"/>
      <c r="M6887" s="2"/>
      <c r="N6887"/>
      <c r="O6887"/>
      <c r="U6887"/>
      <c r="V6887"/>
    </row>
    <row r="6888" spans="6:22" x14ac:dyDescent="0.2">
      <c r="F6888"/>
      <c r="M6888" s="2"/>
      <c r="N6888"/>
      <c r="O6888"/>
      <c r="U6888"/>
      <c r="V6888"/>
    </row>
    <row r="6889" spans="6:22" x14ac:dyDescent="0.2">
      <c r="F6889"/>
      <c r="M6889" s="2"/>
      <c r="N6889"/>
      <c r="O6889"/>
      <c r="U6889"/>
      <c r="V6889"/>
    </row>
    <row r="6890" spans="6:22" x14ac:dyDescent="0.2">
      <c r="F6890"/>
      <c r="M6890" s="2"/>
      <c r="N6890"/>
      <c r="O6890"/>
      <c r="U6890"/>
      <c r="V6890"/>
    </row>
    <row r="6891" spans="6:22" x14ac:dyDescent="0.2">
      <c r="F6891"/>
      <c r="M6891" s="2"/>
      <c r="N6891"/>
      <c r="O6891"/>
      <c r="U6891"/>
      <c r="V6891"/>
    </row>
    <row r="6892" spans="6:22" x14ac:dyDescent="0.2">
      <c r="F6892"/>
      <c r="M6892" s="2"/>
      <c r="N6892"/>
      <c r="O6892"/>
      <c r="U6892"/>
      <c r="V6892"/>
    </row>
    <row r="6893" spans="6:22" x14ac:dyDescent="0.2">
      <c r="F6893"/>
      <c r="M6893" s="2"/>
      <c r="N6893"/>
      <c r="O6893"/>
      <c r="U6893"/>
      <c r="V6893"/>
    </row>
    <row r="6894" spans="6:22" x14ac:dyDescent="0.2">
      <c r="F6894"/>
      <c r="M6894" s="2"/>
      <c r="N6894"/>
      <c r="O6894"/>
      <c r="U6894"/>
      <c r="V6894"/>
    </row>
    <row r="6895" spans="6:22" x14ac:dyDescent="0.2">
      <c r="F6895"/>
      <c r="M6895" s="2"/>
      <c r="N6895"/>
      <c r="O6895"/>
      <c r="U6895"/>
      <c r="V6895"/>
    </row>
    <row r="6896" spans="6:22" x14ac:dyDescent="0.2">
      <c r="F6896"/>
      <c r="M6896" s="2"/>
      <c r="N6896"/>
      <c r="O6896"/>
      <c r="U6896"/>
      <c r="V6896"/>
    </row>
    <row r="6897" spans="6:22" x14ac:dyDescent="0.2">
      <c r="F6897"/>
      <c r="M6897" s="2"/>
      <c r="N6897"/>
      <c r="O6897"/>
      <c r="U6897"/>
      <c r="V6897"/>
    </row>
    <row r="6898" spans="6:22" x14ac:dyDescent="0.2">
      <c r="F6898"/>
      <c r="M6898" s="2"/>
      <c r="N6898"/>
      <c r="O6898"/>
      <c r="U6898"/>
      <c r="V6898"/>
    </row>
    <row r="6899" spans="6:22" x14ac:dyDescent="0.2">
      <c r="F6899"/>
      <c r="M6899" s="2"/>
      <c r="N6899"/>
      <c r="O6899"/>
      <c r="U6899"/>
      <c r="V6899"/>
    </row>
    <row r="6900" spans="6:22" x14ac:dyDescent="0.2">
      <c r="F6900"/>
      <c r="M6900" s="2"/>
      <c r="N6900"/>
      <c r="O6900"/>
      <c r="U6900"/>
      <c r="V6900"/>
    </row>
    <row r="6901" spans="6:22" x14ac:dyDescent="0.2">
      <c r="F6901"/>
      <c r="M6901" s="2"/>
      <c r="N6901"/>
      <c r="O6901"/>
      <c r="U6901"/>
      <c r="V6901"/>
    </row>
    <row r="6902" spans="6:22" x14ac:dyDescent="0.2">
      <c r="F6902"/>
      <c r="M6902" s="2"/>
      <c r="N6902"/>
      <c r="O6902"/>
      <c r="U6902"/>
      <c r="V6902"/>
    </row>
    <row r="6903" spans="6:22" x14ac:dyDescent="0.2">
      <c r="F6903"/>
      <c r="M6903" s="2"/>
      <c r="N6903"/>
      <c r="O6903"/>
      <c r="U6903"/>
      <c r="V6903"/>
    </row>
    <row r="6904" spans="6:22" x14ac:dyDescent="0.2">
      <c r="F6904"/>
      <c r="M6904" s="2"/>
      <c r="N6904"/>
      <c r="O6904"/>
      <c r="U6904"/>
      <c r="V6904"/>
    </row>
    <row r="6905" spans="6:22" x14ac:dyDescent="0.2">
      <c r="F6905"/>
      <c r="M6905" s="2"/>
      <c r="N6905"/>
      <c r="O6905"/>
      <c r="U6905"/>
      <c r="V6905"/>
    </row>
    <row r="6906" spans="6:22" x14ac:dyDescent="0.2">
      <c r="F6906"/>
      <c r="M6906" s="2"/>
      <c r="N6906"/>
      <c r="O6906"/>
      <c r="U6906"/>
      <c r="V6906"/>
    </row>
    <row r="6907" spans="6:22" x14ac:dyDescent="0.2">
      <c r="F6907"/>
      <c r="M6907" s="2"/>
      <c r="N6907"/>
      <c r="O6907"/>
      <c r="U6907"/>
      <c r="V6907"/>
    </row>
    <row r="6908" spans="6:22" x14ac:dyDescent="0.2">
      <c r="F6908"/>
      <c r="M6908" s="2"/>
      <c r="N6908"/>
      <c r="O6908"/>
      <c r="U6908"/>
      <c r="V6908"/>
    </row>
    <row r="6909" spans="6:22" x14ac:dyDescent="0.2">
      <c r="F6909"/>
      <c r="M6909" s="2"/>
      <c r="N6909"/>
      <c r="O6909"/>
      <c r="U6909"/>
      <c r="V6909"/>
    </row>
    <row r="6910" spans="6:22" x14ac:dyDescent="0.2">
      <c r="F6910"/>
      <c r="M6910" s="2"/>
      <c r="N6910"/>
      <c r="O6910"/>
      <c r="U6910"/>
      <c r="V6910"/>
    </row>
    <row r="6911" spans="6:22" x14ac:dyDescent="0.2">
      <c r="F6911"/>
      <c r="M6911" s="2"/>
      <c r="N6911"/>
      <c r="O6911"/>
      <c r="U6911"/>
      <c r="V6911"/>
    </row>
    <row r="6912" spans="6:22" x14ac:dyDescent="0.2">
      <c r="F6912"/>
      <c r="M6912" s="2"/>
      <c r="N6912"/>
      <c r="O6912"/>
      <c r="U6912"/>
      <c r="V6912"/>
    </row>
    <row r="6913" spans="6:22" x14ac:dyDescent="0.2">
      <c r="F6913"/>
      <c r="M6913" s="2"/>
      <c r="N6913"/>
      <c r="O6913"/>
      <c r="U6913"/>
      <c r="V6913"/>
    </row>
    <row r="6914" spans="6:22" x14ac:dyDescent="0.2">
      <c r="F6914"/>
      <c r="M6914" s="2"/>
      <c r="N6914"/>
      <c r="O6914"/>
      <c r="U6914"/>
      <c r="V6914"/>
    </row>
    <row r="6915" spans="6:22" x14ac:dyDescent="0.2">
      <c r="F6915"/>
      <c r="M6915" s="2"/>
      <c r="N6915"/>
      <c r="O6915"/>
      <c r="U6915"/>
      <c r="V6915"/>
    </row>
    <row r="6916" spans="6:22" x14ac:dyDescent="0.2">
      <c r="F6916"/>
      <c r="M6916" s="2"/>
      <c r="N6916"/>
      <c r="O6916"/>
      <c r="U6916"/>
      <c r="V6916"/>
    </row>
    <row r="6917" spans="6:22" x14ac:dyDescent="0.2">
      <c r="F6917"/>
      <c r="M6917" s="2"/>
      <c r="N6917"/>
      <c r="O6917"/>
      <c r="U6917"/>
      <c r="V6917"/>
    </row>
    <row r="6918" spans="6:22" x14ac:dyDescent="0.2">
      <c r="F6918"/>
      <c r="M6918" s="2"/>
      <c r="N6918"/>
      <c r="O6918"/>
      <c r="U6918"/>
      <c r="V6918"/>
    </row>
    <row r="6919" spans="6:22" x14ac:dyDescent="0.2">
      <c r="F6919"/>
      <c r="M6919" s="2"/>
      <c r="N6919"/>
      <c r="O6919"/>
      <c r="U6919"/>
      <c r="V6919"/>
    </row>
    <row r="6920" spans="6:22" x14ac:dyDescent="0.2">
      <c r="F6920"/>
      <c r="M6920" s="2"/>
      <c r="N6920"/>
      <c r="O6920"/>
      <c r="U6920"/>
      <c r="V6920"/>
    </row>
    <row r="6921" spans="6:22" x14ac:dyDescent="0.2">
      <c r="F6921"/>
      <c r="M6921" s="2"/>
      <c r="N6921"/>
      <c r="O6921"/>
      <c r="U6921"/>
      <c r="V6921"/>
    </row>
    <row r="6922" spans="6:22" x14ac:dyDescent="0.2">
      <c r="F6922"/>
      <c r="M6922" s="2"/>
      <c r="N6922"/>
      <c r="O6922"/>
      <c r="U6922"/>
      <c r="V6922"/>
    </row>
    <row r="6923" spans="6:22" x14ac:dyDescent="0.2">
      <c r="F6923"/>
      <c r="M6923" s="2"/>
      <c r="N6923"/>
      <c r="O6923"/>
      <c r="U6923"/>
      <c r="V6923"/>
    </row>
    <row r="6924" spans="6:22" x14ac:dyDescent="0.2">
      <c r="F6924"/>
      <c r="M6924" s="2"/>
      <c r="N6924"/>
      <c r="O6924"/>
      <c r="U6924"/>
      <c r="V6924"/>
    </row>
    <row r="6925" spans="6:22" x14ac:dyDescent="0.2">
      <c r="F6925"/>
      <c r="M6925" s="2"/>
      <c r="N6925"/>
      <c r="O6925"/>
      <c r="U6925"/>
      <c r="V6925"/>
    </row>
    <row r="6926" spans="6:22" x14ac:dyDescent="0.2">
      <c r="F6926"/>
      <c r="M6926" s="2"/>
      <c r="N6926"/>
      <c r="O6926"/>
      <c r="U6926"/>
      <c r="V6926"/>
    </row>
    <row r="6927" spans="6:22" x14ac:dyDescent="0.2">
      <c r="F6927"/>
      <c r="M6927" s="2"/>
      <c r="N6927"/>
      <c r="O6927"/>
      <c r="U6927"/>
      <c r="V6927"/>
    </row>
    <row r="6928" spans="6:22" x14ac:dyDescent="0.2">
      <c r="F6928"/>
      <c r="M6928" s="2"/>
      <c r="N6928"/>
      <c r="O6928"/>
      <c r="U6928"/>
      <c r="V6928"/>
    </row>
    <row r="6929" spans="6:22" x14ac:dyDescent="0.2">
      <c r="F6929"/>
      <c r="M6929" s="2"/>
      <c r="N6929"/>
      <c r="O6929"/>
      <c r="U6929"/>
      <c r="V6929"/>
    </row>
    <row r="6930" spans="6:22" x14ac:dyDescent="0.2">
      <c r="F6930"/>
      <c r="M6930" s="2"/>
      <c r="N6930"/>
      <c r="O6930"/>
      <c r="U6930"/>
      <c r="V6930"/>
    </row>
    <row r="6931" spans="6:22" x14ac:dyDescent="0.2">
      <c r="F6931"/>
      <c r="M6931" s="2"/>
      <c r="N6931"/>
      <c r="O6931"/>
      <c r="U6931"/>
      <c r="V6931"/>
    </row>
    <row r="6932" spans="6:22" x14ac:dyDescent="0.2">
      <c r="F6932"/>
      <c r="M6932" s="2"/>
      <c r="N6932"/>
      <c r="O6932"/>
      <c r="U6932"/>
      <c r="V6932"/>
    </row>
    <row r="6933" spans="6:22" x14ac:dyDescent="0.2">
      <c r="F6933"/>
      <c r="M6933" s="2"/>
      <c r="N6933"/>
      <c r="O6933"/>
      <c r="U6933"/>
      <c r="V6933"/>
    </row>
    <row r="6934" spans="6:22" x14ac:dyDescent="0.2">
      <c r="F6934"/>
      <c r="M6934" s="2"/>
      <c r="N6934"/>
      <c r="O6934"/>
      <c r="U6934"/>
      <c r="V6934"/>
    </row>
    <row r="6935" spans="6:22" x14ac:dyDescent="0.2">
      <c r="F6935"/>
      <c r="M6935" s="2"/>
      <c r="N6935"/>
      <c r="O6935"/>
      <c r="U6935"/>
      <c r="V6935"/>
    </row>
    <row r="6936" spans="6:22" x14ac:dyDescent="0.2">
      <c r="F6936"/>
      <c r="M6936" s="2"/>
      <c r="N6936"/>
      <c r="O6936"/>
      <c r="U6936"/>
      <c r="V6936"/>
    </row>
    <row r="6937" spans="6:22" x14ac:dyDescent="0.2">
      <c r="F6937"/>
      <c r="M6937" s="2"/>
      <c r="N6937"/>
      <c r="O6937"/>
      <c r="U6937"/>
      <c r="V6937"/>
    </row>
    <row r="6938" spans="6:22" x14ac:dyDescent="0.2">
      <c r="F6938"/>
      <c r="M6938" s="2"/>
      <c r="N6938"/>
      <c r="O6938"/>
      <c r="U6938"/>
      <c r="V6938"/>
    </row>
    <row r="6939" spans="6:22" x14ac:dyDescent="0.2">
      <c r="F6939"/>
      <c r="M6939" s="2"/>
      <c r="N6939"/>
      <c r="O6939"/>
      <c r="U6939"/>
      <c r="V6939"/>
    </row>
    <row r="6940" spans="6:22" x14ac:dyDescent="0.2">
      <c r="F6940"/>
      <c r="M6940" s="2"/>
      <c r="N6940"/>
      <c r="O6940"/>
      <c r="U6940"/>
      <c r="V6940"/>
    </row>
    <row r="6941" spans="6:22" x14ac:dyDescent="0.2">
      <c r="F6941"/>
      <c r="M6941" s="2"/>
      <c r="N6941"/>
      <c r="O6941"/>
      <c r="U6941"/>
      <c r="V6941"/>
    </row>
    <row r="6942" spans="6:22" x14ac:dyDescent="0.2">
      <c r="F6942"/>
      <c r="M6942" s="2"/>
      <c r="N6942"/>
      <c r="O6942"/>
      <c r="U6942"/>
      <c r="V6942"/>
    </row>
    <row r="6943" spans="6:22" x14ac:dyDescent="0.2">
      <c r="F6943"/>
      <c r="M6943" s="2"/>
      <c r="N6943"/>
      <c r="O6943"/>
      <c r="U6943"/>
      <c r="V6943"/>
    </row>
    <row r="6944" spans="6:22" x14ac:dyDescent="0.2">
      <c r="F6944"/>
      <c r="M6944" s="2"/>
      <c r="N6944"/>
      <c r="O6944"/>
      <c r="U6944"/>
      <c r="V6944"/>
    </row>
    <row r="6945" spans="6:22" x14ac:dyDescent="0.2">
      <c r="F6945"/>
      <c r="M6945" s="2"/>
      <c r="N6945"/>
      <c r="O6945"/>
      <c r="U6945"/>
      <c r="V6945"/>
    </row>
    <row r="6946" spans="6:22" x14ac:dyDescent="0.2">
      <c r="F6946"/>
      <c r="M6946" s="2"/>
      <c r="N6946"/>
      <c r="O6946"/>
      <c r="U6946"/>
      <c r="V6946"/>
    </row>
    <row r="6947" spans="6:22" x14ac:dyDescent="0.2">
      <c r="F6947"/>
      <c r="M6947" s="2"/>
      <c r="N6947"/>
      <c r="O6947"/>
      <c r="U6947"/>
      <c r="V6947"/>
    </row>
    <row r="6948" spans="6:22" x14ac:dyDescent="0.2">
      <c r="F6948"/>
      <c r="M6948" s="2"/>
      <c r="N6948"/>
      <c r="O6948"/>
      <c r="U6948"/>
      <c r="V6948"/>
    </row>
    <row r="6949" spans="6:22" x14ac:dyDescent="0.2">
      <c r="F6949"/>
      <c r="M6949" s="2"/>
      <c r="N6949"/>
      <c r="O6949"/>
      <c r="U6949"/>
      <c r="V6949"/>
    </row>
    <row r="6950" spans="6:22" x14ac:dyDescent="0.2">
      <c r="F6950"/>
      <c r="M6950" s="2"/>
      <c r="N6950"/>
      <c r="O6950"/>
      <c r="U6950"/>
      <c r="V6950"/>
    </row>
    <row r="6951" spans="6:22" x14ac:dyDescent="0.2">
      <c r="F6951"/>
      <c r="M6951" s="2"/>
      <c r="N6951"/>
      <c r="O6951"/>
      <c r="U6951"/>
      <c r="V6951"/>
    </row>
    <row r="6952" spans="6:22" x14ac:dyDescent="0.2">
      <c r="F6952"/>
      <c r="M6952" s="2"/>
      <c r="N6952"/>
      <c r="O6952"/>
      <c r="U6952"/>
      <c r="V6952"/>
    </row>
    <row r="6953" spans="6:22" x14ac:dyDescent="0.2">
      <c r="F6953"/>
      <c r="M6953" s="2"/>
      <c r="N6953"/>
      <c r="O6953"/>
      <c r="U6953"/>
      <c r="V6953"/>
    </row>
    <row r="6954" spans="6:22" x14ac:dyDescent="0.2">
      <c r="F6954"/>
      <c r="M6954" s="2"/>
      <c r="N6954"/>
      <c r="O6954"/>
      <c r="U6954"/>
      <c r="V6954"/>
    </row>
    <row r="6955" spans="6:22" x14ac:dyDescent="0.2">
      <c r="F6955"/>
      <c r="M6955" s="2"/>
      <c r="N6955"/>
      <c r="O6955"/>
      <c r="U6955"/>
      <c r="V6955"/>
    </row>
    <row r="6956" spans="6:22" x14ac:dyDescent="0.2">
      <c r="F6956"/>
      <c r="M6956" s="2"/>
      <c r="N6956"/>
      <c r="O6956"/>
      <c r="U6956"/>
      <c r="V6956"/>
    </row>
    <row r="6957" spans="6:22" x14ac:dyDescent="0.2">
      <c r="F6957"/>
      <c r="M6957" s="2"/>
      <c r="N6957"/>
      <c r="O6957"/>
      <c r="U6957"/>
      <c r="V6957"/>
    </row>
    <row r="6958" spans="6:22" x14ac:dyDescent="0.2">
      <c r="F6958"/>
      <c r="M6958" s="2"/>
      <c r="N6958"/>
      <c r="O6958"/>
      <c r="U6958"/>
      <c r="V6958"/>
    </row>
    <row r="6959" spans="6:22" x14ac:dyDescent="0.2">
      <c r="F6959"/>
      <c r="M6959" s="2"/>
      <c r="N6959"/>
      <c r="O6959"/>
      <c r="U6959"/>
      <c r="V6959"/>
    </row>
    <row r="6960" spans="6:22" x14ac:dyDescent="0.2">
      <c r="F6960"/>
      <c r="M6960" s="2"/>
      <c r="N6960"/>
      <c r="O6960"/>
      <c r="U6960"/>
      <c r="V6960"/>
    </row>
    <row r="6961" spans="6:22" x14ac:dyDescent="0.2">
      <c r="F6961"/>
      <c r="M6961" s="2"/>
      <c r="N6961"/>
      <c r="O6961"/>
      <c r="U6961"/>
      <c r="V6961"/>
    </row>
    <row r="6962" spans="6:22" x14ac:dyDescent="0.2">
      <c r="F6962"/>
      <c r="M6962" s="2"/>
      <c r="N6962"/>
      <c r="O6962"/>
      <c r="U6962"/>
      <c r="V6962"/>
    </row>
    <row r="6963" spans="6:22" x14ac:dyDescent="0.2">
      <c r="F6963"/>
      <c r="M6963" s="2"/>
      <c r="N6963"/>
      <c r="O6963"/>
      <c r="U6963"/>
      <c r="V6963"/>
    </row>
    <row r="6964" spans="6:22" x14ac:dyDescent="0.2">
      <c r="F6964"/>
      <c r="M6964" s="2"/>
      <c r="N6964"/>
      <c r="O6964"/>
      <c r="U6964"/>
      <c r="V6964"/>
    </row>
    <row r="6965" spans="6:22" x14ac:dyDescent="0.2">
      <c r="F6965"/>
      <c r="M6965" s="2"/>
      <c r="N6965"/>
      <c r="O6965"/>
      <c r="U6965"/>
      <c r="V6965"/>
    </row>
    <row r="6966" spans="6:22" x14ac:dyDescent="0.2">
      <c r="F6966"/>
      <c r="M6966" s="2"/>
      <c r="N6966"/>
      <c r="O6966"/>
      <c r="U6966"/>
      <c r="V6966"/>
    </row>
    <row r="6967" spans="6:22" x14ac:dyDescent="0.2">
      <c r="F6967"/>
      <c r="M6967" s="2"/>
      <c r="N6967"/>
      <c r="O6967"/>
      <c r="U6967"/>
      <c r="V6967"/>
    </row>
    <row r="6968" spans="6:22" x14ac:dyDescent="0.2">
      <c r="F6968"/>
      <c r="M6968" s="2"/>
      <c r="N6968"/>
      <c r="O6968"/>
      <c r="U6968"/>
      <c r="V6968"/>
    </row>
    <row r="6969" spans="6:22" x14ac:dyDescent="0.2">
      <c r="F6969"/>
      <c r="M6969" s="2"/>
      <c r="N6969"/>
      <c r="O6969"/>
      <c r="U6969"/>
      <c r="V6969"/>
    </row>
    <row r="6970" spans="6:22" x14ac:dyDescent="0.2">
      <c r="F6970"/>
      <c r="M6970" s="2"/>
      <c r="N6970"/>
      <c r="O6970"/>
      <c r="U6970"/>
      <c r="V6970"/>
    </row>
    <row r="6971" spans="6:22" x14ac:dyDescent="0.2">
      <c r="F6971"/>
      <c r="M6971" s="2"/>
      <c r="N6971"/>
      <c r="O6971"/>
      <c r="U6971"/>
      <c r="V6971"/>
    </row>
    <row r="6972" spans="6:22" x14ac:dyDescent="0.2">
      <c r="F6972"/>
      <c r="M6972" s="2"/>
      <c r="N6972"/>
      <c r="O6972"/>
      <c r="U6972"/>
      <c r="V6972"/>
    </row>
    <row r="6973" spans="6:22" x14ac:dyDescent="0.2">
      <c r="F6973"/>
      <c r="M6973" s="2"/>
      <c r="N6973"/>
      <c r="O6973"/>
      <c r="U6973"/>
      <c r="V6973"/>
    </row>
    <row r="6974" spans="6:22" x14ac:dyDescent="0.2">
      <c r="F6974"/>
      <c r="M6974" s="2"/>
      <c r="N6974"/>
      <c r="O6974"/>
      <c r="U6974"/>
      <c r="V6974"/>
    </row>
    <row r="6975" spans="6:22" x14ac:dyDescent="0.2">
      <c r="F6975"/>
      <c r="M6975" s="2"/>
      <c r="N6975"/>
      <c r="O6975"/>
      <c r="U6975"/>
      <c r="V6975"/>
    </row>
    <row r="6976" spans="6:22" x14ac:dyDescent="0.2">
      <c r="F6976"/>
      <c r="M6976" s="2"/>
      <c r="N6976"/>
      <c r="O6976"/>
      <c r="U6976"/>
      <c r="V6976"/>
    </row>
    <row r="6977" spans="6:22" x14ac:dyDescent="0.2">
      <c r="F6977"/>
      <c r="M6977" s="2"/>
      <c r="N6977"/>
      <c r="O6977"/>
      <c r="U6977"/>
      <c r="V6977"/>
    </row>
    <row r="6978" spans="6:22" x14ac:dyDescent="0.2">
      <c r="F6978"/>
      <c r="M6978" s="2"/>
      <c r="N6978"/>
      <c r="O6978"/>
      <c r="U6978"/>
      <c r="V6978"/>
    </row>
    <row r="6979" spans="6:22" x14ac:dyDescent="0.2">
      <c r="F6979"/>
      <c r="M6979" s="2"/>
      <c r="N6979"/>
      <c r="O6979"/>
      <c r="U6979"/>
      <c r="V6979"/>
    </row>
    <row r="6980" spans="6:22" x14ac:dyDescent="0.2">
      <c r="F6980"/>
      <c r="M6980" s="2"/>
      <c r="N6980"/>
      <c r="O6980"/>
      <c r="U6980"/>
      <c r="V6980"/>
    </row>
    <row r="6981" spans="6:22" x14ac:dyDescent="0.2">
      <c r="F6981"/>
      <c r="M6981" s="2"/>
      <c r="N6981"/>
      <c r="O6981"/>
      <c r="U6981"/>
      <c r="V6981"/>
    </row>
    <row r="6982" spans="6:22" x14ac:dyDescent="0.2">
      <c r="F6982"/>
      <c r="M6982" s="2"/>
      <c r="N6982"/>
      <c r="O6982"/>
      <c r="U6982"/>
      <c r="V6982"/>
    </row>
    <row r="6983" spans="6:22" x14ac:dyDescent="0.2">
      <c r="F6983"/>
      <c r="M6983" s="2"/>
      <c r="N6983"/>
      <c r="O6983"/>
      <c r="U6983"/>
      <c r="V6983"/>
    </row>
    <row r="6984" spans="6:22" x14ac:dyDescent="0.2">
      <c r="F6984"/>
      <c r="M6984" s="2"/>
      <c r="N6984"/>
      <c r="O6984"/>
      <c r="U6984"/>
      <c r="V6984"/>
    </row>
    <row r="6985" spans="6:22" x14ac:dyDescent="0.2">
      <c r="F6985"/>
      <c r="M6985" s="2"/>
      <c r="N6985"/>
      <c r="O6985"/>
      <c r="U6985"/>
      <c r="V6985"/>
    </row>
    <row r="6986" spans="6:22" x14ac:dyDescent="0.2">
      <c r="F6986"/>
      <c r="M6986" s="2"/>
      <c r="N6986"/>
      <c r="O6986"/>
      <c r="U6986"/>
      <c r="V6986"/>
    </row>
    <row r="6987" spans="6:22" x14ac:dyDescent="0.2">
      <c r="F6987"/>
      <c r="M6987" s="2"/>
      <c r="N6987"/>
      <c r="O6987"/>
      <c r="U6987"/>
      <c r="V6987"/>
    </row>
    <row r="6988" spans="6:22" x14ac:dyDescent="0.2">
      <c r="F6988"/>
      <c r="M6988" s="2"/>
      <c r="N6988"/>
      <c r="O6988"/>
      <c r="U6988"/>
      <c r="V6988"/>
    </row>
    <row r="6989" spans="6:22" x14ac:dyDescent="0.2">
      <c r="F6989"/>
      <c r="M6989" s="2"/>
      <c r="N6989"/>
      <c r="O6989"/>
      <c r="U6989"/>
      <c r="V6989"/>
    </row>
    <row r="6990" spans="6:22" x14ac:dyDescent="0.2">
      <c r="F6990"/>
      <c r="M6990" s="2"/>
      <c r="N6990"/>
      <c r="O6990"/>
      <c r="U6990"/>
      <c r="V6990"/>
    </row>
    <row r="6991" spans="6:22" x14ac:dyDescent="0.2">
      <c r="F6991"/>
      <c r="M6991" s="2"/>
      <c r="N6991"/>
      <c r="O6991"/>
      <c r="U6991"/>
      <c r="V6991"/>
    </row>
    <row r="6992" spans="6:22" x14ac:dyDescent="0.2">
      <c r="F6992"/>
      <c r="M6992" s="2"/>
      <c r="N6992"/>
      <c r="O6992"/>
      <c r="U6992"/>
      <c r="V6992"/>
    </row>
    <row r="6993" spans="6:22" x14ac:dyDescent="0.2">
      <c r="F6993"/>
      <c r="M6993" s="2"/>
      <c r="N6993"/>
      <c r="O6993"/>
      <c r="U6993"/>
      <c r="V6993"/>
    </row>
    <row r="6994" spans="6:22" x14ac:dyDescent="0.2">
      <c r="F6994"/>
      <c r="M6994" s="2"/>
      <c r="N6994"/>
      <c r="O6994"/>
      <c r="U6994"/>
      <c r="V6994"/>
    </row>
    <row r="6995" spans="6:22" x14ac:dyDescent="0.2">
      <c r="F6995"/>
      <c r="M6995" s="2"/>
      <c r="N6995"/>
      <c r="O6995"/>
      <c r="U6995"/>
      <c r="V6995"/>
    </row>
    <row r="6996" spans="6:22" x14ac:dyDescent="0.2">
      <c r="F6996"/>
      <c r="M6996" s="2"/>
      <c r="N6996"/>
      <c r="O6996"/>
      <c r="U6996"/>
      <c r="V6996"/>
    </row>
    <row r="6997" spans="6:22" x14ac:dyDescent="0.2">
      <c r="F6997"/>
      <c r="M6997" s="2"/>
      <c r="N6997"/>
      <c r="O6997"/>
      <c r="U6997"/>
      <c r="V6997"/>
    </row>
    <row r="6998" spans="6:22" x14ac:dyDescent="0.2">
      <c r="M6998" s="2"/>
    </row>
    <row r="6999" spans="6:22" x14ac:dyDescent="0.2">
      <c r="F6999"/>
      <c r="M6999" s="2"/>
      <c r="N6999"/>
      <c r="O6999"/>
      <c r="U6999"/>
      <c r="V6999"/>
    </row>
    <row r="7000" spans="6:22" x14ac:dyDescent="0.2">
      <c r="M7000" s="2"/>
    </row>
    <row r="7001" spans="6:22" x14ac:dyDescent="0.2">
      <c r="M7001" s="2"/>
    </row>
    <row r="7002" spans="6:22" x14ac:dyDescent="0.2">
      <c r="F7002"/>
      <c r="M7002" s="2"/>
      <c r="N7002"/>
      <c r="O7002"/>
      <c r="U7002"/>
      <c r="V7002"/>
    </row>
    <row r="7003" spans="6:22" x14ac:dyDescent="0.2">
      <c r="F7003"/>
      <c r="M7003" s="2"/>
      <c r="N7003"/>
      <c r="O7003"/>
      <c r="U7003"/>
      <c r="V7003"/>
    </row>
    <row r="7004" spans="6:22" x14ac:dyDescent="0.2">
      <c r="F7004"/>
      <c r="M7004" s="2"/>
      <c r="N7004"/>
      <c r="O7004"/>
      <c r="U7004"/>
      <c r="V7004"/>
    </row>
    <row r="7005" spans="6:22" x14ac:dyDescent="0.2">
      <c r="M7005" s="2"/>
    </row>
    <row r="7006" spans="6:22" x14ac:dyDescent="0.2">
      <c r="F7006"/>
      <c r="M7006" s="2"/>
      <c r="N7006"/>
      <c r="O7006"/>
      <c r="U7006"/>
      <c r="V7006"/>
    </row>
    <row r="7007" spans="6:22" x14ac:dyDescent="0.2">
      <c r="F7007"/>
      <c r="M7007" s="2"/>
      <c r="N7007"/>
      <c r="O7007"/>
      <c r="U7007"/>
      <c r="V7007"/>
    </row>
    <row r="7008" spans="6:22" x14ac:dyDescent="0.2">
      <c r="F7008"/>
      <c r="M7008" s="2"/>
      <c r="N7008"/>
      <c r="O7008"/>
      <c r="U7008"/>
      <c r="V7008"/>
    </row>
    <row r="7009" spans="6:22" x14ac:dyDescent="0.2">
      <c r="F7009"/>
      <c r="M7009" s="2"/>
      <c r="N7009"/>
      <c r="O7009"/>
      <c r="U7009"/>
      <c r="V7009"/>
    </row>
    <row r="7010" spans="6:22" x14ac:dyDescent="0.2">
      <c r="F7010"/>
      <c r="M7010" s="2"/>
      <c r="N7010"/>
      <c r="O7010"/>
      <c r="U7010"/>
      <c r="V7010"/>
    </row>
    <row r="7011" spans="6:22" x14ac:dyDescent="0.2">
      <c r="F7011"/>
      <c r="M7011" s="2"/>
      <c r="N7011"/>
      <c r="O7011"/>
      <c r="U7011"/>
      <c r="V7011"/>
    </row>
    <row r="7012" spans="6:22" x14ac:dyDescent="0.2">
      <c r="F7012"/>
      <c r="M7012" s="2"/>
      <c r="N7012"/>
      <c r="O7012"/>
      <c r="U7012"/>
      <c r="V7012"/>
    </row>
    <row r="7013" spans="6:22" x14ac:dyDescent="0.2">
      <c r="F7013"/>
      <c r="M7013" s="2"/>
      <c r="N7013"/>
      <c r="O7013"/>
      <c r="U7013"/>
      <c r="V7013"/>
    </row>
    <row r="7014" spans="6:22" x14ac:dyDescent="0.2">
      <c r="F7014"/>
      <c r="M7014" s="2"/>
      <c r="N7014"/>
      <c r="O7014"/>
      <c r="U7014"/>
      <c r="V7014"/>
    </row>
    <row r="7015" spans="6:22" x14ac:dyDescent="0.2">
      <c r="F7015"/>
      <c r="M7015" s="2"/>
      <c r="N7015"/>
      <c r="O7015"/>
      <c r="U7015"/>
      <c r="V7015"/>
    </row>
    <row r="7016" spans="6:22" x14ac:dyDescent="0.2">
      <c r="F7016"/>
      <c r="M7016" s="2"/>
      <c r="N7016"/>
      <c r="O7016"/>
      <c r="U7016"/>
      <c r="V7016"/>
    </row>
    <row r="7017" spans="6:22" x14ac:dyDescent="0.2">
      <c r="F7017"/>
      <c r="M7017" s="2"/>
      <c r="N7017"/>
      <c r="O7017"/>
      <c r="U7017"/>
      <c r="V7017"/>
    </row>
    <row r="7018" spans="6:22" x14ac:dyDescent="0.2">
      <c r="F7018"/>
      <c r="M7018" s="2"/>
      <c r="N7018"/>
      <c r="O7018"/>
      <c r="U7018"/>
      <c r="V7018"/>
    </row>
    <row r="7019" spans="6:22" x14ac:dyDescent="0.2">
      <c r="F7019"/>
      <c r="M7019" s="2"/>
      <c r="N7019"/>
      <c r="O7019"/>
      <c r="U7019"/>
      <c r="V7019"/>
    </row>
    <row r="7020" spans="6:22" x14ac:dyDescent="0.2">
      <c r="F7020"/>
      <c r="M7020" s="2"/>
      <c r="N7020"/>
      <c r="O7020"/>
      <c r="U7020"/>
      <c r="V7020"/>
    </row>
    <row r="7021" spans="6:22" x14ac:dyDescent="0.2">
      <c r="F7021"/>
      <c r="M7021" s="2"/>
      <c r="N7021"/>
      <c r="O7021"/>
      <c r="U7021"/>
      <c r="V7021"/>
    </row>
    <row r="7022" spans="6:22" x14ac:dyDescent="0.2">
      <c r="F7022"/>
      <c r="M7022" s="2"/>
      <c r="N7022"/>
      <c r="O7022"/>
      <c r="U7022"/>
      <c r="V7022"/>
    </row>
    <row r="7023" spans="6:22" x14ac:dyDescent="0.2">
      <c r="F7023"/>
      <c r="M7023" s="2"/>
      <c r="N7023"/>
      <c r="O7023"/>
      <c r="U7023"/>
      <c r="V7023"/>
    </row>
    <row r="7024" spans="6:22" x14ac:dyDescent="0.2">
      <c r="F7024"/>
      <c r="M7024" s="2"/>
      <c r="N7024"/>
      <c r="O7024"/>
      <c r="U7024"/>
      <c r="V7024"/>
    </row>
    <row r="7025" spans="6:22" x14ac:dyDescent="0.2">
      <c r="F7025"/>
      <c r="M7025" s="2"/>
      <c r="N7025"/>
      <c r="O7025"/>
      <c r="U7025"/>
      <c r="V7025"/>
    </row>
    <row r="7026" spans="6:22" x14ac:dyDescent="0.2">
      <c r="F7026"/>
      <c r="M7026" s="2"/>
      <c r="N7026"/>
      <c r="O7026"/>
      <c r="U7026"/>
      <c r="V7026"/>
    </row>
    <row r="7027" spans="6:22" x14ac:dyDescent="0.2">
      <c r="F7027"/>
      <c r="M7027" s="2"/>
      <c r="N7027"/>
      <c r="O7027"/>
      <c r="U7027"/>
      <c r="V7027"/>
    </row>
    <row r="7028" spans="6:22" x14ac:dyDescent="0.2">
      <c r="F7028"/>
      <c r="M7028" s="2"/>
      <c r="N7028"/>
      <c r="O7028"/>
      <c r="U7028"/>
      <c r="V7028"/>
    </row>
    <row r="7029" spans="6:22" x14ac:dyDescent="0.2">
      <c r="F7029"/>
      <c r="M7029" s="2"/>
      <c r="N7029"/>
      <c r="O7029"/>
      <c r="U7029"/>
      <c r="V7029"/>
    </row>
    <row r="7030" spans="6:22" x14ac:dyDescent="0.2">
      <c r="F7030"/>
      <c r="M7030" s="2"/>
      <c r="N7030"/>
      <c r="O7030"/>
      <c r="U7030"/>
      <c r="V7030"/>
    </row>
    <row r="7031" spans="6:22" x14ac:dyDescent="0.2">
      <c r="M7031" s="2"/>
    </row>
    <row r="7032" spans="6:22" x14ac:dyDescent="0.2">
      <c r="F7032"/>
      <c r="M7032" s="2"/>
      <c r="N7032"/>
      <c r="O7032"/>
      <c r="U7032"/>
      <c r="V7032"/>
    </row>
    <row r="7033" spans="6:22" x14ac:dyDescent="0.2">
      <c r="M7033" s="2"/>
    </row>
    <row r="7034" spans="6:22" x14ac:dyDescent="0.2">
      <c r="M7034" s="2"/>
    </row>
    <row r="7035" spans="6:22" x14ac:dyDescent="0.2">
      <c r="F7035"/>
      <c r="M7035" s="2"/>
      <c r="N7035"/>
      <c r="O7035"/>
      <c r="U7035"/>
      <c r="V7035"/>
    </row>
    <row r="7036" spans="6:22" x14ac:dyDescent="0.2">
      <c r="F7036"/>
      <c r="M7036" s="2"/>
      <c r="N7036"/>
      <c r="O7036"/>
      <c r="U7036"/>
      <c r="V7036"/>
    </row>
    <row r="7037" spans="6:22" x14ac:dyDescent="0.2">
      <c r="F7037"/>
      <c r="M7037" s="2"/>
      <c r="N7037"/>
      <c r="O7037"/>
      <c r="U7037"/>
      <c r="V7037"/>
    </row>
    <row r="7038" spans="6:22" x14ac:dyDescent="0.2">
      <c r="M7038" s="2"/>
    </row>
    <row r="7039" spans="6:22" x14ac:dyDescent="0.2">
      <c r="F7039"/>
      <c r="M7039" s="2"/>
      <c r="N7039"/>
      <c r="O7039"/>
      <c r="U7039"/>
      <c r="V7039"/>
    </row>
    <row r="7040" spans="6:22" x14ac:dyDescent="0.2">
      <c r="F7040"/>
      <c r="M7040" s="2"/>
      <c r="N7040"/>
      <c r="O7040"/>
      <c r="U7040"/>
      <c r="V7040"/>
    </row>
    <row r="7041" spans="6:22" x14ac:dyDescent="0.2">
      <c r="F7041"/>
      <c r="M7041" s="2"/>
      <c r="N7041"/>
      <c r="O7041"/>
      <c r="U7041"/>
      <c r="V7041"/>
    </row>
    <row r="7042" spans="6:22" x14ac:dyDescent="0.2">
      <c r="F7042"/>
      <c r="M7042" s="2"/>
      <c r="N7042"/>
      <c r="O7042"/>
      <c r="U7042"/>
      <c r="V7042"/>
    </row>
    <row r="7043" spans="6:22" x14ac:dyDescent="0.2">
      <c r="F7043"/>
      <c r="M7043" s="2"/>
      <c r="N7043"/>
      <c r="O7043"/>
      <c r="U7043"/>
      <c r="V7043"/>
    </row>
    <row r="7044" spans="6:22" x14ac:dyDescent="0.2">
      <c r="F7044"/>
      <c r="M7044" s="2"/>
      <c r="N7044"/>
      <c r="O7044"/>
      <c r="U7044"/>
      <c r="V7044"/>
    </row>
    <row r="7045" spans="6:22" x14ac:dyDescent="0.2">
      <c r="F7045"/>
      <c r="M7045" s="2"/>
      <c r="N7045"/>
      <c r="O7045"/>
      <c r="U7045"/>
      <c r="V7045"/>
    </row>
    <row r="7046" spans="6:22" x14ac:dyDescent="0.2">
      <c r="F7046"/>
      <c r="M7046" s="2"/>
      <c r="N7046"/>
      <c r="O7046"/>
      <c r="U7046"/>
      <c r="V7046"/>
    </row>
    <row r="7047" spans="6:22" x14ac:dyDescent="0.2">
      <c r="F7047"/>
      <c r="M7047" s="2"/>
      <c r="N7047"/>
      <c r="O7047"/>
      <c r="U7047"/>
      <c r="V7047"/>
    </row>
    <row r="7048" spans="6:22" x14ac:dyDescent="0.2">
      <c r="F7048"/>
      <c r="M7048" s="2"/>
      <c r="N7048"/>
      <c r="O7048"/>
      <c r="U7048"/>
      <c r="V7048"/>
    </row>
    <row r="7049" spans="6:22" x14ac:dyDescent="0.2">
      <c r="F7049"/>
      <c r="M7049" s="2"/>
      <c r="N7049"/>
      <c r="O7049"/>
      <c r="U7049"/>
      <c r="V7049"/>
    </row>
    <row r="7050" spans="6:22" x14ac:dyDescent="0.2">
      <c r="F7050"/>
      <c r="M7050" s="2"/>
      <c r="N7050"/>
      <c r="O7050"/>
      <c r="U7050"/>
      <c r="V7050"/>
    </row>
    <row r="7051" spans="6:22" x14ac:dyDescent="0.2">
      <c r="F7051"/>
      <c r="M7051" s="2"/>
      <c r="N7051"/>
      <c r="O7051"/>
      <c r="U7051"/>
      <c r="V7051"/>
    </row>
    <row r="7052" spans="6:22" x14ac:dyDescent="0.2">
      <c r="F7052"/>
      <c r="M7052" s="2"/>
      <c r="N7052"/>
      <c r="O7052"/>
      <c r="U7052"/>
      <c r="V7052"/>
    </row>
    <row r="7053" spans="6:22" x14ac:dyDescent="0.2">
      <c r="F7053"/>
      <c r="M7053" s="2"/>
      <c r="N7053"/>
      <c r="O7053"/>
      <c r="U7053"/>
      <c r="V7053"/>
    </row>
    <row r="7054" spans="6:22" x14ac:dyDescent="0.2">
      <c r="F7054"/>
      <c r="M7054" s="2"/>
      <c r="N7054"/>
      <c r="O7054"/>
      <c r="U7054"/>
      <c r="V7054"/>
    </row>
    <row r="7055" spans="6:22" x14ac:dyDescent="0.2">
      <c r="F7055"/>
      <c r="M7055" s="2"/>
      <c r="N7055"/>
      <c r="O7055"/>
      <c r="U7055"/>
      <c r="V7055"/>
    </row>
    <row r="7056" spans="6:22" x14ac:dyDescent="0.2">
      <c r="F7056"/>
      <c r="M7056" s="2"/>
      <c r="N7056"/>
      <c r="O7056"/>
      <c r="U7056"/>
      <c r="V7056"/>
    </row>
    <row r="7057" spans="6:22" x14ac:dyDescent="0.2">
      <c r="F7057"/>
      <c r="M7057" s="2"/>
      <c r="N7057"/>
      <c r="O7057"/>
      <c r="U7057"/>
      <c r="V7057"/>
    </row>
    <row r="7058" spans="6:22" x14ac:dyDescent="0.2">
      <c r="F7058"/>
      <c r="M7058" s="2"/>
      <c r="N7058"/>
      <c r="O7058"/>
      <c r="U7058"/>
      <c r="V7058"/>
    </row>
    <row r="7059" spans="6:22" x14ac:dyDescent="0.2">
      <c r="F7059"/>
      <c r="M7059" s="2"/>
      <c r="N7059"/>
      <c r="O7059"/>
      <c r="U7059"/>
      <c r="V7059"/>
    </row>
    <row r="7060" spans="6:22" x14ac:dyDescent="0.2">
      <c r="F7060"/>
      <c r="M7060" s="2"/>
      <c r="N7060"/>
      <c r="O7060"/>
      <c r="U7060"/>
      <c r="V7060"/>
    </row>
    <row r="7061" spans="6:22" x14ac:dyDescent="0.2">
      <c r="F7061"/>
      <c r="M7061" s="2"/>
      <c r="N7061"/>
      <c r="O7061"/>
      <c r="U7061"/>
      <c r="V7061"/>
    </row>
    <row r="7062" spans="6:22" x14ac:dyDescent="0.2">
      <c r="F7062"/>
      <c r="M7062" s="2"/>
      <c r="N7062"/>
      <c r="O7062"/>
      <c r="U7062"/>
      <c r="V7062"/>
    </row>
    <row r="7063" spans="6:22" x14ac:dyDescent="0.2">
      <c r="F7063"/>
      <c r="M7063" s="2"/>
      <c r="N7063"/>
      <c r="O7063"/>
      <c r="U7063"/>
      <c r="V7063"/>
    </row>
    <row r="7064" spans="6:22" x14ac:dyDescent="0.2">
      <c r="F7064"/>
      <c r="M7064" s="2"/>
      <c r="N7064"/>
      <c r="O7064"/>
      <c r="U7064"/>
      <c r="V7064"/>
    </row>
    <row r="7065" spans="6:22" x14ac:dyDescent="0.2">
      <c r="F7065"/>
      <c r="M7065" s="2"/>
      <c r="N7065"/>
      <c r="O7065"/>
      <c r="U7065"/>
      <c r="V7065"/>
    </row>
    <row r="7066" spans="6:22" x14ac:dyDescent="0.2">
      <c r="F7066"/>
      <c r="M7066" s="2"/>
      <c r="N7066"/>
      <c r="O7066"/>
      <c r="U7066"/>
      <c r="V7066"/>
    </row>
    <row r="7067" spans="6:22" x14ac:dyDescent="0.2">
      <c r="F7067"/>
      <c r="M7067" s="2"/>
      <c r="N7067"/>
      <c r="O7067"/>
      <c r="U7067"/>
      <c r="V7067"/>
    </row>
    <row r="7068" spans="6:22" x14ac:dyDescent="0.2">
      <c r="F7068"/>
      <c r="M7068" s="2"/>
      <c r="N7068"/>
      <c r="O7068"/>
      <c r="U7068"/>
      <c r="V7068"/>
    </row>
    <row r="7069" spans="6:22" x14ac:dyDescent="0.2">
      <c r="F7069"/>
      <c r="M7069" s="2"/>
      <c r="N7069"/>
      <c r="O7069"/>
      <c r="U7069"/>
      <c r="V7069"/>
    </row>
    <row r="7070" spans="6:22" x14ac:dyDescent="0.2">
      <c r="F7070"/>
      <c r="M7070" s="2"/>
      <c r="N7070"/>
      <c r="O7070"/>
      <c r="U7070"/>
      <c r="V7070"/>
    </row>
    <row r="7071" spans="6:22" x14ac:dyDescent="0.2">
      <c r="F7071"/>
      <c r="M7071" s="2"/>
      <c r="N7071"/>
      <c r="O7071"/>
      <c r="U7071"/>
      <c r="V7071"/>
    </row>
    <row r="7072" spans="6:22" x14ac:dyDescent="0.2">
      <c r="F7072"/>
      <c r="M7072" s="2"/>
      <c r="N7072"/>
      <c r="O7072"/>
      <c r="U7072"/>
      <c r="V7072"/>
    </row>
    <row r="7073" spans="6:22" x14ac:dyDescent="0.2">
      <c r="F7073"/>
      <c r="M7073" s="2"/>
      <c r="N7073"/>
      <c r="O7073"/>
      <c r="U7073"/>
      <c r="V7073"/>
    </row>
    <row r="7074" spans="6:22" x14ac:dyDescent="0.2">
      <c r="F7074"/>
      <c r="M7074" s="2"/>
      <c r="N7074"/>
      <c r="O7074"/>
      <c r="U7074"/>
      <c r="V7074"/>
    </row>
    <row r="7075" spans="6:22" x14ac:dyDescent="0.2">
      <c r="F7075"/>
      <c r="M7075" s="2"/>
      <c r="N7075"/>
      <c r="O7075"/>
      <c r="U7075"/>
      <c r="V7075"/>
    </row>
    <row r="7076" spans="6:22" x14ac:dyDescent="0.2">
      <c r="F7076"/>
      <c r="M7076" s="2"/>
      <c r="N7076"/>
      <c r="O7076"/>
      <c r="U7076"/>
      <c r="V7076"/>
    </row>
    <row r="7077" spans="6:22" x14ac:dyDescent="0.2">
      <c r="F7077"/>
      <c r="M7077" s="2"/>
      <c r="N7077"/>
      <c r="O7077"/>
      <c r="U7077"/>
      <c r="V7077"/>
    </row>
    <row r="7078" spans="6:22" x14ac:dyDescent="0.2">
      <c r="F7078"/>
      <c r="M7078" s="2"/>
      <c r="N7078"/>
      <c r="O7078"/>
      <c r="U7078"/>
      <c r="V7078"/>
    </row>
    <row r="7079" spans="6:22" x14ac:dyDescent="0.2">
      <c r="F7079"/>
      <c r="M7079" s="2"/>
      <c r="N7079"/>
      <c r="O7079"/>
      <c r="U7079"/>
      <c r="V7079"/>
    </row>
    <row r="7080" spans="6:22" x14ac:dyDescent="0.2">
      <c r="F7080"/>
      <c r="M7080" s="2"/>
      <c r="N7080"/>
      <c r="O7080"/>
      <c r="U7080"/>
      <c r="V7080"/>
    </row>
    <row r="7081" spans="6:22" x14ac:dyDescent="0.2">
      <c r="F7081"/>
      <c r="M7081" s="2"/>
      <c r="N7081"/>
      <c r="O7081"/>
      <c r="U7081"/>
      <c r="V7081"/>
    </row>
    <row r="7082" spans="6:22" x14ac:dyDescent="0.2">
      <c r="F7082"/>
      <c r="M7082" s="2"/>
      <c r="N7082"/>
      <c r="O7082"/>
      <c r="U7082"/>
      <c r="V7082"/>
    </row>
    <row r="7083" spans="6:22" x14ac:dyDescent="0.2">
      <c r="F7083"/>
      <c r="M7083" s="2"/>
      <c r="N7083"/>
      <c r="O7083"/>
      <c r="U7083"/>
      <c r="V7083"/>
    </row>
    <row r="7084" spans="6:22" x14ac:dyDescent="0.2">
      <c r="F7084"/>
      <c r="M7084" s="2"/>
      <c r="N7084"/>
      <c r="O7084"/>
      <c r="U7084"/>
      <c r="V7084"/>
    </row>
    <row r="7085" spans="6:22" x14ac:dyDescent="0.2">
      <c r="F7085"/>
      <c r="M7085" s="2"/>
      <c r="N7085"/>
      <c r="O7085"/>
      <c r="U7085"/>
      <c r="V7085"/>
    </row>
    <row r="7086" spans="6:22" x14ac:dyDescent="0.2">
      <c r="F7086"/>
      <c r="M7086" s="2"/>
      <c r="N7086"/>
      <c r="O7086"/>
      <c r="U7086"/>
      <c r="V7086"/>
    </row>
    <row r="7087" spans="6:22" x14ac:dyDescent="0.2">
      <c r="F7087"/>
      <c r="M7087" s="2"/>
      <c r="N7087"/>
      <c r="O7087"/>
      <c r="U7087"/>
      <c r="V7087"/>
    </row>
    <row r="7088" spans="6:22" x14ac:dyDescent="0.2">
      <c r="F7088"/>
      <c r="M7088" s="2"/>
      <c r="N7088"/>
      <c r="O7088"/>
      <c r="U7088"/>
      <c r="V7088"/>
    </row>
    <row r="7089" spans="6:22" x14ac:dyDescent="0.2">
      <c r="F7089"/>
      <c r="M7089" s="2"/>
      <c r="N7089"/>
      <c r="O7089"/>
      <c r="U7089"/>
      <c r="V7089"/>
    </row>
    <row r="7090" spans="6:22" x14ac:dyDescent="0.2">
      <c r="F7090"/>
      <c r="M7090" s="2"/>
      <c r="N7090"/>
      <c r="O7090"/>
      <c r="U7090"/>
      <c r="V7090"/>
    </row>
    <row r="7091" spans="6:22" x14ac:dyDescent="0.2">
      <c r="F7091"/>
      <c r="M7091" s="2"/>
      <c r="N7091"/>
      <c r="O7091"/>
      <c r="U7091"/>
      <c r="V7091"/>
    </row>
    <row r="7092" spans="6:22" x14ac:dyDescent="0.2">
      <c r="F7092"/>
      <c r="M7092" s="2"/>
      <c r="N7092"/>
      <c r="O7092"/>
      <c r="U7092"/>
      <c r="V7092"/>
    </row>
    <row r="7093" spans="6:22" x14ac:dyDescent="0.2">
      <c r="F7093"/>
      <c r="M7093" s="2"/>
      <c r="N7093"/>
      <c r="O7093"/>
      <c r="U7093"/>
      <c r="V7093"/>
    </row>
    <row r="7094" spans="6:22" x14ac:dyDescent="0.2">
      <c r="F7094"/>
      <c r="M7094" s="2"/>
      <c r="N7094"/>
      <c r="O7094"/>
      <c r="U7094"/>
      <c r="V7094"/>
    </row>
    <row r="7095" spans="6:22" x14ac:dyDescent="0.2">
      <c r="F7095"/>
      <c r="M7095" s="2"/>
      <c r="N7095"/>
      <c r="O7095"/>
      <c r="U7095"/>
      <c r="V7095"/>
    </row>
    <row r="7096" spans="6:22" x14ac:dyDescent="0.2">
      <c r="F7096"/>
      <c r="M7096" s="2"/>
      <c r="N7096"/>
      <c r="O7096"/>
      <c r="U7096"/>
      <c r="V7096"/>
    </row>
    <row r="7097" spans="6:22" x14ac:dyDescent="0.2">
      <c r="F7097"/>
      <c r="M7097" s="2"/>
      <c r="N7097"/>
      <c r="O7097"/>
      <c r="U7097"/>
      <c r="V7097"/>
    </row>
    <row r="7098" spans="6:22" x14ac:dyDescent="0.2">
      <c r="F7098"/>
      <c r="M7098" s="2"/>
      <c r="N7098"/>
      <c r="O7098"/>
      <c r="U7098"/>
      <c r="V7098"/>
    </row>
    <row r="7099" spans="6:22" x14ac:dyDescent="0.2">
      <c r="F7099"/>
      <c r="M7099" s="2"/>
      <c r="N7099"/>
      <c r="O7099"/>
      <c r="U7099"/>
      <c r="V7099"/>
    </row>
    <row r="7100" spans="6:22" x14ac:dyDescent="0.2">
      <c r="F7100"/>
      <c r="M7100" s="2"/>
      <c r="N7100"/>
      <c r="O7100"/>
      <c r="U7100"/>
      <c r="V7100"/>
    </row>
    <row r="7101" spans="6:22" x14ac:dyDescent="0.2">
      <c r="F7101"/>
      <c r="M7101" s="2"/>
      <c r="N7101"/>
      <c r="O7101"/>
      <c r="U7101"/>
      <c r="V7101"/>
    </row>
    <row r="7102" spans="6:22" x14ac:dyDescent="0.2">
      <c r="F7102"/>
      <c r="M7102" s="2"/>
      <c r="N7102"/>
      <c r="O7102"/>
      <c r="U7102"/>
      <c r="V7102"/>
    </row>
    <row r="7103" spans="6:22" x14ac:dyDescent="0.2">
      <c r="F7103"/>
      <c r="M7103" s="2"/>
      <c r="N7103"/>
      <c r="O7103"/>
      <c r="U7103"/>
      <c r="V7103"/>
    </row>
    <row r="7104" spans="6:22" x14ac:dyDescent="0.2">
      <c r="F7104"/>
      <c r="M7104" s="2"/>
      <c r="N7104"/>
      <c r="O7104"/>
      <c r="U7104"/>
      <c r="V7104"/>
    </row>
    <row r="7105" spans="6:22" x14ac:dyDescent="0.2">
      <c r="F7105"/>
      <c r="M7105" s="2"/>
      <c r="N7105"/>
      <c r="O7105"/>
      <c r="U7105"/>
      <c r="V7105"/>
    </row>
    <row r="7106" spans="6:22" x14ac:dyDescent="0.2">
      <c r="F7106"/>
      <c r="M7106" s="2"/>
      <c r="N7106"/>
      <c r="O7106"/>
      <c r="U7106"/>
      <c r="V7106"/>
    </row>
    <row r="7107" spans="6:22" x14ac:dyDescent="0.2">
      <c r="F7107"/>
      <c r="M7107" s="2"/>
      <c r="N7107"/>
      <c r="O7107"/>
      <c r="U7107"/>
      <c r="V7107"/>
    </row>
    <row r="7108" spans="6:22" x14ac:dyDescent="0.2">
      <c r="F7108"/>
      <c r="M7108" s="2"/>
      <c r="N7108"/>
      <c r="O7108"/>
      <c r="U7108"/>
      <c r="V7108"/>
    </row>
    <row r="7109" spans="6:22" x14ac:dyDescent="0.2">
      <c r="F7109"/>
      <c r="M7109" s="2"/>
      <c r="N7109"/>
      <c r="O7109"/>
      <c r="U7109"/>
      <c r="V7109"/>
    </row>
    <row r="7110" spans="6:22" x14ac:dyDescent="0.2">
      <c r="F7110"/>
      <c r="M7110" s="2"/>
      <c r="N7110"/>
      <c r="O7110"/>
      <c r="U7110"/>
      <c r="V7110"/>
    </row>
    <row r="7111" spans="6:22" x14ac:dyDescent="0.2">
      <c r="F7111"/>
      <c r="M7111" s="2"/>
      <c r="N7111"/>
      <c r="O7111"/>
      <c r="U7111"/>
      <c r="V7111"/>
    </row>
    <row r="7112" spans="6:22" x14ac:dyDescent="0.2">
      <c r="F7112"/>
      <c r="M7112" s="2"/>
      <c r="N7112"/>
      <c r="O7112"/>
      <c r="U7112"/>
      <c r="V7112"/>
    </row>
    <row r="7113" spans="6:22" x14ac:dyDescent="0.2">
      <c r="F7113"/>
      <c r="M7113" s="2"/>
      <c r="N7113"/>
      <c r="O7113"/>
      <c r="U7113"/>
      <c r="V7113"/>
    </row>
    <row r="7114" spans="6:22" x14ac:dyDescent="0.2">
      <c r="F7114"/>
      <c r="M7114" s="2"/>
      <c r="N7114"/>
      <c r="O7114"/>
      <c r="U7114"/>
      <c r="V7114"/>
    </row>
    <row r="7115" spans="6:22" x14ac:dyDescent="0.2">
      <c r="F7115"/>
      <c r="M7115" s="2"/>
      <c r="N7115"/>
      <c r="O7115"/>
      <c r="U7115"/>
      <c r="V7115"/>
    </row>
    <row r="7116" spans="6:22" x14ac:dyDescent="0.2">
      <c r="F7116"/>
      <c r="M7116" s="2"/>
      <c r="N7116"/>
      <c r="O7116"/>
      <c r="U7116"/>
      <c r="V7116"/>
    </row>
    <row r="7117" spans="6:22" x14ac:dyDescent="0.2">
      <c r="F7117"/>
      <c r="M7117" s="2"/>
      <c r="N7117"/>
      <c r="O7117"/>
      <c r="U7117"/>
      <c r="V7117"/>
    </row>
    <row r="7118" spans="6:22" x14ac:dyDescent="0.2">
      <c r="F7118"/>
      <c r="M7118" s="2"/>
      <c r="N7118"/>
      <c r="O7118"/>
      <c r="U7118"/>
      <c r="V7118"/>
    </row>
    <row r="7119" spans="6:22" x14ac:dyDescent="0.2">
      <c r="F7119"/>
      <c r="M7119" s="2"/>
      <c r="N7119"/>
      <c r="O7119"/>
      <c r="U7119"/>
      <c r="V7119"/>
    </row>
    <row r="7120" spans="6:22" x14ac:dyDescent="0.2">
      <c r="F7120"/>
      <c r="M7120" s="2"/>
      <c r="N7120"/>
      <c r="O7120"/>
      <c r="U7120"/>
      <c r="V7120"/>
    </row>
    <row r="7121" spans="6:22" x14ac:dyDescent="0.2">
      <c r="F7121"/>
      <c r="M7121" s="2"/>
      <c r="N7121"/>
      <c r="O7121"/>
      <c r="U7121"/>
      <c r="V7121"/>
    </row>
    <row r="7122" spans="6:22" x14ac:dyDescent="0.2">
      <c r="F7122"/>
      <c r="M7122" s="2"/>
      <c r="N7122"/>
      <c r="O7122"/>
      <c r="U7122"/>
      <c r="V7122"/>
    </row>
    <row r="7123" spans="6:22" x14ac:dyDescent="0.2">
      <c r="F7123"/>
      <c r="M7123" s="2"/>
      <c r="N7123"/>
      <c r="O7123"/>
      <c r="U7123"/>
      <c r="V7123"/>
    </row>
    <row r="7124" spans="6:22" x14ac:dyDescent="0.2">
      <c r="F7124"/>
      <c r="M7124" s="2"/>
      <c r="N7124"/>
      <c r="O7124"/>
      <c r="U7124"/>
      <c r="V7124"/>
    </row>
    <row r="7125" spans="6:22" x14ac:dyDescent="0.2">
      <c r="F7125"/>
      <c r="M7125" s="2"/>
      <c r="N7125"/>
      <c r="O7125"/>
      <c r="U7125"/>
      <c r="V7125"/>
    </row>
    <row r="7126" spans="6:22" x14ac:dyDescent="0.2">
      <c r="F7126"/>
      <c r="M7126" s="2"/>
      <c r="N7126"/>
      <c r="O7126"/>
      <c r="U7126"/>
      <c r="V7126"/>
    </row>
    <row r="7127" spans="6:22" x14ac:dyDescent="0.2">
      <c r="F7127"/>
      <c r="M7127" s="2"/>
      <c r="N7127"/>
      <c r="O7127"/>
      <c r="U7127"/>
      <c r="V7127"/>
    </row>
    <row r="7128" spans="6:22" x14ac:dyDescent="0.2">
      <c r="F7128"/>
      <c r="M7128" s="2"/>
      <c r="N7128"/>
      <c r="O7128"/>
      <c r="U7128"/>
      <c r="V7128"/>
    </row>
    <row r="7129" spans="6:22" x14ac:dyDescent="0.2">
      <c r="F7129"/>
      <c r="M7129" s="2"/>
      <c r="N7129"/>
      <c r="O7129"/>
      <c r="U7129"/>
      <c r="V7129"/>
    </row>
    <row r="7130" spans="6:22" x14ac:dyDescent="0.2">
      <c r="F7130"/>
      <c r="M7130" s="2"/>
      <c r="N7130"/>
      <c r="O7130"/>
      <c r="U7130"/>
      <c r="V7130"/>
    </row>
    <row r="7131" spans="6:22" x14ac:dyDescent="0.2">
      <c r="F7131"/>
      <c r="M7131" s="2"/>
      <c r="N7131"/>
      <c r="O7131"/>
      <c r="U7131"/>
      <c r="V7131"/>
    </row>
    <row r="7132" spans="6:22" x14ac:dyDescent="0.2">
      <c r="F7132"/>
      <c r="M7132" s="2"/>
      <c r="N7132"/>
      <c r="O7132"/>
      <c r="U7132"/>
      <c r="V7132"/>
    </row>
    <row r="7133" spans="6:22" x14ac:dyDescent="0.2">
      <c r="F7133"/>
      <c r="M7133" s="2"/>
      <c r="N7133"/>
      <c r="O7133"/>
      <c r="U7133"/>
      <c r="V7133"/>
    </row>
    <row r="7134" spans="6:22" x14ac:dyDescent="0.2">
      <c r="F7134"/>
      <c r="M7134" s="2"/>
      <c r="N7134"/>
      <c r="O7134"/>
      <c r="U7134"/>
      <c r="V7134"/>
    </row>
    <row r="7135" spans="6:22" x14ac:dyDescent="0.2">
      <c r="F7135"/>
      <c r="M7135" s="2"/>
      <c r="N7135"/>
      <c r="O7135"/>
      <c r="U7135"/>
      <c r="V7135"/>
    </row>
    <row r="7136" spans="6:22" x14ac:dyDescent="0.2">
      <c r="F7136"/>
      <c r="M7136" s="2"/>
      <c r="N7136"/>
      <c r="O7136"/>
      <c r="U7136"/>
      <c r="V7136"/>
    </row>
    <row r="7137" spans="6:22" x14ac:dyDescent="0.2">
      <c r="F7137"/>
      <c r="M7137" s="2"/>
      <c r="N7137"/>
      <c r="O7137"/>
      <c r="U7137"/>
      <c r="V7137"/>
    </row>
    <row r="7138" spans="6:22" x14ac:dyDescent="0.2">
      <c r="F7138"/>
      <c r="M7138" s="2"/>
      <c r="N7138"/>
      <c r="O7138"/>
      <c r="U7138"/>
      <c r="V7138"/>
    </row>
    <row r="7139" spans="6:22" x14ac:dyDescent="0.2">
      <c r="F7139"/>
      <c r="M7139" s="2"/>
      <c r="N7139"/>
      <c r="O7139"/>
      <c r="U7139"/>
      <c r="V7139"/>
    </row>
    <row r="7140" spans="6:22" x14ac:dyDescent="0.2">
      <c r="F7140"/>
      <c r="M7140" s="2"/>
      <c r="N7140"/>
      <c r="O7140"/>
      <c r="U7140"/>
      <c r="V7140"/>
    </row>
    <row r="7141" spans="6:22" x14ac:dyDescent="0.2">
      <c r="F7141"/>
      <c r="M7141" s="2"/>
      <c r="N7141"/>
      <c r="O7141"/>
      <c r="U7141"/>
      <c r="V7141"/>
    </row>
    <row r="7142" spans="6:22" x14ac:dyDescent="0.2">
      <c r="F7142"/>
      <c r="M7142" s="2"/>
      <c r="N7142"/>
      <c r="O7142"/>
      <c r="U7142"/>
      <c r="V7142"/>
    </row>
    <row r="7143" spans="6:22" x14ac:dyDescent="0.2">
      <c r="F7143"/>
      <c r="M7143" s="2"/>
      <c r="N7143"/>
      <c r="O7143"/>
      <c r="U7143"/>
      <c r="V7143"/>
    </row>
    <row r="7144" spans="6:22" x14ac:dyDescent="0.2">
      <c r="F7144"/>
      <c r="M7144" s="2"/>
      <c r="N7144"/>
      <c r="O7144"/>
      <c r="U7144"/>
      <c r="V7144"/>
    </row>
    <row r="7145" spans="6:22" x14ac:dyDescent="0.2">
      <c r="F7145"/>
      <c r="M7145" s="2"/>
      <c r="N7145"/>
      <c r="O7145"/>
      <c r="U7145"/>
      <c r="V7145"/>
    </row>
    <row r="7146" spans="6:22" x14ac:dyDescent="0.2">
      <c r="F7146"/>
      <c r="M7146" s="2"/>
      <c r="N7146"/>
      <c r="O7146"/>
      <c r="U7146"/>
      <c r="V7146"/>
    </row>
    <row r="7147" spans="6:22" x14ac:dyDescent="0.2">
      <c r="F7147"/>
      <c r="M7147" s="2"/>
      <c r="N7147"/>
      <c r="O7147"/>
      <c r="U7147"/>
      <c r="V7147"/>
    </row>
    <row r="7148" spans="6:22" x14ac:dyDescent="0.2">
      <c r="F7148"/>
      <c r="M7148" s="2"/>
      <c r="N7148"/>
      <c r="O7148"/>
      <c r="U7148"/>
      <c r="V7148"/>
    </row>
    <row r="7149" spans="6:22" x14ac:dyDescent="0.2">
      <c r="F7149"/>
      <c r="M7149" s="2"/>
      <c r="N7149"/>
      <c r="O7149"/>
      <c r="U7149"/>
      <c r="V7149"/>
    </row>
    <row r="7150" spans="6:22" x14ac:dyDescent="0.2">
      <c r="F7150"/>
      <c r="M7150" s="2"/>
      <c r="N7150"/>
      <c r="O7150"/>
      <c r="U7150"/>
      <c r="V7150"/>
    </row>
    <row r="7151" spans="6:22" x14ac:dyDescent="0.2">
      <c r="M7151" s="2"/>
    </row>
    <row r="7152" spans="6:22" x14ac:dyDescent="0.2">
      <c r="M7152" s="2"/>
    </row>
    <row r="7153" spans="13:13" x14ac:dyDescent="0.2">
      <c r="M7153" s="2"/>
    </row>
    <row r="7154" spans="13:13" x14ac:dyDescent="0.2">
      <c r="M7154" s="2"/>
    </row>
    <row r="7155" spans="13:13" x14ac:dyDescent="0.2">
      <c r="M7155" s="2"/>
    </row>
    <row r="7156" spans="13:13" x14ac:dyDescent="0.2">
      <c r="M7156" s="2"/>
    </row>
    <row r="7157" spans="13:13" x14ac:dyDescent="0.2">
      <c r="M7157" s="2"/>
    </row>
    <row r="7158" spans="13:13" x14ac:dyDescent="0.2">
      <c r="M7158" s="2"/>
    </row>
    <row r="7159" spans="13:13" x14ac:dyDescent="0.2">
      <c r="M7159" s="2"/>
    </row>
    <row r="7160" spans="13:13" x14ac:dyDescent="0.2">
      <c r="M7160" s="2"/>
    </row>
    <row r="7161" spans="13:13" x14ac:dyDescent="0.2">
      <c r="M7161" s="2"/>
    </row>
    <row r="7162" spans="13:13" x14ac:dyDescent="0.2">
      <c r="M7162" s="2"/>
    </row>
    <row r="7163" spans="13:13" x14ac:dyDescent="0.2">
      <c r="M7163" s="2"/>
    </row>
    <row r="7164" spans="13:13" x14ac:dyDescent="0.2">
      <c r="M7164" s="2"/>
    </row>
    <row r="7165" spans="13:13" x14ac:dyDescent="0.2">
      <c r="M7165" s="2"/>
    </row>
    <row r="7166" spans="13:13" x14ac:dyDescent="0.2">
      <c r="M7166" s="2"/>
    </row>
    <row r="7167" spans="13:13" x14ac:dyDescent="0.2">
      <c r="M7167" s="2"/>
    </row>
    <row r="7168" spans="13:13" x14ac:dyDescent="0.2">
      <c r="M7168" s="2"/>
    </row>
    <row r="7169" spans="6:22" x14ac:dyDescent="0.2">
      <c r="M7169" s="2"/>
    </row>
    <row r="7170" spans="6:22" x14ac:dyDescent="0.2">
      <c r="M7170" s="2"/>
    </row>
    <row r="7171" spans="6:22" x14ac:dyDescent="0.2">
      <c r="F7171"/>
      <c r="M7171" s="2"/>
      <c r="N7171"/>
      <c r="O7171"/>
      <c r="U7171"/>
      <c r="V7171"/>
    </row>
    <row r="7172" spans="6:22" x14ac:dyDescent="0.2">
      <c r="F7172"/>
      <c r="M7172" s="2"/>
      <c r="N7172"/>
      <c r="O7172"/>
      <c r="U7172"/>
      <c r="V7172"/>
    </row>
    <row r="7173" spans="6:22" x14ac:dyDescent="0.2">
      <c r="F7173"/>
      <c r="M7173" s="2"/>
      <c r="N7173"/>
      <c r="O7173"/>
      <c r="U7173"/>
      <c r="V7173"/>
    </row>
    <row r="7174" spans="6:22" x14ac:dyDescent="0.2">
      <c r="F7174"/>
      <c r="M7174" s="2"/>
      <c r="N7174"/>
      <c r="O7174"/>
      <c r="U7174"/>
      <c r="V7174"/>
    </row>
    <row r="7175" spans="6:22" x14ac:dyDescent="0.2">
      <c r="F7175"/>
      <c r="M7175" s="2"/>
      <c r="N7175"/>
      <c r="O7175"/>
      <c r="U7175"/>
      <c r="V7175"/>
    </row>
    <row r="7176" spans="6:22" x14ac:dyDescent="0.2">
      <c r="F7176"/>
      <c r="M7176" s="2"/>
      <c r="N7176"/>
      <c r="O7176"/>
      <c r="U7176"/>
      <c r="V7176"/>
    </row>
    <row r="7177" spans="6:22" x14ac:dyDescent="0.2">
      <c r="F7177"/>
      <c r="M7177" s="2"/>
      <c r="N7177"/>
      <c r="O7177"/>
      <c r="U7177"/>
      <c r="V7177"/>
    </row>
    <row r="7178" spans="6:22" x14ac:dyDescent="0.2">
      <c r="F7178"/>
      <c r="M7178" s="2"/>
      <c r="N7178"/>
      <c r="O7178"/>
      <c r="U7178"/>
      <c r="V7178"/>
    </row>
    <row r="7179" spans="6:22" x14ac:dyDescent="0.2">
      <c r="F7179"/>
      <c r="M7179" s="2"/>
      <c r="N7179"/>
      <c r="O7179"/>
      <c r="U7179"/>
      <c r="V7179"/>
    </row>
    <row r="7180" spans="6:22" x14ac:dyDescent="0.2">
      <c r="F7180"/>
      <c r="M7180" s="2"/>
      <c r="N7180"/>
      <c r="O7180"/>
      <c r="U7180"/>
      <c r="V7180"/>
    </row>
    <row r="7181" spans="6:22" x14ac:dyDescent="0.2">
      <c r="F7181"/>
      <c r="M7181" s="2"/>
      <c r="N7181"/>
      <c r="O7181"/>
      <c r="U7181"/>
      <c r="V7181"/>
    </row>
    <row r="7182" spans="6:22" x14ac:dyDescent="0.2">
      <c r="F7182"/>
      <c r="M7182" s="2"/>
      <c r="N7182"/>
      <c r="O7182"/>
      <c r="U7182"/>
      <c r="V7182"/>
    </row>
    <row r="7183" spans="6:22" x14ac:dyDescent="0.2">
      <c r="F7183"/>
      <c r="M7183" s="2"/>
      <c r="N7183"/>
      <c r="O7183"/>
      <c r="U7183"/>
      <c r="V7183"/>
    </row>
    <row r="7184" spans="6:22" x14ac:dyDescent="0.2">
      <c r="F7184"/>
      <c r="M7184" s="2"/>
      <c r="N7184"/>
      <c r="O7184"/>
      <c r="U7184"/>
      <c r="V7184"/>
    </row>
    <row r="7185" spans="6:22" x14ac:dyDescent="0.2">
      <c r="F7185"/>
      <c r="M7185" s="2"/>
      <c r="N7185"/>
      <c r="O7185"/>
      <c r="U7185"/>
      <c r="V7185"/>
    </row>
    <row r="7186" spans="6:22" x14ac:dyDescent="0.2">
      <c r="F7186"/>
      <c r="M7186" s="2"/>
      <c r="N7186"/>
      <c r="O7186"/>
      <c r="U7186"/>
      <c r="V7186"/>
    </row>
    <row r="7187" spans="6:22" x14ac:dyDescent="0.2">
      <c r="F7187"/>
      <c r="M7187" s="2"/>
      <c r="N7187"/>
      <c r="O7187"/>
      <c r="U7187"/>
      <c r="V7187"/>
    </row>
    <row r="7188" spans="6:22" x14ac:dyDescent="0.2">
      <c r="M7188" s="2"/>
    </row>
    <row r="7189" spans="6:22" x14ac:dyDescent="0.2">
      <c r="M7189" s="2"/>
    </row>
    <row r="7190" spans="6:22" x14ac:dyDescent="0.2">
      <c r="M7190" s="2"/>
    </row>
    <row r="7191" spans="6:22" x14ac:dyDescent="0.2">
      <c r="F7191"/>
      <c r="M7191" s="2"/>
      <c r="N7191"/>
      <c r="O7191"/>
      <c r="U7191"/>
      <c r="V7191"/>
    </row>
    <row r="7192" spans="6:22" x14ac:dyDescent="0.2">
      <c r="F7192"/>
      <c r="M7192" s="2"/>
      <c r="N7192"/>
      <c r="O7192"/>
      <c r="U7192"/>
      <c r="V7192"/>
    </row>
    <row r="7193" spans="6:22" x14ac:dyDescent="0.2">
      <c r="F7193"/>
      <c r="M7193" s="2"/>
      <c r="N7193"/>
      <c r="O7193"/>
      <c r="U7193"/>
      <c r="V7193"/>
    </row>
    <row r="7194" spans="6:22" x14ac:dyDescent="0.2">
      <c r="F7194"/>
      <c r="M7194" s="2"/>
      <c r="N7194"/>
      <c r="O7194"/>
      <c r="U7194"/>
      <c r="V7194"/>
    </row>
    <row r="7195" spans="6:22" x14ac:dyDescent="0.2">
      <c r="F7195"/>
      <c r="M7195" s="2"/>
      <c r="N7195"/>
      <c r="O7195"/>
      <c r="U7195"/>
      <c r="V7195"/>
    </row>
    <row r="7196" spans="6:22" x14ac:dyDescent="0.2">
      <c r="F7196"/>
      <c r="M7196" s="2"/>
      <c r="N7196"/>
      <c r="O7196"/>
      <c r="U7196"/>
      <c r="V7196"/>
    </row>
    <row r="7197" spans="6:22" x14ac:dyDescent="0.2">
      <c r="F7197"/>
      <c r="M7197" s="2"/>
      <c r="N7197"/>
      <c r="O7197"/>
      <c r="U7197"/>
      <c r="V7197"/>
    </row>
    <row r="7198" spans="6:22" x14ac:dyDescent="0.2">
      <c r="F7198"/>
      <c r="M7198" s="2"/>
      <c r="N7198"/>
      <c r="O7198"/>
      <c r="U7198"/>
      <c r="V7198"/>
    </row>
    <row r="7199" spans="6:22" x14ac:dyDescent="0.2">
      <c r="F7199"/>
      <c r="M7199" s="2"/>
      <c r="N7199"/>
      <c r="O7199"/>
      <c r="U7199"/>
      <c r="V7199"/>
    </row>
    <row r="7200" spans="6:22" x14ac:dyDescent="0.2">
      <c r="F7200"/>
      <c r="M7200" s="2"/>
      <c r="N7200"/>
      <c r="O7200"/>
      <c r="U7200"/>
      <c r="V7200"/>
    </row>
    <row r="7201" spans="6:22" x14ac:dyDescent="0.2">
      <c r="F7201"/>
      <c r="M7201" s="2"/>
      <c r="N7201"/>
      <c r="O7201"/>
      <c r="U7201"/>
      <c r="V7201"/>
    </row>
    <row r="7202" spans="6:22" x14ac:dyDescent="0.2">
      <c r="F7202"/>
      <c r="M7202" s="2"/>
      <c r="N7202"/>
      <c r="O7202"/>
      <c r="U7202"/>
      <c r="V7202"/>
    </row>
    <row r="7203" spans="6:22" x14ac:dyDescent="0.2">
      <c r="F7203"/>
      <c r="M7203" s="2"/>
      <c r="N7203"/>
      <c r="O7203"/>
      <c r="U7203"/>
      <c r="V7203"/>
    </row>
    <row r="7204" spans="6:22" x14ac:dyDescent="0.2">
      <c r="F7204"/>
      <c r="M7204" s="2"/>
      <c r="N7204"/>
      <c r="O7204"/>
      <c r="U7204"/>
      <c r="V7204"/>
    </row>
    <row r="7205" spans="6:22" x14ac:dyDescent="0.2">
      <c r="F7205"/>
      <c r="M7205" s="2"/>
      <c r="N7205"/>
      <c r="O7205"/>
      <c r="U7205"/>
      <c r="V7205"/>
    </row>
    <row r="7206" spans="6:22" x14ac:dyDescent="0.2">
      <c r="F7206"/>
      <c r="M7206" s="2"/>
      <c r="N7206"/>
      <c r="O7206"/>
      <c r="U7206"/>
      <c r="V7206"/>
    </row>
    <row r="7207" spans="6:22" x14ac:dyDescent="0.2">
      <c r="F7207"/>
      <c r="M7207" s="2"/>
      <c r="N7207"/>
      <c r="O7207"/>
      <c r="U7207"/>
      <c r="V7207"/>
    </row>
    <row r="7208" spans="6:22" x14ac:dyDescent="0.2">
      <c r="F7208"/>
      <c r="M7208" s="2"/>
      <c r="N7208"/>
      <c r="O7208"/>
      <c r="U7208"/>
      <c r="V7208"/>
    </row>
    <row r="7209" spans="6:22" x14ac:dyDescent="0.2">
      <c r="F7209"/>
      <c r="M7209" s="2"/>
      <c r="N7209"/>
      <c r="O7209"/>
      <c r="U7209"/>
      <c r="V7209"/>
    </row>
    <row r="7210" spans="6:22" x14ac:dyDescent="0.2">
      <c r="F7210"/>
      <c r="M7210" s="2"/>
      <c r="N7210"/>
      <c r="O7210"/>
      <c r="U7210"/>
      <c r="V7210"/>
    </row>
    <row r="7211" spans="6:22" x14ac:dyDescent="0.2">
      <c r="F7211"/>
      <c r="M7211" s="2"/>
      <c r="N7211"/>
      <c r="O7211"/>
      <c r="U7211"/>
      <c r="V7211"/>
    </row>
    <row r="7212" spans="6:22" x14ac:dyDescent="0.2">
      <c r="F7212"/>
      <c r="M7212" s="2"/>
      <c r="N7212"/>
      <c r="O7212"/>
      <c r="U7212"/>
      <c r="V7212"/>
    </row>
    <row r="7213" spans="6:22" x14ac:dyDescent="0.2">
      <c r="F7213"/>
      <c r="M7213" s="2"/>
      <c r="N7213"/>
      <c r="O7213"/>
      <c r="U7213"/>
      <c r="V7213"/>
    </row>
    <row r="7214" spans="6:22" x14ac:dyDescent="0.2">
      <c r="F7214"/>
      <c r="M7214" s="2"/>
      <c r="N7214"/>
      <c r="O7214"/>
      <c r="U7214"/>
      <c r="V7214"/>
    </row>
    <row r="7215" spans="6:22" x14ac:dyDescent="0.2">
      <c r="F7215"/>
      <c r="M7215" s="2"/>
      <c r="N7215"/>
      <c r="O7215"/>
      <c r="U7215"/>
      <c r="V7215"/>
    </row>
    <row r="7216" spans="6:22" x14ac:dyDescent="0.2">
      <c r="F7216"/>
      <c r="M7216" s="2"/>
      <c r="N7216"/>
      <c r="O7216"/>
      <c r="U7216"/>
      <c r="V7216"/>
    </row>
    <row r="7217" spans="6:22" x14ac:dyDescent="0.2">
      <c r="F7217"/>
      <c r="M7217" s="2"/>
      <c r="N7217"/>
      <c r="O7217"/>
      <c r="U7217"/>
      <c r="V7217"/>
    </row>
    <row r="7218" spans="6:22" x14ac:dyDescent="0.2">
      <c r="F7218"/>
      <c r="M7218" s="2"/>
      <c r="N7218"/>
      <c r="O7218"/>
      <c r="U7218"/>
      <c r="V7218"/>
    </row>
    <row r="7219" spans="6:22" x14ac:dyDescent="0.2">
      <c r="F7219"/>
      <c r="M7219" s="2"/>
      <c r="N7219"/>
      <c r="O7219"/>
      <c r="U7219"/>
      <c r="V7219"/>
    </row>
    <row r="7220" spans="6:22" x14ac:dyDescent="0.2">
      <c r="F7220"/>
      <c r="M7220" s="2"/>
      <c r="N7220"/>
      <c r="O7220"/>
      <c r="U7220"/>
      <c r="V7220"/>
    </row>
    <row r="7221" spans="6:22" x14ac:dyDescent="0.2">
      <c r="F7221"/>
      <c r="M7221" s="2"/>
      <c r="N7221"/>
      <c r="O7221"/>
      <c r="U7221"/>
      <c r="V7221"/>
    </row>
    <row r="7222" spans="6:22" x14ac:dyDescent="0.2">
      <c r="F7222"/>
      <c r="M7222" s="2"/>
      <c r="N7222"/>
      <c r="O7222"/>
      <c r="U7222"/>
      <c r="V7222"/>
    </row>
    <row r="7223" spans="6:22" x14ac:dyDescent="0.2">
      <c r="F7223"/>
      <c r="M7223" s="2"/>
      <c r="N7223"/>
      <c r="O7223"/>
      <c r="U7223"/>
      <c r="V7223"/>
    </row>
    <row r="7224" spans="6:22" x14ac:dyDescent="0.2">
      <c r="F7224"/>
      <c r="M7224" s="2"/>
      <c r="N7224"/>
      <c r="O7224"/>
      <c r="U7224"/>
      <c r="V7224"/>
    </row>
    <row r="7225" spans="6:22" x14ac:dyDescent="0.2">
      <c r="F7225"/>
      <c r="M7225" s="2"/>
      <c r="N7225"/>
      <c r="O7225"/>
      <c r="U7225"/>
      <c r="V7225"/>
    </row>
    <row r="7226" spans="6:22" x14ac:dyDescent="0.2">
      <c r="F7226"/>
      <c r="M7226" s="2"/>
      <c r="N7226"/>
      <c r="O7226"/>
      <c r="U7226"/>
      <c r="V7226"/>
    </row>
    <row r="7227" spans="6:22" x14ac:dyDescent="0.2">
      <c r="F7227"/>
      <c r="M7227" s="2"/>
      <c r="N7227"/>
      <c r="O7227"/>
      <c r="U7227"/>
      <c r="V7227"/>
    </row>
    <row r="7228" spans="6:22" x14ac:dyDescent="0.2">
      <c r="F7228"/>
      <c r="M7228" s="2"/>
      <c r="N7228"/>
      <c r="O7228"/>
      <c r="U7228"/>
      <c r="V7228"/>
    </row>
    <row r="7229" spans="6:22" x14ac:dyDescent="0.2">
      <c r="F7229"/>
      <c r="M7229" s="2"/>
      <c r="N7229"/>
      <c r="O7229"/>
      <c r="U7229"/>
      <c r="V7229"/>
    </row>
    <row r="7230" spans="6:22" x14ac:dyDescent="0.2">
      <c r="F7230"/>
      <c r="M7230" s="2"/>
      <c r="N7230"/>
      <c r="O7230"/>
      <c r="U7230"/>
      <c r="V7230"/>
    </row>
    <row r="7231" spans="6:22" x14ac:dyDescent="0.2">
      <c r="F7231"/>
      <c r="M7231" s="2"/>
      <c r="N7231"/>
      <c r="O7231"/>
      <c r="U7231"/>
      <c r="V7231"/>
    </row>
    <row r="7232" spans="6:22" x14ac:dyDescent="0.2">
      <c r="F7232"/>
      <c r="M7232" s="2"/>
      <c r="N7232"/>
      <c r="O7232"/>
      <c r="U7232"/>
      <c r="V7232"/>
    </row>
    <row r="7233" spans="6:22" x14ac:dyDescent="0.2">
      <c r="F7233"/>
      <c r="M7233" s="2"/>
      <c r="N7233"/>
      <c r="O7233"/>
      <c r="U7233"/>
      <c r="V7233"/>
    </row>
    <row r="7234" spans="6:22" x14ac:dyDescent="0.2">
      <c r="F7234"/>
      <c r="M7234" s="2"/>
      <c r="N7234"/>
      <c r="O7234"/>
      <c r="U7234"/>
      <c r="V7234"/>
    </row>
    <row r="7235" spans="6:22" x14ac:dyDescent="0.2">
      <c r="F7235"/>
      <c r="M7235" s="2"/>
      <c r="N7235"/>
      <c r="O7235"/>
      <c r="U7235"/>
      <c r="V7235"/>
    </row>
    <row r="7236" spans="6:22" x14ac:dyDescent="0.2">
      <c r="F7236"/>
      <c r="M7236" s="2"/>
      <c r="N7236"/>
      <c r="O7236"/>
      <c r="U7236"/>
      <c r="V7236"/>
    </row>
    <row r="7237" spans="6:22" x14ac:dyDescent="0.2">
      <c r="F7237"/>
      <c r="M7237" s="2"/>
      <c r="N7237"/>
      <c r="O7237"/>
      <c r="U7237"/>
      <c r="V7237"/>
    </row>
    <row r="7238" spans="6:22" x14ac:dyDescent="0.2">
      <c r="F7238"/>
      <c r="M7238" s="2"/>
      <c r="N7238"/>
      <c r="O7238"/>
      <c r="U7238"/>
      <c r="V7238"/>
    </row>
    <row r="7239" spans="6:22" x14ac:dyDescent="0.2">
      <c r="F7239"/>
      <c r="M7239" s="2"/>
      <c r="N7239"/>
      <c r="O7239"/>
      <c r="U7239"/>
      <c r="V7239"/>
    </row>
    <row r="7240" spans="6:22" x14ac:dyDescent="0.2">
      <c r="F7240"/>
      <c r="M7240" s="2"/>
      <c r="N7240"/>
      <c r="O7240"/>
      <c r="U7240"/>
      <c r="V7240"/>
    </row>
    <row r="7241" spans="6:22" x14ac:dyDescent="0.2">
      <c r="F7241"/>
      <c r="M7241" s="2"/>
      <c r="N7241"/>
      <c r="O7241"/>
      <c r="U7241"/>
      <c r="V7241"/>
    </row>
    <row r="7242" spans="6:22" x14ac:dyDescent="0.2">
      <c r="F7242"/>
      <c r="M7242" s="2"/>
      <c r="N7242"/>
      <c r="O7242"/>
      <c r="U7242"/>
      <c r="V7242"/>
    </row>
    <row r="7243" spans="6:22" x14ac:dyDescent="0.2">
      <c r="F7243"/>
      <c r="M7243" s="2"/>
      <c r="N7243"/>
      <c r="O7243"/>
      <c r="U7243"/>
      <c r="V7243"/>
    </row>
    <row r="7244" spans="6:22" x14ac:dyDescent="0.2">
      <c r="F7244"/>
      <c r="M7244" s="2"/>
      <c r="N7244"/>
      <c r="O7244"/>
      <c r="U7244"/>
      <c r="V7244"/>
    </row>
    <row r="7245" spans="6:22" x14ac:dyDescent="0.2">
      <c r="F7245"/>
      <c r="M7245" s="2"/>
      <c r="N7245"/>
      <c r="O7245"/>
      <c r="U7245"/>
      <c r="V7245"/>
    </row>
    <row r="7246" spans="6:22" x14ac:dyDescent="0.2">
      <c r="F7246"/>
      <c r="M7246" s="2"/>
      <c r="N7246"/>
      <c r="O7246"/>
      <c r="U7246"/>
      <c r="V7246"/>
    </row>
    <row r="7247" spans="6:22" x14ac:dyDescent="0.2">
      <c r="F7247"/>
      <c r="M7247" s="2"/>
      <c r="N7247"/>
      <c r="O7247"/>
      <c r="U7247"/>
      <c r="V7247"/>
    </row>
    <row r="7248" spans="6:22" x14ac:dyDescent="0.2">
      <c r="F7248"/>
      <c r="M7248" s="2"/>
      <c r="N7248"/>
      <c r="O7248"/>
      <c r="U7248"/>
      <c r="V7248"/>
    </row>
    <row r="7249" spans="6:22" x14ac:dyDescent="0.2">
      <c r="F7249"/>
      <c r="M7249" s="2"/>
      <c r="N7249"/>
      <c r="O7249"/>
      <c r="U7249"/>
      <c r="V7249"/>
    </row>
    <row r="7250" spans="6:22" x14ac:dyDescent="0.2">
      <c r="F7250"/>
      <c r="M7250" s="2"/>
      <c r="N7250"/>
      <c r="O7250"/>
      <c r="U7250"/>
      <c r="V7250"/>
    </row>
    <row r="7251" spans="6:22" x14ac:dyDescent="0.2">
      <c r="F7251"/>
      <c r="M7251" s="2"/>
      <c r="N7251"/>
      <c r="O7251"/>
      <c r="U7251"/>
      <c r="V7251"/>
    </row>
    <row r="7252" spans="6:22" x14ac:dyDescent="0.2">
      <c r="F7252"/>
      <c r="M7252" s="2"/>
      <c r="N7252"/>
      <c r="O7252"/>
      <c r="U7252"/>
      <c r="V7252"/>
    </row>
    <row r="7253" spans="6:22" x14ac:dyDescent="0.2">
      <c r="F7253"/>
      <c r="M7253" s="2"/>
      <c r="N7253"/>
      <c r="O7253"/>
      <c r="U7253"/>
      <c r="V7253"/>
    </row>
    <row r="7254" spans="6:22" x14ac:dyDescent="0.2">
      <c r="F7254"/>
      <c r="M7254" s="2"/>
      <c r="N7254"/>
      <c r="O7254"/>
      <c r="U7254"/>
      <c r="V7254"/>
    </row>
    <row r="7255" spans="6:22" x14ac:dyDescent="0.2">
      <c r="F7255"/>
      <c r="M7255" s="2"/>
      <c r="N7255"/>
      <c r="O7255"/>
      <c r="U7255"/>
      <c r="V7255"/>
    </row>
    <row r="7256" spans="6:22" x14ac:dyDescent="0.2">
      <c r="F7256"/>
      <c r="M7256" s="2"/>
      <c r="N7256"/>
      <c r="O7256"/>
      <c r="U7256"/>
      <c r="V7256"/>
    </row>
    <row r="7257" spans="6:22" x14ac:dyDescent="0.2">
      <c r="F7257"/>
      <c r="M7257" s="2"/>
      <c r="N7257"/>
      <c r="O7257"/>
      <c r="U7257"/>
      <c r="V7257"/>
    </row>
    <row r="7258" spans="6:22" x14ac:dyDescent="0.2">
      <c r="F7258"/>
      <c r="M7258" s="2"/>
      <c r="N7258"/>
      <c r="O7258"/>
      <c r="U7258"/>
      <c r="V7258"/>
    </row>
    <row r="7259" spans="6:22" x14ac:dyDescent="0.2">
      <c r="F7259"/>
      <c r="M7259" s="2"/>
      <c r="N7259"/>
      <c r="O7259"/>
      <c r="U7259"/>
      <c r="V7259"/>
    </row>
    <row r="7260" spans="6:22" x14ac:dyDescent="0.2">
      <c r="F7260"/>
      <c r="M7260" s="2"/>
      <c r="N7260"/>
      <c r="O7260"/>
      <c r="U7260"/>
      <c r="V7260"/>
    </row>
    <row r="7261" spans="6:22" x14ac:dyDescent="0.2">
      <c r="F7261"/>
      <c r="M7261" s="2"/>
      <c r="N7261"/>
      <c r="O7261"/>
      <c r="U7261"/>
      <c r="V7261"/>
    </row>
    <row r="7262" spans="6:22" x14ac:dyDescent="0.2">
      <c r="F7262"/>
      <c r="M7262" s="2"/>
      <c r="N7262"/>
      <c r="O7262"/>
      <c r="U7262"/>
      <c r="V7262"/>
    </row>
    <row r="7263" spans="6:22" x14ac:dyDescent="0.2">
      <c r="F7263"/>
      <c r="M7263" s="2"/>
      <c r="N7263"/>
      <c r="O7263"/>
      <c r="U7263"/>
      <c r="V7263"/>
    </row>
    <row r="7264" spans="6:22" x14ac:dyDescent="0.2">
      <c r="F7264"/>
      <c r="M7264" s="2"/>
      <c r="N7264"/>
      <c r="O7264"/>
      <c r="U7264"/>
      <c r="V7264"/>
    </row>
    <row r="7265" spans="6:22" x14ac:dyDescent="0.2">
      <c r="F7265"/>
      <c r="M7265" s="2"/>
      <c r="N7265"/>
      <c r="O7265"/>
      <c r="U7265"/>
      <c r="V7265"/>
    </row>
    <row r="7266" spans="6:22" x14ac:dyDescent="0.2">
      <c r="F7266"/>
      <c r="M7266" s="2"/>
      <c r="N7266"/>
      <c r="O7266"/>
      <c r="U7266"/>
      <c r="V7266"/>
    </row>
    <row r="7267" spans="6:22" x14ac:dyDescent="0.2">
      <c r="F7267"/>
      <c r="M7267" s="2"/>
      <c r="N7267"/>
      <c r="O7267"/>
      <c r="U7267"/>
      <c r="V7267"/>
    </row>
    <row r="7268" spans="6:22" x14ac:dyDescent="0.2">
      <c r="F7268"/>
      <c r="M7268" s="2"/>
      <c r="N7268"/>
      <c r="O7268"/>
      <c r="U7268"/>
      <c r="V7268"/>
    </row>
    <row r="7269" spans="6:22" x14ac:dyDescent="0.2">
      <c r="F7269"/>
      <c r="M7269" s="2"/>
      <c r="N7269"/>
      <c r="O7269"/>
      <c r="U7269"/>
      <c r="V7269"/>
    </row>
    <row r="7270" spans="6:22" x14ac:dyDescent="0.2">
      <c r="F7270"/>
      <c r="M7270" s="2"/>
      <c r="N7270"/>
      <c r="O7270"/>
      <c r="U7270"/>
      <c r="V7270"/>
    </row>
    <row r="7271" spans="6:22" x14ac:dyDescent="0.2">
      <c r="F7271"/>
      <c r="M7271" s="2"/>
      <c r="N7271"/>
      <c r="O7271"/>
      <c r="U7271"/>
      <c r="V7271"/>
    </row>
    <row r="7272" spans="6:22" x14ac:dyDescent="0.2">
      <c r="F7272"/>
      <c r="M7272" s="2"/>
      <c r="N7272"/>
      <c r="O7272"/>
      <c r="U7272"/>
      <c r="V7272"/>
    </row>
    <row r="7273" spans="6:22" x14ac:dyDescent="0.2">
      <c r="F7273"/>
      <c r="M7273" s="2"/>
      <c r="N7273"/>
      <c r="O7273"/>
      <c r="U7273"/>
      <c r="V7273"/>
    </row>
    <row r="7274" spans="6:22" x14ac:dyDescent="0.2">
      <c r="F7274"/>
      <c r="M7274" s="2"/>
      <c r="N7274"/>
      <c r="O7274"/>
      <c r="U7274"/>
      <c r="V7274"/>
    </row>
    <row r="7275" spans="6:22" x14ac:dyDescent="0.2">
      <c r="F7275"/>
      <c r="M7275" s="2"/>
      <c r="N7275"/>
      <c r="O7275"/>
      <c r="U7275"/>
      <c r="V7275"/>
    </row>
    <row r="7276" spans="6:22" x14ac:dyDescent="0.2">
      <c r="F7276"/>
      <c r="M7276" s="2"/>
      <c r="N7276"/>
      <c r="O7276"/>
      <c r="U7276"/>
      <c r="V7276"/>
    </row>
    <row r="7277" spans="6:22" x14ac:dyDescent="0.2">
      <c r="F7277"/>
      <c r="M7277" s="2"/>
      <c r="N7277"/>
      <c r="O7277"/>
      <c r="U7277"/>
      <c r="V7277"/>
    </row>
    <row r="7278" spans="6:22" x14ac:dyDescent="0.2">
      <c r="F7278"/>
      <c r="M7278" s="2"/>
      <c r="N7278"/>
      <c r="O7278"/>
      <c r="U7278"/>
      <c r="V7278"/>
    </row>
    <row r="7279" spans="6:22" x14ac:dyDescent="0.2">
      <c r="F7279"/>
      <c r="M7279" s="2"/>
      <c r="N7279"/>
      <c r="O7279"/>
      <c r="U7279"/>
      <c r="V7279"/>
    </row>
    <row r="7280" spans="6:22" x14ac:dyDescent="0.2">
      <c r="F7280"/>
      <c r="M7280" s="2"/>
      <c r="N7280"/>
      <c r="O7280"/>
      <c r="U7280"/>
      <c r="V7280"/>
    </row>
    <row r="7281" spans="6:22" x14ac:dyDescent="0.2">
      <c r="F7281"/>
      <c r="M7281" s="2"/>
      <c r="N7281"/>
      <c r="O7281"/>
      <c r="U7281"/>
      <c r="V7281"/>
    </row>
    <row r="7282" spans="6:22" x14ac:dyDescent="0.2">
      <c r="F7282"/>
      <c r="M7282" s="2"/>
      <c r="N7282"/>
      <c r="O7282"/>
      <c r="U7282"/>
      <c r="V7282"/>
    </row>
    <row r="7283" spans="6:22" x14ac:dyDescent="0.2">
      <c r="F7283"/>
      <c r="M7283" s="2"/>
      <c r="N7283"/>
      <c r="O7283"/>
      <c r="U7283"/>
      <c r="V7283"/>
    </row>
    <row r="7284" spans="6:22" x14ac:dyDescent="0.2">
      <c r="F7284"/>
      <c r="M7284" s="2"/>
      <c r="N7284"/>
      <c r="O7284"/>
      <c r="U7284"/>
      <c r="V7284"/>
    </row>
    <row r="7285" spans="6:22" x14ac:dyDescent="0.2">
      <c r="F7285"/>
      <c r="M7285" s="2"/>
      <c r="N7285"/>
      <c r="O7285"/>
      <c r="U7285"/>
      <c r="V7285"/>
    </row>
    <row r="7286" spans="6:22" x14ac:dyDescent="0.2">
      <c r="F7286"/>
      <c r="M7286" s="2"/>
      <c r="N7286"/>
      <c r="O7286"/>
      <c r="U7286"/>
      <c r="V7286"/>
    </row>
    <row r="7287" spans="6:22" x14ac:dyDescent="0.2">
      <c r="F7287"/>
      <c r="M7287" s="2"/>
      <c r="N7287"/>
      <c r="O7287"/>
      <c r="U7287"/>
      <c r="V7287"/>
    </row>
    <row r="7288" spans="6:22" x14ac:dyDescent="0.2">
      <c r="F7288"/>
      <c r="M7288" s="2"/>
      <c r="N7288"/>
      <c r="O7288"/>
      <c r="U7288"/>
      <c r="V7288"/>
    </row>
    <row r="7289" spans="6:22" x14ac:dyDescent="0.2">
      <c r="F7289"/>
      <c r="M7289" s="2"/>
      <c r="N7289"/>
      <c r="O7289"/>
      <c r="U7289"/>
      <c r="V7289"/>
    </row>
    <row r="7290" spans="6:22" x14ac:dyDescent="0.2">
      <c r="F7290"/>
      <c r="M7290" s="2"/>
      <c r="N7290"/>
      <c r="O7290"/>
      <c r="U7290"/>
      <c r="V7290"/>
    </row>
    <row r="7291" spans="6:22" x14ac:dyDescent="0.2">
      <c r="F7291"/>
      <c r="M7291" s="2"/>
      <c r="N7291"/>
      <c r="O7291"/>
      <c r="U7291"/>
      <c r="V7291"/>
    </row>
    <row r="7292" spans="6:22" x14ac:dyDescent="0.2">
      <c r="F7292"/>
      <c r="M7292" s="2"/>
      <c r="N7292"/>
      <c r="O7292"/>
      <c r="U7292"/>
      <c r="V7292"/>
    </row>
    <row r="7293" spans="6:22" x14ac:dyDescent="0.2">
      <c r="F7293"/>
      <c r="M7293" s="2"/>
      <c r="N7293"/>
      <c r="O7293"/>
      <c r="U7293"/>
      <c r="V7293"/>
    </row>
    <row r="7294" spans="6:22" x14ac:dyDescent="0.2">
      <c r="F7294"/>
      <c r="M7294" s="2"/>
      <c r="N7294"/>
      <c r="O7294"/>
      <c r="U7294"/>
      <c r="V7294"/>
    </row>
    <row r="7295" spans="6:22" x14ac:dyDescent="0.2">
      <c r="F7295"/>
      <c r="M7295" s="2"/>
      <c r="N7295"/>
      <c r="O7295"/>
      <c r="U7295"/>
      <c r="V7295"/>
    </row>
    <row r="7296" spans="6:22" x14ac:dyDescent="0.2">
      <c r="F7296"/>
      <c r="M7296" s="2"/>
      <c r="N7296"/>
      <c r="O7296"/>
      <c r="U7296"/>
      <c r="V7296"/>
    </row>
    <row r="7297" spans="6:22" x14ac:dyDescent="0.2">
      <c r="F7297"/>
      <c r="M7297" s="2"/>
      <c r="N7297"/>
      <c r="O7297"/>
      <c r="U7297"/>
      <c r="V7297"/>
    </row>
    <row r="7298" spans="6:22" x14ac:dyDescent="0.2">
      <c r="F7298"/>
      <c r="M7298" s="2"/>
      <c r="N7298"/>
      <c r="O7298"/>
      <c r="U7298"/>
      <c r="V7298"/>
    </row>
    <row r="7299" spans="6:22" x14ac:dyDescent="0.2">
      <c r="F7299"/>
      <c r="M7299" s="2"/>
      <c r="N7299"/>
      <c r="O7299"/>
      <c r="U7299"/>
      <c r="V7299"/>
    </row>
    <row r="7300" spans="6:22" x14ac:dyDescent="0.2">
      <c r="F7300"/>
      <c r="M7300" s="2"/>
      <c r="N7300"/>
      <c r="O7300"/>
      <c r="U7300"/>
      <c r="V7300"/>
    </row>
    <row r="7301" spans="6:22" x14ac:dyDescent="0.2">
      <c r="F7301"/>
      <c r="M7301" s="2"/>
      <c r="N7301"/>
      <c r="O7301"/>
      <c r="U7301"/>
      <c r="V7301"/>
    </row>
    <row r="7302" spans="6:22" x14ac:dyDescent="0.2">
      <c r="F7302"/>
      <c r="M7302" s="2"/>
      <c r="N7302"/>
      <c r="O7302"/>
      <c r="U7302"/>
      <c r="V7302"/>
    </row>
    <row r="7303" spans="6:22" x14ac:dyDescent="0.2">
      <c r="F7303"/>
      <c r="M7303" s="2"/>
      <c r="N7303"/>
      <c r="O7303"/>
      <c r="U7303"/>
      <c r="V7303"/>
    </row>
    <row r="7304" spans="6:22" x14ac:dyDescent="0.2">
      <c r="F7304"/>
      <c r="M7304" s="2"/>
      <c r="N7304"/>
      <c r="O7304"/>
      <c r="U7304"/>
      <c r="V7304"/>
    </row>
    <row r="7305" spans="6:22" x14ac:dyDescent="0.2">
      <c r="F7305"/>
      <c r="M7305" s="2"/>
      <c r="N7305"/>
      <c r="O7305"/>
      <c r="U7305"/>
      <c r="V7305"/>
    </row>
    <row r="7306" spans="6:22" x14ac:dyDescent="0.2">
      <c r="F7306"/>
      <c r="M7306" s="2"/>
      <c r="N7306"/>
      <c r="O7306"/>
      <c r="U7306"/>
      <c r="V7306"/>
    </row>
    <row r="7307" spans="6:22" x14ac:dyDescent="0.2">
      <c r="F7307"/>
      <c r="M7307" s="2"/>
      <c r="N7307"/>
      <c r="O7307"/>
      <c r="U7307"/>
      <c r="V7307"/>
    </row>
    <row r="7308" spans="6:22" x14ac:dyDescent="0.2">
      <c r="F7308"/>
      <c r="M7308" s="2"/>
      <c r="N7308"/>
      <c r="O7308"/>
      <c r="U7308"/>
      <c r="V7308"/>
    </row>
    <row r="7309" spans="6:22" x14ac:dyDescent="0.2">
      <c r="F7309"/>
      <c r="M7309" s="2"/>
      <c r="N7309"/>
      <c r="O7309"/>
      <c r="U7309"/>
      <c r="V7309"/>
    </row>
    <row r="7310" spans="6:22" x14ac:dyDescent="0.2">
      <c r="F7310"/>
      <c r="M7310" s="2"/>
      <c r="N7310"/>
      <c r="O7310"/>
      <c r="U7310"/>
      <c r="V7310"/>
    </row>
    <row r="7311" spans="6:22" x14ac:dyDescent="0.2">
      <c r="F7311"/>
      <c r="M7311" s="2"/>
      <c r="N7311"/>
      <c r="O7311"/>
      <c r="U7311"/>
      <c r="V7311"/>
    </row>
    <row r="7312" spans="6:22" x14ac:dyDescent="0.2">
      <c r="F7312"/>
      <c r="M7312" s="2"/>
      <c r="N7312"/>
      <c r="O7312"/>
      <c r="U7312"/>
      <c r="V7312"/>
    </row>
    <row r="7313" spans="6:22" x14ac:dyDescent="0.2">
      <c r="F7313"/>
      <c r="M7313" s="2"/>
      <c r="N7313"/>
      <c r="O7313"/>
      <c r="U7313"/>
      <c r="V7313"/>
    </row>
    <row r="7314" spans="6:22" x14ac:dyDescent="0.2">
      <c r="F7314"/>
      <c r="M7314" s="2"/>
      <c r="N7314"/>
      <c r="O7314"/>
      <c r="U7314"/>
      <c r="V7314"/>
    </row>
    <row r="7315" spans="6:22" x14ac:dyDescent="0.2">
      <c r="F7315"/>
      <c r="M7315" s="2"/>
      <c r="N7315"/>
      <c r="O7315"/>
      <c r="U7315"/>
      <c r="V7315"/>
    </row>
    <row r="7316" spans="6:22" x14ac:dyDescent="0.2">
      <c r="F7316"/>
      <c r="M7316" s="2"/>
      <c r="N7316"/>
      <c r="O7316"/>
      <c r="U7316"/>
      <c r="V7316"/>
    </row>
    <row r="7317" spans="6:22" x14ac:dyDescent="0.2">
      <c r="F7317"/>
      <c r="M7317" s="2"/>
      <c r="N7317"/>
      <c r="O7317"/>
      <c r="U7317"/>
      <c r="V7317"/>
    </row>
    <row r="7318" spans="6:22" x14ac:dyDescent="0.2">
      <c r="F7318"/>
      <c r="M7318" s="2"/>
      <c r="N7318"/>
      <c r="O7318"/>
      <c r="U7318"/>
      <c r="V7318"/>
    </row>
    <row r="7319" spans="6:22" x14ac:dyDescent="0.2">
      <c r="F7319"/>
      <c r="M7319" s="2"/>
      <c r="N7319"/>
      <c r="O7319"/>
      <c r="U7319"/>
      <c r="V7319"/>
    </row>
    <row r="7320" spans="6:22" x14ac:dyDescent="0.2">
      <c r="F7320"/>
      <c r="M7320" s="2"/>
      <c r="N7320"/>
      <c r="O7320"/>
      <c r="U7320"/>
      <c r="V7320"/>
    </row>
    <row r="7321" spans="6:22" x14ac:dyDescent="0.2">
      <c r="F7321"/>
      <c r="M7321" s="2"/>
      <c r="N7321"/>
      <c r="O7321"/>
      <c r="U7321"/>
      <c r="V7321"/>
    </row>
    <row r="7322" spans="6:22" x14ac:dyDescent="0.2">
      <c r="F7322"/>
      <c r="M7322" s="2"/>
      <c r="N7322"/>
      <c r="O7322"/>
      <c r="U7322"/>
      <c r="V7322"/>
    </row>
    <row r="7323" spans="6:22" x14ac:dyDescent="0.2">
      <c r="F7323"/>
      <c r="M7323" s="2"/>
      <c r="N7323"/>
      <c r="O7323"/>
      <c r="U7323"/>
      <c r="V7323"/>
    </row>
    <row r="7324" spans="6:22" x14ac:dyDescent="0.2">
      <c r="F7324"/>
      <c r="M7324" s="2"/>
      <c r="N7324"/>
      <c r="O7324"/>
      <c r="U7324"/>
      <c r="V7324"/>
    </row>
    <row r="7325" spans="6:22" x14ac:dyDescent="0.2">
      <c r="F7325"/>
      <c r="M7325" s="2"/>
      <c r="N7325"/>
      <c r="O7325"/>
      <c r="U7325"/>
      <c r="V7325"/>
    </row>
    <row r="7326" spans="6:22" x14ac:dyDescent="0.2">
      <c r="F7326"/>
      <c r="M7326" s="2"/>
      <c r="N7326"/>
      <c r="O7326"/>
      <c r="U7326"/>
      <c r="V7326"/>
    </row>
    <row r="7327" spans="6:22" x14ac:dyDescent="0.2">
      <c r="F7327"/>
      <c r="M7327" s="2"/>
      <c r="N7327"/>
      <c r="O7327"/>
      <c r="U7327"/>
      <c r="V7327"/>
    </row>
    <row r="7328" spans="6:22" x14ac:dyDescent="0.2">
      <c r="F7328"/>
      <c r="M7328" s="2"/>
      <c r="N7328"/>
      <c r="O7328"/>
      <c r="U7328"/>
      <c r="V7328"/>
    </row>
    <row r="7329" spans="6:22" x14ac:dyDescent="0.2">
      <c r="F7329"/>
      <c r="M7329" s="2"/>
      <c r="N7329"/>
      <c r="O7329"/>
      <c r="U7329"/>
      <c r="V7329"/>
    </row>
    <row r="7330" spans="6:22" x14ac:dyDescent="0.2">
      <c r="F7330"/>
      <c r="M7330" s="2"/>
      <c r="N7330"/>
      <c r="O7330"/>
      <c r="U7330"/>
      <c r="V7330"/>
    </row>
    <row r="7331" spans="6:22" x14ac:dyDescent="0.2">
      <c r="F7331"/>
      <c r="M7331" s="2"/>
      <c r="N7331"/>
      <c r="O7331"/>
      <c r="U7331"/>
      <c r="V7331"/>
    </row>
    <row r="7332" spans="6:22" x14ac:dyDescent="0.2">
      <c r="F7332"/>
      <c r="M7332" s="2"/>
      <c r="N7332"/>
      <c r="O7332"/>
      <c r="U7332"/>
      <c r="V7332"/>
    </row>
    <row r="7333" spans="6:22" x14ac:dyDescent="0.2">
      <c r="F7333"/>
      <c r="M7333" s="2"/>
      <c r="N7333"/>
      <c r="O7333"/>
      <c r="U7333"/>
      <c r="V7333"/>
    </row>
    <row r="7334" spans="6:22" x14ac:dyDescent="0.2">
      <c r="F7334"/>
      <c r="M7334" s="2"/>
      <c r="N7334"/>
      <c r="O7334"/>
      <c r="U7334"/>
      <c r="V7334"/>
    </row>
    <row r="7335" spans="6:22" x14ac:dyDescent="0.2">
      <c r="F7335"/>
      <c r="M7335" s="2"/>
      <c r="N7335"/>
      <c r="O7335"/>
      <c r="U7335"/>
      <c r="V7335"/>
    </row>
    <row r="7336" spans="6:22" x14ac:dyDescent="0.2">
      <c r="F7336"/>
      <c r="M7336" s="2"/>
      <c r="N7336"/>
      <c r="O7336"/>
      <c r="U7336"/>
      <c r="V7336"/>
    </row>
    <row r="7337" spans="6:22" x14ac:dyDescent="0.2">
      <c r="F7337"/>
      <c r="M7337" s="2"/>
      <c r="N7337"/>
      <c r="O7337"/>
      <c r="U7337"/>
      <c r="V7337"/>
    </row>
    <row r="7338" spans="6:22" x14ac:dyDescent="0.2">
      <c r="F7338"/>
      <c r="M7338" s="2"/>
      <c r="N7338"/>
      <c r="O7338"/>
      <c r="U7338"/>
      <c r="V7338"/>
    </row>
    <row r="7339" spans="6:22" x14ac:dyDescent="0.2">
      <c r="F7339"/>
      <c r="M7339" s="2"/>
      <c r="N7339"/>
      <c r="O7339"/>
      <c r="U7339"/>
      <c r="V7339"/>
    </row>
    <row r="7340" spans="6:22" x14ac:dyDescent="0.2">
      <c r="F7340"/>
      <c r="M7340" s="2"/>
      <c r="N7340"/>
      <c r="O7340"/>
      <c r="U7340"/>
      <c r="V7340"/>
    </row>
    <row r="7341" spans="6:22" x14ac:dyDescent="0.2">
      <c r="F7341"/>
      <c r="M7341" s="2"/>
      <c r="N7341"/>
      <c r="O7341"/>
      <c r="U7341"/>
      <c r="V7341"/>
    </row>
    <row r="7342" spans="6:22" x14ac:dyDescent="0.2">
      <c r="F7342"/>
      <c r="M7342" s="2"/>
      <c r="N7342"/>
      <c r="O7342"/>
      <c r="U7342"/>
      <c r="V7342"/>
    </row>
    <row r="7343" spans="6:22" x14ac:dyDescent="0.2">
      <c r="F7343"/>
      <c r="M7343" s="2"/>
      <c r="N7343"/>
      <c r="O7343"/>
      <c r="U7343"/>
      <c r="V7343"/>
    </row>
    <row r="7344" spans="6:22" x14ac:dyDescent="0.2">
      <c r="F7344"/>
      <c r="M7344" s="2"/>
      <c r="N7344"/>
      <c r="O7344"/>
      <c r="U7344"/>
      <c r="V7344"/>
    </row>
    <row r="7345" spans="6:22" x14ac:dyDescent="0.2">
      <c r="F7345"/>
      <c r="M7345" s="2"/>
      <c r="N7345"/>
      <c r="O7345"/>
      <c r="U7345"/>
      <c r="V7345"/>
    </row>
    <row r="7346" spans="6:22" x14ac:dyDescent="0.2">
      <c r="F7346"/>
      <c r="M7346" s="2"/>
      <c r="N7346"/>
      <c r="O7346"/>
      <c r="U7346"/>
      <c r="V7346"/>
    </row>
    <row r="7347" spans="6:22" x14ac:dyDescent="0.2">
      <c r="F7347"/>
      <c r="M7347" s="2"/>
      <c r="N7347"/>
      <c r="O7347"/>
      <c r="U7347"/>
      <c r="V7347"/>
    </row>
    <row r="7348" spans="6:22" x14ac:dyDescent="0.2">
      <c r="F7348"/>
      <c r="M7348" s="2"/>
      <c r="N7348"/>
      <c r="O7348"/>
      <c r="U7348"/>
      <c r="V7348"/>
    </row>
    <row r="7349" spans="6:22" x14ac:dyDescent="0.2">
      <c r="F7349"/>
      <c r="M7349" s="2"/>
      <c r="N7349"/>
      <c r="O7349"/>
      <c r="U7349"/>
      <c r="V7349"/>
    </row>
    <row r="7350" spans="6:22" x14ac:dyDescent="0.2">
      <c r="F7350"/>
      <c r="M7350" s="2"/>
      <c r="N7350"/>
      <c r="O7350"/>
      <c r="U7350"/>
      <c r="V7350"/>
    </row>
    <row r="7351" spans="6:22" x14ac:dyDescent="0.2">
      <c r="F7351"/>
      <c r="M7351" s="2"/>
      <c r="N7351"/>
      <c r="O7351"/>
      <c r="U7351"/>
      <c r="V7351"/>
    </row>
    <row r="7352" spans="6:22" x14ac:dyDescent="0.2">
      <c r="F7352"/>
      <c r="M7352" s="2"/>
      <c r="N7352"/>
      <c r="O7352"/>
      <c r="U7352"/>
      <c r="V7352"/>
    </row>
    <row r="7353" spans="6:22" x14ac:dyDescent="0.2">
      <c r="F7353"/>
      <c r="M7353" s="2"/>
      <c r="N7353"/>
      <c r="O7353"/>
      <c r="U7353"/>
      <c r="V7353"/>
    </row>
    <row r="7354" spans="6:22" x14ac:dyDescent="0.2">
      <c r="F7354"/>
      <c r="M7354" s="2"/>
      <c r="N7354"/>
      <c r="O7354"/>
      <c r="U7354"/>
      <c r="V7354"/>
    </row>
    <row r="7355" spans="6:22" x14ac:dyDescent="0.2">
      <c r="F7355"/>
      <c r="M7355" s="2"/>
      <c r="N7355"/>
      <c r="O7355"/>
      <c r="U7355"/>
      <c r="V7355"/>
    </row>
    <row r="7356" spans="6:22" x14ac:dyDescent="0.2">
      <c r="M7356" s="2"/>
    </row>
    <row r="7357" spans="6:22" x14ac:dyDescent="0.2">
      <c r="M7357" s="2"/>
    </row>
    <row r="7358" spans="6:22" x14ac:dyDescent="0.2">
      <c r="M7358" s="2"/>
    </row>
    <row r="7359" spans="6:22" x14ac:dyDescent="0.2">
      <c r="M7359" s="2"/>
    </row>
    <row r="7360" spans="6:22" x14ac:dyDescent="0.2">
      <c r="M7360" s="2"/>
    </row>
    <row r="7361" spans="6:22" x14ac:dyDescent="0.2">
      <c r="M7361" s="2"/>
    </row>
    <row r="7362" spans="6:22" x14ac:dyDescent="0.2">
      <c r="M7362" s="2"/>
    </row>
    <row r="7363" spans="6:22" x14ac:dyDescent="0.2">
      <c r="M7363" s="2"/>
    </row>
    <row r="7364" spans="6:22" x14ac:dyDescent="0.2">
      <c r="M7364" s="2"/>
    </row>
    <row r="7365" spans="6:22" x14ac:dyDescent="0.2">
      <c r="M7365" s="2"/>
    </row>
    <row r="7366" spans="6:22" x14ac:dyDescent="0.2">
      <c r="M7366" s="2"/>
    </row>
    <row r="7367" spans="6:22" x14ac:dyDescent="0.2">
      <c r="M7367" s="2"/>
    </row>
    <row r="7368" spans="6:22" x14ac:dyDescent="0.2">
      <c r="M7368" s="2"/>
    </row>
    <row r="7369" spans="6:22" x14ac:dyDescent="0.2">
      <c r="M7369" s="2"/>
    </row>
    <row r="7370" spans="6:22" x14ac:dyDescent="0.2">
      <c r="M7370" s="2"/>
    </row>
    <row r="7371" spans="6:22" x14ac:dyDescent="0.2">
      <c r="M7371" s="2"/>
    </row>
    <row r="7372" spans="6:22" x14ac:dyDescent="0.2">
      <c r="F7372"/>
      <c r="M7372" s="2"/>
      <c r="N7372"/>
      <c r="O7372"/>
      <c r="U7372"/>
      <c r="V7372"/>
    </row>
    <row r="7373" spans="6:22" x14ac:dyDescent="0.2">
      <c r="F7373"/>
      <c r="M7373" s="2"/>
      <c r="N7373"/>
      <c r="O7373"/>
      <c r="U7373"/>
      <c r="V7373"/>
    </row>
    <row r="7374" spans="6:22" x14ac:dyDescent="0.2">
      <c r="F7374"/>
      <c r="M7374" s="2"/>
      <c r="N7374"/>
      <c r="O7374"/>
      <c r="U7374"/>
      <c r="V7374"/>
    </row>
    <row r="7375" spans="6:22" x14ac:dyDescent="0.2">
      <c r="F7375"/>
      <c r="M7375" s="2"/>
      <c r="N7375"/>
      <c r="O7375"/>
      <c r="U7375"/>
      <c r="V7375"/>
    </row>
    <row r="7376" spans="6:22" x14ac:dyDescent="0.2">
      <c r="F7376"/>
      <c r="M7376" s="2"/>
      <c r="N7376"/>
      <c r="O7376"/>
      <c r="U7376"/>
      <c r="V7376"/>
    </row>
    <row r="7377" spans="6:22" x14ac:dyDescent="0.2">
      <c r="F7377"/>
      <c r="M7377" s="2"/>
      <c r="N7377"/>
      <c r="O7377"/>
      <c r="U7377"/>
      <c r="V7377"/>
    </row>
    <row r="7378" spans="6:22" x14ac:dyDescent="0.2">
      <c r="F7378"/>
      <c r="M7378" s="2"/>
      <c r="N7378"/>
      <c r="O7378"/>
      <c r="U7378"/>
      <c r="V7378"/>
    </row>
    <row r="7379" spans="6:22" x14ac:dyDescent="0.2">
      <c r="F7379"/>
      <c r="M7379" s="2"/>
      <c r="N7379"/>
      <c r="O7379"/>
      <c r="U7379"/>
      <c r="V7379"/>
    </row>
    <row r="7380" spans="6:22" x14ac:dyDescent="0.2">
      <c r="F7380"/>
      <c r="M7380" s="2"/>
      <c r="N7380"/>
      <c r="O7380"/>
      <c r="U7380"/>
      <c r="V7380"/>
    </row>
    <row r="7381" spans="6:22" x14ac:dyDescent="0.2">
      <c r="F7381"/>
      <c r="M7381" s="2"/>
      <c r="N7381"/>
      <c r="O7381"/>
      <c r="U7381"/>
      <c r="V7381"/>
    </row>
    <row r="7382" spans="6:22" x14ac:dyDescent="0.2">
      <c r="F7382"/>
      <c r="M7382" s="2"/>
      <c r="N7382"/>
      <c r="O7382"/>
      <c r="U7382"/>
      <c r="V7382"/>
    </row>
    <row r="7383" spans="6:22" x14ac:dyDescent="0.2">
      <c r="F7383"/>
      <c r="M7383" s="2"/>
      <c r="N7383"/>
      <c r="O7383"/>
      <c r="U7383"/>
      <c r="V7383"/>
    </row>
    <row r="7384" spans="6:22" x14ac:dyDescent="0.2">
      <c r="F7384"/>
      <c r="M7384" s="2"/>
      <c r="N7384"/>
      <c r="O7384"/>
      <c r="U7384"/>
      <c r="V7384"/>
    </row>
    <row r="7385" spans="6:22" x14ac:dyDescent="0.2">
      <c r="F7385"/>
      <c r="M7385" s="2"/>
      <c r="N7385"/>
      <c r="O7385"/>
      <c r="U7385"/>
      <c r="V7385"/>
    </row>
    <row r="7386" spans="6:22" x14ac:dyDescent="0.2">
      <c r="F7386"/>
      <c r="M7386" s="2"/>
      <c r="N7386"/>
      <c r="O7386"/>
      <c r="U7386"/>
      <c r="V7386"/>
    </row>
    <row r="7387" spans="6:22" x14ac:dyDescent="0.2">
      <c r="F7387"/>
      <c r="M7387" s="2"/>
      <c r="N7387"/>
      <c r="O7387"/>
      <c r="U7387"/>
      <c r="V7387"/>
    </row>
    <row r="7388" spans="6:22" x14ac:dyDescent="0.2">
      <c r="F7388"/>
      <c r="M7388" s="2"/>
      <c r="N7388"/>
      <c r="O7388"/>
      <c r="U7388"/>
      <c r="V7388"/>
    </row>
    <row r="7389" spans="6:22" x14ac:dyDescent="0.2">
      <c r="F7389"/>
      <c r="M7389" s="2"/>
      <c r="N7389"/>
      <c r="O7389"/>
      <c r="U7389"/>
      <c r="V7389"/>
    </row>
    <row r="7390" spans="6:22" x14ac:dyDescent="0.2">
      <c r="F7390"/>
      <c r="M7390" s="2"/>
      <c r="N7390"/>
      <c r="O7390"/>
      <c r="U7390"/>
      <c r="V7390"/>
    </row>
    <row r="7391" spans="6:22" x14ac:dyDescent="0.2">
      <c r="F7391"/>
      <c r="M7391" s="2"/>
      <c r="N7391"/>
      <c r="O7391"/>
      <c r="U7391"/>
      <c r="V7391"/>
    </row>
    <row r="7392" spans="6:22" x14ac:dyDescent="0.2">
      <c r="F7392"/>
      <c r="M7392" s="2"/>
      <c r="N7392"/>
      <c r="O7392"/>
      <c r="U7392"/>
      <c r="V7392"/>
    </row>
    <row r="7393" spans="6:22" x14ac:dyDescent="0.2">
      <c r="F7393"/>
      <c r="M7393" s="2"/>
      <c r="N7393"/>
      <c r="O7393"/>
      <c r="U7393"/>
      <c r="V7393"/>
    </row>
    <row r="7394" spans="6:22" x14ac:dyDescent="0.2">
      <c r="F7394"/>
      <c r="M7394" s="2"/>
      <c r="N7394"/>
      <c r="O7394"/>
      <c r="U7394"/>
      <c r="V7394"/>
    </row>
    <row r="7395" spans="6:22" x14ac:dyDescent="0.2">
      <c r="F7395"/>
      <c r="M7395" s="2"/>
      <c r="N7395"/>
      <c r="O7395"/>
      <c r="U7395"/>
      <c r="V7395"/>
    </row>
    <row r="7396" spans="6:22" x14ac:dyDescent="0.2">
      <c r="F7396"/>
      <c r="M7396" s="2"/>
      <c r="N7396"/>
      <c r="O7396"/>
      <c r="U7396"/>
      <c r="V7396"/>
    </row>
    <row r="7397" spans="6:22" x14ac:dyDescent="0.2">
      <c r="F7397"/>
      <c r="M7397" s="2"/>
      <c r="N7397"/>
      <c r="O7397"/>
      <c r="U7397"/>
      <c r="V7397"/>
    </row>
    <row r="7398" spans="6:22" x14ac:dyDescent="0.2">
      <c r="F7398"/>
      <c r="M7398" s="2"/>
      <c r="N7398"/>
      <c r="O7398"/>
      <c r="U7398"/>
      <c r="V7398"/>
    </row>
    <row r="7399" spans="6:22" x14ac:dyDescent="0.2">
      <c r="F7399"/>
      <c r="M7399" s="2"/>
      <c r="N7399"/>
      <c r="O7399"/>
      <c r="U7399"/>
      <c r="V7399"/>
    </row>
    <row r="7400" spans="6:22" x14ac:dyDescent="0.2">
      <c r="F7400"/>
      <c r="M7400" s="2"/>
      <c r="N7400"/>
      <c r="O7400"/>
      <c r="U7400"/>
      <c r="V7400"/>
    </row>
    <row r="7401" spans="6:22" x14ac:dyDescent="0.2">
      <c r="F7401"/>
      <c r="M7401" s="2"/>
      <c r="N7401"/>
      <c r="O7401"/>
      <c r="U7401"/>
      <c r="V7401"/>
    </row>
    <row r="7402" spans="6:22" x14ac:dyDescent="0.2">
      <c r="F7402"/>
      <c r="M7402" s="2"/>
      <c r="N7402"/>
      <c r="O7402"/>
      <c r="U7402"/>
      <c r="V7402"/>
    </row>
    <row r="7403" spans="6:22" x14ac:dyDescent="0.2">
      <c r="F7403"/>
      <c r="M7403" s="2"/>
      <c r="N7403"/>
      <c r="O7403"/>
      <c r="U7403"/>
      <c r="V7403"/>
    </row>
    <row r="7404" spans="6:22" x14ac:dyDescent="0.2">
      <c r="F7404"/>
      <c r="M7404" s="2"/>
      <c r="N7404"/>
      <c r="O7404"/>
      <c r="U7404"/>
      <c r="V7404"/>
    </row>
    <row r="7405" spans="6:22" x14ac:dyDescent="0.2">
      <c r="F7405"/>
      <c r="M7405" s="2"/>
      <c r="N7405"/>
      <c r="O7405"/>
      <c r="U7405"/>
      <c r="V7405"/>
    </row>
    <row r="7406" spans="6:22" x14ac:dyDescent="0.2">
      <c r="F7406"/>
      <c r="M7406" s="2"/>
      <c r="N7406"/>
      <c r="O7406"/>
      <c r="U7406"/>
      <c r="V7406"/>
    </row>
    <row r="7407" spans="6:22" x14ac:dyDescent="0.2">
      <c r="F7407"/>
      <c r="M7407" s="2"/>
      <c r="N7407"/>
      <c r="O7407"/>
      <c r="U7407"/>
      <c r="V7407"/>
    </row>
    <row r="7408" spans="6:22" x14ac:dyDescent="0.2">
      <c r="F7408"/>
      <c r="M7408" s="2"/>
      <c r="N7408"/>
      <c r="O7408"/>
      <c r="U7408"/>
      <c r="V7408"/>
    </row>
    <row r="7409" spans="6:22" x14ac:dyDescent="0.2">
      <c r="F7409"/>
      <c r="M7409" s="2"/>
      <c r="N7409"/>
      <c r="O7409"/>
      <c r="U7409"/>
      <c r="V7409"/>
    </row>
    <row r="7410" spans="6:22" x14ac:dyDescent="0.2">
      <c r="F7410"/>
      <c r="M7410" s="2"/>
      <c r="N7410"/>
      <c r="O7410"/>
      <c r="U7410"/>
      <c r="V7410"/>
    </row>
    <row r="7411" spans="6:22" x14ac:dyDescent="0.2">
      <c r="F7411"/>
      <c r="M7411" s="2"/>
      <c r="N7411"/>
      <c r="O7411"/>
      <c r="U7411"/>
      <c r="V7411"/>
    </row>
    <row r="7412" spans="6:22" x14ac:dyDescent="0.2">
      <c r="F7412"/>
      <c r="M7412" s="2"/>
      <c r="N7412"/>
      <c r="O7412"/>
      <c r="U7412"/>
      <c r="V7412"/>
    </row>
    <row r="7413" spans="6:22" x14ac:dyDescent="0.2">
      <c r="F7413"/>
      <c r="M7413" s="2"/>
      <c r="N7413"/>
      <c r="O7413"/>
      <c r="U7413"/>
      <c r="V7413"/>
    </row>
    <row r="7414" spans="6:22" x14ac:dyDescent="0.2">
      <c r="F7414"/>
      <c r="M7414" s="2"/>
      <c r="N7414"/>
      <c r="O7414"/>
      <c r="U7414"/>
      <c r="V7414"/>
    </row>
    <row r="7415" spans="6:22" x14ac:dyDescent="0.2">
      <c r="F7415"/>
      <c r="M7415" s="2"/>
      <c r="N7415"/>
      <c r="O7415"/>
      <c r="U7415"/>
      <c r="V7415"/>
    </row>
    <row r="7416" spans="6:22" x14ac:dyDescent="0.2">
      <c r="F7416"/>
      <c r="M7416" s="2"/>
      <c r="N7416"/>
      <c r="O7416"/>
      <c r="U7416"/>
      <c r="V7416"/>
    </row>
    <row r="7417" spans="6:22" x14ac:dyDescent="0.2">
      <c r="F7417"/>
      <c r="M7417" s="2"/>
      <c r="N7417"/>
      <c r="O7417"/>
      <c r="U7417"/>
      <c r="V7417"/>
    </row>
    <row r="7418" spans="6:22" x14ac:dyDescent="0.2">
      <c r="F7418"/>
      <c r="M7418" s="2"/>
      <c r="N7418"/>
      <c r="O7418"/>
      <c r="U7418"/>
      <c r="V7418"/>
    </row>
    <row r="7419" spans="6:22" x14ac:dyDescent="0.2">
      <c r="F7419"/>
      <c r="M7419" s="2"/>
      <c r="N7419"/>
      <c r="O7419"/>
      <c r="U7419"/>
      <c r="V7419"/>
    </row>
    <row r="7420" spans="6:22" x14ac:dyDescent="0.2">
      <c r="F7420"/>
      <c r="M7420" s="2"/>
      <c r="N7420"/>
      <c r="O7420"/>
      <c r="U7420"/>
      <c r="V7420"/>
    </row>
    <row r="7421" spans="6:22" x14ac:dyDescent="0.2">
      <c r="F7421"/>
      <c r="M7421" s="2"/>
      <c r="N7421"/>
      <c r="O7421"/>
      <c r="U7421"/>
      <c r="V7421"/>
    </row>
    <row r="7422" spans="6:22" x14ac:dyDescent="0.2">
      <c r="F7422"/>
      <c r="M7422" s="2"/>
      <c r="N7422"/>
      <c r="O7422"/>
      <c r="U7422"/>
      <c r="V7422"/>
    </row>
    <row r="7423" spans="6:22" x14ac:dyDescent="0.2">
      <c r="F7423"/>
      <c r="M7423" s="2"/>
      <c r="N7423"/>
      <c r="O7423"/>
      <c r="U7423"/>
      <c r="V7423"/>
    </row>
    <row r="7424" spans="6:22" x14ac:dyDescent="0.2">
      <c r="F7424"/>
      <c r="M7424" s="2"/>
      <c r="N7424"/>
      <c r="O7424"/>
      <c r="U7424"/>
      <c r="V7424"/>
    </row>
    <row r="7425" spans="6:22" x14ac:dyDescent="0.2">
      <c r="F7425"/>
      <c r="M7425" s="2"/>
      <c r="N7425"/>
      <c r="O7425"/>
      <c r="U7425"/>
      <c r="V7425"/>
    </row>
    <row r="7426" spans="6:22" x14ac:dyDescent="0.2">
      <c r="F7426"/>
      <c r="M7426" s="2"/>
      <c r="N7426"/>
      <c r="O7426"/>
      <c r="U7426"/>
      <c r="V7426"/>
    </row>
    <row r="7427" spans="6:22" x14ac:dyDescent="0.2">
      <c r="F7427"/>
      <c r="M7427" s="2"/>
      <c r="N7427"/>
      <c r="O7427"/>
      <c r="U7427"/>
      <c r="V7427"/>
    </row>
    <row r="7428" spans="6:22" x14ac:dyDescent="0.2">
      <c r="F7428"/>
      <c r="M7428" s="2"/>
      <c r="N7428"/>
      <c r="O7428"/>
      <c r="U7428"/>
      <c r="V7428"/>
    </row>
    <row r="7429" spans="6:22" x14ac:dyDescent="0.2">
      <c r="F7429"/>
      <c r="M7429" s="2"/>
      <c r="N7429"/>
      <c r="O7429"/>
      <c r="U7429"/>
      <c r="V7429"/>
    </row>
    <row r="7430" spans="6:22" x14ac:dyDescent="0.2">
      <c r="F7430"/>
      <c r="M7430" s="2"/>
      <c r="N7430"/>
      <c r="O7430"/>
      <c r="U7430"/>
      <c r="V7430"/>
    </row>
    <row r="7431" spans="6:22" x14ac:dyDescent="0.2">
      <c r="F7431"/>
      <c r="M7431" s="2"/>
      <c r="N7431"/>
      <c r="O7431"/>
      <c r="U7431"/>
      <c r="V7431"/>
    </row>
    <row r="7432" spans="6:22" x14ac:dyDescent="0.2">
      <c r="F7432"/>
      <c r="M7432" s="2"/>
      <c r="N7432"/>
      <c r="O7432"/>
      <c r="U7432"/>
      <c r="V7432"/>
    </row>
    <row r="7433" spans="6:22" x14ac:dyDescent="0.2">
      <c r="F7433"/>
      <c r="M7433" s="2"/>
      <c r="N7433"/>
      <c r="O7433"/>
      <c r="U7433"/>
      <c r="V7433"/>
    </row>
    <row r="7434" spans="6:22" x14ac:dyDescent="0.2">
      <c r="F7434"/>
      <c r="M7434" s="2"/>
      <c r="N7434"/>
      <c r="O7434"/>
      <c r="U7434"/>
      <c r="V7434"/>
    </row>
    <row r="7435" spans="6:22" x14ac:dyDescent="0.2">
      <c r="F7435"/>
      <c r="M7435" s="2"/>
      <c r="N7435"/>
      <c r="O7435"/>
      <c r="U7435"/>
      <c r="V7435"/>
    </row>
    <row r="7436" spans="6:22" x14ac:dyDescent="0.2">
      <c r="F7436"/>
      <c r="M7436" s="2"/>
      <c r="N7436"/>
      <c r="O7436"/>
      <c r="U7436"/>
      <c r="V7436"/>
    </row>
    <row r="7437" spans="6:22" x14ac:dyDescent="0.2">
      <c r="F7437"/>
      <c r="M7437" s="2"/>
      <c r="N7437"/>
      <c r="O7437"/>
      <c r="U7437"/>
      <c r="V7437"/>
    </row>
    <row r="7438" spans="6:22" x14ac:dyDescent="0.2">
      <c r="F7438"/>
      <c r="M7438" s="2"/>
      <c r="N7438"/>
      <c r="O7438"/>
      <c r="U7438"/>
      <c r="V7438"/>
    </row>
    <row r="7439" spans="6:22" x14ac:dyDescent="0.2">
      <c r="F7439"/>
      <c r="M7439" s="2"/>
      <c r="N7439"/>
      <c r="O7439"/>
      <c r="U7439"/>
      <c r="V7439"/>
    </row>
    <row r="7440" spans="6:22" x14ac:dyDescent="0.2">
      <c r="F7440"/>
      <c r="M7440" s="2"/>
      <c r="N7440"/>
      <c r="O7440"/>
      <c r="U7440"/>
      <c r="V7440"/>
    </row>
    <row r="7441" spans="3:22" x14ac:dyDescent="0.2">
      <c r="F7441"/>
      <c r="M7441" s="2"/>
      <c r="N7441"/>
      <c r="O7441"/>
      <c r="U7441"/>
      <c r="V7441"/>
    </row>
    <row r="7442" spans="3:22" x14ac:dyDescent="0.2">
      <c r="F7442"/>
      <c r="M7442" s="2"/>
      <c r="N7442"/>
      <c r="O7442"/>
      <c r="U7442"/>
      <c r="V7442"/>
    </row>
    <row r="7443" spans="3:22" x14ac:dyDescent="0.2">
      <c r="F7443"/>
      <c r="M7443" s="2"/>
      <c r="N7443"/>
      <c r="O7443"/>
      <c r="U7443"/>
      <c r="V7443"/>
    </row>
    <row r="7444" spans="3:22" x14ac:dyDescent="0.2">
      <c r="F7444"/>
      <c r="M7444" s="2"/>
      <c r="N7444"/>
      <c r="O7444"/>
      <c r="U7444"/>
      <c r="V7444"/>
    </row>
    <row r="7445" spans="3:22" x14ac:dyDescent="0.2">
      <c r="F7445"/>
      <c r="M7445" s="2"/>
      <c r="N7445"/>
      <c r="O7445"/>
      <c r="U7445"/>
      <c r="V7445"/>
    </row>
    <row r="7446" spans="3:22" x14ac:dyDescent="0.2">
      <c r="F7446"/>
      <c r="M7446" s="2"/>
      <c r="N7446"/>
      <c r="O7446"/>
      <c r="U7446"/>
      <c r="V7446"/>
    </row>
    <row r="7447" spans="3:22" x14ac:dyDescent="0.2">
      <c r="F7447"/>
      <c r="M7447" s="2"/>
      <c r="N7447"/>
      <c r="O7447"/>
      <c r="U7447"/>
      <c r="V7447"/>
    </row>
    <row r="7448" spans="3:22" x14ac:dyDescent="0.2">
      <c r="F7448"/>
      <c r="M7448" s="2"/>
      <c r="N7448"/>
      <c r="O7448"/>
      <c r="U7448"/>
      <c r="V7448"/>
    </row>
    <row r="7449" spans="3:22" x14ac:dyDescent="0.2">
      <c r="F7449"/>
      <c r="M7449" s="2"/>
      <c r="N7449"/>
      <c r="O7449"/>
      <c r="U7449"/>
      <c r="V7449"/>
    </row>
    <row r="7450" spans="3:22" x14ac:dyDescent="0.2">
      <c r="F7450"/>
      <c r="M7450" s="2"/>
      <c r="N7450"/>
      <c r="O7450"/>
      <c r="U7450"/>
      <c r="V7450"/>
    </row>
    <row r="7451" spans="3:22" x14ac:dyDescent="0.2">
      <c r="F7451"/>
      <c r="M7451" s="2"/>
      <c r="N7451"/>
      <c r="O7451"/>
      <c r="U7451"/>
      <c r="V7451"/>
    </row>
    <row r="7452" spans="3:22" x14ac:dyDescent="0.2">
      <c r="F7452"/>
      <c r="M7452" s="2"/>
      <c r="N7452"/>
      <c r="O7452"/>
      <c r="U7452"/>
      <c r="V7452"/>
    </row>
    <row r="7453" spans="3:22" x14ac:dyDescent="0.2">
      <c r="F7453"/>
      <c r="M7453" s="2"/>
      <c r="N7453"/>
      <c r="O7453"/>
      <c r="U7453"/>
      <c r="V7453"/>
    </row>
    <row r="7454" spans="3:22" x14ac:dyDescent="0.2">
      <c r="M7454" s="2"/>
    </row>
    <row r="7455" spans="3:22" x14ac:dyDescent="0.2">
      <c r="C7455" s="9"/>
      <c r="F7455"/>
      <c r="M7455" s="2"/>
      <c r="N7455"/>
      <c r="O7455"/>
      <c r="U7455"/>
      <c r="V7455"/>
    </row>
    <row r="7456" spans="3:22" x14ac:dyDescent="0.2">
      <c r="F7456"/>
      <c r="M7456" s="2"/>
      <c r="N7456"/>
      <c r="O7456"/>
      <c r="U7456"/>
      <c r="V7456"/>
    </row>
    <row r="7457" spans="6:22" x14ac:dyDescent="0.2">
      <c r="F7457"/>
      <c r="M7457" s="2"/>
      <c r="N7457"/>
      <c r="O7457"/>
      <c r="U7457"/>
      <c r="V7457"/>
    </row>
    <row r="7458" spans="6:22" x14ac:dyDescent="0.2">
      <c r="F7458"/>
      <c r="M7458" s="2"/>
      <c r="N7458"/>
      <c r="O7458"/>
      <c r="U7458"/>
      <c r="V7458"/>
    </row>
    <row r="7459" spans="6:22" x14ac:dyDescent="0.2">
      <c r="F7459"/>
      <c r="M7459" s="2"/>
      <c r="N7459"/>
      <c r="O7459"/>
      <c r="U7459"/>
      <c r="V7459"/>
    </row>
    <row r="7460" spans="6:22" x14ac:dyDescent="0.2">
      <c r="F7460"/>
      <c r="M7460" s="2"/>
      <c r="N7460"/>
      <c r="O7460"/>
      <c r="U7460"/>
      <c r="V7460"/>
    </row>
    <row r="7461" spans="6:22" x14ac:dyDescent="0.2">
      <c r="F7461"/>
      <c r="M7461" s="2"/>
      <c r="N7461"/>
      <c r="O7461"/>
      <c r="U7461"/>
      <c r="V7461"/>
    </row>
    <row r="7462" spans="6:22" x14ac:dyDescent="0.2">
      <c r="F7462"/>
      <c r="M7462" s="2"/>
      <c r="N7462"/>
      <c r="O7462"/>
      <c r="U7462"/>
      <c r="V7462"/>
    </row>
    <row r="7463" spans="6:22" x14ac:dyDescent="0.2">
      <c r="F7463"/>
      <c r="M7463" s="2"/>
      <c r="N7463"/>
      <c r="O7463"/>
      <c r="U7463"/>
      <c r="V7463"/>
    </row>
    <row r="7464" spans="6:22" x14ac:dyDescent="0.2">
      <c r="F7464"/>
      <c r="M7464" s="2"/>
      <c r="N7464"/>
      <c r="O7464"/>
      <c r="U7464"/>
      <c r="V7464"/>
    </row>
    <row r="7465" spans="6:22" x14ac:dyDescent="0.2">
      <c r="F7465"/>
      <c r="M7465" s="2"/>
      <c r="N7465"/>
      <c r="O7465"/>
      <c r="U7465"/>
      <c r="V7465"/>
    </row>
    <row r="7466" spans="6:22" x14ac:dyDescent="0.2">
      <c r="F7466"/>
      <c r="M7466" s="2"/>
      <c r="N7466"/>
      <c r="O7466"/>
      <c r="U7466"/>
      <c r="V7466"/>
    </row>
    <row r="7467" spans="6:22" x14ac:dyDescent="0.2">
      <c r="F7467"/>
      <c r="M7467" s="2"/>
      <c r="N7467"/>
      <c r="O7467"/>
      <c r="U7467"/>
      <c r="V7467"/>
    </row>
    <row r="7468" spans="6:22" x14ac:dyDescent="0.2">
      <c r="F7468"/>
      <c r="M7468" s="2"/>
      <c r="N7468"/>
      <c r="O7468"/>
      <c r="U7468"/>
      <c r="V7468"/>
    </row>
    <row r="7469" spans="6:22" x14ac:dyDescent="0.2">
      <c r="F7469"/>
      <c r="M7469" s="2"/>
      <c r="N7469"/>
      <c r="O7469"/>
      <c r="U7469"/>
      <c r="V7469"/>
    </row>
    <row r="7470" spans="6:22" x14ac:dyDescent="0.2">
      <c r="F7470"/>
      <c r="M7470" s="2"/>
      <c r="N7470"/>
      <c r="O7470"/>
      <c r="U7470"/>
      <c r="V7470"/>
    </row>
    <row r="7471" spans="6:22" x14ac:dyDescent="0.2">
      <c r="F7471"/>
      <c r="M7471" s="2"/>
      <c r="N7471"/>
      <c r="O7471"/>
      <c r="U7471"/>
      <c r="V7471"/>
    </row>
    <row r="7472" spans="6:22" x14ac:dyDescent="0.2">
      <c r="F7472"/>
      <c r="M7472" s="2"/>
      <c r="N7472"/>
      <c r="O7472"/>
      <c r="U7472"/>
      <c r="V7472"/>
    </row>
    <row r="7473" spans="3:22" x14ac:dyDescent="0.2">
      <c r="F7473"/>
      <c r="M7473" s="2"/>
      <c r="N7473"/>
      <c r="O7473"/>
      <c r="U7473"/>
      <c r="V7473"/>
    </row>
    <row r="7474" spans="3:22" x14ac:dyDescent="0.2">
      <c r="F7474"/>
      <c r="M7474" s="2"/>
      <c r="N7474"/>
      <c r="O7474"/>
      <c r="U7474"/>
      <c r="V7474"/>
    </row>
    <row r="7475" spans="3:22" x14ac:dyDescent="0.2">
      <c r="M7475" s="2"/>
    </row>
    <row r="7476" spans="3:22" x14ac:dyDescent="0.2">
      <c r="C7476" s="9"/>
      <c r="F7476"/>
      <c r="M7476" s="2"/>
      <c r="N7476"/>
      <c r="O7476"/>
      <c r="U7476"/>
      <c r="V7476"/>
    </row>
    <row r="7477" spans="3:22" x14ac:dyDescent="0.2">
      <c r="F7477"/>
      <c r="M7477" s="2"/>
      <c r="N7477"/>
      <c r="O7477"/>
      <c r="U7477"/>
      <c r="V7477"/>
    </row>
    <row r="7478" spans="3:22" x14ac:dyDescent="0.2">
      <c r="F7478"/>
      <c r="M7478" s="2"/>
      <c r="N7478"/>
      <c r="O7478"/>
      <c r="U7478"/>
      <c r="V7478"/>
    </row>
    <row r="7479" spans="3:22" x14ac:dyDescent="0.2">
      <c r="F7479"/>
      <c r="M7479" s="2"/>
      <c r="N7479"/>
      <c r="O7479"/>
      <c r="U7479"/>
      <c r="V7479"/>
    </row>
    <row r="7480" spans="3:22" x14ac:dyDescent="0.2">
      <c r="F7480"/>
      <c r="M7480" s="2"/>
      <c r="N7480"/>
      <c r="O7480"/>
      <c r="U7480"/>
      <c r="V7480"/>
    </row>
    <row r="7481" spans="3:22" x14ac:dyDescent="0.2">
      <c r="F7481"/>
      <c r="M7481" s="2"/>
      <c r="N7481"/>
      <c r="O7481"/>
      <c r="U7481"/>
      <c r="V7481"/>
    </row>
    <row r="7482" spans="3:22" x14ac:dyDescent="0.2">
      <c r="M7482" s="2"/>
    </row>
    <row r="7483" spans="3:22" x14ac:dyDescent="0.2">
      <c r="C7483" s="9"/>
      <c r="F7483"/>
      <c r="M7483" s="2"/>
      <c r="N7483"/>
      <c r="O7483"/>
      <c r="U7483"/>
      <c r="V7483"/>
    </row>
    <row r="7484" spans="3:22" x14ac:dyDescent="0.2">
      <c r="F7484"/>
      <c r="M7484" s="2"/>
      <c r="N7484"/>
      <c r="O7484"/>
      <c r="U7484"/>
      <c r="V7484"/>
    </row>
    <row r="7485" spans="3:22" x14ac:dyDescent="0.2">
      <c r="F7485"/>
      <c r="M7485" s="2"/>
      <c r="N7485"/>
      <c r="O7485"/>
      <c r="U7485"/>
      <c r="V7485"/>
    </row>
    <row r="7486" spans="3:22" x14ac:dyDescent="0.2">
      <c r="F7486"/>
      <c r="M7486" s="2"/>
      <c r="N7486"/>
      <c r="O7486"/>
      <c r="U7486"/>
      <c r="V7486"/>
    </row>
    <row r="7487" spans="3:22" x14ac:dyDescent="0.2">
      <c r="F7487"/>
      <c r="M7487" s="2"/>
      <c r="N7487"/>
      <c r="O7487"/>
      <c r="U7487"/>
      <c r="V7487"/>
    </row>
    <row r="7488" spans="3:22" x14ac:dyDescent="0.2">
      <c r="F7488"/>
      <c r="M7488" s="2"/>
      <c r="N7488"/>
      <c r="O7488"/>
      <c r="U7488"/>
      <c r="V7488"/>
    </row>
    <row r="7489" spans="6:22" x14ac:dyDescent="0.2">
      <c r="F7489"/>
      <c r="M7489" s="2"/>
      <c r="N7489"/>
      <c r="O7489"/>
      <c r="U7489"/>
      <c r="V7489"/>
    </row>
    <row r="7490" spans="6:22" x14ac:dyDescent="0.2">
      <c r="F7490"/>
      <c r="M7490" s="2"/>
      <c r="N7490"/>
      <c r="O7490"/>
      <c r="U7490"/>
      <c r="V7490"/>
    </row>
    <row r="7491" spans="6:22" x14ac:dyDescent="0.2">
      <c r="F7491"/>
      <c r="M7491" s="2"/>
      <c r="N7491"/>
      <c r="O7491"/>
      <c r="U7491"/>
      <c r="V7491"/>
    </row>
    <row r="7492" spans="6:22" x14ac:dyDescent="0.2">
      <c r="F7492"/>
      <c r="M7492" s="2"/>
      <c r="N7492"/>
      <c r="O7492"/>
      <c r="U7492"/>
      <c r="V7492"/>
    </row>
    <row r="7493" spans="6:22" x14ac:dyDescent="0.2">
      <c r="F7493"/>
      <c r="M7493" s="2"/>
      <c r="N7493"/>
      <c r="O7493"/>
      <c r="U7493"/>
      <c r="V7493"/>
    </row>
    <row r="7494" spans="6:22" x14ac:dyDescent="0.2">
      <c r="F7494"/>
      <c r="M7494" s="2"/>
      <c r="N7494"/>
      <c r="O7494"/>
      <c r="U7494"/>
      <c r="V7494"/>
    </row>
    <row r="7495" spans="6:22" x14ac:dyDescent="0.2">
      <c r="F7495"/>
      <c r="M7495" s="2"/>
      <c r="N7495"/>
      <c r="O7495"/>
      <c r="U7495"/>
      <c r="V7495"/>
    </row>
    <row r="7496" spans="6:22" x14ac:dyDescent="0.2">
      <c r="F7496"/>
      <c r="M7496" s="2"/>
      <c r="N7496"/>
      <c r="O7496"/>
      <c r="U7496"/>
      <c r="V7496"/>
    </row>
    <row r="7497" spans="6:22" x14ac:dyDescent="0.2">
      <c r="F7497"/>
      <c r="M7497" s="2"/>
      <c r="N7497"/>
      <c r="O7497"/>
      <c r="U7497"/>
      <c r="V7497"/>
    </row>
    <row r="7498" spans="6:22" x14ac:dyDescent="0.2">
      <c r="F7498"/>
      <c r="M7498" s="2"/>
      <c r="N7498"/>
      <c r="O7498"/>
      <c r="U7498"/>
      <c r="V7498"/>
    </row>
    <row r="7499" spans="6:22" x14ac:dyDescent="0.2">
      <c r="F7499"/>
      <c r="M7499" s="2"/>
      <c r="N7499"/>
      <c r="O7499"/>
      <c r="U7499"/>
      <c r="V7499"/>
    </row>
    <row r="7500" spans="6:22" x14ac:dyDescent="0.2">
      <c r="F7500"/>
      <c r="M7500" s="2"/>
      <c r="N7500"/>
      <c r="O7500"/>
      <c r="U7500"/>
      <c r="V7500"/>
    </row>
    <row r="7501" spans="6:22" x14ac:dyDescent="0.2">
      <c r="F7501"/>
      <c r="M7501" s="2"/>
      <c r="N7501"/>
      <c r="O7501"/>
      <c r="U7501"/>
      <c r="V7501"/>
    </row>
    <row r="7502" spans="6:22" x14ac:dyDescent="0.2">
      <c r="F7502"/>
      <c r="M7502" s="2"/>
      <c r="N7502"/>
      <c r="O7502"/>
      <c r="U7502"/>
      <c r="V7502"/>
    </row>
    <row r="7503" spans="6:22" x14ac:dyDescent="0.2">
      <c r="F7503"/>
      <c r="M7503" s="2"/>
      <c r="N7503"/>
      <c r="O7503"/>
      <c r="U7503"/>
      <c r="V7503"/>
    </row>
    <row r="7504" spans="6:22" x14ac:dyDescent="0.2">
      <c r="F7504"/>
      <c r="M7504" s="2"/>
      <c r="N7504"/>
      <c r="O7504"/>
      <c r="U7504"/>
      <c r="V7504"/>
    </row>
    <row r="7505" spans="6:22" x14ac:dyDescent="0.2">
      <c r="F7505"/>
      <c r="M7505" s="2"/>
      <c r="N7505"/>
      <c r="O7505"/>
      <c r="U7505"/>
      <c r="V7505"/>
    </row>
    <row r="7506" spans="6:22" x14ac:dyDescent="0.2">
      <c r="F7506"/>
      <c r="M7506" s="2"/>
      <c r="N7506"/>
      <c r="O7506"/>
      <c r="U7506"/>
      <c r="V7506"/>
    </row>
    <row r="7507" spans="6:22" x14ac:dyDescent="0.2">
      <c r="F7507"/>
      <c r="M7507" s="2"/>
      <c r="N7507"/>
      <c r="O7507"/>
      <c r="U7507"/>
      <c r="V7507"/>
    </row>
    <row r="7508" spans="6:22" x14ac:dyDescent="0.2">
      <c r="F7508"/>
      <c r="M7508" s="2"/>
      <c r="N7508"/>
      <c r="O7508"/>
      <c r="U7508"/>
      <c r="V7508"/>
    </row>
    <row r="7509" spans="6:22" x14ac:dyDescent="0.2">
      <c r="F7509"/>
      <c r="M7509" s="2"/>
      <c r="N7509"/>
      <c r="O7509"/>
      <c r="U7509"/>
      <c r="V7509"/>
    </row>
    <row r="7510" spans="6:22" x14ac:dyDescent="0.2">
      <c r="F7510"/>
      <c r="M7510" s="2"/>
      <c r="N7510"/>
      <c r="O7510"/>
      <c r="U7510"/>
      <c r="V7510"/>
    </row>
    <row r="7511" spans="6:22" x14ac:dyDescent="0.2">
      <c r="F7511"/>
      <c r="M7511" s="2"/>
      <c r="N7511"/>
      <c r="O7511"/>
      <c r="U7511"/>
      <c r="V7511"/>
    </row>
    <row r="7512" spans="6:22" x14ac:dyDescent="0.2">
      <c r="F7512"/>
      <c r="M7512" s="2"/>
      <c r="N7512"/>
      <c r="O7512"/>
      <c r="U7512"/>
      <c r="V7512"/>
    </row>
    <row r="7513" spans="6:22" x14ac:dyDescent="0.2">
      <c r="F7513"/>
      <c r="M7513" s="2"/>
      <c r="N7513"/>
      <c r="O7513"/>
      <c r="U7513"/>
      <c r="V7513"/>
    </row>
    <row r="7514" spans="6:22" x14ac:dyDescent="0.2">
      <c r="F7514"/>
      <c r="M7514" s="2"/>
      <c r="N7514"/>
      <c r="O7514"/>
      <c r="U7514"/>
      <c r="V7514"/>
    </row>
    <row r="7515" spans="6:22" x14ac:dyDescent="0.2">
      <c r="F7515"/>
      <c r="M7515" s="2"/>
      <c r="N7515"/>
      <c r="O7515"/>
      <c r="U7515"/>
      <c r="V7515"/>
    </row>
    <row r="7516" spans="6:22" x14ac:dyDescent="0.2">
      <c r="F7516"/>
      <c r="M7516" s="2"/>
      <c r="N7516"/>
      <c r="O7516"/>
      <c r="U7516"/>
      <c r="V7516"/>
    </row>
    <row r="7517" spans="6:22" x14ac:dyDescent="0.2">
      <c r="F7517"/>
      <c r="M7517" s="2"/>
      <c r="N7517"/>
      <c r="O7517"/>
      <c r="U7517"/>
      <c r="V7517"/>
    </row>
    <row r="7518" spans="6:22" x14ac:dyDescent="0.2">
      <c r="F7518"/>
      <c r="M7518" s="2"/>
      <c r="N7518"/>
      <c r="O7518"/>
      <c r="U7518"/>
      <c r="V7518"/>
    </row>
    <row r="7519" spans="6:22" x14ac:dyDescent="0.2">
      <c r="F7519"/>
      <c r="M7519" s="2"/>
      <c r="N7519"/>
      <c r="O7519"/>
      <c r="U7519"/>
      <c r="V7519"/>
    </row>
    <row r="7520" spans="6:22" x14ac:dyDescent="0.2">
      <c r="F7520"/>
      <c r="M7520" s="2"/>
      <c r="N7520"/>
      <c r="O7520"/>
      <c r="U7520"/>
      <c r="V7520"/>
    </row>
    <row r="7521" spans="6:22" x14ac:dyDescent="0.2">
      <c r="F7521"/>
      <c r="M7521" s="2"/>
      <c r="N7521"/>
      <c r="O7521"/>
      <c r="U7521"/>
      <c r="V7521"/>
    </row>
    <row r="7522" spans="6:22" x14ac:dyDescent="0.2">
      <c r="F7522"/>
      <c r="M7522" s="2"/>
      <c r="N7522"/>
      <c r="O7522"/>
      <c r="U7522"/>
      <c r="V7522"/>
    </row>
    <row r="7523" spans="6:22" x14ac:dyDescent="0.2">
      <c r="F7523"/>
      <c r="M7523" s="2"/>
      <c r="N7523"/>
      <c r="O7523"/>
      <c r="U7523"/>
      <c r="V7523"/>
    </row>
    <row r="7524" spans="6:22" x14ac:dyDescent="0.2">
      <c r="F7524"/>
      <c r="M7524" s="2"/>
      <c r="N7524"/>
      <c r="O7524"/>
      <c r="U7524"/>
      <c r="V7524"/>
    </row>
    <row r="7525" spans="6:22" x14ac:dyDescent="0.2">
      <c r="M7525" s="2"/>
    </row>
    <row r="7526" spans="6:22" x14ac:dyDescent="0.2">
      <c r="M7526" s="2"/>
    </row>
    <row r="7527" spans="6:22" x14ac:dyDescent="0.2">
      <c r="M7527" s="2"/>
    </row>
    <row r="7528" spans="6:22" x14ac:dyDescent="0.2">
      <c r="M7528" s="2"/>
    </row>
    <row r="7529" spans="6:22" x14ac:dyDescent="0.2">
      <c r="M7529" s="2"/>
    </row>
    <row r="7530" spans="6:22" x14ac:dyDescent="0.2">
      <c r="M7530" s="2"/>
    </row>
    <row r="7531" spans="6:22" x14ac:dyDescent="0.2">
      <c r="F7531"/>
      <c r="M7531" s="2"/>
      <c r="N7531"/>
      <c r="O7531"/>
      <c r="U7531"/>
      <c r="V7531"/>
    </row>
    <row r="7532" spans="6:22" x14ac:dyDescent="0.2">
      <c r="F7532"/>
      <c r="M7532" s="2"/>
      <c r="N7532"/>
      <c r="O7532"/>
      <c r="U7532"/>
      <c r="V7532"/>
    </row>
    <row r="7533" spans="6:22" x14ac:dyDescent="0.2">
      <c r="F7533"/>
      <c r="M7533" s="2"/>
      <c r="N7533"/>
      <c r="O7533"/>
      <c r="U7533"/>
      <c r="V7533"/>
    </row>
    <row r="7534" spans="6:22" x14ac:dyDescent="0.2">
      <c r="F7534"/>
      <c r="M7534" s="2"/>
      <c r="N7534"/>
      <c r="O7534"/>
      <c r="U7534"/>
      <c r="V7534"/>
    </row>
    <row r="7535" spans="6:22" x14ac:dyDescent="0.2">
      <c r="F7535"/>
      <c r="M7535" s="2"/>
      <c r="N7535"/>
      <c r="O7535"/>
      <c r="U7535"/>
      <c r="V7535"/>
    </row>
    <row r="7536" spans="6:22" x14ac:dyDescent="0.2">
      <c r="F7536"/>
      <c r="M7536" s="2"/>
      <c r="N7536"/>
      <c r="O7536"/>
      <c r="U7536"/>
      <c r="V7536"/>
    </row>
    <row r="7537" spans="6:22" x14ac:dyDescent="0.2">
      <c r="F7537"/>
      <c r="M7537" s="2"/>
      <c r="N7537"/>
      <c r="O7537"/>
      <c r="U7537"/>
      <c r="V7537"/>
    </row>
    <row r="7538" spans="6:22" x14ac:dyDescent="0.2">
      <c r="F7538"/>
      <c r="M7538" s="2"/>
      <c r="N7538"/>
      <c r="O7538"/>
      <c r="U7538"/>
      <c r="V7538"/>
    </row>
    <row r="7539" spans="6:22" x14ac:dyDescent="0.2">
      <c r="F7539"/>
      <c r="M7539" s="2"/>
      <c r="N7539"/>
      <c r="O7539"/>
      <c r="U7539"/>
      <c r="V7539"/>
    </row>
    <row r="7540" spans="6:22" x14ac:dyDescent="0.2">
      <c r="F7540"/>
      <c r="M7540" s="2"/>
      <c r="N7540"/>
      <c r="O7540"/>
      <c r="U7540"/>
      <c r="V7540"/>
    </row>
    <row r="7541" spans="6:22" x14ac:dyDescent="0.2">
      <c r="F7541"/>
      <c r="M7541" s="2"/>
      <c r="N7541"/>
      <c r="O7541"/>
      <c r="U7541"/>
      <c r="V7541"/>
    </row>
    <row r="7542" spans="6:22" x14ac:dyDescent="0.2">
      <c r="F7542"/>
      <c r="M7542" s="2"/>
      <c r="N7542"/>
      <c r="O7542"/>
      <c r="U7542"/>
      <c r="V7542"/>
    </row>
    <row r="7543" spans="6:22" x14ac:dyDescent="0.2">
      <c r="F7543"/>
      <c r="M7543" s="2"/>
      <c r="N7543"/>
      <c r="O7543"/>
      <c r="U7543"/>
      <c r="V7543"/>
    </row>
    <row r="7544" spans="6:22" x14ac:dyDescent="0.2">
      <c r="F7544"/>
      <c r="M7544" s="2"/>
      <c r="N7544"/>
      <c r="O7544"/>
      <c r="U7544"/>
      <c r="V7544"/>
    </row>
    <row r="7545" spans="6:22" x14ac:dyDescent="0.2">
      <c r="F7545"/>
      <c r="M7545" s="2"/>
      <c r="N7545"/>
      <c r="O7545"/>
      <c r="U7545"/>
      <c r="V7545"/>
    </row>
    <row r="7546" spans="6:22" x14ac:dyDescent="0.2">
      <c r="F7546"/>
      <c r="M7546" s="2"/>
      <c r="N7546"/>
      <c r="O7546"/>
      <c r="U7546"/>
      <c r="V7546"/>
    </row>
    <row r="7547" spans="6:22" x14ac:dyDescent="0.2">
      <c r="F7547"/>
      <c r="M7547" s="2"/>
      <c r="N7547"/>
      <c r="O7547"/>
      <c r="U7547"/>
      <c r="V7547"/>
    </row>
    <row r="7548" spans="6:22" x14ac:dyDescent="0.2">
      <c r="F7548"/>
      <c r="M7548" s="2"/>
      <c r="N7548"/>
      <c r="O7548"/>
      <c r="U7548"/>
      <c r="V7548"/>
    </row>
    <row r="7549" spans="6:22" x14ac:dyDescent="0.2">
      <c r="F7549"/>
      <c r="M7549" s="2"/>
      <c r="N7549"/>
      <c r="O7549"/>
      <c r="U7549"/>
      <c r="V7549"/>
    </row>
    <row r="7550" spans="6:22" x14ac:dyDescent="0.2">
      <c r="F7550"/>
      <c r="M7550" s="2"/>
      <c r="N7550"/>
      <c r="O7550"/>
      <c r="U7550"/>
      <c r="V7550"/>
    </row>
    <row r="7551" spans="6:22" x14ac:dyDescent="0.2">
      <c r="F7551"/>
      <c r="M7551" s="2"/>
      <c r="N7551"/>
      <c r="O7551"/>
      <c r="U7551"/>
      <c r="V7551"/>
    </row>
    <row r="7552" spans="6:22" x14ac:dyDescent="0.2">
      <c r="F7552"/>
      <c r="M7552" s="2"/>
      <c r="N7552"/>
      <c r="O7552"/>
      <c r="U7552"/>
      <c r="V7552"/>
    </row>
    <row r="7553" spans="6:22" x14ac:dyDescent="0.2">
      <c r="F7553"/>
      <c r="M7553" s="2"/>
      <c r="N7553"/>
      <c r="O7553"/>
      <c r="U7553"/>
      <c r="V7553"/>
    </row>
    <row r="7554" spans="6:22" x14ac:dyDescent="0.2">
      <c r="F7554"/>
      <c r="M7554" s="2"/>
      <c r="N7554"/>
      <c r="O7554"/>
      <c r="U7554"/>
      <c r="V7554"/>
    </row>
    <row r="7555" spans="6:22" x14ac:dyDescent="0.2">
      <c r="M7555" s="2"/>
    </row>
    <row r="7556" spans="6:22" x14ac:dyDescent="0.2">
      <c r="F7556"/>
      <c r="M7556" s="2"/>
      <c r="N7556"/>
      <c r="O7556"/>
      <c r="U7556"/>
      <c r="V7556"/>
    </row>
    <row r="7557" spans="6:22" x14ac:dyDescent="0.2">
      <c r="F7557"/>
      <c r="M7557" s="2"/>
      <c r="N7557"/>
      <c r="O7557"/>
      <c r="U7557"/>
      <c r="V7557"/>
    </row>
    <row r="7558" spans="6:22" x14ac:dyDescent="0.2">
      <c r="F7558"/>
      <c r="M7558" s="2"/>
      <c r="N7558"/>
      <c r="O7558"/>
      <c r="U7558"/>
      <c r="V7558"/>
    </row>
    <row r="7559" spans="6:22" x14ac:dyDescent="0.2">
      <c r="F7559"/>
      <c r="M7559" s="2"/>
      <c r="N7559"/>
      <c r="O7559"/>
      <c r="U7559"/>
      <c r="V7559"/>
    </row>
    <row r="7560" spans="6:22" x14ac:dyDescent="0.2">
      <c r="F7560"/>
      <c r="M7560" s="2"/>
      <c r="N7560"/>
      <c r="O7560"/>
      <c r="U7560"/>
      <c r="V7560"/>
    </row>
    <row r="7561" spans="6:22" x14ac:dyDescent="0.2">
      <c r="F7561"/>
      <c r="M7561" s="2"/>
      <c r="N7561"/>
      <c r="O7561"/>
      <c r="U7561"/>
      <c r="V7561"/>
    </row>
    <row r="7562" spans="6:22" x14ac:dyDescent="0.2">
      <c r="F7562"/>
      <c r="M7562" s="2"/>
      <c r="N7562"/>
      <c r="O7562"/>
      <c r="U7562"/>
      <c r="V7562"/>
    </row>
    <row r="7563" spans="6:22" x14ac:dyDescent="0.2">
      <c r="F7563"/>
      <c r="M7563" s="2"/>
      <c r="N7563"/>
      <c r="O7563"/>
      <c r="U7563"/>
      <c r="V7563"/>
    </row>
    <row r="7564" spans="6:22" x14ac:dyDescent="0.2">
      <c r="F7564"/>
      <c r="M7564" s="2"/>
      <c r="N7564"/>
      <c r="O7564"/>
      <c r="U7564"/>
      <c r="V7564"/>
    </row>
    <row r="7565" spans="6:22" x14ac:dyDescent="0.2">
      <c r="F7565"/>
      <c r="M7565" s="2"/>
      <c r="N7565"/>
      <c r="O7565"/>
      <c r="U7565"/>
      <c r="V7565"/>
    </row>
    <row r="7566" spans="6:22" x14ac:dyDescent="0.2">
      <c r="M7566" s="2"/>
    </row>
    <row r="7567" spans="6:22" x14ac:dyDescent="0.2">
      <c r="F7567"/>
      <c r="M7567" s="2"/>
      <c r="N7567"/>
      <c r="O7567"/>
      <c r="U7567"/>
      <c r="V7567"/>
    </row>
    <row r="7568" spans="6:22" x14ac:dyDescent="0.2">
      <c r="F7568"/>
      <c r="M7568" s="2"/>
      <c r="N7568"/>
      <c r="O7568"/>
      <c r="U7568"/>
      <c r="V7568"/>
    </row>
    <row r="7569" spans="6:22" x14ac:dyDescent="0.2">
      <c r="F7569"/>
      <c r="M7569" s="2"/>
      <c r="N7569"/>
      <c r="O7569"/>
      <c r="U7569"/>
      <c r="V7569"/>
    </row>
    <row r="7570" spans="6:22" x14ac:dyDescent="0.2">
      <c r="F7570"/>
      <c r="M7570" s="2"/>
      <c r="N7570"/>
      <c r="O7570"/>
      <c r="U7570"/>
      <c r="V7570"/>
    </row>
    <row r="7571" spans="6:22" x14ac:dyDescent="0.2">
      <c r="F7571"/>
      <c r="M7571" s="2"/>
      <c r="N7571"/>
      <c r="O7571"/>
      <c r="U7571"/>
      <c r="V7571"/>
    </row>
    <row r="7572" spans="6:22" x14ac:dyDescent="0.2">
      <c r="F7572"/>
      <c r="M7572" s="2"/>
      <c r="N7572"/>
      <c r="O7572"/>
      <c r="U7572"/>
      <c r="V7572"/>
    </row>
    <row r="7573" spans="6:22" x14ac:dyDescent="0.2">
      <c r="F7573"/>
      <c r="M7573" s="2"/>
      <c r="N7573"/>
      <c r="O7573"/>
      <c r="U7573"/>
      <c r="V7573"/>
    </row>
    <row r="7574" spans="6:22" x14ac:dyDescent="0.2">
      <c r="F7574"/>
      <c r="M7574" s="2"/>
      <c r="N7574"/>
      <c r="O7574"/>
      <c r="U7574"/>
      <c r="V7574"/>
    </row>
    <row r="7575" spans="6:22" x14ac:dyDescent="0.2">
      <c r="F7575"/>
      <c r="M7575" s="2"/>
      <c r="N7575"/>
      <c r="O7575"/>
      <c r="U7575"/>
      <c r="V7575"/>
    </row>
    <row r="7576" spans="6:22" x14ac:dyDescent="0.2">
      <c r="F7576"/>
      <c r="M7576" s="2"/>
      <c r="N7576"/>
      <c r="O7576"/>
      <c r="U7576"/>
      <c r="V7576"/>
    </row>
    <row r="7577" spans="6:22" x14ac:dyDescent="0.2">
      <c r="F7577"/>
      <c r="M7577" s="2"/>
      <c r="N7577"/>
      <c r="O7577"/>
      <c r="U7577"/>
      <c r="V7577"/>
    </row>
    <row r="7578" spans="6:22" x14ac:dyDescent="0.2">
      <c r="F7578"/>
      <c r="M7578" s="2"/>
      <c r="N7578"/>
      <c r="O7578"/>
      <c r="U7578"/>
      <c r="V7578"/>
    </row>
    <row r="7579" spans="6:22" x14ac:dyDescent="0.2">
      <c r="F7579"/>
      <c r="M7579" s="2"/>
      <c r="N7579"/>
      <c r="O7579"/>
      <c r="U7579"/>
      <c r="V7579"/>
    </row>
    <row r="7580" spans="6:22" x14ac:dyDescent="0.2">
      <c r="F7580"/>
      <c r="M7580" s="2"/>
      <c r="N7580"/>
      <c r="O7580"/>
      <c r="U7580"/>
      <c r="V7580"/>
    </row>
    <row r="7581" spans="6:22" x14ac:dyDescent="0.2">
      <c r="M7581" s="2"/>
    </row>
    <row r="7582" spans="6:22" x14ac:dyDescent="0.2">
      <c r="M7582" s="2"/>
    </row>
    <row r="7583" spans="6:22" x14ac:dyDescent="0.2">
      <c r="M7583" s="2"/>
    </row>
    <row r="7584" spans="6:22" x14ac:dyDescent="0.2">
      <c r="M7584" s="2"/>
    </row>
    <row r="7585" spans="6:22" x14ac:dyDescent="0.2">
      <c r="M7585" s="2"/>
    </row>
    <row r="7586" spans="6:22" x14ac:dyDescent="0.2">
      <c r="F7586"/>
      <c r="M7586" s="2"/>
      <c r="N7586"/>
      <c r="O7586"/>
      <c r="U7586"/>
      <c r="V7586"/>
    </row>
    <row r="7587" spans="6:22" x14ac:dyDescent="0.2">
      <c r="F7587"/>
      <c r="M7587" s="2"/>
      <c r="N7587"/>
      <c r="O7587"/>
      <c r="U7587"/>
      <c r="V7587"/>
    </row>
    <row r="7588" spans="6:22" x14ac:dyDescent="0.2">
      <c r="F7588"/>
      <c r="M7588" s="2"/>
      <c r="N7588"/>
      <c r="O7588"/>
      <c r="U7588"/>
      <c r="V7588"/>
    </row>
    <row r="7589" spans="6:22" x14ac:dyDescent="0.2">
      <c r="M7589" s="2"/>
    </row>
    <row r="7590" spans="6:22" x14ac:dyDescent="0.2">
      <c r="M7590" s="2"/>
    </row>
    <row r="7591" spans="6:22" x14ac:dyDescent="0.2">
      <c r="M7591" s="2"/>
    </row>
    <row r="7592" spans="6:22" x14ac:dyDescent="0.2">
      <c r="F7592"/>
      <c r="M7592" s="2"/>
      <c r="N7592"/>
      <c r="O7592"/>
      <c r="U7592"/>
      <c r="V7592"/>
    </row>
    <row r="7593" spans="6:22" x14ac:dyDescent="0.2">
      <c r="F7593"/>
      <c r="M7593" s="2"/>
      <c r="N7593"/>
      <c r="O7593"/>
      <c r="U7593"/>
      <c r="V7593"/>
    </row>
    <row r="7594" spans="6:22" x14ac:dyDescent="0.2">
      <c r="F7594"/>
      <c r="M7594" s="2"/>
      <c r="N7594"/>
      <c r="O7594"/>
      <c r="U7594"/>
      <c r="V7594"/>
    </row>
    <row r="7595" spans="6:22" x14ac:dyDescent="0.2">
      <c r="F7595"/>
      <c r="M7595" s="2"/>
      <c r="N7595"/>
      <c r="O7595"/>
      <c r="U7595"/>
      <c r="V7595"/>
    </row>
    <row r="7596" spans="6:22" x14ac:dyDescent="0.2">
      <c r="F7596"/>
      <c r="M7596" s="2"/>
      <c r="N7596"/>
      <c r="O7596"/>
      <c r="U7596"/>
      <c r="V7596"/>
    </row>
    <row r="7597" spans="6:22" x14ac:dyDescent="0.2">
      <c r="M7597" s="2"/>
    </row>
    <row r="7598" spans="6:22" x14ac:dyDescent="0.2">
      <c r="M7598" s="2"/>
    </row>
    <row r="7599" spans="6:22" x14ac:dyDescent="0.2">
      <c r="F7599"/>
      <c r="M7599" s="2"/>
      <c r="N7599"/>
      <c r="O7599"/>
      <c r="U7599"/>
      <c r="V7599"/>
    </row>
    <row r="7600" spans="6:22" x14ac:dyDescent="0.2">
      <c r="M7600" s="2"/>
    </row>
    <row r="7601" spans="6:22" x14ac:dyDescent="0.2">
      <c r="F7601"/>
      <c r="M7601" s="2"/>
      <c r="N7601"/>
      <c r="O7601"/>
      <c r="U7601"/>
      <c r="V7601"/>
    </row>
    <row r="7602" spans="6:22" x14ac:dyDescent="0.2">
      <c r="F7602"/>
      <c r="M7602" s="2"/>
      <c r="N7602"/>
      <c r="O7602"/>
      <c r="U7602"/>
      <c r="V7602"/>
    </row>
    <row r="7603" spans="6:22" x14ac:dyDescent="0.2">
      <c r="F7603"/>
      <c r="M7603" s="2"/>
      <c r="N7603"/>
      <c r="O7603"/>
      <c r="U7603"/>
      <c r="V7603"/>
    </row>
    <row r="7604" spans="6:22" x14ac:dyDescent="0.2">
      <c r="M7604" s="2"/>
    </row>
    <row r="7605" spans="6:22" x14ac:dyDescent="0.2">
      <c r="M7605" s="2"/>
    </row>
    <row r="7606" spans="6:22" x14ac:dyDescent="0.2">
      <c r="M7606" s="2"/>
    </row>
    <row r="7607" spans="6:22" x14ac:dyDescent="0.2">
      <c r="M7607" s="2"/>
    </row>
    <row r="7608" spans="6:22" x14ac:dyDescent="0.2">
      <c r="F7608"/>
      <c r="M7608" s="2"/>
      <c r="N7608"/>
      <c r="O7608"/>
      <c r="U7608"/>
      <c r="V7608"/>
    </row>
    <row r="7609" spans="6:22" x14ac:dyDescent="0.2">
      <c r="F7609"/>
      <c r="M7609" s="2"/>
      <c r="N7609"/>
      <c r="O7609"/>
      <c r="U7609"/>
      <c r="V7609"/>
    </row>
    <row r="7610" spans="6:22" x14ac:dyDescent="0.2">
      <c r="F7610"/>
      <c r="M7610" s="2"/>
      <c r="N7610"/>
      <c r="O7610"/>
      <c r="U7610"/>
      <c r="V7610"/>
    </row>
    <row r="7611" spans="6:22" x14ac:dyDescent="0.2">
      <c r="F7611"/>
      <c r="M7611" s="2"/>
      <c r="N7611"/>
      <c r="O7611"/>
      <c r="U7611"/>
      <c r="V7611"/>
    </row>
    <row r="7612" spans="6:22" x14ac:dyDescent="0.2">
      <c r="M7612" s="2"/>
    </row>
    <row r="7613" spans="6:22" x14ac:dyDescent="0.2">
      <c r="M7613" s="2"/>
    </row>
    <row r="7614" spans="6:22" x14ac:dyDescent="0.2">
      <c r="M7614" s="2"/>
    </row>
    <row r="7615" spans="6:22" x14ac:dyDescent="0.2">
      <c r="M7615" s="2"/>
    </row>
    <row r="7616" spans="6:22" x14ac:dyDescent="0.2">
      <c r="M7616" s="2"/>
    </row>
    <row r="7617" spans="6:22" x14ac:dyDescent="0.2">
      <c r="F7617"/>
      <c r="M7617" s="2"/>
      <c r="N7617"/>
      <c r="O7617"/>
      <c r="U7617"/>
      <c r="V7617"/>
    </row>
    <row r="7618" spans="6:22" x14ac:dyDescent="0.2">
      <c r="F7618"/>
      <c r="M7618" s="2"/>
      <c r="N7618"/>
      <c r="O7618"/>
      <c r="U7618"/>
      <c r="V7618"/>
    </row>
    <row r="7619" spans="6:22" x14ac:dyDescent="0.2">
      <c r="F7619"/>
      <c r="M7619" s="2"/>
      <c r="N7619"/>
      <c r="O7619"/>
      <c r="U7619"/>
      <c r="V7619"/>
    </row>
    <row r="7620" spans="6:22" x14ac:dyDescent="0.2">
      <c r="F7620"/>
      <c r="M7620" s="2"/>
      <c r="N7620"/>
      <c r="O7620"/>
      <c r="U7620"/>
      <c r="V7620"/>
    </row>
    <row r="7621" spans="6:22" x14ac:dyDescent="0.2">
      <c r="F7621"/>
      <c r="M7621" s="2"/>
      <c r="N7621"/>
      <c r="O7621"/>
      <c r="U7621"/>
      <c r="V7621"/>
    </row>
    <row r="7622" spans="6:22" x14ac:dyDescent="0.2">
      <c r="F7622"/>
      <c r="M7622" s="2"/>
      <c r="N7622"/>
      <c r="O7622"/>
      <c r="U7622"/>
      <c r="V7622"/>
    </row>
    <row r="7623" spans="6:22" x14ac:dyDescent="0.2">
      <c r="F7623"/>
      <c r="M7623" s="2"/>
      <c r="N7623"/>
      <c r="O7623"/>
      <c r="U7623"/>
      <c r="V7623"/>
    </row>
    <row r="7624" spans="6:22" x14ac:dyDescent="0.2">
      <c r="F7624"/>
      <c r="M7624" s="2"/>
      <c r="N7624"/>
      <c r="O7624"/>
      <c r="U7624"/>
      <c r="V7624"/>
    </row>
    <row r="7625" spans="6:22" x14ac:dyDescent="0.2">
      <c r="F7625"/>
      <c r="M7625" s="2"/>
      <c r="N7625"/>
      <c r="O7625"/>
      <c r="U7625"/>
      <c r="V7625"/>
    </row>
    <row r="7626" spans="6:22" x14ac:dyDescent="0.2">
      <c r="F7626"/>
      <c r="M7626" s="2"/>
      <c r="N7626"/>
      <c r="O7626"/>
      <c r="U7626"/>
      <c r="V7626"/>
    </row>
    <row r="7627" spans="6:22" x14ac:dyDescent="0.2">
      <c r="F7627"/>
      <c r="M7627" s="2"/>
      <c r="N7627"/>
      <c r="O7627"/>
      <c r="U7627"/>
      <c r="V7627"/>
    </row>
    <row r="7628" spans="6:22" x14ac:dyDescent="0.2">
      <c r="F7628"/>
      <c r="M7628" s="2"/>
      <c r="N7628"/>
      <c r="O7628"/>
      <c r="U7628"/>
      <c r="V7628"/>
    </row>
    <row r="7629" spans="6:22" x14ac:dyDescent="0.2">
      <c r="F7629"/>
      <c r="M7629" s="2"/>
      <c r="N7629"/>
      <c r="O7629"/>
      <c r="U7629"/>
      <c r="V7629"/>
    </row>
    <row r="7630" spans="6:22" x14ac:dyDescent="0.2">
      <c r="F7630"/>
      <c r="M7630" s="2"/>
      <c r="N7630"/>
      <c r="O7630"/>
      <c r="U7630"/>
      <c r="V7630"/>
    </row>
    <row r="7631" spans="6:22" x14ac:dyDescent="0.2">
      <c r="M7631" s="2"/>
    </row>
    <row r="7632" spans="6:22" x14ac:dyDescent="0.2">
      <c r="M7632" s="2"/>
    </row>
    <row r="7633" spans="6:22" x14ac:dyDescent="0.2">
      <c r="F7633"/>
      <c r="M7633" s="2"/>
      <c r="N7633"/>
      <c r="O7633"/>
      <c r="U7633"/>
      <c r="V7633"/>
    </row>
    <row r="7634" spans="6:22" x14ac:dyDescent="0.2">
      <c r="F7634"/>
      <c r="M7634" s="2"/>
      <c r="N7634"/>
      <c r="O7634"/>
      <c r="U7634"/>
      <c r="V7634"/>
    </row>
    <row r="7635" spans="6:22" x14ac:dyDescent="0.2">
      <c r="F7635"/>
      <c r="M7635" s="2"/>
      <c r="N7635"/>
      <c r="O7635"/>
      <c r="U7635"/>
      <c r="V7635"/>
    </row>
    <row r="7636" spans="6:22" x14ac:dyDescent="0.2">
      <c r="M7636" s="2"/>
    </row>
    <row r="7637" spans="6:22" x14ac:dyDescent="0.2">
      <c r="M7637" s="2"/>
    </row>
    <row r="7638" spans="6:22" x14ac:dyDescent="0.2">
      <c r="M7638" s="2"/>
    </row>
    <row r="7639" spans="6:22" x14ac:dyDescent="0.2">
      <c r="M7639" s="2"/>
    </row>
    <row r="7640" spans="6:22" x14ac:dyDescent="0.2">
      <c r="M7640" s="2"/>
    </row>
    <row r="7641" spans="6:22" x14ac:dyDescent="0.2">
      <c r="F7641"/>
      <c r="M7641" s="2"/>
      <c r="N7641"/>
      <c r="O7641"/>
      <c r="U7641"/>
      <c r="V7641"/>
    </row>
    <row r="7642" spans="6:22" x14ac:dyDescent="0.2">
      <c r="F7642"/>
      <c r="M7642" s="2"/>
      <c r="N7642"/>
      <c r="O7642"/>
      <c r="U7642"/>
      <c r="V7642"/>
    </row>
    <row r="7643" spans="6:22" x14ac:dyDescent="0.2">
      <c r="F7643"/>
      <c r="M7643" s="2"/>
      <c r="N7643"/>
      <c r="O7643"/>
      <c r="U7643"/>
      <c r="V7643"/>
    </row>
    <row r="7644" spans="6:22" x14ac:dyDescent="0.2">
      <c r="F7644"/>
      <c r="M7644" s="2"/>
      <c r="N7644"/>
      <c r="O7644"/>
      <c r="U7644"/>
      <c r="V7644"/>
    </row>
    <row r="7645" spans="6:22" x14ac:dyDescent="0.2">
      <c r="F7645"/>
      <c r="M7645" s="2"/>
      <c r="N7645"/>
      <c r="O7645"/>
      <c r="U7645"/>
      <c r="V7645"/>
    </row>
    <row r="7646" spans="6:22" x14ac:dyDescent="0.2">
      <c r="M7646" s="2"/>
    </row>
    <row r="7647" spans="6:22" x14ac:dyDescent="0.2">
      <c r="M7647" s="2"/>
    </row>
    <row r="7648" spans="6:22" x14ac:dyDescent="0.2">
      <c r="M7648" s="2"/>
    </row>
    <row r="7649" spans="6:22" x14ac:dyDescent="0.2">
      <c r="M7649" s="2"/>
    </row>
    <row r="7650" spans="6:22" x14ac:dyDescent="0.2">
      <c r="F7650"/>
      <c r="M7650" s="2"/>
      <c r="N7650"/>
      <c r="O7650"/>
      <c r="U7650"/>
      <c r="V7650"/>
    </row>
    <row r="7651" spans="6:22" x14ac:dyDescent="0.2">
      <c r="F7651"/>
      <c r="M7651" s="2"/>
      <c r="N7651"/>
      <c r="O7651"/>
      <c r="U7651"/>
      <c r="V7651"/>
    </row>
    <row r="7652" spans="6:22" x14ac:dyDescent="0.2">
      <c r="F7652"/>
      <c r="M7652" s="2"/>
      <c r="N7652"/>
      <c r="O7652"/>
      <c r="U7652"/>
      <c r="V7652"/>
    </row>
    <row r="7653" spans="6:22" x14ac:dyDescent="0.2">
      <c r="F7653"/>
      <c r="M7653" s="2"/>
      <c r="N7653"/>
      <c r="O7653"/>
      <c r="U7653"/>
      <c r="V7653"/>
    </row>
    <row r="7654" spans="6:22" x14ac:dyDescent="0.2">
      <c r="F7654"/>
      <c r="M7654" s="2"/>
      <c r="N7654"/>
      <c r="O7654"/>
      <c r="U7654"/>
      <c r="V7654"/>
    </row>
    <row r="7655" spans="6:22" x14ac:dyDescent="0.2">
      <c r="F7655"/>
      <c r="M7655" s="2"/>
      <c r="N7655"/>
      <c r="O7655"/>
      <c r="U7655"/>
      <c r="V7655"/>
    </row>
    <row r="7656" spans="6:22" x14ac:dyDescent="0.2">
      <c r="F7656"/>
      <c r="M7656" s="2"/>
      <c r="N7656"/>
      <c r="O7656"/>
      <c r="U7656"/>
      <c r="V7656"/>
    </row>
    <row r="7657" spans="6:22" x14ac:dyDescent="0.2">
      <c r="F7657"/>
      <c r="M7657" s="2"/>
      <c r="N7657"/>
      <c r="O7657"/>
      <c r="U7657"/>
      <c r="V7657"/>
    </row>
    <row r="7658" spans="6:22" x14ac:dyDescent="0.2">
      <c r="F7658"/>
      <c r="M7658" s="2"/>
      <c r="N7658"/>
      <c r="O7658"/>
      <c r="U7658"/>
      <c r="V7658"/>
    </row>
    <row r="7659" spans="6:22" x14ac:dyDescent="0.2">
      <c r="F7659"/>
      <c r="M7659" s="2"/>
      <c r="N7659"/>
      <c r="O7659"/>
      <c r="U7659"/>
      <c r="V7659"/>
    </row>
    <row r="7660" spans="6:22" x14ac:dyDescent="0.2">
      <c r="F7660"/>
      <c r="M7660" s="2"/>
      <c r="N7660"/>
      <c r="O7660"/>
      <c r="U7660"/>
      <c r="V7660"/>
    </row>
    <row r="7661" spans="6:22" x14ac:dyDescent="0.2">
      <c r="F7661"/>
      <c r="M7661" s="2"/>
      <c r="N7661"/>
      <c r="O7661"/>
      <c r="U7661"/>
      <c r="V7661"/>
    </row>
    <row r="7662" spans="6:22" x14ac:dyDescent="0.2">
      <c r="F7662"/>
      <c r="M7662" s="2"/>
      <c r="N7662"/>
      <c r="O7662"/>
      <c r="U7662"/>
      <c r="V7662"/>
    </row>
    <row r="7663" spans="6:22" x14ac:dyDescent="0.2">
      <c r="F7663"/>
      <c r="M7663" s="2"/>
      <c r="N7663"/>
      <c r="O7663"/>
      <c r="U7663"/>
      <c r="V7663"/>
    </row>
    <row r="7664" spans="6:22" x14ac:dyDescent="0.2">
      <c r="F7664"/>
      <c r="M7664" s="2"/>
      <c r="N7664"/>
      <c r="O7664"/>
      <c r="U7664"/>
      <c r="V7664"/>
    </row>
    <row r="7665" spans="6:22" x14ac:dyDescent="0.2">
      <c r="F7665"/>
      <c r="M7665" s="2"/>
      <c r="N7665"/>
      <c r="O7665"/>
      <c r="U7665"/>
      <c r="V7665"/>
    </row>
    <row r="7666" spans="6:22" x14ac:dyDescent="0.2">
      <c r="F7666"/>
      <c r="M7666" s="2"/>
      <c r="N7666"/>
      <c r="O7666"/>
      <c r="U7666"/>
      <c r="V7666"/>
    </row>
    <row r="7667" spans="6:22" x14ac:dyDescent="0.2">
      <c r="F7667"/>
      <c r="M7667" s="2"/>
      <c r="N7667"/>
      <c r="O7667"/>
      <c r="U7667"/>
      <c r="V7667"/>
    </row>
    <row r="7668" spans="6:22" x14ac:dyDescent="0.2">
      <c r="F7668"/>
      <c r="M7668" s="2"/>
      <c r="N7668"/>
      <c r="O7668"/>
      <c r="U7668"/>
      <c r="V7668"/>
    </row>
    <row r="7669" spans="6:22" x14ac:dyDescent="0.2">
      <c r="F7669"/>
      <c r="M7669" s="2"/>
      <c r="N7669"/>
      <c r="O7669"/>
      <c r="U7669"/>
      <c r="V7669"/>
    </row>
    <row r="7670" spans="6:22" x14ac:dyDescent="0.2">
      <c r="F7670"/>
      <c r="M7670" s="2"/>
      <c r="N7670"/>
      <c r="O7670"/>
      <c r="U7670"/>
      <c r="V7670"/>
    </row>
    <row r="7671" spans="6:22" x14ac:dyDescent="0.2">
      <c r="F7671"/>
      <c r="M7671" s="2"/>
      <c r="N7671"/>
      <c r="O7671"/>
      <c r="U7671"/>
      <c r="V7671"/>
    </row>
    <row r="7672" spans="6:22" x14ac:dyDescent="0.2">
      <c r="F7672"/>
      <c r="M7672" s="2"/>
      <c r="N7672"/>
      <c r="O7672"/>
      <c r="U7672"/>
      <c r="V7672"/>
    </row>
    <row r="7673" spans="6:22" x14ac:dyDescent="0.2">
      <c r="F7673"/>
      <c r="M7673" s="2"/>
      <c r="N7673"/>
      <c r="O7673"/>
      <c r="U7673"/>
      <c r="V7673"/>
    </row>
    <row r="7674" spans="6:22" x14ac:dyDescent="0.2">
      <c r="F7674"/>
      <c r="M7674" s="2"/>
      <c r="N7674"/>
      <c r="O7674"/>
      <c r="U7674"/>
      <c r="V7674"/>
    </row>
    <row r="7675" spans="6:22" x14ac:dyDescent="0.2">
      <c r="F7675"/>
      <c r="M7675" s="2"/>
      <c r="N7675"/>
      <c r="O7675"/>
      <c r="U7675"/>
      <c r="V7675"/>
    </row>
    <row r="7676" spans="6:22" x14ac:dyDescent="0.2">
      <c r="F7676"/>
      <c r="M7676" s="2"/>
      <c r="N7676"/>
      <c r="O7676"/>
      <c r="U7676"/>
      <c r="V7676"/>
    </row>
    <row r="7677" spans="6:22" x14ac:dyDescent="0.2">
      <c r="F7677"/>
      <c r="M7677" s="2"/>
      <c r="N7677"/>
      <c r="O7677"/>
      <c r="U7677"/>
      <c r="V7677"/>
    </row>
    <row r="7678" spans="6:22" x14ac:dyDescent="0.2">
      <c r="F7678"/>
      <c r="M7678" s="2"/>
      <c r="N7678"/>
      <c r="O7678"/>
      <c r="U7678"/>
      <c r="V7678"/>
    </row>
    <row r="7679" spans="6:22" x14ac:dyDescent="0.2">
      <c r="F7679"/>
      <c r="M7679" s="2"/>
      <c r="N7679"/>
      <c r="O7679"/>
      <c r="U7679"/>
      <c r="V7679"/>
    </row>
    <row r="7680" spans="6:22" x14ac:dyDescent="0.2">
      <c r="F7680"/>
      <c r="M7680" s="2"/>
      <c r="N7680"/>
      <c r="O7680"/>
      <c r="U7680"/>
      <c r="V7680"/>
    </row>
    <row r="7681" spans="6:22" x14ac:dyDescent="0.2">
      <c r="F7681"/>
      <c r="M7681" s="2"/>
      <c r="N7681"/>
      <c r="O7681"/>
      <c r="U7681"/>
      <c r="V7681"/>
    </row>
    <row r="7682" spans="6:22" x14ac:dyDescent="0.2">
      <c r="F7682"/>
      <c r="M7682" s="2"/>
      <c r="N7682"/>
      <c r="O7682"/>
      <c r="U7682"/>
      <c r="V7682"/>
    </row>
    <row r="7683" spans="6:22" x14ac:dyDescent="0.2">
      <c r="F7683"/>
      <c r="M7683" s="2"/>
      <c r="N7683"/>
      <c r="O7683"/>
      <c r="U7683"/>
      <c r="V7683"/>
    </row>
    <row r="7684" spans="6:22" x14ac:dyDescent="0.2">
      <c r="F7684"/>
      <c r="M7684" s="2"/>
      <c r="N7684"/>
      <c r="O7684"/>
      <c r="U7684"/>
      <c r="V7684"/>
    </row>
    <row r="7685" spans="6:22" x14ac:dyDescent="0.2">
      <c r="F7685"/>
      <c r="M7685" s="2"/>
      <c r="N7685"/>
      <c r="O7685"/>
      <c r="U7685"/>
      <c r="V7685"/>
    </row>
    <row r="7686" spans="6:22" x14ac:dyDescent="0.2">
      <c r="F7686"/>
      <c r="M7686" s="2"/>
      <c r="N7686"/>
      <c r="O7686"/>
      <c r="U7686"/>
      <c r="V7686"/>
    </row>
    <row r="7687" spans="6:22" x14ac:dyDescent="0.2">
      <c r="F7687"/>
      <c r="M7687" s="2"/>
      <c r="N7687"/>
      <c r="O7687"/>
      <c r="U7687"/>
      <c r="V7687"/>
    </row>
    <row r="7688" spans="6:22" x14ac:dyDescent="0.2">
      <c r="F7688"/>
      <c r="M7688" s="2"/>
      <c r="N7688"/>
      <c r="O7688"/>
      <c r="U7688"/>
      <c r="V7688"/>
    </row>
    <row r="7689" spans="6:22" x14ac:dyDescent="0.2">
      <c r="F7689"/>
      <c r="M7689" s="2"/>
      <c r="N7689"/>
      <c r="O7689"/>
      <c r="U7689"/>
      <c r="V7689"/>
    </row>
    <row r="7690" spans="6:22" x14ac:dyDescent="0.2">
      <c r="F7690"/>
      <c r="M7690" s="2"/>
      <c r="N7690"/>
      <c r="O7690"/>
      <c r="U7690"/>
      <c r="V7690"/>
    </row>
    <row r="7691" spans="6:22" x14ac:dyDescent="0.2">
      <c r="F7691"/>
      <c r="M7691" s="2"/>
      <c r="N7691"/>
      <c r="O7691"/>
      <c r="U7691"/>
      <c r="V7691"/>
    </row>
    <row r="7692" spans="6:22" x14ac:dyDescent="0.2">
      <c r="F7692"/>
      <c r="M7692" s="2"/>
      <c r="N7692"/>
      <c r="O7692"/>
      <c r="U7692"/>
      <c r="V7692"/>
    </row>
    <row r="7693" spans="6:22" x14ac:dyDescent="0.2">
      <c r="F7693"/>
      <c r="M7693" s="2"/>
      <c r="N7693"/>
      <c r="O7693"/>
      <c r="U7693"/>
      <c r="V7693"/>
    </row>
    <row r="7694" spans="6:22" x14ac:dyDescent="0.2">
      <c r="F7694"/>
      <c r="M7694" s="2"/>
      <c r="N7694"/>
      <c r="O7694"/>
      <c r="U7694"/>
      <c r="V7694"/>
    </row>
    <row r="7695" spans="6:22" x14ac:dyDescent="0.2">
      <c r="F7695"/>
      <c r="M7695" s="2"/>
      <c r="N7695"/>
      <c r="O7695"/>
      <c r="U7695"/>
      <c r="V7695"/>
    </row>
    <row r="7696" spans="6:22" x14ac:dyDescent="0.2">
      <c r="F7696"/>
      <c r="M7696" s="2"/>
      <c r="N7696"/>
      <c r="O7696"/>
      <c r="U7696"/>
      <c r="V7696"/>
    </row>
    <row r="7697" spans="6:22" x14ac:dyDescent="0.2">
      <c r="F7697"/>
      <c r="M7697" s="2"/>
      <c r="N7697"/>
      <c r="O7697"/>
      <c r="U7697"/>
      <c r="V7697"/>
    </row>
    <row r="7698" spans="6:22" x14ac:dyDescent="0.2">
      <c r="F7698"/>
      <c r="M7698" s="2"/>
      <c r="N7698"/>
      <c r="O7698"/>
      <c r="U7698"/>
      <c r="V7698"/>
    </row>
    <row r="7699" spans="6:22" x14ac:dyDescent="0.2">
      <c r="F7699"/>
      <c r="M7699" s="2"/>
      <c r="N7699"/>
      <c r="O7699"/>
      <c r="U7699"/>
      <c r="V7699"/>
    </row>
    <row r="7700" spans="6:22" x14ac:dyDescent="0.2">
      <c r="F7700"/>
      <c r="M7700" s="2"/>
      <c r="N7700"/>
      <c r="O7700"/>
      <c r="U7700"/>
      <c r="V7700"/>
    </row>
    <row r="7701" spans="6:22" x14ac:dyDescent="0.2">
      <c r="F7701"/>
      <c r="M7701" s="2"/>
      <c r="N7701"/>
      <c r="O7701"/>
      <c r="U7701"/>
      <c r="V7701"/>
    </row>
    <row r="7702" spans="6:22" x14ac:dyDescent="0.2">
      <c r="F7702"/>
      <c r="M7702" s="2"/>
      <c r="N7702"/>
      <c r="O7702"/>
      <c r="U7702"/>
      <c r="V7702"/>
    </row>
    <row r="7703" spans="6:22" x14ac:dyDescent="0.2">
      <c r="F7703"/>
      <c r="M7703" s="2"/>
      <c r="N7703"/>
      <c r="O7703"/>
      <c r="U7703"/>
      <c r="V7703"/>
    </row>
    <row r="7704" spans="6:22" x14ac:dyDescent="0.2">
      <c r="F7704"/>
      <c r="M7704" s="2"/>
      <c r="N7704"/>
      <c r="O7704"/>
      <c r="U7704"/>
      <c r="V7704"/>
    </row>
    <row r="7705" spans="6:22" x14ac:dyDescent="0.2">
      <c r="F7705"/>
      <c r="M7705" s="2"/>
      <c r="N7705"/>
      <c r="O7705"/>
      <c r="U7705"/>
      <c r="V7705"/>
    </row>
    <row r="7706" spans="6:22" x14ac:dyDescent="0.2">
      <c r="F7706"/>
      <c r="M7706" s="2"/>
      <c r="N7706"/>
      <c r="O7706"/>
      <c r="U7706"/>
      <c r="V7706"/>
    </row>
    <row r="7707" spans="6:22" x14ac:dyDescent="0.2">
      <c r="F7707"/>
      <c r="M7707" s="2"/>
      <c r="N7707"/>
      <c r="O7707"/>
      <c r="U7707"/>
      <c r="V7707"/>
    </row>
    <row r="7708" spans="6:22" x14ac:dyDescent="0.2">
      <c r="F7708"/>
      <c r="M7708" s="2"/>
      <c r="N7708"/>
      <c r="O7708"/>
      <c r="U7708"/>
      <c r="V7708"/>
    </row>
    <row r="7709" spans="6:22" x14ac:dyDescent="0.2">
      <c r="F7709"/>
      <c r="M7709" s="2"/>
      <c r="N7709"/>
      <c r="O7709"/>
      <c r="U7709"/>
      <c r="V7709"/>
    </row>
    <row r="7710" spans="6:22" x14ac:dyDescent="0.2">
      <c r="F7710"/>
      <c r="M7710" s="2"/>
      <c r="N7710"/>
      <c r="O7710"/>
      <c r="U7710"/>
      <c r="V7710"/>
    </row>
    <row r="7711" spans="6:22" x14ac:dyDescent="0.2">
      <c r="F7711"/>
      <c r="M7711" s="2"/>
      <c r="N7711"/>
      <c r="O7711"/>
      <c r="U7711"/>
      <c r="V7711"/>
    </row>
    <row r="7712" spans="6:22" x14ac:dyDescent="0.2">
      <c r="F7712"/>
      <c r="M7712" s="2"/>
      <c r="N7712"/>
      <c r="O7712"/>
      <c r="U7712"/>
      <c r="V7712"/>
    </row>
    <row r="7713" spans="6:22" x14ac:dyDescent="0.2">
      <c r="F7713"/>
      <c r="M7713" s="2"/>
      <c r="N7713"/>
      <c r="O7713"/>
      <c r="U7713"/>
      <c r="V7713"/>
    </row>
    <row r="7714" spans="6:22" x14ac:dyDescent="0.2">
      <c r="F7714"/>
      <c r="M7714" s="2"/>
      <c r="N7714"/>
      <c r="O7714"/>
      <c r="U7714"/>
      <c r="V7714"/>
    </row>
    <row r="7715" spans="6:22" x14ac:dyDescent="0.2">
      <c r="F7715"/>
      <c r="M7715" s="2"/>
      <c r="N7715"/>
      <c r="O7715"/>
      <c r="U7715"/>
      <c r="V7715"/>
    </row>
    <row r="7716" spans="6:22" x14ac:dyDescent="0.2">
      <c r="F7716"/>
      <c r="M7716" s="2"/>
      <c r="N7716"/>
      <c r="O7716"/>
      <c r="U7716"/>
      <c r="V7716"/>
    </row>
    <row r="7717" spans="6:22" x14ac:dyDescent="0.2">
      <c r="F7717"/>
      <c r="M7717" s="2"/>
      <c r="N7717"/>
      <c r="O7717"/>
      <c r="U7717"/>
      <c r="V7717"/>
    </row>
    <row r="7718" spans="6:22" x14ac:dyDescent="0.2">
      <c r="F7718"/>
      <c r="M7718" s="2"/>
      <c r="N7718"/>
      <c r="O7718"/>
      <c r="U7718"/>
      <c r="V7718"/>
    </row>
    <row r="7719" spans="6:22" x14ac:dyDescent="0.2">
      <c r="F7719"/>
      <c r="M7719" s="2"/>
      <c r="N7719"/>
      <c r="O7719"/>
      <c r="U7719"/>
      <c r="V7719"/>
    </row>
    <row r="7720" spans="6:22" x14ac:dyDescent="0.2">
      <c r="F7720"/>
      <c r="M7720" s="2"/>
      <c r="N7720"/>
      <c r="O7720"/>
      <c r="U7720"/>
      <c r="V7720"/>
    </row>
    <row r="7721" spans="6:22" x14ac:dyDescent="0.2">
      <c r="F7721"/>
      <c r="M7721" s="2"/>
      <c r="N7721"/>
      <c r="O7721"/>
      <c r="U7721"/>
      <c r="V7721"/>
    </row>
    <row r="7722" spans="6:22" x14ac:dyDescent="0.2">
      <c r="F7722"/>
      <c r="M7722" s="2"/>
      <c r="N7722"/>
      <c r="O7722"/>
      <c r="U7722"/>
      <c r="V7722"/>
    </row>
    <row r="7723" spans="6:22" x14ac:dyDescent="0.2">
      <c r="F7723"/>
      <c r="M7723" s="2"/>
      <c r="N7723"/>
      <c r="O7723"/>
      <c r="U7723"/>
      <c r="V7723"/>
    </row>
    <row r="7724" spans="6:22" x14ac:dyDescent="0.2">
      <c r="F7724"/>
      <c r="M7724" s="2"/>
      <c r="N7724"/>
      <c r="O7724"/>
      <c r="U7724"/>
      <c r="V7724"/>
    </row>
    <row r="7725" spans="6:22" x14ac:dyDescent="0.2">
      <c r="F7725"/>
      <c r="M7725" s="2"/>
      <c r="N7725"/>
      <c r="O7725"/>
      <c r="U7725"/>
      <c r="V7725"/>
    </row>
    <row r="7726" spans="6:22" x14ac:dyDescent="0.2">
      <c r="F7726"/>
      <c r="M7726" s="2"/>
      <c r="N7726"/>
      <c r="O7726"/>
      <c r="U7726"/>
      <c r="V7726"/>
    </row>
    <row r="7727" spans="6:22" x14ac:dyDescent="0.2">
      <c r="F7727"/>
      <c r="M7727" s="2"/>
      <c r="N7727"/>
      <c r="O7727"/>
      <c r="U7727"/>
      <c r="V7727"/>
    </row>
    <row r="7728" spans="6:22" x14ac:dyDescent="0.2">
      <c r="F7728"/>
      <c r="M7728" s="2"/>
      <c r="N7728"/>
      <c r="O7728"/>
      <c r="U7728"/>
      <c r="V7728"/>
    </row>
    <row r="7729" spans="6:22" x14ac:dyDescent="0.2">
      <c r="F7729"/>
      <c r="M7729" s="2"/>
      <c r="N7729"/>
      <c r="O7729"/>
      <c r="U7729"/>
      <c r="V7729"/>
    </row>
    <row r="7730" spans="6:22" x14ac:dyDescent="0.2">
      <c r="F7730"/>
      <c r="M7730" s="2"/>
      <c r="N7730"/>
      <c r="O7730"/>
      <c r="U7730"/>
      <c r="V7730"/>
    </row>
    <row r="7731" spans="6:22" x14ac:dyDescent="0.2">
      <c r="F7731"/>
      <c r="M7731" s="2"/>
      <c r="N7731"/>
      <c r="O7731"/>
      <c r="U7731"/>
      <c r="V7731"/>
    </row>
    <row r="7732" spans="6:22" x14ac:dyDescent="0.2">
      <c r="F7732"/>
      <c r="M7732" s="2"/>
      <c r="N7732"/>
      <c r="O7732"/>
      <c r="U7732"/>
      <c r="V7732"/>
    </row>
    <row r="7733" spans="6:22" x14ac:dyDescent="0.2">
      <c r="F7733"/>
      <c r="M7733" s="2"/>
      <c r="N7733"/>
      <c r="O7733"/>
      <c r="U7733"/>
      <c r="V7733"/>
    </row>
    <row r="7734" spans="6:22" x14ac:dyDescent="0.2">
      <c r="F7734"/>
      <c r="M7734" s="2"/>
      <c r="N7734"/>
      <c r="O7734"/>
      <c r="U7734"/>
      <c r="V7734"/>
    </row>
    <row r="7735" spans="6:22" x14ac:dyDescent="0.2">
      <c r="F7735"/>
      <c r="M7735" s="2"/>
      <c r="N7735"/>
      <c r="O7735"/>
      <c r="U7735"/>
      <c r="V7735"/>
    </row>
    <row r="7736" spans="6:22" x14ac:dyDescent="0.2">
      <c r="F7736"/>
      <c r="M7736" s="2"/>
      <c r="N7736"/>
      <c r="O7736"/>
      <c r="U7736"/>
      <c r="V7736"/>
    </row>
    <row r="7737" spans="6:22" x14ac:dyDescent="0.2">
      <c r="F7737"/>
      <c r="M7737" s="2"/>
      <c r="N7737"/>
      <c r="O7737"/>
      <c r="U7737"/>
      <c r="V7737"/>
    </row>
    <row r="7738" spans="6:22" x14ac:dyDescent="0.2">
      <c r="F7738"/>
      <c r="M7738" s="2"/>
      <c r="N7738"/>
      <c r="O7738"/>
      <c r="U7738"/>
      <c r="V7738"/>
    </row>
    <row r="7739" spans="6:22" x14ac:dyDescent="0.2">
      <c r="F7739"/>
      <c r="M7739" s="2"/>
      <c r="N7739"/>
      <c r="O7739"/>
      <c r="U7739"/>
      <c r="V7739"/>
    </row>
    <row r="7740" spans="6:22" x14ac:dyDescent="0.2">
      <c r="F7740"/>
      <c r="M7740" s="2"/>
      <c r="N7740"/>
      <c r="O7740"/>
      <c r="U7740"/>
      <c r="V7740"/>
    </row>
    <row r="7741" spans="6:22" x14ac:dyDescent="0.2">
      <c r="F7741"/>
      <c r="M7741" s="2"/>
      <c r="N7741"/>
      <c r="O7741"/>
      <c r="U7741"/>
      <c r="V7741"/>
    </row>
    <row r="7742" spans="6:22" x14ac:dyDescent="0.2">
      <c r="F7742"/>
      <c r="M7742" s="2"/>
      <c r="N7742"/>
      <c r="O7742"/>
      <c r="U7742"/>
      <c r="V7742"/>
    </row>
    <row r="7743" spans="6:22" x14ac:dyDescent="0.2">
      <c r="F7743"/>
      <c r="M7743" s="2"/>
      <c r="N7743"/>
      <c r="O7743"/>
      <c r="U7743"/>
      <c r="V7743"/>
    </row>
    <row r="7744" spans="6:22" x14ac:dyDescent="0.2">
      <c r="M7744" s="2"/>
    </row>
    <row r="7745" spans="6:22" x14ac:dyDescent="0.2">
      <c r="F7745"/>
      <c r="M7745" s="2"/>
      <c r="N7745"/>
      <c r="O7745"/>
      <c r="U7745"/>
      <c r="V7745"/>
    </row>
    <row r="7746" spans="6:22" x14ac:dyDescent="0.2">
      <c r="F7746"/>
      <c r="M7746" s="2"/>
      <c r="N7746"/>
      <c r="O7746"/>
      <c r="U7746"/>
      <c r="V7746"/>
    </row>
    <row r="7747" spans="6:22" x14ac:dyDescent="0.2">
      <c r="F7747"/>
      <c r="M7747" s="2"/>
      <c r="N7747"/>
      <c r="O7747"/>
      <c r="U7747"/>
      <c r="V7747"/>
    </row>
    <row r="7748" spans="6:22" x14ac:dyDescent="0.2">
      <c r="F7748"/>
      <c r="M7748" s="2"/>
      <c r="N7748"/>
      <c r="O7748"/>
      <c r="U7748"/>
      <c r="V7748"/>
    </row>
    <row r="7749" spans="6:22" x14ac:dyDescent="0.2">
      <c r="F7749"/>
      <c r="M7749" s="2"/>
      <c r="N7749"/>
      <c r="O7749"/>
      <c r="U7749"/>
      <c r="V7749"/>
    </row>
    <row r="7750" spans="6:22" x14ac:dyDescent="0.2">
      <c r="F7750"/>
      <c r="M7750" s="2"/>
      <c r="N7750"/>
      <c r="O7750"/>
      <c r="U7750"/>
      <c r="V7750"/>
    </row>
    <row r="7751" spans="6:22" x14ac:dyDescent="0.2">
      <c r="M7751" s="2"/>
    </row>
    <row r="7752" spans="6:22" x14ac:dyDescent="0.2">
      <c r="F7752"/>
      <c r="M7752" s="2"/>
      <c r="N7752"/>
      <c r="O7752"/>
      <c r="U7752"/>
      <c r="V7752"/>
    </row>
    <row r="7753" spans="6:22" x14ac:dyDescent="0.2">
      <c r="F7753"/>
      <c r="M7753" s="2"/>
      <c r="N7753"/>
      <c r="O7753"/>
      <c r="U7753"/>
      <c r="V7753"/>
    </row>
    <row r="7754" spans="6:22" x14ac:dyDescent="0.2">
      <c r="F7754"/>
      <c r="M7754" s="2"/>
      <c r="N7754"/>
      <c r="O7754"/>
      <c r="U7754"/>
      <c r="V7754"/>
    </row>
    <row r="7755" spans="6:22" x14ac:dyDescent="0.2">
      <c r="M7755" s="2"/>
    </row>
    <row r="7756" spans="6:22" x14ac:dyDescent="0.2">
      <c r="F7756"/>
      <c r="M7756" s="2"/>
      <c r="N7756"/>
      <c r="O7756"/>
      <c r="U7756"/>
      <c r="V7756"/>
    </row>
    <row r="7757" spans="6:22" x14ac:dyDescent="0.2">
      <c r="F7757"/>
      <c r="M7757" s="2"/>
      <c r="N7757"/>
      <c r="O7757"/>
      <c r="U7757"/>
      <c r="V7757"/>
    </row>
    <row r="7758" spans="6:22" x14ac:dyDescent="0.2">
      <c r="F7758"/>
      <c r="M7758" s="2"/>
      <c r="N7758"/>
      <c r="O7758"/>
      <c r="U7758"/>
      <c r="V7758"/>
    </row>
    <row r="7759" spans="6:22" x14ac:dyDescent="0.2">
      <c r="F7759"/>
      <c r="M7759" s="2"/>
      <c r="N7759"/>
      <c r="O7759"/>
      <c r="U7759"/>
      <c r="V7759"/>
    </row>
    <row r="7760" spans="6:22" x14ac:dyDescent="0.2">
      <c r="F7760"/>
      <c r="M7760" s="2"/>
      <c r="N7760"/>
      <c r="O7760"/>
      <c r="U7760"/>
      <c r="V7760"/>
    </row>
    <row r="7761" spans="6:22" x14ac:dyDescent="0.2">
      <c r="M7761" s="2"/>
    </row>
    <row r="7762" spans="6:22" x14ac:dyDescent="0.2">
      <c r="F7762"/>
      <c r="M7762" s="2"/>
      <c r="N7762"/>
      <c r="O7762"/>
      <c r="U7762"/>
      <c r="V7762"/>
    </row>
    <row r="7763" spans="6:22" x14ac:dyDescent="0.2">
      <c r="F7763"/>
      <c r="M7763" s="2"/>
      <c r="N7763"/>
      <c r="O7763"/>
      <c r="U7763"/>
      <c r="V7763"/>
    </row>
    <row r="7764" spans="6:22" x14ac:dyDescent="0.2">
      <c r="F7764"/>
      <c r="M7764" s="2"/>
      <c r="N7764"/>
      <c r="O7764"/>
      <c r="U7764"/>
      <c r="V7764"/>
    </row>
    <row r="7765" spans="6:22" x14ac:dyDescent="0.2">
      <c r="F7765"/>
      <c r="M7765" s="2"/>
      <c r="N7765"/>
      <c r="O7765"/>
      <c r="U7765"/>
      <c r="V7765"/>
    </row>
    <row r="7766" spans="6:22" x14ac:dyDescent="0.2">
      <c r="F7766"/>
      <c r="M7766" s="2"/>
      <c r="N7766"/>
      <c r="O7766"/>
      <c r="U7766"/>
      <c r="V7766"/>
    </row>
    <row r="7767" spans="6:22" x14ac:dyDescent="0.2">
      <c r="F7767"/>
      <c r="M7767" s="2"/>
      <c r="N7767"/>
      <c r="O7767"/>
      <c r="U7767"/>
      <c r="V7767"/>
    </row>
    <row r="7768" spans="6:22" x14ac:dyDescent="0.2">
      <c r="F7768"/>
      <c r="M7768" s="2"/>
      <c r="N7768"/>
      <c r="O7768"/>
      <c r="U7768"/>
      <c r="V7768"/>
    </row>
    <row r="7769" spans="6:22" x14ac:dyDescent="0.2">
      <c r="M7769" s="2"/>
    </row>
    <row r="7770" spans="6:22" x14ac:dyDescent="0.2">
      <c r="M7770" s="2"/>
    </row>
    <row r="7771" spans="6:22" x14ac:dyDescent="0.2">
      <c r="M7771" s="2"/>
    </row>
    <row r="7772" spans="6:22" x14ac:dyDescent="0.2">
      <c r="M7772" s="2"/>
    </row>
    <row r="7773" spans="6:22" x14ac:dyDescent="0.2">
      <c r="M7773" s="2"/>
    </row>
    <row r="7774" spans="6:22" x14ac:dyDescent="0.2">
      <c r="F7774"/>
      <c r="M7774" s="2"/>
      <c r="N7774"/>
      <c r="O7774"/>
      <c r="U7774"/>
      <c r="V7774"/>
    </row>
    <row r="7775" spans="6:22" x14ac:dyDescent="0.2">
      <c r="F7775"/>
      <c r="M7775" s="2"/>
      <c r="N7775"/>
      <c r="O7775"/>
      <c r="U7775"/>
      <c r="V7775"/>
    </row>
    <row r="7776" spans="6:22" x14ac:dyDescent="0.2">
      <c r="F7776"/>
      <c r="M7776" s="2"/>
      <c r="N7776"/>
      <c r="O7776"/>
      <c r="U7776"/>
      <c r="V7776"/>
    </row>
    <row r="7777" spans="6:22" x14ac:dyDescent="0.2">
      <c r="F7777"/>
      <c r="M7777" s="2"/>
      <c r="N7777"/>
      <c r="O7777"/>
      <c r="U7777"/>
      <c r="V7777"/>
    </row>
    <row r="7778" spans="6:22" x14ac:dyDescent="0.2">
      <c r="F7778"/>
      <c r="M7778" s="2"/>
      <c r="N7778"/>
      <c r="O7778"/>
      <c r="U7778"/>
      <c r="V7778"/>
    </row>
    <row r="7779" spans="6:22" x14ac:dyDescent="0.2">
      <c r="F7779"/>
      <c r="M7779" s="2"/>
      <c r="N7779"/>
      <c r="O7779"/>
      <c r="U7779"/>
      <c r="V7779"/>
    </row>
    <row r="7780" spans="6:22" x14ac:dyDescent="0.2">
      <c r="F7780"/>
      <c r="M7780" s="2"/>
      <c r="N7780"/>
      <c r="O7780"/>
      <c r="U7780"/>
      <c r="V7780"/>
    </row>
    <row r="7781" spans="6:22" x14ac:dyDescent="0.2">
      <c r="F7781"/>
      <c r="M7781" s="2"/>
      <c r="N7781"/>
      <c r="O7781"/>
      <c r="U7781"/>
      <c r="V7781"/>
    </row>
    <row r="7782" spans="6:22" x14ac:dyDescent="0.2">
      <c r="F7782"/>
      <c r="M7782" s="2"/>
      <c r="N7782"/>
      <c r="O7782"/>
      <c r="U7782"/>
      <c r="V7782"/>
    </row>
    <row r="7783" spans="6:22" x14ac:dyDescent="0.2">
      <c r="F7783"/>
      <c r="M7783" s="2"/>
      <c r="N7783"/>
      <c r="O7783"/>
      <c r="U7783"/>
      <c r="V7783"/>
    </row>
    <row r="7784" spans="6:22" x14ac:dyDescent="0.2">
      <c r="F7784"/>
      <c r="M7784" s="2"/>
      <c r="N7784"/>
      <c r="O7784"/>
      <c r="U7784"/>
      <c r="V7784"/>
    </row>
    <row r="7785" spans="6:22" x14ac:dyDescent="0.2">
      <c r="F7785"/>
      <c r="M7785" s="2"/>
      <c r="N7785"/>
      <c r="O7785"/>
      <c r="U7785"/>
      <c r="V7785"/>
    </row>
    <row r="7786" spans="6:22" x14ac:dyDescent="0.2">
      <c r="F7786"/>
      <c r="M7786" s="2"/>
      <c r="N7786"/>
      <c r="O7786"/>
      <c r="U7786"/>
      <c r="V7786"/>
    </row>
    <row r="7787" spans="6:22" x14ac:dyDescent="0.2">
      <c r="F7787"/>
      <c r="M7787" s="2"/>
      <c r="N7787"/>
      <c r="O7787"/>
      <c r="U7787"/>
      <c r="V7787"/>
    </row>
    <row r="7788" spans="6:22" x14ac:dyDescent="0.2">
      <c r="F7788"/>
      <c r="M7788" s="2"/>
      <c r="N7788"/>
      <c r="O7788"/>
      <c r="U7788"/>
      <c r="V7788"/>
    </row>
    <row r="7789" spans="6:22" x14ac:dyDescent="0.2">
      <c r="F7789"/>
      <c r="M7789" s="2"/>
      <c r="N7789"/>
      <c r="O7789"/>
      <c r="U7789"/>
      <c r="V7789"/>
    </row>
    <row r="7790" spans="6:22" x14ac:dyDescent="0.2">
      <c r="F7790"/>
      <c r="M7790" s="2"/>
      <c r="N7790"/>
      <c r="O7790"/>
      <c r="U7790"/>
      <c r="V7790"/>
    </row>
    <row r="7791" spans="6:22" x14ac:dyDescent="0.2">
      <c r="F7791"/>
      <c r="M7791" s="2"/>
      <c r="N7791"/>
      <c r="O7791"/>
      <c r="U7791"/>
      <c r="V7791"/>
    </row>
    <row r="7792" spans="6:22" x14ac:dyDescent="0.2">
      <c r="F7792"/>
      <c r="M7792" s="2"/>
      <c r="N7792"/>
      <c r="O7792"/>
      <c r="U7792"/>
      <c r="V7792"/>
    </row>
    <row r="7793" spans="6:22" x14ac:dyDescent="0.2">
      <c r="F7793"/>
      <c r="M7793" s="2"/>
      <c r="N7793"/>
      <c r="O7793"/>
      <c r="U7793"/>
      <c r="V7793"/>
    </row>
    <row r="7794" spans="6:22" x14ac:dyDescent="0.2">
      <c r="F7794"/>
      <c r="M7794" s="2"/>
      <c r="N7794"/>
      <c r="O7794"/>
      <c r="U7794"/>
      <c r="V7794"/>
    </row>
    <row r="7795" spans="6:22" x14ac:dyDescent="0.2">
      <c r="F7795"/>
      <c r="M7795" s="2"/>
      <c r="N7795"/>
      <c r="O7795"/>
      <c r="U7795"/>
      <c r="V7795"/>
    </row>
    <row r="7796" spans="6:22" x14ac:dyDescent="0.2">
      <c r="F7796"/>
      <c r="M7796" s="2"/>
      <c r="N7796"/>
      <c r="O7796"/>
      <c r="U7796"/>
      <c r="V7796"/>
    </row>
    <row r="7797" spans="6:22" x14ac:dyDescent="0.2">
      <c r="F7797"/>
      <c r="M7797" s="2"/>
      <c r="N7797"/>
      <c r="O7797"/>
      <c r="U7797"/>
      <c r="V7797"/>
    </row>
    <row r="7798" spans="6:22" x14ac:dyDescent="0.2">
      <c r="F7798"/>
      <c r="M7798" s="2"/>
      <c r="N7798"/>
      <c r="O7798"/>
      <c r="U7798"/>
      <c r="V7798"/>
    </row>
    <row r="7799" spans="6:22" x14ac:dyDescent="0.2">
      <c r="F7799"/>
      <c r="M7799" s="2"/>
      <c r="N7799"/>
      <c r="O7799"/>
      <c r="U7799"/>
      <c r="V7799"/>
    </row>
    <row r="7800" spans="6:22" x14ac:dyDescent="0.2">
      <c r="F7800"/>
      <c r="M7800" s="2"/>
      <c r="N7800"/>
      <c r="O7800"/>
      <c r="U7800"/>
      <c r="V7800"/>
    </row>
    <row r="7801" spans="6:22" x14ac:dyDescent="0.2">
      <c r="F7801"/>
      <c r="M7801" s="2"/>
      <c r="N7801"/>
      <c r="O7801"/>
      <c r="U7801"/>
      <c r="V7801"/>
    </row>
    <row r="7802" spans="6:22" x14ac:dyDescent="0.2">
      <c r="F7802"/>
      <c r="M7802" s="2"/>
      <c r="N7802"/>
      <c r="O7802"/>
      <c r="U7802"/>
      <c r="V7802"/>
    </row>
    <row r="7803" spans="6:22" x14ac:dyDescent="0.2">
      <c r="M7803" s="2"/>
    </row>
    <row r="7804" spans="6:22" x14ac:dyDescent="0.2">
      <c r="M7804" s="2"/>
    </row>
    <row r="7805" spans="6:22" x14ac:dyDescent="0.2">
      <c r="M7805" s="2"/>
    </row>
    <row r="7806" spans="6:22" x14ac:dyDescent="0.2">
      <c r="M7806" s="2"/>
    </row>
    <row r="7807" spans="6:22" x14ac:dyDescent="0.2">
      <c r="M7807" s="2"/>
    </row>
    <row r="7808" spans="6:22" x14ac:dyDescent="0.2">
      <c r="F7808"/>
      <c r="M7808" s="2"/>
      <c r="N7808"/>
      <c r="O7808"/>
      <c r="U7808"/>
      <c r="V7808"/>
    </row>
    <row r="7809" spans="6:22" x14ac:dyDescent="0.2">
      <c r="F7809"/>
      <c r="M7809" s="2"/>
      <c r="N7809"/>
      <c r="O7809"/>
      <c r="U7809"/>
      <c r="V7809"/>
    </row>
    <row r="7810" spans="6:22" x14ac:dyDescent="0.2">
      <c r="F7810"/>
      <c r="M7810" s="2"/>
      <c r="N7810"/>
      <c r="O7810"/>
      <c r="U7810"/>
      <c r="V7810"/>
    </row>
    <row r="7811" spans="6:22" x14ac:dyDescent="0.2">
      <c r="M7811" s="2"/>
    </row>
    <row r="7812" spans="6:22" x14ac:dyDescent="0.2">
      <c r="M7812" s="2"/>
    </row>
    <row r="7813" spans="6:22" x14ac:dyDescent="0.2">
      <c r="M7813" s="2"/>
    </row>
    <row r="7814" spans="6:22" x14ac:dyDescent="0.2">
      <c r="M7814" s="2"/>
    </row>
    <row r="7815" spans="6:22" x14ac:dyDescent="0.2">
      <c r="F7815"/>
      <c r="M7815" s="2"/>
      <c r="N7815"/>
      <c r="O7815"/>
      <c r="U7815"/>
      <c r="V7815"/>
    </row>
    <row r="7816" spans="6:22" x14ac:dyDescent="0.2">
      <c r="M7816" s="2"/>
    </row>
    <row r="7817" spans="6:22" x14ac:dyDescent="0.2">
      <c r="M7817" s="2"/>
    </row>
    <row r="7818" spans="6:22" x14ac:dyDescent="0.2">
      <c r="M7818" s="2"/>
    </row>
    <row r="7819" spans="6:22" x14ac:dyDescent="0.2">
      <c r="M7819" s="2"/>
    </row>
    <row r="7820" spans="6:22" x14ac:dyDescent="0.2">
      <c r="M7820" s="2"/>
    </row>
    <row r="7821" spans="6:22" x14ac:dyDescent="0.2">
      <c r="F7821"/>
      <c r="M7821" s="2"/>
      <c r="N7821"/>
      <c r="O7821"/>
      <c r="U7821"/>
      <c r="V7821"/>
    </row>
    <row r="7822" spans="6:22" x14ac:dyDescent="0.2">
      <c r="F7822"/>
      <c r="M7822" s="2"/>
      <c r="N7822"/>
      <c r="O7822"/>
      <c r="U7822"/>
      <c r="V7822"/>
    </row>
    <row r="7823" spans="6:22" x14ac:dyDescent="0.2">
      <c r="F7823"/>
      <c r="M7823" s="2"/>
      <c r="N7823"/>
      <c r="O7823"/>
      <c r="U7823"/>
      <c r="V7823"/>
    </row>
    <row r="7824" spans="6:22" x14ac:dyDescent="0.2">
      <c r="F7824"/>
      <c r="M7824" s="2"/>
      <c r="N7824"/>
      <c r="O7824"/>
      <c r="U7824"/>
      <c r="V7824"/>
    </row>
    <row r="7825" spans="6:22" x14ac:dyDescent="0.2">
      <c r="F7825"/>
      <c r="M7825" s="2"/>
      <c r="N7825"/>
      <c r="O7825"/>
      <c r="U7825"/>
      <c r="V7825"/>
    </row>
    <row r="7826" spans="6:22" x14ac:dyDescent="0.2">
      <c r="F7826"/>
      <c r="M7826" s="2"/>
      <c r="N7826"/>
      <c r="O7826"/>
      <c r="U7826"/>
      <c r="V7826"/>
    </row>
    <row r="7827" spans="6:22" x14ac:dyDescent="0.2">
      <c r="F7827"/>
      <c r="M7827" s="2"/>
      <c r="N7827"/>
      <c r="O7827"/>
      <c r="U7827"/>
      <c r="V7827"/>
    </row>
    <row r="7828" spans="6:22" x14ac:dyDescent="0.2">
      <c r="F7828"/>
      <c r="M7828" s="2"/>
      <c r="N7828"/>
      <c r="O7828"/>
      <c r="U7828"/>
      <c r="V7828"/>
    </row>
    <row r="7829" spans="6:22" x14ac:dyDescent="0.2">
      <c r="F7829"/>
      <c r="M7829" s="2"/>
      <c r="N7829"/>
      <c r="O7829"/>
      <c r="U7829"/>
      <c r="V7829"/>
    </row>
    <row r="7830" spans="6:22" x14ac:dyDescent="0.2">
      <c r="F7830"/>
      <c r="M7830" s="2"/>
      <c r="N7830"/>
      <c r="O7830"/>
      <c r="U7830"/>
      <c r="V7830"/>
    </row>
    <row r="7831" spans="6:22" x14ac:dyDescent="0.2">
      <c r="F7831"/>
      <c r="M7831" s="2"/>
      <c r="N7831"/>
      <c r="O7831"/>
      <c r="U7831"/>
      <c r="V7831"/>
    </row>
    <row r="7832" spans="6:22" x14ac:dyDescent="0.2">
      <c r="F7832"/>
      <c r="M7832" s="2"/>
      <c r="N7832"/>
      <c r="O7832"/>
      <c r="U7832"/>
      <c r="V7832"/>
    </row>
    <row r="7833" spans="6:22" x14ac:dyDescent="0.2">
      <c r="F7833"/>
      <c r="M7833" s="2"/>
      <c r="N7833"/>
      <c r="O7833"/>
      <c r="U7833"/>
      <c r="V7833"/>
    </row>
    <row r="7834" spans="6:22" x14ac:dyDescent="0.2">
      <c r="F7834"/>
      <c r="M7834" s="2"/>
      <c r="N7834"/>
      <c r="O7834"/>
      <c r="U7834"/>
      <c r="V7834"/>
    </row>
    <row r="7835" spans="6:22" x14ac:dyDescent="0.2">
      <c r="F7835"/>
      <c r="M7835" s="2"/>
      <c r="N7835"/>
      <c r="O7835"/>
      <c r="U7835"/>
      <c r="V7835"/>
    </row>
    <row r="7836" spans="6:22" x14ac:dyDescent="0.2">
      <c r="F7836"/>
      <c r="M7836" s="2"/>
      <c r="N7836"/>
      <c r="O7836"/>
      <c r="U7836"/>
      <c r="V7836"/>
    </row>
    <row r="7837" spans="6:22" x14ac:dyDescent="0.2">
      <c r="F7837"/>
      <c r="M7837" s="2"/>
      <c r="N7837"/>
      <c r="O7837"/>
      <c r="U7837"/>
      <c r="V7837"/>
    </row>
    <row r="7838" spans="6:22" x14ac:dyDescent="0.2">
      <c r="F7838"/>
      <c r="M7838" s="2"/>
      <c r="N7838"/>
      <c r="O7838"/>
      <c r="U7838"/>
      <c r="V7838"/>
    </row>
    <row r="7839" spans="6:22" x14ac:dyDescent="0.2">
      <c r="F7839"/>
      <c r="M7839" s="2"/>
      <c r="N7839"/>
      <c r="O7839"/>
      <c r="U7839"/>
      <c r="V7839"/>
    </row>
    <row r="7840" spans="6:22" x14ac:dyDescent="0.2">
      <c r="F7840"/>
      <c r="M7840" s="2"/>
      <c r="N7840"/>
      <c r="O7840"/>
      <c r="U7840"/>
      <c r="V7840"/>
    </row>
    <row r="7841" spans="6:22" x14ac:dyDescent="0.2">
      <c r="F7841"/>
      <c r="M7841" s="2"/>
      <c r="N7841"/>
      <c r="O7841"/>
      <c r="U7841"/>
      <c r="V7841"/>
    </row>
    <row r="7842" spans="6:22" x14ac:dyDescent="0.2">
      <c r="F7842"/>
      <c r="M7842" s="2"/>
      <c r="N7842"/>
      <c r="O7842"/>
      <c r="U7842"/>
      <c r="V7842"/>
    </row>
    <row r="7843" spans="6:22" x14ac:dyDescent="0.2">
      <c r="F7843"/>
      <c r="M7843" s="2"/>
      <c r="N7843"/>
      <c r="O7843"/>
      <c r="U7843"/>
      <c r="V7843"/>
    </row>
    <row r="7844" spans="6:22" x14ac:dyDescent="0.2">
      <c r="F7844"/>
      <c r="M7844" s="2"/>
      <c r="N7844"/>
      <c r="O7844"/>
      <c r="U7844"/>
      <c r="V7844"/>
    </row>
    <row r="7845" spans="6:22" x14ac:dyDescent="0.2">
      <c r="F7845"/>
      <c r="M7845" s="2"/>
      <c r="N7845"/>
      <c r="O7845"/>
      <c r="U7845"/>
      <c r="V7845"/>
    </row>
    <row r="7846" spans="6:22" x14ac:dyDescent="0.2">
      <c r="F7846"/>
      <c r="M7846" s="2"/>
      <c r="N7846"/>
      <c r="O7846"/>
      <c r="U7846"/>
      <c r="V7846"/>
    </row>
    <row r="7847" spans="6:22" x14ac:dyDescent="0.2">
      <c r="F7847"/>
      <c r="M7847" s="2"/>
      <c r="N7847"/>
      <c r="O7847"/>
      <c r="U7847"/>
      <c r="V7847"/>
    </row>
    <row r="7848" spans="6:22" x14ac:dyDescent="0.2">
      <c r="F7848"/>
      <c r="M7848" s="2"/>
      <c r="N7848"/>
      <c r="O7848"/>
      <c r="U7848"/>
      <c r="V7848"/>
    </row>
    <row r="7849" spans="6:22" x14ac:dyDescent="0.2">
      <c r="F7849"/>
      <c r="M7849" s="2"/>
      <c r="N7849"/>
      <c r="O7849"/>
      <c r="U7849"/>
      <c r="V7849"/>
    </row>
    <row r="7850" spans="6:22" x14ac:dyDescent="0.2">
      <c r="F7850"/>
      <c r="M7850" s="2"/>
      <c r="N7850"/>
      <c r="O7850"/>
      <c r="U7850"/>
      <c r="V7850"/>
    </row>
    <row r="7851" spans="6:22" x14ac:dyDescent="0.2">
      <c r="M7851" s="2"/>
    </row>
    <row r="7852" spans="6:22" x14ac:dyDescent="0.2">
      <c r="F7852"/>
      <c r="M7852" s="2"/>
      <c r="N7852"/>
      <c r="O7852"/>
      <c r="U7852"/>
      <c r="V7852"/>
    </row>
    <row r="7853" spans="6:22" x14ac:dyDescent="0.2">
      <c r="F7853"/>
      <c r="M7853" s="2"/>
      <c r="N7853"/>
      <c r="O7853"/>
      <c r="U7853"/>
      <c r="V7853"/>
    </row>
    <row r="7854" spans="6:22" x14ac:dyDescent="0.2">
      <c r="F7854"/>
      <c r="M7854" s="2"/>
      <c r="N7854"/>
      <c r="O7854"/>
      <c r="U7854"/>
      <c r="V7854"/>
    </row>
    <row r="7855" spans="6:22" x14ac:dyDescent="0.2">
      <c r="F7855"/>
      <c r="M7855" s="2"/>
      <c r="N7855"/>
      <c r="O7855"/>
      <c r="U7855"/>
      <c r="V7855"/>
    </row>
    <row r="7856" spans="6:22" x14ac:dyDescent="0.2">
      <c r="F7856"/>
      <c r="M7856" s="2"/>
      <c r="N7856"/>
      <c r="O7856"/>
      <c r="U7856"/>
      <c r="V7856"/>
    </row>
    <row r="7857" spans="6:22" x14ac:dyDescent="0.2">
      <c r="F7857"/>
      <c r="M7857" s="2"/>
      <c r="N7857"/>
      <c r="O7857"/>
      <c r="U7857"/>
      <c r="V7857"/>
    </row>
    <row r="7858" spans="6:22" x14ac:dyDescent="0.2">
      <c r="F7858"/>
      <c r="M7858" s="2"/>
      <c r="N7858"/>
      <c r="O7858"/>
      <c r="U7858"/>
      <c r="V7858"/>
    </row>
    <row r="7859" spans="6:22" x14ac:dyDescent="0.2">
      <c r="F7859"/>
      <c r="M7859" s="2"/>
      <c r="N7859"/>
      <c r="O7859"/>
      <c r="U7859"/>
      <c r="V7859"/>
    </row>
    <row r="7860" spans="6:22" x14ac:dyDescent="0.2">
      <c r="F7860"/>
      <c r="M7860" s="2"/>
      <c r="N7860"/>
      <c r="O7860"/>
      <c r="U7860"/>
      <c r="V7860"/>
    </row>
    <row r="7861" spans="6:22" x14ac:dyDescent="0.2">
      <c r="M7861" s="2"/>
    </row>
    <row r="7862" spans="6:22" x14ac:dyDescent="0.2">
      <c r="F7862"/>
      <c r="M7862" s="2"/>
      <c r="N7862"/>
      <c r="O7862"/>
      <c r="U7862"/>
      <c r="V7862"/>
    </row>
    <row r="7863" spans="6:22" x14ac:dyDescent="0.2">
      <c r="F7863"/>
      <c r="M7863" s="2"/>
      <c r="N7863"/>
      <c r="O7863"/>
      <c r="U7863"/>
      <c r="V7863"/>
    </row>
    <row r="7864" spans="6:22" x14ac:dyDescent="0.2">
      <c r="F7864"/>
      <c r="M7864" s="2"/>
      <c r="N7864"/>
      <c r="O7864"/>
      <c r="U7864"/>
      <c r="V7864"/>
    </row>
    <row r="7865" spans="6:22" x14ac:dyDescent="0.2">
      <c r="F7865"/>
      <c r="M7865" s="2"/>
      <c r="N7865"/>
      <c r="O7865"/>
      <c r="U7865"/>
      <c r="V7865"/>
    </row>
    <row r="7866" spans="6:22" x14ac:dyDescent="0.2">
      <c r="F7866"/>
      <c r="M7866" s="2"/>
      <c r="N7866"/>
      <c r="O7866"/>
      <c r="U7866"/>
      <c r="V7866"/>
    </row>
    <row r="7867" spans="6:22" x14ac:dyDescent="0.2">
      <c r="F7867"/>
      <c r="M7867" s="2"/>
      <c r="N7867"/>
      <c r="O7867"/>
      <c r="U7867"/>
      <c r="V7867"/>
    </row>
    <row r="7868" spans="6:22" x14ac:dyDescent="0.2">
      <c r="F7868"/>
      <c r="M7868" s="2"/>
      <c r="N7868"/>
      <c r="O7868"/>
      <c r="U7868"/>
      <c r="V7868"/>
    </row>
    <row r="7869" spans="6:22" x14ac:dyDescent="0.2">
      <c r="F7869"/>
      <c r="M7869" s="2"/>
      <c r="N7869"/>
      <c r="O7869"/>
      <c r="U7869"/>
      <c r="V7869"/>
    </row>
    <row r="7870" spans="6:22" x14ac:dyDescent="0.2">
      <c r="M7870" s="2"/>
    </row>
    <row r="7871" spans="6:22" x14ac:dyDescent="0.2">
      <c r="F7871"/>
      <c r="M7871" s="2"/>
      <c r="N7871"/>
      <c r="O7871"/>
      <c r="U7871"/>
      <c r="V7871"/>
    </row>
    <row r="7872" spans="6:22" x14ac:dyDescent="0.2">
      <c r="F7872"/>
      <c r="M7872" s="2"/>
      <c r="N7872"/>
      <c r="O7872"/>
      <c r="U7872"/>
      <c r="V7872"/>
    </row>
    <row r="7873" spans="6:22" x14ac:dyDescent="0.2">
      <c r="F7873"/>
      <c r="M7873" s="2"/>
      <c r="N7873"/>
      <c r="O7873"/>
      <c r="U7873"/>
      <c r="V7873"/>
    </row>
    <row r="7874" spans="6:22" x14ac:dyDescent="0.2">
      <c r="F7874"/>
      <c r="M7874" s="2"/>
      <c r="N7874"/>
      <c r="O7874"/>
      <c r="U7874"/>
      <c r="V7874"/>
    </row>
    <row r="7875" spans="6:22" x14ac:dyDescent="0.2">
      <c r="F7875"/>
      <c r="M7875" s="2"/>
      <c r="N7875"/>
      <c r="O7875"/>
      <c r="U7875"/>
      <c r="V7875"/>
    </row>
    <row r="7876" spans="6:22" x14ac:dyDescent="0.2">
      <c r="F7876"/>
      <c r="M7876" s="2"/>
      <c r="N7876"/>
      <c r="O7876"/>
      <c r="U7876"/>
      <c r="V7876"/>
    </row>
    <row r="7877" spans="6:22" x14ac:dyDescent="0.2">
      <c r="F7877"/>
      <c r="M7877" s="2"/>
      <c r="N7877"/>
      <c r="O7877"/>
      <c r="U7877"/>
      <c r="V7877"/>
    </row>
    <row r="7878" spans="6:22" x14ac:dyDescent="0.2">
      <c r="F7878"/>
      <c r="M7878" s="2"/>
      <c r="N7878"/>
      <c r="O7878"/>
      <c r="U7878"/>
      <c r="V7878"/>
    </row>
    <row r="7879" spans="6:22" x14ac:dyDescent="0.2">
      <c r="M7879" s="2"/>
    </row>
    <row r="7880" spans="6:22" x14ac:dyDescent="0.2">
      <c r="F7880"/>
      <c r="M7880" s="2"/>
      <c r="N7880"/>
      <c r="O7880"/>
      <c r="U7880"/>
      <c r="V7880"/>
    </row>
    <row r="7881" spans="6:22" x14ac:dyDescent="0.2">
      <c r="F7881"/>
      <c r="M7881" s="2"/>
      <c r="N7881"/>
      <c r="O7881"/>
      <c r="U7881"/>
      <c r="V7881"/>
    </row>
    <row r="7882" spans="6:22" x14ac:dyDescent="0.2">
      <c r="F7882"/>
      <c r="M7882" s="2"/>
      <c r="N7882"/>
      <c r="O7882"/>
      <c r="U7882"/>
      <c r="V7882"/>
    </row>
    <row r="7883" spans="6:22" x14ac:dyDescent="0.2">
      <c r="F7883"/>
      <c r="M7883" s="2"/>
      <c r="N7883"/>
      <c r="O7883"/>
      <c r="U7883"/>
      <c r="V7883"/>
    </row>
    <row r="7884" spans="6:22" x14ac:dyDescent="0.2">
      <c r="F7884"/>
      <c r="M7884" s="2"/>
      <c r="N7884"/>
      <c r="O7884"/>
      <c r="U7884"/>
      <c r="V7884"/>
    </row>
    <row r="7885" spans="6:22" x14ac:dyDescent="0.2">
      <c r="F7885"/>
      <c r="M7885" s="2"/>
      <c r="N7885"/>
      <c r="O7885"/>
      <c r="U7885"/>
      <c r="V7885"/>
    </row>
    <row r="7886" spans="6:22" x14ac:dyDescent="0.2">
      <c r="F7886"/>
      <c r="M7886" s="2"/>
      <c r="N7886"/>
      <c r="O7886"/>
      <c r="U7886"/>
      <c r="V7886"/>
    </row>
    <row r="7887" spans="6:22" x14ac:dyDescent="0.2">
      <c r="F7887"/>
      <c r="M7887" s="2"/>
      <c r="N7887"/>
      <c r="O7887"/>
      <c r="U7887"/>
      <c r="V7887"/>
    </row>
    <row r="7888" spans="6:22" x14ac:dyDescent="0.2">
      <c r="F7888"/>
      <c r="M7888" s="2"/>
      <c r="N7888"/>
      <c r="O7888"/>
      <c r="U7888"/>
      <c r="V7888"/>
    </row>
    <row r="7889" spans="6:22" x14ac:dyDescent="0.2">
      <c r="F7889"/>
      <c r="M7889" s="2"/>
      <c r="N7889"/>
      <c r="O7889"/>
      <c r="U7889"/>
      <c r="V7889"/>
    </row>
    <row r="7890" spans="6:22" x14ac:dyDescent="0.2">
      <c r="F7890"/>
      <c r="M7890" s="2"/>
      <c r="N7890"/>
      <c r="O7890"/>
      <c r="U7890"/>
      <c r="V7890"/>
    </row>
    <row r="7891" spans="6:22" x14ac:dyDescent="0.2">
      <c r="F7891"/>
      <c r="M7891" s="2"/>
      <c r="N7891"/>
      <c r="O7891"/>
      <c r="U7891"/>
      <c r="V7891"/>
    </row>
    <row r="7892" spans="6:22" x14ac:dyDescent="0.2">
      <c r="F7892"/>
      <c r="M7892" s="2"/>
      <c r="N7892"/>
      <c r="O7892"/>
      <c r="U7892"/>
      <c r="V7892"/>
    </row>
    <row r="7893" spans="6:22" x14ac:dyDescent="0.2">
      <c r="F7893"/>
      <c r="M7893" s="2"/>
      <c r="N7893"/>
      <c r="O7893"/>
      <c r="U7893"/>
      <c r="V7893"/>
    </row>
    <row r="7894" spans="6:22" x14ac:dyDescent="0.2">
      <c r="F7894"/>
      <c r="M7894" s="2"/>
      <c r="N7894"/>
      <c r="O7894"/>
      <c r="U7894"/>
      <c r="V7894"/>
    </row>
    <row r="7895" spans="6:22" x14ac:dyDescent="0.2">
      <c r="F7895"/>
      <c r="M7895" s="2"/>
      <c r="N7895"/>
      <c r="O7895"/>
      <c r="U7895"/>
      <c r="V7895"/>
    </row>
    <row r="7896" spans="6:22" x14ac:dyDescent="0.2">
      <c r="F7896"/>
      <c r="M7896" s="2"/>
      <c r="N7896"/>
      <c r="O7896"/>
      <c r="U7896"/>
      <c r="V7896"/>
    </row>
    <row r="7897" spans="6:22" x14ac:dyDescent="0.2">
      <c r="F7897"/>
      <c r="M7897" s="2"/>
      <c r="N7897"/>
      <c r="O7897"/>
      <c r="U7897"/>
      <c r="V7897"/>
    </row>
    <row r="7898" spans="6:22" x14ac:dyDescent="0.2">
      <c r="F7898"/>
      <c r="M7898" s="2"/>
      <c r="N7898"/>
      <c r="O7898"/>
      <c r="U7898"/>
      <c r="V7898"/>
    </row>
    <row r="7899" spans="6:22" x14ac:dyDescent="0.2">
      <c r="F7899"/>
      <c r="M7899" s="2"/>
      <c r="N7899"/>
      <c r="O7899"/>
      <c r="U7899"/>
      <c r="V7899"/>
    </row>
    <row r="7900" spans="6:22" x14ac:dyDescent="0.2">
      <c r="F7900"/>
      <c r="M7900" s="2"/>
      <c r="N7900"/>
      <c r="O7900"/>
      <c r="U7900"/>
      <c r="V7900"/>
    </row>
    <row r="7901" spans="6:22" x14ac:dyDescent="0.2">
      <c r="F7901"/>
      <c r="M7901" s="2"/>
      <c r="N7901"/>
      <c r="O7901"/>
      <c r="U7901"/>
      <c r="V7901"/>
    </row>
    <row r="7902" spans="6:22" x14ac:dyDescent="0.2">
      <c r="M7902" s="2"/>
    </row>
    <row r="7903" spans="6:22" x14ac:dyDescent="0.2">
      <c r="M7903" s="2"/>
    </row>
    <row r="7904" spans="6:22" x14ac:dyDescent="0.2">
      <c r="F7904"/>
      <c r="M7904" s="2"/>
      <c r="N7904"/>
      <c r="O7904"/>
      <c r="U7904"/>
      <c r="V7904"/>
    </row>
    <row r="7905" spans="6:22" x14ac:dyDescent="0.2">
      <c r="F7905"/>
      <c r="M7905" s="2"/>
      <c r="N7905"/>
      <c r="O7905"/>
      <c r="U7905"/>
      <c r="V7905"/>
    </row>
    <row r="7906" spans="6:22" x14ac:dyDescent="0.2">
      <c r="F7906"/>
      <c r="M7906" s="2"/>
      <c r="N7906"/>
      <c r="O7906"/>
      <c r="U7906"/>
      <c r="V7906"/>
    </row>
    <row r="7907" spans="6:22" x14ac:dyDescent="0.2">
      <c r="F7907"/>
      <c r="M7907" s="2"/>
      <c r="N7907"/>
      <c r="O7907"/>
      <c r="U7907"/>
      <c r="V7907"/>
    </row>
    <row r="7908" spans="6:22" x14ac:dyDescent="0.2">
      <c r="F7908"/>
      <c r="M7908" s="2"/>
      <c r="N7908"/>
      <c r="O7908"/>
      <c r="U7908"/>
      <c r="V7908"/>
    </row>
    <row r="7909" spans="6:22" x14ac:dyDescent="0.2">
      <c r="F7909"/>
      <c r="M7909" s="2"/>
      <c r="N7909"/>
      <c r="O7909"/>
      <c r="U7909"/>
      <c r="V7909"/>
    </row>
    <row r="7910" spans="6:22" x14ac:dyDescent="0.2">
      <c r="F7910"/>
      <c r="M7910" s="2"/>
      <c r="N7910"/>
      <c r="O7910"/>
      <c r="U7910"/>
      <c r="V7910"/>
    </row>
    <row r="7911" spans="6:22" x14ac:dyDescent="0.2">
      <c r="F7911"/>
      <c r="M7911" s="2"/>
      <c r="N7911"/>
      <c r="O7911"/>
      <c r="U7911"/>
      <c r="V7911"/>
    </row>
    <row r="7912" spans="6:22" x14ac:dyDescent="0.2">
      <c r="F7912"/>
      <c r="M7912" s="2"/>
      <c r="N7912"/>
      <c r="O7912"/>
      <c r="U7912"/>
      <c r="V7912"/>
    </row>
    <row r="7913" spans="6:22" x14ac:dyDescent="0.2">
      <c r="F7913"/>
      <c r="M7913" s="2"/>
      <c r="N7913"/>
      <c r="O7913"/>
      <c r="U7913"/>
      <c r="V7913"/>
    </row>
    <row r="7914" spans="6:22" x14ac:dyDescent="0.2">
      <c r="F7914"/>
      <c r="M7914" s="2"/>
      <c r="N7914"/>
      <c r="O7914"/>
      <c r="U7914"/>
      <c r="V7914"/>
    </row>
    <row r="7915" spans="6:22" x14ac:dyDescent="0.2">
      <c r="F7915"/>
      <c r="M7915" s="2"/>
      <c r="N7915"/>
      <c r="O7915"/>
      <c r="U7915"/>
      <c r="V7915"/>
    </row>
    <row r="7916" spans="6:22" x14ac:dyDescent="0.2">
      <c r="F7916"/>
      <c r="M7916" s="2"/>
      <c r="N7916"/>
      <c r="O7916"/>
      <c r="U7916"/>
      <c r="V7916"/>
    </row>
    <row r="7917" spans="6:22" x14ac:dyDescent="0.2">
      <c r="F7917"/>
      <c r="M7917" s="2"/>
      <c r="N7917"/>
      <c r="O7917"/>
      <c r="U7917"/>
      <c r="V7917"/>
    </row>
    <row r="7918" spans="6:22" x14ac:dyDescent="0.2">
      <c r="M7918" s="2"/>
    </row>
    <row r="7919" spans="6:22" x14ac:dyDescent="0.2">
      <c r="F7919"/>
      <c r="M7919" s="2"/>
      <c r="N7919"/>
      <c r="O7919"/>
      <c r="U7919"/>
      <c r="V7919"/>
    </row>
    <row r="7920" spans="6:22" x14ac:dyDescent="0.2">
      <c r="F7920"/>
      <c r="M7920" s="2"/>
      <c r="N7920"/>
      <c r="O7920"/>
      <c r="U7920"/>
      <c r="V7920"/>
    </row>
    <row r="7921" spans="6:22" x14ac:dyDescent="0.2">
      <c r="F7921"/>
      <c r="M7921" s="2"/>
      <c r="N7921"/>
      <c r="O7921"/>
      <c r="U7921"/>
      <c r="V7921"/>
    </row>
    <row r="7922" spans="6:22" x14ac:dyDescent="0.2">
      <c r="F7922"/>
      <c r="M7922" s="2"/>
      <c r="N7922"/>
      <c r="O7922"/>
      <c r="U7922"/>
      <c r="V7922"/>
    </row>
    <row r="7923" spans="6:22" x14ac:dyDescent="0.2">
      <c r="F7923"/>
      <c r="M7923" s="2"/>
      <c r="N7923"/>
      <c r="O7923"/>
      <c r="U7923"/>
      <c r="V7923"/>
    </row>
    <row r="7924" spans="6:22" x14ac:dyDescent="0.2">
      <c r="F7924"/>
      <c r="M7924" s="2"/>
      <c r="N7924"/>
      <c r="O7924"/>
      <c r="U7924"/>
      <c r="V7924"/>
    </row>
    <row r="7925" spans="6:22" x14ac:dyDescent="0.2">
      <c r="F7925"/>
      <c r="M7925" s="2"/>
      <c r="N7925"/>
      <c r="O7925"/>
      <c r="U7925"/>
      <c r="V7925"/>
    </row>
    <row r="7926" spans="6:22" x14ac:dyDescent="0.2">
      <c r="F7926"/>
      <c r="M7926" s="2"/>
      <c r="N7926"/>
      <c r="O7926"/>
      <c r="U7926"/>
      <c r="V7926"/>
    </row>
    <row r="7927" spans="6:22" x14ac:dyDescent="0.2">
      <c r="F7927"/>
      <c r="M7927" s="2"/>
      <c r="N7927"/>
      <c r="O7927"/>
      <c r="U7927"/>
      <c r="V7927"/>
    </row>
    <row r="7928" spans="6:22" x14ac:dyDescent="0.2">
      <c r="M7928" s="2"/>
    </row>
    <row r="7929" spans="6:22" x14ac:dyDescent="0.2">
      <c r="M7929" s="2"/>
    </row>
    <row r="7930" spans="6:22" x14ac:dyDescent="0.2">
      <c r="M7930" s="2"/>
    </row>
    <row r="7931" spans="6:22" x14ac:dyDescent="0.2">
      <c r="M7931" s="2"/>
    </row>
    <row r="7932" spans="6:22" x14ac:dyDescent="0.2">
      <c r="M7932" s="2"/>
    </row>
    <row r="7933" spans="6:22" x14ac:dyDescent="0.2">
      <c r="M7933" s="2"/>
    </row>
    <row r="7934" spans="6:22" x14ac:dyDescent="0.2">
      <c r="M7934" s="2"/>
    </row>
    <row r="7935" spans="6:22" x14ac:dyDescent="0.2">
      <c r="M7935" s="2"/>
    </row>
    <row r="7936" spans="6:22" x14ac:dyDescent="0.2">
      <c r="M7936" s="2"/>
    </row>
    <row r="7937" spans="6:22" x14ac:dyDescent="0.2">
      <c r="M7937" s="2"/>
    </row>
    <row r="7938" spans="6:22" x14ac:dyDescent="0.2">
      <c r="M7938" s="2"/>
    </row>
    <row r="7939" spans="6:22" x14ac:dyDescent="0.2">
      <c r="M7939" s="2"/>
    </row>
    <row r="7940" spans="6:22" x14ac:dyDescent="0.2">
      <c r="M7940" s="2"/>
    </row>
    <row r="7941" spans="6:22" x14ac:dyDescent="0.2">
      <c r="M7941" s="2"/>
    </row>
    <row r="7942" spans="6:22" x14ac:dyDescent="0.2">
      <c r="M7942" s="2"/>
    </row>
    <row r="7943" spans="6:22" x14ac:dyDescent="0.2">
      <c r="M7943" s="2"/>
    </row>
    <row r="7944" spans="6:22" x14ac:dyDescent="0.2">
      <c r="M7944" s="2"/>
    </row>
    <row r="7945" spans="6:22" x14ac:dyDescent="0.2">
      <c r="M7945" s="2"/>
    </row>
    <row r="7946" spans="6:22" x14ac:dyDescent="0.2">
      <c r="F7946"/>
      <c r="M7946" s="2"/>
      <c r="N7946"/>
      <c r="O7946"/>
      <c r="U7946"/>
      <c r="V7946"/>
    </row>
    <row r="7947" spans="6:22" x14ac:dyDescent="0.2">
      <c r="F7947"/>
      <c r="M7947" s="2"/>
      <c r="N7947"/>
      <c r="O7947"/>
      <c r="U7947"/>
      <c r="V7947"/>
    </row>
    <row r="7948" spans="6:22" x14ac:dyDescent="0.2">
      <c r="F7948"/>
      <c r="M7948" s="2"/>
      <c r="N7948"/>
      <c r="O7948"/>
      <c r="U7948"/>
      <c r="V7948"/>
    </row>
    <row r="7949" spans="6:22" x14ac:dyDescent="0.2">
      <c r="F7949"/>
      <c r="M7949" s="2"/>
      <c r="N7949"/>
      <c r="O7949"/>
      <c r="U7949"/>
      <c r="V7949"/>
    </row>
    <row r="7950" spans="6:22" x14ac:dyDescent="0.2">
      <c r="F7950"/>
      <c r="M7950" s="2"/>
      <c r="N7950"/>
      <c r="O7950"/>
      <c r="U7950"/>
      <c r="V7950"/>
    </row>
    <row r="7951" spans="6:22" x14ac:dyDescent="0.2">
      <c r="F7951"/>
      <c r="M7951" s="2"/>
      <c r="N7951"/>
      <c r="O7951"/>
      <c r="U7951"/>
      <c r="V7951"/>
    </row>
    <row r="7952" spans="6:22" x14ac:dyDescent="0.2">
      <c r="F7952"/>
      <c r="M7952" s="2"/>
      <c r="N7952"/>
      <c r="O7952"/>
      <c r="U7952"/>
      <c r="V7952"/>
    </row>
    <row r="7953" spans="6:22" x14ac:dyDescent="0.2">
      <c r="F7953"/>
      <c r="M7953" s="2"/>
      <c r="N7953"/>
      <c r="O7953"/>
      <c r="U7953"/>
      <c r="V7953"/>
    </row>
    <row r="7954" spans="6:22" x14ac:dyDescent="0.2">
      <c r="F7954"/>
      <c r="M7954" s="2"/>
      <c r="N7954"/>
      <c r="O7954"/>
      <c r="U7954"/>
      <c r="V7954"/>
    </row>
    <row r="7955" spans="6:22" x14ac:dyDescent="0.2">
      <c r="M7955" s="2"/>
    </row>
    <row r="7956" spans="6:22" x14ac:dyDescent="0.2">
      <c r="M7956" s="2"/>
    </row>
    <row r="7957" spans="6:22" x14ac:dyDescent="0.2">
      <c r="M7957" s="2"/>
    </row>
    <row r="7958" spans="6:22" x14ac:dyDescent="0.2">
      <c r="M7958" s="2"/>
    </row>
    <row r="7959" spans="6:22" x14ac:dyDescent="0.2">
      <c r="M7959" s="2"/>
    </row>
    <row r="7960" spans="6:22" x14ac:dyDescent="0.2">
      <c r="M7960" s="2"/>
    </row>
    <row r="7961" spans="6:22" x14ac:dyDescent="0.2">
      <c r="M7961" s="2"/>
    </row>
    <row r="7962" spans="6:22" x14ac:dyDescent="0.2">
      <c r="M7962" s="2"/>
    </row>
    <row r="7963" spans="6:22" x14ac:dyDescent="0.2">
      <c r="M7963" s="2"/>
    </row>
    <row r="7964" spans="6:22" x14ac:dyDescent="0.2">
      <c r="M7964" s="2"/>
    </row>
    <row r="7965" spans="6:22" x14ac:dyDescent="0.2">
      <c r="F7965"/>
      <c r="M7965" s="2"/>
      <c r="N7965"/>
      <c r="O7965"/>
      <c r="U7965"/>
      <c r="V7965"/>
    </row>
    <row r="7966" spans="6:22" x14ac:dyDescent="0.2">
      <c r="M7966" s="2"/>
    </row>
    <row r="7967" spans="6:22" x14ac:dyDescent="0.2">
      <c r="M7967" s="2"/>
    </row>
    <row r="7968" spans="6:22" x14ac:dyDescent="0.2">
      <c r="M7968" s="2"/>
    </row>
    <row r="7969" spans="6:22" x14ac:dyDescent="0.2">
      <c r="M7969" s="2"/>
    </row>
    <row r="7970" spans="6:22" x14ac:dyDescent="0.2">
      <c r="F7970"/>
      <c r="M7970" s="2"/>
      <c r="N7970"/>
      <c r="O7970"/>
      <c r="U7970"/>
      <c r="V7970"/>
    </row>
    <row r="7971" spans="6:22" x14ac:dyDescent="0.2">
      <c r="F7971"/>
      <c r="M7971" s="2"/>
      <c r="N7971"/>
      <c r="O7971"/>
      <c r="U7971"/>
      <c r="V7971"/>
    </row>
    <row r="7972" spans="6:22" x14ac:dyDescent="0.2">
      <c r="F7972"/>
      <c r="M7972" s="2"/>
      <c r="N7972"/>
      <c r="O7972"/>
      <c r="U7972"/>
      <c r="V7972"/>
    </row>
    <row r="7973" spans="6:22" x14ac:dyDescent="0.2">
      <c r="F7973"/>
      <c r="M7973" s="2"/>
      <c r="N7973"/>
      <c r="O7973"/>
      <c r="U7973"/>
      <c r="V7973"/>
    </row>
    <row r="7974" spans="6:22" x14ac:dyDescent="0.2">
      <c r="M7974" s="2"/>
    </row>
    <row r="7975" spans="6:22" x14ac:dyDescent="0.2">
      <c r="M7975" s="2"/>
    </row>
    <row r="7976" spans="6:22" x14ac:dyDescent="0.2">
      <c r="M7976" s="2"/>
    </row>
    <row r="7977" spans="6:22" x14ac:dyDescent="0.2">
      <c r="M7977" s="2"/>
    </row>
    <row r="7978" spans="6:22" x14ac:dyDescent="0.2">
      <c r="M7978" s="2"/>
    </row>
    <row r="7979" spans="6:22" x14ac:dyDescent="0.2">
      <c r="M7979" s="2"/>
    </row>
    <row r="7980" spans="6:22" x14ac:dyDescent="0.2">
      <c r="M7980" s="2"/>
    </row>
    <row r="7981" spans="6:22" x14ac:dyDescent="0.2">
      <c r="M7981" s="2"/>
    </row>
    <row r="7982" spans="6:22" x14ac:dyDescent="0.2">
      <c r="M7982" s="2"/>
    </row>
    <row r="7983" spans="6:22" x14ac:dyDescent="0.2">
      <c r="M7983" s="2"/>
    </row>
    <row r="7984" spans="6:22" x14ac:dyDescent="0.2">
      <c r="F7984"/>
      <c r="M7984" s="2"/>
      <c r="N7984"/>
      <c r="O7984"/>
      <c r="U7984"/>
      <c r="V7984"/>
    </row>
    <row r="7985" spans="6:22" x14ac:dyDescent="0.2">
      <c r="M7985" s="2"/>
    </row>
    <row r="7986" spans="6:22" x14ac:dyDescent="0.2">
      <c r="M7986" s="2"/>
    </row>
    <row r="7987" spans="6:22" x14ac:dyDescent="0.2">
      <c r="M7987" s="2"/>
    </row>
    <row r="7988" spans="6:22" x14ac:dyDescent="0.2">
      <c r="M7988" s="2"/>
    </row>
    <row r="7989" spans="6:22" x14ac:dyDescent="0.2">
      <c r="F7989"/>
      <c r="M7989" s="2"/>
      <c r="N7989"/>
      <c r="O7989"/>
      <c r="U7989"/>
      <c r="V7989"/>
    </row>
    <row r="7990" spans="6:22" x14ac:dyDescent="0.2">
      <c r="F7990"/>
      <c r="M7990" s="2"/>
      <c r="N7990"/>
      <c r="O7990"/>
      <c r="U7990"/>
      <c r="V7990"/>
    </row>
    <row r="7991" spans="6:22" x14ac:dyDescent="0.2">
      <c r="F7991"/>
      <c r="M7991" s="2"/>
      <c r="N7991"/>
      <c r="O7991"/>
      <c r="U7991"/>
      <c r="V7991"/>
    </row>
    <row r="7992" spans="6:22" x14ac:dyDescent="0.2">
      <c r="F7992"/>
      <c r="M7992" s="2"/>
      <c r="N7992"/>
      <c r="O7992"/>
      <c r="U7992"/>
      <c r="V7992"/>
    </row>
    <row r="7993" spans="6:22" x14ac:dyDescent="0.2">
      <c r="F7993"/>
      <c r="M7993" s="2"/>
      <c r="N7993"/>
      <c r="O7993"/>
      <c r="U7993"/>
      <c r="V7993"/>
    </row>
    <row r="7994" spans="6:22" x14ac:dyDescent="0.2">
      <c r="F7994"/>
      <c r="M7994" s="2"/>
      <c r="N7994"/>
      <c r="O7994"/>
      <c r="U7994"/>
      <c r="V7994"/>
    </row>
    <row r="7995" spans="6:22" x14ac:dyDescent="0.2">
      <c r="F7995"/>
      <c r="M7995" s="2"/>
      <c r="N7995"/>
      <c r="O7995"/>
      <c r="U7995"/>
      <c r="V7995"/>
    </row>
    <row r="7996" spans="6:22" x14ac:dyDescent="0.2">
      <c r="F7996"/>
      <c r="M7996" s="2"/>
      <c r="N7996"/>
      <c r="O7996"/>
      <c r="U7996"/>
      <c r="V7996"/>
    </row>
    <row r="7997" spans="6:22" x14ac:dyDescent="0.2">
      <c r="F7997"/>
      <c r="M7997" s="2"/>
      <c r="N7997"/>
      <c r="O7997"/>
      <c r="U7997"/>
      <c r="V7997"/>
    </row>
    <row r="7998" spans="6:22" x14ac:dyDescent="0.2">
      <c r="F7998"/>
      <c r="M7998" s="2"/>
      <c r="N7998"/>
      <c r="O7998"/>
      <c r="U7998"/>
      <c r="V7998"/>
    </row>
    <row r="7999" spans="6:22" x14ac:dyDescent="0.2">
      <c r="F7999"/>
      <c r="M7999" s="2"/>
      <c r="N7999"/>
      <c r="O7999"/>
      <c r="U7999"/>
      <c r="V7999"/>
    </row>
    <row r="8000" spans="6:22" x14ac:dyDescent="0.2">
      <c r="F8000"/>
      <c r="M8000" s="2"/>
      <c r="N8000"/>
      <c r="O8000"/>
      <c r="U8000"/>
      <c r="V8000"/>
    </row>
    <row r="8001" spans="6:22" x14ac:dyDescent="0.2">
      <c r="F8001"/>
      <c r="M8001" s="2"/>
      <c r="N8001"/>
      <c r="O8001"/>
      <c r="U8001"/>
      <c r="V8001"/>
    </row>
    <row r="8002" spans="6:22" x14ac:dyDescent="0.2">
      <c r="F8002"/>
      <c r="M8002" s="2"/>
      <c r="N8002"/>
      <c r="O8002"/>
      <c r="U8002"/>
      <c r="V8002"/>
    </row>
    <row r="8003" spans="6:22" x14ac:dyDescent="0.2">
      <c r="F8003"/>
      <c r="M8003" s="2"/>
      <c r="N8003"/>
      <c r="O8003"/>
      <c r="U8003"/>
      <c r="V8003"/>
    </row>
    <row r="8004" spans="6:22" x14ac:dyDescent="0.2">
      <c r="F8004"/>
      <c r="M8004" s="2"/>
      <c r="N8004"/>
      <c r="O8004"/>
      <c r="U8004"/>
      <c r="V8004"/>
    </row>
    <row r="8005" spans="6:22" x14ac:dyDescent="0.2">
      <c r="M8005" s="2"/>
    </row>
    <row r="8006" spans="6:22" x14ac:dyDescent="0.2">
      <c r="M8006" s="2"/>
    </row>
    <row r="8007" spans="6:22" x14ac:dyDescent="0.2">
      <c r="M8007" s="2"/>
    </row>
    <row r="8008" spans="6:22" x14ac:dyDescent="0.2">
      <c r="M8008" s="2"/>
    </row>
    <row r="8009" spans="6:22" x14ac:dyDescent="0.2">
      <c r="M8009" s="2"/>
    </row>
    <row r="8010" spans="6:22" x14ac:dyDescent="0.2">
      <c r="M8010" s="2"/>
    </row>
    <row r="8011" spans="6:22" x14ac:dyDescent="0.2">
      <c r="M8011" s="2"/>
    </row>
    <row r="8012" spans="6:22" x14ac:dyDescent="0.2">
      <c r="F8012"/>
      <c r="M8012" s="2"/>
      <c r="N8012"/>
      <c r="O8012"/>
      <c r="U8012"/>
      <c r="V8012"/>
    </row>
    <row r="8013" spans="6:22" x14ac:dyDescent="0.2">
      <c r="F8013"/>
      <c r="M8013" s="2"/>
      <c r="N8013"/>
      <c r="O8013"/>
      <c r="U8013"/>
      <c r="V8013"/>
    </row>
    <row r="8014" spans="6:22" x14ac:dyDescent="0.2">
      <c r="F8014"/>
      <c r="M8014" s="2"/>
      <c r="N8014"/>
      <c r="O8014"/>
      <c r="U8014"/>
      <c r="V8014"/>
    </row>
    <row r="8015" spans="6:22" x14ac:dyDescent="0.2">
      <c r="F8015"/>
      <c r="M8015" s="2"/>
      <c r="N8015"/>
      <c r="O8015"/>
      <c r="U8015"/>
      <c r="V8015"/>
    </row>
    <row r="8016" spans="6:22" x14ac:dyDescent="0.2">
      <c r="F8016"/>
      <c r="M8016" s="2"/>
      <c r="N8016"/>
      <c r="O8016"/>
      <c r="U8016"/>
      <c r="V8016"/>
    </row>
    <row r="8017" spans="6:22" x14ac:dyDescent="0.2">
      <c r="F8017"/>
      <c r="M8017" s="2"/>
      <c r="N8017"/>
      <c r="O8017"/>
      <c r="U8017"/>
      <c r="V8017"/>
    </row>
    <row r="8018" spans="6:22" x14ac:dyDescent="0.2">
      <c r="F8018"/>
      <c r="M8018" s="2"/>
      <c r="N8018"/>
      <c r="O8018"/>
      <c r="U8018"/>
      <c r="V8018"/>
    </row>
    <row r="8019" spans="6:22" x14ac:dyDescent="0.2">
      <c r="F8019"/>
      <c r="M8019" s="2"/>
      <c r="N8019"/>
      <c r="O8019"/>
      <c r="U8019"/>
      <c r="V8019"/>
    </row>
    <row r="8020" spans="6:22" x14ac:dyDescent="0.2">
      <c r="F8020"/>
      <c r="M8020" s="2"/>
      <c r="N8020"/>
      <c r="O8020"/>
      <c r="U8020"/>
      <c r="V8020"/>
    </row>
    <row r="8021" spans="6:22" x14ac:dyDescent="0.2">
      <c r="F8021"/>
      <c r="M8021" s="2"/>
      <c r="N8021"/>
      <c r="O8021"/>
      <c r="U8021"/>
      <c r="V8021"/>
    </row>
    <row r="8022" spans="6:22" x14ac:dyDescent="0.2">
      <c r="F8022"/>
      <c r="M8022" s="2"/>
      <c r="N8022"/>
      <c r="O8022"/>
      <c r="U8022"/>
      <c r="V8022"/>
    </row>
    <row r="8023" spans="6:22" x14ac:dyDescent="0.2">
      <c r="F8023"/>
      <c r="M8023" s="2"/>
      <c r="N8023"/>
      <c r="O8023"/>
      <c r="U8023"/>
      <c r="V8023"/>
    </row>
    <row r="8024" spans="6:22" x14ac:dyDescent="0.2">
      <c r="F8024"/>
      <c r="M8024" s="2"/>
      <c r="N8024"/>
      <c r="O8024"/>
      <c r="U8024"/>
      <c r="V8024"/>
    </row>
    <row r="8025" spans="6:22" x14ac:dyDescent="0.2">
      <c r="F8025"/>
      <c r="M8025" s="2"/>
      <c r="N8025"/>
      <c r="O8025"/>
      <c r="U8025"/>
      <c r="V8025"/>
    </row>
    <row r="8026" spans="6:22" x14ac:dyDescent="0.2">
      <c r="F8026"/>
      <c r="M8026" s="2"/>
      <c r="N8026"/>
      <c r="O8026"/>
      <c r="U8026"/>
      <c r="V8026"/>
    </row>
    <row r="8027" spans="6:22" x14ac:dyDescent="0.2">
      <c r="F8027"/>
      <c r="M8027" s="2"/>
      <c r="N8027"/>
      <c r="O8027"/>
      <c r="U8027"/>
      <c r="V8027"/>
    </row>
    <row r="8028" spans="6:22" x14ac:dyDescent="0.2">
      <c r="F8028"/>
      <c r="M8028" s="2"/>
      <c r="N8028"/>
      <c r="O8028"/>
      <c r="U8028"/>
      <c r="V8028"/>
    </row>
    <row r="8029" spans="6:22" x14ac:dyDescent="0.2">
      <c r="M8029" s="2"/>
    </row>
    <row r="8030" spans="6:22" x14ac:dyDescent="0.2">
      <c r="M8030" s="2"/>
    </row>
    <row r="8031" spans="6:22" x14ac:dyDescent="0.2">
      <c r="M8031" s="2"/>
    </row>
    <row r="8032" spans="6:22" x14ac:dyDescent="0.2">
      <c r="M8032" s="2"/>
    </row>
    <row r="8033" spans="6:22" x14ac:dyDescent="0.2">
      <c r="M8033" s="2"/>
    </row>
    <row r="8034" spans="6:22" x14ac:dyDescent="0.2">
      <c r="M8034" s="2"/>
    </row>
    <row r="8035" spans="6:22" x14ac:dyDescent="0.2">
      <c r="M8035" s="2"/>
    </row>
    <row r="8036" spans="6:22" x14ac:dyDescent="0.2">
      <c r="F8036"/>
      <c r="M8036" s="2"/>
      <c r="N8036"/>
      <c r="O8036"/>
      <c r="U8036"/>
      <c r="V8036"/>
    </row>
    <row r="8037" spans="6:22" x14ac:dyDescent="0.2">
      <c r="F8037"/>
      <c r="M8037" s="2"/>
      <c r="N8037"/>
      <c r="O8037"/>
      <c r="U8037"/>
      <c r="V8037"/>
    </row>
    <row r="8038" spans="6:22" x14ac:dyDescent="0.2">
      <c r="F8038"/>
      <c r="M8038" s="2"/>
      <c r="N8038"/>
      <c r="O8038"/>
      <c r="U8038"/>
      <c r="V8038"/>
    </row>
    <row r="8039" spans="6:22" x14ac:dyDescent="0.2">
      <c r="F8039"/>
      <c r="M8039" s="2"/>
      <c r="N8039"/>
      <c r="O8039"/>
      <c r="U8039"/>
      <c r="V8039"/>
    </row>
    <row r="8040" spans="6:22" x14ac:dyDescent="0.2">
      <c r="F8040"/>
      <c r="M8040" s="2"/>
      <c r="N8040"/>
      <c r="O8040"/>
      <c r="U8040"/>
      <c r="V8040"/>
    </row>
    <row r="8041" spans="6:22" x14ac:dyDescent="0.2">
      <c r="M8041" s="2"/>
    </row>
    <row r="8042" spans="6:22" x14ac:dyDescent="0.2">
      <c r="M8042" s="2"/>
    </row>
    <row r="8043" spans="6:22" x14ac:dyDescent="0.2">
      <c r="M8043" s="2"/>
    </row>
    <row r="8044" spans="6:22" x14ac:dyDescent="0.2">
      <c r="M8044" s="2"/>
    </row>
    <row r="8045" spans="6:22" x14ac:dyDescent="0.2">
      <c r="M8045" s="2"/>
    </row>
    <row r="8046" spans="6:22" x14ac:dyDescent="0.2">
      <c r="M8046" s="2"/>
    </row>
    <row r="8047" spans="6:22" x14ac:dyDescent="0.2">
      <c r="M8047" s="2"/>
    </row>
    <row r="8048" spans="6:22" x14ac:dyDescent="0.2">
      <c r="M8048" s="2"/>
    </row>
    <row r="8049" spans="6:22" x14ac:dyDescent="0.2">
      <c r="M8049" s="2"/>
    </row>
    <row r="8050" spans="6:22" x14ac:dyDescent="0.2">
      <c r="M8050" s="2"/>
    </row>
    <row r="8051" spans="6:22" x14ac:dyDescent="0.2">
      <c r="M8051" s="2"/>
    </row>
    <row r="8052" spans="6:22" x14ac:dyDescent="0.2">
      <c r="M8052" s="2"/>
    </row>
    <row r="8053" spans="6:22" x14ac:dyDescent="0.2">
      <c r="M8053" s="2"/>
    </row>
    <row r="8054" spans="6:22" x14ac:dyDescent="0.2">
      <c r="M8054" s="2"/>
    </row>
    <row r="8055" spans="6:22" x14ac:dyDescent="0.2">
      <c r="M8055" s="2"/>
    </row>
    <row r="8056" spans="6:22" x14ac:dyDescent="0.2">
      <c r="M8056" s="2"/>
    </row>
    <row r="8057" spans="6:22" x14ac:dyDescent="0.2">
      <c r="M8057" s="2"/>
    </row>
    <row r="8058" spans="6:22" x14ac:dyDescent="0.2">
      <c r="M8058" s="2"/>
    </row>
    <row r="8059" spans="6:22" x14ac:dyDescent="0.2">
      <c r="M8059" s="2"/>
    </row>
    <row r="8060" spans="6:22" x14ac:dyDescent="0.2">
      <c r="M8060" s="2"/>
    </row>
    <row r="8061" spans="6:22" x14ac:dyDescent="0.2">
      <c r="F8061"/>
      <c r="M8061" s="2"/>
      <c r="N8061"/>
      <c r="O8061"/>
      <c r="U8061"/>
      <c r="V8061"/>
    </row>
    <row r="8062" spans="6:22" x14ac:dyDescent="0.2">
      <c r="F8062"/>
      <c r="M8062" s="2"/>
      <c r="N8062"/>
      <c r="O8062"/>
      <c r="U8062"/>
      <c r="V8062"/>
    </row>
    <row r="8063" spans="6:22" x14ac:dyDescent="0.2">
      <c r="M8063" s="2"/>
    </row>
    <row r="8064" spans="6:22" x14ac:dyDescent="0.2">
      <c r="M8064" s="2"/>
    </row>
    <row r="8065" spans="6:22" x14ac:dyDescent="0.2">
      <c r="F8065"/>
      <c r="M8065" s="2"/>
      <c r="N8065"/>
      <c r="O8065"/>
      <c r="U8065"/>
      <c r="V8065"/>
    </row>
    <row r="8066" spans="6:22" x14ac:dyDescent="0.2">
      <c r="F8066"/>
      <c r="M8066" s="2"/>
      <c r="N8066"/>
      <c r="O8066"/>
      <c r="U8066"/>
      <c r="V8066"/>
    </row>
    <row r="8067" spans="6:22" x14ac:dyDescent="0.2">
      <c r="F8067"/>
      <c r="M8067" s="2"/>
      <c r="N8067"/>
      <c r="O8067"/>
      <c r="U8067"/>
      <c r="V8067"/>
    </row>
    <row r="8068" spans="6:22" x14ac:dyDescent="0.2">
      <c r="F8068"/>
      <c r="M8068" s="2"/>
      <c r="N8068"/>
      <c r="O8068"/>
      <c r="U8068"/>
      <c r="V8068"/>
    </row>
    <row r="8069" spans="6:22" x14ac:dyDescent="0.2">
      <c r="F8069"/>
      <c r="M8069" s="2"/>
      <c r="N8069"/>
      <c r="O8069"/>
      <c r="U8069"/>
      <c r="V8069"/>
    </row>
    <row r="8070" spans="6:22" x14ac:dyDescent="0.2">
      <c r="F8070"/>
      <c r="M8070" s="2"/>
      <c r="N8070"/>
      <c r="O8070"/>
      <c r="U8070"/>
      <c r="V8070"/>
    </row>
    <row r="8071" spans="6:22" x14ac:dyDescent="0.2">
      <c r="F8071"/>
      <c r="M8071" s="2"/>
      <c r="N8071"/>
      <c r="O8071"/>
      <c r="U8071"/>
      <c r="V8071"/>
    </row>
    <row r="8072" spans="6:22" x14ac:dyDescent="0.2">
      <c r="F8072"/>
      <c r="M8072" s="2"/>
      <c r="N8072"/>
      <c r="O8072"/>
      <c r="U8072"/>
      <c r="V8072"/>
    </row>
    <row r="8073" spans="6:22" x14ac:dyDescent="0.2">
      <c r="F8073"/>
      <c r="M8073" s="2"/>
      <c r="N8073"/>
      <c r="O8073"/>
      <c r="U8073"/>
      <c r="V8073"/>
    </row>
    <row r="8074" spans="6:22" x14ac:dyDescent="0.2">
      <c r="F8074"/>
      <c r="M8074" s="2"/>
      <c r="N8074"/>
      <c r="O8074"/>
      <c r="U8074"/>
      <c r="V8074"/>
    </row>
    <row r="8075" spans="6:22" x14ac:dyDescent="0.2">
      <c r="F8075"/>
      <c r="M8075" s="2"/>
      <c r="N8075"/>
      <c r="O8075"/>
      <c r="U8075"/>
      <c r="V8075"/>
    </row>
    <row r="8076" spans="6:22" x14ac:dyDescent="0.2">
      <c r="F8076"/>
      <c r="M8076" s="2"/>
      <c r="N8076"/>
      <c r="O8076"/>
      <c r="U8076"/>
      <c r="V8076"/>
    </row>
    <row r="8077" spans="6:22" x14ac:dyDescent="0.2">
      <c r="F8077"/>
      <c r="M8077" s="2"/>
      <c r="N8077"/>
      <c r="O8077"/>
      <c r="U8077"/>
      <c r="V8077"/>
    </row>
    <row r="8078" spans="6:22" x14ac:dyDescent="0.2">
      <c r="F8078"/>
      <c r="M8078" s="2"/>
      <c r="N8078"/>
      <c r="O8078"/>
      <c r="U8078"/>
      <c r="V8078"/>
    </row>
    <row r="8079" spans="6:22" x14ac:dyDescent="0.2">
      <c r="F8079"/>
      <c r="M8079" s="2"/>
      <c r="N8079"/>
      <c r="O8079"/>
      <c r="U8079"/>
      <c r="V8079"/>
    </row>
    <row r="8080" spans="6:22" x14ac:dyDescent="0.2">
      <c r="F8080"/>
      <c r="M8080" s="2"/>
      <c r="N8080"/>
      <c r="O8080"/>
      <c r="U8080"/>
      <c r="V8080"/>
    </row>
    <row r="8081" spans="6:22" x14ac:dyDescent="0.2">
      <c r="F8081"/>
      <c r="M8081" s="2"/>
      <c r="N8081"/>
      <c r="O8081"/>
      <c r="U8081"/>
      <c r="V8081"/>
    </row>
    <row r="8082" spans="6:22" x14ac:dyDescent="0.2">
      <c r="F8082"/>
      <c r="M8082" s="2"/>
      <c r="N8082"/>
      <c r="O8082"/>
      <c r="U8082"/>
      <c r="V8082"/>
    </row>
    <row r="8083" spans="6:22" x14ac:dyDescent="0.2">
      <c r="F8083"/>
      <c r="M8083" s="2"/>
      <c r="N8083"/>
      <c r="O8083"/>
      <c r="U8083"/>
      <c r="V8083"/>
    </row>
    <row r="8084" spans="6:22" x14ac:dyDescent="0.2">
      <c r="F8084"/>
      <c r="M8084" s="2"/>
      <c r="N8084"/>
      <c r="O8084"/>
      <c r="U8084"/>
      <c r="V8084"/>
    </row>
    <row r="8085" spans="6:22" x14ac:dyDescent="0.2">
      <c r="F8085"/>
      <c r="M8085" s="2"/>
      <c r="N8085"/>
      <c r="O8085"/>
      <c r="U8085"/>
      <c r="V8085"/>
    </row>
    <row r="8086" spans="6:22" x14ac:dyDescent="0.2">
      <c r="F8086"/>
      <c r="M8086" s="2"/>
      <c r="N8086"/>
      <c r="O8086"/>
      <c r="U8086"/>
      <c r="V8086"/>
    </row>
    <row r="8087" spans="6:22" x14ac:dyDescent="0.2">
      <c r="F8087"/>
      <c r="M8087" s="2"/>
      <c r="N8087"/>
      <c r="O8087"/>
      <c r="U8087"/>
      <c r="V8087"/>
    </row>
    <row r="8088" spans="6:22" x14ac:dyDescent="0.2">
      <c r="F8088"/>
      <c r="M8088" s="2"/>
      <c r="N8088"/>
      <c r="O8088"/>
      <c r="U8088"/>
      <c r="V8088"/>
    </row>
    <row r="8089" spans="6:22" x14ac:dyDescent="0.2">
      <c r="F8089"/>
      <c r="M8089" s="2"/>
      <c r="N8089"/>
      <c r="O8089"/>
      <c r="U8089"/>
      <c r="V8089"/>
    </row>
    <row r="8090" spans="6:22" x14ac:dyDescent="0.2">
      <c r="F8090"/>
      <c r="M8090" s="2"/>
      <c r="N8090"/>
      <c r="O8090"/>
      <c r="U8090"/>
      <c r="V8090"/>
    </row>
    <row r="8091" spans="6:22" x14ac:dyDescent="0.2">
      <c r="F8091"/>
      <c r="M8091" s="2"/>
      <c r="N8091"/>
      <c r="O8091"/>
      <c r="U8091"/>
      <c r="V8091"/>
    </row>
    <row r="8092" spans="6:22" x14ac:dyDescent="0.2">
      <c r="F8092"/>
      <c r="M8092" s="2"/>
      <c r="N8092"/>
      <c r="O8092"/>
      <c r="U8092"/>
      <c r="V8092"/>
    </row>
    <row r="8093" spans="6:22" x14ac:dyDescent="0.2">
      <c r="F8093"/>
      <c r="M8093" s="2"/>
      <c r="N8093"/>
      <c r="O8093"/>
      <c r="U8093"/>
      <c r="V8093"/>
    </row>
    <row r="8094" spans="6:22" x14ac:dyDescent="0.2">
      <c r="F8094"/>
      <c r="M8094" s="2"/>
      <c r="N8094"/>
      <c r="O8094"/>
      <c r="U8094"/>
      <c r="V8094"/>
    </row>
    <row r="8095" spans="6:22" x14ac:dyDescent="0.2">
      <c r="F8095"/>
      <c r="M8095" s="2"/>
      <c r="N8095"/>
      <c r="O8095"/>
      <c r="U8095"/>
      <c r="V8095"/>
    </row>
    <row r="8096" spans="6:22" x14ac:dyDescent="0.2">
      <c r="F8096"/>
      <c r="M8096" s="2"/>
      <c r="N8096"/>
      <c r="O8096"/>
      <c r="U8096"/>
      <c r="V8096"/>
    </row>
    <row r="8097" spans="6:22" x14ac:dyDescent="0.2">
      <c r="F8097"/>
      <c r="M8097" s="2"/>
      <c r="N8097"/>
      <c r="O8097"/>
      <c r="U8097"/>
      <c r="V8097"/>
    </row>
    <row r="8098" spans="6:22" x14ac:dyDescent="0.2">
      <c r="F8098"/>
      <c r="M8098" s="2"/>
      <c r="N8098"/>
      <c r="O8098"/>
      <c r="U8098"/>
      <c r="V8098"/>
    </row>
    <row r="8099" spans="6:22" x14ac:dyDescent="0.2">
      <c r="F8099"/>
      <c r="M8099" s="2"/>
      <c r="N8099"/>
      <c r="O8099"/>
      <c r="U8099"/>
      <c r="V8099"/>
    </row>
    <row r="8100" spans="6:22" x14ac:dyDescent="0.2">
      <c r="F8100"/>
      <c r="M8100" s="2"/>
      <c r="N8100"/>
      <c r="O8100"/>
      <c r="U8100"/>
      <c r="V8100"/>
    </row>
    <row r="8101" spans="6:22" x14ac:dyDescent="0.2">
      <c r="F8101"/>
      <c r="M8101" s="2"/>
      <c r="N8101"/>
      <c r="O8101"/>
      <c r="U8101"/>
      <c r="V8101"/>
    </row>
    <row r="8102" spans="6:22" x14ac:dyDescent="0.2">
      <c r="F8102"/>
      <c r="M8102" s="2"/>
      <c r="N8102"/>
      <c r="O8102"/>
      <c r="U8102"/>
      <c r="V8102"/>
    </row>
    <row r="8103" spans="6:22" x14ac:dyDescent="0.2">
      <c r="F8103"/>
      <c r="M8103" s="2"/>
      <c r="N8103"/>
      <c r="O8103"/>
      <c r="U8103"/>
      <c r="V8103"/>
    </row>
    <row r="8104" spans="6:22" x14ac:dyDescent="0.2">
      <c r="F8104"/>
      <c r="M8104" s="2"/>
      <c r="N8104"/>
      <c r="O8104"/>
      <c r="U8104"/>
      <c r="V8104"/>
    </row>
    <row r="8105" spans="6:22" x14ac:dyDescent="0.2">
      <c r="F8105"/>
      <c r="M8105" s="2"/>
      <c r="N8105"/>
      <c r="O8105"/>
      <c r="U8105"/>
      <c r="V8105"/>
    </row>
    <row r="8106" spans="6:22" x14ac:dyDescent="0.2">
      <c r="F8106"/>
      <c r="M8106" s="2"/>
      <c r="N8106"/>
      <c r="O8106"/>
      <c r="U8106"/>
      <c r="V8106"/>
    </row>
    <row r="8107" spans="6:22" x14ac:dyDescent="0.2">
      <c r="F8107"/>
      <c r="M8107" s="2"/>
      <c r="N8107"/>
      <c r="O8107"/>
      <c r="U8107"/>
      <c r="V8107"/>
    </row>
    <row r="8108" spans="6:22" x14ac:dyDescent="0.2">
      <c r="F8108"/>
      <c r="M8108" s="2"/>
      <c r="N8108"/>
      <c r="O8108"/>
      <c r="U8108"/>
      <c r="V8108"/>
    </row>
    <row r="8109" spans="6:22" x14ac:dyDescent="0.2">
      <c r="F8109"/>
      <c r="M8109" s="2"/>
      <c r="N8109"/>
      <c r="O8109"/>
      <c r="U8109"/>
      <c r="V8109"/>
    </row>
    <row r="8110" spans="6:22" x14ac:dyDescent="0.2">
      <c r="F8110"/>
      <c r="M8110" s="2"/>
      <c r="N8110"/>
      <c r="O8110"/>
      <c r="U8110"/>
      <c r="V8110"/>
    </row>
    <row r="8111" spans="6:22" x14ac:dyDescent="0.2">
      <c r="F8111"/>
      <c r="M8111" s="2"/>
      <c r="N8111"/>
      <c r="O8111"/>
      <c r="U8111"/>
      <c r="V8111"/>
    </row>
    <row r="8112" spans="6:22" x14ac:dyDescent="0.2">
      <c r="F8112"/>
      <c r="M8112" s="2"/>
      <c r="N8112"/>
      <c r="O8112"/>
      <c r="U8112"/>
      <c r="V8112"/>
    </row>
    <row r="8113" spans="6:22" x14ac:dyDescent="0.2">
      <c r="F8113"/>
      <c r="M8113" s="2"/>
      <c r="N8113"/>
      <c r="O8113"/>
      <c r="U8113"/>
      <c r="V8113"/>
    </row>
    <row r="8114" spans="6:22" x14ac:dyDescent="0.2">
      <c r="F8114"/>
      <c r="M8114" s="2"/>
      <c r="N8114"/>
      <c r="O8114"/>
      <c r="U8114"/>
      <c r="V8114"/>
    </row>
    <row r="8115" spans="6:22" x14ac:dyDescent="0.2">
      <c r="F8115"/>
      <c r="M8115" s="2"/>
      <c r="N8115"/>
      <c r="O8115"/>
      <c r="U8115"/>
      <c r="V8115"/>
    </row>
    <row r="8116" spans="6:22" x14ac:dyDescent="0.2">
      <c r="F8116"/>
      <c r="M8116" s="2"/>
      <c r="N8116"/>
      <c r="O8116"/>
      <c r="U8116"/>
      <c r="V8116"/>
    </row>
    <row r="8117" spans="6:22" x14ac:dyDescent="0.2">
      <c r="F8117"/>
      <c r="M8117" s="2"/>
      <c r="N8117"/>
      <c r="O8117"/>
      <c r="U8117"/>
      <c r="V8117"/>
    </row>
    <row r="8118" spans="6:22" x14ac:dyDescent="0.2">
      <c r="F8118"/>
      <c r="M8118" s="2"/>
      <c r="N8118"/>
      <c r="O8118"/>
      <c r="U8118"/>
      <c r="V8118"/>
    </row>
    <row r="8119" spans="6:22" x14ac:dyDescent="0.2">
      <c r="F8119"/>
      <c r="M8119" s="2"/>
      <c r="N8119"/>
      <c r="O8119"/>
      <c r="U8119"/>
      <c r="V8119"/>
    </row>
    <row r="8120" spans="6:22" x14ac:dyDescent="0.2">
      <c r="F8120"/>
      <c r="M8120" s="2"/>
      <c r="N8120"/>
      <c r="O8120"/>
      <c r="U8120"/>
      <c r="V8120"/>
    </row>
    <row r="8121" spans="6:22" x14ac:dyDescent="0.2">
      <c r="F8121"/>
      <c r="M8121" s="2"/>
      <c r="N8121"/>
      <c r="O8121"/>
      <c r="U8121"/>
      <c r="V8121"/>
    </row>
    <row r="8122" spans="6:22" x14ac:dyDescent="0.2">
      <c r="F8122"/>
      <c r="M8122" s="2"/>
      <c r="N8122"/>
      <c r="O8122"/>
      <c r="U8122"/>
      <c r="V8122"/>
    </row>
    <row r="8123" spans="6:22" x14ac:dyDescent="0.2">
      <c r="F8123"/>
      <c r="M8123" s="2"/>
      <c r="N8123"/>
      <c r="O8123"/>
      <c r="U8123"/>
      <c r="V8123"/>
    </row>
    <row r="8124" spans="6:22" x14ac:dyDescent="0.2">
      <c r="F8124"/>
      <c r="M8124" s="2"/>
      <c r="N8124"/>
      <c r="O8124"/>
      <c r="U8124"/>
      <c r="V8124"/>
    </row>
    <row r="8125" spans="6:22" x14ac:dyDescent="0.2">
      <c r="F8125"/>
      <c r="M8125" s="2"/>
      <c r="N8125"/>
      <c r="O8125"/>
      <c r="U8125"/>
      <c r="V8125"/>
    </row>
    <row r="8126" spans="6:22" x14ac:dyDescent="0.2">
      <c r="F8126"/>
      <c r="M8126" s="2"/>
      <c r="N8126"/>
      <c r="O8126"/>
      <c r="U8126"/>
      <c r="V8126"/>
    </row>
    <row r="8127" spans="6:22" x14ac:dyDescent="0.2">
      <c r="F8127"/>
      <c r="M8127" s="2"/>
      <c r="N8127"/>
      <c r="O8127"/>
      <c r="U8127"/>
      <c r="V8127"/>
    </row>
    <row r="8128" spans="6:22" x14ac:dyDescent="0.2">
      <c r="F8128"/>
      <c r="M8128" s="2"/>
      <c r="N8128"/>
      <c r="O8128"/>
      <c r="U8128"/>
      <c r="V8128"/>
    </row>
    <row r="8129" spans="6:22" x14ac:dyDescent="0.2">
      <c r="F8129"/>
      <c r="M8129" s="2"/>
      <c r="N8129"/>
      <c r="O8129"/>
      <c r="U8129"/>
      <c r="V8129"/>
    </row>
    <row r="8130" spans="6:22" x14ac:dyDescent="0.2">
      <c r="F8130"/>
      <c r="M8130" s="2"/>
      <c r="N8130"/>
      <c r="O8130"/>
      <c r="U8130"/>
      <c r="V8130"/>
    </row>
    <row r="8131" spans="6:22" x14ac:dyDescent="0.2">
      <c r="F8131"/>
      <c r="M8131" s="2"/>
      <c r="N8131"/>
      <c r="O8131"/>
      <c r="U8131"/>
      <c r="V8131"/>
    </row>
    <row r="8132" spans="6:22" x14ac:dyDescent="0.2">
      <c r="F8132"/>
      <c r="M8132" s="2"/>
      <c r="N8132"/>
      <c r="O8132"/>
      <c r="U8132"/>
      <c r="V8132"/>
    </row>
    <row r="8133" spans="6:22" x14ac:dyDescent="0.2">
      <c r="F8133"/>
      <c r="M8133" s="2"/>
      <c r="N8133"/>
      <c r="O8133"/>
      <c r="U8133"/>
      <c r="V8133"/>
    </row>
    <row r="8134" spans="6:22" x14ac:dyDescent="0.2">
      <c r="F8134"/>
      <c r="M8134" s="2"/>
      <c r="N8134"/>
      <c r="O8134"/>
      <c r="U8134"/>
      <c r="V8134"/>
    </row>
    <row r="8135" spans="6:22" x14ac:dyDescent="0.2">
      <c r="F8135"/>
      <c r="M8135" s="2"/>
      <c r="N8135"/>
      <c r="O8135"/>
      <c r="U8135"/>
      <c r="V8135"/>
    </row>
    <row r="8136" spans="6:22" x14ac:dyDescent="0.2">
      <c r="F8136"/>
      <c r="M8136" s="2"/>
      <c r="N8136"/>
      <c r="O8136"/>
      <c r="U8136"/>
      <c r="V8136"/>
    </row>
    <row r="8137" spans="6:22" x14ac:dyDescent="0.2">
      <c r="F8137"/>
      <c r="M8137" s="2"/>
      <c r="N8137"/>
      <c r="O8137"/>
      <c r="U8137"/>
      <c r="V8137"/>
    </row>
    <row r="8138" spans="6:22" x14ac:dyDescent="0.2">
      <c r="F8138"/>
      <c r="M8138" s="2"/>
      <c r="N8138"/>
      <c r="O8138"/>
      <c r="U8138"/>
      <c r="V8138"/>
    </row>
    <row r="8139" spans="6:22" x14ac:dyDescent="0.2">
      <c r="F8139"/>
      <c r="M8139" s="2"/>
      <c r="N8139"/>
      <c r="O8139"/>
      <c r="U8139"/>
      <c r="V8139"/>
    </row>
    <row r="8140" spans="6:22" x14ac:dyDescent="0.2">
      <c r="F8140"/>
      <c r="M8140" s="2"/>
      <c r="N8140"/>
      <c r="O8140"/>
      <c r="U8140"/>
      <c r="V8140"/>
    </row>
    <row r="8141" spans="6:22" x14ac:dyDescent="0.2">
      <c r="F8141"/>
      <c r="M8141" s="2"/>
      <c r="N8141"/>
      <c r="O8141"/>
      <c r="U8141"/>
      <c r="V8141"/>
    </row>
    <row r="8142" spans="6:22" x14ac:dyDescent="0.2">
      <c r="F8142"/>
      <c r="M8142" s="2"/>
      <c r="N8142"/>
      <c r="O8142"/>
      <c r="U8142"/>
      <c r="V8142"/>
    </row>
    <row r="8143" spans="6:22" x14ac:dyDescent="0.2">
      <c r="F8143"/>
      <c r="M8143" s="2"/>
      <c r="N8143"/>
      <c r="O8143"/>
      <c r="U8143"/>
      <c r="V8143"/>
    </row>
    <row r="8144" spans="6:22" x14ac:dyDescent="0.2">
      <c r="F8144"/>
      <c r="M8144" s="2"/>
      <c r="N8144"/>
      <c r="O8144"/>
      <c r="U8144"/>
      <c r="V8144"/>
    </row>
    <row r="8145" spans="6:22" x14ac:dyDescent="0.2">
      <c r="F8145"/>
      <c r="M8145" s="2"/>
      <c r="N8145"/>
      <c r="O8145"/>
      <c r="U8145"/>
      <c r="V8145"/>
    </row>
    <row r="8146" spans="6:22" x14ac:dyDescent="0.2">
      <c r="F8146"/>
      <c r="M8146" s="2"/>
      <c r="N8146"/>
      <c r="O8146"/>
      <c r="U8146"/>
      <c r="V8146"/>
    </row>
    <row r="8147" spans="6:22" x14ac:dyDescent="0.2">
      <c r="F8147"/>
      <c r="M8147" s="2"/>
      <c r="N8147"/>
      <c r="O8147"/>
      <c r="U8147"/>
      <c r="V8147"/>
    </row>
    <row r="8148" spans="6:22" x14ac:dyDescent="0.2">
      <c r="M8148" s="2"/>
    </row>
    <row r="8149" spans="6:22" x14ac:dyDescent="0.2">
      <c r="F8149"/>
      <c r="M8149" s="2"/>
      <c r="N8149"/>
      <c r="O8149"/>
      <c r="U8149"/>
      <c r="V8149"/>
    </row>
    <row r="8150" spans="6:22" x14ac:dyDescent="0.2">
      <c r="F8150"/>
      <c r="M8150" s="2"/>
      <c r="N8150"/>
      <c r="O8150"/>
      <c r="U8150"/>
      <c r="V8150"/>
    </row>
    <row r="8151" spans="6:22" x14ac:dyDescent="0.2">
      <c r="F8151"/>
      <c r="M8151" s="2"/>
      <c r="N8151"/>
      <c r="O8151"/>
      <c r="U8151"/>
      <c r="V8151"/>
    </row>
    <row r="8152" spans="6:22" x14ac:dyDescent="0.2">
      <c r="F8152"/>
      <c r="M8152" s="2"/>
      <c r="N8152"/>
      <c r="O8152"/>
      <c r="U8152"/>
      <c r="V8152"/>
    </row>
    <row r="8153" spans="6:22" x14ac:dyDescent="0.2">
      <c r="F8153"/>
      <c r="M8153" s="2"/>
      <c r="N8153"/>
      <c r="O8153"/>
      <c r="U8153"/>
      <c r="V8153"/>
    </row>
    <row r="8154" spans="6:22" x14ac:dyDescent="0.2">
      <c r="F8154"/>
      <c r="M8154" s="2"/>
      <c r="N8154"/>
      <c r="O8154"/>
      <c r="U8154"/>
      <c r="V8154"/>
    </row>
    <row r="8155" spans="6:22" x14ac:dyDescent="0.2">
      <c r="F8155"/>
      <c r="M8155" s="2"/>
      <c r="N8155"/>
      <c r="O8155"/>
      <c r="U8155"/>
      <c r="V8155"/>
    </row>
    <row r="8156" spans="6:22" x14ac:dyDescent="0.2">
      <c r="F8156"/>
      <c r="M8156" s="2"/>
      <c r="N8156"/>
      <c r="O8156"/>
      <c r="U8156"/>
      <c r="V8156"/>
    </row>
    <row r="8157" spans="6:22" x14ac:dyDescent="0.2">
      <c r="F8157"/>
      <c r="M8157" s="2"/>
      <c r="N8157"/>
      <c r="O8157"/>
      <c r="U8157"/>
      <c r="V8157"/>
    </row>
    <row r="8158" spans="6:22" x14ac:dyDescent="0.2">
      <c r="F8158"/>
      <c r="M8158" s="2"/>
      <c r="N8158"/>
      <c r="O8158"/>
      <c r="U8158"/>
      <c r="V8158"/>
    </row>
    <row r="8159" spans="6:22" x14ac:dyDescent="0.2">
      <c r="F8159"/>
      <c r="M8159" s="2"/>
      <c r="N8159"/>
      <c r="O8159"/>
      <c r="U8159"/>
      <c r="V8159"/>
    </row>
    <row r="8160" spans="6:22" x14ac:dyDescent="0.2">
      <c r="F8160"/>
      <c r="M8160" s="2"/>
      <c r="N8160"/>
      <c r="O8160"/>
      <c r="U8160"/>
      <c r="V8160"/>
    </row>
    <row r="8161" spans="6:22" x14ac:dyDescent="0.2">
      <c r="F8161"/>
      <c r="M8161" s="2"/>
      <c r="N8161"/>
      <c r="O8161"/>
      <c r="U8161"/>
      <c r="V8161"/>
    </row>
    <row r="8162" spans="6:22" x14ac:dyDescent="0.2">
      <c r="F8162"/>
      <c r="M8162" s="2"/>
      <c r="N8162"/>
      <c r="O8162"/>
      <c r="U8162"/>
      <c r="V8162"/>
    </row>
    <row r="8163" spans="6:22" x14ac:dyDescent="0.2">
      <c r="F8163"/>
      <c r="M8163" s="2"/>
      <c r="N8163"/>
      <c r="O8163"/>
      <c r="U8163"/>
      <c r="V8163"/>
    </row>
    <row r="8164" spans="6:22" x14ac:dyDescent="0.2">
      <c r="F8164"/>
      <c r="M8164" s="2"/>
      <c r="N8164"/>
      <c r="O8164"/>
      <c r="U8164"/>
      <c r="V8164"/>
    </row>
    <row r="8165" spans="6:22" x14ac:dyDescent="0.2">
      <c r="F8165"/>
      <c r="M8165" s="2"/>
      <c r="N8165"/>
      <c r="O8165"/>
      <c r="U8165"/>
      <c r="V8165"/>
    </row>
    <row r="8166" spans="6:22" x14ac:dyDescent="0.2">
      <c r="F8166"/>
      <c r="M8166" s="2"/>
      <c r="N8166"/>
      <c r="O8166"/>
      <c r="U8166"/>
      <c r="V8166"/>
    </row>
    <row r="8167" spans="6:22" x14ac:dyDescent="0.2">
      <c r="F8167"/>
      <c r="M8167" s="2"/>
      <c r="N8167"/>
      <c r="O8167"/>
      <c r="U8167"/>
      <c r="V8167"/>
    </row>
    <row r="8168" spans="6:22" x14ac:dyDescent="0.2">
      <c r="F8168"/>
      <c r="M8168" s="2"/>
      <c r="N8168"/>
      <c r="O8168"/>
      <c r="U8168"/>
      <c r="V8168"/>
    </row>
    <row r="8169" spans="6:22" x14ac:dyDescent="0.2">
      <c r="M8169" s="2"/>
    </row>
    <row r="8170" spans="6:22" x14ac:dyDescent="0.2">
      <c r="F8170"/>
      <c r="M8170" s="2"/>
      <c r="N8170"/>
      <c r="O8170"/>
      <c r="U8170"/>
      <c r="V8170"/>
    </row>
    <row r="8171" spans="6:22" x14ac:dyDescent="0.2">
      <c r="F8171"/>
      <c r="M8171" s="2"/>
      <c r="N8171"/>
      <c r="O8171"/>
      <c r="U8171"/>
      <c r="V8171"/>
    </row>
    <row r="8172" spans="6:22" x14ac:dyDescent="0.2">
      <c r="F8172"/>
      <c r="M8172" s="2"/>
      <c r="N8172"/>
      <c r="O8172"/>
      <c r="U8172"/>
      <c r="V8172"/>
    </row>
    <row r="8173" spans="6:22" x14ac:dyDescent="0.2">
      <c r="F8173"/>
      <c r="M8173" s="2"/>
      <c r="N8173"/>
      <c r="O8173"/>
      <c r="U8173"/>
      <c r="V8173"/>
    </row>
    <row r="8174" spans="6:22" x14ac:dyDescent="0.2">
      <c r="F8174"/>
      <c r="M8174" s="2"/>
      <c r="N8174"/>
      <c r="O8174"/>
      <c r="U8174"/>
      <c r="V8174"/>
    </row>
    <row r="8175" spans="6:22" x14ac:dyDescent="0.2">
      <c r="F8175"/>
      <c r="M8175" s="2"/>
      <c r="N8175"/>
      <c r="O8175"/>
      <c r="U8175"/>
      <c r="V8175"/>
    </row>
    <row r="8176" spans="6:22" x14ac:dyDescent="0.2">
      <c r="F8176"/>
      <c r="M8176" s="2"/>
      <c r="N8176"/>
      <c r="O8176"/>
      <c r="U8176"/>
      <c r="V8176"/>
    </row>
    <row r="8177" spans="6:22" x14ac:dyDescent="0.2">
      <c r="F8177"/>
      <c r="M8177" s="2"/>
      <c r="N8177"/>
      <c r="O8177"/>
      <c r="U8177"/>
      <c r="V8177"/>
    </row>
    <row r="8178" spans="6:22" x14ac:dyDescent="0.2">
      <c r="F8178"/>
      <c r="M8178" s="2"/>
      <c r="N8178"/>
      <c r="O8178"/>
      <c r="U8178"/>
      <c r="V8178"/>
    </row>
    <row r="8179" spans="6:22" x14ac:dyDescent="0.2">
      <c r="F8179"/>
      <c r="M8179" s="2"/>
      <c r="N8179"/>
      <c r="O8179"/>
      <c r="U8179"/>
      <c r="V8179"/>
    </row>
    <row r="8180" spans="6:22" x14ac:dyDescent="0.2">
      <c r="F8180"/>
      <c r="M8180" s="2"/>
      <c r="N8180"/>
      <c r="O8180"/>
      <c r="U8180"/>
      <c r="V8180"/>
    </row>
    <row r="8181" spans="6:22" x14ac:dyDescent="0.2">
      <c r="F8181"/>
      <c r="M8181" s="2"/>
      <c r="N8181"/>
      <c r="O8181"/>
      <c r="U8181"/>
      <c r="V8181"/>
    </row>
    <row r="8182" spans="6:22" x14ac:dyDescent="0.2">
      <c r="F8182"/>
      <c r="M8182" s="2"/>
      <c r="N8182"/>
      <c r="O8182"/>
      <c r="U8182"/>
      <c r="V8182"/>
    </row>
    <row r="8183" spans="6:22" x14ac:dyDescent="0.2">
      <c r="F8183"/>
      <c r="M8183" s="2"/>
      <c r="N8183"/>
      <c r="O8183"/>
      <c r="U8183"/>
      <c r="V8183"/>
    </row>
    <row r="8184" spans="6:22" x14ac:dyDescent="0.2">
      <c r="F8184"/>
      <c r="M8184" s="2"/>
      <c r="N8184"/>
      <c r="O8184"/>
      <c r="U8184"/>
      <c r="V8184"/>
    </row>
    <row r="8185" spans="6:22" x14ac:dyDescent="0.2">
      <c r="F8185"/>
      <c r="M8185" s="2"/>
      <c r="N8185"/>
      <c r="O8185"/>
      <c r="U8185"/>
      <c r="V8185"/>
    </row>
    <row r="8186" spans="6:22" x14ac:dyDescent="0.2">
      <c r="F8186"/>
      <c r="M8186" s="2"/>
      <c r="N8186"/>
      <c r="O8186"/>
      <c r="U8186"/>
      <c r="V8186"/>
    </row>
    <row r="8187" spans="6:22" x14ac:dyDescent="0.2">
      <c r="F8187"/>
      <c r="M8187" s="2"/>
      <c r="N8187"/>
      <c r="O8187"/>
      <c r="U8187"/>
      <c r="V8187"/>
    </row>
    <row r="8188" spans="6:22" x14ac:dyDescent="0.2">
      <c r="F8188"/>
      <c r="M8188" s="2"/>
      <c r="N8188"/>
      <c r="O8188"/>
      <c r="U8188"/>
      <c r="V8188"/>
    </row>
    <row r="8189" spans="6:22" x14ac:dyDescent="0.2">
      <c r="F8189"/>
      <c r="M8189" s="2"/>
      <c r="N8189"/>
      <c r="O8189"/>
      <c r="U8189"/>
      <c r="V8189"/>
    </row>
    <row r="8190" spans="6:22" x14ac:dyDescent="0.2">
      <c r="F8190"/>
      <c r="M8190" s="2"/>
      <c r="N8190"/>
      <c r="O8190"/>
      <c r="U8190"/>
      <c r="V8190"/>
    </row>
    <row r="8191" spans="6:22" x14ac:dyDescent="0.2">
      <c r="F8191"/>
      <c r="M8191" s="2"/>
      <c r="N8191"/>
      <c r="O8191"/>
      <c r="U8191"/>
      <c r="V8191"/>
    </row>
    <row r="8192" spans="6:22" x14ac:dyDescent="0.2">
      <c r="F8192"/>
      <c r="M8192" s="2"/>
      <c r="N8192"/>
      <c r="O8192"/>
      <c r="U8192"/>
      <c r="V8192"/>
    </row>
    <row r="8193" spans="6:22" x14ac:dyDescent="0.2">
      <c r="F8193"/>
      <c r="M8193" s="2"/>
      <c r="N8193"/>
      <c r="O8193"/>
      <c r="U8193"/>
      <c r="V8193"/>
    </row>
    <row r="8194" spans="6:22" x14ac:dyDescent="0.2">
      <c r="F8194"/>
      <c r="M8194" s="2"/>
      <c r="N8194"/>
      <c r="O8194"/>
      <c r="U8194"/>
      <c r="V8194"/>
    </row>
    <row r="8195" spans="6:22" x14ac:dyDescent="0.2">
      <c r="F8195"/>
      <c r="M8195" s="2"/>
      <c r="N8195"/>
      <c r="O8195"/>
      <c r="U8195"/>
      <c r="V8195"/>
    </row>
    <row r="8196" spans="6:22" x14ac:dyDescent="0.2">
      <c r="F8196"/>
      <c r="M8196" s="2"/>
      <c r="N8196"/>
      <c r="O8196"/>
      <c r="U8196"/>
      <c r="V8196"/>
    </row>
    <row r="8197" spans="6:22" x14ac:dyDescent="0.2">
      <c r="F8197"/>
      <c r="M8197" s="2"/>
      <c r="N8197"/>
      <c r="O8197"/>
      <c r="U8197"/>
      <c r="V8197"/>
    </row>
    <row r="8198" spans="6:22" x14ac:dyDescent="0.2">
      <c r="F8198"/>
      <c r="M8198" s="2"/>
      <c r="N8198"/>
      <c r="O8198"/>
      <c r="U8198"/>
      <c r="V8198"/>
    </row>
    <row r="8199" spans="6:22" x14ac:dyDescent="0.2">
      <c r="F8199"/>
      <c r="M8199" s="2"/>
      <c r="N8199"/>
      <c r="O8199"/>
      <c r="U8199"/>
      <c r="V8199"/>
    </row>
    <row r="8200" spans="6:22" x14ac:dyDescent="0.2">
      <c r="F8200"/>
      <c r="M8200" s="2"/>
      <c r="N8200"/>
      <c r="O8200"/>
      <c r="U8200"/>
      <c r="V8200"/>
    </row>
    <row r="8201" spans="6:22" x14ac:dyDescent="0.2">
      <c r="F8201"/>
      <c r="M8201" s="2"/>
      <c r="N8201"/>
      <c r="O8201"/>
      <c r="U8201"/>
      <c r="V8201"/>
    </row>
    <row r="8202" spans="6:22" x14ac:dyDescent="0.2">
      <c r="F8202"/>
      <c r="M8202" s="2"/>
      <c r="N8202"/>
      <c r="O8202"/>
      <c r="U8202"/>
      <c r="V8202"/>
    </row>
    <row r="8203" spans="6:22" x14ac:dyDescent="0.2">
      <c r="F8203"/>
      <c r="M8203" s="2"/>
      <c r="N8203"/>
      <c r="O8203"/>
      <c r="U8203"/>
      <c r="V8203"/>
    </row>
    <row r="8204" spans="6:22" x14ac:dyDescent="0.2">
      <c r="F8204"/>
      <c r="M8204" s="2"/>
      <c r="N8204"/>
      <c r="O8204"/>
      <c r="U8204"/>
      <c r="V8204"/>
    </row>
    <row r="8205" spans="6:22" x14ac:dyDescent="0.2">
      <c r="F8205"/>
      <c r="M8205" s="2"/>
      <c r="N8205"/>
      <c r="O8205"/>
      <c r="U8205"/>
      <c r="V8205"/>
    </row>
    <row r="8206" spans="6:22" x14ac:dyDescent="0.2">
      <c r="F8206"/>
      <c r="M8206" s="2"/>
      <c r="N8206"/>
      <c r="O8206"/>
      <c r="U8206"/>
      <c r="V8206"/>
    </row>
    <row r="8207" spans="6:22" x14ac:dyDescent="0.2">
      <c r="F8207"/>
      <c r="M8207" s="2"/>
      <c r="N8207"/>
      <c r="O8207"/>
      <c r="U8207"/>
      <c r="V8207"/>
    </row>
    <row r="8208" spans="6:22" x14ac:dyDescent="0.2">
      <c r="F8208"/>
      <c r="M8208" s="2"/>
      <c r="N8208"/>
      <c r="O8208"/>
      <c r="U8208"/>
      <c r="V8208"/>
    </row>
    <row r="8209" spans="6:22" x14ac:dyDescent="0.2">
      <c r="F8209"/>
      <c r="M8209" s="2"/>
      <c r="N8209"/>
      <c r="O8209"/>
      <c r="U8209"/>
      <c r="V8209"/>
    </row>
    <row r="8210" spans="6:22" x14ac:dyDescent="0.2">
      <c r="F8210"/>
      <c r="M8210" s="2"/>
      <c r="N8210"/>
      <c r="O8210"/>
      <c r="U8210"/>
      <c r="V8210"/>
    </row>
    <row r="8211" spans="6:22" x14ac:dyDescent="0.2">
      <c r="F8211"/>
      <c r="M8211" s="2"/>
      <c r="N8211"/>
      <c r="O8211"/>
      <c r="U8211"/>
      <c r="V8211"/>
    </row>
    <row r="8212" spans="6:22" x14ac:dyDescent="0.2">
      <c r="F8212"/>
      <c r="M8212" s="2"/>
      <c r="N8212"/>
      <c r="O8212"/>
      <c r="U8212"/>
      <c r="V8212"/>
    </row>
    <row r="8213" spans="6:22" x14ac:dyDescent="0.2">
      <c r="F8213"/>
      <c r="M8213" s="2"/>
      <c r="N8213"/>
      <c r="O8213"/>
      <c r="U8213"/>
      <c r="V8213"/>
    </row>
    <row r="8214" spans="6:22" x14ac:dyDescent="0.2">
      <c r="F8214"/>
      <c r="M8214" s="2"/>
      <c r="N8214"/>
      <c r="O8214"/>
      <c r="U8214"/>
      <c r="V8214"/>
    </row>
    <row r="8215" spans="6:22" x14ac:dyDescent="0.2">
      <c r="F8215"/>
      <c r="M8215" s="2"/>
      <c r="N8215"/>
      <c r="O8215"/>
      <c r="U8215"/>
      <c r="V8215"/>
    </row>
    <row r="8216" spans="6:22" x14ac:dyDescent="0.2">
      <c r="F8216"/>
      <c r="M8216" s="2"/>
      <c r="N8216"/>
      <c r="O8216"/>
      <c r="U8216"/>
      <c r="V8216"/>
    </row>
    <row r="8217" spans="6:22" x14ac:dyDescent="0.2">
      <c r="M8217" s="2"/>
    </row>
    <row r="8218" spans="6:22" x14ac:dyDescent="0.2">
      <c r="M8218" s="2"/>
    </row>
    <row r="8219" spans="6:22" x14ac:dyDescent="0.2">
      <c r="M8219" s="2"/>
    </row>
    <row r="8220" spans="6:22" x14ac:dyDescent="0.2">
      <c r="M8220" s="2"/>
    </row>
    <row r="8221" spans="6:22" x14ac:dyDescent="0.2">
      <c r="M8221" s="2"/>
    </row>
    <row r="8222" spans="6:22" x14ac:dyDescent="0.2">
      <c r="M8222" s="2"/>
    </row>
    <row r="8223" spans="6:22" x14ac:dyDescent="0.2">
      <c r="M8223" s="2"/>
    </row>
    <row r="8224" spans="6:22" x14ac:dyDescent="0.2">
      <c r="M8224" s="2"/>
    </row>
    <row r="8225" spans="6:22" x14ac:dyDescent="0.2">
      <c r="M8225" s="2"/>
    </row>
    <row r="8226" spans="6:22" x14ac:dyDescent="0.2">
      <c r="M8226" s="2"/>
    </row>
    <row r="8227" spans="6:22" x14ac:dyDescent="0.2">
      <c r="M8227" s="2"/>
    </row>
    <row r="8228" spans="6:22" x14ac:dyDescent="0.2">
      <c r="M8228" s="2"/>
    </row>
    <row r="8229" spans="6:22" x14ac:dyDescent="0.2">
      <c r="M8229" s="2"/>
    </row>
    <row r="8230" spans="6:22" x14ac:dyDescent="0.2">
      <c r="M8230" s="2"/>
    </row>
    <row r="8231" spans="6:22" x14ac:dyDescent="0.2">
      <c r="M8231" s="2"/>
    </row>
    <row r="8232" spans="6:22" x14ac:dyDescent="0.2">
      <c r="M8232" s="2"/>
    </row>
    <row r="8233" spans="6:22" x14ac:dyDescent="0.2">
      <c r="M8233" s="2"/>
    </row>
    <row r="8234" spans="6:22" x14ac:dyDescent="0.2">
      <c r="M8234" s="2"/>
    </row>
    <row r="8235" spans="6:22" x14ac:dyDescent="0.2">
      <c r="M8235" s="2"/>
    </row>
    <row r="8236" spans="6:22" x14ac:dyDescent="0.2">
      <c r="M8236" s="2"/>
    </row>
    <row r="8237" spans="6:22" x14ac:dyDescent="0.2">
      <c r="F8237"/>
      <c r="M8237" s="2"/>
      <c r="N8237"/>
      <c r="O8237"/>
      <c r="U8237"/>
      <c r="V8237"/>
    </row>
    <row r="8238" spans="6:22" x14ac:dyDescent="0.2">
      <c r="F8238"/>
      <c r="M8238" s="2"/>
      <c r="N8238"/>
      <c r="O8238"/>
      <c r="U8238"/>
      <c r="V8238"/>
    </row>
    <row r="8239" spans="6:22" x14ac:dyDescent="0.2">
      <c r="M8239" s="2"/>
    </row>
    <row r="8240" spans="6:22" x14ac:dyDescent="0.2">
      <c r="M8240" s="2"/>
    </row>
    <row r="8241" spans="6:22" x14ac:dyDescent="0.2">
      <c r="M8241" s="2"/>
    </row>
    <row r="8242" spans="6:22" x14ac:dyDescent="0.2">
      <c r="F8242"/>
      <c r="M8242" s="2"/>
      <c r="N8242"/>
      <c r="O8242"/>
      <c r="U8242"/>
      <c r="V8242"/>
    </row>
    <row r="8243" spans="6:22" x14ac:dyDescent="0.2">
      <c r="F8243"/>
      <c r="M8243" s="2"/>
      <c r="N8243"/>
      <c r="O8243"/>
      <c r="U8243"/>
      <c r="V8243"/>
    </row>
    <row r="8244" spans="6:22" x14ac:dyDescent="0.2">
      <c r="F8244"/>
      <c r="M8244" s="2"/>
      <c r="N8244"/>
      <c r="O8244"/>
      <c r="U8244"/>
      <c r="V8244"/>
    </row>
    <row r="8245" spans="6:22" x14ac:dyDescent="0.2">
      <c r="F8245"/>
      <c r="M8245" s="2"/>
      <c r="N8245"/>
      <c r="O8245"/>
      <c r="U8245"/>
      <c r="V8245"/>
    </row>
    <row r="8246" spans="6:22" x14ac:dyDescent="0.2">
      <c r="F8246"/>
      <c r="M8246" s="2"/>
      <c r="N8246"/>
      <c r="O8246"/>
      <c r="U8246"/>
      <c r="V8246"/>
    </row>
    <row r="8247" spans="6:22" x14ac:dyDescent="0.2">
      <c r="F8247"/>
      <c r="M8247" s="2"/>
      <c r="N8247"/>
      <c r="O8247"/>
      <c r="U8247"/>
      <c r="V8247"/>
    </row>
    <row r="8248" spans="6:22" x14ac:dyDescent="0.2">
      <c r="M8248" s="2"/>
    </row>
    <row r="8249" spans="6:22" x14ac:dyDescent="0.2">
      <c r="M8249" s="2"/>
    </row>
    <row r="8250" spans="6:22" x14ac:dyDescent="0.2">
      <c r="M8250" s="2"/>
    </row>
    <row r="8251" spans="6:22" x14ac:dyDescent="0.2">
      <c r="M8251" s="2"/>
    </row>
    <row r="8252" spans="6:22" x14ac:dyDescent="0.2">
      <c r="M8252" s="2"/>
    </row>
    <row r="8253" spans="6:22" x14ac:dyDescent="0.2">
      <c r="M8253" s="2"/>
    </row>
    <row r="8254" spans="6:22" x14ac:dyDescent="0.2">
      <c r="M8254" s="2"/>
    </row>
    <row r="8255" spans="6:22" x14ac:dyDescent="0.2">
      <c r="M8255" s="2"/>
    </row>
    <row r="8256" spans="6:22" x14ac:dyDescent="0.2">
      <c r="M8256" s="2"/>
    </row>
    <row r="8257" spans="6:22" x14ac:dyDescent="0.2">
      <c r="M8257" s="2"/>
    </row>
    <row r="8258" spans="6:22" x14ac:dyDescent="0.2">
      <c r="M8258" s="2"/>
    </row>
    <row r="8259" spans="6:22" x14ac:dyDescent="0.2">
      <c r="M8259" s="2"/>
    </row>
    <row r="8260" spans="6:22" x14ac:dyDescent="0.2">
      <c r="M8260" s="2"/>
    </row>
    <row r="8261" spans="6:22" x14ac:dyDescent="0.2">
      <c r="M8261" s="2"/>
    </row>
    <row r="8262" spans="6:22" x14ac:dyDescent="0.2">
      <c r="M8262" s="2"/>
    </row>
    <row r="8263" spans="6:22" x14ac:dyDescent="0.2">
      <c r="M8263" s="2"/>
    </row>
    <row r="8264" spans="6:22" x14ac:dyDescent="0.2">
      <c r="M8264" s="2"/>
    </row>
    <row r="8265" spans="6:22" x14ac:dyDescent="0.2">
      <c r="M8265" s="2"/>
    </row>
    <row r="8266" spans="6:22" x14ac:dyDescent="0.2">
      <c r="M8266" s="2"/>
    </row>
    <row r="8267" spans="6:22" x14ac:dyDescent="0.2">
      <c r="M8267" s="2"/>
    </row>
    <row r="8268" spans="6:22" x14ac:dyDescent="0.2">
      <c r="F8268"/>
      <c r="M8268" s="2"/>
      <c r="N8268"/>
      <c r="O8268"/>
      <c r="U8268"/>
      <c r="V8268"/>
    </row>
    <row r="8269" spans="6:22" x14ac:dyDescent="0.2">
      <c r="F8269"/>
      <c r="M8269" s="2"/>
      <c r="N8269"/>
      <c r="O8269"/>
      <c r="U8269"/>
      <c r="V8269"/>
    </row>
    <row r="8270" spans="6:22" x14ac:dyDescent="0.2">
      <c r="M8270" s="2"/>
    </row>
    <row r="8271" spans="6:22" x14ac:dyDescent="0.2">
      <c r="M8271" s="2"/>
    </row>
    <row r="8272" spans="6:22" x14ac:dyDescent="0.2">
      <c r="M8272" s="2"/>
    </row>
    <row r="8273" spans="6:22" x14ac:dyDescent="0.2">
      <c r="F8273"/>
      <c r="M8273" s="2"/>
      <c r="N8273"/>
      <c r="O8273"/>
      <c r="U8273"/>
      <c r="V8273"/>
    </row>
    <row r="8274" spans="6:22" x14ac:dyDescent="0.2">
      <c r="F8274"/>
      <c r="M8274" s="2"/>
      <c r="N8274"/>
      <c r="O8274"/>
      <c r="U8274"/>
      <c r="V8274"/>
    </row>
    <row r="8275" spans="6:22" x14ac:dyDescent="0.2">
      <c r="F8275"/>
      <c r="M8275" s="2"/>
      <c r="N8275"/>
      <c r="O8275"/>
      <c r="U8275"/>
      <c r="V8275"/>
    </row>
    <row r="8276" spans="6:22" x14ac:dyDescent="0.2">
      <c r="F8276"/>
      <c r="M8276" s="2"/>
      <c r="N8276"/>
      <c r="O8276"/>
      <c r="U8276"/>
      <c r="V8276"/>
    </row>
    <row r="8277" spans="6:22" x14ac:dyDescent="0.2">
      <c r="F8277"/>
      <c r="M8277" s="2"/>
      <c r="N8277"/>
      <c r="O8277"/>
      <c r="U8277"/>
      <c r="V8277"/>
    </row>
    <row r="8278" spans="6:22" x14ac:dyDescent="0.2">
      <c r="F8278"/>
      <c r="M8278" s="2"/>
      <c r="N8278"/>
      <c r="O8278"/>
      <c r="U8278"/>
      <c r="V8278"/>
    </row>
    <row r="8279" spans="6:22" x14ac:dyDescent="0.2">
      <c r="F8279"/>
      <c r="M8279" s="2"/>
      <c r="N8279"/>
      <c r="O8279"/>
      <c r="U8279"/>
      <c r="V8279"/>
    </row>
    <row r="8280" spans="6:22" x14ac:dyDescent="0.2">
      <c r="M8280" s="2"/>
    </row>
    <row r="8281" spans="6:22" x14ac:dyDescent="0.2">
      <c r="F8281"/>
      <c r="M8281" s="2"/>
      <c r="N8281"/>
      <c r="O8281"/>
      <c r="U8281"/>
      <c r="V8281"/>
    </row>
    <row r="8282" spans="6:22" x14ac:dyDescent="0.2">
      <c r="F8282"/>
      <c r="M8282" s="2"/>
      <c r="N8282"/>
      <c r="O8282"/>
      <c r="U8282"/>
      <c r="V8282"/>
    </row>
    <row r="8283" spans="6:22" x14ac:dyDescent="0.2">
      <c r="F8283"/>
      <c r="M8283" s="2"/>
      <c r="N8283"/>
      <c r="O8283"/>
      <c r="U8283"/>
      <c r="V8283"/>
    </row>
    <row r="8284" spans="6:22" x14ac:dyDescent="0.2">
      <c r="F8284"/>
      <c r="M8284" s="2"/>
      <c r="N8284"/>
      <c r="O8284"/>
      <c r="U8284"/>
      <c r="V8284"/>
    </row>
    <row r="8285" spans="6:22" x14ac:dyDescent="0.2">
      <c r="F8285"/>
      <c r="M8285" s="2"/>
      <c r="N8285"/>
      <c r="O8285"/>
      <c r="U8285"/>
      <c r="V8285"/>
    </row>
    <row r="8286" spans="6:22" x14ac:dyDescent="0.2">
      <c r="F8286"/>
      <c r="M8286" s="2"/>
      <c r="N8286"/>
      <c r="O8286"/>
      <c r="U8286"/>
      <c r="V8286"/>
    </row>
    <row r="8287" spans="6:22" x14ac:dyDescent="0.2">
      <c r="F8287"/>
      <c r="M8287" s="2"/>
      <c r="N8287"/>
      <c r="O8287"/>
      <c r="U8287"/>
      <c r="V8287"/>
    </row>
    <row r="8288" spans="6:22" x14ac:dyDescent="0.2">
      <c r="F8288"/>
      <c r="M8288" s="2"/>
      <c r="N8288"/>
      <c r="O8288"/>
      <c r="U8288"/>
      <c r="V8288"/>
    </row>
    <row r="8289" spans="6:22" x14ac:dyDescent="0.2">
      <c r="F8289"/>
      <c r="M8289" s="2"/>
      <c r="N8289"/>
      <c r="O8289"/>
      <c r="U8289"/>
      <c r="V8289"/>
    </row>
    <row r="8290" spans="6:22" x14ac:dyDescent="0.2">
      <c r="F8290"/>
      <c r="M8290" s="2"/>
      <c r="N8290"/>
      <c r="O8290"/>
      <c r="U8290"/>
      <c r="V8290"/>
    </row>
    <row r="8291" spans="6:22" x14ac:dyDescent="0.2">
      <c r="F8291"/>
      <c r="M8291" s="2"/>
      <c r="N8291"/>
      <c r="O8291"/>
      <c r="U8291"/>
      <c r="V8291"/>
    </row>
    <row r="8292" spans="6:22" x14ac:dyDescent="0.2">
      <c r="F8292"/>
      <c r="M8292" s="2"/>
      <c r="N8292"/>
      <c r="O8292"/>
      <c r="U8292"/>
      <c r="V8292"/>
    </row>
    <row r="8293" spans="6:22" x14ac:dyDescent="0.2">
      <c r="F8293"/>
      <c r="M8293" s="2"/>
      <c r="N8293"/>
      <c r="O8293"/>
      <c r="U8293"/>
      <c r="V8293"/>
    </row>
    <row r="8294" spans="6:22" x14ac:dyDescent="0.2">
      <c r="F8294"/>
      <c r="M8294" s="2"/>
      <c r="N8294"/>
      <c r="O8294"/>
      <c r="U8294"/>
      <c r="V8294"/>
    </row>
    <row r="8295" spans="6:22" x14ac:dyDescent="0.2">
      <c r="F8295"/>
      <c r="M8295" s="2"/>
      <c r="N8295"/>
      <c r="O8295"/>
      <c r="U8295"/>
      <c r="V8295"/>
    </row>
    <row r="8296" spans="6:22" x14ac:dyDescent="0.2">
      <c r="F8296"/>
      <c r="M8296" s="2"/>
      <c r="N8296"/>
      <c r="O8296"/>
      <c r="U8296"/>
      <c r="V8296"/>
    </row>
    <row r="8297" spans="6:22" x14ac:dyDescent="0.2">
      <c r="F8297"/>
      <c r="M8297" s="2"/>
      <c r="N8297"/>
      <c r="O8297"/>
      <c r="U8297"/>
      <c r="V8297"/>
    </row>
    <row r="8298" spans="6:22" x14ac:dyDescent="0.2">
      <c r="F8298"/>
      <c r="M8298" s="2"/>
      <c r="N8298"/>
      <c r="O8298"/>
      <c r="U8298"/>
      <c r="V8298"/>
    </row>
    <row r="8299" spans="6:22" x14ac:dyDescent="0.2">
      <c r="F8299"/>
      <c r="M8299" s="2"/>
      <c r="N8299"/>
      <c r="O8299"/>
      <c r="U8299"/>
      <c r="V8299"/>
    </row>
    <row r="8300" spans="6:22" x14ac:dyDescent="0.2">
      <c r="F8300"/>
      <c r="M8300" s="2"/>
      <c r="N8300"/>
      <c r="O8300"/>
      <c r="U8300"/>
      <c r="V8300"/>
    </row>
    <row r="8301" spans="6:22" x14ac:dyDescent="0.2">
      <c r="F8301"/>
      <c r="M8301" s="2"/>
      <c r="N8301"/>
      <c r="O8301"/>
      <c r="U8301"/>
      <c r="V8301"/>
    </row>
    <row r="8302" spans="6:22" x14ac:dyDescent="0.2">
      <c r="F8302"/>
      <c r="M8302" s="2"/>
      <c r="N8302"/>
      <c r="O8302"/>
      <c r="U8302"/>
      <c r="V8302"/>
    </row>
    <row r="8303" spans="6:22" x14ac:dyDescent="0.2">
      <c r="F8303"/>
      <c r="M8303" s="2"/>
      <c r="N8303"/>
      <c r="O8303"/>
      <c r="U8303"/>
      <c r="V8303"/>
    </row>
    <row r="8304" spans="6:22" x14ac:dyDescent="0.2">
      <c r="F8304"/>
      <c r="M8304" s="2"/>
      <c r="N8304"/>
      <c r="O8304"/>
      <c r="U8304"/>
      <c r="V8304"/>
    </row>
    <row r="8305" spans="6:22" x14ac:dyDescent="0.2">
      <c r="F8305"/>
      <c r="M8305" s="2"/>
      <c r="N8305"/>
      <c r="O8305"/>
      <c r="U8305"/>
      <c r="V8305"/>
    </row>
    <row r="8306" spans="6:22" x14ac:dyDescent="0.2">
      <c r="F8306"/>
      <c r="M8306" s="2"/>
      <c r="N8306"/>
      <c r="O8306"/>
      <c r="U8306"/>
      <c r="V8306"/>
    </row>
    <row r="8307" spans="6:22" x14ac:dyDescent="0.2">
      <c r="F8307"/>
      <c r="M8307" s="2"/>
      <c r="N8307"/>
      <c r="O8307"/>
      <c r="U8307"/>
      <c r="V8307"/>
    </row>
    <row r="8308" spans="6:22" x14ac:dyDescent="0.2">
      <c r="F8308"/>
      <c r="M8308" s="2"/>
      <c r="N8308"/>
      <c r="O8308"/>
      <c r="U8308"/>
      <c r="V8308"/>
    </row>
    <row r="8309" spans="6:22" x14ac:dyDescent="0.2">
      <c r="F8309"/>
      <c r="M8309" s="2"/>
      <c r="N8309"/>
      <c r="O8309"/>
      <c r="U8309"/>
      <c r="V8309"/>
    </row>
    <row r="8310" spans="6:22" x14ac:dyDescent="0.2">
      <c r="F8310"/>
      <c r="M8310" s="2"/>
      <c r="N8310"/>
      <c r="O8310"/>
      <c r="U8310"/>
      <c r="V8310"/>
    </row>
    <row r="8311" spans="6:22" x14ac:dyDescent="0.2">
      <c r="F8311"/>
      <c r="M8311" s="2"/>
      <c r="N8311"/>
      <c r="O8311"/>
      <c r="U8311"/>
      <c r="V8311"/>
    </row>
    <row r="8312" spans="6:22" x14ac:dyDescent="0.2">
      <c r="M8312" s="2"/>
    </row>
    <row r="8313" spans="6:22" x14ac:dyDescent="0.2">
      <c r="M8313" s="2"/>
    </row>
    <row r="8314" spans="6:22" x14ac:dyDescent="0.2">
      <c r="F8314"/>
      <c r="M8314" s="2"/>
      <c r="N8314"/>
      <c r="O8314"/>
      <c r="U8314"/>
      <c r="V8314"/>
    </row>
    <row r="8315" spans="6:22" x14ac:dyDescent="0.2">
      <c r="F8315"/>
      <c r="M8315" s="2"/>
      <c r="N8315"/>
      <c r="O8315"/>
      <c r="U8315"/>
      <c r="V8315"/>
    </row>
    <row r="8316" spans="6:22" x14ac:dyDescent="0.2">
      <c r="F8316"/>
      <c r="M8316" s="2"/>
      <c r="N8316"/>
      <c r="O8316"/>
      <c r="U8316"/>
      <c r="V8316"/>
    </row>
    <row r="8317" spans="6:22" x14ac:dyDescent="0.2">
      <c r="F8317"/>
      <c r="M8317" s="2"/>
      <c r="N8317"/>
      <c r="O8317"/>
      <c r="U8317"/>
      <c r="V8317"/>
    </row>
    <row r="8318" spans="6:22" x14ac:dyDescent="0.2">
      <c r="F8318"/>
      <c r="M8318" s="2"/>
      <c r="N8318"/>
      <c r="O8318"/>
      <c r="U8318"/>
      <c r="V8318"/>
    </row>
    <row r="8319" spans="6:22" x14ac:dyDescent="0.2">
      <c r="F8319"/>
      <c r="M8319" s="2"/>
      <c r="N8319"/>
      <c r="O8319"/>
      <c r="U8319"/>
      <c r="V8319"/>
    </row>
    <row r="8320" spans="6:22" x14ac:dyDescent="0.2">
      <c r="F8320"/>
      <c r="M8320" s="2"/>
      <c r="N8320"/>
      <c r="O8320"/>
      <c r="U8320"/>
      <c r="V8320"/>
    </row>
    <row r="8321" spans="6:22" x14ac:dyDescent="0.2">
      <c r="F8321"/>
      <c r="M8321" s="2"/>
      <c r="N8321"/>
      <c r="O8321"/>
      <c r="U8321"/>
      <c r="V8321"/>
    </row>
    <row r="8322" spans="6:22" x14ac:dyDescent="0.2">
      <c r="F8322"/>
      <c r="M8322" s="2"/>
      <c r="N8322"/>
      <c r="O8322"/>
      <c r="U8322"/>
      <c r="V8322"/>
    </row>
    <row r="8323" spans="6:22" x14ac:dyDescent="0.2">
      <c r="F8323"/>
      <c r="M8323" s="2"/>
      <c r="N8323"/>
      <c r="O8323"/>
      <c r="U8323"/>
      <c r="V8323"/>
    </row>
    <row r="8324" spans="6:22" x14ac:dyDescent="0.2">
      <c r="F8324"/>
      <c r="M8324" s="2"/>
      <c r="N8324"/>
      <c r="O8324"/>
      <c r="U8324"/>
      <c r="V8324"/>
    </row>
    <row r="8325" spans="6:22" x14ac:dyDescent="0.2">
      <c r="F8325"/>
      <c r="M8325" s="2"/>
      <c r="N8325"/>
      <c r="O8325"/>
      <c r="U8325"/>
      <c r="V8325"/>
    </row>
    <row r="8326" spans="6:22" x14ac:dyDescent="0.2">
      <c r="F8326"/>
      <c r="M8326" s="2"/>
      <c r="N8326"/>
      <c r="O8326"/>
      <c r="U8326"/>
      <c r="V8326"/>
    </row>
    <row r="8327" spans="6:22" x14ac:dyDescent="0.2">
      <c r="F8327"/>
      <c r="M8327" s="2"/>
      <c r="N8327"/>
      <c r="O8327"/>
      <c r="U8327"/>
      <c r="V8327"/>
    </row>
    <row r="8328" spans="6:22" x14ac:dyDescent="0.2">
      <c r="F8328"/>
      <c r="M8328" s="2"/>
      <c r="N8328"/>
      <c r="O8328"/>
      <c r="U8328"/>
      <c r="V8328"/>
    </row>
    <row r="8329" spans="6:22" x14ac:dyDescent="0.2">
      <c r="F8329"/>
      <c r="M8329" s="2"/>
      <c r="N8329"/>
      <c r="O8329"/>
      <c r="U8329"/>
      <c r="V8329"/>
    </row>
    <row r="8330" spans="6:22" x14ac:dyDescent="0.2">
      <c r="F8330"/>
      <c r="M8330" s="2"/>
      <c r="N8330"/>
      <c r="O8330"/>
      <c r="U8330"/>
      <c r="V8330"/>
    </row>
    <row r="8331" spans="6:22" x14ac:dyDescent="0.2">
      <c r="F8331"/>
      <c r="M8331" s="2"/>
      <c r="N8331"/>
      <c r="O8331"/>
      <c r="U8331"/>
      <c r="V8331"/>
    </row>
    <row r="8332" spans="6:22" x14ac:dyDescent="0.2">
      <c r="F8332"/>
      <c r="M8332" s="2"/>
      <c r="N8332"/>
      <c r="O8332"/>
      <c r="U8332"/>
      <c r="V8332"/>
    </row>
    <row r="8333" spans="6:22" x14ac:dyDescent="0.2">
      <c r="F8333"/>
      <c r="M8333" s="2"/>
      <c r="N8333"/>
      <c r="O8333"/>
      <c r="U8333"/>
      <c r="V8333"/>
    </row>
    <row r="8334" spans="6:22" x14ac:dyDescent="0.2">
      <c r="F8334"/>
      <c r="M8334" s="2"/>
      <c r="N8334"/>
      <c r="O8334"/>
      <c r="U8334"/>
      <c r="V8334"/>
    </row>
    <row r="8335" spans="6:22" x14ac:dyDescent="0.2">
      <c r="F8335"/>
      <c r="M8335" s="2"/>
      <c r="N8335"/>
      <c r="O8335"/>
      <c r="U8335"/>
      <c r="V8335"/>
    </row>
    <row r="8336" spans="6:22" x14ac:dyDescent="0.2">
      <c r="F8336"/>
      <c r="M8336" s="2"/>
      <c r="N8336"/>
      <c r="O8336"/>
      <c r="U8336"/>
      <c r="V8336"/>
    </row>
    <row r="8337" spans="6:22" x14ac:dyDescent="0.2">
      <c r="F8337"/>
      <c r="M8337" s="2"/>
      <c r="N8337"/>
      <c r="O8337"/>
      <c r="U8337"/>
      <c r="V8337"/>
    </row>
    <row r="8338" spans="6:22" x14ac:dyDescent="0.2">
      <c r="F8338"/>
      <c r="M8338" s="2"/>
      <c r="N8338"/>
      <c r="O8338"/>
      <c r="U8338"/>
      <c r="V8338"/>
    </row>
    <row r="8339" spans="6:22" x14ac:dyDescent="0.2">
      <c r="M8339" s="2"/>
    </row>
    <row r="8340" spans="6:22" x14ac:dyDescent="0.2">
      <c r="M8340" s="2"/>
    </row>
    <row r="8341" spans="6:22" x14ac:dyDescent="0.2">
      <c r="M8341" s="2"/>
    </row>
    <row r="8342" spans="6:22" x14ac:dyDescent="0.2">
      <c r="M8342" s="2"/>
    </row>
    <row r="8343" spans="6:22" x14ac:dyDescent="0.2">
      <c r="M8343" s="2"/>
    </row>
    <row r="8344" spans="6:22" x14ac:dyDescent="0.2">
      <c r="M8344" s="2"/>
    </row>
    <row r="8345" spans="6:22" x14ac:dyDescent="0.2">
      <c r="M8345" s="2"/>
    </row>
    <row r="8346" spans="6:22" x14ac:dyDescent="0.2">
      <c r="M8346" s="2"/>
    </row>
    <row r="8347" spans="6:22" x14ac:dyDescent="0.2">
      <c r="M8347" s="2"/>
    </row>
    <row r="8348" spans="6:22" x14ac:dyDescent="0.2">
      <c r="F8348"/>
      <c r="M8348" s="2"/>
      <c r="N8348"/>
      <c r="O8348"/>
      <c r="U8348"/>
      <c r="V8348"/>
    </row>
    <row r="8349" spans="6:22" x14ac:dyDescent="0.2">
      <c r="F8349"/>
      <c r="M8349" s="2"/>
      <c r="N8349"/>
      <c r="O8349"/>
      <c r="U8349"/>
      <c r="V8349"/>
    </row>
    <row r="8350" spans="6:22" x14ac:dyDescent="0.2">
      <c r="F8350"/>
      <c r="M8350" s="2"/>
      <c r="N8350"/>
      <c r="O8350"/>
      <c r="U8350"/>
      <c r="V8350"/>
    </row>
    <row r="8351" spans="6:22" x14ac:dyDescent="0.2">
      <c r="F8351"/>
      <c r="M8351" s="2"/>
      <c r="N8351"/>
      <c r="O8351"/>
      <c r="U8351"/>
      <c r="V8351"/>
    </row>
    <row r="8352" spans="6:22" x14ac:dyDescent="0.2">
      <c r="M8352" s="2"/>
    </row>
    <row r="8353" spans="6:22" x14ac:dyDescent="0.2">
      <c r="M8353" s="2"/>
    </row>
    <row r="8354" spans="6:22" x14ac:dyDescent="0.2">
      <c r="M8354" s="2"/>
    </row>
    <row r="8355" spans="6:22" x14ac:dyDescent="0.2">
      <c r="F8355"/>
      <c r="M8355" s="2"/>
      <c r="N8355"/>
      <c r="O8355"/>
      <c r="U8355"/>
      <c r="V8355"/>
    </row>
    <row r="8356" spans="6:22" x14ac:dyDescent="0.2">
      <c r="M8356" s="2"/>
    </row>
    <row r="8357" spans="6:22" x14ac:dyDescent="0.2">
      <c r="M8357" s="2"/>
    </row>
    <row r="8358" spans="6:22" x14ac:dyDescent="0.2">
      <c r="M8358" s="2"/>
    </row>
    <row r="8359" spans="6:22" x14ac:dyDescent="0.2">
      <c r="M8359" s="2"/>
    </row>
    <row r="8360" spans="6:22" x14ac:dyDescent="0.2">
      <c r="M8360" s="2"/>
    </row>
    <row r="8361" spans="6:22" x14ac:dyDescent="0.2">
      <c r="M8361" s="2"/>
    </row>
    <row r="8362" spans="6:22" x14ac:dyDescent="0.2">
      <c r="M8362" s="2"/>
    </row>
    <row r="8363" spans="6:22" x14ac:dyDescent="0.2">
      <c r="M8363" s="2"/>
    </row>
    <row r="8364" spans="6:22" x14ac:dyDescent="0.2">
      <c r="M8364" s="2"/>
    </row>
    <row r="8365" spans="6:22" x14ac:dyDescent="0.2">
      <c r="M8365" s="2"/>
    </row>
    <row r="8366" spans="6:22" x14ac:dyDescent="0.2">
      <c r="M8366" s="2"/>
    </row>
    <row r="8367" spans="6:22" x14ac:dyDescent="0.2">
      <c r="M8367" s="2"/>
    </row>
    <row r="8368" spans="6:22" x14ac:dyDescent="0.2">
      <c r="M8368" s="2"/>
    </row>
    <row r="8369" spans="6:22" x14ac:dyDescent="0.2">
      <c r="F8369"/>
      <c r="M8369" s="2"/>
      <c r="N8369"/>
      <c r="O8369"/>
      <c r="U8369"/>
      <c r="V8369"/>
    </row>
    <row r="8370" spans="6:22" x14ac:dyDescent="0.2">
      <c r="F8370"/>
      <c r="M8370" s="2"/>
      <c r="N8370"/>
      <c r="O8370"/>
      <c r="U8370"/>
      <c r="V8370"/>
    </row>
    <row r="8371" spans="6:22" x14ac:dyDescent="0.2">
      <c r="F8371"/>
      <c r="M8371" s="2"/>
      <c r="N8371"/>
      <c r="O8371"/>
      <c r="U8371"/>
      <c r="V8371"/>
    </row>
    <row r="8372" spans="6:22" x14ac:dyDescent="0.2">
      <c r="M8372" s="2"/>
    </row>
    <row r="8373" spans="6:22" x14ac:dyDescent="0.2">
      <c r="M8373" s="2"/>
    </row>
    <row r="8374" spans="6:22" x14ac:dyDescent="0.2">
      <c r="M8374" s="2"/>
    </row>
    <row r="8375" spans="6:22" x14ac:dyDescent="0.2">
      <c r="M8375" s="2"/>
    </row>
    <row r="8376" spans="6:22" x14ac:dyDescent="0.2">
      <c r="M8376" s="2"/>
    </row>
    <row r="8377" spans="6:22" x14ac:dyDescent="0.2">
      <c r="M8377" s="2"/>
    </row>
    <row r="8378" spans="6:22" x14ac:dyDescent="0.2">
      <c r="M8378" s="2"/>
    </row>
    <row r="8379" spans="6:22" x14ac:dyDescent="0.2">
      <c r="M8379" s="2"/>
    </row>
    <row r="8380" spans="6:22" x14ac:dyDescent="0.2">
      <c r="M8380" s="2"/>
    </row>
    <row r="8381" spans="6:22" x14ac:dyDescent="0.2">
      <c r="M8381" s="2"/>
    </row>
    <row r="8382" spans="6:22" x14ac:dyDescent="0.2">
      <c r="M8382" s="2"/>
    </row>
    <row r="8383" spans="6:22" x14ac:dyDescent="0.2">
      <c r="M8383" s="2"/>
    </row>
    <row r="8384" spans="6:22" x14ac:dyDescent="0.2">
      <c r="M8384" s="2"/>
    </row>
    <row r="8385" spans="13:13" x14ac:dyDescent="0.2">
      <c r="M8385" s="2"/>
    </row>
    <row r="8386" spans="13:13" x14ac:dyDescent="0.2">
      <c r="M8386" s="2"/>
    </row>
    <row r="8387" spans="13:13" x14ac:dyDescent="0.2">
      <c r="M8387" s="2"/>
    </row>
    <row r="8388" spans="13:13" x14ac:dyDescent="0.2">
      <c r="M8388" s="2"/>
    </row>
    <row r="8389" spans="13:13" x14ac:dyDescent="0.2">
      <c r="M8389" s="2"/>
    </row>
    <row r="8390" spans="13:13" x14ac:dyDescent="0.2">
      <c r="M8390" s="2"/>
    </row>
    <row r="8391" spans="13:13" x14ac:dyDescent="0.2">
      <c r="M8391" s="2"/>
    </row>
    <row r="8392" spans="13:13" x14ac:dyDescent="0.2">
      <c r="M8392" s="2"/>
    </row>
    <row r="8393" spans="13:13" x14ac:dyDescent="0.2">
      <c r="M8393" s="2"/>
    </row>
    <row r="8394" spans="13:13" x14ac:dyDescent="0.2">
      <c r="M8394" s="2"/>
    </row>
    <row r="8395" spans="13:13" x14ac:dyDescent="0.2">
      <c r="M8395" s="2"/>
    </row>
    <row r="8396" spans="13:13" x14ac:dyDescent="0.2">
      <c r="M8396" s="2"/>
    </row>
    <row r="8397" spans="13:13" x14ac:dyDescent="0.2">
      <c r="M8397" s="2"/>
    </row>
    <row r="8398" spans="13:13" x14ac:dyDescent="0.2">
      <c r="M8398" s="2"/>
    </row>
    <row r="8399" spans="13:13" x14ac:dyDescent="0.2">
      <c r="M8399" s="2"/>
    </row>
    <row r="8400" spans="13:13" x14ac:dyDescent="0.2">
      <c r="M8400" s="2"/>
    </row>
    <row r="8401" spans="6:22" x14ac:dyDescent="0.2">
      <c r="M8401" s="2"/>
    </row>
    <row r="8402" spans="6:22" x14ac:dyDescent="0.2">
      <c r="M8402" s="2"/>
    </row>
    <row r="8403" spans="6:22" x14ac:dyDescent="0.2">
      <c r="M8403" s="2"/>
    </row>
    <row r="8404" spans="6:22" x14ac:dyDescent="0.2">
      <c r="M8404" s="2"/>
    </row>
    <row r="8405" spans="6:22" x14ac:dyDescent="0.2">
      <c r="F8405"/>
      <c r="M8405" s="2"/>
      <c r="N8405"/>
      <c r="O8405"/>
      <c r="U8405"/>
      <c r="V8405"/>
    </row>
    <row r="8406" spans="6:22" x14ac:dyDescent="0.2">
      <c r="M8406" s="2"/>
    </row>
    <row r="8407" spans="6:22" x14ac:dyDescent="0.2">
      <c r="M8407" s="2"/>
    </row>
    <row r="8408" spans="6:22" x14ac:dyDescent="0.2">
      <c r="M8408" s="2"/>
    </row>
    <row r="8409" spans="6:22" x14ac:dyDescent="0.2">
      <c r="M8409" s="2"/>
    </row>
    <row r="8410" spans="6:22" x14ac:dyDescent="0.2">
      <c r="M8410" s="2"/>
    </row>
    <row r="8411" spans="6:22" x14ac:dyDescent="0.2">
      <c r="M8411" s="2"/>
    </row>
    <row r="8412" spans="6:22" x14ac:dyDescent="0.2">
      <c r="M8412" s="2"/>
    </row>
    <row r="8413" spans="6:22" x14ac:dyDescent="0.2">
      <c r="M8413" s="2"/>
    </row>
    <row r="8414" spans="6:22" x14ac:dyDescent="0.2">
      <c r="M8414" s="2"/>
    </row>
    <row r="8415" spans="6:22" x14ac:dyDescent="0.2">
      <c r="M8415" s="2"/>
    </row>
    <row r="8416" spans="6:22" x14ac:dyDescent="0.2">
      <c r="M8416" s="2"/>
    </row>
    <row r="8417" spans="6:22" x14ac:dyDescent="0.2">
      <c r="M8417" s="2"/>
    </row>
    <row r="8418" spans="6:22" x14ac:dyDescent="0.2">
      <c r="M8418" s="2"/>
    </row>
    <row r="8419" spans="6:22" x14ac:dyDescent="0.2">
      <c r="M8419" s="2"/>
    </row>
    <row r="8420" spans="6:22" x14ac:dyDescent="0.2">
      <c r="M8420" s="2"/>
    </row>
    <row r="8421" spans="6:22" x14ac:dyDescent="0.2">
      <c r="M8421" s="2"/>
    </row>
    <row r="8422" spans="6:22" x14ac:dyDescent="0.2">
      <c r="M8422" s="2"/>
    </row>
    <row r="8423" spans="6:22" x14ac:dyDescent="0.2">
      <c r="F8423"/>
      <c r="M8423" s="2"/>
      <c r="N8423"/>
      <c r="O8423"/>
      <c r="U8423"/>
      <c r="V8423"/>
    </row>
    <row r="8424" spans="6:22" x14ac:dyDescent="0.2">
      <c r="F8424"/>
      <c r="M8424" s="2"/>
      <c r="N8424"/>
      <c r="O8424"/>
      <c r="U8424"/>
      <c r="V8424"/>
    </row>
    <row r="8425" spans="6:22" x14ac:dyDescent="0.2">
      <c r="F8425"/>
      <c r="M8425" s="2"/>
      <c r="N8425"/>
      <c r="O8425"/>
      <c r="U8425"/>
      <c r="V8425"/>
    </row>
    <row r="8426" spans="6:22" x14ac:dyDescent="0.2">
      <c r="F8426"/>
      <c r="M8426" s="2"/>
      <c r="N8426"/>
      <c r="O8426"/>
      <c r="U8426"/>
      <c r="V8426"/>
    </row>
    <row r="8427" spans="6:22" x14ac:dyDescent="0.2">
      <c r="M8427" s="2"/>
    </row>
    <row r="8428" spans="6:22" x14ac:dyDescent="0.2">
      <c r="M8428" s="2"/>
    </row>
    <row r="8429" spans="6:22" x14ac:dyDescent="0.2">
      <c r="M8429" s="2"/>
    </row>
    <row r="8430" spans="6:22" x14ac:dyDescent="0.2">
      <c r="M8430" s="2"/>
    </row>
    <row r="8431" spans="6:22" x14ac:dyDescent="0.2">
      <c r="M8431" s="2"/>
    </row>
    <row r="8432" spans="6:22" x14ac:dyDescent="0.2">
      <c r="M8432" s="2"/>
    </row>
    <row r="8433" spans="13:13" x14ac:dyDescent="0.2">
      <c r="M8433" s="2"/>
    </row>
    <row r="8434" spans="13:13" x14ac:dyDescent="0.2">
      <c r="M8434" s="2"/>
    </row>
    <row r="8435" spans="13:13" x14ac:dyDescent="0.2">
      <c r="M8435" s="2"/>
    </row>
    <row r="8436" spans="13:13" x14ac:dyDescent="0.2">
      <c r="M8436" s="2"/>
    </row>
    <row r="8437" spans="13:13" x14ac:dyDescent="0.2">
      <c r="M8437" s="2"/>
    </row>
    <row r="8438" spans="13:13" x14ac:dyDescent="0.2">
      <c r="M8438" s="2"/>
    </row>
    <row r="8439" spans="13:13" x14ac:dyDescent="0.2">
      <c r="M8439" s="2"/>
    </row>
    <row r="8440" spans="13:13" x14ac:dyDescent="0.2">
      <c r="M8440" s="2"/>
    </row>
    <row r="8441" spans="13:13" x14ac:dyDescent="0.2">
      <c r="M8441" s="2"/>
    </row>
    <row r="8442" spans="13:13" x14ac:dyDescent="0.2">
      <c r="M8442" s="2"/>
    </row>
    <row r="8443" spans="13:13" x14ac:dyDescent="0.2">
      <c r="M8443" s="2"/>
    </row>
    <row r="8444" spans="13:13" x14ac:dyDescent="0.2">
      <c r="M8444" s="2"/>
    </row>
    <row r="8445" spans="13:13" x14ac:dyDescent="0.2">
      <c r="M8445" s="2"/>
    </row>
    <row r="8446" spans="13:13" x14ac:dyDescent="0.2">
      <c r="M8446" s="2"/>
    </row>
    <row r="8447" spans="13:13" x14ac:dyDescent="0.2">
      <c r="M8447" s="2"/>
    </row>
    <row r="8448" spans="13:13" x14ac:dyDescent="0.2">
      <c r="M8448" s="2"/>
    </row>
    <row r="8449" spans="13:13" x14ac:dyDescent="0.2">
      <c r="M8449" s="2"/>
    </row>
    <row r="8450" spans="13:13" x14ac:dyDescent="0.2">
      <c r="M8450" s="2"/>
    </row>
    <row r="8451" spans="13:13" x14ac:dyDescent="0.2">
      <c r="M8451" s="2"/>
    </row>
    <row r="8452" spans="13:13" x14ac:dyDescent="0.2">
      <c r="M8452" s="2"/>
    </row>
    <row r="8453" spans="13:13" x14ac:dyDescent="0.2">
      <c r="M8453" s="2"/>
    </row>
    <row r="8454" spans="13:13" x14ac:dyDescent="0.2">
      <c r="M8454" s="2"/>
    </row>
    <row r="8455" spans="13:13" x14ac:dyDescent="0.2">
      <c r="M8455" s="2"/>
    </row>
    <row r="8456" spans="13:13" x14ac:dyDescent="0.2">
      <c r="M8456" s="2"/>
    </row>
    <row r="8457" spans="13:13" x14ac:dyDescent="0.2">
      <c r="M8457" s="2"/>
    </row>
    <row r="8458" spans="13:13" x14ac:dyDescent="0.2">
      <c r="M8458" s="2"/>
    </row>
    <row r="8459" spans="13:13" x14ac:dyDescent="0.2">
      <c r="M8459" s="2"/>
    </row>
    <row r="8460" spans="13:13" x14ac:dyDescent="0.2">
      <c r="M8460" s="2"/>
    </row>
    <row r="8461" spans="13:13" x14ac:dyDescent="0.2">
      <c r="M8461" s="2"/>
    </row>
    <row r="8462" spans="13:13" x14ac:dyDescent="0.2">
      <c r="M8462" s="2"/>
    </row>
    <row r="8463" spans="13:13" x14ac:dyDescent="0.2">
      <c r="M8463" s="2"/>
    </row>
    <row r="8464" spans="13:13" x14ac:dyDescent="0.2">
      <c r="M8464" s="2"/>
    </row>
    <row r="8465" spans="6:22" x14ac:dyDescent="0.2">
      <c r="M8465" s="2"/>
    </row>
    <row r="8466" spans="6:22" x14ac:dyDescent="0.2">
      <c r="M8466" s="2"/>
    </row>
    <row r="8467" spans="6:22" x14ac:dyDescent="0.2">
      <c r="M8467" s="2"/>
    </row>
    <row r="8468" spans="6:22" x14ac:dyDescent="0.2">
      <c r="M8468" s="2"/>
    </row>
    <row r="8469" spans="6:22" x14ac:dyDescent="0.2">
      <c r="M8469" s="2"/>
    </row>
    <row r="8470" spans="6:22" x14ac:dyDescent="0.2">
      <c r="M8470" s="2"/>
    </row>
    <row r="8471" spans="6:22" x14ac:dyDescent="0.2">
      <c r="F8471"/>
      <c r="M8471" s="2"/>
      <c r="N8471"/>
      <c r="O8471"/>
      <c r="U8471"/>
      <c r="V8471"/>
    </row>
    <row r="8472" spans="6:22" x14ac:dyDescent="0.2">
      <c r="F8472"/>
      <c r="M8472" s="2"/>
      <c r="N8472"/>
      <c r="O8472"/>
      <c r="U8472"/>
      <c r="V8472"/>
    </row>
    <row r="8473" spans="6:22" x14ac:dyDescent="0.2">
      <c r="M8473" s="2"/>
    </row>
    <row r="8474" spans="6:22" x14ac:dyDescent="0.2">
      <c r="M8474" s="2"/>
    </row>
    <row r="8475" spans="6:22" x14ac:dyDescent="0.2">
      <c r="M8475" s="2"/>
    </row>
    <row r="8476" spans="6:22" x14ac:dyDescent="0.2">
      <c r="M8476" s="2"/>
    </row>
    <row r="8477" spans="6:22" x14ac:dyDescent="0.2">
      <c r="M8477" s="2"/>
    </row>
    <row r="8478" spans="6:22" x14ac:dyDescent="0.2">
      <c r="M8478" s="2"/>
    </row>
    <row r="8479" spans="6:22" x14ac:dyDescent="0.2">
      <c r="M8479" s="2"/>
    </row>
    <row r="8480" spans="6:22" x14ac:dyDescent="0.2">
      <c r="M8480" s="2"/>
    </row>
    <row r="8481" spans="6:22" x14ac:dyDescent="0.2">
      <c r="M8481" s="2"/>
    </row>
    <row r="8482" spans="6:22" x14ac:dyDescent="0.2">
      <c r="M8482" s="2"/>
    </row>
    <row r="8483" spans="6:22" x14ac:dyDescent="0.2">
      <c r="M8483" s="2"/>
    </row>
    <row r="8484" spans="6:22" x14ac:dyDescent="0.2">
      <c r="M8484" s="2"/>
    </row>
    <row r="8485" spans="6:22" x14ac:dyDescent="0.2">
      <c r="M8485" s="2"/>
    </row>
    <row r="8486" spans="6:22" x14ac:dyDescent="0.2">
      <c r="M8486" s="2"/>
    </row>
    <row r="8487" spans="6:22" x14ac:dyDescent="0.2">
      <c r="M8487" s="2"/>
    </row>
    <row r="8488" spans="6:22" x14ac:dyDescent="0.2">
      <c r="M8488" s="2"/>
    </row>
    <row r="8489" spans="6:22" x14ac:dyDescent="0.2">
      <c r="M8489" s="2"/>
    </row>
    <row r="8490" spans="6:22" x14ac:dyDescent="0.2">
      <c r="M8490" s="2"/>
    </row>
    <row r="8491" spans="6:22" x14ac:dyDescent="0.2">
      <c r="M8491" s="2"/>
    </row>
    <row r="8492" spans="6:22" x14ac:dyDescent="0.2">
      <c r="M8492" s="2"/>
    </row>
    <row r="8493" spans="6:22" x14ac:dyDescent="0.2">
      <c r="M8493" s="2"/>
    </row>
    <row r="8494" spans="6:22" x14ac:dyDescent="0.2">
      <c r="M8494" s="2"/>
    </row>
    <row r="8495" spans="6:22" x14ac:dyDescent="0.2">
      <c r="M8495" s="2"/>
    </row>
    <row r="8496" spans="6:22" x14ac:dyDescent="0.2">
      <c r="F8496"/>
      <c r="M8496" s="2"/>
      <c r="N8496"/>
      <c r="O8496"/>
      <c r="U8496"/>
      <c r="V8496"/>
    </row>
    <row r="8497" spans="6:22" x14ac:dyDescent="0.2">
      <c r="F8497"/>
      <c r="M8497" s="2"/>
      <c r="N8497"/>
      <c r="O8497"/>
      <c r="U8497"/>
      <c r="V8497"/>
    </row>
    <row r="8498" spans="6:22" x14ac:dyDescent="0.2">
      <c r="F8498"/>
      <c r="M8498" s="2"/>
      <c r="N8498"/>
      <c r="O8498"/>
      <c r="U8498"/>
      <c r="V8498"/>
    </row>
    <row r="8499" spans="6:22" x14ac:dyDescent="0.2">
      <c r="F8499"/>
      <c r="M8499" s="2"/>
      <c r="N8499"/>
      <c r="O8499"/>
      <c r="U8499"/>
      <c r="V8499"/>
    </row>
    <row r="8500" spans="6:22" x14ac:dyDescent="0.2">
      <c r="F8500"/>
      <c r="M8500" s="2"/>
      <c r="N8500"/>
      <c r="O8500"/>
      <c r="U8500"/>
      <c r="V8500"/>
    </row>
    <row r="8501" spans="6:22" x14ac:dyDescent="0.2">
      <c r="F8501"/>
      <c r="M8501" s="2"/>
      <c r="N8501"/>
      <c r="O8501"/>
      <c r="U8501"/>
      <c r="V8501"/>
    </row>
    <row r="8502" spans="6:22" x14ac:dyDescent="0.2">
      <c r="M8502" s="2"/>
    </row>
    <row r="8503" spans="6:22" x14ac:dyDescent="0.2">
      <c r="M8503" s="2"/>
    </row>
    <row r="8504" spans="6:22" x14ac:dyDescent="0.2">
      <c r="M8504" s="2"/>
    </row>
    <row r="8505" spans="6:22" x14ac:dyDescent="0.2">
      <c r="M8505" s="2"/>
    </row>
    <row r="8506" spans="6:22" x14ac:dyDescent="0.2">
      <c r="M8506" s="2"/>
    </row>
    <row r="8507" spans="6:22" x14ac:dyDescent="0.2">
      <c r="M8507" s="2"/>
    </row>
    <row r="8508" spans="6:22" x14ac:dyDescent="0.2">
      <c r="M8508" s="2"/>
    </row>
    <row r="8509" spans="6:22" x14ac:dyDescent="0.2">
      <c r="M8509" s="2"/>
    </row>
    <row r="8510" spans="6:22" x14ac:dyDescent="0.2">
      <c r="M8510" s="2"/>
    </row>
    <row r="8511" spans="6:22" x14ac:dyDescent="0.2">
      <c r="M8511" s="2"/>
    </row>
    <row r="8512" spans="6:22" x14ac:dyDescent="0.2">
      <c r="M8512" s="2"/>
    </row>
    <row r="8513" spans="6:22" x14ac:dyDescent="0.2">
      <c r="M8513" s="2"/>
    </row>
    <row r="8514" spans="6:22" x14ac:dyDescent="0.2">
      <c r="M8514" s="2"/>
    </row>
    <row r="8515" spans="6:22" x14ac:dyDescent="0.2">
      <c r="M8515" s="2"/>
    </row>
    <row r="8516" spans="6:22" x14ac:dyDescent="0.2">
      <c r="M8516" s="2"/>
    </row>
    <row r="8517" spans="6:22" x14ac:dyDescent="0.2">
      <c r="M8517" s="2"/>
    </row>
    <row r="8518" spans="6:22" x14ac:dyDescent="0.2">
      <c r="M8518" s="2"/>
    </row>
    <row r="8519" spans="6:22" x14ac:dyDescent="0.2">
      <c r="M8519" s="2"/>
    </row>
    <row r="8520" spans="6:22" x14ac:dyDescent="0.2">
      <c r="M8520" s="2"/>
    </row>
    <row r="8521" spans="6:22" x14ac:dyDescent="0.2">
      <c r="M8521" s="2"/>
    </row>
    <row r="8522" spans="6:22" x14ac:dyDescent="0.2">
      <c r="M8522" s="2"/>
    </row>
    <row r="8523" spans="6:22" x14ac:dyDescent="0.2">
      <c r="M8523" s="2"/>
    </row>
    <row r="8524" spans="6:22" x14ac:dyDescent="0.2">
      <c r="M8524" s="2"/>
    </row>
    <row r="8525" spans="6:22" x14ac:dyDescent="0.2">
      <c r="M8525" s="2"/>
    </row>
    <row r="8526" spans="6:22" x14ac:dyDescent="0.2">
      <c r="F8526"/>
      <c r="M8526" s="2"/>
      <c r="N8526"/>
      <c r="O8526"/>
      <c r="U8526"/>
      <c r="V8526"/>
    </row>
    <row r="8527" spans="6:22" x14ac:dyDescent="0.2">
      <c r="M8527" s="2"/>
    </row>
    <row r="8528" spans="6:22" x14ac:dyDescent="0.2">
      <c r="M8528" s="2"/>
    </row>
    <row r="8529" spans="13:13" x14ac:dyDescent="0.2">
      <c r="M8529" s="2"/>
    </row>
    <row r="8530" spans="13:13" x14ac:dyDescent="0.2">
      <c r="M8530" s="2"/>
    </row>
    <row r="8531" spans="13:13" x14ac:dyDescent="0.2">
      <c r="M8531" s="2"/>
    </row>
    <row r="8532" spans="13:13" x14ac:dyDescent="0.2">
      <c r="M8532" s="2"/>
    </row>
    <row r="8533" spans="13:13" x14ac:dyDescent="0.2">
      <c r="M8533" s="2"/>
    </row>
    <row r="8534" spans="13:13" x14ac:dyDescent="0.2">
      <c r="M8534" s="2"/>
    </row>
    <row r="8535" spans="13:13" x14ac:dyDescent="0.2">
      <c r="M8535" s="2"/>
    </row>
    <row r="8536" spans="13:13" x14ac:dyDescent="0.2">
      <c r="M8536" s="2"/>
    </row>
    <row r="8537" spans="13:13" x14ac:dyDescent="0.2">
      <c r="M8537" s="2"/>
    </row>
    <row r="8538" spans="13:13" x14ac:dyDescent="0.2">
      <c r="M8538" s="2"/>
    </row>
    <row r="8539" spans="13:13" x14ac:dyDescent="0.2">
      <c r="M8539" s="2"/>
    </row>
    <row r="8540" spans="13:13" x14ac:dyDescent="0.2">
      <c r="M8540" s="2"/>
    </row>
    <row r="8541" spans="13:13" x14ac:dyDescent="0.2">
      <c r="M8541" s="2"/>
    </row>
    <row r="8542" spans="13:13" x14ac:dyDescent="0.2">
      <c r="M8542" s="2"/>
    </row>
    <row r="8543" spans="13:13" x14ac:dyDescent="0.2">
      <c r="M8543" s="2"/>
    </row>
    <row r="8544" spans="13:13" x14ac:dyDescent="0.2">
      <c r="M8544" s="2"/>
    </row>
    <row r="8545" spans="13:13" x14ac:dyDescent="0.2">
      <c r="M8545" s="2"/>
    </row>
    <row r="8546" spans="13:13" x14ac:dyDescent="0.2">
      <c r="M8546" s="2"/>
    </row>
    <row r="8547" spans="13:13" x14ac:dyDescent="0.2">
      <c r="M8547" s="2"/>
    </row>
    <row r="8548" spans="13:13" x14ac:dyDescent="0.2">
      <c r="M8548" s="2"/>
    </row>
    <row r="8549" spans="13:13" x14ac:dyDescent="0.2">
      <c r="M8549" s="2"/>
    </row>
    <row r="8550" spans="13:13" x14ac:dyDescent="0.2">
      <c r="M8550" s="2"/>
    </row>
    <row r="8551" spans="13:13" x14ac:dyDescent="0.2">
      <c r="M8551" s="2"/>
    </row>
    <row r="8552" spans="13:13" x14ac:dyDescent="0.2">
      <c r="M8552" s="2"/>
    </row>
    <row r="8553" spans="13:13" x14ac:dyDescent="0.2">
      <c r="M8553" s="2"/>
    </row>
    <row r="8554" spans="13:13" x14ac:dyDescent="0.2">
      <c r="M8554" s="2"/>
    </row>
    <row r="8555" spans="13:13" x14ac:dyDescent="0.2">
      <c r="M8555" s="2"/>
    </row>
    <row r="8556" spans="13:13" x14ac:dyDescent="0.2">
      <c r="M8556" s="2"/>
    </row>
    <row r="8557" spans="13:13" x14ac:dyDescent="0.2">
      <c r="M8557" s="2"/>
    </row>
    <row r="8558" spans="13:13" x14ac:dyDescent="0.2">
      <c r="M8558" s="2"/>
    </row>
    <row r="8559" spans="13:13" x14ac:dyDescent="0.2">
      <c r="M8559" s="2"/>
    </row>
    <row r="8560" spans="13:13" x14ac:dyDescent="0.2">
      <c r="M8560" s="2"/>
    </row>
    <row r="8561" spans="6:22" x14ac:dyDescent="0.2">
      <c r="M8561" s="2"/>
    </row>
    <row r="8562" spans="6:22" x14ac:dyDescent="0.2">
      <c r="M8562" s="2"/>
    </row>
    <row r="8563" spans="6:22" x14ac:dyDescent="0.2">
      <c r="M8563" s="2"/>
    </row>
    <row r="8564" spans="6:22" x14ac:dyDescent="0.2">
      <c r="M8564" s="2"/>
    </row>
    <row r="8565" spans="6:22" x14ac:dyDescent="0.2">
      <c r="M8565" s="2"/>
    </row>
    <row r="8566" spans="6:22" x14ac:dyDescent="0.2">
      <c r="M8566" s="2"/>
    </row>
    <row r="8567" spans="6:22" x14ac:dyDescent="0.2">
      <c r="M8567" s="2"/>
    </row>
    <row r="8568" spans="6:22" x14ac:dyDescent="0.2">
      <c r="M8568" s="2"/>
    </row>
    <row r="8569" spans="6:22" x14ac:dyDescent="0.2">
      <c r="F8569"/>
      <c r="M8569" s="2"/>
      <c r="N8569"/>
      <c r="O8569"/>
      <c r="U8569"/>
      <c r="V8569"/>
    </row>
    <row r="8570" spans="6:22" x14ac:dyDescent="0.2">
      <c r="F8570"/>
      <c r="M8570" s="2"/>
      <c r="N8570"/>
      <c r="O8570"/>
      <c r="U8570"/>
      <c r="V8570"/>
    </row>
    <row r="8571" spans="6:22" x14ac:dyDescent="0.2">
      <c r="M8571" s="2"/>
    </row>
    <row r="8572" spans="6:22" x14ac:dyDescent="0.2">
      <c r="M8572" s="2"/>
    </row>
    <row r="8573" spans="6:22" x14ac:dyDescent="0.2">
      <c r="M8573" s="2"/>
    </row>
    <row r="8574" spans="6:22" x14ac:dyDescent="0.2">
      <c r="M8574" s="2"/>
    </row>
    <row r="8575" spans="6:22" x14ac:dyDescent="0.2">
      <c r="M8575" s="2"/>
    </row>
    <row r="8576" spans="6:22" x14ac:dyDescent="0.2">
      <c r="M8576" s="2"/>
    </row>
    <row r="8577" spans="6:22" x14ac:dyDescent="0.2">
      <c r="M8577" s="2"/>
    </row>
    <row r="8578" spans="6:22" x14ac:dyDescent="0.2">
      <c r="M8578" s="2"/>
    </row>
    <row r="8579" spans="6:22" x14ac:dyDescent="0.2">
      <c r="M8579" s="2"/>
    </row>
    <row r="8580" spans="6:22" x14ac:dyDescent="0.2">
      <c r="M8580" s="2"/>
    </row>
    <row r="8581" spans="6:22" x14ac:dyDescent="0.2">
      <c r="M8581" s="2"/>
    </row>
    <row r="8582" spans="6:22" x14ac:dyDescent="0.2">
      <c r="M8582" s="2"/>
    </row>
    <row r="8583" spans="6:22" x14ac:dyDescent="0.2">
      <c r="M8583" s="2"/>
    </row>
    <row r="8584" spans="6:22" x14ac:dyDescent="0.2">
      <c r="M8584" s="2"/>
    </row>
    <row r="8585" spans="6:22" x14ac:dyDescent="0.2">
      <c r="M8585" s="2"/>
    </row>
    <row r="8586" spans="6:22" x14ac:dyDescent="0.2">
      <c r="M8586" s="2"/>
    </row>
    <row r="8587" spans="6:22" x14ac:dyDescent="0.2">
      <c r="F8587"/>
      <c r="M8587" s="2"/>
      <c r="N8587"/>
      <c r="O8587"/>
      <c r="U8587"/>
      <c r="V8587"/>
    </row>
    <row r="8588" spans="6:22" x14ac:dyDescent="0.2">
      <c r="F8588"/>
      <c r="M8588" s="2"/>
      <c r="N8588"/>
      <c r="O8588"/>
      <c r="U8588"/>
      <c r="V8588"/>
    </row>
    <row r="8589" spans="6:22" x14ac:dyDescent="0.2">
      <c r="F8589"/>
      <c r="M8589" s="2"/>
      <c r="N8589"/>
      <c r="O8589"/>
      <c r="U8589"/>
      <c r="V8589"/>
    </row>
    <row r="8590" spans="6:22" x14ac:dyDescent="0.2">
      <c r="M8590" s="2"/>
    </row>
    <row r="8591" spans="6:22" x14ac:dyDescent="0.2">
      <c r="M8591" s="2"/>
    </row>
    <row r="8592" spans="6:22" x14ac:dyDescent="0.2">
      <c r="M8592" s="2"/>
    </row>
    <row r="8593" spans="6:22" x14ac:dyDescent="0.2">
      <c r="M8593" s="2"/>
    </row>
    <row r="8594" spans="6:22" x14ac:dyDescent="0.2">
      <c r="M8594" s="2"/>
    </row>
    <row r="8595" spans="6:22" x14ac:dyDescent="0.2">
      <c r="M8595" s="2"/>
    </row>
    <row r="8596" spans="6:22" x14ac:dyDescent="0.2">
      <c r="M8596" s="2"/>
    </row>
    <row r="8597" spans="6:22" x14ac:dyDescent="0.2">
      <c r="F8597"/>
      <c r="M8597" s="2"/>
      <c r="N8597"/>
      <c r="O8597"/>
      <c r="U8597"/>
      <c r="V8597"/>
    </row>
    <row r="8598" spans="6:22" x14ac:dyDescent="0.2">
      <c r="F8598"/>
      <c r="M8598" s="2"/>
      <c r="N8598"/>
      <c r="O8598"/>
      <c r="U8598"/>
      <c r="V8598"/>
    </row>
    <row r="8599" spans="6:22" x14ac:dyDescent="0.2">
      <c r="F8599"/>
      <c r="M8599" s="2"/>
      <c r="N8599"/>
      <c r="O8599"/>
      <c r="U8599"/>
      <c r="V8599"/>
    </row>
    <row r="8600" spans="6:22" x14ac:dyDescent="0.2">
      <c r="F8600"/>
      <c r="M8600" s="2"/>
      <c r="N8600"/>
      <c r="O8600"/>
      <c r="U8600"/>
      <c r="V8600"/>
    </row>
    <row r="8601" spans="6:22" x14ac:dyDescent="0.2">
      <c r="F8601"/>
      <c r="M8601" s="2"/>
      <c r="N8601"/>
      <c r="O8601"/>
      <c r="U8601"/>
      <c r="V8601"/>
    </row>
    <row r="8602" spans="6:22" x14ac:dyDescent="0.2">
      <c r="M8602" s="2"/>
    </row>
    <row r="8603" spans="6:22" x14ac:dyDescent="0.2">
      <c r="M8603" s="2"/>
    </row>
    <row r="8604" spans="6:22" x14ac:dyDescent="0.2">
      <c r="M8604" s="2"/>
    </row>
    <row r="8605" spans="6:22" x14ac:dyDescent="0.2">
      <c r="M8605" s="2"/>
    </row>
    <row r="8606" spans="6:22" x14ac:dyDescent="0.2">
      <c r="M8606" s="2"/>
    </row>
    <row r="8607" spans="6:22" x14ac:dyDescent="0.2">
      <c r="M8607" s="2"/>
    </row>
    <row r="8608" spans="6:22" x14ac:dyDescent="0.2">
      <c r="M8608" s="2"/>
    </row>
    <row r="8609" spans="13:13" x14ac:dyDescent="0.2">
      <c r="M8609" s="2"/>
    </row>
    <row r="8610" spans="13:13" x14ac:dyDescent="0.2">
      <c r="M8610" s="2"/>
    </row>
    <row r="8611" spans="13:13" x14ac:dyDescent="0.2">
      <c r="M8611" s="2"/>
    </row>
    <row r="8612" spans="13:13" x14ac:dyDescent="0.2">
      <c r="M8612" s="2"/>
    </row>
    <row r="8613" spans="13:13" x14ac:dyDescent="0.2">
      <c r="M8613" s="2"/>
    </row>
    <row r="8614" spans="13:13" x14ac:dyDescent="0.2">
      <c r="M8614" s="2"/>
    </row>
    <row r="8615" spans="13:13" x14ac:dyDescent="0.2">
      <c r="M8615" s="2"/>
    </row>
    <row r="8616" spans="13:13" x14ac:dyDescent="0.2">
      <c r="M8616" s="2"/>
    </row>
    <row r="8617" spans="13:13" x14ac:dyDescent="0.2">
      <c r="M8617" s="2"/>
    </row>
    <row r="8618" spans="13:13" x14ac:dyDescent="0.2">
      <c r="M8618" s="2"/>
    </row>
    <row r="8619" spans="13:13" x14ac:dyDescent="0.2">
      <c r="M8619" s="2"/>
    </row>
    <row r="8620" spans="13:13" x14ac:dyDescent="0.2">
      <c r="M8620" s="2"/>
    </row>
    <row r="8621" spans="13:13" x14ac:dyDescent="0.2">
      <c r="M8621" s="2"/>
    </row>
    <row r="8622" spans="13:13" x14ac:dyDescent="0.2">
      <c r="M8622" s="2"/>
    </row>
    <row r="8623" spans="13:13" x14ac:dyDescent="0.2">
      <c r="M8623" s="2"/>
    </row>
    <row r="8624" spans="13:13" x14ac:dyDescent="0.2">
      <c r="M8624" s="2"/>
    </row>
    <row r="8625" spans="6:22" x14ac:dyDescent="0.2">
      <c r="M8625" s="2"/>
    </row>
    <row r="8626" spans="6:22" x14ac:dyDescent="0.2">
      <c r="F8626"/>
      <c r="M8626" s="2"/>
      <c r="N8626"/>
      <c r="O8626"/>
      <c r="U8626"/>
      <c r="V8626"/>
    </row>
    <row r="8627" spans="6:22" x14ac:dyDescent="0.2">
      <c r="F8627"/>
      <c r="M8627" s="2"/>
      <c r="N8627"/>
      <c r="O8627"/>
      <c r="U8627"/>
      <c r="V8627"/>
    </row>
    <row r="8628" spans="6:22" x14ac:dyDescent="0.2">
      <c r="M8628" s="2"/>
    </row>
    <row r="8629" spans="6:22" x14ac:dyDescent="0.2">
      <c r="M8629" s="2"/>
    </row>
    <row r="8630" spans="6:22" x14ac:dyDescent="0.2">
      <c r="M8630" s="2"/>
    </row>
    <row r="8631" spans="6:22" x14ac:dyDescent="0.2">
      <c r="M8631" s="2"/>
    </row>
    <row r="8632" spans="6:22" x14ac:dyDescent="0.2">
      <c r="M8632" s="2"/>
    </row>
    <row r="8633" spans="6:22" x14ac:dyDescent="0.2">
      <c r="M8633" s="2"/>
    </row>
    <row r="8634" spans="6:22" x14ac:dyDescent="0.2">
      <c r="M8634" s="2"/>
    </row>
    <row r="8635" spans="6:22" x14ac:dyDescent="0.2">
      <c r="M8635" s="2"/>
    </row>
    <row r="8636" spans="6:22" x14ac:dyDescent="0.2">
      <c r="M8636" s="2"/>
    </row>
    <row r="8637" spans="6:22" x14ac:dyDescent="0.2">
      <c r="M8637" s="2"/>
    </row>
    <row r="8638" spans="6:22" x14ac:dyDescent="0.2">
      <c r="M8638" s="2"/>
    </row>
    <row r="8639" spans="6:22" x14ac:dyDescent="0.2">
      <c r="M8639" s="2"/>
    </row>
    <row r="8640" spans="6:22" x14ac:dyDescent="0.2">
      <c r="M8640" s="2"/>
    </row>
    <row r="8641" spans="6:22" x14ac:dyDescent="0.2">
      <c r="M8641" s="2"/>
    </row>
    <row r="8642" spans="6:22" x14ac:dyDescent="0.2">
      <c r="M8642" s="2"/>
    </row>
    <row r="8643" spans="6:22" x14ac:dyDescent="0.2">
      <c r="M8643" s="2"/>
    </row>
    <row r="8644" spans="6:22" x14ac:dyDescent="0.2">
      <c r="F8644"/>
      <c r="M8644" s="2"/>
      <c r="N8644"/>
      <c r="O8644"/>
      <c r="U8644"/>
      <c r="V8644"/>
    </row>
    <row r="8645" spans="6:22" x14ac:dyDescent="0.2">
      <c r="F8645"/>
      <c r="M8645" s="2"/>
      <c r="N8645"/>
      <c r="O8645"/>
      <c r="U8645"/>
      <c r="V8645"/>
    </row>
    <row r="8646" spans="6:22" x14ac:dyDescent="0.2">
      <c r="F8646"/>
      <c r="M8646" s="2"/>
      <c r="N8646"/>
      <c r="O8646"/>
      <c r="U8646"/>
      <c r="V8646"/>
    </row>
    <row r="8647" spans="6:22" x14ac:dyDescent="0.2">
      <c r="F8647"/>
      <c r="M8647" s="2"/>
      <c r="N8647"/>
      <c r="O8647"/>
      <c r="U8647"/>
      <c r="V8647"/>
    </row>
    <row r="8648" spans="6:22" x14ac:dyDescent="0.2">
      <c r="F8648"/>
      <c r="M8648" s="2"/>
      <c r="N8648"/>
      <c r="O8648"/>
      <c r="U8648"/>
      <c r="V8648"/>
    </row>
    <row r="8649" spans="6:22" x14ac:dyDescent="0.2">
      <c r="M8649" s="2"/>
    </row>
    <row r="8650" spans="6:22" x14ac:dyDescent="0.2">
      <c r="M8650" s="2"/>
    </row>
    <row r="8651" spans="6:22" x14ac:dyDescent="0.2">
      <c r="M8651" s="2"/>
    </row>
    <row r="8652" spans="6:22" x14ac:dyDescent="0.2">
      <c r="M8652" s="2"/>
    </row>
    <row r="8653" spans="6:22" x14ac:dyDescent="0.2">
      <c r="M8653" s="2"/>
    </row>
    <row r="8654" spans="6:22" x14ac:dyDescent="0.2">
      <c r="M8654" s="2"/>
    </row>
    <row r="8655" spans="6:22" x14ac:dyDescent="0.2">
      <c r="M8655" s="2"/>
    </row>
    <row r="8656" spans="6:22" x14ac:dyDescent="0.2">
      <c r="M8656" s="2"/>
    </row>
    <row r="8657" spans="13:13" x14ac:dyDescent="0.2">
      <c r="M8657" s="2"/>
    </row>
    <row r="8658" spans="13:13" x14ac:dyDescent="0.2">
      <c r="M8658" s="2"/>
    </row>
    <row r="8659" spans="13:13" x14ac:dyDescent="0.2">
      <c r="M8659" s="2"/>
    </row>
    <row r="8660" spans="13:13" x14ac:dyDescent="0.2">
      <c r="M8660" s="2"/>
    </row>
    <row r="8661" spans="13:13" x14ac:dyDescent="0.2">
      <c r="M8661" s="2"/>
    </row>
    <row r="8662" spans="13:13" x14ac:dyDescent="0.2">
      <c r="M8662" s="2"/>
    </row>
    <row r="8663" spans="13:13" x14ac:dyDescent="0.2">
      <c r="M8663" s="2"/>
    </row>
    <row r="8664" spans="13:13" x14ac:dyDescent="0.2">
      <c r="M8664" s="2"/>
    </row>
    <row r="8665" spans="13:13" x14ac:dyDescent="0.2">
      <c r="M8665" s="2"/>
    </row>
    <row r="8666" spans="13:13" x14ac:dyDescent="0.2">
      <c r="M8666" s="2"/>
    </row>
    <row r="8667" spans="13:13" x14ac:dyDescent="0.2">
      <c r="M8667" s="2"/>
    </row>
    <row r="8668" spans="13:13" x14ac:dyDescent="0.2">
      <c r="M8668" s="2"/>
    </row>
    <row r="8669" spans="13:13" x14ac:dyDescent="0.2">
      <c r="M8669" s="2"/>
    </row>
    <row r="8670" spans="13:13" x14ac:dyDescent="0.2">
      <c r="M8670" s="2"/>
    </row>
    <row r="8671" spans="13:13" x14ac:dyDescent="0.2">
      <c r="M8671" s="2"/>
    </row>
    <row r="8672" spans="13:13" x14ac:dyDescent="0.2">
      <c r="M8672" s="2"/>
    </row>
    <row r="8673" spans="6:22" x14ac:dyDescent="0.2">
      <c r="M8673" s="2"/>
    </row>
    <row r="8674" spans="6:22" x14ac:dyDescent="0.2">
      <c r="M8674" s="2"/>
    </row>
    <row r="8675" spans="6:22" x14ac:dyDescent="0.2">
      <c r="M8675" s="2"/>
    </row>
    <row r="8676" spans="6:22" x14ac:dyDescent="0.2">
      <c r="M8676" s="2"/>
    </row>
    <row r="8677" spans="6:22" x14ac:dyDescent="0.2">
      <c r="M8677" s="2"/>
    </row>
    <row r="8678" spans="6:22" x14ac:dyDescent="0.2">
      <c r="M8678" s="2"/>
    </row>
    <row r="8679" spans="6:22" x14ac:dyDescent="0.2">
      <c r="M8679" s="2"/>
    </row>
    <row r="8680" spans="6:22" x14ac:dyDescent="0.2">
      <c r="M8680" s="2"/>
    </row>
    <row r="8681" spans="6:22" x14ac:dyDescent="0.2">
      <c r="M8681" s="2"/>
    </row>
    <row r="8682" spans="6:22" x14ac:dyDescent="0.2">
      <c r="M8682" s="2"/>
    </row>
    <row r="8683" spans="6:22" x14ac:dyDescent="0.2">
      <c r="M8683" s="2"/>
    </row>
    <row r="8684" spans="6:22" x14ac:dyDescent="0.2">
      <c r="M8684" s="2"/>
    </row>
    <row r="8685" spans="6:22" x14ac:dyDescent="0.2">
      <c r="M8685" s="2"/>
    </row>
    <row r="8686" spans="6:22" x14ac:dyDescent="0.2">
      <c r="F8686"/>
      <c r="M8686" s="2"/>
      <c r="N8686"/>
      <c r="O8686"/>
      <c r="U8686"/>
      <c r="V8686"/>
    </row>
    <row r="8687" spans="6:22" x14ac:dyDescent="0.2">
      <c r="M8687" s="2"/>
    </row>
    <row r="8688" spans="6:22" x14ac:dyDescent="0.2">
      <c r="M8688" s="2"/>
    </row>
    <row r="8689" spans="6:22" x14ac:dyDescent="0.2">
      <c r="M8689" s="2"/>
    </row>
    <row r="8690" spans="6:22" x14ac:dyDescent="0.2">
      <c r="M8690" s="2"/>
    </row>
    <row r="8691" spans="6:22" x14ac:dyDescent="0.2">
      <c r="M8691" s="2"/>
    </row>
    <row r="8692" spans="6:22" x14ac:dyDescent="0.2">
      <c r="M8692" s="2"/>
    </row>
    <row r="8693" spans="6:22" x14ac:dyDescent="0.2">
      <c r="M8693" s="2"/>
    </row>
    <row r="8694" spans="6:22" x14ac:dyDescent="0.2">
      <c r="M8694" s="2"/>
    </row>
    <row r="8695" spans="6:22" x14ac:dyDescent="0.2">
      <c r="M8695" s="2"/>
    </row>
    <row r="8696" spans="6:22" x14ac:dyDescent="0.2">
      <c r="M8696" s="2"/>
    </row>
    <row r="8697" spans="6:22" x14ac:dyDescent="0.2">
      <c r="M8697" s="2"/>
    </row>
    <row r="8698" spans="6:22" x14ac:dyDescent="0.2">
      <c r="M8698" s="2"/>
    </row>
    <row r="8699" spans="6:22" x14ac:dyDescent="0.2">
      <c r="F8699"/>
      <c r="M8699" s="2"/>
      <c r="N8699"/>
      <c r="O8699"/>
      <c r="U8699"/>
      <c r="V8699"/>
    </row>
    <row r="8700" spans="6:22" x14ac:dyDescent="0.2">
      <c r="M8700" s="2"/>
    </row>
    <row r="8701" spans="6:22" x14ac:dyDescent="0.2">
      <c r="M8701" s="2"/>
    </row>
    <row r="8702" spans="6:22" x14ac:dyDescent="0.2">
      <c r="M8702" s="2"/>
    </row>
    <row r="8703" spans="6:22" x14ac:dyDescent="0.2">
      <c r="M8703" s="2"/>
    </row>
    <row r="8704" spans="6:22" x14ac:dyDescent="0.2">
      <c r="M8704" s="2"/>
    </row>
    <row r="8705" spans="6:22" x14ac:dyDescent="0.2">
      <c r="M8705" s="2"/>
    </row>
    <row r="8706" spans="6:22" x14ac:dyDescent="0.2">
      <c r="M8706" s="2"/>
    </row>
    <row r="8707" spans="6:22" x14ac:dyDescent="0.2">
      <c r="M8707" s="2"/>
    </row>
    <row r="8708" spans="6:22" x14ac:dyDescent="0.2">
      <c r="M8708" s="2"/>
    </row>
    <row r="8709" spans="6:22" x14ac:dyDescent="0.2">
      <c r="M8709" s="2"/>
    </row>
    <row r="8710" spans="6:22" x14ac:dyDescent="0.2">
      <c r="M8710" s="2"/>
    </row>
    <row r="8711" spans="6:22" x14ac:dyDescent="0.2">
      <c r="F8711"/>
      <c r="M8711" s="2"/>
      <c r="N8711"/>
      <c r="O8711"/>
      <c r="U8711"/>
      <c r="V8711"/>
    </row>
    <row r="8712" spans="6:22" x14ac:dyDescent="0.2">
      <c r="F8712"/>
      <c r="M8712" s="2"/>
      <c r="N8712"/>
      <c r="O8712"/>
      <c r="U8712"/>
      <c r="V8712"/>
    </row>
    <row r="8713" spans="6:22" x14ac:dyDescent="0.2">
      <c r="F8713"/>
      <c r="M8713" s="2"/>
      <c r="N8713"/>
      <c r="O8713"/>
      <c r="U8713"/>
      <c r="V8713"/>
    </row>
    <row r="8714" spans="6:22" x14ac:dyDescent="0.2">
      <c r="M8714" s="2"/>
    </row>
    <row r="8715" spans="6:22" x14ac:dyDescent="0.2">
      <c r="M8715" s="2"/>
    </row>
    <row r="8716" spans="6:22" x14ac:dyDescent="0.2">
      <c r="M8716" s="2"/>
    </row>
    <row r="8717" spans="6:22" x14ac:dyDescent="0.2">
      <c r="M8717" s="2"/>
    </row>
    <row r="8718" spans="6:22" x14ac:dyDescent="0.2">
      <c r="M8718" s="2"/>
    </row>
    <row r="8719" spans="6:22" x14ac:dyDescent="0.2">
      <c r="M8719" s="2"/>
    </row>
    <row r="8720" spans="6:22" x14ac:dyDescent="0.2">
      <c r="M8720" s="2"/>
    </row>
    <row r="8721" spans="6:22" x14ac:dyDescent="0.2">
      <c r="M8721" s="2"/>
    </row>
    <row r="8722" spans="6:22" x14ac:dyDescent="0.2">
      <c r="M8722" s="2"/>
    </row>
    <row r="8723" spans="6:22" x14ac:dyDescent="0.2">
      <c r="M8723" s="2"/>
    </row>
    <row r="8724" spans="6:22" x14ac:dyDescent="0.2">
      <c r="M8724" s="2"/>
    </row>
    <row r="8725" spans="6:22" x14ac:dyDescent="0.2">
      <c r="M8725" s="2"/>
    </row>
    <row r="8726" spans="6:22" x14ac:dyDescent="0.2">
      <c r="M8726" s="2"/>
    </row>
    <row r="8727" spans="6:22" x14ac:dyDescent="0.2">
      <c r="M8727" s="2"/>
    </row>
    <row r="8728" spans="6:22" x14ac:dyDescent="0.2">
      <c r="M8728" s="2"/>
    </row>
    <row r="8729" spans="6:22" x14ac:dyDescent="0.2">
      <c r="M8729" s="2"/>
    </row>
    <row r="8730" spans="6:22" x14ac:dyDescent="0.2">
      <c r="M8730" s="2"/>
    </row>
    <row r="8731" spans="6:22" x14ac:dyDescent="0.2">
      <c r="M8731" s="2"/>
    </row>
    <row r="8732" spans="6:22" x14ac:dyDescent="0.2">
      <c r="F8732"/>
      <c r="M8732" s="2"/>
      <c r="N8732"/>
      <c r="O8732"/>
      <c r="U8732"/>
      <c r="V8732"/>
    </row>
    <row r="8733" spans="6:22" x14ac:dyDescent="0.2">
      <c r="F8733"/>
      <c r="M8733" s="2"/>
      <c r="N8733"/>
      <c r="O8733"/>
      <c r="U8733"/>
      <c r="V8733"/>
    </row>
    <row r="8734" spans="6:22" x14ac:dyDescent="0.2">
      <c r="F8734"/>
      <c r="M8734" s="2"/>
      <c r="N8734"/>
      <c r="O8734"/>
      <c r="U8734"/>
      <c r="V8734"/>
    </row>
    <row r="8735" spans="6:22" x14ac:dyDescent="0.2">
      <c r="F8735"/>
      <c r="M8735" s="2"/>
      <c r="N8735"/>
      <c r="O8735"/>
      <c r="U8735"/>
      <c r="V8735"/>
    </row>
    <row r="8736" spans="6:22" x14ac:dyDescent="0.2">
      <c r="F8736"/>
      <c r="M8736" s="2"/>
      <c r="N8736"/>
      <c r="O8736"/>
      <c r="U8736"/>
      <c r="V8736"/>
    </row>
    <row r="8737" spans="6:22" x14ac:dyDescent="0.2">
      <c r="F8737"/>
      <c r="M8737" s="2"/>
      <c r="N8737"/>
      <c r="O8737"/>
      <c r="U8737"/>
      <c r="V8737"/>
    </row>
    <row r="8738" spans="6:22" x14ac:dyDescent="0.2">
      <c r="F8738"/>
      <c r="M8738" s="2"/>
      <c r="N8738"/>
      <c r="O8738"/>
      <c r="U8738"/>
      <c r="V8738"/>
    </row>
    <row r="8739" spans="6:22" x14ac:dyDescent="0.2">
      <c r="F8739"/>
      <c r="M8739" s="2"/>
      <c r="N8739"/>
      <c r="O8739"/>
      <c r="U8739"/>
      <c r="V8739"/>
    </row>
    <row r="8740" spans="6:22" x14ac:dyDescent="0.2">
      <c r="F8740"/>
      <c r="M8740" s="2"/>
      <c r="N8740"/>
      <c r="O8740"/>
      <c r="U8740"/>
      <c r="V8740"/>
    </row>
    <row r="8741" spans="6:22" x14ac:dyDescent="0.2">
      <c r="M8741" s="2"/>
    </row>
    <row r="8742" spans="6:22" x14ac:dyDescent="0.2">
      <c r="M8742" s="2"/>
    </row>
    <row r="8743" spans="6:22" x14ac:dyDescent="0.2">
      <c r="F8743"/>
      <c r="M8743" s="2"/>
      <c r="N8743"/>
      <c r="O8743"/>
      <c r="U8743"/>
      <c r="V8743"/>
    </row>
    <row r="8744" spans="6:22" x14ac:dyDescent="0.2">
      <c r="F8744"/>
      <c r="M8744" s="2"/>
      <c r="N8744"/>
      <c r="O8744"/>
      <c r="U8744"/>
      <c r="V8744"/>
    </row>
    <row r="8745" spans="6:22" x14ac:dyDescent="0.2">
      <c r="F8745"/>
      <c r="M8745" s="2"/>
      <c r="N8745"/>
      <c r="O8745"/>
      <c r="U8745"/>
      <c r="V8745"/>
    </row>
    <row r="8746" spans="6:22" x14ac:dyDescent="0.2">
      <c r="M8746" s="2"/>
    </row>
    <row r="8747" spans="6:22" x14ac:dyDescent="0.2">
      <c r="M8747" s="2"/>
    </row>
    <row r="8748" spans="6:22" x14ac:dyDescent="0.2">
      <c r="M8748" s="2"/>
    </row>
    <row r="8749" spans="6:22" x14ac:dyDescent="0.2">
      <c r="M8749" s="2"/>
    </row>
    <row r="8750" spans="6:22" x14ac:dyDescent="0.2">
      <c r="M8750" s="2"/>
    </row>
    <row r="8751" spans="6:22" x14ac:dyDescent="0.2">
      <c r="M8751" s="2"/>
    </row>
    <row r="8752" spans="6:22" x14ac:dyDescent="0.2">
      <c r="M8752" s="2"/>
    </row>
    <row r="8753" spans="6:22" x14ac:dyDescent="0.2">
      <c r="M8753" s="2"/>
    </row>
    <row r="8754" spans="6:22" x14ac:dyDescent="0.2">
      <c r="M8754" s="2"/>
    </row>
    <row r="8755" spans="6:22" x14ac:dyDescent="0.2">
      <c r="M8755" s="2"/>
    </row>
    <row r="8756" spans="6:22" x14ac:dyDescent="0.2">
      <c r="M8756" s="2"/>
    </row>
    <row r="8757" spans="6:22" x14ac:dyDescent="0.2">
      <c r="M8757" s="2"/>
    </row>
    <row r="8758" spans="6:22" x14ac:dyDescent="0.2">
      <c r="M8758" s="2"/>
    </row>
    <row r="8759" spans="6:22" x14ac:dyDescent="0.2">
      <c r="M8759" s="2"/>
    </row>
    <row r="8760" spans="6:22" x14ac:dyDescent="0.2">
      <c r="M8760" s="2"/>
    </row>
    <row r="8761" spans="6:22" x14ac:dyDescent="0.2">
      <c r="M8761" s="2"/>
    </row>
    <row r="8762" spans="6:22" x14ac:dyDescent="0.2">
      <c r="M8762" s="2"/>
    </row>
    <row r="8763" spans="6:22" x14ac:dyDescent="0.2">
      <c r="M8763" s="2"/>
    </row>
    <row r="8764" spans="6:22" x14ac:dyDescent="0.2">
      <c r="M8764" s="2"/>
    </row>
    <row r="8765" spans="6:22" x14ac:dyDescent="0.2">
      <c r="F8765"/>
      <c r="M8765" s="2"/>
      <c r="N8765"/>
      <c r="O8765"/>
      <c r="U8765"/>
      <c r="V8765"/>
    </row>
    <row r="8766" spans="6:22" x14ac:dyDescent="0.2">
      <c r="F8766"/>
      <c r="M8766" s="2"/>
      <c r="N8766"/>
      <c r="O8766"/>
      <c r="U8766"/>
      <c r="V8766"/>
    </row>
    <row r="8767" spans="6:22" x14ac:dyDescent="0.2">
      <c r="F8767"/>
      <c r="M8767" s="2"/>
      <c r="N8767"/>
      <c r="O8767"/>
      <c r="U8767"/>
      <c r="V8767"/>
    </row>
    <row r="8768" spans="6:22" x14ac:dyDescent="0.2">
      <c r="F8768"/>
      <c r="M8768" s="2"/>
      <c r="N8768"/>
      <c r="O8768"/>
      <c r="U8768"/>
      <c r="V8768"/>
    </row>
    <row r="8769" spans="6:22" x14ac:dyDescent="0.2">
      <c r="F8769"/>
      <c r="M8769" s="2"/>
      <c r="N8769"/>
      <c r="O8769"/>
      <c r="U8769"/>
      <c r="V8769"/>
    </row>
    <row r="8770" spans="6:22" x14ac:dyDescent="0.2">
      <c r="F8770"/>
      <c r="M8770" s="2"/>
      <c r="N8770"/>
      <c r="O8770"/>
      <c r="U8770"/>
      <c r="V8770"/>
    </row>
    <row r="8771" spans="6:22" x14ac:dyDescent="0.2">
      <c r="F8771"/>
      <c r="M8771" s="2"/>
      <c r="N8771"/>
      <c r="O8771"/>
      <c r="U8771"/>
      <c r="V8771"/>
    </row>
    <row r="8772" spans="6:22" x14ac:dyDescent="0.2">
      <c r="F8772"/>
      <c r="M8772" s="2"/>
      <c r="N8772"/>
      <c r="O8772"/>
      <c r="U8772"/>
      <c r="V8772"/>
    </row>
    <row r="8773" spans="6:22" x14ac:dyDescent="0.2">
      <c r="F8773"/>
      <c r="M8773" s="2"/>
      <c r="N8773"/>
      <c r="O8773"/>
      <c r="U8773"/>
      <c r="V8773"/>
    </row>
    <row r="8774" spans="6:22" x14ac:dyDescent="0.2">
      <c r="F8774"/>
      <c r="M8774" s="2"/>
      <c r="N8774"/>
      <c r="O8774"/>
      <c r="U8774"/>
      <c r="V8774"/>
    </row>
    <row r="8775" spans="6:22" x14ac:dyDescent="0.2">
      <c r="F8775"/>
      <c r="M8775" s="2"/>
      <c r="N8775"/>
      <c r="O8775"/>
      <c r="U8775"/>
      <c r="V8775"/>
    </row>
    <row r="8776" spans="6:22" x14ac:dyDescent="0.2">
      <c r="F8776"/>
      <c r="M8776" s="2"/>
      <c r="N8776"/>
      <c r="O8776"/>
      <c r="U8776"/>
      <c r="V8776"/>
    </row>
    <row r="8777" spans="6:22" x14ac:dyDescent="0.2">
      <c r="M8777" s="2"/>
    </row>
    <row r="8778" spans="6:22" x14ac:dyDescent="0.2">
      <c r="F8778"/>
      <c r="M8778" s="2"/>
      <c r="N8778"/>
      <c r="O8778"/>
      <c r="U8778"/>
      <c r="V8778"/>
    </row>
    <row r="8779" spans="6:22" x14ac:dyDescent="0.2">
      <c r="F8779"/>
      <c r="M8779" s="2"/>
      <c r="N8779"/>
      <c r="O8779"/>
      <c r="U8779"/>
      <c r="V8779"/>
    </row>
    <row r="8780" spans="6:22" x14ac:dyDescent="0.2">
      <c r="F8780"/>
      <c r="M8780" s="2"/>
      <c r="N8780"/>
      <c r="O8780"/>
      <c r="U8780"/>
      <c r="V8780"/>
    </row>
    <row r="8781" spans="6:22" x14ac:dyDescent="0.2">
      <c r="F8781"/>
      <c r="M8781" s="2"/>
      <c r="N8781"/>
      <c r="O8781"/>
      <c r="U8781"/>
      <c r="V8781"/>
    </row>
    <row r="8782" spans="6:22" x14ac:dyDescent="0.2">
      <c r="M8782" s="2"/>
    </row>
    <row r="8783" spans="6:22" x14ac:dyDescent="0.2">
      <c r="F8783"/>
      <c r="M8783" s="2"/>
      <c r="N8783"/>
      <c r="O8783"/>
      <c r="U8783"/>
      <c r="V8783"/>
    </row>
    <row r="8784" spans="6:22" x14ac:dyDescent="0.2">
      <c r="F8784"/>
      <c r="M8784" s="2"/>
      <c r="N8784"/>
      <c r="O8784"/>
      <c r="U8784"/>
      <c r="V8784"/>
    </row>
    <row r="8785" spans="6:22" x14ac:dyDescent="0.2">
      <c r="F8785"/>
      <c r="M8785" s="2"/>
      <c r="N8785"/>
      <c r="O8785"/>
      <c r="U8785"/>
      <c r="V8785"/>
    </row>
    <row r="8786" spans="6:22" x14ac:dyDescent="0.2">
      <c r="F8786"/>
      <c r="M8786" s="2"/>
      <c r="N8786"/>
      <c r="O8786"/>
      <c r="U8786"/>
      <c r="V8786"/>
    </row>
    <row r="8787" spans="6:22" x14ac:dyDescent="0.2">
      <c r="F8787"/>
      <c r="M8787" s="2"/>
      <c r="N8787"/>
      <c r="O8787"/>
      <c r="U8787"/>
      <c r="V8787"/>
    </row>
    <row r="8788" spans="6:22" x14ac:dyDescent="0.2">
      <c r="F8788"/>
      <c r="M8788" s="2"/>
      <c r="N8788"/>
      <c r="O8788"/>
      <c r="U8788"/>
      <c r="V8788"/>
    </row>
    <row r="8789" spans="6:22" x14ac:dyDescent="0.2">
      <c r="F8789"/>
      <c r="M8789" s="2"/>
      <c r="N8789"/>
      <c r="O8789"/>
      <c r="U8789"/>
      <c r="V8789"/>
    </row>
    <row r="8790" spans="6:22" x14ac:dyDescent="0.2">
      <c r="M8790" s="2"/>
    </row>
    <row r="8791" spans="6:22" x14ac:dyDescent="0.2">
      <c r="F8791"/>
      <c r="M8791" s="2"/>
      <c r="N8791"/>
      <c r="O8791"/>
      <c r="U8791"/>
      <c r="V8791"/>
    </row>
    <row r="8792" spans="6:22" x14ac:dyDescent="0.2">
      <c r="F8792"/>
      <c r="M8792" s="2"/>
      <c r="N8792"/>
      <c r="O8792"/>
      <c r="U8792"/>
      <c r="V8792"/>
    </row>
    <row r="8793" spans="6:22" x14ac:dyDescent="0.2">
      <c r="F8793"/>
      <c r="M8793" s="2"/>
      <c r="N8793"/>
      <c r="O8793"/>
      <c r="U8793"/>
      <c r="V8793"/>
    </row>
    <row r="8794" spans="6:22" x14ac:dyDescent="0.2">
      <c r="F8794"/>
      <c r="M8794" s="2"/>
      <c r="N8794"/>
      <c r="O8794"/>
      <c r="U8794"/>
      <c r="V8794"/>
    </row>
    <row r="8795" spans="6:22" x14ac:dyDescent="0.2">
      <c r="F8795"/>
      <c r="M8795" s="2"/>
      <c r="N8795"/>
      <c r="O8795"/>
      <c r="U8795"/>
      <c r="V8795"/>
    </row>
    <row r="8796" spans="6:22" x14ac:dyDescent="0.2">
      <c r="F8796"/>
      <c r="M8796" s="2"/>
      <c r="N8796"/>
      <c r="O8796"/>
      <c r="U8796"/>
      <c r="V8796"/>
    </row>
    <row r="8797" spans="6:22" x14ac:dyDescent="0.2">
      <c r="F8797"/>
      <c r="M8797" s="2"/>
      <c r="N8797"/>
      <c r="O8797"/>
      <c r="U8797"/>
      <c r="V8797"/>
    </row>
    <row r="8798" spans="6:22" x14ac:dyDescent="0.2">
      <c r="F8798"/>
      <c r="M8798" s="2"/>
      <c r="N8798"/>
      <c r="O8798"/>
      <c r="U8798"/>
      <c r="V8798"/>
    </row>
    <row r="8799" spans="6:22" x14ac:dyDescent="0.2">
      <c r="F8799"/>
      <c r="M8799" s="2"/>
      <c r="N8799"/>
      <c r="O8799"/>
      <c r="U8799"/>
      <c r="V8799"/>
    </row>
    <row r="8800" spans="6:22" x14ac:dyDescent="0.2">
      <c r="F8800"/>
      <c r="M8800" s="2"/>
      <c r="N8800"/>
      <c r="O8800"/>
      <c r="U8800"/>
      <c r="V8800"/>
    </row>
    <row r="8801" spans="6:22" x14ac:dyDescent="0.2">
      <c r="F8801"/>
      <c r="M8801" s="2"/>
      <c r="N8801"/>
      <c r="O8801"/>
      <c r="U8801"/>
      <c r="V8801"/>
    </row>
    <row r="8802" spans="6:22" x14ac:dyDescent="0.2">
      <c r="F8802"/>
      <c r="M8802" s="2"/>
      <c r="N8802"/>
      <c r="O8802"/>
      <c r="U8802"/>
      <c r="V8802"/>
    </row>
    <row r="8803" spans="6:22" x14ac:dyDescent="0.2">
      <c r="F8803"/>
      <c r="M8803" s="2"/>
      <c r="N8803"/>
      <c r="O8803"/>
      <c r="U8803"/>
      <c r="V8803"/>
    </row>
    <row r="8804" spans="6:22" x14ac:dyDescent="0.2">
      <c r="F8804"/>
      <c r="M8804" s="2"/>
      <c r="N8804"/>
      <c r="O8804"/>
      <c r="U8804"/>
      <c r="V8804"/>
    </row>
    <row r="8805" spans="6:22" x14ac:dyDescent="0.2">
      <c r="F8805"/>
      <c r="M8805" s="2"/>
      <c r="N8805"/>
      <c r="O8805"/>
      <c r="U8805"/>
      <c r="V8805"/>
    </row>
    <row r="8806" spans="6:22" x14ac:dyDescent="0.2">
      <c r="F8806"/>
      <c r="M8806" s="2"/>
      <c r="N8806"/>
      <c r="O8806"/>
      <c r="U8806"/>
      <c r="V8806"/>
    </row>
    <row r="8807" spans="6:22" x14ac:dyDescent="0.2">
      <c r="M8807" s="2"/>
    </row>
    <row r="8808" spans="6:22" x14ac:dyDescent="0.2">
      <c r="M8808" s="2"/>
    </row>
    <row r="8809" spans="6:22" x14ac:dyDescent="0.2">
      <c r="M8809" s="2"/>
    </row>
    <row r="8810" spans="6:22" x14ac:dyDescent="0.2">
      <c r="M8810" s="2"/>
    </row>
    <row r="8811" spans="6:22" x14ac:dyDescent="0.2">
      <c r="M8811" s="2"/>
    </row>
    <row r="8812" spans="6:22" x14ac:dyDescent="0.2">
      <c r="M8812" s="2"/>
    </row>
    <row r="8813" spans="6:22" x14ac:dyDescent="0.2">
      <c r="M8813" s="2"/>
    </row>
    <row r="8814" spans="6:22" x14ac:dyDescent="0.2">
      <c r="M8814" s="2"/>
    </row>
    <row r="8815" spans="6:22" x14ac:dyDescent="0.2">
      <c r="M8815" s="2"/>
    </row>
    <row r="8816" spans="6:22" x14ac:dyDescent="0.2">
      <c r="M8816" s="2"/>
    </row>
    <row r="8817" spans="6:22" x14ac:dyDescent="0.2">
      <c r="M8817" s="2"/>
    </row>
    <row r="8818" spans="6:22" x14ac:dyDescent="0.2">
      <c r="M8818" s="2"/>
    </row>
    <row r="8819" spans="6:22" x14ac:dyDescent="0.2">
      <c r="M8819" s="2"/>
    </row>
    <row r="8820" spans="6:22" x14ac:dyDescent="0.2">
      <c r="M8820" s="2"/>
    </row>
    <row r="8821" spans="6:22" x14ac:dyDescent="0.2">
      <c r="M8821" s="2"/>
    </row>
    <row r="8822" spans="6:22" x14ac:dyDescent="0.2">
      <c r="M8822" s="2"/>
    </row>
    <row r="8823" spans="6:22" x14ac:dyDescent="0.2">
      <c r="M8823" s="2"/>
    </row>
    <row r="8824" spans="6:22" x14ac:dyDescent="0.2">
      <c r="M8824" s="2"/>
    </row>
    <row r="8825" spans="6:22" x14ac:dyDescent="0.2">
      <c r="M8825" s="2"/>
    </row>
    <row r="8826" spans="6:22" x14ac:dyDescent="0.2">
      <c r="F8826"/>
      <c r="M8826" s="2"/>
      <c r="N8826"/>
      <c r="O8826"/>
      <c r="U8826"/>
      <c r="V8826"/>
    </row>
    <row r="8827" spans="6:22" x14ac:dyDescent="0.2">
      <c r="F8827"/>
      <c r="M8827" s="2"/>
      <c r="N8827"/>
      <c r="O8827"/>
      <c r="U8827"/>
      <c r="V8827"/>
    </row>
    <row r="8828" spans="6:22" x14ac:dyDescent="0.2">
      <c r="F8828"/>
      <c r="M8828" s="2"/>
      <c r="N8828"/>
      <c r="O8828"/>
      <c r="U8828"/>
      <c r="V8828"/>
    </row>
    <row r="8829" spans="6:22" x14ac:dyDescent="0.2">
      <c r="F8829"/>
      <c r="M8829" s="2"/>
      <c r="N8829"/>
      <c r="O8829"/>
      <c r="U8829"/>
      <c r="V8829"/>
    </row>
    <row r="8830" spans="6:22" x14ac:dyDescent="0.2">
      <c r="F8830"/>
      <c r="M8830" s="2"/>
      <c r="N8830"/>
      <c r="O8830"/>
      <c r="U8830"/>
      <c r="V8830"/>
    </row>
    <row r="8831" spans="6:22" x14ac:dyDescent="0.2">
      <c r="F8831"/>
      <c r="M8831" s="2"/>
      <c r="N8831"/>
      <c r="O8831"/>
      <c r="U8831"/>
      <c r="V8831"/>
    </row>
    <row r="8832" spans="6:22" x14ac:dyDescent="0.2">
      <c r="F8832"/>
      <c r="M8832" s="2"/>
      <c r="N8832"/>
      <c r="O8832"/>
      <c r="U8832"/>
      <c r="V8832"/>
    </row>
    <row r="8833" spans="6:22" x14ac:dyDescent="0.2">
      <c r="F8833"/>
      <c r="M8833" s="2"/>
      <c r="N8833"/>
      <c r="O8833"/>
      <c r="U8833"/>
      <c r="V8833"/>
    </row>
    <row r="8834" spans="6:22" x14ac:dyDescent="0.2">
      <c r="F8834"/>
      <c r="M8834" s="2"/>
      <c r="N8834"/>
      <c r="O8834"/>
      <c r="U8834"/>
      <c r="V8834"/>
    </row>
    <row r="8835" spans="6:22" x14ac:dyDescent="0.2">
      <c r="F8835"/>
      <c r="M8835" s="2"/>
      <c r="N8835"/>
      <c r="O8835"/>
      <c r="U8835"/>
      <c r="V8835"/>
    </row>
    <row r="8836" spans="6:22" x14ac:dyDescent="0.2">
      <c r="F8836"/>
      <c r="M8836" s="2"/>
      <c r="N8836"/>
      <c r="O8836"/>
      <c r="U8836"/>
      <c r="V8836"/>
    </row>
    <row r="8837" spans="6:22" x14ac:dyDescent="0.2">
      <c r="F8837"/>
      <c r="M8837" s="2"/>
      <c r="N8837"/>
      <c r="O8837"/>
      <c r="U8837"/>
      <c r="V8837"/>
    </row>
    <row r="8838" spans="6:22" x14ac:dyDescent="0.2">
      <c r="F8838"/>
      <c r="M8838" s="2"/>
      <c r="N8838"/>
      <c r="O8838"/>
      <c r="U8838"/>
      <c r="V8838"/>
    </row>
    <row r="8839" spans="6:22" x14ac:dyDescent="0.2">
      <c r="M8839" s="2"/>
    </row>
    <row r="8840" spans="6:22" x14ac:dyDescent="0.2">
      <c r="F8840"/>
      <c r="M8840" s="2"/>
      <c r="N8840"/>
      <c r="O8840"/>
      <c r="U8840"/>
      <c r="V8840"/>
    </row>
    <row r="8841" spans="6:22" x14ac:dyDescent="0.2">
      <c r="M8841" s="2"/>
    </row>
    <row r="8842" spans="6:22" x14ac:dyDescent="0.2">
      <c r="M8842" s="2"/>
    </row>
    <row r="8843" spans="6:22" x14ac:dyDescent="0.2">
      <c r="F8843"/>
      <c r="M8843" s="2"/>
      <c r="N8843"/>
      <c r="O8843"/>
      <c r="U8843"/>
      <c r="V8843"/>
    </row>
    <row r="8844" spans="6:22" x14ac:dyDescent="0.2">
      <c r="F8844"/>
      <c r="M8844" s="2"/>
      <c r="N8844"/>
      <c r="O8844"/>
      <c r="U8844"/>
      <c r="V8844"/>
    </row>
    <row r="8845" spans="6:22" x14ac:dyDescent="0.2">
      <c r="F8845"/>
      <c r="M8845" s="2"/>
      <c r="N8845"/>
      <c r="O8845"/>
      <c r="U8845"/>
      <c r="V8845"/>
    </row>
    <row r="8846" spans="6:22" x14ac:dyDescent="0.2">
      <c r="F8846"/>
      <c r="M8846" s="2"/>
      <c r="N8846"/>
      <c r="O8846"/>
      <c r="U8846"/>
      <c r="V8846"/>
    </row>
    <row r="8847" spans="6:22" x14ac:dyDescent="0.2">
      <c r="F8847"/>
      <c r="M8847" s="2"/>
      <c r="N8847"/>
      <c r="O8847"/>
      <c r="U8847"/>
      <c r="V8847"/>
    </row>
    <row r="8848" spans="6:22" x14ac:dyDescent="0.2">
      <c r="F8848"/>
      <c r="M8848" s="2"/>
      <c r="N8848"/>
      <c r="O8848"/>
      <c r="U8848"/>
      <c r="V8848"/>
    </row>
    <row r="8849" spans="6:22" x14ac:dyDescent="0.2">
      <c r="F8849"/>
      <c r="M8849" s="2"/>
      <c r="N8849"/>
      <c r="O8849"/>
      <c r="U8849"/>
      <c r="V8849"/>
    </row>
    <row r="8850" spans="6:22" x14ac:dyDescent="0.2">
      <c r="F8850"/>
      <c r="M8850" s="2"/>
      <c r="N8850"/>
      <c r="O8850"/>
      <c r="U8850"/>
      <c r="V8850"/>
    </row>
    <row r="8851" spans="6:22" x14ac:dyDescent="0.2">
      <c r="F8851"/>
      <c r="M8851" s="2"/>
      <c r="N8851"/>
      <c r="O8851"/>
      <c r="U8851"/>
      <c r="V8851"/>
    </row>
    <row r="8852" spans="6:22" x14ac:dyDescent="0.2">
      <c r="F8852"/>
      <c r="M8852" s="2"/>
      <c r="N8852"/>
      <c r="O8852"/>
      <c r="U8852"/>
      <c r="V8852"/>
    </row>
    <row r="8853" spans="6:22" x14ac:dyDescent="0.2">
      <c r="F8853"/>
      <c r="M8853" s="2"/>
      <c r="N8853"/>
      <c r="O8853"/>
      <c r="U8853"/>
      <c r="V8853"/>
    </row>
    <row r="8854" spans="6:22" x14ac:dyDescent="0.2">
      <c r="M8854" s="2"/>
    </row>
    <row r="8855" spans="6:22" x14ac:dyDescent="0.2">
      <c r="M8855" s="2"/>
    </row>
    <row r="8856" spans="6:22" x14ac:dyDescent="0.2">
      <c r="F8856"/>
      <c r="M8856" s="2"/>
      <c r="N8856"/>
      <c r="O8856"/>
      <c r="U8856"/>
      <c r="V8856"/>
    </row>
    <row r="8857" spans="6:22" x14ac:dyDescent="0.2">
      <c r="F8857"/>
      <c r="M8857" s="2"/>
      <c r="N8857"/>
      <c r="O8857"/>
      <c r="U8857"/>
      <c r="V8857"/>
    </row>
    <row r="8858" spans="6:22" x14ac:dyDescent="0.2">
      <c r="F8858"/>
      <c r="M8858" s="2"/>
      <c r="N8858"/>
      <c r="O8858"/>
      <c r="U8858"/>
      <c r="V8858"/>
    </row>
    <row r="8859" spans="6:22" x14ac:dyDescent="0.2">
      <c r="F8859"/>
      <c r="M8859" s="2"/>
      <c r="N8859"/>
      <c r="O8859"/>
      <c r="U8859"/>
      <c r="V8859"/>
    </row>
    <row r="8860" spans="6:22" x14ac:dyDescent="0.2">
      <c r="F8860"/>
      <c r="M8860" s="2"/>
      <c r="N8860"/>
      <c r="O8860"/>
      <c r="U8860"/>
      <c r="V8860"/>
    </row>
    <row r="8861" spans="6:22" x14ac:dyDescent="0.2">
      <c r="F8861"/>
      <c r="M8861" s="2"/>
      <c r="N8861"/>
      <c r="O8861"/>
      <c r="U8861"/>
      <c r="V8861"/>
    </row>
    <row r="8862" spans="6:22" x14ac:dyDescent="0.2">
      <c r="F8862"/>
      <c r="M8862" s="2"/>
      <c r="N8862"/>
      <c r="O8862"/>
      <c r="U8862"/>
      <c r="V8862"/>
    </row>
    <row r="8863" spans="6:22" x14ac:dyDescent="0.2">
      <c r="F8863"/>
      <c r="M8863" s="2"/>
      <c r="N8863"/>
      <c r="O8863"/>
      <c r="U8863"/>
      <c r="V8863"/>
    </row>
    <row r="8864" spans="6:22" x14ac:dyDescent="0.2">
      <c r="F8864"/>
      <c r="M8864" s="2"/>
      <c r="N8864"/>
      <c r="O8864"/>
      <c r="U8864"/>
      <c r="V8864"/>
    </row>
    <row r="8865" spans="6:22" x14ac:dyDescent="0.2">
      <c r="M8865" s="2"/>
    </row>
    <row r="8866" spans="6:22" x14ac:dyDescent="0.2">
      <c r="M8866" s="2"/>
    </row>
    <row r="8867" spans="6:22" x14ac:dyDescent="0.2">
      <c r="F8867"/>
      <c r="M8867" s="2"/>
      <c r="N8867"/>
      <c r="O8867"/>
      <c r="U8867"/>
      <c r="V8867"/>
    </row>
    <row r="8868" spans="6:22" x14ac:dyDescent="0.2">
      <c r="F8868"/>
      <c r="M8868" s="2"/>
      <c r="N8868"/>
      <c r="O8868"/>
      <c r="U8868"/>
      <c r="V8868"/>
    </row>
    <row r="8869" spans="6:22" x14ac:dyDescent="0.2">
      <c r="F8869"/>
      <c r="M8869" s="2"/>
      <c r="N8869"/>
      <c r="O8869"/>
      <c r="U8869"/>
      <c r="V8869"/>
    </row>
    <row r="8870" spans="6:22" x14ac:dyDescent="0.2">
      <c r="F8870"/>
      <c r="M8870" s="2"/>
      <c r="N8870"/>
      <c r="O8870"/>
      <c r="U8870"/>
      <c r="V8870"/>
    </row>
    <row r="8871" spans="6:22" x14ac:dyDescent="0.2">
      <c r="F8871"/>
      <c r="M8871" s="2"/>
      <c r="N8871"/>
      <c r="O8871"/>
      <c r="U8871"/>
      <c r="V8871"/>
    </row>
    <row r="8872" spans="6:22" x14ac:dyDescent="0.2">
      <c r="F8872"/>
      <c r="M8872" s="2"/>
      <c r="N8872"/>
      <c r="O8872"/>
      <c r="U8872"/>
      <c r="V8872"/>
    </row>
    <row r="8873" spans="6:22" x14ac:dyDescent="0.2">
      <c r="F8873"/>
      <c r="M8873" s="2"/>
      <c r="N8873"/>
      <c r="O8873"/>
      <c r="U8873"/>
      <c r="V8873"/>
    </row>
    <row r="8874" spans="6:22" x14ac:dyDescent="0.2">
      <c r="F8874"/>
      <c r="M8874" s="2"/>
      <c r="N8874"/>
      <c r="O8874"/>
      <c r="U8874"/>
      <c r="V8874"/>
    </row>
    <row r="8875" spans="6:22" x14ac:dyDescent="0.2">
      <c r="F8875"/>
      <c r="M8875" s="2"/>
      <c r="N8875"/>
      <c r="O8875"/>
      <c r="U8875"/>
      <c r="V8875"/>
    </row>
    <row r="8876" spans="6:22" x14ac:dyDescent="0.2">
      <c r="F8876"/>
      <c r="M8876" s="2"/>
      <c r="N8876"/>
      <c r="O8876"/>
      <c r="U8876"/>
      <c r="V8876"/>
    </row>
    <row r="8877" spans="6:22" x14ac:dyDescent="0.2">
      <c r="F8877"/>
      <c r="M8877" s="2"/>
      <c r="N8877"/>
      <c r="O8877"/>
      <c r="U8877"/>
      <c r="V8877"/>
    </row>
    <row r="8878" spans="6:22" x14ac:dyDescent="0.2">
      <c r="F8878"/>
      <c r="M8878" s="2"/>
      <c r="N8878"/>
      <c r="O8878"/>
      <c r="U8878"/>
      <c r="V8878"/>
    </row>
    <row r="8879" spans="6:22" x14ac:dyDescent="0.2">
      <c r="M8879" s="2"/>
    </row>
    <row r="8880" spans="6:22" x14ac:dyDescent="0.2">
      <c r="M8880" s="2"/>
    </row>
    <row r="8881" spans="6:22" x14ac:dyDescent="0.2">
      <c r="F8881"/>
      <c r="M8881" s="2"/>
      <c r="N8881"/>
      <c r="O8881"/>
      <c r="U8881"/>
      <c r="V8881"/>
    </row>
    <row r="8882" spans="6:22" x14ac:dyDescent="0.2">
      <c r="F8882"/>
      <c r="M8882" s="2"/>
      <c r="N8882"/>
      <c r="O8882"/>
      <c r="U8882"/>
      <c r="V8882"/>
    </row>
    <row r="8883" spans="6:22" x14ac:dyDescent="0.2">
      <c r="F8883"/>
      <c r="M8883" s="2"/>
      <c r="N8883"/>
      <c r="O8883"/>
      <c r="U8883"/>
      <c r="V8883"/>
    </row>
    <row r="8884" spans="6:22" x14ac:dyDescent="0.2">
      <c r="F8884"/>
      <c r="M8884" s="2"/>
      <c r="N8884"/>
      <c r="O8884"/>
      <c r="U8884"/>
      <c r="V8884"/>
    </row>
    <row r="8885" spans="6:22" x14ac:dyDescent="0.2">
      <c r="F8885"/>
      <c r="M8885" s="2"/>
      <c r="N8885"/>
      <c r="O8885"/>
      <c r="U8885"/>
      <c r="V8885"/>
    </row>
    <row r="8886" spans="6:22" x14ac:dyDescent="0.2">
      <c r="F8886"/>
      <c r="M8886" s="2"/>
      <c r="N8886"/>
      <c r="O8886"/>
      <c r="U8886"/>
      <c r="V8886"/>
    </row>
    <row r="8887" spans="6:22" x14ac:dyDescent="0.2">
      <c r="F8887"/>
      <c r="M8887" s="2"/>
      <c r="N8887"/>
      <c r="O8887"/>
      <c r="U8887"/>
      <c r="V8887"/>
    </row>
    <row r="8888" spans="6:22" x14ac:dyDescent="0.2">
      <c r="F8888"/>
      <c r="M8888" s="2"/>
      <c r="N8888"/>
      <c r="O8888"/>
      <c r="U8888"/>
      <c r="V8888"/>
    </row>
    <row r="8889" spans="6:22" x14ac:dyDescent="0.2">
      <c r="F8889"/>
      <c r="M8889" s="2"/>
      <c r="N8889"/>
      <c r="O8889"/>
      <c r="U8889"/>
      <c r="V8889"/>
    </row>
    <row r="8890" spans="6:22" x14ac:dyDescent="0.2">
      <c r="M8890" s="2"/>
    </row>
    <row r="8891" spans="6:22" x14ac:dyDescent="0.2">
      <c r="M8891" s="2"/>
    </row>
    <row r="8892" spans="6:22" x14ac:dyDescent="0.2">
      <c r="F8892"/>
      <c r="M8892" s="2"/>
      <c r="N8892"/>
      <c r="O8892"/>
      <c r="U8892"/>
      <c r="V8892"/>
    </row>
    <row r="8893" spans="6:22" x14ac:dyDescent="0.2">
      <c r="M8893" s="2"/>
    </row>
    <row r="8894" spans="6:22" x14ac:dyDescent="0.2">
      <c r="M8894" s="2"/>
    </row>
    <row r="8895" spans="6:22" x14ac:dyDescent="0.2">
      <c r="F8895"/>
      <c r="M8895" s="2"/>
      <c r="N8895"/>
      <c r="O8895"/>
      <c r="U8895"/>
      <c r="V8895"/>
    </row>
    <row r="8896" spans="6:22" x14ac:dyDescent="0.2">
      <c r="F8896"/>
      <c r="M8896" s="2"/>
      <c r="N8896"/>
      <c r="O8896"/>
      <c r="U8896"/>
      <c r="V8896"/>
    </row>
    <row r="8897" spans="6:22" x14ac:dyDescent="0.2">
      <c r="F8897"/>
      <c r="M8897" s="2"/>
      <c r="N8897"/>
      <c r="O8897"/>
      <c r="U8897"/>
      <c r="V8897"/>
    </row>
    <row r="8898" spans="6:22" x14ac:dyDescent="0.2">
      <c r="F8898"/>
      <c r="M8898" s="2"/>
      <c r="N8898"/>
      <c r="O8898"/>
      <c r="U8898"/>
      <c r="V8898"/>
    </row>
    <row r="8899" spans="6:22" x14ac:dyDescent="0.2">
      <c r="F8899"/>
      <c r="M8899" s="2"/>
      <c r="N8899"/>
      <c r="O8899"/>
      <c r="U8899"/>
      <c r="V8899"/>
    </row>
    <row r="8900" spans="6:22" x14ac:dyDescent="0.2">
      <c r="F8900"/>
      <c r="M8900" s="2"/>
      <c r="N8900"/>
      <c r="O8900"/>
      <c r="U8900"/>
      <c r="V8900"/>
    </row>
    <row r="8901" spans="6:22" x14ac:dyDescent="0.2">
      <c r="F8901"/>
      <c r="M8901" s="2"/>
      <c r="N8901"/>
      <c r="O8901"/>
      <c r="U8901"/>
      <c r="V8901"/>
    </row>
    <row r="8902" spans="6:22" x14ac:dyDescent="0.2">
      <c r="F8902"/>
      <c r="M8902" s="2"/>
      <c r="N8902"/>
      <c r="O8902"/>
      <c r="U8902"/>
      <c r="V8902"/>
    </row>
    <row r="8903" spans="6:22" x14ac:dyDescent="0.2">
      <c r="F8903"/>
      <c r="M8903" s="2"/>
      <c r="N8903"/>
      <c r="O8903"/>
      <c r="U8903"/>
      <c r="V8903"/>
    </row>
    <row r="8904" spans="6:22" x14ac:dyDescent="0.2">
      <c r="F8904"/>
      <c r="M8904" s="2"/>
      <c r="N8904"/>
      <c r="O8904"/>
      <c r="U8904"/>
      <c r="V8904"/>
    </row>
    <row r="8905" spans="6:22" x14ac:dyDescent="0.2">
      <c r="F8905"/>
      <c r="M8905" s="2"/>
      <c r="N8905"/>
      <c r="O8905"/>
      <c r="U8905"/>
      <c r="V8905"/>
    </row>
    <row r="8906" spans="6:22" x14ac:dyDescent="0.2">
      <c r="F8906"/>
      <c r="M8906" s="2"/>
      <c r="N8906"/>
      <c r="O8906"/>
      <c r="U8906"/>
      <c r="V8906"/>
    </row>
    <row r="8907" spans="6:22" x14ac:dyDescent="0.2">
      <c r="F8907"/>
      <c r="M8907" s="2"/>
      <c r="N8907"/>
      <c r="O8907"/>
      <c r="U8907"/>
      <c r="V8907"/>
    </row>
    <row r="8908" spans="6:22" x14ac:dyDescent="0.2">
      <c r="M8908" s="2"/>
    </row>
    <row r="8909" spans="6:22" x14ac:dyDescent="0.2">
      <c r="M8909" s="2"/>
    </row>
    <row r="8910" spans="6:22" x14ac:dyDescent="0.2">
      <c r="M8910" s="2"/>
    </row>
    <row r="8911" spans="6:22" x14ac:dyDescent="0.2">
      <c r="M8911" s="2"/>
    </row>
    <row r="8912" spans="6:22" x14ac:dyDescent="0.2">
      <c r="M8912" s="2"/>
    </row>
    <row r="8913" spans="6:22" x14ac:dyDescent="0.2">
      <c r="M8913" s="2"/>
    </row>
    <row r="8914" spans="6:22" x14ac:dyDescent="0.2">
      <c r="M8914" s="2"/>
    </row>
    <row r="8915" spans="6:22" x14ac:dyDescent="0.2">
      <c r="M8915" s="2"/>
    </row>
    <row r="8916" spans="6:22" x14ac:dyDescent="0.2">
      <c r="M8916" s="2"/>
    </row>
    <row r="8917" spans="6:22" x14ac:dyDescent="0.2">
      <c r="M8917" s="2"/>
    </row>
    <row r="8918" spans="6:22" x14ac:dyDescent="0.2">
      <c r="M8918" s="2"/>
    </row>
    <row r="8919" spans="6:22" x14ac:dyDescent="0.2">
      <c r="M8919" s="2"/>
    </row>
    <row r="8920" spans="6:22" x14ac:dyDescent="0.2">
      <c r="M8920" s="2"/>
    </row>
    <row r="8921" spans="6:22" x14ac:dyDescent="0.2">
      <c r="M8921" s="2"/>
    </row>
    <row r="8922" spans="6:22" x14ac:dyDescent="0.2">
      <c r="M8922" s="2"/>
    </row>
    <row r="8923" spans="6:22" x14ac:dyDescent="0.2">
      <c r="M8923" s="2"/>
    </row>
    <row r="8924" spans="6:22" x14ac:dyDescent="0.2">
      <c r="M8924" s="2"/>
    </row>
    <row r="8925" spans="6:22" x14ac:dyDescent="0.2">
      <c r="M8925" s="2"/>
    </row>
    <row r="8926" spans="6:22" x14ac:dyDescent="0.2">
      <c r="M8926" s="2"/>
    </row>
    <row r="8927" spans="6:22" x14ac:dyDescent="0.2">
      <c r="M8927" s="2"/>
    </row>
    <row r="8928" spans="6:22" x14ac:dyDescent="0.2">
      <c r="F8928"/>
      <c r="M8928" s="2"/>
      <c r="N8928"/>
      <c r="O8928"/>
      <c r="U8928"/>
      <c r="V8928"/>
    </row>
    <row r="8929" spans="6:22" x14ac:dyDescent="0.2">
      <c r="F8929"/>
      <c r="M8929" s="2"/>
      <c r="N8929"/>
      <c r="O8929"/>
      <c r="U8929"/>
      <c r="V8929"/>
    </row>
    <row r="8930" spans="6:22" x14ac:dyDescent="0.2">
      <c r="F8930"/>
      <c r="M8930" s="2"/>
      <c r="N8930"/>
      <c r="O8930"/>
      <c r="U8930"/>
      <c r="V8930"/>
    </row>
    <row r="8931" spans="6:22" x14ac:dyDescent="0.2">
      <c r="F8931"/>
      <c r="M8931" s="2"/>
      <c r="N8931"/>
      <c r="O8931"/>
      <c r="U8931"/>
      <c r="V8931"/>
    </row>
    <row r="8932" spans="6:22" x14ac:dyDescent="0.2">
      <c r="F8932"/>
      <c r="M8932" s="2"/>
      <c r="N8932"/>
      <c r="O8932"/>
      <c r="U8932"/>
      <c r="V8932"/>
    </row>
    <row r="8933" spans="6:22" x14ac:dyDescent="0.2">
      <c r="F8933"/>
      <c r="M8933" s="2"/>
      <c r="N8933"/>
      <c r="O8933"/>
      <c r="U8933"/>
      <c r="V8933"/>
    </row>
    <row r="8934" spans="6:22" x14ac:dyDescent="0.2">
      <c r="F8934"/>
      <c r="M8934" s="2"/>
      <c r="N8934"/>
      <c r="O8934"/>
      <c r="U8934"/>
      <c r="V8934"/>
    </row>
    <row r="8935" spans="6:22" x14ac:dyDescent="0.2">
      <c r="F8935"/>
      <c r="M8935" s="2"/>
      <c r="N8935"/>
      <c r="O8935"/>
      <c r="U8935"/>
      <c r="V8935"/>
    </row>
    <row r="8936" spans="6:22" x14ac:dyDescent="0.2">
      <c r="F8936"/>
      <c r="M8936" s="2"/>
      <c r="N8936"/>
      <c r="O8936"/>
      <c r="U8936"/>
      <c r="V8936"/>
    </row>
    <row r="8937" spans="6:22" x14ac:dyDescent="0.2">
      <c r="F8937"/>
      <c r="M8937" s="2"/>
      <c r="N8937"/>
      <c r="O8937"/>
      <c r="U8937"/>
      <c r="V8937"/>
    </row>
    <row r="8938" spans="6:22" x14ac:dyDescent="0.2">
      <c r="F8938"/>
      <c r="M8938" s="2"/>
      <c r="N8938"/>
      <c r="O8938"/>
      <c r="U8938"/>
      <c r="V8938"/>
    </row>
    <row r="8939" spans="6:22" x14ac:dyDescent="0.2">
      <c r="M8939" s="2"/>
    </row>
    <row r="8940" spans="6:22" x14ac:dyDescent="0.2">
      <c r="F8940"/>
      <c r="M8940" s="2"/>
      <c r="N8940"/>
      <c r="O8940"/>
      <c r="U8940"/>
      <c r="V8940"/>
    </row>
    <row r="8941" spans="6:22" x14ac:dyDescent="0.2">
      <c r="M8941" s="2"/>
    </row>
    <row r="8942" spans="6:22" x14ac:dyDescent="0.2">
      <c r="F8942"/>
      <c r="M8942" s="2"/>
      <c r="N8942"/>
      <c r="O8942"/>
      <c r="U8942"/>
      <c r="V8942"/>
    </row>
    <row r="8943" spans="6:22" x14ac:dyDescent="0.2">
      <c r="F8943"/>
      <c r="M8943" s="2"/>
      <c r="N8943"/>
      <c r="O8943"/>
      <c r="U8943"/>
      <c r="V8943"/>
    </row>
    <row r="8944" spans="6:22" x14ac:dyDescent="0.2">
      <c r="F8944"/>
      <c r="M8944" s="2"/>
      <c r="N8944"/>
      <c r="O8944"/>
      <c r="U8944"/>
      <c r="V8944"/>
    </row>
    <row r="8945" spans="6:22" x14ac:dyDescent="0.2">
      <c r="F8945"/>
      <c r="M8945" s="2"/>
      <c r="N8945"/>
      <c r="O8945"/>
      <c r="U8945"/>
      <c r="V8945"/>
    </row>
    <row r="8946" spans="6:22" x14ac:dyDescent="0.2">
      <c r="F8946"/>
      <c r="M8946" s="2"/>
      <c r="N8946"/>
      <c r="O8946"/>
      <c r="U8946"/>
      <c r="V8946"/>
    </row>
    <row r="8947" spans="6:22" x14ac:dyDescent="0.2">
      <c r="F8947"/>
      <c r="M8947" s="2"/>
      <c r="N8947"/>
      <c r="O8947"/>
      <c r="U8947"/>
      <c r="V8947"/>
    </row>
    <row r="8948" spans="6:22" x14ac:dyDescent="0.2">
      <c r="F8948"/>
      <c r="M8948" s="2"/>
      <c r="N8948"/>
      <c r="O8948"/>
      <c r="U8948"/>
      <c r="V8948"/>
    </row>
    <row r="8949" spans="6:22" x14ac:dyDescent="0.2">
      <c r="F8949"/>
      <c r="M8949" s="2"/>
      <c r="N8949"/>
      <c r="O8949"/>
      <c r="U8949"/>
      <c r="V8949"/>
    </row>
    <row r="8950" spans="6:22" x14ac:dyDescent="0.2">
      <c r="M8950" s="2"/>
    </row>
    <row r="8951" spans="6:22" x14ac:dyDescent="0.2">
      <c r="F8951"/>
      <c r="M8951" s="2"/>
      <c r="N8951"/>
      <c r="O8951"/>
      <c r="U8951"/>
      <c r="V8951"/>
    </row>
    <row r="8952" spans="6:22" x14ac:dyDescent="0.2">
      <c r="F8952"/>
      <c r="M8952" s="2"/>
      <c r="N8952"/>
      <c r="O8952"/>
      <c r="U8952"/>
      <c r="V8952"/>
    </row>
    <row r="8953" spans="6:22" x14ac:dyDescent="0.2">
      <c r="F8953"/>
      <c r="M8953" s="2"/>
      <c r="N8953"/>
      <c r="O8953"/>
      <c r="U8953"/>
      <c r="V8953"/>
    </row>
    <row r="8954" spans="6:22" x14ac:dyDescent="0.2">
      <c r="F8954"/>
      <c r="M8954" s="2"/>
      <c r="N8954"/>
      <c r="O8954"/>
      <c r="U8954"/>
      <c r="V8954"/>
    </row>
    <row r="8955" spans="6:22" x14ac:dyDescent="0.2">
      <c r="F8955"/>
      <c r="M8955" s="2"/>
      <c r="N8955"/>
      <c r="O8955"/>
      <c r="U8955"/>
      <c r="V8955"/>
    </row>
    <row r="8956" spans="6:22" x14ac:dyDescent="0.2">
      <c r="F8956"/>
      <c r="M8956" s="2"/>
      <c r="N8956"/>
      <c r="O8956"/>
      <c r="U8956"/>
      <c r="V8956"/>
    </row>
    <row r="8957" spans="6:22" x14ac:dyDescent="0.2">
      <c r="F8957"/>
      <c r="M8957" s="2"/>
      <c r="N8957"/>
      <c r="O8957"/>
      <c r="U8957"/>
      <c r="V8957"/>
    </row>
    <row r="8958" spans="6:22" x14ac:dyDescent="0.2">
      <c r="F8958"/>
      <c r="M8958" s="2"/>
      <c r="N8958"/>
      <c r="O8958"/>
      <c r="U8958"/>
      <c r="V8958"/>
    </row>
    <row r="8959" spans="6:22" x14ac:dyDescent="0.2">
      <c r="F8959"/>
      <c r="M8959" s="2"/>
      <c r="N8959"/>
      <c r="O8959"/>
      <c r="U8959"/>
      <c r="V8959"/>
    </row>
    <row r="8960" spans="6:22" x14ac:dyDescent="0.2">
      <c r="F8960"/>
      <c r="M8960" s="2"/>
      <c r="N8960"/>
      <c r="O8960"/>
      <c r="U8960"/>
      <c r="V8960"/>
    </row>
    <row r="8961" spans="6:22" x14ac:dyDescent="0.2">
      <c r="F8961"/>
      <c r="M8961" s="2"/>
      <c r="N8961"/>
      <c r="O8961"/>
      <c r="U8961"/>
      <c r="V8961"/>
    </row>
    <row r="8962" spans="6:22" x14ac:dyDescent="0.2">
      <c r="F8962"/>
      <c r="M8962" s="2"/>
      <c r="N8962"/>
      <c r="O8962"/>
      <c r="U8962"/>
      <c r="V8962"/>
    </row>
    <row r="8963" spans="6:22" x14ac:dyDescent="0.2">
      <c r="F8963"/>
      <c r="M8963" s="2"/>
      <c r="N8963"/>
      <c r="O8963"/>
      <c r="U8963"/>
      <c r="V8963"/>
    </row>
    <row r="8964" spans="6:22" x14ac:dyDescent="0.2">
      <c r="F8964"/>
      <c r="M8964" s="2"/>
      <c r="N8964"/>
      <c r="O8964"/>
      <c r="U8964"/>
      <c r="V8964"/>
    </row>
    <row r="8965" spans="6:22" x14ac:dyDescent="0.2">
      <c r="F8965"/>
      <c r="M8965" s="2"/>
      <c r="N8965"/>
      <c r="O8965"/>
      <c r="U8965"/>
      <c r="V8965"/>
    </row>
    <row r="8966" spans="6:22" x14ac:dyDescent="0.2">
      <c r="F8966"/>
      <c r="M8966" s="2"/>
      <c r="N8966"/>
      <c r="O8966"/>
      <c r="U8966"/>
      <c r="V8966"/>
    </row>
    <row r="8967" spans="6:22" x14ac:dyDescent="0.2">
      <c r="F8967"/>
      <c r="M8967" s="2"/>
      <c r="N8967"/>
      <c r="O8967"/>
      <c r="U8967"/>
      <c r="V8967"/>
    </row>
    <row r="8968" spans="6:22" x14ac:dyDescent="0.2">
      <c r="F8968"/>
      <c r="M8968" s="2"/>
      <c r="N8968"/>
      <c r="O8968"/>
      <c r="U8968"/>
      <c r="V8968"/>
    </row>
    <row r="8969" spans="6:22" x14ac:dyDescent="0.2">
      <c r="F8969"/>
      <c r="M8969" s="2"/>
      <c r="N8969"/>
      <c r="O8969"/>
      <c r="U8969"/>
      <c r="V8969"/>
    </row>
    <row r="8970" spans="6:22" x14ac:dyDescent="0.2">
      <c r="F8970"/>
      <c r="M8970" s="2"/>
      <c r="N8970"/>
      <c r="O8970"/>
      <c r="U8970"/>
      <c r="V8970"/>
    </row>
    <row r="8971" spans="6:22" x14ac:dyDescent="0.2">
      <c r="F8971"/>
      <c r="M8971" s="2"/>
      <c r="N8971"/>
      <c r="O8971"/>
      <c r="U8971"/>
      <c r="V8971"/>
    </row>
    <row r="8972" spans="6:22" x14ac:dyDescent="0.2">
      <c r="F8972"/>
      <c r="M8972" s="2"/>
      <c r="N8972"/>
      <c r="O8972"/>
      <c r="U8972"/>
      <c r="V8972"/>
    </row>
    <row r="8973" spans="6:22" x14ac:dyDescent="0.2">
      <c r="F8973"/>
      <c r="M8973" s="2"/>
      <c r="N8973"/>
      <c r="O8973"/>
      <c r="U8973"/>
      <c r="V8973"/>
    </row>
    <row r="8974" spans="6:22" x14ac:dyDescent="0.2">
      <c r="F8974"/>
      <c r="M8974" s="2"/>
      <c r="N8974"/>
      <c r="O8974"/>
      <c r="U8974"/>
      <c r="V8974"/>
    </row>
    <row r="8975" spans="6:22" x14ac:dyDescent="0.2">
      <c r="F8975"/>
      <c r="M8975" s="2"/>
      <c r="N8975"/>
      <c r="O8975"/>
      <c r="U8975"/>
      <c r="V8975"/>
    </row>
    <row r="8976" spans="6:22" x14ac:dyDescent="0.2">
      <c r="F8976"/>
      <c r="M8976" s="2"/>
      <c r="N8976"/>
      <c r="O8976"/>
      <c r="U8976"/>
      <c r="V8976"/>
    </row>
    <row r="8977" spans="6:22" x14ac:dyDescent="0.2">
      <c r="F8977"/>
      <c r="M8977" s="2"/>
      <c r="N8977"/>
      <c r="O8977"/>
      <c r="U8977"/>
      <c r="V8977"/>
    </row>
    <row r="8978" spans="6:22" x14ac:dyDescent="0.2">
      <c r="F8978"/>
      <c r="M8978" s="2"/>
      <c r="N8978"/>
      <c r="O8978"/>
      <c r="U8978"/>
      <c r="V8978"/>
    </row>
    <row r="8979" spans="6:22" x14ac:dyDescent="0.2">
      <c r="F8979"/>
      <c r="M8979" s="2"/>
      <c r="N8979"/>
      <c r="O8979"/>
      <c r="U8979"/>
      <c r="V8979"/>
    </row>
    <row r="8980" spans="6:22" x14ac:dyDescent="0.2">
      <c r="F8980"/>
      <c r="M8980" s="2"/>
      <c r="N8980"/>
      <c r="O8980"/>
      <c r="U8980"/>
      <c r="V8980"/>
    </row>
    <row r="8981" spans="6:22" x14ac:dyDescent="0.2">
      <c r="F8981"/>
      <c r="M8981" s="2"/>
      <c r="N8981"/>
      <c r="O8981"/>
      <c r="U8981"/>
      <c r="V8981"/>
    </row>
    <row r="8982" spans="6:22" x14ac:dyDescent="0.2">
      <c r="F8982"/>
      <c r="M8982" s="2"/>
      <c r="N8982"/>
      <c r="O8982"/>
      <c r="U8982"/>
      <c r="V8982"/>
    </row>
    <row r="8983" spans="6:22" x14ac:dyDescent="0.2">
      <c r="M8983" s="2"/>
    </row>
    <row r="8984" spans="6:22" x14ac:dyDescent="0.2">
      <c r="F8984"/>
      <c r="M8984" s="2"/>
      <c r="N8984"/>
      <c r="O8984"/>
      <c r="U8984"/>
      <c r="V8984"/>
    </row>
    <row r="8985" spans="6:22" x14ac:dyDescent="0.2">
      <c r="F8985"/>
      <c r="M8985" s="2"/>
      <c r="N8985"/>
      <c r="O8985"/>
      <c r="U8985"/>
      <c r="V8985"/>
    </row>
    <row r="8986" spans="6:22" x14ac:dyDescent="0.2">
      <c r="F8986"/>
      <c r="M8986" s="2"/>
      <c r="N8986"/>
      <c r="O8986"/>
      <c r="U8986"/>
      <c r="V8986"/>
    </row>
    <row r="8987" spans="6:22" x14ac:dyDescent="0.2">
      <c r="F8987"/>
      <c r="M8987" s="2"/>
      <c r="N8987"/>
      <c r="O8987"/>
      <c r="U8987"/>
      <c r="V8987"/>
    </row>
    <row r="8988" spans="6:22" x14ac:dyDescent="0.2">
      <c r="F8988"/>
      <c r="M8988" s="2"/>
      <c r="N8988"/>
      <c r="O8988"/>
      <c r="U8988"/>
      <c r="V8988"/>
    </row>
    <row r="8989" spans="6:22" x14ac:dyDescent="0.2">
      <c r="F8989"/>
      <c r="M8989" s="2"/>
      <c r="N8989"/>
      <c r="O8989"/>
      <c r="U8989"/>
      <c r="V8989"/>
    </row>
    <row r="8990" spans="6:22" x14ac:dyDescent="0.2">
      <c r="F8990"/>
      <c r="M8990" s="2"/>
      <c r="N8990"/>
      <c r="O8990"/>
      <c r="U8990"/>
      <c r="V8990"/>
    </row>
    <row r="8991" spans="6:22" x14ac:dyDescent="0.2">
      <c r="F8991"/>
      <c r="M8991" s="2"/>
      <c r="N8991"/>
      <c r="O8991"/>
      <c r="U8991"/>
      <c r="V8991"/>
    </row>
    <row r="8992" spans="6:22" x14ac:dyDescent="0.2">
      <c r="M8992" s="2"/>
    </row>
    <row r="8993" spans="6:22" x14ac:dyDescent="0.2">
      <c r="F8993"/>
      <c r="M8993" s="2"/>
      <c r="N8993"/>
      <c r="O8993"/>
      <c r="U8993"/>
      <c r="V8993"/>
    </row>
    <row r="8994" spans="6:22" x14ac:dyDescent="0.2">
      <c r="F8994"/>
      <c r="M8994" s="2"/>
      <c r="N8994"/>
      <c r="O8994"/>
      <c r="U8994"/>
      <c r="V8994"/>
    </row>
    <row r="8995" spans="6:22" x14ac:dyDescent="0.2">
      <c r="M8995" s="2"/>
    </row>
    <row r="8996" spans="6:22" x14ac:dyDescent="0.2">
      <c r="M8996" s="2"/>
    </row>
    <row r="8997" spans="6:22" x14ac:dyDescent="0.2">
      <c r="M8997" s="2"/>
    </row>
    <row r="8998" spans="6:22" x14ac:dyDescent="0.2">
      <c r="M8998" s="2"/>
    </row>
    <row r="8999" spans="6:22" x14ac:dyDescent="0.2">
      <c r="M8999" s="2"/>
    </row>
    <row r="9000" spans="6:22" x14ac:dyDescent="0.2">
      <c r="M9000" s="2"/>
    </row>
    <row r="9001" spans="6:22" x14ac:dyDescent="0.2">
      <c r="M9001" s="2"/>
    </row>
    <row r="9002" spans="6:22" x14ac:dyDescent="0.2">
      <c r="F9002"/>
      <c r="M9002" s="2"/>
      <c r="N9002"/>
      <c r="O9002"/>
      <c r="U9002"/>
      <c r="V9002"/>
    </row>
    <row r="9003" spans="6:22" x14ac:dyDescent="0.2">
      <c r="F9003"/>
      <c r="M9003" s="2"/>
      <c r="N9003"/>
      <c r="O9003"/>
      <c r="U9003"/>
      <c r="V9003"/>
    </row>
    <row r="9004" spans="6:22" x14ac:dyDescent="0.2">
      <c r="F9004"/>
      <c r="M9004" s="2"/>
      <c r="N9004"/>
      <c r="O9004"/>
      <c r="U9004"/>
      <c r="V9004"/>
    </row>
    <row r="9005" spans="6:22" x14ac:dyDescent="0.2">
      <c r="M9005" s="2"/>
    </row>
    <row r="9006" spans="6:22" x14ac:dyDescent="0.2">
      <c r="M9006" s="2"/>
    </row>
    <row r="9007" spans="6:22" x14ac:dyDescent="0.2">
      <c r="M9007" s="2"/>
    </row>
    <row r="9008" spans="6:22" x14ac:dyDescent="0.2">
      <c r="F9008"/>
      <c r="M9008" s="2"/>
      <c r="N9008"/>
      <c r="O9008"/>
      <c r="U9008"/>
      <c r="V9008"/>
    </row>
    <row r="9009" spans="6:22" x14ac:dyDescent="0.2">
      <c r="M9009" s="2"/>
    </row>
    <row r="9010" spans="6:22" x14ac:dyDescent="0.2">
      <c r="M9010" s="2"/>
    </row>
    <row r="9011" spans="6:22" x14ac:dyDescent="0.2">
      <c r="M9011" s="2"/>
    </row>
    <row r="9012" spans="6:22" x14ac:dyDescent="0.2">
      <c r="M9012" s="2"/>
    </row>
    <row r="9013" spans="6:22" x14ac:dyDescent="0.2">
      <c r="M9013" s="2"/>
    </row>
    <row r="9014" spans="6:22" x14ac:dyDescent="0.2">
      <c r="M9014" s="2"/>
    </row>
    <row r="9015" spans="6:22" x14ac:dyDescent="0.2">
      <c r="M9015" s="2"/>
    </row>
    <row r="9016" spans="6:22" x14ac:dyDescent="0.2">
      <c r="M9016" s="2"/>
    </row>
    <row r="9017" spans="6:22" x14ac:dyDescent="0.2">
      <c r="M9017" s="2"/>
    </row>
    <row r="9018" spans="6:22" x14ac:dyDescent="0.2">
      <c r="M9018" s="2"/>
    </row>
    <row r="9019" spans="6:22" x14ac:dyDescent="0.2">
      <c r="M9019" s="2"/>
    </row>
    <row r="9020" spans="6:22" x14ac:dyDescent="0.2">
      <c r="M9020" s="2"/>
    </row>
    <row r="9021" spans="6:22" x14ac:dyDescent="0.2">
      <c r="M9021" s="2"/>
    </row>
    <row r="9022" spans="6:22" x14ac:dyDescent="0.2">
      <c r="M9022" s="2"/>
    </row>
    <row r="9023" spans="6:22" x14ac:dyDescent="0.2">
      <c r="F9023"/>
      <c r="M9023" s="2"/>
      <c r="N9023"/>
      <c r="O9023"/>
      <c r="U9023"/>
      <c r="V9023"/>
    </row>
    <row r="9024" spans="6:22" x14ac:dyDescent="0.2">
      <c r="F9024"/>
      <c r="M9024" s="2"/>
      <c r="N9024"/>
      <c r="O9024"/>
      <c r="U9024"/>
      <c r="V9024"/>
    </row>
    <row r="9025" spans="6:22" x14ac:dyDescent="0.2">
      <c r="F9025"/>
      <c r="M9025" s="2"/>
      <c r="N9025"/>
      <c r="O9025"/>
      <c r="U9025"/>
      <c r="V9025"/>
    </row>
    <row r="9026" spans="6:22" x14ac:dyDescent="0.2">
      <c r="F9026"/>
      <c r="M9026" s="2"/>
      <c r="N9026"/>
      <c r="O9026"/>
      <c r="U9026"/>
      <c r="V9026"/>
    </row>
    <row r="9027" spans="6:22" x14ac:dyDescent="0.2">
      <c r="F9027"/>
      <c r="M9027" s="2"/>
      <c r="N9027"/>
      <c r="O9027"/>
      <c r="U9027"/>
      <c r="V9027"/>
    </row>
    <row r="9028" spans="6:22" x14ac:dyDescent="0.2">
      <c r="M9028" s="2"/>
    </row>
    <row r="9029" spans="6:22" x14ac:dyDescent="0.2">
      <c r="M9029" s="2"/>
    </row>
    <row r="9030" spans="6:22" x14ac:dyDescent="0.2">
      <c r="F9030"/>
      <c r="M9030" s="2"/>
      <c r="N9030"/>
      <c r="O9030"/>
      <c r="U9030"/>
      <c r="V9030"/>
    </row>
    <row r="9031" spans="6:22" x14ac:dyDescent="0.2">
      <c r="F9031"/>
      <c r="M9031" s="2"/>
      <c r="N9031"/>
      <c r="O9031"/>
      <c r="U9031"/>
      <c r="V9031"/>
    </row>
    <row r="9032" spans="6:22" x14ac:dyDescent="0.2">
      <c r="F9032"/>
      <c r="M9032" s="2"/>
      <c r="N9032"/>
      <c r="O9032"/>
      <c r="U9032"/>
      <c r="V9032"/>
    </row>
    <row r="9033" spans="6:22" x14ac:dyDescent="0.2">
      <c r="F9033"/>
      <c r="M9033" s="2"/>
      <c r="N9033"/>
      <c r="O9033"/>
      <c r="U9033"/>
      <c r="V9033"/>
    </row>
    <row r="9034" spans="6:22" x14ac:dyDescent="0.2">
      <c r="F9034"/>
      <c r="M9034" s="2"/>
      <c r="N9034"/>
      <c r="O9034"/>
      <c r="U9034"/>
      <c r="V9034"/>
    </row>
    <row r="9035" spans="6:22" x14ac:dyDescent="0.2">
      <c r="M9035" s="2"/>
    </row>
    <row r="9036" spans="6:22" x14ac:dyDescent="0.2">
      <c r="M9036" s="2"/>
    </row>
    <row r="9037" spans="6:22" x14ac:dyDescent="0.2">
      <c r="F9037"/>
      <c r="M9037" s="2"/>
      <c r="N9037"/>
      <c r="O9037"/>
      <c r="U9037"/>
      <c r="V9037"/>
    </row>
    <row r="9038" spans="6:22" x14ac:dyDescent="0.2">
      <c r="F9038"/>
      <c r="M9038" s="2"/>
      <c r="N9038"/>
      <c r="O9038"/>
      <c r="U9038"/>
      <c r="V9038"/>
    </row>
    <row r="9039" spans="6:22" x14ac:dyDescent="0.2">
      <c r="F9039"/>
      <c r="M9039" s="2"/>
      <c r="N9039"/>
      <c r="O9039"/>
      <c r="U9039"/>
      <c r="V9039"/>
    </row>
    <row r="9040" spans="6:22" x14ac:dyDescent="0.2">
      <c r="F9040"/>
      <c r="M9040" s="2"/>
      <c r="N9040"/>
      <c r="O9040"/>
      <c r="U9040"/>
      <c r="V9040"/>
    </row>
    <row r="9041" spans="6:22" x14ac:dyDescent="0.2">
      <c r="F9041"/>
      <c r="M9041" s="2"/>
      <c r="N9041"/>
      <c r="O9041"/>
      <c r="U9041"/>
      <c r="V9041"/>
    </row>
    <row r="9042" spans="6:22" x14ac:dyDescent="0.2">
      <c r="F9042"/>
      <c r="M9042" s="2"/>
      <c r="N9042"/>
      <c r="O9042"/>
      <c r="U9042"/>
      <c r="V9042"/>
    </row>
    <row r="9043" spans="6:22" x14ac:dyDescent="0.2">
      <c r="F9043"/>
      <c r="M9043" s="2"/>
      <c r="N9043"/>
      <c r="O9043"/>
      <c r="U9043"/>
      <c r="V9043"/>
    </row>
    <row r="9044" spans="6:22" x14ac:dyDescent="0.2">
      <c r="F9044"/>
      <c r="M9044" s="2"/>
      <c r="N9044"/>
      <c r="O9044"/>
      <c r="U9044"/>
      <c r="V9044"/>
    </row>
    <row r="9045" spans="6:22" x14ac:dyDescent="0.2">
      <c r="F9045"/>
      <c r="M9045" s="2"/>
      <c r="N9045"/>
      <c r="O9045"/>
      <c r="U9045"/>
      <c r="V9045"/>
    </row>
    <row r="9046" spans="6:22" x14ac:dyDescent="0.2">
      <c r="F9046"/>
      <c r="M9046" s="2"/>
      <c r="N9046"/>
      <c r="O9046"/>
      <c r="U9046"/>
      <c r="V9046"/>
    </row>
    <row r="9047" spans="6:22" x14ac:dyDescent="0.2">
      <c r="F9047"/>
      <c r="M9047" s="2"/>
      <c r="N9047"/>
      <c r="O9047"/>
      <c r="U9047"/>
      <c r="V9047"/>
    </row>
    <row r="9048" spans="6:22" x14ac:dyDescent="0.2">
      <c r="F9048"/>
      <c r="M9048" s="2"/>
      <c r="N9048"/>
      <c r="O9048"/>
      <c r="U9048"/>
      <c r="V9048"/>
    </row>
    <row r="9049" spans="6:22" x14ac:dyDescent="0.2">
      <c r="F9049"/>
      <c r="M9049" s="2"/>
      <c r="N9049"/>
      <c r="O9049"/>
      <c r="U9049"/>
      <c r="V9049"/>
    </row>
    <row r="9050" spans="6:22" x14ac:dyDescent="0.2">
      <c r="F9050"/>
      <c r="M9050" s="2"/>
      <c r="N9050"/>
      <c r="O9050"/>
      <c r="U9050"/>
      <c r="V9050"/>
    </row>
    <row r="9051" spans="6:22" x14ac:dyDescent="0.2">
      <c r="F9051"/>
      <c r="M9051" s="2"/>
      <c r="N9051"/>
      <c r="O9051"/>
      <c r="U9051"/>
      <c r="V9051"/>
    </row>
    <row r="9052" spans="6:22" x14ac:dyDescent="0.2">
      <c r="F9052"/>
      <c r="M9052" s="2"/>
      <c r="N9052"/>
      <c r="O9052"/>
      <c r="U9052"/>
      <c r="V9052"/>
    </row>
    <row r="9053" spans="6:22" x14ac:dyDescent="0.2">
      <c r="F9053"/>
      <c r="M9053" s="2"/>
      <c r="N9053"/>
      <c r="O9053"/>
      <c r="U9053"/>
      <c r="V9053"/>
    </row>
    <row r="9054" spans="6:22" x14ac:dyDescent="0.2">
      <c r="F9054"/>
      <c r="M9054" s="2"/>
      <c r="N9054"/>
      <c r="O9054"/>
      <c r="U9054"/>
      <c r="V9054"/>
    </row>
    <row r="9055" spans="6:22" x14ac:dyDescent="0.2">
      <c r="F9055"/>
      <c r="M9055" s="2"/>
      <c r="N9055"/>
      <c r="O9055"/>
      <c r="U9055"/>
      <c r="V9055"/>
    </row>
    <row r="9056" spans="6:22" x14ac:dyDescent="0.2">
      <c r="F9056"/>
      <c r="M9056" s="2"/>
      <c r="N9056"/>
      <c r="O9056"/>
      <c r="U9056"/>
      <c r="V9056"/>
    </row>
    <row r="9057" spans="6:22" x14ac:dyDescent="0.2">
      <c r="F9057"/>
      <c r="M9057" s="2"/>
      <c r="N9057"/>
      <c r="O9057"/>
      <c r="U9057"/>
      <c r="V9057"/>
    </row>
    <row r="9058" spans="6:22" x14ac:dyDescent="0.2">
      <c r="F9058"/>
      <c r="M9058" s="2"/>
      <c r="N9058"/>
      <c r="O9058"/>
      <c r="U9058"/>
      <c r="V9058"/>
    </row>
    <row r="9059" spans="6:22" x14ac:dyDescent="0.2">
      <c r="F9059"/>
      <c r="M9059" s="2"/>
      <c r="N9059"/>
      <c r="O9059"/>
      <c r="U9059"/>
      <c r="V9059"/>
    </row>
    <row r="9060" spans="6:22" x14ac:dyDescent="0.2">
      <c r="F9060"/>
      <c r="M9060" s="2"/>
      <c r="N9060"/>
      <c r="O9060"/>
      <c r="U9060"/>
      <c r="V9060"/>
    </row>
    <row r="9061" spans="6:22" x14ac:dyDescent="0.2">
      <c r="F9061"/>
      <c r="M9061" s="2"/>
      <c r="N9061"/>
      <c r="O9061"/>
      <c r="U9061"/>
      <c r="V9061"/>
    </row>
    <row r="9062" spans="6:22" x14ac:dyDescent="0.2">
      <c r="F9062"/>
      <c r="M9062" s="2"/>
      <c r="N9062"/>
      <c r="O9062"/>
      <c r="U9062"/>
      <c r="V9062"/>
    </row>
    <row r="9063" spans="6:22" x14ac:dyDescent="0.2">
      <c r="F9063"/>
      <c r="M9063" s="2"/>
      <c r="N9063"/>
      <c r="O9063"/>
      <c r="U9063"/>
      <c r="V9063"/>
    </row>
    <row r="9064" spans="6:22" x14ac:dyDescent="0.2">
      <c r="F9064"/>
      <c r="M9064" s="2"/>
      <c r="N9064"/>
      <c r="O9064"/>
      <c r="U9064"/>
      <c r="V9064"/>
    </row>
    <row r="9065" spans="6:22" x14ac:dyDescent="0.2">
      <c r="F9065"/>
      <c r="M9065" s="2"/>
      <c r="N9065"/>
      <c r="O9065"/>
      <c r="U9065"/>
      <c r="V9065"/>
    </row>
    <row r="9066" spans="6:22" x14ac:dyDescent="0.2">
      <c r="F9066"/>
      <c r="M9066" s="2"/>
      <c r="N9066"/>
      <c r="O9066"/>
      <c r="U9066"/>
      <c r="V9066"/>
    </row>
    <row r="9067" spans="6:22" x14ac:dyDescent="0.2">
      <c r="F9067"/>
      <c r="M9067" s="2"/>
      <c r="N9067"/>
      <c r="O9067"/>
      <c r="U9067"/>
      <c r="V9067"/>
    </row>
    <row r="9068" spans="6:22" x14ac:dyDescent="0.2">
      <c r="F9068"/>
      <c r="M9068" s="2"/>
      <c r="N9068"/>
      <c r="O9068"/>
      <c r="U9068"/>
      <c r="V9068"/>
    </row>
    <row r="9069" spans="6:22" x14ac:dyDescent="0.2">
      <c r="F9069"/>
      <c r="M9069" s="2"/>
      <c r="N9069"/>
      <c r="O9069"/>
      <c r="U9069"/>
      <c r="V9069"/>
    </row>
    <row r="9070" spans="6:22" x14ac:dyDescent="0.2">
      <c r="F9070"/>
      <c r="M9070" s="2"/>
      <c r="N9070"/>
      <c r="O9070"/>
      <c r="U9070"/>
      <c r="V9070"/>
    </row>
    <row r="9071" spans="6:22" x14ac:dyDescent="0.2">
      <c r="F9071"/>
      <c r="M9071" s="2"/>
      <c r="N9071"/>
      <c r="O9071"/>
      <c r="U9071"/>
      <c r="V9071"/>
    </row>
    <row r="9072" spans="6:22" x14ac:dyDescent="0.2">
      <c r="F9072"/>
      <c r="M9072" s="2"/>
      <c r="N9072"/>
      <c r="O9072"/>
      <c r="U9072"/>
      <c r="V9072"/>
    </row>
    <row r="9073" spans="6:22" x14ac:dyDescent="0.2">
      <c r="F9073"/>
      <c r="M9073" s="2"/>
      <c r="N9073"/>
      <c r="O9073"/>
      <c r="U9073"/>
      <c r="V9073"/>
    </row>
    <row r="9074" spans="6:22" x14ac:dyDescent="0.2">
      <c r="F9074"/>
      <c r="M9074" s="2"/>
      <c r="N9074"/>
      <c r="O9074"/>
      <c r="U9074"/>
      <c r="V9074"/>
    </row>
    <row r="9075" spans="6:22" x14ac:dyDescent="0.2">
      <c r="F9075"/>
      <c r="M9075" s="2"/>
      <c r="N9075"/>
      <c r="O9075"/>
      <c r="U9075"/>
      <c r="V9075"/>
    </row>
    <row r="9076" spans="6:22" x14ac:dyDescent="0.2">
      <c r="M9076" s="2"/>
    </row>
    <row r="9077" spans="6:22" x14ac:dyDescent="0.2">
      <c r="M9077" s="2"/>
    </row>
    <row r="9078" spans="6:22" x14ac:dyDescent="0.2">
      <c r="M9078" s="2"/>
    </row>
    <row r="9079" spans="6:22" x14ac:dyDescent="0.2">
      <c r="F9079"/>
      <c r="M9079" s="2"/>
      <c r="N9079"/>
      <c r="O9079"/>
      <c r="U9079"/>
      <c r="V9079"/>
    </row>
    <row r="9080" spans="6:22" x14ac:dyDescent="0.2">
      <c r="F9080"/>
      <c r="M9080" s="2"/>
      <c r="N9080"/>
      <c r="O9080"/>
      <c r="U9080"/>
      <c r="V9080"/>
    </row>
    <row r="9081" spans="6:22" x14ac:dyDescent="0.2">
      <c r="F9081"/>
      <c r="M9081" s="2"/>
      <c r="N9081"/>
      <c r="O9081"/>
      <c r="U9081"/>
      <c r="V9081"/>
    </row>
    <row r="9082" spans="6:22" x14ac:dyDescent="0.2">
      <c r="F9082"/>
      <c r="M9082" s="2"/>
      <c r="N9082"/>
      <c r="O9082"/>
      <c r="U9082"/>
      <c r="V9082"/>
    </row>
    <row r="9083" spans="6:22" x14ac:dyDescent="0.2">
      <c r="F9083"/>
      <c r="M9083" s="2"/>
      <c r="N9083"/>
      <c r="O9083"/>
      <c r="U9083"/>
      <c r="V9083"/>
    </row>
    <row r="9084" spans="6:22" x14ac:dyDescent="0.2">
      <c r="F9084"/>
      <c r="M9084" s="2"/>
      <c r="N9084"/>
      <c r="O9084"/>
      <c r="U9084"/>
      <c r="V9084"/>
    </row>
    <row r="9085" spans="6:22" x14ac:dyDescent="0.2">
      <c r="F9085"/>
      <c r="M9085" s="2"/>
      <c r="N9085"/>
      <c r="O9085"/>
      <c r="U9085"/>
      <c r="V9085"/>
    </row>
    <row r="9086" spans="6:22" x14ac:dyDescent="0.2">
      <c r="F9086"/>
      <c r="M9086" s="2"/>
      <c r="N9086"/>
      <c r="O9086"/>
      <c r="U9086"/>
      <c r="V9086"/>
    </row>
    <row r="9087" spans="6:22" x14ac:dyDescent="0.2">
      <c r="F9087"/>
      <c r="M9087" s="2"/>
      <c r="N9087"/>
      <c r="O9087"/>
      <c r="U9087"/>
      <c r="V9087"/>
    </row>
    <row r="9088" spans="6:22" x14ac:dyDescent="0.2">
      <c r="F9088"/>
      <c r="M9088" s="2"/>
      <c r="N9088"/>
      <c r="O9088"/>
      <c r="U9088"/>
      <c r="V9088"/>
    </row>
    <row r="9089" spans="6:22" x14ac:dyDescent="0.2">
      <c r="F9089"/>
      <c r="M9089" s="2"/>
      <c r="N9089"/>
      <c r="O9089"/>
      <c r="U9089"/>
      <c r="V9089"/>
    </row>
    <row r="9090" spans="6:22" x14ac:dyDescent="0.2">
      <c r="F9090"/>
      <c r="M9090" s="2"/>
      <c r="N9090"/>
      <c r="O9090"/>
      <c r="U9090"/>
      <c r="V9090"/>
    </row>
    <row r="9091" spans="6:22" x14ac:dyDescent="0.2">
      <c r="F9091"/>
      <c r="M9091" s="2"/>
      <c r="N9091"/>
      <c r="O9091"/>
      <c r="U9091"/>
      <c r="V9091"/>
    </row>
    <row r="9092" spans="6:22" x14ac:dyDescent="0.2">
      <c r="M9092" s="2"/>
    </row>
    <row r="9093" spans="6:22" x14ac:dyDescent="0.2">
      <c r="F9093"/>
      <c r="M9093" s="2"/>
      <c r="N9093"/>
      <c r="O9093"/>
      <c r="U9093"/>
      <c r="V9093"/>
    </row>
    <row r="9094" spans="6:22" x14ac:dyDescent="0.2">
      <c r="F9094"/>
      <c r="M9094" s="2"/>
      <c r="N9094"/>
      <c r="O9094"/>
      <c r="U9094"/>
      <c r="V9094"/>
    </row>
    <row r="9095" spans="6:22" x14ac:dyDescent="0.2">
      <c r="F9095"/>
      <c r="M9095" s="2"/>
      <c r="N9095"/>
      <c r="O9095"/>
      <c r="U9095"/>
      <c r="V9095"/>
    </row>
    <row r="9096" spans="6:22" x14ac:dyDescent="0.2">
      <c r="F9096"/>
      <c r="M9096" s="2"/>
      <c r="N9096"/>
      <c r="O9096"/>
      <c r="U9096"/>
      <c r="V9096"/>
    </row>
    <row r="9097" spans="6:22" x14ac:dyDescent="0.2">
      <c r="F9097"/>
      <c r="M9097" s="2"/>
      <c r="N9097"/>
      <c r="O9097"/>
      <c r="U9097"/>
      <c r="V9097"/>
    </row>
    <row r="9098" spans="6:22" x14ac:dyDescent="0.2">
      <c r="F9098"/>
      <c r="M9098" s="2"/>
      <c r="N9098"/>
      <c r="O9098"/>
      <c r="U9098"/>
      <c r="V9098"/>
    </row>
    <row r="9099" spans="6:22" x14ac:dyDescent="0.2">
      <c r="F9099"/>
      <c r="M9099" s="2"/>
      <c r="N9099"/>
      <c r="O9099"/>
      <c r="U9099"/>
      <c r="V9099"/>
    </row>
    <row r="9100" spans="6:22" x14ac:dyDescent="0.2">
      <c r="F9100"/>
      <c r="M9100" s="2"/>
      <c r="N9100"/>
      <c r="O9100"/>
      <c r="U9100"/>
      <c r="V9100"/>
    </row>
    <row r="9101" spans="6:22" x14ac:dyDescent="0.2">
      <c r="F9101"/>
      <c r="M9101" s="2"/>
      <c r="N9101"/>
      <c r="O9101"/>
      <c r="U9101"/>
      <c r="V9101"/>
    </row>
    <row r="9102" spans="6:22" x14ac:dyDescent="0.2">
      <c r="F9102"/>
      <c r="M9102" s="2"/>
      <c r="N9102"/>
      <c r="O9102"/>
      <c r="U9102"/>
      <c r="V9102"/>
    </row>
    <row r="9103" spans="6:22" x14ac:dyDescent="0.2">
      <c r="F9103"/>
      <c r="M9103" s="2"/>
      <c r="N9103"/>
      <c r="O9103"/>
      <c r="U9103"/>
      <c r="V9103"/>
    </row>
    <row r="9104" spans="6:22" x14ac:dyDescent="0.2">
      <c r="F9104"/>
      <c r="M9104" s="2"/>
      <c r="N9104"/>
      <c r="O9104"/>
      <c r="U9104"/>
      <c r="V9104"/>
    </row>
    <row r="9105" spans="6:22" x14ac:dyDescent="0.2">
      <c r="M9105" s="2"/>
    </row>
    <row r="9106" spans="6:22" x14ac:dyDescent="0.2">
      <c r="M9106" s="2"/>
    </row>
    <row r="9107" spans="6:22" x14ac:dyDescent="0.2">
      <c r="M9107" s="2"/>
    </row>
    <row r="9108" spans="6:22" x14ac:dyDescent="0.2">
      <c r="M9108" s="2"/>
    </row>
    <row r="9109" spans="6:22" x14ac:dyDescent="0.2">
      <c r="M9109" s="2"/>
    </row>
    <row r="9110" spans="6:22" x14ac:dyDescent="0.2">
      <c r="M9110" s="2"/>
    </row>
    <row r="9111" spans="6:22" x14ac:dyDescent="0.2">
      <c r="M9111" s="2"/>
    </row>
    <row r="9112" spans="6:22" x14ac:dyDescent="0.2">
      <c r="M9112" s="2"/>
    </row>
    <row r="9113" spans="6:22" x14ac:dyDescent="0.2">
      <c r="M9113" s="2"/>
    </row>
    <row r="9114" spans="6:22" x14ac:dyDescent="0.2">
      <c r="M9114" s="2"/>
    </row>
    <row r="9115" spans="6:22" x14ac:dyDescent="0.2">
      <c r="F9115"/>
      <c r="M9115" s="2"/>
      <c r="N9115"/>
      <c r="O9115"/>
      <c r="U9115"/>
      <c r="V9115"/>
    </row>
    <row r="9116" spans="6:22" x14ac:dyDescent="0.2">
      <c r="F9116"/>
      <c r="M9116" s="2"/>
      <c r="N9116"/>
      <c r="O9116"/>
      <c r="U9116"/>
      <c r="V9116"/>
    </row>
    <row r="9117" spans="6:22" x14ac:dyDescent="0.2">
      <c r="M9117" s="2"/>
    </row>
    <row r="9118" spans="6:22" x14ac:dyDescent="0.2">
      <c r="F9118"/>
      <c r="M9118" s="2"/>
      <c r="N9118"/>
      <c r="O9118"/>
      <c r="U9118"/>
      <c r="V9118"/>
    </row>
    <row r="9119" spans="6:22" x14ac:dyDescent="0.2">
      <c r="F9119"/>
      <c r="M9119" s="2"/>
      <c r="N9119"/>
      <c r="O9119"/>
      <c r="U9119"/>
      <c r="V9119"/>
    </row>
    <row r="9120" spans="6:22" x14ac:dyDescent="0.2">
      <c r="F9120"/>
      <c r="M9120" s="2"/>
      <c r="N9120"/>
      <c r="O9120"/>
      <c r="U9120"/>
      <c r="V9120"/>
    </row>
    <row r="9121" spans="6:22" x14ac:dyDescent="0.2">
      <c r="F9121"/>
      <c r="M9121" s="2"/>
      <c r="N9121"/>
      <c r="O9121"/>
      <c r="U9121"/>
      <c r="V9121"/>
    </row>
    <row r="9122" spans="6:22" x14ac:dyDescent="0.2">
      <c r="F9122"/>
      <c r="M9122" s="2"/>
      <c r="N9122"/>
      <c r="O9122"/>
      <c r="U9122"/>
      <c r="V9122"/>
    </row>
    <row r="9123" spans="6:22" x14ac:dyDescent="0.2">
      <c r="F9123"/>
      <c r="M9123" s="2"/>
      <c r="N9123"/>
      <c r="O9123"/>
      <c r="U9123"/>
      <c r="V9123"/>
    </row>
    <row r="9124" spans="6:22" x14ac:dyDescent="0.2">
      <c r="F9124"/>
      <c r="M9124" s="2"/>
      <c r="N9124"/>
      <c r="O9124"/>
      <c r="U9124"/>
      <c r="V9124"/>
    </row>
    <row r="9125" spans="6:22" x14ac:dyDescent="0.2">
      <c r="F9125"/>
      <c r="M9125" s="2"/>
      <c r="N9125"/>
      <c r="O9125"/>
      <c r="U9125"/>
      <c r="V9125"/>
    </row>
    <row r="9126" spans="6:22" x14ac:dyDescent="0.2">
      <c r="F9126"/>
      <c r="M9126" s="2"/>
      <c r="N9126"/>
      <c r="O9126"/>
      <c r="U9126"/>
      <c r="V9126"/>
    </row>
    <row r="9127" spans="6:22" x14ac:dyDescent="0.2">
      <c r="F9127"/>
      <c r="M9127" s="2"/>
      <c r="N9127"/>
      <c r="O9127"/>
      <c r="U9127"/>
      <c r="V9127"/>
    </row>
    <row r="9128" spans="6:22" x14ac:dyDescent="0.2">
      <c r="F9128"/>
      <c r="M9128" s="2"/>
      <c r="N9128"/>
      <c r="O9128"/>
      <c r="U9128"/>
      <c r="V9128"/>
    </row>
    <row r="9129" spans="6:22" x14ac:dyDescent="0.2">
      <c r="F9129"/>
      <c r="M9129" s="2"/>
      <c r="N9129"/>
      <c r="O9129"/>
      <c r="U9129"/>
      <c r="V9129"/>
    </row>
    <row r="9130" spans="6:22" x14ac:dyDescent="0.2">
      <c r="F9130"/>
      <c r="M9130" s="2"/>
      <c r="N9130"/>
      <c r="O9130"/>
      <c r="U9130"/>
      <c r="V9130"/>
    </row>
    <row r="9131" spans="6:22" x14ac:dyDescent="0.2">
      <c r="M9131" s="2"/>
    </row>
    <row r="9132" spans="6:22" x14ac:dyDescent="0.2">
      <c r="M9132" s="2"/>
    </row>
    <row r="9133" spans="6:22" x14ac:dyDescent="0.2">
      <c r="M9133" s="2"/>
    </row>
    <row r="9134" spans="6:22" x14ac:dyDescent="0.2">
      <c r="F9134"/>
      <c r="M9134" s="2"/>
      <c r="N9134"/>
      <c r="O9134"/>
      <c r="U9134"/>
      <c r="V9134"/>
    </row>
    <row r="9135" spans="6:22" x14ac:dyDescent="0.2">
      <c r="F9135"/>
      <c r="M9135" s="2"/>
      <c r="N9135"/>
      <c r="O9135"/>
      <c r="U9135"/>
      <c r="V9135"/>
    </row>
    <row r="9136" spans="6:22" x14ac:dyDescent="0.2">
      <c r="F9136"/>
      <c r="M9136" s="2"/>
      <c r="N9136"/>
      <c r="O9136"/>
      <c r="U9136"/>
      <c r="V9136"/>
    </row>
    <row r="9137" spans="6:22" x14ac:dyDescent="0.2">
      <c r="F9137"/>
      <c r="M9137" s="2"/>
      <c r="N9137"/>
      <c r="O9137"/>
      <c r="U9137"/>
      <c r="V9137"/>
    </row>
    <row r="9138" spans="6:22" x14ac:dyDescent="0.2">
      <c r="F9138"/>
      <c r="M9138" s="2"/>
      <c r="N9138"/>
      <c r="O9138"/>
      <c r="U9138"/>
      <c r="V9138"/>
    </row>
    <row r="9139" spans="6:22" x14ac:dyDescent="0.2">
      <c r="F9139"/>
      <c r="M9139" s="2"/>
      <c r="N9139"/>
      <c r="O9139"/>
      <c r="U9139"/>
      <c r="V9139"/>
    </row>
    <row r="9140" spans="6:22" x14ac:dyDescent="0.2">
      <c r="F9140"/>
      <c r="M9140" s="2"/>
      <c r="N9140"/>
      <c r="O9140"/>
      <c r="U9140"/>
      <c r="V9140"/>
    </row>
    <row r="9141" spans="6:22" x14ac:dyDescent="0.2">
      <c r="M9141" s="2"/>
    </row>
    <row r="9142" spans="6:22" x14ac:dyDescent="0.2">
      <c r="M9142" s="2"/>
    </row>
    <row r="9143" spans="6:22" x14ac:dyDescent="0.2">
      <c r="M9143" s="2"/>
    </row>
    <row r="9144" spans="6:22" x14ac:dyDescent="0.2">
      <c r="F9144"/>
      <c r="M9144" s="2"/>
      <c r="N9144"/>
      <c r="O9144"/>
      <c r="U9144"/>
      <c r="V9144"/>
    </row>
    <row r="9145" spans="6:22" x14ac:dyDescent="0.2">
      <c r="M9145" s="2"/>
    </row>
    <row r="9146" spans="6:22" x14ac:dyDescent="0.2">
      <c r="M9146" s="2"/>
    </row>
    <row r="9147" spans="6:22" x14ac:dyDescent="0.2">
      <c r="M9147" s="2"/>
    </row>
    <row r="9148" spans="6:22" x14ac:dyDescent="0.2">
      <c r="M9148" s="2"/>
    </row>
    <row r="9149" spans="6:22" x14ac:dyDescent="0.2">
      <c r="M9149" s="2"/>
    </row>
    <row r="9150" spans="6:22" x14ac:dyDescent="0.2">
      <c r="M9150" s="2"/>
    </row>
    <row r="9151" spans="6:22" x14ac:dyDescent="0.2">
      <c r="M9151" s="2"/>
    </row>
    <row r="9152" spans="6:22" x14ac:dyDescent="0.2">
      <c r="M9152" s="2"/>
    </row>
    <row r="9153" spans="6:22" x14ac:dyDescent="0.2">
      <c r="F9153"/>
      <c r="M9153" s="2"/>
      <c r="N9153"/>
      <c r="O9153"/>
      <c r="U9153"/>
      <c r="V9153"/>
    </row>
    <row r="9154" spans="6:22" x14ac:dyDescent="0.2">
      <c r="F9154"/>
      <c r="M9154" s="2"/>
      <c r="N9154"/>
      <c r="O9154"/>
      <c r="U9154"/>
      <c r="V9154"/>
    </row>
    <row r="9155" spans="6:22" x14ac:dyDescent="0.2">
      <c r="F9155"/>
      <c r="M9155" s="2"/>
      <c r="N9155"/>
      <c r="O9155"/>
      <c r="U9155"/>
      <c r="V9155"/>
    </row>
    <row r="9156" spans="6:22" x14ac:dyDescent="0.2">
      <c r="F9156"/>
      <c r="M9156" s="2"/>
      <c r="N9156"/>
      <c r="O9156"/>
      <c r="U9156"/>
      <c r="V9156"/>
    </row>
    <row r="9157" spans="6:22" x14ac:dyDescent="0.2">
      <c r="F9157"/>
      <c r="M9157" s="2"/>
      <c r="N9157"/>
      <c r="O9157"/>
      <c r="U9157"/>
      <c r="V9157"/>
    </row>
    <row r="9158" spans="6:22" x14ac:dyDescent="0.2">
      <c r="M9158" s="2"/>
    </row>
    <row r="9159" spans="6:22" x14ac:dyDescent="0.2">
      <c r="M9159" s="2"/>
    </row>
    <row r="9160" spans="6:22" x14ac:dyDescent="0.2">
      <c r="M9160" s="2"/>
    </row>
    <row r="9161" spans="6:22" x14ac:dyDescent="0.2">
      <c r="F9161"/>
      <c r="M9161" s="2"/>
      <c r="N9161"/>
      <c r="O9161"/>
      <c r="U9161"/>
      <c r="V9161"/>
    </row>
    <row r="9162" spans="6:22" x14ac:dyDescent="0.2">
      <c r="M9162" s="2"/>
    </row>
    <row r="9163" spans="6:22" x14ac:dyDescent="0.2">
      <c r="M9163" s="2"/>
    </row>
    <row r="9164" spans="6:22" x14ac:dyDescent="0.2">
      <c r="M9164" s="2"/>
    </row>
    <row r="9165" spans="6:22" x14ac:dyDescent="0.2">
      <c r="M9165" s="2"/>
    </row>
    <row r="9166" spans="6:22" x14ac:dyDescent="0.2">
      <c r="M9166" s="2"/>
    </row>
    <row r="9167" spans="6:22" x14ac:dyDescent="0.2">
      <c r="M9167" s="2"/>
    </row>
    <row r="9168" spans="6:22" x14ac:dyDescent="0.2">
      <c r="M9168" s="2"/>
    </row>
    <row r="9169" spans="6:22" x14ac:dyDescent="0.2">
      <c r="M9169" s="2"/>
    </row>
    <row r="9170" spans="6:22" x14ac:dyDescent="0.2">
      <c r="F9170"/>
      <c r="M9170" s="2"/>
      <c r="N9170"/>
      <c r="O9170"/>
      <c r="U9170"/>
      <c r="V9170"/>
    </row>
    <row r="9171" spans="6:22" x14ac:dyDescent="0.2">
      <c r="F9171"/>
      <c r="M9171" s="2"/>
      <c r="N9171"/>
      <c r="O9171"/>
      <c r="U9171"/>
      <c r="V9171"/>
    </row>
    <row r="9172" spans="6:22" x14ac:dyDescent="0.2">
      <c r="F9172"/>
      <c r="M9172" s="2"/>
      <c r="N9172"/>
      <c r="O9172"/>
      <c r="U9172"/>
      <c r="V9172"/>
    </row>
    <row r="9173" spans="6:22" x14ac:dyDescent="0.2">
      <c r="F9173"/>
      <c r="M9173" s="2"/>
      <c r="N9173"/>
      <c r="O9173"/>
      <c r="U9173"/>
      <c r="V9173"/>
    </row>
    <row r="9174" spans="6:22" x14ac:dyDescent="0.2">
      <c r="F9174"/>
      <c r="M9174" s="2"/>
      <c r="N9174"/>
      <c r="O9174"/>
      <c r="U9174"/>
      <c r="V9174"/>
    </row>
    <row r="9175" spans="6:22" x14ac:dyDescent="0.2">
      <c r="M9175" s="2"/>
    </row>
    <row r="9176" spans="6:22" x14ac:dyDescent="0.2">
      <c r="M9176" s="2"/>
    </row>
    <row r="9177" spans="6:22" x14ac:dyDescent="0.2">
      <c r="M9177" s="2"/>
    </row>
    <row r="9178" spans="6:22" x14ac:dyDescent="0.2">
      <c r="M9178" s="2"/>
    </row>
    <row r="9179" spans="6:22" x14ac:dyDescent="0.2">
      <c r="M9179" s="2"/>
    </row>
    <row r="9180" spans="6:22" x14ac:dyDescent="0.2">
      <c r="M9180" s="2"/>
    </row>
    <row r="9181" spans="6:22" x14ac:dyDescent="0.2">
      <c r="M9181" s="2"/>
    </row>
    <row r="9182" spans="6:22" x14ac:dyDescent="0.2">
      <c r="M9182" s="2"/>
    </row>
    <row r="9183" spans="6:22" x14ac:dyDescent="0.2">
      <c r="M9183" s="2"/>
    </row>
    <row r="9184" spans="6:22" x14ac:dyDescent="0.2">
      <c r="M9184" s="2"/>
    </row>
    <row r="9185" spans="6:22" x14ac:dyDescent="0.2">
      <c r="M9185" s="2"/>
    </row>
    <row r="9186" spans="6:22" x14ac:dyDescent="0.2">
      <c r="M9186" s="2"/>
    </row>
    <row r="9187" spans="6:22" x14ac:dyDescent="0.2">
      <c r="M9187" s="2"/>
    </row>
    <row r="9188" spans="6:22" x14ac:dyDescent="0.2">
      <c r="M9188" s="2"/>
    </row>
    <row r="9189" spans="6:22" x14ac:dyDescent="0.2">
      <c r="M9189" s="2"/>
    </row>
    <row r="9190" spans="6:22" x14ac:dyDescent="0.2">
      <c r="F9190"/>
      <c r="M9190" s="2"/>
      <c r="N9190"/>
      <c r="O9190"/>
      <c r="U9190"/>
      <c r="V9190"/>
    </row>
    <row r="9191" spans="6:22" x14ac:dyDescent="0.2">
      <c r="F9191"/>
      <c r="M9191" s="2"/>
      <c r="N9191"/>
      <c r="O9191"/>
      <c r="U9191"/>
      <c r="V9191"/>
    </row>
    <row r="9192" spans="6:22" x14ac:dyDescent="0.2">
      <c r="F9192"/>
      <c r="M9192" s="2"/>
      <c r="N9192"/>
      <c r="O9192"/>
      <c r="U9192"/>
      <c r="V9192"/>
    </row>
    <row r="9193" spans="6:22" x14ac:dyDescent="0.2">
      <c r="M9193" s="2"/>
    </row>
    <row r="9194" spans="6:22" x14ac:dyDescent="0.2">
      <c r="M9194" s="2"/>
    </row>
    <row r="9195" spans="6:22" x14ac:dyDescent="0.2">
      <c r="M9195" s="2"/>
    </row>
    <row r="9196" spans="6:22" x14ac:dyDescent="0.2">
      <c r="M9196" s="2"/>
    </row>
    <row r="9197" spans="6:22" x14ac:dyDescent="0.2">
      <c r="M9197" s="2"/>
    </row>
    <row r="9198" spans="6:22" x14ac:dyDescent="0.2">
      <c r="M9198" s="2"/>
    </row>
    <row r="9199" spans="6:22" x14ac:dyDescent="0.2">
      <c r="M9199" s="2"/>
    </row>
    <row r="9200" spans="6:22" x14ac:dyDescent="0.2">
      <c r="M9200" s="2"/>
    </row>
    <row r="9201" spans="6:22" x14ac:dyDescent="0.2">
      <c r="M9201" s="2"/>
    </row>
    <row r="9202" spans="6:22" x14ac:dyDescent="0.2">
      <c r="F9202"/>
      <c r="M9202" s="2"/>
      <c r="N9202"/>
      <c r="O9202"/>
      <c r="U9202"/>
      <c r="V9202"/>
    </row>
    <row r="9203" spans="6:22" x14ac:dyDescent="0.2">
      <c r="F9203"/>
      <c r="M9203" s="2"/>
      <c r="N9203"/>
      <c r="O9203"/>
      <c r="U9203"/>
      <c r="V9203"/>
    </row>
    <row r="9204" spans="6:22" x14ac:dyDescent="0.2">
      <c r="M9204" s="2"/>
    </row>
    <row r="9205" spans="6:22" x14ac:dyDescent="0.2">
      <c r="F9205"/>
      <c r="M9205" s="2"/>
      <c r="N9205"/>
      <c r="O9205"/>
      <c r="U9205"/>
      <c r="V9205"/>
    </row>
    <row r="9206" spans="6:22" x14ac:dyDescent="0.2">
      <c r="F9206"/>
      <c r="M9206" s="2"/>
      <c r="N9206"/>
      <c r="O9206"/>
      <c r="U9206"/>
      <c r="V9206"/>
    </row>
    <row r="9207" spans="6:22" x14ac:dyDescent="0.2">
      <c r="F9207"/>
      <c r="M9207" s="2"/>
      <c r="N9207"/>
      <c r="O9207"/>
      <c r="U9207"/>
      <c r="V9207"/>
    </row>
    <row r="9208" spans="6:22" x14ac:dyDescent="0.2">
      <c r="F9208"/>
      <c r="M9208" s="2"/>
      <c r="N9208"/>
      <c r="O9208"/>
      <c r="U9208"/>
      <c r="V9208"/>
    </row>
    <row r="9209" spans="6:22" x14ac:dyDescent="0.2">
      <c r="F9209"/>
      <c r="M9209" s="2"/>
      <c r="N9209"/>
      <c r="O9209"/>
      <c r="U9209"/>
      <c r="V9209"/>
    </row>
    <row r="9210" spans="6:22" x14ac:dyDescent="0.2">
      <c r="M9210" s="2"/>
    </row>
    <row r="9211" spans="6:22" x14ac:dyDescent="0.2">
      <c r="M9211" s="2"/>
    </row>
    <row r="9212" spans="6:22" x14ac:dyDescent="0.2">
      <c r="M9212" s="2"/>
    </row>
    <row r="9213" spans="6:22" x14ac:dyDescent="0.2">
      <c r="M9213" s="2"/>
    </row>
    <row r="9214" spans="6:22" x14ac:dyDescent="0.2">
      <c r="M9214" s="2"/>
    </row>
    <row r="9215" spans="6:22" x14ac:dyDescent="0.2">
      <c r="M9215" s="2"/>
    </row>
    <row r="9216" spans="6:22" x14ac:dyDescent="0.2">
      <c r="M9216" s="2"/>
    </row>
    <row r="9217" spans="6:22" x14ac:dyDescent="0.2">
      <c r="M9217" s="2"/>
    </row>
    <row r="9218" spans="6:22" x14ac:dyDescent="0.2">
      <c r="M9218" s="2"/>
    </row>
    <row r="9219" spans="6:22" x14ac:dyDescent="0.2">
      <c r="M9219" s="2"/>
    </row>
    <row r="9220" spans="6:22" x14ac:dyDescent="0.2">
      <c r="M9220" s="2"/>
    </row>
    <row r="9221" spans="6:22" x14ac:dyDescent="0.2">
      <c r="M9221" s="2"/>
    </row>
    <row r="9222" spans="6:22" x14ac:dyDescent="0.2">
      <c r="M9222" s="2"/>
    </row>
    <row r="9223" spans="6:22" x14ac:dyDescent="0.2">
      <c r="M9223" s="2"/>
    </row>
    <row r="9224" spans="6:22" x14ac:dyDescent="0.2">
      <c r="M9224" s="2"/>
    </row>
    <row r="9225" spans="6:22" x14ac:dyDescent="0.2">
      <c r="F9225"/>
      <c r="M9225" s="2"/>
      <c r="N9225"/>
      <c r="O9225"/>
      <c r="U9225"/>
      <c r="V9225"/>
    </row>
    <row r="9226" spans="6:22" x14ac:dyDescent="0.2">
      <c r="F9226"/>
      <c r="M9226" s="2"/>
      <c r="N9226"/>
      <c r="O9226"/>
      <c r="U9226"/>
      <c r="V9226"/>
    </row>
    <row r="9227" spans="6:22" x14ac:dyDescent="0.2">
      <c r="F9227"/>
      <c r="M9227" s="2"/>
      <c r="N9227"/>
      <c r="O9227"/>
      <c r="U9227"/>
      <c r="V9227"/>
    </row>
    <row r="9228" spans="6:22" x14ac:dyDescent="0.2">
      <c r="M9228" s="2"/>
    </row>
    <row r="9229" spans="6:22" x14ac:dyDescent="0.2">
      <c r="M9229" s="2"/>
    </row>
    <row r="9230" spans="6:22" x14ac:dyDescent="0.2">
      <c r="M9230" s="2"/>
    </row>
    <row r="9231" spans="6:22" x14ac:dyDescent="0.2">
      <c r="M9231" s="2"/>
    </row>
    <row r="9232" spans="6:22" x14ac:dyDescent="0.2">
      <c r="M9232" s="2"/>
    </row>
    <row r="9233" spans="6:22" x14ac:dyDescent="0.2">
      <c r="M9233" s="2"/>
    </row>
    <row r="9234" spans="6:22" x14ac:dyDescent="0.2">
      <c r="M9234" s="2"/>
    </row>
    <row r="9235" spans="6:22" x14ac:dyDescent="0.2">
      <c r="M9235" s="2"/>
    </row>
    <row r="9236" spans="6:22" x14ac:dyDescent="0.2">
      <c r="M9236" s="2"/>
    </row>
    <row r="9237" spans="6:22" x14ac:dyDescent="0.2">
      <c r="M9237" s="2"/>
    </row>
    <row r="9238" spans="6:22" x14ac:dyDescent="0.2">
      <c r="M9238" s="2"/>
    </row>
    <row r="9239" spans="6:22" x14ac:dyDescent="0.2">
      <c r="M9239" s="2"/>
    </row>
    <row r="9240" spans="6:22" x14ac:dyDescent="0.2">
      <c r="M9240" s="2"/>
    </row>
    <row r="9241" spans="6:22" x14ac:dyDescent="0.2">
      <c r="M9241" s="2"/>
    </row>
    <row r="9242" spans="6:22" x14ac:dyDescent="0.2">
      <c r="F9242"/>
      <c r="M9242" s="2"/>
      <c r="N9242"/>
      <c r="O9242"/>
      <c r="U9242"/>
      <c r="V9242"/>
    </row>
    <row r="9243" spans="6:22" x14ac:dyDescent="0.2">
      <c r="M9243" s="2"/>
    </row>
    <row r="9244" spans="6:22" x14ac:dyDescent="0.2">
      <c r="M9244" s="2"/>
    </row>
    <row r="9245" spans="6:22" x14ac:dyDescent="0.2">
      <c r="M9245" s="2"/>
    </row>
    <row r="9246" spans="6:22" x14ac:dyDescent="0.2">
      <c r="M9246" s="2"/>
    </row>
    <row r="9247" spans="6:22" x14ac:dyDescent="0.2">
      <c r="M9247" s="2"/>
    </row>
    <row r="9248" spans="6:22" x14ac:dyDescent="0.2">
      <c r="M9248" s="2"/>
    </row>
    <row r="9249" spans="6:22" x14ac:dyDescent="0.2">
      <c r="M9249" s="2"/>
    </row>
    <row r="9250" spans="6:22" x14ac:dyDescent="0.2">
      <c r="M9250" s="2"/>
    </row>
    <row r="9251" spans="6:22" x14ac:dyDescent="0.2">
      <c r="M9251" s="2"/>
    </row>
    <row r="9252" spans="6:22" x14ac:dyDescent="0.2">
      <c r="M9252" s="2"/>
    </row>
    <row r="9253" spans="6:22" x14ac:dyDescent="0.2">
      <c r="M9253" s="2"/>
    </row>
    <row r="9254" spans="6:22" x14ac:dyDescent="0.2">
      <c r="M9254" s="2"/>
    </row>
    <row r="9255" spans="6:22" x14ac:dyDescent="0.2">
      <c r="M9255" s="2"/>
    </row>
    <row r="9256" spans="6:22" x14ac:dyDescent="0.2">
      <c r="M9256" s="2"/>
    </row>
    <row r="9257" spans="6:22" x14ac:dyDescent="0.2">
      <c r="M9257" s="2"/>
    </row>
    <row r="9258" spans="6:22" x14ac:dyDescent="0.2">
      <c r="F9258"/>
      <c r="M9258" s="2"/>
      <c r="N9258"/>
      <c r="O9258"/>
      <c r="U9258"/>
      <c r="V9258"/>
    </row>
    <row r="9259" spans="6:22" x14ac:dyDescent="0.2">
      <c r="M9259" s="2"/>
    </row>
    <row r="9260" spans="6:22" x14ac:dyDescent="0.2">
      <c r="F9260"/>
      <c r="M9260" s="2"/>
      <c r="N9260"/>
      <c r="O9260"/>
      <c r="U9260"/>
      <c r="V9260"/>
    </row>
    <row r="9261" spans="6:22" x14ac:dyDescent="0.2">
      <c r="M9261" s="2"/>
    </row>
    <row r="9262" spans="6:22" x14ac:dyDescent="0.2">
      <c r="M9262" s="2"/>
    </row>
    <row r="9263" spans="6:22" x14ac:dyDescent="0.2">
      <c r="M9263" s="2"/>
    </row>
    <row r="9264" spans="6:22" x14ac:dyDescent="0.2">
      <c r="M9264" s="2"/>
    </row>
    <row r="9265" spans="13:13" x14ac:dyDescent="0.2">
      <c r="M9265" s="2"/>
    </row>
    <row r="9266" spans="13:13" x14ac:dyDescent="0.2">
      <c r="M9266" s="2"/>
    </row>
    <row r="9267" spans="13:13" x14ac:dyDescent="0.2">
      <c r="M9267" s="2"/>
    </row>
    <row r="9268" spans="13:13" x14ac:dyDescent="0.2">
      <c r="M9268" s="2"/>
    </row>
    <row r="9269" spans="13:13" x14ac:dyDescent="0.2">
      <c r="M9269" s="2"/>
    </row>
    <row r="9270" spans="13:13" x14ac:dyDescent="0.2">
      <c r="M9270" s="2"/>
    </row>
    <row r="9271" spans="13:13" x14ac:dyDescent="0.2">
      <c r="M9271" s="2"/>
    </row>
    <row r="9272" spans="13:13" x14ac:dyDescent="0.2">
      <c r="M9272" s="2"/>
    </row>
    <row r="9273" spans="13:13" x14ac:dyDescent="0.2">
      <c r="M9273" s="2"/>
    </row>
    <row r="9274" spans="13:13" x14ac:dyDescent="0.2">
      <c r="M9274" s="2"/>
    </row>
    <row r="9275" spans="13:13" x14ac:dyDescent="0.2">
      <c r="M9275" s="2"/>
    </row>
    <row r="9276" spans="13:13" x14ac:dyDescent="0.2">
      <c r="M9276" s="2"/>
    </row>
    <row r="9277" spans="13:13" x14ac:dyDescent="0.2">
      <c r="M9277" s="2"/>
    </row>
    <row r="9278" spans="13:13" x14ac:dyDescent="0.2">
      <c r="M9278" s="2"/>
    </row>
    <row r="9279" spans="13:13" x14ac:dyDescent="0.2">
      <c r="M9279" s="2"/>
    </row>
    <row r="9280" spans="13:13" x14ac:dyDescent="0.2">
      <c r="M9280" s="2"/>
    </row>
    <row r="9281" spans="6:22" x14ac:dyDescent="0.2">
      <c r="M9281" s="2"/>
    </row>
    <row r="9282" spans="6:22" x14ac:dyDescent="0.2">
      <c r="M9282" s="2"/>
    </row>
    <row r="9283" spans="6:22" x14ac:dyDescent="0.2">
      <c r="M9283" s="2"/>
    </row>
    <row r="9284" spans="6:22" x14ac:dyDescent="0.2">
      <c r="M9284" s="2"/>
    </row>
    <row r="9285" spans="6:22" x14ac:dyDescent="0.2">
      <c r="M9285" s="2"/>
    </row>
    <row r="9286" spans="6:22" x14ac:dyDescent="0.2">
      <c r="F9286"/>
      <c r="M9286" s="2"/>
      <c r="N9286"/>
      <c r="O9286"/>
      <c r="U9286"/>
      <c r="V9286"/>
    </row>
    <row r="9287" spans="6:22" x14ac:dyDescent="0.2">
      <c r="M9287" s="2"/>
    </row>
    <row r="9288" spans="6:22" x14ac:dyDescent="0.2">
      <c r="M9288" s="2"/>
    </row>
    <row r="9289" spans="6:22" x14ac:dyDescent="0.2">
      <c r="M9289" s="2"/>
    </row>
    <row r="9290" spans="6:22" x14ac:dyDescent="0.2">
      <c r="M9290" s="2"/>
    </row>
    <row r="9291" spans="6:22" x14ac:dyDescent="0.2">
      <c r="M9291" s="2"/>
    </row>
    <row r="9292" spans="6:22" x14ac:dyDescent="0.2">
      <c r="M9292" s="2"/>
    </row>
    <row r="9293" spans="6:22" x14ac:dyDescent="0.2">
      <c r="M9293" s="2"/>
    </row>
    <row r="9294" spans="6:22" x14ac:dyDescent="0.2">
      <c r="M9294" s="2"/>
    </row>
    <row r="9295" spans="6:22" x14ac:dyDescent="0.2">
      <c r="M9295" s="2"/>
    </row>
    <row r="9296" spans="6:22" x14ac:dyDescent="0.2">
      <c r="M9296" s="2"/>
    </row>
    <row r="9297" spans="6:22" x14ac:dyDescent="0.2">
      <c r="M9297" s="2"/>
    </row>
    <row r="9298" spans="6:22" x14ac:dyDescent="0.2">
      <c r="M9298" s="2"/>
    </row>
    <row r="9299" spans="6:22" x14ac:dyDescent="0.2">
      <c r="F9299"/>
      <c r="M9299" s="2"/>
      <c r="N9299"/>
      <c r="O9299"/>
      <c r="U9299"/>
      <c r="V9299"/>
    </row>
    <row r="9300" spans="6:22" x14ac:dyDescent="0.2">
      <c r="M9300" s="2"/>
    </row>
    <row r="9301" spans="6:22" x14ac:dyDescent="0.2">
      <c r="M9301" s="2"/>
    </row>
    <row r="9302" spans="6:22" x14ac:dyDescent="0.2">
      <c r="M9302" s="2"/>
    </row>
    <row r="9303" spans="6:22" x14ac:dyDescent="0.2">
      <c r="M9303" s="2"/>
    </row>
    <row r="9304" spans="6:22" x14ac:dyDescent="0.2">
      <c r="M9304" s="2"/>
    </row>
    <row r="9305" spans="6:22" x14ac:dyDescent="0.2">
      <c r="M9305" s="2"/>
    </row>
    <row r="9306" spans="6:22" x14ac:dyDescent="0.2">
      <c r="M9306" s="2"/>
    </row>
    <row r="9307" spans="6:22" x14ac:dyDescent="0.2">
      <c r="M9307" s="2"/>
    </row>
    <row r="9308" spans="6:22" x14ac:dyDescent="0.2">
      <c r="M9308" s="2"/>
    </row>
    <row r="9309" spans="6:22" x14ac:dyDescent="0.2">
      <c r="M9309" s="2"/>
    </row>
    <row r="9310" spans="6:22" x14ac:dyDescent="0.2">
      <c r="M9310" s="2"/>
    </row>
    <row r="9311" spans="6:22" x14ac:dyDescent="0.2">
      <c r="M9311" s="2"/>
    </row>
    <row r="9312" spans="6:22" x14ac:dyDescent="0.2">
      <c r="M9312" s="2"/>
    </row>
    <row r="9313" spans="6:22" x14ac:dyDescent="0.2">
      <c r="M9313" s="2"/>
    </row>
    <row r="9314" spans="6:22" x14ac:dyDescent="0.2">
      <c r="M9314" s="2"/>
    </row>
    <row r="9315" spans="6:22" x14ac:dyDescent="0.2">
      <c r="M9315" s="2"/>
    </row>
    <row r="9316" spans="6:22" x14ac:dyDescent="0.2">
      <c r="F9316"/>
      <c r="M9316" s="2"/>
      <c r="N9316"/>
      <c r="O9316"/>
      <c r="U9316"/>
      <c r="V9316"/>
    </row>
    <row r="9317" spans="6:22" x14ac:dyDescent="0.2">
      <c r="F9317"/>
      <c r="M9317" s="2"/>
      <c r="N9317"/>
      <c r="O9317"/>
      <c r="U9317"/>
      <c r="V9317"/>
    </row>
    <row r="9318" spans="6:22" x14ac:dyDescent="0.2">
      <c r="M9318" s="2"/>
    </row>
    <row r="9319" spans="6:22" x14ac:dyDescent="0.2">
      <c r="M9319" s="2"/>
    </row>
    <row r="9320" spans="6:22" x14ac:dyDescent="0.2">
      <c r="M9320" s="2"/>
    </row>
    <row r="9321" spans="6:22" x14ac:dyDescent="0.2">
      <c r="M9321" s="2"/>
    </row>
    <row r="9322" spans="6:22" x14ac:dyDescent="0.2">
      <c r="M9322" s="2"/>
    </row>
    <row r="9323" spans="6:22" x14ac:dyDescent="0.2">
      <c r="M9323" s="2"/>
    </row>
    <row r="9324" spans="6:22" x14ac:dyDescent="0.2">
      <c r="M9324" s="2"/>
    </row>
    <row r="9325" spans="6:22" x14ac:dyDescent="0.2">
      <c r="M9325" s="2"/>
    </row>
    <row r="9326" spans="6:22" x14ac:dyDescent="0.2">
      <c r="M9326" s="2"/>
    </row>
    <row r="9327" spans="6:22" x14ac:dyDescent="0.2">
      <c r="M9327" s="2"/>
    </row>
    <row r="9328" spans="6:22" x14ac:dyDescent="0.2">
      <c r="M9328" s="2"/>
    </row>
    <row r="9329" spans="6:22" x14ac:dyDescent="0.2">
      <c r="M9329" s="2"/>
    </row>
    <row r="9330" spans="6:22" x14ac:dyDescent="0.2">
      <c r="M9330" s="2"/>
    </row>
    <row r="9331" spans="6:22" x14ac:dyDescent="0.2">
      <c r="M9331" s="2"/>
    </row>
    <row r="9332" spans="6:22" x14ac:dyDescent="0.2">
      <c r="M9332" s="2"/>
    </row>
    <row r="9333" spans="6:22" x14ac:dyDescent="0.2">
      <c r="M9333" s="2"/>
    </row>
    <row r="9334" spans="6:22" x14ac:dyDescent="0.2">
      <c r="M9334" s="2"/>
    </row>
    <row r="9335" spans="6:22" x14ac:dyDescent="0.2">
      <c r="M9335" s="2"/>
    </row>
    <row r="9336" spans="6:22" x14ac:dyDescent="0.2">
      <c r="M9336" s="2"/>
    </row>
    <row r="9337" spans="6:22" x14ac:dyDescent="0.2">
      <c r="M9337" s="2"/>
    </row>
    <row r="9338" spans="6:22" x14ac:dyDescent="0.2">
      <c r="M9338" s="2"/>
    </row>
    <row r="9339" spans="6:22" x14ac:dyDescent="0.2">
      <c r="M9339" s="2"/>
    </row>
    <row r="9340" spans="6:22" x14ac:dyDescent="0.2">
      <c r="M9340" s="2"/>
    </row>
    <row r="9341" spans="6:22" x14ac:dyDescent="0.2">
      <c r="F9341"/>
      <c r="M9341" s="2"/>
      <c r="N9341"/>
      <c r="O9341"/>
      <c r="U9341"/>
      <c r="V9341"/>
    </row>
    <row r="9342" spans="6:22" x14ac:dyDescent="0.2">
      <c r="F9342"/>
      <c r="M9342" s="2"/>
      <c r="N9342"/>
      <c r="O9342"/>
      <c r="U9342"/>
      <c r="V9342"/>
    </row>
    <row r="9343" spans="6:22" x14ac:dyDescent="0.2">
      <c r="M9343" s="2"/>
    </row>
    <row r="9344" spans="6:22" x14ac:dyDescent="0.2">
      <c r="M9344" s="2"/>
    </row>
    <row r="9345" spans="6:22" x14ac:dyDescent="0.2">
      <c r="M9345" s="2"/>
    </row>
    <row r="9346" spans="6:22" x14ac:dyDescent="0.2">
      <c r="M9346" s="2"/>
    </row>
    <row r="9347" spans="6:22" x14ac:dyDescent="0.2">
      <c r="M9347" s="2"/>
    </row>
    <row r="9348" spans="6:22" x14ac:dyDescent="0.2">
      <c r="F9348"/>
      <c r="M9348" s="2"/>
      <c r="N9348"/>
      <c r="O9348"/>
      <c r="U9348"/>
      <c r="V9348"/>
    </row>
    <row r="9349" spans="6:22" x14ac:dyDescent="0.2">
      <c r="F9349"/>
      <c r="M9349" s="2"/>
      <c r="N9349"/>
      <c r="O9349"/>
      <c r="U9349"/>
      <c r="V9349"/>
    </row>
    <row r="9350" spans="6:22" x14ac:dyDescent="0.2">
      <c r="M9350" s="2"/>
    </row>
    <row r="9351" spans="6:22" x14ac:dyDescent="0.2">
      <c r="M9351" s="2"/>
    </row>
    <row r="9352" spans="6:22" x14ac:dyDescent="0.2">
      <c r="M9352" s="2"/>
    </row>
    <row r="9353" spans="6:22" x14ac:dyDescent="0.2">
      <c r="M9353" s="2"/>
    </row>
    <row r="9354" spans="6:22" x14ac:dyDescent="0.2">
      <c r="M9354" s="2"/>
    </row>
    <row r="9355" spans="6:22" x14ac:dyDescent="0.2">
      <c r="M9355" s="2"/>
    </row>
    <row r="9356" spans="6:22" x14ac:dyDescent="0.2">
      <c r="M9356" s="2"/>
    </row>
    <row r="9357" spans="6:22" x14ac:dyDescent="0.2">
      <c r="M9357" s="2"/>
    </row>
    <row r="9358" spans="6:22" x14ac:dyDescent="0.2">
      <c r="M9358" s="2"/>
    </row>
    <row r="9359" spans="6:22" x14ac:dyDescent="0.2">
      <c r="M9359" s="2"/>
    </row>
    <row r="9360" spans="6:22" x14ac:dyDescent="0.2">
      <c r="M9360" s="2"/>
    </row>
    <row r="9361" spans="6:22" x14ac:dyDescent="0.2">
      <c r="M9361" s="2"/>
    </row>
    <row r="9362" spans="6:22" x14ac:dyDescent="0.2">
      <c r="M9362" s="2"/>
    </row>
    <row r="9363" spans="6:22" x14ac:dyDescent="0.2">
      <c r="M9363" s="2"/>
    </row>
    <row r="9364" spans="6:22" x14ac:dyDescent="0.2">
      <c r="M9364" s="2"/>
    </row>
    <row r="9365" spans="6:22" x14ac:dyDescent="0.2">
      <c r="M9365" s="2"/>
    </row>
    <row r="9366" spans="6:22" x14ac:dyDescent="0.2">
      <c r="F9366"/>
      <c r="M9366" s="2"/>
      <c r="N9366"/>
      <c r="O9366"/>
      <c r="U9366"/>
      <c r="V9366"/>
    </row>
    <row r="9367" spans="6:22" x14ac:dyDescent="0.2">
      <c r="M9367" s="2"/>
    </row>
    <row r="9368" spans="6:22" x14ac:dyDescent="0.2">
      <c r="M9368" s="2"/>
    </row>
    <row r="9369" spans="6:22" x14ac:dyDescent="0.2">
      <c r="F9369"/>
      <c r="M9369" s="2"/>
      <c r="N9369"/>
      <c r="O9369"/>
      <c r="U9369"/>
      <c r="V9369"/>
    </row>
    <row r="9370" spans="6:22" x14ac:dyDescent="0.2">
      <c r="F9370"/>
      <c r="M9370" s="2"/>
      <c r="N9370"/>
      <c r="O9370"/>
      <c r="U9370"/>
      <c r="V9370"/>
    </row>
    <row r="9371" spans="6:22" x14ac:dyDescent="0.2">
      <c r="F9371"/>
      <c r="M9371" s="2"/>
      <c r="N9371"/>
      <c r="O9371"/>
      <c r="U9371"/>
      <c r="V9371"/>
    </row>
    <row r="9372" spans="6:22" x14ac:dyDescent="0.2">
      <c r="F9372"/>
      <c r="M9372" s="2"/>
      <c r="N9372"/>
      <c r="O9372"/>
      <c r="U9372"/>
      <c r="V9372"/>
    </row>
    <row r="9373" spans="6:22" x14ac:dyDescent="0.2">
      <c r="F9373"/>
      <c r="M9373" s="2"/>
      <c r="N9373"/>
      <c r="O9373"/>
      <c r="U9373"/>
      <c r="V9373"/>
    </row>
    <row r="9374" spans="6:22" x14ac:dyDescent="0.2">
      <c r="M9374" s="2"/>
    </row>
    <row r="9375" spans="6:22" x14ac:dyDescent="0.2">
      <c r="M9375" s="2"/>
    </row>
    <row r="9376" spans="6:22" x14ac:dyDescent="0.2">
      <c r="M9376" s="2"/>
    </row>
    <row r="9377" spans="6:22" x14ac:dyDescent="0.2">
      <c r="M9377" s="2"/>
    </row>
    <row r="9378" spans="6:22" x14ac:dyDescent="0.2">
      <c r="M9378" s="2"/>
    </row>
    <row r="9379" spans="6:22" x14ac:dyDescent="0.2">
      <c r="M9379" s="2"/>
    </row>
    <row r="9380" spans="6:22" x14ac:dyDescent="0.2">
      <c r="M9380" s="2"/>
    </row>
    <row r="9381" spans="6:22" x14ac:dyDescent="0.2">
      <c r="M9381" s="2"/>
    </row>
    <row r="9382" spans="6:22" x14ac:dyDescent="0.2">
      <c r="M9382" s="2"/>
    </row>
    <row r="9383" spans="6:22" x14ac:dyDescent="0.2">
      <c r="M9383" s="2"/>
    </row>
    <row r="9384" spans="6:22" x14ac:dyDescent="0.2">
      <c r="M9384" s="2"/>
    </row>
    <row r="9385" spans="6:22" x14ac:dyDescent="0.2">
      <c r="F9385"/>
      <c r="M9385" s="2"/>
      <c r="N9385"/>
      <c r="O9385"/>
      <c r="U9385"/>
      <c r="V9385"/>
    </row>
    <row r="9386" spans="6:22" x14ac:dyDescent="0.2">
      <c r="M9386" s="2"/>
    </row>
    <row r="9387" spans="6:22" x14ac:dyDescent="0.2">
      <c r="M9387" s="2"/>
    </row>
    <row r="9388" spans="6:22" x14ac:dyDescent="0.2">
      <c r="F9388"/>
      <c r="M9388" s="2"/>
      <c r="N9388"/>
      <c r="O9388"/>
      <c r="U9388"/>
      <c r="V9388"/>
    </row>
    <row r="9389" spans="6:22" x14ac:dyDescent="0.2">
      <c r="F9389"/>
      <c r="M9389" s="2"/>
      <c r="N9389"/>
      <c r="O9389"/>
      <c r="U9389"/>
      <c r="V9389"/>
    </row>
    <row r="9390" spans="6:22" x14ac:dyDescent="0.2">
      <c r="F9390"/>
      <c r="M9390" s="2"/>
      <c r="N9390"/>
      <c r="O9390"/>
      <c r="U9390"/>
      <c r="V9390"/>
    </row>
    <row r="9391" spans="6:22" x14ac:dyDescent="0.2">
      <c r="F9391"/>
      <c r="M9391" s="2"/>
      <c r="N9391"/>
      <c r="O9391"/>
      <c r="U9391"/>
      <c r="V9391"/>
    </row>
    <row r="9392" spans="6:22" x14ac:dyDescent="0.2">
      <c r="F9392"/>
      <c r="M9392" s="2"/>
      <c r="N9392"/>
      <c r="O9392"/>
      <c r="U9392"/>
      <c r="V9392"/>
    </row>
    <row r="9393" spans="6:22" x14ac:dyDescent="0.2">
      <c r="F9393"/>
      <c r="M9393" s="2"/>
      <c r="N9393"/>
      <c r="O9393"/>
      <c r="U9393"/>
      <c r="V9393"/>
    </row>
    <row r="9394" spans="6:22" x14ac:dyDescent="0.2">
      <c r="M9394" s="2"/>
    </row>
    <row r="9395" spans="6:22" x14ac:dyDescent="0.2">
      <c r="M9395" s="2"/>
    </row>
    <row r="9396" spans="6:22" x14ac:dyDescent="0.2">
      <c r="M9396" s="2"/>
    </row>
    <row r="9397" spans="6:22" x14ac:dyDescent="0.2">
      <c r="M9397" s="2"/>
    </row>
    <row r="9398" spans="6:22" x14ac:dyDescent="0.2">
      <c r="M9398" s="2"/>
    </row>
    <row r="9399" spans="6:22" x14ac:dyDescent="0.2">
      <c r="F9399"/>
      <c r="M9399" s="2"/>
      <c r="N9399"/>
      <c r="O9399"/>
      <c r="U9399"/>
      <c r="V9399"/>
    </row>
    <row r="9400" spans="6:22" x14ac:dyDescent="0.2">
      <c r="M9400" s="2"/>
    </row>
    <row r="9401" spans="6:22" x14ac:dyDescent="0.2">
      <c r="M9401" s="2"/>
    </row>
    <row r="9402" spans="6:22" x14ac:dyDescent="0.2">
      <c r="M9402" s="2"/>
    </row>
    <row r="9403" spans="6:22" x14ac:dyDescent="0.2">
      <c r="M9403" s="2"/>
    </row>
    <row r="9404" spans="6:22" x14ac:dyDescent="0.2">
      <c r="M9404" s="2"/>
    </row>
    <row r="9405" spans="6:22" x14ac:dyDescent="0.2">
      <c r="M9405" s="2"/>
    </row>
    <row r="9406" spans="6:22" x14ac:dyDescent="0.2">
      <c r="M9406" s="2"/>
    </row>
    <row r="9407" spans="6:22" x14ac:dyDescent="0.2">
      <c r="M9407" s="2"/>
    </row>
    <row r="9408" spans="6:22" x14ac:dyDescent="0.2">
      <c r="M9408" s="2"/>
    </row>
    <row r="9409" spans="6:22" x14ac:dyDescent="0.2">
      <c r="F9409"/>
      <c r="M9409" s="2"/>
      <c r="N9409"/>
      <c r="O9409"/>
      <c r="U9409"/>
      <c r="V9409"/>
    </row>
    <row r="9410" spans="6:22" x14ac:dyDescent="0.2">
      <c r="F9410"/>
      <c r="M9410" s="2"/>
      <c r="N9410"/>
      <c r="O9410"/>
      <c r="U9410"/>
      <c r="V9410"/>
    </row>
    <row r="9411" spans="6:22" x14ac:dyDescent="0.2">
      <c r="F9411"/>
      <c r="M9411" s="2"/>
      <c r="N9411"/>
      <c r="O9411"/>
      <c r="U9411"/>
      <c r="V9411"/>
    </row>
    <row r="9412" spans="6:22" x14ac:dyDescent="0.2">
      <c r="M9412" s="2"/>
    </row>
    <row r="9413" spans="6:22" x14ac:dyDescent="0.2">
      <c r="M9413" s="2"/>
    </row>
    <row r="9414" spans="6:22" x14ac:dyDescent="0.2">
      <c r="M9414" s="2"/>
    </row>
    <row r="9415" spans="6:22" x14ac:dyDescent="0.2">
      <c r="M9415" s="2"/>
    </row>
    <row r="9416" spans="6:22" x14ac:dyDescent="0.2">
      <c r="M9416" s="2"/>
    </row>
    <row r="9417" spans="6:22" x14ac:dyDescent="0.2">
      <c r="M9417" s="2"/>
    </row>
    <row r="9418" spans="6:22" x14ac:dyDescent="0.2">
      <c r="M9418" s="2"/>
    </row>
    <row r="9419" spans="6:22" x14ac:dyDescent="0.2">
      <c r="M9419" s="2"/>
    </row>
    <row r="9420" spans="6:22" x14ac:dyDescent="0.2">
      <c r="M9420" s="2"/>
    </row>
    <row r="9421" spans="6:22" x14ac:dyDescent="0.2">
      <c r="M9421" s="2"/>
    </row>
    <row r="9422" spans="6:22" x14ac:dyDescent="0.2">
      <c r="M9422" s="2"/>
    </row>
    <row r="9423" spans="6:22" x14ac:dyDescent="0.2">
      <c r="M9423" s="2"/>
    </row>
    <row r="9424" spans="6:22" x14ac:dyDescent="0.2">
      <c r="M9424" s="2"/>
    </row>
    <row r="9425" spans="6:22" x14ac:dyDescent="0.2">
      <c r="M9425" s="2"/>
    </row>
    <row r="9426" spans="6:22" x14ac:dyDescent="0.2">
      <c r="M9426" s="2"/>
    </row>
    <row r="9427" spans="6:22" x14ac:dyDescent="0.2">
      <c r="M9427" s="2"/>
    </row>
    <row r="9428" spans="6:22" x14ac:dyDescent="0.2">
      <c r="F9428"/>
      <c r="M9428" s="2"/>
      <c r="N9428"/>
      <c r="O9428"/>
      <c r="U9428"/>
      <c r="V9428"/>
    </row>
    <row r="9429" spans="6:22" x14ac:dyDescent="0.2">
      <c r="F9429"/>
      <c r="M9429" s="2"/>
      <c r="N9429"/>
      <c r="O9429"/>
      <c r="U9429"/>
      <c r="V9429"/>
    </row>
    <row r="9430" spans="6:22" x14ac:dyDescent="0.2">
      <c r="F9430"/>
      <c r="M9430" s="2"/>
      <c r="N9430"/>
      <c r="O9430"/>
      <c r="U9430"/>
      <c r="V9430"/>
    </row>
    <row r="9431" spans="6:22" x14ac:dyDescent="0.2">
      <c r="M9431" s="2"/>
    </row>
    <row r="9432" spans="6:22" x14ac:dyDescent="0.2">
      <c r="M9432" s="2"/>
    </row>
    <row r="9433" spans="6:22" x14ac:dyDescent="0.2">
      <c r="M9433" s="2"/>
    </row>
    <row r="9434" spans="6:22" x14ac:dyDescent="0.2">
      <c r="M9434" s="2"/>
    </row>
    <row r="9435" spans="6:22" x14ac:dyDescent="0.2">
      <c r="M9435" s="2"/>
    </row>
    <row r="9436" spans="6:22" x14ac:dyDescent="0.2">
      <c r="M9436" s="2"/>
    </row>
    <row r="9437" spans="6:22" x14ac:dyDescent="0.2">
      <c r="M9437" s="2"/>
    </row>
    <row r="9438" spans="6:22" x14ac:dyDescent="0.2">
      <c r="M9438" s="2"/>
    </row>
    <row r="9439" spans="6:22" x14ac:dyDescent="0.2">
      <c r="M9439" s="2"/>
    </row>
    <row r="9440" spans="6:22" x14ac:dyDescent="0.2">
      <c r="M9440" s="2"/>
    </row>
    <row r="9441" spans="6:22" x14ac:dyDescent="0.2">
      <c r="M9441" s="2"/>
    </row>
    <row r="9442" spans="6:22" x14ac:dyDescent="0.2">
      <c r="M9442" s="2"/>
    </row>
    <row r="9443" spans="6:22" x14ac:dyDescent="0.2">
      <c r="M9443" s="2"/>
    </row>
    <row r="9444" spans="6:22" x14ac:dyDescent="0.2">
      <c r="M9444" s="2"/>
    </row>
    <row r="9445" spans="6:22" x14ac:dyDescent="0.2">
      <c r="F9445"/>
      <c r="M9445" s="2"/>
      <c r="N9445"/>
      <c r="O9445"/>
      <c r="U9445"/>
      <c r="V9445"/>
    </row>
    <row r="9446" spans="6:22" x14ac:dyDescent="0.2">
      <c r="F9446"/>
      <c r="M9446" s="2"/>
      <c r="N9446"/>
      <c r="O9446"/>
      <c r="U9446"/>
      <c r="V9446"/>
    </row>
    <row r="9447" spans="6:22" x14ac:dyDescent="0.2">
      <c r="F9447"/>
      <c r="M9447" s="2"/>
      <c r="N9447"/>
      <c r="O9447"/>
      <c r="U9447"/>
      <c r="V9447"/>
    </row>
    <row r="9448" spans="6:22" x14ac:dyDescent="0.2">
      <c r="F9448"/>
      <c r="M9448" s="2"/>
      <c r="N9448"/>
      <c r="O9448"/>
      <c r="U9448"/>
      <c r="V9448"/>
    </row>
    <row r="9449" spans="6:22" x14ac:dyDescent="0.2">
      <c r="F9449"/>
      <c r="M9449" s="2"/>
      <c r="N9449"/>
      <c r="O9449"/>
      <c r="U9449"/>
      <c r="V9449"/>
    </row>
    <row r="9450" spans="6:22" x14ac:dyDescent="0.2">
      <c r="F9450"/>
      <c r="M9450" s="2"/>
      <c r="N9450"/>
      <c r="O9450"/>
      <c r="U9450"/>
      <c r="V9450"/>
    </row>
    <row r="9451" spans="6:22" x14ac:dyDescent="0.2">
      <c r="F9451"/>
      <c r="M9451" s="2"/>
      <c r="N9451"/>
      <c r="O9451"/>
      <c r="U9451"/>
      <c r="V9451"/>
    </row>
    <row r="9452" spans="6:22" x14ac:dyDescent="0.2">
      <c r="F9452"/>
      <c r="M9452" s="2"/>
      <c r="N9452"/>
      <c r="O9452"/>
      <c r="U9452"/>
      <c r="V9452"/>
    </row>
    <row r="9453" spans="6:22" x14ac:dyDescent="0.2">
      <c r="M9453" s="2"/>
    </row>
    <row r="9454" spans="6:22" x14ac:dyDescent="0.2">
      <c r="M9454" s="2"/>
    </row>
    <row r="9455" spans="6:22" x14ac:dyDescent="0.2">
      <c r="M9455" s="2"/>
    </row>
    <row r="9456" spans="6:22" x14ac:dyDescent="0.2">
      <c r="M9456" s="2"/>
    </row>
    <row r="9457" spans="6:22" x14ac:dyDescent="0.2">
      <c r="M9457" s="2"/>
    </row>
    <row r="9458" spans="6:22" x14ac:dyDescent="0.2">
      <c r="M9458" s="2"/>
    </row>
    <row r="9459" spans="6:22" x14ac:dyDescent="0.2">
      <c r="M9459" s="2"/>
    </row>
    <row r="9460" spans="6:22" x14ac:dyDescent="0.2">
      <c r="M9460" s="2"/>
    </row>
    <row r="9461" spans="6:22" x14ac:dyDescent="0.2">
      <c r="M9461" s="2"/>
    </row>
    <row r="9462" spans="6:22" x14ac:dyDescent="0.2">
      <c r="M9462" s="2"/>
    </row>
    <row r="9463" spans="6:22" x14ac:dyDescent="0.2">
      <c r="M9463" s="2"/>
    </row>
    <row r="9464" spans="6:22" x14ac:dyDescent="0.2">
      <c r="M9464" s="2"/>
    </row>
    <row r="9465" spans="6:22" x14ac:dyDescent="0.2">
      <c r="M9465" s="2"/>
    </row>
    <row r="9466" spans="6:22" x14ac:dyDescent="0.2">
      <c r="M9466" s="2"/>
    </row>
    <row r="9467" spans="6:22" x14ac:dyDescent="0.2">
      <c r="F9467"/>
      <c r="M9467" s="2"/>
      <c r="N9467"/>
      <c r="O9467"/>
      <c r="U9467"/>
      <c r="V9467"/>
    </row>
    <row r="9468" spans="6:22" x14ac:dyDescent="0.2">
      <c r="F9468"/>
      <c r="M9468" s="2"/>
      <c r="N9468"/>
      <c r="O9468"/>
      <c r="U9468"/>
      <c r="V9468"/>
    </row>
    <row r="9469" spans="6:22" x14ac:dyDescent="0.2">
      <c r="F9469"/>
      <c r="M9469" s="2"/>
      <c r="N9469"/>
      <c r="O9469"/>
      <c r="U9469"/>
      <c r="V9469"/>
    </row>
    <row r="9470" spans="6:22" x14ac:dyDescent="0.2">
      <c r="F9470"/>
      <c r="M9470" s="2"/>
      <c r="N9470"/>
      <c r="O9470"/>
      <c r="U9470"/>
      <c r="V9470"/>
    </row>
    <row r="9471" spans="6:22" x14ac:dyDescent="0.2">
      <c r="F9471"/>
      <c r="M9471" s="2"/>
      <c r="N9471"/>
      <c r="O9471"/>
      <c r="U9471"/>
      <c r="V9471"/>
    </row>
    <row r="9472" spans="6:22" x14ac:dyDescent="0.2">
      <c r="F9472"/>
      <c r="M9472" s="2"/>
      <c r="N9472"/>
      <c r="O9472"/>
      <c r="U9472"/>
      <c r="V9472"/>
    </row>
    <row r="9473" spans="6:22" x14ac:dyDescent="0.2">
      <c r="F9473"/>
      <c r="M9473" s="2"/>
      <c r="N9473"/>
      <c r="O9473"/>
      <c r="U9473"/>
      <c r="V9473"/>
    </row>
    <row r="9474" spans="6:22" x14ac:dyDescent="0.2">
      <c r="F9474"/>
      <c r="M9474" s="2"/>
      <c r="N9474"/>
      <c r="O9474"/>
      <c r="U9474"/>
      <c r="V9474"/>
    </row>
    <row r="9475" spans="6:22" x14ac:dyDescent="0.2">
      <c r="M9475" s="2"/>
    </row>
    <row r="9476" spans="6:22" x14ac:dyDescent="0.2">
      <c r="M9476" s="2"/>
    </row>
    <row r="9477" spans="6:22" x14ac:dyDescent="0.2">
      <c r="M9477" s="2"/>
    </row>
    <row r="9478" spans="6:22" x14ac:dyDescent="0.2">
      <c r="M9478" s="2"/>
    </row>
    <row r="9479" spans="6:22" x14ac:dyDescent="0.2">
      <c r="M9479" s="2"/>
    </row>
    <row r="9480" spans="6:22" x14ac:dyDescent="0.2">
      <c r="M9480" s="2"/>
    </row>
    <row r="9481" spans="6:22" x14ac:dyDescent="0.2">
      <c r="M9481" s="2"/>
    </row>
    <row r="9482" spans="6:22" x14ac:dyDescent="0.2">
      <c r="M9482" s="2"/>
    </row>
    <row r="9483" spans="6:22" x14ac:dyDescent="0.2">
      <c r="M9483" s="2"/>
    </row>
    <row r="9484" spans="6:22" x14ac:dyDescent="0.2">
      <c r="M9484" s="2"/>
    </row>
    <row r="9485" spans="6:22" x14ac:dyDescent="0.2">
      <c r="M9485" s="2"/>
    </row>
    <row r="9486" spans="6:22" x14ac:dyDescent="0.2">
      <c r="M9486" s="2"/>
    </row>
    <row r="9487" spans="6:22" x14ac:dyDescent="0.2">
      <c r="M9487" s="2"/>
    </row>
    <row r="9488" spans="6:22" x14ac:dyDescent="0.2">
      <c r="M9488" s="2"/>
    </row>
    <row r="9489" spans="6:22" x14ac:dyDescent="0.2">
      <c r="F9489"/>
      <c r="M9489" s="2"/>
      <c r="N9489"/>
      <c r="O9489"/>
      <c r="U9489"/>
      <c r="V9489"/>
    </row>
    <row r="9490" spans="6:22" x14ac:dyDescent="0.2">
      <c r="F9490"/>
      <c r="M9490" s="2"/>
      <c r="N9490"/>
      <c r="O9490"/>
      <c r="U9490"/>
      <c r="V9490"/>
    </row>
    <row r="9491" spans="6:22" x14ac:dyDescent="0.2">
      <c r="F9491"/>
      <c r="M9491" s="2"/>
      <c r="N9491"/>
      <c r="O9491"/>
      <c r="U9491"/>
      <c r="V9491"/>
    </row>
    <row r="9492" spans="6:22" x14ac:dyDescent="0.2">
      <c r="F9492"/>
      <c r="M9492" s="2"/>
      <c r="N9492"/>
      <c r="O9492"/>
      <c r="U9492"/>
      <c r="V9492"/>
    </row>
    <row r="9493" spans="6:22" x14ac:dyDescent="0.2">
      <c r="F9493"/>
      <c r="M9493" s="2"/>
      <c r="N9493"/>
      <c r="O9493"/>
      <c r="U9493"/>
      <c r="V9493"/>
    </row>
    <row r="9494" spans="6:22" x14ac:dyDescent="0.2">
      <c r="F9494"/>
      <c r="M9494" s="2"/>
      <c r="N9494"/>
      <c r="O9494"/>
      <c r="U9494"/>
      <c r="V9494"/>
    </row>
    <row r="9495" spans="6:22" x14ac:dyDescent="0.2">
      <c r="F9495"/>
      <c r="M9495" s="2"/>
      <c r="N9495"/>
      <c r="O9495"/>
      <c r="U9495"/>
      <c r="V9495"/>
    </row>
    <row r="9496" spans="6:22" x14ac:dyDescent="0.2">
      <c r="F9496"/>
      <c r="M9496" s="2"/>
      <c r="N9496"/>
      <c r="O9496"/>
      <c r="U9496"/>
      <c r="V9496"/>
    </row>
    <row r="9497" spans="6:22" x14ac:dyDescent="0.2">
      <c r="M9497" s="2"/>
    </row>
    <row r="9498" spans="6:22" x14ac:dyDescent="0.2">
      <c r="M9498" s="2"/>
    </row>
    <row r="9499" spans="6:22" x14ac:dyDescent="0.2">
      <c r="M9499" s="2"/>
    </row>
    <row r="9500" spans="6:22" x14ac:dyDescent="0.2">
      <c r="M9500" s="2"/>
    </row>
    <row r="9501" spans="6:22" x14ac:dyDescent="0.2">
      <c r="M9501" s="2"/>
    </row>
    <row r="9502" spans="6:22" x14ac:dyDescent="0.2">
      <c r="M9502" s="2"/>
    </row>
    <row r="9503" spans="6:22" x14ac:dyDescent="0.2">
      <c r="M9503" s="2"/>
    </row>
    <row r="9504" spans="6:22" x14ac:dyDescent="0.2">
      <c r="M9504" s="2"/>
    </row>
    <row r="9505" spans="6:22" x14ac:dyDescent="0.2">
      <c r="M9505" s="2"/>
    </row>
    <row r="9506" spans="6:22" x14ac:dyDescent="0.2">
      <c r="M9506" s="2"/>
    </row>
    <row r="9507" spans="6:22" x14ac:dyDescent="0.2">
      <c r="M9507" s="2"/>
    </row>
    <row r="9508" spans="6:22" x14ac:dyDescent="0.2">
      <c r="M9508" s="2"/>
    </row>
    <row r="9509" spans="6:22" x14ac:dyDescent="0.2">
      <c r="M9509" s="2"/>
    </row>
    <row r="9510" spans="6:22" x14ac:dyDescent="0.2">
      <c r="M9510" s="2"/>
    </row>
    <row r="9511" spans="6:22" x14ac:dyDescent="0.2">
      <c r="F9511"/>
      <c r="M9511" s="2"/>
      <c r="N9511"/>
      <c r="O9511"/>
      <c r="U9511"/>
      <c r="V9511"/>
    </row>
    <row r="9512" spans="6:22" x14ac:dyDescent="0.2">
      <c r="F9512"/>
      <c r="M9512" s="2"/>
      <c r="N9512"/>
      <c r="O9512"/>
      <c r="U9512"/>
      <c r="V9512"/>
    </row>
    <row r="9513" spans="6:22" x14ac:dyDescent="0.2">
      <c r="F9513"/>
      <c r="M9513" s="2"/>
      <c r="N9513"/>
      <c r="O9513"/>
      <c r="U9513"/>
      <c r="V9513"/>
    </row>
    <row r="9514" spans="6:22" x14ac:dyDescent="0.2">
      <c r="F9514"/>
      <c r="M9514" s="2"/>
      <c r="N9514"/>
      <c r="O9514"/>
      <c r="U9514"/>
      <c r="V9514"/>
    </row>
    <row r="9515" spans="6:22" x14ac:dyDescent="0.2">
      <c r="F9515"/>
      <c r="M9515" s="2"/>
      <c r="N9515"/>
      <c r="O9515"/>
      <c r="U9515"/>
      <c r="V9515"/>
    </row>
    <row r="9516" spans="6:22" x14ac:dyDescent="0.2">
      <c r="F9516"/>
      <c r="M9516" s="2"/>
      <c r="N9516"/>
      <c r="O9516"/>
      <c r="U9516"/>
      <c r="V9516"/>
    </row>
    <row r="9517" spans="6:22" x14ac:dyDescent="0.2">
      <c r="F9517"/>
      <c r="M9517" s="2"/>
      <c r="N9517"/>
      <c r="O9517"/>
      <c r="U9517"/>
      <c r="V9517"/>
    </row>
    <row r="9518" spans="6:22" x14ac:dyDescent="0.2">
      <c r="F9518"/>
      <c r="M9518" s="2"/>
      <c r="N9518"/>
      <c r="O9518"/>
      <c r="U9518"/>
      <c r="V9518"/>
    </row>
    <row r="9519" spans="6:22" x14ac:dyDescent="0.2">
      <c r="F9519"/>
      <c r="M9519" s="2"/>
      <c r="N9519"/>
      <c r="O9519"/>
      <c r="U9519"/>
      <c r="V9519"/>
    </row>
    <row r="9520" spans="6:22" x14ac:dyDescent="0.2">
      <c r="M9520" s="2"/>
    </row>
    <row r="9521" spans="6:22" x14ac:dyDescent="0.2">
      <c r="M9521" s="2"/>
    </row>
    <row r="9522" spans="6:22" x14ac:dyDescent="0.2">
      <c r="M9522" s="2"/>
    </row>
    <row r="9523" spans="6:22" x14ac:dyDescent="0.2">
      <c r="M9523" s="2"/>
    </row>
    <row r="9524" spans="6:22" x14ac:dyDescent="0.2">
      <c r="M9524" s="2"/>
    </row>
    <row r="9525" spans="6:22" x14ac:dyDescent="0.2">
      <c r="M9525" s="2"/>
    </row>
    <row r="9526" spans="6:22" x14ac:dyDescent="0.2">
      <c r="M9526" s="2"/>
    </row>
    <row r="9527" spans="6:22" x14ac:dyDescent="0.2">
      <c r="M9527" s="2"/>
    </row>
    <row r="9528" spans="6:22" x14ac:dyDescent="0.2">
      <c r="M9528" s="2"/>
    </row>
    <row r="9529" spans="6:22" x14ac:dyDescent="0.2">
      <c r="M9529" s="2"/>
    </row>
    <row r="9530" spans="6:22" x14ac:dyDescent="0.2">
      <c r="M9530" s="2"/>
    </row>
    <row r="9531" spans="6:22" x14ac:dyDescent="0.2">
      <c r="M9531" s="2"/>
    </row>
    <row r="9532" spans="6:22" x14ac:dyDescent="0.2">
      <c r="M9532" s="2"/>
    </row>
    <row r="9533" spans="6:22" x14ac:dyDescent="0.2">
      <c r="M9533" s="2"/>
    </row>
    <row r="9534" spans="6:22" x14ac:dyDescent="0.2">
      <c r="F9534"/>
      <c r="M9534" s="2"/>
      <c r="N9534"/>
      <c r="O9534"/>
      <c r="U9534"/>
      <c r="V9534"/>
    </row>
    <row r="9535" spans="6:22" x14ac:dyDescent="0.2">
      <c r="F9535"/>
      <c r="M9535" s="2"/>
      <c r="N9535"/>
      <c r="O9535"/>
      <c r="U9535"/>
      <c r="V9535"/>
    </row>
    <row r="9536" spans="6:22" x14ac:dyDescent="0.2">
      <c r="F9536"/>
      <c r="M9536" s="2"/>
      <c r="N9536"/>
      <c r="O9536"/>
      <c r="U9536"/>
      <c r="V9536"/>
    </row>
    <row r="9537" spans="6:22" x14ac:dyDescent="0.2">
      <c r="F9537"/>
      <c r="M9537" s="2"/>
      <c r="N9537"/>
      <c r="O9537"/>
      <c r="U9537"/>
      <c r="V9537"/>
    </row>
    <row r="9538" spans="6:22" x14ac:dyDescent="0.2">
      <c r="F9538"/>
      <c r="M9538" s="2"/>
      <c r="N9538"/>
      <c r="O9538"/>
      <c r="U9538"/>
      <c r="V9538"/>
    </row>
    <row r="9539" spans="6:22" x14ac:dyDescent="0.2">
      <c r="F9539"/>
      <c r="M9539" s="2"/>
      <c r="N9539"/>
      <c r="O9539"/>
      <c r="U9539"/>
      <c r="V9539"/>
    </row>
    <row r="9540" spans="6:22" x14ac:dyDescent="0.2">
      <c r="F9540"/>
      <c r="M9540" s="2"/>
      <c r="N9540"/>
      <c r="O9540"/>
      <c r="U9540"/>
      <c r="V9540"/>
    </row>
    <row r="9541" spans="6:22" x14ac:dyDescent="0.2">
      <c r="M9541" s="2"/>
    </row>
    <row r="9542" spans="6:22" x14ac:dyDescent="0.2">
      <c r="M9542" s="2"/>
    </row>
    <row r="9543" spans="6:22" x14ac:dyDescent="0.2">
      <c r="M9543" s="2"/>
    </row>
    <row r="9544" spans="6:22" x14ac:dyDescent="0.2">
      <c r="M9544" s="2"/>
    </row>
    <row r="9545" spans="6:22" x14ac:dyDescent="0.2">
      <c r="M9545" s="2"/>
    </row>
    <row r="9546" spans="6:22" x14ac:dyDescent="0.2">
      <c r="M9546" s="2"/>
    </row>
    <row r="9547" spans="6:22" x14ac:dyDescent="0.2">
      <c r="M9547" s="2"/>
    </row>
    <row r="9548" spans="6:22" x14ac:dyDescent="0.2">
      <c r="M9548" s="2"/>
    </row>
    <row r="9549" spans="6:22" x14ac:dyDescent="0.2">
      <c r="M9549" s="2"/>
    </row>
    <row r="9550" spans="6:22" x14ac:dyDescent="0.2">
      <c r="M9550" s="2"/>
    </row>
    <row r="9551" spans="6:22" x14ac:dyDescent="0.2">
      <c r="M9551" s="2"/>
    </row>
    <row r="9552" spans="6:22" x14ac:dyDescent="0.2">
      <c r="M9552" s="2"/>
    </row>
    <row r="9553" spans="6:22" x14ac:dyDescent="0.2">
      <c r="M9553" s="2"/>
    </row>
    <row r="9554" spans="6:22" x14ac:dyDescent="0.2">
      <c r="M9554" s="2"/>
    </row>
    <row r="9555" spans="6:22" x14ac:dyDescent="0.2">
      <c r="F9555"/>
      <c r="M9555" s="2"/>
      <c r="N9555"/>
      <c r="O9555"/>
      <c r="U9555"/>
      <c r="V9555"/>
    </row>
    <row r="9556" spans="6:22" x14ac:dyDescent="0.2">
      <c r="F9556"/>
      <c r="M9556" s="2"/>
      <c r="N9556"/>
      <c r="O9556"/>
      <c r="U9556"/>
      <c r="V9556"/>
    </row>
    <row r="9557" spans="6:22" x14ac:dyDescent="0.2">
      <c r="F9557"/>
      <c r="M9557" s="2"/>
      <c r="N9557"/>
      <c r="O9557"/>
      <c r="U9557"/>
      <c r="V9557"/>
    </row>
    <row r="9558" spans="6:22" x14ac:dyDescent="0.2">
      <c r="F9558"/>
      <c r="M9558" s="2"/>
      <c r="N9558"/>
      <c r="O9558"/>
      <c r="U9558"/>
      <c r="V9558"/>
    </row>
    <row r="9559" spans="6:22" x14ac:dyDescent="0.2">
      <c r="F9559"/>
      <c r="M9559" s="2"/>
      <c r="N9559"/>
      <c r="O9559"/>
      <c r="U9559"/>
      <c r="V9559"/>
    </row>
    <row r="9560" spans="6:22" x14ac:dyDescent="0.2">
      <c r="F9560"/>
      <c r="M9560" s="2"/>
      <c r="N9560"/>
      <c r="O9560"/>
      <c r="U9560"/>
      <c r="V9560"/>
    </row>
    <row r="9561" spans="6:22" x14ac:dyDescent="0.2">
      <c r="M9561" s="2"/>
    </row>
    <row r="9562" spans="6:22" x14ac:dyDescent="0.2">
      <c r="M9562" s="2"/>
    </row>
    <row r="9563" spans="6:22" x14ac:dyDescent="0.2">
      <c r="M9563" s="2"/>
    </row>
    <row r="9564" spans="6:22" x14ac:dyDescent="0.2">
      <c r="M9564" s="2"/>
    </row>
    <row r="9565" spans="6:22" x14ac:dyDescent="0.2">
      <c r="M9565" s="2"/>
    </row>
    <row r="9566" spans="6:22" x14ac:dyDescent="0.2">
      <c r="M9566" s="2"/>
    </row>
    <row r="9567" spans="6:22" x14ac:dyDescent="0.2">
      <c r="M9567" s="2"/>
    </row>
    <row r="9568" spans="6:22" x14ac:dyDescent="0.2">
      <c r="M9568" s="2"/>
    </row>
    <row r="9569" spans="6:22" x14ac:dyDescent="0.2">
      <c r="M9569" s="2"/>
    </row>
    <row r="9570" spans="6:22" x14ac:dyDescent="0.2">
      <c r="M9570" s="2"/>
    </row>
    <row r="9571" spans="6:22" x14ac:dyDescent="0.2">
      <c r="M9571" s="2"/>
    </row>
    <row r="9572" spans="6:22" x14ac:dyDescent="0.2">
      <c r="M9572" s="2"/>
    </row>
    <row r="9573" spans="6:22" x14ac:dyDescent="0.2">
      <c r="M9573" s="2"/>
    </row>
    <row r="9574" spans="6:22" x14ac:dyDescent="0.2">
      <c r="M9574" s="2"/>
    </row>
    <row r="9575" spans="6:22" x14ac:dyDescent="0.2">
      <c r="F9575"/>
      <c r="M9575" s="2"/>
      <c r="N9575"/>
      <c r="O9575"/>
      <c r="U9575"/>
      <c r="V9575"/>
    </row>
    <row r="9576" spans="6:22" x14ac:dyDescent="0.2">
      <c r="F9576"/>
      <c r="M9576" s="2"/>
      <c r="N9576"/>
      <c r="O9576"/>
      <c r="U9576"/>
      <c r="V9576"/>
    </row>
    <row r="9577" spans="6:22" x14ac:dyDescent="0.2">
      <c r="F9577"/>
      <c r="M9577" s="2"/>
      <c r="N9577"/>
      <c r="O9577"/>
      <c r="U9577"/>
      <c r="V9577"/>
    </row>
    <row r="9578" spans="6:22" x14ac:dyDescent="0.2">
      <c r="F9578"/>
      <c r="M9578" s="2"/>
      <c r="N9578"/>
      <c r="O9578"/>
      <c r="U9578"/>
      <c r="V9578"/>
    </row>
    <row r="9579" spans="6:22" x14ac:dyDescent="0.2">
      <c r="F9579"/>
      <c r="M9579" s="2"/>
      <c r="N9579"/>
      <c r="O9579"/>
      <c r="U9579"/>
      <c r="V9579"/>
    </row>
    <row r="9580" spans="6:22" x14ac:dyDescent="0.2">
      <c r="F9580"/>
      <c r="M9580" s="2"/>
      <c r="N9580"/>
      <c r="O9580"/>
      <c r="U9580"/>
      <c r="V9580"/>
    </row>
    <row r="9581" spans="6:22" x14ac:dyDescent="0.2">
      <c r="F9581"/>
      <c r="M9581" s="2"/>
      <c r="N9581"/>
      <c r="O9581"/>
      <c r="U9581"/>
      <c r="V9581"/>
    </row>
    <row r="9582" spans="6:22" x14ac:dyDescent="0.2">
      <c r="F9582"/>
      <c r="M9582" s="2"/>
      <c r="N9582"/>
      <c r="O9582"/>
      <c r="U9582"/>
      <c r="V9582"/>
    </row>
    <row r="9583" spans="6:22" x14ac:dyDescent="0.2">
      <c r="F9583"/>
      <c r="M9583" s="2"/>
      <c r="N9583"/>
      <c r="O9583"/>
      <c r="U9583"/>
      <c r="V9583"/>
    </row>
    <row r="9584" spans="6:22" x14ac:dyDescent="0.2">
      <c r="F9584"/>
      <c r="M9584" s="2"/>
      <c r="N9584"/>
      <c r="O9584"/>
      <c r="U9584"/>
      <c r="V9584"/>
    </row>
    <row r="9585" spans="6:22" x14ac:dyDescent="0.2">
      <c r="M9585" s="2"/>
    </row>
    <row r="9586" spans="6:22" x14ac:dyDescent="0.2">
      <c r="M9586" s="2"/>
    </row>
    <row r="9587" spans="6:22" x14ac:dyDescent="0.2">
      <c r="M9587" s="2"/>
    </row>
    <row r="9588" spans="6:22" x14ac:dyDescent="0.2">
      <c r="M9588" s="2"/>
    </row>
    <row r="9589" spans="6:22" x14ac:dyDescent="0.2">
      <c r="M9589" s="2"/>
    </row>
    <row r="9590" spans="6:22" x14ac:dyDescent="0.2">
      <c r="M9590" s="2"/>
    </row>
    <row r="9591" spans="6:22" x14ac:dyDescent="0.2">
      <c r="M9591" s="2"/>
    </row>
    <row r="9592" spans="6:22" x14ac:dyDescent="0.2">
      <c r="M9592" s="2"/>
    </row>
    <row r="9593" spans="6:22" x14ac:dyDescent="0.2">
      <c r="M9593" s="2"/>
    </row>
    <row r="9594" spans="6:22" x14ac:dyDescent="0.2">
      <c r="M9594" s="2"/>
    </row>
    <row r="9595" spans="6:22" x14ac:dyDescent="0.2">
      <c r="M9595" s="2"/>
    </row>
    <row r="9596" spans="6:22" x14ac:dyDescent="0.2">
      <c r="M9596" s="2"/>
    </row>
    <row r="9597" spans="6:22" x14ac:dyDescent="0.2">
      <c r="M9597" s="2"/>
    </row>
    <row r="9598" spans="6:22" x14ac:dyDescent="0.2">
      <c r="M9598" s="2"/>
    </row>
    <row r="9599" spans="6:22" x14ac:dyDescent="0.2">
      <c r="F9599"/>
      <c r="M9599" s="2"/>
      <c r="N9599"/>
      <c r="O9599"/>
      <c r="U9599"/>
      <c r="V9599"/>
    </row>
    <row r="9600" spans="6:22" x14ac:dyDescent="0.2">
      <c r="F9600"/>
      <c r="M9600" s="2"/>
      <c r="N9600"/>
      <c r="O9600"/>
      <c r="U9600"/>
      <c r="V9600"/>
    </row>
    <row r="9601" spans="6:22" x14ac:dyDescent="0.2">
      <c r="F9601"/>
      <c r="M9601" s="2"/>
      <c r="N9601"/>
      <c r="O9601"/>
      <c r="U9601"/>
      <c r="V9601"/>
    </row>
    <row r="9602" spans="6:22" x14ac:dyDescent="0.2">
      <c r="F9602"/>
      <c r="M9602" s="2"/>
      <c r="N9602"/>
      <c r="O9602"/>
      <c r="U9602"/>
      <c r="V9602"/>
    </row>
    <row r="9603" spans="6:22" x14ac:dyDescent="0.2">
      <c r="F9603"/>
      <c r="M9603" s="2"/>
      <c r="N9603"/>
      <c r="O9603"/>
      <c r="U9603"/>
      <c r="V9603"/>
    </row>
    <row r="9604" spans="6:22" x14ac:dyDescent="0.2">
      <c r="F9604"/>
      <c r="M9604" s="2"/>
      <c r="N9604"/>
      <c r="O9604"/>
      <c r="U9604"/>
      <c r="V9604"/>
    </row>
    <row r="9605" spans="6:22" x14ac:dyDescent="0.2">
      <c r="F9605"/>
      <c r="M9605" s="2"/>
      <c r="N9605"/>
      <c r="O9605"/>
      <c r="U9605"/>
      <c r="V9605"/>
    </row>
    <row r="9606" spans="6:22" x14ac:dyDescent="0.2">
      <c r="F9606"/>
      <c r="M9606" s="2"/>
      <c r="N9606"/>
      <c r="O9606"/>
      <c r="U9606"/>
      <c r="V9606"/>
    </row>
    <row r="9607" spans="6:22" x14ac:dyDescent="0.2">
      <c r="M9607" s="2"/>
    </row>
    <row r="9608" spans="6:22" x14ac:dyDescent="0.2">
      <c r="M9608" s="2"/>
    </row>
    <row r="9609" spans="6:22" x14ac:dyDescent="0.2">
      <c r="M9609" s="2"/>
    </row>
    <row r="9610" spans="6:22" x14ac:dyDescent="0.2">
      <c r="M9610" s="2"/>
    </row>
    <row r="9611" spans="6:22" x14ac:dyDescent="0.2">
      <c r="M9611" s="2"/>
    </row>
    <row r="9612" spans="6:22" x14ac:dyDescent="0.2">
      <c r="M9612" s="2"/>
    </row>
    <row r="9613" spans="6:22" x14ac:dyDescent="0.2">
      <c r="M9613" s="2"/>
    </row>
    <row r="9614" spans="6:22" x14ac:dyDescent="0.2">
      <c r="M9614" s="2"/>
    </row>
    <row r="9615" spans="6:22" x14ac:dyDescent="0.2">
      <c r="M9615" s="2"/>
    </row>
    <row r="9616" spans="6:22" x14ac:dyDescent="0.2">
      <c r="M9616" s="2"/>
    </row>
    <row r="9617" spans="6:22" x14ac:dyDescent="0.2">
      <c r="M9617" s="2"/>
    </row>
    <row r="9618" spans="6:22" x14ac:dyDescent="0.2">
      <c r="M9618" s="2"/>
    </row>
    <row r="9619" spans="6:22" x14ac:dyDescent="0.2">
      <c r="M9619" s="2"/>
    </row>
    <row r="9620" spans="6:22" x14ac:dyDescent="0.2">
      <c r="M9620" s="2"/>
    </row>
    <row r="9621" spans="6:22" x14ac:dyDescent="0.2">
      <c r="F9621"/>
      <c r="M9621" s="2"/>
      <c r="N9621"/>
      <c r="O9621"/>
      <c r="U9621"/>
      <c r="V9621"/>
    </row>
    <row r="9622" spans="6:22" x14ac:dyDescent="0.2">
      <c r="F9622"/>
      <c r="M9622" s="2"/>
      <c r="N9622"/>
      <c r="O9622"/>
      <c r="U9622"/>
      <c r="V9622"/>
    </row>
    <row r="9623" spans="6:22" x14ac:dyDescent="0.2">
      <c r="F9623"/>
      <c r="M9623" s="2"/>
      <c r="N9623"/>
      <c r="O9623"/>
      <c r="U9623"/>
      <c r="V9623"/>
    </row>
    <row r="9624" spans="6:22" x14ac:dyDescent="0.2">
      <c r="F9624"/>
      <c r="M9624" s="2"/>
      <c r="N9624"/>
      <c r="O9624"/>
      <c r="U9624"/>
      <c r="V9624"/>
    </row>
    <row r="9625" spans="6:22" x14ac:dyDescent="0.2">
      <c r="F9625"/>
      <c r="M9625" s="2"/>
      <c r="N9625"/>
      <c r="O9625"/>
      <c r="U9625"/>
      <c r="V9625"/>
    </row>
    <row r="9626" spans="6:22" x14ac:dyDescent="0.2">
      <c r="F9626"/>
      <c r="M9626" s="2"/>
      <c r="N9626"/>
      <c r="O9626"/>
      <c r="U9626"/>
      <c r="V9626"/>
    </row>
    <row r="9627" spans="6:22" x14ac:dyDescent="0.2">
      <c r="F9627"/>
      <c r="M9627" s="2"/>
      <c r="N9627"/>
      <c r="O9627"/>
      <c r="U9627"/>
      <c r="V9627"/>
    </row>
    <row r="9628" spans="6:22" x14ac:dyDescent="0.2">
      <c r="F9628"/>
      <c r="M9628" s="2"/>
      <c r="N9628"/>
      <c r="O9628"/>
      <c r="U9628"/>
      <c r="V9628"/>
    </row>
    <row r="9629" spans="6:22" x14ac:dyDescent="0.2">
      <c r="M9629" s="2"/>
    </row>
    <row r="9630" spans="6:22" x14ac:dyDescent="0.2">
      <c r="M9630" s="2"/>
    </row>
    <row r="9631" spans="6:22" x14ac:dyDescent="0.2">
      <c r="M9631" s="2"/>
    </row>
    <row r="9632" spans="6:22" x14ac:dyDescent="0.2">
      <c r="M9632" s="2"/>
    </row>
    <row r="9633" spans="6:22" x14ac:dyDescent="0.2">
      <c r="M9633" s="2"/>
    </row>
    <row r="9634" spans="6:22" x14ac:dyDescent="0.2">
      <c r="M9634" s="2"/>
    </row>
    <row r="9635" spans="6:22" x14ac:dyDescent="0.2">
      <c r="M9635" s="2"/>
    </row>
    <row r="9636" spans="6:22" x14ac:dyDescent="0.2">
      <c r="M9636" s="2"/>
    </row>
    <row r="9637" spans="6:22" x14ac:dyDescent="0.2">
      <c r="M9637" s="2"/>
    </row>
    <row r="9638" spans="6:22" x14ac:dyDescent="0.2">
      <c r="M9638" s="2"/>
    </row>
    <row r="9639" spans="6:22" x14ac:dyDescent="0.2">
      <c r="M9639" s="2"/>
    </row>
    <row r="9640" spans="6:22" x14ac:dyDescent="0.2">
      <c r="M9640" s="2"/>
    </row>
    <row r="9641" spans="6:22" x14ac:dyDescent="0.2">
      <c r="M9641" s="2"/>
    </row>
    <row r="9642" spans="6:22" x14ac:dyDescent="0.2">
      <c r="M9642" s="2"/>
    </row>
    <row r="9643" spans="6:22" x14ac:dyDescent="0.2">
      <c r="F9643"/>
      <c r="M9643" s="2"/>
      <c r="N9643"/>
      <c r="O9643"/>
      <c r="U9643"/>
      <c r="V9643"/>
    </row>
    <row r="9644" spans="6:22" x14ac:dyDescent="0.2">
      <c r="F9644"/>
      <c r="M9644" s="2"/>
      <c r="N9644"/>
      <c r="O9644"/>
      <c r="U9644"/>
      <c r="V9644"/>
    </row>
    <row r="9645" spans="6:22" x14ac:dyDescent="0.2">
      <c r="F9645"/>
      <c r="M9645" s="2"/>
      <c r="N9645"/>
      <c r="O9645"/>
      <c r="U9645"/>
      <c r="V9645"/>
    </row>
    <row r="9646" spans="6:22" x14ac:dyDescent="0.2">
      <c r="F9646"/>
      <c r="M9646" s="2"/>
      <c r="N9646"/>
      <c r="O9646"/>
      <c r="U9646"/>
      <c r="V9646"/>
    </row>
    <row r="9647" spans="6:22" x14ac:dyDescent="0.2">
      <c r="F9647"/>
      <c r="M9647" s="2"/>
      <c r="N9647"/>
      <c r="O9647"/>
      <c r="U9647"/>
      <c r="V9647"/>
    </row>
    <row r="9648" spans="6:22" x14ac:dyDescent="0.2">
      <c r="F9648"/>
      <c r="M9648" s="2"/>
      <c r="N9648"/>
      <c r="O9648"/>
      <c r="U9648"/>
      <c r="V9648"/>
    </row>
    <row r="9649" spans="6:22" x14ac:dyDescent="0.2">
      <c r="M9649" s="2"/>
    </row>
    <row r="9650" spans="6:22" x14ac:dyDescent="0.2">
      <c r="M9650" s="2"/>
    </row>
    <row r="9651" spans="6:22" x14ac:dyDescent="0.2">
      <c r="M9651" s="2"/>
    </row>
    <row r="9652" spans="6:22" x14ac:dyDescent="0.2">
      <c r="M9652" s="2"/>
    </row>
    <row r="9653" spans="6:22" x14ac:dyDescent="0.2">
      <c r="M9653" s="2"/>
    </row>
    <row r="9654" spans="6:22" x14ac:dyDescent="0.2">
      <c r="M9654" s="2"/>
    </row>
    <row r="9655" spans="6:22" x14ac:dyDescent="0.2">
      <c r="M9655" s="2"/>
    </row>
    <row r="9656" spans="6:22" x14ac:dyDescent="0.2">
      <c r="M9656" s="2"/>
    </row>
    <row r="9657" spans="6:22" x14ac:dyDescent="0.2">
      <c r="M9657" s="2"/>
    </row>
    <row r="9658" spans="6:22" x14ac:dyDescent="0.2">
      <c r="M9658" s="2"/>
    </row>
    <row r="9659" spans="6:22" x14ac:dyDescent="0.2">
      <c r="M9659" s="2"/>
    </row>
    <row r="9660" spans="6:22" x14ac:dyDescent="0.2">
      <c r="M9660" s="2"/>
    </row>
    <row r="9661" spans="6:22" x14ac:dyDescent="0.2">
      <c r="M9661" s="2"/>
    </row>
    <row r="9662" spans="6:22" x14ac:dyDescent="0.2">
      <c r="M9662" s="2"/>
    </row>
    <row r="9663" spans="6:22" x14ac:dyDescent="0.2">
      <c r="F9663"/>
      <c r="M9663" s="2"/>
      <c r="N9663"/>
      <c r="O9663"/>
      <c r="U9663"/>
      <c r="V9663"/>
    </row>
    <row r="9664" spans="6:22" x14ac:dyDescent="0.2">
      <c r="F9664"/>
      <c r="M9664" s="2"/>
      <c r="N9664"/>
      <c r="O9664"/>
      <c r="U9664"/>
      <c r="V9664"/>
    </row>
    <row r="9665" spans="6:22" x14ac:dyDescent="0.2">
      <c r="F9665"/>
      <c r="M9665" s="2"/>
      <c r="N9665"/>
      <c r="O9665"/>
      <c r="U9665"/>
      <c r="V9665"/>
    </row>
    <row r="9666" spans="6:22" x14ac:dyDescent="0.2">
      <c r="F9666"/>
      <c r="M9666" s="2"/>
      <c r="N9666"/>
      <c r="O9666"/>
      <c r="U9666"/>
      <c r="V9666"/>
    </row>
    <row r="9667" spans="6:22" x14ac:dyDescent="0.2">
      <c r="F9667"/>
      <c r="M9667" s="2"/>
      <c r="N9667"/>
      <c r="O9667"/>
      <c r="U9667"/>
      <c r="V9667"/>
    </row>
    <row r="9668" spans="6:22" x14ac:dyDescent="0.2">
      <c r="F9668"/>
      <c r="M9668" s="2"/>
      <c r="N9668"/>
      <c r="O9668"/>
      <c r="U9668"/>
      <c r="V9668"/>
    </row>
    <row r="9669" spans="6:22" x14ac:dyDescent="0.2">
      <c r="M9669" s="2"/>
    </row>
    <row r="9670" spans="6:22" x14ac:dyDescent="0.2">
      <c r="M9670" s="2"/>
    </row>
    <row r="9671" spans="6:22" x14ac:dyDescent="0.2">
      <c r="M9671" s="2"/>
    </row>
    <row r="9672" spans="6:22" x14ac:dyDescent="0.2">
      <c r="M9672" s="2"/>
    </row>
    <row r="9673" spans="6:22" x14ac:dyDescent="0.2">
      <c r="M9673" s="2"/>
    </row>
    <row r="9674" spans="6:22" x14ac:dyDescent="0.2">
      <c r="M9674" s="2"/>
    </row>
    <row r="9675" spans="6:22" x14ac:dyDescent="0.2">
      <c r="M9675" s="2"/>
    </row>
    <row r="9676" spans="6:22" x14ac:dyDescent="0.2">
      <c r="M9676" s="2"/>
    </row>
    <row r="9677" spans="6:22" x14ac:dyDescent="0.2">
      <c r="M9677" s="2"/>
    </row>
    <row r="9678" spans="6:22" x14ac:dyDescent="0.2">
      <c r="M9678" s="2"/>
    </row>
    <row r="9679" spans="6:22" x14ac:dyDescent="0.2">
      <c r="M9679" s="2"/>
    </row>
    <row r="9680" spans="6:22" x14ac:dyDescent="0.2">
      <c r="M9680" s="2"/>
    </row>
    <row r="9681" spans="6:22" x14ac:dyDescent="0.2">
      <c r="M9681" s="2"/>
    </row>
    <row r="9682" spans="6:22" x14ac:dyDescent="0.2">
      <c r="M9682" s="2"/>
    </row>
    <row r="9683" spans="6:22" x14ac:dyDescent="0.2">
      <c r="F9683"/>
      <c r="M9683" s="2"/>
      <c r="N9683"/>
      <c r="O9683"/>
      <c r="U9683"/>
      <c r="V9683"/>
    </row>
    <row r="9684" spans="6:22" x14ac:dyDescent="0.2">
      <c r="F9684"/>
      <c r="M9684" s="2"/>
      <c r="N9684"/>
      <c r="O9684"/>
      <c r="U9684"/>
      <c r="V9684"/>
    </row>
    <row r="9685" spans="6:22" x14ac:dyDescent="0.2">
      <c r="F9685"/>
      <c r="M9685" s="2"/>
      <c r="N9685"/>
      <c r="O9685"/>
      <c r="U9685"/>
      <c r="V9685"/>
    </row>
    <row r="9686" spans="6:22" x14ac:dyDescent="0.2">
      <c r="F9686"/>
      <c r="M9686" s="2"/>
      <c r="N9686"/>
      <c r="O9686"/>
      <c r="U9686"/>
      <c r="V9686"/>
    </row>
    <row r="9687" spans="6:22" x14ac:dyDescent="0.2">
      <c r="M9687" s="2"/>
    </row>
    <row r="9688" spans="6:22" x14ac:dyDescent="0.2">
      <c r="M9688" s="2"/>
    </row>
    <row r="9689" spans="6:22" x14ac:dyDescent="0.2">
      <c r="M9689" s="2"/>
    </row>
    <row r="9690" spans="6:22" x14ac:dyDescent="0.2">
      <c r="M9690" s="2"/>
    </row>
    <row r="9691" spans="6:22" x14ac:dyDescent="0.2">
      <c r="M9691" s="2"/>
    </row>
    <row r="9692" spans="6:22" x14ac:dyDescent="0.2">
      <c r="M9692" s="2"/>
    </row>
    <row r="9693" spans="6:22" x14ac:dyDescent="0.2">
      <c r="M9693" s="2"/>
    </row>
    <row r="9694" spans="6:22" x14ac:dyDescent="0.2">
      <c r="M9694" s="2"/>
    </row>
    <row r="9695" spans="6:22" x14ac:dyDescent="0.2">
      <c r="M9695" s="2"/>
    </row>
    <row r="9696" spans="6:22" x14ac:dyDescent="0.2">
      <c r="M9696" s="2"/>
    </row>
    <row r="9697" spans="6:22" x14ac:dyDescent="0.2">
      <c r="M9697" s="2"/>
    </row>
    <row r="9698" spans="6:22" x14ac:dyDescent="0.2">
      <c r="M9698" s="2"/>
    </row>
    <row r="9699" spans="6:22" x14ac:dyDescent="0.2">
      <c r="M9699" s="2"/>
    </row>
    <row r="9700" spans="6:22" x14ac:dyDescent="0.2">
      <c r="M9700" s="2"/>
    </row>
    <row r="9701" spans="6:22" x14ac:dyDescent="0.2">
      <c r="F9701"/>
      <c r="M9701" s="2"/>
      <c r="N9701"/>
      <c r="O9701"/>
      <c r="U9701"/>
      <c r="V9701"/>
    </row>
    <row r="9702" spans="6:22" x14ac:dyDescent="0.2">
      <c r="F9702"/>
      <c r="M9702" s="2"/>
      <c r="N9702"/>
      <c r="O9702"/>
      <c r="U9702"/>
      <c r="V9702"/>
    </row>
    <row r="9703" spans="6:22" x14ac:dyDescent="0.2">
      <c r="F9703"/>
      <c r="M9703" s="2"/>
      <c r="N9703"/>
      <c r="O9703"/>
      <c r="U9703"/>
      <c r="V9703"/>
    </row>
    <row r="9704" spans="6:22" x14ac:dyDescent="0.2">
      <c r="F9704"/>
      <c r="M9704" s="2"/>
      <c r="N9704"/>
      <c r="O9704"/>
      <c r="U9704"/>
      <c r="V9704"/>
    </row>
    <row r="9705" spans="6:22" x14ac:dyDescent="0.2">
      <c r="F9705"/>
      <c r="M9705" s="2"/>
      <c r="N9705"/>
      <c r="O9705"/>
      <c r="U9705"/>
      <c r="V9705"/>
    </row>
    <row r="9706" spans="6:22" x14ac:dyDescent="0.2">
      <c r="F9706"/>
      <c r="M9706" s="2"/>
      <c r="N9706"/>
      <c r="O9706"/>
      <c r="U9706"/>
      <c r="V9706"/>
    </row>
    <row r="9707" spans="6:22" x14ac:dyDescent="0.2">
      <c r="F9707"/>
      <c r="M9707" s="2"/>
      <c r="N9707"/>
      <c r="O9707"/>
      <c r="U9707"/>
      <c r="V9707"/>
    </row>
    <row r="9708" spans="6:22" x14ac:dyDescent="0.2">
      <c r="F9708"/>
      <c r="M9708" s="2"/>
      <c r="N9708"/>
      <c r="O9708"/>
      <c r="U9708"/>
      <c r="V9708"/>
    </row>
    <row r="9709" spans="6:22" x14ac:dyDescent="0.2">
      <c r="F9709"/>
      <c r="M9709" s="2"/>
      <c r="N9709"/>
      <c r="O9709"/>
      <c r="U9709"/>
      <c r="V9709"/>
    </row>
    <row r="9710" spans="6:22" x14ac:dyDescent="0.2">
      <c r="F9710"/>
      <c r="M9710" s="2"/>
      <c r="N9710"/>
      <c r="O9710"/>
      <c r="U9710"/>
      <c r="V9710"/>
    </row>
    <row r="9711" spans="6:22" x14ac:dyDescent="0.2">
      <c r="M9711" s="2"/>
    </row>
    <row r="9712" spans="6:22" x14ac:dyDescent="0.2">
      <c r="M9712" s="2"/>
    </row>
    <row r="9713" spans="6:22" x14ac:dyDescent="0.2">
      <c r="M9713" s="2"/>
    </row>
    <row r="9714" spans="6:22" x14ac:dyDescent="0.2">
      <c r="M9714" s="2"/>
    </row>
    <row r="9715" spans="6:22" x14ac:dyDescent="0.2">
      <c r="M9715" s="2"/>
    </row>
    <row r="9716" spans="6:22" x14ac:dyDescent="0.2">
      <c r="M9716" s="2"/>
    </row>
    <row r="9717" spans="6:22" x14ac:dyDescent="0.2">
      <c r="M9717" s="2"/>
    </row>
    <row r="9718" spans="6:22" x14ac:dyDescent="0.2">
      <c r="M9718" s="2"/>
    </row>
    <row r="9719" spans="6:22" x14ac:dyDescent="0.2">
      <c r="M9719" s="2"/>
    </row>
    <row r="9720" spans="6:22" x14ac:dyDescent="0.2">
      <c r="M9720" s="2"/>
    </row>
    <row r="9721" spans="6:22" x14ac:dyDescent="0.2">
      <c r="M9721" s="2"/>
    </row>
    <row r="9722" spans="6:22" x14ac:dyDescent="0.2">
      <c r="M9722" s="2"/>
    </row>
    <row r="9723" spans="6:22" x14ac:dyDescent="0.2">
      <c r="M9723" s="2"/>
    </row>
    <row r="9724" spans="6:22" x14ac:dyDescent="0.2">
      <c r="M9724" s="2"/>
    </row>
    <row r="9725" spans="6:22" x14ac:dyDescent="0.2">
      <c r="F9725"/>
      <c r="M9725" s="2"/>
      <c r="N9725"/>
      <c r="O9725"/>
      <c r="U9725"/>
      <c r="V9725"/>
    </row>
    <row r="9726" spans="6:22" x14ac:dyDescent="0.2">
      <c r="F9726"/>
      <c r="M9726" s="2"/>
      <c r="N9726"/>
      <c r="O9726"/>
      <c r="U9726"/>
      <c r="V9726"/>
    </row>
    <row r="9727" spans="6:22" x14ac:dyDescent="0.2">
      <c r="F9727"/>
      <c r="M9727" s="2"/>
      <c r="N9727"/>
      <c r="O9727"/>
      <c r="U9727"/>
      <c r="V9727"/>
    </row>
    <row r="9728" spans="6:22" x14ac:dyDescent="0.2">
      <c r="F9728"/>
      <c r="M9728" s="2"/>
      <c r="N9728"/>
      <c r="O9728"/>
      <c r="U9728"/>
      <c r="V9728"/>
    </row>
    <row r="9729" spans="6:22" x14ac:dyDescent="0.2">
      <c r="F9729"/>
      <c r="M9729" s="2"/>
      <c r="N9729"/>
      <c r="O9729"/>
      <c r="U9729"/>
      <c r="V9729"/>
    </row>
    <row r="9730" spans="6:22" x14ac:dyDescent="0.2">
      <c r="F9730"/>
      <c r="M9730" s="2"/>
      <c r="N9730"/>
      <c r="O9730"/>
      <c r="U9730"/>
      <c r="V9730"/>
    </row>
    <row r="9731" spans="6:22" x14ac:dyDescent="0.2">
      <c r="F9731"/>
      <c r="M9731" s="2"/>
      <c r="N9731"/>
      <c r="O9731"/>
      <c r="U9731"/>
      <c r="V9731"/>
    </row>
    <row r="9732" spans="6:22" x14ac:dyDescent="0.2">
      <c r="F9732"/>
      <c r="M9732" s="2"/>
      <c r="N9732"/>
      <c r="O9732"/>
      <c r="U9732"/>
      <c r="V9732"/>
    </row>
    <row r="9733" spans="6:22" x14ac:dyDescent="0.2">
      <c r="M9733" s="2"/>
    </row>
    <row r="9734" spans="6:22" x14ac:dyDescent="0.2">
      <c r="M9734" s="2"/>
    </row>
    <row r="9735" spans="6:22" x14ac:dyDescent="0.2">
      <c r="M9735" s="2"/>
    </row>
    <row r="9736" spans="6:22" x14ac:dyDescent="0.2">
      <c r="M9736" s="2"/>
    </row>
    <row r="9737" spans="6:22" x14ac:dyDescent="0.2">
      <c r="M9737" s="2"/>
    </row>
    <row r="9738" spans="6:22" x14ac:dyDescent="0.2">
      <c r="M9738" s="2"/>
    </row>
    <row r="9739" spans="6:22" x14ac:dyDescent="0.2">
      <c r="M9739" s="2"/>
    </row>
    <row r="9740" spans="6:22" x14ac:dyDescent="0.2">
      <c r="M9740" s="2"/>
    </row>
    <row r="9741" spans="6:22" x14ac:dyDescent="0.2">
      <c r="M9741" s="2"/>
    </row>
    <row r="9742" spans="6:22" x14ac:dyDescent="0.2">
      <c r="M9742" s="2"/>
    </row>
    <row r="9743" spans="6:22" x14ac:dyDescent="0.2">
      <c r="M9743" s="2"/>
    </row>
    <row r="9744" spans="6:22" x14ac:dyDescent="0.2">
      <c r="M9744" s="2"/>
    </row>
    <row r="9745" spans="6:22" x14ac:dyDescent="0.2">
      <c r="M9745" s="2"/>
    </row>
    <row r="9746" spans="6:22" x14ac:dyDescent="0.2">
      <c r="M9746" s="2"/>
    </row>
    <row r="9747" spans="6:22" x14ac:dyDescent="0.2">
      <c r="F9747"/>
      <c r="M9747" s="2"/>
      <c r="N9747"/>
      <c r="O9747"/>
      <c r="U9747"/>
      <c r="V9747"/>
    </row>
    <row r="9748" spans="6:22" x14ac:dyDescent="0.2">
      <c r="F9748"/>
      <c r="M9748" s="2"/>
      <c r="N9748"/>
      <c r="O9748"/>
      <c r="U9748"/>
      <c r="V9748"/>
    </row>
    <row r="9749" spans="6:22" x14ac:dyDescent="0.2">
      <c r="F9749"/>
      <c r="M9749" s="2"/>
      <c r="N9749"/>
      <c r="O9749"/>
      <c r="U9749"/>
      <c r="V9749"/>
    </row>
    <row r="9750" spans="6:22" x14ac:dyDescent="0.2">
      <c r="F9750"/>
      <c r="M9750" s="2"/>
      <c r="N9750"/>
      <c r="O9750"/>
      <c r="U9750"/>
      <c r="V9750"/>
    </row>
    <row r="9751" spans="6:22" x14ac:dyDescent="0.2">
      <c r="F9751"/>
      <c r="M9751" s="2"/>
      <c r="N9751"/>
      <c r="O9751"/>
      <c r="U9751"/>
      <c r="V9751"/>
    </row>
    <row r="9752" spans="6:22" x14ac:dyDescent="0.2">
      <c r="F9752"/>
      <c r="M9752" s="2"/>
      <c r="N9752"/>
      <c r="O9752"/>
      <c r="U9752"/>
      <c r="V9752"/>
    </row>
    <row r="9753" spans="6:22" x14ac:dyDescent="0.2">
      <c r="F9753"/>
      <c r="M9753" s="2"/>
      <c r="N9753"/>
      <c r="O9753"/>
      <c r="U9753"/>
      <c r="V9753"/>
    </row>
    <row r="9754" spans="6:22" x14ac:dyDescent="0.2">
      <c r="F9754"/>
      <c r="M9754" s="2"/>
      <c r="N9754"/>
      <c r="O9754"/>
      <c r="U9754"/>
      <c r="V9754"/>
    </row>
    <row r="9755" spans="6:22" x14ac:dyDescent="0.2">
      <c r="M9755" s="2"/>
    </row>
    <row r="9756" spans="6:22" x14ac:dyDescent="0.2">
      <c r="M9756" s="2"/>
    </row>
    <row r="9757" spans="6:22" x14ac:dyDescent="0.2">
      <c r="M9757" s="2"/>
    </row>
    <row r="9758" spans="6:22" x14ac:dyDescent="0.2">
      <c r="M9758" s="2"/>
    </row>
    <row r="9759" spans="6:22" x14ac:dyDescent="0.2">
      <c r="M9759" s="2"/>
    </row>
    <row r="9760" spans="6:22" x14ac:dyDescent="0.2">
      <c r="M9760" s="2"/>
    </row>
    <row r="9761" spans="6:22" x14ac:dyDescent="0.2">
      <c r="M9761" s="2"/>
    </row>
    <row r="9762" spans="6:22" x14ac:dyDescent="0.2">
      <c r="M9762" s="2"/>
    </row>
    <row r="9763" spans="6:22" x14ac:dyDescent="0.2">
      <c r="M9763" s="2"/>
    </row>
    <row r="9764" spans="6:22" x14ac:dyDescent="0.2">
      <c r="M9764" s="2"/>
    </row>
    <row r="9765" spans="6:22" x14ac:dyDescent="0.2">
      <c r="M9765" s="2"/>
    </row>
    <row r="9766" spans="6:22" x14ac:dyDescent="0.2">
      <c r="M9766" s="2"/>
    </row>
    <row r="9767" spans="6:22" x14ac:dyDescent="0.2">
      <c r="M9767" s="2"/>
    </row>
    <row r="9768" spans="6:22" x14ac:dyDescent="0.2">
      <c r="M9768" s="2"/>
    </row>
    <row r="9769" spans="6:22" x14ac:dyDescent="0.2">
      <c r="F9769"/>
      <c r="M9769" s="2"/>
      <c r="N9769"/>
      <c r="O9769"/>
      <c r="U9769"/>
      <c r="V9769"/>
    </row>
    <row r="9770" spans="6:22" x14ac:dyDescent="0.2">
      <c r="F9770"/>
      <c r="M9770" s="2"/>
      <c r="N9770"/>
      <c r="O9770"/>
      <c r="U9770"/>
      <c r="V9770"/>
    </row>
    <row r="9771" spans="6:22" x14ac:dyDescent="0.2">
      <c r="F9771"/>
      <c r="M9771" s="2"/>
      <c r="N9771"/>
      <c r="O9771"/>
      <c r="U9771"/>
      <c r="V9771"/>
    </row>
    <row r="9772" spans="6:22" x14ac:dyDescent="0.2">
      <c r="F9772"/>
      <c r="M9772" s="2"/>
      <c r="N9772"/>
      <c r="O9772"/>
      <c r="U9772"/>
      <c r="V9772"/>
    </row>
    <row r="9773" spans="6:22" x14ac:dyDescent="0.2">
      <c r="F9773"/>
      <c r="M9773" s="2"/>
      <c r="N9773"/>
      <c r="O9773"/>
      <c r="U9773"/>
      <c r="V9773"/>
    </row>
    <row r="9774" spans="6:22" x14ac:dyDescent="0.2">
      <c r="F9774"/>
      <c r="M9774" s="2"/>
      <c r="N9774"/>
      <c r="O9774"/>
      <c r="U9774"/>
      <c r="V9774"/>
    </row>
    <row r="9775" spans="6:22" x14ac:dyDescent="0.2">
      <c r="F9775"/>
      <c r="M9775" s="2"/>
      <c r="N9775"/>
      <c r="O9775"/>
      <c r="U9775"/>
      <c r="V9775"/>
    </row>
    <row r="9776" spans="6:22" x14ac:dyDescent="0.2">
      <c r="M9776" s="2"/>
    </row>
    <row r="9777" spans="6:22" x14ac:dyDescent="0.2">
      <c r="M9777" s="2"/>
    </row>
    <row r="9778" spans="6:22" x14ac:dyDescent="0.2">
      <c r="M9778" s="2"/>
    </row>
    <row r="9779" spans="6:22" x14ac:dyDescent="0.2">
      <c r="M9779" s="2"/>
    </row>
    <row r="9780" spans="6:22" x14ac:dyDescent="0.2">
      <c r="M9780" s="2"/>
    </row>
    <row r="9781" spans="6:22" x14ac:dyDescent="0.2">
      <c r="M9781" s="2"/>
    </row>
    <row r="9782" spans="6:22" x14ac:dyDescent="0.2">
      <c r="M9782" s="2"/>
    </row>
    <row r="9783" spans="6:22" x14ac:dyDescent="0.2">
      <c r="M9783" s="2"/>
    </row>
    <row r="9784" spans="6:22" x14ac:dyDescent="0.2">
      <c r="M9784" s="2"/>
    </row>
    <row r="9785" spans="6:22" x14ac:dyDescent="0.2">
      <c r="M9785" s="2"/>
    </row>
    <row r="9786" spans="6:22" x14ac:dyDescent="0.2">
      <c r="M9786" s="2"/>
    </row>
    <row r="9787" spans="6:22" x14ac:dyDescent="0.2">
      <c r="M9787" s="2"/>
    </row>
    <row r="9788" spans="6:22" x14ac:dyDescent="0.2">
      <c r="M9788" s="2"/>
    </row>
    <row r="9789" spans="6:22" x14ac:dyDescent="0.2">
      <c r="M9789" s="2"/>
    </row>
    <row r="9790" spans="6:22" x14ac:dyDescent="0.2">
      <c r="F9790"/>
      <c r="M9790" s="2"/>
      <c r="N9790"/>
      <c r="O9790"/>
      <c r="U9790"/>
      <c r="V9790"/>
    </row>
    <row r="9791" spans="6:22" x14ac:dyDescent="0.2">
      <c r="F9791"/>
      <c r="M9791" s="2"/>
      <c r="N9791"/>
      <c r="O9791"/>
      <c r="U9791"/>
      <c r="V9791"/>
    </row>
    <row r="9792" spans="6:22" x14ac:dyDescent="0.2">
      <c r="F9792"/>
      <c r="M9792" s="2"/>
      <c r="N9792"/>
      <c r="O9792"/>
      <c r="U9792"/>
      <c r="V9792"/>
    </row>
    <row r="9793" spans="6:22" x14ac:dyDescent="0.2">
      <c r="F9793"/>
      <c r="M9793" s="2"/>
      <c r="N9793"/>
      <c r="O9793"/>
      <c r="U9793"/>
      <c r="V9793"/>
    </row>
    <row r="9794" spans="6:22" x14ac:dyDescent="0.2">
      <c r="F9794"/>
      <c r="M9794" s="2"/>
      <c r="N9794"/>
      <c r="O9794"/>
      <c r="U9794"/>
      <c r="V9794"/>
    </row>
    <row r="9795" spans="6:22" x14ac:dyDescent="0.2">
      <c r="F9795"/>
      <c r="M9795" s="2"/>
      <c r="N9795"/>
      <c r="O9795"/>
      <c r="U9795"/>
      <c r="V9795"/>
    </row>
    <row r="9796" spans="6:22" x14ac:dyDescent="0.2">
      <c r="F9796"/>
      <c r="M9796" s="2"/>
      <c r="N9796"/>
      <c r="O9796"/>
      <c r="U9796"/>
      <c r="V9796"/>
    </row>
    <row r="9797" spans="6:22" x14ac:dyDescent="0.2">
      <c r="M9797" s="2"/>
    </row>
    <row r="9798" spans="6:22" x14ac:dyDescent="0.2">
      <c r="M9798" s="2"/>
    </row>
    <row r="9799" spans="6:22" x14ac:dyDescent="0.2">
      <c r="M9799" s="2"/>
    </row>
    <row r="9800" spans="6:22" x14ac:dyDescent="0.2">
      <c r="M9800" s="2"/>
    </row>
    <row r="9801" spans="6:22" x14ac:dyDescent="0.2">
      <c r="M9801" s="2"/>
    </row>
    <row r="9802" spans="6:22" x14ac:dyDescent="0.2">
      <c r="M9802" s="2"/>
    </row>
    <row r="9803" spans="6:22" x14ac:dyDescent="0.2">
      <c r="M9803" s="2"/>
    </row>
    <row r="9804" spans="6:22" x14ac:dyDescent="0.2">
      <c r="M9804" s="2"/>
    </row>
    <row r="9805" spans="6:22" x14ac:dyDescent="0.2">
      <c r="M9805" s="2"/>
    </row>
    <row r="9806" spans="6:22" x14ac:dyDescent="0.2">
      <c r="M9806" s="2"/>
    </row>
    <row r="9807" spans="6:22" x14ac:dyDescent="0.2">
      <c r="M9807" s="2"/>
    </row>
    <row r="9808" spans="6:22" x14ac:dyDescent="0.2">
      <c r="M9808" s="2"/>
    </row>
    <row r="9809" spans="6:22" x14ac:dyDescent="0.2">
      <c r="M9809" s="2"/>
    </row>
    <row r="9810" spans="6:22" x14ac:dyDescent="0.2">
      <c r="M9810" s="2"/>
    </row>
    <row r="9811" spans="6:22" x14ac:dyDescent="0.2">
      <c r="F9811"/>
      <c r="M9811" s="2"/>
      <c r="N9811"/>
      <c r="O9811"/>
      <c r="U9811"/>
      <c r="V9811"/>
    </row>
    <row r="9812" spans="6:22" x14ac:dyDescent="0.2">
      <c r="F9812"/>
      <c r="M9812" s="2"/>
      <c r="N9812"/>
      <c r="O9812"/>
      <c r="U9812"/>
      <c r="V9812"/>
    </row>
    <row r="9813" spans="6:22" x14ac:dyDescent="0.2">
      <c r="F9813"/>
      <c r="M9813" s="2"/>
      <c r="N9813"/>
      <c r="O9813"/>
      <c r="U9813"/>
      <c r="V9813"/>
    </row>
    <row r="9814" spans="6:22" x14ac:dyDescent="0.2">
      <c r="F9814"/>
      <c r="M9814" s="2"/>
      <c r="N9814"/>
      <c r="O9814"/>
      <c r="U9814"/>
      <c r="V9814"/>
    </row>
    <row r="9815" spans="6:22" x14ac:dyDescent="0.2">
      <c r="F9815"/>
      <c r="M9815" s="2"/>
      <c r="N9815"/>
      <c r="O9815"/>
      <c r="U9815"/>
      <c r="V9815"/>
    </row>
    <row r="9816" spans="6:22" x14ac:dyDescent="0.2">
      <c r="F9816"/>
      <c r="M9816" s="2"/>
      <c r="N9816"/>
      <c r="O9816"/>
      <c r="U9816"/>
      <c r="V9816"/>
    </row>
    <row r="9817" spans="6:22" x14ac:dyDescent="0.2">
      <c r="F9817"/>
      <c r="M9817" s="2"/>
      <c r="N9817"/>
      <c r="O9817"/>
      <c r="U9817"/>
      <c r="V9817"/>
    </row>
    <row r="9818" spans="6:22" x14ac:dyDescent="0.2">
      <c r="F9818"/>
      <c r="M9818" s="2"/>
      <c r="N9818"/>
      <c r="O9818"/>
      <c r="U9818"/>
      <c r="V9818"/>
    </row>
    <row r="9819" spans="6:22" x14ac:dyDescent="0.2">
      <c r="M9819" s="2"/>
    </row>
    <row r="9820" spans="6:22" x14ac:dyDescent="0.2">
      <c r="M9820" s="2"/>
    </row>
    <row r="9821" spans="6:22" x14ac:dyDescent="0.2">
      <c r="M9821" s="2"/>
    </row>
    <row r="9822" spans="6:22" x14ac:dyDescent="0.2">
      <c r="M9822" s="2"/>
    </row>
    <row r="9823" spans="6:22" x14ac:dyDescent="0.2">
      <c r="M9823" s="2"/>
    </row>
    <row r="9824" spans="6:22" x14ac:dyDescent="0.2">
      <c r="M9824" s="2"/>
    </row>
    <row r="9825" spans="6:22" x14ac:dyDescent="0.2">
      <c r="M9825" s="2"/>
    </row>
    <row r="9826" spans="6:22" x14ac:dyDescent="0.2">
      <c r="M9826" s="2"/>
    </row>
    <row r="9827" spans="6:22" x14ac:dyDescent="0.2">
      <c r="M9827" s="2"/>
    </row>
    <row r="9828" spans="6:22" x14ac:dyDescent="0.2">
      <c r="M9828" s="2"/>
    </row>
    <row r="9829" spans="6:22" x14ac:dyDescent="0.2">
      <c r="M9829" s="2"/>
    </row>
    <row r="9830" spans="6:22" x14ac:dyDescent="0.2">
      <c r="M9830" s="2"/>
    </row>
    <row r="9831" spans="6:22" x14ac:dyDescent="0.2">
      <c r="M9831" s="2"/>
    </row>
    <row r="9832" spans="6:22" x14ac:dyDescent="0.2">
      <c r="M9832" s="2"/>
    </row>
    <row r="9833" spans="6:22" x14ac:dyDescent="0.2">
      <c r="F9833"/>
      <c r="M9833" s="2"/>
      <c r="N9833"/>
      <c r="O9833"/>
      <c r="U9833"/>
      <c r="V9833"/>
    </row>
    <row r="9834" spans="6:22" x14ac:dyDescent="0.2">
      <c r="F9834"/>
      <c r="M9834" s="2"/>
      <c r="N9834"/>
      <c r="O9834"/>
      <c r="U9834"/>
      <c r="V9834"/>
    </row>
    <row r="9835" spans="6:22" x14ac:dyDescent="0.2">
      <c r="F9835"/>
      <c r="M9835" s="2"/>
      <c r="N9835"/>
      <c r="O9835"/>
      <c r="U9835"/>
      <c r="V9835"/>
    </row>
    <row r="9836" spans="6:22" x14ac:dyDescent="0.2">
      <c r="F9836"/>
      <c r="M9836" s="2"/>
      <c r="N9836"/>
      <c r="O9836"/>
      <c r="U9836"/>
      <c r="V9836"/>
    </row>
    <row r="9837" spans="6:22" x14ac:dyDescent="0.2">
      <c r="F9837"/>
      <c r="M9837" s="2"/>
      <c r="N9837"/>
      <c r="O9837"/>
      <c r="U9837"/>
      <c r="V9837"/>
    </row>
    <row r="9838" spans="6:22" x14ac:dyDescent="0.2">
      <c r="F9838"/>
      <c r="M9838" s="2"/>
      <c r="N9838"/>
      <c r="O9838"/>
      <c r="U9838"/>
      <c r="V9838"/>
    </row>
    <row r="9839" spans="6:22" x14ac:dyDescent="0.2">
      <c r="F9839"/>
      <c r="M9839" s="2"/>
      <c r="N9839"/>
      <c r="O9839"/>
      <c r="U9839"/>
      <c r="V9839"/>
    </row>
    <row r="9840" spans="6:22" x14ac:dyDescent="0.2">
      <c r="F9840"/>
      <c r="M9840" s="2"/>
      <c r="N9840"/>
      <c r="O9840"/>
      <c r="U9840"/>
      <c r="V9840"/>
    </row>
    <row r="9841" spans="6:22" x14ac:dyDescent="0.2">
      <c r="F9841"/>
      <c r="M9841" s="2"/>
      <c r="N9841"/>
      <c r="O9841"/>
      <c r="U9841"/>
      <c r="V9841"/>
    </row>
    <row r="9842" spans="6:22" x14ac:dyDescent="0.2">
      <c r="M9842" s="2"/>
    </row>
    <row r="9843" spans="6:22" x14ac:dyDescent="0.2">
      <c r="M9843" s="2"/>
    </row>
    <row r="9844" spans="6:22" x14ac:dyDescent="0.2">
      <c r="M9844" s="2"/>
    </row>
    <row r="9845" spans="6:22" x14ac:dyDescent="0.2">
      <c r="M9845" s="2"/>
    </row>
    <row r="9846" spans="6:22" x14ac:dyDescent="0.2">
      <c r="M9846" s="2"/>
    </row>
    <row r="9847" spans="6:22" x14ac:dyDescent="0.2">
      <c r="M9847" s="2"/>
    </row>
    <row r="9848" spans="6:22" x14ac:dyDescent="0.2">
      <c r="M9848" s="2"/>
    </row>
    <row r="9849" spans="6:22" x14ac:dyDescent="0.2">
      <c r="M9849" s="2"/>
    </row>
    <row r="9850" spans="6:22" x14ac:dyDescent="0.2">
      <c r="M9850" s="2"/>
    </row>
    <row r="9851" spans="6:22" x14ac:dyDescent="0.2">
      <c r="M9851" s="2"/>
    </row>
    <row r="9852" spans="6:22" x14ac:dyDescent="0.2">
      <c r="M9852" s="2"/>
    </row>
    <row r="9853" spans="6:22" x14ac:dyDescent="0.2">
      <c r="M9853" s="2"/>
    </row>
    <row r="9854" spans="6:22" x14ac:dyDescent="0.2">
      <c r="M9854" s="2"/>
    </row>
    <row r="9855" spans="6:22" x14ac:dyDescent="0.2">
      <c r="M9855" s="2"/>
    </row>
    <row r="9856" spans="6:22" x14ac:dyDescent="0.2">
      <c r="F9856"/>
      <c r="M9856" s="2"/>
      <c r="N9856"/>
      <c r="O9856"/>
      <c r="U9856"/>
      <c r="V9856"/>
    </row>
    <row r="9857" spans="6:22" x14ac:dyDescent="0.2">
      <c r="F9857"/>
      <c r="M9857" s="2"/>
      <c r="N9857"/>
      <c r="O9857"/>
      <c r="U9857"/>
      <c r="V9857"/>
    </row>
    <row r="9858" spans="6:22" x14ac:dyDescent="0.2">
      <c r="F9858"/>
      <c r="M9858" s="2"/>
      <c r="N9858"/>
      <c r="O9858"/>
      <c r="U9858"/>
      <c r="V9858"/>
    </row>
    <row r="9859" spans="6:22" x14ac:dyDescent="0.2">
      <c r="F9859"/>
      <c r="M9859" s="2"/>
      <c r="N9859"/>
      <c r="O9859"/>
      <c r="U9859"/>
      <c r="V9859"/>
    </row>
    <row r="9860" spans="6:22" x14ac:dyDescent="0.2">
      <c r="F9860"/>
      <c r="M9860" s="2"/>
      <c r="N9860"/>
      <c r="O9860"/>
      <c r="U9860"/>
      <c r="V9860"/>
    </row>
    <row r="9861" spans="6:22" x14ac:dyDescent="0.2">
      <c r="F9861"/>
      <c r="M9861" s="2"/>
      <c r="N9861"/>
      <c r="O9861"/>
      <c r="U9861"/>
      <c r="V9861"/>
    </row>
    <row r="9862" spans="6:22" x14ac:dyDescent="0.2">
      <c r="F9862"/>
      <c r="M9862" s="2"/>
      <c r="N9862"/>
      <c r="O9862"/>
      <c r="U9862"/>
      <c r="V9862"/>
    </row>
    <row r="9863" spans="6:22" x14ac:dyDescent="0.2">
      <c r="M9863" s="2"/>
    </row>
    <row r="9864" spans="6:22" x14ac:dyDescent="0.2">
      <c r="M9864" s="2"/>
    </row>
    <row r="9865" spans="6:22" x14ac:dyDescent="0.2">
      <c r="M9865" s="2"/>
    </row>
    <row r="9866" spans="6:22" x14ac:dyDescent="0.2">
      <c r="M9866" s="2"/>
    </row>
    <row r="9867" spans="6:22" x14ac:dyDescent="0.2">
      <c r="M9867" s="2"/>
    </row>
    <row r="9868" spans="6:22" x14ac:dyDescent="0.2">
      <c r="M9868" s="2"/>
    </row>
    <row r="9869" spans="6:22" x14ac:dyDescent="0.2">
      <c r="M9869" s="2"/>
    </row>
    <row r="9870" spans="6:22" x14ac:dyDescent="0.2">
      <c r="M9870" s="2"/>
    </row>
    <row r="9871" spans="6:22" x14ac:dyDescent="0.2">
      <c r="M9871" s="2"/>
    </row>
    <row r="9872" spans="6:22" x14ac:dyDescent="0.2">
      <c r="M9872" s="2"/>
    </row>
    <row r="9873" spans="6:22" x14ac:dyDescent="0.2">
      <c r="M9873" s="2"/>
    </row>
    <row r="9874" spans="6:22" x14ac:dyDescent="0.2">
      <c r="M9874" s="2"/>
    </row>
    <row r="9875" spans="6:22" x14ac:dyDescent="0.2">
      <c r="M9875" s="2"/>
    </row>
    <row r="9876" spans="6:22" x14ac:dyDescent="0.2">
      <c r="M9876" s="2"/>
    </row>
    <row r="9877" spans="6:22" x14ac:dyDescent="0.2">
      <c r="F9877"/>
      <c r="M9877" s="2"/>
      <c r="N9877"/>
      <c r="O9877"/>
      <c r="U9877"/>
      <c r="V9877"/>
    </row>
    <row r="9878" spans="6:22" x14ac:dyDescent="0.2">
      <c r="F9878"/>
      <c r="M9878" s="2"/>
      <c r="N9878"/>
      <c r="O9878"/>
      <c r="U9878"/>
      <c r="V9878"/>
    </row>
    <row r="9879" spans="6:22" x14ac:dyDescent="0.2">
      <c r="F9879"/>
      <c r="M9879" s="2"/>
      <c r="N9879"/>
      <c r="O9879"/>
      <c r="U9879"/>
      <c r="V9879"/>
    </row>
    <row r="9880" spans="6:22" x14ac:dyDescent="0.2">
      <c r="F9880"/>
      <c r="M9880" s="2"/>
      <c r="N9880"/>
      <c r="O9880"/>
      <c r="U9880"/>
      <c r="V9880"/>
    </row>
    <row r="9881" spans="6:22" x14ac:dyDescent="0.2">
      <c r="F9881"/>
      <c r="M9881" s="2"/>
      <c r="N9881"/>
      <c r="O9881"/>
      <c r="U9881"/>
      <c r="V9881"/>
    </row>
    <row r="9882" spans="6:22" x14ac:dyDescent="0.2">
      <c r="F9882"/>
      <c r="M9882" s="2"/>
      <c r="N9882"/>
      <c r="O9882"/>
      <c r="U9882"/>
      <c r="V9882"/>
    </row>
    <row r="9883" spans="6:22" x14ac:dyDescent="0.2">
      <c r="F9883"/>
      <c r="M9883" s="2"/>
      <c r="N9883"/>
      <c r="O9883"/>
      <c r="U9883"/>
      <c r="V9883"/>
    </row>
    <row r="9884" spans="6:22" x14ac:dyDescent="0.2">
      <c r="F9884"/>
      <c r="M9884" s="2"/>
      <c r="N9884"/>
      <c r="O9884"/>
      <c r="U9884"/>
      <c r="V9884"/>
    </row>
    <row r="9885" spans="6:22" x14ac:dyDescent="0.2">
      <c r="M9885" s="2"/>
    </row>
    <row r="9886" spans="6:22" x14ac:dyDescent="0.2">
      <c r="M9886" s="2"/>
    </row>
    <row r="9887" spans="6:22" x14ac:dyDescent="0.2">
      <c r="M9887" s="2"/>
    </row>
    <row r="9888" spans="6:22" x14ac:dyDescent="0.2">
      <c r="M9888" s="2"/>
    </row>
    <row r="9889" spans="6:22" x14ac:dyDescent="0.2">
      <c r="M9889" s="2"/>
    </row>
    <row r="9890" spans="6:22" x14ac:dyDescent="0.2">
      <c r="F9890"/>
      <c r="M9890" s="2"/>
      <c r="N9890"/>
      <c r="O9890"/>
      <c r="U9890"/>
      <c r="V9890"/>
    </row>
    <row r="9891" spans="6:22" x14ac:dyDescent="0.2">
      <c r="F9891"/>
      <c r="M9891" s="2"/>
      <c r="N9891"/>
      <c r="O9891"/>
      <c r="U9891"/>
      <c r="V9891"/>
    </row>
    <row r="9892" spans="6:22" x14ac:dyDescent="0.2">
      <c r="F9892"/>
      <c r="M9892" s="2"/>
      <c r="N9892"/>
      <c r="O9892"/>
      <c r="U9892"/>
      <c r="V9892"/>
    </row>
    <row r="9893" spans="6:22" x14ac:dyDescent="0.2">
      <c r="M9893" s="2"/>
    </row>
    <row r="9894" spans="6:22" x14ac:dyDescent="0.2">
      <c r="F9894"/>
      <c r="M9894" s="2"/>
      <c r="N9894"/>
      <c r="O9894"/>
      <c r="U9894"/>
      <c r="V9894"/>
    </row>
    <row r="9895" spans="6:22" x14ac:dyDescent="0.2">
      <c r="M9895" s="2"/>
    </row>
    <row r="9896" spans="6:22" x14ac:dyDescent="0.2">
      <c r="M9896" s="2"/>
    </row>
    <row r="9897" spans="6:22" x14ac:dyDescent="0.2">
      <c r="M9897" s="2"/>
    </row>
    <row r="9898" spans="6:22" x14ac:dyDescent="0.2">
      <c r="M9898" s="2"/>
    </row>
    <row r="9899" spans="6:22" x14ac:dyDescent="0.2">
      <c r="M9899" s="2"/>
    </row>
    <row r="9900" spans="6:22" x14ac:dyDescent="0.2">
      <c r="M9900" s="2"/>
    </row>
    <row r="9901" spans="6:22" x14ac:dyDescent="0.2">
      <c r="F9901"/>
      <c r="M9901" s="2"/>
      <c r="N9901"/>
      <c r="O9901"/>
      <c r="U9901"/>
      <c r="V9901"/>
    </row>
    <row r="9902" spans="6:22" x14ac:dyDescent="0.2">
      <c r="M9902" s="2"/>
    </row>
    <row r="9903" spans="6:22" x14ac:dyDescent="0.2">
      <c r="M9903" s="2"/>
    </row>
    <row r="9904" spans="6:22" x14ac:dyDescent="0.2">
      <c r="F9904"/>
      <c r="M9904" s="2"/>
      <c r="N9904"/>
      <c r="O9904"/>
      <c r="U9904"/>
      <c r="V9904"/>
    </row>
    <row r="9905" spans="6:22" x14ac:dyDescent="0.2">
      <c r="M9905" s="2"/>
    </row>
    <row r="9906" spans="6:22" x14ac:dyDescent="0.2">
      <c r="M9906" s="2"/>
    </row>
    <row r="9907" spans="6:22" x14ac:dyDescent="0.2">
      <c r="M9907" s="2"/>
    </row>
    <row r="9908" spans="6:22" x14ac:dyDescent="0.2">
      <c r="M9908" s="2"/>
    </row>
    <row r="9909" spans="6:22" x14ac:dyDescent="0.2">
      <c r="M9909" s="2"/>
    </row>
    <row r="9910" spans="6:22" x14ac:dyDescent="0.2">
      <c r="M9910" s="2"/>
    </row>
    <row r="9911" spans="6:22" x14ac:dyDescent="0.2">
      <c r="M9911" s="2"/>
    </row>
    <row r="9912" spans="6:22" x14ac:dyDescent="0.2">
      <c r="M9912" s="2"/>
    </row>
    <row r="9913" spans="6:22" x14ac:dyDescent="0.2">
      <c r="F9913"/>
      <c r="M9913" s="2"/>
      <c r="N9913"/>
      <c r="O9913"/>
      <c r="U9913"/>
      <c r="V9913"/>
    </row>
    <row r="9914" spans="6:22" x14ac:dyDescent="0.2">
      <c r="F9914"/>
      <c r="M9914" s="2"/>
      <c r="N9914"/>
      <c r="O9914"/>
      <c r="U9914"/>
      <c r="V9914"/>
    </row>
    <row r="9915" spans="6:22" x14ac:dyDescent="0.2">
      <c r="F9915"/>
      <c r="M9915" s="2"/>
      <c r="N9915"/>
      <c r="O9915"/>
      <c r="U9915"/>
      <c r="V9915"/>
    </row>
    <row r="9916" spans="6:22" x14ac:dyDescent="0.2">
      <c r="F9916"/>
      <c r="M9916" s="2"/>
      <c r="N9916"/>
      <c r="O9916"/>
      <c r="U9916"/>
      <c r="V9916"/>
    </row>
    <row r="9917" spans="6:22" x14ac:dyDescent="0.2">
      <c r="M9917" s="2"/>
    </row>
    <row r="9918" spans="6:22" x14ac:dyDescent="0.2">
      <c r="M9918" s="2"/>
    </row>
    <row r="9919" spans="6:22" x14ac:dyDescent="0.2">
      <c r="M9919" s="2"/>
    </row>
    <row r="9920" spans="6:22" x14ac:dyDescent="0.2">
      <c r="M9920" s="2"/>
    </row>
    <row r="9921" spans="6:22" x14ac:dyDescent="0.2">
      <c r="M9921" s="2"/>
    </row>
    <row r="9922" spans="6:22" x14ac:dyDescent="0.2">
      <c r="F9922"/>
      <c r="M9922" s="2"/>
      <c r="N9922"/>
      <c r="O9922"/>
      <c r="U9922"/>
      <c r="V9922"/>
    </row>
    <row r="9923" spans="6:22" x14ac:dyDescent="0.2">
      <c r="F9923"/>
      <c r="M9923" s="2"/>
      <c r="N9923"/>
      <c r="O9923"/>
      <c r="U9923"/>
      <c r="V9923"/>
    </row>
    <row r="9924" spans="6:22" x14ac:dyDescent="0.2">
      <c r="F9924"/>
      <c r="M9924" s="2"/>
      <c r="N9924"/>
      <c r="O9924"/>
      <c r="U9924"/>
      <c r="V9924"/>
    </row>
    <row r="9925" spans="6:22" x14ac:dyDescent="0.2">
      <c r="M9925" s="2"/>
    </row>
    <row r="9926" spans="6:22" x14ac:dyDescent="0.2">
      <c r="F9926"/>
      <c r="M9926" s="2"/>
      <c r="N9926"/>
      <c r="O9926"/>
      <c r="U9926"/>
      <c r="V9926"/>
    </row>
    <row r="9927" spans="6:22" x14ac:dyDescent="0.2">
      <c r="M9927" s="2"/>
    </row>
    <row r="9928" spans="6:22" x14ac:dyDescent="0.2">
      <c r="M9928" s="2"/>
    </row>
    <row r="9929" spans="6:22" x14ac:dyDescent="0.2">
      <c r="M9929" s="2"/>
    </row>
    <row r="9930" spans="6:22" x14ac:dyDescent="0.2">
      <c r="M9930" s="2"/>
    </row>
    <row r="9931" spans="6:22" x14ac:dyDescent="0.2">
      <c r="M9931" s="2"/>
    </row>
    <row r="9932" spans="6:22" x14ac:dyDescent="0.2">
      <c r="M9932" s="2"/>
    </row>
    <row r="9933" spans="6:22" x14ac:dyDescent="0.2">
      <c r="F9933"/>
      <c r="M9933" s="2"/>
      <c r="N9933"/>
      <c r="O9933"/>
      <c r="U9933"/>
      <c r="V9933"/>
    </row>
    <row r="9934" spans="6:22" x14ac:dyDescent="0.2">
      <c r="M9934" s="2"/>
    </row>
    <row r="9935" spans="6:22" x14ac:dyDescent="0.2">
      <c r="M9935" s="2"/>
    </row>
    <row r="9936" spans="6:22" x14ac:dyDescent="0.2">
      <c r="F9936"/>
      <c r="M9936" s="2"/>
      <c r="N9936"/>
      <c r="O9936"/>
      <c r="U9936"/>
      <c r="V9936"/>
    </row>
    <row r="9937" spans="6:22" x14ac:dyDescent="0.2">
      <c r="M9937" s="2"/>
    </row>
    <row r="9938" spans="6:22" x14ac:dyDescent="0.2">
      <c r="M9938" s="2"/>
    </row>
    <row r="9939" spans="6:22" x14ac:dyDescent="0.2">
      <c r="M9939" s="2"/>
    </row>
    <row r="9940" spans="6:22" x14ac:dyDescent="0.2">
      <c r="M9940" s="2"/>
    </row>
    <row r="9941" spans="6:22" x14ac:dyDescent="0.2">
      <c r="M9941" s="2"/>
    </row>
    <row r="9942" spans="6:22" x14ac:dyDescent="0.2">
      <c r="M9942" s="2"/>
    </row>
    <row r="9943" spans="6:22" x14ac:dyDescent="0.2">
      <c r="M9943" s="2"/>
    </row>
    <row r="9944" spans="6:22" x14ac:dyDescent="0.2">
      <c r="M9944" s="2"/>
    </row>
    <row r="9945" spans="6:22" x14ac:dyDescent="0.2">
      <c r="F9945"/>
      <c r="M9945" s="2"/>
      <c r="N9945"/>
      <c r="O9945"/>
      <c r="U9945"/>
      <c r="V9945"/>
    </row>
    <row r="9946" spans="6:22" x14ac:dyDescent="0.2">
      <c r="F9946"/>
      <c r="M9946" s="2"/>
      <c r="N9946"/>
      <c r="O9946"/>
      <c r="U9946"/>
      <c r="V9946"/>
    </row>
    <row r="9947" spans="6:22" x14ac:dyDescent="0.2">
      <c r="F9947"/>
      <c r="M9947" s="2"/>
      <c r="N9947"/>
      <c r="O9947"/>
      <c r="U9947"/>
      <c r="V9947"/>
    </row>
    <row r="9948" spans="6:22" x14ac:dyDescent="0.2">
      <c r="F9948"/>
      <c r="M9948" s="2"/>
      <c r="N9948"/>
      <c r="O9948"/>
      <c r="U9948"/>
      <c r="V9948"/>
    </row>
    <row r="9949" spans="6:22" x14ac:dyDescent="0.2">
      <c r="M9949" s="2"/>
    </row>
    <row r="9950" spans="6:22" x14ac:dyDescent="0.2">
      <c r="M9950" s="2"/>
    </row>
    <row r="9951" spans="6:22" x14ac:dyDescent="0.2">
      <c r="M9951" s="2"/>
    </row>
    <row r="9952" spans="6:22" x14ac:dyDescent="0.2">
      <c r="M9952" s="2"/>
    </row>
    <row r="9953" spans="6:22" x14ac:dyDescent="0.2">
      <c r="M9953" s="2"/>
    </row>
    <row r="9954" spans="6:22" x14ac:dyDescent="0.2">
      <c r="M9954" s="2"/>
    </row>
    <row r="9955" spans="6:22" x14ac:dyDescent="0.2">
      <c r="M9955" s="2"/>
    </row>
    <row r="9956" spans="6:22" x14ac:dyDescent="0.2">
      <c r="M9956" s="2"/>
    </row>
    <row r="9957" spans="6:22" x14ac:dyDescent="0.2">
      <c r="M9957" s="2"/>
    </row>
    <row r="9958" spans="6:22" x14ac:dyDescent="0.2">
      <c r="F9958"/>
      <c r="M9958" s="2"/>
      <c r="N9958"/>
      <c r="O9958"/>
      <c r="U9958"/>
      <c r="V9958"/>
    </row>
    <row r="9959" spans="6:22" x14ac:dyDescent="0.2">
      <c r="F9959"/>
      <c r="M9959" s="2"/>
      <c r="N9959"/>
      <c r="O9959"/>
      <c r="U9959"/>
      <c r="V9959"/>
    </row>
    <row r="9960" spans="6:22" x14ac:dyDescent="0.2">
      <c r="F9960"/>
      <c r="M9960" s="2"/>
      <c r="N9960"/>
      <c r="O9960"/>
      <c r="U9960"/>
      <c r="V9960"/>
    </row>
    <row r="9961" spans="6:22" x14ac:dyDescent="0.2">
      <c r="F9961"/>
      <c r="M9961" s="2"/>
      <c r="N9961"/>
      <c r="O9961"/>
      <c r="U9961"/>
      <c r="V9961"/>
    </row>
    <row r="9962" spans="6:22" x14ac:dyDescent="0.2">
      <c r="F9962"/>
      <c r="M9962" s="2"/>
      <c r="N9962"/>
      <c r="O9962"/>
      <c r="U9962"/>
      <c r="V9962"/>
    </row>
    <row r="9963" spans="6:22" x14ac:dyDescent="0.2">
      <c r="M9963" s="2"/>
    </row>
    <row r="9964" spans="6:22" x14ac:dyDescent="0.2">
      <c r="M9964" s="2"/>
    </row>
    <row r="9965" spans="6:22" x14ac:dyDescent="0.2">
      <c r="M9965" s="2"/>
    </row>
    <row r="9966" spans="6:22" x14ac:dyDescent="0.2">
      <c r="M9966" s="2"/>
    </row>
    <row r="9967" spans="6:22" x14ac:dyDescent="0.2">
      <c r="M9967" s="2"/>
    </row>
    <row r="9968" spans="6:22" x14ac:dyDescent="0.2">
      <c r="M9968" s="2"/>
    </row>
    <row r="9969" spans="6:22" x14ac:dyDescent="0.2">
      <c r="M9969" s="2"/>
    </row>
    <row r="9970" spans="6:22" x14ac:dyDescent="0.2">
      <c r="M9970" s="2"/>
    </row>
    <row r="9971" spans="6:22" x14ac:dyDescent="0.2">
      <c r="M9971" s="2"/>
    </row>
    <row r="9972" spans="6:22" x14ac:dyDescent="0.2">
      <c r="F9972"/>
      <c r="M9972" s="2"/>
      <c r="N9972"/>
      <c r="O9972"/>
      <c r="U9972"/>
      <c r="V9972"/>
    </row>
    <row r="9973" spans="6:22" x14ac:dyDescent="0.2">
      <c r="F9973"/>
      <c r="M9973" s="2"/>
      <c r="N9973"/>
      <c r="O9973"/>
      <c r="U9973"/>
      <c r="V9973"/>
    </row>
    <row r="9974" spans="6:22" x14ac:dyDescent="0.2">
      <c r="F9974"/>
      <c r="M9974" s="2"/>
      <c r="N9974"/>
      <c r="O9974"/>
      <c r="U9974"/>
      <c r="V9974"/>
    </row>
    <row r="9975" spans="6:22" x14ac:dyDescent="0.2">
      <c r="F9975"/>
      <c r="M9975" s="2"/>
      <c r="N9975"/>
      <c r="O9975"/>
      <c r="U9975"/>
      <c r="V9975"/>
    </row>
    <row r="9976" spans="6:22" x14ac:dyDescent="0.2">
      <c r="M9976" s="2"/>
    </row>
    <row r="9977" spans="6:22" x14ac:dyDescent="0.2">
      <c r="M9977" s="2"/>
    </row>
    <row r="9978" spans="6:22" x14ac:dyDescent="0.2">
      <c r="M9978" s="2"/>
    </row>
    <row r="9979" spans="6:22" x14ac:dyDescent="0.2">
      <c r="M9979" s="2"/>
    </row>
    <row r="9980" spans="6:22" x14ac:dyDescent="0.2">
      <c r="M9980" s="2"/>
    </row>
    <row r="9981" spans="6:22" x14ac:dyDescent="0.2">
      <c r="M9981" s="2"/>
    </row>
    <row r="9982" spans="6:22" x14ac:dyDescent="0.2">
      <c r="M9982" s="2"/>
    </row>
    <row r="9983" spans="6:22" x14ac:dyDescent="0.2">
      <c r="M9983" s="2"/>
    </row>
    <row r="9984" spans="6:22" x14ac:dyDescent="0.2">
      <c r="M9984" s="2"/>
    </row>
    <row r="9985" spans="3:22" x14ac:dyDescent="0.2">
      <c r="M9985" s="2"/>
    </row>
    <row r="9986" spans="3:22" x14ac:dyDescent="0.2">
      <c r="M9986" s="2"/>
    </row>
    <row r="9987" spans="3:22" x14ac:dyDescent="0.2">
      <c r="F9987"/>
      <c r="M9987" s="2"/>
      <c r="N9987"/>
      <c r="O9987"/>
      <c r="U9987"/>
      <c r="V9987"/>
    </row>
    <row r="9988" spans="3:22" x14ac:dyDescent="0.2">
      <c r="M9988" s="2"/>
    </row>
    <row r="9989" spans="3:22" x14ac:dyDescent="0.2">
      <c r="M9989" s="2"/>
    </row>
    <row r="9990" spans="3:22" x14ac:dyDescent="0.2">
      <c r="M9990" s="2"/>
    </row>
    <row r="9991" spans="3:22" x14ac:dyDescent="0.2">
      <c r="C9991" s="9"/>
      <c r="M9991" s="2"/>
    </row>
    <row r="9992" spans="3:22" x14ac:dyDescent="0.2">
      <c r="M9992" s="2"/>
    </row>
    <row r="9993" spans="3:22" x14ac:dyDescent="0.2">
      <c r="M9993" s="2"/>
    </row>
    <row r="9994" spans="3:22" x14ac:dyDescent="0.2">
      <c r="M9994" s="2"/>
    </row>
    <row r="9995" spans="3:22" x14ac:dyDescent="0.2">
      <c r="M9995" s="2"/>
    </row>
    <row r="9996" spans="3:22" x14ac:dyDescent="0.2">
      <c r="M9996" s="2"/>
    </row>
    <row r="9997" spans="3:22" x14ac:dyDescent="0.2">
      <c r="M9997" s="2"/>
    </row>
    <row r="9998" spans="3:22" x14ac:dyDescent="0.2">
      <c r="M9998" s="2"/>
    </row>
    <row r="9999" spans="3:22" x14ac:dyDescent="0.2">
      <c r="M9999" s="2"/>
    </row>
    <row r="10000" spans="3:22" x14ac:dyDescent="0.2">
      <c r="M10000" s="2"/>
    </row>
    <row r="10001" spans="3:22" x14ac:dyDescent="0.2">
      <c r="M10001" s="2"/>
    </row>
    <row r="10002" spans="3:22" x14ac:dyDescent="0.2">
      <c r="M10002" s="2"/>
    </row>
    <row r="10003" spans="3:22" x14ac:dyDescent="0.2">
      <c r="F10003"/>
      <c r="M10003" s="2"/>
      <c r="N10003"/>
      <c r="O10003"/>
      <c r="U10003"/>
      <c r="V10003"/>
    </row>
    <row r="10004" spans="3:22" x14ac:dyDescent="0.2">
      <c r="F10004"/>
      <c r="M10004" s="2"/>
      <c r="N10004"/>
      <c r="O10004"/>
      <c r="U10004"/>
      <c r="V10004"/>
    </row>
    <row r="10005" spans="3:22" x14ac:dyDescent="0.2">
      <c r="F10005"/>
      <c r="M10005" s="2"/>
      <c r="N10005"/>
      <c r="O10005"/>
      <c r="U10005"/>
      <c r="V10005"/>
    </row>
    <row r="10006" spans="3:22" x14ac:dyDescent="0.2">
      <c r="F10006"/>
      <c r="M10006" s="2"/>
      <c r="N10006"/>
      <c r="O10006"/>
      <c r="U10006"/>
      <c r="V10006"/>
    </row>
    <row r="10007" spans="3:22" x14ac:dyDescent="0.2">
      <c r="F10007"/>
      <c r="M10007" s="2"/>
      <c r="N10007"/>
      <c r="O10007"/>
      <c r="U10007"/>
      <c r="V10007"/>
    </row>
    <row r="10008" spans="3:22" x14ac:dyDescent="0.2">
      <c r="M10008" s="2"/>
    </row>
    <row r="10009" spans="3:22" x14ac:dyDescent="0.2">
      <c r="C10009" s="9"/>
      <c r="F10009"/>
      <c r="M10009" s="2"/>
      <c r="N10009"/>
      <c r="O10009"/>
      <c r="U10009"/>
      <c r="V10009"/>
    </row>
    <row r="10010" spans="3:22" x14ac:dyDescent="0.2">
      <c r="M10010" s="2"/>
    </row>
    <row r="10011" spans="3:22" x14ac:dyDescent="0.2">
      <c r="M10011" s="2"/>
    </row>
    <row r="10012" spans="3:22" x14ac:dyDescent="0.2">
      <c r="M10012" s="2"/>
    </row>
    <row r="10013" spans="3:22" x14ac:dyDescent="0.2">
      <c r="M10013" s="2"/>
    </row>
    <row r="10014" spans="3:22" x14ac:dyDescent="0.2">
      <c r="M10014" s="2"/>
    </row>
    <row r="10015" spans="3:22" x14ac:dyDescent="0.2">
      <c r="M10015" s="2"/>
    </row>
    <row r="10016" spans="3:22" x14ac:dyDescent="0.2">
      <c r="M10016" s="2"/>
    </row>
    <row r="10017" spans="6:22" x14ac:dyDescent="0.2">
      <c r="M10017" s="2"/>
    </row>
    <row r="10018" spans="6:22" x14ac:dyDescent="0.2">
      <c r="F10018"/>
      <c r="M10018" s="2"/>
      <c r="N10018"/>
      <c r="O10018"/>
      <c r="U10018"/>
      <c r="V10018"/>
    </row>
    <row r="10019" spans="6:22" x14ac:dyDescent="0.2">
      <c r="F10019"/>
      <c r="M10019" s="2"/>
      <c r="N10019"/>
      <c r="O10019"/>
      <c r="U10019"/>
      <c r="V10019"/>
    </row>
    <row r="10020" spans="6:22" x14ac:dyDescent="0.2">
      <c r="F10020"/>
      <c r="M10020" s="2"/>
      <c r="N10020"/>
      <c r="O10020"/>
      <c r="U10020"/>
      <c r="V10020"/>
    </row>
    <row r="10021" spans="6:22" x14ac:dyDescent="0.2">
      <c r="F10021"/>
      <c r="M10021" s="2"/>
      <c r="N10021"/>
      <c r="O10021"/>
      <c r="U10021"/>
      <c r="V10021"/>
    </row>
    <row r="10022" spans="6:22" x14ac:dyDescent="0.2">
      <c r="F10022"/>
      <c r="M10022" s="2"/>
      <c r="N10022"/>
      <c r="O10022"/>
      <c r="U10022"/>
      <c r="V10022"/>
    </row>
    <row r="10023" spans="6:22" x14ac:dyDescent="0.2">
      <c r="F10023"/>
      <c r="M10023" s="2"/>
      <c r="N10023"/>
      <c r="O10023"/>
      <c r="U10023"/>
      <c r="V10023"/>
    </row>
    <row r="10024" spans="6:22" x14ac:dyDescent="0.2">
      <c r="M10024" s="2"/>
    </row>
    <row r="10025" spans="6:22" x14ac:dyDescent="0.2">
      <c r="M10025" s="2"/>
    </row>
    <row r="10026" spans="6:22" x14ac:dyDescent="0.2">
      <c r="M10026" s="2"/>
    </row>
    <row r="10027" spans="6:22" x14ac:dyDescent="0.2">
      <c r="M10027" s="2"/>
    </row>
    <row r="10028" spans="6:22" x14ac:dyDescent="0.2">
      <c r="M10028" s="2"/>
    </row>
    <row r="10029" spans="6:22" x14ac:dyDescent="0.2">
      <c r="M10029" s="2"/>
    </row>
    <row r="10030" spans="6:22" x14ac:dyDescent="0.2">
      <c r="M10030" s="2"/>
    </row>
    <row r="10031" spans="6:22" x14ac:dyDescent="0.2">
      <c r="M10031" s="2"/>
    </row>
    <row r="10032" spans="6:22" x14ac:dyDescent="0.2">
      <c r="M10032" s="2"/>
    </row>
    <row r="10033" spans="6:22" x14ac:dyDescent="0.2">
      <c r="M10033" s="2"/>
    </row>
    <row r="10034" spans="6:22" x14ac:dyDescent="0.2">
      <c r="M10034" s="2"/>
    </row>
    <row r="10035" spans="6:22" x14ac:dyDescent="0.2">
      <c r="M10035" s="2"/>
    </row>
    <row r="10036" spans="6:22" x14ac:dyDescent="0.2">
      <c r="M10036" s="2"/>
    </row>
    <row r="10037" spans="6:22" x14ac:dyDescent="0.2">
      <c r="M10037" s="2"/>
    </row>
    <row r="10038" spans="6:22" x14ac:dyDescent="0.2">
      <c r="M10038" s="2"/>
    </row>
    <row r="10039" spans="6:22" x14ac:dyDescent="0.2">
      <c r="F10039"/>
      <c r="M10039" s="2"/>
      <c r="N10039"/>
      <c r="O10039"/>
      <c r="U10039"/>
      <c r="V10039"/>
    </row>
    <row r="10040" spans="6:22" x14ac:dyDescent="0.2">
      <c r="M10040" s="2"/>
    </row>
    <row r="10041" spans="6:22" x14ac:dyDescent="0.2">
      <c r="M10041" s="2"/>
    </row>
    <row r="10042" spans="6:22" x14ac:dyDescent="0.2">
      <c r="M10042" s="2"/>
    </row>
    <row r="10043" spans="6:22" x14ac:dyDescent="0.2">
      <c r="M10043" s="2"/>
    </row>
    <row r="10044" spans="6:22" x14ac:dyDescent="0.2">
      <c r="F10044"/>
      <c r="M10044" s="2"/>
      <c r="N10044"/>
      <c r="O10044"/>
      <c r="U10044"/>
      <c r="V10044"/>
    </row>
    <row r="10045" spans="6:22" x14ac:dyDescent="0.2">
      <c r="F10045"/>
      <c r="M10045" s="2"/>
      <c r="N10045"/>
      <c r="O10045"/>
      <c r="U10045"/>
      <c r="V10045"/>
    </row>
    <row r="10046" spans="6:22" x14ac:dyDescent="0.2">
      <c r="F10046"/>
      <c r="M10046" s="2"/>
      <c r="N10046"/>
      <c r="O10046"/>
      <c r="U10046"/>
      <c r="V10046"/>
    </row>
    <row r="10047" spans="6:22" x14ac:dyDescent="0.2">
      <c r="F10047"/>
      <c r="M10047" s="2"/>
      <c r="N10047"/>
      <c r="O10047"/>
      <c r="U10047"/>
      <c r="V10047"/>
    </row>
    <row r="10048" spans="6:22" x14ac:dyDescent="0.2">
      <c r="M10048" s="2"/>
    </row>
    <row r="10049" spans="6:22" x14ac:dyDescent="0.2">
      <c r="M10049" s="2"/>
    </row>
    <row r="10050" spans="6:22" x14ac:dyDescent="0.2">
      <c r="F10050"/>
      <c r="M10050" s="2"/>
      <c r="N10050"/>
      <c r="O10050"/>
      <c r="U10050"/>
      <c r="V10050"/>
    </row>
    <row r="10051" spans="6:22" x14ac:dyDescent="0.2">
      <c r="M10051" s="2"/>
    </row>
    <row r="10052" spans="6:22" x14ac:dyDescent="0.2">
      <c r="M10052" s="2"/>
    </row>
    <row r="10053" spans="6:22" x14ac:dyDescent="0.2">
      <c r="M10053" s="2"/>
    </row>
    <row r="10054" spans="6:22" x14ac:dyDescent="0.2">
      <c r="M10054" s="2"/>
    </row>
    <row r="10055" spans="6:22" x14ac:dyDescent="0.2">
      <c r="M10055" s="2"/>
    </row>
    <row r="10056" spans="6:22" x14ac:dyDescent="0.2">
      <c r="M10056" s="2"/>
    </row>
    <row r="10057" spans="6:22" x14ac:dyDescent="0.2">
      <c r="F10057"/>
      <c r="M10057" s="2"/>
      <c r="N10057"/>
      <c r="O10057"/>
      <c r="U10057"/>
      <c r="V10057"/>
    </row>
    <row r="10058" spans="6:22" x14ac:dyDescent="0.2">
      <c r="F10058"/>
      <c r="M10058" s="2"/>
      <c r="N10058"/>
      <c r="O10058"/>
      <c r="U10058"/>
      <c r="V10058"/>
    </row>
    <row r="10059" spans="6:22" x14ac:dyDescent="0.2">
      <c r="F10059"/>
      <c r="M10059" s="2"/>
      <c r="N10059"/>
      <c r="O10059"/>
      <c r="U10059"/>
      <c r="V10059"/>
    </row>
    <row r="10060" spans="6:22" x14ac:dyDescent="0.2">
      <c r="F10060"/>
      <c r="M10060" s="2"/>
      <c r="N10060"/>
      <c r="O10060"/>
      <c r="U10060"/>
      <c r="V10060"/>
    </row>
    <row r="10061" spans="6:22" x14ac:dyDescent="0.2">
      <c r="F10061"/>
      <c r="M10061" s="2"/>
      <c r="N10061"/>
      <c r="O10061"/>
      <c r="U10061"/>
      <c r="V10061"/>
    </row>
    <row r="10062" spans="6:22" x14ac:dyDescent="0.2">
      <c r="F10062"/>
      <c r="M10062" s="2"/>
      <c r="N10062"/>
      <c r="O10062"/>
      <c r="U10062"/>
      <c r="V10062"/>
    </row>
    <row r="10063" spans="6:22" x14ac:dyDescent="0.2">
      <c r="F10063"/>
      <c r="M10063" s="2"/>
      <c r="N10063"/>
      <c r="O10063"/>
      <c r="U10063"/>
      <c r="V10063"/>
    </row>
    <row r="10064" spans="6:22" x14ac:dyDescent="0.2">
      <c r="F10064"/>
      <c r="M10064" s="2"/>
      <c r="N10064"/>
      <c r="O10064"/>
      <c r="U10064"/>
      <c r="V10064"/>
    </row>
    <row r="10065" spans="6:22" x14ac:dyDescent="0.2">
      <c r="F10065"/>
      <c r="M10065" s="2"/>
      <c r="N10065"/>
      <c r="O10065"/>
      <c r="U10065"/>
      <c r="V10065"/>
    </row>
    <row r="10066" spans="6:22" x14ac:dyDescent="0.2">
      <c r="F10066"/>
      <c r="M10066" s="2"/>
      <c r="N10066"/>
      <c r="O10066"/>
      <c r="U10066"/>
      <c r="V10066"/>
    </row>
    <row r="10067" spans="6:22" x14ac:dyDescent="0.2">
      <c r="F10067"/>
      <c r="M10067" s="2"/>
      <c r="N10067"/>
      <c r="O10067"/>
      <c r="U10067"/>
      <c r="V10067"/>
    </row>
    <row r="10068" spans="6:22" x14ac:dyDescent="0.2">
      <c r="F10068"/>
      <c r="M10068" s="2"/>
      <c r="N10068"/>
      <c r="O10068"/>
      <c r="U10068"/>
      <c r="V10068"/>
    </row>
    <row r="10069" spans="6:22" x14ac:dyDescent="0.2">
      <c r="F10069"/>
      <c r="M10069" s="2"/>
      <c r="N10069"/>
      <c r="O10069"/>
      <c r="U10069"/>
      <c r="V10069"/>
    </row>
    <row r="10070" spans="6:22" x14ac:dyDescent="0.2">
      <c r="F10070"/>
      <c r="M10070" s="2"/>
      <c r="N10070"/>
      <c r="O10070"/>
      <c r="U10070"/>
      <c r="V10070"/>
    </row>
    <row r="10071" spans="6:22" x14ac:dyDescent="0.2">
      <c r="F10071"/>
      <c r="M10071" s="2"/>
      <c r="N10071"/>
      <c r="O10071"/>
      <c r="U10071"/>
      <c r="V10071"/>
    </row>
    <row r="10072" spans="6:22" x14ac:dyDescent="0.2">
      <c r="F10072"/>
      <c r="M10072" s="2"/>
      <c r="N10072"/>
      <c r="O10072"/>
      <c r="U10072"/>
      <c r="V10072"/>
    </row>
    <row r="10073" spans="6:22" x14ac:dyDescent="0.2">
      <c r="F10073"/>
      <c r="M10073" s="2"/>
      <c r="N10073"/>
      <c r="O10073"/>
      <c r="U10073"/>
      <c r="V10073"/>
    </row>
    <row r="10074" spans="6:22" x14ac:dyDescent="0.2">
      <c r="F10074"/>
      <c r="M10074" s="2"/>
      <c r="N10074"/>
      <c r="O10074"/>
      <c r="U10074"/>
      <c r="V10074"/>
    </row>
    <row r="10075" spans="6:22" x14ac:dyDescent="0.2">
      <c r="F10075"/>
      <c r="M10075" s="2"/>
      <c r="N10075"/>
      <c r="O10075"/>
      <c r="U10075"/>
      <c r="V10075"/>
    </row>
    <row r="10076" spans="6:22" x14ac:dyDescent="0.2">
      <c r="F10076"/>
      <c r="M10076" s="2"/>
      <c r="N10076"/>
      <c r="O10076"/>
      <c r="U10076"/>
      <c r="V10076"/>
    </row>
    <row r="10077" spans="6:22" x14ac:dyDescent="0.2">
      <c r="F10077"/>
      <c r="M10077" s="2"/>
      <c r="N10077"/>
      <c r="O10077"/>
      <c r="U10077"/>
      <c r="V10077"/>
    </row>
    <row r="10078" spans="6:22" x14ac:dyDescent="0.2">
      <c r="F10078"/>
      <c r="M10078" s="2"/>
      <c r="N10078"/>
      <c r="O10078"/>
      <c r="U10078"/>
      <c r="V10078"/>
    </row>
    <row r="10079" spans="6:22" x14ac:dyDescent="0.2">
      <c r="M10079" s="2"/>
    </row>
    <row r="10080" spans="6:22" x14ac:dyDescent="0.2">
      <c r="F10080"/>
      <c r="M10080" s="2"/>
      <c r="N10080"/>
      <c r="O10080"/>
      <c r="U10080"/>
      <c r="V10080"/>
    </row>
    <row r="10081" spans="6:22" x14ac:dyDescent="0.2">
      <c r="F10081"/>
      <c r="M10081" s="2"/>
      <c r="N10081"/>
      <c r="O10081"/>
      <c r="U10081"/>
      <c r="V10081"/>
    </row>
    <row r="10082" spans="6:22" x14ac:dyDescent="0.2">
      <c r="F10082"/>
      <c r="M10082" s="2"/>
      <c r="N10082"/>
      <c r="O10082"/>
      <c r="U10082"/>
      <c r="V10082"/>
    </row>
    <row r="10083" spans="6:22" x14ac:dyDescent="0.2">
      <c r="F10083"/>
      <c r="M10083" s="2"/>
      <c r="N10083"/>
      <c r="O10083"/>
      <c r="U10083"/>
      <c r="V10083"/>
    </row>
    <row r="10084" spans="6:22" x14ac:dyDescent="0.2">
      <c r="F10084"/>
      <c r="M10084" s="2"/>
      <c r="N10084"/>
      <c r="O10084"/>
      <c r="U10084"/>
      <c r="V10084"/>
    </row>
    <row r="10085" spans="6:22" x14ac:dyDescent="0.2">
      <c r="F10085"/>
      <c r="M10085" s="2"/>
      <c r="N10085"/>
      <c r="O10085"/>
      <c r="U10085"/>
      <c r="V10085"/>
    </row>
    <row r="10086" spans="6:22" x14ac:dyDescent="0.2">
      <c r="F10086"/>
      <c r="M10086" s="2"/>
      <c r="N10086"/>
      <c r="O10086"/>
      <c r="U10086"/>
      <c r="V10086"/>
    </row>
    <row r="10087" spans="6:22" x14ac:dyDescent="0.2">
      <c r="F10087"/>
      <c r="M10087" s="2"/>
      <c r="N10087"/>
      <c r="O10087"/>
      <c r="U10087"/>
      <c r="V10087"/>
    </row>
    <row r="10088" spans="6:22" x14ac:dyDescent="0.2">
      <c r="F10088"/>
      <c r="M10088" s="2"/>
      <c r="N10088"/>
      <c r="O10088"/>
      <c r="U10088"/>
      <c r="V10088"/>
    </row>
    <row r="10089" spans="6:22" x14ac:dyDescent="0.2">
      <c r="F10089"/>
      <c r="M10089" s="2"/>
      <c r="N10089"/>
      <c r="O10089"/>
      <c r="U10089"/>
      <c r="V10089"/>
    </row>
    <row r="10090" spans="6:22" x14ac:dyDescent="0.2">
      <c r="F10090"/>
      <c r="M10090" s="2"/>
      <c r="N10090"/>
      <c r="O10090"/>
      <c r="U10090"/>
      <c r="V10090"/>
    </row>
    <row r="10091" spans="6:22" x14ac:dyDescent="0.2">
      <c r="F10091"/>
      <c r="M10091" s="2"/>
      <c r="N10091"/>
      <c r="O10091"/>
      <c r="U10091"/>
      <c r="V10091"/>
    </row>
    <row r="10092" spans="6:22" x14ac:dyDescent="0.2">
      <c r="F10092"/>
      <c r="M10092" s="2"/>
      <c r="N10092"/>
      <c r="O10092"/>
      <c r="U10092"/>
      <c r="V10092"/>
    </row>
    <row r="10093" spans="6:22" x14ac:dyDescent="0.2">
      <c r="F10093"/>
      <c r="M10093" s="2"/>
      <c r="N10093"/>
      <c r="O10093"/>
      <c r="U10093"/>
      <c r="V10093"/>
    </row>
    <row r="10094" spans="6:22" x14ac:dyDescent="0.2">
      <c r="F10094"/>
      <c r="M10094" s="2"/>
      <c r="N10094"/>
      <c r="O10094"/>
      <c r="U10094"/>
      <c r="V10094"/>
    </row>
    <row r="10095" spans="6:22" x14ac:dyDescent="0.2">
      <c r="F10095"/>
      <c r="M10095" s="2"/>
      <c r="N10095"/>
      <c r="O10095"/>
      <c r="U10095"/>
      <c r="V10095"/>
    </row>
    <row r="10096" spans="6:22" x14ac:dyDescent="0.2">
      <c r="F10096"/>
      <c r="M10096" s="2"/>
      <c r="N10096"/>
      <c r="O10096"/>
      <c r="U10096"/>
      <c r="V10096"/>
    </row>
    <row r="10097" spans="6:22" x14ac:dyDescent="0.2">
      <c r="F10097"/>
      <c r="M10097" s="2"/>
      <c r="N10097"/>
      <c r="O10097"/>
      <c r="U10097"/>
      <c r="V10097"/>
    </row>
    <row r="10098" spans="6:22" x14ac:dyDescent="0.2">
      <c r="M10098" s="2"/>
    </row>
    <row r="10099" spans="6:22" x14ac:dyDescent="0.2">
      <c r="F10099"/>
      <c r="M10099" s="2"/>
      <c r="N10099"/>
      <c r="O10099"/>
      <c r="U10099"/>
      <c r="V10099"/>
    </row>
    <row r="10100" spans="6:22" x14ac:dyDescent="0.2">
      <c r="M10100" s="2"/>
    </row>
    <row r="10101" spans="6:22" x14ac:dyDescent="0.2">
      <c r="F10101"/>
      <c r="M10101" s="2"/>
      <c r="N10101"/>
      <c r="O10101"/>
      <c r="U10101"/>
      <c r="V10101"/>
    </row>
    <row r="10102" spans="6:22" x14ac:dyDescent="0.2">
      <c r="F10102"/>
      <c r="M10102" s="2"/>
      <c r="N10102"/>
      <c r="O10102"/>
      <c r="U10102"/>
      <c r="V10102"/>
    </row>
    <row r="10103" spans="6:22" x14ac:dyDescent="0.2">
      <c r="F10103"/>
      <c r="M10103" s="2"/>
      <c r="N10103"/>
      <c r="O10103"/>
      <c r="U10103"/>
      <c r="V10103"/>
    </row>
    <row r="10104" spans="6:22" x14ac:dyDescent="0.2">
      <c r="F10104"/>
      <c r="M10104" s="2"/>
      <c r="N10104"/>
      <c r="O10104"/>
      <c r="U10104"/>
      <c r="V10104"/>
    </row>
    <row r="10105" spans="6:22" x14ac:dyDescent="0.2">
      <c r="F10105"/>
      <c r="M10105" s="2"/>
      <c r="N10105"/>
      <c r="O10105"/>
      <c r="U10105"/>
      <c r="V10105"/>
    </row>
    <row r="10106" spans="6:22" x14ac:dyDescent="0.2">
      <c r="F10106"/>
      <c r="M10106" s="2"/>
      <c r="N10106"/>
      <c r="O10106"/>
      <c r="U10106"/>
      <c r="V10106"/>
    </row>
    <row r="10107" spans="6:22" x14ac:dyDescent="0.2">
      <c r="F10107"/>
      <c r="M10107" s="2"/>
      <c r="N10107"/>
      <c r="O10107"/>
      <c r="U10107"/>
      <c r="V10107"/>
    </row>
    <row r="10108" spans="6:22" x14ac:dyDescent="0.2">
      <c r="F10108"/>
      <c r="M10108" s="2"/>
      <c r="N10108"/>
      <c r="O10108"/>
      <c r="U10108"/>
      <c r="V10108"/>
    </row>
    <row r="10109" spans="6:22" x14ac:dyDescent="0.2">
      <c r="F10109"/>
      <c r="M10109" s="2"/>
      <c r="N10109"/>
      <c r="O10109"/>
      <c r="U10109"/>
      <c r="V10109"/>
    </row>
    <row r="10110" spans="6:22" x14ac:dyDescent="0.2">
      <c r="F10110"/>
      <c r="M10110" s="2"/>
      <c r="N10110"/>
      <c r="O10110"/>
      <c r="U10110"/>
      <c r="V10110"/>
    </row>
    <row r="10111" spans="6:22" x14ac:dyDescent="0.2">
      <c r="F10111"/>
      <c r="M10111" s="2"/>
      <c r="N10111"/>
      <c r="O10111"/>
      <c r="U10111"/>
      <c r="V10111"/>
    </row>
    <row r="10112" spans="6:22" x14ac:dyDescent="0.2">
      <c r="F10112"/>
      <c r="M10112" s="2"/>
      <c r="N10112"/>
      <c r="O10112"/>
      <c r="U10112"/>
      <c r="V10112"/>
    </row>
    <row r="10113" spans="6:22" x14ac:dyDescent="0.2">
      <c r="F10113"/>
      <c r="M10113" s="2"/>
      <c r="N10113"/>
      <c r="O10113"/>
      <c r="U10113"/>
      <c r="V10113"/>
    </row>
    <row r="10114" spans="6:22" x14ac:dyDescent="0.2">
      <c r="F10114"/>
      <c r="M10114" s="2"/>
      <c r="N10114"/>
      <c r="O10114"/>
      <c r="U10114"/>
      <c r="V10114"/>
    </row>
    <row r="10115" spans="6:22" x14ac:dyDescent="0.2">
      <c r="F10115"/>
      <c r="M10115" s="2"/>
      <c r="N10115"/>
      <c r="O10115"/>
      <c r="U10115"/>
      <c r="V10115"/>
    </row>
    <row r="10116" spans="6:22" x14ac:dyDescent="0.2">
      <c r="F10116"/>
      <c r="M10116" s="2"/>
      <c r="N10116"/>
      <c r="O10116"/>
      <c r="U10116"/>
      <c r="V10116"/>
    </row>
    <row r="10117" spans="6:22" x14ac:dyDescent="0.2">
      <c r="M10117" s="2"/>
    </row>
    <row r="10118" spans="6:22" x14ac:dyDescent="0.2">
      <c r="F10118"/>
      <c r="M10118" s="2"/>
      <c r="N10118"/>
      <c r="O10118"/>
      <c r="U10118"/>
      <c r="V10118"/>
    </row>
    <row r="10119" spans="6:22" x14ac:dyDescent="0.2">
      <c r="M10119" s="2"/>
    </row>
    <row r="10120" spans="6:22" x14ac:dyDescent="0.2">
      <c r="F10120"/>
      <c r="M10120" s="2"/>
      <c r="N10120"/>
      <c r="O10120"/>
      <c r="U10120"/>
      <c r="V10120"/>
    </row>
    <row r="10121" spans="6:22" x14ac:dyDescent="0.2">
      <c r="F10121"/>
      <c r="M10121" s="2"/>
      <c r="N10121"/>
      <c r="O10121"/>
      <c r="U10121"/>
      <c r="V10121"/>
    </row>
    <row r="10122" spans="6:22" x14ac:dyDescent="0.2">
      <c r="F10122"/>
      <c r="M10122" s="2"/>
      <c r="N10122"/>
      <c r="O10122"/>
      <c r="U10122"/>
      <c r="V10122"/>
    </row>
    <row r="10123" spans="6:22" x14ac:dyDescent="0.2">
      <c r="F10123"/>
      <c r="M10123" s="2"/>
      <c r="N10123"/>
      <c r="O10123"/>
      <c r="U10123"/>
      <c r="V10123"/>
    </row>
    <row r="10124" spans="6:22" x14ac:dyDescent="0.2">
      <c r="F10124"/>
      <c r="M10124" s="2"/>
      <c r="N10124"/>
      <c r="O10124"/>
      <c r="U10124"/>
      <c r="V10124"/>
    </row>
    <row r="10125" spans="6:22" x14ac:dyDescent="0.2">
      <c r="F10125"/>
      <c r="M10125" s="2"/>
      <c r="N10125"/>
      <c r="O10125"/>
      <c r="U10125"/>
      <c r="V10125"/>
    </row>
    <row r="10126" spans="6:22" x14ac:dyDescent="0.2">
      <c r="F10126"/>
      <c r="M10126" s="2"/>
      <c r="N10126"/>
      <c r="O10126"/>
      <c r="U10126"/>
      <c r="V10126"/>
    </row>
    <row r="10127" spans="6:22" x14ac:dyDescent="0.2">
      <c r="F10127"/>
      <c r="M10127" s="2"/>
      <c r="N10127"/>
      <c r="O10127"/>
      <c r="U10127"/>
      <c r="V10127"/>
    </row>
    <row r="10128" spans="6:22" x14ac:dyDescent="0.2">
      <c r="M10128" s="2"/>
    </row>
    <row r="10129" spans="6:22" x14ac:dyDescent="0.2">
      <c r="F10129"/>
      <c r="M10129" s="2"/>
      <c r="N10129"/>
      <c r="O10129"/>
      <c r="U10129"/>
      <c r="V10129"/>
    </row>
    <row r="10130" spans="6:22" x14ac:dyDescent="0.2">
      <c r="M10130" s="2"/>
    </row>
    <row r="10131" spans="6:22" x14ac:dyDescent="0.2">
      <c r="M10131" s="2"/>
    </row>
    <row r="10132" spans="6:22" x14ac:dyDescent="0.2">
      <c r="M10132" s="2"/>
    </row>
    <row r="10133" spans="6:22" x14ac:dyDescent="0.2">
      <c r="M10133" s="2"/>
    </row>
    <row r="10134" spans="6:22" x14ac:dyDescent="0.2">
      <c r="M10134" s="2"/>
    </row>
    <row r="10135" spans="6:22" x14ac:dyDescent="0.2">
      <c r="M10135" s="2"/>
    </row>
    <row r="10136" spans="6:22" x14ac:dyDescent="0.2">
      <c r="F10136"/>
      <c r="M10136" s="2"/>
      <c r="N10136"/>
      <c r="O10136"/>
      <c r="U10136"/>
      <c r="V10136"/>
    </row>
    <row r="10137" spans="6:22" x14ac:dyDescent="0.2">
      <c r="F10137"/>
      <c r="M10137" s="2"/>
      <c r="N10137"/>
      <c r="O10137"/>
      <c r="U10137"/>
      <c r="V10137"/>
    </row>
    <row r="10138" spans="6:22" x14ac:dyDescent="0.2">
      <c r="F10138"/>
      <c r="M10138" s="2"/>
      <c r="N10138"/>
      <c r="O10138"/>
      <c r="U10138"/>
      <c r="V10138"/>
    </row>
    <row r="10139" spans="6:22" x14ac:dyDescent="0.2">
      <c r="F10139"/>
      <c r="M10139" s="2"/>
      <c r="N10139"/>
      <c r="O10139"/>
      <c r="U10139"/>
      <c r="V10139"/>
    </row>
    <row r="10140" spans="6:22" x14ac:dyDescent="0.2">
      <c r="F10140"/>
      <c r="M10140" s="2"/>
      <c r="N10140"/>
      <c r="O10140"/>
      <c r="U10140"/>
      <c r="V10140"/>
    </row>
    <row r="10141" spans="6:22" x14ac:dyDescent="0.2">
      <c r="F10141"/>
      <c r="M10141" s="2"/>
      <c r="N10141"/>
      <c r="O10141"/>
      <c r="U10141"/>
      <c r="V10141"/>
    </row>
    <row r="10142" spans="6:22" x14ac:dyDescent="0.2">
      <c r="F10142"/>
      <c r="M10142" s="2"/>
      <c r="N10142"/>
      <c r="O10142"/>
      <c r="U10142"/>
      <c r="V10142"/>
    </row>
    <row r="10143" spans="6:22" x14ac:dyDescent="0.2">
      <c r="F10143"/>
      <c r="M10143" s="2"/>
      <c r="N10143"/>
      <c r="O10143"/>
      <c r="U10143"/>
      <c r="V10143"/>
    </row>
    <row r="10144" spans="6:22" x14ac:dyDescent="0.2">
      <c r="F10144"/>
      <c r="M10144" s="2"/>
      <c r="N10144"/>
      <c r="O10144"/>
      <c r="U10144"/>
      <c r="V10144"/>
    </row>
    <row r="10145" spans="6:22" x14ac:dyDescent="0.2">
      <c r="F10145"/>
      <c r="M10145" s="2"/>
      <c r="N10145"/>
      <c r="O10145"/>
      <c r="U10145"/>
      <c r="V10145"/>
    </row>
    <row r="10146" spans="6:22" x14ac:dyDescent="0.2">
      <c r="F10146"/>
      <c r="M10146" s="2"/>
      <c r="N10146"/>
      <c r="O10146"/>
      <c r="U10146"/>
      <c r="V10146"/>
    </row>
    <row r="10147" spans="6:22" x14ac:dyDescent="0.2">
      <c r="F10147"/>
      <c r="M10147" s="2"/>
      <c r="N10147"/>
      <c r="O10147"/>
      <c r="U10147"/>
      <c r="V10147"/>
    </row>
    <row r="10148" spans="6:22" x14ac:dyDescent="0.2">
      <c r="F10148"/>
      <c r="M10148" s="2"/>
      <c r="N10148"/>
      <c r="O10148"/>
      <c r="U10148"/>
      <c r="V10148"/>
    </row>
    <row r="10149" spans="6:22" x14ac:dyDescent="0.2">
      <c r="F10149"/>
      <c r="M10149" s="2"/>
      <c r="N10149"/>
      <c r="O10149"/>
      <c r="U10149"/>
      <c r="V10149"/>
    </row>
    <row r="10150" spans="6:22" x14ac:dyDescent="0.2">
      <c r="F10150"/>
      <c r="M10150" s="2"/>
      <c r="N10150"/>
      <c r="O10150"/>
      <c r="U10150"/>
      <c r="V10150"/>
    </row>
    <row r="10151" spans="6:22" x14ac:dyDescent="0.2">
      <c r="F10151"/>
      <c r="M10151" s="2"/>
      <c r="N10151"/>
      <c r="O10151"/>
      <c r="U10151"/>
      <c r="V10151"/>
    </row>
    <row r="10152" spans="6:22" x14ac:dyDescent="0.2">
      <c r="F10152"/>
      <c r="M10152" s="2"/>
      <c r="N10152"/>
      <c r="O10152"/>
      <c r="U10152"/>
      <c r="V10152"/>
    </row>
    <row r="10153" spans="6:22" x14ac:dyDescent="0.2">
      <c r="F10153"/>
      <c r="M10153" s="2"/>
      <c r="N10153"/>
      <c r="O10153"/>
      <c r="U10153"/>
      <c r="V10153"/>
    </row>
    <row r="10154" spans="6:22" x14ac:dyDescent="0.2">
      <c r="F10154"/>
      <c r="M10154" s="2"/>
      <c r="N10154"/>
      <c r="O10154"/>
      <c r="U10154"/>
      <c r="V10154"/>
    </row>
    <row r="10155" spans="6:22" x14ac:dyDescent="0.2">
      <c r="F10155"/>
      <c r="M10155" s="2"/>
      <c r="N10155"/>
      <c r="O10155"/>
      <c r="U10155"/>
      <c r="V10155"/>
    </row>
    <row r="10156" spans="6:22" x14ac:dyDescent="0.2">
      <c r="F10156"/>
      <c r="M10156" s="2"/>
      <c r="N10156"/>
      <c r="O10156"/>
      <c r="U10156"/>
      <c r="V10156"/>
    </row>
    <row r="10157" spans="6:22" x14ac:dyDescent="0.2">
      <c r="M10157" s="2"/>
    </row>
    <row r="10158" spans="6:22" x14ac:dyDescent="0.2">
      <c r="F10158"/>
      <c r="M10158" s="2"/>
      <c r="N10158"/>
      <c r="O10158"/>
      <c r="U10158"/>
      <c r="V10158"/>
    </row>
    <row r="10159" spans="6:22" x14ac:dyDescent="0.2">
      <c r="F10159"/>
      <c r="M10159" s="2"/>
      <c r="N10159"/>
      <c r="O10159"/>
      <c r="U10159"/>
      <c r="V10159"/>
    </row>
    <row r="10160" spans="6:22" x14ac:dyDescent="0.2">
      <c r="F10160"/>
      <c r="M10160" s="2"/>
      <c r="N10160"/>
      <c r="O10160"/>
      <c r="U10160"/>
      <c r="V10160"/>
    </row>
    <row r="10161" spans="6:22" x14ac:dyDescent="0.2">
      <c r="F10161"/>
      <c r="M10161" s="2"/>
      <c r="N10161"/>
      <c r="O10161"/>
      <c r="U10161"/>
      <c r="V10161"/>
    </row>
    <row r="10162" spans="6:22" x14ac:dyDescent="0.2">
      <c r="F10162"/>
      <c r="M10162" s="2"/>
      <c r="N10162"/>
      <c r="O10162"/>
      <c r="U10162"/>
      <c r="V10162"/>
    </row>
    <row r="10163" spans="6:22" x14ac:dyDescent="0.2">
      <c r="M10163" s="2"/>
    </row>
    <row r="10164" spans="6:22" x14ac:dyDescent="0.2">
      <c r="F10164"/>
      <c r="M10164" s="2"/>
      <c r="N10164"/>
      <c r="O10164"/>
      <c r="U10164"/>
      <c r="V10164"/>
    </row>
    <row r="10165" spans="6:22" x14ac:dyDescent="0.2">
      <c r="F10165"/>
      <c r="M10165" s="2"/>
      <c r="N10165"/>
      <c r="O10165"/>
      <c r="U10165"/>
      <c r="V10165"/>
    </row>
    <row r="10166" spans="6:22" x14ac:dyDescent="0.2">
      <c r="M10166" s="2"/>
    </row>
    <row r="10167" spans="6:22" x14ac:dyDescent="0.2">
      <c r="M10167" s="2"/>
    </row>
    <row r="10168" spans="6:22" x14ac:dyDescent="0.2">
      <c r="M10168" s="2"/>
    </row>
    <row r="10169" spans="6:22" x14ac:dyDescent="0.2">
      <c r="M10169" s="2"/>
    </row>
    <row r="10170" spans="6:22" x14ac:dyDescent="0.2">
      <c r="M10170" s="2"/>
    </row>
    <row r="10171" spans="6:22" x14ac:dyDescent="0.2">
      <c r="M10171" s="2"/>
    </row>
    <row r="10172" spans="6:22" x14ac:dyDescent="0.2">
      <c r="M10172" s="2"/>
    </row>
    <row r="10173" spans="6:22" x14ac:dyDescent="0.2">
      <c r="F10173"/>
      <c r="M10173" s="2"/>
      <c r="N10173"/>
      <c r="O10173"/>
      <c r="U10173"/>
      <c r="V10173"/>
    </row>
    <row r="10174" spans="6:22" x14ac:dyDescent="0.2">
      <c r="M10174" s="2"/>
    </row>
    <row r="10175" spans="6:22" x14ac:dyDescent="0.2">
      <c r="M10175" s="2"/>
    </row>
    <row r="10176" spans="6:22" x14ac:dyDescent="0.2">
      <c r="M10176" s="2"/>
    </row>
    <row r="10177" spans="6:22" x14ac:dyDescent="0.2">
      <c r="M10177" s="2"/>
    </row>
    <row r="10178" spans="6:22" x14ac:dyDescent="0.2">
      <c r="M10178" s="2"/>
    </row>
    <row r="10179" spans="6:22" x14ac:dyDescent="0.2">
      <c r="M10179" s="2"/>
    </row>
    <row r="10180" spans="6:22" x14ac:dyDescent="0.2">
      <c r="M10180" s="2"/>
    </row>
    <row r="10181" spans="6:22" x14ac:dyDescent="0.2">
      <c r="M10181" s="2"/>
    </row>
    <row r="10182" spans="6:22" x14ac:dyDescent="0.2">
      <c r="M10182" s="2"/>
    </row>
    <row r="10183" spans="6:22" x14ac:dyDescent="0.2">
      <c r="M10183" s="2"/>
    </row>
    <row r="10184" spans="6:22" x14ac:dyDescent="0.2">
      <c r="F10184"/>
      <c r="M10184" s="2"/>
      <c r="N10184"/>
      <c r="O10184"/>
      <c r="U10184"/>
      <c r="V10184"/>
    </row>
    <row r="10185" spans="6:22" x14ac:dyDescent="0.2">
      <c r="M10185" s="2"/>
    </row>
    <row r="10186" spans="6:22" x14ac:dyDescent="0.2">
      <c r="M10186" s="2"/>
    </row>
    <row r="10187" spans="6:22" x14ac:dyDescent="0.2">
      <c r="M10187" s="2"/>
    </row>
    <row r="10188" spans="6:22" x14ac:dyDescent="0.2">
      <c r="M10188" s="2"/>
    </row>
    <row r="10189" spans="6:22" x14ac:dyDescent="0.2">
      <c r="M10189" s="2"/>
    </row>
    <row r="10190" spans="6:22" x14ac:dyDescent="0.2">
      <c r="M10190" s="2"/>
    </row>
    <row r="10191" spans="6:22" x14ac:dyDescent="0.2">
      <c r="F10191"/>
      <c r="M10191" s="2"/>
      <c r="N10191"/>
      <c r="O10191"/>
      <c r="U10191"/>
      <c r="V10191"/>
    </row>
    <row r="10192" spans="6:22" x14ac:dyDescent="0.2">
      <c r="M10192" s="2"/>
    </row>
    <row r="10193" spans="13:13" x14ac:dyDescent="0.2">
      <c r="M10193" s="2"/>
    </row>
    <row r="10194" spans="13:13" x14ac:dyDescent="0.2">
      <c r="M10194" s="2"/>
    </row>
    <row r="10195" spans="13:13" x14ac:dyDescent="0.2">
      <c r="M10195" s="2"/>
    </row>
    <row r="10196" spans="13:13" x14ac:dyDescent="0.2">
      <c r="M10196" s="2"/>
    </row>
    <row r="10197" spans="13:13" x14ac:dyDescent="0.2">
      <c r="M10197" s="2"/>
    </row>
    <row r="10198" spans="13:13" x14ac:dyDescent="0.2">
      <c r="M10198" s="2"/>
    </row>
    <row r="10199" spans="13:13" x14ac:dyDescent="0.2">
      <c r="M10199" s="2"/>
    </row>
    <row r="10200" spans="13:13" x14ac:dyDescent="0.2">
      <c r="M10200" s="2"/>
    </row>
    <row r="10201" spans="13:13" x14ac:dyDescent="0.2">
      <c r="M10201" s="2"/>
    </row>
    <row r="10202" spans="13:13" x14ac:dyDescent="0.2">
      <c r="M10202" s="2"/>
    </row>
    <row r="10203" spans="13:13" x14ac:dyDescent="0.2">
      <c r="M10203" s="2"/>
    </row>
    <row r="10204" spans="13:13" x14ac:dyDescent="0.2">
      <c r="M10204" s="2"/>
    </row>
    <row r="10205" spans="13:13" x14ac:dyDescent="0.2">
      <c r="M10205" s="2"/>
    </row>
    <row r="10206" spans="13:13" x14ac:dyDescent="0.2">
      <c r="M10206" s="2"/>
    </row>
    <row r="10207" spans="13:13" x14ac:dyDescent="0.2">
      <c r="M10207" s="2"/>
    </row>
    <row r="10208" spans="13:13" x14ac:dyDescent="0.2">
      <c r="M10208" s="2"/>
    </row>
    <row r="10209" spans="6:22" x14ac:dyDescent="0.2">
      <c r="M10209" s="2"/>
    </row>
    <row r="10210" spans="6:22" x14ac:dyDescent="0.2">
      <c r="F10210"/>
      <c r="M10210" s="2"/>
      <c r="N10210"/>
      <c r="O10210"/>
      <c r="U10210"/>
      <c r="V10210"/>
    </row>
    <row r="10211" spans="6:22" x14ac:dyDescent="0.2">
      <c r="F10211"/>
      <c r="M10211" s="2"/>
      <c r="N10211"/>
      <c r="O10211"/>
      <c r="U10211"/>
      <c r="V10211"/>
    </row>
    <row r="10212" spans="6:22" x14ac:dyDescent="0.2">
      <c r="F10212"/>
      <c r="M10212" s="2"/>
      <c r="N10212"/>
      <c r="O10212"/>
      <c r="U10212"/>
      <c r="V10212"/>
    </row>
    <row r="10213" spans="6:22" x14ac:dyDescent="0.2">
      <c r="M10213" s="2"/>
    </row>
    <row r="10214" spans="6:22" x14ac:dyDescent="0.2">
      <c r="M10214" s="2"/>
    </row>
    <row r="10215" spans="6:22" x14ac:dyDescent="0.2">
      <c r="M10215" s="2"/>
    </row>
    <row r="10216" spans="6:22" x14ac:dyDescent="0.2">
      <c r="M10216" s="2"/>
    </row>
    <row r="10217" spans="6:22" x14ac:dyDescent="0.2">
      <c r="M10217" s="2"/>
    </row>
    <row r="10218" spans="6:22" x14ac:dyDescent="0.2">
      <c r="M10218" s="2"/>
    </row>
    <row r="10219" spans="6:22" x14ac:dyDescent="0.2">
      <c r="M10219" s="2"/>
    </row>
    <row r="10220" spans="6:22" x14ac:dyDescent="0.2">
      <c r="M10220" s="2"/>
    </row>
    <row r="10221" spans="6:22" x14ac:dyDescent="0.2">
      <c r="M10221" s="2"/>
    </row>
    <row r="10222" spans="6:22" x14ac:dyDescent="0.2">
      <c r="M10222" s="2"/>
    </row>
    <row r="10223" spans="6:22" x14ac:dyDescent="0.2">
      <c r="M10223" s="2"/>
    </row>
    <row r="10224" spans="6:22" x14ac:dyDescent="0.2">
      <c r="M10224" s="2"/>
    </row>
    <row r="10225" spans="6:22" x14ac:dyDescent="0.2">
      <c r="M10225" s="2"/>
    </row>
    <row r="10226" spans="6:22" x14ac:dyDescent="0.2">
      <c r="M10226" s="2"/>
    </row>
    <row r="10227" spans="6:22" x14ac:dyDescent="0.2">
      <c r="M10227" s="2"/>
    </row>
    <row r="10228" spans="6:22" x14ac:dyDescent="0.2">
      <c r="F10228"/>
      <c r="M10228" s="2"/>
      <c r="N10228"/>
      <c r="O10228"/>
      <c r="U10228"/>
      <c r="V10228"/>
    </row>
    <row r="10229" spans="6:22" x14ac:dyDescent="0.2">
      <c r="F10229"/>
      <c r="M10229" s="2"/>
      <c r="N10229"/>
      <c r="O10229"/>
      <c r="U10229"/>
      <c r="V10229"/>
    </row>
    <row r="10230" spans="6:22" x14ac:dyDescent="0.2">
      <c r="F10230"/>
      <c r="M10230" s="2"/>
      <c r="N10230"/>
      <c r="O10230"/>
      <c r="U10230"/>
      <c r="V10230"/>
    </row>
    <row r="10231" spans="6:22" x14ac:dyDescent="0.2">
      <c r="F10231"/>
      <c r="M10231" s="2"/>
      <c r="N10231"/>
      <c r="O10231"/>
      <c r="U10231"/>
      <c r="V10231"/>
    </row>
    <row r="10232" spans="6:22" x14ac:dyDescent="0.2">
      <c r="F10232"/>
      <c r="M10232" s="2"/>
      <c r="N10232"/>
      <c r="O10232"/>
      <c r="U10232"/>
      <c r="V10232"/>
    </row>
    <row r="10233" spans="6:22" x14ac:dyDescent="0.2">
      <c r="M10233" s="2"/>
    </row>
    <row r="10234" spans="6:22" x14ac:dyDescent="0.2">
      <c r="M10234" s="2"/>
    </row>
    <row r="10235" spans="6:22" x14ac:dyDescent="0.2">
      <c r="M10235" s="2"/>
    </row>
    <row r="10236" spans="6:22" x14ac:dyDescent="0.2">
      <c r="M10236" s="2"/>
    </row>
    <row r="10237" spans="6:22" x14ac:dyDescent="0.2">
      <c r="M10237" s="2"/>
    </row>
    <row r="10238" spans="6:22" x14ac:dyDescent="0.2">
      <c r="M10238" s="2"/>
    </row>
    <row r="10239" spans="6:22" x14ac:dyDescent="0.2">
      <c r="M10239" s="2"/>
    </row>
    <row r="10240" spans="6:22" x14ac:dyDescent="0.2">
      <c r="M10240" s="2"/>
    </row>
    <row r="10241" spans="6:22" x14ac:dyDescent="0.2">
      <c r="M10241" s="2"/>
    </row>
    <row r="10242" spans="6:22" x14ac:dyDescent="0.2">
      <c r="M10242" s="2"/>
    </row>
    <row r="10243" spans="6:22" x14ac:dyDescent="0.2">
      <c r="M10243" s="2"/>
    </row>
    <row r="10244" spans="6:22" x14ac:dyDescent="0.2">
      <c r="M10244" s="2"/>
    </row>
    <row r="10245" spans="6:22" x14ac:dyDescent="0.2">
      <c r="M10245" s="2"/>
    </row>
    <row r="10246" spans="6:22" x14ac:dyDescent="0.2">
      <c r="M10246" s="2"/>
    </row>
    <row r="10247" spans="6:22" x14ac:dyDescent="0.2">
      <c r="M10247" s="2"/>
    </row>
    <row r="10248" spans="6:22" x14ac:dyDescent="0.2">
      <c r="M10248" s="2"/>
    </row>
    <row r="10249" spans="6:22" x14ac:dyDescent="0.2">
      <c r="M10249" s="2"/>
    </row>
    <row r="10250" spans="6:22" x14ac:dyDescent="0.2">
      <c r="M10250" s="2"/>
    </row>
    <row r="10251" spans="6:22" x14ac:dyDescent="0.2">
      <c r="F10251"/>
      <c r="M10251" s="2"/>
      <c r="N10251"/>
      <c r="O10251"/>
      <c r="U10251"/>
      <c r="V10251"/>
    </row>
    <row r="10252" spans="6:22" x14ac:dyDescent="0.2">
      <c r="F10252"/>
      <c r="M10252" s="2"/>
      <c r="N10252"/>
      <c r="O10252"/>
      <c r="U10252"/>
      <c r="V10252"/>
    </row>
    <row r="10253" spans="6:22" x14ac:dyDescent="0.2">
      <c r="F10253"/>
      <c r="M10253" s="2"/>
      <c r="N10253"/>
      <c r="O10253"/>
      <c r="U10253"/>
      <c r="V10253"/>
    </row>
    <row r="10254" spans="6:22" x14ac:dyDescent="0.2">
      <c r="F10254"/>
      <c r="M10254" s="2"/>
      <c r="N10254"/>
      <c r="O10254"/>
      <c r="U10254"/>
      <c r="V10254"/>
    </row>
    <row r="10255" spans="6:22" x14ac:dyDescent="0.2">
      <c r="F10255"/>
      <c r="M10255" s="2"/>
      <c r="N10255"/>
      <c r="O10255"/>
      <c r="U10255"/>
      <c r="V10255"/>
    </row>
    <row r="10256" spans="6:22" x14ac:dyDescent="0.2">
      <c r="M10256" s="2"/>
    </row>
    <row r="10257" spans="6:22" x14ac:dyDescent="0.2">
      <c r="M10257" s="2"/>
    </row>
    <row r="10258" spans="6:22" x14ac:dyDescent="0.2">
      <c r="F10258"/>
      <c r="M10258" s="2"/>
      <c r="N10258"/>
      <c r="O10258"/>
      <c r="U10258"/>
      <c r="V10258"/>
    </row>
    <row r="10259" spans="6:22" x14ac:dyDescent="0.2">
      <c r="F10259"/>
      <c r="M10259" s="2"/>
      <c r="N10259"/>
      <c r="O10259"/>
      <c r="U10259"/>
      <c r="V10259"/>
    </row>
    <row r="10260" spans="6:22" x14ac:dyDescent="0.2">
      <c r="F10260"/>
      <c r="M10260" s="2"/>
      <c r="N10260"/>
      <c r="O10260"/>
      <c r="U10260"/>
      <c r="V10260"/>
    </row>
    <row r="10261" spans="6:22" x14ac:dyDescent="0.2">
      <c r="F10261"/>
      <c r="M10261" s="2"/>
      <c r="N10261"/>
      <c r="O10261"/>
      <c r="U10261"/>
      <c r="V10261"/>
    </row>
    <row r="10262" spans="6:22" x14ac:dyDescent="0.2">
      <c r="F10262"/>
      <c r="M10262" s="2"/>
      <c r="N10262"/>
      <c r="O10262"/>
      <c r="U10262"/>
      <c r="V10262"/>
    </row>
    <row r="10263" spans="6:22" x14ac:dyDescent="0.2">
      <c r="F10263"/>
      <c r="M10263" s="2"/>
      <c r="N10263"/>
      <c r="O10263"/>
      <c r="U10263"/>
      <c r="V10263"/>
    </row>
    <row r="10264" spans="6:22" x14ac:dyDescent="0.2">
      <c r="F10264"/>
      <c r="M10264" s="2"/>
      <c r="N10264"/>
      <c r="O10264"/>
      <c r="U10264"/>
      <c r="V10264"/>
    </row>
    <row r="10265" spans="6:22" x14ac:dyDescent="0.2">
      <c r="F10265"/>
      <c r="M10265" s="2"/>
      <c r="N10265"/>
      <c r="O10265"/>
      <c r="U10265"/>
      <c r="V10265"/>
    </row>
    <row r="10266" spans="6:22" x14ac:dyDescent="0.2">
      <c r="F10266"/>
      <c r="M10266" s="2"/>
      <c r="N10266"/>
      <c r="O10266"/>
      <c r="U10266"/>
      <c r="V10266"/>
    </row>
    <row r="10267" spans="6:22" x14ac:dyDescent="0.2">
      <c r="F10267"/>
      <c r="M10267" s="2"/>
      <c r="N10267"/>
      <c r="O10267"/>
      <c r="U10267"/>
      <c r="V10267"/>
    </row>
    <row r="10268" spans="6:22" x14ac:dyDescent="0.2">
      <c r="F10268"/>
      <c r="M10268" s="2"/>
      <c r="N10268"/>
      <c r="O10268"/>
      <c r="U10268"/>
      <c r="V10268"/>
    </row>
    <row r="10269" spans="6:22" x14ac:dyDescent="0.2">
      <c r="F10269"/>
      <c r="M10269" s="2"/>
      <c r="N10269"/>
      <c r="O10269"/>
      <c r="U10269"/>
      <c r="V10269"/>
    </row>
    <row r="10270" spans="6:22" x14ac:dyDescent="0.2">
      <c r="F10270"/>
      <c r="M10270" s="2"/>
      <c r="N10270"/>
      <c r="O10270"/>
      <c r="U10270"/>
      <c r="V10270"/>
    </row>
    <row r="10271" spans="6:22" x14ac:dyDescent="0.2">
      <c r="F10271"/>
      <c r="M10271" s="2"/>
      <c r="N10271"/>
      <c r="O10271"/>
      <c r="U10271"/>
      <c r="V10271"/>
    </row>
    <row r="10272" spans="6:22" x14ac:dyDescent="0.2">
      <c r="F10272"/>
      <c r="M10272" s="2"/>
      <c r="N10272"/>
      <c r="O10272"/>
      <c r="U10272"/>
      <c r="V10272"/>
    </row>
    <row r="10273" spans="6:22" x14ac:dyDescent="0.2">
      <c r="F10273"/>
      <c r="M10273" s="2"/>
      <c r="N10273"/>
      <c r="O10273"/>
      <c r="U10273"/>
      <c r="V10273"/>
    </row>
    <row r="10274" spans="6:22" x14ac:dyDescent="0.2">
      <c r="F10274"/>
      <c r="M10274" s="2"/>
      <c r="N10274"/>
      <c r="O10274"/>
      <c r="U10274"/>
      <c r="V10274"/>
    </row>
    <row r="10275" spans="6:22" x14ac:dyDescent="0.2">
      <c r="F10275"/>
      <c r="M10275" s="2"/>
      <c r="N10275"/>
      <c r="O10275"/>
      <c r="U10275"/>
      <c r="V10275"/>
    </row>
    <row r="10276" spans="6:22" x14ac:dyDescent="0.2">
      <c r="F10276"/>
      <c r="M10276" s="2"/>
      <c r="N10276"/>
      <c r="O10276"/>
      <c r="U10276"/>
      <c r="V10276"/>
    </row>
    <row r="10277" spans="6:22" x14ac:dyDescent="0.2">
      <c r="F10277"/>
      <c r="M10277" s="2"/>
      <c r="N10277"/>
      <c r="O10277"/>
      <c r="U10277"/>
      <c r="V10277"/>
    </row>
    <row r="10278" spans="6:22" x14ac:dyDescent="0.2">
      <c r="M10278" s="2"/>
    </row>
    <row r="10279" spans="6:22" x14ac:dyDescent="0.2">
      <c r="M10279" s="2"/>
    </row>
    <row r="10280" spans="6:22" x14ac:dyDescent="0.2">
      <c r="M10280" s="2"/>
    </row>
    <row r="10281" spans="6:22" x14ac:dyDescent="0.2">
      <c r="M10281" s="2"/>
    </row>
    <row r="10282" spans="6:22" x14ac:dyDescent="0.2">
      <c r="M10282" s="2"/>
    </row>
    <row r="10283" spans="6:22" x14ac:dyDescent="0.2">
      <c r="M10283" s="2"/>
    </row>
    <row r="10284" spans="6:22" x14ac:dyDescent="0.2">
      <c r="M10284" s="2"/>
    </row>
    <row r="10285" spans="6:22" x14ac:dyDescent="0.2">
      <c r="M10285" s="2"/>
    </row>
    <row r="10286" spans="6:22" x14ac:dyDescent="0.2">
      <c r="M10286" s="2"/>
    </row>
    <row r="10287" spans="6:22" x14ac:dyDescent="0.2">
      <c r="M10287" s="2"/>
    </row>
    <row r="10288" spans="6:22" x14ac:dyDescent="0.2">
      <c r="M10288" s="2"/>
    </row>
    <row r="10289" spans="6:22" x14ac:dyDescent="0.2">
      <c r="M10289" s="2"/>
    </row>
    <row r="10290" spans="6:22" x14ac:dyDescent="0.2">
      <c r="M10290" s="2"/>
    </row>
    <row r="10291" spans="6:22" x14ac:dyDescent="0.2">
      <c r="F10291"/>
      <c r="M10291" s="2"/>
      <c r="N10291"/>
      <c r="O10291"/>
      <c r="U10291"/>
      <c r="V10291"/>
    </row>
    <row r="10292" spans="6:22" x14ac:dyDescent="0.2">
      <c r="M10292" s="2"/>
    </row>
    <row r="10293" spans="6:22" x14ac:dyDescent="0.2">
      <c r="F10293"/>
      <c r="M10293" s="2"/>
      <c r="N10293"/>
      <c r="O10293"/>
      <c r="U10293"/>
      <c r="V10293"/>
    </row>
    <row r="10294" spans="6:22" x14ac:dyDescent="0.2">
      <c r="M10294" s="2"/>
    </row>
    <row r="10295" spans="6:22" x14ac:dyDescent="0.2">
      <c r="M10295" s="2"/>
    </row>
    <row r="10296" spans="6:22" x14ac:dyDescent="0.2">
      <c r="M10296" s="2"/>
    </row>
    <row r="10297" spans="6:22" x14ac:dyDescent="0.2">
      <c r="F10297"/>
      <c r="M10297" s="2"/>
      <c r="N10297"/>
      <c r="O10297"/>
      <c r="U10297"/>
      <c r="V10297"/>
    </row>
    <row r="10298" spans="6:22" x14ac:dyDescent="0.2">
      <c r="M10298" s="2"/>
    </row>
    <row r="10299" spans="6:22" x14ac:dyDescent="0.2">
      <c r="F10299"/>
      <c r="M10299" s="2"/>
      <c r="N10299"/>
      <c r="O10299"/>
      <c r="U10299"/>
      <c r="V10299"/>
    </row>
    <row r="10300" spans="6:22" x14ac:dyDescent="0.2">
      <c r="M10300" s="2"/>
    </row>
    <row r="10301" spans="6:22" x14ac:dyDescent="0.2">
      <c r="M10301" s="2"/>
    </row>
    <row r="10302" spans="6:22" x14ac:dyDescent="0.2">
      <c r="M10302" s="2"/>
    </row>
    <row r="10303" spans="6:22" x14ac:dyDescent="0.2">
      <c r="M10303" s="2"/>
    </row>
    <row r="10304" spans="6:22" x14ac:dyDescent="0.2">
      <c r="M10304" s="2"/>
    </row>
    <row r="10305" spans="6:22" x14ac:dyDescent="0.2">
      <c r="M10305" s="2"/>
    </row>
    <row r="10306" spans="6:22" x14ac:dyDescent="0.2">
      <c r="M10306" s="2"/>
    </row>
    <row r="10307" spans="6:22" x14ac:dyDescent="0.2">
      <c r="M10307" s="2"/>
    </row>
    <row r="10308" spans="6:22" x14ac:dyDescent="0.2">
      <c r="M10308" s="2"/>
    </row>
    <row r="10309" spans="6:22" x14ac:dyDescent="0.2">
      <c r="M10309" s="2"/>
    </row>
    <row r="10310" spans="6:22" x14ac:dyDescent="0.2">
      <c r="M10310" s="2"/>
    </row>
    <row r="10311" spans="6:22" x14ac:dyDescent="0.2">
      <c r="M10311" s="2"/>
    </row>
    <row r="10312" spans="6:22" x14ac:dyDescent="0.2">
      <c r="M10312" s="2"/>
    </row>
    <row r="10313" spans="6:22" x14ac:dyDescent="0.2">
      <c r="M10313" s="2"/>
    </row>
    <row r="10314" spans="6:22" x14ac:dyDescent="0.2">
      <c r="M10314" s="2"/>
    </row>
    <row r="10315" spans="6:22" x14ac:dyDescent="0.2">
      <c r="M10315" s="2"/>
    </row>
    <row r="10316" spans="6:22" x14ac:dyDescent="0.2">
      <c r="F10316"/>
      <c r="M10316" s="2"/>
      <c r="N10316"/>
      <c r="O10316"/>
      <c r="U10316"/>
      <c r="V10316"/>
    </row>
    <row r="10317" spans="6:22" x14ac:dyDescent="0.2">
      <c r="F10317"/>
      <c r="M10317" s="2"/>
      <c r="N10317"/>
      <c r="O10317"/>
      <c r="U10317"/>
      <c r="V10317"/>
    </row>
    <row r="10318" spans="6:22" x14ac:dyDescent="0.2">
      <c r="F10318"/>
      <c r="M10318" s="2"/>
      <c r="N10318"/>
      <c r="O10318"/>
      <c r="U10318"/>
      <c r="V10318"/>
    </row>
    <row r="10319" spans="6:22" x14ac:dyDescent="0.2">
      <c r="F10319"/>
      <c r="M10319" s="2"/>
      <c r="N10319"/>
      <c r="O10319"/>
      <c r="U10319"/>
      <c r="V10319"/>
    </row>
    <row r="10320" spans="6:22" x14ac:dyDescent="0.2">
      <c r="F10320"/>
      <c r="M10320" s="2"/>
      <c r="N10320"/>
      <c r="O10320"/>
      <c r="U10320"/>
      <c r="V10320"/>
    </row>
    <row r="10321" spans="6:22" x14ac:dyDescent="0.2">
      <c r="M10321" s="2"/>
    </row>
    <row r="10322" spans="6:22" x14ac:dyDescent="0.2">
      <c r="M10322" s="2"/>
    </row>
    <row r="10323" spans="6:22" x14ac:dyDescent="0.2">
      <c r="M10323" s="2"/>
    </row>
    <row r="10324" spans="6:22" x14ac:dyDescent="0.2">
      <c r="M10324" s="2"/>
    </row>
    <row r="10325" spans="6:22" x14ac:dyDescent="0.2">
      <c r="M10325" s="2"/>
    </row>
    <row r="10326" spans="6:22" x14ac:dyDescent="0.2">
      <c r="M10326" s="2"/>
    </row>
    <row r="10327" spans="6:22" x14ac:dyDescent="0.2">
      <c r="M10327" s="2"/>
    </row>
    <row r="10328" spans="6:22" x14ac:dyDescent="0.2">
      <c r="M10328" s="2"/>
    </row>
    <row r="10329" spans="6:22" x14ac:dyDescent="0.2">
      <c r="M10329" s="2"/>
    </row>
    <row r="10330" spans="6:22" x14ac:dyDescent="0.2">
      <c r="M10330" s="2"/>
    </row>
    <row r="10331" spans="6:22" x14ac:dyDescent="0.2">
      <c r="F10331"/>
      <c r="M10331" s="2"/>
      <c r="N10331"/>
      <c r="O10331"/>
      <c r="U10331"/>
      <c r="V10331"/>
    </row>
    <row r="10332" spans="6:22" x14ac:dyDescent="0.2">
      <c r="F10332"/>
      <c r="M10332" s="2"/>
      <c r="N10332"/>
      <c r="O10332"/>
      <c r="U10332"/>
      <c r="V10332"/>
    </row>
    <row r="10333" spans="6:22" x14ac:dyDescent="0.2">
      <c r="M10333" s="2"/>
    </row>
    <row r="10334" spans="6:22" x14ac:dyDescent="0.2">
      <c r="M10334" s="2"/>
    </row>
    <row r="10335" spans="6:22" x14ac:dyDescent="0.2">
      <c r="F10335"/>
      <c r="M10335" s="2"/>
      <c r="N10335"/>
      <c r="O10335"/>
      <c r="U10335"/>
      <c r="V10335"/>
    </row>
    <row r="10336" spans="6:22" x14ac:dyDescent="0.2">
      <c r="M10336" s="2"/>
    </row>
    <row r="10337" spans="6:22" x14ac:dyDescent="0.2">
      <c r="F10337"/>
      <c r="M10337" s="2"/>
      <c r="N10337"/>
      <c r="O10337"/>
      <c r="U10337"/>
      <c r="V10337"/>
    </row>
    <row r="10338" spans="6:22" x14ac:dyDescent="0.2">
      <c r="M10338" s="2"/>
    </row>
    <row r="10339" spans="6:22" x14ac:dyDescent="0.2">
      <c r="M10339" s="2"/>
    </row>
    <row r="10340" spans="6:22" x14ac:dyDescent="0.2">
      <c r="M10340" s="2"/>
    </row>
    <row r="10341" spans="6:22" x14ac:dyDescent="0.2">
      <c r="M10341" s="2"/>
    </row>
    <row r="10342" spans="6:22" x14ac:dyDescent="0.2">
      <c r="M10342" s="2"/>
    </row>
    <row r="10343" spans="6:22" x14ac:dyDescent="0.2">
      <c r="M10343" s="2"/>
    </row>
    <row r="10344" spans="6:22" x14ac:dyDescent="0.2">
      <c r="M10344" s="2"/>
    </row>
    <row r="10345" spans="6:22" x14ac:dyDescent="0.2">
      <c r="M10345" s="2"/>
    </row>
    <row r="10346" spans="6:22" x14ac:dyDescent="0.2">
      <c r="M10346" s="2"/>
    </row>
    <row r="10347" spans="6:22" x14ac:dyDescent="0.2">
      <c r="M10347" s="2"/>
    </row>
    <row r="10348" spans="6:22" x14ac:dyDescent="0.2">
      <c r="M10348" s="2"/>
    </row>
    <row r="10349" spans="6:22" x14ac:dyDescent="0.2">
      <c r="M10349" s="2"/>
    </row>
    <row r="10350" spans="6:22" x14ac:dyDescent="0.2">
      <c r="M10350" s="2"/>
    </row>
    <row r="10351" spans="6:22" x14ac:dyDescent="0.2">
      <c r="M10351" s="2"/>
    </row>
    <row r="10352" spans="6:22" x14ac:dyDescent="0.2">
      <c r="M10352" s="2"/>
    </row>
    <row r="10353" spans="3:22" x14ac:dyDescent="0.2">
      <c r="M10353" s="2"/>
    </row>
    <row r="10354" spans="3:22" x14ac:dyDescent="0.2">
      <c r="M10354" s="2"/>
    </row>
    <row r="10355" spans="3:22" x14ac:dyDescent="0.2">
      <c r="M10355" s="2"/>
    </row>
    <row r="10356" spans="3:22" x14ac:dyDescent="0.2">
      <c r="C10356" s="9"/>
      <c r="F10356"/>
      <c r="M10356" s="2"/>
      <c r="N10356"/>
      <c r="O10356"/>
      <c r="U10356"/>
      <c r="V10356"/>
    </row>
    <row r="10357" spans="3:22" x14ac:dyDescent="0.2">
      <c r="M10357" s="2"/>
    </row>
    <row r="10358" spans="3:22" x14ac:dyDescent="0.2">
      <c r="M10358" s="2"/>
    </row>
    <row r="10359" spans="3:22" x14ac:dyDescent="0.2">
      <c r="M10359" s="2"/>
    </row>
    <row r="10360" spans="3:22" x14ac:dyDescent="0.2">
      <c r="M10360" s="2"/>
    </row>
    <row r="10361" spans="3:22" x14ac:dyDescent="0.2">
      <c r="F10361"/>
      <c r="M10361" s="2"/>
      <c r="N10361"/>
      <c r="O10361"/>
      <c r="U10361"/>
      <c r="V10361"/>
    </row>
    <row r="10362" spans="3:22" x14ac:dyDescent="0.2">
      <c r="F10362"/>
      <c r="M10362" s="2"/>
      <c r="N10362"/>
      <c r="O10362"/>
      <c r="U10362"/>
      <c r="V10362"/>
    </row>
    <row r="10363" spans="3:22" x14ac:dyDescent="0.2">
      <c r="F10363"/>
      <c r="M10363" s="2"/>
      <c r="N10363"/>
      <c r="O10363"/>
      <c r="U10363"/>
      <c r="V10363"/>
    </row>
    <row r="10364" spans="3:22" x14ac:dyDescent="0.2">
      <c r="F10364"/>
      <c r="M10364" s="2"/>
      <c r="N10364"/>
      <c r="O10364"/>
      <c r="U10364"/>
      <c r="V10364"/>
    </row>
    <row r="10365" spans="3:22" x14ac:dyDescent="0.2">
      <c r="M10365" s="2"/>
    </row>
    <row r="10366" spans="3:22" x14ac:dyDescent="0.2">
      <c r="F10366"/>
      <c r="M10366" s="2"/>
      <c r="N10366"/>
      <c r="O10366"/>
      <c r="U10366"/>
      <c r="V10366"/>
    </row>
    <row r="10367" spans="3:22" x14ac:dyDescent="0.2">
      <c r="M10367" s="2"/>
    </row>
    <row r="10368" spans="3:22" x14ac:dyDescent="0.2">
      <c r="M10368" s="2"/>
    </row>
    <row r="10369" spans="6:22" x14ac:dyDescent="0.2">
      <c r="F10369"/>
      <c r="M10369" s="2"/>
      <c r="N10369"/>
      <c r="O10369"/>
      <c r="U10369"/>
      <c r="V10369"/>
    </row>
    <row r="10370" spans="6:22" x14ac:dyDescent="0.2">
      <c r="F10370"/>
      <c r="M10370" s="2"/>
      <c r="N10370"/>
      <c r="O10370"/>
      <c r="U10370"/>
      <c r="V10370"/>
    </row>
    <row r="10371" spans="6:22" x14ac:dyDescent="0.2">
      <c r="F10371"/>
      <c r="M10371" s="2"/>
      <c r="N10371"/>
      <c r="O10371"/>
      <c r="U10371"/>
      <c r="V10371"/>
    </row>
    <row r="10372" spans="6:22" x14ac:dyDescent="0.2">
      <c r="F10372"/>
      <c r="M10372" s="2"/>
      <c r="N10372"/>
      <c r="O10372"/>
      <c r="U10372"/>
      <c r="V10372"/>
    </row>
    <row r="10373" spans="6:22" x14ac:dyDescent="0.2">
      <c r="M10373" s="2"/>
    </row>
    <row r="10374" spans="6:22" x14ac:dyDescent="0.2">
      <c r="M10374" s="2"/>
    </row>
    <row r="10375" spans="6:22" x14ac:dyDescent="0.2">
      <c r="M10375" s="2"/>
    </row>
    <row r="10376" spans="6:22" x14ac:dyDescent="0.2">
      <c r="M10376" s="2"/>
    </row>
    <row r="10377" spans="6:22" x14ac:dyDescent="0.2">
      <c r="M10377" s="2"/>
    </row>
    <row r="10378" spans="6:22" x14ac:dyDescent="0.2">
      <c r="M10378" s="2"/>
    </row>
    <row r="10379" spans="6:22" x14ac:dyDescent="0.2">
      <c r="M10379" s="2"/>
    </row>
    <row r="10380" spans="6:22" x14ac:dyDescent="0.2">
      <c r="M10380" s="2"/>
    </row>
    <row r="10381" spans="6:22" x14ac:dyDescent="0.2">
      <c r="M10381" s="2"/>
    </row>
    <row r="10382" spans="6:22" x14ac:dyDescent="0.2">
      <c r="M10382" s="2"/>
    </row>
    <row r="10383" spans="6:22" x14ac:dyDescent="0.2">
      <c r="M10383" s="2"/>
    </row>
    <row r="10384" spans="6:22" x14ac:dyDescent="0.2">
      <c r="M10384" s="2"/>
    </row>
    <row r="10385" spans="13:13" x14ac:dyDescent="0.2">
      <c r="M10385" s="2"/>
    </row>
    <row r="10386" spans="13:13" x14ac:dyDescent="0.2">
      <c r="M10386" s="2"/>
    </row>
    <row r="10387" spans="13:13" x14ac:dyDescent="0.2">
      <c r="M10387" s="2"/>
    </row>
    <row r="10388" spans="13:13" x14ac:dyDescent="0.2">
      <c r="M10388" s="2"/>
    </row>
    <row r="10389" spans="13:13" x14ac:dyDescent="0.2">
      <c r="M10389" s="2"/>
    </row>
    <row r="10390" spans="13:13" x14ac:dyDescent="0.2">
      <c r="M10390" s="2"/>
    </row>
    <row r="10391" spans="13:13" x14ac:dyDescent="0.2">
      <c r="M10391" s="2"/>
    </row>
    <row r="10392" spans="13:13" x14ac:dyDescent="0.2">
      <c r="M10392" s="2"/>
    </row>
    <row r="10393" spans="13:13" x14ac:dyDescent="0.2">
      <c r="M10393" s="2"/>
    </row>
    <row r="10394" spans="13:13" x14ac:dyDescent="0.2">
      <c r="M10394" s="2"/>
    </row>
    <row r="10395" spans="13:13" x14ac:dyDescent="0.2">
      <c r="M10395" s="2"/>
    </row>
    <row r="10396" spans="13:13" x14ac:dyDescent="0.2">
      <c r="M10396" s="2"/>
    </row>
    <row r="10397" spans="13:13" x14ac:dyDescent="0.2">
      <c r="M10397" s="2"/>
    </row>
    <row r="10398" spans="13:13" x14ac:dyDescent="0.2">
      <c r="M10398" s="2"/>
    </row>
    <row r="10399" spans="13:13" x14ac:dyDescent="0.2">
      <c r="M10399" s="2"/>
    </row>
    <row r="10400" spans="13:13" x14ac:dyDescent="0.2">
      <c r="M10400" s="2"/>
    </row>
    <row r="10401" spans="6:22" x14ac:dyDescent="0.2">
      <c r="M10401" s="2"/>
    </row>
    <row r="10402" spans="6:22" x14ac:dyDescent="0.2">
      <c r="M10402" s="2"/>
    </row>
    <row r="10403" spans="6:22" x14ac:dyDescent="0.2">
      <c r="F10403"/>
      <c r="M10403" s="2"/>
      <c r="N10403"/>
      <c r="O10403"/>
      <c r="U10403"/>
      <c r="V10403"/>
    </row>
    <row r="10404" spans="6:22" x14ac:dyDescent="0.2">
      <c r="M10404" s="2"/>
    </row>
    <row r="10405" spans="6:22" x14ac:dyDescent="0.2">
      <c r="M10405" s="2"/>
    </row>
    <row r="10406" spans="6:22" x14ac:dyDescent="0.2">
      <c r="M10406" s="2"/>
    </row>
    <row r="10407" spans="6:22" x14ac:dyDescent="0.2">
      <c r="M10407" s="2"/>
    </row>
    <row r="10408" spans="6:22" x14ac:dyDescent="0.2">
      <c r="M10408" s="2"/>
    </row>
    <row r="10409" spans="6:22" x14ac:dyDescent="0.2">
      <c r="F10409"/>
      <c r="M10409" s="2"/>
      <c r="N10409"/>
      <c r="O10409"/>
      <c r="U10409"/>
      <c r="V10409"/>
    </row>
    <row r="10410" spans="6:22" x14ac:dyDescent="0.2">
      <c r="M10410" s="2"/>
    </row>
    <row r="10411" spans="6:22" x14ac:dyDescent="0.2">
      <c r="M10411" s="2"/>
    </row>
    <row r="10412" spans="6:22" x14ac:dyDescent="0.2">
      <c r="M10412" s="2"/>
    </row>
    <row r="10413" spans="6:22" x14ac:dyDescent="0.2">
      <c r="M10413" s="2"/>
    </row>
    <row r="10414" spans="6:22" x14ac:dyDescent="0.2">
      <c r="M10414" s="2"/>
    </row>
    <row r="10415" spans="6:22" x14ac:dyDescent="0.2">
      <c r="M10415" s="2"/>
    </row>
    <row r="10416" spans="6:22" x14ac:dyDescent="0.2">
      <c r="M10416" s="2"/>
    </row>
    <row r="10417" spans="13:13" x14ac:dyDescent="0.2">
      <c r="M10417" s="2"/>
    </row>
    <row r="10418" spans="13:13" x14ac:dyDescent="0.2">
      <c r="M10418" s="2"/>
    </row>
    <row r="10419" spans="13:13" x14ac:dyDescent="0.2">
      <c r="M10419" s="2"/>
    </row>
    <row r="10420" spans="13:13" x14ac:dyDescent="0.2">
      <c r="M10420" s="2"/>
    </row>
    <row r="10421" spans="13:13" x14ac:dyDescent="0.2">
      <c r="M10421" s="2"/>
    </row>
    <row r="10422" spans="13:13" x14ac:dyDescent="0.2">
      <c r="M10422" s="2"/>
    </row>
    <row r="10423" spans="13:13" x14ac:dyDescent="0.2">
      <c r="M10423" s="2"/>
    </row>
    <row r="10424" spans="13:13" x14ac:dyDescent="0.2">
      <c r="M10424" s="2"/>
    </row>
    <row r="10425" spans="13:13" x14ac:dyDescent="0.2">
      <c r="M10425" s="2"/>
    </row>
    <row r="10426" spans="13:13" x14ac:dyDescent="0.2">
      <c r="M10426" s="2"/>
    </row>
    <row r="10427" spans="13:13" x14ac:dyDescent="0.2">
      <c r="M10427" s="2"/>
    </row>
    <row r="10428" spans="13:13" x14ac:dyDescent="0.2">
      <c r="M10428" s="2"/>
    </row>
    <row r="10429" spans="13:13" x14ac:dyDescent="0.2">
      <c r="M10429" s="2"/>
    </row>
    <row r="10430" spans="13:13" x14ac:dyDescent="0.2">
      <c r="M10430" s="2"/>
    </row>
    <row r="10431" spans="13:13" x14ac:dyDescent="0.2">
      <c r="M10431" s="2"/>
    </row>
    <row r="10432" spans="13:13" x14ac:dyDescent="0.2">
      <c r="M10432" s="2"/>
    </row>
    <row r="10433" spans="6:22" x14ac:dyDescent="0.2">
      <c r="M10433" s="2"/>
    </row>
    <row r="10434" spans="6:22" x14ac:dyDescent="0.2">
      <c r="M10434" s="2"/>
    </row>
    <row r="10435" spans="6:22" x14ac:dyDescent="0.2">
      <c r="M10435" s="2"/>
    </row>
    <row r="10436" spans="6:22" x14ac:dyDescent="0.2">
      <c r="M10436" s="2"/>
    </row>
    <row r="10437" spans="6:22" x14ac:dyDescent="0.2">
      <c r="M10437" s="2"/>
    </row>
    <row r="10438" spans="6:22" x14ac:dyDescent="0.2">
      <c r="M10438" s="2"/>
    </row>
    <row r="10439" spans="6:22" x14ac:dyDescent="0.2">
      <c r="M10439" s="2"/>
    </row>
    <row r="10440" spans="6:22" x14ac:dyDescent="0.2">
      <c r="M10440" s="2"/>
    </row>
    <row r="10441" spans="6:22" x14ac:dyDescent="0.2">
      <c r="F10441"/>
      <c r="M10441" s="2"/>
      <c r="N10441"/>
      <c r="O10441"/>
      <c r="U10441"/>
      <c r="V10441"/>
    </row>
    <row r="10442" spans="6:22" x14ac:dyDescent="0.2">
      <c r="M10442" s="2"/>
    </row>
    <row r="10443" spans="6:22" x14ac:dyDescent="0.2">
      <c r="M10443" s="2"/>
    </row>
    <row r="10444" spans="6:22" x14ac:dyDescent="0.2">
      <c r="M10444" s="2"/>
    </row>
    <row r="10445" spans="6:22" x14ac:dyDescent="0.2">
      <c r="M10445" s="2"/>
    </row>
    <row r="10446" spans="6:22" x14ac:dyDescent="0.2">
      <c r="M10446" s="2"/>
    </row>
    <row r="10447" spans="6:22" x14ac:dyDescent="0.2">
      <c r="F10447"/>
      <c r="M10447" s="2"/>
      <c r="N10447"/>
      <c r="O10447"/>
      <c r="U10447"/>
      <c r="V10447"/>
    </row>
    <row r="10448" spans="6:22" x14ac:dyDescent="0.2">
      <c r="M10448" s="2"/>
    </row>
    <row r="10449" spans="6:22" x14ac:dyDescent="0.2">
      <c r="M10449" s="2"/>
    </row>
    <row r="10450" spans="6:22" x14ac:dyDescent="0.2">
      <c r="M10450" s="2"/>
    </row>
    <row r="10451" spans="6:22" x14ac:dyDescent="0.2">
      <c r="M10451" s="2"/>
    </row>
    <row r="10452" spans="6:22" x14ac:dyDescent="0.2">
      <c r="M10452" s="2"/>
    </row>
    <row r="10453" spans="6:22" x14ac:dyDescent="0.2">
      <c r="M10453" s="2"/>
    </row>
    <row r="10454" spans="6:22" x14ac:dyDescent="0.2">
      <c r="M10454" s="2"/>
    </row>
    <row r="10455" spans="6:22" x14ac:dyDescent="0.2">
      <c r="M10455" s="2"/>
    </row>
    <row r="10456" spans="6:22" x14ac:dyDescent="0.2">
      <c r="F10456"/>
      <c r="M10456" s="2"/>
      <c r="N10456"/>
      <c r="O10456"/>
      <c r="U10456"/>
      <c r="V10456"/>
    </row>
    <row r="10457" spans="6:22" x14ac:dyDescent="0.2">
      <c r="F10457"/>
      <c r="M10457" s="2"/>
      <c r="N10457"/>
      <c r="O10457"/>
      <c r="U10457"/>
      <c r="V10457"/>
    </row>
    <row r="10458" spans="6:22" x14ac:dyDescent="0.2">
      <c r="F10458"/>
      <c r="M10458" s="2"/>
      <c r="N10458"/>
      <c r="O10458"/>
      <c r="U10458"/>
      <c r="V10458"/>
    </row>
    <row r="10459" spans="6:22" x14ac:dyDescent="0.2">
      <c r="M10459" s="2"/>
    </row>
    <row r="10460" spans="6:22" x14ac:dyDescent="0.2">
      <c r="M10460" s="2"/>
    </row>
    <row r="10461" spans="6:22" x14ac:dyDescent="0.2">
      <c r="M10461" s="2"/>
    </row>
    <row r="10462" spans="6:22" x14ac:dyDescent="0.2">
      <c r="M10462" s="2"/>
    </row>
    <row r="10463" spans="6:22" x14ac:dyDescent="0.2">
      <c r="M10463" s="2"/>
    </row>
    <row r="10464" spans="6:22" x14ac:dyDescent="0.2">
      <c r="M10464" s="2"/>
    </row>
    <row r="10465" spans="6:22" x14ac:dyDescent="0.2">
      <c r="M10465" s="2"/>
    </row>
    <row r="10466" spans="6:22" x14ac:dyDescent="0.2">
      <c r="M10466" s="2"/>
    </row>
    <row r="10467" spans="6:22" x14ac:dyDescent="0.2">
      <c r="M10467" s="2"/>
    </row>
    <row r="10468" spans="6:22" x14ac:dyDescent="0.2">
      <c r="M10468" s="2"/>
    </row>
    <row r="10469" spans="6:22" x14ac:dyDescent="0.2">
      <c r="M10469" s="2"/>
    </row>
    <row r="10470" spans="6:22" x14ac:dyDescent="0.2">
      <c r="M10470" s="2"/>
    </row>
    <row r="10471" spans="6:22" x14ac:dyDescent="0.2">
      <c r="M10471" s="2"/>
    </row>
    <row r="10472" spans="6:22" x14ac:dyDescent="0.2">
      <c r="M10472" s="2"/>
    </row>
    <row r="10473" spans="6:22" x14ac:dyDescent="0.2">
      <c r="F10473"/>
      <c r="M10473" s="2"/>
      <c r="N10473"/>
      <c r="O10473"/>
      <c r="U10473"/>
      <c r="V10473"/>
    </row>
    <row r="10474" spans="6:22" x14ac:dyDescent="0.2">
      <c r="F10474"/>
      <c r="M10474" s="2"/>
      <c r="N10474"/>
      <c r="O10474"/>
      <c r="U10474"/>
      <c r="V10474"/>
    </row>
    <row r="10475" spans="6:22" x14ac:dyDescent="0.2">
      <c r="M10475" s="2"/>
    </row>
    <row r="10476" spans="6:22" x14ac:dyDescent="0.2">
      <c r="M10476" s="2"/>
    </row>
    <row r="10477" spans="6:22" x14ac:dyDescent="0.2">
      <c r="M10477" s="2"/>
    </row>
    <row r="10478" spans="6:22" x14ac:dyDescent="0.2">
      <c r="M10478" s="2"/>
    </row>
    <row r="10479" spans="6:22" x14ac:dyDescent="0.2">
      <c r="M10479" s="2"/>
    </row>
    <row r="10480" spans="6:22" x14ac:dyDescent="0.2">
      <c r="M10480" s="2"/>
    </row>
    <row r="10481" spans="6:22" x14ac:dyDescent="0.2">
      <c r="M10481" s="2"/>
    </row>
    <row r="10482" spans="6:22" x14ac:dyDescent="0.2">
      <c r="F10482"/>
      <c r="M10482" s="2"/>
      <c r="N10482"/>
      <c r="O10482"/>
      <c r="U10482"/>
      <c r="V10482"/>
    </row>
    <row r="10483" spans="6:22" x14ac:dyDescent="0.2">
      <c r="F10483"/>
      <c r="M10483" s="2"/>
      <c r="N10483"/>
      <c r="O10483"/>
      <c r="U10483"/>
      <c r="V10483"/>
    </row>
    <row r="10484" spans="6:22" x14ac:dyDescent="0.2">
      <c r="F10484"/>
      <c r="M10484" s="2"/>
      <c r="N10484"/>
      <c r="O10484"/>
      <c r="U10484"/>
      <c r="V10484"/>
    </row>
    <row r="10485" spans="6:22" x14ac:dyDescent="0.2">
      <c r="F10485"/>
      <c r="M10485" s="2"/>
      <c r="N10485"/>
      <c r="O10485"/>
      <c r="U10485"/>
      <c r="V10485"/>
    </row>
    <row r="10486" spans="6:22" x14ac:dyDescent="0.2">
      <c r="F10486"/>
      <c r="M10486" s="2"/>
      <c r="N10486"/>
      <c r="O10486"/>
      <c r="U10486"/>
      <c r="V10486"/>
    </row>
    <row r="10487" spans="6:22" x14ac:dyDescent="0.2">
      <c r="M10487" s="2"/>
    </row>
    <row r="10488" spans="6:22" x14ac:dyDescent="0.2">
      <c r="M10488" s="2"/>
    </row>
    <row r="10489" spans="6:22" x14ac:dyDescent="0.2">
      <c r="M10489" s="2"/>
    </row>
    <row r="10490" spans="6:22" x14ac:dyDescent="0.2">
      <c r="F10490"/>
      <c r="M10490" s="2"/>
      <c r="N10490"/>
      <c r="O10490"/>
      <c r="U10490"/>
      <c r="V10490"/>
    </row>
    <row r="10491" spans="6:22" x14ac:dyDescent="0.2">
      <c r="F10491"/>
      <c r="M10491" s="2"/>
      <c r="N10491"/>
      <c r="O10491"/>
      <c r="U10491"/>
      <c r="V10491"/>
    </row>
    <row r="10492" spans="6:22" x14ac:dyDescent="0.2">
      <c r="M10492" s="2"/>
    </row>
    <row r="10493" spans="6:22" x14ac:dyDescent="0.2">
      <c r="M10493" s="2"/>
    </row>
    <row r="10494" spans="6:22" x14ac:dyDescent="0.2">
      <c r="F10494"/>
      <c r="M10494" s="2"/>
      <c r="N10494"/>
      <c r="O10494"/>
      <c r="U10494"/>
      <c r="V10494"/>
    </row>
    <row r="10495" spans="6:22" x14ac:dyDescent="0.2">
      <c r="M10495" s="2"/>
    </row>
    <row r="10496" spans="6:22" x14ac:dyDescent="0.2">
      <c r="F10496"/>
      <c r="M10496" s="2"/>
      <c r="N10496"/>
      <c r="O10496"/>
      <c r="U10496"/>
      <c r="V10496"/>
    </row>
    <row r="10497" spans="6:22" x14ac:dyDescent="0.2">
      <c r="F10497"/>
      <c r="M10497" s="2"/>
      <c r="N10497"/>
      <c r="O10497"/>
      <c r="U10497"/>
      <c r="V10497"/>
    </row>
    <row r="10498" spans="6:22" x14ac:dyDescent="0.2">
      <c r="F10498"/>
      <c r="M10498" s="2"/>
      <c r="N10498"/>
      <c r="O10498"/>
      <c r="U10498"/>
      <c r="V10498"/>
    </row>
    <row r="10499" spans="6:22" x14ac:dyDescent="0.2">
      <c r="F10499"/>
      <c r="M10499" s="2"/>
      <c r="N10499"/>
      <c r="O10499"/>
      <c r="U10499"/>
      <c r="V10499"/>
    </row>
    <row r="10500" spans="6:22" x14ac:dyDescent="0.2">
      <c r="F10500"/>
      <c r="M10500" s="2"/>
      <c r="N10500"/>
      <c r="O10500"/>
      <c r="U10500"/>
      <c r="V10500"/>
    </row>
    <row r="10501" spans="6:22" x14ac:dyDescent="0.2">
      <c r="M10501" s="2"/>
    </row>
    <row r="10502" spans="6:22" x14ac:dyDescent="0.2">
      <c r="M10502" s="2"/>
    </row>
    <row r="10503" spans="6:22" x14ac:dyDescent="0.2">
      <c r="M10503" s="2"/>
    </row>
    <row r="10504" spans="6:22" x14ac:dyDescent="0.2">
      <c r="M10504" s="2"/>
    </row>
    <row r="10505" spans="6:22" x14ac:dyDescent="0.2">
      <c r="M10505" s="2"/>
    </row>
    <row r="10506" spans="6:22" x14ac:dyDescent="0.2">
      <c r="M10506" s="2"/>
    </row>
    <row r="10507" spans="6:22" x14ac:dyDescent="0.2">
      <c r="M10507" s="2"/>
    </row>
    <row r="10508" spans="6:22" x14ac:dyDescent="0.2">
      <c r="M10508" s="2"/>
    </row>
    <row r="10509" spans="6:22" x14ac:dyDescent="0.2">
      <c r="M10509" s="2"/>
    </row>
    <row r="10510" spans="6:22" x14ac:dyDescent="0.2">
      <c r="F10510"/>
      <c r="M10510" s="2"/>
      <c r="N10510"/>
      <c r="O10510"/>
      <c r="U10510"/>
      <c r="V10510"/>
    </row>
    <row r="10511" spans="6:22" x14ac:dyDescent="0.2">
      <c r="F10511"/>
      <c r="M10511" s="2"/>
      <c r="N10511"/>
      <c r="O10511"/>
      <c r="U10511"/>
      <c r="V10511"/>
    </row>
    <row r="10512" spans="6:22" x14ac:dyDescent="0.2">
      <c r="F10512"/>
      <c r="M10512" s="2"/>
      <c r="N10512"/>
      <c r="O10512"/>
      <c r="U10512"/>
      <c r="V10512"/>
    </row>
    <row r="10513" spans="6:22" x14ac:dyDescent="0.2">
      <c r="F10513"/>
      <c r="M10513" s="2"/>
      <c r="N10513"/>
      <c r="O10513"/>
      <c r="U10513"/>
      <c r="V10513"/>
    </row>
    <row r="10514" spans="6:22" x14ac:dyDescent="0.2">
      <c r="F10514"/>
      <c r="M10514" s="2"/>
      <c r="N10514"/>
      <c r="O10514"/>
      <c r="U10514"/>
      <c r="V10514"/>
    </row>
    <row r="10515" spans="6:22" x14ac:dyDescent="0.2">
      <c r="M10515" s="2"/>
    </row>
    <row r="10516" spans="6:22" x14ac:dyDescent="0.2">
      <c r="M10516" s="2"/>
    </row>
    <row r="10517" spans="6:22" x14ac:dyDescent="0.2">
      <c r="M10517" s="2"/>
    </row>
    <row r="10518" spans="6:22" x14ac:dyDescent="0.2">
      <c r="M10518" s="2"/>
    </row>
    <row r="10519" spans="6:22" x14ac:dyDescent="0.2">
      <c r="M10519" s="2"/>
    </row>
    <row r="10520" spans="6:22" x14ac:dyDescent="0.2">
      <c r="M10520" s="2"/>
    </row>
    <row r="10521" spans="6:22" x14ac:dyDescent="0.2">
      <c r="M10521" s="2"/>
    </row>
    <row r="10522" spans="6:22" x14ac:dyDescent="0.2">
      <c r="M10522" s="2"/>
    </row>
    <row r="10523" spans="6:22" x14ac:dyDescent="0.2">
      <c r="M10523" s="2"/>
    </row>
    <row r="10524" spans="6:22" x14ac:dyDescent="0.2">
      <c r="F10524"/>
      <c r="M10524" s="2"/>
      <c r="N10524"/>
      <c r="O10524"/>
      <c r="U10524"/>
      <c r="V10524"/>
    </row>
    <row r="10525" spans="6:22" x14ac:dyDescent="0.2">
      <c r="F10525"/>
      <c r="M10525" s="2"/>
      <c r="N10525"/>
      <c r="O10525"/>
      <c r="U10525"/>
      <c r="V10525"/>
    </row>
    <row r="10526" spans="6:22" x14ac:dyDescent="0.2">
      <c r="F10526"/>
      <c r="M10526" s="2"/>
      <c r="N10526"/>
      <c r="O10526"/>
      <c r="U10526"/>
      <c r="V10526"/>
    </row>
    <row r="10527" spans="6:22" x14ac:dyDescent="0.2">
      <c r="F10527"/>
      <c r="M10527" s="2"/>
      <c r="N10527"/>
      <c r="O10527"/>
      <c r="U10527"/>
      <c r="V10527"/>
    </row>
    <row r="10528" spans="6:22" x14ac:dyDescent="0.2">
      <c r="F10528"/>
      <c r="M10528" s="2"/>
      <c r="N10528"/>
      <c r="O10528"/>
      <c r="U10528"/>
      <c r="V10528"/>
    </row>
    <row r="10529" spans="6:22" x14ac:dyDescent="0.2">
      <c r="F10529"/>
      <c r="M10529" s="2"/>
      <c r="N10529"/>
      <c r="O10529"/>
      <c r="U10529"/>
      <c r="V10529"/>
    </row>
    <row r="10530" spans="6:22" x14ac:dyDescent="0.2">
      <c r="M10530" s="2"/>
    </row>
    <row r="10531" spans="6:22" x14ac:dyDescent="0.2">
      <c r="M10531" s="2"/>
    </row>
    <row r="10532" spans="6:22" x14ac:dyDescent="0.2">
      <c r="M10532" s="2"/>
    </row>
    <row r="10533" spans="6:22" x14ac:dyDescent="0.2">
      <c r="M10533" s="2"/>
    </row>
    <row r="10534" spans="6:22" x14ac:dyDescent="0.2">
      <c r="M10534" s="2"/>
    </row>
    <row r="10535" spans="6:22" x14ac:dyDescent="0.2">
      <c r="M10535" s="2"/>
    </row>
    <row r="10536" spans="6:22" x14ac:dyDescent="0.2">
      <c r="M10536" s="2"/>
    </row>
    <row r="10537" spans="6:22" x14ac:dyDescent="0.2">
      <c r="M10537" s="2"/>
    </row>
    <row r="10538" spans="6:22" x14ac:dyDescent="0.2">
      <c r="M10538" s="2"/>
    </row>
    <row r="10539" spans="6:22" x14ac:dyDescent="0.2">
      <c r="F10539"/>
      <c r="M10539" s="2"/>
      <c r="N10539"/>
      <c r="O10539"/>
      <c r="U10539"/>
      <c r="V10539"/>
    </row>
    <row r="10540" spans="6:22" x14ac:dyDescent="0.2">
      <c r="F10540"/>
      <c r="M10540" s="2"/>
      <c r="N10540"/>
      <c r="O10540"/>
      <c r="U10540"/>
      <c r="V10540"/>
    </row>
    <row r="10541" spans="6:22" x14ac:dyDescent="0.2">
      <c r="F10541"/>
      <c r="M10541" s="2"/>
      <c r="N10541"/>
      <c r="O10541"/>
      <c r="U10541"/>
      <c r="V10541"/>
    </row>
    <row r="10542" spans="6:22" x14ac:dyDescent="0.2">
      <c r="F10542"/>
      <c r="M10542" s="2"/>
      <c r="N10542"/>
      <c r="O10542"/>
      <c r="U10542"/>
      <c r="V10542"/>
    </row>
    <row r="10543" spans="6:22" x14ac:dyDescent="0.2">
      <c r="F10543"/>
      <c r="M10543" s="2"/>
      <c r="N10543"/>
      <c r="O10543"/>
      <c r="U10543"/>
      <c r="V10543"/>
    </row>
    <row r="10544" spans="6:22" x14ac:dyDescent="0.2">
      <c r="M10544" s="2"/>
    </row>
    <row r="10545" spans="6:22" x14ac:dyDescent="0.2">
      <c r="M10545" s="2"/>
    </row>
    <row r="10546" spans="6:22" x14ac:dyDescent="0.2">
      <c r="M10546" s="2"/>
    </row>
    <row r="10547" spans="6:22" x14ac:dyDescent="0.2">
      <c r="M10547" s="2"/>
    </row>
    <row r="10548" spans="6:22" x14ac:dyDescent="0.2">
      <c r="F10548"/>
      <c r="M10548" s="2"/>
      <c r="N10548"/>
      <c r="O10548"/>
      <c r="U10548"/>
      <c r="V10548"/>
    </row>
    <row r="10549" spans="6:22" x14ac:dyDescent="0.2">
      <c r="F10549"/>
      <c r="M10549" s="2"/>
      <c r="N10549"/>
      <c r="O10549"/>
      <c r="U10549"/>
      <c r="V10549"/>
    </row>
    <row r="10550" spans="6:22" x14ac:dyDescent="0.2">
      <c r="M10550" s="2"/>
    </row>
    <row r="10551" spans="6:22" x14ac:dyDescent="0.2">
      <c r="M10551" s="2"/>
    </row>
    <row r="10552" spans="6:22" x14ac:dyDescent="0.2">
      <c r="M10552" s="2"/>
    </row>
    <row r="10553" spans="6:22" x14ac:dyDescent="0.2">
      <c r="M10553" s="2"/>
    </row>
    <row r="10554" spans="6:22" x14ac:dyDescent="0.2">
      <c r="M10554" s="2"/>
    </row>
    <row r="10555" spans="6:22" x14ac:dyDescent="0.2">
      <c r="M10555" s="2"/>
    </row>
    <row r="10556" spans="6:22" x14ac:dyDescent="0.2">
      <c r="M10556" s="2"/>
    </row>
    <row r="10557" spans="6:22" x14ac:dyDescent="0.2">
      <c r="M10557" s="2"/>
    </row>
    <row r="10558" spans="6:22" x14ac:dyDescent="0.2">
      <c r="M10558" s="2"/>
    </row>
    <row r="10559" spans="6:22" x14ac:dyDescent="0.2">
      <c r="M10559" s="2"/>
    </row>
    <row r="10560" spans="6:22" x14ac:dyDescent="0.2">
      <c r="F10560"/>
      <c r="M10560" s="2"/>
      <c r="N10560"/>
      <c r="O10560"/>
      <c r="U10560"/>
      <c r="V10560"/>
    </row>
    <row r="10561" spans="6:22" x14ac:dyDescent="0.2">
      <c r="M10561" s="2"/>
    </row>
    <row r="10562" spans="6:22" x14ac:dyDescent="0.2">
      <c r="F10562"/>
      <c r="M10562" s="2"/>
      <c r="N10562"/>
      <c r="O10562"/>
      <c r="U10562"/>
      <c r="V10562"/>
    </row>
    <row r="10563" spans="6:22" x14ac:dyDescent="0.2">
      <c r="F10563"/>
      <c r="M10563" s="2"/>
      <c r="N10563"/>
      <c r="O10563"/>
      <c r="U10563"/>
      <c r="V10563"/>
    </row>
    <row r="10564" spans="6:22" x14ac:dyDescent="0.2">
      <c r="M10564" s="2"/>
    </row>
    <row r="10565" spans="6:22" x14ac:dyDescent="0.2">
      <c r="M10565" s="2"/>
    </row>
    <row r="10566" spans="6:22" x14ac:dyDescent="0.2">
      <c r="M10566" s="2"/>
    </row>
    <row r="10567" spans="6:22" x14ac:dyDescent="0.2">
      <c r="M10567" s="2"/>
    </row>
    <row r="10568" spans="6:22" x14ac:dyDescent="0.2">
      <c r="M10568" s="2"/>
    </row>
    <row r="10569" spans="6:22" x14ac:dyDescent="0.2">
      <c r="F10569"/>
      <c r="M10569" s="2"/>
      <c r="N10569"/>
      <c r="O10569"/>
      <c r="U10569"/>
      <c r="V10569"/>
    </row>
    <row r="10570" spans="6:22" x14ac:dyDescent="0.2">
      <c r="F10570"/>
      <c r="M10570" s="2"/>
      <c r="N10570"/>
      <c r="O10570"/>
      <c r="U10570"/>
      <c r="V10570"/>
    </row>
    <row r="10571" spans="6:22" x14ac:dyDescent="0.2">
      <c r="F10571"/>
      <c r="M10571" s="2"/>
      <c r="N10571"/>
      <c r="O10571"/>
      <c r="U10571"/>
      <c r="V10571"/>
    </row>
    <row r="10572" spans="6:22" x14ac:dyDescent="0.2">
      <c r="M10572" s="2"/>
    </row>
    <row r="10573" spans="6:22" x14ac:dyDescent="0.2">
      <c r="M10573" s="2"/>
    </row>
    <row r="10574" spans="6:22" x14ac:dyDescent="0.2">
      <c r="M10574" s="2"/>
    </row>
    <row r="10575" spans="6:22" x14ac:dyDescent="0.2">
      <c r="M10575" s="2"/>
    </row>
    <row r="10576" spans="6:22" x14ac:dyDescent="0.2">
      <c r="M10576" s="2"/>
    </row>
    <row r="10577" spans="13:13" x14ac:dyDescent="0.2">
      <c r="M10577" s="2"/>
    </row>
    <row r="10578" spans="13:13" x14ac:dyDescent="0.2">
      <c r="M10578" s="2"/>
    </row>
    <row r="10579" spans="13:13" x14ac:dyDescent="0.2">
      <c r="M10579" s="2"/>
    </row>
    <row r="10580" spans="13:13" x14ac:dyDescent="0.2">
      <c r="M10580" s="2"/>
    </row>
    <row r="10581" spans="13:13" x14ac:dyDescent="0.2">
      <c r="M10581" s="2"/>
    </row>
    <row r="10582" spans="13:13" x14ac:dyDescent="0.2">
      <c r="M10582" s="2"/>
    </row>
    <row r="10583" spans="13:13" x14ac:dyDescent="0.2">
      <c r="M10583" s="2"/>
    </row>
    <row r="10584" spans="13:13" x14ac:dyDescent="0.2">
      <c r="M10584" s="2"/>
    </row>
    <row r="10585" spans="13:13" x14ac:dyDescent="0.2">
      <c r="M10585" s="2"/>
    </row>
    <row r="10586" spans="13:13" x14ac:dyDescent="0.2">
      <c r="M10586" s="2"/>
    </row>
    <row r="10587" spans="13:13" x14ac:dyDescent="0.2">
      <c r="M10587" s="2"/>
    </row>
    <row r="10588" spans="13:13" x14ac:dyDescent="0.2">
      <c r="M10588" s="2"/>
    </row>
    <row r="10589" spans="13:13" x14ac:dyDescent="0.2">
      <c r="M10589" s="2"/>
    </row>
    <row r="10590" spans="13:13" x14ac:dyDescent="0.2">
      <c r="M10590" s="2"/>
    </row>
    <row r="10591" spans="13:13" x14ac:dyDescent="0.2">
      <c r="M10591" s="2"/>
    </row>
    <row r="10592" spans="13:13" x14ac:dyDescent="0.2">
      <c r="M10592" s="2"/>
    </row>
    <row r="10593" spans="13:13" x14ac:dyDescent="0.2">
      <c r="M10593" s="2"/>
    </row>
    <row r="10594" spans="13:13" x14ac:dyDescent="0.2">
      <c r="M10594" s="2"/>
    </row>
    <row r="10595" spans="13:13" x14ac:dyDescent="0.2">
      <c r="M10595" s="2"/>
    </row>
    <row r="10596" spans="13:13" x14ac:dyDescent="0.2">
      <c r="M10596" s="2"/>
    </row>
    <row r="10597" spans="13:13" x14ac:dyDescent="0.2">
      <c r="M10597" s="2"/>
    </row>
    <row r="10598" spans="13:13" x14ac:dyDescent="0.2">
      <c r="M10598" s="2"/>
    </row>
    <row r="10599" spans="13:13" x14ac:dyDescent="0.2">
      <c r="M10599" s="2"/>
    </row>
    <row r="10600" spans="13:13" x14ac:dyDescent="0.2">
      <c r="M10600" s="2"/>
    </row>
    <row r="10601" spans="13:13" x14ac:dyDescent="0.2">
      <c r="M10601" s="2"/>
    </row>
    <row r="10602" spans="13:13" x14ac:dyDescent="0.2">
      <c r="M10602" s="2"/>
    </row>
    <row r="10603" spans="13:13" x14ac:dyDescent="0.2">
      <c r="M10603" s="2"/>
    </row>
    <row r="10604" spans="13:13" x14ac:dyDescent="0.2">
      <c r="M10604" s="2"/>
    </row>
    <row r="10605" spans="13:13" x14ac:dyDescent="0.2">
      <c r="M10605" s="2"/>
    </row>
    <row r="10606" spans="13:13" x14ac:dyDescent="0.2">
      <c r="M10606" s="2"/>
    </row>
    <row r="10607" spans="13:13" x14ac:dyDescent="0.2">
      <c r="M10607" s="2"/>
    </row>
    <row r="10608" spans="13:13" x14ac:dyDescent="0.2">
      <c r="M10608" s="2"/>
    </row>
    <row r="10609" spans="6:22" x14ac:dyDescent="0.2">
      <c r="M10609" s="2"/>
    </row>
    <row r="10610" spans="6:22" x14ac:dyDescent="0.2">
      <c r="F10610"/>
      <c r="M10610" s="2"/>
      <c r="N10610"/>
      <c r="O10610"/>
      <c r="U10610"/>
      <c r="V10610"/>
    </row>
    <row r="10611" spans="6:22" x14ac:dyDescent="0.2">
      <c r="F10611"/>
      <c r="M10611" s="2"/>
      <c r="N10611"/>
      <c r="O10611"/>
      <c r="U10611"/>
      <c r="V10611"/>
    </row>
    <row r="10612" spans="6:22" x14ac:dyDescent="0.2">
      <c r="F10612"/>
      <c r="M10612" s="2"/>
      <c r="N10612"/>
      <c r="O10612"/>
      <c r="U10612"/>
      <c r="V10612"/>
    </row>
    <row r="10613" spans="6:22" x14ac:dyDescent="0.2">
      <c r="F10613"/>
      <c r="M10613" s="2"/>
      <c r="N10613"/>
      <c r="O10613"/>
      <c r="U10613"/>
      <c r="V10613"/>
    </row>
    <row r="10614" spans="6:22" x14ac:dyDescent="0.2">
      <c r="M10614" s="2"/>
    </row>
    <row r="10615" spans="6:22" x14ac:dyDescent="0.2">
      <c r="M10615" s="2"/>
    </row>
    <row r="10616" spans="6:22" x14ac:dyDescent="0.2">
      <c r="F10616"/>
      <c r="M10616" s="2"/>
      <c r="N10616"/>
      <c r="O10616"/>
      <c r="U10616"/>
      <c r="V10616"/>
    </row>
    <row r="10617" spans="6:22" x14ac:dyDescent="0.2">
      <c r="M10617" s="2"/>
    </row>
    <row r="10618" spans="6:22" x14ac:dyDescent="0.2">
      <c r="M10618" s="2"/>
    </row>
    <row r="10619" spans="6:22" x14ac:dyDescent="0.2">
      <c r="F10619"/>
      <c r="M10619" s="2"/>
      <c r="N10619"/>
      <c r="O10619"/>
      <c r="U10619"/>
      <c r="V10619"/>
    </row>
    <row r="10620" spans="6:22" x14ac:dyDescent="0.2">
      <c r="F10620"/>
      <c r="M10620" s="2"/>
      <c r="N10620"/>
      <c r="O10620"/>
      <c r="U10620"/>
      <c r="V10620"/>
    </row>
    <row r="10621" spans="6:22" x14ac:dyDescent="0.2">
      <c r="F10621"/>
      <c r="M10621" s="2"/>
      <c r="N10621"/>
      <c r="O10621"/>
      <c r="U10621"/>
      <c r="V10621"/>
    </row>
    <row r="10622" spans="6:22" x14ac:dyDescent="0.2">
      <c r="F10622"/>
      <c r="M10622" s="2"/>
      <c r="N10622"/>
      <c r="O10622"/>
      <c r="U10622"/>
      <c r="V10622"/>
    </row>
    <row r="10623" spans="6:22" x14ac:dyDescent="0.2">
      <c r="F10623"/>
      <c r="M10623" s="2"/>
      <c r="N10623"/>
      <c r="O10623"/>
      <c r="U10623"/>
      <c r="V10623"/>
    </row>
    <row r="10624" spans="6:22" x14ac:dyDescent="0.2">
      <c r="M10624" s="2"/>
    </row>
    <row r="10625" spans="6:22" x14ac:dyDescent="0.2">
      <c r="M10625" s="2"/>
    </row>
    <row r="10626" spans="6:22" x14ac:dyDescent="0.2">
      <c r="M10626" s="2"/>
    </row>
    <row r="10627" spans="6:22" x14ac:dyDescent="0.2">
      <c r="M10627" s="2"/>
    </row>
    <row r="10628" spans="6:22" x14ac:dyDescent="0.2">
      <c r="M10628" s="2"/>
    </row>
    <row r="10629" spans="6:22" x14ac:dyDescent="0.2">
      <c r="M10629" s="2"/>
    </row>
    <row r="10630" spans="6:22" x14ac:dyDescent="0.2">
      <c r="M10630" s="2"/>
    </row>
    <row r="10631" spans="6:22" x14ac:dyDescent="0.2">
      <c r="M10631" s="2"/>
    </row>
    <row r="10632" spans="6:22" x14ac:dyDescent="0.2">
      <c r="M10632" s="2"/>
    </row>
    <row r="10633" spans="6:22" x14ac:dyDescent="0.2">
      <c r="F10633"/>
      <c r="M10633" s="2"/>
      <c r="N10633"/>
      <c r="O10633"/>
      <c r="U10633"/>
      <c r="V10633"/>
    </row>
    <row r="10634" spans="6:22" x14ac:dyDescent="0.2">
      <c r="M10634" s="2"/>
    </row>
    <row r="10635" spans="6:22" x14ac:dyDescent="0.2">
      <c r="F10635"/>
      <c r="M10635" s="2"/>
      <c r="N10635"/>
      <c r="O10635"/>
      <c r="U10635"/>
      <c r="V10635"/>
    </row>
    <row r="10636" spans="6:22" x14ac:dyDescent="0.2">
      <c r="F10636"/>
      <c r="M10636" s="2"/>
      <c r="N10636"/>
      <c r="O10636"/>
      <c r="U10636"/>
      <c r="V10636"/>
    </row>
    <row r="10637" spans="6:22" x14ac:dyDescent="0.2">
      <c r="F10637"/>
      <c r="M10637" s="2"/>
      <c r="N10637"/>
      <c r="O10637"/>
      <c r="U10637"/>
      <c r="V10637"/>
    </row>
    <row r="10638" spans="6:22" x14ac:dyDescent="0.2">
      <c r="M10638" s="2"/>
    </row>
    <row r="10639" spans="6:22" x14ac:dyDescent="0.2">
      <c r="M10639" s="2"/>
    </row>
    <row r="10640" spans="6:22" x14ac:dyDescent="0.2">
      <c r="M10640" s="2"/>
    </row>
    <row r="10641" spans="6:22" x14ac:dyDescent="0.2">
      <c r="M10641" s="2"/>
    </row>
    <row r="10642" spans="6:22" x14ac:dyDescent="0.2">
      <c r="M10642" s="2"/>
    </row>
    <row r="10643" spans="6:22" x14ac:dyDescent="0.2">
      <c r="M10643" s="2"/>
    </row>
    <row r="10644" spans="6:22" x14ac:dyDescent="0.2">
      <c r="M10644" s="2"/>
    </row>
    <row r="10645" spans="6:22" x14ac:dyDescent="0.2">
      <c r="M10645" s="2"/>
    </row>
    <row r="10646" spans="6:22" x14ac:dyDescent="0.2">
      <c r="M10646" s="2"/>
    </row>
    <row r="10647" spans="6:22" x14ac:dyDescent="0.2">
      <c r="M10647" s="2"/>
    </row>
    <row r="10648" spans="6:22" x14ac:dyDescent="0.2">
      <c r="M10648" s="2"/>
    </row>
    <row r="10649" spans="6:22" x14ac:dyDescent="0.2">
      <c r="M10649" s="2"/>
    </row>
    <row r="10650" spans="6:22" x14ac:dyDescent="0.2">
      <c r="F10650"/>
      <c r="M10650" s="2"/>
      <c r="N10650"/>
      <c r="O10650"/>
      <c r="U10650"/>
      <c r="V10650"/>
    </row>
    <row r="10651" spans="6:22" x14ac:dyDescent="0.2">
      <c r="F10651"/>
      <c r="M10651" s="2"/>
      <c r="N10651"/>
      <c r="O10651"/>
      <c r="U10651"/>
      <c r="V10651"/>
    </row>
    <row r="10652" spans="6:22" x14ac:dyDescent="0.2">
      <c r="M10652" s="2"/>
    </row>
    <row r="10653" spans="6:22" x14ac:dyDescent="0.2">
      <c r="M10653" s="2"/>
    </row>
    <row r="10654" spans="6:22" x14ac:dyDescent="0.2">
      <c r="M10654" s="2"/>
    </row>
    <row r="10655" spans="6:22" x14ac:dyDescent="0.2">
      <c r="M10655" s="2"/>
    </row>
    <row r="10656" spans="6:22" x14ac:dyDescent="0.2">
      <c r="M10656" s="2"/>
    </row>
    <row r="10657" spans="6:22" x14ac:dyDescent="0.2">
      <c r="M10657" s="2"/>
    </row>
    <row r="10658" spans="6:22" x14ac:dyDescent="0.2">
      <c r="M10658" s="2"/>
    </row>
    <row r="10659" spans="6:22" x14ac:dyDescent="0.2">
      <c r="M10659" s="2"/>
    </row>
    <row r="10660" spans="6:22" x14ac:dyDescent="0.2">
      <c r="M10660" s="2"/>
    </row>
    <row r="10661" spans="6:22" x14ac:dyDescent="0.2">
      <c r="M10661" s="2"/>
    </row>
    <row r="10662" spans="6:22" x14ac:dyDescent="0.2">
      <c r="M10662" s="2"/>
    </row>
    <row r="10663" spans="6:22" x14ac:dyDescent="0.2">
      <c r="M10663" s="2"/>
    </row>
    <row r="10664" spans="6:22" x14ac:dyDescent="0.2">
      <c r="M10664" s="2"/>
    </row>
    <row r="10665" spans="6:22" x14ac:dyDescent="0.2">
      <c r="M10665" s="2"/>
    </row>
    <row r="10666" spans="6:22" x14ac:dyDescent="0.2">
      <c r="F10666"/>
      <c r="M10666" s="2"/>
      <c r="N10666"/>
      <c r="O10666"/>
      <c r="U10666"/>
      <c r="V10666"/>
    </row>
    <row r="10667" spans="6:22" x14ac:dyDescent="0.2">
      <c r="M10667" s="2"/>
    </row>
    <row r="10668" spans="6:22" x14ac:dyDescent="0.2">
      <c r="M10668" s="2"/>
    </row>
    <row r="10669" spans="6:22" x14ac:dyDescent="0.2">
      <c r="M10669" s="2"/>
    </row>
    <row r="10670" spans="6:22" x14ac:dyDescent="0.2">
      <c r="M10670" s="2"/>
    </row>
    <row r="10671" spans="6:22" x14ac:dyDescent="0.2">
      <c r="M10671" s="2"/>
    </row>
    <row r="10672" spans="6:22" x14ac:dyDescent="0.2">
      <c r="M10672" s="2"/>
    </row>
    <row r="10673" spans="3:22" x14ac:dyDescent="0.2">
      <c r="M10673" s="2"/>
    </row>
    <row r="10674" spans="3:22" x14ac:dyDescent="0.2">
      <c r="M10674" s="2"/>
    </row>
    <row r="10675" spans="3:22" x14ac:dyDescent="0.2">
      <c r="F10675"/>
      <c r="M10675" s="2"/>
      <c r="N10675"/>
      <c r="O10675"/>
      <c r="U10675"/>
      <c r="V10675"/>
    </row>
    <row r="10676" spans="3:22" x14ac:dyDescent="0.2">
      <c r="M10676" s="2"/>
    </row>
    <row r="10677" spans="3:22" x14ac:dyDescent="0.2">
      <c r="M10677" s="2"/>
    </row>
    <row r="10678" spans="3:22" x14ac:dyDescent="0.2">
      <c r="M10678" s="2"/>
    </row>
    <row r="10679" spans="3:22" x14ac:dyDescent="0.2">
      <c r="F10679"/>
      <c r="M10679" s="2"/>
      <c r="N10679"/>
      <c r="O10679"/>
      <c r="U10679"/>
      <c r="V10679"/>
    </row>
    <row r="10680" spans="3:22" x14ac:dyDescent="0.2">
      <c r="F10680"/>
      <c r="M10680" s="2"/>
      <c r="N10680"/>
      <c r="O10680"/>
      <c r="U10680"/>
      <c r="V10680"/>
    </row>
    <row r="10681" spans="3:22" x14ac:dyDescent="0.2">
      <c r="F10681"/>
      <c r="M10681" s="2"/>
      <c r="N10681"/>
      <c r="O10681"/>
      <c r="U10681"/>
      <c r="V10681"/>
    </row>
    <row r="10682" spans="3:22" x14ac:dyDescent="0.2">
      <c r="F10682"/>
      <c r="M10682" s="2"/>
      <c r="N10682"/>
      <c r="O10682"/>
      <c r="U10682"/>
      <c r="V10682"/>
    </row>
    <row r="10683" spans="3:22" x14ac:dyDescent="0.2">
      <c r="M10683" s="2"/>
    </row>
    <row r="10684" spans="3:22" x14ac:dyDescent="0.2">
      <c r="M10684" s="2"/>
    </row>
    <row r="10685" spans="3:22" x14ac:dyDescent="0.2">
      <c r="C10685" s="9"/>
      <c r="F10685"/>
      <c r="M10685" s="2"/>
      <c r="N10685"/>
      <c r="O10685"/>
      <c r="U10685"/>
      <c r="V10685"/>
    </row>
    <row r="10686" spans="3:22" x14ac:dyDescent="0.2">
      <c r="F10686"/>
      <c r="M10686" s="2"/>
      <c r="N10686"/>
      <c r="O10686"/>
      <c r="U10686"/>
      <c r="V10686"/>
    </row>
    <row r="10687" spans="3:22" x14ac:dyDescent="0.2">
      <c r="F10687"/>
      <c r="M10687" s="2"/>
      <c r="N10687"/>
      <c r="O10687"/>
      <c r="U10687"/>
      <c r="V10687"/>
    </row>
    <row r="10688" spans="3:22" x14ac:dyDescent="0.2">
      <c r="F10688"/>
      <c r="M10688" s="2"/>
      <c r="N10688"/>
      <c r="O10688"/>
      <c r="U10688"/>
      <c r="V10688"/>
    </row>
    <row r="10689" spans="6:22" x14ac:dyDescent="0.2">
      <c r="F10689"/>
      <c r="M10689" s="2"/>
      <c r="N10689"/>
      <c r="O10689"/>
      <c r="U10689"/>
      <c r="V10689"/>
    </row>
    <row r="10690" spans="6:22" x14ac:dyDescent="0.2">
      <c r="M10690" s="2"/>
    </row>
    <row r="10691" spans="6:22" x14ac:dyDescent="0.2">
      <c r="M10691" s="2"/>
    </row>
    <row r="10692" spans="6:22" x14ac:dyDescent="0.2">
      <c r="M10692" s="2"/>
    </row>
    <row r="10693" spans="6:22" x14ac:dyDescent="0.2">
      <c r="M10693" s="2"/>
    </row>
    <row r="10694" spans="6:22" x14ac:dyDescent="0.2">
      <c r="M10694" s="2"/>
    </row>
    <row r="10695" spans="6:22" x14ac:dyDescent="0.2">
      <c r="M10695" s="2"/>
    </row>
    <row r="10696" spans="6:22" x14ac:dyDescent="0.2">
      <c r="M10696" s="2"/>
    </row>
    <row r="10697" spans="6:22" x14ac:dyDescent="0.2">
      <c r="F10697"/>
      <c r="M10697" s="2"/>
      <c r="N10697"/>
      <c r="O10697"/>
      <c r="U10697"/>
      <c r="V10697"/>
    </row>
    <row r="10698" spans="6:22" x14ac:dyDescent="0.2">
      <c r="M10698" s="2"/>
    </row>
    <row r="10699" spans="6:22" x14ac:dyDescent="0.2">
      <c r="M10699" s="2"/>
    </row>
    <row r="10700" spans="6:22" x14ac:dyDescent="0.2">
      <c r="M10700" s="2"/>
    </row>
    <row r="10701" spans="6:22" x14ac:dyDescent="0.2">
      <c r="F10701"/>
      <c r="M10701" s="2"/>
      <c r="N10701"/>
      <c r="O10701"/>
      <c r="U10701"/>
      <c r="V10701"/>
    </row>
    <row r="10702" spans="6:22" x14ac:dyDescent="0.2">
      <c r="F10702"/>
      <c r="M10702" s="2"/>
      <c r="N10702"/>
      <c r="O10702"/>
      <c r="U10702"/>
      <c r="V10702"/>
    </row>
    <row r="10703" spans="6:22" x14ac:dyDescent="0.2">
      <c r="F10703"/>
      <c r="M10703" s="2"/>
      <c r="N10703"/>
      <c r="O10703"/>
      <c r="U10703"/>
      <c r="V10703"/>
    </row>
    <row r="10704" spans="6:22" x14ac:dyDescent="0.2">
      <c r="M10704" s="2"/>
    </row>
    <row r="10705" spans="13:13" x14ac:dyDescent="0.2">
      <c r="M10705" s="2"/>
    </row>
    <row r="10706" spans="13:13" x14ac:dyDescent="0.2">
      <c r="M10706" s="2"/>
    </row>
    <row r="10707" spans="13:13" x14ac:dyDescent="0.2">
      <c r="M10707" s="2"/>
    </row>
    <row r="10708" spans="13:13" x14ac:dyDescent="0.2">
      <c r="M10708" s="2"/>
    </row>
    <row r="10709" spans="13:13" x14ac:dyDescent="0.2">
      <c r="M10709" s="2"/>
    </row>
    <row r="10710" spans="13:13" x14ac:dyDescent="0.2">
      <c r="M10710" s="2"/>
    </row>
    <row r="10711" spans="13:13" x14ac:dyDescent="0.2">
      <c r="M10711" s="2"/>
    </row>
    <row r="10712" spans="13:13" x14ac:dyDescent="0.2">
      <c r="M10712" s="2"/>
    </row>
    <row r="10713" spans="13:13" x14ac:dyDescent="0.2">
      <c r="M10713" s="2"/>
    </row>
    <row r="10714" spans="13:13" x14ac:dyDescent="0.2">
      <c r="M10714" s="2"/>
    </row>
    <row r="10715" spans="13:13" x14ac:dyDescent="0.2">
      <c r="M10715" s="2"/>
    </row>
    <row r="10716" spans="13:13" x14ac:dyDescent="0.2">
      <c r="M10716" s="2"/>
    </row>
    <row r="10717" spans="13:13" x14ac:dyDescent="0.2">
      <c r="M10717" s="2"/>
    </row>
    <row r="10718" spans="13:13" x14ac:dyDescent="0.2">
      <c r="M10718" s="2"/>
    </row>
    <row r="10719" spans="13:13" x14ac:dyDescent="0.2">
      <c r="M10719" s="2"/>
    </row>
    <row r="10720" spans="13:13" x14ac:dyDescent="0.2">
      <c r="M10720" s="2"/>
    </row>
    <row r="10721" spans="13:13" x14ac:dyDescent="0.2">
      <c r="M10721" s="2"/>
    </row>
    <row r="10722" spans="13:13" x14ac:dyDescent="0.2">
      <c r="M10722" s="2"/>
    </row>
    <row r="10723" spans="13:13" x14ac:dyDescent="0.2">
      <c r="M10723" s="2"/>
    </row>
    <row r="10724" spans="13:13" x14ac:dyDescent="0.2">
      <c r="M10724" s="2"/>
    </row>
    <row r="10725" spans="13:13" x14ac:dyDescent="0.2">
      <c r="M10725" s="2"/>
    </row>
    <row r="10726" spans="13:13" x14ac:dyDescent="0.2">
      <c r="M10726" s="2"/>
    </row>
    <row r="10727" spans="13:13" x14ac:dyDescent="0.2">
      <c r="M10727" s="2"/>
    </row>
    <row r="10728" spans="13:13" x14ac:dyDescent="0.2">
      <c r="M10728" s="2"/>
    </row>
    <row r="10729" spans="13:13" x14ac:dyDescent="0.2">
      <c r="M10729" s="2"/>
    </row>
    <row r="10730" spans="13:13" x14ac:dyDescent="0.2">
      <c r="M10730" s="2"/>
    </row>
    <row r="10731" spans="13:13" x14ac:dyDescent="0.2">
      <c r="M10731" s="2"/>
    </row>
    <row r="10732" spans="13:13" x14ac:dyDescent="0.2">
      <c r="M10732" s="2"/>
    </row>
    <row r="10733" spans="13:13" x14ac:dyDescent="0.2">
      <c r="M10733" s="2"/>
    </row>
    <row r="10734" spans="13:13" x14ac:dyDescent="0.2">
      <c r="M10734" s="2"/>
    </row>
    <row r="10735" spans="13:13" x14ac:dyDescent="0.2">
      <c r="M10735" s="2"/>
    </row>
    <row r="10736" spans="13:13" x14ac:dyDescent="0.2">
      <c r="M10736" s="2"/>
    </row>
    <row r="10737" spans="6:22" x14ac:dyDescent="0.2">
      <c r="M10737" s="2"/>
    </row>
    <row r="10738" spans="6:22" x14ac:dyDescent="0.2">
      <c r="M10738" s="2"/>
    </row>
    <row r="10739" spans="6:22" x14ac:dyDescent="0.2">
      <c r="M10739" s="2"/>
    </row>
    <row r="10740" spans="6:22" x14ac:dyDescent="0.2">
      <c r="M10740" s="2"/>
    </row>
    <row r="10741" spans="6:22" x14ac:dyDescent="0.2">
      <c r="M10741" s="2"/>
    </row>
    <row r="10742" spans="6:22" x14ac:dyDescent="0.2">
      <c r="F10742"/>
      <c r="M10742" s="2"/>
      <c r="N10742"/>
      <c r="O10742"/>
      <c r="U10742"/>
      <c r="V10742"/>
    </row>
    <row r="10743" spans="6:22" x14ac:dyDescent="0.2">
      <c r="F10743"/>
      <c r="M10743" s="2"/>
      <c r="N10743"/>
      <c r="O10743"/>
      <c r="U10743"/>
      <c r="V10743"/>
    </row>
    <row r="10744" spans="6:22" x14ac:dyDescent="0.2">
      <c r="F10744"/>
      <c r="M10744" s="2"/>
      <c r="N10744"/>
      <c r="O10744"/>
      <c r="U10744"/>
      <c r="V10744"/>
    </row>
    <row r="10745" spans="6:22" x14ac:dyDescent="0.2">
      <c r="F10745"/>
      <c r="M10745" s="2"/>
      <c r="N10745"/>
      <c r="O10745"/>
      <c r="U10745"/>
      <c r="V10745"/>
    </row>
    <row r="10746" spans="6:22" x14ac:dyDescent="0.2">
      <c r="M10746" s="2"/>
    </row>
    <row r="10747" spans="6:22" x14ac:dyDescent="0.2">
      <c r="F10747"/>
      <c r="M10747" s="2"/>
      <c r="N10747"/>
      <c r="O10747"/>
      <c r="U10747"/>
      <c r="V10747"/>
    </row>
    <row r="10748" spans="6:22" x14ac:dyDescent="0.2">
      <c r="M10748" s="2"/>
    </row>
    <row r="10749" spans="6:22" x14ac:dyDescent="0.2">
      <c r="F10749"/>
      <c r="M10749" s="2"/>
      <c r="N10749"/>
      <c r="O10749"/>
      <c r="U10749"/>
      <c r="V10749"/>
    </row>
    <row r="10750" spans="6:22" x14ac:dyDescent="0.2">
      <c r="M10750" s="2"/>
    </row>
    <row r="10751" spans="6:22" x14ac:dyDescent="0.2">
      <c r="M10751" s="2"/>
    </row>
    <row r="10752" spans="6:22" x14ac:dyDescent="0.2">
      <c r="F10752"/>
      <c r="M10752" s="2"/>
      <c r="N10752"/>
      <c r="O10752"/>
      <c r="U10752"/>
      <c r="V10752"/>
    </row>
    <row r="10753" spans="6:22" x14ac:dyDescent="0.2">
      <c r="F10753"/>
      <c r="M10753" s="2"/>
      <c r="N10753"/>
      <c r="O10753"/>
      <c r="U10753"/>
      <c r="V10753"/>
    </row>
    <row r="10754" spans="6:22" x14ac:dyDescent="0.2">
      <c r="F10754"/>
      <c r="M10754" s="2"/>
      <c r="N10754"/>
      <c r="O10754"/>
      <c r="U10754"/>
      <c r="V10754"/>
    </row>
    <row r="10755" spans="6:22" x14ac:dyDescent="0.2">
      <c r="F10755"/>
      <c r="M10755" s="2"/>
      <c r="N10755"/>
      <c r="O10755"/>
      <c r="U10755"/>
      <c r="V10755"/>
    </row>
    <row r="10756" spans="6:22" x14ac:dyDescent="0.2">
      <c r="F10756"/>
      <c r="M10756" s="2"/>
      <c r="N10756"/>
      <c r="O10756"/>
      <c r="U10756"/>
      <c r="V10756"/>
    </row>
    <row r="10757" spans="6:22" x14ac:dyDescent="0.2">
      <c r="M10757" s="2"/>
    </row>
    <row r="10758" spans="6:22" x14ac:dyDescent="0.2">
      <c r="M10758" s="2"/>
    </row>
    <row r="10759" spans="6:22" x14ac:dyDescent="0.2">
      <c r="M10759" s="2"/>
    </row>
    <row r="10760" spans="6:22" x14ac:dyDescent="0.2">
      <c r="M10760" s="2"/>
    </row>
    <row r="10761" spans="6:22" x14ac:dyDescent="0.2">
      <c r="M10761" s="2"/>
    </row>
    <row r="10762" spans="6:22" x14ac:dyDescent="0.2">
      <c r="M10762" s="2"/>
    </row>
    <row r="10763" spans="6:22" x14ac:dyDescent="0.2">
      <c r="M10763" s="2"/>
    </row>
    <row r="10764" spans="6:22" x14ac:dyDescent="0.2">
      <c r="M10764" s="2"/>
    </row>
    <row r="10765" spans="6:22" x14ac:dyDescent="0.2">
      <c r="M10765" s="2"/>
    </row>
    <row r="10766" spans="6:22" x14ac:dyDescent="0.2">
      <c r="F10766"/>
      <c r="M10766" s="2"/>
      <c r="N10766"/>
      <c r="O10766"/>
      <c r="U10766"/>
      <c r="V10766"/>
    </row>
    <row r="10767" spans="6:22" x14ac:dyDescent="0.2">
      <c r="M10767" s="2"/>
    </row>
    <row r="10768" spans="6:22" x14ac:dyDescent="0.2">
      <c r="F10768"/>
      <c r="M10768" s="2"/>
      <c r="N10768"/>
      <c r="O10768"/>
      <c r="U10768"/>
      <c r="V10768"/>
    </row>
    <row r="10769" spans="6:22" x14ac:dyDescent="0.2">
      <c r="F10769"/>
      <c r="M10769" s="2"/>
      <c r="N10769"/>
      <c r="O10769"/>
      <c r="U10769"/>
      <c r="V10769"/>
    </row>
    <row r="10770" spans="6:22" x14ac:dyDescent="0.2">
      <c r="F10770"/>
      <c r="M10770" s="2"/>
      <c r="N10770"/>
      <c r="O10770"/>
      <c r="U10770"/>
      <c r="V10770"/>
    </row>
    <row r="10771" spans="6:22" x14ac:dyDescent="0.2">
      <c r="M10771" s="2"/>
    </row>
    <row r="10772" spans="6:22" x14ac:dyDescent="0.2">
      <c r="M10772" s="2"/>
    </row>
    <row r="10773" spans="6:22" x14ac:dyDescent="0.2">
      <c r="M10773" s="2"/>
    </row>
    <row r="10774" spans="6:22" x14ac:dyDescent="0.2">
      <c r="M10774" s="2"/>
    </row>
    <row r="10775" spans="6:22" x14ac:dyDescent="0.2">
      <c r="M10775" s="2"/>
    </row>
    <row r="10776" spans="6:22" x14ac:dyDescent="0.2">
      <c r="M10776" s="2"/>
    </row>
    <row r="10777" spans="6:22" x14ac:dyDescent="0.2">
      <c r="M10777" s="2"/>
    </row>
    <row r="10778" spans="6:22" x14ac:dyDescent="0.2">
      <c r="M10778" s="2"/>
    </row>
    <row r="10779" spans="6:22" x14ac:dyDescent="0.2">
      <c r="M10779" s="2"/>
    </row>
    <row r="10780" spans="6:22" x14ac:dyDescent="0.2">
      <c r="M10780" s="2"/>
    </row>
    <row r="10781" spans="6:22" x14ac:dyDescent="0.2">
      <c r="M10781" s="2"/>
    </row>
    <row r="10782" spans="6:22" x14ac:dyDescent="0.2">
      <c r="M10782" s="2"/>
    </row>
    <row r="10783" spans="6:22" x14ac:dyDescent="0.2">
      <c r="M10783" s="2"/>
    </row>
    <row r="10784" spans="6:22" x14ac:dyDescent="0.2">
      <c r="M10784" s="2"/>
    </row>
    <row r="10785" spans="13:13" x14ac:dyDescent="0.2">
      <c r="M10785" s="2"/>
    </row>
    <row r="10786" spans="13:13" x14ac:dyDescent="0.2">
      <c r="M10786" s="2"/>
    </row>
    <row r="10787" spans="13:13" x14ac:dyDescent="0.2">
      <c r="M10787" s="2"/>
    </row>
    <row r="10788" spans="13:13" x14ac:dyDescent="0.2">
      <c r="M10788" s="2"/>
    </row>
    <row r="10789" spans="13:13" x14ac:dyDescent="0.2">
      <c r="M10789" s="2"/>
    </row>
    <row r="10790" spans="13:13" x14ac:dyDescent="0.2">
      <c r="M10790" s="2"/>
    </row>
    <row r="10791" spans="13:13" x14ac:dyDescent="0.2">
      <c r="M10791" s="2"/>
    </row>
    <row r="10792" spans="13:13" x14ac:dyDescent="0.2">
      <c r="M10792" s="2"/>
    </row>
    <row r="10793" spans="13:13" x14ac:dyDescent="0.2">
      <c r="M10793" s="2"/>
    </row>
    <row r="10794" spans="13:13" x14ac:dyDescent="0.2">
      <c r="M10794" s="2"/>
    </row>
    <row r="10795" spans="13:13" x14ac:dyDescent="0.2">
      <c r="M10795" s="2"/>
    </row>
    <row r="10796" spans="13:13" x14ac:dyDescent="0.2">
      <c r="M10796" s="2"/>
    </row>
    <row r="10797" spans="13:13" x14ac:dyDescent="0.2">
      <c r="M10797" s="2"/>
    </row>
    <row r="10798" spans="13:13" x14ac:dyDescent="0.2">
      <c r="M10798" s="2"/>
    </row>
    <row r="10799" spans="13:13" x14ac:dyDescent="0.2">
      <c r="M10799" s="2"/>
    </row>
    <row r="10800" spans="13:13" x14ac:dyDescent="0.2">
      <c r="M10800" s="2"/>
    </row>
    <row r="10801" spans="6:22" x14ac:dyDescent="0.2">
      <c r="M10801" s="2"/>
    </row>
    <row r="10802" spans="6:22" x14ac:dyDescent="0.2">
      <c r="M10802" s="2"/>
    </row>
    <row r="10803" spans="6:22" x14ac:dyDescent="0.2">
      <c r="M10803" s="2"/>
    </row>
    <row r="10804" spans="6:22" x14ac:dyDescent="0.2">
      <c r="M10804" s="2"/>
    </row>
    <row r="10805" spans="6:22" x14ac:dyDescent="0.2">
      <c r="M10805" s="2"/>
    </row>
    <row r="10806" spans="6:22" x14ac:dyDescent="0.2">
      <c r="M10806" s="2"/>
    </row>
    <row r="10807" spans="6:22" x14ac:dyDescent="0.2">
      <c r="M10807" s="2"/>
    </row>
    <row r="10808" spans="6:22" x14ac:dyDescent="0.2">
      <c r="M10808" s="2"/>
    </row>
    <row r="10809" spans="6:22" x14ac:dyDescent="0.2">
      <c r="F10809"/>
      <c r="M10809" s="2"/>
      <c r="N10809"/>
      <c r="O10809"/>
      <c r="U10809"/>
      <c r="V10809"/>
    </row>
    <row r="10810" spans="6:22" x14ac:dyDescent="0.2">
      <c r="F10810"/>
      <c r="M10810" s="2"/>
      <c r="N10810"/>
      <c r="O10810"/>
      <c r="U10810"/>
      <c r="V10810"/>
    </row>
    <row r="10811" spans="6:22" x14ac:dyDescent="0.2">
      <c r="F10811"/>
      <c r="M10811" s="2"/>
      <c r="N10811"/>
      <c r="O10811"/>
      <c r="U10811"/>
      <c r="V10811"/>
    </row>
    <row r="10812" spans="6:22" x14ac:dyDescent="0.2">
      <c r="F10812"/>
      <c r="M10812" s="2"/>
      <c r="N10812"/>
      <c r="O10812"/>
      <c r="U10812"/>
      <c r="V10812"/>
    </row>
    <row r="10813" spans="6:22" x14ac:dyDescent="0.2">
      <c r="M10813" s="2"/>
    </row>
    <row r="10814" spans="6:22" x14ac:dyDescent="0.2">
      <c r="F10814"/>
      <c r="M10814" s="2"/>
      <c r="N10814"/>
      <c r="O10814"/>
      <c r="U10814"/>
      <c r="V10814"/>
    </row>
    <row r="10815" spans="6:22" x14ac:dyDescent="0.2">
      <c r="M10815" s="2"/>
    </row>
    <row r="10816" spans="6:22" x14ac:dyDescent="0.2">
      <c r="F10816"/>
      <c r="M10816" s="2"/>
      <c r="N10816"/>
      <c r="O10816"/>
      <c r="U10816"/>
      <c r="V10816"/>
    </row>
    <row r="10817" spans="6:22" x14ac:dyDescent="0.2">
      <c r="M10817" s="2"/>
    </row>
    <row r="10818" spans="6:22" x14ac:dyDescent="0.2">
      <c r="M10818" s="2"/>
    </row>
    <row r="10819" spans="6:22" x14ac:dyDescent="0.2">
      <c r="F10819"/>
      <c r="M10819" s="2"/>
      <c r="N10819"/>
      <c r="O10819"/>
      <c r="U10819"/>
      <c r="V10819"/>
    </row>
    <row r="10820" spans="6:22" x14ac:dyDescent="0.2">
      <c r="F10820"/>
      <c r="M10820" s="2"/>
      <c r="N10820"/>
      <c r="O10820"/>
      <c r="U10820"/>
      <c r="V10820"/>
    </row>
    <row r="10821" spans="6:22" x14ac:dyDescent="0.2">
      <c r="F10821"/>
      <c r="M10821" s="2"/>
      <c r="N10821"/>
      <c r="O10821"/>
      <c r="U10821"/>
      <c r="V10821"/>
    </row>
    <row r="10822" spans="6:22" x14ac:dyDescent="0.2">
      <c r="F10822"/>
      <c r="M10822" s="2"/>
      <c r="N10822"/>
      <c r="O10822"/>
      <c r="U10822"/>
      <c r="V10822"/>
    </row>
    <row r="10823" spans="6:22" x14ac:dyDescent="0.2">
      <c r="F10823"/>
      <c r="M10823" s="2"/>
      <c r="N10823"/>
      <c r="O10823"/>
      <c r="U10823"/>
      <c r="V10823"/>
    </row>
    <row r="10824" spans="6:22" x14ac:dyDescent="0.2">
      <c r="M10824" s="2"/>
    </row>
    <row r="10825" spans="6:22" x14ac:dyDescent="0.2">
      <c r="M10825" s="2"/>
    </row>
    <row r="10826" spans="6:22" x14ac:dyDescent="0.2">
      <c r="M10826" s="2"/>
    </row>
    <row r="10827" spans="6:22" x14ac:dyDescent="0.2">
      <c r="M10827" s="2"/>
    </row>
    <row r="10828" spans="6:22" x14ac:dyDescent="0.2">
      <c r="M10828" s="2"/>
    </row>
    <row r="10829" spans="6:22" x14ac:dyDescent="0.2">
      <c r="M10829" s="2"/>
    </row>
    <row r="10830" spans="6:22" x14ac:dyDescent="0.2">
      <c r="M10830" s="2"/>
    </row>
    <row r="10831" spans="6:22" x14ac:dyDescent="0.2">
      <c r="M10831" s="2"/>
    </row>
    <row r="10832" spans="6:22" x14ac:dyDescent="0.2">
      <c r="M10832" s="2"/>
    </row>
    <row r="10833" spans="6:22" x14ac:dyDescent="0.2">
      <c r="F10833"/>
      <c r="M10833" s="2"/>
      <c r="N10833"/>
      <c r="O10833"/>
      <c r="U10833"/>
      <c r="V10833"/>
    </row>
    <row r="10834" spans="6:22" x14ac:dyDescent="0.2">
      <c r="M10834" s="2"/>
    </row>
    <row r="10835" spans="6:22" x14ac:dyDescent="0.2">
      <c r="F10835"/>
      <c r="M10835" s="2"/>
      <c r="N10835"/>
      <c r="O10835"/>
      <c r="U10835"/>
      <c r="V10835"/>
    </row>
    <row r="10836" spans="6:22" x14ac:dyDescent="0.2">
      <c r="F10836"/>
      <c r="M10836" s="2"/>
      <c r="N10836"/>
      <c r="O10836"/>
      <c r="U10836"/>
      <c r="V10836"/>
    </row>
    <row r="10837" spans="6:22" x14ac:dyDescent="0.2">
      <c r="M10837" s="2"/>
    </row>
    <row r="10838" spans="6:22" x14ac:dyDescent="0.2">
      <c r="M10838" s="2"/>
    </row>
    <row r="10839" spans="6:22" x14ac:dyDescent="0.2">
      <c r="M10839" s="2"/>
    </row>
    <row r="10840" spans="6:22" x14ac:dyDescent="0.2">
      <c r="M10840" s="2"/>
    </row>
    <row r="10841" spans="6:22" x14ac:dyDescent="0.2">
      <c r="M10841" s="2"/>
    </row>
    <row r="10842" spans="6:22" x14ac:dyDescent="0.2">
      <c r="M10842" s="2"/>
    </row>
    <row r="10843" spans="6:22" x14ac:dyDescent="0.2">
      <c r="M10843" s="2"/>
    </row>
    <row r="10844" spans="6:22" x14ac:dyDescent="0.2">
      <c r="M10844" s="2"/>
    </row>
    <row r="10845" spans="6:22" x14ac:dyDescent="0.2">
      <c r="M10845" s="2"/>
    </row>
    <row r="10846" spans="6:22" x14ac:dyDescent="0.2">
      <c r="M10846" s="2"/>
    </row>
    <row r="10847" spans="6:22" x14ac:dyDescent="0.2">
      <c r="M10847" s="2"/>
    </row>
    <row r="10848" spans="6:22" x14ac:dyDescent="0.2">
      <c r="M10848" s="2"/>
    </row>
    <row r="10849" spans="13:13" x14ac:dyDescent="0.2">
      <c r="M10849" s="2"/>
    </row>
    <row r="10850" spans="13:13" x14ac:dyDescent="0.2">
      <c r="M10850" s="2"/>
    </row>
    <row r="10851" spans="13:13" x14ac:dyDescent="0.2">
      <c r="M10851" s="2"/>
    </row>
    <row r="10852" spans="13:13" x14ac:dyDescent="0.2">
      <c r="M10852" s="2"/>
    </row>
    <row r="10853" spans="13:13" x14ac:dyDescent="0.2">
      <c r="M10853" s="2"/>
    </row>
    <row r="10854" spans="13:13" x14ac:dyDescent="0.2">
      <c r="M10854" s="2"/>
    </row>
    <row r="10855" spans="13:13" x14ac:dyDescent="0.2">
      <c r="M10855" s="2"/>
    </row>
    <row r="10856" spans="13:13" x14ac:dyDescent="0.2">
      <c r="M10856" s="2"/>
    </row>
    <row r="10857" spans="13:13" x14ac:dyDescent="0.2">
      <c r="M10857" s="2"/>
    </row>
    <row r="10858" spans="13:13" x14ac:dyDescent="0.2">
      <c r="M10858" s="2"/>
    </row>
    <row r="10859" spans="13:13" x14ac:dyDescent="0.2">
      <c r="M10859" s="2"/>
    </row>
    <row r="10860" spans="13:13" x14ac:dyDescent="0.2">
      <c r="M10860" s="2"/>
    </row>
    <row r="10861" spans="13:13" x14ac:dyDescent="0.2">
      <c r="M10861" s="2"/>
    </row>
    <row r="10862" spans="13:13" x14ac:dyDescent="0.2">
      <c r="M10862" s="2"/>
    </row>
    <row r="10863" spans="13:13" x14ac:dyDescent="0.2">
      <c r="M10863" s="2"/>
    </row>
    <row r="10864" spans="13:13" x14ac:dyDescent="0.2">
      <c r="M10864" s="2"/>
    </row>
    <row r="10865" spans="6:22" x14ac:dyDescent="0.2">
      <c r="M10865" s="2"/>
    </row>
    <row r="10866" spans="6:22" x14ac:dyDescent="0.2">
      <c r="M10866" s="2"/>
    </row>
    <row r="10867" spans="6:22" x14ac:dyDescent="0.2">
      <c r="M10867" s="2"/>
    </row>
    <row r="10868" spans="6:22" x14ac:dyDescent="0.2">
      <c r="M10868" s="2"/>
    </row>
    <row r="10869" spans="6:22" x14ac:dyDescent="0.2">
      <c r="F10869"/>
      <c r="M10869" s="2"/>
      <c r="N10869"/>
      <c r="O10869"/>
      <c r="U10869"/>
      <c r="V10869"/>
    </row>
    <row r="10870" spans="6:22" x14ac:dyDescent="0.2">
      <c r="F10870"/>
      <c r="M10870" s="2"/>
      <c r="N10870"/>
      <c r="O10870"/>
      <c r="U10870"/>
      <c r="V10870"/>
    </row>
    <row r="10871" spans="6:22" x14ac:dyDescent="0.2">
      <c r="F10871"/>
      <c r="M10871" s="2"/>
      <c r="N10871"/>
      <c r="O10871"/>
      <c r="U10871"/>
      <c r="V10871"/>
    </row>
    <row r="10872" spans="6:22" x14ac:dyDescent="0.2">
      <c r="F10872"/>
      <c r="M10872" s="2"/>
      <c r="N10872"/>
      <c r="O10872"/>
      <c r="U10872"/>
      <c r="V10872"/>
    </row>
    <row r="10873" spans="6:22" x14ac:dyDescent="0.2">
      <c r="M10873" s="2"/>
    </row>
    <row r="10874" spans="6:22" x14ac:dyDescent="0.2">
      <c r="F10874"/>
      <c r="M10874" s="2"/>
      <c r="N10874"/>
      <c r="O10874"/>
      <c r="U10874"/>
      <c r="V10874"/>
    </row>
    <row r="10875" spans="6:22" x14ac:dyDescent="0.2">
      <c r="M10875" s="2"/>
    </row>
    <row r="10876" spans="6:22" x14ac:dyDescent="0.2">
      <c r="F10876"/>
      <c r="M10876" s="2"/>
      <c r="N10876"/>
      <c r="O10876"/>
      <c r="U10876"/>
      <c r="V10876"/>
    </row>
    <row r="10877" spans="6:22" x14ac:dyDescent="0.2">
      <c r="M10877" s="2"/>
    </row>
    <row r="10878" spans="6:22" x14ac:dyDescent="0.2">
      <c r="M10878" s="2"/>
    </row>
    <row r="10879" spans="6:22" x14ac:dyDescent="0.2">
      <c r="F10879"/>
      <c r="M10879" s="2"/>
      <c r="N10879"/>
      <c r="O10879"/>
      <c r="U10879"/>
      <c r="V10879"/>
    </row>
    <row r="10880" spans="6:22" x14ac:dyDescent="0.2">
      <c r="F10880"/>
      <c r="M10880" s="2"/>
      <c r="N10880"/>
      <c r="O10880"/>
      <c r="U10880"/>
      <c r="V10880"/>
    </row>
    <row r="10881" spans="6:22" x14ac:dyDescent="0.2">
      <c r="F10881"/>
      <c r="M10881" s="2"/>
      <c r="N10881"/>
      <c r="O10881"/>
      <c r="U10881"/>
      <c r="V10881"/>
    </row>
    <row r="10882" spans="6:22" x14ac:dyDescent="0.2">
      <c r="F10882"/>
      <c r="M10882" s="2"/>
      <c r="N10882"/>
      <c r="O10882"/>
      <c r="U10882"/>
      <c r="V10882"/>
    </row>
    <row r="10883" spans="6:22" x14ac:dyDescent="0.2">
      <c r="F10883"/>
      <c r="M10883" s="2"/>
      <c r="N10883"/>
      <c r="O10883"/>
      <c r="U10883"/>
      <c r="V10883"/>
    </row>
    <row r="10884" spans="6:22" x14ac:dyDescent="0.2">
      <c r="M10884" s="2"/>
    </row>
    <row r="10885" spans="6:22" x14ac:dyDescent="0.2">
      <c r="M10885" s="2"/>
    </row>
    <row r="10886" spans="6:22" x14ac:dyDescent="0.2">
      <c r="M10886" s="2"/>
    </row>
    <row r="10887" spans="6:22" x14ac:dyDescent="0.2">
      <c r="M10887" s="2"/>
    </row>
    <row r="10888" spans="6:22" x14ac:dyDescent="0.2">
      <c r="M10888" s="2"/>
    </row>
    <row r="10889" spans="6:22" x14ac:dyDescent="0.2">
      <c r="M10889" s="2"/>
    </row>
    <row r="10890" spans="6:22" x14ac:dyDescent="0.2">
      <c r="M10890" s="2"/>
    </row>
    <row r="10891" spans="6:22" x14ac:dyDescent="0.2">
      <c r="M10891" s="2"/>
    </row>
    <row r="10892" spans="6:22" x14ac:dyDescent="0.2">
      <c r="M10892" s="2"/>
    </row>
    <row r="10893" spans="6:22" x14ac:dyDescent="0.2">
      <c r="M10893" s="2"/>
    </row>
    <row r="10894" spans="6:22" x14ac:dyDescent="0.2">
      <c r="M10894" s="2"/>
    </row>
    <row r="10895" spans="6:22" x14ac:dyDescent="0.2">
      <c r="M10895" s="2"/>
    </row>
    <row r="10896" spans="6:22" x14ac:dyDescent="0.2">
      <c r="M10896" s="2"/>
    </row>
    <row r="10897" spans="13:13" x14ac:dyDescent="0.2">
      <c r="M10897" s="2"/>
    </row>
    <row r="10898" spans="13:13" x14ac:dyDescent="0.2">
      <c r="M10898" s="2"/>
    </row>
    <row r="10899" spans="13:13" x14ac:dyDescent="0.2">
      <c r="M10899" s="2"/>
    </row>
    <row r="10900" spans="13:13" x14ac:dyDescent="0.2">
      <c r="M10900" s="2"/>
    </row>
    <row r="10901" spans="13:13" x14ac:dyDescent="0.2">
      <c r="M10901" s="2"/>
    </row>
    <row r="10902" spans="13:13" x14ac:dyDescent="0.2">
      <c r="M10902" s="2"/>
    </row>
    <row r="10903" spans="13:13" x14ac:dyDescent="0.2">
      <c r="M10903" s="2"/>
    </row>
    <row r="10904" spans="13:13" x14ac:dyDescent="0.2">
      <c r="M10904" s="2"/>
    </row>
    <row r="10905" spans="13:13" x14ac:dyDescent="0.2">
      <c r="M10905" s="2"/>
    </row>
    <row r="10906" spans="13:13" x14ac:dyDescent="0.2">
      <c r="M10906" s="2"/>
    </row>
    <row r="10907" spans="13:13" x14ac:dyDescent="0.2">
      <c r="M10907" s="2"/>
    </row>
    <row r="10908" spans="13:13" x14ac:dyDescent="0.2">
      <c r="M10908" s="2"/>
    </row>
    <row r="10909" spans="13:13" x14ac:dyDescent="0.2">
      <c r="M10909" s="2"/>
    </row>
    <row r="10910" spans="13:13" x14ac:dyDescent="0.2">
      <c r="M10910" s="2"/>
    </row>
    <row r="10911" spans="13:13" x14ac:dyDescent="0.2">
      <c r="M10911" s="2"/>
    </row>
    <row r="10912" spans="13:13" x14ac:dyDescent="0.2">
      <c r="M10912" s="2"/>
    </row>
    <row r="10913" spans="6:22" x14ac:dyDescent="0.2">
      <c r="M10913" s="2"/>
    </row>
    <row r="10914" spans="6:22" x14ac:dyDescent="0.2">
      <c r="M10914" s="2"/>
    </row>
    <row r="10915" spans="6:22" x14ac:dyDescent="0.2">
      <c r="M10915" s="2"/>
    </row>
    <row r="10916" spans="6:22" x14ac:dyDescent="0.2">
      <c r="F10916"/>
      <c r="M10916" s="2"/>
      <c r="N10916"/>
      <c r="O10916"/>
      <c r="U10916"/>
      <c r="V10916"/>
    </row>
    <row r="10917" spans="6:22" x14ac:dyDescent="0.2">
      <c r="F10917"/>
      <c r="M10917" s="2"/>
      <c r="N10917"/>
      <c r="O10917"/>
      <c r="U10917"/>
      <c r="V10917"/>
    </row>
    <row r="10918" spans="6:22" x14ac:dyDescent="0.2">
      <c r="F10918"/>
      <c r="M10918" s="2"/>
      <c r="N10918"/>
      <c r="O10918"/>
      <c r="U10918"/>
      <c r="V10918"/>
    </row>
    <row r="10919" spans="6:22" x14ac:dyDescent="0.2">
      <c r="F10919"/>
      <c r="M10919" s="2"/>
      <c r="N10919"/>
      <c r="O10919"/>
      <c r="U10919"/>
      <c r="V10919"/>
    </row>
    <row r="10920" spans="6:22" x14ac:dyDescent="0.2">
      <c r="M10920" s="2"/>
    </row>
    <row r="10921" spans="6:22" x14ac:dyDescent="0.2">
      <c r="F10921"/>
      <c r="M10921" s="2"/>
      <c r="N10921"/>
      <c r="O10921"/>
      <c r="U10921"/>
      <c r="V10921"/>
    </row>
    <row r="10922" spans="6:22" x14ac:dyDescent="0.2">
      <c r="M10922" s="2"/>
    </row>
    <row r="10923" spans="6:22" x14ac:dyDescent="0.2">
      <c r="F10923"/>
      <c r="M10923" s="2"/>
      <c r="N10923"/>
      <c r="O10923"/>
      <c r="U10923"/>
      <c r="V10923"/>
    </row>
    <row r="10924" spans="6:22" x14ac:dyDescent="0.2">
      <c r="M10924" s="2"/>
    </row>
    <row r="10925" spans="6:22" x14ac:dyDescent="0.2">
      <c r="M10925" s="2"/>
    </row>
    <row r="10926" spans="6:22" x14ac:dyDescent="0.2">
      <c r="F10926"/>
      <c r="M10926" s="2"/>
      <c r="N10926"/>
      <c r="O10926"/>
      <c r="U10926"/>
      <c r="V10926"/>
    </row>
    <row r="10927" spans="6:22" x14ac:dyDescent="0.2">
      <c r="F10927"/>
      <c r="M10927" s="2"/>
      <c r="N10927"/>
      <c r="O10927"/>
      <c r="U10927"/>
      <c r="V10927"/>
    </row>
    <row r="10928" spans="6:22" x14ac:dyDescent="0.2">
      <c r="F10928"/>
      <c r="M10928" s="2"/>
      <c r="N10928"/>
      <c r="O10928"/>
      <c r="U10928"/>
      <c r="V10928"/>
    </row>
    <row r="10929" spans="6:22" x14ac:dyDescent="0.2">
      <c r="F10929"/>
      <c r="M10929" s="2"/>
      <c r="N10929"/>
      <c r="O10929"/>
      <c r="U10929"/>
      <c r="V10929"/>
    </row>
    <row r="10930" spans="6:22" x14ac:dyDescent="0.2">
      <c r="F10930"/>
      <c r="M10930" s="2"/>
      <c r="N10930"/>
      <c r="O10930"/>
      <c r="U10930"/>
      <c r="V10930"/>
    </row>
    <row r="10931" spans="6:22" x14ac:dyDescent="0.2">
      <c r="M10931" s="2"/>
    </row>
    <row r="10932" spans="6:22" x14ac:dyDescent="0.2">
      <c r="F10932"/>
      <c r="M10932" s="2"/>
      <c r="N10932"/>
      <c r="O10932"/>
      <c r="U10932"/>
      <c r="V10932"/>
    </row>
    <row r="10933" spans="6:22" x14ac:dyDescent="0.2">
      <c r="F10933"/>
      <c r="M10933" s="2"/>
      <c r="N10933"/>
      <c r="O10933"/>
      <c r="U10933"/>
      <c r="V10933"/>
    </row>
    <row r="10934" spans="6:22" x14ac:dyDescent="0.2">
      <c r="M10934" s="2"/>
    </row>
    <row r="10935" spans="6:22" x14ac:dyDescent="0.2">
      <c r="M10935" s="2"/>
    </row>
    <row r="10936" spans="6:22" x14ac:dyDescent="0.2">
      <c r="M10936" s="2"/>
    </row>
    <row r="10937" spans="6:22" x14ac:dyDescent="0.2">
      <c r="M10937" s="2"/>
    </row>
    <row r="10938" spans="6:22" x14ac:dyDescent="0.2">
      <c r="M10938" s="2"/>
    </row>
    <row r="10939" spans="6:22" x14ac:dyDescent="0.2">
      <c r="M10939" s="2"/>
    </row>
    <row r="10940" spans="6:22" x14ac:dyDescent="0.2">
      <c r="M10940" s="2"/>
    </row>
    <row r="10941" spans="6:22" x14ac:dyDescent="0.2">
      <c r="M10941" s="2"/>
    </row>
    <row r="10942" spans="6:22" x14ac:dyDescent="0.2">
      <c r="M10942" s="2"/>
    </row>
    <row r="10943" spans="6:22" x14ac:dyDescent="0.2">
      <c r="M10943" s="2"/>
    </row>
    <row r="10944" spans="6:22" x14ac:dyDescent="0.2">
      <c r="M10944" s="2"/>
    </row>
    <row r="10945" spans="13:13" x14ac:dyDescent="0.2">
      <c r="M10945" s="2"/>
    </row>
    <row r="10946" spans="13:13" x14ac:dyDescent="0.2">
      <c r="M10946" s="2"/>
    </row>
    <row r="10947" spans="13:13" x14ac:dyDescent="0.2">
      <c r="M10947" s="2"/>
    </row>
    <row r="10948" spans="13:13" x14ac:dyDescent="0.2">
      <c r="M10948" s="2"/>
    </row>
    <row r="10949" spans="13:13" x14ac:dyDescent="0.2">
      <c r="M10949" s="2"/>
    </row>
    <row r="10950" spans="13:13" x14ac:dyDescent="0.2">
      <c r="M10950" s="2"/>
    </row>
    <row r="10951" spans="13:13" x14ac:dyDescent="0.2">
      <c r="M10951" s="2"/>
    </row>
    <row r="10952" spans="13:13" x14ac:dyDescent="0.2">
      <c r="M10952" s="2"/>
    </row>
    <row r="10953" spans="13:13" x14ac:dyDescent="0.2">
      <c r="M10953" s="2"/>
    </row>
    <row r="10954" spans="13:13" x14ac:dyDescent="0.2">
      <c r="M10954" s="2"/>
    </row>
    <row r="10955" spans="13:13" x14ac:dyDescent="0.2">
      <c r="M10955" s="2"/>
    </row>
    <row r="10956" spans="13:13" x14ac:dyDescent="0.2">
      <c r="M10956" s="2"/>
    </row>
    <row r="10957" spans="13:13" x14ac:dyDescent="0.2">
      <c r="M10957" s="2"/>
    </row>
    <row r="10958" spans="13:13" x14ac:dyDescent="0.2">
      <c r="M10958" s="2"/>
    </row>
    <row r="10959" spans="13:13" x14ac:dyDescent="0.2">
      <c r="M10959" s="2"/>
    </row>
    <row r="10960" spans="13:13" x14ac:dyDescent="0.2">
      <c r="M10960" s="2"/>
    </row>
    <row r="10961" spans="6:22" x14ac:dyDescent="0.2">
      <c r="M10961" s="2"/>
    </row>
    <row r="10962" spans="6:22" x14ac:dyDescent="0.2">
      <c r="M10962" s="2"/>
    </row>
    <row r="10963" spans="6:22" x14ac:dyDescent="0.2">
      <c r="M10963" s="2"/>
    </row>
    <row r="10964" spans="6:22" x14ac:dyDescent="0.2">
      <c r="M10964" s="2"/>
    </row>
    <row r="10965" spans="6:22" x14ac:dyDescent="0.2">
      <c r="M10965" s="2"/>
    </row>
    <row r="10966" spans="6:22" x14ac:dyDescent="0.2">
      <c r="M10966" s="2"/>
    </row>
    <row r="10967" spans="6:22" x14ac:dyDescent="0.2">
      <c r="M10967" s="2"/>
    </row>
    <row r="10968" spans="6:22" x14ac:dyDescent="0.2">
      <c r="M10968" s="2"/>
    </row>
    <row r="10969" spans="6:22" x14ac:dyDescent="0.2">
      <c r="M10969" s="2"/>
    </row>
    <row r="10970" spans="6:22" x14ac:dyDescent="0.2">
      <c r="F10970"/>
      <c r="M10970" s="2"/>
      <c r="N10970"/>
      <c r="O10970"/>
      <c r="U10970"/>
      <c r="V10970"/>
    </row>
    <row r="10971" spans="6:22" x14ac:dyDescent="0.2">
      <c r="F10971"/>
      <c r="M10971" s="2"/>
      <c r="N10971"/>
      <c r="O10971"/>
      <c r="U10971"/>
      <c r="V10971"/>
    </row>
    <row r="10972" spans="6:22" x14ac:dyDescent="0.2">
      <c r="F10972"/>
      <c r="M10972" s="2"/>
      <c r="N10972"/>
      <c r="O10972"/>
      <c r="U10972"/>
      <c r="V10972"/>
    </row>
    <row r="10973" spans="6:22" x14ac:dyDescent="0.2">
      <c r="F10973"/>
      <c r="M10973" s="2"/>
      <c r="N10973"/>
      <c r="O10973"/>
      <c r="U10973"/>
      <c r="V10973"/>
    </row>
    <row r="10974" spans="6:22" x14ac:dyDescent="0.2">
      <c r="M10974" s="2"/>
    </row>
    <row r="10975" spans="6:22" x14ac:dyDescent="0.2">
      <c r="M10975" s="2"/>
    </row>
    <row r="10976" spans="6:22" x14ac:dyDescent="0.2">
      <c r="M10976" s="2"/>
    </row>
    <row r="10977" spans="6:22" x14ac:dyDescent="0.2">
      <c r="M10977" s="2"/>
    </row>
    <row r="10978" spans="6:22" x14ac:dyDescent="0.2">
      <c r="F10978"/>
      <c r="M10978" s="2"/>
      <c r="N10978"/>
      <c r="O10978"/>
      <c r="U10978"/>
      <c r="V10978"/>
    </row>
    <row r="10979" spans="6:22" x14ac:dyDescent="0.2">
      <c r="M10979" s="2"/>
    </row>
    <row r="10980" spans="6:22" x14ac:dyDescent="0.2">
      <c r="M10980" s="2"/>
    </row>
    <row r="10981" spans="6:22" x14ac:dyDescent="0.2">
      <c r="F10981"/>
      <c r="M10981" s="2"/>
      <c r="N10981"/>
      <c r="O10981"/>
      <c r="U10981"/>
      <c r="V10981"/>
    </row>
    <row r="10982" spans="6:22" x14ac:dyDescent="0.2">
      <c r="F10982"/>
      <c r="M10982" s="2"/>
      <c r="N10982"/>
      <c r="O10982"/>
      <c r="U10982"/>
      <c r="V10982"/>
    </row>
    <row r="10983" spans="6:22" x14ac:dyDescent="0.2">
      <c r="F10983"/>
      <c r="M10983" s="2"/>
      <c r="N10983"/>
      <c r="O10983"/>
      <c r="U10983"/>
      <c r="V10983"/>
    </row>
    <row r="10984" spans="6:22" x14ac:dyDescent="0.2">
      <c r="F10984"/>
      <c r="M10984" s="2"/>
      <c r="N10984"/>
      <c r="O10984"/>
      <c r="U10984"/>
      <c r="V10984"/>
    </row>
    <row r="10985" spans="6:22" x14ac:dyDescent="0.2">
      <c r="F10985"/>
      <c r="M10985" s="2"/>
      <c r="N10985"/>
      <c r="O10985"/>
      <c r="U10985"/>
      <c r="V10985"/>
    </row>
    <row r="10986" spans="6:22" x14ac:dyDescent="0.2">
      <c r="M10986" s="2"/>
    </row>
    <row r="10987" spans="6:22" x14ac:dyDescent="0.2">
      <c r="F10987"/>
      <c r="M10987" s="2"/>
      <c r="N10987"/>
      <c r="O10987"/>
      <c r="U10987"/>
      <c r="V10987"/>
    </row>
    <row r="10988" spans="6:22" x14ac:dyDescent="0.2">
      <c r="F10988"/>
      <c r="M10988" s="2"/>
      <c r="N10988"/>
      <c r="O10988"/>
      <c r="U10988"/>
      <c r="V10988"/>
    </row>
    <row r="10989" spans="6:22" x14ac:dyDescent="0.2">
      <c r="M10989" s="2"/>
    </row>
    <row r="10990" spans="6:22" x14ac:dyDescent="0.2">
      <c r="M10990" s="2"/>
    </row>
    <row r="10991" spans="6:22" x14ac:dyDescent="0.2">
      <c r="M10991" s="2"/>
    </row>
    <row r="10992" spans="6:22" x14ac:dyDescent="0.2">
      <c r="M10992" s="2"/>
    </row>
    <row r="10993" spans="13:13" x14ac:dyDescent="0.2">
      <c r="M10993" s="2"/>
    </row>
    <row r="10994" spans="13:13" x14ac:dyDescent="0.2">
      <c r="M10994" s="2"/>
    </row>
    <row r="10995" spans="13:13" x14ac:dyDescent="0.2">
      <c r="M10995" s="2"/>
    </row>
    <row r="10996" spans="13:13" x14ac:dyDescent="0.2">
      <c r="M10996" s="2"/>
    </row>
    <row r="10997" spans="13:13" x14ac:dyDescent="0.2">
      <c r="M10997" s="2"/>
    </row>
    <row r="10998" spans="13:13" x14ac:dyDescent="0.2">
      <c r="M10998" s="2"/>
    </row>
    <row r="10999" spans="13:13" x14ac:dyDescent="0.2">
      <c r="M10999" s="2"/>
    </row>
    <row r="11000" spans="13:13" x14ac:dyDescent="0.2">
      <c r="M11000" s="2"/>
    </row>
    <row r="11001" spans="13:13" x14ac:dyDescent="0.2">
      <c r="M11001" s="2"/>
    </row>
    <row r="11002" spans="13:13" x14ac:dyDescent="0.2">
      <c r="M11002" s="2"/>
    </row>
    <row r="11003" spans="13:13" x14ac:dyDescent="0.2">
      <c r="M11003" s="2"/>
    </row>
    <row r="11004" spans="13:13" x14ac:dyDescent="0.2">
      <c r="M11004" s="2"/>
    </row>
    <row r="11005" spans="13:13" x14ac:dyDescent="0.2">
      <c r="M11005" s="2"/>
    </row>
    <row r="11006" spans="13:13" x14ac:dyDescent="0.2">
      <c r="M11006" s="2"/>
    </row>
    <row r="11007" spans="13:13" x14ac:dyDescent="0.2">
      <c r="M11007" s="2"/>
    </row>
    <row r="11008" spans="13:13" x14ac:dyDescent="0.2">
      <c r="M11008" s="2"/>
    </row>
    <row r="11009" spans="13:13" x14ac:dyDescent="0.2">
      <c r="M11009" s="2"/>
    </row>
    <row r="11010" spans="13:13" x14ac:dyDescent="0.2">
      <c r="M11010" s="2"/>
    </row>
    <row r="11011" spans="13:13" x14ac:dyDescent="0.2">
      <c r="M11011" s="2"/>
    </row>
    <row r="11012" spans="13:13" x14ac:dyDescent="0.2">
      <c r="M11012" s="2"/>
    </row>
    <row r="11013" spans="13:13" x14ac:dyDescent="0.2">
      <c r="M11013" s="2"/>
    </row>
    <row r="11014" spans="13:13" x14ac:dyDescent="0.2">
      <c r="M11014" s="2"/>
    </row>
    <row r="11015" spans="13:13" x14ac:dyDescent="0.2">
      <c r="M11015" s="2"/>
    </row>
    <row r="11016" spans="13:13" x14ac:dyDescent="0.2">
      <c r="M11016" s="2"/>
    </row>
    <row r="11017" spans="13:13" x14ac:dyDescent="0.2">
      <c r="M11017" s="2"/>
    </row>
    <row r="11018" spans="13:13" x14ac:dyDescent="0.2">
      <c r="M11018" s="2"/>
    </row>
    <row r="11019" spans="13:13" x14ac:dyDescent="0.2">
      <c r="M11019" s="2"/>
    </row>
    <row r="11020" spans="13:13" x14ac:dyDescent="0.2">
      <c r="M11020" s="2"/>
    </row>
    <row r="11021" spans="13:13" x14ac:dyDescent="0.2">
      <c r="M11021" s="2"/>
    </row>
    <row r="11022" spans="13:13" x14ac:dyDescent="0.2">
      <c r="M11022" s="2"/>
    </row>
    <row r="11023" spans="13:13" x14ac:dyDescent="0.2">
      <c r="M11023" s="2"/>
    </row>
    <row r="11024" spans="13:13" x14ac:dyDescent="0.2">
      <c r="M11024" s="2"/>
    </row>
    <row r="11025" spans="6:22" x14ac:dyDescent="0.2">
      <c r="F11025"/>
      <c r="M11025" s="2"/>
      <c r="N11025"/>
      <c r="O11025"/>
      <c r="U11025"/>
      <c r="V11025"/>
    </row>
    <row r="11026" spans="6:22" x14ac:dyDescent="0.2">
      <c r="F11026"/>
      <c r="M11026" s="2"/>
      <c r="N11026"/>
      <c r="O11026"/>
      <c r="U11026"/>
      <c r="V11026"/>
    </row>
    <row r="11027" spans="6:22" x14ac:dyDescent="0.2">
      <c r="F11027"/>
      <c r="M11027" s="2"/>
      <c r="N11027"/>
      <c r="O11027"/>
      <c r="U11027"/>
      <c r="V11027"/>
    </row>
    <row r="11028" spans="6:22" x14ac:dyDescent="0.2">
      <c r="F11028"/>
      <c r="M11028" s="2"/>
      <c r="N11028"/>
      <c r="O11028"/>
      <c r="U11028"/>
      <c r="V11028"/>
    </row>
    <row r="11029" spans="6:22" x14ac:dyDescent="0.2">
      <c r="M11029" s="2"/>
    </row>
    <row r="11030" spans="6:22" x14ac:dyDescent="0.2">
      <c r="M11030" s="2"/>
    </row>
    <row r="11031" spans="6:22" x14ac:dyDescent="0.2">
      <c r="M11031" s="2"/>
    </row>
    <row r="11032" spans="6:22" x14ac:dyDescent="0.2">
      <c r="M11032" s="2"/>
    </row>
    <row r="11033" spans="6:22" x14ac:dyDescent="0.2">
      <c r="F11033"/>
      <c r="M11033" s="2"/>
      <c r="N11033"/>
      <c r="O11033"/>
      <c r="U11033"/>
      <c r="V11033"/>
    </row>
    <row r="11034" spans="6:22" x14ac:dyDescent="0.2">
      <c r="M11034" s="2"/>
    </row>
    <row r="11035" spans="6:22" x14ac:dyDescent="0.2">
      <c r="M11035" s="2"/>
    </row>
    <row r="11036" spans="6:22" x14ac:dyDescent="0.2">
      <c r="F11036"/>
      <c r="M11036" s="2"/>
      <c r="N11036"/>
      <c r="O11036"/>
      <c r="U11036"/>
      <c r="V11036"/>
    </row>
    <row r="11037" spans="6:22" x14ac:dyDescent="0.2">
      <c r="F11037"/>
      <c r="M11037" s="2"/>
      <c r="N11037"/>
      <c r="O11037"/>
      <c r="U11037"/>
      <c r="V11037"/>
    </row>
    <row r="11038" spans="6:22" x14ac:dyDescent="0.2">
      <c r="F11038"/>
      <c r="M11038" s="2"/>
      <c r="N11038"/>
      <c r="O11038"/>
      <c r="U11038"/>
      <c r="V11038"/>
    </row>
    <row r="11039" spans="6:22" x14ac:dyDescent="0.2">
      <c r="F11039"/>
      <c r="M11039" s="2"/>
      <c r="N11039"/>
      <c r="O11039"/>
      <c r="U11039"/>
      <c r="V11039"/>
    </row>
    <row r="11040" spans="6:22" x14ac:dyDescent="0.2">
      <c r="F11040"/>
      <c r="M11040" s="2"/>
      <c r="N11040"/>
      <c r="O11040"/>
      <c r="U11040"/>
      <c r="V11040"/>
    </row>
    <row r="11041" spans="6:22" x14ac:dyDescent="0.2">
      <c r="M11041" s="2"/>
    </row>
    <row r="11042" spans="6:22" x14ac:dyDescent="0.2">
      <c r="F11042"/>
      <c r="M11042" s="2"/>
      <c r="N11042"/>
      <c r="O11042"/>
      <c r="U11042"/>
      <c r="V11042"/>
    </row>
    <row r="11043" spans="6:22" x14ac:dyDescent="0.2">
      <c r="F11043"/>
      <c r="M11043" s="2"/>
      <c r="N11043"/>
      <c r="O11043"/>
      <c r="U11043"/>
      <c r="V11043"/>
    </row>
    <row r="11044" spans="6:22" x14ac:dyDescent="0.2">
      <c r="M11044" s="2"/>
    </row>
    <row r="11045" spans="6:22" x14ac:dyDescent="0.2">
      <c r="M11045" s="2"/>
    </row>
    <row r="11046" spans="6:22" x14ac:dyDescent="0.2">
      <c r="M11046" s="2"/>
    </row>
    <row r="11047" spans="6:22" x14ac:dyDescent="0.2">
      <c r="M11047" s="2"/>
    </row>
    <row r="11048" spans="6:22" x14ac:dyDescent="0.2">
      <c r="M11048" s="2"/>
    </row>
    <row r="11049" spans="6:22" x14ac:dyDescent="0.2">
      <c r="M11049" s="2"/>
    </row>
    <row r="11050" spans="6:22" x14ac:dyDescent="0.2">
      <c r="M11050" s="2"/>
    </row>
    <row r="11051" spans="6:22" x14ac:dyDescent="0.2">
      <c r="M11051" s="2"/>
    </row>
    <row r="11052" spans="6:22" x14ac:dyDescent="0.2">
      <c r="M11052" s="2"/>
    </row>
    <row r="11053" spans="6:22" x14ac:dyDescent="0.2">
      <c r="M11053" s="2"/>
    </row>
    <row r="11054" spans="6:22" x14ac:dyDescent="0.2">
      <c r="M11054" s="2"/>
    </row>
    <row r="11055" spans="6:22" x14ac:dyDescent="0.2">
      <c r="M11055" s="2"/>
    </row>
    <row r="11056" spans="6:22" x14ac:dyDescent="0.2">
      <c r="M11056" s="2"/>
    </row>
    <row r="11057" spans="13:13" x14ac:dyDescent="0.2">
      <c r="M11057" s="2"/>
    </row>
    <row r="11058" spans="13:13" x14ac:dyDescent="0.2">
      <c r="M11058" s="2"/>
    </row>
    <row r="11059" spans="13:13" x14ac:dyDescent="0.2">
      <c r="M11059" s="2"/>
    </row>
    <row r="11060" spans="13:13" x14ac:dyDescent="0.2">
      <c r="M11060" s="2"/>
    </row>
    <row r="11061" spans="13:13" x14ac:dyDescent="0.2">
      <c r="M11061" s="2"/>
    </row>
    <row r="11062" spans="13:13" x14ac:dyDescent="0.2">
      <c r="M11062" s="2"/>
    </row>
    <row r="11063" spans="13:13" x14ac:dyDescent="0.2">
      <c r="M11063" s="2"/>
    </row>
    <row r="11064" spans="13:13" x14ac:dyDescent="0.2">
      <c r="M11064" s="2"/>
    </row>
    <row r="11065" spans="13:13" x14ac:dyDescent="0.2">
      <c r="M11065" s="2"/>
    </row>
    <row r="11066" spans="13:13" x14ac:dyDescent="0.2">
      <c r="M11066" s="2"/>
    </row>
    <row r="11067" spans="13:13" x14ac:dyDescent="0.2">
      <c r="M11067" s="2"/>
    </row>
    <row r="11068" spans="13:13" x14ac:dyDescent="0.2">
      <c r="M11068" s="2"/>
    </row>
    <row r="11069" spans="13:13" x14ac:dyDescent="0.2">
      <c r="M11069" s="2"/>
    </row>
    <row r="11070" spans="13:13" x14ac:dyDescent="0.2">
      <c r="M11070" s="2"/>
    </row>
    <row r="11071" spans="13:13" x14ac:dyDescent="0.2">
      <c r="M11071" s="2"/>
    </row>
    <row r="11072" spans="13:13" x14ac:dyDescent="0.2">
      <c r="M11072" s="2"/>
    </row>
    <row r="11073" spans="6:22" x14ac:dyDescent="0.2">
      <c r="M11073" s="2"/>
    </row>
    <row r="11074" spans="6:22" x14ac:dyDescent="0.2">
      <c r="M11074" s="2"/>
    </row>
    <row r="11075" spans="6:22" x14ac:dyDescent="0.2">
      <c r="M11075" s="2"/>
    </row>
    <row r="11076" spans="6:22" x14ac:dyDescent="0.2">
      <c r="M11076" s="2"/>
    </row>
    <row r="11077" spans="6:22" x14ac:dyDescent="0.2">
      <c r="M11077" s="2"/>
    </row>
    <row r="11078" spans="6:22" x14ac:dyDescent="0.2">
      <c r="M11078" s="2"/>
    </row>
    <row r="11079" spans="6:22" x14ac:dyDescent="0.2">
      <c r="M11079" s="2"/>
    </row>
    <row r="11080" spans="6:22" x14ac:dyDescent="0.2">
      <c r="F11080"/>
      <c r="M11080" s="2"/>
      <c r="N11080"/>
      <c r="O11080"/>
      <c r="U11080"/>
      <c r="V11080"/>
    </row>
    <row r="11081" spans="6:22" x14ac:dyDescent="0.2">
      <c r="F11081"/>
      <c r="M11081" s="2"/>
      <c r="N11081"/>
      <c r="O11081"/>
      <c r="U11081"/>
      <c r="V11081"/>
    </row>
    <row r="11082" spans="6:22" x14ac:dyDescent="0.2">
      <c r="F11082"/>
      <c r="M11082" s="2"/>
      <c r="N11082"/>
      <c r="O11082"/>
      <c r="U11082"/>
      <c r="V11082"/>
    </row>
    <row r="11083" spans="6:22" x14ac:dyDescent="0.2">
      <c r="F11083"/>
      <c r="M11083" s="2"/>
      <c r="N11083"/>
      <c r="O11083"/>
      <c r="U11083"/>
      <c r="V11083"/>
    </row>
    <row r="11084" spans="6:22" x14ac:dyDescent="0.2">
      <c r="M11084" s="2"/>
    </row>
    <row r="11085" spans="6:22" x14ac:dyDescent="0.2">
      <c r="M11085" s="2"/>
    </row>
    <row r="11086" spans="6:22" x14ac:dyDescent="0.2">
      <c r="M11086" s="2"/>
    </row>
    <row r="11087" spans="6:22" x14ac:dyDescent="0.2">
      <c r="M11087" s="2"/>
    </row>
    <row r="11088" spans="6:22" x14ac:dyDescent="0.2">
      <c r="F11088"/>
      <c r="M11088" s="2"/>
      <c r="N11088"/>
      <c r="O11088"/>
      <c r="U11088"/>
      <c r="V11088"/>
    </row>
    <row r="11089" spans="6:22" x14ac:dyDescent="0.2">
      <c r="M11089" s="2"/>
    </row>
    <row r="11090" spans="6:22" x14ac:dyDescent="0.2">
      <c r="M11090" s="2"/>
    </row>
    <row r="11091" spans="6:22" x14ac:dyDescent="0.2">
      <c r="F11091"/>
      <c r="M11091" s="2"/>
      <c r="N11091"/>
      <c r="O11091"/>
      <c r="U11091"/>
      <c r="V11091"/>
    </row>
    <row r="11092" spans="6:22" x14ac:dyDescent="0.2">
      <c r="F11092"/>
      <c r="M11092" s="2"/>
      <c r="N11092"/>
      <c r="O11092"/>
      <c r="U11092"/>
      <c r="V11092"/>
    </row>
    <row r="11093" spans="6:22" x14ac:dyDescent="0.2">
      <c r="F11093"/>
      <c r="M11093" s="2"/>
      <c r="N11093"/>
      <c r="O11093"/>
      <c r="U11093"/>
      <c r="V11093"/>
    </row>
    <row r="11094" spans="6:22" x14ac:dyDescent="0.2">
      <c r="M11094" s="2"/>
    </row>
    <row r="11095" spans="6:22" x14ac:dyDescent="0.2">
      <c r="F11095"/>
      <c r="M11095" s="2"/>
      <c r="N11095"/>
      <c r="O11095"/>
      <c r="U11095"/>
      <c r="V11095"/>
    </row>
    <row r="11096" spans="6:22" x14ac:dyDescent="0.2">
      <c r="F11096"/>
      <c r="M11096" s="2"/>
      <c r="N11096"/>
      <c r="O11096"/>
      <c r="U11096"/>
      <c r="V11096"/>
    </row>
    <row r="11097" spans="6:22" x14ac:dyDescent="0.2">
      <c r="F11097"/>
      <c r="M11097" s="2"/>
      <c r="N11097"/>
      <c r="O11097"/>
      <c r="U11097"/>
      <c r="V11097"/>
    </row>
    <row r="11098" spans="6:22" x14ac:dyDescent="0.2">
      <c r="F11098"/>
      <c r="M11098" s="2"/>
      <c r="N11098"/>
      <c r="O11098"/>
      <c r="U11098"/>
      <c r="V11098"/>
    </row>
    <row r="11099" spans="6:22" x14ac:dyDescent="0.2">
      <c r="F11099"/>
      <c r="M11099" s="2"/>
      <c r="N11099"/>
      <c r="O11099"/>
      <c r="U11099"/>
      <c r="V11099"/>
    </row>
    <row r="11100" spans="6:22" x14ac:dyDescent="0.2">
      <c r="M11100" s="2"/>
    </row>
    <row r="11101" spans="6:22" x14ac:dyDescent="0.2">
      <c r="M11101" s="2"/>
    </row>
    <row r="11102" spans="6:22" x14ac:dyDescent="0.2">
      <c r="M11102" s="2"/>
    </row>
    <row r="11103" spans="6:22" x14ac:dyDescent="0.2">
      <c r="M11103" s="2"/>
    </row>
    <row r="11104" spans="6:22" x14ac:dyDescent="0.2">
      <c r="M11104" s="2"/>
    </row>
    <row r="11105" spans="6:22" x14ac:dyDescent="0.2">
      <c r="M11105" s="2"/>
    </row>
    <row r="11106" spans="6:22" x14ac:dyDescent="0.2">
      <c r="M11106" s="2"/>
    </row>
    <row r="11107" spans="6:22" x14ac:dyDescent="0.2">
      <c r="M11107" s="2"/>
    </row>
    <row r="11108" spans="6:22" x14ac:dyDescent="0.2">
      <c r="M11108" s="2"/>
    </row>
    <row r="11109" spans="6:22" x14ac:dyDescent="0.2">
      <c r="M11109" s="2"/>
    </row>
    <row r="11110" spans="6:22" x14ac:dyDescent="0.2">
      <c r="M11110" s="2"/>
    </row>
    <row r="11111" spans="6:22" x14ac:dyDescent="0.2">
      <c r="M11111" s="2"/>
    </row>
    <row r="11112" spans="6:22" x14ac:dyDescent="0.2">
      <c r="M11112" s="2"/>
    </row>
    <row r="11113" spans="6:22" x14ac:dyDescent="0.2">
      <c r="M11113" s="2"/>
    </row>
    <row r="11114" spans="6:22" x14ac:dyDescent="0.2">
      <c r="M11114" s="2"/>
    </row>
    <row r="11115" spans="6:22" x14ac:dyDescent="0.2">
      <c r="M11115" s="2"/>
    </row>
    <row r="11116" spans="6:22" x14ac:dyDescent="0.2">
      <c r="M11116" s="2"/>
    </row>
    <row r="11117" spans="6:22" x14ac:dyDescent="0.2">
      <c r="M11117" s="2"/>
    </row>
    <row r="11118" spans="6:22" x14ac:dyDescent="0.2">
      <c r="F11118"/>
      <c r="M11118" s="2"/>
      <c r="N11118"/>
      <c r="O11118"/>
      <c r="U11118"/>
      <c r="V11118"/>
    </row>
    <row r="11119" spans="6:22" x14ac:dyDescent="0.2">
      <c r="F11119"/>
      <c r="M11119" s="2"/>
      <c r="N11119"/>
      <c r="O11119"/>
      <c r="U11119"/>
      <c r="V11119"/>
    </row>
    <row r="11120" spans="6:22" x14ac:dyDescent="0.2">
      <c r="F11120"/>
      <c r="M11120" s="2"/>
      <c r="N11120"/>
      <c r="O11120"/>
      <c r="U11120"/>
      <c r="V11120"/>
    </row>
    <row r="11121" spans="6:22" x14ac:dyDescent="0.2">
      <c r="F11121"/>
      <c r="M11121" s="2"/>
      <c r="N11121"/>
      <c r="O11121"/>
      <c r="U11121"/>
      <c r="V11121"/>
    </row>
    <row r="11122" spans="6:22" x14ac:dyDescent="0.2">
      <c r="M11122" s="2"/>
    </row>
    <row r="11123" spans="6:22" x14ac:dyDescent="0.2">
      <c r="M11123" s="2"/>
    </row>
    <row r="11124" spans="6:22" x14ac:dyDescent="0.2">
      <c r="M11124" s="2"/>
    </row>
    <row r="11125" spans="6:22" x14ac:dyDescent="0.2">
      <c r="M11125" s="2"/>
    </row>
    <row r="11126" spans="6:22" x14ac:dyDescent="0.2">
      <c r="M11126" s="2"/>
    </row>
    <row r="11127" spans="6:22" x14ac:dyDescent="0.2">
      <c r="F11127"/>
      <c r="M11127" s="2"/>
      <c r="N11127"/>
      <c r="O11127"/>
      <c r="U11127"/>
      <c r="V11127"/>
    </row>
    <row r="11128" spans="6:22" x14ac:dyDescent="0.2">
      <c r="M11128" s="2"/>
    </row>
    <row r="11129" spans="6:22" x14ac:dyDescent="0.2">
      <c r="M11129" s="2"/>
    </row>
    <row r="11130" spans="6:22" x14ac:dyDescent="0.2">
      <c r="M11130" s="2"/>
    </row>
    <row r="11131" spans="6:22" x14ac:dyDescent="0.2">
      <c r="M11131" s="2"/>
    </row>
    <row r="11132" spans="6:22" x14ac:dyDescent="0.2">
      <c r="M11132" s="2"/>
    </row>
    <row r="11133" spans="6:22" x14ac:dyDescent="0.2">
      <c r="M11133" s="2"/>
    </row>
    <row r="11134" spans="6:22" x14ac:dyDescent="0.2">
      <c r="M11134" s="2"/>
    </row>
    <row r="11135" spans="6:22" x14ac:dyDescent="0.2">
      <c r="M11135" s="2"/>
    </row>
    <row r="11136" spans="6:22" x14ac:dyDescent="0.2">
      <c r="M11136" s="2"/>
    </row>
    <row r="11137" spans="6:22" x14ac:dyDescent="0.2">
      <c r="F11137"/>
      <c r="M11137" s="2"/>
      <c r="N11137"/>
      <c r="O11137"/>
      <c r="U11137"/>
      <c r="V11137"/>
    </row>
    <row r="11138" spans="6:22" x14ac:dyDescent="0.2">
      <c r="F11138"/>
      <c r="M11138" s="2"/>
      <c r="N11138"/>
      <c r="O11138"/>
      <c r="U11138"/>
      <c r="V11138"/>
    </row>
    <row r="11139" spans="6:22" x14ac:dyDescent="0.2">
      <c r="F11139"/>
      <c r="M11139" s="2"/>
      <c r="N11139"/>
      <c r="O11139"/>
      <c r="U11139"/>
      <c r="V11139"/>
    </row>
    <row r="11140" spans="6:22" x14ac:dyDescent="0.2">
      <c r="M11140" s="2"/>
    </row>
    <row r="11141" spans="6:22" x14ac:dyDescent="0.2">
      <c r="M11141" s="2"/>
    </row>
    <row r="11142" spans="6:22" x14ac:dyDescent="0.2">
      <c r="M11142" s="2"/>
    </row>
    <row r="11143" spans="6:22" x14ac:dyDescent="0.2">
      <c r="M11143" s="2"/>
    </row>
    <row r="11144" spans="6:22" x14ac:dyDescent="0.2">
      <c r="M11144" s="2"/>
    </row>
    <row r="11145" spans="6:22" x14ac:dyDescent="0.2">
      <c r="M11145" s="2"/>
    </row>
    <row r="11146" spans="6:22" x14ac:dyDescent="0.2">
      <c r="M11146" s="2"/>
    </row>
    <row r="11147" spans="6:22" x14ac:dyDescent="0.2">
      <c r="M11147" s="2"/>
    </row>
    <row r="11148" spans="6:22" x14ac:dyDescent="0.2">
      <c r="M11148" s="2"/>
    </row>
    <row r="11149" spans="6:22" x14ac:dyDescent="0.2">
      <c r="M11149" s="2"/>
    </row>
    <row r="11150" spans="6:22" x14ac:dyDescent="0.2">
      <c r="M11150" s="2"/>
    </row>
    <row r="11151" spans="6:22" x14ac:dyDescent="0.2">
      <c r="M11151" s="2"/>
    </row>
    <row r="11152" spans="6:22" x14ac:dyDescent="0.2">
      <c r="M11152" s="2"/>
    </row>
    <row r="11153" spans="6:22" x14ac:dyDescent="0.2">
      <c r="M11153" s="2"/>
    </row>
    <row r="11154" spans="6:22" x14ac:dyDescent="0.2">
      <c r="M11154" s="2"/>
    </row>
    <row r="11155" spans="6:22" x14ac:dyDescent="0.2">
      <c r="M11155" s="2"/>
    </row>
    <row r="11156" spans="6:22" x14ac:dyDescent="0.2">
      <c r="M11156" s="2"/>
    </row>
    <row r="11157" spans="6:22" x14ac:dyDescent="0.2">
      <c r="M11157" s="2"/>
    </row>
    <row r="11158" spans="6:22" x14ac:dyDescent="0.2">
      <c r="F11158"/>
      <c r="M11158" s="2"/>
      <c r="N11158"/>
      <c r="O11158"/>
      <c r="U11158"/>
      <c r="V11158"/>
    </row>
    <row r="11159" spans="6:22" x14ac:dyDescent="0.2">
      <c r="F11159"/>
      <c r="M11159" s="2"/>
      <c r="N11159"/>
      <c r="O11159"/>
      <c r="U11159"/>
      <c r="V11159"/>
    </row>
    <row r="11160" spans="6:22" x14ac:dyDescent="0.2">
      <c r="F11160"/>
      <c r="M11160" s="2"/>
      <c r="N11160"/>
      <c r="O11160"/>
      <c r="U11160"/>
      <c r="V11160"/>
    </row>
    <row r="11161" spans="6:22" x14ac:dyDescent="0.2">
      <c r="F11161"/>
      <c r="M11161" s="2"/>
      <c r="N11161"/>
      <c r="O11161"/>
      <c r="U11161"/>
      <c r="V11161"/>
    </row>
    <row r="11162" spans="6:22" x14ac:dyDescent="0.2">
      <c r="M11162" s="2"/>
    </row>
    <row r="11163" spans="6:22" x14ac:dyDescent="0.2">
      <c r="M11163" s="2"/>
    </row>
    <row r="11164" spans="6:22" x14ac:dyDescent="0.2">
      <c r="M11164" s="2"/>
    </row>
    <row r="11165" spans="6:22" x14ac:dyDescent="0.2">
      <c r="M11165" s="2"/>
    </row>
    <row r="11166" spans="6:22" x14ac:dyDescent="0.2">
      <c r="M11166" s="2"/>
    </row>
    <row r="11167" spans="6:22" x14ac:dyDescent="0.2">
      <c r="F11167"/>
      <c r="M11167" s="2"/>
      <c r="N11167"/>
      <c r="O11167"/>
      <c r="U11167"/>
      <c r="V11167"/>
    </row>
    <row r="11168" spans="6:22" x14ac:dyDescent="0.2">
      <c r="M11168" s="2"/>
    </row>
    <row r="11169" spans="6:22" x14ac:dyDescent="0.2">
      <c r="M11169" s="2"/>
    </row>
    <row r="11170" spans="6:22" x14ac:dyDescent="0.2">
      <c r="M11170" s="2"/>
    </row>
    <row r="11171" spans="6:22" x14ac:dyDescent="0.2">
      <c r="M11171" s="2"/>
    </row>
    <row r="11172" spans="6:22" x14ac:dyDescent="0.2">
      <c r="M11172" s="2"/>
    </row>
    <row r="11173" spans="6:22" x14ac:dyDescent="0.2">
      <c r="M11173" s="2"/>
    </row>
    <row r="11174" spans="6:22" x14ac:dyDescent="0.2">
      <c r="M11174" s="2"/>
    </row>
    <row r="11175" spans="6:22" x14ac:dyDescent="0.2">
      <c r="M11175" s="2"/>
    </row>
    <row r="11176" spans="6:22" x14ac:dyDescent="0.2">
      <c r="M11176" s="2"/>
    </row>
    <row r="11177" spans="6:22" x14ac:dyDescent="0.2">
      <c r="F11177"/>
      <c r="M11177" s="2"/>
      <c r="N11177"/>
      <c r="O11177"/>
      <c r="U11177"/>
      <c r="V11177"/>
    </row>
    <row r="11178" spans="6:22" x14ac:dyDescent="0.2">
      <c r="F11178"/>
      <c r="M11178" s="2"/>
      <c r="N11178"/>
      <c r="O11178"/>
      <c r="U11178"/>
      <c r="V11178"/>
    </row>
    <row r="11179" spans="6:22" x14ac:dyDescent="0.2">
      <c r="M11179" s="2"/>
    </row>
    <row r="11180" spans="6:22" x14ac:dyDescent="0.2">
      <c r="M11180" s="2"/>
    </row>
    <row r="11181" spans="6:22" x14ac:dyDescent="0.2">
      <c r="M11181" s="2"/>
    </row>
    <row r="11182" spans="6:22" x14ac:dyDescent="0.2">
      <c r="M11182" s="2"/>
    </row>
    <row r="11183" spans="6:22" x14ac:dyDescent="0.2">
      <c r="M11183" s="2"/>
    </row>
    <row r="11184" spans="6:22" x14ac:dyDescent="0.2">
      <c r="M11184" s="2"/>
    </row>
    <row r="11185" spans="6:22" x14ac:dyDescent="0.2">
      <c r="M11185" s="2"/>
    </row>
    <row r="11186" spans="6:22" x14ac:dyDescent="0.2">
      <c r="M11186" s="2"/>
    </row>
    <row r="11187" spans="6:22" x14ac:dyDescent="0.2">
      <c r="M11187" s="2"/>
    </row>
    <row r="11188" spans="6:22" x14ac:dyDescent="0.2">
      <c r="M11188" s="2"/>
    </row>
    <row r="11189" spans="6:22" x14ac:dyDescent="0.2">
      <c r="M11189" s="2"/>
    </row>
    <row r="11190" spans="6:22" x14ac:dyDescent="0.2">
      <c r="M11190" s="2"/>
    </row>
    <row r="11191" spans="6:22" x14ac:dyDescent="0.2">
      <c r="M11191" s="2"/>
    </row>
    <row r="11192" spans="6:22" x14ac:dyDescent="0.2">
      <c r="M11192" s="2"/>
    </row>
    <row r="11193" spans="6:22" x14ac:dyDescent="0.2">
      <c r="M11193" s="2"/>
    </row>
    <row r="11194" spans="6:22" x14ac:dyDescent="0.2">
      <c r="F11194"/>
      <c r="M11194" s="2"/>
      <c r="N11194"/>
      <c r="O11194"/>
      <c r="U11194"/>
      <c r="V11194"/>
    </row>
    <row r="11195" spans="6:22" x14ac:dyDescent="0.2">
      <c r="F11195"/>
      <c r="M11195" s="2"/>
      <c r="N11195"/>
      <c r="O11195"/>
      <c r="U11195"/>
      <c r="V11195"/>
    </row>
    <row r="11196" spans="6:22" x14ac:dyDescent="0.2">
      <c r="F11196"/>
      <c r="M11196" s="2"/>
      <c r="N11196"/>
      <c r="O11196"/>
      <c r="U11196"/>
      <c r="V11196"/>
    </row>
    <row r="11197" spans="6:22" x14ac:dyDescent="0.2">
      <c r="M11197" s="2"/>
    </row>
    <row r="11198" spans="6:22" x14ac:dyDescent="0.2">
      <c r="M11198" s="2"/>
    </row>
    <row r="11199" spans="6:22" x14ac:dyDescent="0.2">
      <c r="M11199" s="2"/>
    </row>
    <row r="11200" spans="6:22" x14ac:dyDescent="0.2">
      <c r="M11200" s="2"/>
    </row>
    <row r="11201" spans="6:22" x14ac:dyDescent="0.2">
      <c r="M11201" s="2"/>
    </row>
    <row r="11202" spans="6:22" x14ac:dyDescent="0.2">
      <c r="F11202"/>
      <c r="M11202" s="2"/>
      <c r="N11202"/>
      <c r="O11202"/>
      <c r="U11202"/>
      <c r="V11202"/>
    </row>
    <row r="11203" spans="6:22" x14ac:dyDescent="0.2">
      <c r="M11203" s="2"/>
    </row>
    <row r="11204" spans="6:22" x14ac:dyDescent="0.2">
      <c r="M11204" s="2"/>
    </row>
    <row r="11205" spans="6:22" x14ac:dyDescent="0.2">
      <c r="M11205" s="2"/>
    </row>
    <row r="11206" spans="6:22" x14ac:dyDescent="0.2">
      <c r="M11206" s="2"/>
    </row>
    <row r="11207" spans="6:22" x14ac:dyDescent="0.2">
      <c r="M11207" s="2"/>
    </row>
    <row r="11208" spans="6:22" x14ac:dyDescent="0.2">
      <c r="M11208" s="2"/>
    </row>
    <row r="11209" spans="6:22" x14ac:dyDescent="0.2">
      <c r="M11209" s="2"/>
    </row>
    <row r="11210" spans="6:22" x14ac:dyDescent="0.2">
      <c r="M11210" s="2"/>
    </row>
    <row r="11211" spans="6:22" x14ac:dyDescent="0.2">
      <c r="M11211" s="2"/>
    </row>
    <row r="11212" spans="6:22" x14ac:dyDescent="0.2">
      <c r="F11212"/>
      <c r="M11212" s="2"/>
      <c r="N11212"/>
      <c r="O11212"/>
      <c r="U11212"/>
      <c r="V11212"/>
    </row>
    <row r="11213" spans="6:22" x14ac:dyDescent="0.2">
      <c r="F11213"/>
      <c r="M11213" s="2"/>
      <c r="N11213"/>
      <c r="O11213"/>
      <c r="U11213"/>
      <c r="V11213"/>
    </row>
    <row r="11214" spans="6:22" x14ac:dyDescent="0.2">
      <c r="M11214" s="2"/>
    </row>
    <row r="11215" spans="6:22" x14ac:dyDescent="0.2">
      <c r="M11215" s="2"/>
    </row>
    <row r="11216" spans="6:22" x14ac:dyDescent="0.2">
      <c r="M11216" s="2"/>
    </row>
    <row r="11217" spans="6:22" x14ac:dyDescent="0.2">
      <c r="M11217" s="2"/>
    </row>
    <row r="11218" spans="6:22" x14ac:dyDescent="0.2">
      <c r="M11218" s="2"/>
    </row>
    <row r="11219" spans="6:22" x14ac:dyDescent="0.2">
      <c r="M11219" s="2"/>
    </row>
    <row r="11220" spans="6:22" x14ac:dyDescent="0.2">
      <c r="M11220" s="2"/>
    </row>
    <row r="11221" spans="6:22" x14ac:dyDescent="0.2">
      <c r="M11221" s="2"/>
    </row>
    <row r="11222" spans="6:22" x14ac:dyDescent="0.2">
      <c r="M11222" s="2"/>
    </row>
    <row r="11223" spans="6:22" x14ac:dyDescent="0.2">
      <c r="M11223" s="2"/>
    </row>
    <row r="11224" spans="6:22" x14ac:dyDescent="0.2">
      <c r="M11224" s="2"/>
    </row>
    <row r="11225" spans="6:22" x14ac:dyDescent="0.2">
      <c r="M11225" s="2"/>
    </row>
    <row r="11226" spans="6:22" x14ac:dyDescent="0.2">
      <c r="M11226" s="2"/>
    </row>
    <row r="11227" spans="6:22" x14ac:dyDescent="0.2">
      <c r="M11227" s="2"/>
    </row>
    <row r="11228" spans="6:22" x14ac:dyDescent="0.2">
      <c r="M11228" s="2"/>
    </row>
    <row r="11229" spans="6:22" x14ac:dyDescent="0.2">
      <c r="F11229"/>
      <c r="M11229" s="2"/>
      <c r="N11229"/>
      <c r="O11229"/>
      <c r="U11229"/>
      <c r="V11229"/>
    </row>
    <row r="11230" spans="6:22" x14ac:dyDescent="0.2">
      <c r="F11230"/>
      <c r="M11230" s="2"/>
      <c r="N11230"/>
      <c r="O11230"/>
      <c r="U11230"/>
      <c r="V11230"/>
    </row>
    <row r="11231" spans="6:22" x14ac:dyDescent="0.2">
      <c r="F11231"/>
      <c r="M11231" s="2"/>
      <c r="N11231"/>
      <c r="O11231"/>
      <c r="U11231"/>
      <c r="V11231"/>
    </row>
    <row r="11232" spans="6:22" x14ac:dyDescent="0.2">
      <c r="M11232" s="2"/>
    </row>
    <row r="11233" spans="6:22" x14ac:dyDescent="0.2">
      <c r="M11233" s="2"/>
    </row>
    <row r="11234" spans="6:22" x14ac:dyDescent="0.2">
      <c r="M11234" s="2"/>
    </row>
    <row r="11235" spans="6:22" x14ac:dyDescent="0.2">
      <c r="M11235" s="2"/>
    </row>
    <row r="11236" spans="6:22" x14ac:dyDescent="0.2">
      <c r="F11236"/>
      <c r="M11236" s="2"/>
      <c r="N11236"/>
      <c r="O11236"/>
      <c r="U11236"/>
      <c r="V11236"/>
    </row>
    <row r="11237" spans="6:22" x14ac:dyDescent="0.2">
      <c r="M11237" s="2"/>
    </row>
    <row r="11238" spans="6:22" x14ac:dyDescent="0.2">
      <c r="M11238" s="2"/>
    </row>
    <row r="11239" spans="6:22" x14ac:dyDescent="0.2">
      <c r="M11239" s="2"/>
    </row>
    <row r="11240" spans="6:22" x14ac:dyDescent="0.2">
      <c r="M11240" s="2"/>
    </row>
    <row r="11241" spans="6:22" x14ac:dyDescent="0.2">
      <c r="M11241" s="2"/>
    </row>
    <row r="11242" spans="6:22" x14ac:dyDescent="0.2">
      <c r="M11242" s="2"/>
    </row>
    <row r="11243" spans="6:22" x14ac:dyDescent="0.2">
      <c r="M11243" s="2"/>
    </row>
    <row r="11244" spans="6:22" x14ac:dyDescent="0.2">
      <c r="M11244" s="2"/>
    </row>
    <row r="11245" spans="6:22" x14ac:dyDescent="0.2">
      <c r="M11245" s="2"/>
    </row>
    <row r="11246" spans="6:22" x14ac:dyDescent="0.2">
      <c r="M11246" s="2"/>
    </row>
    <row r="11247" spans="6:22" x14ac:dyDescent="0.2">
      <c r="M11247" s="2"/>
    </row>
    <row r="11248" spans="6:22" x14ac:dyDescent="0.2">
      <c r="M11248" s="2"/>
    </row>
    <row r="11249" spans="6:22" x14ac:dyDescent="0.2">
      <c r="M11249" s="2"/>
    </row>
    <row r="11250" spans="6:22" x14ac:dyDescent="0.2">
      <c r="M11250" s="2"/>
    </row>
    <row r="11251" spans="6:22" x14ac:dyDescent="0.2">
      <c r="M11251" s="2"/>
    </row>
    <row r="11252" spans="6:22" x14ac:dyDescent="0.2">
      <c r="M11252" s="2"/>
    </row>
    <row r="11253" spans="6:22" x14ac:dyDescent="0.2">
      <c r="M11253" s="2"/>
    </row>
    <row r="11254" spans="6:22" x14ac:dyDescent="0.2">
      <c r="M11254" s="2"/>
    </row>
    <row r="11255" spans="6:22" x14ac:dyDescent="0.2">
      <c r="M11255" s="2"/>
    </row>
    <row r="11256" spans="6:22" x14ac:dyDescent="0.2">
      <c r="F11256"/>
      <c r="M11256" s="2"/>
      <c r="N11256"/>
      <c r="O11256"/>
      <c r="U11256"/>
      <c r="V11256"/>
    </row>
    <row r="11257" spans="6:22" x14ac:dyDescent="0.2">
      <c r="F11257"/>
      <c r="M11257" s="2"/>
      <c r="N11257"/>
      <c r="O11257"/>
      <c r="U11257"/>
      <c r="V11257"/>
    </row>
    <row r="11258" spans="6:22" x14ac:dyDescent="0.2">
      <c r="M11258" s="2"/>
    </row>
    <row r="11259" spans="6:22" x14ac:dyDescent="0.2">
      <c r="M11259" s="2"/>
    </row>
    <row r="11260" spans="6:22" x14ac:dyDescent="0.2">
      <c r="M11260" s="2"/>
    </row>
    <row r="11261" spans="6:22" x14ac:dyDescent="0.2">
      <c r="M11261" s="2"/>
    </row>
    <row r="11262" spans="6:22" x14ac:dyDescent="0.2">
      <c r="M11262" s="2"/>
    </row>
    <row r="11263" spans="6:22" x14ac:dyDescent="0.2">
      <c r="M11263" s="2"/>
    </row>
    <row r="11264" spans="6:22" x14ac:dyDescent="0.2">
      <c r="M11264" s="2"/>
    </row>
    <row r="11265" spans="6:22" x14ac:dyDescent="0.2">
      <c r="M11265" s="2"/>
    </row>
    <row r="11266" spans="6:22" x14ac:dyDescent="0.2">
      <c r="M11266" s="2"/>
    </row>
    <row r="11267" spans="6:22" x14ac:dyDescent="0.2">
      <c r="M11267" s="2"/>
    </row>
    <row r="11268" spans="6:22" x14ac:dyDescent="0.2">
      <c r="M11268" s="2"/>
    </row>
    <row r="11269" spans="6:22" x14ac:dyDescent="0.2">
      <c r="M11269" s="2"/>
    </row>
    <row r="11270" spans="6:22" x14ac:dyDescent="0.2">
      <c r="M11270" s="2"/>
    </row>
    <row r="11271" spans="6:22" x14ac:dyDescent="0.2">
      <c r="M11271" s="2"/>
    </row>
    <row r="11272" spans="6:22" x14ac:dyDescent="0.2">
      <c r="M11272" s="2"/>
    </row>
    <row r="11273" spans="6:22" x14ac:dyDescent="0.2">
      <c r="F11273"/>
      <c r="M11273" s="2"/>
      <c r="N11273"/>
      <c r="O11273"/>
      <c r="U11273"/>
      <c r="V11273"/>
    </row>
    <row r="11274" spans="6:22" x14ac:dyDescent="0.2">
      <c r="F11274"/>
      <c r="M11274" s="2"/>
      <c r="N11274"/>
      <c r="O11274"/>
      <c r="U11274"/>
      <c r="V11274"/>
    </row>
    <row r="11275" spans="6:22" x14ac:dyDescent="0.2">
      <c r="F11275"/>
      <c r="M11275" s="2"/>
      <c r="N11275"/>
      <c r="O11275"/>
      <c r="U11275"/>
      <c r="V11275"/>
    </row>
    <row r="11276" spans="6:22" x14ac:dyDescent="0.2">
      <c r="F11276"/>
      <c r="M11276" s="2"/>
      <c r="N11276"/>
      <c r="O11276"/>
      <c r="U11276"/>
      <c r="V11276"/>
    </row>
    <row r="11277" spans="6:22" x14ac:dyDescent="0.2">
      <c r="F11277"/>
      <c r="M11277" s="2"/>
      <c r="N11277"/>
      <c r="O11277"/>
      <c r="U11277"/>
      <c r="V11277"/>
    </row>
    <row r="11278" spans="6:22" x14ac:dyDescent="0.2">
      <c r="F11278"/>
      <c r="M11278" s="2"/>
      <c r="N11278"/>
      <c r="O11278"/>
      <c r="U11278"/>
      <c r="V11278"/>
    </row>
    <row r="11279" spans="6:22" x14ac:dyDescent="0.2">
      <c r="F11279"/>
      <c r="M11279" s="2"/>
      <c r="N11279"/>
      <c r="O11279"/>
      <c r="U11279"/>
      <c r="V11279"/>
    </row>
    <row r="11280" spans="6:22" x14ac:dyDescent="0.2">
      <c r="F11280"/>
      <c r="M11280" s="2"/>
      <c r="N11280"/>
      <c r="O11280"/>
      <c r="U11280"/>
      <c r="V11280"/>
    </row>
    <row r="11281" spans="6:22" x14ac:dyDescent="0.2">
      <c r="F11281"/>
      <c r="M11281" s="2"/>
      <c r="N11281"/>
      <c r="O11281"/>
      <c r="U11281"/>
      <c r="V11281"/>
    </row>
    <row r="11282" spans="6:22" x14ac:dyDescent="0.2">
      <c r="F11282"/>
      <c r="M11282" s="2"/>
      <c r="N11282"/>
      <c r="O11282"/>
      <c r="U11282"/>
      <c r="V11282"/>
    </row>
    <row r="11283" spans="6:22" x14ac:dyDescent="0.2">
      <c r="F11283"/>
      <c r="M11283" s="2"/>
      <c r="N11283"/>
      <c r="O11283"/>
      <c r="U11283"/>
      <c r="V11283"/>
    </row>
    <row r="11284" spans="6:22" x14ac:dyDescent="0.2">
      <c r="F11284"/>
      <c r="M11284" s="2"/>
      <c r="N11284"/>
      <c r="O11284"/>
      <c r="U11284"/>
      <c r="V11284"/>
    </row>
    <row r="11285" spans="6:22" x14ac:dyDescent="0.2">
      <c r="F11285"/>
      <c r="M11285" s="2"/>
      <c r="N11285"/>
      <c r="O11285"/>
      <c r="U11285"/>
      <c r="V11285"/>
    </row>
    <row r="11286" spans="6:22" x14ac:dyDescent="0.2">
      <c r="F11286"/>
      <c r="M11286" s="2"/>
      <c r="N11286"/>
      <c r="O11286"/>
      <c r="U11286"/>
      <c r="V11286"/>
    </row>
    <row r="11287" spans="6:22" x14ac:dyDescent="0.2">
      <c r="F11287"/>
      <c r="M11287" s="2"/>
      <c r="N11287"/>
      <c r="O11287"/>
      <c r="U11287"/>
      <c r="V11287"/>
    </row>
    <row r="11288" spans="6:22" x14ac:dyDescent="0.2">
      <c r="F11288"/>
      <c r="M11288" s="2"/>
      <c r="N11288"/>
      <c r="O11288"/>
      <c r="U11288"/>
      <c r="V11288"/>
    </row>
    <row r="11289" spans="6:22" x14ac:dyDescent="0.2">
      <c r="F11289"/>
      <c r="M11289" s="2"/>
      <c r="N11289"/>
      <c r="O11289"/>
      <c r="U11289"/>
      <c r="V11289"/>
    </row>
    <row r="11290" spans="6:22" x14ac:dyDescent="0.2">
      <c r="F11290"/>
      <c r="M11290" s="2"/>
      <c r="N11290"/>
      <c r="O11290"/>
      <c r="U11290"/>
      <c r="V11290"/>
    </row>
    <row r="11291" spans="6:22" x14ac:dyDescent="0.2">
      <c r="F11291"/>
      <c r="M11291" s="2"/>
      <c r="N11291"/>
      <c r="O11291"/>
      <c r="U11291"/>
      <c r="V11291"/>
    </row>
    <row r="11292" spans="6:22" x14ac:dyDescent="0.2">
      <c r="F11292"/>
      <c r="M11292" s="2"/>
      <c r="N11292"/>
      <c r="O11292"/>
      <c r="U11292"/>
      <c r="V11292"/>
    </row>
    <row r="11293" spans="6:22" x14ac:dyDescent="0.2">
      <c r="F11293"/>
      <c r="M11293" s="2"/>
      <c r="N11293"/>
      <c r="O11293"/>
      <c r="U11293"/>
      <c r="V11293"/>
    </row>
    <row r="11294" spans="6:22" x14ac:dyDescent="0.2">
      <c r="F11294"/>
      <c r="M11294" s="2"/>
      <c r="N11294"/>
      <c r="O11294"/>
      <c r="U11294"/>
      <c r="V11294"/>
    </row>
    <row r="11295" spans="6:22" x14ac:dyDescent="0.2">
      <c r="F11295"/>
      <c r="M11295" s="2"/>
      <c r="N11295"/>
      <c r="O11295"/>
      <c r="U11295"/>
      <c r="V11295"/>
    </row>
    <row r="11296" spans="6:22" x14ac:dyDescent="0.2">
      <c r="F11296"/>
      <c r="M11296" s="2"/>
      <c r="N11296"/>
      <c r="O11296"/>
      <c r="U11296"/>
      <c r="V11296"/>
    </row>
    <row r="11297" spans="6:22" x14ac:dyDescent="0.2">
      <c r="F11297"/>
      <c r="M11297" s="2"/>
      <c r="N11297"/>
      <c r="O11297"/>
      <c r="U11297"/>
      <c r="V11297"/>
    </row>
    <row r="11298" spans="6:22" x14ac:dyDescent="0.2">
      <c r="F11298"/>
      <c r="M11298" s="2"/>
      <c r="N11298"/>
      <c r="O11298"/>
      <c r="U11298"/>
      <c r="V11298"/>
    </row>
    <row r="11299" spans="6:22" x14ac:dyDescent="0.2">
      <c r="F11299"/>
      <c r="M11299" s="2"/>
      <c r="N11299"/>
      <c r="O11299"/>
      <c r="U11299"/>
      <c r="V11299"/>
    </row>
    <row r="11300" spans="6:22" x14ac:dyDescent="0.2">
      <c r="F11300"/>
      <c r="M11300" s="2"/>
      <c r="N11300"/>
      <c r="O11300"/>
      <c r="U11300"/>
      <c r="V11300"/>
    </row>
    <row r="11301" spans="6:22" x14ac:dyDescent="0.2">
      <c r="F11301"/>
      <c r="M11301" s="2"/>
      <c r="N11301"/>
      <c r="O11301"/>
      <c r="U11301"/>
      <c r="V11301"/>
    </row>
    <row r="11302" spans="6:22" x14ac:dyDescent="0.2">
      <c r="F11302"/>
      <c r="M11302" s="2"/>
      <c r="N11302"/>
      <c r="O11302"/>
      <c r="U11302"/>
      <c r="V11302"/>
    </row>
    <row r="11303" spans="6:22" x14ac:dyDescent="0.2">
      <c r="F11303"/>
      <c r="M11303" s="2"/>
      <c r="N11303"/>
      <c r="O11303"/>
      <c r="U11303"/>
      <c r="V11303"/>
    </row>
    <row r="11304" spans="6:22" x14ac:dyDescent="0.2">
      <c r="F11304"/>
      <c r="M11304" s="2"/>
      <c r="N11304"/>
      <c r="O11304"/>
      <c r="U11304"/>
      <c r="V11304"/>
    </row>
    <row r="11305" spans="6:22" x14ac:dyDescent="0.2">
      <c r="F11305"/>
      <c r="M11305" s="2"/>
      <c r="N11305"/>
      <c r="O11305"/>
      <c r="U11305"/>
      <c r="V11305"/>
    </row>
    <row r="11306" spans="6:22" x14ac:dyDescent="0.2">
      <c r="F11306"/>
      <c r="M11306" s="2"/>
      <c r="N11306"/>
      <c r="O11306"/>
      <c r="U11306"/>
      <c r="V11306"/>
    </row>
    <row r="11307" spans="6:22" x14ac:dyDescent="0.2">
      <c r="F11307"/>
      <c r="M11307" s="2"/>
      <c r="N11307"/>
      <c r="O11307"/>
      <c r="U11307"/>
      <c r="V11307"/>
    </row>
    <row r="11308" spans="6:22" x14ac:dyDescent="0.2">
      <c r="F11308"/>
      <c r="M11308" s="2"/>
      <c r="N11308"/>
      <c r="O11308"/>
      <c r="U11308"/>
      <c r="V11308"/>
    </row>
    <row r="11309" spans="6:22" x14ac:dyDescent="0.2">
      <c r="F11309"/>
      <c r="M11309" s="2"/>
      <c r="N11309"/>
      <c r="O11309"/>
      <c r="U11309"/>
      <c r="V11309"/>
    </row>
    <row r="11310" spans="6:22" x14ac:dyDescent="0.2">
      <c r="F11310"/>
      <c r="M11310" s="2"/>
      <c r="N11310"/>
      <c r="O11310"/>
      <c r="U11310"/>
      <c r="V11310"/>
    </row>
    <row r="11311" spans="6:22" x14ac:dyDescent="0.2">
      <c r="F11311"/>
      <c r="M11311" s="2"/>
      <c r="N11311"/>
      <c r="O11311"/>
      <c r="U11311"/>
      <c r="V11311"/>
    </row>
    <row r="11312" spans="6:22" x14ac:dyDescent="0.2">
      <c r="F11312"/>
      <c r="M11312" s="2"/>
      <c r="N11312"/>
      <c r="O11312"/>
      <c r="U11312"/>
      <c r="V11312"/>
    </row>
    <row r="11313" spans="6:22" x14ac:dyDescent="0.2">
      <c r="F11313"/>
      <c r="M11313" s="2"/>
      <c r="N11313"/>
      <c r="O11313"/>
      <c r="U11313"/>
      <c r="V11313"/>
    </row>
    <row r="11314" spans="6:22" x14ac:dyDescent="0.2">
      <c r="F11314"/>
      <c r="M11314" s="2"/>
      <c r="N11314"/>
      <c r="O11314"/>
      <c r="U11314"/>
      <c r="V11314"/>
    </row>
    <row r="11315" spans="6:22" x14ac:dyDescent="0.2">
      <c r="F11315"/>
      <c r="M11315" s="2"/>
      <c r="N11315"/>
      <c r="O11315"/>
      <c r="U11315"/>
      <c r="V11315"/>
    </row>
    <row r="11316" spans="6:22" x14ac:dyDescent="0.2">
      <c r="F11316"/>
      <c r="M11316" s="2"/>
      <c r="N11316"/>
      <c r="O11316"/>
      <c r="U11316"/>
      <c r="V11316"/>
    </row>
    <row r="11317" spans="6:22" x14ac:dyDescent="0.2">
      <c r="F11317"/>
      <c r="M11317" s="2"/>
      <c r="N11317"/>
      <c r="O11317"/>
      <c r="U11317"/>
      <c r="V11317"/>
    </row>
    <row r="11318" spans="6:22" x14ac:dyDescent="0.2">
      <c r="F11318"/>
      <c r="M11318" s="2"/>
      <c r="N11318"/>
      <c r="O11318"/>
      <c r="U11318"/>
      <c r="V11318"/>
    </row>
    <row r="11319" spans="6:22" x14ac:dyDescent="0.2">
      <c r="F11319"/>
      <c r="M11319" s="2"/>
      <c r="N11319"/>
      <c r="O11319"/>
      <c r="U11319"/>
      <c r="V11319"/>
    </row>
    <row r="11320" spans="6:22" x14ac:dyDescent="0.2">
      <c r="F11320"/>
      <c r="M11320" s="2"/>
      <c r="N11320"/>
      <c r="O11320"/>
      <c r="U11320"/>
      <c r="V11320"/>
    </row>
    <row r="11321" spans="6:22" x14ac:dyDescent="0.2">
      <c r="F11321"/>
      <c r="M11321" s="2"/>
      <c r="N11321"/>
      <c r="O11321"/>
      <c r="U11321"/>
      <c r="V11321"/>
    </row>
    <row r="11322" spans="6:22" x14ac:dyDescent="0.2">
      <c r="F11322"/>
      <c r="M11322" s="2"/>
      <c r="N11322"/>
      <c r="O11322"/>
      <c r="U11322"/>
      <c r="V11322"/>
    </row>
    <row r="11323" spans="6:22" x14ac:dyDescent="0.2">
      <c r="F11323"/>
      <c r="M11323" s="2"/>
      <c r="N11323"/>
      <c r="O11323"/>
      <c r="U11323"/>
      <c r="V11323"/>
    </row>
    <row r="11324" spans="6:22" x14ac:dyDescent="0.2">
      <c r="F11324"/>
      <c r="M11324" s="2"/>
      <c r="N11324"/>
      <c r="O11324"/>
      <c r="U11324"/>
      <c r="V11324"/>
    </row>
    <row r="11325" spans="6:22" x14ac:dyDescent="0.2">
      <c r="F11325"/>
      <c r="M11325" s="2"/>
      <c r="N11325"/>
      <c r="O11325"/>
      <c r="U11325"/>
      <c r="V11325"/>
    </row>
    <row r="11326" spans="6:22" x14ac:dyDescent="0.2">
      <c r="F11326"/>
      <c r="M11326" s="2"/>
      <c r="N11326"/>
      <c r="O11326"/>
      <c r="U11326"/>
      <c r="V11326"/>
    </row>
    <row r="11327" spans="6:22" x14ac:dyDescent="0.2">
      <c r="F11327"/>
      <c r="M11327" s="2"/>
      <c r="N11327"/>
      <c r="O11327"/>
      <c r="U11327"/>
      <c r="V11327"/>
    </row>
    <row r="11328" spans="6:22" x14ac:dyDescent="0.2">
      <c r="F11328"/>
      <c r="M11328" s="2"/>
      <c r="N11328"/>
      <c r="O11328"/>
      <c r="U11328"/>
      <c r="V11328"/>
    </row>
    <row r="11329" spans="6:22" x14ac:dyDescent="0.2">
      <c r="F11329"/>
      <c r="M11329" s="2"/>
      <c r="N11329"/>
      <c r="O11329"/>
      <c r="U11329"/>
      <c r="V11329"/>
    </row>
    <row r="11330" spans="6:22" x14ac:dyDescent="0.2">
      <c r="F11330"/>
      <c r="M11330" s="2"/>
      <c r="N11330"/>
      <c r="O11330"/>
      <c r="U11330"/>
      <c r="V11330"/>
    </row>
    <row r="11331" spans="6:22" x14ac:dyDescent="0.2">
      <c r="F11331"/>
      <c r="M11331" s="2"/>
      <c r="N11331"/>
      <c r="O11331"/>
      <c r="U11331"/>
      <c r="V11331"/>
    </row>
    <row r="11332" spans="6:22" x14ac:dyDescent="0.2">
      <c r="F11332"/>
      <c r="M11332" s="2"/>
      <c r="N11332"/>
      <c r="O11332"/>
      <c r="U11332"/>
      <c r="V11332"/>
    </row>
    <row r="11333" spans="6:22" x14ac:dyDescent="0.2">
      <c r="F11333"/>
      <c r="M11333" s="2"/>
      <c r="N11333"/>
      <c r="O11333"/>
      <c r="U11333"/>
      <c r="V11333"/>
    </row>
    <row r="11334" spans="6:22" x14ac:dyDescent="0.2">
      <c r="F11334"/>
      <c r="M11334" s="2"/>
      <c r="N11334"/>
      <c r="O11334"/>
      <c r="U11334"/>
      <c r="V11334"/>
    </row>
    <row r="11335" spans="6:22" x14ac:dyDescent="0.2">
      <c r="F11335"/>
      <c r="M11335" s="2"/>
      <c r="N11335"/>
      <c r="O11335"/>
      <c r="U11335"/>
      <c r="V11335"/>
    </row>
    <row r="11336" spans="6:22" x14ac:dyDescent="0.2">
      <c r="F11336"/>
      <c r="M11336" s="2"/>
      <c r="N11336"/>
      <c r="O11336"/>
      <c r="U11336"/>
      <c r="V11336"/>
    </row>
    <row r="11337" spans="6:22" x14ac:dyDescent="0.2">
      <c r="F11337"/>
      <c r="M11337" s="2"/>
      <c r="N11337"/>
      <c r="O11337"/>
      <c r="U11337"/>
      <c r="V11337"/>
    </row>
    <row r="11338" spans="6:22" x14ac:dyDescent="0.2">
      <c r="F11338"/>
      <c r="M11338" s="2"/>
      <c r="N11338"/>
      <c r="O11338"/>
      <c r="U11338"/>
      <c r="V11338"/>
    </row>
    <row r="11339" spans="6:22" x14ac:dyDescent="0.2">
      <c r="F11339"/>
      <c r="M11339" s="2"/>
      <c r="N11339"/>
      <c r="O11339"/>
      <c r="U11339"/>
      <c r="V11339"/>
    </row>
    <row r="11340" spans="6:22" x14ac:dyDescent="0.2">
      <c r="F11340"/>
      <c r="M11340" s="2"/>
      <c r="N11340"/>
      <c r="O11340"/>
      <c r="U11340"/>
      <c r="V11340"/>
    </row>
    <row r="11341" spans="6:22" x14ac:dyDescent="0.2">
      <c r="F11341"/>
      <c r="M11341" s="2"/>
      <c r="N11341"/>
      <c r="O11341"/>
      <c r="U11341"/>
      <c r="V11341"/>
    </row>
    <row r="11342" spans="6:22" x14ac:dyDescent="0.2">
      <c r="F11342"/>
      <c r="M11342" s="2"/>
      <c r="N11342"/>
      <c r="O11342"/>
      <c r="U11342"/>
      <c r="V11342"/>
    </row>
    <row r="11343" spans="6:22" x14ac:dyDescent="0.2">
      <c r="F11343"/>
      <c r="M11343" s="2"/>
      <c r="N11343"/>
      <c r="O11343"/>
      <c r="U11343"/>
      <c r="V11343"/>
    </row>
    <row r="11344" spans="6:22" x14ac:dyDescent="0.2">
      <c r="F11344"/>
      <c r="M11344" s="2"/>
      <c r="N11344"/>
      <c r="O11344"/>
      <c r="U11344"/>
      <c r="V11344"/>
    </row>
    <row r="11345" spans="6:22" x14ac:dyDescent="0.2">
      <c r="F11345"/>
      <c r="M11345" s="2"/>
      <c r="N11345"/>
      <c r="O11345"/>
      <c r="U11345"/>
      <c r="V11345"/>
    </row>
    <row r="11346" spans="6:22" x14ac:dyDescent="0.2">
      <c r="F11346"/>
      <c r="M11346" s="2"/>
      <c r="N11346"/>
      <c r="O11346"/>
      <c r="U11346"/>
      <c r="V11346"/>
    </row>
    <row r="11347" spans="6:22" x14ac:dyDescent="0.2">
      <c r="F11347"/>
      <c r="M11347" s="2"/>
      <c r="N11347"/>
      <c r="O11347"/>
      <c r="U11347"/>
      <c r="V11347"/>
    </row>
    <row r="11348" spans="6:22" x14ac:dyDescent="0.2">
      <c r="F11348"/>
      <c r="M11348" s="2"/>
      <c r="N11348"/>
      <c r="O11348"/>
      <c r="U11348"/>
      <c r="V11348"/>
    </row>
    <row r="11349" spans="6:22" x14ac:dyDescent="0.2">
      <c r="M11349" s="2"/>
    </row>
    <row r="11350" spans="6:22" x14ac:dyDescent="0.2">
      <c r="F11350"/>
      <c r="M11350" s="2"/>
      <c r="N11350"/>
      <c r="O11350"/>
      <c r="U11350"/>
      <c r="V11350"/>
    </row>
    <row r="11351" spans="6:22" x14ac:dyDescent="0.2">
      <c r="M11351" s="2"/>
    </row>
    <row r="11352" spans="6:22" x14ac:dyDescent="0.2">
      <c r="M11352" s="2"/>
    </row>
    <row r="11353" spans="6:22" x14ac:dyDescent="0.2">
      <c r="F11353"/>
      <c r="M11353" s="2"/>
      <c r="N11353"/>
      <c r="O11353"/>
      <c r="U11353"/>
      <c r="V11353"/>
    </row>
    <row r="11354" spans="6:22" x14ac:dyDescent="0.2">
      <c r="F11354"/>
      <c r="M11354" s="2"/>
      <c r="N11354"/>
      <c r="O11354"/>
      <c r="U11354"/>
      <c r="V11354"/>
    </row>
    <row r="11355" spans="6:22" x14ac:dyDescent="0.2">
      <c r="F11355"/>
      <c r="M11355" s="2"/>
      <c r="N11355"/>
      <c r="O11355"/>
      <c r="U11355"/>
      <c r="V11355"/>
    </row>
    <row r="11356" spans="6:22" x14ac:dyDescent="0.2">
      <c r="F11356"/>
      <c r="M11356" s="2"/>
      <c r="N11356"/>
      <c r="O11356"/>
      <c r="U11356"/>
      <c r="V11356"/>
    </row>
    <row r="11357" spans="6:22" x14ac:dyDescent="0.2">
      <c r="F11357"/>
      <c r="M11357" s="2"/>
      <c r="N11357"/>
      <c r="O11357"/>
      <c r="U11357"/>
      <c r="V11357"/>
    </row>
    <row r="11358" spans="6:22" x14ac:dyDescent="0.2">
      <c r="M11358" s="2"/>
    </row>
    <row r="11359" spans="6:22" x14ac:dyDescent="0.2">
      <c r="M11359" s="2"/>
    </row>
    <row r="11360" spans="6:22" x14ac:dyDescent="0.2">
      <c r="M11360" s="2"/>
    </row>
    <row r="11361" spans="6:22" x14ac:dyDescent="0.2">
      <c r="M11361" s="2"/>
    </row>
    <row r="11362" spans="6:22" x14ac:dyDescent="0.2">
      <c r="F11362"/>
      <c r="M11362" s="2"/>
      <c r="N11362"/>
      <c r="O11362"/>
      <c r="U11362"/>
      <c r="V11362"/>
    </row>
    <row r="11363" spans="6:22" x14ac:dyDescent="0.2">
      <c r="F11363"/>
      <c r="M11363" s="2"/>
      <c r="N11363"/>
      <c r="O11363"/>
      <c r="U11363"/>
      <c r="V11363"/>
    </row>
    <row r="11364" spans="6:22" x14ac:dyDescent="0.2">
      <c r="F11364"/>
      <c r="M11364" s="2"/>
      <c r="N11364"/>
      <c r="O11364"/>
      <c r="U11364"/>
      <c r="V11364"/>
    </row>
    <row r="11365" spans="6:22" x14ac:dyDescent="0.2">
      <c r="F11365"/>
      <c r="M11365" s="2"/>
      <c r="N11365"/>
      <c r="O11365"/>
      <c r="U11365"/>
      <c r="V11365"/>
    </row>
    <row r="11366" spans="6:22" x14ac:dyDescent="0.2">
      <c r="F11366"/>
      <c r="M11366" s="2"/>
      <c r="N11366"/>
      <c r="O11366"/>
      <c r="U11366"/>
      <c r="V11366"/>
    </row>
    <row r="11367" spans="6:22" x14ac:dyDescent="0.2">
      <c r="F11367"/>
      <c r="M11367" s="2"/>
      <c r="N11367"/>
      <c r="O11367"/>
      <c r="U11367"/>
      <c r="V11367"/>
    </row>
    <row r="11368" spans="6:22" x14ac:dyDescent="0.2">
      <c r="F11368"/>
      <c r="M11368" s="2"/>
      <c r="N11368"/>
      <c r="O11368"/>
      <c r="U11368"/>
      <c r="V11368"/>
    </row>
    <row r="11369" spans="6:22" x14ac:dyDescent="0.2">
      <c r="F11369"/>
      <c r="M11369" s="2"/>
      <c r="N11369"/>
      <c r="O11369"/>
      <c r="U11369"/>
      <c r="V11369"/>
    </row>
    <row r="11370" spans="6:22" x14ac:dyDescent="0.2">
      <c r="F11370"/>
      <c r="M11370" s="2"/>
      <c r="N11370"/>
      <c r="O11370"/>
      <c r="U11370"/>
      <c r="V11370"/>
    </row>
    <row r="11371" spans="6:22" x14ac:dyDescent="0.2">
      <c r="F11371"/>
      <c r="M11371" s="2"/>
      <c r="N11371"/>
      <c r="O11371"/>
      <c r="U11371"/>
      <c r="V11371"/>
    </row>
    <row r="11372" spans="6:22" x14ac:dyDescent="0.2">
      <c r="F11372"/>
      <c r="M11372" s="2"/>
      <c r="N11372"/>
      <c r="O11372"/>
      <c r="U11372"/>
      <c r="V11372"/>
    </row>
    <row r="11373" spans="6:22" x14ac:dyDescent="0.2">
      <c r="F11373"/>
      <c r="M11373" s="2"/>
      <c r="N11373"/>
      <c r="O11373"/>
      <c r="U11373"/>
      <c r="V11373"/>
    </row>
    <row r="11374" spans="6:22" x14ac:dyDescent="0.2">
      <c r="F11374"/>
      <c r="M11374" s="2"/>
      <c r="N11374"/>
      <c r="O11374"/>
      <c r="U11374"/>
      <c r="V11374"/>
    </row>
    <row r="11375" spans="6:22" x14ac:dyDescent="0.2">
      <c r="M11375" s="2"/>
    </row>
    <row r="11376" spans="6:22" x14ac:dyDescent="0.2">
      <c r="M11376" s="2"/>
    </row>
    <row r="11377" spans="6:22" x14ac:dyDescent="0.2">
      <c r="F11377"/>
      <c r="M11377" s="2"/>
      <c r="N11377"/>
      <c r="O11377"/>
      <c r="U11377"/>
      <c r="V11377"/>
    </row>
    <row r="11378" spans="6:22" x14ac:dyDescent="0.2">
      <c r="M11378" s="2"/>
    </row>
    <row r="11379" spans="6:22" x14ac:dyDescent="0.2">
      <c r="M11379" s="2"/>
    </row>
    <row r="11380" spans="6:22" x14ac:dyDescent="0.2">
      <c r="M11380" s="2"/>
    </row>
    <row r="11381" spans="6:22" x14ac:dyDescent="0.2">
      <c r="M11381" s="2"/>
    </row>
    <row r="11382" spans="6:22" x14ac:dyDescent="0.2">
      <c r="M11382" s="2"/>
    </row>
    <row r="11383" spans="6:22" x14ac:dyDescent="0.2">
      <c r="M11383" s="2"/>
    </row>
    <row r="11384" spans="6:22" x14ac:dyDescent="0.2">
      <c r="M11384" s="2"/>
    </row>
    <row r="11385" spans="6:22" x14ac:dyDescent="0.2">
      <c r="M11385" s="2"/>
    </row>
    <row r="11386" spans="6:22" x14ac:dyDescent="0.2">
      <c r="M11386" s="2"/>
    </row>
    <row r="11387" spans="6:22" x14ac:dyDescent="0.2">
      <c r="M11387" s="2"/>
    </row>
    <row r="11388" spans="6:22" x14ac:dyDescent="0.2">
      <c r="M11388" s="2"/>
    </row>
    <row r="11389" spans="6:22" x14ac:dyDescent="0.2">
      <c r="M11389" s="2"/>
    </row>
    <row r="11390" spans="6:22" x14ac:dyDescent="0.2">
      <c r="M11390" s="2"/>
    </row>
    <row r="11391" spans="6:22" x14ac:dyDescent="0.2">
      <c r="M11391" s="2"/>
    </row>
    <row r="11392" spans="6:22" x14ac:dyDescent="0.2">
      <c r="M11392" s="2"/>
    </row>
    <row r="11393" spans="6:22" x14ac:dyDescent="0.2">
      <c r="F11393"/>
      <c r="M11393" s="2"/>
      <c r="N11393"/>
      <c r="O11393"/>
      <c r="U11393"/>
      <c r="V11393"/>
    </row>
    <row r="11394" spans="6:22" x14ac:dyDescent="0.2">
      <c r="F11394"/>
      <c r="M11394" s="2"/>
      <c r="N11394"/>
      <c r="O11394"/>
      <c r="U11394"/>
      <c r="V11394"/>
    </row>
    <row r="11395" spans="6:22" x14ac:dyDescent="0.2">
      <c r="M11395" s="2"/>
    </row>
    <row r="11396" spans="6:22" x14ac:dyDescent="0.2">
      <c r="M11396" s="2"/>
    </row>
    <row r="11397" spans="6:22" x14ac:dyDescent="0.2">
      <c r="M11397" s="2"/>
    </row>
    <row r="11398" spans="6:22" x14ac:dyDescent="0.2">
      <c r="M11398" s="2"/>
    </row>
    <row r="11399" spans="6:22" x14ac:dyDescent="0.2">
      <c r="M11399" s="2"/>
    </row>
    <row r="11400" spans="6:22" x14ac:dyDescent="0.2">
      <c r="M11400" s="2"/>
    </row>
    <row r="11401" spans="6:22" x14ac:dyDescent="0.2">
      <c r="M11401" s="2"/>
    </row>
    <row r="11402" spans="6:22" x14ac:dyDescent="0.2">
      <c r="M11402" s="2"/>
    </row>
    <row r="11403" spans="6:22" x14ac:dyDescent="0.2">
      <c r="M11403" s="2"/>
    </row>
    <row r="11404" spans="6:22" x14ac:dyDescent="0.2">
      <c r="M11404" s="2"/>
    </row>
    <row r="11405" spans="6:22" x14ac:dyDescent="0.2">
      <c r="M11405" s="2"/>
    </row>
    <row r="11406" spans="6:22" x14ac:dyDescent="0.2">
      <c r="F11406"/>
      <c r="M11406" s="2"/>
      <c r="N11406"/>
      <c r="O11406"/>
      <c r="U11406"/>
      <c r="V11406"/>
    </row>
    <row r="11407" spans="6:22" x14ac:dyDescent="0.2">
      <c r="M11407" s="2"/>
    </row>
    <row r="11408" spans="6:22" x14ac:dyDescent="0.2">
      <c r="M11408" s="2"/>
    </row>
    <row r="11409" spans="6:22" x14ac:dyDescent="0.2">
      <c r="F11409"/>
      <c r="M11409" s="2"/>
      <c r="N11409"/>
      <c r="O11409"/>
      <c r="U11409"/>
      <c r="V11409"/>
    </row>
    <row r="11410" spans="6:22" x14ac:dyDescent="0.2">
      <c r="F11410"/>
      <c r="M11410" s="2"/>
      <c r="N11410"/>
      <c r="O11410"/>
      <c r="U11410"/>
      <c r="V11410"/>
    </row>
    <row r="11411" spans="6:22" x14ac:dyDescent="0.2">
      <c r="F11411"/>
      <c r="M11411" s="2"/>
      <c r="N11411"/>
      <c r="O11411"/>
      <c r="U11411"/>
      <c r="V11411"/>
    </row>
    <row r="11412" spans="6:22" x14ac:dyDescent="0.2">
      <c r="M11412" s="2"/>
    </row>
    <row r="11413" spans="6:22" x14ac:dyDescent="0.2">
      <c r="M11413" s="2"/>
    </row>
    <row r="11414" spans="6:22" x14ac:dyDescent="0.2">
      <c r="F11414"/>
      <c r="M11414" s="2"/>
      <c r="N11414"/>
      <c r="O11414"/>
      <c r="U11414"/>
      <c r="V11414"/>
    </row>
    <row r="11415" spans="6:22" x14ac:dyDescent="0.2">
      <c r="M11415" s="2"/>
    </row>
    <row r="11416" spans="6:22" x14ac:dyDescent="0.2">
      <c r="F11416"/>
      <c r="M11416" s="2"/>
      <c r="N11416"/>
      <c r="O11416"/>
      <c r="U11416"/>
      <c r="V11416"/>
    </row>
    <row r="11417" spans="6:22" x14ac:dyDescent="0.2">
      <c r="M11417" s="2"/>
    </row>
    <row r="11418" spans="6:22" x14ac:dyDescent="0.2">
      <c r="M11418" s="2"/>
    </row>
    <row r="11419" spans="6:22" x14ac:dyDescent="0.2">
      <c r="M11419" s="2"/>
    </row>
    <row r="11420" spans="6:22" x14ac:dyDescent="0.2">
      <c r="M11420" s="2"/>
    </row>
    <row r="11421" spans="6:22" x14ac:dyDescent="0.2">
      <c r="M11421" s="2"/>
    </row>
    <row r="11422" spans="6:22" x14ac:dyDescent="0.2">
      <c r="M11422" s="2"/>
    </row>
    <row r="11423" spans="6:22" x14ac:dyDescent="0.2">
      <c r="M11423" s="2"/>
    </row>
    <row r="11424" spans="6:22" x14ac:dyDescent="0.2">
      <c r="M11424" s="2"/>
    </row>
    <row r="11425" spans="6:22" x14ac:dyDescent="0.2">
      <c r="F11425"/>
      <c r="M11425" s="2"/>
      <c r="N11425"/>
      <c r="O11425"/>
      <c r="U11425"/>
      <c r="V11425"/>
    </row>
    <row r="11426" spans="6:22" x14ac:dyDescent="0.2">
      <c r="F11426"/>
      <c r="M11426" s="2"/>
      <c r="N11426"/>
      <c r="O11426"/>
      <c r="U11426"/>
      <c r="V11426"/>
    </row>
    <row r="11427" spans="6:22" x14ac:dyDescent="0.2">
      <c r="M11427" s="2"/>
    </row>
    <row r="11428" spans="6:22" x14ac:dyDescent="0.2">
      <c r="M11428" s="2"/>
    </row>
    <row r="11429" spans="6:22" x14ac:dyDescent="0.2">
      <c r="M11429" s="2"/>
    </row>
    <row r="11430" spans="6:22" x14ac:dyDescent="0.2">
      <c r="M11430" s="2"/>
    </row>
    <row r="11431" spans="6:22" x14ac:dyDescent="0.2">
      <c r="M11431" s="2"/>
    </row>
    <row r="11432" spans="6:22" x14ac:dyDescent="0.2">
      <c r="M11432" s="2"/>
    </row>
    <row r="11433" spans="6:22" x14ac:dyDescent="0.2">
      <c r="M11433" s="2"/>
    </row>
    <row r="11434" spans="6:22" x14ac:dyDescent="0.2">
      <c r="M11434" s="2"/>
    </row>
    <row r="11435" spans="6:22" x14ac:dyDescent="0.2">
      <c r="F11435"/>
      <c r="M11435" s="2"/>
      <c r="N11435"/>
      <c r="O11435"/>
      <c r="U11435"/>
      <c r="V11435"/>
    </row>
    <row r="11436" spans="6:22" x14ac:dyDescent="0.2">
      <c r="M11436" s="2"/>
    </row>
    <row r="11437" spans="6:22" x14ac:dyDescent="0.2">
      <c r="M11437" s="2"/>
    </row>
    <row r="11438" spans="6:22" x14ac:dyDescent="0.2">
      <c r="F11438"/>
      <c r="M11438" s="2"/>
      <c r="N11438"/>
      <c r="O11438"/>
      <c r="U11438"/>
      <c r="V11438"/>
    </row>
    <row r="11439" spans="6:22" x14ac:dyDescent="0.2">
      <c r="M11439" s="2"/>
    </row>
    <row r="11440" spans="6:22" x14ac:dyDescent="0.2">
      <c r="F11440"/>
      <c r="M11440" s="2"/>
      <c r="N11440"/>
      <c r="O11440"/>
      <c r="U11440"/>
      <c r="V11440"/>
    </row>
    <row r="11441" spans="6:22" x14ac:dyDescent="0.2">
      <c r="M11441" s="2"/>
    </row>
    <row r="11442" spans="6:22" x14ac:dyDescent="0.2">
      <c r="M11442" s="2"/>
    </row>
    <row r="11443" spans="6:22" x14ac:dyDescent="0.2">
      <c r="M11443" s="2"/>
    </row>
    <row r="11444" spans="6:22" x14ac:dyDescent="0.2">
      <c r="M11444" s="2"/>
    </row>
    <row r="11445" spans="6:22" x14ac:dyDescent="0.2">
      <c r="M11445" s="2"/>
    </row>
    <row r="11446" spans="6:22" x14ac:dyDescent="0.2">
      <c r="F11446"/>
      <c r="M11446" s="2"/>
      <c r="N11446"/>
      <c r="O11446"/>
      <c r="U11446"/>
      <c r="V11446"/>
    </row>
    <row r="11447" spans="6:22" x14ac:dyDescent="0.2">
      <c r="M11447" s="2"/>
    </row>
    <row r="11448" spans="6:22" x14ac:dyDescent="0.2">
      <c r="M11448" s="2"/>
    </row>
    <row r="11449" spans="6:22" x14ac:dyDescent="0.2">
      <c r="F11449"/>
      <c r="M11449" s="2"/>
      <c r="N11449"/>
      <c r="O11449"/>
      <c r="U11449"/>
      <c r="V11449"/>
    </row>
    <row r="11450" spans="6:22" x14ac:dyDescent="0.2">
      <c r="M11450" s="2"/>
    </row>
    <row r="11451" spans="6:22" x14ac:dyDescent="0.2">
      <c r="M11451" s="2"/>
    </row>
    <row r="11452" spans="6:22" x14ac:dyDescent="0.2">
      <c r="F11452"/>
      <c r="M11452" s="2"/>
      <c r="N11452"/>
      <c r="O11452"/>
      <c r="U11452"/>
      <c r="V11452"/>
    </row>
    <row r="11453" spans="6:22" x14ac:dyDescent="0.2">
      <c r="F11453"/>
      <c r="M11453" s="2"/>
      <c r="N11453"/>
      <c r="O11453"/>
      <c r="U11453"/>
      <c r="V11453"/>
    </row>
    <row r="11454" spans="6:22" x14ac:dyDescent="0.2">
      <c r="F11454"/>
      <c r="M11454" s="2"/>
      <c r="N11454"/>
      <c r="O11454"/>
      <c r="U11454"/>
      <c r="V11454"/>
    </row>
    <row r="11455" spans="6:22" x14ac:dyDescent="0.2">
      <c r="F11455"/>
      <c r="M11455" s="2"/>
      <c r="N11455"/>
      <c r="O11455"/>
      <c r="U11455"/>
      <c r="V11455"/>
    </row>
    <row r="11456" spans="6:22" x14ac:dyDescent="0.2">
      <c r="F11456"/>
      <c r="M11456" s="2"/>
      <c r="N11456"/>
      <c r="O11456"/>
      <c r="U11456"/>
      <c r="V11456"/>
    </row>
    <row r="11457" spans="6:22" x14ac:dyDescent="0.2">
      <c r="F11457"/>
      <c r="M11457" s="2"/>
      <c r="N11457"/>
      <c r="O11457"/>
      <c r="U11457"/>
      <c r="V11457"/>
    </row>
    <row r="11458" spans="6:22" x14ac:dyDescent="0.2">
      <c r="F11458"/>
      <c r="M11458" s="2"/>
      <c r="N11458"/>
      <c r="O11458"/>
      <c r="U11458"/>
      <c r="V11458"/>
    </row>
    <row r="11459" spans="6:22" x14ac:dyDescent="0.2">
      <c r="F11459"/>
      <c r="M11459" s="2"/>
      <c r="N11459"/>
      <c r="O11459"/>
      <c r="U11459"/>
      <c r="V11459"/>
    </row>
    <row r="11460" spans="6:22" x14ac:dyDescent="0.2">
      <c r="M11460" s="2"/>
    </row>
    <row r="11461" spans="6:22" x14ac:dyDescent="0.2">
      <c r="M11461" s="2"/>
    </row>
    <row r="11462" spans="6:22" x14ac:dyDescent="0.2">
      <c r="M11462" s="2"/>
    </row>
    <row r="11463" spans="6:22" x14ac:dyDescent="0.2">
      <c r="M11463" s="2"/>
    </row>
    <row r="11464" spans="6:22" x14ac:dyDescent="0.2">
      <c r="M11464" s="2"/>
    </row>
    <row r="11465" spans="6:22" x14ac:dyDescent="0.2">
      <c r="M11465" s="2"/>
    </row>
    <row r="11466" spans="6:22" x14ac:dyDescent="0.2">
      <c r="F11466"/>
      <c r="M11466" s="2"/>
      <c r="N11466"/>
      <c r="O11466"/>
      <c r="U11466"/>
      <c r="V11466"/>
    </row>
    <row r="11467" spans="6:22" x14ac:dyDescent="0.2">
      <c r="F11467"/>
      <c r="M11467" s="2"/>
      <c r="N11467"/>
      <c r="O11467"/>
      <c r="U11467"/>
      <c r="V11467"/>
    </row>
    <row r="11468" spans="6:22" x14ac:dyDescent="0.2">
      <c r="F11468"/>
      <c r="M11468" s="2"/>
      <c r="N11468"/>
      <c r="O11468"/>
      <c r="U11468"/>
      <c r="V11468"/>
    </row>
    <row r="11469" spans="6:22" x14ac:dyDescent="0.2">
      <c r="F11469"/>
      <c r="M11469" s="2"/>
      <c r="N11469"/>
      <c r="O11469"/>
      <c r="U11469"/>
      <c r="V11469"/>
    </row>
    <row r="11470" spans="6:22" x14ac:dyDescent="0.2">
      <c r="M11470" s="2"/>
    </row>
    <row r="11471" spans="6:22" x14ac:dyDescent="0.2">
      <c r="M11471" s="2"/>
    </row>
    <row r="11472" spans="6:22" x14ac:dyDescent="0.2">
      <c r="M11472" s="2"/>
    </row>
    <row r="11473" spans="13:13" x14ac:dyDescent="0.2">
      <c r="M11473" s="2"/>
    </row>
    <row r="11474" spans="13:13" x14ac:dyDescent="0.2">
      <c r="M11474" s="2"/>
    </row>
    <row r="11475" spans="13:13" x14ac:dyDescent="0.2">
      <c r="M11475" s="2"/>
    </row>
    <row r="11476" spans="13:13" x14ac:dyDescent="0.2">
      <c r="M11476" s="2"/>
    </row>
    <row r="11477" spans="13:13" x14ac:dyDescent="0.2">
      <c r="M11477" s="2"/>
    </row>
    <row r="11478" spans="13:13" x14ac:dyDescent="0.2">
      <c r="M11478" s="2"/>
    </row>
    <row r="11479" spans="13:13" x14ac:dyDescent="0.2">
      <c r="M11479" s="2"/>
    </row>
    <row r="11480" spans="13:13" x14ac:dyDescent="0.2">
      <c r="M11480" s="2"/>
    </row>
    <row r="11481" spans="13:13" x14ac:dyDescent="0.2">
      <c r="M11481" s="2"/>
    </row>
    <row r="11482" spans="13:13" x14ac:dyDescent="0.2">
      <c r="M11482" s="2"/>
    </row>
    <row r="11483" spans="13:13" x14ac:dyDescent="0.2">
      <c r="M11483" s="2"/>
    </row>
    <row r="11484" spans="13:13" x14ac:dyDescent="0.2">
      <c r="M11484" s="2"/>
    </row>
    <row r="11485" spans="13:13" x14ac:dyDescent="0.2">
      <c r="M11485" s="2"/>
    </row>
    <row r="11486" spans="13:13" x14ac:dyDescent="0.2">
      <c r="M11486" s="2"/>
    </row>
    <row r="11487" spans="13:13" x14ac:dyDescent="0.2">
      <c r="M11487" s="2"/>
    </row>
    <row r="11488" spans="13:13" x14ac:dyDescent="0.2">
      <c r="M11488" s="2"/>
    </row>
    <row r="11489" spans="6:22" x14ac:dyDescent="0.2">
      <c r="M11489" s="2"/>
    </row>
    <row r="11490" spans="6:22" x14ac:dyDescent="0.2">
      <c r="M11490" s="2"/>
    </row>
    <row r="11491" spans="6:22" x14ac:dyDescent="0.2">
      <c r="M11491" s="2"/>
    </row>
    <row r="11492" spans="6:22" x14ac:dyDescent="0.2">
      <c r="F11492"/>
      <c r="M11492" s="2"/>
      <c r="N11492"/>
      <c r="O11492"/>
      <c r="U11492"/>
      <c r="V11492"/>
    </row>
    <row r="11493" spans="6:22" x14ac:dyDescent="0.2">
      <c r="M11493" s="2"/>
    </row>
    <row r="11494" spans="6:22" x14ac:dyDescent="0.2">
      <c r="M11494" s="2"/>
    </row>
    <row r="11495" spans="6:22" x14ac:dyDescent="0.2">
      <c r="M11495" s="2"/>
    </row>
    <row r="11496" spans="6:22" x14ac:dyDescent="0.2">
      <c r="M11496" s="2"/>
    </row>
    <row r="11497" spans="6:22" x14ac:dyDescent="0.2">
      <c r="M11497" s="2"/>
    </row>
    <row r="11498" spans="6:22" x14ac:dyDescent="0.2">
      <c r="M11498" s="2"/>
    </row>
    <row r="11499" spans="6:22" x14ac:dyDescent="0.2">
      <c r="M11499" s="2"/>
    </row>
    <row r="11500" spans="6:22" x14ac:dyDescent="0.2">
      <c r="M11500" s="2"/>
    </row>
    <row r="11501" spans="6:22" x14ac:dyDescent="0.2">
      <c r="M11501" s="2"/>
    </row>
    <row r="11502" spans="6:22" x14ac:dyDescent="0.2">
      <c r="M11502" s="2"/>
    </row>
    <row r="11503" spans="6:22" x14ac:dyDescent="0.2">
      <c r="M11503" s="2"/>
    </row>
    <row r="11504" spans="6:22" x14ac:dyDescent="0.2">
      <c r="M11504" s="2"/>
    </row>
    <row r="11505" spans="6:22" x14ac:dyDescent="0.2">
      <c r="M11505" s="2"/>
    </row>
    <row r="11506" spans="6:22" x14ac:dyDescent="0.2">
      <c r="M11506" s="2"/>
    </row>
    <row r="11507" spans="6:22" x14ac:dyDescent="0.2">
      <c r="M11507" s="2"/>
    </row>
    <row r="11508" spans="6:22" x14ac:dyDescent="0.2">
      <c r="M11508" s="2"/>
    </row>
    <row r="11509" spans="6:22" x14ac:dyDescent="0.2">
      <c r="M11509" s="2"/>
    </row>
    <row r="11510" spans="6:22" x14ac:dyDescent="0.2">
      <c r="M11510" s="2"/>
    </row>
    <row r="11511" spans="6:22" x14ac:dyDescent="0.2">
      <c r="M11511" s="2"/>
    </row>
    <row r="11512" spans="6:22" x14ac:dyDescent="0.2">
      <c r="M11512" s="2"/>
    </row>
    <row r="11513" spans="6:22" x14ac:dyDescent="0.2">
      <c r="F11513"/>
      <c r="M11513" s="2"/>
      <c r="N11513"/>
      <c r="O11513"/>
      <c r="U11513"/>
      <c r="V11513"/>
    </row>
    <row r="11514" spans="6:22" x14ac:dyDescent="0.2">
      <c r="F11514"/>
      <c r="M11514" s="2"/>
      <c r="N11514"/>
      <c r="O11514"/>
      <c r="U11514"/>
      <c r="V11514"/>
    </row>
    <row r="11515" spans="6:22" x14ac:dyDescent="0.2">
      <c r="M11515" s="2"/>
    </row>
    <row r="11516" spans="6:22" x14ac:dyDescent="0.2">
      <c r="M11516" s="2"/>
    </row>
    <row r="11517" spans="6:22" x14ac:dyDescent="0.2">
      <c r="F11517"/>
      <c r="M11517" s="2"/>
      <c r="N11517"/>
      <c r="O11517"/>
      <c r="U11517"/>
      <c r="V11517"/>
    </row>
    <row r="11518" spans="6:22" x14ac:dyDescent="0.2">
      <c r="F11518"/>
      <c r="M11518" s="2"/>
      <c r="N11518"/>
      <c r="O11518"/>
      <c r="U11518"/>
      <c r="V11518"/>
    </row>
    <row r="11519" spans="6:22" x14ac:dyDescent="0.2">
      <c r="F11519"/>
      <c r="M11519" s="2"/>
      <c r="N11519"/>
      <c r="O11519"/>
      <c r="U11519"/>
      <c r="V11519"/>
    </row>
    <row r="11520" spans="6:22" x14ac:dyDescent="0.2">
      <c r="F11520"/>
      <c r="M11520" s="2"/>
      <c r="N11520"/>
      <c r="O11520"/>
      <c r="U11520"/>
      <c r="V11520"/>
    </row>
    <row r="11521" spans="6:22" x14ac:dyDescent="0.2">
      <c r="F11521"/>
      <c r="M11521" s="2"/>
      <c r="N11521"/>
      <c r="O11521"/>
      <c r="U11521"/>
      <c r="V11521"/>
    </row>
    <row r="11522" spans="6:22" x14ac:dyDescent="0.2">
      <c r="F11522"/>
      <c r="M11522" s="2"/>
      <c r="N11522"/>
      <c r="O11522"/>
      <c r="U11522"/>
      <c r="V11522"/>
    </row>
    <row r="11523" spans="6:22" x14ac:dyDescent="0.2">
      <c r="F11523"/>
      <c r="M11523" s="2"/>
      <c r="N11523"/>
      <c r="O11523"/>
      <c r="U11523"/>
      <c r="V11523"/>
    </row>
    <row r="11524" spans="6:22" x14ac:dyDescent="0.2">
      <c r="F11524"/>
      <c r="M11524" s="2"/>
      <c r="N11524"/>
      <c r="O11524"/>
      <c r="U11524"/>
      <c r="V11524"/>
    </row>
    <row r="11525" spans="6:22" x14ac:dyDescent="0.2">
      <c r="F11525"/>
      <c r="M11525" s="2"/>
      <c r="N11525"/>
      <c r="O11525"/>
      <c r="U11525"/>
      <c r="V11525"/>
    </row>
    <row r="11526" spans="6:22" x14ac:dyDescent="0.2">
      <c r="F11526"/>
      <c r="M11526" s="2"/>
      <c r="N11526"/>
      <c r="O11526"/>
      <c r="U11526"/>
      <c r="V11526"/>
    </row>
    <row r="11527" spans="6:22" x14ac:dyDescent="0.2">
      <c r="F11527"/>
      <c r="M11527" s="2"/>
      <c r="N11527"/>
      <c r="O11527"/>
      <c r="U11527"/>
      <c r="V11527"/>
    </row>
    <row r="11528" spans="6:22" x14ac:dyDescent="0.2">
      <c r="F11528"/>
      <c r="M11528" s="2"/>
      <c r="N11528"/>
      <c r="O11528"/>
      <c r="U11528"/>
      <c r="V11528"/>
    </row>
    <row r="11529" spans="6:22" x14ac:dyDescent="0.2">
      <c r="F11529"/>
      <c r="M11529" s="2"/>
      <c r="N11529"/>
      <c r="O11529"/>
      <c r="U11529"/>
      <c r="V11529"/>
    </row>
    <row r="11530" spans="6:22" x14ac:dyDescent="0.2">
      <c r="F11530"/>
      <c r="M11530" s="2"/>
      <c r="N11530"/>
      <c r="O11530"/>
      <c r="U11530"/>
      <c r="V11530"/>
    </row>
    <row r="11531" spans="6:22" x14ac:dyDescent="0.2">
      <c r="F11531"/>
      <c r="M11531" s="2"/>
      <c r="N11531"/>
      <c r="O11531"/>
      <c r="U11531"/>
      <c r="V11531"/>
    </row>
    <row r="11532" spans="6:22" x14ac:dyDescent="0.2">
      <c r="F11532"/>
      <c r="M11532" s="2"/>
      <c r="N11532"/>
      <c r="O11532"/>
      <c r="U11532"/>
      <c r="V11532"/>
    </row>
    <row r="11533" spans="6:22" x14ac:dyDescent="0.2">
      <c r="F11533"/>
      <c r="M11533" s="2"/>
      <c r="N11533"/>
      <c r="O11533"/>
      <c r="U11533"/>
      <c r="V11533"/>
    </row>
    <row r="11534" spans="6:22" x14ac:dyDescent="0.2">
      <c r="F11534"/>
      <c r="M11534" s="2"/>
      <c r="N11534"/>
      <c r="O11534"/>
      <c r="U11534"/>
      <c r="V11534"/>
    </row>
    <row r="11535" spans="6:22" x14ac:dyDescent="0.2">
      <c r="F11535"/>
      <c r="M11535" s="2"/>
      <c r="N11535"/>
      <c r="O11535"/>
      <c r="U11535"/>
      <c r="V11535"/>
    </row>
    <row r="11536" spans="6:22" x14ac:dyDescent="0.2">
      <c r="F11536"/>
      <c r="M11536" s="2"/>
      <c r="N11536"/>
      <c r="O11536"/>
      <c r="U11536"/>
      <c r="V11536"/>
    </row>
    <row r="11537" spans="6:22" x14ac:dyDescent="0.2">
      <c r="F11537"/>
      <c r="M11537" s="2"/>
      <c r="N11537"/>
      <c r="O11537"/>
      <c r="U11537"/>
      <c r="V11537"/>
    </row>
    <row r="11538" spans="6:22" x14ac:dyDescent="0.2">
      <c r="F11538"/>
      <c r="M11538" s="2"/>
      <c r="N11538"/>
      <c r="O11538"/>
      <c r="U11538"/>
      <c r="V11538"/>
    </row>
    <row r="11539" spans="6:22" x14ac:dyDescent="0.2">
      <c r="F11539"/>
      <c r="M11539" s="2"/>
      <c r="N11539"/>
      <c r="O11539"/>
      <c r="U11539"/>
      <c r="V11539"/>
    </row>
    <row r="11540" spans="6:22" x14ac:dyDescent="0.2">
      <c r="F11540"/>
      <c r="M11540" s="2"/>
      <c r="N11540"/>
      <c r="O11540"/>
      <c r="U11540"/>
      <c r="V11540"/>
    </row>
    <row r="11541" spans="6:22" x14ac:dyDescent="0.2">
      <c r="F11541"/>
      <c r="M11541" s="2"/>
      <c r="N11541"/>
      <c r="O11541"/>
      <c r="U11541"/>
      <c r="V11541"/>
    </row>
    <row r="11542" spans="6:22" x14ac:dyDescent="0.2">
      <c r="M11542" s="2"/>
    </row>
    <row r="11543" spans="6:22" x14ac:dyDescent="0.2">
      <c r="M11543" s="2"/>
    </row>
    <row r="11544" spans="6:22" x14ac:dyDescent="0.2">
      <c r="M11544" s="2"/>
    </row>
    <row r="11545" spans="6:22" x14ac:dyDescent="0.2">
      <c r="M11545" s="2"/>
    </row>
    <row r="11546" spans="6:22" x14ac:dyDescent="0.2">
      <c r="F11546"/>
      <c r="M11546" s="2"/>
      <c r="N11546"/>
      <c r="O11546"/>
      <c r="U11546"/>
      <c r="V11546"/>
    </row>
    <row r="11547" spans="6:22" x14ac:dyDescent="0.2">
      <c r="F11547"/>
      <c r="M11547" s="2"/>
      <c r="N11547"/>
      <c r="O11547"/>
      <c r="U11547"/>
      <c r="V11547"/>
    </row>
    <row r="11548" spans="6:22" x14ac:dyDescent="0.2">
      <c r="F11548"/>
      <c r="M11548" s="2"/>
      <c r="N11548"/>
      <c r="O11548"/>
      <c r="U11548"/>
      <c r="V11548"/>
    </row>
    <row r="11549" spans="6:22" x14ac:dyDescent="0.2">
      <c r="F11549"/>
      <c r="M11549" s="2"/>
      <c r="N11549"/>
      <c r="O11549"/>
      <c r="U11549"/>
      <c r="V11549"/>
    </row>
    <row r="11550" spans="6:22" x14ac:dyDescent="0.2">
      <c r="F11550"/>
      <c r="M11550" s="2"/>
      <c r="N11550"/>
      <c r="O11550"/>
      <c r="U11550"/>
      <c r="V11550"/>
    </row>
    <row r="11551" spans="6:22" x14ac:dyDescent="0.2">
      <c r="F11551"/>
      <c r="M11551" s="2"/>
      <c r="N11551"/>
      <c r="O11551"/>
      <c r="U11551"/>
      <c r="V11551"/>
    </row>
    <row r="11552" spans="6:22" x14ac:dyDescent="0.2">
      <c r="F11552"/>
      <c r="M11552" s="2"/>
      <c r="N11552"/>
      <c r="O11552"/>
      <c r="U11552"/>
      <c r="V11552"/>
    </row>
    <row r="11553" spans="6:22" x14ac:dyDescent="0.2">
      <c r="F11553"/>
      <c r="M11553" s="2"/>
      <c r="N11553"/>
      <c r="O11553"/>
      <c r="U11553"/>
      <c r="V11553"/>
    </row>
    <row r="11554" spans="6:22" x14ac:dyDescent="0.2">
      <c r="F11554"/>
      <c r="M11554" s="2"/>
      <c r="N11554"/>
      <c r="O11554"/>
      <c r="U11554"/>
      <c r="V11554"/>
    </row>
    <row r="11555" spans="6:22" x14ac:dyDescent="0.2">
      <c r="F11555"/>
      <c r="M11555" s="2"/>
      <c r="N11555"/>
      <c r="O11555"/>
      <c r="U11555"/>
      <c r="V11555"/>
    </row>
    <row r="11556" spans="6:22" x14ac:dyDescent="0.2">
      <c r="F11556"/>
      <c r="M11556" s="2"/>
      <c r="N11556"/>
      <c r="O11556"/>
      <c r="U11556"/>
      <c r="V11556"/>
    </row>
    <row r="11557" spans="6:22" x14ac:dyDescent="0.2">
      <c r="F11557"/>
      <c r="M11557" s="2"/>
      <c r="N11557"/>
      <c r="O11557"/>
      <c r="U11557"/>
      <c r="V11557"/>
    </row>
    <row r="11558" spans="6:22" x14ac:dyDescent="0.2">
      <c r="F11558"/>
      <c r="M11558" s="2"/>
      <c r="N11558"/>
      <c r="O11558"/>
      <c r="U11558"/>
      <c r="V11558"/>
    </row>
    <row r="11559" spans="6:22" x14ac:dyDescent="0.2">
      <c r="F11559"/>
      <c r="M11559" s="2"/>
      <c r="N11559"/>
      <c r="O11559"/>
      <c r="U11559"/>
      <c r="V11559"/>
    </row>
    <row r="11560" spans="6:22" x14ac:dyDescent="0.2">
      <c r="F11560"/>
      <c r="M11560" s="2"/>
      <c r="N11560"/>
      <c r="O11560"/>
      <c r="U11560"/>
      <c r="V11560"/>
    </row>
    <row r="11561" spans="6:22" x14ac:dyDescent="0.2">
      <c r="F11561"/>
      <c r="M11561" s="2"/>
      <c r="N11561"/>
      <c r="O11561"/>
      <c r="U11561"/>
      <c r="V11561"/>
    </row>
    <row r="11562" spans="6:22" x14ac:dyDescent="0.2">
      <c r="F11562"/>
      <c r="M11562" s="2"/>
      <c r="N11562"/>
      <c r="O11562"/>
      <c r="U11562"/>
      <c r="V11562"/>
    </row>
    <row r="11563" spans="6:22" x14ac:dyDescent="0.2">
      <c r="F11563"/>
      <c r="M11563" s="2"/>
      <c r="N11563"/>
      <c r="O11563"/>
      <c r="U11563"/>
      <c r="V11563"/>
    </row>
    <row r="11564" spans="6:22" x14ac:dyDescent="0.2">
      <c r="F11564"/>
      <c r="M11564" s="2"/>
      <c r="N11564"/>
      <c r="O11564"/>
      <c r="U11564"/>
      <c r="V11564"/>
    </row>
    <row r="11565" spans="6:22" x14ac:dyDescent="0.2">
      <c r="F11565"/>
      <c r="M11565" s="2"/>
      <c r="N11565"/>
      <c r="O11565"/>
      <c r="U11565"/>
      <c r="V11565"/>
    </row>
    <row r="11566" spans="6:22" x14ac:dyDescent="0.2">
      <c r="F11566"/>
      <c r="M11566" s="2"/>
      <c r="N11566"/>
      <c r="O11566"/>
      <c r="U11566"/>
      <c r="V11566"/>
    </row>
    <row r="11567" spans="6:22" x14ac:dyDescent="0.2">
      <c r="F11567"/>
      <c r="M11567" s="2"/>
      <c r="N11567"/>
      <c r="O11567"/>
      <c r="U11567"/>
      <c r="V11567"/>
    </row>
    <row r="11568" spans="6:22" x14ac:dyDescent="0.2">
      <c r="F11568"/>
      <c r="M11568" s="2"/>
      <c r="N11568"/>
      <c r="O11568"/>
      <c r="U11568"/>
      <c r="V11568"/>
    </row>
    <row r="11569" spans="6:22" x14ac:dyDescent="0.2">
      <c r="F11569"/>
      <c r="M11569" s="2"/>
      <c r="N11569"/>
      <c r="O11569"/>
      <c r="U11569"/>
      <c r="V11569"/>
    </row>
    <row r="11570" spans="6:22" x14ac:dyDescent="0.2">
      <c r="F11570"/>
      <c r="M11570" s="2"/>
      <c r="N11570"/>
      <c r="O11570"/>
      <c r="U11570"/>
      <c r="V11570"/>
    </row>
    <row r="11571" spans="6:22" x14ac:dyDescent="0.2">
      <c r="M11571" s="2"/>
    </row>
    <row r="11572" spans="6:22" x14ac:dyDescent="0.2">
      <c r="M11572" s="2"/>
    </row>
    <row r="11573" spans="6:22" x14ac:dyDescent="0.2">
      <c r="M11573" s="2"/>
    </row>
    <row r="11574" spans="6:22" x14ac:dyDescent="0.2">
      <c r="F11574"/>
      <c r="M11574" s="2"/>
      <c r="N11574"/>
      <c r="O11574"/>
      <c r="U11574"/>
      <c r="V11574"/>
    </row>
    <row r="11575" spans="6:22" x14ac:dyDescent="0.2">
      <c r="F11575"/>
      <c r="M11575" s="2"/>
      <c r="N11575"/>
      <c r="O11575"/>
      <c r="U11575"/>
      <c r="V11575"/>
    </row>
    <row r="11576" spans="6:22" x14ac:dyDescent="0.2">
      <c r="F11576"/>
      <c r="M11576" s="2"/>
      <c r="N11576"/>
      <c r="O11576"/>
      <c r="U11576"/>
      <c r="V11576"/>
    </row>
    <row r="11577" spans="6:22" x14ac:dyDescent="0.2">
      <c r="F11577"/>
      <c r="M11577" s="2"/>
      <c r="N11577"/>
      <c r="O11577"/>
      <c r="U11577"/>
      <c r="V11577"/>
    </row>
    <row r="11578" spans="6:22" x14ac:dyDescent="0.2">
      <c r="F11578"/>
      <c r="M11578" s="2"/>
      <c r="N11578"/>
      <c r="O11578"/>
      <c r="U11578"/>
      <c r="V11578"/>
    </row>
    <row r="11579" spans="6:22" x14ac:dyDescent="0.2">
      <c r="F11579"/>
      <c r="M11579" s="2"/>
      <c r="N11579"/>
      <c r="O11579"/>
      <c r="U11579"/>
      <c r="V11579"/>
    </row>
    <row r="11580" spans="6:22" x14ac:dyDescent="0.2">
      <c r="F11580"/>
      <c r="M11580" s="2"/>
      <c r="N11580"/>
      <c r="O11580"/>
      <c r="U11580"/>
      <c r="V11580"/>
    </row>
    <row r="11581" spans="6:22" x14ac:dyDescent="0.2">
      <c r="F11581"/>
      <c r="M11581" s="2"/>
      <c r="N11581"/>
      <c r="O11581"/>
      <c r="U11581"/>
      <c r="V11581"/>
    </row>
    <row r="11582" spans="6:22" x14ac:dyDescent="0.2">
      <c r="F11582"/>
      <c r="M11582" s="2"/>
      <c r="N11582"/>
      <c r="O11582"/>
      <c r="U11582"/>
      <c r="V11582"/>
    </row>
    <row r="11583" spans="6:22" x14ac:dyDescent="0.2">
      <c r="F11583"/>
      <c r="M11583" s="2"/>
      <c r="N11583"/>
      <c r="O11583"/>
      <c r="U11583"/>
      <c r="V11583"/>
    </row>
    <row r="11584" spans="6:22" x14ac:dyDescent="0.2">
      <c r="F11584"/>
      <c r="M11584" s="2"/>
      <c r="N11584"/>
      <c r="O11584"/>
      <c r="U11584"/>
      <c r="V11584"/>
    </row>
    <row r="11585" spans="6:22" x14ac:dyDescent="0.2">
      <c r="F11585"/>
      <c r="M11585" s="2"/>
      <c r="N11585"/>
      <c r="O11585"/>
      <c r="U11585"/>
      <c r="V11585"/>
    </row>
    <row r="11586" spans="6:22" x14ac:dyDescent="0.2">
      <c r="F11586"/>
      <c r="M11586" s="2"/>
      <c r="N11586"/>
      <c r="O11586"/>
      <c r="U11586"/>
      <c r="V11586"/>
    </row>
    <row r="11587" spans="6:22" x14ac:dyDescent="0.2">
      <c r="F11587"/>
      <c r="M11587" s="2"/>
      <c r="N11587"/>
      <c r="O11587"/>
      <c r="U11587"/>
      <c r="V11587"/>
    </row>
    <row r="11588" spans="6:22" x14ac:dyDescent="0.2">
      <c r="F11588"/>
      <c r="M11588" s="2"/>
      <c r="N11588"/>
      <c r="O11588"/>
      <c r="U11588"/>
      <c r="V11588"/>
    </row>
    <row r="11589" spans="6:22" x14ac:dyDescent="0.2">
      <c r="F11589"/>
      <c r="M11589" s="2"/>
      <c r="N11589"/>
      <c r="O11589"/>
      <c r="U11589"/>
      <c r="V11589"/>
    </row>
    <row r="11590" spans="6:22" x14ac:dyDescent="0.2">
      <c r="F11590"/>
      <c r="M11590" s="2"/>
      <c r="N11590"/>
      <c r="O11590"/>
      <c r="U11590"/>
      <c r="V11590"/>
    </row>
    <row r="11591" spans="6:22" x14ac:dyDescent="0.2">
      <c r="M11591" s="2"/>
    </row>
    <row r="11592" spans="6:22" x14ac:dyDescent="0.2">
      <c r="M11592" s="2"/>
    </row>
    <row r="11593" spans="6:22" x14ac:dyDescent="0.2">
      <c r="M11593" s="2"/>
    </row>
    <row r="11594" spans="6:22" x14ac:dyDescent="0.2">
      <c r="M11594" s="2"/>
    </row>
    <row r="11595" spans="6:22" x14ac:dyDescent="0.2">
      <c r="M11595" s="2"/>
    </row>
    <row r="11596" spans="6:22" x14ac:dyDescent="0.2">
      <c r="M11596" s="2"/>
    </row>
    <row r="11597" spans="6:22" x14ac:dyDescent="0.2">
      <c r="F11597"/>
      <c r="M11597" s="2"/>
      <c r="N11597"/>
      <c r="O11597"/>
      <c r="U11597"/>
      <c r="V11597"/>
    </row>
    <row r="11598" spans="6:22" x14ac:dyDescent="0.2">
      <c r="F11598"/>
      <c r="M11598" s="2"/>
      <c r="N11598"/>
      <c r="O11598"/>
      <c r="U11598"/>
      <c r="V11598"/>
    </row>
    <row r="11599" spans="6:22" x14ac:dyDescent="0.2">
      <c r="F11599"/>
      <c r="M11599" s="2"/>
      <c r="N11599"/>
      <c r="O11599"/>
      <c r="U11599"/>
      <c r="V11599"/>
    </row>
    <row r="11600" spans="6:22" x14ac:dyDescent="0.2">
      <c r="F11600"/>
      <c r="M11600" s="2"/>
      <c r="N11600"/>
      <c r="O11600"/>
      <c r="U11600"/>
      <c r="V11600"/>
    </row>
    <row r="11601" spans="6:22" x14ac:dyDescent="0.2">
      <c r="F11601"/>
      <c r="M11601" s="2"/>
      <c r="N11601"/>
      <c r="O11601"/>
      <c r="U11601"/>
      <c r="V11601"/>
    </row>
    <row r="11602" spans="6:22" x14ac:dyDescent="0.2">
      <c r="F11602"/>
      <c r="M11602" s="2"/>
      <c r="N11602"/>
      <c r="O11602"/>
      <c r="U11602"/>
      <c r="V11602"/>
    </row>
    <row r="11603" spans="6:22" x14ac:dyDescent="0.2">
      <c r="F11603"/>
      <c r="M11603" s="2"/>
      <c r="N11603"/>
      <c r="O11603"/>
      <c r="U11603"/>
      <c r="V11603"/>
    </row>
    <row r="11604" spans="6:22" x14ac:dyDescent="0.2">
      <c r="F11604"/>
      <c r="M11604" s="2"/>
      <c r="N11604"/>
      <c r="O11604"/>
      <c r="U11604"/>
      <c r="V11604"/>
    </row>
    <row r="11605" spans="6:22" x14ac:dyDescent="0.2">
      <c r="F11605"/>
      <c r="M11605" s="2"/>
      <c r="N11605"/>
      <c r="O11605"/>
      <c r="U11605"/>
      <c r="V11605"/>
    </row>
    <row r="11606" spans="6:22" x14ac:dyDescent="0.2">
      <c r="F11606"/>
      <c r="M11606" s="2"/>
      <c r="N11606"/>
      <c r="O11606"/>
      <c r="U11606"/>
      <c r="V11606"/>
    </row>
    <row r="11607" spans="6:22" x14ac:dyDescent="0.2">
      <c r="F11607"/>
      <c r="M11607" s="2"/>
      <c r="N11607"/>
      <c r="O11607"/>
      <c r="U11607"/>
      <c r="V11607"/>
    </row>
    <row r="11608" spans="6:22" x14ac:dyDescent="0.2">
      <c r="F11608"/>
      <c r="M11608" s="2"/>
      <c r="N11608"/>
      <c r="O11608"/>
      <c r="U11608"/>
      <c r="V11608"/>
    </row>
    <row r="11609" spans="6:22" x14ac:dyDescent="0.2">
      <c r="F11609"/>
      <c r="M11609" s="2"/>
      <c r="N11609"/>
      <c r="O11609"/>
      <c r="U11609"/>
      <c r="V11609"/>
    </row>
    <row r="11610" spans="6:22" x14ac:dyDescent="0.2">
      <c r="F11610"/>
      <c r="M11610" s="2"/>
      <c r="N11610"/>
      <c r="O11610"/>
      <c r="U11610"/>
      <c r="V11610"/>
    </row>
    <row r="11611" spans="6:22" x14ac:dyDescent="0.2">
      <c r="F11611"/>
      <c r="M11611" s="2"/>
      <c r="N11611"/>
      <c r="O11611"/>
      <c r="U11611"/>
      <c r="V11611"/>
    </row>
    <row r="11612" spans="6:22" x14ac:dyDescent="0.2">
      <c r="F11612"/>
      <c r="M11612" s="2"/>
      <c r="N11612"/>
      <c r="O11612"/>
      <c r="U11612"/>
      <c r="V11612"/>
    </row>
    <row r="11613" spans="6:22" x14ac:dyDescent="0.2">
      <c r="F11613"/>
      <c r="M11613" s="2"/>
      <c r="N11613"/>
      <c r="O11613"/>
      <c r="U11613"/>
      <c r="V11613"/>
    </row>
    <row r="11614" spans="6:22" x14ac:dyDescent="0.2">
      <c r="M11614" s="2"/>
    </row>
    <row r="11615" spans="6:22" x14ac:dyDescent="0.2">
      <c r="M11615" s="2"/>
    </row>
    <row r="11616" spans="6:22" x14ac:dyDescent="0.2">
      <c r="F11616"/>
      <c r="M11616" s="2"/>
      <c r="N11616"/>
      <c r="O11616"/>
      <c r="U11616"/>
      <c r="V11616"/>
    </row>
    <row r="11617" spans="3:22" x14ac:dyDescent="0.2">
      <c r="F11617"/>
      <c r="M11617" s="2"/>
      <c r="N11617"/>
      <c r="O11617"/>
      <c r="U11617"/>
      <c r="V11617"/>
    </row>
    <row r="11618" spans="3:22" x14ac:dyDescent="0.2">
      <c r="F11618"/>
      <c r="M11618" s="2"/>
      <c r="N11618"/>
      <c r="O11618"/>
      <c r="U11618"/>
      <c r="V11618"/>
    </row>
    <row r="11619" spans="3:22" x14ac:dyDescent="0.2">
      <c r="M11619" s="2"/>
    </row>
    <row r="11620" spans="3:22" x14ac:dyDescent="0.2">
      <c r="M11620" s="2"/>
    </row>
    <row r="11621" spans="3:22" x14ac:dyDescent="0.2">
      <c r="M11621" s="2"/>
    </row>
    <row r="11622" spans="3:22" x14ac:dyDescent="0.2">
      <c r="M11622" s="2"/>
    </row>
    <row r="11623" spans="3:22" x14ac:dyDescent="0.2">
      <c r="M11623" s="2"/>
    </row>
    <row r="11624" spans="3:22" x14ac:dyDescent="0.2">
      <c r="M11624" s="2"/>
    </row>
    <row r="11625" spans="3:22" x14ac:dyDescent="0.2">
      <c r="M11625" s="2"/>
    </row>
    <row r="11626" spans="3:22" x14ac:dyDescent="0.2">
      <c r="M11626" s="2"/>
    </row>
    <row r="11627" spans="3:22" x14ac:dyDescent="0.2">
      <c r="M11627" s="2"/>
    </row>
    <row r="11628" spans="3:22" x14ac:dyDescent="0.2">
      <c r="M11628" s="2"/>
    </row>
    <row r="11629" spans="3:22" x14ac:dyDescent="0.2">
      <c r="M11629" s="2"/>
    </row>
    <row r="11630" spans="3:22" x14ac:dyDescent="0.2">
      <c r="F11630"/>
      <c r="M11630" s="2"/>
      <c r="N11630"/>
      <c r="O11630"/>
      <c r="U11630"/>
      <c r="V11630"/>
    </row>
    <row r="11631" spans="3:22" x14ac:dyDescent="0.2">
      <c r="M11631" s="2"/>
    </row>
    <row r="11632" spans="3:22" x14ac:dyDescent="0.2">
      <c r="C11632" s="9"/>
      <c r="M11632" s="2"/>
    </row>
    <row r="11633" spans="6:22" x14ac:dyDescent="0.2">
      <c r="M11633" s="2"/>
    </row>
    <row r="11634" spans="6:22" x14ac:dyDescent="0.2">
      <c r="M11634" s="2"/>
    </row>
    <row r="11635" spans="6:22" x14ac:dyDescent="0.2">
      <c r="M11635" s="2"/>
    </row>
    <row r="11636" spans="6:22" x14ac:dyDescent="0.2">
      <c r="M11636" s="2"/>
    </row>
    <row r="11637" spans="6:22" x14ac:dyDescent="0.2">
      <c r="M11637" s="2"/>
    </row>
    <row r="11638" spans="6:22" x14ac:dyDescent="0.2">
      <c r="M11638" s="2"/>
    </row>
    <row r="11639" spans="6:22" x14ac:dyDescent="0.2">
      <c r="M11639" s="2"/>
    </row>
    <row r="11640" spans="6:22" x14ac:dyDescent="0.2">
      <c r="M11640" s="2"/>
    </row>
    <row r="11641" spans="6:22" x14ac:dyDescent="0.2">
      <c r="M11641" s="2"/>
    </row>
    <row r="11642" spans="6:22" x14ac:dyDescent="0.2">
      <c r="M11642" s="2"/>
    </row>
    <row r="11643" spans="6:22" x14ac:dyDescent="0.2">
      <c r="M11643" s="2"/>
    </row>
    <row r="11644" spans="6:22" x14ac:dyDescent="0.2">
      <c r="M11644" s="2"/>
    </row>
    <row r="11645" spans="6:22" x14ac:dyDescent="0.2">
      <c r="M11645" s="2"/>
    </row>
    <row r="11646" spans="6:22" x14ac:dyDescent="0.2">
      <c r="M11646" s="2"/>
    </row>
    <row r="11647" spans="6:22" x14ac:dyDescent="0.2">
      <c r="F11647"/>
      <c r="M11647" s="2"/>
      <c r="N11647"/>
      <c r="O11647"/>
      <c r="U11647"/>
      <c r="V11647"/>
    </row>
    <row r="11648" spans="6:22" x14ac:dyDescent="0.2">
      <c r="F11648"/>
      <c r="M11648" s="2"/>
      <c r="N11648"/>
      <c r="O11648"/>
      <c r="U11648"/>
      <c r="V11648"/>
    </row>
    <row r="11649" spans="3:22" x14ac:dyDescent="0.2">
      <c r="F11649"/>
      <c r="M11649" s="2"/>
      <c r="N11649"/>
      <c r="O11649"/>
      <c r="U11649"/>
      <c r="V11649"/>
    </row>
    <row r="11650" spans="3:22" x14ac:dyDescent="0.2">
      <c r="F11650"/>
      <c r="M11650" s="2"/>
      <c r="N11650"/>
      <c r="O11650"/>
      <c r="U11650"/>
      <c r="V11650"/>
    </row>
    <row r="11651" spans="3:22" x14ac:dyDescent="0.2">
      <c r="F11651"/>
      <c r="M11651" s="2"/>
      <c r="N11651"/>
      <c r="O11651"/>
      <c r="U11651"/>
      <c r="V11651"/>
    </row>
    <row r="11652" spans="3:22" x14ac:dyDescent="0.2">
      <c r="M11652" s="2"/>
    </row>
    <row r="11653" spans="3:22" x14ac:dyDescent="0.2">
      <c r="C11653" s="9"/>
      <c r="F11653"/>
      <c r="M11653" s="2"/>
      <c r="N11653"/>
      <c r="O11653"/>
      <c r="U11653"/>
      <c r="V11653"/>
    </row>
    <row r="11654" spans="3:22" x14ac:dyDescent="0.2">
      <c r="M11654" s="2"/>
    </row>
    <row r="11655" spans="3:22" x14ac:dyDescent="0.2">
      <c r="M11655" s="2"/>
    </row>
    <row r="11656" spans="3:22" x14ac:dyDescent="0.2">
      <c r="M11656" s="2"/>
    </row>
    <row r="11657" spans="3:22" x14ac:dyDescent="0.2">
      <c r="M11657" s="2"/>
    </row>
    <row r="11658" spans="3:22" x14ac:dyDescent="0.2">
      <c r="M11658" s="2"/>
    </row>
    <row r="11659" spans="3:22" x14ac:dyDescent="0.2">
      <c r="M11659" s="2"/>
    </row>
    <row r="11660" spans="3:22" x14ac:dyDescent="0.2">
      <c r="M11660" s="2"/>
    </row>
    <row r="11661" spans="3:22" x14ac:dyDescent="0.2">
      <c r="M11661" s="2"/>
    </row>
    <row r="11662" spans="3:22" x14ac:dyDescent="0.2">
      <c r="M11662" s="2"/>
    </row>
    <row r="11663" spans="3:22" x14ac:dyDescent="0.2">
      <c r="M11663" s="2"/>
    </row>
    <row r="11664" spans="3:22" x14ac:dyDescent="0.2">
      <c r="F11664"/>
      <c r="M11664" s="2"/>
      <c r="N11664"/>
      <c r="O11664"/>
      <c r="U11664"/>
      <c r="V11664"/>
    </row>
    <row r="11665" spans="6:22" x14ac:dyDescent="0.2">
      <c r="M11665" s="2"/>
    </row>
    <row r="11666" spans="6:22" x14ac:dyDescent="0.2">
      <c r="M11666" s="2"/>
    </row>
    <row r="11667" spans="6:22" x14ac:dyDescent="0.2">
      <c r="M11667" s="2"/>
    </row>
    <row r="11668" spans="6:22" x14ac:dyDescent="0.2">
      <c r="M11668" s="2"/>
    </row>
    <row r="11669" spans="6:22" x14ac:dyDescent="0.2">
      <c r="M11669" s="2"/>
    </row>
    <row r="11670" spans="6:22" x14ac:dyDescent="0.2">
      <c r="M11670" s="2"/>
    </row>
    <row r="11671" spans="6:22" x14ac:dyDescent="0.2">
      <c r="F11671"/>
      <c r="M11671" s="2"/>
      <c r="N11671"/>
      <c r="O11671"/>
      <c r="U11671"/>
      <c r="V11671"/>
    </row>
    <row r="11672" spans="6:22" x14ac:dyDescent="0.2">
      <c r="F11672"/>
      <c r="M11672" s="2"/>
      <c r="N11672"/>
      <c r="O11672"/>
      <c r="U11672"/>
      <c r="V11672"/>
    </row>
    <row r="11673" spans="6:22" x14ac:dyDescent="0.2">
      <c r="F11673"/>
      <c r="M11673" s="2"/>
      <c r="N11673"/>
      <c r="O11673"/>
      <c r="U11673"/>
      <c r="V11673"/>
    </row>
    <row r="11674" spans="6:22" x14ac:dyDescent="0.2">
      <c r="F11674"/>
      <c r="M11674" s="2"/>
      <c r="N11674"/>
      <c r="O11674"/>
      <c r="U11674"/>
      <c r="V11674"/>
    </row>
    <row r="11675" spans="6:22" x14ac:dyDescent="0.2">
      <c r="F11675"/>
      <c r="M11675" s="2"/>
      <c r="N11675"/>
      <c r="O11675"/>
      <c r="U11675"/>
      <c r="V11675"/>
    </row>
    <row r="11676" spans="6:22" x14ac:dyDescent="0.2">
      <c r="F11676"/>
      <c r="M11676" s="2"/>
      <c r="N11676"/>
      <c r="O11676"/>
      <c r="U11676"/>
      <c r="V11676"/>
    </row>
    <row r="11677" spans="6:22" x14ac:dyDescent="0.2">
      <c r="M11677" s="2"/>
    </row>
    <row r="11678" spans="6:22" x14ac:dyDescent="0.2">
      <c r="M11678" s="2"/>
    </row>
    <row r="11679" spans="6:22" x14ac:dyDescent="0.2">
      <c r="M11679" s="2"/>
    </row>
    <row r="11680" spans="6:22" x14ac:dyDescent="0.2">
      <c r="M11680" s="2"/>
    </row>
    <row r="11681" spans="3:22" x14ac:dyDescent="0.2">
      <c r="M11681" s="2"/>
    </row>
    <row r="11682" spans="3:22" x14ac:dyDescent="0.2">
      <c r="M11682" s="2"/>
    </row>
    <row r="11683" spans="3:22" x14ac:dyDescent="0.2">
      <c r="M11683" s="2"/>
    </row>
    <row r="11684" spans="3:22" x14ac:dyDescent="0.2">
      <c r="M11684" s="2"/>
    </row>
    <row r="11685" spans="3:22" x14ac:dyDescent="0.2">
      <c r="M11685" s="2"/>
    </row>
    <row r="11686" spans="3:22" x14ac:dyDescent="0.2">
      <c r="M11686" s="2"/>
    </row>
    <row r="11687" spans="3:22" x14ac:dyDescent="0.2">
      <c r="M11687" s="2"/>
    </row>
    <row r="11688" spans="3:22" x14ac:dyDescent="0.2">
      <c r="F11688"/>
      <c r="M11688" s="2"/>
      <c r="N11688"/>
      <c r="O11688"/>
      <c r="U11688"/>
      <c r="V11688"/>
    </row>
    <row r="11689" spans="3:22" x14ac:dyDescent="0.2">
      <c r="M11689" s="2"/>
    </row>
    <row r="11690" spans="3:22" x14ac:dyDescent="0.2">
      <c r="C11690" s="9"/>
      <c r="M11690" s="2"/>
    </row>
    <row r="11691" spans="3:22" x14ac:dyDescent="0.2">
      <c r="M11691" s="2"/>
    </row>
    <row r="11692" spans="3:22" x14ac:dyDescent="0.2">
      <c r="M11692" s="2"/>
    </row>
    <row r="11693" spans="3:22" x14ac:dyDescent="0.2">
      <c r="M11693" s="2"/>
    </row>
    <row r="11694" spans="3:22" x14ac:dyDescent="0.2">
      <c r="M11694" s="2"/>
    </row>
    <row r="11695" spans="3:22" x14ac:dyDescent="0.2">
      <c r="M11695" s="2"/>
    </row>
    <row r="11696" spans="3:22" x14ac:dyDescent="0.2">
      <c r="M11696" s="2"/>
    </row>
    <row r="11697" spans="3:22" x14ac:dyDescent="0.2">
      <c r="M11697" s="2"/>
    </row>
    <row r="11698" spans="3:22" x14ac:dyDescent="0.2">
      <c r="M11698" s="2"/>
    </row>
    <row r="11699" spans="3:22" x14ac:dyDescent="0.2">
      <c r="M11699" s="2"/>
    </row>
    <row r="11700" spans="3:22" x14ac:dyDescent="0.2">
      <c r="M11700" s="2"/>
    </row>
    <row r="11701" spans="3:22" x14ac:dyDescent="0.2">
      <c r="M11701" s="2"/>
    </row>
    <row r="11702" spans="3:22" x14ac:dyDescent="0.2">
      <c r="M11702" s="2"/>
    </row>
    <row r="11703" spans="3:22" x14ac:dyDescent="0.2">
      <c r="M11703" s="2"/>
    </row>
    <row r="11704" spans="3:22" x14ac:dyDescent="0.2">
      <c r="F11704"/>
      <c r="M11704" s="2"/>
      <c r="N11704"/>
      <c r="O11704"/>
      <c r="U11704"/>
      <c r="V11704"/>
    </row>
    <row r="11705" spans="3:22" x14ac:dyDescent="0.2">
      <c r="F11705"/>
      <c r="M11705" s="2"/>
      <c r="N11705"/>
      <c r="O11705"/>
      <c r="U11705"/>
      <c r="V11705"/>
    </row>
    <row r="11706" spans="3:22" x14ac:dyDescent="0.2">
      <c r="F11706"/>
      <c r="M11706" s="2"/>
      <c r="N11706"/>
      <c r="O11706"/>
      <c r="U11706"/>
      <c r="V11706"/>
    </row>
    <row r="11707" spans="3:22" x14ac:dyDescent="0.2">
      <c r="F11707"/>
      <c r="M11707" s="2"/>
      <c r="N11707"/>
      <c r="O11707"/>
      <c r="U11707"/>
      <c r="V11707"/>
    </row>
    <row r="11708" spans="3:22" x14ac:dyDescent="0.2">
      <c r="F11708"/>
      <c r="M11708" s="2"/>
      <c r="N11708"/>
      <c r="O11708"/>
      <c r="U11708"/>
      <c r="V11708"/>
    </row>
    <row r="11709" spans="3:22" x14ac:dyDescent="0.2">
      <c r="M11709" s="2"/>
    </row>
    <row r="11710" spans="3:22" x14ac:dyDescent="0.2">
      <c r="C11710" s="9"/>
      <c r="F11710"/>
      <c r="M11710" s="2"/>
      <c r="N11710"/>
      <c r="O11710"/>
      <c r="U11710"/>
      <c r="V11710"/>
    </row>
    <row r="11711" spans="3:22" x14ac:dyDescent="0.2">
      <c r="M11711" s="2"/>
    </row>
    <row r="11712" spans="3:22" x14ac:dyDescent="0.2">
      <c r="M11712" s="2"/>
    </row>
    <row r="11713" spans="6:22" x14ac:dyDescent="0.2">
      <c r="M11713" s="2"/>
    </row>
    <row r="11714" spans="6:22" x14ac:dyDescent="0.2">
      <c r="M11714" s="2"/>
    </row>
    <row r="11715" spans="6:22" x14ac:dyDescent="0.2">
      <c r="M11715" s="2"/>
    </row>
    <row r="11716" spans="6:22" x14ac:dyDescent="0.2">
      <c r="M11716" s="2"/>
    </row>
    <row r="11717" spans="6:22" x14ac:dyDescent="0.2">
      <c r="M11717" s="2"/>
    </row>
    <row r="11718" spans="6:22" x14ac:dyDescent="0.2">
      <c r="M11718" s="2"/>
    </row>
    <row r="11719" spans="6:22" x14ac:dyDescent="0.2">
      <c r="M11719" s="2"/>
    </row>
    <row r="11720" spans="6:22" x14ac:dyDescent="0.2">
      <c r="M11720" s="2"/>
    </row>
    <row r="11721" spans="6:22" x14ac:dyDescent="0.2">
      <c r="F11721"/>
      <c r="M11721" s="2"/>
      <c r="N11721"/>
      <c r="O11721"/>
      <c r="U11721"/>
      <c r="V11721"/>
    </row>
    <row r="11722" spans="6:22" x14ac:dyDescent="0.2">
      <c r="M11722" s="2"/>
    </row>
    <row r="11723" spans="6:22" x14ac:dyDescent="0.2">
      <c r="M11723" s="2"/>
    </row>
    <row r="11724" spans="6:22" x14ac:dyDescent="0.2">
      <c r="M11724" s="2"/>
    </row>
    <row r="11725" spans="6:22" x14ac:dyDescent="0.2">
      <c r="M11725" s="2"/>
    </row>
    <row r="11726" spans="6:22" x14ac:dyDescent="0.2">
      <c r="M11726" s="2"/>
    </row>
    <row r="11727" spans="6:22" x14ac:dyDescent="0.2">
      <c r="M11727" s="2"/>
    </row>
    <row r="11728" spans="6:22" x14ac:dyDescent="0.2">
      <c r="F11728"/>
      <c r="M11728" s="2"/>
      <c r="N11728"/>
      <c r="O11728"/>
      <c r="U11728"/>
      <c r="V11728"/>
    </row>
    <row r="11729" spans="3:22" x14ac:dyDescent="0.2">
      <c r="F11729"/>
      <c r="M11729" s="2"/>
      <c r="N11729"/>
      <c r="O11729"/>
      <c r="U11729"/>
      <c r="V11729"/>
    </row>
    <row r="11730" spans="3:22" x14ac:dyDescent="0.2">
      <c r="F11730"/>
      <c r="M11730" s="2"/>
      <c r="N11730"/>
      <c r="O11730"/>
      <c r="U11730"/>
      <c r="V11730"/>
    </row>
    <row r="11731" spans="3:22" x14ac:dyDescent="0.2">
      <c r="F11731"/>
      <c r="M11731" s="2"/>
      <c r="N11731"/>
      <c r="O11731"/>
      <c r="U11731"/>
      <c r="V11731"/>
    </row>
    <row r="11732" spans="3:22" x14ac:dyDescent="0.2">
      <c r="F11732"/>
      <c r="M11732" s="2"/>
      <c r="N11732"/>
      <c r="O11732"/>
      <c r="U11732"/>
      <c r="V11732"/>
    </row>
    <row r="11733" spans="3:22" x14ac:dyDescent="0.2">
      <c r="F11733"/>
      <c r="M11733" s="2"/>
      <c r="N11733"/>
      <c r="O11733"/>
      <c r="U11733"/>
      <c r="V11733"/>
    </row>
    <row r="11734" spans="3:22" x14ac:dyDescent="0.2">
      <c r="M11734" s="2"/>
    </row>
    <row r="11735" spans="3:22" x14ac:dyDescent="0.2">
      <c r="C11735" s="9"/>
      <c r="F11735"/>
      <c r="M11735" s="2"/>
      <c r="N11735"/>
      <c r="O11735"/>
      <c r="U11735"/>
      <c r="V11735"/>
    </row>
    <row r="11736" spans="3:22" x14ac:dyDescent="0.2">
      <c r="M11736" s="2"/>
    </row>
    <row r="11737" spans="3:22" x14ac:dyDescent="0.2">
      <c r="M11737" s="2"/>
    </row>
    <row r="11738" spans="3:22" x14ac:dyDescent="0.2">
      <c r="M11738" s="2"/>
    </row>
    <row r="11739" spans="3:22" x14ac:dyDescent="0.2">
      <c r="M11739" s="2"/>
    </row>
    <row r="11740" spans="3:22" x14ac:dyDescent="0.2">
      <c r="M11740" s="2"/>
    </row>
    <row r="11741" spans="3:22" x14ac:dyDescent="0.2">
      <c r="M11741" s="2"/>
    </row>
    <row r="11742" spans="3:22" x14ac:dyDescent="0.2">
      <c r="M11742" s="2"/>
    </row>
    <row r="11743" spans="3:22" x14ac:dyDescent="0.2">
      <c r="M11743" s="2"/>
    </row>
    <row r="11744" spans="3:22" x14ac:dyDescent="0.2">
      <c r="M11744" s="2"/>
    </row>
    <row r="11745" spans="6:22" x14ac:dyDescent="0.2">
      <c r="M11745" s="2"/>
    </row>
    <row r="11746" spans="6:22" x14ac:dyDescent="0.2">
      <c r="F11746"/>
      <c r="M11746" s="2"/>
      <c r="N11746"/>
      <c r="O11746"/>
      <c r="U11746"/>
      <c r="V11746"/>
    </row>
    <row r="11747" spans="6:22" x14ac:dyDescent="0.2">
      <c r="M11747" s="2"/>
    </row>
    <row r="11748" spans="6:22" x14ac:dyDescent="0.2">
      <c r="M11748" s="2"/>
    </row>
    <row r="11749" spans="6:22" x14ac:dyDescent="0.2">
      <c r="M11749" s="2"/>
    </row>
    <row r="11750" spans="6:22" x14ac:dyDescent="0.2">
      <c r="M11750" s="2"/>
    </row>
    <row r="11751" spans="6:22" x14ac:dyDescent="0.2">
      <c r="M11751" s="2"/>
    </row>
    <row r="11752" spans="6:22" x14ac:dyDescent="0.2">
      <c r="F11752"/>
      <c r="M11752" s="2"/>
      <c r="N11752"/>
      <c r="O11752"/>
      <c r="U11752"/>
      <c r="V11752"/>
    </row>
    <row r="11753" spans="6:22" x14ac:dyDescent="0.2">
      <c r="F11753"/>
      <c r="M11753" s="2"/>
      <c r="N11753"/>
      <c r="O11753"/>
      <c r="U11753"/>
      <c r="V11753"/>
    </row>
    <row r="11754" spans="6:22" x14ac:dyDescent="0.2">
      <c r="F11754"/>
      <c r="M11754" s="2"/>
      <c r="N11754"/>
      <c r="O11754"/>
      <c r="U11754"/>
      <c r="V11754"/>
    </row>
    <row r="11755" spans="6:22" x14ac:dyDescent="0.2">
      <c r="F11755"/>
      <c r="M11755" s="2"/>
      <c r="N11755"/>
      <c r="O11755"/>
      <c r="U11755"/>
      <c r="V11755"/>
    </row>
    <row r="11756" spans="6:22" x14ac:dyDescent="0.2">
      <c r="M11756" s="2"/>
    </row>
    <row r="11757" spans="6:22" x14ac:dyDescent="0.2">
      <c r="M11757" s="2"/>
    </row>
    <row r="11758" spans="6:22" x14ac:dyDescent="0.2">
      <c r="M11758" s="2"/>
    </row>
    <row r="11759" spans="6:22" x14ac:dyDescent="0.2">
      <c r="M11759" s="2"/>
    </row>
    <row r="11760" spans="6:22" x14ac:dyDescent="0.2">
      <c r="M11760" s="2"/>
    </row>
    <row r="11761" spans="3:22" x14ac:dyDescent="0.2">
      <c r="M11761" s="2"/>
    </row>
    <row r="11762" spans="3:22" x14ac:dyDescent="0.2">
      <c r="M11762" s="2"/>
    </row>
    <row r="11763" spans="3:22" x14ac:dyDescent="0.2">
      <c r="M11763" s="2"/>
    </row>
    <row r="11764" spans="3:22" x14ac:dyDescent="0.2">
      <c r="M11764" s="2"/>
    </row>
    <row r="11765" spans="3:22" x14ac:dyDescent="0.2">
      <c r="M11765" s="2"/>
    </row>
    <row r="11766" spans="3:22" x14ac:dyDescent="0.2">
      <c r="M11766" s="2"/>
    </row>
    <row r="11767" spans="3:22" x14ac:dyDescent="0.2">
      <c r="M11767" s="2"/>
    </row>
    <row r="11768" spans="3:22" x14ac:dyDescent="0.2">
      <c r="M11768" s="2"/>
    </row>
    <row r="11769" spans="3:22" x14ac:dyDescent="0.2">
      <c r="M11769" s="2"/>
    </row>
    <row r="11770" spans="3:22" x14ac:dyDescent="0.2">
      <c r="M11770" s="2"/>
    </row>
    <row r="11771" spans="3:22" x14ac:dyDescent="0.2">
      <c r="C11771" s="9"/>
      <c r="F11771"/>
      <c r="M11771" s="2"/>
      <c r="N11771"/>
      <c r="O11771"/>
      <c r="U11771"/>
      <c r="V11771"/>
    </row>
    <row r="11772" spans="3:22" x14ac:dyDescent="0.2">
      <c r="M11772" s="2"/>
    </row>
    <row r="11773" spans="3:22" x14ac:dyDescent="0.2">
      <c r="F11773"/>
      <c r="M11773" s="2"/>
      <c r="N11773"/>
      <c r="O11773"/>
      <c r="U11773"/>
      <c r="V11773"/>
    </row>
    <row r="11774" spans="3:22" x14ac:dyDescent="0.2">
      <c r="M11774" s="2"/>
    </row>
    <row r="11775" spans="3:22" x14ac:dyDescent="0.2">
      <c r="M11775" s="2"/>
    </row>
    <row r="11776" spans="3:22" x14ac:dyDescent="0.2">
      <c r="M11776" s="2"/>
    </row>
    <row r="11777" spans="6:22" x14ac:dyDescent="0.2">
      <c r="M11777" s="2"/>
    </row>
    <row r="11778" spans="6:22" x14ac:dyDescent="0.2">
      <c r="M11778" s="2"/>
    </row>
    <row r="11779" spans="6:22" x14ac:dyDescent="0.2">
      <c r="M11779" s="2"/>
    </row>
    <row r="11780" spans="6:22" x14ac:dyDescent="0.2">
      <c r="M11780" s="2"/>
    </row>
    <row r="11781" spans="6:22" x14ac:dyDescent="0.2">
      <c r="M11781" s="2"/>
    </row>
    <row r="11782" spans="6:22" x14ac:dyDescent="0.2">
      <c r="M11782" s="2"/>
    </row>
    <row r="11783" spans="6:22" x14ac:dyDescent="0.2">
      <c r="F11783"/>
      <c r="M11783" s="2"/>
      <c r="N11783"/>
      <c r="O11783"/>
      <c r="U11783"/>
      <c r="V11783"/>
    </row>
    <row r="11784" spans="6:22" x14ac:dyDescent="0.2">
      <c r="F11784"/>
      <c r="M11784" s="2"/>
      <c r="N11784"/>
      <c r="O11784"/>
      <c r="U11784"/>
      <c r="V11784"/>
    </row>
    <row r="11785" spans="6:22" x14ac:dyDescent="0.2">
      <c r="F11785"/>
      <c r="M11785" s="2"/>
      <c r="N11785"/>
      <c r="O11785"/>
      <c r="U11785"/>
      <c r="V11785"/>
    </row>
    <row r="11786" spans="6:22" x14ac:dyDescent="0.2">
      <c r="M11786" s="2"/>
    </row>
    <row r="11787" spans="6:22" x14ac:dyDescent="0.2">
      <c r="M11787" s="2"/>
    </row>
    <row r="11788" spans="6:22" x14ac:dyDescent="0.2">
      <c r="M11788" s="2"/>
    </row>
    <row r="11789" spans="6:22" x14ac:dyDescent="0.2">
      <c r="M11789" s="2"/>
    </row>
    <row r="11790" spans="6:22" x14ac:dyDescent="0.2">
      <c r="M11790" s="2"/>
    </row>
    <row r="11791" spans="6:22" x14ac:dyDescent="0.2">
      <c r="M11791" s="2"/>
    </row>
    <row r="11792" spans="6:22" x14ac:dyDescent="0.2">
      <c r="M11792" s="2"/>
    </row>
    <row r="11793" spans="3:22" x14ac:dyDescent="0.2">
      <c r="M11793" s="2"/>
    </row>
    <row r="11794" spans="3:22" x14ac:dyDescent="0.2">
      <c r="M11794" s="2"/>
    </row>
    <row r="11795" spans="3:22" x14ac:dyDescent="0.2">
      <c r="M11795" s="2"/>
    </row>
    <row r="11796" spans="3:22" x14ac:dyDescent="0.2">
      <c r="M11796" s="2"/>
    </row>
    <row r="11797" spans="3:22" x14ac:dyDescent="0.2">
      <c r="M11797" s="2"/>
    </row>
    <row r="11798" spans="3:22" x14ac:dyDescent="0.2">
      <c r="M11798" s="2"/>
    </row>
    <row r="11799" spans="3:22" x14ac:dyDescent="0.2">
      <c r="M11799" s="2"/>
    </row>
    <row r="11800" spans="3:22" x14ac:dyDescent="0.2">
      <c r="M11800" s="2"/>
    </row>
    <row r="11801" spans="3:22" x14ac:dyDescent="0.2">
      <c r="C11801" s="9"/>
      <c r="F11801"/>
      <c r="M11801" s="2"/>
      <c r="N11801"/>
      <c r="O11801"/>
      <c r="U11801"/>
      <c r="V11801"/>
    </row>
    <row r="11802" spans="3:22" x14ac:dyDescent="0.2">
      <c r="M11802" s="2"/>
    </row>
    <row r="11803" spans="3:22" x14ac:dyDescent="0.2">
      <c r="F11803"/>
      <c r="M11803" s="2"/>
      <c r="N11803"/>
      <c r="O11803"/>
      <c r="U11803"/>
      <c r="V11803"/>
    </row>
    <row r="11804" spans="3:22" x14ac:dyDescent="0.2">
      <c r="M11804" s="2"/>
    </row>
    <row r="11805" spans="3:22" x14ac:dyDescent="0.2">
      <c r="M11805" s="2"/>
    </row>
    <row r="11806" spans="3:22" x14ac:dyDescent="0.2">
      <c r="M11806" s="2"/>
    </row>
    <row r="11807" spans="3:22" x14ac:dyDescent="0.2">
      <c r="M11807" s="2"/>
    </row>
    <row r="11808" spans="3:22" x14ac:dyDescent="0.2">
      <c r="M11808" s="2"/>
    </row>
    <row r="11809" spans="6:22" x14ac:dyDescent="0.2">
      <c r="M11809" s="2"/>
    </row>
    <row r="11810" spans="6:22" x14ac:dyDescent="0.2">
      <c r="M11810" s="2"/>
    </row>
    <row r="11811" spans="6:22" x14ac:dyDescent="0.2">
      <c r="M11811" s="2"/>
    </row>
    <row r="11812" spans="6:22" x14ac:dyDescent="0.2">
      <c r="M11812" s="2"/>
    </row>
    <row r="11813" spans="6:22" x14ac:dyDescent="0.2">
      <c r="F11813"/>
      <c r="M11813" s="2"/>
      <c r="N11813"/>
      <c r="O11813"/>
      <c r="U11813"/>
      <c r="V11813"/>
    </row>
    <row r="11814" spans="6:22" x14ac:dyDescent="0.2">
      <c r="F11814"/>
      <c r="M11814" s="2"/>
      <c r="N11814"/>
      <c r="O11814"/>
      <c r="U11814"/>
      <c r="V11814"/>
    </row>
    <row r="11815" spans="6:22" x14ac:dyDescent="0.2">
      <c r="F11815"/>
      <c r="M11815" s="2"/>
      <c r="N11815"/>
      <c r="O11815"/>
      <c r="U11815"/>
      <c r="V11815"/>
    </row>
    <row r="11816" spans="6:22" x14ac:dyDescent="0.2">
      <c r="M11816" s="2"/>
    </row>
    <row r="11817" spans="6:22" x14ac:dyDescent="0.2">
      <c r="M11817" s="2"/>
    </row>
    <row r="11818" spans="6:22" x14ac:dyDescent="0.2">
      <c r="M11818" s="2"/>
    </row>
    <row r="11819" spans="6:22" x14ac:dyDescent="0.2">
      <c r="M11819" s="2"/>
    </row>
    <row r="11820" spans="6:22" x14ac:dyDescent="0.2">
      <c r="M11820" s="2"/>
    </row>
    <row r="11821" spans="6:22" x14ac:dyDescent="0.2">
      <c r="M11821" s="2"/>
    </row>
    <row r="11822" spans="6:22" x14ac:dyDescent="0.2">
      <c r="M11822" s="2"/>
    </row>
    <row r="11823" spans="6:22" x14ac:dyDescent="0.2">
      <c r="M11823" s="2"/>
    </row>
    <row r="11824" spans="6:22" x14ac:dyDescent="0.2">
      <c r="M11824" s="2"/>
    </row>
    <row r="11825" spans="3:22" x14ac:dyDescent="0.2">
      <c r="M11825" s="2"/>
    </row>
    <row r="11826" spans="3:22" x14ac:dyDescent="0.2">
      <c r="M11826" s="2"/>
    </row>
    <row r="11827" spans="3:22" x14ac:dyDescent="0.2">
      <c r="M11827" s="2"/>
    </row>
    <row r="11828" spans="3:22" x14ac:dyDescent="0.2">
      <c r="M11828" s="2"/>
    </row>
    <row r="11829" spans="3:22" x14ac:dyDescent="0.2">
      <c r="M11829" s="2"/>
    </row>
    <row r="11830" spans="3:22" x14ac:dyDescent="0.2">
      <c r="M11830" s="2"/>
    </row>
    <row r="11831" spans="3:22" x14ac:dyDescent="0.2">
      <c r="C11831" s="9"/>
      <c r="F11831"/>
      <c r="M11831" s="2"/>
      <c r="N11831"/>
      <c r="O11831"/>
      <c r="U11831"/>
      <c r="V11831"/>
    </row>
    <row r="11832" spans="3:22" x14ac:dyDescent="0.2">
      <c r="M11832" s="2"/>
    </row>
    <row r="11833" spans="3:22" x14ac:dyDescent="0.2">
      <c r="F11833"/>
      <c r="M11833" s="2"/>
      <c r="N11833"/>
      <c r="O11833"/>
      <c r="U11833"/>
      <c r="V11833"/>
    </row>
    <row r="11834" spans="3:22" x14ac:dyDescent="0.2">
      <c r="M11834" s="2"/>
    </row>
    <row r="11835" spans="3:22" x14ac:dyDescent="0.2">
      <c r="M11835" s="2"/>
    </row>
    <row r="11836" spans="3:22" x14ac:dyDescent="0.2">
      <c r="M11836" s="2"/>
    </row>
    <row r="11837" spans="3:22" x14ac:dyDescent="0.2">
      <c r="M11837" s="2"/>
    </row>
    <row r="11838" spans="3:22" x14ac:dyDescent="0.2">
      <c r="M11838" s="2"/>
    </row>
    <row r="11839" spans="3:22" x14ac:dyDescent="0.2">
      <c r="M11839" s="2"/>
    </row>
    <row r="11840" spans="3:22" x14ac:dyDescent="0.2">
      <c r="M11840" s="2"/>
    </row>
    <row r="11841" spans="6:22" x14ac:dyDescent="0.2">
      <c r="M11841" s="2"/>
    </row>
    <row r="11842" spans="6:22" x14ac:dyDescent="0.2">
      <c r="M11842" s="2"/>
    </row>
    <row r="11843" spans="6:22" x14ac:dyDescent="0.2">
      <c r="F11843"/>
      <c r="M11843" s="2"/>
      <c r="N11843"/>
      <c r="O11843"/>
      <c r="U11843"/>
      <c r="V11843"/>
    </row>
    <row r="11844" spans="6:22" x14ac:dyDescent="0.2">
      <c r="F11844"/>
      <c r="M11844" s="2"/>
      <c r="N11844"/>
      <c r="O11844"/>
      <c r="U11844"/>
      <c r="V11844"/>
    </row>
    <row r="11845" spans="6:22" x14ac:dyDescent="0.2">
      <c r="F11845"/>
      <c r="M11845" s="2"/>
      <c r="N11845"/>
      <c r="O11845"/>
      <c r="U11845"/>
      <c r="V11845"/>
    </row>
    <row r="11846" spans="6:22" x14ac:dyDescent="0.2">
      <c r="M11846" s="2"/>
    </row>
    <row r="11847" spans="6:22" x14ac:dyDescent="0.2">
      <c r="M11847" s="2"/>
    </row>
    <row r="11848" spans="6:22" x14ac:dyDescent="0.2">
      <c r="M11848" s="2"/>
    </row>
    <row r="11849" spans="6:22" x14ac:dyDescent="0.2">
      <c r="M11849" s="2"/>
    </row>
    <row r="11850" spans="6:22" x14ac:dyDescent="0.2">
      <c r="M11850" s="2"/>
    </row>
    <row r="11851" spans="6:22" x14ac:dyDescent="0.2">
      <c r="M11851" s="2"/>
    </row>
    <row r="11852" spans="6:22" x14ac:dyDescent="0.2">
      <c r="M11852" s="2"/>
    </row>
    <row r="11853" spans="6:22" x14ac:dyDescent="0.2">
      <c r="M11853" s="2"/>
    </row>
    <row r="11854" spans="6:22" x14ac:dyDescent="0.2">
      <c r="M11854" s="2"/>
    </row>
    <row r="11855" spans="6:22" x14ac:dyDescent="0.2">
      <c r="M11855" s="2"/>
    </row>
    <row r="11856" spans="6:22" x14ac:dyDescent="0.2">
      <c r="M11856" s="2"/>
    </row>
    <row r="11857" spans="3:22" x14ac:dyDescent="0.2">
      <c r="M11857" s="2"/>
    </row>
    <row r="11858" spans="3:22" x14ac:dyDescent="0.2">
      <c r="M11858" s="2"/>
    </row>
    <row r="11859" spans="3:22" x14ac:dyDescent="0.2">
      <c r="M11859" s="2"/>
    </row>
    <row r="11860" spans="3:22" x14ac:dyDescent="0.2">
      <c r="M11860" s="2"/>
    </row>
    <row r="11861" spans="3:22" x14ac:dyDescent="0.2">
      <c r="C11861" s="9"/>
      <c r="F11861"/>
      <c r="M11861" s="2"/>
      <c r="N11861"/>
      <c r="O11861"/>
      <c r="U11861"/>
      <c r="V11861"/>
    </row>
    <row r="11862" spans="3:22" x14ac:dyDescent="0.2">
      <c r="M11862" s="2"/>
    </row>
    <row r="11863" spans="3:22" x14ac:dyDescent="0.2">
      <c r="F11863"/>
      <c r="M11863" s="2"/>
      <c r="N11863"/>
      <c r="O11863"/>
      <c r="U11863"/>
      <c r="V11863"/>
    </row>
    <row r="11864" spans="3:22" x14ac:dyDescent="0.2">
      <c r="M11864" s="2"/>
    </row>
    <row r="11865" spans="3:22" x14ac:dyDescent="0.2">
      <c r="M11865" s="2"/>
    </row>
    <row r="11866" spans="3:22" x14ac:dyDescent="0.2">
      <c r="M11866" s="2"/>
    </row>
    <row r="11867" spans="3:22" x14ac:dyDescent="0.2">
      <c r="M11867" s="2"/>
    </row>
    <row r="11868" spans="3:22" x14ac:dyDescent="0.2">
      <c r="M11868" s="2"/>
    </row>
    <row r="11869" spans="3:22" x14ac:dyDescent="0.2">
      <c r="M11869" s="2"/>
    </row>
    <row r="11870" spans="3:22" x14ac:dyDescent="0.2">
      <c r="M11870" s="2"/>
    </row>
    <row r="11871" spans="3:22" x14ac:dyDescent="0.2">
      <c r="M11871" s="2"/>
    </row>
    <row r="11872" spans="3:22" x14ac:dyDescent="0.2">
      <c r="M11872" s="2"/>
    </row>
    <row r="11873" spans="6:22" x14ac:dyDescent="0.2">
      <c r="F11873"/>
      <c r="M11873" s="2"/>
      <c r="N11873"/>
      <c r="O11873"/>
      <c r="U11873"/>
      <c r="V11873"/>
    </row>
    <row r="11874" spans="6:22" x14ac:dyDescent="0.2">
      <c r="F11874"/>
      <c r="M11874" s="2"/>
      <c r="N11874"/>
      <c r="O11874"/>
      <c r="U11874"/>
      <c r="V11874"/>
    </row>
    <row r="11875" spans="6:22" x14ac:dyDescent="0.2">
      <c r="F11875"/>
      <c r="M11875" s="2"/>
      <c r="N11875"/>
      <c r="O11875"/>
      <c r="U11875"/>
      <c r="V11875"/>
    </row>
    <row r="11876" spans="6:22" x14ac:dyDescent="0.2">
      <c r="M11876" s="2"/>
    </row>
    <row r="11877" spans="6:22" x14ac:dyDescent="0.2">
      <c r="M11877" s="2"/>
    </row>
    <row r="11878" spans="6:22" x14ac:dyDescent="0.2">
      <c r="M11878" s="2"/>
    </row>
    <row r="11879" spans="6:22" x14ac:dyDescent="0.2">
      <c r="M11879" s="2"/>
    </row>
    <row r="11880" spans="6:22" x14ac:dyDescent="0.2">
      <c r="M11880" s="2"/>
    </row>
    <row r="11881" spans="6:22" x14ac:dyDescent="0.2">
      <c r="M11881" s="2"/>
    </row>
    <row r="11882" spans="6:22" x14ac:dyDescent="0.2">
      <c r="M11882" s="2"/>
    </row>
    <row r="11883" spans="6:22" x14ac:dyDescent="0.2">
      <c r="M11883" s="2"/>
    </row>
    <row r="11884" spans="6:22" x14ac:dyDescent="0.2">
      <c r="M11884" s="2"/>
    </row>
    <row r="11885" spans="6:22" x14ac:dyDescent="0.2">
      <c r="M11885" s="2"/>
    </row>
    <row r="11886" spans="6:22" x14ac:dyDescent="0.2">
      <c r="M11886" s="2"/>
    </row>
    <row r="11887" spans="6:22" x14ac:dyDescent="0.2">
      <c r="M11887" s="2"/>
    </row>
    <row r="11888" spans="6:22" x14ac:dyDescent="0.2">
      <c r="M11888" s="2"/>
    </row>
    <row r="11889" spans="3:22" x14ac:dyDescent="0.2">
      <c r="M11889" s="2"/>
    </row>
    <row r="11890" spans="3:22" x14ac:dyDescent="0.2">
      <c r="M11890" s="2"/>
    </row>
    <row r="11891" spans="3:22" x14ac:dyDescent="0.2">
      <c r="C11891" s="9"/>
      <c r="F11891"/>
      <c r="M11891" s="2"/>
      <c r="N11891"/>
      <c r="O11891"/>
      <c r="U11891"/>
      <c r="V11891"/>
    </row>
    <row r="11892" spans="3:22" x14ac:dyDescent="0.2">
      <c r="M11892" s="2"/>
    </row>
    <row r="11893" spans="3:22" x14ac:dyDescent="0.2">
      <c r="F11893"/>
      <c r="M11893" s="2"/>
      <c r="N11893"/>
      <c r="O11893"/>
      <c r="U11893"/>
      <c r="V11893"/>
    </row>
    <row r="11894" spans="3:22" x14ac:dyDescent="0.2">
      <c r="M11894" s="2"/>
    </row>
    <row r="11895" spans="3:22" x14ac:dyDescent="0.2">
      <c r="M11895" s="2"/>
    </row>
    <row r="11896" spans="3:22" x14ac:dyDescent="0.2">
      <c r="M11896" s="2"/>
    </row>
    <row r="11897" spans="3:22" x14ac:dyDescent="0.2">
      <c r="M11897" s="2"/>
    </row>
    <row r="11898" spans="3:22" x14ac:dyDescent="0.2">
      <c r="M11898" s="2"/>
    </row>
    <row r="11899" spans="3:22" x14ac:dyDescent="0.2">
      <c r="M11899" s="2"/>
    </row>
    <row r="11900" spans="3:22" x14ac:dyDescent="0.2">
      <c r="M11900" s="2"/>
    </row>
    <row r="11901" spans="3:22" x14ac:dyDescent="0.2">
      <c r="M11901" s="2"/>
    </row>
    <row r="11902" spans="3:22" x14ac:dyDescent="0.2">
      <c r="M11902" s="2"/>
    </row>
    <row r="11903" spans="3:22" x14ac:dyDescent="0.2">
      <c r="F11903"/>
      <c r="M11903" s="2"/>
      <c r="N11903"/>
      <c r="O11903"/>
      <c r="U11903"/>
      <c r="V11903"/>
    </row>
    <row r="11904" spans="3:22" x14ac:dyDescent="0.2">
      <c r="F11904"/>
      <c r="M11904" s="2"/>
      <c r="N11904"/>
      <c r="O11904"/>
      <c r="U11904"/>
      <c r="V11904"/>
    </row>
    <row r="11905" spans="6:22" x14ac:dyDescent="0.2">
      <c r="F11905"/>
      <c r="M11905" s="2"/>
      <c r="N11905"/>
      <c r="O11905"/>
      <c r="U11905"/>
      <c r="V11905"/>
    </row>
    <row r="11906" spans="6:22" x14ac:dyDescent="0.2">
      <c r="M11906" s="2"/>
    </row>
    <row r="11907" spans="6:22" x14ac:dyDescent="0.2">
      <c r="M11907" s="2"/>
    </row>
    <row r="11908" spans="6:22" x14ac:dyDescent="0.2">
      <c r="M11908" s="2"/>
    </row>
    <row r="11909" spans="6:22" x14ac:dyDescent="0.2">
      <c r="M11909" s="2"/>
    </row>
    <row r="11910" spans="6:22" x14ac:dyDescent="0.2">
      <c r="M11910" s="2"/>
    </row>
    <row r="11911" spans="6:22" x14ac:dyDescent="0.2">
      <c r="M11911" s="2"/>
    </row>
    <row r="11912" spans="6:22" x14ac:dyDescent="0.2">
      <c r="M11912" s="2"/>
    </row>
    <row r="11913" spans="6:22" x14ac:dyDescent="0.2">
      <c r="M11913" s="2"/>
    </row>
    <row r="11914" spans="6:22" x14ac:dyDescent="0.2">
      <c r="M11914" s="2"/>
    </row>
    <row r="11915" spans="6:22" x14ac:dyDescent="0.2">
      <c r="M11915" s="2"/>
    </row>
    <row r="11916" spans="6:22" x14ac:dyDescent="0.2">
      <c r="F11916"/>
      <c r="M11916" s="2"/>
      <c r="N11916"/>
      <c r="O11916"/>
      <c r="U11916"/>
      <c r="V11916"/>
    </row>
    <row r="11917" spans="6:22" x14ac:dyDescent="0.2">
      <c r="M11917" s="2"/>
    </row>
    <row r="11918" spans="6:22" x14ac:dyDescent="0.2">
      <c r="F11918"/>
      <c r="M11918" s="2"/>
      <c r="N11918"/>
      <c r="O11918"/>
      <c r="U11918"/>
      <c r="V11918"/>
    </row>
    <row r="11919" spans="6:22" x14ac:dyDescent="0.2">
      <c r="M11919" s="2"/>
    </row>
    <row r="11920" spans="6:22" x14ac:dyDescent="0.2">
      <c r="M11920" s="2"/>
    </row>
    <row r="11921" spans="6:22" x14ac:dyDescent="0.2">
      <c r="M11921" s="2"/>
    </row>
    <row r="11922" spans="6:22" x14ac:dyDescent="0.2">
      <c r="M11922" s="2"/>
    </row>
    <row r="11923" spans="6:22" x14ac:dyDescent="0.2">
      <c r="M11923" s="2"/>
    </row>
    <row r="11924" spans="6:22" x14ac:dyDescent="0.2">
      <c r="F11924"/>
      <c r="M11924" s="2"/>
      <c r="N11924"/>
      <c r="O11924"/>
      <c r="U11924"/>
      <c r="V11924"/>
    </row>
    <row r="11925" spans="6:22" x14ac:dyDescent="0.2">
      <c r="M11925" s="2"/>
    </row>
    <row r="11926" spans="6:22" x14ac:dyDescent="0.2">
      <c r="M11926" s="2"/>
    </row>
    <row r="11927" spans="6:22" x14ac:dyDescent="0.2">
      <c r="M11927" s="2"/>
    </row>
    <row r="11928" spans="6:22" x14ac:dyDescent="0.2">
      <c r="M11928" s="2"/>
    </row>
    <row r="11929" spans="6:22" x14ac:dyDescent="0.2">
      <c r="M11929" s="2"/>
    </row>
    <row r="11930" spans="6:22" x14ac:dyDescent="0.2">
      <c r="M11930" s="2"/>
    </row>
    <row r="11931" spans="6:22" x14ac:dyDescent="0.2">
      <c r="M11931" s="2"/>
    </row>
    <row r="11932" spans="6:22" x14ac:dyDescent="0.2">
      <c r="M11932" s="2"/>
    </row>
    <row r="11933" spans="6:22" x14ac:dyDescent="0.2">
      <c r="M11933" s="2"/>
    </row>
    <row r="11934" spans="6:22" x14ac:dyDescent="0.2">
      <c r="M11934" s="2"/>
    </row>
    <row r="11935" spans="6:22" x14ac:dyDescent="0.2">
      <c r="M11935" s="2"/>
    </row>
    <row r="11936" spans="6:22" x14ac:dyDescent="0.2">
      <c r="M11936" s="2"/>
    </row>
    <row r="11937" spans="6:22" x14ac:dyDescent="0.2">
      <c r="M11937" s="2"/>
    </row>
    <row r="11938" spans="6:22" x14ac:dyDescent="0.2">
      <c r="M11938" s="2"/>
    </row>
    <row r="11939" spans="6:22" x14ac:dyDescent="0.2">
      <c r="M11939" s="2"/>
    </row>
    <row r="11940" spans="6:22" x14ac:dyDescent="0.2">
      <c r="M11940" s="2"/>
    </row>
    <row r="11941" spans="6:22" x14ac:dyDescent="0.2">
      <c r="F11941"/>
      <c r="M11941" s="2"/>
      <c r="N11941"/>
      <c r="O11941"/>
      <c r="U11941"/>
      <c r="V11941"/>
    </row>
    <row r="11942" spans="6:22" x14ac:dyDescent="0.2">
      <c r="M11942" s="2"/>
    </row>
    <row r="11943" spans="6:22" x14ac:dyDescent="0.2">
      <c r="M11943" s="2"/>
    </row>
    <row r="11944" spans="6:22" x14ac:dyDescent="0.2">
      <c r="M11944" s="2"/>
    </row>
    <row r="11945" spans="6:22" x14ac:dyDescent="0.2">
      <c r="M11945" s="2"/>
    </row>
    <row r="11946" spans="6:22" x14ac:dyDescent="0.2">
      <c r="M11946" s="2"/>
    </row>
    <row r="11947" spans="6:22" x14ac:dyDescent="0.2">
      <c r="M11947" s="2"/>
    </row>
    <row r="11948" spans="6:22" x14ac:dyDescent="0.2">
      <c r="F11948"/>
      <c r="M11948" s="2"/>
      <c r="N11948"/>
      <c r="O11948"/>
      <c r="U11948"/>
      <c r="V11948"/>
    </row>
    <row r="11949" spans="6:22" x14ac:dyDescent="0.2">
      <c r="F11949"/>
      <c r="M11949" s="2"/>
      <c r="N11949"/>
      <c r="O11949"/>
      <c r="U11949"/>
      <c r="V11949"/>
    </row>
    <row r="11950" spans="6:22" x14ac:dyDescent="0.2">
      <c r="F11950"/>
      <c r="M11950" s="2"/>
      <c r="N11950"/>
      <c r="O11950"/>
      <c r="U11950"/>
      <c r="V11950"/>
    </row>
    <row r="11951" spans="6:22" x14ac:dyDescent="0.2">
      <c r="F11951"/>
      <c r="M11951" s="2"/>
      <c r="N11951"/>
      <c r="O11951"/>
      <c r="U11951"/>
      <c r="V11951"/>
    </row>
    <row r="11952" spans="6:22" x14ac:dyDescent="0.2">
      <c r="F11952"/>
      <c r="M11952" s="2"/>
      <c r="N11952"/>
      <c r="O11952"/>
      <c r="U11952"/>
      <c r="V11952"/>
    </row>
    <row r="11953" spans="3:22" x14ac:dyDescent="0.2">
      <c r="M11953" s="2"/>
    </row>
    <row r="11954" spans="3:22" x14ac:dyDescent="0.2">
      <c r="M11954" s="2"/>
    </row>
    <row r="11955" spans="3:22" x14ac:dyDescent="0.2">
      <c r="M11955" s="2"/>
    </row>
    <row r="11956" spans="3:22" x14ac:dyDescent="0.2">
      <c r="M11956" s="2"/>
    </row>
    <row r="11957" spans="3:22" x14ac:dyDescent="0.2">
      <c r="M11957" s="2"/>
    </row>
    <row r="11958" spans="3:22" x14ac:dyDescent="0.2">
      <c r="M11958" s="2"/>
    </row>
    <row r="11959" spans="3:22" x14ac:dyDescent="0.2">
      <c r="M11959" s="2"/>
    </row>
    <row r="11960" spans="3:22" x14ac:dyDescent="0.2">
      <c r="M11960" s="2"/>
    </row>
    <row r="11961" spans="3:22" x14ac:dyDescent="0.2">
      <c r="M11961" s="2"/>
    </row>
    <row r="11962" spans="3:22" x14ac:dyDescent="0.2">
      <c r="M11962" s="2"/>
    </row>
    <row r="11963" spans="3:22" x14ac:dyDescent="0.2">
      <c r="M11963" s="2"/>
    </row>
    <row r="11964" spans="3:22" x14ac:dyDescent="0.2">
      <c r="M11964" s="2"/>
    </row>
    <row r="11965" spans="3:22" x14ac:dyDescent="0.2">
      <c r="M11965" s="2"/>
    </row>
    <row r="11966" spans="3:22" x14ac:dyDescent="0.2">
      <c r="M11966" s="2"/>
    </row>
    <row r="11967" spans="3:22" x14ac:dyDescent="0.2">
      <c r="M11967" s="2"/>
    </row>
    <row r="11968" spans="3:22" x14ac:dyDescent="0.2">
      <c r="C11968" s="9"/>
      <c r="F11968"/>
      <c r="M11968" s="2"/>
      <c r="N11968"/>
      <c r="O11968"/>
      <c r="U11968"/>
      <c r="V11968"/>
    </row>
    <row r="11969" spans="6:22" x14ac:dyDescent="0.2">
      <c r="M11969" s="2"/>
    </row>
    <row r="11970" spans="6:22" x14ac:dyDescent="0.2">
      <c r="F11970"/>
      <c r="M11970" s="2"/>
      <c r="N11970"/>
      <c r="O11970"/>
      <c r="U11970"/>
      <c r="V11970"/>
    </row>
    <row r="11971" spans="6:22" x14ac:dyDescent="0.2">
      <c r="M11971" s="2"/>
    </row>
    <row r="11972" spans="6:22" x14ac:dyDescent="0.2">
      <c r="M11972" s="2"/>
    </row>
    <row r="11973" spans="6:22" x14ac:dyDescent="0.2">
      <c r="M11973" s="2"/>
    </row>
    <row r="11974" spans="6:22" x14ac:dyDescent="0.2">
      <c r="M11974" s="2"/>
    </row>
    <row r="11975" spans="6:22" x14ac:dyDescent="0.2">
      <c r="M11975" s="2"/>
    </row>
    <row r="11976" spans="6:22" x14ac:dyDescent="0.2">
      <c r="M11976" s="2"/>
    </row>
    <row r="11977" spans="6:22" x14ac:dyDescent="0.2">
      <c r="M11977" s="2"/>
    </row>
    <row r="11978" spans="6:22" x14ac:dyDescent="0.2">
      <c r="M11978" s="2"/>
    </row>
    <row r="11979" spans="6:22" x14ac:dyDescent="0.2">
      <c r="M11979" s="2"/>
    </row>
    <row r="11980" spans="6:22" x14ac:dyDescent="0.2">
      <c r="F11980"/>
      <c r="M11980" s="2"/>
      <c r="N11980"/>
      <c r="O11980"/>
      <c r="U11980"/>
      <c r="V11980"/>
    </row>
    <row r="11981" spans="6:22" x14ac:dyDescent="0.2">
      <c r="F11981"/>
      <c r="M11981" s="2"/>
      <c r="N11981"/>
      <c r="O11981"/>
      <c r="U11981"/>
      <c r="V11981"/>
    </row>
    <row r="11982" spans="6:22" x14ac:dyDescent="0.2">
      <c r="F11982"/>
      <c r="M11982" s="2"/>
      <c r="N11982"/>
      <c r="O11982"/>
      <c r="U11982"/>
      <c r="V11982"/>
    </row>
    <row r="11983" spans="6:22" x14ac:dyDescent="0.2">
      <c r="M11983" s="2"/>
    </row>
    <row r="11984" spans="6:22" x14ac:dyDescent="0.2">
      <c r="M11984" s="2"/>
    </row>
    <row r="11985" spans="6:22" x14ac:dyDescent="0.2">
      <c r="M11985" s="2"/>
    </row>
    <row r="11986" spans="6:22" x14ac:dyDescent="0.2">
      <c r="M11986" s="2"/>
    </row>
    <row r="11987" spans="6:22" x14ac:dyDescent="0.2">
      <c r="M11987" s="2"/>
    </row>
    <row r="11988" spans="6:22" x14ac:dyDescent="0.2">
      <c r="M11988" s="2"/>
    </row>
    <row r="11989" spans="6:22" x14ac:dyDescent="0.2">
      <c r="M11989" s="2"/>
    </row>
    <row r="11990" spans="6:22" x14ac:dyDescent="0.2">
      <c r="M11990" s="2"/>
    </row>
    <row r="11991" spans="6:22" x14ac:dyDescent="0.2">
      <c r="M11991" s="2"/>
    </row>
    <row r="11992" spans="6:22" x14ac:dyDescent="0.2">
      <c r="M11992" s="2"/>
    </row>
    <row r="11993" spans="6:22" x14ac:dyDescent="0.2">
      <c r="F11993"/>
      <c r="M11993" s="2"/>
      <c r="N11993"/>
      <c r="O11993"/>
      <c r="U11993"/>
      <c r="V11993"/>
    </row>
    <row r="11994" spans="6:22" x14ac:dyDescent="0.2">
      <c r="M11994" s="2"/>
    </row>
    <row r="11995" spans="6:22" x14ac:dyDescent="0.2">
      <c r="F11995"/>
      <c r="M11995" s="2"/>
      <c r="N11995"/>
      <c r="O11995"/>
      <c r="U11995"/>
      <c r="V11995"/>
    </row>
    <row r="11996" spans="6:22" x14ac:dyDescent="0.2">
      <c r="M11996" s="2"/>
    </row>
    <row r="11997" spans="6:22" x14ac:dyDescent="0.2">
      <c r="M11997" s="2"/>
    </row>
    <row r="11998" spans="6:22" x14ac:dyDescent="0.2">
      <c r="M11998" s="2"/>
    </row>
    <row r="11999" spans="6:22" x14ac:dyDescent="0.2">
      <c r="M11999" s="2"/>
    </row>
    <row r="12000" spans="6:22" x14ac:dyDescent="0.2">
      <c r="M12000" s="2"/>
    </row>
    <row r="12001" spans="6:22" x14ac:dyDescent="0.2">
      <c r="F12001"/>
      <c r="M12001" s="2"/>
      <c r="N12001"/>
      <c r="O12001"/>
      <c r="U12001"/>
      <c r="V12001"/>
    </row>
    <row r="12002" spans="6:22" x14ac:dyDescent="0.2">
      <c r="M12002" s="2"/>
    </row>
    <row r="12003" spans="6:22" x14ac:dyDescent="0.2">
      <c r="M12003" s="2"/>
    </row>
    <row r="12004" spans="6:22" x14ac:dyDescent="0.2">
      <c r="M12004" s="2"/>
    </row>
    <row r="12005" spans="6:22" x14ac:dyDescent="0.2">
      <c r="M12005" s="2"/>
    </row>
    <row r="12006" spans="6:22" x14ac:dyDescent="0.2">
      <c r="M12006" s="2"/>
    </row>
    <row r="12007" spans="6:22" x14ac:dyDescent="0.2">
      <c r="M12007" s="2"/>
    </row>
    <row r="12008" spans="6:22" x14ac:dyDescent="0.2">
      <c r="M12008" s="2"/>
    </row>
    <row r="12009" spans="6:22" x14ac:dyDescent="0.2">
      <c r="M12009" s="2"/>
    </row>
    <row r="12010" spans="6:22" x14ac:dyDescent="0.2">
      <c r="M12010" s="2"/>
    </row>
    <row r="12011" spans="6:22" x14ac:dyDescent="0.2">
      <c r="M12011" s="2"/>
    </row>
    <row r="12012" spans="6:22" x14ac:dyDescent="0.2">
      <c r="M12012" s="2"/>
    </row>
    <row r="12013" spans="6:22" x14ac:dyDescent="0.2">
      <c r="M12013" s="2"/>
    </row>
    <row r="12014" spans="6:22" x14ac:dyDescent="0.2">
      <c r="M12014" s="2"/>
    </row>
    <row r="12015" spans="6:22" x14ac:dyDescent="0.2">
      <c r="M12015" s="2"/>
    </row>
    <row r="12016" spans="6:22" x14ac:dyDescent="0.2">
      <c r="M12016" s="2"/>
    </row>
    <row r="12017" spans="6:22" x14ac:dyDescent="0.2">
      <c r="M12017" s="2"/>
    </row>
    <row r="12018" spans="6:22" x14ac:dyDescent="0.2">
      <c r="F12018"/>
      <c r="M12018" s="2"/>
      <c r="N12018"/>
      <c r="O12018"/>
      <c r="U12018"/>
      <c r="V12018"/>
    </row>
    <row r="12019" spans="6:22" x14ac:dyDescent="0.2">
      <c r="M12019" s="2"/>
    </row>
    <row r="12020" spans="6:22" x14ac:dyDescent="0.2">
      <c r="M12020" s="2"/>
    </row>
    <row r="12021" spans="6:22" x14ac:dyDescent="0.2">
      <c r="M12021" s="2"/>
    </row>
    <row r="12022" spans="6:22" x14ac:dyDescent="0.2">
      <c r="M12022" s="2"/>
    </row>
    <row r="12023" spans="6:22" x14ac:dyDescent="0.2">
      <c r="M12023" s="2"/>
    </row>
    <row r="12024" spans="6:22" x14ac:dyDescent="0.2">
      <c r="M12024" s="2"/>
    </row>
    <row r="12025" spans="6:22" x14ac:dyDescent="0.2">
      <c r="F12025"/>
      <c r="M12025" s="2"/>
      <c r="N12025"/>
      <c r="O12025"/>
      <c r="U12025"/>
      <c r="V12025"/>
    </row>
    <row r="12026" spans="6:22" x14ac:dyDescent="0.2">
      <c r="F12026"/>
      <c r="M12026" s="2"/>
      <c r="N12026"/>
      <c r="O12026"/>
      <c r="U12026"/>
      <c r="V12026"/>
    </row>
    <row r="12027" spans="6:22" x14ac:dyDescent="0.2">
      <c r="F12027"/>
      <c r="M12027" s="2"/>
      <c r="N12027"/>
      <c r="O12027"/>
      <c r="U12027"/>
      <c r="V12027"/>
    </row>
    <row r="12028" spans="6:22" x14ac:dyDescent="0.2">
      <c r="F12028"/>
      <c r="M12028" s="2"/>
      <c r="N12028"/>
      <c r="O12028"/>
      <c r="U12028"/>
      <c r="V12028"/>
    </row>
    <row r="12029" spans="6:22" x14ac:dyDescent="0.2">
      <c r="F12029"/>
      <c r="M12029" s="2"/>
      <c r="N12029"/>
      <c r="O12029"/>
      <c r="U12029"/>
      <c r="V12029"/>
    </row>
    <row r="12030" spans="6:22" x14ac:dyDescent="0.2">
      <c r="M12030" s="2"/>
    </row>
    <row r="12031" spans="6:22" x14ac:dyDescent="0.2">
      <c r="M12031" s="2"/>
    </row>
    <row r="12032" spans="6:22" x14ac:dyDescent="0.2">
      <c r="M12032" s="2"/>
    </row>
    <row r="12033" spans="6:22" x14ac:dyDescent="0.2">
      <c r="M12033" s="2"/>
    </row>
    <row r="12034" spans="6:22" x14ac:dyDescent="0.2">
      <c r="M12034" s="2"/>
    </row>
    <row r="12035" spans="6:22" x14ac:dyDescent="0.2">
      <c r="M12035" s="2"/>
    </row>
    <row r="12036" spans="6:22" x14ac:dyDescent="0.2">
      <c r="M12036" s="2"/>
    </row>
    <row r="12037" spans="6:22" x14ac:dyDescent="0.2">
      <c r="M12037" s="2"/>
    </row>
    <row r="12038" spans="6:22" x14ac:dyDescent="0.2">
      <c r="M12038" s="2"/>
    </row>
    <row r="12039" spans="6:22" x14ac:dyDescent="0.2">
      <c r="M12039" s="2"/>
    </row>
    <row r="12040" spans="6:22" x14ac:dyDescent="0.2">
      <c r="M12040" s="2"/>
    </row>
    <row r="12041" spans="6:22" x14ac:dyDescent="0.2">
      <c r="M12041" s="2"/>
    </row>
    <row r="12042" spans="6:22" x14ac:dyDescent="0.2">
      <c r="M12042" s="2"/>
    </row>
    <row r="12043" spans="6:22" x14ac:dyDescent="0.2">
      <c r="M12043" s="2"/>
    </row>
    <row r="12044" spans="6:22" x14ac:dyDescent="0.2">
      <c r="F12044"/>
      <c r="M12044" s="2"/>
      <c r="N12044"/>
      <c r="O12044"/>
      <c r="U12044"/>
      <c r="V12044"/>
    </row>
    <row r="12045" spans="6:22" x14ac:dyDescent="0.2">
      <c r="M12045" s="2"/>
    </row>
    <row r="12046" spans="6:22" x14ac:dyDescent="0.2">
      <c r="M12046" s="2"/>
    </row>
    <row r="12047" spans="6:22" x14ac:dyDescent="0.2">
      <c r="F12047"/>
      <c r="M12047" s="2"/>
      <c r="N12047"/>
      <c r="O12047"/>
      <c r="U12047"/>
      <c r="V12047"/>
    </row>
    <row r="12048" spans="6:22" x14ac:dyDescent="0.2">
      <c r="F12048"/>
      <c r="M12048" s="2"/>
      <c r="N12048"/>
      <c r="O12048"/>
      <c r="U12048"/>
      <c r="V12048"/>
    </row>
    <row r="12049" spans="6:22" x14ac:dyDescent="0.2">
      <c r="F12049"/>
      <c r="M12049" s="2"/>
      <c r="N12049"/>
      <c r="O12049"/>
      <c r="U12049"/>
      <c r="V12049"/>
    </row>
    <row r="12050" spans="6:22" x14ac:dyDescent="0.2">
      <c r="F12050"/>
      <c r="M12050" s="2"/>
      <c r="N12050"/>
      <c r="O12050"/>
      <c r="U12050"/>
      <c r="V12050"/>
    </row>
    <row r="12051" spans="6:22" x14ac:dyDescent="0.2">
      <c r="F12051"/>
      <c r="M12051" s="2"/>
      <c r="N12051"/>
      <c r="O12051"/>
      <c r="U12051"/>
      <c r="V12051"/>
    </row>
    <row r="12052" spans="6:22" x14ac:dyDescent="0.2">
      <c r="M12052" s="2"/>
    </row>
    <row r="12053" spans="6:22" x14ac:dyDescent="0.2">
      <c r="M12053" s="2"/>
    </row>
    <row r="12054" spans="6:22" x14ac:dyDescent="0.2">
      <c r="M12054" s="2"/>
    </row>
    <row r="12055" spans="6:22" x14ac:dyDescent="0.2">
      <c r="M12055" s="2"/>
    </row>
    <row r="12056" spans="6:22" x14ac:dyDescent="0.2">
      <c r="M12056" s="2"/>
    </row>
    <row r="12057" spans="6:22" x14ac:dyDescent="0.2">
      <c r="M12057" s="2"/>
    </row>
    <row r="12058" spans="6:22" x14ac:dyDescent="0.2">
      <c r="M12058" s="2"/>
    </row>
    <row r="12059" spans="6:22" x14ac:dyDescent="0.2">
      <c r="M12059" s="2"/>
    </row>
    <row r="12060" spans="6:22" x14ac:dyDescent="0.2">
      <c r="M12060" s="2"/>
    </row>
    <row r="12061" spans="6:22" x14ac:dyDescent="0.2">
      <c r="M12061" s="2"/>
    </row>
    <row r="12062" spans="6:22" x14ac:dyDescent="0.2">
      <c r="M12062" s="2"/>
    </row>
    <row r="12063" spans="6:22" x14ac:dyDescent="0.2">
      <c r="F12063"/>
      <c r="M12063" s="2"/>
      <c r="N12063"/>
      <c r="O12063"/>
      <c r="U12063"/>
      <c r="V12063"/>
    </row>
    <row r="12064" spans="6:22" x14ac:dyDescent="0.2">
      <c r="M12064" s="2"/>
    </row>
    <row r="12065" spans="6:22" x14ac:dyDescent="0.2">
      <c r="M12065" s="2"/>
    </row>
    <row r="12066" spans="6:22" x14ac:dyDescent="0.2">
      <c r="M12066" s="2"/>
    </row>
    <row r="12067" spans="6:22" x14ac:dyDescent="0.2">
      <c r="M12067" s="2"/>
    </row>
    <row r="12068" spans="6:22" x14ac:dyDescent="0.2">
      <c r="M12068" s="2"/>
    </row>
    <row r="12069" spans="6:22" x14ac:dyDescent="0.2">
      <c r="F12069"/>
      <c r="M12069" s="2"/>
      <c r="N12069"/>
      <c r="O12069"/>
      <c r="U12069"/>
      <c r="V12069"/>
    </row>
    <row r="12070" spans="6:22" x14ac:dyDescent="0.2">
      <c r="F12070"/>
      <c r="M12070" s="2"/>
      <c r="N12070"/>
      <c r="O12070"/>
      <c r="U12070"/>
      <c r="V12070"/>
    </row>
    <row r="12071" spans="6:22" x14ac:dyDescent="0.2">
      <c r="F12071"/>
      <c r="M12071" s="2"/>
      <c r="N12071"/>
      <c r="O12071"/>
      <c r="U12071"/>
      <c r="V12071"/>
    </row>
    <row r="12072" spans="6:22" x14ac:dyDescent="0.2">
      <c r="F12072"/>
      <c r="M12072" s="2"/>
      <c r="N12072"/>
      <c r="O12072"/>
      <c r="U12072"/>
      <c r="V12072"/>
    </row>
    <row r="12073" spans="6:22" x14ac:dyDescent="0.2">
      <c r="F12073"/>
      <c r="M12073" s="2"/>
      <c r="N12073"/>
      <c r="O12073"/>
      <c r="U12073"/>
      <c r="V12073"/>
    </row>
    <row r="12074" spans="6:22" x14ac:dyDescent="0.2">
      <c r="F12074"/>
      <c r="M12074" s="2"/>
      <c r="N12074"/>
      <c r="O12074"/>
      <c r="U12074"/>
      <c r="V12074"/>
    </row>
    <row r="12075" spans="6:22" x14ac:dyDescent="0.2">
      <c r="M12075" s="2"/>
    </row>
    <row r="12076" spans="6:22" x14ac:dyDescent="0.2">
      <c r="M12076" s="2"/>
    </row>
    <row r="12077" spans="6:22" x14ac:dyDescent="0.2">
      <c r="M12077" s="2"/>
    </row>
    <row r="12078" spans="6:22" x14ac:dyDescent="0.2">
      <c r="M12078" s="2"/>
    </row>
    <row r="12079" spans="6:22" x14ac:dyDescent="0.2">
      <c r="M12079" s="2"/>
    </row>
    <row r="12080" spans="6:22" x14ac:dyDescent="0.2">
      <c r="M12080" s="2"/>
    </row>
    <row r="12081" spans="6:22" x14ac:dyDescent="0.2">
      <c r="M12081" s="2"/>
    </row>
    <row r="12082" spans="6:22" x14ac:dyDescent="0.2">
      <c r="M12082" s="2"/>
    </row>
    <row r="12083" spans="6:22" x14ac:dyDescent="0.2">
      <c r="M12083" s="2"/>
    </row>
    <row r="12084" spans="6:22" x14ac:dyDescent="0.2">
      <c r="M12084" s="2"/>
    </row>
    <row r="12085" spans="6:22" x14ac:dyDescent="0.2">
      <c r="M12085" s="2"/>
    </row>
    <row r="12086" spans="6:22" x14ac:dyDescent="0.2">
      <c r="F12086"/>
      <c r="M12086" s="2"/>
      <c r="N12086"/>
      <c r="O12086"/>
      <c r="U12086"/>
      <c r="V12086"/>
    </row>
    <row r="12087" spans="6:22" x14ac:dyDescent="0.2">
      <c r="M12087" s="2"/>
    </row>
    <row r="12088" spans="6:22" x14ac:dyDescent="0.2">
      <c r="M12088" s="2"/>
    </row>
    <row r="12089" spans="6:22" x14ac:dyDescent="0.2">
      <c r="M12089" s="2"/>
    </row>
    <row r="12090" spans="6:22" x14ac:dyDescent="0.2">
      <c r="M12090" s="2"/>
    </row>
    <row r="12091" spans="6:22" x14ac:dyDescent="0.2">
      <c r="M12091" s="2"/>
    </row>
    <row r="12092" spans="6:22" x14ac:dyDescent="0.2">
      <c r="M12092" s="2"/>
    </row>
    <row r="12093" spans="6:22" x14ac:dyDescent="0.2">
      <c r="M12093" s="2"/>
    </row>
    <row r="12094" spans="6:22" x14ac:dyDescent="0.2">
      <c r="M12094" s="2"/>
    </row>
    <row r="12095" spans="6:22" x14ac:dyDescent="0.2">
      <c r="M12095" s="2"/>
    </row>
    <row r="12096" spans="6:22" x14ac:dyDescent="0.2">
      <c r="M12096" s="2"/>
    </row>
    <row r="12097" spans="6:22" x14ac:dyDescent="0.2">
      <c r="M12097" s="2"/>
    </row>
    <row r="12098" spans="6:22" x14ac:dyDescent="0.2">
      <c r="M12098" s="2"/>
    </row>
    <row r="12099" spans="6:22" x14ac:dyDescent="0.2">
      <c r="M12099" s="2"/>
    </row>
    <row r="12100" spans="6:22" x14ac:dyDescent="0.2">
      <c r="M12100" s="2"/>
    </row>
    <row r="12101" spans="6:22" x14ac:dyDescent="0.2">
      <c r="F12101"/>
      <c r="M12101" s="2"/>
      <c r="N12101"/>
      <c r="O12101"/>
      <c r="U12101"/>
      <c r="V12101"/>
    </row>
    <row r="12102" spans="6:22" x14ac:dyDescent="0.2">
      <c r="F12102"/>
      <c r="M12102" s="2"/>
      <c r="N12102"/>
      <c r="O12102"/>
      <c r="U12102"/>
      <c r="V12102"/>
    </row>
    <row r="12103" spans="6:22" x14ac:dyDescent="0.2">
      <c r="M12103" s="2"/>
    </row>
    <row r="12104" spans="6:22" x14ac:dyDescent="0.2">
      <c r="M12104" s="2"/>
    </row>
    <row r="12105" spans="6:22" x14ac:dyDescent="0.2">
      <c r="M12105" s="2"/>
    </row>
    <row r="12106" spans="6:22" x14ac:dyDescent="0.2">
      <c r="M12106" s="2"/>
    </row>
    <row r="12107" spans="6:22" x14ac:dyDescent="0.2">
      <c r="M12107" s="2"/>
    </row>
    <row r="12108" spans="6:22" x14ac:dyDescent="0.2">
      <c r="M12108" s="2"/>
    </row>
    <row r="12109" spans="6:22" x14ac:dyDescent="0.2">
      <c r="M12109" s="2"/>
    </row>
    <row r="12110" spans="6:22" x14ac:dyDescent="0.2">
      <c r="M12110" s="2"/>
    </row>
    <row r="12111" spans="6:22" x14ac:dyDescent="0.2">
      <c r="M12111" s="2"/>
    </row>
    <row r="12112" spans="6:22" x14ac:dyDescent="0.2">
      <c r="M12112" s="2"/>
    </row>
    <row r="12113" spans="6:22" x14ac:dyDescent="0.2">
      <c r="M12113" s="2"/>
    </row>
    <row r="12114" spans="6:22" x14ac:dyDescent="0.2">
      <c r="F12114"/>
      <c r="M12114" s="2"/>
      <c r="N12114"/>
      <c r="O12114"/>
      <c r="U12114"/>
      <c r="V12114"/>
    </row>
    <row r="12115" spans="6:22" x14ac:dyDescent="0.2">
      <c r="M12115" s="2"/>
    </row>
    <row r="12116" spans="6:22" x14ac:dyDescent="0.2">
      <c r="M12116" s="2"/>
    </row>
    <row r="12117" spans="6:22" x14ac:dyDescent="0.2">
      <c r="M12117" s="2"/>
    </row>
    <row r="12118" spans="6:22" x14ac:dyDescent="0.2">
      <c r="M12118" s="2"/>
    </row>
    <row r="12119" spans="6:22" x14ac:dyDescent="0.2">
      <c r="M12119" s="2"/>
    </row>
    <row r="12120" spans="6:22" x14ac:dyDescent="0.2">
      <c r="M12120" s="2"/>
    </row>
    <row r="12121" spans="6:22" x14ac:dyDescent="0.2">
      <c r="M12121" s="2"/>
    </row>
    <row r="12122" spans="6:22" x14ac:dyDescent="0.2">
      <c r="M12122" s="2"/>
    </row>
    <row r="12123" spans="6:22" x14ac:dyDescent="0.2">
      <c r="M12123" s="2"/>
    </row>
    <row r="12124" spans="6:22" x14ac:dyDescent="0.2">
      <c r="M12124" s="2"/>
    </row>
    <row r="12125" spans="6:22" x14ac:dyDescent="0.2">
      <c r="M12125" s="2"/>
    </row>
    <row r="12126" spans="6:22" x14ac:dyDescent="0.2">
      <c r="M12126" s="2"/>
    </row>
    <row r="12127" spans="6:22" x14ac:dyDescent="0.2">
      <c r="M12127" s="2"/>
    </row>
    <row r="12128" spans="6:22" x14ac:dyDescent="0.2">
      <c r="M12128" s="2"/>
    </row>
    <row r="12129" spans="6:22" x14ac:dyDescent="0.2">
      <c r="M12129" s="2"/>
    </row>
    <row r="12130" spans="6:22" x14ac:dyDescent="0.2">
      <c r="F12130"/>
      <c r="M12130" s="2"/>
      <c r="N12130"/>
      <c r="O12130"/>
      <c r="U12130"/>
      <c r="V12130"/>
    </row>
    <row r="12131" spans="6:22" x14ac:dyDescent="0.2">
      <c r="F12131"/>
      <c r="M12131" s="2"/>
      <c r="N12131"/>
      <c r="O12131"/>
      <c r="U12131"/>
      <c r="V12131"/>
    </row>
    <row r="12132" spans="6:22" x14ac:dyDescent="0.2">
      <c r="F12132"/>
      <c r="M12132" s="2"/>
      <c r="N12132"/>
      <c r="O12132"/>
      <c r="U12132"/>
      <c r="V12132"/>
    </row>
    <row r="12133" spans="6:22" x14ac:dyDescent="0.2">
      <c r="F12133"/>
      <c r="M12133" s="2"/>
      <c r="N12133"/>
      <c r="O12133"/>
      <c r="U12133"/>
      <c r="V12133"/>
    </row>
    <row r="12134" spans="6:22" x14ac:dyDescent="0.2">
      <c r="F12134"/>
      <c r="M12134" s="2"/>
      <c r="N12134"/>
      <c r="O12134"/>
      <c r="U12134"/>
      <c r="V12134"/>
    </row>
    <row r="12135" spans="6:22" x14ac:dyDescent="0.2">
      <c r="M12135" s="2"/>
    </row>
    <row r="12136" spans="6:22" x14ac:dyDescent="0.2">
      <c r="M12136" s="2"/>
    </row>
    <row r="12137" spans="6:22" x14ac:dyDescent="0.2">
      <c r="M12137" s="2"/>
    </row>
    <row r="12138" spans="6:22" x14ac:dyDescent="0.2">
      <c r="M12138" s="2"/>
    </row>
    <row r="12139" spans="6:22" x14ac:dyDescent="0.2">
      <c r="M12139" s="2"/>
    </row>
    <row r="12140" spans="6:22" x14ac:dyDescent="0.2">
      <c r="M12140" s="2"/>
    </row>
    <row r="12141" spans="6:22" x14ac:dyDescent="0.2">
      <c r="M12141" s="2"/>
    </row>
    <row r="12142" spans="6:22" x14ac:dyDescent="0.2">
      <c r="M12142" s="2"/>
    </row>
    <row r="12143" spans="6:22" x14ac:dyDescent="0.2">
      <c r="M12143" s="2"/>
    </row>
    <row r="12144" spans="6:22" x14ac:dyDescent="0.2">
      <c r="M12144" s="2"/>
    </row>
    <row r="12145" spans="6:22" x14ac:dyDescent="0.2">
      <c r="M12145" s="2"/>
    </row>
    <row r="12146" spans="6:22" x14ac:dyDescent="0.2">
      <c r="F12146"/>
      <c r="M12146" s="2"/>
      <c r="N12146"/>
      <c r="O12146"/>
      <c r="U12146"/>
      <c r="V12146"/>
    </row>
    <row r="12147" spans="6:22" x14ac:dyDescent="0.2">
      <c r="M12147" s="2"/>
    </row>
    <row r="12148" spans="6:22" x14ac:dyDescent="0.2">
      <c r="M12148" s="2"/>
    </row>
    <row r="12149" spans="6:22" x14ac:dyDescent="0.2">
      <c r="M12149" s="2"/>
    </row>
    <row r="12150" spans="6:22" x14ac:dyDescent="0.2">
      <c r="M12150" s="2"/>
    </row>
    <row r="12151" spans="6:22" x14ac:dyDescent="0.2">
      <c r="M12151" s="2"/>
    </row>
    <row r="12152" spans="6:22" x14ac:dyDescent="0.2">
      <c r="M12152" s="2"/>
    </row>
    <row r="12153" spans="6:22" x14ac:dyDescent="0.2">
      <c r="M12153" s="2"/>
    </row>
    <row r="12154" spans="6:22" x14ac:dyDescent="0.2">
      <c r="M12154" s="2"/>
    </row>
    <row r="12155" spans="6:22" x14ac:dyDescent="0.2">
      <c r="M12155" s="2"/>
    </row>
    <row r="12156" spans="6:22" x14ac:dyDescent="0.2">
      <c r="M12156" s="2"/>
    </row>
    <row r="12157" spans="6:22" x14ac:dyDescent="0.2">
      <c r="M12157" s="2"/>
    </row>
    <row r="12158" spans="6:22" x14ac:dyDescent="0.2">
      <c r="M12158" s="2"/>
    </row>
    <row r="12159" spans="6:22" x14ac:dyDescent="0.2">
      <c r="M12159" s="2"/>
    </row>
    <row r="12160" spans="6:22" x14ac:dyDescent="0.2">
      <c r="M12160" s="2"/>
    </row>
    <row r="12161" spans="6:22" x14ac:dyDescent="0.2">
      <c r="F12161"/>
      <c r="M12161" s="2"/>
      <c r="N12161"/>
      <c r="O12161"/>
      <c r="U12161"/>
      <c r="V12161"/>
    </row>
    <row r="12162" spans="6:22" x14ac:dyDescent="0.2">
      <c r="F12162"/>
      <c r="M12162" s="2"/>
      <c r="N12162"/>
      <c r="O12162"/>
      <c r="U12162"/>
      <c r="V12162"/>
    </row>
    <row r="12163" spans="6:22" x14ac:dyDescent="0.2">
      <c r="M12163" s="2"/>
    </row>
    <row r="12164" spans="6:22" x14ac:dyDescent="0.2">
      <c r="M12164" s="2"/>
    </row>
    <row r="12165" spans="6:22" x14ac:dyDescent="0.2">
      <c r="M12165" s="2"/>
    </row>
    <row r="12166" spans="6:22" x14ac:dyDescent="0.2">
      <c r="M12166" s="2"/>
    </row>
    <row r="12167" spans="6:22" x14ac:dyDescent="0.2">
      <c r="M12167" s="2"/>
    </row>
    <row r="12168" spans="6:22" x14ac:dyDescent="0.2">
      <c r="M12168" s="2"/>
    </row>
    <row r="12169" spans="6:22" x14ac:dyDescent="0.2">
      <c r="M12169" s="2"/>
    </row>
    <row r="12170" spans="6:22" x14ac:dyDescent="0.2">
      <c r="M12170" s="2"/>
    </row>
    <row r="12171" spans="6:22" x14ac:dyDescent="0.2">
      <c r="M12171" s="2"/>
    </row>
    <row r="12172" spans="6:22" x14ac:dyDescent="0.2">
      <c r="M12172" s="2"/>
    </row>
    <row r="12173" spans="6:22" x14ac:dyDescent="0.2">
      <c r="M12173" s="2"/>
    </row>
    <row r="12174" spans="6:22" x14ac:dyDescent="0.2">
      <c r="M12174" s="2"/>
    </row>
    <row r="12175" spans="6:22" x14ac:dyDescent="0.2">
      <c r="M12175" s="2"/>
    </row>
    <row r="12176" spans="6:22" x14ac:dyDescent="0.2">
      <c r="M12176" s="2"/>
    </row>
    <row r="12177" spans="6:22" x14ac:dyDescent="0.2">
      <c r="M12177" s="2"/>
    </row>
    <row r="12178" spans="6:22" x14ac:dyDescent="0.2">
      <c r="F12178"/>
      <c r="M12178" s="2"/>
      <c r="N12178"/>
      <c r="O12178"/>
      <c r="U12178"/>
      <c r="V12178"/>
    </row>
    <row r="12179" spans="6:22" x14ac:dyDescent="0.2">
      <c r="F12179"/>
      <c r="M12179" s="2"/>
      <c r="N12179"/>
      <c r="O12179"/>
      <c r="U12179"/>
      <c r="V12179"/>
    </row>
    <row r="12180" spans="6:22" x14ac:dyDescent="0.2">
      <c r="F12180"/>
      <c r="M12180" s="2"/>
      <c r="N12180"/>
      <c r="O12180"/>
      <c r="U12180"/>
      <c r="V12180"/>
    </row>
    <row r="12181" spans="6:22" x14ac:dyDescent="0.2">
      <c r="F12181"/>
      <c r="M12181" s="2"/>
      <c r="N12181"/>
      <c r="O12181"/>
      <c r="U12181"/>
      <c r="V12181"/>
    </row>
    <row r="12182" spans="6:22" x14ac:dyDescent="0.2">
      <c r="M12182" s="2"/>
    </row>
    <row r="12183" spans="6:22" x14ac:dyDescent="0.2">
      <c r="M12183" s="2"/>
    </row>
    <row r="12184" spans="6:22" x14ac:dyDescent="0.2">
      <c r="F12184"/>
      <c r="M12184" s="2"/>
      <c r="N12184"/>
      <c r="O12184"/>
      <c r="U12184"/>
      <c r="V12184"/>
    </row>
    <row r="12185" spans="6:22" x14ac:dyDescent="0.2">
      <c r="F12185"/>
      <c r="M12185" s="2"/>
      <c r="N12185"/>
      <c r="O12185"/>
      <c r="U12185"/>
      <c r="V12185"/>
    </row>
    <row r="12186" spans="6:22" x14ac:dyDescent="0.2">
      <c r="F12186"/>
      <c r="M12186" s="2"/>
      <c r="N12186"/>
      <c r="O12186"/>
      <c r="U12186"/>
      <c r="V12186"/>
    </row>
    <row r="12187" spans="6:22" x14ac:dyDescent="0.2">
      <c r="F12187"/>
      <c r="M12187" s="2"/>
      <c r="N12187"/>
      <c r="O12187"/>
      <c r="U12187"/>
      <c r="V12187"/>
    </row>
    <row r="12188" spans="6:22" x14ac:dyDescent="0.2">
      <c r="M12188" s="2"/>
    </row>
    <row r="12189" spans="6:22" x14ac:dyDescent="0.2">
      <c r="M12189" s="2"/>
    </row>
    <row r="12190" spans="6:22" x14ac:dyDescent="0.2">
      <c r="F12190"/>
      <c r="M12190" s="2"/>
      <c r="N12190"/>
      <c r="O12190"/>
      <c r="U12190"/>
      <c r="V12190"/>
    </row>
    <row r="12191" spans="6:22" x14ac:dyDescent="0.2">
      <c r="F12191"/>
      <c r="M12191" s="2"/>
      <c r="N12191"/>
      <c r="O12191"/>
      <c r="U12191"/>
      <c r="V12191"/>
    </row>
    <row r="12192" spans="6:22" x14ac:dyDescent="0.2">
      <c r="F12192"/>
      <c r="M12192" s="2"/>
      <c r="N12192"/>
      <c r="O12192"/>
      <c r="U12192"/>
      <c r="V12192"/>
    </row>
    <row r="12193" spans="6:22" x14ac:dyDescent="0.2">
      <c r="M12193" s="2"/>
    </row>
    <row r="12194" spans="6:22" x14ac:dyDescent="0.2">
      <c r="M12194" s="2"/>
    </row>
    <row r="12195" spans="6:22" x14ac:dyDescent="0.2">
      <c r="M12195" s="2"/>
    </row>
    <row r="12196" spans="6:22" x14ac:dyDescent="0.2">
      <c r="M12196" s="2"/>
    </row>
    <row r="12197" spans="6:22" x14ac:dyDescent="0.2">
      <c r="M12197" s="2"/>
    </row>
    <row r="12198" spans="6:22" x14ac:dyDescent="0.2">
      <c r="M12198" s="2"/>
    </row>
    <row r="12199" spans="6:22" x14ac:dyDescent="0.2">
      <c r="M12199" s="2"/>
    </row>
    <row r="12200" spans="6:22" x14ac:dyDescent="0.2">
      <c r="M12200" s="2"/>
    </row>
    <row r="12201" spans="6:22" x14ac:dyDescent="0.2">
      <c r="M12201" s="2"/>
    </row>
    <row r="12202" spans="6:22" x14ac:dyDescent="0.2">
      <c r="M12202" s="2"/>
    </row>
    <row r="12203" spans="6:22" x14ac:dyDescent="0.2">
      <c r="M12203" s="2"/>
    </row>
    <row r="12204" spans="6:22" x14ac:dyDescent="0.2">
      <c r="M12204" s="2"/>
    </row>
    <row r="12205" spans="6:22" x14ac:dyDescent="0.2">
      <c r="M12205" s="2"/>
    </row>
    <row r="12206" spans="6:22" x14ac:dyDescent="0.2">
      <c r="M12206" s="2"/>
    </row>
    <row r="12207" spans="6:22" x14ac:dyDescent="0.2">
      <c r="M12207" s="2"/>
    </row>
    <row r="12208" spans="6:22" x14ac:dyDescent="0.2">
      <c r="F12208"/>
      <c r="M12208" s="2"/>
      <c r="N12208"/>
      <c r="O12208"/>
      <c r="U12208"/>
      <c r="V12208"/>
    </row>
    <row r="12209" spans="6:22" x14ac:dyDescent="0.2">
      <c r="M12209" s="2"/>
    </row>
    <row r="12210" spans="6:22" x14ac:dyDescent="0.2">
      <c r="M12210" s="2"/>
    </row>
    <row r="12211" spans="6:22" x14ac:dyDescent="0.2">
      <c r="M12211" s="2"/>
    </row>
    <row r="12212" spans="6:22" x14ac:dyDescent="0.2">
      <c r="M12212" s="2"/>
    </row>
    <row r="12213" spans="6:22" x14ac:dyDescent="0.2">
      <c r="F12213"/>
      <c r="M12213" s="2"/>
      <c r="N12213"/>
      <c r="O12213"/>
      <c r="U12213"/>
      <c r="V12213"/>
    </row>
    <row r="12214" spans="6:22" x14ac:dyDescent="0.2">
      <c r="F12214"/>
      <c r="M12214" s="2"/>
      <c r="N12214"/>
      <c r="O12214"/>
      <c r="U12214"/>
      <c r="V12214"/>
    </row>
    <row r="12215" spans="6:22" x14ac:dyDescent="0.2">
      <c r="F12215"/>
      <c r="M12215" s="2"/>
      <c r="N12215"/>
      <c r="O12215"/>
      <c r="U12215"/>
      <c r="V12215"/>
    </row>
    <row r="12216" spans="6:22" x14ac:dyDescent="0.2">
      <c r="F12216"/>
      <c r="M12216" s="2"/>
      <c r="N12216"/>
      <c r="O12216"/>
      <c r="U12216"/>
      <c r="V12216"/>
    </row>
    <row r="12217" spans="6:22" x14ac:dyDescent="0.2">
      <c r="F12217"/>
      <c r="M12217" s="2"/>
      <c r="N12217"/>
      <c r="O12217"/>
      <c r="U12217"/>
      <c r="V12217"/>
    </row>
    <row r="12218" spans="6:22" x14ac:dyDescent="0.2">
      <c r="F12218"/>
      <c r="M12218" s="2"/>
      <c r="N12218"/>
      <c r="O12218"/>
      <c r="U12218"/>
      <c r="V12218"/>
    </row>
    <row r="12219" spans="6:22" x14ac:dyDescent="0.2">
      <c r="M12219" s="2"/>
    </row>
    <row r="12220" spans="6:22" x14ac:dyDescent="0.2">
      <c r="F12220"/>
      <c r="M12220" s="2"/>
      <c r="N12220"/>
      <c r="O12220"/>
      <c r="U12220"/>
      <c r="V12220"/>
    </row>
    <row r="12221" spans="6:22" x14ac:dyDescent="0.2">
      <c r="F12221"/>
      <c r="M12221" s="2"/>
      <c r="N12221"/>
      <c r="O12221"/>
      <c r="U12221"/>
      <c r="V12221"/>
    </row>
    <row r="12222" spans="6:22" x14ac:dyDescent="0.2">
      <c r="F12222"/>
      <c r="M12222" s="2"/>
      <c r="N12222"/>
      <c r="O12222"/>
      <c r="U12222"/>
      <c r="V12222"/>
    </row>
    <row r="12223" spans="6:22" x14ac:dyDescent="0.2">
      <c r="F12223"/>
      <c r="M12223" s="2"/>
      <c r="N12223"/>
      <c r="O12223"/>
      <c r="U12223"/>
      <c r="V12223"/>
    </row>
    <row r="12224" spans="6:22" x14ac:dyDescent="0.2">
      <c r="M12224" s="2"/>
    </row>
    <row r="12225" spans="6:22" x14ac:dyDescent="0.2">
      <c r="F12225"/>
      <c r="M12225" s="2"/>
      <c r="N12225"/>
      <c r="O12225"/>
      <c r="U12225"/>
      <c r="V12225"/>
    </row>
    <row r="12226" spans="6:22" x14ac:dyDescent="0.2">
      <c r="M12226" s="2"/>
    </row>
    <row r="12227" spans="6:22" x14ac:dyDescent="0.2">
      <c r="M12227" s="2"/>
    </row>
    <row r="12228" spans="6:22" x14ac:dyDescent="0.2">
      <c r="F12228"/>
      <c r="M12228" s="2"/>
      <c r="N12228"/>
      <c r="O12228"/>
      <c r="U12228"/>
      <c r="V12228"/>
    </row>
    <row r="12229" spans="6:22" x14ac:dyDescent="0.2">
      <c r="F12229"/>
      <c r="M12229" s="2"/>
      <c r="N12229"/>
      <c r="O12229"/>
      <c r="U12229"/>
      <c r="V12229"/>
    </row>
    <row r="12230" spans="6:22" x14ac:dyDescent="0.2">
      <c r="F12230"/>
      <c r="M12230" s="2"/>
      <c r="N12230"/>
      <c r="O12230"/>
      <c r="U12230"/>
      <c r="V12230"/>
    </row>
    <row r="12231" spans="6:22" x14ac:dyDescent="0.2">
      <c r="M12231" s="2"/>
    </row>
    <row r="12232" spans="6:22" x14ac:dyDescent="0.2">
      <c r="F12232"/>
      <c r="M12232" s="2"/>
      <c r="N12232"/>
      <c r="O12232"/>
      <c r="U12232"/>
      <c r="V12232"/>
    </row>
    <row r="12233" spans="6:22" x14ac:dyDescent="0.2">
      <c r="F12233"/>
      <c r="M12233" s="2"/>
      <c r="N12233"/>
      <c r="O12233"/>
      <c r="U12233"/>
      <c r="V12233"/>
    </row>
    <row r="12234" spans="6:22" x14ac:dyDescent="0.2">
      <c r="F12234"/>
      <c r="M12234" s="2"/>
      <c r="N12234"/>
      <c r="O12234"/>
      <c r="U12234"/>
      <c r="V12234"/>
    </row>
    <row r="12235" spans="6:22" x14ac:dyDescent="0.2">
      <c r="F12235"/>
      <c r="M12235" s="2"/>
      <c r="N12235"/>
      <c r="O12235"/>
      <c r="U12235"/>
      <c r="V12235"/>
    </row>
    <row r="12236" spans="6:22" x14ac:dyDescent="0.2">
      <c r="M12236" s="2"/>
    </row>
    <row r="12237" spans="6:22" x14ac:dyDescent="0.2">
      <c r="F12237"/>
      <c r="M12237" s="2"/>
      <c r="N12237"/>
      <c r="O12237"/>
      <c r="U12237"/>
      <c r="V12237"/>
    </row>
    <row r="12238" spans="6:22" x14ac:dyDescent="0.2">
      <c r="M12238" s="2"/>
    </row>
    <row r="12239" spans="6:22" x14ac:dyDescent="0.2">
      <c r="M12239" s="2"/>
    </row>
    <row r="12240" spans="6:22" x14ac:dyDescent="0.2">
      <c r="F12240"/>
      <c r="M12240" s="2"/>
      <c r="N12240"/>
      <c r="O12240"/>
      <c r="U12240"/>
      <c r="V12240"/>
    </row>
    <row r="12241" spans="6:22" x14ac:dyDescent="0.2">
      <c r="F12241"/>
      <c r="M12241" s="2"/>
      <c r="N12241"/>
      <c r="O12241"/>
      <c r="U12241"/>
      <c r="V12241"/>
    </row>
    <row r="12242" spans="6:22" x14ac:dyDescent="0.2">
      <c r="F12242"/>
      <c r="M12242" s="2"/>
      <c r="N12242"/>
      <c r="O12242"/>
      <c r="U12242"/>
      <c r="V12242"/>
    </row>
    <row r="12243" spans="6:22" x14ac:dyDescent="0.2">
      <c r="M12243" s="2"/>
    </row>
    <row r="12244" spans="6:22" x14ac:dyDescent="0.2">
      <c r="F12244"/>
      <c r="M12244" s="2"/>
      <c r="N12244"/>
      <c r="O12244"/>
      <c r="U12244"/>
      <c r="V12244"/>
    </row>
    <row r="12245" spans="6:22" x14ac:dyDescent="0.2">
      <c r="F12245"/>
      <c r="M12245" s="2"/>
      <c r="N12245"/>
      <c r="O12245"/>
      <c r="U12245"/>
      <c r="V12245"/>
    </row>
    <row r="12246" spans="6:22" x14ac:dyDescent="0.2">
      <c r="F12246"/>
      <c r="M12246" s="2"/>
      <c r="N12246"/>
      <c r="O12246"/>
      <c r="U12246"/>
      <c r="V12246"/>
    </row>
    <row r="12247" spans="6:22" x14ac:dyDescent="0.2">
      <c r="F12247"/>
      <c r="M12247" s="2"/>
      <c r="N12247"/>
      <c r="O12247"/>
      <c r="U12247"/>
      <c r="V12247"/>
    </row>
    <row r="12248" spans="6:22" x14ac:dyDescent="0.2">
      <c r="M12248" s="2"/>
    </row>
    <row r="12249" spans="6:22" x14ac:dyDescent="0.2">
      <c r="F12249"/>
      <c r="M12249" s="2"/>
      <c r="N12249"/>
      <c r="O12249"/>
      <c r="U12249"/>
      <c r="V12249"/>
    </row>
    <row r="12250" spans="6:22" x14ac:dyDescent="0.2">
      <c r="M12250" s="2"/>
    </row>
    <row r="12251" spans="6:22" x14ac:dyDescent="0.2">
      <c r="M12251" s="2"/>
    </row>
    <row r="12252" spans="6:22" x14ac:dyDescent="0.2">
      <c r="F12252"/>
      <c r="M12252" s="2"/>
      <c r="N12252"/>
      <c r="O12252"/>
      <c r="U12252"/>
      <c r="V12252"/>
    </row>
    <row r="12253" spans="6:22" x14ac:dyDescent="0.2">
      <c r="F12253"/>
      <c r="M12253" s="2"/>
      <c r="N12253"/>
      <c r="O12253"/>
      <c r="U12253"/>
      <c r="V12253"/>
    </row>
    <row r="12254" spans="6:22" x14ac:dyDescent="0.2">
      <c r="F12254"/>
      <c r="M12254" s="2"/>
      <c r="N12254"/>
      <c r="O12254"/>
      <c r="U12254"/>
      <c r="V12254"/>
    </row>
    <row r="12255" spans="6:22" x14ac:dyDescent="0.2">
      <c r="M12255" s="2"/>
    </row>
    <row r="12256" spans="6:22" x14ac:dyDescent="0.2">
      <c r="F12256"/>
      <c r="M12256" s="2"/>
      <c r="N12256"/>
      <c r="O12256"/>
      <c r="U12256"/>
      <c r="V12256"/>
    </row>
    <row r="12257" spans="6:22" x14ac:dyDescent="0.2">
      <c r="F12257"/>
      <c r="M12257" s="2"/>
      <c r="N12257"/>
      <c r="O12257"/>
      <c r="U12257"/>
      <c r="V12257"/>
    </row>
    <row r="12258" spans="6:22" x14ac:dyDescent="0.2">
      <c r="F12258"/>
      <c r="M12258" s="2"/>
      <c r="N12258"/>
      <c r="O12258"/>
      <c r="U12258"/>
      <c r="V12258"/>
    </row>
    <row r="12259" spans="6:22" x14ac:dyDescent="0.2">
      <c r="F12259"/>
      <c r="M12259" s="2"/>
      <c r="N12259"/>
      <c r="O12259"/>
      <c r="U12259"/>
      <c r="V12259"/>
    </row>
    <row r="12260" spans="6:22" x14ac:dyDescent="0.2">
      <c r="M12260" s="2"/>
    </row>
    <row r="12261" spans="6:22" x14ac:dyDescent="0.2">
      <c r="F12261"/>
      <c r="M12261" s="2"/>
      <c r="N12261"/>
      <c r="O12261"/>
      <c r="U12261"/>
      <c r="V12261"/>
    </row>
    <row r="12262" spans="6:22" x14ac:dyDescent="0.2">
      <c r="M12262" s="2"/>
    </row>
    <row r="12263" spans="6:22" x14ac:dyDescent="0.2">
      <c r="M12263" s="2"/>
    </row>
    <row r="12264" spans="6:22" x14ac:dyDescent="0.2">
      <c r="F12264"/>
      <c r="M12264" s="2"/>
      <c r="N12264"/>
      <c r="O12264"/>
      <c r="U12264"/>
      <c r="V12264"/>
    </row>
    <row r="12265" spans="6:22" x14ac:dyDescent="0.2">
      <c r="F12265"/>
      <c r="M12265" s="2"/>
      <c r="N12265"/>
      <c r="O12265"/>
      <c r="U12265"/>
      <c r="V12265"/>
    </row>
    <row r="12266" spans="6:22" x14ac:dyDescent="0.2">
      <c r="F12266"/>
      <c r="M12266" s="2"/>
      <c r="N12266"/>
      <c r="O12266"/>
      <c r="U12266"/>
      <c r="V12266"/>
    </row>
    <row r="12267" spans="6:22" x14ac:dyDescent="0.2">
      <c r="F12267"/>
      <c r="M12267" s="2"/>
      <c r="N12267"/>
      <c r="O12267"/>
      <c r="U12267"/>
      <c r="V12267"/>
    </row>
    <row r="12268" spans="6:22" x14ac:dyDescent="0.2">
      <c r="F12268"/>
      <c r="M12268" s="2"/>
      <c r="N12268"/>
      <c r="O12268"/>
      <c r="U12268"/>
      <c r="V12268"/>
    </row>
    <row r="12269" spans="6:22" x14ac:dyDescent="0.2">
      <c r="F12269"/>
      <c r="M12269" s="2"/>
      <c r="N12269"/>
      <c r="O12269"/>
      <c r="U12269"/>
      <c r="V12269"/>
    </row>
    <row r="12270" spans="6:22" x14ac:dyDescent="0.2">
      <c r="F12270"/>
      <c r="M12270" s="2"/>
      <c r="N12270"/>
      <c r="O12270"/>
      <c r="U12270"/>
      <c r="V12270"/>
    </row>
    <row r="12271" spans="6:22" x14ac:dyDescent="0.2">
      <c r="F12271"/>
      <c r="M12271" s="2"/>
      <c r="N12271"/>
      <c r="O12271"/>
      <c r="U12271"/>
      <c r="V12271"/>
    </row>
    <row r="12272" spans="6:22" x14ac:dyDescent="0.2">
      <c r="F12272"/>
      <c r="M12272" s="2"/>
      <c r="N12272"/>
      <c r="O12272"/>
      <c r="U12272"/>
      <c r="V12272"/>
    </row>
    <row r="12273" spans="6:22" x14ac:dyDescent="0.2">
      <c r="F12273"/>
      <c r="M12273" s="2"/>
      <c r="N12273"/>
      <c r="O12273"/>
      <c r="U12273"/>
      <c r="V12273"/>
    </row>
    <row r="12274" spans="6:22" x14ac:dyDescent="0.2">
      <c r="F12274"/>
      <c r="M12274" s="2"/>
      <c r="N12274"/>
      <c r="O12274"/>
      <c r="U12274"/>
      <c r="V12274"/>
    </row>
    <row r="12275" spans="6:22" x14ac:dyDescent="0.2">
      <c r="F12275"/>
      <c r="M12275" s="2"/>
      <c r="N12275"/>
      <c r="O12275"/>
      <c r="U12275"/>
      <c r="V12275"/>
    </row>
    <row r="12276" spans="6:22" x14ac:dyDescent="0.2">
      <c r="F12276"/>
      <c r="M12276" s="2"/>
      <c r="N12276"/>
      <c r="O12276"/>
      <c r="U12276"/>
      <c r="V12276"/>
    </row>
    <row r="12277" spans="6:22" x14ac:dyDescent="0.2">
      <c r="F12277"/>
      <c r="M12277" s="2"/>
      <c r="N12277"/>
      <c r="O12277"/>
      <c r="U12277"/>
      <c r="V12277"/>
    </row>
    <row r="12278" spans="6:22" x14ac:dyDescent="0.2">
      <c r="F12278"/>
      <c r="M12278" s="2"/>
      <c r="N12278"/>
      <c r="O12278"/>
      <c r="U12278"/>
      <c r="V12278"/>
    </row>
    <row r="12279" spans="6:22" x14ac:dyDescent="0.2">
      <c r="F12279"/>
      <c r="M12279" s="2"/>
      <c r="N12279"/>
      <c r="O12279"/>
      <c r="U12279"/>
      <c r="V12279"/>
    </row>
    <row r="12280" spans="6:22" x14ac:dyDescent="0.2">
      <c r="F12280"/>
      <c r="M12280" s="2"/>
      <c r="N12280"/>
      <c r="O12280"/>
      <c r="U12280"/>
      <c r="V12280"/>
    </row>
    <row r="12281" spans="6:22" x14ac:dyDescent="0.2">
      <c r="F12281"/>
      <c r="M12281" s="2"/>
      <c r="N12281"/>
      <c r="O12281"/>
      <c r="U12281"/>
      <c r="V12281"/>
    </row>
    <row r="12282" spans="6:22" x14ac:dyDescent="0.2">
      <c r="F12282"/>
      <c r="M12282" s="2"/>
      <c r="N12282"/>
      <c r="O12282"/>
      <c r="U12282"/>
      <c r="V12282"/>
    </row>
    <row r="12283" spans="6:22" x14ac:dyDescent="0.2">
      <c r="F12283"/>
      <c r="M12283" s="2"/>
      <c r="N12283"/>
      <c r="O12283"/>
      <c r="U12283"/>
      <c r="V12283"/>
    </row>
    <row r="12284" spans="6:22" x14ac:dyDescent="0.2">
      <c r="F12284"/>
      <c r="M12284" s="2"/>
      <c r="N12284"/>
      <c r="O12284"/>
      <c r="U12284"/>
      <c r="V12284"/>
    </row>
    <row r="12285" spans="6:22" x14ac:dyDescent="0.2">
      <c r="F12285"/>
      <c r="M12285" s="2"/>
      <c r="N12285"/>
      <c r="O12285"/>
      <c r="U12285"/>
      <c r="V12285"/>
    </row>
    <row r="12286" spans="6:22" x14ac:dyDescent="0.2">
      <c r="F12286"/>
      <c r="M12286" s="2"/>
      <c r="N12286"/>
      <c r="O12286"/>
      <c r="U12286"/>
      <c r="V12286"/>
    </row>
    <row r="12287" spans="6:22" x14ac:dyDescent="0.2">
      <c r="F12287"/>
      <c r="M12287" s="2"/>
      <c r="N12287"/>
      <c r="O12287"/>
      <c r="U12287"/>
      <c r="V12287"/>
    </row>
    <row r="12288" spans="6:22" x14ac:dyDescent="0.2">
      <c r="F12288"/>
      <c r="M12288" s="2"/>
      <c r="N12288"/>
      <c r="O12288"/>
      <c r="U12288"/>
      <c r="V12288"/>
    </row>
    <row r="12289" spans="6:22" x14ac:dyDescent="0.2">
      <c r="F12289"/>
      <c r="M12289" s="2"/>
      <c r="N12289"/>
      <c r="O12289"/>
      <c r="U12289"/>
      <c r="V12289"/>
    </row>
    <row r="12290" spans="6:22" x14ac:dyDescent="0.2">
      <c r="F12290"/>
      <c r="M12290" s="2"/>
      <c r="N12290"/>
      <c r="O12290"/>
      <c r="U12290"/>
      <c r="V12290"/>
    </row>
    <row r="12291" spans="6:22" x14ac:dyDescent="0.2">
      <c r="F12291"/>
      <c r="M12291" s="2"/>
      <c r="N12291"/>
      <c r="O12291"/>
      <c r="U12291"/>
      <c r="V12291"/>
    </row>
    <row r="12292" spans="6:22" x14ac:dyDescent="0.2">
      <c r="F12292"/>
      <c r="M12292" s="2"/>
      <c r="N12292"/>
      <c r="O12292"/>
      <c r="U12292"/>
      <c r="V12292"/>
    </row>
    <row r="12293" spans="6:22" x14ac:dyDescent="0.2">
      <c r="F12293"/>
      <c r="M12293" s="2"/>
      <c r="N12293"/>
      <c r="O12293"/>
      <c r="U12293"/>
      <c r="V12293"/>
    </row>
    <row r="12294" spans="6:22" x14ac:dyDescent="0.2">
      <c r="F12294"/>
      <c r="M12294" s="2"/>
      <c r="N12294"/>
      <c r="O12294"/>
      <c r="U12294"/>
      <c r="V12294"/>
    </row>
    <row r="12295" spans="6:22" x14ac:dyDescent="0.2">
      <c r="F12295"/>
      <c r="M12295" s="2"/>
      <c r="N12295"/>
      <c r="O12295"/>
      <c r="U12295"/>
      <c r="V12295"/>
    </row>
    <row r="12296" spans="6:22" x14ac:dyDescent="0.2">
      <c r="M12296" s="2"/>
    </row>
    <row r="12297" spans="6:22" x14ac:dyDescent="0.2">
      <c r="F12297"/>
      <c r="M12297" s="2"/>
      <c r="N12297"/>
      <c r="O12297"/>
      <c r="U12297"/>
      <c r="V12297"/>
    </row>
    <row r="12298" spans="6:22" x14ac:dyDescent="0.2">
      <c r="M12298" s="2"/>
    </row>
    <row r="12299" spans="6:22" x14ac:dyDescent="0.2">
      <c r="M12299" s="2"/>
    </row>
    <row r="12300" spans="6:22" x14ac:dyDescent="0.2">
      <c r="F12300"/>
      <c r="M12300" s="2"/>
      <c r="N12300"/>
      <c r="O12300"/>
      <c r="U12300"/>
      <c r="V12300"/>
    </row>
    <row r="12301" spans="6:22" x14ac:dyDescent="0.2">
      <c r="F12301"/>
      <c r="M12301" s="2"/>
      <c r="N12301"/>
      <c r="O12301"/>
      <c r="U12301"/>
      <c r="V12301"/>
    </row>
    <row r="12302" spans="6:22" x14ac:dyDescent="0.2">
      <c r="F12302"/>
      <c r="M12302" s="2"/>
      <c r="N12302"/>
      <c r="O12302"/>
      <c r="U12302"/>
      <c r="V12302"/>
    </row>
    <row r="12303" spans="6:22" x14ac:dyDescent="0.2">
      <c r="F12303"/>
      <c r="M12303" s="2"/>
      <c r="N12303"/>
      <c r="O12303"/>
      <c r="U12303"/>
      <c r="V12303"/>
    </row>
    <row r="12304" spans="6:22" x14ac:dyDescent="0.2">
      <c r="F12304"/>
      <c r="M12304" s="2"/>
      <c r="N12304"/>
      <c r="O12304"/>
      <c r="U12304"/>
      <c r="V12304"/>
    </row>
    <row r="12305" spans="13:13" x14ac:dyDescent="0.2">
      <c r="M12305" s="2"/>
    </row>
    <row r="12306" spans="13:13" x14ac:dyDescent="0.2">
      <c r="M12306" s="2"/>
    </row>
    <row r="12307" spans="13:13" x14ac:dyDescent="0.2">
      <c r="M12307" s="2"/>
    </row>
    <row r="12308" spans="13:13" x14ac:dyDescent="0.2">
      <c r="M12308" s="2"/>
    </row>
    <row r="12309" spans="13:13" x14ac:dyDescent="0.2">
      <c r="M12309" s="2"/>
    </row>
    <row r="12310" spans="13:13" x14ac:dyDescent="0.2">
      <c r="M12310" s="2"/>
    </row>
    <row r="12311" spans="13:13" x14ac:dyDescent="0.2">
      <c r="M12311" s="2"/>
    </row>
    <row r="12312" spans="13:13" x14ac:dyDescent="0.2">
      <c r="M12312" s="2"/>
    </row>
    <row r="12313" spans="13:13" x14ac:dyDescent="0.2">
      <c r="M12313" s="2"/>
    </row>
    <row r="12314" spans="13:13" x14ac:dyDescent="0.2">
      <c r="M12314" s="2"/>
    </row>
    <row r="12315" spans="13:13" x14ac:dyDescent="0.2">
      <c r="M12315" s="2"/>
    </row>
    <row r="12316" spans="13:13" x14ac:dyDescent="0.2">
      <c r="M12316" s="2"/>
    </row>
    <row r="12317" spans="13:13" x14ac:dyDescent="0.2">
      <c r="M12317" s="2"/>
    </row>
    <row r="12318" spans="13:13" x14ac:dyDescent="0.2">
      <c r="M12318" s="2"/>
    </row>
    <row r="12319" spans="13:13" x14ac:dyDescent="0.2">
      <c r="M12319" s="2"/>
    </row>
    <row r="12320" spans="13:13" x14ac:dyDescent="0.2">
      <c r="M12320" s="2"/>
    </row>
    <row r="12321" spans="6:22" x14ac:dyDescent="0.2">
      <c r="F12321"/>
      <c r="M12321" s="2"/>
      <c r="N12321"/>
      <c r="O12321"/>
      <c r="U12321"/>
      <c r="V12321"/>
    </row>
    <row r="12322" spans="6:22" x14ac:dyDescent="0.2">
      <c r="F12322"/>
      <c r="M12322" s="2"/>
      <c r="N12322"/>
      <c r="O12322"/>
      <c r="U12322"/>
      <c r="V12322"/>
    </row>
    <row r="12323" spans="6:22" x14ac:dyDescent="0.2">
      <c r="M12323" s="2"/>
    </row>
    <row r="12324" spans="6:22" x14ac:dyDescent="0.2">
      <c r="M12324" s="2"/>
    </row>
    <row r="12325" spans="6:22" x14ac:dyDescent="0.2">
      <c r="M12325" s="2"/>
    </row>
    <row r="12326" spans="6:22" x14ac:dyDescent="0.2">
      <c r="M12326" s="2"/>
    </row>
    <row r="12327" spans="6:22" x14ac:dyDescent="0.2">
      <c r="M12327" s="2"/>
    </row>
    <row r="12328" spans="6:22" x14ac:dyDescent="0.2">
      <c r="M12328" s="2"/>
    </row>
    <row r="12329" spans="6:22" x14ac:dyDescent="0.2">
      <c r="M12329" s="2"/>
    </row>
    <row r="12330" spans="6:22" x14ac:dyDescent="0.2">
      <c r="M12330" s="2"/>
    </row>
    <row r="12331" spans="6:22" x14ac:dyDescent="0.2">
      <c r="M12331" s="2"/>
    </row>
    <row r="12332" spans="6:22" x14ac:dyDescent="0.2">
      <c r="M12332" s="2"/>
    </row>
    <row r="12333" spans="6:22" x14ac:dyDescent="0.2">
      <c r="M12333" s="2"/>
    </row>
    <row r="12334" spans="6:22" x14ac:dyDescent="0.2">
      <c r="M12334" s="2"/>
    </row>
    <row r="12335" spans="6:22" x14ac:dyDescent="0.2">
      <c r="M12335" s="2"/>
    </row>
    <row r="12336" spans="6:22" x14ac:dyDescent="0.2">
      <c r="M12336" s="2"/>
    </row>
    <row r="12337" spans="6:22" x14ac:dyDescent="0.2">
      <c r="M12337" s="2"/>
    </row>
    <row r="12338" spans="6:22" x14ac:dyDescent="0.2">
      <c r="M12338" s="2"/>
    </row>
    <row r="12339" spans="6:22" x14ac:dyDescent="0.2">
      <c r="F12339"/>
      <c r="M12339" s="2"/>
      <c r="N12339"/>
      <c r="O12339"/>
      <c r="U12339"/>
      <c r="V12339"/>
    </row>
    <row r="12340" spans="6:22" x14ac:dyDescent="0.2">
      <c r="F12340"/>
      <c r="M12340" s="2"/>
      <c r="N12340"/>
      <c r="O12340"/>
      <c r="U12340"/>
      <c r="V12340"/>
    </row>
    <row r="12341" spans="6:22" x14ac:dyDescent="0.2">
      <c r="F12341"/>
      <c r="M12341" s="2"/>
      <c r="N12341"/>
      <c r="O12341"/>
      <c r="U12341"/>
      <c r="V12341"/>
    </row>
    <row r="12342" spans="6:22" x14ac:dyDescent="0.2">
      <c r="M12342" s="2"/>
    </row>
    <row r="12343" spans="6:22" x14ac:dyDescent="0.2">
      <c r="F12343"/>
      <c r="M12343" s="2"/>
      <c r="N12343"/>
      <c r="O12343"/>
      <c r="U12343"/>
      <c r="V12343"/>
    </row>
    <row r="12344" spans="6:22" x14ac:dyDescent="0.2">
      <c r="F12344"/>
      <c r="M12344" s="2"/>
      <c r="N12344"/>
      <c r="O12344"/>
      <c r="U12344"/>
      <c r="V12344"/>
    </row>
    <row r="12345" spans="6:22" x14ac:dyDescent="0.2">
      <c r="F12345"/>
      <c r="M12345" s="2"/>
      <c r="N12345"/>
      <c r="O12345"/>
      <c r="U12345"/>
      <c r="V12345"/>
    </row>
    <row r="12346" spans="6:22" x14ac:dyDescent="0.2">
      <c r="F12346"/>
      <c r="M12346" s="2"/>
      <c r="N12346"/>
      <c r="O12346"/>
      <c r="U12346"/>
      <c r="V12346"/>
    </row>
    <row r="12347" spans="6:22" x14ac:dyDescent="0.2">
      <c r="M12347" s="2"/>
    </row>
    <row r="12348" spans="6:22" x14ac:dyDescent="0.2">
      <c r="F12348"/>
      <c r="M12348" s="2"/>
      <c r="N12348"/>
      <c r="O12348"/>
      <c r="U12348"/>
      <c r="V12348"/>
    </row>
    <row r="12349" spans="6:22" x14ac:dyDescent="0.2">
      <c r="M12349" s="2"/>
    </row>
    <row r="12350" spans="6:22" x14ac:dyDescent="0.2">
      <c r="M12350" s="2"/>
    </row>
    <row r="12351" spans="6:22" x14ac:dyDescent="0.2">
      <c r="F12351"/>
      <c r="M12351" s="2"/>
      <c r="N12351"/>
      <c r="O12351"/>
      <c r="U12351"/>
      <c r="V12351"/>
    </row>
    <row r="12352" spans="6:22" x14ac:dyDescent="0.2">
      <c r="M12352" s="2"/>
    </row>
    <row r="12353" spans="6:22" x14ac:dyDescent="0.2">
      <c r="M12353" s="2"/>
    </row>
    <row r="12354" spans="6:22" x14ac:dyDescent="0.2">
      <c r="M12354" s="2"/>
    </row>
    <row r="12355" spans="6:22" x14ac:dyDescent="0.2">
      <c r="F12355"/>
      <c r="M12355" s="2"/>
      <c r="N12355"/>
      <c r="O12355"/>
      <c r="U12355"/>
      <c r="V12355"/>
    </row>
    <row r="12356" spans="6:22" x14ac:dyDescent="0.2">
      <c r="F12356"/>
      <c r="M12356" s="2"/>
      <c r="N12356"/>
      <c r="O12356"/>
      <c r="U12356"/>
      <c r="V12356"/>
    </row>
    <row r="12357" spans="6:22" x14ac:dyDescent="0.2">
      <c r="M12357" s="2"/>
    </row>
    <row r="12358" spans="6:22" x14ac:dyDescent="0.2">
      <c r="F12358"/>
      <c r="M12358" s="2"/>
      <c r="N12358"/>
      <c r="O12358"/>
      <c r="U12358"/>
      <c r="V12358"/>
    </row>
    <row r="12359" spans="6:22" x14ac:dyDescent="0.2">
      <c r="F12359"/>
      <c r="M12359" s="2"/>
      <c r="N12359"/>
      <c r="O12359"/>
      <c r="U12359"/>
      <c r="V12359"/>
    </row>
    <row r="12360" spans="6:22" x14ac:dyDescent="0.2">
      <c r="F12360"/>
      <c r="M12360" s="2"/>
      <c r="N12360"/>
      <c r="O12360"/>
      <c r="U12360"/>
      <c r="V12360"/>
    </row>
    <row r="12361" spans="6:22" x14ac:dyDescent="0.2">
      <c r="F12361"/>
      <c r="M12361" s="2"/>
      <c r="N12361"/>
      <c r="O12361"/>
      <c r="U12361"/>
      <c r="V12361"/>
    </row>
    <row r="12362" spans="6:22" x14ac:dyDescent="0.2">
      <c r="M12362" s="2"/>
    </row>
    <row r="12363" spans="6:22" x14ac:dyDescent="0.2">
      <c r="F12363"/>
      <c r="M12363" s="2"/>
      <c r="N12363"/>
      <c r="O12363"/>
      <c r="U12363"/>
      <c r="V12363"/>
    </row>
    <row r="12364" spans="6:22" x14ac:dyDescent="0.2">
      <c r="M12364" s="2"/>
    </row>
    <row r="12365" spans="6:22" x14ac:dyDescent="0.2">
      <c r="M12365" s="2"/>
    </row>
    <row r="12366" spans="6:22" x14ac:dyDescent="0.2">
      <c r="F12366"/>
      <c r="M12366" s="2"/>
      <c r="N12366"/>
      <c r="O12366"/>
      <c r="U12366"/>
      <c r="V12366"/>
    </row>
    <row r="12367" spans="6:22" x14ac:dyDescent="0.2">
      <c r="M12367" s="2"/>
    </row>
    <row r="12368" spans="6:22" x14ac:dyDescent="0.2">
      <c r="M12368" s="2"/>
    </row>
    <row r="12369" spans="6:22" x14ac:dyDescent="0.2">
      <c r="M12369" s="2"/>
    </row>
    <row r="12370" spans="6:22" x14ac:dyDescent="0.2">
      <c r="F12370"/>
      <c r="M12370" s="2"/>
      <c r="N12370"/>
      <c r="O12370"/>
      <c r="U12370"/>
      <c r="V12370"/>
    </row>
    <row r="12371" spans="6:22" x14ac:dyDescent="0.2">
      <c r="F12371"/>
      <c r="M12371" s="2"/>
      <c r="N12371"/>
      <c r="O12371"/>
      <c r="U12371"/>
      <c r="V12371"/>
    </row>
    <row r="12372" spans="6:22" x14ac:dyDescent="0.2">
      <c r="M12372" s="2"/>
    </row>
    <row r="12373" spans="6:22" x14ac:dyDescent="0.2">
      <c r="M12373" s="2"/>
    </row>
    <row r="12374" spans="6:22" x14ac:dyDescent="0.2">
      <c r="F12374"/>
      <c r="M12374" s="2"/>
      <c r="N12374"/>
      <c r="O12374"/>
      <c r="U12374"/>
      <c r="V12374"/>
    </row>
    <row r="12375" spans="6:22" x14ac:dyDescent="0.2">
      <c r="F12375"/>
      <c r="M12375" s="2"/>
      <c r="N12375"/>
      <c r="O12375"/>
      <c r="U12375"/>
      <c r="V12375"/>
    </row>
    <row r="12376" spans="6:22" x14ac:dyDescent="0.2">
      <c r="M12376" s="2"/>
    </row>
    <row r="12377" spans="6:22" x14ac:dyDescent="0.2">
      <c r="F12377"/>
      <c r="M12377" s="2"/>
      <c r="N12377"/>
      <c r="O12377"/>
      <c r="U12377"/>
      <c r="V12377"/>
    </row>
    <row r="12378" spans="6:22" x14ac:dyDescent="0.2">
      <c r="F12378"/>
      <c r="M12378" s="2"/>
      <c r="N12378"/>
      <c r="O12378"/>
      <c r="U12378"/>
      <c r="V12378"/>
    </row>
    <row r="12379" spans="6:22" x14ac:dyDescent="0.2">
      <c r="F12379"/>
      <c r="M12379" s="2"/>
      <c r="N12379"/>
      <c r="O12379"/>
      <c r="U12379"/>
      <c r="V12379"/>
    </row>
    <row r="12380" spans="6:22" x14ac:dyDescent="0.2">
      <c r="F12380"/>
      <c r="M12380" s="2"/>
      <c r="N12380"/>
      <c r="O12380"/>
      <c r="U12380"/>
      <c r="V12380"/>
    </row>
    <row r="12381" spans="6:22" x14ac:dyDescent="0.2">
      <c r="M12381" s="2"/>
    </row>
    <row r="12382" spans="6:22" x14ac:dyDescent="0.2">
      <c r="F12382"/>
      <c r="M12382" s="2"/>
      <c r="N12382"/>
      <c r="O12382"/>
      <c r="U12382"/>
      <c r="V12382"/>
    </row>
    <row r="12383" spans="6:22" x14ac:dyDescent="0.2">
      <c r="F12383"/>
      <c r="M12383" s="2"/>
      <c r="N12383"/>
      <c r="O12383"/>
      <c r="U12383"/>
      <c r="V12383"/>
    </row>
    <row r="12384" spans="6:22" x14ac:dyDescent="0.2">
      <c r="F12384"/>
      <c r="M12384" s="2"/>
      <c r="N12384"/>
      <c r="O12384"/>
      <c r="U12384"/>
      <c r="V12384"/>
    </row>
    <row r="12385" spans="6:22" x14ac:dyDescent="0.2">
      <c r="F12385"/>
      <c r="M12385" s="2"/>
      <c r="N12385"/>
      <c r="O12385"/>
      <c r="U12385"/>
      <c r="V12385"/>
    </row>
    <row r="12386" spans="6:22" x14ac:dyDescent="0.2">
      <c r="M12386" s="2"/>
    </row>
    <row r="12387" spans="6:22" x14ac:dyDescent="0.2">
      <c r="F12387"/>
      <c r="M12387" s="2"/>
      <c r="N12387"/>
      <c r="O12387"/>
      <c r="U12387"/>
      <c r="V12387"/>
    </row>
    <row r="12388" spans="6:22" x14ac:dyDescent="0.2">
      <c r="M12388" s="2"/>
    </row>
    <row r="12389" spans="6:22" x14ac:dyDescent="0.2">
      <c r="M12389" s="2"/>
    </row>
    <row r="12390" spans="6:22" x14ac:dyDescent="0.2">
      <c r="F12390"/>
      <c r="M12390" s="2"/>
      <c r="N12390"/>
      <c r="O12390"/>
      <c r="U12390"/>
      <c r="V12390"/>
    </row>
    <row r="12391" spans="6:22" x14ac:dyDescent="0.2">
      <c r="F12391"/>
      <c r="M12391" s="2"/>
      <c r="N12391"/>
      <c r="O12391"/>
      <c r="U12391"/>
      <c r="V12391"/>
    </row>
    <row r="12392" spans="6:22" x14ac:dyDescent="0.2">
      <c r="F12392"/>
      <c r="M12392" s="2"/>
      <c r="N12392"/>
      <c r="O12392"/>
      <c r="U12392"/>
      <c r="V12392"/>
    </row>
    <row r="12393" spans="6:22" x14ac:dyDescent="0.2">
      <c r="M12393" s="2"/>
    </row>
    <row r="12394" spans="6:22" x14ac:dyDescent="0.2">
      <c r="F12394"/>
      <c r="M12394" s="2"/>
      <c r="N12394"/>
      <c r="O12394"/>
      <c r="U12394"/>
      <c r="V12394"/>
    </row>
    <row r="12395" spans="6:22" x14ac:dyDescent="0.2">
      <c r="F12395"/>
      <c r="M12395" s="2"/>
      <c r="N12395"/>
      <c r="O12395"/>
      <c r="U12395"/>
      <c r="V12395"/>
    </row>
    <row r="12396" spans="6:22" x14ac:dyDescent="0.2">
      <c r="F12396"/>
      <c r="M12396" s="2"/>
      <c r="N12396"/>
      <c r="O12396"/>
      <c r="U12396"/>
      <c r="V12396"/>
    </row>
    <row r="12397" spans="6:22" x14ac:dyDescent="0.2">
      <c r="F12397"/>
      <c r="M12397" s="2"/>
      <c r="N12397"/>
      <c r="O12397"/>
      <c r="U12397"/>
      <c r="V12397"/>
    </row>
    <row r="12398" spans="6:22" x14ac:dyDescent="0.2">
      <c r="M12398" s="2"/>
    </row>
    <row r="12399" spans="6:22" x14ac:dyDescent="0.2">
      <c r="F12399"/>
      <c r="M12399" s="2"/>
      <c r="N12399"/>
      <c r="O12399"/>
      <c r="U12399"/>
      <c r="V12399"/>
    </row>
    <row r="12400" spans="6:22" x14ac:dyDescent="0.2">
      <c r="M12400" s="2"/>
    </row>
    <row r="12401" spans="6:22" x14ac:dyDescent="0.2">
      <c r="M12401" s="2"/>
    </row>
    <row r="12402" spans="6:22" x14ac:dyDescent="0.2">
      <c r="F12402"/>
      <c r="M12402" s="2"/>
      <c r="N12402"/>
      <c r="O12402"/>
      <c r="U12402"/>
      <c r="V12402"/>
    </row>
    <row r="12403" spans="6:22" x14ac:dyDescent="0.2">
      <c r="M12403" s="2"/>
    </row>
    <row r="12404" spans="6:22" x14ac:dyDescent="0.2">
      <c r="M12404" s="2"/>
    </row>
    <row r="12405" spans="6:22" x14ac:dyDescent="0.2">
      <c r="M12405" s="2"/>
    </row>
    <row r="12406" spans="6:22" x14ac:dyDescent="0.2">
      <c r="F12406"/>
      <c r="M12406" s="2"/>
      <c r="N12406"/>
      <c r="O12406"/>
      <c r="U12406"/>
      <c r="V12406"/>
    </row>
    <row r="12407" spans="6:22" x14ac:dyDescent="0.2">
      <c r="F12407"/>
      <c r="M12407" s="2"/>
      <c r="N12407"/>
      <c r="O12407"/>
      <c r="U12407"/>
      <c r="V12407"/>
    </row>
    <row r="12408" spans="6:22" x14ac:dyDescent="0.2">
      <c r="M12408" s="2"/>
    </row>
    <row r="12409" spans="6:22" x14ac:dyDescent="0.2">
      <c r="F12409"/>
      <c r="M12409" s="2"/>
      <c r="N12409"/>
      <c r="O12409"/>
      <c r="U12409"/>
      <c r="V12409"/>
    </row>
    <row r="12410" spans="6:22" x14ac:dyDescent="0.2">
      <c r="F12410"/>
      <c r="M12410" s="2"/>
      <c r="N12410"/>
      <c r="O12410"/>
      <c r="U12410"/>
      <c r="V12410"/>
    </row>
    <row r="12411" spans="6:22" x14ac:dyDescent="0.2">
      <c r="F12411"/>
      <c r="M12411" s="2"/>
      <c r="N12411"/>
      <c r="O12411"/>
      <c r="U12411"/>
      <c r="V12411"/>
    </row>
    <row r="12412" spans="6:22" x14ac:dyDescent="0.2">
      <c r="F12412"/>
      <c r="M12412" s="2"/>
      <c r="N12412"/>
      <c r="O12412"/>
      <c r="U12412"/>
      <c r="V12412"/>
    </row>
    <row r="12413" spans="6:22" x14ac:dyDescent="0.2">
      <c r="M12413" s="2"/>
    </row>
    <row r="12414" spans="6:22" x14ac:dyDescent="0.2">
      <c r="F12414"/>
      <c r="M12414" s="2"/>
      <c r="N12414"/>
      <c r="O12414"/>
      <c r="U12414"/>
      <c r="V12414"/>
    </row>
    <row r="12415" spans="6:22" x14ac:dyDescent="0.2">
      <c r="M12415" s="2"/>
    </row>
    <row r="12416" spans="6:22" x14ac:dyDescent="0.2">
      <c r="M12416" s="2"/>
    </row>
    <row r="12417" spans="6:22" x14ac:dyDescent="0.2">
      <c r="F12417"/>
      <c r="M12417" s="2"/>
      <c r="N12417"/>
      <c r="O12417"/>
      <c r="U12417"/>
      <c r="V12417"/>
    </row>
    <row r="12418" spans="6:22" x14ac:dyDescent="0.2">
      <c r="M12418" s="2"/>
    </row>
    <row r="12419" spans="6:22" x14ac:dyDescent="0.2">
      <c r="M12419" s="2"/>
    </row>
    <row r="12420" spans="6:22" x14ac:dyDescent="0.2">
      <c r="M12420" s="2"/>
    </row>
    <row r="12421" spans="6:22" x14ac:dyDescent="0.2">
      <c r="M12421" s="2"/>
    </row>
    <row r="12422" spans="6:22" x14ac:dyDescent="0.2">
      <c r="M12422" s="2"/>
    </row>
    <row r="12423" spans="6:22" x14ac:dyDescent="0.2">
      <c r="F12423"/>
      <c r="M12423" s="2"/>
      <c r="N12423"/>
      <c r="O12423"/>
      <c r="U12423"/>
      <c r="V12423"/>
    </row>
    <row r="12424" spans="6:22" x14ac:dyDescent="0.2">
      <c r="F12424"/>
      <c r="M12424" s="2"/>
      <c r="N12424"/>
      <c r="O12424"/>
      <c r="U12424"/>
      <c r="V12424"/>
    </row>
    <row r="12425" spans="6:22" x14ac:dyDescent="0.2">
      <c r="F12425"/>
      <c r="M12425" s="2"/>
      <c r="N12425"/>
      <c r="O12425"/>
      <c r="U12425"/>
      <c r="V12425"/>
    </row>
    <row r="12426" spans="6:22" x14ac:dyDescent="0.2">
      <c r="F12426"/>
      <c r="M12426" s="2"/>
      <c r="N12426"/>
      <c r="O12426"/>
      <c r="U12426"/>
      <c r="V12426"/>
    </row>
    <row r="12427" spans="6:22" x14ac:dyDescent="0.2">
      <c r="M12427" s="2"/>
    </row>
    <row r="12428" spans="6:22" x14ac:dyDescent="0.2">
      <c r="M12428" s="2"/>
    </row>
    <row r="12429" spans="6:22" x14ac:dyDescent="0.2">
      <c r="M12429" s="2"/>
    </row>
    <row r="12430" spans="6:22" x14ac:dyDescent="0.2">
      <c r="M12430" s="2"/>
    </row>
    <row r="12431" spans="6:22" x14ac:dyDescent="0.2">
      <c r="M12431" s="2"/>
    </row>
    <row r="12432" spans="6:22" x14ac:dyDescent="0.2">
      <c r="M12432" s="2"/>
    </row>
    <row r="12433" spans="6:22" x14ac:dyDescent="0.2">
      <c r="M12433" s="2"/>
    </row>
    <row r="12434" spans="6:22" x14ac:dyDescent="0.2">
      <c r="M12434" s="2"/>
    </row>
    <row r="12435" spans="6:22" x14ac:dyDescent="0.2">
      <c r="M12435" s="2"/>
    </row>
    <row r="12436" spans="6:22" x14ac:dyDescent="0.2">
      <c r="M12436" s="2"/>
    </row>
    <row r="12437" spans="6:22" x14ac:dyDescent="0.2">
      <c r="M12437" s="2"/>
    </row>
    <row r="12438" spans="6:22" x14ac:dyDescent="0.2">
      <c r="M12438" s="2"/>
    </row>
    <row r="12439" spans="6:22" x14ac:dyDescent="0.2">
      <c r="M12439" s="2"/>
    </row>
    <row r="12440" spans="6:22" x14ac:dyDescent="0.2">
      <c r="M12440" s="2"/>
    </row>
    <row r="12441" spans="6:22" x14ac:dyDescent="0.2">
      <c r="M12441" s="2"/>
    </row>
    <row r="12442" spans="6:22" x14ac:dyDescent="0.2">
      <c r="M12442" s="2"/>
    </row>
    <row r="12443" spans="6:22" x14ac:dyDescent="0.2">
      <c r="M12443" s="2"/>
    </row>
    <row r="12444" spans="6:22" x14ac:dyDescent="0.2">
      <c r="M12444" s="2"/>
    </row>
    <row r="12445" spans="6:22" x14ac:dyDescent="0.2">
      <c r="M12445" s="2"/>
    </row>
    <row r="12446" spans="6:22" x14ac:dyDescent="0.2">
      <c r="M12446" s="2"/>
    </row>
    <row r="12447" spans="6:22" x14ac:dyDescent="0.2">
      <c r="F12447"/>
      <c r="M12447" s="2"/>
      <c r="N12447"/>
      <c r="O12447"/>
      <c r="U12447"/>
      <c r="V12447"/>
    </row>
    <row r="12448" spans="6:22" x14ac:dyDescent="0.2">
      <c r="F12448"/>
      <c r="M12448" s="2"/>
      <c r="N12448"/>
      <c r="O12448"/>
      <c r="U12448"/>
      <c r="V12448"/>
    </row>
    <row r="12449" spans="6:22" x14ac:dyDescent="0.2">
      <c r="F12449"/>
      <c r="M12449" s="2"/>
      <c r="N12449"/>
      <c r="O12449"/>
      <c r="U12449"/>
      <c r="V12449"/>
    </row>
    <row r="12450" spans="6:22" x14ac:dyDescent="0.2">
      <c r="M12450" s="2"/>
    </row>
    <row r="12451" spans="6:22" x14ac:dyDescent="0.2">
      <c r="M12451" s="2"/>
    </row>
    <row r="12452" spans="6:22" x14ac:dyDescent="0.2">
      <c r="M12452" s="2"/>
    </row>
    <row r="12453" spans="6:22" x14ac:dyDescent="0.2">
      <c r="M12453" s="2"/>
    </row>
    <row r="12454" spans="6:22" x14ac:dyDescent="0.2">
      <c r="M12454" s="2"/>
    </row>
    <row r="12455" spans="6:22" x14ac:dyDescent="0.2">
      <c r="M12455" s="2"/>
    </row>
    <row r="12456" spans="6:22" x14ac:dyDescent="0.2">
      <c r="M12456" s="2"/>
    </row>
    <row r="12457" spans="6:22" x14ac:dyDescent="0.2">
      <c r="M12457" s="2"/>
    </row>
    <row r="12458" spans="6:22" x14ac:dyDescent="0.2">
      <c r="M12458" s="2"/>
    </row>
    <row r="12459" spans="6:22" x14ac:dyDescent="0.2">
      <c r="M12459" s="2"/>
    </row>
    <row r="12460" spans="6:22" x14ac:dyDescent="0.2">
      <c r="M12460" s="2"/>
    </row>
    <row r="12461" spans="6:22" x14ac:dyDescent="0.2">
      <c r="M12461" s="2"/>
    </row>
    <row r="12462" spans="6:22" x14ac:dyDescent="0.2">
      <c r="M12462" s="2"/>
    </row>
    <row r="12463" spans="6:22" x14ac:dyDescent="0.2">
      <c r="M12463" s="2"/>
    </row>
    <row r="12464" spans="6:22" x14ac:dyDescent="0.2">
      <c r="M12464" s="2"/>
    </row>
    <row r="12465" spans="6:22" x14ac:dyDescent="0.2">
      <c r="M12465" s="2"/>
    </row>
    <row r="12466" spans="6:22" x14ac:dyDescent="0.2">
      <c r="M12466" s="2"/>
    </row>
    <row r="12467" spans="6:22" x14ac:dyDescent="0.2">
      <c r="M12467" s="2"/>
    </row>
    <row r="12468" spans="6:22" x14ac:dyDescent="0.2">
      <c r="M12468" s="2"/>
    </row>
    <row r="12469" spans="6:22" x14ac:dyDescent="0.2">
      <c r="M12469" s="2"/>
    </row>
    <row r="12470" spans="6:22" x14ac:dyDescent="0.2">
      <c r="F12470"/>
      <c r="M12470" s="2"/>
      <c r="N12470"/>
      <c r="O12470"/>
      <c r="U12470"/>
      <c r="V12470"/>
    </row>
    <row r="12471" spans="6:22" x14ac:dyDescent="0.2">
      <c r="F12471"/>
      <c r="M12471" s="2"/>
      <c r="N12471"/>
      <c r="O12471"/>
      <c r="U12471"/>
      <c r="V12471"/>
    </row>
    <row r="12472" spans="6:22" x14ac:dyDescent="0.2">
      <c r="F12472"/>
      <c r="M12472" s="2"/>
      <c r="N12472"/>
      <c r="O12472"/>
      <c r="U12472"/>
      <c r="V12472"/>
    </row>
    <row r="12473" spans="6:22" x14ac:dyDescent="0.2">
      <c r="F12473"/>
      <c r="M12473" s="2"/>
      <c r="N12473"/>
      <c r="O12473"/>
      <c r="U12473"/>
      <c r="V12473"/>
    </row>
    <row r="12474" spans="6:22" x14ac:dyDescent="0.2">
      <c r="F12474"/>
      <c r="M12474" s="2"/>
      <c r="N12474"/>
      <c r="O12474"/>
      <c r="U12474"/>
      <c r="V12474"/>
    </row>
    <row r="12475" spans="6:22" x14ac:dyDescent="0.2">
      <c r="M12475" s="2"/>
    </row>
    <row r="12476" spans="6:22" x14ac:dyDescent="0.2">
      <c r="M12476" s="2"/>
    </row>
    <row r="12477" spans="6:22" x14ac:dyDescent="0.2">
      <c r="M12477" s="2"/>
    </row>
    <row r="12478" spans="6:22" x14ac:dyDescent="0.2">
      <c r="M12478" s="2"/>
    </row>
    <row r="12479" spans="6:22" x14ac:dyDescent="0.2">
      <c r="M12479" s="2"/>
    </row>
    <row r="12480" spans="6:22" x14ac:dyDescent="0.2">
      <c r="M12480" s="2"/>
    </row>
    <row r="12481" spans="6:22" x14ac:dyDescent="0.2">
      <c r="M12481" s="2"/>
    </row>
    <row r="12482" spans="6:22" x14ac:dyDescent="0.2">
      <c r="M12482" s="2"/>
    </row>
    <row r="12483" spans="6:22" x14ac:dyDescent="0.2">
      <c r="M12483" s="2"/>
    </row>
    <row r="12484" spans="6:22" x14ac:dyDescent="0.2">
      <c r="M12484" s="2"/>
    </row>
    <row r="12485" spans="6:22" x14ac:dyDescent="0.2">
      <c r="M12485" s="2"/>
    </row>
    <row r="12486" spans="6:22" x14ac:dyDescent="0.2">
      <c r="M12486" s="2"/>
    </row>
    <row r="12487" spans="6:22" x14ac:dyDescent="0.2">
      <c r="M12487" s="2"/>
    </row>
    <row r="12488" spans="6:22" x14ac:dyDescent="0.2">
      <c r="M12488" s="2"/>
    </row>
    <row r="12489" spans="6:22" x14ac:dyDescent="0.2">
      <c r="M12489" s="2"/>
    </row>
    <row r="12490" spans="6:22" x14ac:dyDescent="0.2">
      <c r="M12490" s="2"/>
    </row>
    <row r="12491" spans="6:22" x14ac:dyDescent="0.2">
      <c r="M12491" s="2"/>
    </row>
    <row r="12492" spans="6:22" x14ac:dyDescent="0.2">
      <c r="M12492" s="2"/>
    </row>
    <row r="12493" spans="6:22" x14ac:dyDescent="0.2">
      <c r="M12493" s="2"/>
    </row>
    <row r="12494" spans="6:22" x14ac:dyDescent="0.2">
      <c r="M12494" s="2"/>
    </row>
    <row r="12495" spans="6:22" x14ac:dyDescent="0.2">
      <c r="F12495"/>
      <c r="M12495" s="2"/>
      <c r="N12495"/>
      <c r="O12495"/>
      <c r="U12495"/>
      <c r="V12495"/>
    </row>
    <row r="12496" spans="6:22" x14ac:dyDescent="0.2">
      <c r="F12496"/>
      <c r="M12496" s="2"/>
      <c r="N12496"/>
      <c r="O12496"/>
      <c r="U12496"/>
      <c r="V12496"/>
    </row>
    <row r="12497" spans="6:22" x14ac:dyDescent="0.2">
      <c r="F12497"/>
      <c r="M12497" s="2"/>
      <c r="N12497"/>
      <c r="O12497"/>
      <c r="U12497"/>
      <c r="V12497"/>
    </row>
    <row r="12498" spans="6:22" x14ac:dyDescent="0.2">
      <c r="M12498" s="2"/>
    </row>
    <row r="12499" spans="6:22" x14ac:dyDescent="0.2">
      <c r="M12499" s="2"/>
    </row>
    <row r="12500" spans="6:22" x14ac:dyDescent="0.2">
      <c r="M12500" s="2"/>
    </row>
    <row r="12501" spans="6:22" x14ac:dyDescent="0.2">
      <c r="M12501" s="2"/>
    </row>
    <row r="12502" spans="6:22" x14ac:dyDescent="0.2">
      <c r="M12502" s="2"/>
    </row>
    <row r="12503" spans="6:22" x14ac:dyDescent="0.2">
      <c r="M12503" s="2"/>
    </row>
    <row r="12504" spans="6:22" x14ac:dyDescent="0.2">
      <c r="M12504" s="2"/>
    </row>
    <row r="12505" spans="6:22" x14ac:dyDescent="0.2">
      <c r="M12505" s="2"/>
    </row>
    <row r="12506" spans="6:22" x14ac:dyDescent="0.2">
      <c r="M12506" s="2"/>
    </row>
    <row r="12507" spans="6:22" x14ac:dyDescent="0.2">
      <c r="M12507" s="2"/>
    </row>
    <row r="12508" spans="6:22" x14ac:dyDescent="0.2">
      <c r="M12508" s="2"/>
    </row>
    <row r="12509" spans="6:22" x14ac:dyDescent="0.2">
      <c r="M12509" s="2"/>
    </row>
    <row r="12510" spans="6:22" x14ac:dyDescent="0.2">
      <c r="M12510" s="2"/>
    </row>
    <row r="12511" spans="6:22" x14ac:dyDescent="0.2">
      <c r="M12511" s="2"/>
    </row>
    <row r="12512" spans="6:22" x14ac:dyDescent="0.2">
      <c r="M12512" s="2"/>
    </row>
    <row r="12513" spans="6:22" x14ac:dyDescent="0.2">
      <c r="M12513" s="2"/>
    </row>
    <row r="12514" spans="6:22" x14ac:dyDescent="0.2">
      <c r="M12514" s="2"/>
    </row>
    <row r="12515" spans="6:22" x14ac:dyDescent="0.2">
      <c r="M12515" s="2"/>
    </row>
    <row r="12516" spans="6:22" x14ac:dyDescent="0.2">
      <c r="M12516" s="2"/>
    </row>
    <row r="12517" spans="6:22" x14ac:dyDescent="0.2">
      <c r="M12517" s="2"/>
    </row>
    <row r="12518" spans="6:22" x14ac:dyDescent="0.2">
      <c r="F12518"/>
      <c r="M12518" s="2"/>
      <c r="N12518"/>
      <c r="O12518"/>
      <c r="U12518"/>
      <c r="V12518"/>
    </row>
    <row r="12519" spans="6:22" x14ac:dyDescent="0.2">
      <c r="F12519"/>
      <c r="M12519" s="2"/>
      <c r="N12519"/>
      <c r="O12519"/>
      <c r="U12519"/>
      <c r="V12519"/>
    </row>
    <row r="12520" spans="6:22" x14ac:dyDescent="0.2">
      <c r="F12520"/>
      <c r="M12520" s="2"/>
      <c r="N12520"/>
      <c r="O12520"/>
      <c r="U12520"/>
      <c r="V12520"/>
    </row>
    <row r="12521" spans="6:22" x14ac:dyDescent="0.2">
      <c r="F12521"/>
      <c r="M12521" s="2"/>
      <c r="N12521"/>
      <c r="O12521"/>
      <c r="U12521"/>
      <c r="V12521"/>
    </row>
    <row r="12522" spans="6:22" x14ac:dyDescent="0.2">
      <c r="F12522"/>
      <c r="M12522" s="2"/>
      <c r="N12522"/>
      <c r="O12522"/>
      <c r="U12522"/>
      <c r="V12522"/>
    </row>
    <row r="12523" spans="6:22" x14ac:dyDescent="0.2">
      <c r="F12523"/>
      <c r="M12523" s="2"/>
      <c r="N12523"/>
      <c r="O12523"/>
      <c r="U12523"/>
      <c r="V12523"/>
    </row>
    <row r="12524" spans="6:22" x14ac:dyDescent="0.2">
      <c r="F12524"/>
      <c r="M12524" s="2"/>
      <c r="N12524"/>
      <c r="O12524"/>
      <c r="U12524"/>
      <c r="V12524"/>
    </row>
    <row r="12525" spans="6:22" x14ac:dyDescent="0.2">
      <c r="M12525" s="2"/>
    </row>
    <row r="12526" spans="6:22" x14ac:dyDescent="0.2">
      <c r="F12526"/>
      <c r="M12526" s="2"/>
      <c r="N12526"/>
      <c r="O12526"/>
      <c r="U12526"/>
      <c r="V12526"/>
    </row>
    <row r="12527" spans="6:22" x14ac:dyDescent="0.2">
      <c r="F12527"/>
      <c r="M12527" s="2"/>
      <c r="N12527"/>
      <c r="O12527"/>
      <c r="U12527"/>
      <c r="V12527"/>
    </row>
    <row r="12528" spans="6:22" x14ac:dyDescent="0.2">
      <c r="F12528"/>
      <c r="M12528" s="2"/>
      <c r="N12528"/>
      <c r="O12528"/>
      <c r="U12528"/>
      <c r="V12528"/>
    </row>
    <row r="12529" spans="6:22" x14ac:dyDescent="0.2">
      <c r="F12529"/>
      <c r="M12529" s="2"/>
      <c r="N12529"/>
      <c r="O12529"/>
      <c r="U12529"/>
      <c r="V12529"/>
    </row>
    <row r="12530" spans="6:22" x14ac:dyDescent="0.2">
      <c r="M12530" s="2"/>
    </row>
    <row r="12531" spans="6:22" x14ac:dyDescent="0.2">
      <c r="F12531"/>
      <c r="M12531" s="2"/>
      <c r="N12531"/>
      <c r="O12531"/>
      <c r="U12531"/>
      <c r="V12531"/>
    </row>
    <row r="12532" spans="6:22" x14ac:dyDescent="0.2">
      <c r="M12532" s="2"/>
    </row>
    <row r="12533" spans="6:22" x14ac:dyDescent="0.2">
      <c r="M12533" s="2"/>
    </row>
    <row r="12534" spans="6:22" x14ac:dyDescent="0.2">
      <c r="F12534"/>
      <c r="M12534" s="2"/>
      <c r="N12534"/>
      <c r="O12534"/>
      <c r="U12534"/>
      <c r="V12534"/>
    </row>
    <row r="12535" spans="6:22" x14ac:dyDescent="0.2">
      <c r="F12535"/>
      <c r="M12535" s="2"/>
      <c r="N12535"/>
      <c r="O12535"/>
      <c r="U12535"/>
      <c r="V12535"/>
    </row>
    <row r="12536" spans="6:22" x14ac:dyDescent="0.2">
      <c r="M12536" s="2"/>
    </row>
    <row r="12537" spans="6:22" x14ac:dyDescent="0.2">
      <c r="M12537" s="2"/>
    </row>
    <row r="12538" spans="6:22" x14ac:dyDescent="0.2">
      <c r="M12538" s="2"/>
    </row>
    <row r="12539" spans="6:22" x14ac:dyDescent="0.2">
      <c r="M12539" s="2"/>
    </row>
    <row r="12540" spans="6:22" x14ac:dyDescent="0.2">
      <c r="M12540" s="2"/>
    </row>
    <row r="12541" spans="6:22" x14ac:dyDescent="0.2">
      <c r="M12541" s="2"/>
    </row>
    <row r="12542" spans="6:22" x14ac:dyDescent="0.2">
      <c r="M12542" s="2"/>
    </row>
    <row r="12543" spans="6:22" x14ac:dyDescent="0.2">
      <c r="M12543" s="2"/>
    </row>
    <row r="12544" spans="6:22" x14ac:dyDescent="0.2">
      <c r="M12544" s="2"/>
    </row>
    <row r="12545" spans="6:22" x14ac:dyDescent="0.2">
      <c r="M12545" s="2"/>
    </row>
    <row r="12546" spans="6:22" x14ac:dyDescent="0.2">
      <c r="M12546" s="2"/>
    </row>
    <row r="12547" spans="6:22" x14ac:dyDescent="0.2">
      <c r="M12547" s="2"/>
    </row>
    <row r="12548" spans="6:22" x14ac:dyDescent="0.2">
      <c r="M12548" s="2"/>
    </row>
    <row r="12549" spans="6:22" x14ac:dyDescent="0.2">
      <c r="M12549" s="2"/>
    </row>
    <row r="12550" spans="6:22" x14ac:dyDescent="0.2">
      <c r="M12550" s="2"/>
    </row>
    <row r="12551" spans="6:22" x14ac:dyDescent="0.2">
      <c r="M12551" s="2"/>
    </row>
    <row r="12552" spans="6:22" x14ac:dyDescent="0.2">
      <c r="F12552"/>
      <c r="M12552" s="2"/>
      <c r="N12552"/>
      <c r="O12552"/>
      <c r="U12552"/>
      <c r="V12552"/>
    </row>
    <row r="12553" spans="6:22" x14ac:dyDescent="0.2">
      <c r="F12553"/>
      <c r="M12553" s="2"/>
      <c r="N12553"/>
      <c r="O12553"/>
      <c r="U12553"/>
      <c r="V12553"/>
    </row>
    <row r="12554" spans="6:22" x14ac:dyDescent="0.2">
      <c r="M12554" s="2"/>
    </row>
    <row r="12555" spans="6:22" x14ac:dyDescent="0.2">
      <c r="M12555" s="2"/>
    </row>
    <row r="12556" spans="6:22" x14ac:dyDescent="0.2">
      <c r="M12556" s="2"/>
    </row>
    <row r="12557" spans="6:22" x14ac:dyDescent="0.2">
      <c r="M12557" s="2"/>
    </row>
    <row r="12558" spans="6:22" x14ac:dyDescent="0.2">
      <c r="M12558" s="2"/>
    </row>
    <row r="12559" spans="6:22" x14ac:dyDescent="0.2">
      <c r="M12559" s="2"/>
    </row>
    <row r="12560" spans="6:22" x14ac:dyDescent="0.2">
      <c r="M12560" s="2"/>
    </row>
    <row r="12561" spans="6:22" x14ac:dyDescent="0.2">
      <c r="M12561" s="2"/>
    </row>
    <row r="12562" spans="6:22" x14ac:dyDescent="0.2">
      <c r="M12562" s="2"/>
    </row>
    <row r="12563" spans="6:22" x14ac:dyDescent="0.2">
      <c r="M12563" s="2"/>
    </row>
    <row r="12564" spans="6:22" x14ac:dyDescent="0.2">
      <c r="M12564" s="2"/>
    </row>
    <row r="12565" spans="6:22" x14ac:dyDescent="0.2">
      <c r="M12565" s="2"/>
    </row>
    <row r="12566" spans="6:22" x14ac:dyDescent="0.2">
      <c r="M12566" s="2"/>
    </row>
    <row r="12567" spans="6:22" x14ac:dyDescent="0.2">
      <c r="M12567" s="2"/>
    </row>
    <row r="12568" spans="6:22" x14ac:dyDescent="0.2">
      <c r="M12568" s="2"/>
    </row>
    <row r="12569" spans="6:22" x14ac:dyDescent="0.2">
      <c r="M12569" s="2"/>
    </row>
    <row r="12570" spans="6:22" x14ac:dyDescent="0.2">
      <c r="F12570"/>
      <c r="M12570" s="2"/>
      <c r="N12570"/>
      <c r="O12570"/>
      <c r="U12570"/>
      <c r="V12570"/>
    </row>
    <row r="12571" spans="6:22" x14ac:dyDescent="0.2">
      <c r="F12571"/>
      <c r="M12571" s="2"/>
      <c r="N12571"/>
      <c r="O12571"/>
      <c r="U12571"/>
      <c r="V12571"/>
    </row>
    <row r="12572" spans="6:22" x14ac:dyDescent="0.2">
      <c r="M12572" s="2"/>
    </row>
    <row r="12573" spans="6:22" x14ac:dyDescent="0.2">
      <c r="M12573" s="2"/>
    </row>
    <row r="12574" spans="6:22" x14ac:dyDescent="0.2">
      <c r="M12574" s="2"/>
    </row>
    <row r="12575" spans="6:22" x14ac:dyDescent="0.2">
      <c r="M12575" s="2"/>
    </row>
    <row r="12576" spans="6:22" x14ac:dyDescent="0.2">
      <c r="M12576" s="2"/>
    </row>
    <row r="12577" spans="6:22" x14ac:dyDescent="0.2">
      <c r="M12577" s="2"/>
    </row>
    <row r="12578" spans="6:22" x14ac:dyDescent="0.2">
      <c r="M12578" s="2"/>
    </row>
    <row r="12579" spans="6:22" x14ac:dyDescent="0.2">
      <c r="M12579" s="2"/>
    </row>
    <row r="12580" spans="6:22" x14ac:dyDescent="0.2">
      <c r="M12580" s="2"/>
    </row>
    <row r="12581" spans="6:22" x14ac:dyDescent="0.2">
      <c r="M12581" s="2"/>
    </row>
    <row r="12582" spans="6:22" x14ac:dyDescent="0.2">
      <c r="M12582" s="2"/>
    </row>
    <row r="12583" spans="6:22" x14ac:dyDescent="0.2">
      <c r="M12583" s="2"/>
    </row>
    <row r="12584" spans="6:22" x14ac:dyDescent="0.2">
      <c r="M12584" s="2"/>
    </row>
    <row r="12585" spans="6:22" x14ac:dyDescent="0.2">
      <c r="M12585" s="2"/>
    </row>
    <row r="12586" spans="6:22" x14ac:dyDescent="0.2">
      <c r="M12586" s="2"/>
    </row>
    <row r="12587" spans="6:22" x14ac:dyDescent="0.2">
      <c r="M12587" s="2"/>
    </row>
    <row r="12588" spans="6:22" x14ac:dyDescent="0.2">
      <c r="F12588"/>
      <c r="M12588" s="2"/>
      <c r="N12588"/>
      <c r="O12588"/>
      <c r="U12588"/>
      <c r="V12588"/>
    </row>
    <row r="12589" spans="6:22" x14ac:dyDescent="0.2">
      <c r="F12589"/>
      <c r="M12589" s="2"/>
      <c r="N12589"/>
      <c r="O12589"/>
      <c r="U12589"/>
      <c r="V12589"/>
    </row>
    <row r="12590" spans="6:22" x14ac:dyDescent="0.2">
      <c r="M12590" s="2"/>
    </row>
    <row r="12591" spans="6:22" x14ac:dyDescent="0.2">
      <c r="M12591" s="2"/>
    </row>
    <row r="12592" spans="6:22" x14ac:dyDescent="0.2">
      <c r="M12592" s="2"/>
    </row>
    <row r="12593" spans="6:22" x14ac:dyDescent="0.2">
      <c r="M12593" s="2"/>
    </row>
    <row r="12594" spans="6:22" x14ac:dyDescent="0.2">
      <c r="M12594" s="2"/>
    </row>
    <row r="12595" spans="6:22" x14ac:dyDescent="0.2">
      <c r="M12595" s="2"/>
    </row>
    <row r="12596" spans="6:22" x14ac:dyDescent="0.2">
      <c r="M12596" s="2"/>
    </row>
    <row r="12597" spans="6:22" x14ac:dyDescent="0.2">
      <c r="M12597" s="2"/>
    </row>
    <row r="12598" spans="6:22" x14ac:dyDescent="0.2">
      <c r="M12598" s="2"/>
    </row>
    <row r="12599" spans="6:22" x14ac:dyDescent="0.2">
      <c r="M12599" s="2"/>
    </row>
    <row r="12600" spans="6:22" x14ac:dyDescent="0.2">
      <c r="M12600" s="2"/>
    </row>
    <row r="12601" spans="6:22" x14ac:dyDescent="0.2">
      <c r="M12601" s="2"/>
    </row>
    <row r="12602" spans="6:22" x14ac:dyDescent="0.2">
      <c r="M12602" s="2"/>
    </row>
    <row r="12603" spans="6:22" x14ac:dyDescent="0.2">
      <c r="M12603" s="2"/>
    </row>
    <row r="12604" spans="6:22" x14ac:dyDescent="0.2">
      <c r="M12604" s="2"/>
    </row>
    <row r="12605" spans="6:22" x14ac:dyDescent="0.2">
      <c r="M12605" s="2"/>
    </row>
    <row r="12606" spans="6:22" x14ac:dyDescent="0.2">
      <c r="F12606"/>
      <c r="M12606" s="2"/>
      <c r="N12606"/>
      <c r="O12606"/>
      <c r="U12606"/>
      <c r="V12606"/>
    </row>
    <row r="12607" spans="6:22" x14ac:dyDescent="0.2">
      <c r="F12607"/>
      <c r="M12607" s="2"/>
      <c r="N12607"/>
      <c r="O12607"/>
      <c r="U12607"/>
      <c r="V12607"/>
    </row>
    <row r="12608" spans="6:22" x14ac:dyDescent="0.2">
      <c r="F12608"/>
      <c r="M12608" s="2"/>
      <c r="N12608"/>
      <c r="O12608"/>
      <c r="U12608"/>
      <c r="V12608"/>
    </row>
    <row r="12609" spans="6:22" x14ac:dyDescent="0.2">
      <c r="F12609"/>
      <c r="M12609" s="2"/>
      <c r="N12609"/>
      <c r="O12609"/>
      <c r="U12609"/>
      <c r="V12609"/>
    </row>
    <row r="12610" spans="6:22" x14ac:dyDescent="0.2">
      <c r="F12610"/>
      <c r="M12610" s="2"/>
      <c r="N12610"/>
      <c r="O12610"/>
      <c r="U12610"/>
      <c r="V12610"/>
    </row>
    <row r="12611" spans="6:22" x14ac:dyDescent="0.2">
      <c r="F12611"/>
      <c r="M12611" s="2"/>
      <c r="N12611"/>
      <c r="O12611"/>
      <c r="U12611"/>
      <c r="V12611"/>
    </row>
    <row r="12612" spans="6:22" x14ac:dyDescent="0.2">
      <c r="F12612"/>
      <c r="M12612" s="2"/>
      <c r="N12612"/>
      <c r="O12612"/>
      <c r="U12612"/>
      <c r="V12612"/>
    </row>
    <row r="12613" spans="6:22" x14ac:dyDescent="0.2">
      <c r="F12613"/>
      <c r="M12613" s="2"/>
      <c r="N12613"/>
      <c r="O12613"/>
      <c r="U12613"/>
      <c r="V12613"/>
    </row>
    <row r="12614" spans="6:22" x14ac:dyDescent="0.2">
      <c r="F12614"/>
      <c r="M12614" s="2"/>
      <c r="N12614"/>
      <c r="O12614"/>
      <c r="U12614"/>
      <c r="V12614"/>
    </row>
    <row r="12615" spans="6:22" x14ac:dyDescent="0.2">
      <c r="F12615"/>
      <c r="M12615" s="2"/>
      <c r="N12615"/>
      <c r="O12615"/>
      <c r="U12615"/>
      <c r="V12615"/>
    </row>
    <row r="12616" spans="6:22" x14ac:dyDescent="0.2">
      <c r="F12616"/>
      <c r="M12616" s="2"/>
      <c r="N12616"/>
      <c r="O12616"/>
      <c r="U12616"/>
      <c r="V12616"/>
    </row>
    <row r="12617" spans="6:22" x14ac:dyDescent="0.2">
      <c r="F12617"/>
      <c r="M12617" s="2"/>
      <c r="N12617"/>
      <c r="O12617"/>
      <c r="U12617"/>
      <c r="V12617"/>
    </row>
    <row r="12618" spans="6:22" x14ac:dyDescent="0.2">
      <c r="F12618"/>
      <c r="M12618" s="2"/>
      <c r="N12618"/>
      <c r="O12618"/>
      <c r="U12618"/>
      <c r="V12618"/>
    </row>
    <row r="12619" spans="6:22" x14ac:dyDescent="0.2">
      <c r="F12619"/>
      <c r="M12619" s="2"/>
      <c r="N12619"/>
      <c r="O12619"/>
      <c r="U12619"/>
      <c r="V12619"/>
    </row>
    <row r="12620" spans="6:22" x14ac:dyDescent="0.2">
      <c r="F12620"/>
      <c r="M12620" s="2"/>
      <c r="N12620"/>
      <c r="O12620"/>
      <c r="U12620"/>
      <c r="V12620"/>
    </row>
    <row r="12621" spans="6:22" x14ac:dyDescent="0.2">
      <c r="F12621"/>
      <c r="M12621" s="2"/>
      <c r="N12621"/>
      <c r="O12621"/>
      <c r="U12621"/>
      <c r="V12621"/>
    </row>
    <row r="12622" spans="6:22" x14ac:dyDescent="0.2">
      <c r="F12622"/>
      <c r="M12622" s="2"/>
      <c r="N12622"/>
      <c r="O12622"/>
      <c r="U12622"/>
      <c r="V12622"/>
    </row>
    <row r="12623" spans="6:22" x14ac:dyDescent="0.2">
      <c r="F12623"/>
      <c r="M12623" s="2"/>
      <c r="N12623"/>
      <c r="O12623"/>
      <c r="U12623"/>
      <c r="V12623"/>
    </row>
    <row r="12624" spans="6:22" x14ac:dyDescent="0.2">
      <c r="F12624"/>
      <c r="M12624" s="2"/>
      <c r="N12624"/>
      <c r="O12624"/>
      <c r="U12624"/>
      <c r="V12624"/>
    </row>
    <row r="12625" spans="6:22" x14ac:dyDescent="0.2">
      <c r="F12625"/>
      <c r="M12625" s="2"/>
      <c r="N12625"/>
      <c r="O12625"/>
      <c r="U12625"/>
      <c r="V12625"/>
    </row>
    <row r="12626" spans="6:22" x14ac:dyDescent="0.2">
      <c r="F12626"/>
      <c r="M12626" s="2"/>
      <c r="N12626"/>
      <c r="O12626"/>
      <c r="U12626"/>
      <c r="V12626"/>
    </row>
    <row r="12627" spans="6:22" x14ac:dyDescent="0.2">
      <c r="F12627"/>
      <c r="M12627" s="2"/>
      <c r="N12627"/>
      <c r="O12627"/>
      <c r="U12627"/>
      <c r="V12627"/>
    </row>
    <row r="12628" spans="6:22" x14ac:dyDescent="0.2">
      <c r="F12628"/>
      <c r="M12628" s="2"/>
      <c r="N12628"/>
      <c r="O12628"/>
      <c r="U12628"/>
      <c r="V12628"/>
    </row>
    <row r="12629" spans="6:22" x14ac:dyDescent="0.2">
      <c r="F12629"/>
      <c r="M12629" s="2"/>
      <c r="N12629"/>
      <c r="O12629"/>
      <c r="U12629"/>
      <c r="V12629"/>
    </row>
    <row r="12630" spans="6:22" x14ac:dyDescent="0.2">
      <c r="F12630"/>
      <c r="M12630" s="2"/>
      <c r="N12630"/>
      <c r="O12630"/>
      <c r="U12630"/>
      <c r="V12630"/>
    </row>
    <row r="12631" spans="6:22" x14ac:dyDescent="0.2">
      <c r="F12631"/>
      <c r="M12631" s="2"/>
      <c r="N12631"/>
      <c r="O12631"/>
      <c r="U12631"/>
      <c r="V12631"/>
    </row>
    <row r="12632" spans="6:22" x14ac:dyDescent="0.2">
      <c r="F12632"/>
      <c r="M12632" s="2"/>
      <c r="N12632"/>
      <c r="O12632"/>
      <c r="U12632"/>
      <c r="V12632"/>
    </row>
    <row r="12633" spans="6:22" x14ac:dyDescent="0.2">
      <c r="F12633"/>
      <c r="M12633" s="2"/>
      <c r="N12633"/>
      <c r="O12633"/>
      <c r="U12633"/>
      <c r="V12633"/>
    </row>
    <row r="12634" spans="6:22" x14ac:dyDescent="0.2">
      <c r="F12634"/>
      <c r="M12634" s="2"/>
      <c r="N12634"/>
      <c r="O12634"/>
      <c r="U12634"/>
      <c r="V12634"/>
    </row>
    <row r="12635" spans="6:22" x14ac:dyDescent="0.2">
      <c r="F12635"/>
      <c r="M12635" s="2"/>
      <c r="N12635"/>
      <c r="O12635"/>
      <c r="U12635"/>
      <c r="V12635"/>
    </row>
    <row r="12636" spans="6:22" x14ac:dyDescent="0.2">
      <c r="F12636"/>
      <c r="M12636" s="2"/>
      <c r="N12636"/>
      <c r="O12636"/>
      <c r="U12636"/>
      <c r="V12636"/>
    </row>
    <row r="12637" spans="6:22" x14ac:dyDescent="0.2">
      <c r="M12637" s="2"/>
    </row>
    <row r="12638" spans="6:22" x14ac:dyDescent="0.2">
      <c r="F12638"/>
      <c r="M12638" s="2"/>
      <c r="N12638"/>
      <c r="O12638"/>
      <c r="U12638"/>
      <c r="V12638"/>
    </row>
    <row r="12639" spans="6:22" x14ac:dyDescent="0.2">
      <c r="M12639" s="2"/>
    </row>
    <row r="12640" spans="6:22" x14ac:dyDescent="0.2">
      <c r="M12640" s="2"/>
    </row>
    <row r="12641" spans="6:22" x14ac:dyDescent="0.2">
      <c r="F12641"/>
      <c r="M12641" s="2"/>
      <c r="N12641"/>
      <c r="O12641"/>
      <c r="U12641"/>
      <c r="V12641"/>
    </row>
    <row r="12642" spans="6:22" x14ac:dyDescent="0.2">
      <c r="F12642"/>
      <c r="M12642" s="2"/>
      <c r="N12642"/>
      <c r="O12642"/>
      <c r="U12642"/>
      <c r="V12642"/>
    </row>
    <row r="12643" spans="6:22" x14ac:dyDescent="0.2">
      <c r="F12643"/>
      <c r="M12643" s="2"/>
      <c r="N12643"/>
      <c r="O12643"/>
      <c r="U12643"/>
      <c r="V12643"/>
    </row>
    <row r="12644" spans="6:22" x14ac:dyDescent="0.2">
      <c r="F12644"/>
      <c r="M12644" s="2"/>
      <c r="N12644"/>
      <c r="O12644"/>
      <c r="U12644"/>
      <c r="V12644"/>
    </row>
    <row r="12645" spans="6:22" x14ac:dyDescent="0.2">
      <c r="F12645"/>
      <c r="M12645" s="2"/>
      <c r="N12645"/>
      <c r="O12645"/>
      <c r="U12645"/>
      <c r="V12645"/>
    </row>
    <row r="12646" spans="6:22" x14ac:dyDescent="0.2">
      <c r="F12646"/>
      <c r="M12646" s="2"/>
      <c r="N12646"/>
      <c r="O12646"/>
      <c r="U12646"/>
      <c r="V12646"/>
    </row>
    <row r="12647" spans="6:22" x14ac:dyDescent="0.2">
      <c r="F12647"/>
      <c r="M12647" s="2"/>
      <c r="N12647"/>
      <c r="O12647"/>
      <c r="U12647"/>
      <c r="V12647"/>
    </row>
    <row r="12648" spans="6:22" x14ac:dyDescent="0.2">
      <c r="F12648"/>
      <c r="M12648" s="2"/>
      <c r="N12648"/>
      <c r="O12648"/>
      <c r="U12648"/>
      <c r="V12648"/>
    </row>
    <row r="12649" spans="6:22" x14ac:dyDescent="0.2">
      <c r="F12649"/>
      <c r="M12649" s="2"/>
      <c r="N12649"/>
      <c r="O12649"/>
      <c r="U12649"/>
      <c r="V12649"/>
    </row>
    <row r="12650" spans="6:22" x14ac:dyDescent="0.2">
      <c r="F12650"/>
      <c r="M12650" s="2"/>
      <c r="N12650"/>
      <c r="O12650"/>
      <c r="U12650"/>
      <c r="V12650"/>
    </row>
    <row r="12651" spans="6:22" x14ac:dyDescent="0.2">
      <c r="F12651"/>
      <c r="M12651" s="2"/>
      <c r="N12651"/>
      <c r="O12651"/>
      <c r="U12651"/>
      <c r="V12651"/>
    </row>
    <row r="12652" spans="6:22" x14ac:dyDescent="0.2">
      <c r="F12652"/>
      <c r="M12652" s="2"/>
      <c r="N12652"/>
      <c r="O12652"/>
      <c r="U12652"/>
      <c r="V12652"/>
    </row>
    <row r="12653" spans="6:22" x14ac:dyDescent="0.2">
      <c r="F12653"/>
      <c r="M12653" s="2"/>
      <c r="N12653"/>
      <c r="O12653"/>
      <c r="U12653"/>
      <c r="V12653"/>
    </row>
    <row r="12654" spans="6:22" x14ac:dyDescent="0.2">
      <c r="F12654"/>
      <c r="M12654" s="2"/>
      <c r="N12654"/>
      <c r="O12654"/>
      <c r="U12654"/>
      <c r="V12654"/>
    </row>
    <row r="12655" spans="6:22" x14ac:dyDescent="0.2">
      <c r="F12655"/>
      <c r="M12655" s="2"/>
      <c r="N12655"/>
      <c r="O12655"/>
      <c r="U12655"/>
      <c r="V12655"/>
    </row>
    <row r="12656" spans="6:22" x14ac:dyDescent="0.2">
      <c r="F12656"/>
      <c r="M12656" s="2"/>
      <c r="N12656"/>
      <c r="O12656"/>
      <c r="U12656"/>
      <c r="V12656"/>
    </row>
    <row r="12657" spans="6:22" x14ac:dyDescent="0.2">
      <c r="F12657"/>
      <c r="M12657" s="2"/>
      <c r="N12657"/>
      <c r="O12657"/>
      <c r="U12657"/>
      <c r="V12657"/>
    </row>
    <row r="12658" spans="6:22" x14ac:dyDescent="0.2">
      <c r="F12658"/>
      <c r="M12658" s="2"/>
      <c r="N12658"/>
      <c r="O12658"/>
      <c r="U12658"/>
      <c r="V12658"/>
    </row>
    <row r="12659" spans="6:22" x14ac:dyDescent="0.2">
      <c r="F12659"/>
      <c r="M12659" s="2"/>
      <c r="N12659"/>
      <c r="O12659"/>
      <c r="U12659"/>
      <c r="V12659"/>
    </row>
    <row r="12660" spans="6:22" x14ac:dyDescent="0.2">
      <c r="F12660"/>
      <c r="M12660" s="2"/>
      <c r="N12660"/>
      <c r="O12660"/>
      <c r="U12660"/>
      <c r="V12660"/>
    </row>
    <row r="12661" spans="6:22" x14ac:dyDescent="0.2">
      <c r="F12661"/>
      <c r="M12661" s="2"/>
      <c r="N12661"/>
      <c r="O12661"/>
      <c r="U12661"/>
      <c r="V12661"/>
    </row>
    <row r="12662" spans="6:22" x14ac:dyDescent="0.2">
      <c r="F12662"/>
      <c r="M12662" s="2"/>
      <c r="N12662"/>
      <c r="O12662"/>
      <c r="U12662"/>
      <c r="V12662"/>
    </row>
    <row r="12663" spans="6:22" x14ac:dyDescent="0.2">
      <c r="F12663"/>
      <c r="M12663" s="2"/>
      <c r="N12663"/>
      <c r="O12663"/>
      <c r="U12663"/>
      <c r="V12663"/>
    </row>
    <row r="12664" spans="6:22" x14ac:dyDescent="0.2">
      <c r="F12664"/>
      <c r="M12664" s="2"/>
      <c r="N12664"/>
      <c r="O12664"/>
      <c r="U12664"/>
      <c r="V12664"/>
    </row>
    <row r="12665" spans="6:22" x14ac:dyDescent="0.2">
      <c r="F12665"/>
      <c r="M12665" s="2"/>
      <c r="N12665"/>
      <c r="O12665"/>
      <c r="U12665"/>
      <c r="V12665"/>
    </row>
    <row r="12666" spans="6:22" x14ac:dyDescent="0.2">
      <c r="F12666"/>
      <c r="M12666" s="2"/>
      <c r="N12666"/>
      <c r="O12666"/>
      <c r="U12666"/>
      <c r="V12666"/>
    </row>
    <row r="12667" spans="6:22" x14ac:dyDescent="0.2">
      <c r="F12667"/>
      <c r="M12667" s="2"/>
      <c r="N12667"/>
      <c r="O12667"/>
      <c r="U12667"/>
      <c r="V12667"/>
    </row>
    <row r="12668" spans="6:22" x14ac:dyDescent="0.2">
      <c r="F12668"/>
      <c r="M12668" s="2"/>
      <c r="N12668"/>
      <c r="O12668"/>
      <c r="U12668"/>
      <c r="V12668"/>
    </row>
    <row r="12669" spans="6:22" x14ac:dyDescent="0.2">
      <c r="F12669"/>
      <c r="M12669" s="2"/>
      <c r="N12669"/>
      <c r="O12669"/>
      <c r="U12669"/>
      <c r="V12669"/>
    </row>
    <row r="12670" spans="6:22" x14ac:dyDescent="0.2">
      <c r="F12670"/>
      <c r="M12670" s="2"/>
      <c r="N12670"/>
      <c r="O12670"/>
      <c r="U12670"/>
      <c r="V12670"/>
    </row>
    <row r="12671" spans="6:22" x14ac:dyDescent="0.2">
      <c r="F12671"/>
      <c r="M12671" s="2"/>
      <c r="N12671"/>
      <c r="O12671"/>
      <c r="U12671"/>
      <c r="V12671"/>
    </row>
    <row r="12672" spans="6:22" x14ac:dyDescent="0.2">
      <c r="F12672"/>
      <c r="M12672" s="2"/>
      <c r="N12672"/>
      <c r="O12672"/>
      <c r="U12672"/>
      <c r="V12672"/>
    </row>
    <row r="12673" spans="6:22" x14ac:dyDescent="0.2">
      <c r="F12673"/>
      <c r="M12673" s="2"/>
      <c r="N12673"/>
      <c r="O12673"/>
      <c r="U12673"/>
      <c r="V12673"/>
    </row>
    <row r="12674" spans="6:22" x14ac:dyDescent="0.2">
      <c r="F12674"/>
      <c r="M12674" s="2"/>
      <c r="N12674"/>
      <c r="O12674"/>
      <c r="U12674"/>
      <c r="V12674"/>
    </row>
    <row r="12675" spans="6:22" x14ac:dyDescent="0.2">
      <c r="M12675" s="2"/>
    </row>
    <row r="12676" spans="6:22" x14ac:dyDescent="0.2">
      <c r="M12676" s="2"/>
    </row>
    <row r="12677" spans="6:22" x14ac:dyDescent="0.2">
      <c r="F12677"/>
      <c r="M12677" s="2"/>
      <c r="N12677"/>
      <c r="O12677"/>
      <c r="U12677"/>
      <c r="V12677"/>
    </row>
    <row r="12678" spans="6:22" x14ac:dyDescent="0.2">
      <c r="F12678"/>
      <c r="M12678" s="2"/>
      <c r="N12678"/>
      <c r="O12678"/>
      <c r="U12678"/>
      <c r="V12678"/>
    </row>
    <row r="12679" spans="6:22" x14ac:dyDescent="0.2">
      <c r="F12679"/>
      <c r="M12679" s="2"/>
      <c r="N12679"/>
      <c r="O12679"/>
      <c r="U12679"/>
      <c r="V12679"/>
    </row>
    <row r="12680" spans="6:22" x14ac:dyDescent="0.2">
      <c r="M12680" s="2"/>
    </row>
    <row r="12681" spans="6:22" x14ac:dyDescent="0.2">
      <c r="M12681" s="2"/>
    </row>
    <row r="12682" spans="6:22" x14ac:dyDescent="0.2">
      <c r="M12682" s="2"/>
    </row>
    <row r="12683" spans="6:22" x14ac:dyDescent="0.2">
      <c r="M12683" s="2"/>
    </row>
    <row r="12684" spans="6:22" x14ac:dyDescent="0.2">
      <c r="M12684" s="2"/>
    </row>
    <row r="12685" spans="6:22" x14ac:dyDescent="0.2">
      <c r="M12685" s="2"/>
    </row>
    <row r="12686" spans="6:22" x14ac:dyDescent="0.2">
      <c r="M12686" s="2"/>
    </row>
    <row r="12687" spans="6:22" x14ac:dyDescent="0.2">
      <c r="M12687" s="2"/>
    </row>
    <row r="12688" spans="6:22" x14ac:dyDescent="0.2">
      <c r="M12688" s="2"/>
    </row>
    <row r="12689" spans="6:22" x14ac:dyDescent="0.2">
      <c r="M12689" s="2"/>
    </row>
    <row r="12690" spans="6:22" x14ac:dyDescent="0.2">
      <c r="M12690" s="2"/>
    </row>
    <row r="12691" spans="6:22" x14ac:dyDescent="0.2">
      <c r="F12691"/>
      <c r="M12691" s="2"/>
      <c r="N12691"/>
      <c r="O12691"/>
      <c r="U12691"/>
      <c r="V12691"/>
    </row>
    <row r="12692" spans="6:22" x14ac:dyDescent="0.2">
      <c r="M12692" s="2"/>
    </row>
    <row r="12693" spans="6:22" x14ac:dyDescent="0.2">
      <c r="M12693" s="2"/>
    </row>
    <row r="12694" spans="6:22" x14ac:dyDescent="0.2">
      <c r="M12694" s="2"/>
    </row>
    <row r="12695" spans="6:22" x14ac:dyDescent="0.2">
      <c r="M12695" s="2"/>
    </row>
    <row r="12696" spans="6:22" x14ac:dyDescent="0.2">
      <c r="M12696" s="2"/>
    </row>
    <row r="12697" spans="6:22" x14ac:dyDescent="0.2">
      <c r="M12697" s="2"/>
    </row>
    <row r="12698" spans="6:22" x14ac:dyDescent="0.2">
      <c r="M12698" s="2"/>
    </row>
    <row r="12699" spans="6:22" x14ac:dyDescent="0.2">
      <c r="M12699" s="2"/>
    </row>
    <row r="12700" spans="6:22" x14ac:dyDescent="0.2">
      <c r="M12700" s="2"/>
    </row>
    <row r="12701" spans="6:22" x14ac:dyDescent="0.2">
      <c r="M12701" s="2"/>
    </row>
    <row r="12702" spans="6:22" x14ac:dyDescent="0.2">
      <c r="M12702" s="2"/>
    </row>
    <row r="12703" spans="6:22" x14ac:dyDescent="0.2">
      <c r="M12703" s="2"/>
    </row>
    <row r="12704" spans="6:22" x14ac:dyDescent="0.2">
      <c r="M12704" s="2"/>
    </row>
    <row r="12705" spans="6:22" x14ac:dyDescent="0.2">
      <c r="M12705" s="2"/>
    </row>
    <row r="12706" spans="6:22" x14ac:dyDescent="0.2">
      <c r="M12706" s="2"/>
    </row>
    <row r="12707" spans="6:22" x14ac:dyDescent="0.2">
      <c r="M12707" s="2"/>
    </row>
    <row r="12708" spans="6:22" x14ac:dyDescent="0.2">
      <c r="M12708" s="2"/>
    </row>
    <row r="12709" spans="6:22" x14ac:dyDescent="0.2">
      <c r="M12709" s="2"/>
    </row>
    <row r="12710" spans="6:22" x14ac:dyDescent="0.2">
      <c r="F12710"/>
      <c r="M12710" s="2"/>
      <c r="N12710"/>
      <c r="O12710"/>
      <c r="U12710"/>
      <c r="V12710"/>
    </row>
    <row r="12711" spans="6:22" x14ac:dyDescent="0.2">
      <c r="F12711"/>
      <c r="M12711" s="2"/>
      <c r="N12711"/>
      <c r="O12711"/>
      <c r="U12711"/>
      <c r="V12711"/>
    </row>
    <row r="12712" spans="6:22" x14ac:dyDescent="0.2">
      <c r="F12712"/>
      <c r="M12712" s="2"/>
      <c r="N12712"/>
      <c r="O12712"/>
      <c r="U12712"/>
      <c r="V12712"/>
    </row>
    <row r="12713" spans="6:22" x14ac:dyDescent="0.2">
      <c r="F12713"/>
      <c r="M12713" s="2"/>
      <c r="N12713"/>
      <c r="O12713"/>
      <c r="U12713"/>
      <c r="V12713"/>
    </row>
    <row r="12714" spans="6:22" x14ac:dyDescent="0.2">
      <c r="F12714"/>
      <c r="M12714" s="2"/>
      <c r="N12714"/>
      <c r="O12714"/>
      <c r="U12714"/>
      <c r="V12714"/>
    </row>
    <row r="12715" spans="6:22" x14ac:dyDescent="0.2">
      <c r="F12715"/>
      <c r="M12715" s="2"/>
      <c r="N12715"/>
      <c r="O12715"/>
      <c r="U12715"/>
      <c r="V12715"/>
    </row>
    <row r="12716" spans="6:22" x14ac:dyDescent="0.2">
      <c r="F12716"/>
      <c r="M12716" s="2"/>
      <c r="N12716"/>
      <c r="O12716"/>
      <c r="U12716"/>
      <c r="V12716"/>
    </row>
    <row r="12717" spans="6:22" x14ac:dyDescent="0.2">
      <c r="F12717"/>
      <c r="M12717" s="2"/>
      <c r="N12717"/>
      <c r="O12717"/>
      <c r="U12717"/>
      <c r="V12717"/>
    </row>
    <row r="12718" spans="6:22" x14ac:dyDescent="0.2">
      <c r="F12718"/>
      <c r="M12718" s="2"/>
      <c r="N12718"/>
      <c r="O12718"/>
      <c r="U12718"/>
      <c r="V12718"/>
    </row>
    <row r="12719" spans="6:22" x14ac:dyDescent="0.2">
      <c r="F12719"/>
      <c r="M12719" s="2"/>
      <c r="N12719"/>
      <c r="O12719"/>
      <c r="U12719"/>
      <c r="V12719"/>
    </row>
    <row r="12720" spans="6:22" x14ac:dyDescent="0.2">
      <c r="M12720" s="2"/>
    </row>
    <row r="12721" spans="6:22" x14ac:dyDescent="0.2">
      <c r="F12721"/>
      <c r="M12721" s="2"/>
      <c r="N12721"/>
      <c r="O12721"/>
      <c r="U12721"/>
      <c r="V12721"/>
    </row>
    <row r="12722" spans="6:22" x14ac:dyDescent="0.2">
      <c r="M12722" s="2"/>
    </row>
    <row r="12723" spans="6:22" x14ac:dyDescent="0.2">
      <c r="M12723" s="2"/>
    </row>
    <row r="12724" spans="6:22" x14ac:dyDescent="0.2">
      <c r="F12724"/>
      <c r="M12724" s="2"/>
      <c r="N12724"/>
      <c r="O12724"/>
      <c r="U12724"/>
      <c r="V12724"/>
    </row>
    <row r="12725" spans="6:22" x14ac:dyDescent="0.2">
      <c r="F12725"/>
      <c r="M12725" s="2"/>
      <c r="N12725"/>
      <c r="O12725"/>
      <c r="U12725"/>
      <c r="V12725"/>
    </row>
    <row r="12726" spans="6:22" x14ac:dyDescent="0.2">
      <c r="F12726"/>
      <c r="M12726" s="2"/>
      <c r="N12726"/>
      <c r="O12726"/>
      <c r="U12726"/>
      <c r="V12726"/>
    </row>
    <row r="12727" spans="6:22" x14ac:dyDescent="0.2">
      <c r="F12727"/>
      <c r="M12727" s="2"/>
      <c r="N12727"/>
      <c r="O12727"/>
      <c r="U12727"/>
      <c r="V12727"/>
    </row>
    <row r="12728" spans="6:22" x14ac:dyDescent="0.2">
      <c r="M12728" s="2"/>
    </row>
    <row r="12729" spans="6:22" x14ac:dyDescent="0.2">
      <c r="M12729" s="2"/>
    </row>
    <row r="12730" spans="6:22" x14ac:dyDescent="0.2">
      <c r="M12730" s="2"/>
    </row>
    <row r="12731" spans="6:22" x14ac:dyDescent="0.2">
      <c r="M12731" s="2"/>
    </row>
    <row r="12732" spans="6:22" x14ac:dyDescent="0.2">
      <c r="M12732" s="2"/>
    </row>
    <row r="12733" spans="6:22" x14ac:dyDescent="0.2">
      <c r="M12733" s="2"/>
    </row>
    <row r="12734" spans="6:22" x14ac:dyDescent="0.2">
      <c r="M12734" s="2"/>
    </row>
    <row r="12735" spans="6:22" x14ac:dyDescent="0.2">
      <c r="M12735" s="2"/>
    </row>
    <row r="12736" spans="6:22" x14ac:dyDescent="0.2">
      <c r="M12736" s="2"/>
    </row>
    <row r="12737" spans="6:22" x14ac:dyDescent="0.2">
      <c r="M12737" s="2"/>
    </row>
    <row r="12738" spans="6:22" x14ac:dyDescent="0.2">
      <c r="M12738" s="2"/>
    </row>
    <row r="12739" spans="6:22" x14ac:dyDescent="0.2">
      <c r="M12739" s="2"/>
    </row>
    <row r="12740" spans="6:22" x14ac:dyDescent="0.2">
      <c r="M12740" s="2"/>
    </row>
    <row r="12741" spans="6:22" x14ac:dyDescent="0.2">
      <c r="M12741" s="2"/>
    </row>
    <row r="12742" spans="6:22" x14ac:dyDescent="0.2">
      <c r="M12742" s="2"/>
    </row>
    <row r="12743" spans="6:22" x14ac:dyDescent="0.2">
      <c r="M12743" s="2"/>
    </row>
    <row r="12744" spans="6:22" x14ac:dyDescent="0.2">
      <c r="M12744" s="2"/>
    </row>
    <row r="12745" spans="6:22" x14ac:dyDescent="0.2">
      <c r="F12745"/>
      <c r="M12745" s="2"/>
      <c r="N12745"/>
      <c r="O12745"/>
      <c r="U12745"/>
      <c r="V12745"/>
    </row>
    <row r="12746" spans="6:22" x14ac:dyDescent="0.2">
      <c r="F12746"/>
      <c r="M12746" s="2"/>
      <c r="N12746"/>
      <c r="O12746"/>
      <c r="U12746"/>
      <c r="V12746"/>
    </row>
    <row r="12747" spans="6:22" x14ac:dyDescent="0.2">
      <c r="F12747"/>
      <c r="M12747" s="2"/>
      <c r="N12747"/>
      <c r="O12747"/>
      <c r="U12747"/>
      <c r="V12747"/>
    </row>
    <row r="12748" spans="6:22" x14ac:dyDescent="0.2">
      <c r="M12748" s="2"/>
    </row>
    <row r="12749" spans="6:22" x14ac:dyDescent="0.2">
      <c r="M12749" s="2"/>
    </row>
    <row r="12750" spans="6:22" x14ac:dyDescent="0.2">
      <c r="M12750" s="2"/>
    </row>
    <row r="12751" spans="6:22" x14ac:dyDescent="0.2">
      <c r="M12751" s="2"/>
    </row>
    <row r="12752" spans="6:22" x14ac:dyDescent="0.2">
      <c r="M12752" s="2"/>
    </row>
    <row r="12753" spans="6:22" x14ac:dyDescent="0.2">
      <c r="M12753" s="2"/>
    </row>
    <row r="12754" spans="6:22" x14ac:dyDescent="0.2">
      <c r="M12754" s="2"/>
    </row>
    <row r="12755" spans="6:22" x14ac:dyDescent="0.2">
      <c r="M12755" s="2"/>
    </row>
    <row r="12756" spans="6:22" x14ac:dyDescent="0.2">
      <c r="M12756" s="2"/>
    </row>
    <row r="12757" spans="6:22" x14ac:dyDescent="0.2">
      <c r="M12757" s="2"/>
    </row>
    <row r="12758" spans="6:22" x14ac:dyDescent="0.2">
      <c r="M12758" s="2"/>
    </row>
    <row r="12759" spans="6:22" x14ac:dyDescent="0.2">
      <c r="M12759" s="2"/>
    </row>
    <row r="12760" spans="6:22" x14ac:dyDescent="0.2">
      <c r="F12760"/>
      <c r="M12760" s="2"/>
      <c r="N12760"/>
      <c r="O12760"/>
      <c r="U12760"/>
      <c r="V12760"/>
    </row>
    <row r="12761" spans="6:22" x14ac:dyDescent="0.2">
      <c r="F12761"/>
      <c r="M12761" s="2"/>
      <c r="N12761"/>
      <c r="O12761"/>
      <c r="U12761"/>
      <c r="V12761"/>
    </row>
    <row r="12762" spans="6:22" x14ac:dyDescent="0.2">
      <c r="F12762"/>
      <c r="M12762" s="2"/>
      <c r="N12762"/>
      <c r="O12762"/>
      <c r="U12762"/>
      <c r="V12762"/>
    </row>
    <row r="12763" spans="6:22" x14ac:dyDescent="0.2">
      <c r="M12763" s="2"/>
    </row>
    <row r="12764" spans="6:22" x14ac:dyDescent="0.2">
      <c r="M12764" s="2"/>
    </row>
    <row r="12765" spans="6:22" x14ac:dyDescent="0.2">
      <c r="M12765" s="2"/>
    </row>
    <row r="12766" spans="6:22" x14ac:dyDescent="0.2">
      <c r="M12766" s="2"/>
    </row>
    <row r="12767" spans="6:22" x14ac:dyDescent="0.2">
      <c r="M12767" s="2"/>
    </row>
    <row r="12768" spans="6:22" x14ac:dyDescent="0.2">
      <c r="M12768" s="2"/>
    </row>
    <row r="12769" spans="6:22" x14ac:dyDescent="0.2">
      <c r="M12769" s="2"/>
    </row>
    <row r="12770" spans="6:22" x14ac:dyDescent="0.2">
      <c r="M12770" s="2"/>
    </row>
    <row r="12771" spans="6:22" x14ac:dyDescent="0.2">
      <c r="M12771" s="2"/>
    </row>
    <row r="12772" spans="6:22" x14ac:dyDescent="0.2">
      <c r="M12772" s="2"/>
    </row>
    <row r="12773" spans="6:22" x14ac:dyDescent="0.2">
      <c r="M12773" s="2"/>
    </row>
    <row r="12774" spans="6:22" x14ac:dyDescent="0.2">
      <c r="M12774" s="2"/>
    </row>
    <row r="12775" spans="6:22" x14ac:dyDescent="0.2">
      <c r="F12775"/>
      <c r="M12775" s="2"/>
      <c r="N12775"/>
      <c r="O12775"/>
      <c r="U12775"/>
      <c r="V12775"/>
    </row>
    <row r="12776" spans="6:22" x14ac:dyDescent="0.2">
      <c r="F12776"/>
      <c r="M12776" s="2"/>
      <c r="N12776"/>
      <c r="O12776"/>
      <c r="U12776"/>
      <c r="V12776"/>
    </row>
    <row r="12777" spans="6:22" x14ac:dyDescent="0.2">
      <c r="F12777"/>
      <c r="M12777" s="2"/>
      <c r="N12777"/>
      <c r="O12777"/>
      <c r="U12777"/>
      <c r="V12777"/>
    </row>
    <row r="12778" spans="6:22" x14ac:dyDescent="0.2">
      <c r="F12778"/>
      <c r="M12778" s="2"/>
      <c r="N12778"/>
      <c r="O12778"/>
      <c r="U12778"/>
      <c r="V12778"/>
    </row>
    <row r="12779" spans="6:22" x14ac:dyDescent="0.2">
      <c r="F12779"/>
      <c r="M12779" s="2"/>
      <c r="N12779"/>
      <c r="O12779"/>
      <c r="U12779"/>
      <c r="V12779"/>
    </row>
    <row r="12780" spans="6:22" x14ac:dyDescent="0.2">
      <c r="F12780"/>
      <c r="M12780" s="2"/>
      <c r="N12780"/>
      <c r="O12780"/>
      <c r="U12780"/>
      <c r="V12780"/>
    </row>
    <row r="12781" spans="6:22" x14ac:dyDescent="0.2">
      <c r="M12781" s="2"/>
    </row>
    <row r="12782" spans="6:22" x14ac:dyDescent="0.2">
      <c r="M12782" s="2"/>
    </row>
    <row r="12783" spans="6:22" x14ac:dyDescent="0.2">
      <c r="M12783" s="2"/>
    </row>
    <row r="12784" spans="6:22" x14ac:dyDescent="0.2">
      <c r="M12784" s="2"/>
    </row>
    <row r="12785" spans="6:22" x14ac:dyDescent="0.2">
      <c r="M12785" s="2"/>
    </row>
    <row r="12786" spans="6:22" x14ac:dyDescent="0.2">
      <c r="M12786" s="2"/>
    </row>
    <row r="12787" spans="6:22" x14ac:dyDescent="0.2">
      <c r="M12787" s="2"/>
    </row>
    <row r="12788" spans="6:22" x14ac:dyDescent="0.2">
      <c r="M12788" s="2"/>
    </row>
    <row r="12789" spans="6:22" x14ac:dyDescent="0.2">
      <c r="M12789" s="2"/>
    </row>
    <row r="12790" spans="6:22" x14ac:dyDescent="0.2">
      <c r="M12790" s="2"/>
    </row>
    <row r="12791" spans="6:22" x14ac:dyDescent="0.2">
      <c r="M12791" s="2"/>
    </row>
    <row r="12792" spans="6:22" x14ac:dyDescent="0.2">
      <c r="M12792" s="2"/>
    </row>
    <row r="12793" spans="6:22" x14ac:dyDescent="0.2">
      <c r="M12793" s="2"/>
    </row>
    <row r="12794" spans="6:22" x14ac:dyDescent="0.2">
      <c r="M12794" s="2"/>
    </row>
    <row r="12795" spans="6:22" x14ac:dyDescent="0.2">
      <c r="M12795" s="2"/>
    </row>
    <row r="12796" spans="6:22" x14ac:dyDescent="0.2">
      <c r="M12796" s="2"/>
    </row>
    <row r="12797" spans="6:22" x14ac:dyDescent="0.2">
      <c r="F12797"/>
      <c r="M12797" s="2"/>
      <c r="N12797"/>
      <c r="O12797"/>
      <c r="U12797"/>
      <c r="V12797"/>
    </row>
    <row r="12798" spans="6:22" x14ac:dyDescent="0.2">
      <c r="M12798" s="2"/>
    </row>
    <row r="12799" spans="6:22" x14ac:dyDescent="0.2">
      <c r="M12799" s="2"/>
    </row>
    <row r="12800" spans="6:22" x14ac:dyDescent="0.2">
      <c r="M12800" s="2"/>
    </row>
    <row r="12801" spans="6:22" x14ac:dyDescent="0.2">
      <c r="M12801" s="2"/>
    </row>
    <row r="12802" spans="6:22" x14ac:dyDescent="0.2">
      <c r="M12802" s="2"/>
    </row>
    <row r="12803" spans="6:22" x14ac:dyDescent="0.2">
      <c r="M12803" s="2"/>
    </row>
    <row r="12804" spans="6:22" x14ac:dyDescent="0.2">
      <c r="M12804" s="2"/>
    </row>
    <row r="12805" spans="6:22" x14ac:dyDescent="0.2">
      <c r="M12805" s="2"/>
    </row>
    <row r="12806" spans="6:22" x14ac:dyDescent="0.2">
      <c r="M12806" s="2"/>
    </row>
    <row r="12807" spans="6:22" x14ac:dyDescent="0.2">
      <c r="M12807" s="2"/>
    </row>
    <row r="12808" spans="6:22" x14ac:dyDescent="0.2">
      <c r="M12808" s="2"/>
    </row>
    <row r="12809" spans="6:22" x14ac:dyDescent="0.2">
      <c r="M12809" s="2"/>
    </row>
    <row r="12810" spans="6:22" x14ac:dyDescent="0.2">
      <c r="F12810"/>
      <c r="M12810" s="2"/>
      <c r="N12810"/>
      <c r="O12810"/>
      <c r="U12810"/>
      <c r="V12810"/>
    </row>
    <row r="12811" spans="6:22" x14ac:dyDescent="0.2">
      <c r="F12811"/>
      <c r="M12811" s="2"/>
      <c r="N12811"/>
      <c r="O12811"/>
      <c r="U12811"/>
      <c r="V12811"/>
    </row>
    <row r="12812" spans="6:22" x14ac:dyDescent="0.2">
      <c r="F12812"/>
      <c r="M12812" s="2"/>
      <c r="N12812"/>
      <c r="O12812"/>
      <c r="U12812"/>
      <c r="V12812"/>
    </row>
    <row r="12813" spans="6:22" x14ac:dyDescent="0.2">
      <c r="F12813"/>
      <c r="M12813" s="2"/>
      <c r="N12813"/>
      <c r="O12813"/>
      <c r="U12813"/>
      <c r="V12813"/>
    </row>
    <row r="12814" spans="6:22" x14ac:dyDescent="0.2">
      <c r="F12814"/>
      <c r="M12814" s="2"/>
      <c r="N12814"/>
      <c r="O12814"/>
      <c r="U12814"/>
      <c r="V12814"/>
    </row>
    <row r="12815" spans="6:22" x14ac:dyDescent="0.2">
      <c r="F12815"/>
      <c r="M12815" s="2"/>
      <c r="N12815"/>
      <c r="O12815"/>
      <c r="U12815"/>
      <c r="V12815"/>
    </row>
    <row r="12816" spans="6:22" x14ac:dyDescent="0.2">
      <c r="F12816"/>
      <c r="M12816" s="2"/>
      <c r="N12816"/>
      <c r="O12816"/>
      <c r="U12816"/>
      <c r="V12816"/>
    </row>
    <row r="12817" spans="6:22" x14ac:dyDescent="0.2">
      <c r="F12817"/>
      <c r="M12817" s="2"/>
      <c r="N12817"/>
      <c r="O12817"/>
      <c r="U12817"/>
      <c r="V12817"/>
    </row>
    <row r="12818" spans="6:22" x14ac:dyDescent="0.2">
      <c r="F12818"/>
      <c r="M12818" s="2"/>
      <c r="N12818"/>
      <c r="O12818"/>
      <c r="U12818"/>
      <c r="V12818"/>
    </row>
    <row r="12819" spans="6:22" x14ac:dyDescent="0.2">
      <c r="F12819"/>
      <c r="M12819" s="2"/>
      <c r="N12819"/>
      <c r="O12819"/>
      <c r="U12819"/>
      <c r="V12819"/>
    </row>
    <row r="12820" spans="6:22" x14ac:dyDescent="0.2">
      <c r="F12820"/>
      <c r="M12820" s="2"/>
      <c r="N12820"/>
      <c r="O12820"/>
      <c r="U12820"/>
      <c r="V12820"/>
    </row>
    <row r="12821" spans="6:22" x14ac:dyDescent="0.2">
      <c r="F12821"/>
      <c r="M12821" s="2"/>
      <c r="N12821"/>
      <c r="O12821"/>
      <c r="U12821"/>
      <c r="V12821"/>
    </row>
    <row r="12822" spans="6:22" x14ac:dyDescent="0.2">
      <c r="F12822"/>
      <c r="M12822" s="2"/>
      <c r="N12822"/>
      <c r="O12822"/>
      <c r="U12822"/>
      <c r="V12822"/>
    </row>
    <row r="12823" spans="6:22" x14ac:dyDescent="0.2">
      <c r="F12823"/>
      <c r="M12823" s="2"/>
      <c r="N12823"/>
      <c r="O12823"/>
      <c r="U12823"/>
      <c r="V12823"/>
    </row>
    <row r="12824" spans="6:22" x14ac:dyDescent="0.2">
      <c r="F12824"/>
      <c r="M12824" s="2"/>
      <c r="N12824"/>
      <c r="O12824"/>
      <c r="U12824"/>
      <c r="V12824"/>
    </row>
    <row r="12825" spans="6:22" x14ac:dyDescent="0.2">
      <c r="F12825"/>
      <c r="M12825" s="2"/>
      <c r="N12825"/>
      <c r="O12825"/>
      <c r="U12825"/>
      <c r="V12825"/>
    </row>
    <row r="12826" spans="6:22" x14ac:dyDescent="0.2">
      <c r="F12826"/>
      <c r="M12826" s="2"/>
      <c r="N12826"/>
      <c r="O12826"/>
      <c r="U12826"/>
      <c r="V12826"/>
    </row>
    <row r="12827" spans="6:22" x14ac:dyDescent="0.2">
      <c r="F12827"/>
      <c r="M12827" s="2"/>
      <c r="N12827"/>
      <c r="O12827"/>
      <c r="U12827"/>
      <c r="V12827"/>
    </row>
    <row r="12828" spans="6:22" x14ac:dyDescent="0.2">
      <c r="F12828"/>
      <c r="M12828" s="2"/>
      <c r="N12828"/>
      <c r="O12828"/>
      <c r="U12828"/>
      <c r="V12828"/>
    </row>
    <row r="12829" spans="6:22" x14ac:dyDescent="0.2">
      <c r="F12829"/>
      <c r="M12829" s="2"/>
      <c r="N12829"/>
      <c r="O12829"/>
      <c r="U12829"/>
      <c r="V12829"/>
    </row>
    <row r="12830" spans="6:22" x14ac:dyDescent="0.2">
      <c r="F12830"/>
      <c r="M12830" s="2"/>
      <c r="N12830"/>
      <c r="O12830"/>
      <c r="U12830"/>
      <c r="V12830"/>
    </row>
    <row r="12831" spans="6:22" x14ac:dyDescent="0.2">
      <c r="M12831" s="2"/>
    </row>
    <row r="12832" spans="6:22" x14ac:dyDescent="0.2">
      <c r="M12832" s="2"/>
    </row>
    <row r="12833" spans="6:22" x14ac:dyDescent="0.2">
      <c r="M12833" s="2"/>
    </row>
    <row r="12834" spans="6:22" x14ac:dyDescent="0.2">
      <c r="M12834" s="2"/>
    </row>
    <row r="12835" spans="6:22" x14ac:dyDescent="0.2">
      <c r="M12835" s="2"/>
    </row>
    <row r="12836" spans="6:22" x14ac:dyDescent="0.2">
      <c r="M12836" s="2"/>
    </row>
    <row r="12837" spans="6:22" x14ac:dyDescent="0.2">
      <c r="M12837" s="2"/>
    </row>
    <row r="12838" spans="6:22" x14ac:dyDescent="0.2">
      <c r="M12838" s="2"/>
    </row>
    <row r="12839" spans="6:22" x14ac:dyDescent="0.2">
      <c r="M12839" s="2"/>
    </row>
    <row r="12840" spans="6:22" x14ac:dyDescent="0.2">
      <c r="M12840" s="2"/>
    </row>
    <row r="12841" spans="6:22" x14ac:dyDescent="0.2">
      <c r="M12841" s="2"/>
    </row>
    <row r="12842" spans="6:22" x14ac:dyDescent="0.2">
      <c r="M12842" s="2"/>
    </row>
    <row r="12843" spans="6:22" x14ac:dyDescent="0.2">
      <c r="F12843"/>
      <c r="M12843" s="2"/>
      <c r="N12843"/>
      <c r="O12843"/>
      <c r="U12843"/>
      <c r="V12843"/>
    </row>
    <row r="12844" spans="6:22" x14ac:dyDescent="0.2">
      <c r="F12844"/>
      <c r="M12844" s="2"/>
      <c r="N12844"/>
      <c r="O12844"/>
      <c r="U12844"/>
      <c r="V12844"/>
    </row>
    <row r="12845" spans="6:22" x14ac:dyDescent="0.2">
      <c r="F12845"/>
      <c r="M12845" s="2"/>
      <c r="N12845"/>
      <c r="O12845"/>
      <c r="U12845"/>
      <c r="V12845"/>
    </row>
    <row r="12846" spans="6:22" x14ac:dyDescent="0.2">
      <c r="M12846" s="2"/>
    </row>
    <row r="12847" spans="6:22" x14ac:dyDescent="0.2">
      <c r="M12847" s="2"/>
    </row>
    <row r="12848" spans="6:22" x14ac:dyDescent="0.2">
      <c r="M12848" s="2"/>
    </row>
    <row r="12849" spans="6:22" x14ac:dyDescent="0.2">
      <c r="M12849" s="2"/>
    </row>
    <row r="12850" spans="6:22" x14ac:dyDescent="0.2">
      <c r="M12850" s="2"/>
    </row>
    <row r="12851" spans="6:22" x14ac:dyDescent="0.2">
      <c r="M12851" s="2"/>
    </row>
    <row r="12852" spans="6:22" x14ac:dyDescent="0.2">
      <c r="M12852" s="2"/>
    </row>
    <row r="12853" spans="6:22" x14ac:dyDescent="0.2">
      <c r="M12853" s="2"/>
    </row>
    <row r="12854" spans="6:22" x14ac:dyDescent="0.2">
      <c r="F12854"/>
      <c r="M12854" s="2"/>
      <c r="N12854"/>
      <c r="O12854"/>
      <c r="U12854"/>
      <c r="V12854"/>
    </row>
    <row r="12855" spans="6:22" x14ac:dyDescent="0.2">
      <c r="F12855"/>
      <c r="M12855" s="2"/>
      <c r="N12855"/>
      <c r="O12855"/>
      <c r="U12855"/>
      <c r="V12855"/>
    </row>
    <row r="12856" spans="6:22" x14ac:dyDescent="0.2">
      <c r="M12856" s="2"/>
    </row>
    <row r="12857" spans="6:22" x14ac:dyDescent="0.2">
      <c r="M12857" s="2"/>
    </row>
    <row r="12858" spans="6:22" x14ac:dyDescent="0.2">
      <c r="F12858"/>
      <c r="M12858" s="2"/>
      <c r="N12858"/>
      <c r="O12858"/>
      <c r="U12858"/>
      <c r="V12858"/>
    </row>
    <row r="12859" spans="6:22" x14ac:dyDescent="0.2">
      <c r="M12859" s="2"/>
    </row>
    <row r="12860" spans="6:22" x14ac:dyDescent="0.2">
      <c r="M12860" s="2"/>
    </row>
    <row r="12861" spans="6:22" x14ac:dyDescent="0.2">
      <c r="M12861" s="2"/>
    </row>
    <row r="12862" spans="6:22" x14ac:dyDescent="0.2">
      <c r="M12862" s="2"/>
    </row>
    <row r="12863" spans="6:22" x14ac:dyDescent="0.2">
      <c r="F12863"/>
      <c r="M12863" s="2"/>
      <c r="N12863"/>
      <c r="O12863"/>
      <c r="U12863"/>
      <c r="V12863"/>
    </row>
    <row r="12864" spans="6:22" x14ac:dyDescent="0.2">
      <c r="F12864"/>
      <c r="M12864" s="2"/>
      <c r="N12864"/>
      <c r="O12864"/>
      <c r="U12864"/>
      <c r="V12864"/>
    </row>
    <row r="12865" spans="6:22" x14ac:dyDescent="0.2">
      <c r="F12865"/>
      <c r="M12865" s="2"/>
      <c r="N12865"/>
      <c r="O12865"/>
      <c r="U12865"/>
      <c r="V12865"/>
    </row>
    <row r="12866" spans="6:22" x14ac:dyDescent="0.2">
      <c r="F12866"/>
      <c r="M12866" s="2"/>
      <c r="N12866"/>
      <c r="O12866"/>
      <c r="U12866"/>
      <c r="V12866"/>
    </row>
    <row r="12867" spans="6:22" x14ac:dyDescent="0.2">
      <c r="F12867"/>
      <c r="M12867" s="2"/>
      <c r="N12867"/>
      <c r="O12867"/>
      <c r="U12867"/>
      <c r="V12867"/>
    </row>
    <row r="12868" spans="6:22" x14ac:dyDescent="0.2">
      <c r="F12868"/>
      <c r="M12868" s="2"/>
      <c r="N12868"/>
      <c r="O12868"/>
      <c r="U12868"/>
      <c r="V12868"/>
    </row>
    <row r="12869" spans="6:22" x14ac:dyDescent="0.2">
      <c r="F12869"/>
      <c r="M12869" s="2"/>
      <c r="N12869"/>
      <c r="O12869"/>
      <c r="U12869"/>
      <c r="V12869"/>
    </row>
    <row r="12870" spans="6:22" x14ac:dyDescent="0.2">
      <c r="F12870"/>
      <c r="M12870" s="2"/>
      <c r="N12870"/>
      <c r="O12870"/>
      <c r="U12870"/>
      <c r="V12870"/>
    </row>
    <row r="12871" spans="6:22" x14ac:dyDescent="0.2">
      <c r="F12871"/>
      <c r="M12871" s="2"/>
      <c r="N12871"/>
      <c r="O12871"/>
      <c r="U12871"/>
      <c r="V12871"/>
    </row>
    <row r="12872" spans="6:22" x14ac:dyDescent="0.2">
      <c r="F12872"/>
      <c r="M12872" s="2"/>
      <c r="N12872"/>
      <c r="O12872"/>
      <c r="U12872"/>
      <c r="V12872"/>
    </row>
    <row r="12873" spans="6:22" x14ac:dyDescent="0.2">
      <c r="F12873"/>
      <c r="M12873" s="2"/>
      <c r="N12873"/>
      <c r="O12873"/>
      <c r="U12873"/>
      <c r="V12873"/>
    </row>
    <row r="12874" spans="6:22" x14ac:dyDescent="0.2">
      <c r="F12874"/>
      <c r="M12874" s="2"/>
      <c r="N12874"/>
      <c r="O12874"/>
      <c r="U12874"/>
      <c r="V12874"/>
    </row>
    <row r="12875" spans="6:22" x14ac:dyDescent="0.2">
      <c r="F12875"/>
      <c r="M12875" s="2"/>
      <c r="N12875"/>
      <c r="O12875"/>
      <c r="U12875"/>
      <c r="V12875"/>
    </row>
    <row r="12876" spans="6:22" x14ac:dyDescent="0.2">
      <c r="F12876"/>
      <c r="M12876" s="2"/>
      <c r="N12876"/>
      <c r="O12876"/>
      <c r="U12876"/>
      <c r="V12876"/>
    </row>
    <row r="12877" spans="6:22" x14ac:dyDescent="0.2">
      <c r="F12877"/>
      <c r="M12877" s="2"/>
      <c r="N12877"/>
      <c r="O12877"/>
      <c r="U12877"/>
      <c r="V12877"/>
    </row>
    <row r="12878" spans="6:22" x14ac:dyDescent="0.2">
      <c r="F12878"/>
      <c r="M12878" s="2"/>
      <c r="N12878"/>
      <c r="O12878"/>
      <c r="U12878"/>
      <c r="V12878"/>
    </row>
    <row r="12879" spans="6:22" x14ac:dyDescent="0.2">
      <c r="F12879"/>
      <c r="M12879" s="2"/>
      <c r="N12879"/>
      <c r="O12879"/>
      <c r="U12879"/>
      <c r="V12879"/>
    </row>
    <row r="12880" spans="6:22" x14ac:dyDescent="0.2">
      <c r="M12880" s="2"/>
    </row>
    <row r="12881" spans="6:22" x14ac:dyDescent="0.2">
      <c r="M12881" s="2"/>
    </row>
    <row r="12882" spans="6:22" x14ac:dyDescent="0.2">
      <c r="M12882" s="2"/>
    </row>
    <row r="12883" spans="6:22" x14ac:dyDescent="0.2">
      <c r="M12883" s="2"/>
    </row>
    <row r="12884" spans="6:22" x14ac:dyDescent="0.2">
      <c r="M12884" s="2"/>
    </row>
    <row r="12885" spans="6:22" x14ac:dyDescent="0.2">
      <c r="M12885" s="2"/>
    </row>
    <row r="12886" spans="6:22" x14ac:dyDescent="0.2">
      <c r="M12886" s="2"/>
    </row>
    <row r="12887" spans="6:22" x14ac:dyDescent="0.2">
      <c r="M12887" s="2"/>
    </row>
    <row r="12888" spans="6:22" x14ac:dyDescent="0.2">
      <c r="M12888" s="2"/>
    </row>
    <row r="12889" spans="6:22" x14ac:dyDescent="0.2">
      <c r="M12889" s="2"/>
    </row>
    <row r="12890" spans="6:22" x14ac:dyDescent="0.2">
      <c r="M12890" s="2"/>
    </row>
    <row r="12891" spans="6:22" x14ac:dyDescent="0.2">
      <c r="M12891" s="2"/>
    </row>
    <row r="12892" spans="6:22" x14ac:dyDescent="0.2">
      <c r="F12892"/>
      <c r="M12892" s="2"/>
      <c r="N12892"/>
      <c r="O12892"/>
      <c r="U12892"/>
      <c r="V12892"/>
    </row>
    <row r="12893" spans="6:22" x14ac:dyDescent="0.2">
      <c r="F12893"/>
      <c r="M12893" s="2"/>
      <c r="N12893"/>
      <c r="O12893"/>
      <c r="U12893"/>
      <c r="V12893"/>
    </row>
    <row r="12894" spans="6:22" x14ac:dyDescent="0.2">
      <c r="F12894"/>
      <c r="M12894" s="2"/>
      <c r="N12894"/>
      <c r="O12894"/>
      <c r="U12894"/>
      <c r="V12894"/>
    </row>
    <row r="12895" spans="6:22" x14ac:dyDescent="0.2">
      <c r="M12895" s="2"/>
    </row>
    <row r="12896" spans="6:22" x14ac:dyDescent="0.2">
      <c r="M12896" s="2"/>
    </row>
    <row r="12897" spans="13:13" x14ac:dyDescent="0.2">
      <c r="M12897" s="2"/>
    </row>
    <row r="12898" spans="13:13" x14ac:dyDescent="0.2">
      <c r="M12898" s="2"/>
    </row>
    <row r="12899" spans="13:13" x14ac:dyDescent="0.2">
      <c r="M12899" s="2"/>
    </row>
    <row r="12900" spans="13:13" x14ac:dyDescent="0.2">
      <c r="M12900" s="2"/>
    </row>
    <row r="12901" spans="13:13" x14ac:dyDescent="0.2">
      <c r="M12901" s="2"/>
    </row>
    <row r="12902" spans="13:13" x14ac:dyDescent="0.2">
      <c r="M12902" s="2"/>
    </row>
    <row r="12903" spans="13:13" x14ac:dyDescent="0.2">
      <c r="M12903" s="2"/>
    </row>
    <row r="12904" spans="13:13" x14ac:dyDescent="0.2">
      <c r="M12904" s="2"/>
    </row>
    <row r="12905" spans="13:13" x14ac:dyDescent="0.2">
      <c r="M12905" s="2"/>
    </row>
    <row r="12906" spans="13:13" x14ac:dyDescent="0.2">
      <c r="M12906" s="2"/>
    </row>
    <row r="12907" spans="13:13" x14ac:dyDescent="0.2">
      <c r="M12907" s="2"/>
    </row>
    <row r="12908" spans="13:13" x14ac:dyDescent="0.2">
      <c r="M12908" s="2"/>
    </row>
    <row r="12909" spans="13:13" x14ac:dyDescent="0.2">
      <c r="M12909" s="2"/>
    </row>
    <row r="12910" spans="13:13" x14ac:dyDescent="0.2">
      <c r="M12910" s="2"/>
    </row>
    <row r="12911" spans="13:13" x14ac:dyDescent="0.2">
      <c r="M12911" s="2"/>
    </row>
    <row r="12912" spans="13:13" x14ac:dyDescent="0.2">
      <c r="M12912" s="2"/>
    </row>
    <row r="12913" spans="6:22" x14ac:dyDescent="0.2">
      <c r="M12913" s="2"/>
    </row>
    <row r="12914" spans="6:22" x14ac:dyDescent="0.2">
      <c r="M12914" s="2"/>
    </row>
    <row r="12915" spans="6:22" x14ac:dyDescent="0.2">
      <c r="M12915" s="2"/>
    </row>
    <row r="12916" spans="6:22" x14ac:dyDescent="0.2">
      <c r="M12916" s="2"/>
    </row>
    <row r="12917" spans="6:22" x14ac:dyDescent="0.2">
      <c r="M12917" s="2"/>
    </row>
    <row r="12918" spans="6:22" x14ac:dyDescent="0.2">
      <c r="M12918" s="2"/>
    </row>
    <row r="12919" spans="6:22" x14ac:dyDescent="0.2">
      <c r="M12919" s="2"/>
    </row>
    <row r="12920" spans="6:22" x14ac:dyDescent="0.2">
      <c r="F12920"/>
      <c r="M12920" s="2"/>
      <c r="N12920"/>
      <c r="O12920"/>
      <c r="U12920"/>
      <c r="V12920"/>
    </row>
    <row r="12921" spans="6:22" x14ac:dyDescent="0.2">
      <c r="F12921"/>
      <c r="M12921" s="2"/>
      <c r="N12921"/>
      <c r="O12921"/>
      <c r="U12921"/>
      <c r="V12921"/>
    </row>
    <row r="12922" spans="6:22" x14ac:dyDescent="0.2">
      <c r="F12922"/>
      <c r="M12922" s="2"/>
      <c r="N12922"/>
      <c r="O12922"/>
      <c r="U12922"/>
      <c r="V12922"/>
    </row>
    <row r="12923" spans="6:22" x14ac:dyDescent="0.2">
      <c r="F12923"/>
      <c r="M12923" s="2"/>
      <c r="N12923"/>
      <c r="O12923"/>
      <c r="U12923"/>
      <c r="V12923"/>
    </row>
    <row r="12924" spans="6:22" x14ac:dyDescent="0.2">
      <c r="F12924"/>
      <c r="M12924" s="2"/>
      <c r="N12924"/>
      <c r="O12924"/>
      <c r="U12924"/>
      <c r="V12924"/>
    </row>
    <row r="12925" spans="6:22" x14ac:dyDescent="0.2">
      <c r="F12925"/>
      <c r="M12925" s="2"/>
      <c r="N12925"/>
      <c r="O12925"/>
      <c r="U12925"/>
      <c r="V12925"/>
    </row>
    <row r="12926" spans="6:22" x14ac:dyDescent="0.2">
      <c r="M12926" s="2"/>
    </row>
    <row r="12927" spans="6:22" x14ac:dyDescent="0.2">
      <c r="M12927" s="2"/>
    </row>
    <row r="12928" spans="6:22" x14ac:dyDescent="0.2">
      <c r="M12928" s="2"/>
    </row>
    <row r="12929" spans="13:13" x14ac:dyDescent="0.2">
      <c r="M12929" s="2"/>
    </row>
    <row r="12930" spans="13:13" x14ac:dyDescent="0.2">
      <c r="M12930" s="2"/>
    </row>
    <row r="12931" spans="13:13" x14ac:dyDescent="0.2">
      <c r="M12931" s="2"/>
    </row>
    <row r="12932" spans="13:13" x14ac:dyDescent="0.2">
      <c r="M12932" s="2"/>
    </row>
    <row r="12933" spans="13:13" x14ac:dyDescent="0.2">
      <c r="M12933" s="2"/>
    </row>
    <row r="12934" spans="13:13" x14ac:dyDescent="0.2">
      <c r="M12934" s="2"/>
    </row>
    <row r="12935" spans="13:13" x14ac:dyDescent="0.2">
      <c r="M12935" s="2"/>
    </row>
    <row r="12936" spans="13:13" x14ac:dyDescent="0.2">
      <c r="M12936" s="2"/>
    </row>
    <row r="12937" spans="13:13" x14ac:dyDescent="0.2">
      <c r="M12937" s="2"/>
    </row>
    <row r="12938" spans="13:13" x14ac:dyDescent="0.2">
      <c r="M12938" s="2"/>
    </row>
    <row r="12939" spans="13:13" x14ac:dyDescent="0.2">
      <c r="M12939" s="2"/>
    </row>
    <row r="12940" spans="13:13" x14ac:dyDescent="0.2">
      <c r="M12940" s="2"/>
    </row>
    <row r="12941" spans="13:13" x14ac:dyDescent="0.2">
      <c r="M12941" s="2"/>
    </row>
    <row r="12942" spans="13:13" x14ac:dyDescent="0.2">
      <c r="M12942" s="2"/>
    </row>
    <row r="12943" spans="13:13" x14ac:dyDescent="0.2">
      <c r="M12943" s="2"/>
    </row>
    <row r="12944" spans="13:13" x14ac:dyDescent="0.2">
      <c r="M12944" s="2"/>
    </row>
    <row r="12945" spans="6:22" x14ac:dyDescent="0.2">
      <c r="M12945" s="2"/>
    </row>
    <row r="12946" spans="6:22" x14ac:dyDescent="0.2">
      <c r="M12946" s="2"/>
    </row>
    <row r="12947" spans="6:22" x14ac:dyDescent="0.2">
      <c r="M12947" s="2"/>
    </row>
    <row r="12948" spans="6:22" x14ac:dyDescent="0.2">
      <c r="M12948" s="2"/>
    </row>
    <row r="12949" spans="6:22" x14ac:dyDescent="0.2">
      <c r="M12949" s="2"/>
    </row>
    <row r="12950" spans="6:22" x14ac:dyDescent="0.2">
      <c r="M12950" s="2"/>
    </row>
    <row r="12951" spans="6:22" x14ac:dyDescent="0.2">
      <c r="F12951"/>
      <c r="M12951" s="2"/>
      <c r="N12951"/>
      <c r="O12951"/>
      <c r="U12951"/>
      <c r="V12951"/>
    </row>
    <row r="12952" spans="6:22" x14ac:dyDescent="0.2">
      <c r="F12952"/>
      <c r="M12952" s="2"/>
      <c r="N12952"/>
      <c r="O12952"/>
      <c r="U12952"/>
      <c r="V12952"/>
    </row>
    <row r="12953" spans="6:22" x14ac:dyDescent="0.2">
      <c r="F12953"/>
      <c r="M12953" s="2"/>
      <c r="N12953"/>
      <c r="O12953"/>
      <c r="U12953"/>
      <c r="V12953"/>
    </row>
    <row r="12954" spans="6:22" x14ac:dyDescent="0.2">
      <c r="F12954"/>
      <c r="M12954" s="2"/>
      <c r="N12954"/>
      <c r="O12954"/>
      <c r="U12954"/>
      <c r="V12954"/>
    </row>
    <row r="12955" spans="6:22" x14ac:dyDescent="0.2">
      <c r="F12955"/>
      <c r="M12955" s="2"/>
      <c r="N12955"/>
      <c r="O12955"/>
      <c r="U12955"/>
      <c r="V12955"/>
    </row>
    <row r="12956" spans="6:22" x14ac:dyDescent="0.2">
      <c r="F12956"/>
      <c r="M12956" s="2"/>
      <c r="N12956"/>
      <c r="O12956"/>
      <c r="U12956"/>
      <c r="V12956"/>
    </row>
    <row r="12957" spans="6:22" x14ac:dyDescent="0.2">
      <c r="F12957"/>
      <c r="M12957" s="2"/>
      <c r="N12957"/>
      <c r="O12957"/>
      <c r="U12957"/>
      <c r="V12957"/>
    </row>
    <row r="12958" spans="6:22" x14ac:dyDescent="0.2">
      <c r="F12958"/>
      <c r="M12958" s="2"/>
      <c r="N12958"/>
      <c r="O12958"/>
      <c r="U12958"/>
      <c r="V12958"/>
    </row>
    <row r="12959" spans="6:22" x14ac:dyDescent="0.2">
      <c r="F12959"/>
      <c r="M12959" s="2"/>
      <c r="N12959"/>
      <c r="O12959"/>
      <c r="U12959"/>
      <c r="V12959"/>
    </row>
    <row r="12960" spans="6:22" x14ac:dyDescent="0.2">
      <c r="F12960"/>
      <c r="M12960" s="2"/>
      <c r="N12960"/>
      <c r="O12960"/>
      <c r="U12960"/>
      <c r="V12960"/>
    </row>
    <row r="12961" spans="6:22" x14ac:dyDescent="0.2">
      <c r="F12961"/>
      <c r="M12961" s="2"/>
      <c r="N12961"/>
      <c r="O12961"/>
      <c r="U12961"/>
      <c r="V12961"/>
    </row>
    <row r="12962" spans="6:22" x14ac:dyDescent="0.2">
      <c r="M12962" s="2"/>
    </row>
    <row r="12963" spans="6:22" x14ac:dyDescent="0.2">
      <c r="M12963" s="2"/>
    </row>
    <row r="12964" spans="6:22" x14ac:dyDescent="0.2">
      <c r="M12964" s="2"/>
    </row>
    <row r="12965" spans="6:22" x14ac:dyDescent="0.2">
      <c r="M12965" s="2"/>
    </row>
    <row r="12966" spans="6:22" x14ac:dyDescent="0.2">
      <c r="M12966" s="2"/>
    </row>
    <row r="12967" spans="6:22" x14ac:dyDescent="0.2">
      <c r="M12967" s="2"/>
    </row>
    <row r="12968" spans="6:22" x14ac:dyDescent="0.2">
      <c r="M12968" s="2"/>
    </row>
    <row r="12969" spans="6:22" x14ac:dyDescent="0.2">
      <c r="M12969" s="2"/>
    </row>
    <row r="12970" spans="6:22" x14ac:dyDescent="0.2">
      <c r="M12970" s="2"/>
    </row>
    <row r="12971" spans="6:22" x14ac:dyDescent="0.2">
      <c r="M12971" s="2"/>
    </row>
    <row r="12972" spans="6:22" x14ac:dyDescent="0.2">
      <c r="M12972" s="2"/>
    </row>
    <row r="12973" spans="6:22" x14ac:dyDescent="0.2">
      <c r="M12973" s="2"/>
    </row>
    <row r="12974" spans="6:22" x14ac:dyDescent="0.2">
      <c r="M12974" s="2"/>
    </row>
    <row r="12975" spans="6:22" x14ac:dyDescent="0.2">
      <c r="M12975" s="2"/>
    </row>
    <row r="12976" spans="6:22" x14ac:dyDescent="0.2">
      <c r="M12976" s="2"/>
    </row>
    <row r="12977" spans="3:22" x14ac:dyDescent="0.2">
      <c r="M12977" s="2"/>
    </row>
    <row r="12978" spans="3:22" x14ac:dyDescent="0.2">
      <c r="M12978" s="2"/>
    </row>
    <row r="12979" spans="3:22" x14ac:dyDescent="0.2">
      <c r="M12979" s="2"/>
    </row>
    <row r="12980" spans="3:22" x14ac:dyDescent="0.2">
      <c r="M12980" s="2"/>
    </row>
    <row r="12981" spans="3:22" x14ac:dyDescent="0.2">
      <c r="M12981" s="2"/>
    </row>
    <row r="12982" spans="3:22" x14ac:dyDescent="0.2">
      <c r="M12982" s="2"/>
    </row>
    <row r="12983" spans="3:22" x14ac:dyDescent="0.2">
      <c r="M12983" s="2"/>
    </row>
    <row r="12984" spans="3:22" x14ac:dyDescent="0.2">
      <c r="M12984" s="2"/>
    </row>
    <row r="12985" spans="3:22" x14ac:dyDescent="0.2">
      <c r="M12985" s="2"/>
    </row>
    <row r="12986" spans="3:22" x14ac:dyDescent="0.2">
      <c r="M12986" s="2"/>
    </row>
    <row r="12987" spans="3:22" x14ac:dyDescent="0.2">
      <c r="F12987"/>
      <c r="M12987" s="2"/>
      <c r="N12987"/>
      <c r="O12987"/>
      <c r="U12987"/>
      <c r="V12987"/>
    </row>
    <row r="12988" spans="3:22" x14ac:dyDescent="0.2">
      <c r="F12988"/>
      <c r="M12988" s="2"/>
      <c r="N12988"/>
      <c r="O12988"/>
      <c r="U12988"/>
      <c r="V12988"/>
    </row>
    <row r="12989" spans="3:22" x14ac:dyDescent="0.2">
      <c r="F12989"/>
      <c r="M12989" s="2"/>
      <c r="N12989"/>
      <c r="O12989"/>
      <c r="U12989"/>
      <c r="V12989"/>
    </row>
    <row r="12990" spans="3:22" x14ac:dyDescent="0.2">
      <c r="M12990" s="2"/>
    </row>
    <row r="12991" spans="3:22" x14ac:dyDescent="0.2">
      <c r="C12991" s="9"/>
      <c r="F12991"/>
      <c r="M12991" s="2"/>
      <c r="N12991"/>
      <c r="O12991"/>
      <c r="U12991"/>
      <c r="V12991"/>
    </row>
    <row r="12992" spans="3:22" x14ac:dyDescent="0.2">
      <c r="M12992" s="2"/>
    </row>
    <row r="12993" spans="6:22" x14ac:dyDescent="0.2">
      <c r="M12993" s="2"/>
    </row>
    <row r="12994" spans="6:22" x14ac:dyDescent="0.2">
      <c r="M12994" s="2"/>
    </row>
    <row r="12995" spans="6:22" x14ac:dyDescent="0.2">
      <c r="M12995" s="2"/>
    </row>
    <row r="12996" spans="6:22" x14ac:dyDescent="0.2">
      <c r="M12996" s="2"/>
    </row>
    <row r="12997" spans="6:22" x14ac:dyDescent="0.2">
      <c r="M12997" s="2"/>
    </row>
    <row r="12998" spans="6:22" x14ac:dyDescent="0.2">
      <c r="M12998" s="2"/>
    </row>
    <row r="12999" spans="6:22" x14ac:dyDescent="0.2">
      <c r="M12999" s="2"/>
    </row>
    <row r="13000" spans="6:22" x14ac:dyDescent="0.2">
      <c r="M13000" s="2"/>
    </row>
    <row r="13001" spans="6:22" x14ac:dyDescent="0.2">
      <c r="M13001" s="2"/>
    </row>
    <row r="13002" spans="6:22" x14ac:dyDescent="0.2">
      <c r="F13002"/>
      <c r="M13002" s="2"/>
      <c r="N13002"/>
      <c r="O13002"/>
      <c r="U13002"/>
      <c r="V13002"/>
    </row>
    <row r="13003" spans="6:22" x14ac:dyDescent="0.2">
      <c r="M13003" s="2"/>
    </row>
    <row r="13004" spans="6:22" x14ac:dyDescent="0.2">
      <c r="M13004" s="2"/>
    </row>
    <row r="13005" spans="6:22" x14ac:dyDescent="0.2">
      <c r="M13005" s="2"/>
    </row>
    <row r="13006" spans="6:22" x14ac:dyDescent="0.2">
      <c r="M13006" s="2"/>
    </row>
    <row r="13007" spans="6:22" x14ac:dyDescent="0.2">
      <c r="M13007" s="2"/>
    </row>
    <row r="13008" spans="6:22" x14ac:dyDescent="0.2">
      <c r="M13008" s="2"/>
    </row>
    <row r="13009" spans="6:22" x14ac:dyDescent="0.2">
      <c r="F13009"/>
      <c r="M13009" s="2"/>
      <c r="N13009"/>
      <c r="O13009"/>
      <c r="U13009"/>
      <c r="V13009"/>
    </row>
    <row r="13010" spans="6:22" x14ac:dyDescent="0.2">
      <c r="F13010"/>
      <c r="M13010" s="2"/>
      <c r="N13010"/>
      <c r="O13010"/>
      <c r="U13010"/>
      <c r="V13010"/>
    </row>
    <row r="13011" spans="6:22" x14ac:dyDescent="0.2">
      <c r="F13011"/>
      <c r="M13011" s="2"/>
      <c r="N13011"/>
      <c r="O13011"/>
      <c r="U13011"/>
      <c r="V13011"/>
    </row>
    <row r="13012" spans="6:22" x14ac:dyDescent="0.2">
      <c r="F13012"/>
      <c r="M13012" s="2"/>
      <c r="N13012"/>
      <c r="O13012"/>
      <c r="U13012"/>
      <c r="V13012"/>
    </row>
    <row r="13013" spans="6:22" x14ac:dyDescent="0.2">
      <c r="M13013" s="2"/>
    </row>
    <row r="13014" spans="6:22" x14ac:dyDescent="0.2">
      <c r="M13014" s="2"/>
    </row>
    <row r="13015" spans="6:22" x14ac:dyDescent="0.2">
      <c r="M13015" s="2"/>
    </row>
    <row r="13016" spans="6:22" x14ac:dyDescent="0.2">
      <c r="M13016" s="2"/>
    </row>
    <row r="13017" spans="6:22" x14ac:dyDescent="0.2">
      <c r="M13017" s="2"/>
    </row>
    <row r="13018" spans="6:22" x14ac:dyDescent="0.2">
      <c r="M13018" s="2"/>
    </row>
    <row r="13019" spans="6:22" x14ac:dyDescent="0.2">
      <c r="M13019" s="2"/>
    </row>
    <row r="13020" spans="6:22" x14ac:dyDescent="0.2">
      <c r="M13020" s="2"/>
    </row>
    <row r="13021" spans="6:22" x14ac:dyDescent="0.2">
      <c r="M13021" s="2"/>
    </row>
    <row r="13022" spans="6:22" x14ac:dyDescent="0.2">
      <c r="M13022" s="2"/>
    </row>
    <row r="13023" spans="6:22" x14ac:dyDescent="0.2">
      <c r="M13023" s="2"/>
    </row>
    <row r="13024" spans="6:22" x14ac:dyDescent="0.2">
      <c r="M13024" s="2"/>
    </row>
    <row r="13025" spans="6:22" x14ac:dyDescent="0.2">
      <c r="M13025" s="2"/>
    </row>
    <row r="13026" spans="6:22" x14ac:dyDescent="0.2">
      <c r="M13026" s="2"/>
    </row>
    <row r="13027" spans="6:22" x14ac:dyDescent="0.2">
      <c r="M13027" s="2"/>
    </row>
    <row r="13028" spans="6:22" x14ac:dyDescent="0.2">
      <c r="M13028" s="2"/>
    </row>
    <row r="13029" spans="6:22" x14ac:dyDescent="0.2">
      <c r="M13029" s="2"/>
    </row>
    <row r="13030" spans="6:22" x14ac:dyDescent="0.2">
      <c r="M13030" s="2"/>
    </row>
    <row r="13031" spans="6:22" x14ac:dyDescent="0.2">
      <c r="M13031" s="2"/>
    </row>
    <row r="13032" spans="6:22" x14ac:dyDescent="0.2">
      <c r="M13032" s="2"/>
    </row>
    <row r="13033" spans="6:22" x14ac:dyDescent="0.2">
      <c r="M13033" s="2"/>
    </row>
    <row r="13034" spans="6:22" x14ac:dyDescent="0.2">
      <c r="M13034" s="2"/>
    </row>
    <row r="13035" spans="6:22" x14ac:dyDescent="0.2">
      <c r="M13035" s="2"/>
    </row>
    <row r="13036" spans="6:22" x14ac:dyDescent="0.2">
      <c r="M13036" s="2"/>
    </row>
    <row r="13037" spans="6:22" x14ac:dyDescent="0.2">
      <c r="M13037" s="2"/>
    </row>
    <row r="13038" spans="6:22" x14ac:dyDescent="0.2">
      <c r="F13038"/>
      <c r="M13038" s="2"/>
      <c r="N13038"/>
      <c r="O13038"/>
      <c r="U13038"/>
      <c r="V13038"/>
    </row>
    <row r="13039" spans="6:22" x14ac:dyDescent="0.2">
      <c r="F13039"/>
      <c r="M13039" s="2"/>
      <c r="N13039"/>
      <c r="O13039"/>
      <c r="U13039"/>
      <c r="V13039"/>
    </row>
    <row r="13040" spans="6:22" x14ac:dyDescent="0.2">
      <c r="F13040"/>
      <c r="M13040" s="2"/>
      <c r="N13040"/>
      <c r="O13040"/>
      <c r="U13040"/>
      <c r="V13040"/>
    </row>
    <row r="13041" spans="6:22" x14ac:dyDescent="0.2">
      <c r="F13041"/>
      <c r="M13041" s="2"/>
      <c r="N13041"/>
      <c r="O13041"/>
      <c r="U13041"/>
      <c r="V13041"/>
    </row>
    <row r="13042" spans="6:22" x14ac:dyDescent="0.2">
      <c r="F13042"/>
      <c r="M13042" s="2"/>
      <c r="N13042"/>
      <c r="O13042"/>
      <c r="U13042"/>
      <c r="V13042"/>
    </row>
    <row r="13043" spans="6:22" x14ac:dyDescent="0.2">
      <c r="F13043"/>
      <c r="M13043" s="2"/>
      <c r="N13043"/>
      <c r="O13043"/>
      <c r="U13043"/>
      <c r="V13043"/>
    </row>
    <row r="13044" spans="6:22" x14ac:dyDescent="0.2">
      <c r="F13044"/>
      <c r="M13044" s="2"/>
      <c r="N13044"/>
      <c r="O13044"/>
      <c r="U13044"/>
      <c r="V13044"/>
    </row>
    <row r="13045" spans="6:22" x14ac:dyDescent="0.2">
      <c r="F13045"/>
      <c r="M13045" s="2"/>
      <c r="N13045"/>
      <c r="O13045"/>
      <c r="U13045"/>
      <c r="V13045"/>
    </row>
    <row r="13046" spans="6:22" x14ac:dyDescent="0.2">
      <c r="F13046"/>
      <c r="M13046" s="2"/>
      <c r="N13046"/>
      <c r="O13046"/>
      <c r="U13046"/>
      <c r="V13046"/>
    </row>
    <row r="13047" spans="6:22" x14ac:dyDescent="0.2">
      <c r="F13047"/>
      <c r="M13047" s="2"/>
      <c r="N13047"/>
      <c r="O13047"/>
      <c r="U13047"/>
      <c r="V13047"/>
    </row>
    <row r="13048" spans="6:22" x14ac:dyDescent="0.2">
      <c r="M13048" s="2"/>
    </row>
    <row r="13049" spans="6:22" x14ac:dyDescent="0.2">
      <c r="M13049" s="2"/>
    </row>
    <row r="13050" spans="6:22" x14ac:dyDescent="0.2">
      <c r="M13050" s="2"/>
    </row>
    <row r="13051" spans="6:22" x14ac:dyDescent="0.2">
      <c r="M13051" s="2"/>
    </row>
    <row r="13052" spans="6:22" x14ac:dyDescent="0.2">
      <c r="M13052" s="2"/>
    </row>
    <row r="13053" spans="6:22" x14ac:dyDescent="0.2">
      <c r="M13053" s="2"/>
    </row>
    <row r="13054" spans="6:22" x14ac:dyDescent="0.2">
      <c r="M13054" s="2"/>
    </row>
    <row r="13055" spans="6:22" x14ac:dyDescent="0.2">
      <c r="M13055" s="2"/>
    </row>
    <row r="13056" spans="6:22" x14ac:dyDescent="0.2">
      <c r="M13056" s="2"/>
    </row>
    <row r="13057" spans="3:22" x14ac:dyDescent="0.2">
      <c r="F13057"/>
      <c r="M13057" s="2"/>
      <c r="N13057"/>
      <c r="O13057"/>
      <c r="U13057"/>
      <c r="V13057"/>
    </row>
    <row r="13058" spans="3:22" x14ac:dyDescent="0.2">
      <c r="F13058"/>
      <c r="M13058" s="2"/>
      <c r="N13058"/>
      <c r="O13058"/>
      <c r="U13058"/>
      <c r="V13058"/>
    </row>
    <row r="13059" spans="3:22" x14ac:dyDescent="0.2">
      <c r="F13059"/>
      <c r="M13059" s="2"/>
      <c r="N13059"/>
      <c r="O13059"/>
      <c r="U13059"/>
      <c r="V13059"/>
    </row>
    <row r="13060" spans="3:22" x14ac:dyDescent="0.2">
      <c r="F13060"/>
      <c r="M13060" s="2"/>
      <c r="N13060"/>
      <c r="O13060"/>
      <c r="U13060"/>
      <c r="V13060"/>
    </row>
    <row r="13061" spans="3:22" x14ac:dyDescent="0.2">
      <c r="F13061"/>
      <c r="M13061" s="2"/>
      <c r="N13061"/>
      <c r="O13061"/>
      <c r="U13061"/>
      <c r="V13061"/>
    </row>
    <row r="13062" spans="3:22" x14ac:dyDescent="0.2">
      <c r="C13062" s="9"/>
      <c r="F13062"/>
      <c r="M13062" s="2"/>
      <c r="N13062"/>
      <c r="O13062"/>
      <c r="U13062"/>
      <c r="V13062"/>
    </row>
    <row r="13063" spans="3:22" x14ac:dyDescent="0.2">
      <c r="F13063"/>
      <c r="M13063" s="2"/>
      <c r="N13063"/>
      <c r="O13063"/>
      <c r="U13063"/>
      <c r="V13063"/>
    </row>
    <row r="13064" spans="3:22" x14ac:dyDescent="0.2">
      <c r="F13064"/>
      <c r="M13064" s="2"/>
      <c r="N13064"/>
      <c r="O13064"/>
      <c r="U13064"/>
      <c r="V13064"/>
    </row>
    <row r="13065" spans="3:22" x14ac:dyDescent="0.2">
      <c r="F13065"/>
      <c r="M13065" s="2"/>
      <c r="N13065"/>
      <c r="O13065"/>
      <c r="U13065"/>
      <c r="V13065"/>
    </row>
    <row r="13066" spans="3:22" x14ac:dyDescent="0.2">
      <c r="F13066"/>
      <c r="M13066" s="2"/>
      <c r="N13066"/>
      <c r="O13066"/>
      <c r="U13066"/>
      <c r="V13066"/>
    </row>
    <row r="13067" spans="3:22" x14ac:dyDescent="0.2">
      <c r="F13067"/>
      <c r="M13067" s="2"/>
      <c r="N13067"/>
      <c r="O13067"/>
      <c r="U13067"/>
      <c r="V13067"/>
    </row>
    <row r="13068" spans="3:22" x14ac:dyDescent="0.2">
      <c r="F13068"/>
      <c r="M13068" s="2"/>
      <c r="N13068"/>
      <c r="O13068"/>
      <c r="U13068"/>
      <c r="V13068"/>
    </row>
    <row r="13069" spans="3:22" x14ac:dyDescent="0.2">
      <c r="F13069"/>
      <c r="M13069" s="2"/>
      <c r="N13069"/>
      <c r="O13069"/>
      <c r="U13069"/>
      <c r="V13069"/>
    </row>
    <row r="13070" spans="3:22" x14ac:dyDescent="0.2">
      <c r="F13070"/>
      <c r="M13070" s="2"/>
      <c r="N13070"/>
      <c r="O13070"/>
      <c r="U13070"/>
      <c r="V13070"/>
    </row>
    <row r="13071" spans="3:22" x14ac:dyDescent="0.2">
      <c r="F13071"/>
      <c r="M13071" s="2"/>
      <c r="N13071"/>
      <c r="O13071"/>
      <c r="U13071"/>
      <c r="V13071"/>
    </row>
    <row r="13072" spans="3:22" x14ac:dyDescent="0.2">
      <c r="F13072"/>
      <c r="M13072" s="2"/>
      <c r="N13072"/>
      <c r="O13072"/>
      <c r="U13072"/>
      <c r="V13072"/>
    </row>
    <row r="13073" spans="6:22" x14ac:dyDescent="0.2">
      <c r="F13073"/>
      <c r="M13073" s="2"/>
      <c r="N13073"/>
      <c r="O13073"/>
      <c r="U13073"/>
      <c r="V13073"/>
    </row>
    <row r="13074" spans="6:22" x14ac:dyDescent="0.2">
      <c r="F13074"/>
      <c r="M13074" s="2"/>
      <c r="N13074"/>
      <c r="O13074"/>
      <c r="U13074"/>
      <c r="V13074"/>
    </row>
    <row r="13075" spans="6:22" x14ac:dyDescent="0.2">
      <c r="F13075"/>
      <c r="M13075" s="2"/>
      <c r="N13075"/>
      <c r="O13075"/>
      <c r="U13075"/>
      <c r="V13075"/>
    </row>
    <row r="13076" spans="6:22" x14ac:dyDescent="0.2">
      <c r="F13076"/>
      <c r="M13076" s="2"/>
      <c r="N13076"/>
      <c r="O13076"/>
      <c r="U13076"/>
      <c r="V13076"/>
    </row>
    <row r="13077" spans="6:22" x14ac:dyDescent="0.2">
      <c r="M13077" s="2"/>
    </row>
    <row r="13078" spans="6:22" x14ac:dyDescent="0.2">
      <c r="M13078" s="2"/>
    </row>
    <row r="13079" spans="6:22" x14ac:dyDescent="0.2">
      <c r="M13079" s="2"/>
    </row>
    <row r="13080" spans="6:22" x14ac:dyDescent="0.2">
      <c r="M13080" s="2"/>
    </row>
    <row r="13081" spans="6:22" x14ac:dyDescent="0.2">
      <c r="M13081" s="2"/>
    </row>
    <row r="13082" spans="6:22" x14ac:dyDescent="0.2">
      <c r="M13082" s="2"/>
    </row>
    <row r="13083" spans="6:22" x14ac:dyDescent="0.2">
      <c r="M13083" s="2"/>
    </row>
    <row r="13084" spans="6:22" x14ac:dyDescent="0.2">
      <c r="M13084" s="2"/>
    </row>
    <row r="13085" spans="6:22" x14ac:dyDescent="0.2">
      <c r="M13085" s="2"/>
    </row>
    <row r="13086" spans="6:22" x14ac:dyDescent="0.2">
      <c r="F13086"/>
      <c r="M13086" s="2"/>
      <c r="N13086"/>
      <c r="O13086"/>
      <c r="U13086"/>
      <c r="V13086"/>
    </row>
    <row r="13087" spans="6:22" x14ac:dyDescent="0.2">
      <c r="F13087"/>
      <c r="M13087" s="2"/>
      <c r="N13087"/>
      <c r="O13087"/>
      <c r="U13087"/>
      <c r="V13087"/>
    </row>
    <row r="13088" spans="6:22" x14ac:dyDescent="0.2">
      <c r="F13088"/>
      <c r="M13088" s="2"/>
      <c r="N13088"/>
      <c r="O13088"/>
      <c r="U13088"/>
      <c r="V13088"/>
    </row>
    <row r="13089" spans="3:22" x14ac:dyDescent="0.2">
      <c r="F13089"/>
      <c r="M13089" s="2"/>
      <c r="N13089"/>
      <c r="O13089"/>
      <c r="U13089"/>
      <c r="V13089"/>
    </row>
    <row r="13090" spans="3:22" x14ac:dyDescent="0.2">
      <c r="F13090"/>
      <c r="M13090" s="2"/>
      <c r="N13090"/>
      <c r="O13090"/>
      <c r="U13090"/>
      <c r="V13090"/>
    </row>
    <row r="13091" spans="3:22" x14ac:dyDescent="0.2">
      <c r="C13091" s="9"/>
      <c r="F13091"/>
      <c r="M13091" s="2"/>
      <c r="N13091"/>
      <c r="O13091"/>
      <c r="U13091"/>
      <c r="V13091"/>
    </row>
    <row r="13092" spans="3:22" x14ac:dyDescent="0.2">
      <c r="F13092"/>
      <c r="M13092" s="2"/>
      <c r="N13092"/>
      <c r="O13092"/>
      <c r="U13092"/>
      <c r="V13092"/>
    </row>
    <row r="13093" spans="3:22" x14ac:dyDescent="0.2">
      <c r="F13093"/>
      <c r="M13093" s="2"/>
      <c r="N13093"/>
      <c r="O13093"/>
      <c r="U13093"/>
      <c r="V13093"/>
    </row>
    <row r="13094" spans="3:22" x14ac:dyDescent="0.2">
      <c r="F13094"/>
      <c r="M13094" s="2"/>
      <c r="N13094"/>
      <c r="O13094"/>
      <c r="U13094"/>
      <c r="V13094"/>
    </row>
    <row r="13095" spans="3:22" x14ac:dyDescent="0.2">
      <c r="F13095"/>
      <c r="M13095" s="2"/>
      <c r="N13095"/>
      <c r="O13095"/>
      <c r="U13095"/>
      <c r="V13095"/>
    </row>
    <row r="13096" spans="3:22" x14ac:dyDescent="0.2">
      <c r="F13096"/>
      <c r="M13096" s="2"/>
      <c r="N13096"/>
      <c r="O13096"/>
      <c r="U13096"/>
      <c r="V13096"/>
    </row>
    <row r="13097" spans="3:22" x14ac:dyDescent="0.2">
      <c r="F13097"/>
      <c r="M13097" s="2"/>
      <c r="N13097"/>
      <c r="O13097"/>
      <c r="U13097"/>
      <c r="V13097"/>
    </row>
    <row r="13098" spans="3:22" x14ac:dyDescent="0.2">
      <c r="F13098"/>
      <c r="M13098" s="2"/>
      <c r="N13098"/>
      <c r="O13098"/>
      <c r="U13098"/>
      <c r="V13098"/>
    </row>
    <row r="13099" spans="3:22" x14ac:dyDescent="0.2">
      <c r="F13099"/>
      <c r="M13099" s="2"/>
      <c r="N13099"/>
      <c r="O13099"/>
      <c r="U13099"/>
      <c r="V13099"/>
    </row>
    <row r="13100" spans="3:22" x14ac:dyDescent="0.2">
      <c r="F13100"/>
      <c r="M13100" s="2"/>
      <c r="N13100"/>
      <c r="O13100"/>
      <c r="U13100"/>
      <c r="V13100"/>
    </row>
    <row r="13101" spans="3:22" x14ac:dyDescent="0.2">
      <c r="F13101"/>
      <c r="M13101" s="2"/>
      <c r="N13101"/>
      <c r="O13101"/>
      <c r="U13101"/>
      <c r="V13101"/>
    </row>
    <row r="13102" spans="3:22" x14ac:dyDescent="0.2">
      <c r="F13102"/>
      <c r="M13102" s="2"/>
      <c r="N13102"/>
      <c r="O13102"/>
      <c r="U13102"/>
      <c r="V13102"/>
    </row>
    <row r="13103" spans="3:22" x14ac:dyDescent="0.2">
      <c r="F13103"/>
      <c r="M13103" s="2"/>
      <c r="N13103"/>
      <c r="O13103"/>
      <c r="U13103"/>
      <c r="V13103"/>
    </row>
    <row r="13104" spans="3:22" x14ac:dyDescent="0.2">
      <c r="F13104"/>
      <c r="M13104" s="2"/>
      <c r="N13104"/>
      <c r="O13104"/>
      <c r="U13104"/>
      <c r="V13104"/>
    </row>
    <row r="13105" spans="6:22" x14ac:dyDescent="0.2">
      <c r="F13105"/>
      <c r="M13105" s="2"/>
      <c r="N13105"/>
      <c r="O13105"/>
      <c r="U13105"/>
      <c r="V13105"/>
    </row>
    <row r="13106" spans="6:22" x14ac:dyDescent="0.2">
      <c r="F13106"/>
      <c r="M13106" s="2"/>
      <c r="N13106"/>
      <c r="O13106"/>
      <c r="U13106"/>
      <c r="V13106"/>
    </row>
    <row r="13107" spans="6:22" x14ac:dyDescent="0.2">
      <c r="F13107"/>
      <c r="M13107" s="2"/>
      <c r="N13107"/>
      <c r="O13107"/>
      <c r="U13107"/>
      <c r="V13107"/>
    </row>
    <row r="13108" spans="6:22" x14ac:dyDescent="0.2">
      <c r="M13108" s="2"/>
    </row>
    <row r="13109" spans="6:22" x14ac:dyDescent="0.2">
      <c r="M13109" s="2"/>
    </row>
    <row r="13110" spans="6:22" x14ac:dyDescent="0.2">
      <c r="M13110" s="2"/>
    </row>
    <row r="13111" spans="6:22" x14ac:dyDescent="0.2">
      <c r="M13111" s="2"/>
    </row>
    <row r="13112" spans="6:22" x14ac:dyDescent="0.2">
      <c r="M13112" s="2"/>
    </row>
    <row r="13113" spans="6:22" x14ac:dyDescent="0.2">
      <c r="M13113" s="2"/>
    </row>
    <row r="13114" spans="6:22" x14ac:dyDescent="0.2">
      <c r="M13114" s="2"/>
    </row>
    <row r="13115" spans="6:22" x14ac:dyDescent="0.2">
      <c r="M13115" s="2"/>
    </row>
    <row r="13116" spans="6:22" x14ac:dyDescent="0.2">
      <c r="M13116" s="2"/>
    </row>
    <row r="13117" spans="6:22" x14ac:dyDescent="0.2">
      <c r="F13117"/>
      <c r="M13117" s="2"/>
      <c r="N13117"/>
      <c r="O13117"/>
      <c r="U13117"/>
      <c r="V13117"/>
    </row>
    <row r="13118" spans="6:22" x14ac:dyDescent="0.2">
      <c r="F13118"/>
      <c r="M13118" s="2"/>
      <c r="N13118"/>
      <c r="O13118"/>
      <c r="U13118"/>
      <c r="V13118"/>
    </row>
    <row r="13119" spans="6:22" x14ac:dyDescent="0.2">
      <c r="F13119"/>
      <c r="M13119" s="2"/>
      <c r="N13119"/>
      <c r="O13119"/>
      <c r="U13119"/>
      <c r="V13119"/>
    </row>
    <row r="13120" spans="6:22" x14ac:dyDescent="0.2">
      <c r="F13120"/>
      <c r="M13120" s="2"/>
      <c r="N13120"/>
      <c r="O13120"/>
      <c r="U13120"/>
      <c r="V13120"/>
    </row>
    <row r="13121" spans="3:22" x14ac:dyDescent="0.2">
      <c r="F13121"/>
      <c r="M13121" s="2"/>
      <c r="N13121"/>
      <c r="O13121"/>
      <c r="U13121"/>
      <c r="V13121"/>
    </row>
    <row r="13122" spans="3:22" x14ac:dyDescent="0.2">
      <c r="C13122" s="9"/>
      <c r="F13122"/>
      <c r="M13122" s="2"/>
      <c r="N13122"/>
      <c r="O13122"/>
      <c r="U13122"/>
      <c r="V13122"/>
    </row>
    <row r="13123" spans="3:22" x14ac:dyDescent="0.2">
      <c r="F13123"/>
      <c r="M13123" s="2"/>
      <c r="N13123"/>
      <c r="O13123"/>
      <c r="U13123"/>
      <c r="V13123"/>
    </row>
    <row r="13124" spans="3:22" x14ac:dyDescent="0.2">
      <c r="F13124"/>
      <c r="M13124" s="2"/>
      <c r="N13124"/>
      <c r="O13124"/>
      <c r="U13124"/>
      <c r="V13124"/>
    </row>
    <row r="13125" spans="3:22" x14ac:dyDescent="0.2">
      <c r="F13125"/>
      <c r="M13125" s="2"/>
      <c r="N13125"/>
      <c r="O13125"/>
      <c r="U13125"/>
      <c r="V13125"/>
    </row>
    <row r="13126" spans="3:22" x14ac:dyDescent="0.2">
      <c r="F13126"/>
      <c r="M13126" s="2"/>
      <c r="N13126"/>
      <c r="O13126"/>
      <c r="U13126"/>
      <c r="V13126"/>
    </row>
    <row r="13127" spans="3:22" x14ac:dyDescent="0.2">
      <c r="F13127"/>
      <c r="M13127" s="2"/>
      <c r="N13127"/>
      <c r="O13127"/>
      <c r="U13127"/>
      <c r="V13127"/>
    </row>
    <row r="13128" spans="3:22" x14ac:dyDescent="0.2">
      <c r="F13128"/>
      <c r="M13128" s="2"/>
      <c r="N13128"/>
      <c r="O13128"/>
      <c r="U13128"/>
      <c r="V13128"/>
    </row>
    <row r="13129" spans="3:22" x14ac:dyDescent="0.2">
      <c r="F13129"/>
      <c r="M13129" s="2"/>
      <c r="N13129"/>
      <c r="O13129"/>
      <c r="U13129"/>
      <c r="V13129"/>
    </row>
    <row r="13130" spans="3:22" x14ac:dyDescent="0.2">
      <c r="F13130"/>
      <c r="M13130" s="2"/>
      <c r="N13130"/>
      <c r="O13130"/>
      <c r="U13130"/>
      <c r="V13130"/>
    </row>
    <row r="13131" spans="3:22" x14ac:dyDescent="0.2">
      <c r="F13131"/>
      <c r="M13131" s="2"/>
      <c r="N13131"/>
      <c r="O13131"/>
      <c r="U13131"/>
      <c r="V13131"/>
    </row>
    <row r="13132" spans="3:22" x14ac:dyDescent="0.2">
      <c r="F13132"/>
      <c r="M13132" s="2"/>
      <c r="N13132"/>
      <c r="O13132"/>
      <c r="U13132"/>
      <c r="V13132"/>
    </row>
    <row r="13133" spans="3:22" x14ac:dyDescent="0.2">
      <c r="F13133"/>
      <c r="M13133" s="2"/>
      <c r="N13133"/>
      <c r="O13133"/>
      <c r="U13133"/>
      <c r="V13133"/>
    </row>
    <row r="13134" spans="3:22" x14ac:dyDescent="0.2">
      <c r="F13134"/>
      <c r="M13134" s="2"/>
      <c r="N13134"/>
      <c r="O13134"/>
      <c r="U13134"/>
      <c r="V13134"/>
    </row>
    <row r="13135" spans="3:22" x14ac:dyDescent="0.2">
      <c r="F13135"/>
      <c r="M13135" s="2"/>
      <c r="N13135"/>
      <c r="O13135"/>
      <c r="U13135"/>
      <c r="V13135"/>
    </row>
    <row r="13136" spans="3:22" x14ac:dyDescent="0.2">
      <c r="F13136"/>
      <c r="M13136" s="2"/>
      <c r="N13136"/>
      <c r="O13136"/>
      <c r="U13136"/>
      <c r="V13136"/>
    </row>
    <row r="13137" spans="6:22" x14ac:dyDescent="0.2">
      <c r="F13137"/>
      <c r="M13137" s="2"/>
      <c r="N13137"/>
      <c r="O13137"/>
      <c r="U13137"/>
      <c r="V13137"/>
    </row>
    <row r="13138" spans="6:22" x14ac:dyDescent="0.2">
      <c r="F13138"/>
      <c r="M13138" s="2"/>
      <c r="N13138"/>
      <c r="O13138"/>
      <c r="U13138"/>
      <c r="V13138"/>
    </row>
    <row r="13139" spans="6:22" x14ac:dyDescent="0.2">
      <c r="M13139" s="2"/>
    </row>
    <row r="13140" spans="6:22" x14ac:dyDescent="0.2">
      <c r="M13140" s="2"/>
    </row>
    <row r="13141" spans="6:22" x14ac:dyDescent="0.2">
      <c r="M13141" s="2"/>
    </row>
    <row r="13142" spans="6:22" x14ac:dyDescent="0.2">
      <c r="M13142" s="2"/>
    </row>
    <row r="13143" spans="6:22" x14ac:dyDescent="0.2">
      <c r="M13143" s="2"/>
    </row>
    <row r="13144" spans="6:22" x14ac:dyDescent="0.2">
      <c r="M13144" s="2"/>
    </row>
    <row r="13145" spans="6:22" x14ac:dyDescent="0.2">
      <c r="M13145" s="2"/>
    </row>
    <row r="13146" spans="6:22" x14ac:dyDescent="0.2">
      <c r="M13146" s="2"/>
    </row>
    <row r="13147" spans="6:22" x14ac:dyDescent="0.2">
      <c r="M13147" s="2"/>
    </row>
    <row r="13148" spans="6:22" x14ac:dyDescent="0.2">
      <c r="M13148" s="2"/>
    </row>
    <row r="13149" spans="6:22" x14ac:dyDescent="0.2">
      <c r="M13149" s="2"/>
    </row>
    <row r="13150" spans="6:22" x14ac:dyDescent="0.2">
      <c r="M13150" s="2"/>
    </row>
    <row r="13151" spans="6:22" x14ac:dyDescent="0.2">
      <c r="M13151" s="2"/>
    </row>
    <row r="13152" spans="6:22" x14ac:dyDescent="0.2">
      <c r="M13152" s="2"/>
    </row>
    <row r="13153" spans="13:13" x14ac:dyDescent="0.2">
      <c r="M13153" s="2"/>
    </row>
    <row r="13154" spans="13:13" x14ac:dyDescent="0.2">
      <c r="M13154" s="2"/>
    </row>
    <row r="13155" spans="13:13" x14ac:dyDescent="0.2">
      <c r="M13155" s="2"/>
    </row>
    <row r="13156" spans="13:13" x14ac:dyDescent="0.2">
      <c r="M13156" s="2"/>
    </row>
    <row r="13157" spans="13:13" x14ac:dyDescent="0.2">
      <c r="M13157" s="2"/>
    </row>
    <row r="13158" spans="13:13" x14ac:dyDescent="0.2">
      <c r="M13158" s="2"/>
    </row>
    <row r="13159" spans="13:13" x14ac:dyDescent="0.2">
      <c r="M13159" s="2"/>
    </row>
    <row r="13160" spans="13:13" x14ac:dyDescent="0.2">
      <c r="M13160" s="2"/>
    </row>
    <row r="13161" spans="13:13" x14ac:dyDescent="0.2">
      <c r="M13161" s="2"/>
    </row>
    <row r="13162" spans="13:13" x14ac:dyDescent="0.2">
      <c r="M13162" s="2"/>
    </row>
    <row r="13163" spans="13:13" x14ac:dyDescent="0.2">
      <c r="M13163" s="2"/>
    </row>
    <row r="13164" spans="13:13" x14ac:dyDescent="0.2">
      <c r="M13164" s="2"/>
    </row>
    <row r="13165" spans="13:13" x14ac:dyDescent="0.2">
      <c r="M13165" s="2"/>
    </row>
    <row r="13166" spans="13:13" x14ac:dyDescent="0.2">
      <c r="M13166" s="2"/>
    </row>
    <row r="13167" spans="13:13" x14ac:dyDescent="0.2">
      <c r="M13167" s="2"/>
    </row>
    <row r="13168" spans="13:13" x14ac:dyDescent="0.2">
      <c r="M13168" s="2"/>
    </row>
    <row r="13169" spans="6:22" x14ac:dyDescent="0.2">
      <c r="M13169" s="2"/>
    </row>
    <row r="13170" spans="6:22" x14ac:dyDescent="0.2">
      <c r="F13170"/>
      <c r="M13170" s="2"/>
      <c r="N13170"/>
      <c r="O13170"/>
      <c r="U13170"/>
      <c r="V13170"/>
    </row>
    <row r="13171" spans="6:22" x14ac:dyDescent="0.2">
      <c r="F13171"/>
      <c r="M13171" s="2"/>
      <c r="N13171"/>
      <c r="O13171"/>
      <c r="U13171"/>
      <c r="V13171"/>
    </row>
    <row r="13172" spans="6:22" x14ac:dyDescent="0.2">
      <c r="M13172" s="2"/>
    </row>
    <row r="13173" spans="6:22" x14ac:dyDescent="0.2">
      <c r="M13173" s="2"/>
    </row>
    <row r="13174" spans="6:22" x14ac:dyDescent="0.2">
      <c r="M13174" s="2"/>
    </row>
    <row r="13175" spans="6:22" x14ac:dyDescent="0.2">
      <c r="M13175" s="2"/>
    </row>
    <row r="13176" spans="6:22" x14ac:dyDescent="0.2">
      <c r="M13176" s="2"/>
    </row>
    <row r="13177" spans="6:22" x14ac:dyDescent="0.2">
      <c r="M13177" s="2"/>
    </row>
    <row r="13178" spans="6:22" x14ac:dyDescent="0.2">
      <c r="M13178" s="2"/>
    </row>
    <row r="13179" spans="6:22" x14ac:dyDescent="0.2">
      <c r="M13179" s="2"/>
    </row>
    <row r="13180" spans="6:22" x14ac:dyDescent="0.2">
      <c r="M13180" s="2"/>
    </row>
    <row r="13181" spans="6:22" x14ac:dyDescent="0.2">
      <c r="F13181"/>
      <c r="M13181" s="2"/>
      <c r="N13181"/>
      <c r="O13181"/>
      <c r="U13181"/>
      <c r="V13181"/>
    </row>
    <row r="13182" spans="6:22" x14ac:dyDescent="0.2">
      <c r="F13182"/>
      <c r="M13182" s="2"/>
      <c r="N13182"/>
      <c r="O13182"/>
      <c r="U13182"/>
      <c r="V13182"/>
    </row>
    <row r="13183" spans="6:22" x14ac:dyDescent="0.2">
      <c r="F13183"/>
      <c r="M13183" s="2"/>
      <c r="N13183"/>
      <c r="O13183"/>
      <c r="U13183"/>
      <c r="V13183"/>
    </row>
    <row r="13184" spans="6:22" x14ac:dyDescent="0.2">
      <c r="F13184"/>
      <c r="M13184" s="2"/>
      <c r="N13184"/>
      <c r="O13184"/>
      <c r="U13184"/>
      <c r="V13184"/>
    </row>
    <row r="13185" spans="6:22" x14ac:dyDescent="0.2">
      <c r="F13185"/>
      <c r="M13185" s="2"/>
      <c r="N13185"/>
      <c r="O13185"/>
      <c r="U13185"/>
      <c r="V13185"/>
    </row>
    <row r="13186" spans="6:22" x14ac:dyDescent="0.2">
      <c r="F13186"/>
      <c r="M13186" s="2"/>
      <c r="N13186"/>
      <c r="O13186"/>
      <c r="U13186"/>
      <c r="V13186"/>
    </row>
    <row r="13187" spans="6:22" x14ac:dyDescent="0.2">
      <c r="F13187"/>
      <c r="M13187" s="2"/>
      <c r="N13187"/>
      <c r="O13187"/>
      <c r="U13187"/>
      <c r="V13187"/>
    </row>
    <row r="13188" spans="6:22" x14ac:dyDescent="0.2">
      <c r="F13188"/>
      <c r="M13188" s="2"/>
      <c r="N13188"/>
      <c r="O13188"/>
      <c r="U13188"/>
      <c r="V13188"/>
    </row>
    <row r="13189" spans="6:22" x14ac:dyDescent="0.2">
      <c r="M13189" s="2"/>
    </row>
    <row r="13190" spans="6:22" x14ac:dyDescent="0.2">
      <c r="M13190" s="2"/>
    </row>
    <row r="13191" spans="6:22" x14ac:dyDescent="0.2">
      <c r="M13191" s="2"/>
    </row>
    <row r="13192" spans="6:22" x14ac:dyDescent="0.2">
      <c r="M13192" s="2"/>
    </row>
    <row r="13193" spans="6:22" x14ac:dyDescent="0.2">
      <c r="M13193" s="2"/>
    </row>
    <row r="13194" spans="6:22" x14ac:dyDescent="0.2">
      <c r="M13194" s="2"/>
    </row>
    <row r="13195" spans="6:22" x14ac:dyDescent="0.2">
      <c r="M13195" s="2"/>
    </row>
    <row r="13196" spans="6:22" x14ac:dyDescent="0.2">
      <c r="M13196" s="2"/>
    </row>
    <row r="13197" spans="6:22" x14ac:dyDescent="0.2">
      <c r="M13197" s="2"/>
    </row>
    <row r="13198" spans="6:22" x14ac:dyDescent="0.2">
      <c r="M13198" s="2"/>
    </row>
    <row r="13199" spans="6:22" x14ac:dyDescent="0.2">
      <c r="M13199" s="2"/>
    </row>
    <row r="13200" spans="6:22" x14ac:dyDescent="0.2">
      <c r="M13200" s="2"/>
    </row>
    <row r="13201" spans="6:22" x14ac:dyDescent="0.2">
      <c r="F13201"/>
      <c r="M13201" s="2"/>
      <c r="N13201"/>
      <c r="O13201"/>
      <c r="U13201"/>
      <c r="V13201"/>
    </row>
    <row r="13202" spans="6:22" x14ac:dyDescent="0.2">
      <c r="M13202" s="2"/>
    </row>
    <row r="13203" spans="6:22" x14ac:dyDescent="0.2">
      <c r="M13203" s="2"/>
    </row>
    <row r="13204" spans="6:22" x14ac:dyDescent="0.2">
      <c r="M13204" s="2"/>
    </row>
    <row r="13205" spans="6:22" x14ac:dyDescent="0.2">
      <c r="M13205" s="2"/>
    </row>
    <row r="13206" spans="6:22" x14ac:dyDescent="0.2">
      <c r="M13206" s="2"/>
    </row>
    <row r="13207" spans="6:22" x14ac:dyDescent="0.2">
      <c r="M13207" s="2"/>
    </row>
    <row r="13208" spans="6:22" x14ac:dyDescent="0.2">
      <c r="M13208" s="2"/>
    </row>
    <row r="13209" spans="6:22" x14ac:dyDescent="0.2">
      <c r="M13209" s="2"/>
    </row>
    <row r="13210" spans="6:22" x14ac:dyDescent="0.2">
      <c r="M13210" s="2"/>
    </row>
    <row r="13211" spans="6:22" x14ac:dyDescent="0.2">
      <c r="M13211" s="2"/>
    </row>
    <row r="13212" spans="6:22" x14ac:dyDescent="0.2">
      <c r="M13212" s="2"/>
    </row>
    <row r="13213" spans="6:22" x14ac:dyDescent="0.2">
      <c r="M13213" s="2"/>
    </row>
    <row r="13214" spans="6:22" x14ac:dyDescent="0.2">
      <c r="M13214" s="2"/>
    </row>
    <row r="13215" spans="6:22" x14ac:dyDescent="0.2">
      <c r="M13215" s="2"/>
    </row>
    <row r="13216" spans="6:22" x14ac:dyDescent="0.2">
      <c r="M13216" s="2"/>
    </row>
    <row r="13217" spans="6:22" x14ac:dyDescent="0.2">
      <c r="M13217" s="2"/>
    </row>
    <row r="13218" spans="6:22" x14ac:dyDescent="0.2">
      <c r="M13218" s="2"/>
    </row>
    <row r="13219" spans="6:22" x14ac:dyDescent="0.2">
      <c r="F13219"/>
      <c r="M13219" s="2"/>
      <c r="N13219"/>
      <c r="O13219"/>
      <c r="U13219"/>
      <c r="V13219"/>
    </row>
    <row r="13220" spans="6:22" x14ac:dyDescent="0.2">
      <c r="F13220"/>
      <c r="M13220" s="2"/>
      <c r="N13220"/>
      <c r="O13220"/>
      <c r="U13220"/>
      <c r="V13220"/>
    </row>
    <row r="13221" spans="6:22" x14ac:dyDescent="0.2">
      <c r="F13221"/>
      <c r="M13221" s="2"/>
      <c r="N13221"/>
      <c r="O13221"/>
      <c r="U13221"/>
      <c r="V13221"/>
    </row>
    <row r="13222" spans="6:22" x14ac:dyDescent="0.2">
      <c r="F13222"/>
      <c r="M13222" s="2"/>
      <c r="N13222"/>
      <c r="O13222"/>
      <c r="U13222"/>
      <c r="V13222"/>
    </row>
    <row r="13223" spans="6:22" x14ac:dyDescent="0.2">
      <c r="F13223"/>
      <c r="M13223" s="2"/>
      <c r="N13223"/>
      <c r="O13223"/>
      <c r="U13223"/>
      <c r="V13223"/>
    </row>
    <row r="13224" spans="6:22" x14ac:dyDescent="0.2">
      <c r="M13224" s="2"/>
    </row>
    <row r="13225" spans="6:22" x14ac:dyDescent="0.2">
      <c r="M13225" s="2"/>
    </row>
    <row r="13226" spans="6:22" x14ac:dyDescent="0.2">
      <c r="M13226" s="2"/>
    </row>
    <row r="13227" spans="6:22" x14ac:dyDescent="0.2">
      <c r="M13227" s="2"/>
    </row>
    <row r="13228" spans="6:22" x14ac:dyDescent="0.2">
      <c r="M13228" s="2"/>
    </row>
    <row r="13229" spans="6:22" x14ac:dyDescent="0.2">
      <c r="M13229" s="2"/>
    </row>
    <row r="13230" spans="6:22" x14ac:dyDescent="0.2">
      <c r="M13230" s="2"/>
    </row>
    <row r="13231" spans="6:22" x14ac:dyDescent="0.2">
      <c r="M13231" s="2"/>
    </row>
    <row r="13232" spans="6:22" x14ac:dyDescent="0.2">
      <c r="M13232" s="2"/>
    </row>
    <row r="13233" spans="3:22" x14ac:dyDescent="0.2">
      <c r="M13233" s="2"/>
    </row>
    <row r="13234" spans="3:22" x14ac:dyDescent="0.2">
      <c r="M13234" s="2"/>
    </row>
    <row r="13235" spans="3:22" x14ac:dyDescent="0.2">
      <c r="M13235" s="2"/>
    </row>
    <row r="13236" spans="3:22" x14ac:dyDescent="0.2">
      <c r="M13236" s="2"/>
    </row>
    <row r="13237" spans="3:22" x14ac:dyDescent="0.2">
      <c r="M13237" s="2"/>
    </row>
    <row r="13238" spans="3:22" x14ac:dyDescent="0.2">
      <c r="M13238" s="2"/>
    </row>
    <row r="13239" spans="3:22" x14ac:dyDescent="0.2">
      <c r="C13239" s="9"/>
      <c r="F13239"/>
      <c r="M13239" s="2"/>
      <c r="N13239"/>
      <c r="O13239"/>
      <c r="U13239"/>
      <c r="V13239"/>
    </row>
    <row r="13240" spans="3:22" x14ac:dyDescent="0.2">
      <c r="M13240" s="2"/>
    </row>
    <row r="13241" spans="3:22" x14ac:dyDescent="0.2">
      <c r="F13241"/>
      <c r="M13241" s="2"/>
      <c r="N13241"/>
      <c r="O13241"/>
      <c r="U13241"/>
      <c r="V13241"/>
    </row>
    <row r="13242" spans="3:22" x14ac:dyDescent="0.2">
      <c r="M13242" s="2"/>
    </row>
    <row r="13243" spans="3:22" x14ac:dyDescent="0.2">
      <c r="M13243" s="2"/>
    </row>
    <row r="13244" spans="3:22" x14ac:dyDescent="0.2">
      <c r="M13244" s="2"/>
    </row>
    <row r="13245" spans="3:22" x14ac:dyDescent="0.2">
      <c r="M13245" s="2"/>
    </row>
    <row r="13246" spans="3:22" x14ac:dyDescent="0.2">
      <c r="M13246" s="2"/>
    </row>
    <row r="13247" spans="3:22" x14ac:dyDescent="0.2">
      <c r="M13247" s="2"/>
    </row>
    <row r="13248" spans="3:22" x14ac:dyDescent="0.2">
      <c r="M13248" s="2"/>
    </row>
    <row r="13249" spans="6:22" x14ac:dyDescent="0.2">
      <c r="M13249" s="2"/>
    </row>
    <row r="13250" spans="6:22" x14ac:dyDescent="0.2">
      <c r="M13250" s="2"/>
    </row>
    <row r="13251" spans="6:22" x14ac:dyDescent="0.2">
      <c r="F13251"/>
      <c r="M13251" s="2"/>
      <c r="N13251"/>
      <c r="O13251"/>
      <c r="U13251"/>
      <c r="V13251"/>
    </row>
    <row r="13252" spans="6:22" x14ac:dyDescent="0.2">
      <c r="F13252"/>
      <c r="M13252" s="2"/>
      <c r="N13252"/>
      <c r="O13252"/>
      <c r="U13252"/>
      <c r="V13252"/>
    </row>
    <row r="13253" spans="6:22" x14ac:dyDescent="0.2">
      <c r="F13253"/>
      <c r="M13253" s="2"/>
      <c r="N13253"/>
      <c r="O13253"/>
      <c r="U13253"/>
      <c r="V13253"/>
    </row>
    <row r="13254" spans="6:22" x14ac:dyDescent="0.2">
      <c r="F13254"/>
      <c r="M13254" s="2"/>
      <c r="N13254"/>
      <c r="O13254"/>
      <c r="U13254"/>
      <c r="V13254"/>
    </row>
    <row r="13255" spans="6:22" x14ac:dyDescent="0.2">
      <c r="F13255"/>
      <c r="M13255" s="2"/>
      <c r="N13255"/>
      <c r="O13255"/>
      <c r="U13255"/>
      <c r="V13255"/>
    </row>
    <row r="13256" spans="6:22" x14ac:dyDescent="0.2">
      <c r="F13256"/>
      <c r="M13256" s="2"/>
      <c r="N13256"/>
      <c r="O13256"/>
      <c r="U13256"/>
      <c r="V13256"/>
    </row>
    <row r="13257" spans="6:22" x14ac:dyDescent="0.2">
      <c r="F13257"/>
      <c r="M13257" s="2"/>
      <c r="N13257"/>
      <c r="O13257"/>
      <c r="U13257"/>
      <c r="V13257"/>
    </row>
    <row r="13258" spans="6:22" x14ac:dyDescent="0.2">
      <c r="F13258"/>
      <c r="M13258" s="2"/>
      <c r="N13258"/>
      <c r="O13258"/>
      <c r="U13258"/>
      <c r="V13258"/>
    </row>
    <row r="13259" spans="6:22" x14ac:dyDescent="0.2">
      <c r="F13259"/>
      <c r="M13259" s="2"/>
      <c r="N13259"/>
      <c r="O13259"/>
      <c r="U13259"/>
      <c r="V13259"/>
    </row>
    <row r="13260" spans="6:22" x14ac:dyDescent="0.2">
      <c r="M13260" s="2"/>
    </row>
    <row r="13261" spans="6:22" x14ac:dyDescent="0.2">
      <c r="M13261" s="2"/>
    </row>
    <row r="13262" spans="6:22" x14ac:dyDescent="0.2">
      <c r="M13262" s="2"/>
    </row>
    <row r="13263" spans="6:22" x14ac:dyDescent="0.2">
      <c r="M13263" s="2"/>
    </row>
    <row r="13264" spans="6:22" x14ac:dyDescent="0.2">
      <c r="M13264" s="2"/>
    </row>
    <row r="13265" spans="3:22" x14ac:dyDescent="0.2">
      <c r="M13265" s="2"/>
    </row>
    <row r="13266" spans="3:22" x14ac:dyDescent="0.2">
      <c r="M13266" s="2"/>
    </row>
    <row r="13267" spans="3:22" x14ac:dyDescent="0.2">
      <c r="M13267" s="2"/>
    </row>
    <row r="13268" spans="3:22" x14ac:dyDescent="0.2">
      <c r="M13268" s="2"/>
    </row>
    <row r="13269" spans="3:22" x14ac:dyDescent="0.2">
      <c r="M13269" s="2"/>
    </row>
    <row r="13270" spans="3:22" x14ac:dyDescent="0.2">
      <c r="M13270" s="2"/>
    </row>
    <row r="13271" spans="3:22" x14ac:dyDescent="0.2">
      <c r="M13271" s="2"/>
    </row>
    <row r="13272" spans="3:22" x14ac:dyDescent="0.2">
      <c r="M13272" s="2"/>
    </row>
    <row r="13273" spans="3:22" x14ac:dyDescent="0.2">
      <c r="M13273" s="2"/>
    </row>
    <row r="13274" spans="3:22" x14ac:dyDescent="0.2">
      <c r="M13274" s="2"/>
    </row>
    <row r="13275" spans="3:22" x14ac:dyDescent="0.2">
      <c r="C13275" s="9"/>
      <c r="F13275"/>
      <c r="M13275" s="2"/>
      <c r="N13275"/>
      <c r="O13275"/>
      <c r="U13275"/>
      <c r="V13275"/>
    </row>
    <row r="13276" spans="3:22" x14ac:dyDescent="0.2">
      <c r="M13276" s="2"/>
    </row>
    <row r="13277" spans="3:22" x14ac:dyDescent="0.2">
      <c r="F13277"/>
      <c r="M13277" s="2"/>
      <c r="N13277"/>
      <c r="O13277"/>
      <c r="U13277"/>
      <c r="V13277"/>
    </row>
    <row r="13278" spans="3:22" x14ac:dyDescent="0.2">
      <c r="M13278" s="2"/>
    </row>
    <row r="13279" spans="3:22" x14ac:dyDescent="0.2">
      <c r="M13279" s="2"/>
    </row>
    <row r="13280" spans="3:22" x14ac:dyDescent="0.2">
      <c r="M13280" s="2"/>
    </row>
    <row r="13281" spans="6:22" x14ac:dyDescent="0.2">
      <c r="M13281" s="2"/>
    </row>
    <row r="13282" spans="6:22" x14ac:dyDescent="0.2">
      <c r="M13282" s="2"/>
    </row>
    <row r="13283" spans="6:22" x14ac:dyDescent="0.2">
      <c r="M13283" s="2"/>
    </row>
    <row r="13284" spans="6:22" x14ac:dyDescent="0.2">
      <c r="M13284" s="2"/>
    </row>
    <row r="13285" spans="6:22" x14ac:dyDescent="0.2">
      <c r="M13285" s="2"/>
    </row>
    <row r="13286" spans="6:22" x14ac:dyDescent="0.2">
      <c r="M13286" s="2"/>
    </row>
    <row r="13287" spans="6:22" x14ac:dyDescent="0.2">
      <c r="F13287"/>
      <c r="M13287" s="2"/>
      <c r="N13287"/>
      <c r="O13287"/>
      <c r="U13287"/>
      <c r="V13287"/>
    </row>
    <row r="13288" spans="6:22" x14ac:dyDescent="0.2">
      <c r="F13288"/>
      <c r="M13288" s="2"/>
      <c r="N13288"/>
      <c r="O13288"/>
      <c r="U13288"/>
      <c r="V13288"/>
    </row>
    <row r="13289" spans="6:22" x14ac:dyDescent="0.2">
      <c r="F13289"/>
      <c r="M13289" s="2"/>
      <c r="N13289"/>
      <c r="O13289"/>
      <c r="U13289"/>
      <c r="V13289"/>
    </row>
    <row r="13290" spans="6:22" x14ac:dyDescent="0.2">
      <c r="F13290"/>
      <c r="M13290" s="2"/>
      <c r="N13290"/>
      <c r="O13290"/>
      <c r="U13290"/>
      <c r="V13290"/>
    </row>
    <row r="13291" spans="6:22" x14ac:dyDescent="0.2">
      <c r="F13291"/>
      <c r="M13291" s="2"/>
      <c r="N13291"/>
      <c r="O13291"/>
      <c r="U13291"/>
      <c r="V13291"/>
    </row>
    <row r="13292" spans="6:22" x14ac:dyDescent="0.2">
      <c r="F13292"/>
      <c r="M13292" s="2"/>
      <c r="N13292"/>
      <c r="O13292"/>
      <c r="U13292"/>
      <c r="V13292"/>
    </row>
    <row r="13293" spans="6:22" x14ac:dyDescent="0.2">
      <c r="F13293"/>
      <c r="M13293" s="2"/>
      <c r="N13293"/>
      <c r="O13293"/>
      <c r="U13293"/>
      <c r="V13293"/>
    </row>
    <row r="13294" spans="6:22" x14ac:dyDescent="0.2">
      <c r="M13294" s="2"/>
    </row>
    <row r="13295" spans="6:22" x14ac:dyDescent="0.2">
      <c r="M13295" s="2"/>
    </row>
    <row r="13296" spans="6:22" x14ac:dyDescent="0.2">
      <c r="M13296" s="2"/>
    </row>
    <row r="13297" spans="3:22" x14ac:dyDescent="0.2">
      <c r="M13297" s="2"/>
    </row>
    <row r="13298" spans="3:22" x14ac:dyDescent="0.2">
      <c r="M13298" s="2"/>
    </row>
    <row r="13299" spans="3:22" x14ac:dyDescent="0.2">
      <c r="M13299" s="2"/>
    </row>
    <row r="13300" spans="3:22" x14ac:dyDescent="0.2">
      <c r="M13300" s="2"/>
    </row>
    <row r="13301" spans="3:22" x14ac:dyDescent="0.2">
      <c r="M13301" s="2"/>
    </row>
    <row r="13302" spans="3:22" x14ac:dyDescent="0.2">
      <c r="M13302" s="2"/>
    </row>
    <row r="13303" spans="3:22" x14ac:dyDescent="0.2">
      <c r="M13303" s="2"/>
    </row>
    <row r="13304" spans="3:22" x14ac:dyDescent="0.2">
      <c r="M13304" s="2"/>
    </row>
    <row r="13305" spans="3:22" x14ac:dyDescent="0.2">
      <c r="M13305" s="2"/>
    </row>
    <row r="13306" spans="3:22" x14ac:dyDescent="0.2">
      <c r="M13306" s="2"/>
    </row>
    <row r="13307" spans="3:22" x14ac:dyDescent="0.2">
      <c r="M13307" s="2"/>
    </row>
    <row r="13308" spans="3:22" x14ac:dyDescent="0.2">
      <c r="C13308" s="9"/>
      <c r="F13308"/>
      <c r="M13308" s="2"/>
      <c r="N13308"/>
      <c r="O13308"/>
      <c r="U13308"/>
      <c r="V13308"/>
    </row>
    <row r="13309" spans="3:22" x14ac:dyDescent="0.2">
      <c r="M13309" s="2"/>
    </row>
    <row r="13310" spans="3:22" x14ac:dyDescent="0.2">
      <c r="F13310"/>
      <c r="M13310" s="2"/>
      <c r="N13310"/>
      <c r="O13310"/>
      <c r="U13310"/>
      <c r="V13310"/>
    </row>
    <row r="13311" spans="3:22" x14ac:dyDescent="0.2">
      <c r="M13311" s="2"/>
    </row>
    <row r="13312" spans="3:22" x14ac:dyDescent="0.2">
      <c r="M13312" s="2"/>
    </row>
    <row r="13313" spans="6:22" x14ac:dyDescent="0.2">
      <c r="M13313" s="2"/>
    </row>
    <row r="13314" spans="6:22" x14ac:dyDescent="0.2">
      <c r="M13314" s="2"/>
    </row>
    <row r="13315" spans="6:22" x14ac:dyDescent="0.2">
      <c r="M13315" s="2"/>
    </row>
    <row r="13316" spans="6:22" x14ac:dyDescent="0.2">
      <c r="M13316" s="2"/>
    </row>
    <row r="13317" spans="6:22" x14ac:dyDescent="0.2">
      <c r="M13317" s="2"/>
    </row>
    <row r="13318" spans="6:22" x14ac:dyDescent="0.2">
      <c r="M13318" s="2"/>
    </row>
    <row r="13319" spans="6:22" x14ac:dyDescent="0.2">
      <c r="M13319" s="2"/>
    </row>
    <row r="13320" spans="6:22" x14ac:dyDescent="0.2">
      <c r="F13320"/>
      <c r="M13320" s="2"/>
      <c r="N13320"/>
      <c r="O13320"/>
      <c r="U13320"/>
      <c r="V13320"/>
    </row>
    <row r="13321" spans="6:22" x14ac:dyDescent="0.2">
      <c r="F13321"/>
      <c r="M13321" s="2"/>
      <c r="N13321"/>
      <c r="O13321"/>
      <c r="U13321"/>
      <c r="V13321"/>
    </row>
    <row r="13322" spans="6:22" x14ac:dyDescent="0.2">
      <c r="F13322"/>
      <c r="M13322" s="2"/>
      <c r="N13322"/>
      <c r="O13322"/>
      <c r="U13322"/>
      <c r="V13322"/>
    </row>
    <row r="13323" spans="6:22" x14ac:dyDescent="0.2">
      <c r="F13323"/>
      <c r="M13323" s="2"/>
      <c r="N13323"/>
      <c r="O13323"/>
      <c r="U13323"/>
      <c r="V13323"/>
    </row>
    <row r="13324" spans="6:22" x14ac:dyDescent="0.2">
      <c r="F13324"/>
      <c r="M13324" s="2"/>
      <c r="N13324"/>
      <c r="O13324"/>
      <c r="U13324"/>
      <c r="V13324"/>
    </row>
    <row r="13325" spans="6:22" x14ac:dyDescent="0.2">
      <c r="F13325"/>
      <c r="M13325" s="2"/>
      <c r="N13325"/>
      <c r="O13325"/>
      <c r="U13325"/>
      <c r="V13325"/>
    </row>
    <row r="13326" spans="6:22" x14ac:dyDescent="0.2">
      <c r="F13326"/>
      <c r="M13326" s="2"/>
      <c r="N13326"/>
      <c r="O13326"/>
      <c r="U13326"/>
      <c r="V13326"/>
    </row>
    <row r="13327" spans="6:22" x14ac:dyDescent="0.2">
      <c r="M13327" s="2"/>
    </row>
    <row r="13328" spans="6:22" x14ac:dyDescent="0.2">
      <c r="M13328" s="2"/>
    </row>
    <row r="13329" spans="3:22" x14ac:dyDescent="0.2">
      <c r="M13329" s="2"/>
    </row>
    <row r="13330" spans="3:22" x14ac:dyDescent="0.2">
      <c r="M13330" s="2"/>
    </row>
    <row r="13331" spans="3:22" x14ac:dyDescent="0.2">
      <c r="M13331" s="2"/>
    </row>
    <row r="13332" spans="3:22" x14ac:dyDescent="0.2">
      <c r="M13332" s="2"/>
    </row>
    <row r="13333" spans="3:22" x14ac:dyDescent="0.2">
      <c r="M13333" s="2"/>
    </row>
    <row r="13334" spans="3:22" x14ac:dyDescent="0.2">
      <c r="M13334" s="2"/>
    </row>
    <row r="13335" spans="3:22" x14ac:dyDescent="0.2">
      <c r="M13335" s="2"/>
    </row>
    <row r="13336" spans="3:22" x14ac:dyDescent="0.2">
      <c r="M13336" s="2"/>
    </row>
    <row r="13337" spans="3:22" x14ac:dyDescent="0.2">
      <c r="M13337" s="2"/>
    </row>
    <row r="13338" spans="3:22" x14ac:dyDescent="0.2">
      <c r="M13338" s="2"/>
    </row>
    <row r="13339" spans="3:22" x14ac:dyDescent="0.2">
      <c r="M13339" s="2"/>
    </row>
    <row r="13340" spans="3:22" x14ac:dyDescent="0.2">
      <c r="M13340" s="2"/>
    </row>
    <row r="13341" spans="3:22" x14ac:dyDescent="0.2">
      <c r="M13341" s="2"/>
    </row>
    <row r="13342" spans="3:22" x14ac:dyDescent="0.2">
      <c r="C13342" s="9"/>
      <c r="F13342"/>
      <c r="M13342" s="2"/>
      <c r="N13342"/>
      <c r="O13342"/>
      <c r="U13342"/>
      <c r="V13342"/>
    </row>
    <row r="13343" spans="3:22" x14ac:dyDescent="0.2">
      <c r="M13343" s="2"/>
    </row>
    <row r="13344" spans="3:22" x14ac:dyDescent="0.2">
      <c r="F13344"/>
      <c r="M13344" s="2"/>
      <c r="N13344"/>
      <c r="O13344"/>
      <c r="U13344"/>
      <c r="V13344"/>
    </row>
    <row r="13345" spans="6:22" x14ac:dyDescent="0.2">
      <c r="M13345" s="2"/>
    </row>
    <row r="13346" spans="6:22" x14ac:dyDescent="0.2">
      <c r="M13346" s="2"/>
    </row>
    <row r="13347" spans="6:22" x14ac:dyDescent="0.2">
      <c r="M13347" s="2"/>
    </row>
    <row r="13348" spans="6:22" x14ac:dyDescent="0.2">
      <c r="M13348" s="2"/>
    </row>
    <row r="13349" spans="6:22" x14ac:dyDescent="0.2">
      <c r="M13349" s="2"/>
    </row>
    <row r="13350" spans="6:22" x14ac:dyDescent="0.2">
      <c r="M13350" s="2"/>
    </row>
    <row r="13351" spans="6:22" x14ac:dyDescent="0.2">
      <c r="M13351" s="2"/>
    </row>
    <row r="13352" spans="6:22" x14ac:dyDescent="0.2">
      <c r="M13352" s="2"/>
    </row>
    <row r="13353" spans="6:22" x14ac:dyDescent="0.2">
      <c r="M13353" s="2"/>
    </row>
    <row r="13354" spans="6:22" x14ac:dyDescent="0.2">
      <c r="F13354"/>
      <c r="M13354" s="2"/>
      <c r="N13354"/>
      <c r="O13354"/>
      <c r="U13354"/>
      <c r="V13354"/>
    </row>
    <row r="13355" spans="6:22" x14ac:dyDescent="0.2">
      <c r="F13355"/>
      <c r="M13355" s="2"/>
      <c r="N13355"/>
      <c r="O13355"/>
      <c r="U13355"/>
      <c r="V13355"/>
    </row>
    <row r="13356" spans="6:22" x14ac:dyDescent="0.2">
      <c r="F13356"/>
      <c r="M13356" s="2"/>
      <c r="N13356"/>
      <c r="O13356"/>
      <c r="U13356"/>
      <c r="V13356"/>
    </row>
    <row r="13357" spans="6:22" x14ac:dyDescent="0.2">
      <c r="F13357"/>
      <c r="M13357" s="2"/>
      <c r="N13357"/>
      <c r="O13357"/>
      <c r="U13357"/>
      <c r="V13357"/>
    </row>
    <row r="13358" spans="6:22" x14ac:dyDescent="0.2">
      <c r="F13358"/>
      <c r="M13358" s="2"/>
      <c r="N13358"/>
      <c r="O13358"/>
      <c r="U13358"/>
      <c r="V13358"/>
    </row>
    <row r="13359" spans="6:22" x14ac:dyDescent="0.2">
      <c r="M13359" s="2"/>
    </row>
    <row r="13360" spans="6:22" x14ac:dyDescent="0.2">
      <c r="M13360" s="2"/>
    </row>
    <row r="13361" spans="6:22" x14ac:dyDescent="0.2">
      <c r="M13361" s="2"/>
    </row>
    <row r="13362" spans="6:22" x14ac:dyDescent="0.2">
      <c r="M13362" s="2"/>
    </row>
    <row r="13363" spans="6:22" x14ac:dyDescent="0.2">
      <c r="M13363" s="2"/>
    </row>
    <row r="13364" spans="6:22" x14ac:dyDescent="0.2">
      <c r="M13364" s="2"/>
    </row>
    <row r="13365" spans="6:22" x14ac:dyDescent="0.2">
      <c r="M13365" s="2"/>
    </row>
    <row r="13366" spans="6:22" x14ac:dyDescent="0.2">
      <c r="M13366" s="2"/>
    </row>
    <row r="13367" spans="6:22" x14ac:dyDescent="0.2">
      <c r="F13367"/>
      <c r="M13367" s="2"/>
      <c r="N13367"/>
      <c r="O13367"/>
      <c r="U13367"/>
      <c r="V13367"/>
    </row>
    <row r="13368" spans="6:22" x14ac:dyDescent="0.2">
      <c r="M13368" s="2"/>
    </row>
    <row r="13369" spans="6:22" x14ac:dyDescent="0.2">
      <c r="M13369" s="2"/>
    </row>
    <row r="13370" spans="6:22" x14ac:dyDescent="0.2">
      <c r="F13370"/>
      <c r="M13370" s="2"/>
      <c r="N13370"/>
      <c r="O13370"/>
      <c r="U13370"/>
      <c r="V13370"/>
    </row>
    <row r="13371" spans="6:22" x14ac:dyDescent="0.2">
      <c r="M13371" s="2"/>
    </row>
    <row r="13372" spans="6:22" x14ac:dyDescent="0.2">
      <c r="M13372" s="2"/>
    </row>
    <row r="13373" spans="6:22" x14ac:dyDescent="0.2">
      <c r="M13373" s="2"/>
    </row>
    <row r="13374" spans="6:22" x14ac:dyDescent="0.2">
      <c r="M13374" s="2"/>
    </row>
    <row r="13375" spans="6:22" x14ac:dyDescent="0.2">
      <c r="M13375" s="2"/>
    </row>
    <row r="13376" spans="6:22" x14ac:dyDescent="0.2">
      <c r="M13376" s="2"/>
    </row>
    <row r="13377" spans="6:22" x14ac:dyDescent="0.2">
      <c r="M13377" s="2"/>
    </row>
    <row r="13378" spans="6:22" x14ac:dyDescent="0.2">
      <c r="M13378" s="2"/>
    </row>
    <row r="13379" spans="6:22" x14ac:dyDescent="0.2">
      <c r="M13379" s="2"/>
    </row>
    <row r="13380" spans="6:22" x14ac:dyDescent="0.2">
      <c r="M13380" s="2"/>
    </row>
    <row r="13381" spans="6:22" x14ac:dyDescent="0.2">
      <c r="M13381" s="2"/>
    </row>
    <row r="13382" spans="6:22" x14ac:dyDescent="0.2">
      <c r="M13382" s="2"/>
    </row>
    <row r="13383" spans="6:22" x14ac:dyDescent="0.2">
      <c r="M13383" s="2"/>
    </row>
    <row r="13384" spans="6:22" x14ac:dyDescent="0.2">
      <c r="M13384" s="2"/>
    </row>
    <row r="13385" spans="6:22" x14ac:dyDescent="0.2">
      <c r="M13385" s="2"/>
    </row>
    <row r="13386" spans="6:22" x14ac:dyDescent="0.2">
      <c r="M13386" s="2"/>
    </row>
    <row r="13387" spans="6:22" x14ac:dyDescent="0.2">
      <c r="M13387" s="2"/>
    </row>
    <row r="13388" spans="6:22" x14ac:dyDescent="0.2">
      <c r="M13388" s="2"/>
    </row>
    <row r="13389" spans="6:22" x14ac:dyDescent="0.2">
      <c r="M13389" s="2"/>
    </row>
    <row r="13390" spans="6:22" x14ac:dyDescent="0.2">
      <c r="M13390" s="2"/>
    </row>
    <row r="13391" spans="6:22" x14ac:dyDescent="0.2">
      <c r="F13391"/>
      <c r="M13391" s="2"/>
      <c r="N13391"/>
      <c r="O13391"/>
      <c r="U13391"/>
      <c r="V13391"/>
    </row>
    <row r="13392" spans="6:22" x14ac:dyDescent="0.2">
      <c r="F13392"/>
      <c r="M13392" s="2"/>
      <c r="N13392"/>
      <c r="O13392"/>
      <c r="U13392"/>
      <c r="V13392"/>
    </row>
    <row r="13393" spans="6:22" x14ac:dyDescent="0.2">
      <c r="F13393"/>
      <c r="M13393" s="2"/>
      <c r="N13393"/>
      <c r="O13393"/>
      <c r="U13393"/>
      <c r="V13393"/>
    </row>
    <row r="13394" spans="6:22" x14ac:dyDescent="0.2">
      <c r="M13394" s="2"/>
    </row>
    <row r="13395" spans="6:22" x14ac:dyDescent="0.2">
      <c r="M13395" s="2"/>
    </row>
    <row r="13396" spans="6:22" x14ac:dyDescent="0.2">
      <c r="M13396" s="2"/>
    </row>
    <row r="13397" spans="6:22" x14ac:dyDescent="0.2">
      <c r="M13397" s="2"/>
    </row>
    <row r="13398" spans="6:22" x14ac:dyDescent="0.2">
      <c r="M13398" s="2"/>
    </row>
    <row r="13399" spans="6:22" x14ac:dyDescent="0.2">
      <c r="M13399" s="2"/>
    </row>
    <row r="13400" spans="6:22" x14ac:dyDescent="0.2">
      <c r="M13400" s="2"/>
    </row>
    <row r="13401" spans="6:22" x14ac:dyDescent="0.2">
      <c r="M13401" s="2"/>
    </row>
    <row r="13402" spans="6:22" x14ac:dyDescent="0.2">
      <c r="M13402" s="2"/>
    </row>
    <row r="13403" spans="6:22" x14ac:dyDescent="0.2">
      <c r="F13403"/>
      <c r="M13403" s="2"/>
      <c r="N13403"/>
      <c r="O13403"/>
      <c r="U13403"/>
      <c r="V13403"/>
    </row>
    <row r="13404" spans="6:22" x14ac:dyDescent="0.2">
      <c r="M13404" s="2"/>
    </row>
    <row r="13405" spans="6:22" x14ac:dyDescent="0.2">
      <c r="M13405" s="2"/>
    </row>
    <row r="13406" spans="6:22" x14ac:dyDescent="0.2">
      <c r="M13406" s="2"/>
    </row>
    <row r="13407" spans="6:22" x14ac:dyDescent="0.2">
      <c r="M13407" s="2"/>
    </row>
    <row r="13408" spans="6:22" x14ac:dyDescent="0.2">
      <c r="M13408" s="2"/>
    </row>
    <row r="13409" spans="6:22" x14ac:dyDescent="0.2">
      <c r="M13409" s="2"/>
    </row>
    <row r="13410" spans="6:22" x14ac:dyDescent="0.2">
      <c r="M13410" s="2"/>
    </row>
    <row r="13411" spans="6:22" x14ac:dyDescent="0.2">
      <c r="M13411" s="2"/>
    </row>
    <row r="13412" spans="6:22" x14ac:dyDescent="0.2">
      <c r="F13412"/>
      <c r="M13412" s="2"/>
      <c r="N13412"/>
      <c r="O13412"/>
      <c r="U13412"/>
      <c r="V13412"/>
    </row>
    <row r="13413" spans="6:22" x14ac:dyDescent="0.2">
      <c r="F13413"/>
      <c r="M13413" s="2"/>
      <c r="N13413"/>
      <c r="O13413"/>
      <c r="U13413"/>
      <c r="V13413"/>
    </row>
    <row r="13414" spans="6:22" x14ac:dyDescent="0.2">
      <c r="F13414"/>
      <c r="M13414" s="2"/>
      <c r="N13414"/>
      <c r="O13414"/>
      <c r="U13414"/>
      <c r="V13414"/>
    </row>
    <row r="13415" spans="6:22" x14ac:dyDescent="0.2">
      <c r="F13415"/>
      <c r="M13415" s="2"/>
      <c r="N13415"/>
      <c r="O13415"/>
      <c r="U13415"/>
      <c r="V13415"/>
    </row>
    <row r="13416" spans="6:22" x14ac:dyDescent="0.2">
      <c r="F13416"/>
      <c r="M13416" s="2"/>
      <c r="N13416"/>
      <c r="O13416"/>
      <c r="U13416"/>
      <c r="V13416"/>
    </row>
    <row r="13417" spans="6:22" x14ac:dyDescent="0.2">
      <c r="F13417"/>
      <c r="M13417" s="2"/>
      <c r="N13417"/>
      <c r="O13417"/>
      <c r="U13417"/>
      <c r="V13417"/>
    </row>
    <row r="13418" spans="6:22" x14ac:dyDescent="0.2">
      <c r="F13418"/>
      <c r="M13418" s="2"/>
      <c r="N13418"/>
      <c r="O13418"/>
      <c r="U13418"/>
      <c r="V13418"/>
    </row>
    <row r="13419" spans="6:22" x14ac:dyDescent="0.2">
      <c r="M13419" s="2"/>
    </row>
    <row r="13420" spans="6:22" x14ac:dyDescent="0.2">
      <c r="M13420" s="2"/>
    </row>
    <row r="13421" spans="6:22" x14ac:dyDescent="0.2">
      <c r="M13421" s="2"/>
    </row>
    <row r="13422" spans="6:22" x14ac:dyDescent="0.2">
      <c r="M13422" s="2"/>
    </row>
    <row r="13423" spans="6:22" x14ac:dyDescent="0.2">
      <c r="M13423" s="2"/>
    </row>
    <row r="13424" spans="6:22" x14ac:dyDescent="0.2">
      <c r="M13424" s="2"/>
    </row>
    <row r="13425" spans="3:22" x14ac:dyDescent="0.2">
      <c r="M13425" s="2"/>
    </row>
    <row r="13426" spans="3:22" x14ac:dyDescent="0.2">
      <c r="M13426" s="2"/>
    </row>
    <row r="13427" spans="3:22" x14ac:dyDescent="0.2">
      <c r="M13427" s="2"/>
    </row>
    <row r="13428" spans="3:22" x14ac:dyDescent="0.2">
      <c r="M13428" s="2"/>
    </row>
    <row r="13429" spans="3:22" x14ac:dyDescent="0.2">
      <c r="M13429" s="2"/>
    </row>
    <row r="13430" spans="3:22" x14ac:dyDescent="0.2">
      <c r="M13430" s="2"/>
    </row>
    <row r="13431" spans="3:22" x14ac:dyDescent="0.2">
      <c r="M13431" s="2"/>
    </row>
    <row r="13432" spans="3:22" x14ac:dyDescent="0.2">
      <c r="M13432" s="2"/>
    </row>
    <row r="13433" spans="3:22" x14ac:dyDescent="0.2">
      <c r="M13433" s="2"/>
    </row>
    <row r="13434" spans="3:22" x14ac:dyDescent="0.2">
      <c r="C13434" s="9"/>
      <c r="F13434"/>
      <c r="M13434" s="2"/>
      <c r="N13434"/>
      <c r="O13434"/>
      <c r="U13434"/>
      <c r="V13434"/>
    </row>
    <row r="13435" spans="3:22" x14ac:dyDescent="0.2">
      <c r="M13435" s="2"/>
    </row>
    <row r="13436" spans="3:22" x14ac:dyDescent="0.2">
      <c r="F13436"/>
      <c r="M13436" s="2"/>
      <c r="N13436"/>
      <c r="O13436"/>
      <c r="U13436"/>
      <c r="V13436"/>
    </row>
    <row r="13437" spans="3:22" x14ac:dyDescent="0.2">
      <c r="M13437" s="2"/>
    </row>
    <row r="13438" spans="3:22" x14ac:dyDescent="0.2">
      <c r="M13438" s="2"/>
    </row>
    <row r="13439" spans="3:22" x14ac:dyDescent="0.2">
      <c r="M13439" s="2"/>
    </row>
    <row r="13440" spans="3:22" x14ac:dyDescent="0.2">
      <c r="M13440" s="2"/>
    </row>
    <row r="13441" spans="6:22" x14ac:dyDescent="0.2">
      <c r="M13441" s="2"/>
    </row>
    <row r="13442" spans="6:22" x14ac:dyDescent="0.2">
      <c r="M13442" s="2"/>
    </row>
    <row r="13443" spans="6:22" x14ac:dyDescent="0.2">
      <c r="M13443" s="2"/>
    </row>
    <row r="13444" spans="6:22" x14ac:dyDescent="0.2">
      <c r="M13444" s="2"/>
    </row>
    <row r="13445" spans="6:22" x14ac:dyDescent="0.2">
      <c r="M13445" s="2"/>
    </row>
    <row r="13446" spans="6:22" x14ac:dyDescent="0.2">
      <c r="F13446"/>
      <c r="M13446" s="2"/>
      <c r="N13446"/>
      <c r="O13446"/>
      <c r="U13446"/>
      <c r="V13446"/>
    </row>
    <row r="13447" spans="6:22" x14ac:dyDescent="0.2">
      <c r="F13447"/>
      <c r="M13447" s="2"/>
      <c r="N13447"/>
      <c r="O13447"/>
      <c r="U13447"/>
      <c r="V13447"/>
    </row>
    <row r="13448" spans="6:22" x14ac:dyDescent="0.2">
      <c r="F13448"/>
      <c r="M13448" s="2"/>
      <c r="N13448"/>
      <c r="O13448"/>
      <c r="U13448"/>
      <c r="V13448"/>
    </row>
    <row r="13449" spans="6:22" x14ac:dyDescent="0.2">
      <c r="F13449"/>
      <c r="M13449" s="2"/>
      <c r="N13449"/>
      <c r="O13449"/>
      <c r="U13449"/>
      <c r="V13449"/>
    </row>
    <row r="13450" spans="6:22" x14ac:dyDescent="0.2">
      <c r="F13450"/>
      <c r="M13450" s="2"/>
      <c r="N13450"/>
      <c r="O13450"/>
      <c r="U13450"/>
      <c r="V13450"/>
    </row>
    <row r="13451" spans="6:22" x14ac:dyDescent="0.2">
      <c r="M13451" s="2"/>
    </row>
    <row r="13452" spans="6:22" x14ac:dyDescent="0.2">
      <c r="M13452" s="2"/>
    </row>
    <row r="13453" spans="6:22" x14ac:dyDescent="0.2">
      <c r="M13453" s="2"/>
    </row>
    <row r="13454" spans="6:22" x14ac:dyDescent="0.2">
      <c r="M13454" s="2"/>
    </row>
    <row r="13455" spans="6:22" x14ac:dyDescent="0.2">
      <c r="M13455" s="2"/>
    </row>
    <row r="13456" spans="6:22" x14ac:dyDescent="0.2">
      <c r="M13456" s="2"/>
    </row>
    <row r="13457" spans="6:22" x14ac:dyDescent="0.2">
      <c r="M13457" s="2"/>
    </row>
    <row r="13458" spans="6:22" x14ac:dyDescent="0.2">
      <c r="M13458" s="2"/>
    </row>
    <row r="13459" spans="6:22" x14ac:dyDescent="0.2">
      <c r="M13459" s="2"/>
    </row>
    <row r="13460" spans="6:22" x14ac:dyDescent="0.2">
      <c r="M13460" s="2"/>
    </row>
    <row r="13461" spans="6:22" x14ac:dyDescent="0.2">
      <c r="F13461"/>
      <c r="M13461" s="2"/>
      <c r="N13461"/>
      <c r="O13461"/>
      <c r="U13461"/>
      <c r="V13461"/>
    </row>
    <row r="13462" spans="6:22" x14ac:dyDescent="0.2">
      <c r="M13462" s="2"/>
    </row>
    <row r="13463" spans="6:22" x14ac:dyDescent="0.2">
      <c r="M13463" s="2"/>
    </row>
    <row r="13464" spans="6:22" x14ac:dyDescent="0.2">
      <c r="M13464" s="2"/>
    </row>
    <row r="13465" spans="6:22" x14ac:dyDescent="0.2">
      <c r="M13465" s="2"/>
    </row>
    <row r="13466" spans="6:22" x14ac:dyDescent="0.2">
      <c r="M13466" s="2"/>
    </row>
    <row r="13467" spans="6:22" x14ac:dyDescent="0.2">
      <c r="M13467" s="2"/>
    </row>
    <row r="13468" spans="6:22" x14ac:dyDescent="0.2">
      <c r="M13468" s="2"/>
    </row>
    <row r="13469" spans="6:22" x14ac:dyDescent="0.2">
      <c r="F13469"/>
      <c r="M13469" s="2"/>
      <c r="N13469"/>
      <c r="O13469"/>
      <c r="U13469"/>
      <c r="V13469"/>
    </row>
    <row r="13470" spans="6:22" x14ac:dyDescent="0.2">
      <c r="F13470"/>
      <c r="M13470" s="2"/>
      <c r="N13470"/>
      <c r="O13470"/>
      <c r="U13470"/>
      <c r="V13470"/>
    </row>
    <row r="13471" spans="6:22" x14ac:dyDescent="0.2">
      <c r="F13471"/>
      <c r="M13471" s="2"/>
      <c r="N13471"/>
      <c r="O13471"/>
      <c r="U13471"/>
      <c r="V13471"/>
    </row>
    <row r="13472" spans="6:22" x14ac:dyDescent="0.2">
      <c r="F13472"/>
      <c r="M13472" s="2"/>
      <c r="N13472"/>
      <c r="O13472"/>
      <c r="U13472"/>
      <c r="V13472"/>
    </row>
    <row r="13473" spans="6:22" x14ac:dyDescent="0.2">
      <c r="M13473" s="2"/>
    </row>
    <row r="13474" spans="6:22" x14ac:dyDescent="0.2">
      <c r="F13474"/>
      <c r="M13474" s="2"/>
      <c r="N13474"/>
      <c r="O13474"/>
      <c r="U13474"/>
      <c r="V13474"/>
    </row>
    <row r="13475" spans="6:22" x14ac:dyDescent="0.2">
      <c r="F13475"/>
      <c r="M13475" s="2"/>
      <c r="N13475"/>
      <c r="O13475"/>
      <c r="U13475"/>
      <c r="V13475"/>
    </row>
    <row r="13476" spans="6:22" x14ac:dyDescent="0.2">
      <c r="F13476"/>
      <c r="M13476" s="2"/>
      <c r="N13476"/>
      <c r="O13476"/>
      <c r="U13476"/>
      <c r="V13476"/>
    </row>
    <row r="13477" spans="6:22" x14ac:dyDescent="0.2">
      <c r="F13477"/>
      <c r="M13477" s="2"/>
      <c r="N13477"/>
      <c r="O13477"/>
      <c r="U13477"/>
      <c r="V13477"/>
    </row>
    <row r="13478" spans="6:22" x14ac:dyDescent="0.2">
      <c r="F13478"/>
      <c r="M13478" s="2"/>
      <c r="N13478"/>
      <c r="O13478"/>
      <c r="U13478"/>
      <c r="V13478"/>
    </row>
    <row r="13479" spans="6:22" x14ac:dyDescent="0.2">
      <c r="F13479"/>
      <c r="M13479" s="2"/>
      <c r="N13479"/>
      <c r="O13479"/>
      <c r="U13479"/>
      <c r="V13479"/>
    </row>
    <row r="13480" spans="6:22" x14ac:dyDescent="0.2">
      <c r="F13480"/>
      <c r="M13480" s="2"/>
      <c r="N13480"/>
      <c r="O13480"/>
      <c r="U13480"/>
      <c r="V13480"/>
    </row>
    <row r="13481" spans="6:22" x14ac:dyDescent="0.2">
      <c r="F13481"/>
      <c r="M13481" s="2"/>
      <c r="N13481"/>
      <c r="O13481"/>
      <c r="U13481"/>
      <c r="V13481"/>
    </row>
    <row r="13482" spans="6:22" x14ac:dyDescent="0.2">
      <c r="F13482"/>
      <c r="M13482" s="2"/>
      <c r="N13482"/>
      <c r="O13482"/>
      <c r="U13482"/>
      <c r="V13482"/>
    </row>
    <row r="13483" spans="6:22" x14ac:dyDescent="0.2">
      <c r="F13483"/>
      <c r="M13483" s="2"/>
      <c r="N13483"/>
      <c r="O13483"/>
      <c r="U13483"/>
      <c r="V13483"/>
    </row>
    <row r="13484" spans="6:22" x14ac:dyDescent="0.2">
      <c r="M13484" s="2"/>
    </row>
    <row r="13485" spans="6:22" x14ac:dyDescent="0.2">
      <c r="F13485"/>
      <c r="M13485" s="2"/>
      <c r="N13485"/>
      <c r="O13485"/>
      <c r="U13485"/>
      <c r="V13485"/>
    </row>
    <row r="13486" spans="6:22" x14ac:dyDescent="0.2">
      <c r="M13486" s="2"/>
    </row>
    <row r="13487" spans="6:22" x14ac:dyDescent="0.2">
      <c r="M13487" s="2"/>
    </row>
    <row r="13488" spans="6:22" x14ac:dyDescent="0.2">
      <c r="M13488" s="2"/>
    </row>
    <row r="13489" spans="6:22" x14ac:dyDescent="0.2">
      <c r="M13489" s="2"/>
    </row>
    <row r="13490" spans="6:22" x14ac:dyDescent="0.2">
      <c r="M13490" s="2"/>
    </row>
    <row r="13491" spans="6:22" x14ac:dyDescent="0.2">
      <c r="M13491" s="2"/>
    </row>
    <row r="13492" spans="6:22" x14ac:dyDescent="0.2">
      <c r="F13492"/>
      <c r="M13492" s="2"/>
      <c r="N13492"/>
      <c r="O13492"/>
      <c r="U13492"/>
      <c r="V13492"/>
    </row>
    <row r="13493" spans="6:22" x14ac:dyDescent="0.2">
      <c r="F13493"/>
      <c r="M13493" s="2"/>
      <c r="N13493"/>
      <c r="O13493"/>
      <c r="U13493"/>
      <c r="V13493"/>
    </row>
    <row r="13494" spans="6:22" x14ac:dyDescent="0.2">
      <c r="F13494"/>
      <c r="M13494" s="2"/>
      <c r="N13494"/>
      <c r="O13494"/>
      <c r="U13494"/>
      <c r="V13494"/>
    </row>
    <row r="13495" spans="6:22" x14ac:dyDescent="0.2">
      <c r="F13495"/>
      <c r="M13495" s="2"/>
      <c r="N13495"/>
      <c r="O13495"/>
      <c r="U13495"/>
      <c r="V13495"/>
    </row>
    <row r="13496" spans="6:22" x14ac:dyDescent="0.2">
      <c r="M13496" s="2"/>
    </row>
    <row r="13497" spans="6:22" x14ac:dyDescent="0.2">
      <c r="M13497" s="2"/>
    </row>
    <row r="13498" spans="6:22" x14ac:dyDescent="0.2">
      <c r="M13498" s="2"/>
    </row>
    <row r="13499" spans="6:22" x14ac:dyDescent="0.2">
      <c r="M13499" s="2"/>
    </row>
    <row r="13500" spans="6:22" x14ac:dyDescent="0.2">
      <c r="M13500" s="2"/>
    </row>
    <row r="13501" spans="6:22" x14ac:dyDescent="0.2">
      <c r="M13501" s="2"/>
    </row>
    <row r="13502" spans="6:22" x14ac:dyDescent="0.2">
      <c r="M13502" s="2"/>
    </row>
    <row r="13503" spans="6:22" x14ac:dyDescent="0.2">
      <c r="M13503" s="2"/>
    </row>
    <row r="13504" spans="6:22" x14ac:dyDescent="0.2">
      <c r="M13504" s="2"/>
    </row>
    <row r="13505" spans="6:22" x14ac:dyDescent="0.2">
      <c r="M13505" s="2"/>
    </row>
    <row r="13506" spans="6:22" x14ac:dyDescent="0.2">
      <c r="M13506" s="2"/>
    </row>
    <row r="13507" spans="6:22" x14ac:dyDescent="0.2">
      <c r="M13507" s="2"/>
    </row>
    <row r="13508" spans="6:22" x14ac:dyDescent="0.2">
      <c r="M13508" s="2"/>
    </row>
    <row r="13509" spans="6:22" x14ac:dyDescent="0.2">
      <c r="M13509" s="2"/>
    </row>
    <row r="13510" spans="6:22" x14ac:dyDescent="0.2">
      <c r="M13510" s="2"/>
    </row>
    <row r="13511" spans="6:22" x14ac:dyDescent="0.2">
      <c r="M13511" s="2"/>
    </row>
    <row r="13512" spans="6:22" x14ac:dyDescent="0.2">
      <c r="M13512" s="2"/>
    </row>
    <row r="13513" spans="6:22" x14ac:dyDescent="0.2">
      <c r="M13513" s="2"/>
    </row>
    <row r="13514" spans="6:22" x14ac:dyDescent="0.2">
      <c r="M13514" s="2"/>
    </row>
    <row r="13515" spans="6:22" x14ac:dyDescent="0.2">
      <c r="M13515" s="2"/>
    </row>
    <row r="13516" spans="6:22" x14ac:dyDescent="0.2">
      <c r="F13516"/>
      <c r="M13516" s="2"/>
      <c r="N13516"/>
      <c r="O13516"/>
      <c r="U13516"/>
      <c r="V13516"/>
    </row>
    <row r="13517" spans="6:22" x14ac:dyDescent="0.2">
      <c r="F13517"/>
      <c r="M13517" s="2"/>
      <c r="N13517"/>
      <c r="O13517"/>
      <c r="U13517"/>
      <c r="V13517"/>
    </row>
    <row r="13518" spans="6:22" x14ac:dyDescent="0.2">
      <c r="F13518"/>
      <c r="M13518" s="2"/>
      <c r="N13518"/>
      <c r="O13518"/>
      <c r="U13518"/>
      <c r="V13518"/>
    </row>
    <row r="13519" spans="6:22" x14ac:dyDescent="0.2">
      <c r="F13519"/>
      <c r="M13519" s="2"/>
      <c r="N13519"/>
      <c r="O13519"/>
      <c r="U13519"/>
      <c r="V13519"/>
    </row>
    <row r="13520" spans="6:22" x14ac:dyDescent="0.2">
      <c r="F13520"/>
      <c r="M13520" s="2"/>
      <c r="N13520"/>
      <c r="O13520"/>
      <c r="U13520"/>
      <c r="V13520"/>
    </row>
    <row r="13521" spans="6:22" x14ac:dyDescent="0.2">
      <c r="F13521"/>
      <c r="M13521" s="2"/>
      <c r="N13521"/>
      <c r="O13521"/>
      <c r="U13521"/>
      <c r="V13521"/>
    </row>
    <row r="13522" spans="6:22" x14ac:dyDescent="0.2">
      <c r="M13522" s="2"/>
    </row>
    <row r="13523" spans="6:22" x14ac:dyDescent="0.2">
      <c r="M13523" s="2"/>
    </row>
    <row r="13524" spans="6:22" x14ac:dyDescent="0.2">
      <c r="M13524" s="2"/>
    </row>
    <row r="13525" spans="6:22" x14ac:dyDescent="0.2">
      <c r="M13525" s="2"/>
    </row>
    <row r="13526" spans="6:22" x14ac:dyDescent="0.2">
      <c r="M13526" s="2"/>
    </row>
    <row r="13527" spans="6:22" x14ac:dyDescent="0.2">
      <c r="M13527" s="2"/>
    </row>
    <row r="13528" spans="6:22" x14ac:dyDescent="0.2">
      <c r="M13528" s="2"/>
    </row>
    <row r="13529" spans="6:22" x14ac:dyDescent="0.2">
      <c r="M13529" s="2"/>
    </row>
    <row r="13530" spans="6:22" x14ac:dyDescent="0.2">
      <c r="M13530" s="2"/>
    </row>
    <row r="13531" spans="6:22" x14ac:dyDescent="0.2">
      <c r="M13531" s="2"/>
    </row>
    <row r="13532" spans="6:22" x14ac:dyDescent="0.2">
      <c r="M13532" s="2"/>
    </row>
    <row r="13533" spans="6:22" x14ac:dyDescent="0.2">
      <c r="M13533" s="2"/>
    </row>
    <row r="13534" spans="6:22" x14ac:dyDescent="0.2">
      <c r="M13534" s="2"/>
    </row>
    <row r="13535" spans="6:22" x14ac:dyDescent="0.2">
      <c r="M13535" s="2"/>
    </row>
    <row r="13536" spans="6:22" x14ac:dyDescent="0.2">
      <c r="M13536" s="2"/>
    </row>
    <row r="13537" spans="6:22" x14ac:dyDescent="0.2">
      <c r="M13537" s="2"/>
    </row>
    <row r="13538" spans="6:22" x14ac:dyDescent="0.2">
      <c r="M13538" s="2"/>
    </row>
    <row r="13539" spans="6:22" x14ac:dyDescent="0.2">
      <c r="M13539" s="2"/>
    </row>
    <row r="13540" spans="6:22" x14ac:dyDescent="0.2">
      <c r="M13540" s="2"/>
    </row>
    <row r="13541" spans="6:22" x14ac:dyDescent="0.2">
      <c r="F13541"/>
      <c r="M13541" s="2"/>
      <c r="N13541"/>
      <c r="O13541"/>
      <c r="U13541"/>
      <c r="V13541"/>
    </row>
    <row r="13542" spans="6:22" x14ac:dyDescent="0.2">
      <c r="F13542"/>
      <c r="M13542" s="2"/>
      <c r="N13542"/>
      <c r="O13542"/>
      <c r="U13542"/>
      <c r="V13542"/>
    </row>
    <row r="13543" spans="6:22" x14ac:dyDescent="0.2">
      <c r="F13543"/>
      <c r="M13543" s="2"/>
      <c r="N13543"/>
      <c r="O13543"/>
      <c r="U13543"/>
      <c r="V13543"/>
    </row>
    <row r="13544" spans="6:22" x14ac:dyDescent="0.2">
      <c r="F13544"/>
      <c r="M13544" s="2"/>
      <c r="N13544"/>
      <c r="O13544"/>
      <c r="U13544"/>
      <c r="V13544"/>
    </row>
    <row r="13545" spans="6:22" x14ac:dyDescent="0.2">
      <c r="F13545"/>
      <c r="M13545" s="2"/>
      <c r="N13545"/>
      <c r="O13545"/>
      <c r="U13545"/>
      <c r="V13545"/>
    </row>
    <row r="13546" spans="6:22" x14ac:dyDescent="0.2">
      <c r="F13546"/>
      <c r="M13546" s="2"/>
      <c r="N13546"/>
      <c r="O13546"/>
      <c r="U13546"/>
      <c r="V13546"/>
    </row>
    <row r="13547" spans="6:22" x14ac:dyDescent="0.2">
      <c r="F13547"/>
      <c r="M13547" s="2"/>
      <c r="N13547"/>
      <c r="O13547"/>
      <c r="U13547"/>
      <c r="V13547"/>
    </row>
    <row r="13548" spans="6:22" x14ac:dyDescent="0.2">
      <c r="M13548" s="2"/>
    </row>
    <row r="13549" spans="6:22" x14ac:dyDescent="0.2">
      <c r="M13549" s="2"/>
    </row>
    <row r="13550" spans="6:22" x14ac:dyDescent="0.2">
      <c r="M13550" s="2"/>
    </row>
    <row r="13551" spans="6:22" x14ac:dyDescent="0.2">
      <c r="M13551" s="2"/>
    </row>
    <row r="13552" spans="6:22" x14ac:dyDescent="0.2">
      <c r="M13552" s="2"/>
    </row>
    <row r="13553" spans="6:22" x14ac:dyDescent="0.2">
      <c r="M13553" s="2"/>
    </row>
    <row r="13554" spans="6:22" x14ac:dyDescent="0.2">
      <c r="M13554" s="2"/>
    </row>
    <row r="13555" spans="6:22" x14ac:dyDescent="0.2">
      <c r="M13555" s="2"/>
    </row>
    <row r="13556" spans="6:22" x14ac:dyDescent="0.2">
      <c r="M13556" s="2"/>
    </row>
    <row r="13557" spans="6:22" x14ac:dyDescent="0.2">
      <c r="M13557" s="2"/>
    </row>
    <row r="13558" spans="6:22" x14ac:dyDescent="0.2">
      <c r="F13558"/>
      <c r="M13558" s="2"/>
      <c r="N13558"/>
      <c r="O13558"/>
      <c r="U13558"/>
      <c r="V13558"/>
    </row>
    <row r="13559" spans="6:22" x14ac:dyDescent="0.2">
      <c r="M13559" s="2"/>
    </row>
    <row r="13560" spans="6:22" x14ac:dyDescent="0.2">
      <c r="M13560" s="2"/>
    </row>
    <row r="13561" spans="6:22" x14ac:dyDescent="0.2">
      <c r="M13561" s="2"/>
    </row>
    <row r="13562" spans="6:22" x14ac:dyDescent="0.2">
      <c r="M13562" s="2"/>
    </row>
    <row r="13563" spans="6:22" x14ac:dyDescent="0.2">
      <c r="M13563" s="2"/>
    </row>
    <row r="13564" spans="6:22" x14ac:dyDescent="0.2">
      <c r="M13564" s="2"/>
    </row>
    <row r="13565" spans="6:22" x14ac:dyDescent="0.2">
      <c r="M13565" s="2"/>
    </row>
    <row r="13566" spans="6:22" x14ac:dyDescent="0.2">
      <c r="F13566"/>
      <c r="M13566" s="2"/>
      <c r="N13566"/>
      <c r="O13566"/>
      <c r="U13566"/>
      <c r="V13566"/>
    </row>
    <row r="13567" spans="6:22" x14ac:dyDescent="0.2">
      <c r="F13567"/>
      <c r="M13567" s="2"/>
      <c r="N13567"/>
      <c r="O13567"/>
      <c r="U13567"/>
      <c r="V13567"/>
    </row>
    <row r="13568" spans="6:22" x14ac:dyDescent="0.2">
      <c r="F13568"/>
      <c r="M13568" s="2"/>
      <c r="N13568"/>
      <c r="O13568"/>
      <c r="U13568"/>
      <c r="V13568"/>
    </row>
    <row r="13569" spans="6:22" x14ac:dyDescent="0.2">
      <c r="F13569"/>
      <c r="M13569" s="2"/>
      <c r="N13569"/>
      <c r="O13569"/>
      <c r="U13569"/>
      <c r="V13569"/>
    </row>
    <row r="13570" spans="6:22" x14ac:dyDescent="0.2">
      <c r="M13570" s="2"/>
    </row>
    <row r="13571" spans="6:22" x14ac:dyDescent="0.2">
      <c r="F13571"/>
      <c r="M13571" s="2"/>
      <c r="N13571"/>
      <c r="O13571"/>
      <c r="U13571"/>
      <c r="V13571"/>
    </row>
    <row r="13572" spans="6:22" x14ac:dyDescent="0.2">
      <c r="F13572"/>
      <c r="M13572" s="2"/>
      <c r="N13572"/>
      <c r="O13572"/>
      <c r="U13572"/>
      <c r="V13572"/>
    </row>
    <row r="13573" spans="6:22" x14ac:dyDescent="0.2">
      <c r="F13573"/>
      <c r="M13573" s="2"/>
      <c r="N13573"/>
      <c r="O13573"/>
      <c r="U13573"/>
      <c r="V13573"/>
    </row>
    <row r="13574" spans="6:22" x14ac:dyDescent="0.2">
      <c r="F13574"/>
      <c r="M13574" s="2"/>
      <c r="N13574"/>
      <c r="O13574"/>
      <c r="U13574"/>
      <c r="V13574"/>
    </row>
    <row r="13575" spans="6:22" x14ac:dyDescent="0.2">
      <c r="F13575"/>
      <c r="M13575" s="2"/>
      <c r="N13575"/>
      <c r="O13575"/>
      <c r="U13575"/>
      <c r="V13575"/>
    </row>
    <row r="13576" spans="6:22" x14ac:dyDescent="0.2">
      <c r="F13576"/>
      <c r="M13576" s="2"/>
      <c r="N13576"/>
      <c r="O13576"/>
      <c r="U13576"/>
      <c r="V13576"/>
    </row>
    <row r="13577" spans="6:22" x14ac:dyDescent="0.2">
      <c r="F13577"/>
      <c r="M13577" s="2"/>
      <c r="N13577"/>
      <c r="O13577"/>
      <c r="U13577"/>
      <c r="V13577"/>
    </row>
    <row r="13578" spans="6:22" x14ac:dyDescent="0.2">
      <c r="F13578"/>
      <c r="M13578" s="2"/>
      <c r="N13578"/>
      <c r="O13578"/>
      <c r="U13578"/>
      <c r="V13578"/>
    </row>
    <row r="13579" spans="6:22" x14ac:dyDescent="0.2">
      <c r="F13579"/>
      <c r="M13579" s="2"/>
      <c r="N13579"/>
      <c r="O13579"/>
      <c r="U13579"/>
      <c r="V13579"/>
    </row>
    <row r="13580" spans="6:22" x14ac:dyDescent="0.2">
      <c r="F13580"/>
      <c r="M13580" s="2"/>
      <c r="N13580"/>
      <c r="O13580"/>
      <c r="U13580"/>
      <c r="V13580"/>
    </row>
    <row r="13581" spans="6:22" x14ac:dyDescent="0.2">
      <c r="M13581" s="2"/>
    </row>
    <row r="13582" spans="6:22" x14ac:dyDescent="0.2">
      <c r="F13582"/>
      <c r="M13582" s="2"/>
      <c r="N13582"/>
      <c r="O13582"/>
      <c r="U13582"/>
      <c r="V13582"/>
    </row>
    <row r="13583" spans="6:22" x14ac:dyDescent="0.2">
      <c r="M13583" s="2"/>
    </row>
    <row r="13584" spans="6:22" x14ac:dyDescent="0.2">
      <c r="M13584" s="2"/>
    </row>
    <row r="13585" spans="6:22" x14ac:dyDescent="0.2">
      <c r="M13585" s="2"/>
    </row>
    <row r="13586" spans="6:22" x14ac:dyDescent="0.2">
      <c r="M13586" s="2"/>
    </row>
    <row r="13587" spans="6:22" x14ac:dyDescent="0.2">
      <c r="M13587" s="2"/>
    </row>
    <row r="13588" spans="6:22" x14ac:dyDescent="0.2">
      <c r="M13588" s="2"/>
    </row>
    <row r="13589" spans="6:22" x14ac:dyDescent="0.2">
      <c r="F13589"/>
      <c r="M13589" s="2"/>
      <c r="N13589"/>
      <c r="O13589"/>
      <c r="U13589"/>
      <c r="V13589"/>
    </row>
    <row r="13590" spans="6:22" x14ac:dyDescent="0.2">
      <c r="F13590"/>
      <c r="M13590" s="2"/>
      <c r="N13590"/>
      <c r="O13590"/>
      <c r="U13590"/>
      <c r="V13590"/>
    </row>
    <row r="13591" spans="6:22" x14ac:dyDescent="0.2">
      <c r="F13591"/>
      <c r="M13591" s="2"/>
      <c r="N13591"/>
      <c r="O13591"/>
      <c r="U13591"/>
      <c r="V13591"/>
    </row>
    <row r="13592" spans="6:22" x14ac:dyDescent="0.2">
      <c r="F13592"/>
      <c r="M13592" s="2"/>
      <c r="N13592"/>
      <c r="O13592"/>
      <c r="U13592"/>
      <c r="V13592"/>
    </row>
    <row r="13593" spans="6:22" x14ac:dyDescent="0.2">
      <c r="F13593"/>
      <c r="M13593" s="2"/>
      <c r="N13593"/>
      <c r="O13593"/>
      <c r="U13593"/>
      <c r="V13593"/>
    </row>
    <row r="13594" spans="6:22" x14ac:dyDescent="0.2">
      <c r="M13594" s="2"/>
    </row>
    <row r="13595" spans="6:22" x14ac:dyDescent="0.2">
      <c r="F13595"/>
      <c r="M13595" s="2"/>
      <c r="N13595"/>
      <c r="O13595"/>
      <c r="U13595"/>
      <c r="V13595"/>
    </row>
    <row r="13596" spans="6:22" x14ac:dyDescent="0.2">
      <c r="F13596"/>
      <c r="M13596" s="2"/>
      <c r="N13596"/>
      <c r="O13596"/>
      <c r="U13596"/>
      <c r="V13596"/>
    </row>
    <row r="13597" spans="6:22" x14ac:dyDescent="0.2">
      <c r="F13597"/>
      <c r="M13597" s="2"/>
      <c r="N13597"/>
      <c r="O13597"/>
      <c r="U13597"/>
      <c r="V13597"/>
    </row>
    <row r="13598" spans="6:22" x14ac:dyDescent="0.2">
      <c r="F13598"/>
      <c r="M13598" s="2"/>
      <c r="N13598"/>
      <c r="O13598"/>
      <c r="U13598"/>
      <c r="V13598"/>
    </row>
    <row r="13599" spans="6:22" x14ac:dyDescent="0.2">
      <c r="F13599"/>
      <c r="M13599" s="2"/>
      <c r="N13599"/>
      <c r="O13599"/>
      <c r="U13599"/>
      <c r="V13599"/>
    </row>
    <row r="13600" spans="6:22" x14ac:dyDescent="0.2">
      <c r="F13600"/>
      <c r="M13600" s="2"/>
      <c r="N13600"/>
      <c r="O13600"/>
      <c r="U13600"/>
      <c r="V13600"/>
    </row>
    <row r="13601" spans="6:22" x14ac:dyDescent="0.2">
      <c r="F13601"/>
      <c r="M13601" s="2"/>
      <c r="N13601"/>
      <c r="O13601"/>
      <c r="U13601"/>
      <c r="V13601"/>
    </row>
    <row r="13602" spans="6:22" x14ac:dyDescent="0.2">
      <c r="F13602"/>
      <c r="M13602" s="2"/>
      <c r="N13602"/>
      <c r="O13602"/>
      <c r="U13602"/>
      <c r="V13602"/>
    </row>
    <row r="13603" spans="6:22" x14ac:dyDescent="0.2">
      <c r="F13603"/>
      <c r="M13603" s="2"/>
      <c r="N13603"/>
      <c r="O13603"/>
      <c r="U13603"/>
      <c r="V13603"/>
    </row>
    <row r="13604" spans="6:22" x14ac:dyDescent="0.2">
      <c r="F13604"/>
      <c r="M13604" s="2"/>
      <c r="N13604"/>
      <c r="O13604"/>
      <c r="U13604"/>
      <c r="V13604"/>
    </row>
    <row r="13605" spans="6:22" x14ac:dyDescent="0.2">
      <c r="M13605" s="2"/>
    </row>
    <row r="13606" spans="6:22" x14ac:dyDescent="0.2">
      <c r="F13606"/>
      <c r="M13606" s="2"/>
      <c r="N13606"/>
      <c r="O13606"/>
      <c r="U13606"/>
      <c r="V13606"/>
    </row>
    <row r="13607" spans="6:22" x14ac:dyDescent="0.2">
      <c r="M13607" s="2"/>
    </row>
    <row r="13608" spans="6:22" x14ac:dyDescent="0.2">
      <c r="M13608" s="2"/>
    </row>
    <row r="13609" spans="6:22" x14ac:dyDescent="0.2">
      <c r="M13609" s="2"/>
    </row>
    <row r="13610" spans="6:22" x14ac:dyDescent="0.2">
      <c r="M13610" s="2"/>
    </row>
    <row r="13611" spans="6:22" x14ac:dyDescent="0.2">
      <c r="M13611" s="2"/>
    </row>
    <row r="13612" spans="6:22" x14ac:dyDescent="0.2">
      <c r="M13612" s="2"/>
    </row>
    <row r="13613" spans="6:22" x14ac:dyDescent="0.2">
      <c r="F13613"/>
      <c r="M13613" s="2"/>
      <c r="N13613"/>
      <c r="O13613"/>
      <c r="U13613"/>
      <c r="V13613"/>
    </row>
    <row r="13614" spans="6:22" x14ac:dyDescent="0.2">
      <c r="F13614"/>
      <c r="M13614" s="2"/>
      <c r="N13614"/>
      <c r="O13614"/>
      <c r="U13614"/>
      <c r="V13614"/>
    </row>
    <row r="13615" spans="6:22" x14ac:dyDescent="0.2">
      <c r="F13615"/>
      <c r="M13615" s="2"/>
      <c r="N13615"/>
      <c r="O13615"/>
      <c r="U13615"/>
      <c r="V13615"/>
    </row>
    <row r="13616" spans="6:22" x14ac:dyDescent="0.2">
      <c r="F13616"/>
      <c r="M13616" s="2"/>
      <c r="N13616"/>
      <c r="O13616"/>
      <c r="U13616"/>
      <c r="V13616"/>
    </row>
    <row r="13617" spans="6:22" x14ac:dyDescent="0.2">
      <c r="F13617"/>
      <c r="M13617" s="2"/>
      <c r="N13617"/>
      <c r="O13617"/>
      <c r="U13617"/>
      <c r="V13617"/>
    </row>
    <row r="13618" spans="6:22" x14ac:dyDescent="0.2">
      <c r="F13618"/>
      <c r="M13618" s="2"/>
      <c r="N13618"/>
      <c r="O13618"/>
      <c r="U13618"/>
      <c r="V13618"/>
    </row>
    <row r="13619" spans="6:22" x14ac:dyDescent="0.2">
      <c r="F13619"/>
      <c r="M13619" s="2"/>
      <c r="N13619"/>
      <c r="O13619"/>
      <c r="U13619"/>
      <c r="V13619"/>
    </row>
    <row r="13620" spans="6:22" x14ac:dyDescent="0.2">
      <c r="F13620"/>
      <c r="M13620" s="2"/>
      <c r="N13620"/>
      <c r="O13620"/>
      <c r="U13620"/>
      <c r="V13620"/>
    </row>
    <row r="13621" spans="6:22" x14ac:dyDescent="0.2">
      <c r="F13621"/>
      <c r="M13621" s="2"/>
      <c r="N13621"/>
      <c r="O13621"/>
      <c r="U13621"/>
      <c r="V13621"/>
    </row>
    <row r="13622" spans="6:22" x14ac:dyDescent="0.2">
      <c r="F13622"/>
      <c r="M13622" s="2"/>
      <c r="N13622"/>
      <c r="O13622"/>
      <c r="U13622"/>
      <c r="V13622"/>
    </row>
    <row r="13623" spans="6:22" x14ac:dyDescent="0.2">
      <c r="F13623"/>
      <c r="M13623" s="2"/>
      <c r="N13623"/>
      <c r="O13623"/>
      <c r="U13623"/>
      <c r="V13623"/>
    </row>
    <row r="13624" spans="6:22" x14ac:dyDescent="0.2">
      <c r="F13624"/>
      <c r="M13624" s="2"/>
      <c r="N13624"/>
      <c r="O13624"/>
      <c r="U13624"/>
      <c r="V13624"/>
    </row>
    <row r="13625" spans="6:22" x14ac:dyDescent="0.2">
      <c r="F13625"/>
      <c r="M13625" s="2"/>
      <c r="N13625"/>
      <c r="O13625"/>
      <c r="U13625"/>
      <c r="V13625"/>
    </row>
    <row r="13626" spans="6:22" x14ac:dyDescent="0.2">
      <c r="F13626"/>
      <c r="M13626" s="2"/>
      <c r="N13626"/>
      <c r="O13626"/>
      <c r="U13626"/>
      <c r="V13626"/>
    </row>
    <row r="13627" spans="6:22" x14ac:dyDescent="0.2">
      <c r="F13627"/>
      <c r="M13627" s="2"/>
      <c r="N13627"/>
      <c r="O13627"/>
      <c r="U13627"/>
      <c r="V13627"/>
    </row>
    <row r="13628" spans="6:22" x14ac:dyDescent="0.2">
      <c r="F13628"/>
      <c r="M13628" s="2"/>
      <c r="N13628"/>
      <c r="O13628"/>
      <c r="U13628"/>
      <c r="V13628"/>
    </row>
    <row r="13629" spans="6:22" x14ac:dyDescent="0.2">
      <c r="M13629" s="2"/>
    </row>
    <row r="13630" spans="6:22" x14ac:dyDescent="0.2">
      <c r="F13630"/>
      <c r="M13630" s="2"/>
      <c r="N13630"/>
      <c r="O13630"/>
      <c r="U13630"/>
      <c r="V13630"/>
    </row>
    <row r="13631" spans="6:22" x14ac:dyDescent="0.2">
      <c r="M13631" s="2"/>
    </row>
    <row r="13632" spans="6:22" x14ac:dyDescent="0.2">
      <c r="M13632" s="2"/>
    </row>
    <row r="13633" spans="6:22" x14ac:dyDescent="0.2">
      <c r="M13633" s="2"/>
    </row>
    <row r="13634" spans="6:22" x14ac:dyDescent="0.2">
      <c r="M13634" s="2"/>
    </row>
    <row r="13635" spans="6:22" x14ac:dyDescent="0.2">
      <c r="M13635" s="2"/>
    </row>
    <row r="13636" spans="6:22" x14ac:dyDescent="0.2">
      <c r="M13636" s="2"/>
    </row>
    <row r="13637" spans="6:22" x14ac:dyDescent="0.2">
      <c r="F13637"/>
      <c r="M13637" s="2"/>
      <c r="N13637"/>
      <c r="O13637"/>
      <c r="U13637"/>
      <c r="V13637"/>
    </row>
    <row r="13638" spans="6:22" x14ac:dyDescent="0.2">
      <c r="F13638"/>
      <c r="M13638" s="2"/>
      <c r="N13638"/>
      <c r="O13638"/>
      <c r="U13638"/>
      <c r="V13638"/>
    </row>
    <row r="13639" spans="6:22" x14ac:dyDescent="0.2">
      <c r="F13639"/>
      <c r="M13639" s="2"/>
      <c r="N13639"/>
      <c r="O13639"/>
      <c r="U13639"/>
      <c r="V13639"/>
    </row>
    <row r="13640" spans="6:22" x14ac:dyDescent="0.2">
      <c r="F13640"/>
      <c r="M13640" s="2"/>
      <c r="N13640"/>
      <c r="O13640"/>
      <c r="U13640"/>
      <c r="V13640"/>
    </row>
    <row r="13641" spans="6:22" x14ac:dyDescent="0.2">
      <c r="F13641"/>
      <c r="M13641" s="2"/>
      <c r="N13641"/>
      <c r="O13641"/>
      <c r="U13641"/>
      <c r="V13641"/>
    </row>
    <row r="13642" spans="6:22" x14ac:dyDescent="0.2">
      <c r="M13642" s="2"/>
    </row>
    <row r="13643" spans="6:22" x14ac:dyDescent="0.2">
      <c r="M13643" s="2"/>
    </row>
    <row r="13644" spans="6:22" x14ac:dyDescent="0.2">
      <c r="M13644" s="2"/>
    </row>
    <row r="13645" spans="6:22" x14ac:dyDescent="0.2">
      <c r="M13645" s="2"/>
    </row>
    <row r="13646" spans="6:22" x14ac:dyDescent="0.2">
      <c r="M13646" s="2"/>
    </row>
    <row r="13647" spans="6:22" x14ac:dyDescent="0.2">
      <c r="M13647" s="2"/>
    </row>
    <row r="13648" spans="6:22" x14ac:dyDescent="0.2">
      <c r="M13648" s="2"/>
    </row>
    <row r="13649" spans="6:22" x14ac:dyDescent="0.2">
      <c r="M13649" s="2"/>
    </row>
    <row r="13650" spans="6:22" x14ac:dyDescent="0.2">
      <c r="M13650" s="2"/>
    </row>
    <row r="13651" spans="6:22" x14ac:dyDescent="0.2">
      <c r="M13651" s="2"/>
    </row>
    <row r="13652" spans="6:22" x14ac:dyDescent="0.2">
      <c r="F13652"/>
      <c r="M13652" s="2"/>
      <c r="N13652"/>
      <c r="O13652"/>
      <c r="U13652"/>
      <c r="V13652"/>
    </row>
    <row r="13653" spans="6:22" x14ac:dyDescent="0.2">
      <c r="M13653" s="2"/>
    </row>
    <row r="13654" spans="6:22" x14ac:dyDescent="0.2">
      <c r="M13654" s="2"/>
    </row>
    <row r="13655" spans="6:22" x14ac:dyDescent="0.2">
      <c r="M13655" s="2"/>
    </row>
    <row r="13656" spans="6:22" x14ac:dyDescent="0.2">
      <c r="M13656" s="2"/>
    </row>
    <row r="13657" spans="6:22" x14ac:dyDescent="0.2">
      <c r="M13657" s="2"/>
    </row>
    <row r="13658" spans="6:22" x14ac:dyDescent="0.2">
      <c r="M13658" s="2"/>
    </row>
    <row r="13659" spans="6:22" x14ac:dyDescent="0.2">
      <c r="M13659" s="2"/>
    </row>
    <row r="13660" spans="6:22" x14ac:dyDescent="0.2">
      <c r="F13660"/>
      <c r="M13660" s="2"/>
      <c r="N13660"/>
      <c r="O13660"/>
      <c r="U13660"/>
      <c r="V13660"/>
    </row>
    <row r="13661" spans="6:22" x14ac:dyDescent="0.2">
      <c r="F13661"/>
      <c r="M13661" s="2"/>
      <c r="N13661"/>
      <c r="O13661"/>
      <c r="U13661"/>
      <c r="V13661"/>
    </row>
    <row r="13662" spans="6:22" x14ac:dyDescent="0.2">
      <c r="F13662"/>
      <c r="M13662" s="2"/>
      <c r="N13662"/>
      <c r="O13662"/>
      <c r="U13662"/>
      <c r="V13662"/>
    </row>
    <row r="13663" spans="6:22" x14ac:dyDescent="0.2">
      <c r="F13663"/>
      <c r="M13663" s="2"/>
      <c r="N13663"/>
      <c r="O13663"/>
      <c r="U13663"/>
      <c r="V13663"/>
    </row>
    <row r="13664" spans="6:22" x14ac:dyDescent="0.2">
      <c r="F13664"/>
      <c r="M13664" s="2"/>
      <c r="N13664"/>
      <c r="O13664"/>
      <c r="U13664"/>
      <c r="V13664"/>
    </row>
    <row r="13665" spans="6:22" x14ac:dyDescent="0.2">
      <c r="F13665"/>
      <c r="M13665" s="2"/>
      <c r="N13665"/>
      <c r="O13665"/>
      <c r="U13665"/>
      <c r="V13665"/>
    </row>
    <row r="13666" spans="6:22" x14ac:dyDescent="0.2">
      <c r="F13666"/>
      <c r="M13666" s="2"/>
      <c r="N13666"/>
      <c r="O13666"/>
      <c r="U13666"/>
      <c r="V13666"/>
    </row>
    <row r="13667" spans="6:22" x14ac:dyDescent="0.2">
      <c r="F13667"/>
      <c r="M13667" s="2"/>
      <c r="N13667"/>
      <c r="O13667"/>
      <c r="U13667"/>
      <c r="V13667"/>
    </row>
    <row r="13668" spans="6:22" x14ac:dyDescent="0.2">
      <c r="F13668"/>
      <c r="M13668" s="2"/>
      <c r="N13668"/>
      <c r="O13668"/>
      <c r="U13668"/>
      <c r="V13668"/>
    </row>
    <row r="13669" spans="6:22" x14ac:dyDescent="0.2">
      <c r="F13669"/>
      <c r="M13669" s="2"/>
      <c r="N13669"/>
      <c r="O13669"/>
      <c r="U13669"/>
      <c r="V13669"/>
    </row>
    <row r="13670" spans="6:22" x14ac:dyDescent="0.2">
      <c r="F13670"/>
      <c r="M13670" s="2"/>
      <c r="N13670"/>
      <c r="O13670"/>
      <c r="U13670"/>
      <c r="V13670"/>
    </row>
    <row r="13671" spans="6:22" x14ac:dyDescent="0.2">
      <c r="F13671"/>
      <c r="M13671" s="2"/>
      <c r="N13671"/>
      <c r="O13671"/>
      <c r="U13671"/>
      <c r="V13671"/>
    </row>
    <row r="13672" spans="6:22" x14ac:dyDescent="0.2">
      <c r="F13672"/>
      <c r="M13672" s="2"/>
      <c r="N13672"/>
      <c r="O13672"/>
      <c r="U13672"/>
      <c r="V13672"/>
    </row>
    <row r="13673" spans="6:22" x14ac:dyDescent="0.2">
      <c r="F13673"/>
      <c r="M13673" s="2"/>
      <c r="N13673"/>
      <c r="O13673"/>
      <c r="U13673"/>
      <c r="V13673"/>
    </row>
    <row r="13674" spans="6:22" x14ac:dyDescent="0.2">
      <c r="M13674" s="2"/>
    </row>
    <row r="13675" spans="6:22" x14ac:dyDescent="0.2">
      <c r="F13675"/>
      <c r="M13675" s="2"/>
      <c r="N13675"/>
      <c r="O13675"/>
      <c r="U13675"/>
      <c r="V13675"/>
    </row>
    <row r="13676" spans="6:22" x14ac:dyDescent="0.2">
      <c r="M13676" s="2"/>
    </row>
    <row r="13677" spans="6:22" x14ac:dyDescent="0.2">
      <c r="M13677" s="2"/>
    </row>
    <row r="13678" spans="6:22" x14ac:dyDescent="0.2">
      <c r="M13678" s="2"/>
    </row>
    <row r="13679" spans="6:22" x14ac:dyDescent="0.2">
      <c r="M13679" s="2"/>
    </row>
    <row r="13680" spans="6:22" x14ac:dyDescent="0.2">
      <c r="M13680" s="2"/>
    </row>
    <row r="13681" spans="6:22" x14ac:dyDescent="0.2">
      <c r="M13681" s="2"/>
    </row>
    <row r="13682" spans="6:22" x14ac:dyDescent="0.2">
      <c r="M13682" s="2"/>
    </row>
    <row r="13683" spans="6:22" x14ac:dyDescent="0.2">
      <c r="F13683"/>
      <c r="M13683" s="2"/>
      <c r="N13683"/>
      <c r="O13683"/>
      <c r="U13683"/>
      <c r="V13683"/>
    </row>
    <row r="13684" spans="6:22" x14ac:dyDescent="0.2">
      <c r="F13684"/>
      <c r="M13684" s="2"/>
      <c r="N13684"/>
      <c r="O13684"/>
      <c r="U13684"/>
      <c r="V13684"/>
    </row>
    <row r="13685" spans="6:22" x14ac:dyDescent="0.2">
      <c r="F13685"/>
      <c r="M13685" s="2"/>
      <c r="N13685"/>
      <c r="O13685"/>
      <c r="U13685"/>
      <c r="V13685"/>
    </row>
    <row r="13686" spans="6:22" x14ac:dyDescent="0.2">
      <c r="F13686"/>
      <c r="M13686" s="2"/>
      <c r="N13686"/>
      <c r="O13686"/>
      <c r="U13686"/>
      <c r="V13686"/>
    </row>
    <row r="13687" spans="6:22" x14ac:dyDescent="0.2">
      <c r="M13687" s="2"/>
    </row>
    <row r="13688" spans="6:22" x14ac:dyDescent="0.2">
      <c r="M13688" s="2"/>
    </row>
    <row r="13689" spans="6:22" x14ac:dyDescent="0.2">
      <c r="M13689" s="2"/>
    </row>
    <row r="13690" spans="6:22" x14ac:dyDescent="0.2">
      <c r="M13690" s="2"/>
    </row>
    <row r="13691" spans="6:22" x14ac:dyDescent="0.2">
      <c r="M13691" s="2"/>
    </row>
    <row r="13692" spans="6:22" x14ac:dyDescent="0.2">
      <c r="M13692" s="2"/>
    </row>
    <row r="13693" spans="6:22" x14ac:dyDescent="0.2">
      <c r="M13693" s="2"/>
    </row>
    <row r="13694" spans="6:22" x14ac:dyDescent="0.2">
      <c r="M13694" s="2"/>
    </row>
    <row r="13695" spans="6:22" x14ac:dyDescent="0.2">
      <c r="M13695" s="2"/>
    </row>
    <row r="13696" spans="6:22" x14ac:dyDescent="0.2">
      <c r="M13696" s="2"/>
    </row>
    <row r="13697" spans="6:22" x14ac:dyDescent="0.2">
      <c r="M13697" s="2"/>
    </row>
    <row r="13698" spans="6:22" x14ac:dyDescent="0.2">
      <c r="M13698" s="2"/>
    </row>
    <row r="13699" spans="6:22" x14ac:dyDescent="0.2">
      <c r="M13699" s="2"/>
    </row>
    <row r="13700" spans="6:22" x14ac:dyDescent="0.2">
      <c r="M13700" s="2"/>
    </row>
    <row r="13701" spans="6:22" x14ac:dyDescent="0.2">
      <c r="M13701" s="2"/>
    </row>
    <row r="13702" spans="6:22" x14ac:dyDescent="0.2">
      <c r="M13702" s="2"/>
    </row>
    <row r="13703" spans="6:22" x14ac:dyDescent="0.2">
      <c r="M13703" s="2"/>
    </row>
    <row r="13704" spans="6:22" x14ac:dyDescent="0.2">
      <c r="M13704" s="2"/>
    </row>
    <row r="13705" spans="6:22" x14ac:dyDescent="0.2">
      <c r="M13705" s="2"/>
    </row>
    <row r="13706" spans="6:22" x14ac:dyDescent="0.2">
      <c r="F13706"/>
      <c r="M13706" s="2"/>
      <c r="N13706"/>
      <c r="O13706"/>
      <c r="U13706"/>
      <c r="V13706"/>
    </row>
    <row r="13707" spans="6:22" x14ac:dyDescent="0.2">
      <c r="F13707"/>
      <c r="M13707" s="2"/>
      <c r="N13707"/>
      <c r="O13707"/>
      <c r="U13707"/>
      <c r="V13707"/>
    </row>
    <row r="13708" spans="6:22" x14ac:dyDescent="0.2">
      <c r="F13708"/>
      <c r="M13708" s="2"/>
      <c r="N13708"/>
      <c r="O13708"/>
      <c r="U13708"/>
      <c r="V13708"/>
    </row>
    <row r="13709" spans="6:22" x14ac:dyDescent="0.2">
      <c r="F13709"/>
      <c r="M13709" s="2"/>
      <c r="N13709"/>
      <c r="O13709"/>
      <c r="U13709"/>
      <c r="V13709"/>
    </row>
    <row r="13710" spans="6:22" x14ac:dyDescent="0.2">
      <c r="F13710"/>
      <c r="M13710" s="2"/>
      <c r="N13710"/>
      <c r="O13710"/>
      <c r="U13710"/>
      <c r="V13710"/>
    </row>
    <row r="13711" spans="6:22" x14ac:dyDescent="0.2">
      <c r="F13711"/>
      <c r="M13711" s="2"/>
      <c r="N13711"/>
      <c r="O13711"/>
      <c r="U13711"/>
      <c r="V13711"/>
    </row>
    <row r="13712" spans="6:22" x14ac:dyDescent="0.2">
      <c r="M13712" s="2"/>
    </row>
    <row r="13713" spans="13:13" x14ac:dyDescent="0.2">
      <c r="M13713" s="2"/>
    </row>
    <row r="13714" spans="13:13" x14ac:dyDescent="0.2">
      <c r="M13714" s="2"/>
    </row>
    <row r="13715" spans="13:13" x14ac:dyDescent="0.2">
      <c r="M13715" s="2"/>
    </row>
    <row r="13716" spans="13:13" x14ac:dyDescent="0.2">
      <c r="M13716" s="2"/>
    </row>
    <row r="13717" spans="13:13" x14ac:dyDescent="0.2">
      <c r="M13717" s="2"/>
    </row>
    <row r="13718" spans="13:13" x14ac:dyDescent="0.2">
      <c r="M13718" s="2"/>
    </row>
    <row r="13719" spans="13:13" x14ac:dyDescent="0.2">
      <c r="M13719" s="2"/>
    </row>
    <row r="13720" spans="13:13" x14ac:dyDescent="0.2">
      <c r="M13720" s="2"/>
    </row>
    <row r="13721" spans="13:13" x14ac:dyDescent="0.2">
      <c r="M13721" s="2"/>
    </row>
    <row r="13722" spans="13:13" x14ac:dyDescent="0.2">
      <c r="M13722" s="2"/>
    </row>
    <row r="13723" spans="13:13" x14ac:dyDescent="0.2">
      <c r="M13723" s="2"/>
    </row>
    <row r="13724" spans="13:13" x14ac:dyDescent="0.2">
      <c r="M13724" s="2"/>
    </row>
    <row r="13725" spans="13:13" x14ac:dyDescent="0.2">
      <c r="M13725" s="2"/>
    </row>
    <row r="13726" spans="13:13" x14ac:dyDescent="0.2">
      <c r="M13726" s="2"/>
    </row>
    <row r="13727" spans="13:13" x14ac:dyDescent="0.2">
      <c r="M13727" s="2"/>
    </row>
    <row r="13728" spans="13:13" x14ac:dyDescent="0.2">
      <c r="M13728" s="2"/>
    </row>
    <row r="13729" spans="6:22" x14ac:dyDescent="0.2">
      <c r="M13729" s="2"/>
    </row>
    <row r="13730" spans="6:22" x14ac:dyDescent="0.2">
      <c r="M13730" s="2"/>
    </row>
    <row r="13731" spans="6:22" x14ac:dyDescent="0.2">
      <c r="F13731"/>
      <c r="M13731" s="2"/>
      <c r="N13731"/>
      <c r="O13731"/>
      <c r="U13731"/>
      <c r="V13731"/>
    </row>
    <row r="13732" spans="6:22" x14ac:dyDescent="0.2">
      <c r="F13732"/>
      <c r="M13732" s="2"/>
      <c r="N13732"/>
      <c r="O13732"/>
      <c r="U13732"/>
      <c r="V13732"/>
    </row>
    <row r="13733" spans="6:22" x14ac:dyDescent="0.2">
      <c r="F13733"/>
      <c r="M13733" s="2"/>
      <c r="N13733"/>
      <c r="O13733"/>
      <c r="U13733"/>
      <c r="V13733"/>
    </row>
    <row r="13734" spans="6:22" x14ac:dyDescent="0.2">
      <c r="F13734"/>
      <c r="M13734" s="2"/>
      <c r="N13734"/>
      <c r="O13734"/>
      <c r="U13734"/>
      <c r="V13734"/>
    </row>
    <row r="13735" spans="6:22" x14ac:dyDescent="0.2">
      <c r="F13735"/>
      <c r="M13735" s="2"/>
      <c r="N13735"/>
      <c r="O13735"/>
      <c r="U13735"/>
      <c r="V13735"/>
    </row>
    <row r="13736" spans="6:22" x14ac:dyDescent="0.2">
      <c r="F13736"/>
      <c r="M13736" s="2"/>
      <c r="N13736"/>
      <c r="O13736"/>
      <c r="U13736"/>
      <c r="V13736"/>
    </row>
    <row r="13737" spans="6:22" x14ac:dyDescent="0.2">
      <c r="M13737" s="2"/>
    </row>
    <row r="13738" spans="6:22" x14ac:dyDescent="0.2">
      <c r="M13738" s="2"/>
    </row>
    <row r="13739" spans="6:22" x14ac:dyDescent="0.2">
      <c r="M13739" s="2"/>
    </row>
    <row r="13740" spans="6:22" x14ac:dyDescent="0.2">
      <c r="M13740" s="2"/>
    </row>
    <row r="13741" spans="6:22" x14ac:dyDescent="0.2">
      <c r="M13741" s="2"/>
    </row>
    <row r="13742" spans="6:22" x14ac:dyDescent="0.2">
      <c r="M13742" s="2"/>
    </row>
    <row r="13743" spans="6:22" x14ac:dyDescent="0.2">
      <c r="M13743" s="2"/>
    </row>
    <row r="13744" spans="6:22" x14ac:dyDescent="0.2">
      <c r="M13744" s="2"/>
    </row>
    <row r="13745" spans="6:22" x14ac:dyDescent="0.2">
      <c r="M13745" s="2"/>
    </row>
    <row r="13746" spans="6:22" x14ac:dyDescent="0.2">
      <c r="M13746" s="2"/>
    </row>
    <row r="13747" spans="6:22" x14ac:dyDescent="0.2">
      <c r="F13747"/>
      <c r="M13747" s="2"/>
      <c r="N13747"/>
      <c r="O13747"/>
      <c r="U13747"/>
      <c r="V13747"/>
    </row>
    <row r="13748" spans="6:22" x14ac:dyDescent="0.2">
      <c r="M13748" s="2"/>
    </row>
    <row r="13749" spans="6:22" x14ac:dyDescent="0.2">
      <c r="M13749" s="2"/>
    </row>
    <row r="13750" spans="6:22" x14ac:dyDescent="0.2">
      <c r="M13750" s="2"/>
    </row>
    <row r="13751" spans="6:22" x14ac:dyDescent="0.2">
      <c r="M13751" s="2"/>
    </row>
    <row r="13752" spans="6:22" x14ac:dyDescent="0.2">
      <c r="M13752" s="2"/>
    </row>
    <row r="13753" spans="6:22" x14ac:dyDescent="0.2">
      <c r="M13753" s="2"/>
    </row>
    <row r="13754" spans="6:22" x14ac:dyDescent="0.2">
      <c r="M13754" s="2"/>
    </row>
    <row r="13755" spans="6:22" x14ac:dyDescent="0.2">
      <c r="F13755"/>
      <c r="M13755" s="2"/>
      <c r="N13755"/>
      <c r="O13755"/>
      <c r="U13755"/>
      <c r="V13755"/>
    </row>
    <row r="13756" spans="6:22" x14ac:dyDescent="0.2">
      <c r="F13756"/>
      <c r="M13756" s="2"/>
      <c r="N13756"/>
      <c r="O13756"/>
      <c r="U13756"/>
      <c r="V13756"/>
    </row>
    <row r="13757" spans="6:22" x14ac:dyDescent="0.2">
      <c r="F13757"/>
      <c r="M13757" s="2"/>
      <c r="N13757"/>
      <c r="O13757"/>
      <c r="U13757"/>
      <c r="V13757"/>
    </row>
    <row r="13758" spans="6:22" x14ac:dyDescent="0.2">
      <c r="F13758"/>
      <c r="M13758" s="2"/>
      <c r="N13758"/>
      <c r="O13758"/>
      <c r="U13758"/>
      <c r="V13758"/>
    </row>
    <row r="13759" spans="6:22" x14ac:dyDescent="0.2">
      <c r="F13759"/>
      <c r="M13759" s="2"/>
      <c r="N13759"/>
      <c r="O13759"/>
      <c r="U13759"/>
      <c r="V13759"/>
    </row>
    <row r="13760" spans="6:22" x14ac:dyDescent="0.2">
      <c r="F13760"/>
      <c r="M13760" s="2"/>
      <c r="N13760"/>
      <c r="O13760"/>
      <c r="U13760"/>
      <c r="V13760"/>
    </row>
    <row r="13761" spans="6:22" x14ac:dyDescent="0.2">
      <c r="F13761"/>
      <c r="M13761" s="2"/>
      <c r="N13761"/>
      <c r="O13761"/>
      <c r="U13761"/>
      <c r="V13761"/>
    </row>
    <row r="13762" spans="6:22" x14ac:dyDescent="0.2">
      <c r="F13762"/>
      <c r="M13762" s="2"/>
      <c r="N13762"/>
      <c r="O13762"/>
      <c r="U13762"/>
      <c r="V13762"/>
    </row>
    <row r="13763" spans="6:22" x14ac:dyDescent="0.2">
      <c r="F13763"/>
      <c r="M13763" s="2"/>
      <c r="N13763"/>
      <c r="O13763"/>
      <c r="U13763"/>
      <c r="V13763"/>
    </row>
    <row r="13764" spans="6:22" x14ac:dyDescent="0.2">
      <c r="F13764"/>
      <c r="M13764" s="2"/>
      <c r="N13764"/>
      <c r="O13764"/>
      <c r="U13764"/>
      <c r="V13764"/>
    </row>
    <row r="13765" spans="6:22" x14ac:dyDescent="0.2">
      <c r="F13765"/>
      <c r="M13765" s="2"/>
      <c r="N13765"/>
      <c r="O13765"/>
      <c r="U13765"/>
      <c r="V13765"/>
    </row>
    <row r="13766" spans="6:22" x14ac:dyDescent="0.2">
      <c r="F13766"/>
      <c r="M13766" s="2"/>
      <c r="N13766"/>
      <c r="O13766"/>
      <c r="U13766"/>
      <c r="V13766"/>
    </row>
    <row r="13767" spans="6:22" x14ac:dyDescent="0.2">
      <c r="F13767"/>
      <c r="M13767" s="2"/>
      <c r="N13767"/>
      <c r="O13767"/>
      <c r="U13767"/>
      <c r="V13767"/>
    </row>
    <row r="13768" spans="6:22" x14ac:dyDescent="0.2">
      <c r="F13768"/>
      <c r="M13768" s="2"/>
      <c r="N13768"/>
      <c r="O13768"/>
      <c r="U13768"/>
      <c r="V13768"/>
    </row>
    <row r="13769" spans="6:22" x14ac:dyDescent="0.2">
      <c r="M13769" s="2"/>
    </row>
    <row r="13770" spans="6:22" x14ac:dyDescent="0.2">
      <c r="F13770"/>
      <c r="M13770" s="2"/>
      <c r="N13770"/>
      <c r="O13770"/>
      <c r="U13770"/>
      <c r="V13770"/>
    </row>
    <row r="13771" spans="6:22" x14ac:dyDescent="0.2">
      <c r="M13771" s="2"/>
    </row>
    <row r="13772" spans="6:22" x14ac:dyDescent="0.2">
      <c r="M13772" s="2"/>
    </row>
    <row r="13773" spans="6:22" x14ac:dyDescent="0.2">
      <c r="M13773" s="2"/>
    </row>
    <row r="13774" spans="6:22" x14ac:dyDescent="0.2">
      <c r="M13774" s="2"/>
    </row>
    <row r="13775" spans="6:22" x14ac:dyDescent="0.2">
      <c r="M13775" s="2"/>
    </row>
    <row r="13776" spans="6:22" x14ac:dyDescent="0.2">
      <c r="M13776" s="2"/>
    </row>
    <row r="13777" spans="6:22" x14ac:dyDescent="0.2">
      <c r="F13777"/>
      <c r="M13777" s="2"/>
      <c r="N13777"/>
      <c r="O13777"/>
      <c r="U13777"/>
      <c r="V13777"/>
    </row>
    <row r="13778" spans="6:22" x14ac:dyDescent="0.2">
      <c r="F13778"/>
      <c r="M13778" s="2"/>
      <c r="N13778"/>
      <c r="O13778"/>
      <c r="U13778"/>
      <c r="V13778"/>
    </row>
    <row r="13779" spans="6:22" x14ac:dyDescent="0.2">
      <c r="F13779"/>
      <c r="M13779" s="2"/>
      <c r="N13779"/>
      <c r="O13779"/>
      <c r="U13779"/>
      <c r="V13779"/>
    </row>
    <row r="13780" spans="6:22" x14ac:dyDescent="0.2">
      <c r="F13780"/>
      <c r="M13780" s="2"/>
      <c r="N13780"/>
      <c r="O13780"/>
      <c r="U13780"/>
      <c r="V13780"/>
    </row>
    <row r="13781" spans="6:22" x14ac:dyDescent="0.2">
      <c r="F13781"/>
      <c r="M13781" s="2"/>
      <c r="N13781"/>
      <c r="O13781"/>
      <c r="U13781"/>
      <c r="V13781"/>
    </row>
    <row r="13782" spans="6:22" x14ac:dyDescent="0.2">
      <c r="F13782"/>
      <c r="M13782" s="2"/>
      <c r="N13782"/>
      <c r="O13782"/>
      <c r="U13782"/>
      <c r="V13782"/>
    </row>
    <row r="13783" spans="6:22" x14ac:dyDescent="0.2">
      <c r="F13783"/>
      <c r="M13783" s="2"/>
      <c r="N13783"/>
      <c r="O13783"/>
      <c r="U13783"/>
      <c r="V13783"/>
    </row>
    <row r="13784" spans="6:22" x14ac:dyDescent="0.2">
      <c r="M13784" s="2"/>
    </row>
    <row r="13785" spans="6:22" x14ac:dyDescent="0.2">
      <c r="M13785" s="2"/>
    </row>
    <row r="13786" spans="6:22" x14ac:dyDescent="0.2">
      <c r="M13786" s="2"/>
    </row>
    <row r="13787" spans="6:22" x14ac:dyDescent="0.2">
      <c r="M13787" s="2"/>
    </row>
    <row r="13788" spans="6:22" x14ac:dyDescent="0.2">
      <c r="M13788" s="2"/>
    </row>
    <row r="13789" spans="6:22" x14ac:dyDescent="0.2">
      <c r="M13789" s="2"/>
    </row>
    <row r="13790" spans="6:22" x14ac:dyDescent="0.2">
      <c r="M13790" s="2"/>
    </row>
    <row r="13791" spans="6:22" x14ac:dyDescent="0.2">
      <c r="M13791" s="2"/>
    </row>
    <row r="13792" spans="6:22" x14ac:dyDescent="0.2">
      <c r="M13792" s="2"/>
    </row>
    <row r="13793" spans="6:22" x14ac:dyDescent="0.2">
      <c r="M13793" s="2"/>
    </row>
    <row r="13794" spans="6:22" x14ac:dyDescent="0.2">
      <c r="F13794"/>
      <c r="M13794" s="2"/>
      <c r="N13794"/>
      <c r="O13794"/>
      <c r="U13794"/>
      <c r="V13794"/>
    </row>
    <row r="13795" spans="6:22" x14ac:dyDescent="0.2">
      <c r="M13795" s="2"/>
    </row>
    <row r="13796" spans="6:22" x14ac:dyDescent="0.2">
      <c r="M13796" s="2"/>
    </row>
    <row r="13797" spans="6:22" x14ac:dyDescent="0.2">
      <c r="M13797" s="2"/>
    </row>
    <row r="13798" spans="6:22" x14ac:dyDescent="0.2">
      <c r="M13798" s="2"/>
    </row>
    <row r="13799" spans="6:22" x14ac:dyDescent="0.2">
      <c r="M13799" s="2"/>
    </row>
    <row r="13800" spans="6:22" x14ac:dyDescent="0.2">
      <c r="M13800" s="2"/>
    </row>
    <row r="13801" spans="6:22" x14ac:dyDescent="0.2">
      <c r="M13801" s="2"/>
    </row>
    <row r="13802" spans="6:22" x14ac:dyDescent="0.2">
      <c r="F13802"/>
      <c r="M13802" s="2"/>
      <c r="N13802"/>
      <c r="O13802"/>
      <c r="U13802"/>
      <c r="V13802"/>
    </row>
    <row r="13803" spans="6:22" x14ac:dyDescent="0.2">
      <c r="F13803"/>
      <c r="M13803" s="2"/>
      <c r="N13803"/>
      <c r="O13803"/>
      <c r="U13803"/>
      <c r="V13803"/>
    </row>
    <row r="13804" spans="6:22" x14ac:dyDescent="0.2">
      <c r="F13804"/>
      <c r="M13804" s="2"/>
      <c r="N13804"/>
      <c r="O13804"/>
      <c r="U13804"/>
      <c r="V13804"/>
    </row>
    <row r="13805" spans="6:22" x14ac:dyDescent="0.2">
      <c r="F13805"/>
      <c r="M13805" s="2"/>
      <c r="N13805"/>
      <c r="O13805"/>
      <c r="U13805"/>
      <c r="V13805"/>
    </row>
    <row r="13806" spans="6:22" x14ac:dyDescent="0.2">
      <c r="F13806"/>
      <c r="M13806" s="2"/>
      <c r="N13806"/>
      <c r="O13806"/>
      <c r="U13806"/>
      <c r="V13806"/>
    </row>
    <row r="13807" spans="6:22" x14ac:dyDescent="0.2">
      <c r="F13807"/>
      <c r="M13807" s="2"/>
      <c r="N13807"/>
      <c r="O13807"/>
      <c r="U13807"/>
      <c r="V13807"/>
    </row>
    <row r="13808" spans="6:22" x14ac:dyDescent="0.2">
      <c r="F13808"/>
      <c r="M13808" s="2"/>
      <c r="N13808"/>
      <c r="O13808"/>
      <c r="U13808"/>
      <c r="V13808"/>
    </row>
    <row r="13809" spans="6:22" x14ac:dyDescent="0.2">
      <c r="F13809"/>
      <c r="M13809" s="2"/>
      <c r="N13809"/>
      <c r="O13809"/>
      <c r="U13809"/>
      <c r="V13809"/>
    </row>
    <row r="13810" spans="6:22" x14ac:dyDescent="0.2">
      <c r="F13810"/>
      <c r="M13810" s="2"/>
      <c r="N13810"/>
      <c r="O13810"/>
      <c r="U13810"/>
      <c r="V13810"/>
    </row>
    <row r="13811" spans="6:22" x14ac:dyDescent="0.2">
      <c r="F13811"/>
      <c r="M13811" s="2"/>
      <c r="N13811"/>
      <c r="O13811"/>
      <c r="U13811"/>
      <c r="V13811"/>
    </row>
    <row r="13812" spans="6:22" x14ac:dyDescent="0.2">
      <c r="F13812"/>
      <c r="M13812" s="2"/>
      <c r="N13812"/>
      <c r="O13812"/>
      <c r="U13812"/>
      <c r="V13812"/>
    </row>
    <row r="13813" spans="6:22" x14ac:dyDescent="0.2">
      <c r="F13813"/>
      <c r="M13813" s="2"/>
      <c r="N13813"/>
      <c r="O13813"/>
      <c r="U13813"/>
      <c r="V13813"/>
    </row>
    <row r="13814" spans="6:22" x14ac:dyDescent="0.2">
      <c r="F13814"/>
      <c r="M13814" s="2"/>
      <c r="N13814"/>
      <c r="O13814"/>
      <c r="U13814"/>
      <c r="V13814"/>
    </row>
    <row r="13815" spans="6:22" x14ac:dyDescent="0.2">
      <c r="F13815"/>
      <c r="M13815" s="2"/>
      <c r="N13815"/>
      <c r="O13815"/>
      <c r="U13815"/>
      <c r="V13815"/>
    </row>
    <row r="13816" spans="6:22" x14ac:dyDescent="0.2">
      <c r="M13816" s="2"/>
    </row>
    <row r="13817" spans="6:22" x14ac:dyDescent="0.2">
      <c r="F13817"/>
      <c r="M13817" s="2"/>
      <c r="N13817"/>
      <c r="O13817"/>
      <c r="U13817"/>
      <c r="V13817"/>
    </row>
    <row r="13818" spans="6:22" x14ac:dyDescent="0.2">
      <c r="M13818" s="2"/>
    </row>
    <row r="13819" spans="6:22" x14ac:dyDescent="0.2">
      <c r="M13819" s="2"/>
    </row>
    <row r="13820" spans="6:22" x14ac:dyDescent="0.2">
      <c r="M13820" s="2"/>
    </row>
    <row r="13821" spans="6:22" x14ac:dyDescent="0.2">
      <c r="M13821" s="2"/>
    </row>
    <row r="13822" spans="6:22" x14ac:dyDescent="0.2">
      <c r="M13822" s="2"/>
    </row>
    <row r="13823" spans="6:22" x14ac:dyDescent="0.2">
      <c r="M13823" s="2"/>
    </row>
    <row r="13824" spans="6:22" x14ac:dyDescent="0.2">
      <c r="F13824"/>
      <c r="M13824" s="2"/>
      <c r="N13824"/>
      <c r="O13824"/>
      <c r="U13824"/>
      <c r="V13824"/>
    </row>
    <row r="13825" spans="6:22" x14ac:dyDescent="0.2">
      <c r="F13825"/>
      <c r="M13825" s="2"/>
      <c r="N13825"/>
      <c r="O13825"/>
      <c r="U13825"/>
      <c r="V13825"/>
    </row>
    <row r="13826" spans="6:22" x14ac:dyDescent="0.2">
      <c r="F13826"/>
      <c r="M13826" s="2"/>
      <c r="N13826"/>
      <c r="O13826"/>
      <c r="U13826"/>
      <c r="V13826"/>
    </row>
    <row r="13827" spans="6:22" x14ac:dyDescent="0.2">
      <c r="F13827"/>
      <c r="M13827" s="2"/>
      <c r="N13827"/>
      <c r="O13827"/>
      <c r="U13827"/>
      <c r="V13827"/>
    </row>
    <row r="13828" spans="6:22" x14ac:dyDescent="0.2">
      <c r="F13828"/>
      <c r="M13828" s="2"/>
      <c r="N13828"/>
      <c r="O13828"/>
      <c r="U13828"/>
      <c r="V13828"/>
    </row>
    <row r="13829" spans="6:22" x14ac:dyDescent="0.2">
      <c r="F13829"/>
      <c r="M13829" s="2"/>
      <c r="N13829"/>
      <c r="O13829"/>
      <c r="U13829"/>
      <c r="V13829"/>
    </row>
    <row r="13830" spans="6:22" x14ac:dyDescent="0.2">
      <c r="M13830" s="2"/>
    </row>
    <row r="13831" spans="6:22" x14ac:dyDescent="0.2">
      <c r="M13831" s="2"/>
    </row>
    <row r="13832" spans="6:22" x14ac:dyDescent="0.2">
      <c r="M13832" s="2"/>
    </row>
    <row r="13833" spans="6:22" x14ac:dyDescent="0.2">
      <c r="M13833" s="2"/>
    </row>
    <row r="13834" spans="6:22" x14ac:dyDescent="0.2">
      <c r="M13834" s="2"/>
    </row>
    <row r="13835" spans="6:22" x14ac:dyDescent="0.2">
      <c r="M13835" s="2"/>
    </row>
    <row r="13836" spans="6:22" x14ac:dyDescent="0.2">
      <c r="M13836" s="2"/>
    </row>
    <row r="13837" spans="6:22" x14ac:dyDescent="0.2">
      <c r="M13837" s="2"/>
    </row>
    <row r="13838" spans="6:22" x14ac:dyDescent="0.2">
      <c r="M13838" s="2"/>
    </row>
    <row r="13839" spans="6:22" x14ac:dyDescent="0.2">
      <c r="M13839" s="2"/>
    </row>
    <row r="13840" spans="6:22" x14ac:dyDescent="0.2">
      <c r="M13840" s="2"/>
    </row>
    <row r="13841" spans="6:22" x14ac:dyDescent="0.2">
      <c r="M13841" s="2"/>
    </row>
    <row r="13842" spans="6:22" x14ac:dyDescent="0.2">
      <c r="F13842"/>
      <c r="M13842" s="2"/>
      <c r="N13842"/>
      <c r="O13842"/>
      <c r="U13842"/>
      <c r="V13842"/>
    </row>
    <row r="13843" spans="6:22" x14ac:dyDescent="0.2">
      <c r="F13843"/>
      <c r="M13843" s="2"/>
      <c r="N13843"/>
      <c r="O13843"/>
      <c r="U13843"/>
      <c r="V13843"/>
    </row>
    <row r="13844" spans="6:22" x14ac:dyDescent="0.2">
      <c r="F13844"/>
      <c r="M13844" s="2"/>
      <c r="N13844"/>
      <c r="O13844"/>
      <c r="U13844"/>
      <c r="V13844"/>
    </row>
    <row r="13845" spans="6:22" x14ac:dyDescent="0.2">
      <c r="F13845"/>
      <c r="M13845" s="2"/>
      <c r="N13845"/>
      <c r="O13845"/>
      <c r="U13845"/>
      <c r="V13845"/>
    </row>
    <row r="13846" spans="6:22" x14ac:dyDescent="0.2">
      <c r="F13846"/>
      <c r="M13846" s="2"/>
      <c r="N13846"/>
      <c r="O13846"/>
      <c r="U13846"/>
      <c r="V13846"/>
    </row>
    <row r="13847" spans="6:22" x14ac:dyDescent="0.2">
      <c r="F13847"/>
      <c r="M13847" s="2"/>
      <c r="N13847"/>
      <c r="O13847"/>
      <c r="U13847"/>
      <c r="V13847"/>
    </row>
    <row r="13848" spans="6:22" x14ac:dyDescent="0.2">
      <c r="F13848"/>
      <c r="M13848" s="2"/>
      <c r="N13848"/>
      <c r="O13848"/>
      <c r="U13848"/>
      <c r="V13848"/>
    </row>
    <row r="13849" spans="6:22" x14ac:dyDescent="0.2">
      <c r="M13849" s="2"/>
    </row>
    <row r="13850" spans="6:22" x14ac:dyDescent="0.2">
      <c r="M13850" s="2"/>
    </row>
    <row r="13851" spans="6:22" x14ac:dyDescent="0.2">
      <c r="M13851" s="2"/>
    </row>
    <row r="13852" spans="6:22" x14ac:dyDescent="0.2">
      <c r="M13852" s="2"/>
    </row>
    <row r="13853" spans="6:22" x14ac:dyDescent="0.2">
      <c r="M13853" s="2"/>
    </row>
    <row r="13854" spans="6:22" x14ac:dyDescent="0.2">
      <c r="M13854" s="2"/>
    </row>
    <row r="13855" spans="6:22" x14ac:dyDescent="0.2">
      <c r="M13855" s="2"/>
    </row>
    <row r="13856" spans="6:22" x14ac:dyDescent="0.2">
      <c r="M13856" s="2"/>
    </row>
    <row r="13857" spans="6:22" x14ac:dyDescent="0.2">
      <c r="M13857" s="2"/>
    </row>
    <row r="13858" spans="6:22" x14ac:dyDescent="0.2">
      <c r="M13858" s="2"/>
    </row>
    <row r="13859" spans="6:22" x14ac:dyDescent="0.2">
      <c r="M13859" s="2"/>
    </row>
    <row r="13860" spans="6:22" x14ac:dyDescent="0.2">
      <c r="M13860" s="2"/>
    </row>
    <row r="13861" spans="6:22" x14ac:dyDescent="0.2">
      <c r="F13861"/>
      <c r="M13861" s="2"/>
      <c r="N13861"/>
      <c r="O13861"/>
      <c r="U13861"/>
      <c r="V13861"/>
    </row>
    <row r="13862" spans="6:22" x14ac:dyDescent="0.2">
      <c r="F13862"/>
      <c r="M13862" s="2"/>
      <c r="N13862"/>
      <c r="O13862"/>
      <c r="U13862"/>
      <c r="V13862"/>
    </row>
    <row r="13863" spans="6:22" x14ac:dyDescent="0.2">
      <c r="F13863"/>
      <c r="M13863" s="2"/>
      <c r="N13863"/>
      <c r="O13863"/>
      <c r="U13863"/>
      <c r="V13863"/>
    </row>
    <row r="13864" spans="6:22" x14ac:dyDescent="0.2">
      <c r="F13864"/>
      <c r="M13864" s="2"/>
      <c r="N13864"/>
      <c r="O13864"/>
      <c r="U13864"/>
      <c r="V13864"/>
    </row>
    <row r="13865" spans="6:22" x14ac:dyDescent="0.2">
      <c r="F13865"/>
      <c r="M13865" s="2"/>
      <c r="N13865"/>
      <c r="O13865"/>
      <c r="U13865"/>
      <c r="V13865"/>
    </row>
    <row r="13866" spans="6:22" x14ac:dyDescent="0.2">
      <c r="F13866"/>
      <c r="M13866" s="2"/>
      <c r="N13866"/>
      <c r="O13866"/>
      <c r="U13866"/>
      <c r="V13866"/>
    </row>
    <row r="13867" spans="6:22" x14ac:dyDescent="0.2">
      <c r="F13867"/>
      <c r="M13867" s="2"/>
      <c r="N13867"/>
      <c r="O13867"/>
      <c r="U13867"/>
      <c r="V13867"/>
    </row>
    <row r="13868" spans="6:22" x14ac:dyDescent="0.2">
      <c r="M13868" s="2"/>
    </row>
    <row r="13869" spans="6:22" x14ac:dyDescent="0.2">
      <c r="M13869" s="2"/>
    </row>
    <row r="13870" spans="6:22" x14ac:dyDescent="0.2">
      <c r="M13870" s="2"/>
    </row>
    <row r="13871" spans="6:22" x14ac:dyDescent="0.2">
      <c r="M13871" s="2"/>
    </row>
    <row r="13872" spans="6:22" x14ac:dyDescent="0.2">
      <c r="M13872" s="2"/>
    </row>
    <row r="13873" spans="6:22" x14ac:dyDescent="0.2">
      <c r="M13873" s="2"/>
    </row>
    <row r="13874" spans="6:22" x14ac:dyDescent="0.2">
      <c r="M13874" s="2"/>
    </row>
    <row r="13875" spans="6:22" x14ac:dyDescent="0.2">
      <c r="M13875" s="2"/>
    </row>
    <row r="13876" spans="6:22" x14ac:dyDescent="0.2">
      <c r="M13876" s="2"/>
    </row>
    <row r="13877" spans="6:22" x14ac:dyDescent="0.2">
      <c r="M13877" s="2"/>
    </row>
    <row r="13878" spans="6:22" x14ac:dyDescent="0.2">
      <c r="M13878" s="2"/>
    </row>
    <row r="13879" spans="6:22" x14ac:dyDescent="0.2">
      <c r="M13879" s="2"/>
    </row>
    <row r="13880" spans="6:22" x14ac:dyDescent="0.2">
      <c r="F13880"/>
      <c r="M13880" s="2"/>
      <c r="N13880"/>
      <c r="O13880"/>
      <c r="U13880"/>
      <c r="V13880"/>
    </row>
    <row r="13881" spans="6:22" x14ac:dyDescent="0.2">
      <c r="F13881"/>
      <c r="M13881" s="2"/>
      <c r="N13881"/>
      <c r="O13881"/>
      <c r="U13881"/>
      <c r="V13881"/>
    </row>
    <row r="13882" spans="6:22" x14ac:dyDescent="0.2">
      <c r="F13882"/>
      <c r="M13882" s="2"/>
      <c r="N13882"/>
      <c r="O13882"/>
      <c r="U13882"/>
      <c r="V13882"/>
    </row>
    <row r="13883" spans="6:22" x14ac:dyDescent="0.2">
      <c r="F13883"/>
      <c r="M13883" s="2"/>
      <c r="N13883"/>
      <c r="O13883"/>
      <c r="U13883"/>
      <c r="V13883"/>
    </row>
    <row r="13884" spans="6:22" x14ac:dyDescent="0.2">
      <c r="F13884"/>
      <c r="M13884" s="2"/>
      <c r="N13884"/>
      <c r="O13884"/>
      <c r="U13884"/>
      <c r="V13884"/>
    </row>
    <row r="13885" spans="6:22" x14ac:dyDescent="0.2">
      <c r="F13885"/>
      <c r="M13885" s="2"/>
      <c r="N13885"/>
      <c r="O13885"/>
      <c r="U13885"/>
      <c r="V13885"/>
    </row>
    <row r="13886" spans="6:22" x14ac:dyDescent="0.2">
      <c r="F13886"/>
      <c r="M13886" s="2"/>
      <c r="N13886"/>
      <c r="O13886"/>
      <c r="U13886"/>
      <c r="V13886"/>
    </row>
    <row r="13887" spans="6:22" x14ac:dyDescent="0.2">
      <c r="F13887"/>
      <c r="M13887" s="2"/>
      <c r="N13887"/>
      <c r="O13887"/>
      <c r="U13887"/>
      <c r="V13887"/>
    </row>
    <row r="13888" spans="6:22" x14ac:dyDescent="0.2">
      <c r="F13888"/>
      <c r="M13888" s="2"/>
      <c r="N13888"/>
      <c r="O13888"/>
      <c r="U13888"/>
      <c r="V13888"/>
    </row>
    <row r="13889" spans="6:22" x14ac:dyDescent="0.2">
      <c r="F13889"/>
      <c r="M13889" s="2"/>
      <c r="N13889"/>
      <c r="O13889"/>
      <c r="U13889"/>
      <c r="V13889"/>
    </row>
    <row r="13890" spans="6:22" x14ac:dyDescent="0.2">
      <c r="F13890"/>
      <c r="M13890" s="2"/>
      <c r="N13890"/>
      <c r="O13890"/>
      <c r="U13890"/>
      <c r="V13890"/>
    </row>
    <row r="13891" spans="6:22" x14ac:dyDescent="0.2">
      <c r="F13891"/>
      <c r="M13891" s="2"/>
      <c r="N13891"/>
      <c r="O13891"/>
      <c r="U13891"/>
      <c r="V13891"/>
    </row>
    <row r="13892" spans="6:22" x14ac:dyDescent="0.2">
      <c r="F13892"/>
      <c r="M13892" s="2"/>
      <c r="N13892"/>
      <c r="O13892"/>
      <c r="U13892"/>
      <c r="V13892"/>
    </row>
    <row r="13893" spans="6:22" x14ac:dyDescent="0.2">
      <c r="F13893"/>
      <c r="M13893" s="2"/>
      <c r="N13893"/>
      <c r="O13893"/>
      <c r="U13893"/>
      <c r="V13893"/>
    </row>
    <row r="13894" spans="6:22" x14ac:dyDescent="0.2">
      <c r="F13894"/>
      <c r="M13894" s="2"/>
      <c r="N13894"/>
      <c r="O13894"/>
      <c r="U13894"/>
      <c r="V13894"/>
    </row>
    <row r="13895" spans="6:22" x14ac:dyDescent="0.2">
      <c r="F13895"/>
      <c r="M13895" s="2"/>
      <c r="N13895"/>
      <c r="O13895"/>
      <c r="U13895"/>
      <c r="V13895"/>
    </row>
    <row r="13896" spans="6:22" x14ac:dyDescent="0.2">
      <c r="F13896"/>
      <c r="M13896" s="2"/>
      <c r="N13896"/>
      <c r="O13896"/>
      <c r="U13896"/>
      <c r="V13896"/>
    </row>
    <row r="13897" spans="6:22" x14ac:dyDescent="0.2">
      <c r="F13897"/>
      <c r="M13897" s="2"/>
      <c r="N13897"/>
      <c r="O13897"/>
      <c r="U13897"/>
      <c r="V13897"/>
    </row>
    <row r="13898" spans="6:22" x14ac:dyDescent="0.2">
      <c r="F13898"/>
      <c r="M13898" s="2"/>
      <c r="N13898"/>
      <c r="O13898"/>
      <c r="U13898"/>
      <c r="V13898"/>
    </row>
    <row r="13899" spans="6:22" x14ac:dyDescent="0.2">
      <c r="F13899"/>
      <c r="M13899" s="2"/>
      <c r="N13899"/>
      <c r="O13899"/>
      <c r="U13899"/>
      <c r="V13899"/>
    </row>
    <row r="13900" spans="6:22" x14ac:dyDescent="0.2">
      <c r="F13900"/>
      <c r="M13900" s="2"/>
      <c r="N13900"/>
      <c r="O13900"/>
      <c r="U13900"/>
      <c r="V13900"/>
    </row>
    <row r="13901" spans="6:22" x14ac:dyDescent="0.2">
      <c r="M13901" s="2"/>
    </row>
    <row r="13902" spans="6:22" x14ac:dyDescent="0.2">
      <c r="M13902" s="2"/>
    </row>
    <row r="13903" spans="6:22" x14ac:dyDescent="0.2">
      <c r="M13903" s="2"/>
    </row>
    <row r="13904" spans="6:22" x14ac:dyDescent="0.2">
      <c r="M13904" s="2"/>
    </row>
    <row r="13905" spans="6:22" x14ac:dyDescent="0.2">
      <c r="M13905" s="2"/>
    </row>
    <row r="13906" spans="6:22" x14ac:dyDescent="0.2">
      <c r="M13906" s="2"/>
    </row>
    <row r="13907" spans="6:22" x14ac:dyDescent="0.2">
      <c r="M13907" s="2"/>
    </row>
    <row r="13908" spans="6:22" x14ac:dyDescent="0.2">
      <c r="M13908" s="2"/>
    </row>
    <row r="13909" spans="6:22" x14ac:dyDescent="0.2">
      <c r="M13909" s="2"/>
    </row>
    <row r="13910" spans="6:22" x14ac:dyDescent="0.2">
      <c r="M13910" s="2"/>
    </row>
    <row r="13911" spans="6:22" x14ac:dyDescent="0.2">
      <c r="M13911" s="2"/>
    </row>
    <row r="13912" spans="6:22" x14ac:dyDescent="0.2">
      <c r="M13912" s="2"/>
    </row>
    <row r="13913" spans="6:22" x14ac:dyDescent="0.2">
      <c r="F13913"/>
      <c r="M13913" s="2"/>
      <c r="N13913"/>
      <c r="O13913"/>
      <c r="U13913"/>
      <c r="V13913"/>
    </row>
    <row r="13914" spans="6:22" x14ac:dyDescent="0.2">
      <c r="F13914"/>
      <c r="M13914" s="2"/>
      <c r="N13914"/>
      <c r="O13914"/>
      <c r="U13914"/>
      <c r="V13914"/>
    </row>
    <row r="13915" spans="6:22" x14ac:dyDescent="0.2">
      <c r="F13915"/>
      <c r="M13915" s="2"/>
      <c r="N13915"/>
      <c r="O13915"/>
      <c r="U13915"/>
      <c r="V13915"/>
    </row>
    <row r="13916" spans="6:22" x14ac:dyDescent="0.2">
      <c r="M13916" s="2"/>
    </row>
    <row r="13917" spans="6:22" x14ac:dyDescent="0.2">
      <c r="M13917" s="2"/>
    </row>
    <row r="13918" spans="6:22" x14ac:dyDescent="0.2">
      <c r="M13918" s="2"/>
    </row>
    <row r="13919" spans="6:22" x14ac:dyDescent="0.2">
      <c r="M13919" s="2"/>
    </row>
    <row r="13920" spans="6:22" x14ac:dyDescent="0.2">
      <c r="M13920" s="2"/>
    </row>
    <row r="13921" spans="6:22" x14ac:dyDescent="0.2">
      <c r="M13921" s="2"/>
    </row>
    <row r="13922" spans="6:22" x14ac:dyDescent="0.2">
      <c r="M13922" s="2"/>
    </row>
    <row r="13923" spans="6:22" x14ac:dyDescent="0.2">
      <c r="M13923" s="2"/>
    </row>
    <row r="13924" spans="6:22" x14ac:dyDescent="0.2">
      <c r="M13924" s="2"/>
    </row>
    <row r="13925" spans="6:22" x14ac:dyDescent="0.2">
      <c r="F13925"/>
      <c r="M13925" s="2"/>
      <c r="N13925"/>
      <c r="O13925"/>
      <c r="U13925"/>
      <c r="V13925"/>
    </row>
    <row r="13926" spans="6:22" x14ac:dyDescent="0.2">
      <c r="M13926" s="2"/>
    </row>
    <row r="13927" spans="6:22" x14ac:dyDescent="0.2">
      <c r="M13927" s="2"/>
    </row>
    <row r="13928" spans="6:22" x14ac:dyDescent="0.2">
      <c r="M13928" s="2"/>
    </row>
    <row r="13929" spans="6:22" x14ac:dyDescent="0.2">
      <c r="F13929"/>
      <c r="M13929" s="2"/>
      <c r="N13929"/>
      <c r="O13929"/>
      <c r="U13929"/>
      <c r="V13929"/>
    </row>
    <row r="13930" spans="6:22" x14ac:dyDescent="0.2">
      <c r="F13930"/>
      <c r="M13930" s="2"/>
      <c r="N13930"/>
      <c r="O13930"/>
      <c r="U13930"/>
      <c r="V13930"/>
    </row>
    <row r="13931" spans="6:22" x14ac:dyDescent="0.2">
      <c r="F13931"/>
      <c r="M13931" s="2"/>
      <c r="N13931"/>
      <c r="O13931"/>
      <c r="U13931"/>
      <c r="V13931"/>
    </row>
    <row r="13932" spans="6:22" x14ac:dyDescent="0.2">
      <c r="F13932"/>
      <c r="M13932" s="2"/>
      <c r="N13932"/>
      <c r="O13932"/>
      <c r="U13932"/>
      <c r="V13932"/>
    </row>
    <row r="13933" spans="6:22" x14ac:dyDescent="0.2">
      <c r="F13933"/>
      <c r="M13933" s="2"/>
      <c r="N13933"/>
      <c r="O13933"/>
      <c r="U13933"/>
      <c r="V13933"/>
    </row>
    <row r="13934" spans="6:22" x14ac:dyDescent="0.2">
      <c r="F13934"/>
      <c r="M13934" s="2"/>
      <c r="N13934"/>
      <c r="O13934"/>
      <c r="U13934"/>
      <c r="V13934"/>
    </row>
    <row r="13935" spans="6:22" x14ac:dyDescent="0.2">
      <c r="M13935" s="2"/>
    </row>
    <row r="13936" spans="6:22" x14ac:dyDescent="0.2">
      <c r="F13936"/>
      <c r="M13936" s="2"/>
      <c r="N13936"/>
      <c r="O13936"/>
      <c r="U13936"/>
      <c r="V13936"/>
    </row>
    <row r="13937" spans="6:22" x14ac:dyDescent="0.2">
      <c r="F13937"/>
      <c r="M13937" s="2"/>
      <c r="N13937"/>
      <c r="O13937"/>
      <c r="U13937"/>
      <c r="V13937"/>
    </row>
    <row r="13938" spans="6:22" x14ac:dyDescent="0.2">
      <c r="F13938"/>
      <c r="M13938" s="2"/>
      <c r="N13938"/>
      <c r="O13938"/>
      <c r="U13938"/>
      <c r="V13938"/>
    </row>
    <row r="13939" spans="6:22" x14ac:dyDescent="0.2">
      <c r="F13939"/>
      <c r="M13939" s="2"/>
      <c r="N13939"/>
      <c r="O13939"/>
      <c r="U13939"/>
      <c r="V13939"/>
    </row>
    <row r="13940" spans="6:22" x14ac:dyDescent="0.2">
      <c r="M13940" s="2"/>
    </row>
    <row r="13941" spans="6:22" x14ac:dyDescent="0.2">
      <c r="F13941"/>
      <c r="M13941" s="2"/>
      <c r="N13941"/>
      <c r="O13941"/>
      <c r="U13941"/>
      <c r="V13941"/>
    </row>
    <row r="13942" spans="6:22" x14ac:dyDescent="0.2">
      <c r="M13942" s="2"/>
    </row>
    <row r="13943" spans="6:22" x14ac:dyDescent="0.2">
      <c r="M13943" s="2"/>
    </row>
    <row r="13944" spans="6:22" x14ac:dyDescent="0.2">
      <c r="F13944"/>
      <c r="M13944" s="2"/>
      <c r="N13944"/>
      <c r="O13944"/>
      <c r="U13944"/>
      <c r="V13944"/>
    </row>
    <row r="13945" spans="6:22" x14ac:dyDescent="0.2">
      <c r="F13945"/>
      <c r="M13945" s="2"/>
      <c r="N13945"/>
      <c r="O13945"/>
      <c r="U13945"/>
      <c r="V13945"/>
    </row>
    <row r="13946" spans="6:22" x14ac:dyDescent="0.2">
      <c r="F13946"/>
      <c r="M13946" s="2"/>
      <c r="N13946"/>
      <c r="O13946"/>
      <c r="U13946"/>
      <c r="V13946"/>
    </row>
    <row r="13947" spans="6:22" x14ac:dyDescent="0.2">
      <c r="M13947" s="2"/>
    </row>
    <row r="13948" spans="6:22" x14ac:dyDescent="0.2">
      <c r="F13948"/>
      <c r="M13948" s="2"/>
      <c r="N13948"/>
      <c r="O13948"/>
      <c r="U13948"/>
      <c r="V13948"/>
    </row>
    <row r="13949" spans="6:22" x14ac:dyDescent="0.2">
      <c r="F13949"/>
      <c r="M13949" s="2"/>
      <c r="N13949"/>
      <c r="O13949"/>
      <c r="U13949"/>
      <c r="V13949"/>
    </row>
    <row r="13950" spans="6:22" x14ac:dyDescent="0.2">
      <c r="F13950"/>
      <c r="M13950" s="2"/>
      <c r="N13950"/>
      <c r="O13950"/>
      <c r="U13950"/>
      <c r="V13950"/>
    </row>
    <row r="13951" spans="6:22" x14ac:dyDescent="0.2">
      <c r="F13951"/>
      <c r="M13951" s="2"/>
      <c r="N13951"/>
      <c r="O13951"/>
      <c r="U13951"/>
      <c r="V13951"/>
    </row>
    <row r="13952" spans="6:22" x14ac:dyDescent="0.2">
      <c r="M13952" s="2"/>
    </row>
    <row r="13953" spans="6:22" x14ac:dyDescent="0.2">
      <c r="F13953"/>
      <c r="M13953" s="2"/>
      <c r="N13953"/>
      <c r="O13953"/>
      <c r="U13953"/>
      <c r="V13953"/>
    </row>
    <row r="13954" spans="6:22" x14ac:dyDescent="0.2">
      <c r="M13954" s="2"/>
    </row>
    <row r="13955" spans="6:22" x14ac:dyDescent="0.2">
      <c r="M13955" s="2"/>
    </row>
    <row r="13956" spans="6:22" x14ac:dyDescent="0.2">
      <c r="F13956"/>
      <c r="M13956" s="2"/>
      <c r="N13956"/>
      <c r="O13956"/>
      <c r="U13956"/>
      <c r="V13956"/>
    </row>
    <row r="13957" spans="6:22" x14ac:dyDescent="0.2">
      <c r="M13957" s="2"/>
    </row>
    <row r="13958" spans="6:22" x14ac:dyDescent="0.2">
      <c r="M13958" s="2"/>
    </row>
    <row r="13959" spans="6:22" x14ac:dyDescent="0.2">
      <c r="M13959" s="2"/>
    </row>
    <row r="13960" spans="6:22" x14ac:dyDescent="0.2">
      <c r="M13960" s="2"/>
    </row>
    <row r="13961" spans="6:22" x14ac:dyDescent="0.2">
      <c r="M13961" s="2"/>
    </row>
    <row r="13962" spans="6:22" x14ac:dyDescent="0.2">
      <c r="F13962"/>
      <c r="M13962" s="2"/>
      <c r="N13962"/>
      <c r="O13962"/>
      <c r="U13962"/>
      <c r="V13962"/>
    </row>
    <row r="13963" spans="6:22" x14ac:dyDescent="0.2">
      <c r="M13963" s="2"/>
    </row>
    <row r="13964" spans="6:22" x14ac:dyDescent="0.2">
      <c r="M13964" s="2"/>
    </row>
    <row r="13965" spans="6:22" x14ac:dyDescent="0.2">
      <c r="M13965" s="2"/>
    </row>
    <row r="13966" spans="6:22" x14ac:dyDescent="0.2">
      <c r="F13966"/>
      <c r="M13966" s="2"/>
      <c r="N13966"/>
      <c r="O13966"/>
      <c r="U13966"/>
      <c r="V13966"/>
    </row>
    <row r="13967" spans="6:22" x14ac:dyDescent="0.2">
      <c r="M13967" s="2"/>
    </row>
    <row r="13968" spans="6:22" x14ac:dyDescent="0.2">
      <c r="M13968" s="2"/>
    </row>
    <row r="13969" spans="6:22" x14ac:dyDescent="0.2">
      <c r="M13969" s="2"/>
    </row>
    <row r="13970" spans="6:22" x14ac:dyDescent="0.2">
      <c r="M13970" s="2"/>
    </row>
    <row r="13971" spans="6:22" x14ac:dyDescent="0.2">
      <c r="M13971" s="2"/>
    </row>
    <row r="13972" spans="6:22" x14ac:dyDescent="0.2">
      <c r="M13972" s="2"/>
    </row>
    <row r="13973" spans="6:22" x14ac:dyDescent="0.2">
      <c r="F13973"/>
      <c r="M13973" s="2"/>
      <c r="N13973"/>
      <c r="O13973"/>
      <c r="U13973"/>
      <c r="V13973"/>
    </row>
    <row r="13974" spans="6:22" x14ac:dyDescent="0.2">
      <c r="M13974" s="2"/>
    </row>
    <row r="13975" spans="6:22" x14ac:dyDescent="0.2">
      <c r="M13975" s="2"/>
    </row>
    <row r="13976" spans="6:22" x14ac:dyDescent="0.2">
      <c r="M13976" s="2"/>
    </row>
    <row r="13977" spans="6:22" x14ac:dyDescent="0.2">
      <c r="F13977"/>
      <c r="M13977" s="2"/>
      <c r="N13977"/>
      <c r="O13977"/>
      <c r="U13977"/>
      <c r="V13977"/>
    </row>
    <row r="13978" spans="6:22" x14ac:dyDescent="0.2">
      <c r="M13978" s="2"/>
    </row>
    <row r="13979" spans="6:22" x14ac:dyDescent="0.2">
      <c r="M13979" s="2"/>
    </row>
    <row r="13980" spans="6:22" x14ac:dyDescent="0.2">
      <c r="M13980" s="2"/>
    </row>
    <row r="13981" spans="6:22" x14ac:dyDescent="0.2">
      <c r="M13981" s="2"/>
    </row>
    <row r="13982" spans="6:22" x14ac:dyDescent="0.2">
      <c r="M13982" s="2"/>
    </row>
    <row r="13983" spans="6:22" x14ac:dyDescent="0.2">
      <c r="M13983" s="2"/>
    </row>
    <row r="13984" spans="6:22" x14ac:dyDescent="0.2">
      <c r="M13984" s="2"/>
    </row>
    <row r="13985" spans="6:22" x14ac:dyDescent="0.2">
      <c r="M13985" s="2"/>
    </row>
    <row r="13986" spans="6:22" x14ac:dyDescent="0.2">
      <c r="M13986" s="2"/>
    </row>
    <row r="13987" spans="6:22" x14ac:dyDescent="0.2">
      <c r="M13987" s="2"/>
    </row>
    <row r="13988" spans="6:22" x14ac:dyDescent="0.2">
      <c r="M13988" s="2"/>
    </row>
    <row r="13989" spans="6:22" x14ac:dyDescent="0.2">
      <c r="F13989"/>
      <c r="M13989" s="2"/>
      <c r="N13989"/>
      <c r="O13989"/>
      <c r="U13989"/>
      <c r="V13989"/>
    </row>
    <row r="13990" spans="6:22" x14ac:dyDescent="0.2">
      <c r="F13990"/>
      <c r="M13990" s="2"/>
      <c r="N13990"/>
      <c r="O13990"/>
      <c r="U13990"/>
      <c r="V13990"/>
    </row>
    <row r="13991" spans="6:22" x14ac:dyDescent="0.2">
      <c r="F13991"/>
      <c r="M13991" s="2"/>
      <c r="N13991"/>
      <c r="O13991"/>
      <c r="U13991"/>
      <c r="V13991"/>
    </row>
    <row r="13992" spans="6:22" x14ac:dyDescent="0.2">
      <c r="F13992"/>
      <c r="M13992" s="2"/>
      <c r="N13992"/>
      <c r="O13992"/>
      <c r="U13992"/>
      <c r="V13992"/>
    </row>
    <row r="13993" spans="6:22" x14ac:dyDescent="0.2">
      <c r="F13993"/>
      <c r="M13993" s="2"/>
      <c r="N13993"/>
      <c r="O13993"/>
      <c r="U13993"/>
      <c r="V13993"/>
    </row>
    <row r="13994" spans="6:22" x14ac:dyDescent="0.2">
      <c r="M13994" s="2"/>
    </row>
    <row r="13995" spans="6:22" x14ac:dyDescent="0.2">
      <c r="M13995" s="2"/>
    </row>
    <row r="13996" spans="6:22" x14ac:dyDescent="0.2">
      <c r="M13996" s="2"/>
    </row>
    <row r="13997" spans="6:22" x14ac:dyDescent="0.2">
      <c r="M13997" s="2"/>
    </row>
    <row r="13998" spans="6:22" x14ac:dyDescent="0.2">
      <c r="M13998" s="2"/>
    </row>
    <row r="13999" spans="6:22" x14ac:dyDescent="0.2">
      <c r="M13999" s="2"/>
    </row>
    <row r="14000" spans="6:22" x14ac:dyDescent="0.2">
      <c r="M14000" s="2"/>
    </row>
    <row r="14001" spans="6:22" x14ac:dyDescent="0.2">
      <c r="M14001" s="2"/>
    </row>
    <row r="14002" spans="6:22" x14ac:dyDescent="0.2">
      <c r="M14002" s="2"/>
    </row>
    <row r="14003" spans="6:22" x14ac:dyDescent="0.2">
      <c r="M14003" s="2"/>
    </row>
    <row r="14004" spans="6:22" x14ac:dyDescent="0.2">
      <c r="M14004" s="2"/>
    </row>
    <row r="14005" spans="6:22" x14ac:dyDescent="0.2">
      <c r="M14005" s="2"/>
    </row>
    <row r="14006" spans="6:22" x14ac:dyDescent="0.2">
      <c r="F14006"/>
      <c r="M14006" s="2"/>
      <c r="N14006"/>
      <c r="O14006"/>
      <c r="U14006"/>
      <c r="V14006"/>
    </row>
    <row r="14007" spans="6:22" x14ac:dyDescent="0.2">
      <c r="F14007"/>
      <c r="M14007" s="2"/>
      <c r="N14007"/>
      <c r="O14007"/>
      <c r="U14007"/>
      <c r="V14007"/>
    </row>
    <row r="14008" spans="6:22" x14ac:dyDescent="0.2">
      <c r="F14008"/>
      <c r="M14008" s="2"/>
      <c r="N14008"/>
      <c r="O14008"/>
      <c r="U14008"/>
      <c r="V14008"/>
    </row>
    <row r="14009" spans="6:22" x14ac:dyDescent="0.2">
      <c r="F14009"/>
      <c r="M14009" s="2"/>
      <c r="N14009"/>
      <c r="O14009"/>
      <c r="U14009"/>
      <c r="V14009"/>
    </row>
    <row r="14010" spans="6:22" x14ac:dyDescent="0.2">
      <c r="F14010"/>
      <c r="M14010" s="2"/>
      <c r="N14010"/>
      <c r="O14010"/>
      <c r="U14010"/>
      <c r="V14010"/>
    </row>
    <row r="14011" spans="6:22" x14ac:dyDescent="0.2">
      <c r="F14011"/>
      <c r="M14011" s="2"/>
      <c r="N14011"/>
      <c r="O14011"/>
      <c r="U14011"/>
      <c r="V14011"/>
    </row>
    <row r="14012" spans="6:22" x14ac:dyDescent="0.2">
      <c r="F14012"/>
      <c r="M14012" s="2"/>
      <c r="N14012"/>
      <c r="O14012"/>
      <c r="U14012"/>
      <c r="V14012"/>
    </row>
    <row r="14013" spans="6:22" x14ac:dyDescent="0.2">
      <c r="F14013"/>
      <c r="M14013" s="2"/>
      <c r="N14013"/>
      <c r="O14013"/>
      <c r="U14013"/>
      <c r="V14013"/>
    </row>
    <row r="14014" spans="6:22" x14ac:dyDescent="0.2">
      <c r="M14014" s="2"/>
    </row>
    <row r="14015" spans="6:22" x14ac:dyDescent="0.2">
      <c r="M14015" s="2"/>
    </row>
    <row r="14016" spans="6:22" x14ac:dyDescent="0.2">
      <c r="M14016" s="2"/>
    </row>
    <row r="14017" spans="6:22" x14ac:dyDescent="0.2">
      <c r="M14017" s="2"/>
    </row>
    <row r="14018" spans="6:22" x14ac:dyDescent="0.2">
      <c r="M14018" s="2"/>
    </row>
    <row r="14019" spans="6:22" x14ac:dyDescent="0.2">
      <c r="M14019" s="2"/>
    </row>
    <row r="14020" spans="6:22" x14ac:dyDescent="0.2">
      <c r="M14020" s="2"/>
    </row>
    <row r="14021" spans="6:22" x14ac:dyDescent="0.2">
      <c r="M14021" s="2"/>
    </row>
    <row r="14022" spans="6:22" x14ac:dyDescent="0.2">
      <c r="M14022" s="2"/>
    </row>
    <row r="14023" spans="6:22" x14ac:dyDescent="0.2">
      <c r="M14023" s="2"/>
    </row>
    <row r="14024" spans="6:22" x14ac:dyDescent="0.2">
      <c r="M14024" s="2"/>
    </row>
    <row r="14025" spans="6:22" x14ac:dyDescent="0.2">
      <c r="M14025" s="2"/>
    </row>
    <row r="14026" spans="6:22" x14ac:dyDescent="0.2">
      <c r="M14026" s="2"/>
    </row>
    <row r="14027" spans="6:22" x14ac:dyDescent="0.2">
      <c r="M14027" s="2"/>
    </row>
    <row r="14028" spans="6:22" x14ac:dyDescent="0.2">
      <c r="M14028" s="2"/>
    </row>
    <row r="14029" spans="6:22" x14ac:dyDescent="0.2">
      <c r="M14029" s="2"/>
    </row>
    <row r="14030" spans="6:22" x14ac:dyDescent="0.2">
      <c r="F14030"/>
      <c r="M14030" s="2"/>
      <c r="N14030"/>
      <c r="O14030"/>
      <c r="U14030"/>
      <c r="V14030"/>
    </row>
    <row r="14031" spans="6:22" x14ac:dyDescent="0.2">
      <c r="F14031"/>
      <c r="M14031" s="2"/>
      <c r="N14031"/>
      <c r="O14031"/>
      <c r="U14031"/>
      <c r="V14031"/>
    </row>
    <row r="14032" spans="6:22" x14ac:dyDescent="0.2">
      <c r="F14032"/>
      <c r="M14032" s="2"/>
      <c r="N14032"/>
      <c r="O14032"/>
      <c r="U14032"/>
      <c r="V14032"/>
    </row>
    <row r="14033" spans="6:22" x14ac:dyDescent="0.2">
      <c r="F14033"/>
      <c r="M14033" s="2"/>
      <c r="N14033"/>
      <c r="O14033"/>
      <c r="U14033"/>
      <c r="V14033"/>
    </row>
    <row r="14034" spans="6:22" x14ac:dyDescent="0.2">
      <c r="F14034"/>
      <c r="M14034" s="2"/>
      <c r="N14034"/>
      <c r="O14034"/>
      <c r="U14034"/>
      <c r="V14034"/>
    </row>
    <row r="14035" spans="6:22" x14ac:dyDescent="0.2">
      <c r="F14035"/>
      <c r="M14035" s="2"/>
      <c r="N14035"/>
      <c r="O14035"/>
      <c r="U14035"/>
      <c r="V14035"/>
    </row>
    <row r="14036" spans="6:22" x14ac:dyDescent="0.2">
      <c r="F14036"/>
      <c r="M14036" s="2"/>
      <c r="N14036"/>
      <c r="O14036"/>
      <c r="U14036"/>
      <c r="V14036"/>
    </row>
    <row r="14037" spans="6:22" x14ac:dyDescent="0.2">
      <c r="F14037"/>
      <c r="M14037" s="2"/>
      <c r="N14037"/>
      <c r="O14037"/>
      <c r="U14037"/>
      <c r="V14037"/>
    </row>
    <row r="14038" spans="6:22" x14ac:dyDescent="0.2">
      <c r="F14038"/>
      <c r="M14038" s="2"/>
      <c r="N14038"/>
      <c r="O14038"/>
      <c r="U14038"/>
      <c r="V14038"/>
    </row>
    <row r="14039" spans="6:22" x14ac:dyDescent="0.2">
      <c r="F14039"/>
      <c r="M14039" s="2"/>
      <c r="N14039"/>
      <c r="O14039"/>
      <c r="U14039"/>
      <c r="V14039"/>
    </row>
    <row r="14040" spans="6:22" x14ac:dyDescent="0.2">
      <c r="M14040" s="2"/>
    </row>
    <row r="14041" spans="6:22" x14ac:dyDescent="0.2">
      <c r="F14041"/>
      <c r="M14041" s="2"/>
      <c r="N14041"/>
      <c r="O14041"/>
      <c r="U14041"/>
      <c r="V14041"/>
    </row>
    <row r="14042" spans="6:22" x14ac:dyDescent="0.2">
      <c r="F14042"/>
      <c r="M14042" s="2"/>
      <c r="N14042"/>
      <c r="O14042"/>
      <c r="U14042"/>
      <c r="V14042"/>
    </row>
    <row r="14043" spans="6:22" x14ac:dyDescent="0.2">
      <c r="F14043"/>
      <c r="M14043" s="2"/>
      <c r="N14043"/>
      <c r="O14043"/>
      <c r="U14043"/>
      <c r="V14043"/>
    </row>
    <row r="14044" spans="6:22" x14ac:dyDescent="0.2">
      <c r="F14044"/>
      <c r="M14044" s="2"/>
      <c r="N14044"/>
      <c r="O14044"/>
      <c r="U14044"/>
      <c r="V14044"/>
    </row>
    <row r="14045" spans="6:22" x14ac:dyDescent="0.2">
      <c r="F14045"/>
      <c r="M14045" s="2"/>
      <c r="N14045"/>
      <c r="O14045"/>
      <c r="U14045"/>
      <c r="V14045"/>
    </row>
    <row r="14046" spans="6:22" x14ac:dyDescent="0.2">
      <c r="F14046"/>
      <c r="M14046" s="2"/>
      <c r="N14046"/>
      <c r="O14046"/>
      <c r="U14046"/>
      <c r="V14046"/>
    </row>
    <row r="14047" spans="6:22" x14ac:dyDescent="0.2">
      <c r="F14047"/>
      <c r="M14047" s="2"/>
      <c r="N14047"/>
      <c r="O14047"/>
      <c r="U14047"/>
      <c r="V14047"/>
    </row>
    <row r="14048" spans="6:22" x14ac:dyDescent="0.2">
      <c r="F14048"/>
      <c r="M14048" s="2"/>
      <c r="N14048"/>
      <c r="O14048"/>
      <c r="U14048"/>
      <c r="V14048"/>
    </row>
    <row r="14049" spans="6:22" x14ac:dyDescent="0.2">
      <c r="F14049"/>
      <c r="M14049" s="2"/>
      <c r="N14049"/>
      <c r="O14049"/>
      <c r="U14049"/>
      <c r="V14049"/>
    </row>
    <row r="14050" spans="6:22" x14ac:dyDescent="0.2">
      <c r="F14050"/>
      <c r="M14050" s="2"/>
      <c r="N14050"/>
      <c r="O14050"/>
      <c r="U14050"/>
      <c r="V14050"/>
    </row>
    <row r="14051" spans="6:22" x14ac:dyDescent="0.2">
      <c r="F14051"/>
      <c r="M14051" s="2"/>
      <c r="N14051"/>
      <c r="O14051"/>
      <c r="U14051"/>
      <c r="V14051"/>
    </row>
    <row r="14052" spans="6:22" x14ac:dyDescent="0.2">
      <c r="M14052" s="2"/>
    </row>
    <row r="14053" spans="6:22" x14ac:dyDescent="0.2">
      <c r="M14053" s="2"/>
    </row>
    <row r="14054" spans="6:22" x14ac:dyDescent="0.2">
      <c r="M14054" s="2"/>
    </row>
    <row r="14055" spans="6:22" x14ac:dyDescent="0.2">
      <c r="M14055" s="2"/>
    </row>
    <row r="14056" spans="6:22" x14ac:dyDescent="0.2">
      <c r="M14056" s="2"/>
    </row>
    <row r="14057" spans="6:22" x14ac:dyDescent="0.2">
      <c r="M14057" s="2"/>
    </row>
    <row r="14058" spans="6:22" x14ac:dyDescent="0.2">
      <c r="M14058" s="2"/>
    </row>
    <row r="14059" spans="6:22" x14ac:dyDescent="0.2">
      <c r="M14059" s="2"/>
    </row>
    <row r="14060" spans="6:22" x14ac:dyDescent="0.2">
      <c r="M14060" s="2"/>
    </row>
    <row r="14061" spans="6:22" x14ac:dyDescent="0.2">
      <c r="M14061" s="2"/>
    </row>
    <row r="14062" spans="6:22" x14ac:dyDescent="0.2">
      <c r="F14062"/>
      <c r="M14062" s="2"/>
      <c r="N14062"/>
      <c r="O14062"/>
      <c r="U14062"/>
      <c r="V14062"/>
    </row>
    <row r="14063" spans="6:22" x14ac:dyDescent="0.2">
      <c r="F14063"/>
      <c r="M14063" s="2"/>
      <c r="N14063"/>
      <c r="O14063"/>
      <c r="U14063"/>
      <c r="V14063"/>
    </row>
    <row r="14064" spans="6:22" x14ac:dyDescent="0.2">
      <c r="F14064"/>
      <c r="M14064" s="2"/>
      <c r="N14064"/>
      <c r="O14064"/>
      <c r="U14064"/>
      <c r="V14064"/>
    </row>
    <row r="14065" spans="6:22" x14ac:dyDescent="0.2">
      <c r="F14065"/>
      <c r="M14065" s="2"/>
      <c r="N14065"/>
      <c r="O14065"/>
      <c r="U14065"/>
      <c r="V14065"/>
    </row>
    <row r="14066" spans="6:22" x14ac:dyDescent="0.2">
      <c r="F14066"/>
      <c r="M14066" s="2"/>
      <c r="N14066"/>
      <c r="O14066"/>
      <c r="U14066"/>
      <c r="V14066"/>
    </row>
    <row r="14067" spans="6:22" x14ac:dyDescent="0.2">
      <c r="F14067"/>
      <c r="M14067" s="2"/>
      <c r="N14067"/>
      <c r="O14067"/>
      <c r="U14067"/>
      <c r="V14067"/>
    </row>
    <row r="14068" spans="6:22" x14ac:dyDescent="0.2">
      <c r="F14068"/>
      <c r="M14068" s="2"/>
      <c r="N14068"/>
      <c r="O14068"/>
      <c r="U14068"/>
      <c r="V14068"/>
    </row>
    <row r="14069" spans="6:22" x14ac:dyDescent="0.2">
      <c r="F14069"/>
      <c r="M14069" s="2"/>
      <c r="N14069"/>
      <c r="O14069"/>
      <c r="U14069"/>
      <c r="V14069"/>
    </row>
    <row r="14070" spans="6:22" x14ac:dyDescent="0.2">
      <c r="F14070"/>
      <c r="M14070" s="2"/>
      <c r="N14070"/>
      <c r="O14070"/>
      <c r="U14070"/>
      <c r="V14070"/>
    </row>
    <row r="14071" spans="6:22" x14ac:dyDescent="0.2">
      <c r="F14071"/>
      <c r="M14071" s="2"/>
      <c r="N14071"/>
      <c r="O14071"/>
      <c r="U14071"/>
      <c r="V14071"/>
    </row>
    <row r="14072" spans="6:22" x14ac:dyDescent="0.2">
      <c r="F14072"/>
      <c r="M14072" s="2"/>
      <c r="N14072"/>
      <c r="O14072"/>
      <c r="U14072"/>
      <c r="V14072"/>
    </row>
    <row r="14073" spans="6:22" x14ac:dyDescent="0.2">
      <c r="F14073"/>
      <c r="M14073" s="2"/>
      <c r="N14073"/>
      <c r="O14073"/>
      <c r="U14073"/>
      <c r="V14073"/>
    </row>
    <row r="14074" spans="6:22" x14ac:dyDescent="0.2">
      <c r="F14074"/>
      <c r="M14074" s="2"/>
      <c r="N14074"/>
      <c r="O14074"/>
      <c r="U14074"/>
      <c r="V14074"/>
    </row>
    <row r="14075" spans="6:22" x14ac:dyDescent="0.2">
      <c r="M14075" s="2"/>
    </row>
    <row r="14076" spans="6:22" x14ac:dyDescent="0.2">
      <c r="F14076"/>
      <c r="M14076" s="2"/>
      <c r="N14076"/>
      <c r="O14076"/>
      <c r="U14076"/>
      <c r="V14076"/>
    </row>
    <row r="14077" spans="6:22" x14ac:dyDescent="0.2">
      <c r="F14077"/>
      <c r="M14077" s="2"/>
      <c r="N14077"/>
      <c r="O14077"/>
      <c r="U14077"/>
      <c r="V14077"/>
    </row>
    <row r="14078" spans="6:22" x14ac:dyDescent="0.2">
      <c r="F14078"/>
      <c r="M14078" s="2"/>
      <c r="N14078"/>
      <c r="O14078"/>
      <c r="U14078"/>
      <c r="V14078"/>
    </row>
    <row r="14079" spans="6:22" x14ac:dyDescent="0.2">
      <c r="F14079"/>
      <c r="M14079" s="2"/>
      <c r="N14079"/>
      <c r="O14079"/>
      <c r="U14079"/>
      <c r="V14079"/>
    </row>
    <row r="14080" spans="6:22" x14ac:dyDescent="0.2">
      <c r="F14080"/>
      <c r="M14080" s="2"/>
      <c r="N14080"/>
      <c r="O14080"/>
      <c r="U14080"/>
      <c r="V14080"/>
    </row>
    <row r="14081" spans="6:22" x14ac:dyDescent="0.2">
      <c r="F14081"/>
      <c r="M14081" s="2"/>
      <c r="N14081"/>
      <c r="O14081"/>
      <c r="U14081"/>
      <c r="V14081"/>
    </row>
    <row r="14082" spans="6:22" x14ac:dyDescent="0.2">
      <c r="F14082"/>
      <c r="M14082" s="2"/>
      <c r="N14082"/>
      <c r="O14082"/>
      <c r="U14082"/>
      <c r="V14082"/>
    </row>
    <row r="14083" spans="6:22" x14ac:dyDescent="0.2">
      <c r="F14083"/>
      <c r="M14083" s="2"/>
      <c r="N14083"/>
      <c r="O14083"/>
      <c r="U14083"/>
      <c r="V14083"/>
    </row>
    <row r="14084" spans="6:22" x14ac:dyDescent="0.2">
      <c r="F14084"/>
      <c r="M14084" s="2"/>
      <c r="N14084"/>
      <c r="O14084"/>
      <c r="U14084"/>
      <c r="V14084"/>
    </row>
    <row r="14085" spans="6:22" x14ac:dyDescent="0.2">
      <c r="F14085"/>
      <c r="M14085" s="2"/>
      <c r="N14085"/>
      <c r="O14085"/>
      <c r="U14085"/>
      <c r="V14085"/>
    </row>
    <row r="14086" spans="6:22" x14ac:dyDescent="0.2">
      <c r="F14086"/>
      <c r="M14086" s="2"/>
      <c r="N14086"/>
      <c r="O14086"/>
      <c r="U14086"/>
      <c r="V14086"/>
    </row>
    <row r="14087" spans="6:22" x14ac:dyDescent="0.2">
      <c r="F14087"/>
      <c r="M14087" s="2"/>
      <c r="N14087"/>
      <c r="O14087"/>
      <c r="U14087"/>
      <c r="V14087"/>
    </row>
    <row r="14088" spans="6:22" x14ac:dyDescent="0.2">
      <c r="M14088" s="2"/>
    </row>
    <row r="14089" spans="6:22" x14ac:dyDescent="0.2">
      <c r="M14089" s="2"/>
    </row>
    <row r="14090" spans="6:22" x14ac:dyDescent="0.2">
      <c r="M14090" s="2"/>
    </row>
    <row r="14091" spans="6:22" x14ac:dyDescent="0.2">
      <c r="M14091" s="2"/>
    </row>
    <row r="14092" spans="6:22" x14ac:dyDescent="0.2">
      <c r="M14092" s="2"/>
    </row>
    <row r="14093" spans="6:22" x14ac:dyDescent="0.2">
      <c r="M14093" s="2"/>
    </row>
    <row r="14094" spans="6:22" x14ac:dyDescent="0.2">
      <c r="M14094" s="2"/>
    </row>
    <row r="14095" spans="6:22" x14ac:dyDescent="0.2">
      <c r="F14095"/>
      <c r="M14095" s="2"/>
      <c r="N14095"/>
      <c r="O14095"/>
      <c r="U14095"/>
      <c r="V14095"/>
    </row>
    <row r="14096" spans="6:22" x14ac:dyDescent="0.2">
      <c r="F14096"/>
      <c r="M14096" s="2"/>
      <c r="N14096"/>
      <c r="O14096"/>
      <c r="U14096"/>
      <c r="V14096"/>
    </row>
    <row r="14097" spans="6:22" x14ac:dyDescent="0.2">
      <c r="F14097"/>
      <c r="M14097" s="2"/>
      <c r="N14097"/>
      <c r="O14097"/>
      <c r="U14097"/>
      <c r="V14097"/>
    </row>
    <row r="14098" spans="6:22" x14ac:dyDescent="0.2">
      <c r="F14098"/>
      <c r="M14098" s="2"/>
      <c r="N14098"/>
      <c r="O14098"/>
      <c r="U14098"/>
      <c r="V14098"/>
    </row>
    <row r="14099" spans="6:22" x14ac:dyDescent="0.2">
      <c r="F14099"/>
      <c r="M14099" s="2"/>
      <c r="N14099"/>
      <c r="O14099"/>
      <c r="U14099"/>
      <c r="V14099"/>
    </row>
    <row r="14100" spans="6:22" x14ac:dyDescent="0.2">
      <c r="F14100"/>
      <c r="M14100" s="2"/>
      <c r="N14100"/>
      <c r="O14100"/>
      <c r="U14100"/>
      <c r="V14100"/>
    </row>
    <row r="14101" spans="6:22" x14ac:dyDescent="0.2">
      <c r="F14101"/>
      <c r="M14101" s="2"/>
      <c r="N14101"/>
      <c r="O14101"/>
      <c r="U14101"/>
      <c r="V14101"/>
    </row>
    <row r="14102" spans="6:22" x14ac:dyDescent="0.2">
      <c r="F14102"/>
      <c r="M14102" s="2"/>
      <c r="N14102"/>
      <c r="O14102"/>
      <c r="U14102"/>
      <c r="V14102"/>
    </row>
    <row r="14103" spans="6:22" x14ac:dyDescent="0.2">
      <c r="F14103"/>
      <c r="M14103" s="2"/>
      <c r="N14103"/>
      <c r="O14103"/>
      <c r="U14103"/>
      <c r="V14103"/>
    </row>
    <row r="14104" spans="6:22" x14ac:dyDescent="0.2">
      <c r="F14104"/>
      <c r="M14104" s="2"/>
      <c r="N14104"/>
      <c r="O14104"/>
      <c r="U14104"/>
      <c r="V14104"/>
    </row>
    <row r="14105" spans="6:22" x14ac:dyDescent="0.2">
      <c r="F14105"/>
      <c r="M14105" s="2"/>
      <c r="N14105"/>
      <c r="O14105"/>
      <c r="U14105"/>
      <c r="V14105"/>
    </row>
    <row r="14106" spans="6:22" x14ac:dyDescent="0.2">
      <c r="F14106"/>
      <c r="M14106" s="2"/>
      <c r="N14106"/>
      <c r="O14106"/>
      <c r="U14106"/>
      <c r="V14106"/>
    </row>
    <row r="14107" spans="6:22" x14ac:dyDescent="0.2">
      <c r="F14107"/>
      <c r="M14107" s="2"/>
      <c r="N14107"/>
      <c r="O14107"/>
      <c r="U14107"/>
      <c r="V14107"/>
    </row>
    <row r="14108" spans="6:22" x14ac:dyDescent="0.2">
      <c r="F14108"/>
      <c r="M14108" s="2"/>
      <c r="N14108"/>
      <c r="O14108"/>
      <c r="U14108"/>
      <c r="V14108"/>
    </row>
    <row r="14109" spans="6:22" x14ac:dyDescent="0.2">
      <c r="M14109" s="2"/>
    </row>
    <row r="14110" spans="6:22" x14ac:dyDescent="0.2">
      <c r="F14110"/>
      <c r="M14110" s="2"/>
      <c r="N14110"/>
      <c r="O14110"/>
      <c r="U14110"/>
      <c r="V14110"/>
    </row>
    <row r="14111" spans="6:22" x14ac:dyDescent="0.2">
      <c r="F14111"/>
      <c r="M14111" s="2"/>
      <c r="N14111"/>
      <c r="O14111"/>
      <c r="U14111"/>
      <c r="V14111"/>
    </row>
    <row r="14112" spans="6:22" x14ac:dyDescent="0.2">
      <c r="F14112"/>
      <c r="M14112" s="2"/>
      <c r="N14112"/>
      <c r="O14112"/>
      <c r="U14112"/>
      <c r="V14112"/>
    </row>
    <row r="14113" spans="6:22" x14ac:dyDescent="0.2">
      <c r="F14113"/>
      <c r="M14113" s="2"/>
      <c r="N14113"/>
      <c r="O14113"/>
      <c r="U14113"/>
      <c r="V14113"/>
    </row>
    <row r="14114" spans="6:22" x14ac:dyDescent="0.2">
      <c r="F14114"/>
      <c r="M14114" s="2"/>
      <c r="N14114"/>
      <c r="O14114"/>
      <c r="U14114"/>
      <c r="V14114"/>
    </row>
    <row r="14115" spans="6:22" x14ac:dyDescent="0.2">
      <c r="F14115"/>
      <c r="M14115" s="2"/>
      <c r="N14115"/>
      <c r="O14115"/>
      <c r="U14115"/>
      <c r="V14115"/>
    </row>
    <row r="14116" spans="6:22" x14ac:dyDescent="0.2">
      <c r="F14116"/>
      <c r="M14116" s="2"/>
      <c r="N14116"/>
      <c r="O14116"/>
      <c r="U14116"/>
      <c r="V14116"/>
    </row>
    <row r="14117" spans="6:22" x14ac:dyDescent="0.2">
      <c r="F14117"/>
      <c r="M14117" s="2"/>
      <c r="N14117"/>
      <c r="O14117"/>
      <c r="U14117"/>
      <c r="V14117"/>
    </row>
    <row r="14118" spans="6:22" x14ac:dyDescent="0.2">
      <c r="F14118"/>
      <c r="M14118" s="2"/>
      <c r="N14118"/>
      <c r="O14118"/>
      <c r="U14118"/>
      <c r="V14118"/>
    </row>
    <row r="14119" spans="6:22" x14ac:dyDescent="0.2">
      <c r="F14119"/>
      <c r="M14119" s="2"/>
      <c r="N14119"/>
      <c r="O14119"/>
      <c r="U14119"/>
      <c r="V14119"/>
    </row>
    <row r="14120" spans="6:22" x14ac:dyDescent="0.2">
      <c r="F14120"/>
      <c r="M14120" s="2"/>
      <c r="N14120"/>
      <c r="O14120"/>
      <c r="U14120"/>
      <c r="V14120"/>
    </row>
    <row r="14121" spans="6:22" x14ac:dyDescent="0.2">
      <c r="M14121" s="2"/>
    </row>
    <row r="14122" spans="6:22" x14ac:dyDescent="0.2">
      <c r="M14122" s="2"/>
    </row>
    <row r="14123" spans="6:22" x14ac:dyDescent="0.2">
      <c r="M14123" s="2"/>
    </row>
    <row r="14124" spans="6:22" x14ac:dyDescent="0.2">
      <c r="M14124" s="2"/>
    </row>
    <row r="14125" spans="6:22" x14ac:dyDescent="0.2">
      <c r="M14125" s="2"/>
    </row>
    <row r="14126" spans="6:22" x14ac:dyDescent="0.2">
      <c r="M14126" s="2"/>
    </row>
    <row r="14127" spans="6:22" x14ac:dyDescent="0.2">
      <c r="M14127" s="2"/>
    </row>
    <row r="14128" spans="6:22" x14ac:dyDescent="0.2">
      <c r="M14128" s="2"/>
    </row>
    <row r="14129" spans="6:22" x14ac:dyDescent="0.2">
      <c r="M14129" s="2"/>
    </row>
    <row r="14130" spans="6:22" x14ac:dyDescent="0.2">
      <c r="M14130" s="2"/>
    </row>
    <row r="14131" spans="6:22" x14ac:dyDescent="0.2">
      <c r="F14131"/>
      <c r="M14131" s="2"/>
      <c r="N14131"/>
      <c r="O14131"/>
      <c r="U14131"/>
      <c r="V14131"/>
    </row>
    <row r="14132" spans="6:22" x14ac:dyDescent="0.2">
      <c r="F14132"/>
      <c r="M14132" s="2"/>
      <c r="N14132"/>
      <c r="O14132"/>
      <c r="U14132"/>
      <c r="V14132"/>
    </row>
    <row r="14133" spans="6:22" x14ac:dyDescent="0.2">
      <c r="F14133"/>
      <c r="M14133" s="2"/>
      <c r="N14133"/>
      <c r="O14133"/>
      <c r="U14133"/>
      <c r="V14133"/>
    </row>
    <row r="14134" spans="6:22" x14ac:dyDescent="0.2">
      <c r="F14134"/>
      <c r="M14134" s="2"/>
      <c r="N14134"/>
      <c r="O14134"/>
      <c r="U14134"/>
      <c r="V14134"/>
    </row>
    <row r="14135" spans="6:22" x14ac:dyDescent="0.2">
      <c r="F14135"/>
      <c r="M14135" s="2"/>
      <c r="N14135"/>
      <c r="O14135"/>
      <c r="U14135"/>
      <c r="V14135"/>
    </row>
    <row r="14136" spans="6:22" x14ac:dyDescent="0.2">
      <c r="F14136"/>
      <c r="M14136" s="2"/>
      <c r="N14136"/>
      <c r="O14136"/>
      <c r="U14136"/>
      <c r="V14136"/>
    </row>
    <row r="14137" spans="6:22" x14ac:dyDescent="0.2">
      <c r="F14137"/>
      <c r="M14137" s="2"/>
      <c r="N14137"/>
      <c r="O14137"/>
      <c r="U14137"/>
      <c r="V14137"/>
    </row>
    <row r="14138" spans="6:22" x14ac:dyDescent="0.2">
      <c r="M14138" s="2"/>
    </row>
    <row r="14139" spans="6:22" x14ac:dyDescent="0.2">
      <c r="M14139" s="2"/>
    </row>
    <row r="14140" spans="6:22" x14ac:dyDescent="0.2">
      <c r="M14140" s="2"/>
    </row>
    <row r="14141" spans="6:22" x14ac:dyDescent="0.2">
      <c r="M14141" s="2"/>
    </row>
    <row r="14142" spans="6:22" x14ac:dyDescent="0.2">
      <c r="M14142" s="2"/>
    </row>
    <row r="14143" spans="6:22" x14ac:dyDescent="0.2">
      <c r="M14143" s="2"/>
    </row>
    <row r="14144" spans="6:22" x14ac:dyDescent="0.2">
      <c r="M14144" s="2"/>
    </row>
    <row r="14145" spans="6:22" x14ac:dyDescent="0.2">
      <c r="M14145" s="2"/>
    </row>
    <row r="14146" spans="6:22" x14ac:dyDescent="0.2">
      <c r="F14146"/>
      <c r="M14146" s="2"/>
      <c r="N14146"/>
      <c r="O14146"/>
      <c r="U14146"/>
      <c r="V14146"/>
    </row>
    <row r="14147" spans="6:22" x14ac:dyDescent="0.2">
      <c r="M14147" s="2"/>
    </row>
    <row r="14148" spans="6:22" x14ac:dyDescent="0.2">
      <c r="M14148" s="2"/>
    </row>
    <row r="14149" spans="6:22" x14ac:dyDescent="0.2">
      <c r="M14149" s="2"/>
    </row>
    <row r="14150" spans="6:22" x14ac:dyDescent="0.2">
      <c r="M14150" s="2"/>
    </row>
    <row r="14151" spans="6:22" x14ac:dyDescent="0.2">
      <c r="M14151" s="2"/>
    </row>
    <row r="14152" spans="6:22" x14ac:dyDescent="0.2">
      <c r="M14152" s="2"/>
    </row>
    <row r="14153" spans="6:22" x14ac:dyDescent="0.2">
      <c r="M14153" s="2"/>
    </row>
    <row r="14154" spans="6:22" x14ac:dyDescent="0.2">
      <c r="M14154" s="2"/>
    </row>
    <row r="14155" spans="6:22" x14ac:dyDescent="0.2">
      <c r="M14155" s="2"/>
    </row>
    <row r="14156" spans="6:22" x14ac:dyDescent="0.2">
      <c r="M14156" s="2"/>
    </row>
    <row r="14157" spans="6:22" x14ac:dyDescent="0.2">
      <c r="M14157" s="2"/>
    </row>
    <row r="14158" spans="6:22" x14ac:dyDescent="0.2">
      <c r="F14158"/>
      <c r="M14158" s="2"/>
      <c r="N14158"/>
      <c r="O14158"/>
      <c r="U14158"/>
      <c r="V14158"/>
    </row>
    <row r="14159" spans="6:22" x14ac:dyDescent="0.2">
      <c r="F14159"/>
      <c r="M14159" s="2"/>
      <c r="N14159"/>
      <c r="O14159"/>
      <c r="U14159"/>
      <c r="V14159"/>
    </row>
    <row r="14160" spans="6:22" x14ac:dyDescent="0.2">
      <c r="M14160" s="2"/>
    </row>
    <row r="14161" spans="6:22" x14ac:dyDescent="0.2">
      <c r="M14161" s="2"/>
    </row>
    <row r="14162" spans="6:22" x14ac:dyDescent="0.2">
      <c r="M14162" s="2"/>
    </row>
    <row r="14163" spans="6:22" x14ac:dyDescent="0.2">
      <c r="F14163"/>
      <c r="M14163" s="2"/>
      <c r="N14163"/>
      <c r="O14163"/>
      <c r="U14163"/>
      <c r="V14163"/>
    </row>
    <row r="14164" spans="6:22" x14ac:dyDescent="0.2">
      <c r="F14164"/>
      <c r="M14164" s="2"/>
      <c r="N14164"/>
      <c r="O14164"/>
      <c r="U14164"/>
      <c r="V14164"/>
    </row>
    <row r="14165" spans="6:22" x14ac:dyDescent="0.2">
      <c r="F14165"/>
      <c r="M14165" s="2"/>
      <c r="N14165"/>
      <c r="O14165"/>
      <c r="U14165"/>
      <c r="V14165"/>
    </row>
    <row r="14166" spans="6:22" x14ac:dyDescent="0.2">
      <c r="M14166" s="2"/>
    </row>
    <row r="14167" spans="6:22" x14ac:dyDescent="0.2">
      <c r="M14167" s="2"/>
    </row>
    <row r="14168" spans="6:22" x14ac:dyDescent="0.2">
      <c r="M14168" s="2"/>
    </row>
    <row r="14169" spans="6:22" x14ac:dyDescent="0.2">
      <c r="M14169" s="2"/>
    </row>
    <row r="14170" spans="6:22" x14ac:dyDescent="0.2">
      <c r="M14170" s="2"/>
    </row>
    <row r="14171" spans="6:22" x14ac:dyDescent="0.2">
      <c r="M14171" s="2"/>
    </row>
    <row r="14172" spans="6:22" x14ac:dyDescent="0.2">
      <c r="M14172" s="2"/>
    </row>
    <row r="14173" spans="6:22" x14ac:dyDescent="0.2">
      <c r="M14173" s="2"/>
    </row>
    <row r="14174" spans="6:22" x14ac:dyDescent="0.2">
      <c r="F14174"/>
      <c r="M14174" s="2"/>
      <c r="N14174"/>
      <c r="O14174"/>
      <c r="U14174"/>
      <c r="V14174"/>
    </row>
    <row r="14175" spans="6:22" x14ac:dyDescent="0.2">
      <c r="F14175"/>
      <c r="M14175" s="2"/>
      <c r="N14175"/>
      <c r="O14175"/>
      <c r="U14175"/>
      <c r="V14175"/>
    </row>
    <row r="14176" spans="6:22" x14ac:dyDescent="0.2">
      <c r="M14176" s="2"/>
    </row>
    <row r="14177" spans="6:22" x14ac:dyDescent="0.2">
      <c r="M14177" s="2"/>
    </row>
    <row r="14178" spans="6:22" x14ac:dyDescent="0.2">
      <c r="M14178" s="2"/>
    </row>
    <row r="14179" spans="6:22" x14ac:dyDescent="0.2">
      <c r="M14179" s="2"/>
    </row>
    <row r="14180" spans="6:22" x14ac:dyDescent="0.2">
      <c r="M14180" s="2"/>
    </row>
    <row r="14181" spans="6:22" x14ac:dyDescent="0.2">
      <c r="F14181"/>
      <c r="M14181" s="2"/>
      <c r="N14181"/>
      <c r="O14181"/>
      <c r="U14181"/>
      <c r="V14181"/>
    </row>
    <row r="14182" spans="6:22" x14ac:dyDescent="0.2">
      <c r="M14182" s="2"/>
    </row>
    <row r="14183" spans="6:22" x14ac:dyDescent="0.2">
      <c r="M14183" s="2"/>
    </row>
    <row r="14184" spans="6:22" x14ac:dyDescent="0.2">
      <c r="M14184" s="2"/>
    </row>
    <row r="14185" spans="6:22" x14ac:dyDescent="0.2">
      <c r="M14185" s="2"/>
    </row>
    <row r="14186" spans="6:22" x14ac:dyDescent="0.2">
      <c r="F14186"/>
      <c r="M14186" s="2"/>
      <c r="N14186"/>
      <c r="O14186"/>
      <c r="U14186"/>
      <c r="V14186"/>
    </row>
    <row r="14187" spans="6:22" x14ac:dyDescent="0.2">
      <c r="F14187"/>
      <c r="M14187" s="2"/>
      <c r="N14187"/>
      <c r="O14187"/>
      <c r="U14187"/>
      <c r="V14187"/>
    </row>
    <row r="14188" spans="6:22" x14ac:dyDescent="0.2">
      <c r="M14188" s="2"/>
    </row>
    <row r="14189" spans="6:22" x14ac:dyDescent="0.2">
      <c r="M14189" s="2"/>
    </row>
    <row r="14190" spans="6:22" x14ac:dyDescent="0.2">
      <c r="M14190" s="2"/>
    </row>
    <row r="14191" spans="6:22" x14ac:dyDescent="0.2">
      <c r="F14191"/>
      <c r="M14191" s="2"/>
      <c r="N14191"/>
      <c r="O14191"/>
      <c r="U14191"/>
      <c r="V14191"/>
    </row>
    <row r="14192" spans="6:22" x14ac:dyDescent="0.2">
      <c r="F14192"/>
      <c r="M14192" s="2"/>
      <c r="N14192"/>
      <c r="O14192"/>
      <c r="U14192"/>
      <c r="V14192"/>
    </row>
    <row r="14193" spans="6:22" x14ac:dyDescent="0.2">
      <c r="F14193"/>
      <c r="M14193" s="2"/>
      <c r="N14193"/>
      <c r="O14193"/>
      <c r="U14193"/>
      <c r="V14193"/>
    </row>
    <row r="14194" spans="6:22" x14ac:dyDescent="0.2">
      <c r="M14194" s="2"/>
    </row>
    <row r="14195" spans="6:22" x14ac:dyDescent="0.2">
      <c r="M14195" s="2"/>
    </row>
    <row r="14196" spans="6:22" x14ac:dyDescent="0.2">
      <c r="M14196" s="2"/>
    </row>
    <row r="14197" spans="6:22" x14ac:dyDescent="0.2">
      <c r="M14197" s="2"/>
    </row>
    <row r="14198" spans="6:22" x14ac:dyDescent="0.2">
      <c r="M14198" s="2"/>
    </row>
    <row r="14199" spans="6:22" x14ac:dyDescent="0.2">
      <c r="M14199" s="2"/>
    </row>
    <row r="14200" spans="6:22" x14ac:dyDescent="0.2">
      <c r="M14200" s="2"/>
    </row>
    <row r="14201" spans="6:22" x14ac:dyDescent="0.2">
      <c r="M14201" s="2"/>
    </row>
    <row r="14202" spans="6:22" x14ac:dyDescent="0.2">
      <c r="F14202"/>
      <c r="M14202" s="2"/>
      <c r="N14202"/>
      <c r="O14202"/>
      <c r="U14202"/>
      <c r="V14202"/>
    </row>
    <row r="14203" spans="6:22" x14ac:dyDescent="0.2">
      <c r="M14203" s="2"/>
    </row>
    <row r="14204" spans="6:22" x14ac:dyDescent="0.2">
      <c r="M14204" s="2"/>
    </row>
    <row r="14205" spans="6:22" x14ac:dyDescent="0.2">
      <c r="M14205" s="2"/>
    </row>
    <row r="14206" spans="6:22" x14ac:dyDescent="0.2">
      <c r="M14206" s="2"/>
    </row>
    <row r="14207" spans="6:22" x14ac:dyDescent="0.2">
      <c r="M14207" s="2"/>
    </row>
    <row r="14208" spans="6:22" x14ac:dyDescent="0.2">
      <c r="M14208" s="2"/>
    </row>
    <row r="14209" spans="6:22" x14ac:dyDescent="0.2">
      <c r="M14209" s="2"/>
    </row>
    <row r="14210" spans="6:22" x14ac:dyDescent="0.2">
      <c r="M14210" s="2"/>
    </row>
    <row r="14211" spans="6:22" x14ac:dyDescent="0.2">
      <c r="M14211" s="2"/>
    </row>
    <row r="14212" spans="6:22" x14ac:dyDescent="0.2">
      <c r="M14212" s="2"/>
    </row>
    <row r="14213" spans="6:22" x14ac:dyDescent="0.2">
      <c r="M14213" s="2"/>
    </row>
    <row r="14214" spans="6:22" x14ac:dyDescent="0.2">
      <c r="F14214"/>
      <c r="M14214" s="2"/>
      <c r="N14214"/>
      <c r="O14214"/>
      <c r="U14214"/>
      <c r="V14214"/>
    </row>
    <row r="14215" spans="6:22" x14ac:dyDescent="0.2">
      <c r="F14215"/>
      <c r="M14215" s="2"/>
      <c r="N14215"/>
      <c r="O14215"/>
      <c r="U14215"/>
      <c r="V14215"/>
    </row>
    <row r="14216" spans="6:22" x14ac:dyDescent="0.2">
      <c r="M14216" s="2"/>
    </row>
    <row r="14217" spans="6:22" x14ac:dyDescent="0.2">
      <c r="M14217" s="2"/>
    </row>
    <row r="14218" spans="6:22" x14ac:dyDescent="0.2">
      <c r="M14218" s="2"/>
    </row>
    <row r="14219" spans="6:22" x14ac:dyDescent="0.2">
      <c r="F14219"/>
      <c r="M14219" s="2"/>
      <c r="N14219"/>
      <c r="O14219"/>
      <c r="U14219"/>
      <c r="V14219"/>
    </row>
    <row r="14220" spans="6:22" x14ac:dyDescent="0.2">
      <c r="F14220"/>
      <c r="M14220" s="2"/>
      <c r="N14220"/>
      <c r="O14220"/>
      <c r="U14220"/>
      <c r="V14220"/>
    </row>
    <row r="14221" spans="6:22" x14ac:dyDescent="0.2">
      <c r="F14221"/>
      <c r="M14221" s="2"/>
      <c r="N14221"/>
      <c r="O14221"/>
      <c r="U14221"/>
      <c r="V14221"/>
    </row>
    <row r="14222" spans="6:22" x14ac:dyDescent="0.2">
      <c r="F14222"/>
      <c r="M14222" s="2"/>
      <c r="N14222"/>
      <c r="O14222"/>
      <c r="U14222"/>
      <c r="V14222"/>
    </row>
    <row r="14223" spans="6:22" x14ac:dyDescent="0.2">
      <c r="F14223"/>
      <c r="M14223" s="2"/>
      <c r="N14223"/>
      <c r="O14223"/>
      <c r="U14223"/>
      <c r="V14223"/>
    </row>
    <row r="14224" spans="6:22" x14ac:dyDescent="0.2">
      <c r="M14224" s="2"/>
    </row>
    <row r="14225" spans="13:13" x14ac:dyDescent="0.2">
      <c r="M14225" s="2"/>
    </row>
    <row r="14226" spans="13:13" x14ac:dyDescent="0.2">
      <c r="M14226" s="2"/>
    </row>
    <row r="14227" spans="13:13" x14ac:dyDescent="0.2">
      <c r="M14227" s="2"/>
    </row>
    <row r="14228" spans="13:13" x14ac:dyDescent="0.2">
      <c r="M14228" s="2"/>
    </row>
    <row r="14229" spans="13:13" x14ac:dyDescent="0.2">
      <c r="M14229" s="2"/>
    </row>
    <row r="14230" spans="13:13" x14ac:dyDescent="0.2">
      <c r="M14230" s="2"/>
    </row>
    <row r="14231" spans="13:13" x14ac:dyDescent="0.2">
      <c r="M14231" s="2"/>
    </row>
    <row r="14232" spans="13:13" x14ac:dyDescent="0.2">
      <c r="M14232" s="2"/>
    </row>
    <row r="14233" spans="13:13" x14ac:dyDescent="0.2">
      <c r="M14233" s="2"/>
    </row>
    <row r="14234" spans="13:13" x14ac:dyDescent="0.2">
      <c r="M14234" s="2"/>
    </row>
    <row r="14235" spans="13:13" x14ac:dyDescent="0.2">
      <c r="M14235" s="2"/>
    </row>
    <row r="14236" spans="13:13" x14ac:dyDescent="0.2">
      <c r="M14236" s="2"/>
    </row>
    <row r="14237" spans="13:13" x14ac:dyDescent="0.2">
      <c r="M14237" s="2"/>
    </row>
    <row r="14238" spans="13:13" x14ac:dyDescent="0.2">
      <c r="M14238" s="2"/>
    </row>
    <row r="14239" spans="13:13" x14ac:dyDescent="0.2">
      <c r="M14239" s="2"/>
    </row>
    <row r="14240" spans="13:13" x14ac:dyDescent="0.2">
      <c r="M14240" s="2"/>
    </row>
    <row r="14241" spans="6:22" x14ac:dyDescent="0.2">
      <c r="M14241" s="2"/>
    </row>
    <row r="14242" spans="6:22" x14ac:dyDescent="0.2">
      <c r="M14242" s="2"/>
    </row>
    <row r="14243" spans="6:22" x14ac:dyDescent="0.2">
      <c r="M14243" s="2"/>
    </row>
    <row r="14244" spans="6:22" x14ac:dyDescent="0.2">
      <c r="F14244"/>
      <c r="M14244" s="2"/>
      <c r="N14244"/>
      <c r="O14244"/>
      <c r="U14244"/>
      <c r="V14244"/>
    </row>
    <row r="14245" spans="6:22" x14ac:dyDescent="0.2">
      <c r="F14245"/>
      <c r="M14245" s="2"/>
      <c r="N14245"/>
      <c r="O14245"/>
      <c r="U14245"/>
      <c r="V14245"/>
    </row>
    <row r="14246" spans="6:22" x14ac:dyDescent="0.2">
      <c r="M14246" s="2"/>
    </row>
    <row r="14247" spans="6:22" x14ac:dyDescent="0.2">
      <c r="M14247" s="2"/>
    </row>
    <row r="14248" spans="6:22" x14ac:dyDescent="0.2">
      <c r="M14248" s="2"/>
    </row>
    <row r="14249" spans="6:22" x14ac:dyDescent="0.2">
      <c r="F14249"/>
      <c r="M14249" s="2"/>
      <c r="N14249"/>
      <c r="O14249"/>
      <c r="U14249"/>
      <c r="V14249"/>
    </row>
    <row r="14250" spans="6:22" x14ac:dyDescent="0.2">
      <c r="F14250"/>
      <c r="M14250" s="2"/>
      <c r="N14250"/>
      <c r="O14250"/>
      <c r="U14250"/>
      <c r="V14250"/>
    </row>
    <row r="14251" spans="6:22" x14ac:dyDescent="0.2">
      <c r="F14251"/>
      <c r="M14251" s="2"/>
      <c r="N14251"/>
      <c r="O14251"/>
      <c r="U14251"/>
      <c r="V14251"/>
    </row>
    <row r="14252" spans="6:22" x14ac:dyDescent="0.2">
      <c r="F14252"/>
      <c r="M14252" s="2"/>
      <c r="N14252"/>
      <c r="O14252"/>
      <c r="U14252"/>
      <c r="V14252"/>
    </row>
    <row r="14253" spans="6:22" x14ac:dyDescent="0.2">
      <c r="F14253"/>
      <c r="M14253" s="2"/>
      <c r="N14253"/>
      <c r="O14253"/>
      <c r="U14253"/>
      <c r="V14253"/>
    </row>
    <row r="14254" spans="6:22" x14ac:dyDescent="0.2">
      <c r="F14254"/>
      <c r="M14254" s="2"/>
      <c r="N14254"/>
      <c r="O14254"/>
      <c r="U14254"/>
      <c r="V14254"/>
    </row>
    <row r="14255" spans="6:22" x14ac:dyDescent="0.2">
      <c r="F14255"/>
      <c r="M14255" s="2"/>
      <c r="N14255"/>
      <c r="O14255"/>
      <c r="U14255"/>
      <c r="V14255"/>
    </row>
    <row r="14256" spans="6:22" x14ac:dyDescent="0.2">
      <c r="M14256" s="2"/>
    </row>
    <row r="14257" spans="6:22" x14ac:dyDescent="0.2">
      <c r="F14257"/>
      <c r="M14257" s="2"/>
      <c r="N14257"/>
      <c r="O14257"/>
      <c r="U14257"/>
      <c r="V14257"/>
    </row>
    <row r="14258" spans="6:22" x14ac:dyDescent="0.2">
      <c r="F14258"/>
      <c r="M14258" s="2"/>
      <c r="N14258"/>
      <c r="O14258"/>
      <c r="U14258"/>
      <c r="V14258"/>
    </row>
    <row r="14259" spans="6:22" x14ac:dyDescent="0.2">
      <c r="F14259"/>
      <c r="M14259" s="2"/>
      <c r="N14259"/>
      <c r="O14259"/>
      <c r="U14259"/>
      <c r="V14259"/>
    </row>
    <row r="14260" spans="6:22" x14ac:dyDescent="0.2">
      <c r="F14260"/>
      <c r="M14260" s="2"/>
      <c r="N14260"/>
      <c r="O14260"/>
      <c r="U14260"/>
      <c r="V14260"/>
    </row>
    <row r="14261" spans="6:22" x14ac:dyDescent="0.2">
      <c r="M14261" s="2"/>
    </row>
    <row r="14262" spans="6:22" x14ac:dyDescent="0.2">
      <c r="F14262"/>
      <c r="M14262" s="2"/>
      <c r="N14262"/>
      <c r="O14262"/>
      <c r="U14262"/>
      <c r="V14262"/>
    </row>
    <row r="14263" spans="6:22" x14ac:dyDescent="0.2">
      <c r="M14263" s="2"/>
    </row>
    <row r="14264" spans="6:22" x14ac:dyDescent="0.2">
      <c r="M14264" s="2"/>
    </row>
    <row r="14265" spans="6:22" x14ac:dyDescent="0.2">
      <c r="F14265"/>
      <c r="M14265" s="2"/>
      <c r="N14265"/>
      <c r="O14265"/>
      <c r="U14265"/>
      <c r="V14265"/>
    </row>
    <row r="14266" spans="6:22" x14ac:dyDescent="0.2">
      <c r="F14266"/>
      <c r="M14266" s="2"/>
      <c r="N14266"/>
      <c r="O14266"/>
      <c r="U14266"/>
      <c r="V14266"/>
    </row>
    <row r="14267" spans="6:22" x14ac:dyDescent="0.2">
      <c r="F14267"/>
      <c r="M14267" s="2"/>
      <c r="N14267"/>
      <c r="O14267"/>
      <c r="U14267"/>
      <c r="V14267"/>
    </row>
    <row r="14268" spans="6:22" x14ac:dyDescent="0.2">
      <c r="M14268" s="2"/>
    </row>
    <row r="14269" spans="6:22" x14ac:dyDescent="0.2">
      <c r="F14269"/>
      <c r="M14269" s="2"/>
      <c r="N14269"/>
      <c r="O14269"/>
      <c r="U14269"/>
      <c r="V14269"/>
    </row>
    <row r="14270" spans="6:22" x14ac:dyDescent="0.2">
      <c r="F14270"/>
      <c r="M14270" s="2"/>
      <c r="N14270"/>
      <c r="O14270"/>
      <c r="U14270"/>
      <c r="V14270"/>
    </row>
    <row r="14271" spans="6:22" x14ac:dyDescent="0.2">
      <c r="F14271"/>
      <c r="M14271" s="2"/>
      <c r="N14271"/>
      <c r="O14271"/>
      <c r="U14271"/>
      <c r="V14271"/>
    </row>
    <row r="14272" spans="6:22" x14ac:dyDescent="0.2">
      <c r="F14272"/>
      <c r="M14272" s="2"/>
      <c r="N14272"/>
      <c r="O14272"/>
      <c r="U14272"/>
      <c r="V14272"/>
    </row>
    <row r="14273" spans="6:22" x14ac:dyDescent="0.2">
      <c r="M14273" s="2"/>
    </row>
    <row r="14274" spans="6:22" x14ac:dyDescent="0.2">
      <c r="F14274"/>
      <c r="M14274" s="2"/>
      <c r="N14274"/>
      <c r="O14274"/>
      <c r="U14274"/>
      <c r="V14274"/>
    </row>
    <row r="14275" spans="6:22" x14ac:dyDescent="0.2">
      <c r="M14275" s="2"/>
    </row>
    <row r="14276" spans="6:22" x14ac:dyDescent="0.2">
      <c r="M14276" s="2"/>
    </row>
    <row r="14277" spans="6:22" x14ac:dyDescent="0.2">
      <c r="F14277"/>
      <c r="M14277" s="2"/>
      <c r="N14277"/>
      <c r="O14277"/>
      <c r="U14277"/>
      <c r="V14277"/>
    </row>
    <row r="14278" spans="6:22" x14ac:dyDescent="0.2">
      <c r="M14278" s="2"/>
    </row>
    <row r="14279" spans="6:22" x14ac:dyDescent="0.2">
      <c r="M14279" s="2"/>
    </row>
    <row r="14280" spans="6:22" x14ac:dyDescent="0.2">
      <c r="M14280" s="2"/>
    </row>
    <row r="14281" spans="6:22" x14ac:dyDescent="0.2">
      <c r="M14281" s="2"/>
    </row>
    <row r="14282" spans="6:22" x14ac:dyDescent="0.2">
      <c r="M14282" s="2"/>
    </row>
    <row r="14283" spans="6:22" x14ac:dyDescent="0.2">
      <c r="M14283" s="2"/>
    </row>
    <row r="14284" spans="6:22" x14ac:dyDescent="0.2">
      <c r="M14284" s="2"/>
    </row>
    <row r="14285" spans="6:22" x14ac:dyDescent="0.2">
      <c r="M14285" s="2"/>
    </row>
    <row r="14286" spans="6:22" x14ac:dyDescent="0.2">
      <c r="M14286" s="2"/>
    </row>
    <row r="14287" spans="6:22" x14ac:dyDescent="0.2">
      <c r="M14287" s="2"/>
    </row>
    <row r="14288" spans="6:22" x14ac:dyDescent="0.2">
      <c r="M14288" s="2"/>
    </row>
    <row r="14289" spans="6:22" x14ac:dyDescent="0.2">
      <c r="M14289" s="2"/>
    </row>
    <row r="14290" spans="6:22" x14ac:dyDescent="0.2">
      <c r="F14290"/>
      <c r="M14290" s="2"/>
      <c r="N14290"/>
      <c r="O14290"/>
      <c r="U14290"/>
      <c r="V14290"/>
    </row>
    <row r="14291" spans="6:22" x14ac:dyDescent="0.2">
      <c r="F14291"/>
      <c r="M14291" s="2"/>
      <c r="N14291"/>
      <c r="O14291"/>
      <c r="U14291"/>
      <c r="V14291"/>
    </row>
    <row r="14292" spans="6:22" x14ac:dyDescent="0.2">
      <c r="M14292" s="2"/>
    </row>
    <row r="14293" spans="6:22" x14ac:dyDescent="0.2">
      <c r="M14293" s="2"/>
    </row>
    <row r="14294" spans="6:22" x14ac:dyDescent="0.2">
      <c r="M14294" s="2"/>
    </row>
    <row r="14295" spans="6:22" x14ac:dyDescent="0.2">
      <c r="M14295" s="2"/>
    </row>
    <row r="14296" spans="6:22" x14ac:dyDescent="0.2">
      <c r="M14296" s="2"/>
    </row>
    <row r="14297" spans="6:22" x14ac:dyDescent="0.2">
      <c r="M14297" s="2"/>
    </row>
    <row r="14298" spans="6:22" x14ac:dyDescent="0.2">
      <c r="M14298" s="2"/>
    </row>
    <row r="14299" spans="6:22" x14ac:dyDescent="0.2">
      <c r="M14299" s="2"/>
    </row>
    <row r="14300" spans="6:22" x14ac:dyDescent="0.2">
      <c r="M14300" s="2"/>
    </row>
    <row r="14301" spans="6:22" x14ac:dyDescent="0.2">
      <c r="M14301" s="2"/>
    </row>
    <row r="14302" spans="6:22" x14ac:dyDescent="0.2">
      <c r="M14302" s="2"/>
    </row>
    <row r="14303" spans="6:22" x14ac:dyDescent="0.2">
      <c r="M14303" s="2"/>
    </row>
    <row r="14304" spans="6:22" x14ac:dyDescent="0.2">
      <c r="M14304" s="2"/>
    </row>
    <row r="14305" spans="6:22" x14ac:dyDescent="0.2">
      <c r="M14305" s="2"/>
    </row>
    <row r="14306" spans="6:22" x14ac:dyDescent="0.2">
      <c r="F14306"/>
      <c r="M14306" s="2"/>
      <c r="N14306"/>
      <c r="O14306"/>
      <c r="U14306"/>
      <c r="V14306"/>
    </row>
    <row r="14307" spans="6:22" x14ac:dyDescent="0.2">
      <c r="M14307" s="2"/>
    </row>
    <row r="14308" spans="6:22" x14ac:dyDescent="0.2">
      <c r="M14308" s="2"/>
    </row>
    <row r="14309" spans="6:22" x14ac:dyDescent="0.2">
      <c r="M14309" s="2"/>
    </row>
    <row r="14310" spans="6:22" x14ac:dyDescent="0.2">
      <c r="M14310" s="2"/>
    </row>
    <row r="14311" spans="6:22" x14ac:dyDescent="0.2">
      <c r="M14311" s="2"/>
    </row>
    <row r="14312" spans="6:22" x14ac:dyDescent="0.2">
      <c r="M14312" s="2"/>
    </row>
    <row r="14313" spans="6:22" x14ac:dyDescent="0.2">
      <c r="M14313" s="2"/>
    </row>
    <row r="14314" spans="6:22" x14ac:dyDescent="0.2">
      <c r="M14314" s="2"/>
    </row>
    <row r="14315" spans="6:22" x14ac:dyDescent="0.2">
      <c r="F14315"/>
      <c r="M14315" s="2"/>
      <c r="N14315"/>
      <c r="O14315"/>
      <c r="U14315"/>
      <c r="V14315"/>
    </row>
    <row r="14316" spans="6:22" x14ac:dyDescent="0.2">
      <c r="M14316" s="2"/>
    </row>
    <row r="14317" spans="6:22" x14ac:dyDescent="0.2">
      <c r="M14317" s="2"/>
    </row>
    <row r="14318" spans="6:22" x14ac:dyDescent="0.2">
      <c r="M14318" s="2"/>
    </row>
    <row r="14319" spans="6:22" x14ac:dyDescent="0.2">
      <c r="M14319" s="2"/>
    </row>
    <row r="14320" spans="6:22" x14ac:dyDescent="0.2">
      <c r="M14320" s="2"/>
    </row>
    <row r="14321" spans="6:22" x14ac:dyDescent="0.2">
      <c r="F14321"/>
      <c r="M14321" s="2"/>
      <c r="N14321"/>
      <c r="O14321"/>
      <c r="U14321"/>
      <c r="V14321"/>
    </row>
    <row r="14322" spans="6:22" x14ac:dyDescent="0.2">
      <c r="F14322"/>
      <c r="M14322" s="2"/>
      <c r="N14322"/>
      <c r="O14322"/>
      <c r="U14322"/>
      <c r="V14322"/>
    </row>
    <row r="14323" spans="6:22" x14ac:dyDescent="0.2">
      <c r="M14323" s="2"/>
    </row>
    <row r="14324" spans="6:22" x14ac:dyDescent="0.2">
      <c r="F14324"/>
      <c r="M14324" s="2"/>
      <c r="N14324"/>
      <c r="O14324"/>
      <c r="U14324"/>
      <c r="V14324"/>
    </row>
    <row r="14325" spans="6:22" x14ac:dyDescent="0.2">
      <c r="M14325" s="2"/>
    </row>
    <row r="14326" spans="6:22" x14ac:dyDescent="0.2">
      <c r="M14326" s="2"/>
    </row>
    <row r="14327" spans="6:22" x14ac:dyDescent="0.2">
      <c r="M14327" s="2"/>
    </row>
    <row r="14328" spans="6:22" x14ac:dyDescent="0.2">
      <c r="M14328" s="2"/>
    </row>
    <row r="14329" spans="6:22" x14ac:dyDescent="0.2">
      <c r="M14329" s="2"/>
    </row>
    <row r="14330" spans="6:22" x14ac:dyDescent="0.2">
      <c r="M14330" s="2"/>
    </row>
    <row r="14331" spans="6:22" x14ac:dyDescent="0.2">
      <c r="F14331"/>
      <c r="M14331" s="2"/>
      <c r="N14331"/>
      <c r="O14331"/>
      <c r="U14331"/>
      <c r="V14331"/>
    </row>
    <row r="14332" spans="6:22" x14ac:dyDescent="0.2">
      <c r="M14332" s="2"/>
    </row>
    <row r="14333" spans="6:22" x14ac:dyDescent="0.2">
      <c r="M14333" s="2"/>
    </row>
    <row r="14334" spans="6:22" x14ac:dyDescent="0.2">
      <c r="M14334" s="2"/>
    </row>
    <row r="14335" spans="6:22" x14ac:dyDescent="0.2">
      <c r="M14335" s="2"/>
    </row>
    <row r="14336" spans="6:22" x14ac:dyDescent="0.2">
      <c r="F14336"/>
      <c r="M14336" s="2"/>
      <c r="N14336"/>
      <c r="O14336"/>
      <c r="U14336"/>
      <c r="V14336"/>
    </row>
    <row r="14337" spans="6:22" x14ac:dyDescent="0.2">
      <c r="M14337" s="2"/>
    </row>
    <row r="14338" spans="6:22" x14ac:dyDescent="0.2">
      <c r="M14338" s="2"/>
    </row>
    <row r="14339" spans="6:22" x14ac:dyDescent="0.2">
      <c r="M14339" s="2"/>
    </row>
    <row r="14340" spans="6:22" x14ac:dyDescent="0.2">
      <c r="M14340" s="2"/>
    </row>
    <row r="14341" spans="6:22" x14ac:dyDescent="0.2">
      <c r="M14341" s="2"/>
    </row>
    <row r="14342" spans="6:22" x14ac:dyDescent="0.2">
      <c r="M14342" s="2"/>
    </row>
    <row r="14343" spans="6:22" x14ac:dyDescent="0.2">
      <c r="M14343" s="2"/>
    </row>
    <row r="14344" spans="6:22" x14ac:dyDescent="0.2">
      <c r="M14344" s="2"/>
    </row>
    <row r="14345" spans="6:22" x14ac:dyDescent="0.2">
      <c r="M14345" s="2"/>
    </row>
    <row r="14346" spans="6:22" x14ac:dyDescent="0.2">
      <c r="M14346" s="2"/>
    </row>
    <row r="14347" spans="6:22" x14ac:dyDescent="0.2">
      <c r="M14347" s="2"/>
    </row>
    <row r="14348" spans="6:22" x14ac:dyDescent="0.2">
      <c r="M14348" s="2"/>
    </row>
    <row r="14349" spans="6:22" x14ac:dyDescent="0.2">
      <c r="M14349" s="2"/>
    </row>
    <row r="14350" spans="6:22" x14ac:dyDescent="0.2">
      <c r="M14350" s="2"/>
    </row>
    <row r="14351" spans="6:22" x14ac:dyDescent="0.2">
      <c r="F14351"/>
      <c r="M14351" s="2"/>
      <c r="N14351"/>
      <c r="O14351"/>
      <c r="U14351"/>
      <c r="V14351"/>
    </row>
    <row r="14352" spans="6:22" x14ac:dyDescent="0.2">
      <c r="F14352"/>
      <c r="M14352" s="2"/>
      <c r="N14352"/>
      <c r="O14352"/>
      <c r="U14352"/>
      <c r="V14352"/>
    </row>
    <row r="14353" spans="6:22" x14ac:dyDescent="0.2">
      <c r="F14353"/>
      <c r="M14353" s="2"/>
      <c r="N14353"/>
      <c r="O14353"/>
      <c r="U14353"/>
      <c r="V14353"/>
    </row>
    <row r="14354" spans="6:22" x14ac:dyDescent="0.2">
      <c r="F14354"/>
      <c r="M14354" s="2"/>
      <c r="N14354"/>
      <c r="O14354"/>
      <c r="U14354"/>
      <c r="V14354"/>
    </row>
    <row r="14355" spans="6:22" x14ac:dyDescent="0.2">
      <c r="F14355"/>
      <c r="M14355" s="2"/>
      <c r="N14355"/>
      <c r="O14355"/>
      <c r="U14355"/>
      <c r="V14355"/>
    </row>
    <row r="14356" spans="6:22" x14ac:dyDescent="0.2">
      <c r="M14356" s="2"/>
    </row>
    <row r="14357" spans="6:22" x14ac:dyDescent="0.2">
      <c r="M14357" s="2"/>
    </row>
    <row r="14358" spans="6:22" x14ac:dyDescent="0.2">
      <c r="M14358" s="2"/>
    </row>
    <row r="14359" spans="6:22" x14ac:dyDescent="0.2">
      <c r="M14359" s="2"/>
    </row>
    <row r="14360" spans="6:22" x14ac:dyDescent="0.2">
      <c r="M14360" s="2"/>
    </row>
    <row r="14361" spans="6:22" x14ac:dyDescent="0.2">
      <c r="M14361" s="2"/>
    </row>
    <row r="14362" spans="6:22" x14ac:dyDescent="0.2">
      <c r="F14362"/>
      <c r="M14362" s="2"/>
      <c r="N14362"/>
      <c r="O14362"/>
      <c r="U14362"/>
      <c r="V14362"/>
    </row>
    <row r="14363" spans="6:22" x14ac:dyDescent="0.2">
      <c r="F14363"/>
      <c r="M14363" s="2"/>
      <c r="N14363"/>
      <c r="O14363"/>
      <c r="U14363"/>
      <c r="V14363"/>
    </row>
    <row r="14364" spans="6:22" x14ac:dyDescent="0.2">
      <c r="F14364"/>
      <c r="M14364" s="2"/>
      <c r="N14364"/>
      <c r="O14364"/>
      <c r="U14364"/>
      <c r="V14364"/>
    </row>
    <row r="14365" spans="6:22" x14ac:dyDescent="0.2">
      <c r="M14365" s="2"/>
    </row>
    <row r="14366" spans="6:22" x14ac:dyDescent="0.2">
      <c r="F14366"/>
      <c r="M14366" s="2"/>
      <c r="N14366"/>
      <c r="O14366"/>
      <c r="U14366"/>
      <c r="V14366"/>
    </row>
    <row r="14367" spans="6:22" x14ac:dyDescent="0.2">
      <c r="M14367" s="2"/>
    </row>
    <row r="14368" spans="6:22" x14ac:dyDescent="0.2">
      <c r="M14368" s="2"/>
    </row>
    <row r="14369" spans="6:22" x14ac:dyDescent="0.2">
      <c r="M14369" s="2"/>
    </row>
    <row r="14370" spans="6:22" x14ac:dyDescent="0.2">
      <c r="M14370" s="2"/>
    </row>
    <row r="14371" spans="6:22" x14ac:dyDescent="0.2">
      <c r="M14371" s="2"/>
    </row>
    <row r="14372" spans="6:22" x14ac:dyDescent="0.2">
      <c r="M14372" s="2"/>
    </row>
    <row r="14373" spans="6:22" x14ac:dyDescent="0.2">
      <c r="M14373" s="2"/>
    </row>
    <row r="14374" spans="6:22" x14ac:dyDescent="0.2">
      <c r="F14374"/>
      <c r="M14374" s="2"/>
      <c r="N14374"/>
      <c r="O14374"/>
      <c r="U14374"/>
      <c r="V14374"/>
    </row>
    <row r="14375" spans="6:22" x14ac:dyDescent="0.2">
      <c r="M14375" s="2"/>
    </row>
    <row r="14376" spans="6:22" x14ac:dyDescent="0.2">
      <c r="M14376" s="2"/>
    </row>
    <row r="14377" spans="6:22" x14ac:dyDescent="0.2">
      <c r="M14377" s="2"/>
    </row>
    <row r="14378" spans="6:22" x14ac:dyDescent="0.2">
      <c r="M14378" s="2"/>
    </row>
    <row r="14379" spans="6:22" x14ac:dyDescent="0.2">
      <c r="M14379" s="2"/>
    </row>
    <row r="14380" spans="6:22" x14ac:dyDescent="0.2">
      <c r="M14380" s="2"/>
    </row>
    <row r="14381" spans="6:22" x14ac:dyDescent="0.2">
      <c r="M14381" s="2"/>
    </row>
    <row r="14382" spans="6:22" x14ac:dyDescent="0.2">
      <c r="M14382" s="2"/>
    </row>
    <row r="14383" spans="6:22" x14ac:dyDescent="0.2">
      <c r="M14383" s="2"/>
    </row>
    <row r="14384" spans="6:22" x14ac:dyDescent="0.2">
      <c r="M14384" s="2"/>
    </row>
    <row r="14385" spans="6:22" x14ac:dyDescent="0.2">
      <c r="M14385" s="2"/>
    </row>
    <row r="14386" spans="6:22" x14ac:dyDescent="0.2">
      <c r="M14386" s="2"/>
    </row>
    <row r="14387" spans="6:22" x14ac:dyDescent="0.2">
      <c r="F14387"/>
      <c r="M14387" s="2"/>
      <c r="N14387"/>
      <c r="O14387"/>
      <c r="U14387"/>
      <c r="V14387"/>
    </row>
    <row r="14388" spans="6:22" x14ac:dyDescent="0.2">
      <c r="F14388"/>
      <c r="M14388" s="2"/>
      <c r="N14388"/>
      <c r="O14388"/>
      <c r="U14388"/>
      <c r="V14388"/>
    </row>
    <row r="14389" spans="6:22" x14ac:dyDescent="0.2">
      <c r="M14389" s="2"/>
    </row>
    <row r="14390" spans="6:22" x14ac:dyDescent="0.2">
      <c r="M14390" s="2"/>
    </row>
    <row r="14391" spans="6:22" x14ac:dyDescent="0.2">
      <c r="M14391" s="2"/>
    </row>
    <row r="14392" spans="6:22" x14ac:dyDescent="0.2">
      <c r="M14392" s="2"/>
    </row>
    <row r="14393" spans="6:22" x14ac:dyDescent="0.2">
      <c r="F14393"/>
      <c r="M14393" s="2"/>
      <c r="N14393"/>
      <c r="O14393"/>
      <c r="U14393"/>
      <c r="V14393"/>
    </row>
    <row r="14394" spans="6:22" x14ac:dyDescent="0.2">
      <c r="F14394"/>
      <c r="M14394" s="2"/>
      <c r="N14394"/>
      <c r="O14394"/>
      <c r="U14394"/>
      <c r="V14394"/>
    </row>
    <row r="14395" spans="6:22" x14ac:dyDescent="0.2">
      <c r="F14395"/>
      <c r="M14395" s="2"/>
      <c r="N14395"/>
      <c r="O14395"/>
      <c r="U14395"/>
      <c r="V14395"/>
    </row>
    <row r="14396" spans="6:22" x14ac:dyDescent="0.2">
      <c r="F14396"/>
      <c r="M14396" s="2"/>
      <c r="N14396"/>
      <c r="O14396"/>
      <c r="U14396"/>
      <c r="V14396"/>
    </row>
    <row r="14397" spans="6:22" x14ac:dyDescent="0.2">
      <c r="M14397" s="2"/>
    </row>
    <row r="14398" spans="6:22" x14ac:dyDescent="0.2">
      <c r="M14398" s="2"/>
    </row>
    <row r="14399" spans="6:22" x14ac:dyDescent="0.2">
      <c r="M14399" s="2"/>
    </row>
    <row r="14400" spans="6:22" x14ac:dyDescent="0.2">
      <c r="M14400" s="2"/>
    </row>
    <row r="14401" spans="6:22" x14ac:dyDescent="0.2">
      <c r="F14401"/>
      <c r="M14401" s="2"/>
      <c r="N14401"/>
      <c r="O14401"/>
      <c r="U14401"/>
      <c r="V14401"/>
    </row>
    <row r="14402" spans="6:22" x14ac:dyDescent="0.2">
      <c r="F14402"/>
      <c r="M14402" s="2"/>
      <c r="N14402"/>
      <c r="O14402"/>
      <c r="U14402"/>
      <c r="V14402"/>
    </row>
    <row r="14403" spans="6:22" x14ac:dyDescent="0.2">
      <c r="M14403" s="2"/>
    </row>
    <row r="14404" spans="6:22" x14ac:dyDescent="0.2">
      <c r="M14404" s="2"/>
    </row>
    <row r="14405" spans="6:22" x14ac:dyDescent="0.2">
      <c r="M14405" s="2"/>
    </row>
    <row r="14406" spans="6:22" x14ac:dyDescent="0.2">
      <c r="M14406" s="2"/>
    </row>
    <row r="14407" spans="6:22" x14ac:dyDescent="0.2">
      <c r="M14407" s="2"/>
    </row>
    <row r="14408" spans="6:22" x14ac:dyDescent="0.2">
      <c r="M14408" s="2"/>
    </row>
    <row r="14409" spans="6:22" x14ac:dyDescent="0.2">
      <c r="M14409" s="2"/>
    </row>
    <row r="14410" spans="6:22" x14ac:dyDescent="0.2">
      <c r="M14410" s="2"/>
    </row>
    <row r="14411" spans="6:22" x14ac:dyDescent="0.2">
      <c r="M14411" s="2"/>
    </row>
    <row r="14412" spans="6:22" x14ac:dyDescent="0.2">
      <c r="M14412" s="2"/>
    </row>
    <row r="14413" spans="6:22" x14ac:dyDescent="0.2">
      <c r="M14413" s="2"/>
    </row>
    <row r="14414" spans="6:22" x14ac:dyDescent="0.2">
      <c r="M14414" s="2"/>
    </row>
    <row r="14415" spans="6:22" x14ac:dyDescent="0.2">
      <c r="F14415"/>
      <c r="M14415" s="2"/>
      <c r="N14415"/>
      <c r="O14415"/>
      <c r="U14415"/>
      <c r="V14415"/>
    </row>
    <row r="14416" spans="6:22" x14ac:dyDescent="0.2">
      <c r="F14416"/>
      <c r="M14416" s="2"/>
      <c r="N14416"/>
      <c r="O14416"/>
      <c r="U14416"/>
      <c r="V14416"/>
    </row>
    <row r="14417" spans="6:22" x14ac:dyDescent="0.2">
      <c r="F14417"/>
      <c r="M14417" s="2"/>
      <c r="N14417"/>
      <c r="O14417"/>
      <c r="U14417"/>
      <c r="V14417"/>
    </row>
    <row r="14418" spans="6:22" x14ac:dyDescent="0.2">
      <c r="F14418"/>
      <c r="M14418" s="2"/>
      <c r="N14418"/>
      <c r="O14418"/>
      <c r="U14418"/>
      <c r="V14418"/>
    </row>
    <row r="14419" spans="6:22" x14ac:dyDescent="0.2">
      <c r="F14419"/>
      <c r="M14419" s="2"/>
      <c r="N14419"/>
      <c r="O14419"/>
      <c r="U14419"/>
      <c r="V14419"/>
    </row>
    <row r="14420" spans="6:22" x14ac:dyDescent="0.2">
      <c r="F14420"/>
      <c r="M14420" s="2"/>
      <c r="N14420"/>
      <c r="O14420"/>
      <c r="U14420"/>
      <c r="V14420"/>
    </row>
    <row r="14421" spans="6:22" x14ac:dyDescent="0.2">
      <c r="F14421"/>
      <c r="M14421" s="2"/>
      <c r="N14421"/>
      <c r="O14421"/>
      <c r="U14421"/>
      <c r="V14421"/>
    </row>
    <row r="14422" spans="6:22" x14ac:dyDescent="0.2">
      <c r="M14422" s="2"/>
    </row>
    <row r="14423" spans="6:22" x14ac:dyDescent="0.2">
      <c r="M14423" s="2"/>
    </row>
    <row r="14424" spans="6:22" x14ac:dyDescent="0.2">
      <c r="M14424" s="2"/>
    </row>
    <row r="14425" spans="6:22" x14ac:dyDescent="0.2">
      <c r="M14425" s="2"/>
    </row>
    <row r="14426" spans="6:22" x14ac:dyDescent="0.2">
      <c r="M14426" s="2"/>
    </row>
    <row r="14427" spans="6:22" x14ac:dyDescent="0.2">
      <c r="M14427" s="2"/>
    </row>
    <row r="14428" spans="6:22" x14ac:dyDescent="0.2">
      <c r="F14428"/>
      <c r="M14428" s="2"/>
      <c r="N14428"/>
      <c r="O14428"/>
      <c r="U14428"/>
      <c r="V14428"/>
    </row>
    <row r="14429" spans="6:22" x14ac:dyDescent="0.2">
      <c r="M14429" s="2"/>
    </row>
    <row r="14430" spans="6:22" x14ac:dyDescent="0.2">
      <c r="F14430"/>
      <c r="M14430" s="2"/>
      <c r="N14430"/>
      <c r="O14430"/>
      <c r="U14430"/>
      <c r="V14430"/>
    </row>
    <row r="14431" spans="6:22" x14ac:dyDescent="0.2">
      <c r="F14431"/>
      <c r="M14431" s="2"/>
      <c r="N14431"/>
      <c r="O14431"/>
      <c r="U14431"/>
      <c r="V14431"/>
    </row>
    <row r="14432" spans="6:22" x14ac:dyDescent="0.2">
      <c r="M14432" s="2"/>
    </row>
    <row r="14433" spans="6:22" x14ac:dyDescent="0.2">
      <c r="M14433" s="2"/>
    </row>
    <row r="14434" spans="6:22" x14ac:dyDescent="0.2">
      <c r="M14434" s="2"/>
    </row>
    <row r="14435" spans="6:22" x14ac:dyDescent="0.2">
      <c r="F14435"/>
      <c r="M14435" s="2"/>
      <c r="N14435"/>
      <c r="O14435"/>
      <c r="U14435"/>
      <c r="V14435"/>
    </row>
    <row r="14436" spans="6:22" x14ac:dyDescent="0.2">
      <c r="F14436"/>
      <c r="M14436" s="2"/>
      <c r="N14436"/>
      <c r="O14436"/>
      <c r="U14436"/>
      <c r="V14436"/>
    </row>
    <row r="14437" spans="6:22" x14ac:dyDescent="0.2">
      <c r="F14437"/>
      <c r="M14437" s="2"/>
      <c r="N14437"/>
      <c r="O14437"/>
      <c r="U14437"/>
      <c r="V14437"/>
    </row>
    <row r="14438" spans="6:22" x14ac:dyDescent="0.2">
      <c r="F14438"/>
      <c r="M14438" s="2"/>
      <c r="N14438"/>
      <c r="O14438"/>
      <c r="U14438"/>
      <c r="V14438"/>
    </row>
    <row r="14439" spans="6:22" x14ac:dyDescent="0.2">
      <c r="F14439"/>
      <c r="M14439" s="2"/>
      <c r="N14439"/>
      <c r="O14439"/>
      <c r="U14439"/>
      <c r="V14439"/>
    </row>
    <row r="14440" spans="6:22" x14ac:dyDescent="0.2">
      <c r="F14440"/>
      <c r="M14440" s="2"/>
      <c r="N14440"/>
      <c r="O14440"/>
      <c r="U14440"/>
      <c r="V14440"/>
    </row>
    <row r="14441" spans="6:22" x14ac:dyDescent="0.2">
      <c r="F14441"/>
      <c r="M14441" s="2"/>
      <c r="N14441"/>
      <c r="O14441"/>
      <c r="U14441"/>
      <c r="V14441"/>
    </row>
    <row r="14442" spans="6:22" x14ac:dyDescent="0.2">
      <c r="F14442"/>
      <c r="M14442" s="2"/>
      <c r="N14442"/>
      <c r="O14442"/>
      <c r="U14442"/>
      <c r="V14442"/>
    </row>
    <row r="14443" spans="6:22" x14ac:dyDescent="0.2">
      <c r="F14443"/>
      <c r="M14443" s="2"/>
      <c r="N14443"/>
      <c r="O14443"/>
      <c r="U14443"/>
      <c r="V14443"/>
    </row>
    <row r="14444" spans="6:22" x14ac:dyDescent="0.2">
      <c r="F14444"/>
      <c r="M14444" s="2"/>
      <c r="N14444"/>
      <c r="O14444"/>
      <c r="U14444"/>
      <c r="V14444"/>
    </row>
    <row r="14445" spans="6:22" x14ac:dyDescent="0.2">
      <c r="F14445"/>
      <c r="M14445" s="2"/>
      <c r="N14445"/>
      <c r="O14445"/>
      <c r="U14445"/>
      <c r="V14445"/>
    </row>
    <row r="14446" spans="6:22" x14ac:dyDescent="0.2">
      <c r="F14446"/>
      <c r="M14446" s="2"/>
      <c r="N14446"/>
      <c r="O14446"/>
      <c r="U14446"/>
      <c r="V14446"/>
    </row>
    <row r="14447" spans="6:22" x14ac:dyDescent="0.2">
      <c r="F14447"/>
      <c r="M14447" s="2"/>
      <c r="N14447"/>
      <c r="O14447"/>
      <c r="U14447"/>
      <c r="V14447"/>
    </row>
    <row r="14448" spans="6:22" x14ac:dyDescent="0.2">
      <c r="F14448"/>
      <c r="M14448" s="2"/>
      <c r="N14448"/>
      <c r="O14448"/>
      <c r="U14448"/>
      <c r="V14448"/>
    </row>
    <row r="14449" spans="6:22" x14ac:dyDescent="0.2">
      <c r="F14449"/>
      <c r="M14449" s="2"/>
      <c r="N14449"/>
      <c r="O14449"/>
      <c r="U14449"/>
      <c r="V14449"/>
    </row>
    <row r="14450" spans="6:22" x14ac:dyDescent="0.2">
      <c r="F14450"/>
      <c r="M14450" s="2"/>
      <c r="N14450"/>
      <c r="O14450"/>
      <c r="U14450"/>
      <c r="V14450"/>
    </row>
    <row r="14451" spans="6:22" x14ac:dyDescent="0.2">
      <c r="F14451"/>
      <c r="M14451" s="2"/>
      <c r="N14451"/>
      <c r="O14451"/>
      <c r="U14451"/>
      <c r="V14451"/>
    </row>
    <row r="14452" spans="6:22" x14ac:dyDescent="0.2">
      <c r="F14452"/>
      <c r="M14452" s="2"/>
      <c r="N14452"/>
      <c r="O14452"/>
      <c r="U14452"/>
      <c r="V14452"/>
    </row>
    <row r="14453" spans="6:22" x14ac:dyDescent="0.2">
      <c r="F14453"/>
      <c r="M14453" s="2"/>
      <c r="N14453"/>
      <c r="O14453"/>
      <c r="U14453"/>
      <c r="V14453"/>
    </row>
    <row r="14454" spans="6:22" x14ac:dyDescent="0.2">
      <c r="F14454"/>
      <c r="M14454" s="2"/>
      <c r="N14454"/>
      <c r="O14454"/>
      <c r="U14454"/>
      <c r="V14454"/>
    </row>
    <row r="14455" spans="6:22" x14ac:dyDescent="0.2">
      <c r="F14455"/>
      <c r="M14455" s="2"/>
      <c r="N14455"/>
      <c r="O14455"/>
      <c r="U14455"/>
      <c r="V14455"/>
    </row>
    <row r="14456" spans="6:22" x14ac:dyDescent="0.2">
      <c r="F14456"/>
      <c r="M14456" s="2"/>
      <c r="N14456"/>
      <c r="O14456"/>
      <c r="U14456"/>
      <c r="V14456"/>
    </row>
    <row r="14457" spans="6:22" x14ac:dyDescent="0.2">
      <c r="F14457"/>
      <c r="M14457" s="2"/>
      <c r="N14457"/>
      <c r="O14457"/>
      <c r="U14457"/>
      <c r="V14457"/>
    </row>
    <row r="14458" spans="6:22" x14ac:dyDescent="0.2">
      <c r="F14458"/>
      <c r="M14458" s="2"/>
      <c r="N14458"/>
      <c r="O14458"/>
      <c r="U14458"/>
      <c r="V14458"/>
    </row>
    <row r="14459" spans="6:22" x14ac:dyDescent="0.2">
      <c r="F14459"/>
      <c r="M14459" s="2"/>
      <c r="N14459"/>
      <c r="O14459"/>
      <c r="U14459"/>
      <c r="V14459"/>
    </row>
    <row r="14460" spans="6:22" x14ac:dyDescent="0.2">
      <c r="F14460"/>
      <c r="M14460" s="2"/>
      <c r="N14460"/>
      <c r="O14460"/>
      <c r="U14460"/>
      <c r="V14460"/>
    </row>
    <row r="14461" spans="6:22" x14ac:dyDescent="0.2">
      <c r="F14461"/>
      <c r="M14461" s="2"/>
      <c r="N14461"/>
      <c r="O14461"/>
      <c r="U14461"/>
      <c r="V14461"/>
    </row>
    <row r="14462" spans="6:22" x14ac:dyDescent="0.2">
      <c r="M14462" s="2"/>
    </row>
    <row r="14463" spans="6:22" x14ac:dyDescent="0.2">
      <c r="F14463"/>
      <c r="M14463" s="2"/>
      <c r="N14463"/>
      <c r="O14463"/>
      <c r="U14463"/>
      <c r="V14463"/>
    </row>
    <row r="14464" spans="6:22" x14ac:dyDescent="0.2">
      <c r="M14464" s="2"/>
    </row>
    <row r="14465" spans="6:22" x14ac:dyDescent="0.2">
      <c r="M14465" s="2"/>
    </row>
    <row r="14466" spans="6:22" x14ac:dyDescent="0.2">
      <c r="M14466" s="2"/>
    </row>
    <row r="14467" spans="6:22" x14ac:dyDescent="0.2">
      <c r="F14467"/>
      <c r="M14467" s="2"/>
      <c r="N14467"/>
      <c r="O14467"/>
      <c r="U14467"/>
      <c r="V14467"/>
    </row>
    <row r="14468" spans="6:22" x14ac:dyDescent="0.2">
      <c r="F14468"/>
      <c r="M14468" s="2"/>
      <c r="N14468"/>
      <c r="O14468"/>
      <c r="U14468"/>
      <c r="V14468"/>
    </row>
    <row r="14469" spans="6:22" x14ac:dyDescent="0.2">
      <c r="F14469"/>
      <c r="M14469" s="2"/>
      <c r="N14469"/>
      <c r="O14469"/>
      <c r="U14469"/>
      <c r="V14469"/>
    </row>
    <row r="14470" spans="6:22" x14ac:dyDescent="0.2">
      <c r="F14470"/>
      <c r="M14470" s="2"/>
      <c r="N14470"/>
      <c r="O14470"/>
      <c r="U14470"/>
      <c r="V14470"/>
    </row>
    <row r="14471" spans="6:22" x14ac:dyDescent="0.2">
      <c r="M14471" s="2"/>
    </row>
    <row r="14472" spans="6:22" x14ac:dyDescent="0.2">
      <c r="M14472" s="2"/>
    </row>
    <row r="14473" spans="6:22" x14ac:dyDescent="0.2">
      <c r="M14473" s="2"/>
    </row>
    <row r="14474" spans="6:22" x14ac:dyDescent="0.2">
      <c r="M14474" s="2"/>
    </row>
    <row r="14475" spans="6:22" x14ac:dyDescent="0.2">
      <c r="M14475" s="2"/>
    </row>
    <row r="14476" spans="6:22" x14ac:dyDescent="0.2">
      <c r="M14476" s="2"/>
    </row>
    <row r="14477" spans="6:22" x14ac:dyDescent="0.2">
      <c r="M14477" s="2"/>
    </row>
    <row r="14478" spans="6:22" x14ac:dyDescent="0.2">
      <c r="M14478" s="2"/>
    </row>
    <row r="14479" spans="6:22" x14ac:dyDescent="0.2">
      <c r="M14479" s="2"/>
    </row>
    <row r="14480" spans="6:22" x14ac:dyDescent="0.2">
      <c r="M14480" s="2"/>
    </row>
    <row r="14481" spans="6:22" x14ac:dyDescent="0.2">
      <c r="M14481" s="2"/>
    </row>
    <row r="14482" spans="6:22" x14ac:dyDescent="0.2">
      <c r="M14482" s="2"/>
    </row>
    <row r="14483" spans="6:22" x14ac:dyDescent="0.2">
      <c r="M14483" s="2"/>
    </row>
    <row r="14484" spans="6:22" x14ac:dyDescent="0.2">
      <c r="M14484" s="2"/>
    </row>
    <row r="14485" spans="6:22" x14ac:dyDescent="0.2">
      <c r="M14485" s="2"/>
    </row>
    <row r="14486" spans="6:22" x14ac:dyDescent="0.2">
      <c r="F14486"/>
      <c r="M14486" s="2"/>
      <c r="N14486"/>
      <c r="O14486"/>
      <c r="U14486"/>
      <c r="V14486"/>
    </row>
    <row r="14487" spans="6:22" x14ac:dyDescent="0.2">
      <c r="F14487"/>
      <c r="M14487" s="2"/>
      <c r="N14487"/>
      <c r="O14487"/>
      <c r="U14487"/>
      <c r="V14487"/>
    </row>
    <row r="14488" spans="6:22" x14ac:dyDescent="0.2">
      <c r="F14488"/>
      <c r="M14488" s="2"/>
      <c r="N14488"/>
      <c r="O14488"/>
      <c r="U14488"/>
      <c r="V14488"/>
    </row>
    <row r="14489" spans="6:22" x14ac:dyDescent="0.2">
      <c r="F14489"/>
      <c r="M14489" s="2"/>
      <c r="N14489"/>
      <c r="O14489"/>
      <c r="U14489"/>
      <c r="V14489"/>
    </row>
    <row r="14490" spans="6:22" x14ac:dyDescent="0.2">
      <c r="F14490"/>
      <c r="M14490" s="2"/>
      <c r="N14490"/>
      <c r="O14490"/>
      <c r="U14490"/>
      <c r="V14490"/>
    </row>
    <row r="14491" spans="6:22" x14ac:dyDescent="0.2">
      <c r="F14491"/>
      <c r="M14491" s="2"/>
      <c r="N14491"/>
      <c r="O14491"/>
      <c r="U14491"/>
      <c r="V14491"/>
    </row>
    <row r="14492" spans="6:22" x14ac:dyDescent="0.2">
      <c r="F14492"/>
      <c r="M14492" s="2"/>
      <c r="N14492"/>
      <c r="O14492"/>
      <c r="U14492"/>
      <c r="V14492"/>
    </row>
    <row r="14493" spans="6:22" x14ac:dyDescent="0.2">
      <c r="F14493"/>
      <c r="M14493" s="2"/>
      <c r="N14493"/>
      <c r="O14493"/>
      <c r="U14493"/>
      <c r="V14493"/>
    </row>
    <row r="14494" spans="6:22" x14ac:dyDescent="0.2">
      <c r="F14494"/>
      <c r="M14494" s="2"/>
      <c r="N14494"/>
      <c r="O14494"/>
      <c r="U14494"/>
      <c r="V14494"/>
    </row>
    <row r="14495" spans="6:22" x14ac:dyDescent="0.2">
      <c r="F14495"/>
      <c r="M14495" s="2"/>
      <c r="N14495"/>
      <c r="O14495"/>
      <c r="U14495"/>
      <c r="V14495"/>
    </row>
    <row r="14496" spans="6:22" x14ac:dyDescent="0.2">
      <c r="M14496" s="2"/>
    </row>
    <row r="14497" spans="6:22" x14ac:dyDescent="0.2">
      <c r="F14497"/>
      <c r="M14497" s="2"/>
      <c r="N14497"/>
      <c r="O14497"/>
      <c r="U14497"/>
      <c r="V14497"/>
    </row>
    <row r="14498" spans="6:22" x14ac:dyDescent="0.2">
      <c r="M14498" s="2"/>
    </row>
    <row r="14499" spans="6:22" x14ac:dyDescent="0.2">
      <c r="F14499"/>
      <c r="M14499" s="2"/>
      <c r="N14499"/>
      <c r="O14499"/>
      <c r="U14499"/>
      <c r="V14499"/>
    </row>
    <row r="14500" spans="6:22" x14ac:dyDescent="0.2">
      <c r="F14500"/>
      <c r="M14500" s="2"/>
      <c r="N14500"/>
      <c r="O14500"/>
      <c r="U14500"/>
      <c r="V14500"/>
    </row>
    <row r="14501" spans="6:22" x14ac:dyDescent="0.2">
      <c r="F14501"/>
      <c r="M14501" s="2"/>
      <c r="N14501"/>
      <c r="O14501"/>
      <c r="U14501"/>
      <c r="V14501"/>
    </row>
    <row r="14502" spans="6:22" x14ac:dyDescent="0.2">
      <c r="M14502" s="2"/>
    </row>
    <row r="14503" spans="6:22" x14ac:dyDescent="0.2">
      <c r="F14503"/>
      <c r="M14503" s="2"/>
      <c r="N14503"/>
      <c r="O14503"/>
      <c r="U14503"/>
      <c r="V14503"/>
    </row>
    <row r="14504" spans="6:22" x14ac:dyDescent="0.2">
      <c r="F14504"/>
      <c r="M14504" s="2"/>
      <c r="N14504"/>
      <c r="O14504"/>
      <c r="U14504"/>
      <c r="V14504"/>
    </row>
    <row r="14505" spans="6:22" x14ac:dyDescent="0.2">
      <c r="F14505"/>
      <c r="M14505" s="2"/>
      <c r="N14505"/>
      <c r="O14505"/>
      <c r="U14505"/>
      <c r="V14505"/>
    </row>
    <row r="14506" spans="6:22" x14ac:dyDescent="0.2">
      <c r="F14506"/>
      <c r="M14506" s="2"/>
      <c r="N14506"/>
      <c r="O14506"/>
      <c r="U14506"/>
      <c r="V14506"/>
    </row>
    <row r="14507" spans="6:22" x14ac:dyDescent="0.2">
      <c r="F14507"/>
      <c r="M14507" s="2"/>
      <c r="N14507"/>
      <c r="O14507"/>
      <c r="U14507"/>
      <c r="V14507"/>
    </row>
    <row r="14508" spans="6:22" x14ac:dyDescent="0.2">
      <c r="F14508"/>
      <c r="M14508" s="2"/>
      <c r="N14508"/>
      <c r="O14508"/>
      <c r="U14508"/>
      <c r="V14508"/>
    </row>
    <row r="14509" spans="6:22" x14ac:dyDescent="0.2">
      <c r="F14509"/>
      <c r="M14509" s="2"/>
      <c r="N14509"/>
      <c r="O14509"/>
      <c r="U14509"/>
      <c r="V14509"/>
    </row>
    <row r="14510" spans="6:22" x14ac:dyDescent="0.2">
      <c r="F14510"/>
      <c r="M14510" s="2"/>
      <c r="N14510"/>
      <c r="O14510"/>
      <c r="U14510"/>
      <c r="V14510"/>
    </row>
    <row r="14511" spans="6:22" x14ac:dyDescent="0.2">
      <c r="M14511" s="2"/>
    </row>
    <row r="14512" spans="6:22" x14ac:dyDescent="0.2">
      <c r="F14512"/>
      <c r="M14512" s="2"/>
      <c r="N14512"/>
      <c r="O14512"/>
      <c r="U14512"/>
      <c r="V14512"/>
    </row>
    <row r="14513" spans="6:22" x14ac:dyDescent="0.2">
      <c r="M14513" s="2"/>
    </row>
    <row r="14514" spans="6:22" x14ac:dyDescent="0.2">
      <c r="F14514"/>
      <c r="M14514" s="2"/>
      <c r="N14514"/>
      <c r="O14514"/>
      <c r="U14514"/>
      <c r="V14514"/>
    </row>
    <row r="14515" spans="6:22" x14ac:dyDescent="0.2">
      <c r="M14515" s="2"/>
    </row>
    <row r="14516" spans="6:22" x14ac:dyDescent="0.2">
      <c r="F14516"/>
      <c r="M14516" s="2"/>
      <c r="N14516"/>
      <c r="O14516"/>
      <c r="U14516"/>
      <c r="V14516"/>
    </row>
    <row r="14517" spans="6:22" x14ac:dyDescent="0.2">
      <c r="F14517"/>
      <c r="M14517" s="2"/>
      <c r="N14517"/>
      <c r="O14517"/>
      <c r="U14517"/>
      <c r="V14517"/>
    </row>
    <row r="14518" spans="6:22" x14ac:dyDescent="0.2">
      <c r="F14518"/>
      <c r="M14518" s="2"/>
      <c r="N14518"/>
      <c r="O14518"/>
      <c r="U14518"/>
      <c r="V14518"/>
    </row>
    <row r="14519" spans="6:22" x14ac:dyDescent="0.2">
      <c r="M14519" s="2"/>
    </row>
    <row r="14520" spans="6:22" x14ac:dyDescent="0.2">
      <c r="F14520"/>
      <c r="M14520" s="2"/>
      <c r="N14520"/>
      <c r="O14520"/>
      <c r="U14520"/>
      <c r="V14520"/>
    </row>
    <row r="14521" spans="6:22" x14ac:dyDescent="0.2">
      <c r="M14521" s="2"/>
    </row>
    <row r="14522" spans="6:22" x14ac:dyDescent="0.2">
      <c r="M14522" s="2"/>
    </row>
    <row r="14523" spans="6:22" x14ac:dyDescent="0.2">
      <c r="M14523" s="2"/>
    </row>
    <row r="14524" spans="6:22" x14ac:dyDescent="0.2">
      <c r="F14524"/>
      <c r="M14524" s="2"/>
      <c r="N14524"/>
      <c r="O14524"/>
      <c r="U14524"/>
      <c r="V14524"/>
    </row>
    <row r="14525" spans="6:22" x14ac:dyDescent="0.2">
      <c r="F14525"/>
      <c r="M14525" s="2"/>
      <c r="N14525"/>
      <c r="O14525"/>
      <c r="U14525"/>
      <c r="V14525"/>
    </row>
    <row r="14526" spans="6:22" x14ac:dyDescent="0.2">
      <c r="M14526" s="2"/>
    </row>
    <row r="14527" spans="6:22" x14ac:dyDescent="0.2">
      <c r="M14527" s="2"/>
    </row>
    <row r="14528" spans="6:22" x14ac:dyDescent="0.2">
      <c r="M14528" s="2"/>
    </row>
    <row r="14529" spans="6:22" x14ac:dyDescent="0.2">
      <c r="M14529" s="2"/>
    </row>
    <row r="14530" spans="6:22" x14ac:dyDescent="0.2">
      <c r="M14530" s="2"/>
    </row>
    <row r="14531" spans="6:22" x14ac:dyDescent="0.2">
      <c r="M14531" s="2"/>
    </row>
    <row r="14532" spans="6:22" x14ac:dyDescent="0.2">
      <c r="F14532"/>
      <c r="M14532" s="2"/>
      <c r="N14532"/>
      <c r="O14532"/>
      <c r="U14532"/>
      <c r="V14532"/>
    </row>
    <row r="14533" spans="6:22" x14ac:dyDescent="0.2">
      <c r="F14533"/>
      <c r="M14533" s="2"/>
      <c r="N14533"/>
      <c r="O14533"/>
      <c r="U14533"/>
      <c r="V14533"/>
    </row>
    <row r="14534" spans="6:22" x14ac:dyDescent="0.2">
      <c r="F14534"/>
      <c r="M14534" s="2"/>
      <c r="N14534"/>
      <c r="O14534"/>
      <c r="U14534"/>
      <c r="V14534"/>
    </row>
    <row r="14535" spans="6:22" x14ac:dyDescent="0.2">
      <c r="F14535"/>
      <c r="M14535" s="2"/>
      <c r="N14535"/>
      <c r="O14535"/>
      <c r="U14535"/>
      <c r="V14535"/>
    </row>
    <row r="14536" spans="6:22" x14ac:dyDescent="0.2">
      <c r="F14536"/>
      <c r="M14536" s="2"/>
      <c r="N14536"/>
      <c r="O14536"/>
      <c r="U14536"/>
      <c r="V14536"/>
    </row>
    <row r="14537" spans="6:22" x14ac:dyDescent="0.2">
      <c r="F14537"/>
      <c r="M14537" s="2"/>
      <c r="N14537"/>
      <c r="O14537"/>
      <c r="U14537"/>
      <c r="V14537"/>
    </row>
    <row r="14538" spans="6:22" x14ac:dyDescent="0.2">
      <c r="F14538"/>
      <c r="M14538" s="2"/>
      <c r="N14538"/>
      <c r="O14538"/>
      <c r="U14538"/>
      <c r="V14538"/>
    </row>
    <row r="14539" spans="6:22" x14ac:dyDescent="0.2">
      <c r="F14539"/>
      <c r="M14539" s="2"/>
      <c r="N14539"/>
      <c r="O14539"/>
      <c r="U14539"/>
      <c r="V14539"/>
    </row>
    <row r="14540" spans="6:22" x14ac:dyDescent="0.2">
      <c r="F14540"/>
      <c r="M14540" s="2"/>
      <c r="N14540"/>
      <c r="O14540"/>
      <c r="U14540"/>
      <c r="V14540"/>
    </row>
    <row r="14541" spans="6:22" x14ac:dyDescent="0.2">
      <c r="F14541"/>
      <c r="M14541" s="2"/>
      <c r="N14541"/>
      <c r="O14541"/>
      <c r="U14541"/>
      <c r="V14541"/>
    </row>
    <row r="14542" spans="6:22" x14ac:dyDescent="0.2">
      <c r="F14542"/>
      <c r="M14542" s="2"/>
      <c r="N14542"/>
      <c r="O14542"/>
      <c r="U14542"/>
      <c r="V14542"/>
    </row>
    <row r="14543" spans="6:22" x14ac:dyDescent="0.2">
      <c r="F14543"/>
      <c r="M14543" s="2"/>
      <c r="N14543"/>
      <c r="O14543"/>
      <c r="U14543"/>
      <c r="V14543"/>
    </row>
    <row r="14544" spans="6:22" x14ac:dyDescent="0.2">
      <c r="F14544"/>
      <c r="M14544" s="2"/>
      <c r="N14544"/>
      <c r="O14544"/>
      <c r="U14544"/>
      <c r="V14544"/>
    </row>
    <row r="14545" spans="6:22" x14ac:dyDescent="0.2">
      <c r="F14545"/>
      <c r="M14545" s="2"/>
      <c r="N14545"/>
      <c r="O14545"/>
      <c r="U14545"/>
      <c r="V14545"/>
    </row>
    <row r="14546" spans="6:22" x14ac:dyDescent="0.2">
      <c r="F14546"/>
      <c r="M14546" s="2"/>
      <c r="N14546"/>
      <c r="O14546"/>
      <c r="U14546"/>
      <c r="V14546"/>
    </row>
    <row r="14547" spans="6:22" x14ac:dyDescent="0.2">
      <c r="F14547"/>
      <c r="M14547" s="2"/>
      <c r="N14547"/>
      <c r="O14547"/>
      <c r="U14547"/>
      <c r="V14547"/>
    </row>
    <row r="14548" spans="6:22" x14ac:dyDescent="0.2">
      <c r="F14548"/>
      <c r="M14548" s="2"/>
      <c r="N14548"/>
      <c r="O14548"/>
      <c r="U14548"/>
      <c r="V14548"/>
    </row>
    <row r="14549" spans="6:22" x14ac:dyDescent="0.2">
      <c r="F14549"/>
      <c r="M14549" s="2"/>
      <c r="N14549"/>
      <c r="O14549"/>
      <c r="U14549"/>
      <c r="V14549"/>
    </row>
    <row r="14550" spans="6:22" x14ac:dyDescent="0.2">
      <c r="F14550"/>
      <c r="M14550" s="2"/>
      <c r="N14550"/>
      <c r="O14550"/>
      <c r="U14550"/>
      <c r="V14550"/>
    </row>
    <row r="14551" spans="6:22" x14ac:dyDescent="0.2">
      <c r="F14551"/>
      <c r="M14551" s="2"/>
      <c r="N14551"/>
      <c r="O14551"/>
      <c r="U14551"/>
      <c r="V14551"/>
    </row>
    <row r="14552" spans="6:22" x14ac:dyDescent="0.2">
      <c r="F14552"/>
      <c r="M14552" s="2"/>
      <c r="N14552"/>
      <c r="O14552"/>
      <c r="U14552"/>
      <c r="V14552"/>
    </row>
    <row r="14553" spans="6:22" x14ac:dyDescent="0.2">
      <c r="F14553"/>
      <c r="M14553" s="2"/>
      <c r="N14553"/>
      <c r="O14553"/>
      <c r="U14553"/>
      <c r="V14553"/>
    </row>
    <row r="14554" spans="6:22" x14ac:dyDescent="0.2">
      <c r="M14554" s="2"/>
    </row>
    <row r="14555" spans="6:22" x14ac:dyDescent="0.2">
      <c r="M14555" s="2"/>
    </row>
    <row r="14556" spans="6:22" x14ac:dyDescent="0.2">
      <c r="M14556" s="2"/>
    </row>
    <row r="14557" spans="6:22" x14ac:dyDescent="0.2">
      <c r="M14557" s="2"/>
    </row>
    <row r="14558" spans="6:22" x14ac:dyDescent="0.2">
      <c r="M14558" s="2"/>
    </row>
    <row r="14559" spans="6:22" x14ac:dyDescent="0.2">
      <c r="M14559" s="2"/>
    </row>
    <row r="14560" spans="6:22" x14ac:dyDescent="0.2">
      <c r="M14560" s="2"/>
    </row>
    <row r="14561" spans="6:22" x14ac:dyDescent="0.2">
      <c r="M14561" s="2"/>
    </row>
    <row r="14562" spans="6:22" x14ac:dyDescent="0.2">
      <c r="F14562"/>
      <c r="M14562" s="2"/>
      <c r="N14562"/>
      <c r="O14562"/>
      <c r="U14562"/>
      <c r="V14562"/>
    </row>
    <row r="14563" spans="6:22" x14ac:dyDescent="0.2">
      <c r="F14563"/>
      <c r="M14563" s="2"/>
      <c r="N14563"/>
      <c r="O14563"/>
      <c r="U14563"/>
      <c r="V14563"/>
    </row>
    <row r="14564" spans="6:22" x14ac:dyDescent="0.2">
      <c r="F14564"/>
      <c r="M14564" s="2"/>
      <c r="N14564"/>
      <c r="O14564"/>
      <c r="U14564"/>
      <c r="V14564"/>
    </row>
    <row r="14565" spans="6:22" x14ac:dyDescent="0.2">
      <c r="F14565"/>
      <c r="M14565" s="2"/>
      <c r="N14565"/>
      <c r="O14565"/>
      <c r="U14565"/>
      <c r="V14565"/>
    </row>
    <row r="14566" spans="6:22" x14ac:dyDescent="0.2">
      <c r="F14566"/>
      <c r="M14566" s="2"/>
      <c r="N14566"/>
      <c r="O14566"/>
      <c r="U14566"/>
      <c r="V14566"/>
    </row>
    <row r="14567" spans="6:22" x14ac:dyDescent="0.2">
      <c r="F14567"/>
      <c r="M14567" s="2"/>
      <c r="N14567"/>
      <c r="O14567"/>
      <c r="U14567"/>
      <c r="V14567"/>
    </row>
    <row r="14568" spans="6:22" x14ac:dyDescent="0.2">
      <c r="F14568"/>
      <c r="M14568" s="2"/>
      <c r="N14568"/>
      <c r="O14568"/>
      <c r="U14568"/>
      <c r="V14568"/>
    </row>
    <row r="14569" spans="6:22" x14ac:dyDescent="0.2">
      <c r="F14569"/>
      <c r="M14569" s="2"/>
      <c r="N14569"/>
      <c r="O14569"/>
      <c r="U14569"/>
      <c r="V14569"/>
    </row>
    <row r="14570" spans="6:22" x14ac:dyDescent="0.2">
      <c r="F14570"/>
      <c r="M14570" s="2"/>
      <c r="N14570"/>
      <c r="O14570"/>
      <c r="U14570"/>
      <c r="V14570"/>
    </row>
    <row r="14571" spans="6:22" x14ac:dyDescent="0.2">
      <c r="M14571" s="2"/>
    </row>
    <row r="14572" spans="6:22" x14ac:dyDescent="0.2">
      <c r="F14572"/>
      <c r="M14572" s="2"/>
      <c r="N14572"/>
      <c r="O14572"/>
      <c r="U14572"/>
      <c r="V14572"/>
    </row>
    <row r="14573" spans="6:22" x14ac:dyDescent="0.2">
      <c r="M14573" s="2"/>
    </row>
    <row r="14574" spans="6:22" x14ac:dyDescent="0.2">
      <c r="F14574"/>
      <c r="M14574" s="2"/>
      <c r="N14574"/>
      <c r="O14574"/>
      <c r="U14574"/>
      <c r="V14574"/>
    </row>
    <row r="14575" spans="6:22" x14ac:dyDescent="0.2">
      <c r="F14575"/>
      <c r="M14575" s="2"/>
      <c r="N14575"/>
      <c r="O14575"/>
      <c r="U14575"/>
      <c r="V14575"/>
    </row>
    <row r="14576" spans="6:22" x14ac:dyDescent="0.2">
      <c r="F14576"/>
      <c r="M14576" s="2"/>
      <c r="N14576"/>
      <c r="O14576"/>
      <c r="U14576"/>
      <c r="V14576"/>
    </row>
    <row r="14577" spans="6:22" x14ac:dyDescent="0.2">
      <c r="M14577" s="2"/>
    </row>
    <row r="14578" spans="6:22" x14ac:dyDescent="0.2">
      <c r="F14578"/>
      <c r="M14578" s="2"/>
      <c r="N14578"/>
      <c r="O14578"/>
      <c r="U14578"/>
      <c r="V14578"/>
    </row>
    <row r="14579" spans="6:22" x14ac:dyDescent="0.2">
      <c r="F14579"/>
      <c r="M14579" s="2"/>
      <c r="N14579"/>
      <c r="O14579"/>
      <c r="U14579"/>
      <c r="V14579"/>
    </row>
    <row r="14580" spans="6:22" x14ac:dyDescent="0.2">
      <c r="F14580"/>
      <c r="M14580" s="2"/>
      <c r="N14580"/>
      <c r="O14580"/>
      <c r="U14580"/>
      <c r="V14580"/>
    </row>
    <row r="14581" spans="6:22" x14ac:dyDescent="0.2">
      <c r="F14581"/>
      <c r="M14581" s="2"/>
      <c r="N14581"/>
      <c r="O14581"/>
      <c r="U14581"/>
      <c r="V14581"/>
    </row>
    <row r="14582" spans="6:22" x14ac:dyDescent="0.2">
      <c r="F14582"/>
      <c r="M14582" s="2"/>
      <c r="N14582"/>
      <c r="O14582"/>
      <c r="U14582"/>
      <c r="V14582"/>
    </row>
    <row r="14583" spans="6:22" x14ac:dyDescent="0.2">
      <c r="F14583"/>
      <c r="M14583" s="2"/>
      <c r="N14583"/>
      <c r="O14583"/>
      <c r="U14583"/>
      <c r="V14583"/>
    </row>
    <row r="14584" spans="6:22" x14ac:dyDescent="0.2">
      <c r="F14584"/>
      <c r="M14584" s="2"/>
      <c r="N14584"/>
      <c r="O14584"/>
      <c r="U14584"/>
      <c r="V14584"/>
    </row>
    <row r="14585" spans="6:22" x14ac:dyDescent="0.2">
      <c r="F14585"/>
      <c r="M14585" s="2"/>
      <c r="N14585"/>
      <c r="O14585"/>
      <c r="U14585"/>
      <c r="V14585"/>
    </row>
    <row r="14586" spans="6:22" x14ac:dyDescent="0.2">
      <c r="F14586"/>
      <c r="M14586" s="2"/>
      <c r="N14586"/>
      <c r="O14586"/>
      <c r="U14586"/>
      <c r="V14586"/>
    </row>
    <row r="14587" spans="6:22" x14ac:dyDescent="0.2">
      <c r="F14587"/>
      <c r="M14587" s="2"/>
      <c r="N14587"/>
      <c r="O14587"/>
      <c r="U14587"/>
      <c r="V14587"/>
    </row>
    <row r="14588" spans="6:22" x14ac:dyDescent="0.2">
      <c r="M14588" s="2"/>
    </row>
    <row r="14589" spans="6:22" x14ac:dyDescent="0.2">
      <c r="F14589"/>
      <c r="M14589" s="2"/>
      <c r="N14589"/>
      <c r="O14589"/>
      <c r="U14589"/>
      <c r="V14589"/>
    </row>
    <row r="14590" spans="6:22" x14ac:dyDescent="0.2">
      <c r="F14590"/>
      <c r="M14590" s="2"/>
      <c r="N14590"/>
      <c r="O14590"/>
      <c r="U14590"/>
      <c r="V14590"/>
    </row>
    <row r="14591" spans="6:22" x14ac:dyDescent="0.2">
      <c r="F14591"/>
      <c r="M14591" s="2"/>
      <c r="N14591"/>
      <c r="O14591"/>
      <c r="U14591"/>
      <c r="V14591"/>
    </row>
    <row r="14592" spans="6:22" x14ac:dyDescent="0.2">
      <c r="M14592" s="2"/>
    </row>
    <row r="14593" spans="6:22" x14ac:dyDescent="0.2">
      <c r="F14593"/>
      <c r="M14593" s="2"/>
      <c r="N14593"/>
      <c r="O14593"/>
      <c r="U14593"/>
      <c r="V14593"/>
    </row>
    <row r="14594" spans="6:22" x14ac:dyDescent="0.2">
      <c r="M14594" s="2"/>
    </row>
    <row r="14595" spans="6:22" x14ac:dyDescent="0.2">
      <c r="M14595" s="2"/>
    </row>
    <row r="14596" spans="6:22" x14ac:dyDescent="0.2">
      <c r="M14596" s="2"/>
    </row>
    <row r="14597" spans="6:22" x14ac:dyDescent="0.2">
      <c r="F14597"/>
      <c r="M14597" s="2"/>
      <c r="N14597"/>
      <c r="O14597"/>
      <c r="U14597"/>
      <c r="V14597"/>
    </row>
    <row r="14598" spans="6:22" x14ac:dyDescent="0.2">
      <c r="F14598"/>
      <c r="M14598" s="2"/>
      <c r="N14598"/>
      <c r="O14598"/>
      <c r="U14598"/>
      <c r="V14598"/>
    </row>
    <row r="14599" spans="6:22" x14ac:dyDescent="0.2">
      <c r="M14599" s="2"/>
    </row>
    <row r="14600" spans="6:22" x14ac:dyDescent="0.2">
      <c r="M14600" s="2"/>
    </row>
    <row r="14601" spans="6:22" x14ac:dyDescent="0.2">
      <c r="M14601" s="2"/>
    </row>
    <row r="14602" spans="6:22" x14ac:dyDescent="0.2">
      <c r="M14602" s="2"/>
    </row>
    <row r="14603" spans="6:22" x14ac:dyDescent="0.2">
      <c r="M14603" s="2"/>
    </row>
    <row r="14604" spans="6:22" x14ac:dyDescent="0.2">
      <c r="F14604"/>
      <c r="M14604" s="2"/>
      <c r="N14604"/>
      <c r="O14604"/>
      <c r="U14604"/>
      <c r="V14604"/>
    </row>
    <row r="14605" spans="6:22" x14ac:dyDescent="0.2">
      <c r="F14605"/>
      <c r="M14605" s="2"/>
      <c r="N14605"/>
      <c r="O14605"/>
      <c r="U14605"/>
      <c r="V14605"/>
    </row>
    <row r="14606" spans="6:22" x14ac:dyDescent="0.2">
      <c r="F14606"/>
      <c r="M14606" s="2"/>
      <c r="N14606"/>
      <c r="O14606"/>
      <c r="U14606"/>
      <c r="V14606"/>
    </row>
    <row r="14607" spans="6:22" x14ac:dyDescent="0.2">
      <c r="F14607"/>
      <c r="M14607" s="2"/>
      <c r="N14607"/>
      <c r="O14607"/>
      <c r="U14607"/>
      <c r="V14607"/>
    </row>
    <row r="14608" spans="6:22" x14ac:dyDescent="0.2">
      <c r="F14608"/>
      <c r="M14608" s="2"/>
      <c r="N14608"/>
      <c r="O14608"/>
      <c r="U14608"/>
      <c r="V14608"/>
    </row>
    <row r="14609" spans="6:22" x14ac:dyDescent="0.2">
      <c r="F14609"/>
      <c r="M14609" s="2"/>
      <c r="N14609"/>
      <c r="O14609"/>
      <c r="U14609"/>
      <c r="V14609"/>
    </row>
    <row r="14610" spans="6:22" x14ac:dyDescent="0.2">
      <c r="F14610"/>
      <c r="M14610" s="2"/>
      <c r="N14610"/>
      <c r="O14610"/>
      <c r="U14610"/>
      <c r="V14610"/>
    </row>
    <row r="14611" spans="6:22" x14ac:dyDescent="0.2">
      <c r="F14611"/>
      <c r="M14611" s="2"/>
      <c r="N14611"/>
      <c r="O14611"/>
      <c r="U14611"/>
      <c r="V14611"/>
    </row>
    <row r="14612" spans="6:22" x14ac:dyDescent="0.2">
      <c r="F14612"/>
      <c r="M14612" s="2"/>
      <c r="N14612"/>
      <c r="O14612"/>
      <c r="U14612"/>
      <c r="V14612"/>
    </row>
    <row r="14613" spans="6:22" x14ac:dyDescent="0.2">
      <c r="F14613"/>
      <c r="M14613" s="2"/>
      <c r="N14613"/>
      <c r="O14613"/>
      <c r="U14613"/>
      <c r="V14613"/>
    </row>
    <row r="14614" spans="6:22" x14ac:dyDescent="0.2">
      <c r="F14614"/>
      <c r="M14614" s="2"/>
      <c r="N14614"/>
      <c r="O14614"/>
      <c r="U14614"/>
      <c r="V14614"/>
    </row>
    <row r="14615" spans="6:22" x14ac:dyDescent="0.2">
      <c r="F14615"/>
      <c r="M14615" s="2"/>
      <c r="N14615"/>
      <c r="O14615"/>
      <c r="U14615"/>
      <c r="V14615"/>
    </row>
    <row r="14616" spans="6:22" x14ac:dyDescent="0.2">
      <c r="F14616"/>
      <c r="M14616" s="2"/>
      <c r="N14616"/>
      <c r="O14616"/>
      <c r="U14616"/>
      <c r="V14616"/>
    </row>
    <row r="14617" spans="6:22" x14ac:dyDescent="0.2">
      <c r="F14617"/>
      <c r="M14617" s="2"/>
      <c r="N14617"/>
      <c r="O14617"/>
      <c r="U14617"/>
      <c r="V14617"/>
    </row>
    <row r="14618" spans="6:22" x14ac:dyDescent="0.2">
      <c r="F14618"/>
      <c r="M14618" s="2"/>
      <c r="N14618"/>
      <c r="O14618"/>
      <c r="U14618"/>
      <c r="V14618"/>
    </row>
    <row r="14619" spans="6:22" x14ac:dyDescent="0.2">
      <c r="F14619"/>
      <c r="M14619" s="2"/>
      <c r="N14619"/>
      <c r="O14619"/>
      <c r="U14619"/>
      <c r="V14619"/>
    </row>
    <row r="14620" spans="6:22" x14ac:dyDescent="0.2">
      <c r="F14620"/>
      <c r="M14620" s="2"/>
      <c r="N14620"/>
      <c r="O14620"/>
      <c r="U14620"/>
      <c r="V14620"/>
    </row>
    <row r="14621" spans="6:22" x14ac:dyDescent="0.2">
      <c r="F14621"/>
      <c r="M14621" s="2"/>
      <c r="N14621"/>
      <c r="O14621"/>
      <c r="U14621"/>
      <c r="V14621"/>
    </row>
    <row r="14622" spans="6:22" x14ac:dyDescent="0.2">
      <c r="F14622"/>
      <c r="M14622" s="2"/>
      <c r="N14622"/>
      <c r="O14622"/>
      <c r="U14622"/>
      <c r="V14622"/>
    </row>
    <row r="14623" spans="6:22" x14ac:dyDescent="0.2">
      <c r="F14623"/>
      <c r="M14623" s="2"/>
      <c r="N14623"/>
      <c r="O14623"/>
      <c r="U14623"/>
      <c r="V14623"/>
    </row>
    <row r="14624" spans="6:22" x14ac:dyDescent="0.2">
      <c r="F14624"/>
      <c r="M14624" s="2"/>
      <c r="N14624"/>
      <c r="O14624"/>
      <c r="U14624"/>
      <c r="V14624"/>
    </row>
    <row r="14625" spans="6:22" x14ac:dyDescent="0.2">
      <c r="F14625"/>
      <c r="M14625" s="2"/>
      <c r="N14625"/>
      <c r="O14625"/>
      <c r="U14625"/>
      <c r="V14625"/>
    </row>
    <row r="14626" spans="6:22" x14ac:dyDescent="0.2">
      <c r="M14626" s="2"/>
    </row>
    <row r="14627" spans="6:22" x14ac:dyDescent="0.2">
      <c r="M14627" s="2"/>
    </row>
    <row r="14628" spans="6:22" x14ac:dyDescent="0.2">
      <c r="M14628" s="2"/>
    </row>
    <row r="14629" spans="6:22" x14ac:dyDescent="0.2">
      <c r="M14629" s="2"/>
    </row>
    <row r="14630" spans="6:22" x14ac:dyDescent="0.2">
      <c r="M14630" s="2"/>
    </row>
    <row r="14631" spans="6:22" x14ac:dyDescent="0.2">
      <c r="M14631" s="2"/>
    </row>
    <row r="14632" spans="6:22" x14ac:dyDescent="0.2">
      <c r="M14632" s="2"/>
    </row>
    <row r="14633" spans="6:22" x14ac:dyDescent="0.2">
      <c r="M14633" s="2"/>
    </row>
    <row r="14634" spans="6:22" x14ac:dyDescent="0.2">
      <c r="F14634"/>
      <c r="M14634" s="2"/>
      <c r="N14634"/>
      <c r="O14634"/>
      <c r="U14634"/>
      <c r="V14634"/>
    </row>
    <row r="14635" spans="6:22" x14ac:dyDescent="0.2">
      <c r="F14635"/>
      <c r="M14635" s="2"/>
      <c r="N14635"/>
      <c r="O14635"/>
      <c r="U14635"/>
      <c r="V14635"/>
    </row>
    <row r="14636" spans="6:22" x14ac:dyDescent="0.2">
      <c r="F14636"/>
      <c r="M14636" s="2"/>
      <c r="N14636"/>
      <c r="O14636"/>
      <c r="U14636"/>
      <c r="V14636"/>
    </row>
    <row r="14637" spans="6:22" x14ac:dyDescent="0.2">
      <c r="F14637"/>
      <c r="M14637" s="2"/>
      <c r="N14637"/>
      <c r="O14637"/>
      <c r="U14637"/>
      <c r="V14637"/>
    </row>
    <row r="14638" spans="6:22" x14ac:dyDescent="0.2">
      <c r="F14638"/>
      <c r="M14638" s="2"/>
      <c r="N14638"/>
      <c r="O14638"/>
      <c r="U14638"/>
      <c r="V14638"/>
    </row>
    <row r="14639" spans="6:22" x14ac:dyDescent="0.2">
      <c r="F14639"/>
      <c r="M14639" s="2"/>
      <c r="N14639"/>
      <c r="O14639"/>
      <c r="U14639"/>
      <c r="V14639"/>
    </row>
    <row r="14640" spans="6:22" x14ac:dyDescent="0.2">
      <c r="F14640"/>
      <c r="M14640" s="2"/>
      <c r="N14640"/>
      <c r="O14640"/>
      <c r="U14640"/>
      <c r="V14640"/>
    </row>
    <row r="14641" spans="6:22" x14ac:dyDescent="0.2">
      <c r="F14641"/>
      <c r="M14641" s="2"/>
      <c r="N14641"/>
      <c r="O14641"/>
      <c r="U14641"/>
      <c r="V14641"/>
    </row>
    <row r="14642" spans="6:22" x14ac:dyDescent="0.2">
      <c r="F14642"/>
      <c r="M14642" s="2"/>
      <c r="N14642"/>
      <c r="O14642"/>
      <c r="U14642"/>
      <c r="V14642"/>
    </row>
    <row r="14643" spans="6:22" x14ac:dyDescent="0.2">
      <c r="F14643"/>
      <c r="M14643" s="2"/>
      <c r="N14643"/>
      <c r="O14643"/>
      <c r="U14643"/>
      <c r="V14643"/>
    </row>
    <row r="14644" spans="6:22" x14ac:dyDescent="0.2">
      <c r="F14644"/>
      <c r="M14644" s="2"/>
      <c r="N14644"/>
      <c r="O14644"/>
      <c r="U14644"/>
      <c r="V14644"/>
    </row>
    <row r="14645" spans="6:22" x14ac:dyDescent="0.2">
      <c r="F14645"/>
      <c r="M14645" s="2"/>
      <c r="N14645"/>
      <c r="O14645"/>
      <c r="U14645"/>
      <c r="V14645"/>
    </row>
    <row r="14646" spans="6:22" x14ac:dyDescent="0.2">
      <c r="F14646"/>
      <c r="M14646" s="2"/>
      <c r="N14646"/>
      <c r="O14646"/>
      <c r="U14646"/>
      <c r="V14646"/>
    </row>
    <row r="14647" spans="6:22" x14ac:dyDescent="0.2">
      <c r="F14647"/>
      <c r="M14647" s="2"/>
      <c r="N14647"/>
      <c r="O14647"/>
      <c r="U14647"/>
      <c r="V14647"/>
    </row>
    <row r="14648" spans="6:22" x14ac:dyDescent="0.2">
      <c r="F14648"/>
      <c r="M14648" s="2"/>
      <c r="N14648"/>
      <c r="O14648"/>
      <c r="U14648"/>
      <c r="V14648"/>
    </row>
    <row r="14649" spans="6:22" x14ac:dyDescent="0.2">
      <c r="F14649"/>
      <c r="M14649" s="2"/>
      <c r="N14649"/>
      <c r="O14649"/>
      <c r="U14649"/>
      <c r="V14649"/>
    </row>
    <row r="14650" spans="6:22" x14ac:dyDescent="0.2">
      <c r="F14650"/>
      <c r="M14650" s="2"/>
      <c r="N14650"/>
      <c r="O14650"/>
      <c r="U14650"/>
      <c r="V14650"/>
    </row>
    <row r="14651" spans="6:22" x14ac:dyDescent="0.2">
      <c r="F14651"/>
      <c r="M14651" s="2"/>
      <c r="N14651"/>
      <c r="O14651"/>
      <c r="U14651"/>
      <c r="V14651"/>
    </row>
    <row r="14652" spans="6:22" x14ac:dyDescent="0.2">
      <c r="F14652"/>
      <c r="M14652" s="2"/>
      <c r="N14652"/>
      <c r="O14652"/>
      <c r="U14652"/>
      <c r="V14652"/>
    </row>
    <row r="14653" spans="6:22" x14ac:dyDescent="0.2">
      <c r="F14653"/>
      <c r="M14653" s="2"/>
      <c r="N14653"/>
      <c r="O14653"/>
      <c r="U14653"/>
      <c r="V14653"/>
    </row>
    <row r="14654" spans="6:22" x14ac:dyDescent="0.2">
      <c r="F14654"/>
      <c r="M14654" s="2"/>
      <c r="N14654"/>
      <c r="O14654"/>
      <c r="U14654"/>
      <c r="V14654"/>
    </row>
    <row r="14655" spans="6:22" x14ac:dyDescent="0.2">
      <c r="F14655"/>
      <c r="M14655" s="2"/>
      <c r="N14655"/>
      <c r="O14655"/>
      <c r="U14655"/>
      <c r="V14655"/>
    </row>
    <row r="14656" spans="6:22" x14ac:dyDescent="0.2">
      <c r="F14656"/>
      <c r="M14656" s="2"/>
      <c r="N14656"/>
      <c r="O14656"/>
      <c r="U14656"/>
      <c r="V14656"/>
    </row>
    <row r="14657" spans="13:13" x14ac:dyDescent="0.2">
      <c r="M14657" s="2"/>
    </row>
    <row r="14658" spans="13:13" x14ac:dyDescent="0.2">
      <c r="M14658" s="2"/>
    </row>
    <row r="14659" spans="13:13" x14ac:dyDescent="0.2">
      <c r="M14659" s="2"/>
    </row>
    <row r="14660" spans="13:13" x14ac:dyDescent="0.2">
      <c r="M14660" s="2"/>
    </row>
    <row r="14661" spans="13:13" x14ac:dyDescent="0.2">
      <c r="M14661" s="2"/>
    </row>
    <row r="14662" spans="13:13" x14ac:dyDescent="0.2">
      <c r="M14662" s="2"/>
    </row>
    <row r="14663" spans="13:13" x14ac:dyDescent="0.2">
      <c r="M14663" s="2"/>
    </row>
    <row r="14664" spans="13:13" x14ac:dyDescent="0.2">
      <c r="M14664" s="2"/>
    </row>
    <row r="14665" spans="13:13" x14ac:dyDescent="0.2">
      <c r="M14665" s="2"/>
    </row>
    <row r="14666" spans="13:13" x14ac:dyDescent="0.2">
      <c r="M14666" s="2"/>
    </row>
    <row r="14667" spans="13:13" x14ac:dyDescent="0.2">
      <c r="M14667" s="2"/>
    </row>
    <row r="14668" spans="13:13" x14ac:dyDescent="0.2">
      <c r="M14668" s="2"/>
    </row>
    <row r="14669" spans="13:13" x14ac:dyDescent="0.2">
      <c r="M14669" s="2"/>
    </row>
    <row r="14670" spans="13:13" x14ac:dyDescent="0.2">
      <c r="M14670" s="2"/>
    </row>
    <row r="14671" spans="13:13" x14ac:dyDescent="0.2">
      <c r="M14671" s="2"/>
    </row>
    <row r="14672" spans="13:13" x14ac:dyDescent="0.2">
      <c r="M14672" s="2"/>
    </row>
    <row r="14673" spans="6:22" x14ac:dyDescent="0.2">
      <c r="M14673" s="2"/>
    </row>
    <row r="14674" spans="6:22" x14ac:dyDescent="0.2">
      <c r="M14674" s="2"/>
    </row>
    <row r="14675" spans="6:22" x14ac:dyDescent="0.2">
      <c r="M14675" s="2"/>
    </row>
    <row r="14676" spans="6:22" x14ac:dyDescent="0.2">
      <c r="F14676"/>
      <c r="M14676" s="2"/>
      <c r="N14676"/>
      <c r="O14676"/>
      <c r="U14676"/>
      <c r="V14676"/>
    </row>
    <row r="14677" spans="6:22" x14ac:dyDescent="0.2">
      <c r="F14677"/>
      <c r="M14677" s="2"/>
      <c r="N14677"/>
      <c r="O14677"/>
      <c r="U14677"/>
      <c r="V14677"/>
    </row>
    <row r="14678" spans="6:22" x14ac:dyDescent="0.2">
      <c r="F14678"/>
      <c r="M14678" s="2"/>
      <c r="N14678"/>
      <c r="O14678"/>
      <c r="U14678"/>
      <c r="V14678"/>
    </row>
    <row r="14679" spans="6:22" x14ac:dyDescent="0.2">
      <c r="F14679"/>
      <c r="M14679" s="2"/>
      <c r="N14679"/>
      <c r="O14679"/>
      <c r="U14679"/>
      <c r="V14679"/>
    </row>
    <row r="14680" spans="6:22" x14ac:dyDescent="0.2">
      <c r="F14680"/>
      <c r="M14680" s="2"/>
      <c r="N14680"/>
      <c r="O14680"/>
      <c r="U14680"/>
      <c r="V14680"/>
    </row>
    <row r="14681" spans="6:22" x14ac:dyDescent="0.2">
      <c r="F14681"/>
      <c r="M14681" s="2"/>
      <c r="N14681"/>
      <c r="O14681"/>
      <c r="U14681"/>
      <c r="V14681"/>
    </row>
    <row r="14682" spans="6:22" x14ac:dyDescent="0.2">
      <c r="F14682"/>
      <c r="M14682" s="2"/>
      <c r="N14682"/>
      <c r="O14682"/>
      <c r="U14682"/>
      <c r="V14682"/>
    </row>
    <row r="14683" spans="6:22" x14ac:dyDescent="0.2">
      <c r="F14683"/>
      <c r="M14683" s="2"/>
      <c r="N14683"/>
      <c r="O14683"/>
      <c r="U14683"/>
      <c r="V14683"/>
    </row>
    <row r="14684" spans="6:22" x14ac:dyDescent="0.2">
      <c r="F14684"/>
      <c r="M14684" s="2"/>
      <c r="N14684"/>
      <c r="O14684"/>
      <c r="U14684"/>
      <c r="V14684"/>
    </row>
    <row r="14685" spans="6:22" x14ac:dyDescent="0.2">
      <c r="F14685"/>
      <c r="M14685" s="2"/>
      <c r="N14685"/>
      <c r="O14685"/>
      <c r="U14685"/>
      <c r="V14685"/>
    </row>
    <row r="14686" spans="6:22" x14ac:dyDescent="0.2">
      <c r="F14686"/>
      <c r="M14686" s="2"/>
      <c r="N14686"/>
      <c r="O14686"/>
      <c r="U14686"/>
      <c r="V14686"/>
    </row>
    <row r="14687" spans="6:22" x14ac:dyDescent="0.2">
      <c r="F14687"/>
      <c r="M14687" s="2"/>
      <c r="N14687"/>
      <c r="O14687"/>
      <c r="U14687"/>
      <c r="V14687"/>
    </row>
    <row r="14688" spans="6:22" x14ac:dyDescent="0.2">
      <c r="F14688"/>
      <c r="M14688" s="2"/>
      <c r="N14688"/>
      <c r="O14688"/>
      <c r="U14688"/>
      <c r="V14688"/>
    </row>
    <row r="14689" spans="6:22" x14ac:dyDescent="0.2">
      <c r="F14689"/>
      <c r="M14689" s="2"/>
      <c r="N14689"/>
      <c r="O14689"/>
      <c r="U14689"/>
      <c r="V14689"/>
    </row>
    <row r="14690" spans="6:22" x14ac:dyDescent="0.2">
      <c r="F14690"/>
      <c r="M14690" s="2"/>
      <c r="N14690"/>
      <c r="O14690"/>
      <c r="U14690"/>
      <c r="V14690"/>
    </row>
    <row r="14691" spans="6:22" x14ac:dyDescent="0.2">
      <c r="F14691"/>
      <c r="M14691" s="2"/>
      <c r="N14691"/>
      <c r="O14691"/>
      <c r="U14691"/>
      <c r="V14691"/>
    </row>
    <row r="14692" spans="6:22" x14ac:dyDescent="0.2">
      <c r="F14692"/>
      <c r="M14692" s="2"/>
      <c r="N14692"/>
      <c r="O14692"/>
      <c r="U14692"/>
      <c r="V14692"/>
    </row>
    <row r="14693" spans="6:22" x14ac:dyDescent="0.2">
      <c r="F14693"/>
      <c r="M14693" s="2"/>
      <c r="N14693"/>
      <c r="O14693"/>
      <c r="U14693"/>
      <c r="V14693"/>
    </row>
    <row r="14694" spans="6:22" x14ac:dyDescent="0.2">
      <c r="F14694"/>
      <c r="M14694" s="2"/>
      <c r="N14694"/>
      <c r="O14694"/>
      <c r="U14694"/>
      <c r="V14694"/>
    </row>
    <row r="14695" spans="6:22" x14ac:dyDescent="0.2">
      <c r="F14695"/>
      <c r="M14695" s="2"/>
      <c r="N14695"/>
      <c r="O14695"/>
      <c r="U14695"/>
      <c r="V14695"/>
    </row>
    <row r="14696" spans="6:22" x14ac:dyDescent="0.2">
      <c r="F14696"/>
      <c r="M14696" s="2"/>
      <c r="N14696"/>
      <c r="O14696"/>
      <c r="U14696"/>
      <c r="V14696"/>
    </row>
    <row r="14697" spans="6:22" x14ac:dyDescent="0.2">
      <c r="F14697"/>
      <c r="M14697" s="2"/>
      <c r="N14697"/>
      <c r="O14697"/>
      <c r="U14697"/>
      <c r="V14697"/>
    </row>
    <row r="14698" spans="6:22" x14ac:dyDescent="0.2">
      <c r="M14698" s="2"/>
    </row>
    <row r="14699" spans="6:22" x14ac:dyDescent="0.2">
      <c r="M14699" s="2"/>
    </row>
    <row r="14700" spans="6:22" x14ac:dyDescent="0.2">
      <c r="M14700" s="2"/>
    </row>
    <row r="14701" spans="6:22" x14ac:dyDescent="0.2">
      <c r="M14701" s="2"/>
    </row>
    <row r="14702" spans="6:22" x14ac:dyDescent="0.2">
      <c r="M14702" s="2"/>
    </row>
    <row r="14703" spans="6:22" x14ac:dyDescent="0.2">
      <c r="M14703" s="2"/>
    </row>
    <row r="14704" spans="6:22" x14ac:dyDescent="0.2">
      <c r="M14704" s="2"/>
    </row>
    <row r="14705" spans="6:22" x14ac:dyDescent="0.2">
      <c r="M14705" s="2"/>
    </row>
    <row r="14706" spans="6:22" x14ac:dyDescent="0.2">
      <c r="M14706" s="2"/>
    </row>
    <row r="14707" spans="6:22" x14ac:dyDescent="0.2">
      <c r="M14707" s="2"/>
    </row>
    <row r="14708" spans="6:22" x14ac:dyDescent="0.2">
      <c r="M14708" s="2"/>
    </row>
    <row r="14709" spans="6:22" x14ac:dyDescent="0.2">
      <c r="M14709" s="2"/>
    </row>
    <row r="14710" spans="6:22" x14ac:dyDescent="0.2">
      <c r="M14710" s="2"/>
    </row>
    <row r="14711" spans="6:22" x14ac:dyDescent="0.2">
      <c r="M14711" s="2"/>
    </row>
    <row r="14712" spans="6:22" x14ac:dyDescent="0.2">
      <c r="M14712" s="2"/>
    </row>
    <row r="14713" spans="6:22" x14ac:dyDescent="0.2">
      <c r="M14713" s="2"/>
    </row>
    <row r="14714" spans="6:22" x14ac:dyDescent="0.2">
      <c r="M14714" s="2"/>
    </row>
    <row r="14715" spans="6:22" x14ac:dyDescent="0.2">
      <c r="M14715" s="2"/>
    </row>
    <row r="14716" spans="6:22" x14ac:dyDescent="0.2">
      <c r="M14716" s="2"/>
    </row>
    <row r="14717" spans="6:22" x14ac:dyDescent="0.2">
      <c r="F14717"/>
      <c r="M14717" s="2"/>
      <c r="N14717"/>
      <c r="O14717"/>
      <c r="U14717"/>
      <c r="V14717"/>
    </row>
    <row r="14718" spans="6:22" x14ac:dyDescent="0.2">
      <c r="F14718"/>
      <c r="M14718" s="2"/>
      <c r="N14718"/>
      <c r="O14718"/>
      <c r="U14718"/>
      <c r="V14718"/>
    </row>
    <row r="14719" spans="6:22" x14ac:dyDescent="0.2">
      <c r="F14719"/>
      <c r="M14719" s="2"/>
      <c r="N14719"/>
      <c r="O14719"/>
      <c r="U14719"/>
      <c r="V14719"/>
    </row>
    <row r="14720" spans="6:22" x14ac:dyDescent="0.2">
      <c r="F14720"/>
      <c r="M14720" s="2"/>
      <c r="N14720"/>
      <c r="O14720"/>
      <c r="U14720"/>
      <c r="V14720"/>
    </row>
    <row r="14721" spans="6:22" x14ac:dyDescent="0.2">
      <c r="F14721"/>
      <c r="M14721" s="2"/>
      <c r="N14721"/>
      <c r="O14721"/>
      <c r="U14721"/>
      <c r="V14721"/>
    </row>
    <row r="14722" spans="6:22" x14ac:dyDescent="0.2">
      <c r="F14722"/>
      <c r="M14722" s="2"/>
      <c r="N14722"/>
      <c r="O14722"/>
      <c r="U14722"/>
      <c r="V14722"/>
    </row>
    <row r="14723" spans="6:22" x14ac:dyDescent="0.2">
      <c r="F14723"/>
      <c r="M14723" s="2"/>
      <c r="N14723"/>
      <c r="O14723"/>
      <c r="U14723"/>
      <c r="V14723"/>
    </row>
    <row r="14724" spans="6:22" x14ac:dyDescent="0.2">
      <c r="F14724"/>
      <c r="M14724" s="2"/>
      <c r="N14724"/>
      <c r="O14724"/>
      <c r="U14724"/>
      <c r="V14724"/>
    </row>
    <row r="14725" spans="6:22" x14ac:dyDescent="0.2">
      <c r="F14725"/>
      <c r="M14725" s="2"/>
      <c r="N14725"/>
      <c r="O14725"/>
      <c r="U14725"/>
      <c r="V14725"/>
    </row>
    <row r="14726" spans="6:22" x14ac:dyDescent="0.2">
      <c r="F14726"/>
      <c r="M14726" s="2"/>
      <c r="N14726"/>
      <c r="O14726"/>
      <c r="U14726"/>
      <c r="V14726"/>
    </row>
    <row r="14727" spans="6:22" x14ac:dyDescent="0.2">
      <c r="F14727"/>
      <c r="M14727" s="2"/>
      <c r="N14727"/>
      <c r="O14727"/>
      <c r="U14727"/>
      <c r="V14727"/>
    </row>
    <row r="14728" spans="6:22" x14ac:dyDescent="0.2">
      <c r="F14728"/>
      <c r="M14728" s="2"/>
      <c r="N14728"/>
      <c r="O14728"/>
      <c r="U14728"/>
      <c r="V14728"/>
    </row>
    <row r="14729" spans="6:22" x14ac:dyDescent="0.2">
      <c r="F14729"/>
      <c r="M14729" s="2"/>
      <c r="N14729"/>
      <c r="O14729"/>
      <c r="U14729"/>
      <c r="V14729"/>
    </row>
    <row r="14730" spans="6:22" x14ac:dyDescent="0.2">
      <c r="F14730"/>
      <c r="M14730" s="2"/>
      <c r="N14730"/>
      <c r="O14730"/>
      <c r="U14730"/>
      <c r="V14730"/>
    </row>
    <row r="14731" spans="6:22" x14ac:dyDescent="0.2">
      <c r="F14731"/>
      <c r="M14731" s="2"/>
      <c r="N14731"/>
      <c r="O14731"/>
      <c r="U14731"/>
      <c r="V14731"/>
    </row>
    <row r="14732" spans="6:22" x14ac:dyDescent="0.2">
      <c r="F14732"/>
      <c r="M14732" s="2"/>
      <c r="N14732"/>
      <c r="O14732"/>
      <c r="U14732"/>
      <c r="V14732"/>
    </row>
    <row r="14733" spans="6:22" x14ac:dyDescent="0.2">
      <c r="F14733"/>
      <c r="M14733" s="2"/>
      <c r="N14733"/>
      <c r="O14733"/>
      <c r="U14733"/>
      <c r="V14733"/>
    </row>
    <row r="14734" spans="6:22" x14ac:dyDescent="0.2">
      <c r="F14734"/>
      <c r="M14734" s="2"/>
      <c r="N14734"/>
      <c r="O14734"/>
      <c r="U14734"/>
      <c r="V14734"/>
    </row>
    <row r="14735" spans="6:22" x14ac:dyDescent="0.2">
      <c r="F14735"/>
      <c r="M14735" s="2"/>
      <c r="N14735"/>
      <c r="O14735"/>
      <c r="U14735"/>
      <c r="V14735"/>
    </row>
    <row r="14736" spans="6:22" x14ac:dyDescent="0.2">
      <c r="F14736"/>
      <c r="M14736" s="2"/>
      <c r="N14736"/>
      <c r="O14736"/>
      <c r="U14736"/>
      <c r="V14736"/>
    </row>
    <row r="14737" spans="6:22" x14ac:dyDescent="0.2">
      <c r="F14737"/>
      <c r="M14737" s="2"/>
      <c r="N14737"/>
      <c r="O14737"/>
      <c r="U14737"/>
      <c r="V14737"/>
    </row>
    <row r="14738" spans="6:22" x14ac:dyDescent="0.2">
      <c r="F14738"/>
      <c r="M14738" s="2"/>
      <c r="N14738"/>
      <c r="O14738"/>
      <c r="U14738"/>
      <c r="V14738"/>
    </row>
    <row r="14739" spans="6:22" x14ac:dyDescent="0.2">
      <c r="F14739"/>
      <c r="M14739" s="2"/>
      <c r="N14739"/>
      <c r="O14739"/>
      <c r="U14739"/>
      <c r="V14739"/>
    </row>
    <row r="14740" spans="6:22" x14ac:dyDescent="0.2">
      <c r="F14740"/>
      <c r="M14740" s="2"/>
      <c r="N14740"/>
      <c r="O14740"/>
      <c r="U14740"/>
      <c r="V14740"/>
    </row>
    <row r="14741" spans="6:22" x14ac:dyDescent="0.2">
      <c r="M14741" s="2"/>
    </row>
    <row r="14742" spans="6:22" x14ac:dyDescent="0.2">
      <c r="M14742" s="2"/>
    </row>
    <row r="14743" spans="6:22" x14ac:dyDescent="0.2">
      <c r="M14743" s="2"/>
    </row>
    <row r="14744" spans="6:22" x14ac:dyDescent="0.2">
      <c r="M14744" s="2"/>
    </row>
    <row r="14745" spans="6:22" x14ac:dyDescent="0.2">
      <c r="M14745" s="2"/>
    </row>
    <row r="14746" spans="6:22" x14ac:dyDescent="0.2">
      <c r="M14746" s="2"/>
    </row>
    <row r="14747" spans="6:22" x14ac:dyDescent="0.2">
      <c r="M14747" s="2"/>
    </row>
    <row r="14748" spans="6:22" x14ac:dyDescent="0.2">
      <c r="M14748" s="2"/>
    </row>
    <row r="14749" spans="6:22" x14ac:dyDescent="0.2">
      <c r="M14749" s="2"/>
    </row>
    <row r="14750" spans="6:22" x14ac:dyDescent="0.2">
      <c r="M14750" s="2"/>
    </row>
    <row r="14751" spans="6:22" x14ac:dyDescent="0.2">
      <c r="M14751" s="2"/>
    </row>
    <row r="14752" spans="6:22" x14ac:dyDescent="0.2">
      <c r="M14752" s="2"/>
    </row>
    <row r="14753" spans="6:22" x14ac:dyDescent="0.2">
      <c r="M14753" s="2"/>
    </row>
    <row r="14754" spans="6:22" x14ac:dyDescent="0.2">
      <c r="M14754" s="2"/>
    </row>
    <row r="14755" spans="6:22" x14ac:dyDescent="0.2">
      <c r="M14755" s="2"/>
    </row>
    <row r="14756" spans="6:22" x14ac:dyDescent="0.2">
      <c r="M14756" s="2"/>
    </row>
    <row r="14757" spans="6:22" x14ac:dyDescent="0.2">
      <c r="M14757" s="2"/>
    </row>
    <row r="14758" spans="6:22" x14ac:dyDescent="0.2">
      <c r="M14758" s="2"/>
    </row>
    <row r="14759" spans="6:22" x14ac:dyDescent="0.2">
      <c r="M14759" s="2"/>
    </row>
    <row r="14760" spans="6:22" x14ac:dyDescent="0.2">
      <c r="F14760"/>
      <c r="M14760" s="2"/>
      <c r="N14760"/>
      <c r="O14760"/>
      <c r="U14760"/>
      <c r="V14760"/>
    </row>
    <row r="14761" spans="6:22" x14ac:dyDescent="0.2">
      <c r="F14761"/>
      <c r="M14761" s="2"/>
      <c r="N14761"/>
      <c r="O14761"/>
      <c r="U14761"/>
      <c r="V14761"/>
    </row>
    <row r="14762" spans="6:22" x14ac:dyDescent="0.2">
      <c r="F14762"/>
      <c r="M14762" s="2"/>
      <c r="N14762"/>
      <c r="O14762"/>
      <c r="U14762"/>
      <c r="V14762"/>
    </row>
    <row r="14763" spans="6:22" x14ac:dyDescent="0.2">
      <c r="F14763"/>
      <c r="M14763" s="2"/>
      <c r="N14763"/>
      <c r="O14763"/>
      <c r="U14763"/>
      <c r="V14763"/>
    </row>
    <row r="14764" spans="6:22" x14ac:dyDescent="0.2">
      <c r="F14764"/>
      <c r="M14764" s="2"/>
      <c r="N14764"/>
      <c r="O14764"/>
      <c r="U14764"/>
      <c r="V14764"/>
    </row>
    <row r="14765" spans="6:22" x14ac:dyDescent="0.2">
      <c r="F14765"/>
      <c r="M14765" s="2"/>
      <c r="N14765"/>
      <c r="O14765"/>
      <c r="U14765"/>
      <c r="V14765"/>
    </row>
    <row r="14766" spans="6:22" x14ac:dyDescent="0.2">
      <c r="F14766"/>
      <c r="M14766" s="2"/>
      <c r="N14766"/>
      <c r="O14766"/>
      <c r="U14766"/>
      <c r="V14766"/>
    </row>
    <row r="14767" spans="6:22" x14ac:dyDescent="0.2">
      <c r="F14767"/>
      <c r="M14767" s="2"/>
      <c r="N14767"/>
      <c r="O14767"/>
      <c r="U14767"/>
      <c r="V14767"/>
    </row>
    <row r="14768" spans="6:22" x14ac:dyDescent="0.2">
      <c r="M14768" s="2"/>
    </row>
    <row r="14769" spans="6:22" x14ac:dyDescent="0.2">
      <c r="F14769"/>
      <c r="M14769" s="2"/>
      <c r="N14769"/>
      <c r="O14769"/>
      <c r="U14769"/>
      <c r="V14769"/>
    </row>
    <row r="14770" spans="6:22" x14ac:dyDescent="0.2">
      <c r="F14770"/>
      <c r="M14770" s="2"/>
      <c r="N14770"/>
      <c r="O14770"/>
      <c r="U14770"/>
      <c r="V14770"/>
    </row>
    <row r="14771" spans="6:22" x14ac:dyDescent="0.2">
      <c r="F14771"/>
      <c r="M14771" s="2"/>
      <c r="N14771"/>
      <c r="O14771"/>
      <c r="U14771"/>
      <c r="V14771"/>
    </row>
    <row r="14772" spans="6:22" x14ac:dyDescent="0.2">
      <c r="F14772"/>
      <c r="M14772" s="2"/>
      <c r="N14772"/>
      <c r="O14772"/>
      <c r="U14772"/>
      <c r="V14772"/>
    </row>
    <row r="14773" spans="6:22" x14ac:dyDescent="0.2">
      <c r="M14773" s="2"/>
    </row>
    <row r="14774" spans="6:22" x14ac:dyDescent="0.2">
      <c r="F14774"/>
      <c r="M14774" s="2"/>
      <c r="N14774"/>
      <c r="O14774"/>
      <c r="U14774"/>
      <c r="V14774"/>
    </row>
    <row r="14775" spans="6:22" x14ac:dyDescent="0.2">
      <c r="M14775" s="2"/>
    </row>
    <row r="14776" spans="6:22" x14ac:dyDescent="0.2">
      <c r="M14776" s="2"/>
    </row>
    <row r="14777" spans="6:22" x14ac:dyDescent="0.2">
      <c r="F14777"/>
      <c r="M14777" s="2"/>
      <c r="N14777"/>
      <c r="O14777"/>
      <c r="U14777"/>
      <c r="V14777"/>
    </row>
    <row r="14778" spans="6:22" x14ac:dyDescent="0.2">
      <c r="F14778"/>
      <c r="M14778" s="2"/>
      <c r="N14778"/>
      <c r="O14778"/>
      <c r="U14778"/>
      <c r="V14778"/>
    </row>
    <row r="14779" spans="6:22" x14ac:dyDescent="0.2">
      <c r="F14779"/>
      <c r="M14779" s="2"/>
      <c r="N14779"/>
      <c r="O14779"/>
      <c r="U14779"/>
      <c r="V14779"/>
    </row>
    <row r="14780" spans="6:22" x14ac:dyDescent="0.2">
      <c r="M14780" s="2"/>
    </row>
    <row r="14781" spans="6:22" x14ac:dyDescent="0.2">
      <c r="F14781"/>
      <c r="M14781" s="2"/>
      <c r="N14781"/>
      <c r="O14781"/>
      <c r="U14781"/>
      <c r="V14781"/>
    </row>
    <row r="14782" spans="6:22" x14ac:dyDescent="0.2">
      <c r="F14782"/>
      <c r="M14782" s="2"/>
      <c r="N14782"/>
      <c r="O14782"/>
      <c r="U14782"/>
      <c r="V14782"/>
    </row>
    <row r="14783" spans="6:22" x14ac:dyDescent="0.2">
      <c r="F14783"/>
      <c r="M14783" s="2"/>
      <c r="N14783"/>
      <c r="O14783"/>
      <c r="U14783"/>
      <c r="V14783"/>
    </row>
    <row r="14784" spans="6:22" x14ac:dyDescent="0.2">
      <c r="F14784"/>
      <c r="M14784" s="2"/>
      <c r="N14784"/>
      <c r="O14784"/>
      <c r="U14784"/>
      <c r="V14784"/>
    </row>
    <row r="14785" spans="6:22" x14ac:dyDescent="0.2">
      <c r="M14785" s="2"/>
    </row>
    <row r="14786" spans="6:22" x14ac:dyDescent="0.2">
      <c r="F14786"/>
      <c r="M14786" s="2"/>
      <c r="N14786"/>
      <c r="O14786"/>
      <c r="U14786"/>
      <c r="V14786"/>
    </row>
    <row r="14787" spans="6:22" x14ac:dyDescent="0.2">
      <c r="M14787" s="2"/>
    </row>
    <row r="14788" spans="6:22" x14ac:dyDescent="0.2">
      <c r="M14788" s="2"/>
    </row>
    <row r="14789" spans="6:22" x14ac:dyDescent="0.2">
      <c r="F14789"/>
      <c r="M14789" s="2"/>
      <c r="N14789"/>
      <c r="O14789"/>
      <c r="U14789"/>
      <c r="V14789"/>
    </row>
    <row r="14790" spans="6:22" x14ac:dyDescent="0.2">
      <c r="F14790"/>
      <c r="M14790" s="2"/>
      <c r="N14790"/>
      <c r="O14790"/>
      <c r="U14790"/>
      <c r="V14790"/>
    </row>
    <row r="14791" spans="6:22" x14ac:dyDescent="0.2">
      <c r="F14791"/>
      <c r="M14791" s="2"/>
      <c r="N14791"/>
      <c r="O14791"/>
      <c r="U14791"/>
      <c r="V14791"/>
    </row>
    <row r="14792" spans="6:22" x14ac:dyDescent="0.2">
      <c r="F14792"/>
      <c r="M14792" s="2"/>
      <c r="N14792"/>
      <c r="O14792"/>
      <c r="U14792"/>
      <c r="V14792"/>
    </row>
    <row r="14793" spans="6:22" x14ac:dyDescent="0.2">
      <c r="F14793"/>
      <c r="M14793" s="2"/>
      <c r="N14793"/>
      <c r="O14793"/>
      <c r="U14793"/>
      <c r="V14793"/>
    </row>
    <row r="14794" spans="6:22" x14ac:dyDescent="0.2">
      <c r="F14794"/>
      <c r="M14794" s="2"/>
      <c r="N14794"/>
      <c r="O14794"/>
      <c r="U14794"/>
      <c r="V14794"/>
    </row>
    <row r="14795" spans="6:22" x14ac:dyDescent="0.2">
      <c r="F14795"/>
      <c r="M14795" s="2"/>
      <c r="N14795"/>
      <c r="O14795"/>
      <c r="U14795"/>
      <c r="V14795"/>
    </row>
    <row r="14796" spans="6:22" x14ac:dyDescent="0.2">
      <c r="F14796"/>
      <c r="M14796" s="2"/>
      <c r="N14796"/>
      <c r="O14796"/>
      <c r="U14796"/>
      <c r="V14796"/>
    </row>
    <row r="14797" spans="6:22" x14ac:dyDescent="0.2">
      <c r="F14797"/>
      <c r="M14797" s="2"/>
      <c r="N14797"/>
      <c r="O14797"/>
      <c r="U14797"/>
      <c r="V14797"/>
    </row>
    <row r="14798" spans="6:22" x14ac:dyDescent="0.2">
      <c r="F14798"/>
      <c r="M14798" s="2"/>
      <c r="N14798"/>
      <c r="O14798"/>
      <c r="U14798"/>
      <c r="V14798"/>
    </row>
    <row r="14799" spans="6:22" x14ac:dyDescent="0.2">
      <c r="F14799"/>
      <c r="M14799" s="2"/>
      <c r="N14799"/>
      <c r="O14799"/>
      <c r="U14799"/>
      <c r="V14799"/>
    </row>
    <row r="14800" spans="6:22" x14ac:dyDescent="0.2">
      <c r="F14800"/>
      <c r="M14800" s="2"/>
      <c r="N14800"/>
      <c r="O14800"/>
      <c r="U14800"/>
      <c r="V14800"/>
    </row>
    <row r="14801" spans="6:22" x14ac:dyDescent="0.2">
      <c r="F14801"/>
      <c r="M14801" s="2"/>
      <c r="N14801"/>
      <c r="O14801"/>
      <c r="U14801"/>
      <c r="V14801"/>
    </row>
    <row r="14802" spans="6:22" x14ac:dyDescent="0.2">
      <c r="F14802"/>
      <c r="M14802" s="2"/>
      <c r="N14802"/>
      <c r="O14802"/>
      <c r="U14802"/>
      <c r="V14802"/>
    </row>
    <row r="14803" spans="6:22" x14ac:dyDescent="0.2">
      <c r="F14803"/>
      <c r="M14803" s="2"/>
      <c r="N14803"/>
      <c r="O14803"/>
      <c r="U14803"/>
      <c r="V14803"/>
    </row>
    <row r="14804" spans="6:22" x14ac:dyDescent="0.2">
      <c r="F14804"/>
      <c r="M14804" s="2"/>
      <c r="N14804"/>
      <c r="O14804"/>
      <c r="U14804"/>
      <c r="V14804"/>
    </row>
    <row r="14805" spans="6:22" x14ac:dyDescent="0.2">
      <c r="F14805"/>
      <c r="M14805" s="2"/>
      <c r="N14805"/>
      <c r="O14805"/>
      <c r="U14805"/>
      <c r="V14805"/>
    </row>
    <row r="14806" spans="6:22" x14ac:dyDescent="0.2">
      <c r="M14806" s="2"/>
    </row>
    <row r="14807" spans="6:22" x14ac:dyDescent="0.2">
      <c r="M14807" s="2"/>
    </row>
    <row r="14808" spans="6:22" x14ac:dyDescent="0.2">
      <c r="F14808"/>
      <c r="M14808" s="2"/>
      <c r="N14808"/>
      <c r="O14808"/>
      <c r="U14808"/>
      <c r="V14808"/>
    </row>
    <row r="14809" spans="6:22" x14ac:dyDescent="0.2">
      <c r="F14809"/>
      <c r="M14809" s="2"/>
      <c r="N14809"/>
      <c r="O14809"/>
      <c r="U14809"/>
      <c r="V14809"/>
    </row>
    <row r="14810" spans="6:22" x14ac:dyDescent="0.2">
      <c r="F14810"/>
      <c r="M14810" s="2"/>
      <c r="N14810"/>
      <c r="O14810"/>
      <c r="U14810"/>
      <c r="V14810"/>
    </row>
    <row r="14811" spans="6:22" x14ac:dyDescent="0.2">
      <c r="F14811"/>
      <c r="M14811" s="2"/>
      <c r="N14811"/>
      <c r="O14811"/>
      <c r="U14811"/>
      <c r="V14811"/>
    </row>
    <row r="14812" spans="6:22" x14ac:dyDescent="0.2">
      <c r="F14812"/>
      <c r="M14812" s="2"/>
      <c r="N14812"/>
      <c r="O14812"/>
      <c r="U14812"/>
      <c r="V14812"/>
    </row>
    <row r="14813" spans="6:22" x14ac:dyDescent="0.2">
      <c r="F14813"/>
      <c r="M14813" s="2"/>
      <c r="N14813"/>
      <c r="O14813"/>
      <c r="U14813"/>
      <c r="V14813"/>
    </row>
    <row r="14814" spans="6:22" x14ac:dyDescent="0.2">
      <c r="M14814" s="2"/>
    </row>
    <row r="14815" spans="6:22" x14ac:dyDescent="0.2">
      <c r="F14815"/>
      <c r="M14815" s="2"/>
      <c r="N14815"/>
      <c r="O14815"/>
      <c r="U14815"/>
      <c r="V14815"/>
    </row>
    <row r="14816" spans="6:22" x14ac:dyDescent="0.2">
      <c r="F14816"/>
      <c r="M14816" s="2"/>
      <c r="N14816"/>
      <c r="O14816"/>
      <c r="U14816"/>
      <c r="V14816"/>
    </row>
    <row r="14817" spans="6:22" x14ac:dyDescent="0.2">
      <c r="M14817" s="2"/>
    </row>
    <row r="14818" spans="6:22" x14ac:dyDescent="0.2">
      <c r="F14818"/>
      <c r="M14818" s="2"/>
      <c r="N14818"/>
      <c r="O14818"/>
      <c r="U14818"/>
      <c r="V14818"/>
    </row>
    <row r="14819" spans="6:22" x14ac:dyDescent="0.2">
      <c r="F14819"/>
      <c r="M14819" s="2"/>
      <c r="N14819"/>
      <c r="O14819"/>
      <c r="U14819"/>
      <c r="V14819"/>
    </row>
    <row r="14820" spans="6:22" x14ac:dyDescent="0.2">
      <c r="F14820"/>
      <c r="M14820" s="2"/>
      <c r="N14820"/>
      <c r="O14820"/>
      <c r="U14820"/>
      <c r="V14820"/>
    </row>
    <row r="14821" spans="6:22" x14ac:dyDescent="0.2">
      <c r="F14821"/>
      <c r="M14821" s="2"/>
      <c r="N14821"/>
      <c r="O14821"/>
      <c r="U14821"/>
      <c r="V14821"/>
    </row>
    <row r="14822" spans="6:22" x14ac:dyDescent="0.2">
      <c r="F14822"/>
      <c r="M14822" s="2"/>
      <c r="N14822"/>
      <c r="O14822"/>
      <c r="U14822"/>
      <c r="V14822"/>
    </row>
    <row r="14823" spans="6:22" x14ac:dyDescent="0.2">
      <c r="F14823"/>
      <c r="M14823" s="2"/>
      <c r="N14823"/>
      <c r="O14823"/>
      <c r="U14823"/>
      <c r="V14823"/>
    </row>
    <row r="14824" spans="6:22" x14ac:dyDescent="0.2">
      <c r="F14824"/>
      <c r="M14824" s="2"/>
      <c r="N14824"/>
      <c r="O14824"/>
      <c r="U14824"/>
      <c r="V14824"/>
    </row>
    <row r="14825" spans="6:22" x14ac:dyDescent="0.2">
      <c r="M14825" s="2"/>
    </row>
    <row r="14826" spans="6:22" x14ac:dyDescent="0.2">
      <c r="F14826"/>
      <c r="M14826" s="2"/>
      <c r="N14826"/>
      <c r="O14826"/>
      <c r="U14826"/>
      <c r="V14826"/>
    </row>
    <row r="14827" spans="6:22" x14ac:dyDescent="0.2">
      <c r="F14827"/>
      <c r="M14827" s="2"/>
      <c r="N14827"/>
      <c r="O14827"/>
      <c r="U14827"/>
      <c r="V14827"/>
    </row>
    <row r="14828" spans="6:22" x14ac:dyDescent="0.2">
      <c r="F14828"/>
      <c r="M14828" s="2"/>
      <c r="N14828"/>
      <c r="O14828"/>
      <c r="U14828"/>
      <c r="V14828"/>
    </row>
    <row r="14829" spans="6:22" x14ac:dyDescent="0.2">
      <c r="F14829"/>
      <c r="M14829" s="2"/>
      <c r="N14829"/>
      <c r="O14829"/>
      <c r="U14829"/>
      <c r="V14829"/>
    </row>
    <row r="14830" spans="6:22" x14ac:dyDescent="0.2">
      <c r="F14830"/>
      <c r="M14830" s="2"/>
      <c r="N14830"/>
      <c r="O14830"/>
      <c r="U14830"/>
      <c r="V14830"/>
    </row>
    <row r="14831" spans="6:22" x14ac:dyDescent="0.2">
      <c r="F14831"/>
      <c r="M14831" s="2"/>
      <c r="N14831"/>
      <c r="O14831"/>
      <c r="U14831"/>
      <c r="V14831"/>
    </row>
    <row r="14832" spans="6:22" x14ac:dyDescent="0.2">
      <c r="F14832"/>
      <c r="M14832" s="2"/>
      <c r="N14832"/>
      <c r="O14832"/>
      <c r="U14832"/>
      <c r="V14832"/>
    </row>
    <row r="14833" spans="6:22" x14ac:dyDescent="0.2">
      <c r="F14833"/>
      <c r="M14833" s="2"/>
      <c r="N14833"/>
      <c r="O14833"/>
      <c r="U14833"/>
      <c r="V14833"/>
    </row>
    <row r="14834" spans="6:22" x14ac:dyDescent="0.2">
      <c r="F14834"/>
      <c r="M14834" s="2"/>
      <c r="N14834"/>
      <c r="O14834"/>
      <c r="U14834"/>
      <c r="V14834"/>
    </row>
    <row r="14835" spans="6:22" x14ac:dyDescent="0.2">
      <c r="F14835"/>
      <c r="M14835" s="2"/>
      <c r="N14835"/>
      <c r="O14835"/>
      <c r="U14835"/>
      <c r="V14835"/>
    </row>
    <row r="14836" spans="6:22" x14ac:dyDescent="0.2">
      <c r="F14836"/>
      <c r="M14836" s="2"/>
      <c r="N14836"/>
      <c r="O14836"/>
      <c r="U14836"/>
      <c r="V14836"/>
    </row>
    <row r="14837" spans="6:22" x14ac:dyDescent="0.2">
      <c r="F14837"/>
      <c r="M14837" s="2"/>
      <c r="N14837"/>
      <c r="O14837"/>
      <c r="U14837"/>
      <c r="V14837"/>
    </row>
    <row r="14838" spans="6:22" x14ac:dyDescent="0.2">
      <c r="F14838"/>
      <c r="M14838" s="2"/>
      <c r="N14838"/>
      <c r="O14838"/>
      <c r="U14838"/>
      <c r="V14838"/>
    </row>
    <row r="14839" spans="6:22" x14ac:dyDescent="0.2">
      <c r="F14839"/>
      <c r="M14839" s="2"/>
      <c r="N14839"/>
      <c r="O14839"/>
      <c r="U14839"/>
      <c r="V14839"/>
    </row>
    <row r="14840" spans="6:22" x14ac:dyDescent="0.2">
      <c r="F14840"/>
      <c r="M14840" s="2"/>
      <c r="N14840"/>
      <c r="O14840"/>
      <c r="U14840"/>
      <c r="V14840"/>
    </row>
    <row r="14841" spans="6:22" x14ac:dyDescent="0.2">
      <c r="F14841"/>
      <c r="M14841" s="2"/>
      <c r="N14841"/>
      <c r="O14841"/>
      <c r="U14841"/>
      <c r="V14841"/>
    </row>
    <row r="14842" spans="6:22" x14ac:dyDescent="0.2">
      <c r="F14842"/>
      <c r="M14842" s="2"/>
      <c r="N14842"/>
      <c r="O14842"/>
      <c r="U14842"/>
      <c r="V14842"/>
    </row>
    <row r="14843" spans="6:22" x14ac:dyDescent="0.2">
      <c r="F14843"/>
      <c r="M14843" s="2"/>
      <c r="N14843"/>
      <c r="O14843"/>
      <c r="U14843"/>
      <c r="V14843"/>
    </row>
    <row r="14844" spans="6:22" x14ac:dyDescent="0.2">
      <c r="F14844"/>
      <c r="M14844" s="2"/>
      <c r="N14844"/>
      <c r="O14844"/>
      <c r="U14844"/>
      <c r="V14844"/>
    </row>
    <row r="14845" spans="6:22" x14ac:dyDescent="0.2">
      <c r="F14845"/>
      <c r="M14845" s="2"/>
      <c r="N14845"/>
      <c r="O14845"/>
      <c r="U14845"/>
      <c r="V14845"/>
    </row>
    <row r="14846" spans="6:22" x14ac:dyDescent="0.2">
      <c r="F14846"/>
      <c r="M14846" s="2"/>
      <c r="N14846"/>
      <c r="O14846"/>
      <c r="U14846"/>
      <c r="V14846"/>
    </row>
    <row r="14847" spans="6:22" x14ac:dyDescent="0.2">
      <c r="F14847"/>
      <c r="M14847" s="2"/>
      <c r="N14847"/>
      <c r="O14847"/>
      <c r="U14847"/>
      <c r="V14847"/>
    </row>
    <row r="14848" spans="6:22" x14ac:dyDescent="0.2">
      <c r="F14848"/>
      <c r="M14848" s="2"/>
      <c r="N14848"/>
      <c r="O14848"/>
      <c r="U14848"/>
      <c r="V14848"/>
    </row>
    <row r="14849" spans="6:22" x14ac:dyDescent="0.2">
      <c r="M14849" s="2"/>
    </row>
    <row r="14850" spans="6:22" x14ac:dyDescent="0.2">
      <c r="M14850" s="2"/>
    </row>
    <row r="14851" spans="6:22" x14ac:dyDescent="0.2">
      <c r="F14851"/>
      <c r="M14851" s="2"/>
      <c r="N14851"/>
      <c r="O14851"/>
      <c r="U14851"/>
      <c r="V14851"/>
    </row>
    <row r="14852" spans="6:22" x14ac:dyDescent="0.2">
      <c r="F14852"/>
      <c r="M14852" s="2"/>
      <c r="N14852"/>
      <c r="O14852"/>
      <c r="U14852"/>
      <c r="V14852"/>
    </row>
    <row r="14853" spans="6:22" x14ac:dyDescent="0.2">
      <c r="F14853"/>
      <c r="M14853" s="2"/>
      <c r="N14853"/>
      <c r="O14853"/>
      <c r="U14853"/>
      <c r="V14853"/>
    </row>
    <row r="14854" spans="6:22" x14ac:dyDescent="0.2">
      <c r="F14854"/>
      <c r="M14854" s="2"/>
      <c r="N14854"/>
      <c r="O14854"/>
      <c r="U14854"/>
      <c r="V14854"/>
    </row>
    <row r="14855" spans="6:22" x14ac:dyDescent="0.2">
      <c r="F14855"/>
      <c r="M14855" s="2"/>
      <c r="N14855"/>
      <c r="O14855"/>
      <c r="U14855"/>
      <c r="V14855"/>
    </row>
    <row r="14856" spans="6:22" x14ac:dyDescent="0.2">
      <c r="F14856"/>
      <c r="M14856" s="2"/>
      <c r="N14856"/>
      <c r="O14856"/>
      <c r="U14856"/>
      <c r="V14856"/>
    </row>
    <row r="14857" spans="6:22" x14ac:dyDescent="0.2">
      <c r="M14857" s="2"/>
    </row>
    <row r="14858" spans="6:22" x14ac:dyDescent="0.2">
      <c r="F14858"/>
      <c r="M14858" s="2"/>
      <c r="N14858"/>
      <c r="O14858"/>
      <c r="U14858"/>
      <c r="V14858"/>
    </row>
    <row r="14859" spans="6:22" x14ac:dyDescent="0.2">
      <c r="F14859"/>
      <c r="M14859" s="2"/>
      <c r="N14859"/>
      <c r="O14859"/>
      <c r="U14859"/>
      <c r="V14859"/>
    </row>
    <row r="14860" spans="6:22" x14ac:dyDescent="0.2">
      <c r="M14860" s="2"/>
    </row>
    <row r="14861" spans="6:22" x14ac:dyDescent="0.2">
      <c r="F14861"/>
      <c r="M14861" s="2"/>
      <c r="N14861"/>
      <c r="O14861"/>
      <c r="U14861"/>
      <c r="V14861"/>
    </row>
    <row r="14862" spans="6:22" x14ac:dyDescent="0.2">
      <c r="F14862"/>
      <c r="M14862" s="2"/>
      <c r="N14862"/>
      <c r="O14862"/>
      <c r="U14862"/>
      <c r="V14862"/>
    </row>
    <row r="14863" spans="6:22" x14ac:dyDescent="0.2">
      <c r="F14863"/>
      <c r="M14863" s="2"/>
      <c r="N14863"/>
      <c r="O14863"/>
      <c r="U14863"/>
      <c r="V14863"/>
    </row>
    <row r="14864" spans="6:22" x14ac:dyDescent="0.2">
      <c r="F14864"/>
      <c r="M14864" s="2"/>
      <c r="N14864"/>
      <c r="O14864"/>
      <c r="U14864"/>
      <c r="V14864"/>
    </row>
    <row r="14865" spans="6:22" x14ac:dyDescent="0.2">
      <c r="F14865"/>
      <c r="M14865" s="2"/>
      <c r="N14865"/>
      <c r="O14865"/>
      <c r="U14865"/>
      <c r="V14865"/>
    </row>
    <row r="14866" spans="6:22" x14ac:dyDescent="0.2">
      <c r="F14866"/>
      <c r="M14866" s="2"/>
      <c r="N14866"/>
      <c r="O14866"/>
      <c r="U14866"/>
      <c r="V14866"/>
    </row>
    <row r="14867" spans="6:22" x14ac:dyDescent="0.2">
      <c r="F14867"/>
      <c r="M14867" s="2"/>
      <c r="N14867"/>
      <c r="O14867"/>
      <c r="U14867"/>
      <c r="V14867"/>
    </row>
    <row r="14868" spans="6:22" x14ac:dyDescent="0.2">
      <c r="M14868" s="2"/>
    </row>
    <row r="14869" spans="6:22" x14ac:dyDescent="0.2">
      <c r="F14869"/>
      <c r="M14869" s="2"/>
      <c r="N14869"/>
      <c r="O14869"/>
      <c r="U14869"/>
      <c r="V14869"/>
    </row>
    <row r="14870" spans="6:22" x14ac:dyDescent="0.2">
      <c r="F14870"/>
      <c r="M14870" s="2"/>
      <c r="N14870"/>
      <c r="O14870"/>
      <c r="U14870"/>
      <c r="V14870"/>
    </row>
    <row r="14871" spans="6:22" x14ac:dyDescent="0.2">
      <c r="F14871"/>
      <c r="M14871" s="2"/>
      <c r="N14871"/>
      <c r="O14871"/>
      <c r="U14871"/>
      <c r="V14871"/>
    </row>
    <row r="14872" spans="6:22" x14ac:dyDescent="0.2">
      <c r="F14872"/>
      <c r="M14872" s="2"/>
      <c r="N14872"/>
      <c r="O14872"/>
      <c r="U14872"/>
      <c r="V14872"/>
    </row>
    <row r="14873" spans="6:22" x14ac:dyDescent="0.2">
      <c r="F14873"/>
      <c r="M14873" s="2"/>
      <c r="N14873"/>
      <c r="O14873"/>
      <c r="U14873"/>
      <c r="V14873"/>
    </row>
    <row r="14874" spans="6:22" x14ac:dyDescent="0.2">
      <c r="F14874"/>
      <c r="M14874" s="2"/>
      <c r="N14874"/>
      <c r="O14874"/>
      <c r="U14874"/>
      <c r="V14874"/>
    </row>
    <row r="14875" spans="6:22" x14ac:dyDescent="0.2">
      <c r="F14875"/>
      <c r="M14875" s="2"/>
      <c r="N14875"/>
      <c r="O14875"/>
      <c r="U14875"/>
      <c r="V14875"/>
    </row>
    <row r="14876" spans="6:22" x14ac:dyDescent="0.2">
      <c r="F14876"/>
      <c r="M14876" s="2"/>
      <c r="N14876"/>
      <c r="O14876"/>
      <c r="U14876"/>
      <c r="V14876"/>
    </row>
    <row r="14877" spans="6:22" x14ac:dyDescent="0.2">
      <c r="F14877"/>
      <c r="M14877" s="2"/>
      <c r="N14877"/>
      <c r="O14877"/>
      <c r="U14877"/>
      <c r="V14877"/>
    </row>
    <row r="14878" spans="6:22" x14ac:dyDescent="0.2">
      <c r="F14878"/>
      <c r="M14878" s="2"/>
      <c r="N14878"/>
      <c r="O14878"/>
      <c r="U14878"/>
      <c r="V14878"/>
    </row>
    <row r="14879" spans="6:22" x14ac:dyDescent="0.2">
      <c r="F14879"/>
      <c r="M14879" s="2"/>
      <c r="N14879"/>
      <c r="O14879"/>
      <c r="U14879"/>
      <c r="V14879"/>
    </row>
    <row r="14880" spans="6:22" x14ac:dyDescent="0.2">
      <c r="F14880"/>
      <c r="M14880" s="2"/>
      <c r="N14880"/>
      <c r="O14880"/>
      <c r="U14880"/>
      <c r="V14880"/>
    </row>
    <row r="14881" spans="6:22" x14ac:dyDescent="0.2">
      <c r="F14881"/>
      <c r="M14881" s="2"/>
      <c r="N14881"/>
      <c r="O14881"/>
      <c r="U14881"/>
      <c r="V14881"/>
    </row>
    <row r="14882" spans="6:22" x14ac:dyDescent="0.2">
      <c r="F14882"/>
      <c r="M14882" s="2"/>
      <c r="N14882"/>
      <c r="O14882"/>
      <c r="U14882"/>
      <c r="V14882"/>
    </row>
    <row r="14883" spans="6:22" x14ac:dyDescent="0.2">
      <c r="F14883"/>
      <c r="M14883" s="2"/>
      <c r="N14883"/>
      <c r="O14883"/>
      <c r="U14883"/>
      <c r="V14883"/>
    </row>
    <row r="14884" spans="6:22" x14ac:dyDescent="0.2">
      <c r="F14884"/>
      <c r="M14884" s="2"/>
      <c r="N14884"/>
      <c r="O14884"/>
      <c r="U14884"/>
      <c r="V14884"/>
    </row>
    <row r="14885" spans="6:22" x14ac:dyDescent="0.2">
      <c r="F14885"/>
      <c r="M14885" s="2"/>
      <c r="N14885"/>
      <c r="O14885"/>
      <c r="U14885"/>
      <c r="V14885"/>
    </row>
    <row r="14886" spans="6:22" x14ac:dyDescent="0.2">
      <c r="F14886"/>
      <c r="M14886" s="2"/>
      <c r="N14886"/>
      <c r="O14886"/>
      <c r="U14886"/>
      <c r="V14886"/>
    </row>
    <row r="14887" spans="6:22" x14ac:dyDescent="0.2">
      <c r="F14887"/>
      <c r="M14887" s="2"/>
      <c r="N14887"/>
      <c r="O14887"/>
      <c r="U14887"/>
      <c r="V14887"/>
    </row>
    <row r="14888" spans="6:22" x14ac:dyDescent="0.2">
      <c r="F14888"/>
      <c r="M14888" s="2"/>
      <c r="N14888"/>
      <c r="O14888"/>
      <c r="U14888"/>
      <c r="V14888"/>
    </row>
    <row r="14889" spans="6:22" x14ac:dyDescent="0.2">
      <c r="F14889"/>
      <c r="M14889" s="2"/>
      <c r="N14889"/>
      <c r="O14889"/>
      <c r="U14889"/>
      <c r="V14889"/>
    </row>
    <row r="14890" spans="6:22" x14ac:dyDescent="0.2">
      <c r="F14890"/>
      <c r="M14890" s="2"/>
      <c r="N14890"/>
      <c r="O14890"/>
      <c r="U14890"/>
      <c r="V14890"/>
    </row>
    <row r="14891" spans="6:22" x14ac:dyDescent="0.2">
      <c r="F14891"/>
      <c r="M14891" s="2"/>
      <c r="N14891"/>
      <c r="O14891"/>
      <c r="U14891"/>
      <c r="V14891"/>
    </row>
    <row r="14892" spans="6:22" x14ac:dyDescent="0.2">
      <c r="M14892" s="2"/>
    </row>
    <row r="14893" spans="6:22" x14ac:dyDescent="0.2">
      <c r="M14893" s="2"/>
    </row>
    <row r="14894" spans="6:22" x14ac:dyDescent="0.2">
      <c r="F14894"/>
      <c r="M14894" s="2"/>
      <c r="N14894"/>
      <c r="O14894"/>
      <c r="U14894"/>
      <c r="V14894"/>
    </row>
    <row r="14895" spans="6:22" x14ac:dyDescent="0.2">
      <c r="F14895"/>
      <c r="M14895" s="2"/>
      <c r="N14895"/>
      <c r="O14895"/>
      <c r="U14895"/>
      <c r="V14895"/>
    </row>
    <row r="14896" spans="6:22" x14ac:dyDescent="0.2">
      <c r="F14896"/>
      <c r="M14896" s="2"/>
      <c r="N14896"/>
      <c r="O14896"/>
      <c r="U14896"/>
      <c r="V14896"/>
    </row>
    <row r="14897" spans="6:22" x14ac:dyDescent="0.2">
      <c r="F14897"/>
      <c r="M14897" s="2"/>
      <c r="N14897"/>
      <c r="O14897"/>
      <c r="U14897"/>
      <c r="V14897"/>
    </row>
    <row r="14898" spans="6:22" x14ac:dyDescent="0.2">
      <c r="F14898"/>
      <c r="M14898" s="2"/>
      <c r="N14898"/>
      <c r="O14898"/>
      <c r="U14898"/>
      <c r="V14898"/>
    </row>
    <row r="14899" spans="6:22" x14ac:dyDescent="0.2">
      <c r="F14899"/>
      <c r="M14899" s="2"/>
      <c r="N14899"/>
      <c r="O14899"/>
      <c r="U14899"/>
      <c r="V14899"/>
    </row>
    <row r="14900" spans="6:22" x14ac:dyDescent="0.2">
      <c r="M14900" s="2"/>
    </row>
    <row r="14901" spans="6:22" x14ac:dyDescent="0.2">
      <c r="F14901"/>
      <c r="M14901" s="2"/>
      <c r="N14901"/>
      <c r="O14901"/>
      <c r="U14901"/>
      <c r="V14901"/>
    </row>
    <row r="14902" spans="6:22" x14ac:dyDescent="0.2">
      <c r="F14902"/>
      <c r="M14902" s="2"/>
      <c r="N14902"/>
      <c r="O14902"/>
      <c r="U14902"/>
      <c r="V14902"/>
    </row>
    <row r="14903" spans="6:22" x14ac:dyDescent="0.2">
      <c r="M14903" s="2"/>
    </row>
    <row r="14904" spans="6:22" x14ac:dyDescent="0.2">
      <c r="F14904"/>
      <c r="M14904" s="2"/>
      <c r="N14904"/>
      <c r="O14904"/>
      <c r="U14904"/>
      <c r="V14904"/>
    </row>
    <row r="14905" spans="6:22" x14ac:dyDescent="0.2">
      <c r="F14905"/>
      <c r="M14905" s="2"/>
      <c r="N14905"/>
      <c r="O14905"/>
      <c r="U14905"/>
      <c r="V14905"/>
    </row>
    <row r="14906" spans="6:22" x14ac:dyDescent="0.2">
      <c r="F14906"/>
      <c r="M14906" s="2"/>
      <c r="N14906"/>
      <c r="O14906"/>
      <c r="U14906"/>
      <c r="V14906"/>
    </row>
    <row r="14907" spans="6:22" x14ac:dyDescent="0.2">
      <c r="F14907"/>
      <c r="M14907" s="2"/>
      <c r="N14907"/>
      <c r="O14907"/>
      <c r="U14907"/>
      <c r="V14907"/>
    </row>
    <row r="14908" spans="6:22" x14ac:dyDescent="0.2">
      <c r="F14908"/>
      <c r="M14908" s="2"/>
      <c r="N14908"/>
      <c r="O14908"/>
      <c r="U14908"/>
      <c r="V14908"/>
    </row>
    <row r="14909" spans="6:22" x14ac:dyDescent="0.2">
      <c r="F14909"/>
      <c r="M14909" s="2"/>
      <c r="N14909"/>
      <c r="O14909"/>
      <c r="U14909"/>
      <c r="V14909"/>
    </row>
    <row r="14910" spans="6:22" x14ac:dyDescent="0.2">
      <c r="F14910"/>
      <c r="M14910" s="2"/>
      <c r="N14910"/>
      <c r="O14910"/>
      <c r="U14910"/>
      <c r="V14910"/>
    </row>
    <row r="14911" spans="6:22" x14ac:dyDescent="0.2">
      <c r="M14911" s="2"/>
    </row>
    <row r="14912" spans="6:22" x14ac:dyDescent="0.2">
      <c r="F14912"/>
      <c r="M14912" s="2"/>
      <c r="N14912"/>
      <c r="O14912"/>
      <c r="U14912"/>
      <c r="V14912"/>
    </row>
    <row r="14913" spans="6:22" x14ac:dyDescent="0.2">
      <c r="F14913"/>
      <c r="M14913" s="2"/>
      <c r="N14913"/>
      <c r="O14913"/>
      <c r="U14913"/>
      <c r="V14913"/>
    </row>
    <row r="14914" spans="6:22" x14ac:dyDescent="0.2">
      <c r="F14914"/>
      <c r="M14914" s="2"/>
      <c r="N14914"/>
      <c r="O14914"/>
      <c r="U14914"/>
      <c r="V14914"/>
    </row>
    <row r="14915" spans="6:22" x14ac:dyDescent="0.2">
      <c r="F14915"/>
      <c r="M14915" s="2"/>
      <c r="N14915"/>
      <c r="O14915"/>
      <c r="U14915"/>
      <c r="V14915"/>
    </row>
    <row r="14916" spans="6:22" x14ac:dyDescent="0.2">
      <c r="F14916"/>
      <c r="M14916" s="2"/>
      <c r="N14916"/>
      <c r="O14916"/>
      <c r="U14916"/>
      <c r="V14916"/>
    </row>
    <row r="14917" spans="6:22" x14ac:dyDescent="0.2">
      <c r="F14917"/>
      <c r="M14917" s="2"/>
      <c r="N14917"/>
      <c r="O14917"/>
      <c r="U14917"/>
      <c r="V14917"/>
    </row>
    <row r="14918" spans="6:22" x14ac:dyDescent="0.2">
      <c r="F14918"/>
      <c r="M14918" s="2"/>
      <c r="N14918"/>
      <c r="O14918"/>
      <c r="U14918"/>
      <c r="V14918"/>
    </row>
    <row r="14919" spans="6:22" x14ac:dyDescent="0.2">
      <c r="M14919" s="2"/>
    </row>
    <row r="14920" spans="6:22" x14ac:dyDescent="0.2">
      <c r="M14920" s="2"/>
    </row>
    <row r="14921" spans="6:22" x14ac:dyDescent="0.2">
      <c r="M14921" s="2"/>
    </row>
    <row r="14922" spans="6:22" x14ac:dyDescent="0.2">
      <c r="M14922" s="2"/>
    </row>
    <row r="14923" spans="6:22" x14ac:dyDescent="0.2">
      <c r="F14923"/>
      <c r="M14923" s="2"/>
      <c r="N14923"/>
      <c r="O14923"/>
      <c r="U14923"/>
      <c r="V14923"/>
    </row>
    <row r="14924" spans="6:22" x14ac:dyDescent="0.2">
      <c r="F14924"/>
      <c r="M14924" s="2"/>
      <c r="N14924"/>
      <c r="O14924"/>
      <c r="U14924"/>
      <c r="V14924"/>
    </row>
    <row r="14925" spans="6:22" x14ac:dyDescent="0.2">
      <c r="F14925"/>
      <c r="M14925" s="2"/>
      <c r="N14925"/>
      <c r="O14925"/>
      <c r="U14925"/>
      <c r="V14925"/>
    </row>
    <row r="14926" spans="6:22" x14ac:dyDescent="0.2">
      <c r="F14926"/>
      <c r="M14926" s="2"/>
      <c r="N14926"/>
      <c r="O14926"/>
      <c r="U14926"/>
      <c r="V14926"/>
    </row>
    <row r="14927" spans="6:22" x14ac:dyDescent="0.2">
      <c r="F14927"/>
      <c r="M14927" s="2"/>
      <c r="N14927"/>
      <c r="O14927"/>
      <c r="U14927"/>
      <c r="V14927"/>
    </row>
    <row r="14928" spans="6:22" x14ac:dyDescent="0.2">
      <c r="F14928"/>
      <c r="M14928" s="2"/>
      <c r="N14928"/>
      <c r="O14928"/>
      <c r="U14928"/>
      <c r="V14928"/>
    </row>
    <row r="14929" spans="13:13" x14ac:dyDescent="0.2">
      <c r="M14929" s="2"/>
    </row>
    <row r="14930" spans="13:13" x14ac:dyDescent="0.2">
      <c r="M14930" s="2"/>
    </row>
    <row r="14931" spans="13:13" x14ac:dyDescent="0.2">
      <c r="M14931" s="2"/>
    </row>
    <row r="14932" spans="13:13" x14ac:dyDescent="0.2">
      <c r="M14932" s="2"/>
    </row>
    <row r="14933" spans="13:13" x14ac:dyDescent="0.2">
      <c r="M14933" s="2"/>
    </row>
    <row r="14934" spans="13:13" x14ac:dyDescent="0.2">
      <c r="M14934" s="2"/>
    </row>
    <row r="14935" spans="13:13" x14ac:dyDescent="0.2">
      <c r="M14935" s="2"/>
    </row>
    <row r="14936" spans="13:13" x14ac:dyDescent="0.2">
      <c r="M14936" s="2"/>
    </row>
    <row r="14937" spans="13:13" x14ac:dyDescent="0.2">
      <c r="M14937" s="2"/>
    </row>
    <row r="14938" spans="13:13" x14ac:dyDescent="0.2">
      <c r="M14938" s="2"/>
    </row>
    <row r="14939" spans="13:13" x14ac:dyDescent="0.2">
      <c r="M14939" s="2"/>
    </row>
    <row r="14940" spans="13:13" x14ac:dyDescent="0.2">
      <c r="M14940" s="2"/>
    </row>
    <row r="14941" spans="13:13" x14ac:dyDescent="0.2">
      <c r="M14941" s="2"/>
    </row>
    <row r="14942" spans="13:13" x14ac:dyDescent="0.2">
      <c r="M14942" s="2"/>
    </row>
    <row r="14943" spans="13:13" x14ac:dyDescent="0.2">
      <c r="M14943" s="2"/>
    </row>
    <row r="14944" spans="13:13" x14ac:dyDescent="0.2">
      <c r="M14944" s="2"/>
    </row>
    <row r="14945" spans="6:22" x14ac:dyDescent="0.2">
      <c r="F14945"/>
      <c r="M14945" s="2"/>
      <c r="N14945"/>
      <c r="O14945"/>
      <c r="U14945"/>
      <c r="V14945"/>
    </row>
    <row r="14946" spans="6:22" x14ac:dyDescent="0.2">
      <c r="F14946"/>
      <c r="M14946" s="2"/>
      <c r="N14946"/>
      <c r="O14946"/>
      <c r="U14946"/>
      <c r="V14946"/>
    </row>
    <row r="14947" spans="6:22" x14ac:dyDescent="0.2">
      <c r="M14947" s="2"/>
    </row>
    <row r="14948" spans="6:22" x14ac:dyDescent="0.2">
      <c r="M14948" s="2"/>
    </row>
    <row r="14949" spans="6:22" x14ac:dyDescent="0.2">
      <c r="M14949" s="2"/>
    </row>
    <row r="14950" spans="6:22" x14ac:dyDescent="0.2">
      <c r="M14950" s="2"/>
    </row>
    <row r="14951" spans="6:22" x14ac:dyDescent="0.2">
      <c r="M14951" s="2"/>
    </row>
    <row r="14952" spans="6:22" x14ac:dyDescent="0.2">
      <c r="M14952" s="2"/>
    </row>
    <row r="14953" spans="6:22" x14ac:dyDescent="0.2">
      <c r="M14953" s="2"/>
    </row>
    <row r="14954" spans="6:22" x14ac:dyDescent="0.2">
      <c r="M14954" s="2"/>
    </row>
    <row r="14955" spans="6:22" x14ac:dyDescent="0.2">
      <c r="M14955" s="2"/>
    </row>
    <row r="14956" spans="6:22" x14ac:dyDescent="0.2">
      <c r="M14956" s="2"/>
    </row>
    <row r="14957" spans="6:22" x14ac:dyDescent="0.2">
      <c r="M14957" s="2"/>
    </row>
    <row r="14958" spans="6:22" x14ac:dyDescent="0.2">
      <c r="M14958" s="2"/>
    </row>
    <row r="14959" spans="6:22" x14ac:dyDescent="0.2">
      <c r="M14959" s="2"/>
    </row>
    <row r="14960" spans="6:22" x14ac:dyDescent="0.2">
      <c r="M14960" s="2"/>
    </row>
    <row r="14961" spans="6:22" x14ac:dyDescent="0.2">
      <c r="M14961" s="2"/>
    </row>
    <row r="14962" spans="6:22" x14ac:dyDescent="0.2">
      <c r="M14962" s="2"/>
    </row>
    <row r="14963" spans="6:22" x14ac:dyDescent="0.2">
      <c r="F14963"/>
      <c r="M14963" s="2"/>
      <c r="N14963"/>
      <c r="O14963"/>
      <c r="U14963"/>
      <c r="V14963"/>
    </row>
    <row r="14964" spans="6:22" x14ac:dyDescent="0.2">
      <c r="M14964" s="2"/>
    </row>
    <row r="14965" spans="6:22" x14ac:dyDescent="0.2">
      <c r="M14965" s="2"/>
    </row>
    <row r="14966" spans="6:22" x14ac:dyDescent="0.2">
      <c r="M14966" s="2"/>
    </row>
    <row r="14967" spans="6:22" x14ac:dyDescent="0.2">
      <c r="M14967" s="2"/>
    </row>
    <row r="14968" spans="6:22" x14ac:dyDescent="0.2">
      <c r="M14968" s="2"/>
    </row>
    <row r="14969" spans="6:22" x14ac:dyDescent="0.2">
      <c r="M14969" s="2"/>
    </row>
    <row r="14970" spans="6:22" x14ac:dyDescent="0.2">
      <c r="M14970" s="2"/>
    </row>
    <row r="14971" spans="6:22" x14ac:dyDescent="0.2">
      <c r="M14971" s="2"/>
    </row>
    <row r="14972" spans="6:22" x14ac:dyDescent="0.2">
      <c r="M14972" s="2"/>
    </row>
    <row r="14973" spans="6:22" x14ac:dyDescent="0.2">
      <c r="M14973" s="2"/>
    </row>
    <row r="14974" spans="6:22" x14ac:dyDescent="0.2">
      <c r="M14974" s="2"/>
    </row>
    <row r="14975" spans="6:22" x14ac:dyDescent="0.2">
      <c r="M14975" s="2"/>
    </row>
    <row r="14976" spans="6:22" x14ac:dyDescent="0.2">
      <c r="M14976" s="2"/>
    </row>
    <row r="14977" spans="13:13" x14ac:dyDescent="0.2">
      <c r="M14977" s="2"/>
    </row>
    <row r="14978" spans="13:13" x14ac:dyDescent="0.2">
      <c r="M14978" s="2"/>
    </row>
    <row r="14979" spans="13:13" x14ac:dyDescent="0.2">
      <c r="M14979" s="2"/>
    </row>
    <row r="14980" spans="13:13" x14ac:dyDescent="0.2">
      <c r="M14980" s="2"/>
    </row>
    <row r="14981" spans="13:13" x14ac:dyDescent="0.2">
      <c r="M14981" s="2"/>
    </row>
    <row r="14982" spans="13:13" x14ac:dyDescent="0.2">
      <c r="M14982" s="2"/>
    </row>
    <row r="14983" spans="13:13" x14ac:dyDescent="0.2">
      <c r="M14983" s="2"/>
    </row>
    <row r="14984" spans="13:13" x14ac:dyDescent="0.2">
      <c r="M14984" s="2"/>
    </row>
    <row r="14985" spans="13:13" x14ac:dyDescent="0.2">
      <c r="M14985" s="2"/>
    </row>
    <row r="14986" spans="13:13" x14ac:dyDescent="0.2">
      <c r="M14986" s="2"/>
    </row>
    <row r="14987" spans="13:13" x14ac:dyDescent="0.2">
      <c r="M14987" s="2"/>
    </row>
    <row r="14988" spans="13:13" x14ac:dyDescent="0.2">
      <c r="M14988" s="2"/>
    </row>
    <row r="14989" spans="13:13" x14ac:dyDescent="0.2">
      <c r="M14989" s="2"/>
    </row>
    <row r="14990" spans="13:13" x14ac:dyDescent="0.2">
      <c r="M14990" s="2"/>
    </row>
    <row r="14991" spans="13:13" x14ac:dyDescent="0.2">
      <c r="M14991" s="2"/>
    </row>
    <row r="14992" spans="13:13" x14ac:dyDescent="0.2">
      <c r="M14992" s="2"/>
    </row>
    <row r="14993" spans="6:22" x14ac:dyDescent="0.2">
      <c r="M14993" s="2"/>
    </row>
    <row r="14994" spans="6:22" x14ac:dyDescent="0.2">
      <c r="M14994" s="2"/>
    </row>
    <row r="14995" spans="6:22" x14ac:dyDescent="0.2">
      <c r="M14995" s="2"/>
    </row>
    <row r="14996" spans="6:22" x14ac:dyDescent="0.2">
      <c r="M14996" s="2"/>
    </row>
    <row r="14997" spans="6:22" x14ac:dyDescent="0.2">
      <c r="M14997" s="2"/>
    </row>
    <row r="14998" spans="6:22" x14ac:dyDescent="0.2">
      <c r="M14998" s="2"/>
    </row>
    <row r="14999" spans="6:22" x14ac:dyDescent="0.2">
      <c r="M14999" s="2"/>
    </row>
    <row r="15000" spans="6:22" x14ac:dyDescent="0.2">
      <c r="M15000" s="2"/>
    </row>
    <row r="15001" spans="6:22" x14ac:dyDescent="0.2">
      <c r="F15001"/>
      <c r="M15001" s="2"/>
      <c r="N15001"/>
      <c r="O15001"/>
      <c r="U15001"/>
      <c r="V15001"/>
    </row>
    <row r="15002" spans="6:22" x14ac:dyDescent="0.2">
      <c r="F15002"/>
      <c r="M15002" s="2"/>
      <c r="N15002"/>
      <c r="O15002"/>
      <c r="U15002"/>
      <c r="V15002"/>
    </row>
    <row r="15003" spans="6:22" x14ac:dyDescent="0.2">
      <c r="F15003"/>
      <c r="M15003" s="2"/>
      <c r="N15003"/>
      <c r="O15003"/>
      <c r="U15003"/>
      <c r="V15003"/>
    </row>
    <row r="15004" spans="6:22" x14ac:dyDescent="0.2">
      <c r="F15004"/>
      <c r="M15004" s="2"/>
      <c r="N15004"/>
      <c r="O15004"/>
      <c r="U15004"/>
      <c r="V15004"/>
    </row>
    <row r="15005" spans="6:22" x14ac:dyDescent="0.2">
      <c r="M15005" s="2"/>
    </row>
    <row r="15006" spans="6:22" x14ac:dyDescent="0.2">
      <c r="M15006" s="2"/>
    </row>
    <row r="15007" spans="6:22" x14ac:dyDescent="0.2">
      <c r="M15007" s="2"/>
    </row>
    <row r="15008" spans="6:22" x14ac:dyDescent="0.2">
      <c r="M15008" s="2"/>
    </row>
    <row r="15009" spans="6:22" x14ac:dyDescent="0.2">
      <c r="M15009" s="2"/>
    </row>
    <row r="15010" spans="6:22" x14ac:dyDescent="0.2">
      <c r="M15010" s="2"/>
    </row>
    <row r="15011" spans="6:22" x14ac:dyDescent="0.2">
      <c r="M15011" s="2"/>
    </row>
    <row r="15012" spans="6:22" x14ac:dyDescent="0.2">
      <c r="M15012" s="2"/>
    </row>
    <row r="15013" spans="6:22" x14ac:dyDescent="0.2">
      <c r="M15013" s="2"/>
    </row>
    <row r="15014" spans="6:22" x14ac:dyDescent="0.2">
      <c r="M15014" s="2"/>
    </row>
    <row r="15015" spans="6:22" x14ac:dyDescent="0.2">
      <c r="M15015" s="2"/>
    </row>
    <row r="15016" spans="6:22" x14ac:dyDescent="0.2">
      <c r="M15016" s="2"/>
    </row>
    <row r="15017" spans="6:22" x14ac:dyDescent="0.2">
      <c r="M15017" s="2"/>
    </row>
    <row r="15018" spans="6:22" x14ac:dyDescent="0.2">
      <c r="M15018" s="2"/>
    </row>
    <row r="15019" spans="6:22" x14ac:dyDescent="0.2">
      <c r="M15019" s="2"/>
    </row>
    <row r="15020" spans="6:22" x14ac:dyDescent="0.2">
      <c r="F15020"/>
      <c r="M15020" s="2"/>
      <c r="N15020"/>
      <c r="O15020"/>
      <c r="U15020"/>
      <c r="V15020"/>
    </row>
    <row r="15021" spans="6:22" x14ac:dyDescent="0.2">
      <c r="F15021"/>
      <c r="M15021" s="2"/>
      <c r="N15021"/>
      <c r="O15021"/>
      <c r="U15021"/>
      <c r="V15021"/>
    </row>
    <row r="15022" spans="6:22" x14ac:dyDescent="0.2">
      <c r="F15022"/>
      <c r="M15022" s="2"/>
      <c r="N15022"/>
      <c r="O15022"/>
      <c r="U15022"/>
      <c r="V15022"/>
    </row>
    <row r="15023" spans="6:22" x14ac:dyDescent="0.2">
      <c r="F15023"/>
      <c r="M15023" s="2"/>
      <c r="N15023"/>
      <c r="O15023"/>
      <c r="U15023"/>
      <c r="V15023"/>
    </row>
    <row r="15024" spans="6:22" x14ac:dyDescent="0.2">
      <c r="F15024"/>
      <c r="M15024" s="2"/>
      <c r="N15024"/>
      <c r="O15024"/>
      <c r="U15024"/>
      <c r="V15024"/>
    </row>
    <row r="15025" spans="6:22" x14ac:dyDescent="0.2">
      <c r="F15025"/>
      <c r="M15025" s="2"/>
      <c r="N15025"/>
      <c r="O15025"/>
      <c r="U15025"/>
      <c r="V15025"/>
    </row>
    <row r="15026" spans="6:22" x14ac:dyDescent="0.2">
      <c r="M15026" s="2"/>
    </row>
    <row r="15027" spans="6:22" x14ac:dyDescent="0.2">
      <c r="M15027" s="2"/>
    </row>
    <row r="15028" spans="6:22" x14ac:dyDescent="0.2">
      <c r="M15028" s="2"/>
    </row>
    <row r="15029" spans="6:22" x14ac:dyDescent="0.2">
      <c r="M15029" s="2"/>
    </row>
    <row r="15030" spans="6:22" x14ac:dyDescent="0.2">
      <c r="M15030" s="2"/>
    </row>
    <row r="15031" spans="6:22" x14ac:dyDescent="0.2">
      <c r="M15031" s="2"/>
    </row>
    <row r="15032" spans="6:22" x14ac:dyDescent="0.2">
      <c r="M15032" s="2"/>
    </row>
    <row r="15033" spans="6:22" x14ac:dyDescent="0.2">
      <c r="M15033" s="2"/>
    </row>
    <row r="15034" spans="6:22" x14ac:dyDescent="0.2">
      <c r="M15034" s="2"/>
    </row>
    <row r="15035" spans="6:22" x14ac:dyDescent="0.2">
      <c r="M15035" s="2"/>
    </row>
    <row r="15036" spans="6:22" x14ac:dyDescent="0.2">
      <c r="M15036" s="2"/>
    </row>
    <row r="15037" spans="6:22" x14ac:dyDescent="0.2">
      <c r="M15037" s="2"/>
    </row>
    <row r="15038" spans="6:22" x14ac:dyDescent="0.2">
      <c r="M15038" s="2"/>
    </row>
    <row r="15039" spans="6:22" x14ac:dyDescent="0.2">
      <c r="M15039" s="2"/>
    </row>
    <row r="15040" spans="6:22" x14ac:dyDescent="0.2">
      <c r="M15040" s="2"/>
    </row>
    <row r="15041" spans="6:22" x14ac:dyDescent="0.2">
      <c r="F15041"/>
      <c r="M15041" s="2"/>
      <c r="N15041"/>
      <c r="O15041"/>
      <c r="U15041"/>
      <c r="V15041"/>
    </row>
    <row r="15042" spans="6:22" x14ac:dyDescent="0.2">
      <c r="F15042"/>
      <c r="M15042" s="2"/>
      <c r="N15042"/>
      <c r="O15042"/>
      <c r="U15042"/>
      <c r="V15042"/>
    </row>
    <row r="15043" spans="6:22" x14ac:dyDescent="0.2">
      <c r="F15043"/>
      <c r="M15043" s="2"/>
      <c r="N15043"/>
      <c r="O15043"/>
      <c r="U15043"/>
      <c r="V15043"/>
    </row>
    <row r="15044" spans="6:22" x14ac:dyDescent="0.2">
      <c r="F15044"/>
      <c r="M15044" s="2"/>
      <c r="N15044"/>
      <c r="O15044"/>
      <c r="U15044"/>
      <c r="V15044"/>
    </row>
    <row r="15045" spans="6:22" x14ac:dyDescent="0.2">
      <c r="F15045"/>
      <c r="M15045" s="2"/>
      <c r="N15045"/>
      <c r="O15045"/>
      <c r="U15045"/>
      <c r="V15045"/>
    </row>
    <row r="15046" spans="6:22" x14ac:dyDescent="0.2">
      <c r="F15046"/>
      <c r="M15046" s="2"/>
      <c r="N15046"/>
      <c r="O15046"/>
      <c r="U15046"/>
      <c r="V15046"/>
    </row>
    <row r="15047" spans="6:22" x14ac:dyDescent="0.2">
      <c r="F15047"/>
      <c r="M15047" s="2"/>
      <c r="N15047"/>
      <c r="O15047"/>
      <c r="U15047"/>
      <c r="V15047"/>
    </row>
    <row r="15048" spans="6:22" x14ac:dyDescent="0.2">
      <c r="F15048"/>
      <c r="M15048" s="2"/>
      <c r="N15048"/>
      <c r="O15048"/>
      <c r="U15048"/>
      <c r="V15048"/>
    </row>
    <row r="15049" spans="6:22" x14ac:dyDescent="0.2">
      <c r="M15049" s="2"/>
    </row>
    <row r="15050" spans="6:22" x14ac:dyDescent="0.2">
      <c r="M15050" s="2"/>
    </row>
    <row r="15051" spans="6:22" x14ac:dyDescent="0.2">
      <c r="M15051" s="2"/>
    </row>
    <row r="15052" spans="6:22" x14ac:dyDescent="0.2">
      <c r="M15052" s="2"/>
    </row>
    <row r="15053" spans="6:22" x14ac:dyDescent="0.2">
      <c r="M15053" s="2"/>
    </row>
    <row r="15054" spans="6:22" x14ac:dyDescent="0.2">
      <c r="M15054" s="2"/>
    </row>
    <row r="15055" spans="6:22" x14ac:dyDescent="0.2">
      <c r="M15055" s="2"/>
    </row>
    <row r="15056" spans="6:22" x14ac:dyDescent="0.2">
      <c r="M15056" s="2"/>
    </row>
    <row r="15057" spans="6:22" x14ac:dyDescent="0.2">
      <c r="M15057" s="2"/>
    </row>
    <row r="15058" spans="6:22" x14ac:dyDescent="0.2">
      <c r="M15058" s="2"/>
    </row>
    <row r="15059" spans="6:22" x14ac:dyDescent="0.2">
      <c r="M15059" s="2"/>
    </row>
    <row r="15060" spans="6:22" x14ac:dyDescent="0.2">
      <c r="M15060" s="2"/>
    </row>
    <row r="15061" spans="6:22" x14ac:dyDescent="0.2">
      <c r="M15061" s="2"/>
    </row>
    <row r="15062" spans="6:22" x14ac:dyDescent="0.2">
      <c r="M15062" s="2"/>
    </row>
    <row r="15063" spans="6:22" x14ac:dyDescent="0.2">
      <c r="M15063" s="2"/>
    </row>
    <row r="15064" spans="6:22" x14ac:dyDescent="0.2">
      <c r="F15064"/>
      <c r="M15064" s="2"/>
      <c r="N15064"/>
      <c r="O15064"/>
      <c r="U15064"/>
      <c r="V15064"/>
    </row>
    <row r="15065" spans="6:22" x14ac:dyDescent="0.2">
      <c r="F15065"/>
      <c r="M15065" s="2"/>
      <c r="N15065"/>
      <c r="O15065"/>
      <c r="U15065"/>
      <c r="V15065"/>
    </row>
    <row r="15066" spans="6:22" x14ac:dyDescent="0.2">
      <c r="F15066"/>
      <c r="M15066" s="2"/>
      <c r="N15066"/>
      <c r="O15066"/>
      <c r="U15066"/>
      <c r="V15066"/>
    </row>
    <row r="15067" spans="6:22" x14ac:dyDescent="0.2">
      <c r="F15067"/>
      <c r="M15067" s="2"/>
      <c r="N15067"/>
      <c r="O15067"/>
      <c r="U15067"/>
      <c r="V15067"/>
    </row>
    <row r="15068" spans="6:22" x14ac:dyDescent="0.2">
      <c r="F15068"/>
      <c r="M15068" s="2"/>
      <c r="N15068"/>
      <c r="O15068"/>
      <c r="U15068"/>
      <c r="V15068"/>
    </row>
    <row r="15069" spans="6:22" x14ac:dyDescent="0.2">
      <c r="M15069" s="2"/>
    </row>
    <row r="15070" spans="6:22" x14ac:dyDescent="0.2">
      <c r="M15070" s="2"/>
    </row>
    <row r="15071" spans="6:22" x14ac:dyDescent="0.2">
      <c r="M15071" s="2"/>
    </row>
    <row r="15072" spans="6:22" x14ac:dyDescent="0.2">
      <c r="M15072" s="2"/>
    </row>
    <row r="15073" spans="6:22" x14ac:dyDescent="0.2">
      <c r="M15073" s="2"/>
    </row>
    <row r="15074" spans="6:22" x14ac:dyDescent="0.2">
      <c r="M15074" s="2"/>
    </row>
    <row r="15075" spans="6:22" x14ac:dyDescent="0.2">
      <c r="M15075" s="2"/>
    </row>
    <row r="15076" spans="6:22" x14ac:dyDescent="0.2">
      <c r="M15076" s="2"/>
    </row>
    <row r="15077" spans="6:22" x14ac:dyDescent="0.2">
      <c r="M15077" s="2"/>
    </row>
    <row r="15078" spans="6:22" x14ac:dyDescent="0.2">
      <c r="M15078" s="2"/>
    </row>
    <row r="15079" spans="6:22" x14ac:dyDescent="0.2">
      <c r="M15079" s="2"/>
    </row>
    <row r="15080" spans="6:22" x14ac:dyDescent="0.2">
      <c r="M15080" s="2"/>
    </row>
    <row r="15081" spans="6:22" x14ac:dyDescent="0.2">
      <c r="M15081" s="2"/>
    </row>
    <row r="15082" spans="6:22" x14ac:dyDescent="0.2">
      <c r="M15082" s="2"/>
    </row>
    <row r="15083" spans="6:22" x14ac:dyDescent="0.2">
      <c r="M15083" s="2"/>
    </row>
    <row r="15084" spans="6:22" x14ac:dyDescent="0.2">
      <c r="F15084"/>
      <c r="M15084" s="2"/>
      <c r="N15084"/>
      <c r="O15084"/>
      <c r="U15084"/>
      <c r="V15084"/>
    </row>
    <row r="15085" spans="6:22" x14ac:dyDescent="0.2">
      <c r="F15085"/>
      <c r="M15085" s="2"/>
      <c r="N15085"/>
      <c r="O15085"/>
      <c r="U15085"/>
      <c r="V15085"/>
    </row>
    <row r="15086" spans="6:22" x14ac:dyDescent="0.2">
      <c r="F15086"/>
      <c r="M15086" s="2"/>
      <c r="N15086"/>
      <c r="O15086"/>
      <c r="U15086"/>
      <c r="V15086"/>
    </row>
    <row r="15087" spans="6:22" x14ac:dyDescent="0.2">
      <c r="F15087"/>
      <c r="M15087" s="2"/>
      <c r="N15087"/>
      <c r="O15087"/>
      <c r="U15087"/>
      <c r="V15087"/>
    </row>
    <row r="15088" spans="6:22" x14ac:dyDescent="0.2">
      <c r="F15088"/>
      <c r="M15088" s="2"/>
      <c r="N15088"/>
      <c r="O15088"/>
      <c r="U15088"/>
      <c r="V15088"/>
    </row>
    <row r="15089" spans="6:22" x14ac:dyDescent="0.2">
      <c r="F15089"/>
      <c r="M15089" s="2"/>
      <c r="N15089"/>
      <c r="O15089"/>
      <c r="U15089"/>
      <c r="V15089"/>
    </row>
    <row r="15090" spans="6:22" x14ac:dyDescent="0.2">
      <c r="F15090"/>
      <c r="M15090" s="2"/>
      <c r="N15090"/>
      <c r="O15090"/>
      <c r="U15090"/>
      <c r="V15090"/>
    </row>
    <row r="15091" spans="6:22" x14ac:dyDescent="0.2">
      <c r="F15091"/>
      <c r="M15091" s="2"/>
      <c r="N15091"/>
      <c r="O15091"/>
      <c r="U15091"/>
      <c r="V15091"/>
    </row>
    <row r="15092" spans="6:22" x14ac:dyDescent="0.2">
      <c r="M15092" s="2"/>
    </row>
    <row r="15093" spans="6:22" x14ac:dyDescent="0.2">
      <c r="M15093" s="2"/>
    </row>
    <row r="15094" spans="6:22" x14ac:dyDescent="0.2">
      <c r="M15094" s="2"/>
    </row>
    <row r="15095" spans="6:22" x14ac:dyDescent="0.2">
      <c r="M15095" s="2"/>
    </row>
    <row r="15096" spans="6:22" x14ac:dyDescent="0.2">
      <c r="M15096" s="2"/>
    </row>
    <row r="15097" spans="6:22" x14ac:dyDescent="0.2">
      <c r="M15097" s="2"/>
    </row>
    <row r="15098" spans="6:22" x14ac:dyDescent="0.2">
      <c r="M15098" s="2"/>
    </row>
    <row r="15099" spans="6:22" x14ac:dyDescent="0.2">
      <c r="M15099" s="2"/>
    </row>
    <row r="15100" spans="6:22" x14ac:dyDescent="0.2">
      <c r="M15100" s="2"/>
    </row>
    <row r="15101" spans="6:22" x14ac:dyDescent="0.2">
      <c r="M15101" s="2"/>
    </row>
    <row r="15102" spans="6:22" x14ac:dyDescent="0.2">
      <c r="M15102" s="2"/>
    </row>
    <row r="15103" spans="6:22" x14ac:dyDescent="0.2">
      <c r="M15103" s="2"/>
    </row>
    <row r="15104" spans="6:22" x14ac:dyDescent="0.2">
      <c r="M15104" s="2"/>
    </row>
    <row r="15105" spans="6:22" x14ac:dyDescent="0.2">
      <c r="M15105" s="2"/>
    </row>
    <row r="15106" spans="6:22" x14ac:dyDescent="0.2">
      <c r="M15106" s="2"/>
    </row>
    <row r="15107" spans="6:22" x14ac:dyDescent="0.2">
      <c r="M15107" s="2"/>
    </row>
    <row r="15108" spans="6:22" x14ac:dyDescent="0.2">
      <c r="F15108"/>
      <c r="M15108" s="2"/>
      <c r="N15108"/>
      <c r="O15108"/>
      <c r="U15108"/>
      <c r="V15108"/>
    </row>
    <row r="15109" spans="6:22" x14ac:dyDescent="0.2">
      <c r="F15109"/>
      <c r="M15109" s="2"/>
      <c r="N15109"/>
      <c r="O15109"/>
      <c r="U15109"/>
      <c r="V15109"/>
    </row>
    <row r="15110" spans="6:22" x14ac:dyDescent="0.2">
      <c r="F15110"/>
      <c r="M15110" s="2"/>
      <c r="N15110"/>
      <c r="O15110"/>
      <c r="U15110"/>
      <c r="V15110"/>
    </row>
    <row r="15111" spans="6:22" x14ac:dyDescent="0.2">
      <c r="F15111"/>
      <c r="M15111" s="2"/>
      <c r="N15111"/>
      <c r="O15111"/>
      <c r="U15111"/>
      <c r="V15111"/>
    </row>
    <row r="15112" spans="6:22" x14ac:dyDescent="0.2">
      <c r="F15112"/>
      <c r="M15112" s="2"/>
      <c r="N15112"/>
      <c r="O15112"/>
      <c r="U15112"/>
      <c r="V15112"/>
    </row>
    <row r="15113" spans="6:22" x14ac:dyDescent="0.2">
      <c r="F15113"/>
      <c r="M15113" s="2"/>
      <c r="N15113"/>
      <c r="O15113"/>
      <c r="U15113"/>
      <c r="V15113"/>
    </row>
    <row r="15114" spans="6:22" x14ac:dyDescent="0.2">
      <c r="M15114" s="2"/>
    </row>
    <row r="15115" spans="6:22" x14ac:dyDescent="0.2">
      <c r="M15115" s="2"/>
    </row>
    <row r="15116" spans="6:22" x14ac:dyDescent="0.2">
      <c r="M15116" s="2"/>
    </row>
    <row r="15117" spans="6:22" x14ac:dyDescent="0.2">
      <c r="M15117" s="2"/>
    </row>
    <row r="15118" spans="6:22" x14ac:dyDescent="0.2">
      <c r="M15118" s="2"/>
    </row>
    <row r="15119" spans="6:22" x14ac:dyDescent="0.2">
      <c r="M15119" s="2"/>
    </row>
    <row r="15120" spans="6:22" x14ac:dyDescent="0.2">
      <c r="M15120" s="2"/>
    </row>
    <row r="15121" spans="6:22" x14ac:dyDescent="0.2">
      <c r="M15121" s="2"/>
    </row>
    <row r="15122" spans="6:22" x14ac:dyDescent="0.2">
      <c r="M15122" s="2"/>
    </row>
    <row r="15123" spans="6:22" x14ac:dyDescent="0.2">
      <c r="M15123" s="2"/>
    </row>
    <row r="15124" spans="6:22" x14ac:dyDescent="0.2">
      <c r="M15124" s="2"/>
    </row>
    <row r="15125" spans="6:22" x14ac:dyDescent="0.2">
      <c r="M15125" s="2"/>
    </row>
    <row r="15126" spans="6:22" x14ac:dyDescent="0.2">
      <c r="M15126" s="2"/>
    </row>
    <row r="15127" spans="6:22" x14ac:dyDescent="0.2">
      <c r="M15127" s="2"/>
    </row>
    <row r="15128" spans="6:22" x14ac:dyDescent="0.2">
      <c r="M15128" s="2"/>
    </row>
    <row r="15129" spans="6:22" x14ac:dyDescent="0.2">
      <c r="F15129"/>
      <c r="M15129" s="2"/>
      <c r="N15129"/>
      <c r="O15129"/>
      <c r="U15129"/>
      <c r="V15129"/>
    </row>
    <row r="15130" spans="6:22" x14ac:dyDescent="0.2">
      <c r="F15130"/>
      <c r="M15130" s="2"/>
      <c r="N15130"/>
      <c r="O15130"/>
      <c r="U15130"/>
      <c r="V15130"/>
    </row>
    <row r="15131" spans="6:22" x14ac:dyDescent="0.2">
      <c r="F15131"/>
      <c r="M15131" s="2"/>
      <c r="N15131"/>
      <c r="O15131"/>
      <c r="U15131"/>
      <c r="V15131"/>
    </row>
    <row r="15132" spans="6:22" x14ac:dyDescent="0.2">
      <c r="F15132"/>
      <c r="M15132" s="2"/>
      <c r="N15132"/>
      <c r="O15132"/>
      <c r="U15132"/>
      <c r="V15132"/>
    </row>
    <row r="15133" spans="6:22" x14ac:dyDescent="0.2">
      <c r="F15133"/>
      <c r="M15133" s="2"/>
      <c r="N15133"/>
      <c r="O15133"/>
      <c r="U15133"/>
      <c r="V15133"/>
    </row>
    <row r="15134" spans="6:22" x14ac:dyDescent="0.2">
      <c r="F15134"/>
      <c r="M15134" s="2"/>
      <c r="N15134"/>
      <c r="O15134"/>
      <c r="U15134"/>
      <c r="V15134"/>
    </row>
    <row r="15135" spans="6:22" x14ac:dyDescent="0.2">
      <c r="F15135"/>
      <c r="M15135" s="2"/>
      <c r="N15135"/>
      <c r="O15135"/>
      <c r="U15135"/>
      <c r="V15135"/>
    </row>
    <row r="15136" spans="6:22" x14ac:dyDescent="0.2">
      <c r="F15136"/>
      <c r="M15136" s="2"/>
      <c r="N15136"/>
      <c r="O15136"/>
      <c r="U15136"/>
      <c r="V15136"/>
    </row>
    <row r="15137" spans="6:22" x14ac:dyDescent="0.2">
      <c r="M15137" s="2"/>
    </row>
    <row r="15138" spans="6:22" x14ac:dyDescent="0.2">
      <c r="M15138" s="2"/>
    </row>
    <row r="15139" spans="6:22" x14ac:dyDescent="0.2">
      <c r="M15139" s="2"/>
    </row>
    <row r="15140" spans="6:22" x14ac:dyDescent="0.2">
      <c r="M15140" s="2"/>
    </row>
    <row r="15141" spans="6:22" x14ac:dyDescent="0.2">
      <c r="M15141" s="2"/>
    </row>
    <row r="15142" spans="6:22" x14ac:dyDescent="0.2">
      <c r="M15142" s="2"/>
    </row>
    <row r="15143" spans="6:22" x14ac:dyDescent="0.2">
      <c r="M15143" s="2"/>
    </row>
    <row r="15144" spans="6:22" x14ac:dyDescent="0.2">
      <c r="M15144" s="2"/>
    </row>
    <row r="15145" spans="6:22" x14ac:dyDescent="0.2">
      <c r="M15145" s="2"/>
    </row>
    <row r="15146" spans="6:22" x14ac:dyDescent="0.2">
      <c r="M15146" s="2"/>
    </row>
    <row r="15147" spans="6:22" x14ac:dyDescent="0.2">
      <c r="M15147" s="2"/>
    </row>
    <row r="15148" spans="6:22" x14ac:dyDescent="0.2">
      <c r="M15148" s="2"/>
    </row>
    <row r="15149" spans="6:22" x14ac:dyDescent="0.2">
      <c r="F15149"/>
      <c r="M15149" s="2"/>
      <c r="N15149"/>
      <c r="O15149"/>
      <c r="U15149"/>
      <c r="V15149"/>
    </row>
    <row r="15150" spans="6:22" x14ac:dyDescent="0.2">
      <c r="F15150"/>
      <c r="M15150" s="2"/>
      <c r="N15150"/>
      <c r="O15150"/>
      <c r="U15150"/>
      <c r="V15150"/>
    </row>
    <row r="15151" spans="6:22" x14ac:dyDescent="0.2">
      <c r="F15151"/>
      <c r="M15151" s="2"/>
      <c r="N15151"/>
      <c r="O15151"/>
      <c r="U15151"/>
      <c r="V15151"/>
    </row>
    <row r="15152" spans="6:22" x14ac:dyDescent="0.2">
      <c r="F15152"/>
      <c r="M15152" s="2"/>
      <c r="N15152"/>
      <c r="O15152"/>
      <c r="U15152"/>
      <c r="V15152"/>
    </row>
    <row r="15153" spans="6:22" x14ac:dyDescent="0.2">
      <c r="F15153"/>
      <c r="M15153" s="2"/>
      <c r="N15153"/>
      <c r="O15153"/>
      <c r="U15153"/>
      <c r="V15153"/>
    </row>
    <row r="15154" spans="6:22" x14ac:dyDescent="0.2">
      <c r="M15154" s="2"/>
    </row>
    <row r="15155" spans="6:22" x14ac:dyDescent="0.2">
      <c r="M15155" s="2"/>
    </row>
    <row r="15156" spans="6:22" x14ac:dyDescent="0.2">
      <c r="M15156" s="2"/>
    </row>
    <row r="15157" spans="6:22" x14ac:dyDescent="0.2">
      <c r="M15157" s="2"/>
    </row>
    <row r="15158" spans="6:22" x14ac:dyDescent="0.2">
      <c r="M15158" s="2"/>
    </row>
    <row r="15159" spans="6:22" x14ac:dyDescent="0.2">
      <c r="M15159" s="2"/>
    </row>
    <row r="15160" spans="6:22" x14ac:dyDescent="0.2">
      <c r="M15160" s="2"/>
    </row>
    <row r="15161" spans="6:22" x14ac:dyDescent="0.2">
      <c r="M15161" s="2"/>
    </row>
    <row r="15162" spans="6:22" x14ac:dyDescent="0.2">
      <c r="M15162" s="2"/>
    </row>
    <row r="15163" spans="6:22" x14ac:dyDescent="0.2">
      <c r="M15163" s="2"/>
    </row>
    <row r="15164" spans="6:22" x14ac:dyDescent="0.2">
      <c r="M15164" s="2"/>
    </row>
    <row r="15165" spans="6:22" x14ac:dyDescent="0.2">
      <c r="M15165" s="2"/>
    </row>
    <row r="15166" spans="6:22" x14ac:dyDescent="0.2">
      <c r="M15166" s="2"/>
    </row>
    <row r="15167" spans="6:22" x14ac:dyDescent="0.2">
      <c r="M15167" s="2"/>
    </row>
    <row r="15168" spans="6:22" x14ac:dyDescent="0.2">
      <c r="M15168" s="2"/>
    </row>
    <row r="15169" spans="6:22" x14ac:dyDescent="0.2">
      <c r="F15169"/>
      <c r="M15169" s="2"/>
      <c r="N15169"/>
      <c r="O15169"/>
      <c r="U15169"/>
      <c r="V15169"/>
    </row>
    <row r="15170" spans="6:22" x14ac:dyDescent="0.2">
      <c r="F15170"/>
      <c r="M15170" s="2"/>
      <c r="N15170"/>
      <c r="O15170"/>
      <c r="U15170"/>
      <c r="V15170"/>
    </row>
    <row r="15171" spans="6:22" x14ac:dyDescent="0.2">
      <c r="F15171"/>
      <c r="M15171" s="2"/>
      <c r="N15171"/>
      <c r="O15171"/>
      <c r="U15171"/>
      <c r="V15171"/>
    </row>
    <row r="15172" spans="6:22" x14ac:dyDescent="0.2">
      <c r="F15172"/>
      <c r="M15172" s="2"/>
      <c r="N15172"/>
      <c r="O15172"/>
      <c r="U15172"/>
      <c r="V15172"/>
    </row>
    <row r="15173" spans="6:22" x14ac:dyDescent="0.2">
      <c r="F15173"/>
      <c r="M15173" s="2"/>
      <c r="N15173"/>
      <c r="O15173"/>
      <c r="U15173"/>
      <c r="V15173"/>
    </row>
    <row r="15174" spans="6:22" x14ac:dyDescent="0.2">
      <c r="F15174"/>
      <c r="M15174" s="2"/>
      <c r="N15174"/>
      <c r="O15174"/>
      <c r="U15174"/>
      <c r="V15174"/>
    </row>
    <row r="15175" spans="6:22" x14ac:dyDescent="0.2">
      <c r="F15175"/>
      <c r="M15175" s="2"/>
      <c r="N15175"/>
      <c r="O15175"/>
      <c r="U15175"/>
      <c r="V15175"/>
    </row>
    <row r="15176" spans="6:22" x14ac:dyDescent="0.2">
      <c r="F15176"/>
      <c r="M15176" s="2"/>
      <c r="N15176"/>
      <c r="O15176"/>
      <c r="U15176"/>
      <c r="V15176"/>
    </row>
    <row r="15177" spans="6:22" x14ac:dyDescent="0.2">
      <c r="M15177" s="2"/>
    </row>
    <row r="15178" spans="6:22" x14ac:dyDescent="0.2">
      <c r="M15178" s="2"/>
    </row>
    <row r="15179" spans="6:22" x14ac:dyDescent="0.2">
      <c r="M15179" s="2"/>
    </row>
    <row r="15180" spans="6:22" x14ac:dyDescent="0.2">
      <c r="M15180" s="2"/>
    </row>
    <row r="15181" spans="6:22" x14ac:dyDescent="0.2">
      <c r="M15181" s="2"/>
    </row>
    <row r="15182" spans="6:22" x14ac:dyDescent="0.2">
      <c r="M15182" s="2"/>
    </row>
    <row r="15183" spans="6:22" x14ac:dyDescent="0.2">
      <c r="M15183" s="2"/>
    </row>
    <row r="15184" spans="6:22" x14ac:dyDescent="0.2">
      <c r="M15184" s="2"/>
    </row>
    <row r="15185" spans="6:22" x14ac:dyDescent="0.2">
      <c r="M15185" s="2"/>
    </row>
    <row r="15186" spans="6:22" x14ac:dyDescent="0.2">
      <c r="M15186" s="2"/>
    </row>
    <row r="15187" spans="6:22" x14ac:dyDescent="0.2">
      <c r="M15187" s="2"/>
    </row>
    <row r="15188" spans="6:22" x14ac:dyDescent="0.2">
      <c r="M15188" s="2"/>
    </row>
    <row r="15189" spans="6:22" x14ac:dyDescent="0.2">
      <c r="M15189" s="2"/>
    </row>
    <row r="15190" spans="6:22" x14ac:dyDescent="0.2">
      <c r="M15190" s="2"/>
    </row>
    <row r="15191" spans="6:22" x14ac:dyDescent="0.2">
      <c r="M15191" s="2"/>
    </row>
    <row r="15192" spans="6:22" x14ac:dyDescent="0.2">
      <c r="M15192" s="2"/>
    </row>
    <row r="15193" spans="6:22" x14ac:dyDescent="0.2">
      <c r="F15193"/>
      <c r="M15193" s="2"/>
      <c r="N15193"/>
      <c r="O15193"/>
      <c r="U15193"/>
      <c r="V15193"/>
    </row>
    <row r="15194" spans="6:22" x14ac:dyDescent="0.2">
      <c r="F15194"/>
      <c r="M15194" s="2"/>
      <c r="N15194"/>
      <c r="O15194"/>
      <c r="U15194"/>
      <c r="V15194"/>
    </row>
    <row r="15195" spans="6:22" x14ac:dyDescent="0.2">
      <c r="F15195"/>
      <c r="M15195" s="2"/>
      <c r="N15195"/>
      <c r="O15195"/>
      <c r="U15195"/>
      <c r="V15195"/>
    </row>
    <row r="15196" spans="6:22" x14ac:dyDescent="0.2">
      <c r="F15196"/>
      <c r="M15196" s="2"/>
      <c r="N15196"/>
      <c r="O15196"/>
      <c r="U15196"/>
      <c r="V15196"/>
    </row>
    <row r="15197" spans="6:22" x14ac:dyDescent="0.2">
      <c r="F15197"/>
      <c r="M15197" s="2"/>
      <c r="N15197"/>
      <c r="O15197"/>
      <c r="U15197"/>
      <c r="V15197"/>
    </row>
    <row r="15198" spans="6:22" x14ac:dyDescent="0.2">
      <c r="F15198"/>
      <c r="M15198" s="2"/>
      <c r="N15198"/>
      <c r="O15198"/>
      <c r="U15198"/>
      <c r="V15198"/>
    </row>
    <row r="15199" spans="6:22" x14ac:dyDescent="0.2">
      <c r="M15199" s="2"/>
    </row>
    <row r="15200" spans="6:22" x14ac:dyDescent="0.2">
      <c r="M15200" s="2"/>
    </row>
    <row r="15201" spans="6:22" x14ac:dyDescent="0.2">
      <c r="M15201" s="2"/>
    </row>
    <row r="15202" spans="6:22" x14ac:dyDescent="0.2">
      <c r="M15202" s="2"/>
    </row>
    <row r="15203" spans="6:22" x14ac:dyDescent="0.2">
      <c r="M15203" s="2"/>
    </row>
    <row r="15204" spans="6:22" x14ac:dyDescent="0.2">
      <c r="M15204" s="2"/>
    </row>
    <row r="15205" spans="6:22" x14ac:dyDescent="0.2">
      <c r="M15205" s="2"/>
    </row>
    <row r="15206" spans="6:22" x14ac:dyDescent="0.2">
      <c r="M15206" s="2"/>
    </row>
    <row r="15207" spans="6:22" x14ac:dyDescent="0.2">
      <c r="M15207" s="2"/>
    </row>
    <row r="15208" spans="6:22" x14ac:dyDescent="0.2">
      <c r="M15208" s="2"/>
    </row>
    <row r="15209" spans="6:22" x14ac:dyDescent="0.2">
      <c r="M15209" s="2"/>
    </row>
    <row r="15210" spans="6:22" x14ac:dyDescent="0.2">
      <c r="M15210" s="2"/>
    </row>
    <row r="15211" spans="6:22" x14ac:dyDescent="0.2">
      <c r="M15211" s="2"/>
    </row>
    <row r="15212" spans="6:22" x14ac:dyDescent="0.2">
      <c r="M15212" s="2"/>
    </row>
    <row r="15213" spans="6:22" x14ac:dyDescent="0.2">
      <c r="M15213" s="2"/>
    </row>
    <row r="15214" spans="6:22" x14ac:dyDescent="0.2">
      <c r="F15214"/>
      <c r="M15214" s="2"/>
      <c r="N15214"/>
      <c r="O15214"/>
      <c r="U15214"/>
      <c r="V15214"/>
    </row>
    <row r="15215" spans="6:22" x14ac:dyDescent="0.2">
      <c r="F15215"/>
      <c r="M15215" s="2"/>
      <c r="N15215"/>
      <c r="O15215"/>
      <c r="U15215"/>
      <c r="V15215"/>
    </row>
    <row r="15216" spans="6:22" x14ac:dyDescent="0.2">
      <c r="F15216"/>
      <c r="M15216" s="2"/>
      <c r="N15216"/>
      <c r="O15216"/>
      <c r="U15216"/>
      <c r="V15216"/>
    </row>
    <row r="15217" spans="6:22" x14ac:dyDescent="0.2">
      <c r="F15217"/>
      <c r="M15217" s="2"/>
      <c r="N15217"/>
      <c r="O15217"/>
      <c r="U15217"/>
      <c r="V15217"/>
    </row>
    <row r="15218" spans="6:22" x14ac:dyDescent="0.2">
      <c r="F15218"/>
      <c r="M15218" s="2"/>
      <c r="N15218"/>
      <c r="O15218"/>
      <c r="U15218"/>
      <c r="V15218"/>
    </row>
    <row r="15219" spans="6:22" x14ac:dyDescent="0.2">
      <c r="F15219"/>
      <c r="M15219" s="2"/>
      <c r="N15219"/>
      <c r="O15219"/>
      <c r="U15219"/>
      <c r="V15219"/>
    </row>
    <row r="15220" spans="6:22" x14ac:dyDescent="0.2">
      <c r="F15220"/>
      <c r="M15220" s="2"/>
      <c r="N15220"/>
      <c r="O15220"/>
      <c r="U15220"/>
      <c r="V15220"/>
    </row>
    <row r="15221" spans="6:22" x14ac:dyDescent="0.2">
      <c r="F15221"/>
      <c r="M15221" s="2"/>
      <c r="N15221"/>
      <c r="O15221"/>
      <c r="U15221"/>
      <c r="V15221"/>
    </row>
    <row r="15222" spans="6:22" x14ac:dyDescent="0.2">
      <c r="M15222" s="2"/>
    </row>
    <row r="15223" spans="6:22" x14ac:dyDescent="0.2">
      <c r="M15223" s="2"/>
    </row>
    <row r="15224" spans="6:22" x14ac:dyDescent="0.2">
      <c r="M15224" s="2"/>
    </row>
    <row r="15225" spans="6:22" x14ac:dyDescent="0.2">
      <c r="M15225" s="2"/>
    </row>
    <row r="15226" spans="6:22" x14ac:dyDescent="0.2">
      <c r="M15226" s="2"/>
    </row>
    <row r="15227" spans="6:22" x14ac:dyDescent="0.2">
      <c r="M15227" s="2"/>
    </row>
    <row r="15228" spans="6:22" x14ac:dyDescent="0.2">
      <c r="M15228" s="2"/>
    </row>
    <row r="15229" spans="6:22" x14ac:dyDescent="0.2">
      <c r="M15229" s="2"/>
    </row>
    <row r="15230" spans="6:22" x14ac:dyDescent="0.2">
      <c r="M15230" s="2"/>
    </row>
    <row r="15231" spans="6:22" x14ac:dyDescent="0.2">
      <c r="M15231" s="2"/>
    </row>
    <row r="15232" spans="6:22" x14ac:dyDescent="0.2">
      <c r="M15232" s="2"/>
    </row>
    <row r="15233" spans="6:22" x14ac:dyDescent="0.2">
      <c r="M15233" s="2"/>
    </row>
    <row r="15234" spans="6:22" x14ac:dyDescent="0.2">
      <c r="F15234"/>
      <c r="M15234" s="2"/>
      <c r="N15234"/>
      <c r="O15234"/>
      <c r="U15234"/>
      <c r="V15234"/>
    </row>
    <row r="15235" spans="6:22" x14ac:dyDescent="0.2">
      <c r="F15235"/>
      <c r="M15235" s="2"/>
      <c r="N15235"/>
      <c r="O15235"/>
      <c r="U15235"/>
      <c r="V15235"/>
    </row>
    <row r="15236" spans="6:22" x14ac:dyDescent="0.2">
      <c r="F15236"/>
      <c r="M15236" s="2"/>
      <c r="N15236"/>
      <c r="O15236"/>
      <c r="U15236"/>
      <c r="V15236"/>
    </row>
    <row r="15237" spans="6:22" x14ac:dyDescent="0.2">
      <c r="F15237"/>
      <c r="M15237" s="2"/>
      <c r="N15237"/>
      <c r="O15237"/>
      <c r="U15237"/>
      <c r="V15237"/>
    </row>
    <row r="15238" spans="6:22" x14ac:dyDescent="0.2">
      <c r="F15238"/>
      <c r="M15238" s="2"/>
      <c r="N15238"/>
      <c r="O15238"/>
      <c r="U15238"/>
      <c r="V15238"/>
    </row>
    <row r="15239" spans="6:22" x14ac:dyDescent="0.2">
      <c r="M15239" s="2"/>
    </row>
    <row r="15240" spans="6:22" x14ac:dyDescent="0.2">
      <c r="M15240" s="2"/>
    </row>
    <row r="15241" spans="6:22" x14ac:dyDescent="0.2">
      <c r="M15241" s="2"/>
    </row>
    <row r="15242" spans="6:22" x14ac:dyDescent="0.2">
      <c r="M15242" s="2"/>
    </row>
    <row r="15243" spans="6:22" x14ac:dyDescent="0.2">
      <c r="M15243" s="2"/>
    </row>
    <row r="15244" spans="6:22" x14ac:dyDescent="0.2">
      <c r="M15244" s="2"/>
    </row>
    <row r="15245" spans="6:22" x14ac:dyDescent="0.2">
      <c r="M15245" s="2"/>
    </row>
    <row r="15246" spans="6:22" x14ac:dyDescent="0.2">
      <c r="M15246" s="2"/>
    </row>
    <row r="15247" spans="6:22" x14ac:dyDescent="0.2">
      <c r="M15247" s="2"/>
    </row>
    <row r="15248" spans="6:22" x14ac:dyDescent="0.2">
      <c r="M15248" s="2"/>
    </row>
    <row r="15249" spans="6:22" x14ac:dyDescent="0.2">
      <c r="M15249" s="2"/>
    </row>
    <row r="15250" spans="6:22" x14ac:dyDescent="0.2">
      <c r="M15250" s="2"/>
    </row>
    <row r="15251" spans="6:22" x14ac:dyDescent="0.2">
      <c r="F15251"/>
      <c r="M15251" s="2"/>
      <c r="N15251"/>
      <c r="O15251"/>
      <c r="U15251"/>
      <c r="V15251"/>
    </row>
    <row r="15252" spans="6:22" x14ac:dyDescent="0.2">
      <c r="F15252"/>
      <c r="M15252" s="2"/>
      <c r="N15252"/>
      <c r="O15252"/>
      <c r="U15252"/>
      <c r="V15252"/>
    </row>
    <row r="15253" spans="6:22" x14ac:dyDescent="0.2">
      <c r="F15253"/>
      <c r="M15253" s="2"/>
      <c r="N15253"/>
      <c r="O15253"/>
      <c r="U15253"/>
      <c r="V15253"/>
    </row>
    <row r="15254" spans="6:22" x14ac:dyDescent="0.2">
      <c r="F15254"/>
      <c r="M15254" s="2"/>
      <c r="N15254"/>
      <c r="O15254"/>
      <c r="U15254"/>
      <c r="V15254"/>
    </row>
    <row r="15255" spans="6:22" x14ac:dyDescent="0.2">
      <c r="F15255"/>
      <c r="M15255" s="2"/>
      <c r="N15255"/>
      <c r="O15255"/>
      <c r="U15255"/>
      <c r="V15255"/>
    </row>
    <row r="15256" spans="6:22" x14ac:dyDescent="0.2">
      <c r="F15256"/>
      <c r="M15256" s="2"/>
      <c r="N15256"/>
      <c r="O15256"/>
      <c r="U15256"/>
      <c r="V15256"/>
    </row>
    <row r="15257" spans="6:22" x14ac:dyDescent="0.2">
      <c r="F15257"/>
      <c r="M15257" s="2"/>
      <c r="N15257"/>
      <c r="O15257"/>
      <c r="U15257"/>
      <c r="V15257"/>
    </row>
    <row r="15258" spans="6:22" x14ac:dyDescent="0.2">
      <c r="F15258"/>
      <c r="M15258" s="2"/>
      <c r="N15258"/>
      <c r="O15258"/>
      <c r="U15258"/>
      <c r="V15258"/>
    </row>
    <row r="15259" spans="6:22" x14ac:dyDescent="0.2">
      <c r="F15259"/>
      <c r="M15259" s="2"/>
      <c r="N15259"/>
      <c r="O15259"/>
      <c r="U15259"/>
      <c r="V15259"/>
    </row>
    <row r="15260" spans="6:22" x14ac:dyDescent="0.2">
      <c r="F15260"/>
      <c r="M15260" s="2"/>
      <c r="N15260"/>
      <c r="O15260"/>
      <c r="U15260"/>
      <c r="V15260"/>
    </row>
    <row r="15261" spans="6:22" x14ac:dyDescent="0.2">
      <c r="F15261"/>
      <c r="M15261" s="2"/>
      <c r="N15261"/>
      <c r="O15261"/>
      <c r="U15261"/>
      <c r="V15261"/>
    </row>
    <row r="15262" spans="6:22" x14ac:dyDescent="0.2">
      <c r="F15262"/>
      <c r="M15262" s="2"/>
      <c r="N15262"/>
      <c r="O15262"/>
      <c r="U15262"/>
      <c r="V15262"/>
    </row>
    <row r="15263" spans="6:22" x14ac:dyDescent="0.2">
      <c r="F15263"/>
      <c r="M15263" s="2"/>
      <c r="N15263"/>
      <c r="O15263"/>
      <c r="U15263"/>
      <c r="V15263"/>
    </row>
    <row r="15264" spans="6:22" x14ac:dyDescent="0.2">
      <c r="F15264"/>
      <c r="M15264" s="2"/>
      <c r="N15264"/>
      <c r="O15264"/>
      <c r="U15264"/>
      <c r="V15264"/>
    </row>
    <row r="15265" spans="6:22" x14ac:dyDescent="0.2">
      <c r="F15265"/>
      <c r="M15265" s="2"/>
      <c r="N15265"/>
      <c r="O15265"/>
      <c r="U15265"/>
      <c r="V15265"/>
    </row>
    <row r="15266" spans="6:22" x14ac:dyDescent="0.2">
      <c r="F15266"/>
      <c r="M15266" s="2"/>
      <c r="N15266"/>
      <c r="O15266"/>
      <c r="U15266"/>
      <c r="V15266"/>
    </row>
    <row r="15267" spans="6:22" x14ac:dyDescent="0.2">
      <c r="F15267"/>
      <c r="M15267" s="2"/>
      <c r="N15267"/>
      <c r="O15267"/>
      <c r="U15267"/>
      <c r="V15267"/>
    </row>
    <row r="15268" spans="6:22" x14ac:dyDescent="0.2">
      <c r="F15268"/>
      <c r="M15268" s="2"/>
      <c r="N15268"/>
      <c r="O15268"/>
      <c r="U15268"/>
      <c r="V15268"/>
    </row>
    <row r="15269" spans="6:22" x14ac:dyDescent="0.2">
      <c r="F15269"/>
      <c r="M15269" s="2"/>
      <c r="N15269"/>
      <c r="O15269"/>
      <c r="U15269"/>
      <c r="V15269"/>
    </row>
    <row r="15270" spans="6:22" x14ac:dyDescent="0.2">
      <c r="F15270"/>
      <c r="M15270" s="2"/>
      <c r="N15270"/>
      <c r="O15270"/>
      <c r="U15270"/>
      <c r="V15270"/>
    </row>
    <row r="15271" spans="6:22" x14ac:dyDescent="0.2">
      <c r="F15271"/>
      <c r="M15271" s="2"/>
      <c r="N15271"/>
      <c r="O15271"/>
      <c r="U15271"/>
      <c r="V15271"/>
    </row>
    <row r="15272" spans="6:22" x14ac:dyDescent="0.2">
      <c r="F15272"/>
      <c r="M15272" s="2"/>
      <c r="N15272"/>
      <c r="O15272"/>
      <c r="U15272"/>
      <c r="V15272"/>
    </row>
    <row r="15273" spans="6:22" x14ac:dyDescent="0.2">
      <c r="F15273"/>
      <c r="M15273" s="2"/>
      <c r="N15273"/>
      <c r="O15273"/>
      <c r="U15273"/>
      <c r="V15273"/>
    </row>
    <row r="15274" spans="6:22" x14ac:dyDescent="0.2">
      <c r="F15274"/>
      <c r="M15274" s="2"/>
      <c r="N15274"/>
      <c r="O15274"/>
      <c r="U15274"/>
      <c r="V15274"/>
    </row>
    <row r="15275" spans="6:22" x14ac:dyDescent="0.2">
      <c r="F15275"/>
      <c r="M15275" s="2"/>
      <c r="N15275"/>
      <c r="O15275"/>
      <c r="U15275"/>
      <c r="V15275"/>
    </row>
    <row r="15276" spans="6:22" x14ac:dyDescent="0.2">
      <c r="F15276"/>
      <c r="M15276" s="2"/>
      <c r="N15276"/>
      <c r="O15276"/>
      <c r="U15276"/>
      <c r="V15276"/>
    </row>
    <row r="15277" spans="6:22" x14ac:dyDescent="0.2">
      <c r="F15277"/>
      <c r="M15277" s="2"/>
      <c r="N15277"/>
      <c r="O15277"/>
      <c r="U15277"/>
      <c r="V15277"/>
    </row>
    <row r="15278" spans="6:22" x14ac:dyDescent="0.2">
      <c r="F15278"/>
      <c r="M15278" s="2"/>
      <c r="N15278"/>
      <c r="O15278"/>
      <c r="U15278"/>
      <c r="V15278"/>
    </row>
    <row r="15279" spans="6:22" x14ac:dyDescent="0.2">
      <c r="F15279"/>
      <c r="M15279" s="2"/>
      <c r="N15279"/>
      <c r="O15279"/>
      <c r="U15279"/>
      <c r="V15279"/>
    </row>
    <row r="15280" spans="6:22" x14ac:dyDescent="0.2">
      <c r="F15280"/>
      <c r="M15280" s="2"/>
      <c r="N15280"/>
      <c r="O15280"/>
      <c r="U15280"/>
      <c r="V15280"/>
    </row>
    <row r="15281" spans="6:22" x14ac:dyDescent="0.2">
      <c r="F15281"/>
      <c r="M15281" s="2"/>
      <c r="N15281"/>
      <c r="O15281"/>
      <c r="U15281"/>
      <c r="V15281"/>
    </row>
    <row r="15282" spans="6:22" x14ac:dyDescent="0.2">
      <c r="F15282"/>
      <c r="M15282" s="2"/>
      <c r="N15282"/>
      <c r="O15282"/>
      <c r="U15282"/>
      <c r="V15282"/>
    </row>
    <row r="15283" spans="6:22" x14ac:dyDescent="0.2">
      <c r="F15283"/>
      <c r="M15283" s="2"/>
      <c r="N15283"/>
      <c r="O15283"/>
      <c r="U15283"/>
      <c r="V15283"/>
    </row>
    <row r="15284" spans="6:22" x14ac:dyDescent="0.2">
      <c r="F15284"/>
      <c r="M15284" s="2"/>
      <c r="N15284"/>
      <c r="O15284"/>
      <c r="U15284"/>
      <c r="V15284"/>
    </row>
    <row r="15285" spans="6:22" x14ac:dyDescent="0.2">
      <c r="F15285"/>
      <c r="M15285" s="2"/>
      <c r="N15285"/>
      <c r="O15285"/>
      <c r="U15285"/>
      <c r="V15285"/>
    </row>
    <row r="15286" spans="6:22" x14ac:dyDescent="0.2">
      <c r="F15286"/>
      <c r="M15286" s="2"/>
      <c r="N15286"/>
      <c r="O15286"/>
      <c r="U15286"/>
      <c r="V15286"/>
    </row>
    <row r="15287" spans="6:22" x14ac:dyDescent="0.2">
      <c r="F15287"/>
      <c r="M15287" s="2"/>
      <c r="N15287"/>
      <c r="O15287"/>
      <c r="U15287"/>
      <c r="V15287"/>
    </row>
    <row r="15288" spans="6:22" x14ac:dyDescent="0.2">
      <c r="F15288"/>
      <c r="M15288" s="2"/>
      <c r="N15288"/>
      <c r="O15288"/>
      <c r="U15288"/>
      <c r="V15288"/>
    </row>
    <row r="15289" spans="6:22" x14ac:dyDescent="0.2">
      <c r="F15289"/>
      <c r="M15289" s="2"/>
      <c r="N15289"/>
      <c r="O15289"/>
      <c r="U15289"/>
      <c r="V15289"/>
    </row>
    <row r="15290" spans="6:22" x14ac:dyDescent="0.2">
      <c r="F15290"/>
      <c r="M15290" s="2"/>
      <c r="N15290"/>
      <c r="O15290"/>
      <c r="U15290"/>
      <c r="V15290"/>
    </row>
    <row r="15291" spans="6:22" x14ac:dyDescent="0.2">
      <c r="F15291"/>
      <c r="M15291" s="2"/>
      <c r="N15291"/>
      <c r="O15291"/>
      <c r="U15291"/>
      <c r="V15291"/>
    </row>
    <row r="15292" spans="6:22" x14ac:dyDescent="0.2">
      <c r="F15292"/>
      <c r="M15292" s="2"/>
      <c r="N15292"/>
      <c r="O15292"/>
      <c r="U15292"/>
      <c r="V15292"/>
    </row>
    <row r="15293" spans="6:22" x14ac:dyDescent="0.2">
      <c r="F15293"/>
      <c r="M15293" s="2"/>
      <c r="N15293"/>
      <c r="O15293"/>
      <c r="U15293"/>
      <c r="V15293"/>
    </row>
    <row r="15294" spans="6:22" x14ac:dyDescent="0.2">
      <c r="F15294"/>
      <c r="M15294" s="2"/>
      <c r="N15294"/>
      <c r="O15294"/>
      <c r="U15294"/>
      <c r="V15294"/>
    </row>
    <row r="15295" spans="6:22" x14ac:dyDescent="0.2">
      <c r="F15295"/>
      <c r="M15295" s="2"/>
      <c r="N15295"/>
      <c r="O15295"/>
      <c r="U15295"/>
      <c r="V15295"/>
    </row>
    <row r="15296" spans="6:22" x14ac:dyDescent="0.2">
      <c r="F15296"/>
      <c r="M15296" s="2"/>
      <c r="N15296"/>
      <c r="O15296"/>
      <c r="U15296"/>
      <c r="V15296"/>
    </row>
    <row r="15297" spans="6:22" x14ac:dyDescent="0.2">
      <c r="F15297"/>
      <c r="M15297" s="2"/>
      <c r="N15297"/>
      <c r="O15297"/>
      <c r="U15297"/>
      <c r="V15297"/>
    </row>
    <row r="15298" spans="6:22" x14ac:dyDescent="0.2">
      <c r="F15298"/>
      <c r="M15298" s="2"/>
      <c r="N15298"/>
      <c r="O15298"/>
      <c r="U15298"/>
      <c r="V15298"/>
    </row>
    <row r="15299" spans="6:22" x14ac:dyDescent="0.2">
      <c r="F15299"/>
      <c r="M15299" s="2"/>
      <c r="N15299"/>
      <c r="O15299"/>
      <c r="U15299"/>
      <c r="V15299"/>
    </row>
    <row r="15300" spans="6:22" x14ac:dyDescent="0.2">
      <c r="F15300"/>
      <c r="M15300" s="2"/>
      <c r="N15300"/>
      <c r="O15300"/>
      <c r="U15300"/>
      <c r="V15300"/>
    </row>
    <row r="15301" spans="6:22" x14ac:dyDescent="0.2">
      <c r="F15301"/>
      <c r="M15301" s="2"/>
      <c r="N15301"/>
      <c r="O15301"/>
      <c r="U15301"/>
      <c r="V15301"/>
    </row>
    <row r="15302" spans="6:22" x14ac:dyDescent="0.2">
      <c r="F15302"/>
      <c r="M15302" s="2"/>
      <c r="N15302"/>
      <c r="O15302"/>
      <c r="U15302"/>
      <c r="V15302"/>
    </row>
    <row r="15303" spans="6:22" x14ac:dyDescent="0.2">
      <c r="F15303"/>
      <c r="M15303" s="2"/>
      <c r="N15303"/>
      <c r="O15303"/>
      <c r="U15303"/>
      <c r="V15303"/>
    </row>
    <row r="15304" spans="6:22" x14ac:dyDescent="0.2">
      <c r="F15304"/>
      <c r="M15304" s="2"/>
      <c r="N15304"/>
      <c r="O15304"/>
      <c r="U15304"/>
      <c r="V15304"/>
    </row>
    <row r="15305" spans="6:22" x14ac:dyDescent="0.2">
      <c r="F15305"/>
      <c r="M15305" s="2"/>
      <c r="N15305"/>
      <c r="O15305"/>
      <c r="U15305"/>
      <c r="V15305"/>
    </row>
    <row r="15306" spans="6:22" x14ac:dyDescent="0.2">
      <c r="F15306"/>
      <c r="M15306" s="2"/>
      <c r="N15306"/>
      <c r="O15306"/>
      <c r="U15306"/>
      <c r="V15306"/>
    </row>
    <row r="15307" spans="6:22" x14ac:dyDescent="0.2">
      <c r="F15307"/>
      <c r="M15307" s="2"/>
      <c r="N15307"/>
      <c r="O15307"/>
      <c r="U15307"/>
      <c r="V15307"/>
    </row>
    <row r="15308" spans="6:22" x14ac:dyDescent="0.2">
      <c r="F15308"/>
      <c r="M15308" s="2"/>
      <c r="N15308"/>
      <c r="O15308"/>
      <c r="U15308"/>
      <c r="V15308"/>
    </row>
    <row r="15309" spans="6:22" x14ac:dyDescent="0.2">
      <c r="F15309"/>
      <c r="M15309" s="2"/>
      <c r="N15309"/>
      <c r="O15309"/>
      <c r="U15309"/>
      <c r="V15309"/>
    </row>
    <row r="15310" spans="6:22" x14ac:dyDescent="0.2">
      <c r="F15310"/>
      <c r="M15310" s="2"/>
      <c r="N15310"/>
      <c r="O15310"/>
      <c r="U15310"/>
      <c r="V15310"/>
    </row>
    <row r="15311" spans="6:22" x14ac:dyDescent="0.2">
      <c r="F15311"/>
      <c r="M15311" s="2"/>
      <c r="N15311"/>
      <c r="O15311"/>
      <c r="U15311"/>
      <c r="V15311"/>
    </row>
    <row r="15312" spans="6:22" x14ac:dyDescent="0.2">
      <c r="F15312"/>
      <c r="M15312" s="2"/>
      <c r="N15312"/>
      <c r="O15312"/>
      <c r="U15312"/>
      <c r="V15312"/>
    </row>
    <row r="15313" spans="6:22" x14ac:dyDescent="0.2">
      <c r="F15313"/>
      <c r="M15313" s="2"/>
      <c r="N15313"/>
      <c r="O15313"/>
      <c r="U15313"/>
      <c r="V15313"/>
    </row>
    <row r="15314" spans="6:22" x14ac:dyDescent="0.2">
      <c r="F15314"/>
      <c r="M15314" s="2"/>
      <c r="N15314"/>
      <c r="O15314"/>
      <c r="U15314"/>
      <c r="V15314"/>
    </row>
    <row r="15315" spans="6:22" x14ac:dyDescent="0.2">
      <c r="F15315"/>
      <c r="M15315" s="2"/>
      <c r="N15315"/>
      <c r="O15315"/>
      <c r="U15315"/>
      <c r="V15315"/>
    </row>
    <row r="15316" spans="6:22" x14ac:dyDescent="0.2">
      <c r="F15316"/>
      <c r="M15316" s="2"/>
      <c r="N15316"/>
      <c r="O15316"/>
      <c r="U15316"/>
      <c r="V15316"/>
    </row>
    <row r="15317" spans="6:22" x14ac:dyDescent="0.2">
      <c r="F15317"/>
      <c r="M15317" s="2"/>
      <c r="N15317"/>
      <c r="O15317"/>
      <c r="U15317"/>
      <c r="V15317"/>
    </row>
    <row r="15318" spans="6:22" x14ac:dyDescent="0.2">
      <c r="F15318"/>
      <c r="M15318" s="2"/>
      <c r="N15318"/>
      <c r="O15318"/>
      <c r="U15318"/>
      <c r="V15318"/>
    </row>
    <row r="15319" spans="6:22" x14ac:dyDescent="0.2">
      <c r="F15319"/>
      <c r="M15319" s="2"/>
      <c r="N15319"/>
      <c r="O15319"/>
      <c r="U15319"/>
      <c r="V15319"/>
    </row>
    <row r="15320" spans="6:22" x14ac:dyDescent="0.2">
      <c r="F15320"/>
      <c r="M15320" s="2"/>
      <c r="N15320"/>
      <c r="O15320"/>
      <c r="U15320"/>
      <c r="V15320"/>
    </row>
    <row r="15321" spans="6:22" x14ac:dyDescent="0.2">
      <c r="F15321"/>
      <c r="M15321" s="2"/>
      <c r="N15321"/>
      <c r="O15321"/>
      <c r="U15321"/>
      <c r="V15321"/>
    </row>
    <row r="15322" spans="6:22" x14ac:dyDescent="0.2">
      <c r="F15322"/>
      <c r="M15322" s="2"/>
      <c r="N15322"/>
      <c r="O15322"/>
      <c r="U15322"/>
      <c r="V15322"/>
    </row>
    <row r="15323" spans="6:22" x14ac:dyDescent="0.2">
      <c r="F15323"/>
      <c r="M15323" s="2"/>
      <c r="N15323"/>
      <c r="O15323"/>
      <c r="U15323"/>
      <c r="V15323"/>
    </row>
    <row r="15324" spans="6:22" x14ac:dyDescent="0.2">
      <c r="F15324"/>
      <c r="M15324" s="2"/>
      <c r="N15324"/>
      <c r="O15324"/>
      <c r="U15324"/>
      <c r="V15324"/>
    </row>
    <row r="15325" spans="6:22" x14ac:dyDescent="0.2">
      <c r="F15325"/>
      <c r="M15325" s="2"/>
      <c r="N15325"/>
      <c r="O15325"/>
      <c r="U15325"/>
      <c r="V15325"/>
    </row>
    <row r="15326" spans="6:22" x14ac:dyDescent="0.2">
      <c r="F15326"/>
      <c r="M15326" s="2"/>
      <c r="N15326"/>
      <c r="O15326"/>
      <c r="U15326"/>
      <c r="V15326"/>
    </row>
    <row r="15327" spans="6:22" x14ac:dyDescent="0.2">
      <c r="F15327"/>
      <c r="M15327" s="2"/>
      <c r="N15327"/>
      <c r="O15327"/>
      <c r="U15327"/>
      <c r="V15327"/>
    </row>
    <row r="15328" spans="6:22" x14ac:dyDescent="0.2">
      <c r="F15328"/>
      <c r="M15328" s="2"/>
      <c r="N15328"/>
      <c r="O15328"/>
      <c r="U15328"/>
      <c r="V15328"/>
    </row>
    <row r="15329" spans="6:22" x14ac:dyDescent="0.2">
      <c r="F15329"/>
      <c r="M15329" s="2"/>
      <c r="N15329"/>
      <c r="O15329"/>
      <c r="U15329"/>
      <c r="V15329"/>
    </row>
    <row r="15330" spans="6:22" x14ac:dyDescent="0.2">
      <c r="F15330"/>
      <c r="M15330" s="2"/>
      <c r="N15330"/>
      <c r="O15330"/>
      <c r="U15330"/>
      <c r="V15330"/>
    </row>
    <row r="15331" spans="6:22" x14ac:dyDescent="0.2">
      <c r="F15331"/>
      <c r="M15331" s="2"/>
      <c r="N15331"/>
      <c r="O15331"/>
      <c r="U15331"/>
      <c r="V15331"/>
    </row>
    <row r="15332" spans="6:22" x14ac:dyDescent="0.2">
      <c r="F15332"/>
      <c r="M15332" s="2"/>
      <c r="N15332"/>
      <c r="O15332"/>
      <c r="U15332"/>
      <c r="V15332"/>
    </row>
    <row r="15333" spans="6:22" x14ac:dyDescent="0.2">
      <c r="F15333"/>
      <c r="M15333" s="2"/>
      <c r="N15333"/>
      <c r="O15333"/>
      <c r="U15333"/>
      <c r="V15333"/>
    </row>
    <row r="15334" spans="6:22" x14ac:dyDescent="0.2">
      <c r="F15334"/>
      <c r="M15334" s="2"/>
      <c r="N15334"/>
      <c r="O15334"/>
      <c r="U15334"/>
      <c r="V15334"/>
    </row>
    <row r="15335" spans="6:22" x14ac:dyDescent="0.2">
      <c r="F15335"/>
      <c r="M15335" s="2"/>
      <c r="N15335"/>
      <c r="O15335"/>
      <c r="U15335"/>
      <c r="V15335"/>
    </row>
    <row r="15336" spans="6:22" x14ac:dyDescent="0.2">
      <c r="F15336"/>
      <c r="M15336" s="2"/>
      <c r="N15336"/>
      <c r="O15336"/>
      <c r="U15336"/>
      <c r="V15336"/>
    </row>
    <row r="15337" spans="6:22" x14ac:dyDescent="0.2">
      <c r="F15337"/>
      <c r="M15337" s="2"/>
      <c r="N15337"/>
      <c r="O15337"/>
      <c r="U15337"/>
      <c r="V15337"/>
    </row>
    <row r="15338" spans="6:22" x14ac:dyDescent="0.2">
      <c r="F15338"/>
      <c r="M15338" s="2"/>
      <c r="N15338"/>
      <c r="O15338"/>
      <c r="U15338"/>
      <c r="V15338"/>
    </row>
    <row r="15339" spans="6:22" x14ac:dyDescent="0.2">
      <c r="F15339"/>
      <c r="M15339" s="2"/>
      <c r="N15339"/>
      <c r="O15339"/>
      <c r="U15339"/>
      <c r="V15339"/>
    </row>
    <row r="15340" spans="6:22" x14ac:dyDescent="0.2">
      <c r="F15340"/>
      <c r="M15340" s="2"/>
      <c r="N15340"/>
      <c r="O15340"/>
      <c r="U15340"/>
      <c r="V15340"/>
    </row>
    <row r="15341" spans="6:22" x14ac:dyDescent="0.2">
      <c r="F15341"/>
      <c r="M15341" s="2"/>
      <c r="N15341"/>
      <c r="O15341"/>
      <c r="U15341"/>
      <c r="V15341"/>
    </row>
    <row r="15342" spans="6:22" x14ac:dyDescent="0.2">
      <c r="F15342"/>
      <c r="M15342" s="2"/>
      <c r="N15342"/>
      <c r="O15342"/>
      <c r="U15342"/>
      <c r="V15342"/>
    </row>
    <row r="15343" spans="6:22" x14ac:dyDescent="0.2">
      <c r="F15343"/>
      <c r="M15343" s="2"/>
      <c r="N15343"/>
      <c r="O15343"/>
      <c r="U15343"/>
      <c r="V15343"/>
    </row>
    <row r="15344" spans="6:22" x14ac:dyDescent="0.2">
      <c r="F15344"/>
      <c r="M15344" s="2"/>
      <c r="N15344"/>
      <c r="O15344"/>
      <c r="U15344"/>
      <c r="V15344"/>
    </row>
    <row r="15345" spans="6:22" x14ac:dyDescent="0.2">
      <c r="F15345"/>
      <c r="M15345" s="2"/>
      <c r="N15345"/>
      <c r="O15345"/>
      <c r="U15345"/>
      <c r="V15345"/>
    </row>
    <row r="15346" spans="6:22" x14ac:dyDescent="0.2">
      <c r="F15346"/>
      <c r="M15346" s="2"/>
      <c r="N15346"/>
      <c r="O15346"/>
      <c r="U15346"/>
      <c r="V15346"/>
    </row>
    <row r="15347" spans="6:22" x14ac:dyDescent="0.2">
      <c r="F15347"/>
      <c r="M15347" s="2"/>
      <c r="N15347"/>
      <c r="O15347"/>
      <c r="U15347"/>
      <c r="V15347"/>
    </row>
    <row r="15348" spans="6:22" x14ac:dyDescent="0.2">
      <c r="F15348"/>
      <c r="M15348" s="2"/>
      <c r="N15348"/>
      <c r="O15348"/>
      <c r="U15348"/>
      <c r="V15348"/>
    </row>
    <row r="15349" spans="6:22" x14ac:dyDescent="0.2">
      <c r="F15349"/>
      <c r="M15349" s="2"/>
      <c r="N15349"/>
      <c r="O15349"/>
      <c r="U15349"/>
      <c r="V15349"/>
    </row>
    <row r="15350" spans="6:22" x14ac:dyDescent="0.2">
      <c r="F15350"/>
      <c r="M15350" s="2"/>
      <c r="N15350"/>
      <c r="O15350"/>
      <c r="U15350"/>
      <c r="V15350"/>
    </row>
    <row r="15351" spans="6:22" x14ac:dyDescent="0.2">
      <c r="F15351"/>
      <c r="M15351" s="2"/>
      <c r="N15351"/>
      <c r="O15351"/>
      <c r="U15351"/>
      <c r="V15351"/>
    </row>
    <row r="15352" spans="6:22" x14ac:dyDescent="0.2">
      <c r="F15352"/>
      <c r="M15352" s="2"/>
      <c r="N15352"/>
      <c r="O15352"/>
      <c r="U15352"/>
      <c r="V15352"/>
    </row>
    <row r="15353" spans="6:22" x14ac:dyDescent="0.2">
      <c r="F15353"/>
      <c r="M15353" s="2"/>
      <c r="N15353"/>
      <c r="O15353"/>
      <c r="U15353"/>
      <c r="V15353"/>
    </row>
    <row r="15354" spans="6:22" x14ac:dyDescent="0.2">
      <c r="F15354"/>
      <c r="M15354" s="2"/>
      <c r="N15354"/>
      <c r="O15354"/>
      <c r="U15354"/>
      <c r="V15354"/>
    </row>
    <row r="15355" spans="6:22" x14ac:dyDescent="0.2">
      <c r="F15355"/>
      <c r="M15355" s="2"/>
      <c r="N15355"/>
      <c r="O15355"/>
      <c r="U15355"/>
      <c r="V15355"/>
    </row>
    <row r="15356" spans="6:22" x14ac:dyDescent="0.2">
      <c r="F15356"/>
      <c r="M15356" s="2"/>
      <c r="N15356"/>
      <c r="O15356"/>
      <c r="U15356"/>
      <c r="V15356"/>
    </row>
    <row r="15357" spans="6:22" x14ac:dyDescent="0.2">
      <c r="F15357"/>
      <c r="M15357" s="2"/>
      <c r="N15357"/>
      <c r="O15357"/>
      <c r="U15357"/>
      <c r="V15357"/>
    </row>
    <row r="15358" spans="6:22" x14ac:dyDescent="0.2">
      <c r="F15358"/>
      <c r="M15358" s="2"/>
      <c r="N15358"/>
      <c r="O15358"/>
      <c r="U15358"/>
      <c r="V15358"/>
    </row>
    <row r="15359" spans="6:22" x14ac:dyDescent="0.2">
      <c r="F15359"/>
      <c r="M15359" s="2"/>
      <c r="N15359"/>
      <c r="O15359"/>
      <c r="U15359"/>
      <c r="V15359"/>
    </row>
    <row r="15360" spans="6:22" x14ac:dyDescent="0.2">
      <c r="F15360"/>
      <c r="M15360" s="2"/>
      <c r="N15360"/>
      <c r="O15360"/>
      <c r="U15360"/>
      <c r="V15360"/>
    </row>
    <row r="15361" spans="6:22" x14ac:dyDescent="0.2">
      <c r="F15361"/>
      <c r="M15361" s="2"/>
      <c r="N15361"/>
      <c r="O15361"/>
      <c r="U15361"/>
      <c r="V15361"/>
    </row>
    <row r="15362" spans="6:22" x14ac:dyDescent="0.2">
      <c r="F15362"/>
      <c r="M15362" s="2"/>
      <c r="N15362"/>
      <c r="O15362"/>
      <c r="U15362"/>
      <c r="V15362"/>
    </row>
    <row r="15363" spans="6:22" x14ac:dyDescent="0.2">
      <c r="F15363"/>
      <c r="M15363" s="2"/>
      <c r="N15363"/>
      <c r="O15363"/>
      <c r="U15363"/>
      <c r="V15363"/>
    </row>
    <row r="15364" spans="6:22" x14ac:dyDescent="0.2">
      <c r="F15364"/>
      <c r="M15364" s="2"/>
      <c r="N15364"/>
      <c r="O15364"/>
      <c r="U15364"/>
      <c r="V15364"/>
    </row>
    <row r="15365" spans="6:22" x14ac:dyDescent="0.2">
      <c r="F15365"/>
      <c r="M15365" s="2"/>
      <c r="N15365"/>
      <c r="O15365"/>
      <c r="U15365"/>
      <c r="V15365"/>
    </row>
    <row r="15366" spans="6:22" x14ac:dyDescent="0.2">
      <c r="F15366"/>
      <c r="M15366" s="2"/>
      <c r="N15366"/>
      <c r="O15366"/>
      <c r="U15366"/>
      <c r="V15366"/>
    </row>
    <row r="15367" spans="6:22" x14ac:dyDescent="0.2">
      <c r="F15367"/>
      <c r="M15367" s="2"/>
      <c r="N15367"/>
      <c r="O15367"/>
      <c r="U15367"/>
      <c r="V15367"/>
    </row>
    <row r="15368" spans="6:22" x14ac:dyDescent="0.2">
      <c r="M15368" s="2"/>
    </row>
    <row r="15369" spans="6:22" x14ac:dyDescent="0.2">
      <c r="F15369"/>
      <c r="M15369" s="2"/>
      <c r="N15369"/>
      <c r="O15369"/>
      <c r="U15369"/>
      <c r="V15369"/>
    </row>
    <row r="15370" spans="6:22" x14ac:dyDescent="0.2">
      <c r="F15370"/>
      <c r="M15370" s="2"/>
      <c r="N15370"/>
      <c r="O15370"/>
      <c r="U15370"/>
      <c r="V15370"/>
    </row>
    <row r="15371" spans="6:22" x14ac:dyDescent="0.2">
      <c r="F15371"/>
      <c r="M15371" s="2"/>
      <c r="N15371"/>
      <c r="O15371"/>
      <c r="U15371"/>
      <c r="V15371"/>
    </row>
    <row r="15372" spans="6:22" x14ac:dyDescent="0.2">
      <c r="F15372"/>
      <c r="M15372" s="2"/>
      <c r="N15372"/>
      <c r="O15372"/>
      <c r="U15372"/>
      <c r="V15372"/>
    </row>
    <row r="15373" spans="6:22" x14ac:dyDescent="0.2">
      <c r="F15373"/>
      <c r="M15373" s="2"/>
      <c r="N15373"/>
      <c r="O15373"/>
      <c r="U15373"/>
      <c r="V15373"/>
    </row>
    <row r="15374" spans="6:22" x14ac:dyDescent="0.2">
      <c r="F15374"/>
      <c r="M15374" s="2"/>
      <c r="N15374"/>
      <c r="O15374"/>
      <c r="U15374"/>
      <c r="V15374"/>
    </row>
    <row r="15375" spans="6:22" x14ac:dyDescent="0.2">
      <c r="F15375"/>
      <c r="M15375" s="2"/>
      <c r="N15375"/>
      <c r="O15375"/>
      <c r="U15375"/>
      <c r="V15375"/>
    </row>
    <row r="15376" spans="6:22" x14ac:dyDescent="0.2">
      <c r="F15376"/>
      <c r="M15376" s="2"/>
      <c r="N15376"/>
      <c r="O15376"/>
      <c r="U15376"/>
      <c r="V15376"/>
    </row>
    <row r="15377" spans="6:22" x14ac:dyDescent="0.2">
      <c r="F15377"/>
      <c r="M15377" s="2"/>
      <c r="N15377"/>
      <c r="O15377"/>
      <c r="U15377"/>
      <c r="V15377"/>
    </row>
    <row r="15378" spans="6:22" x14ac:dyDescent="0.2">
      <c r="F15378"/>
      <c r="M15378" s="2"/>
      <c r="N15378"/>
      <c r="O15378"/>
      <c r="U15378"/>
      <c r="V15378"/>
    </row>
    <row r="15379" spans="6:22" x14ac:dyDescent="0.2">
      <c r="F15379"/>
      <c r="M15379" s="2"/>
      <c r="N15379"/>
      <c r="O15379"/>
      <c r="U15379"/>
      <c r="V15379"/>
    </row>
    <row r="15380" spans="6:22" x14ac:dyDescent="0.2">
      <c r="F15380"/>
      <c r="M15380" s="2"/>
      <c r="N15380"/>
      <c r="O15380"/>
      <c r="U15380"/>
      <c r="V15380"/>
    </row>
    <row r="15381" spans="6:22" x14ac:dyDescent="0.2">
      <c r="F15381"/>
      <c r="M15381" s="2"/>
      <c r="N15381"/>
      <c r="O15381"/>
      <c r="U15381"/>
      <c r="V15381"/>
    </row>
    <row r="15382" spans="6:22" x14ac:dyDescent="0.2">
      <c r="F15382"/>
      <c r="M15382" s="2"/>
      <c r="N15382"/>
      <c r="O15382"/>
      <c r="U15382"/>
      <c r="V15382"/>
    </row>
    <row r="15383" spans="6:22" x14ac:dyDescent="0.2">
      <c r="F15383"/>
      <c r="M15383" s="2"/>
      <c r="N15383"/>
      <c r="O15383"/>
      <c r="U15383"/>
      <c r="V15383"/>
    </row>
    <row r="15384" spans="6:22" x14ac:dyDescent="0.2">
      <c r="F15384"/>
      <c r="M15384" s="2"/>
      <c r="N15384"/>
      <c r="O15384"/>
      <c r="U15384"/>
      <c r="V15384"/>
    </row>
    <row r="15385" spans="6:22" x14ac:dyDescent="0.2">
      <c r="F15385"/>
      <c r="M15385" s="2"/>
      <c r="N15385"/>
      <c r="O15385"/>
      <c r="U15385"/>
      <c r="V15385"/>
    </row>
    <row r="15386" spans="6:22" x14ac:dyDescent="0.2">
      <c r="F15386"/>
      <c r="M15386" s="2"/>
      <c r="N15386"/>
      <c r="O15386"/>
      <c r="U15386"/>
      <c r="V15386"/>
    </row>
    <row r="15387" spans="6:22" x14ac:dyDescent="0.2">
      <c r="F15387"/>
      <c r="M15387" s="2"/>
      <c r="N15387"/>
      <c r="O15387"/>
      <c r="U15387"/>
      <c r="V15387"/>
    </row>
    <row r="15388" spans="6:22" x14ac:dyDescent="0.2">
      <c r="F15388"/>
      <c r="M15388" s="2"/>
      <c r="N15388"/>
      <c r="O15388"/>
      <c r="U15388"/>
      <c r="V15388"/>
    </row>
    <row r="15389" spans="6:22" x14ac:dyDescent="0.2">
      <c r="F15389"/>
      <c r="M15389" s="2"/>
      <c r="N15389"/>
      <c r="O15389"/>
      <c r="U15389"/>
      <c r="V15389"/>
    </row>
    <row r="15390" spans="6:22" x14ac:dyDescent="0.2">
      <c r="F15390"/>
      <c r="M15390" s="2"/>
      <c r="N15390"/>
      <c r="O15390"/>
      <c r="U15390"/>
      <c r="V15390"/>
    </row>
    <row r="15391" spans="6:22" x14ac:dyDescent="0.2">
      <c r="F15391"/>
      <c r="M15391" s="2"/>
      <c r="N15391"/>
      <c r="O15391"/>
      <c r="U15391"/>
      <c r="V15391"/>
    </row>
    <row r="15392" spans="6:22" x14ac:dyDescent="0.2">
      <c r="F15392"/>
      <c r="M15392" s="2"/>
      <c r="N15392"/>
      <c r="O15392"/>
      <c r="U15392"/>
      <c r="V15392"/>
    </row>
    <row r="15393" spans="6:22" x14ac:dyDescent="0.2">
      <c r="F15393"/>
      <c r="M15393" s="2"/>
      <c r="N15393"/>
      <c r="O15393"/>
      <c r="U15393"/>
      <c r="V15393"/>
    </row>
    <row r="15394" spans="6:22" x14ac:dyDescent="0.2">
      <c r="F15394"/>
      <c r="M15394" s="2"/>
      <c r="N15394"/>
      <c r="O15394"/>
      <c r="U15394"/>
      <c r="V15394"/>
    </row>
    <row r="15395" spans="6:22" x14ac:dyDescent="0.2">
      <c r="F15395"/>
      <c r="M15395" s="2"/>
      <c r="N15395"/>
      <c r="O15395"/>
      <c r="U15395"/>
      <c r="V15395"/>
    </row>
    <row r="15396" spans="6:22" x14ac:dyDescent="0.2">
      <c r="F15396"/>
      <c r="M15396" s="2"/>
      <c r="N15396"/>
      <c r="O15396"/>
      <c r="U15396"/>
      <c r="V15396"/>
    </row>
    <row r="15397" spans="6:22" x14ac:dyDescent="0.2">
      <c r="F15397"/>
      <c r="M15397" s="2"/>
      <c r="N15397"/>
      <c r="O15397"/>
      <c r="U15397"/>
      <c r="V15397"/>
    </row>
    <row r="15398" spans="6:22" x14ac:dyDescent="0.2">
      <c r="F15398"/>
      <c r="M15398" s="2"/>
      <c r="N15398"/>
      <c r="O15398"/>
      <c r="U15398"/>
      <c r="V15398"/>
    </row>
    <row r="15399" spans="6:22" x14ac:dyDescent="0.2">
      <c r="F15399"/>
      <c r="M15399" s="2"/>
      <c r="N15399"/>
      <c r="O15399"/>
      <c r="U15399"/>
      <c r="V15399"/>
    </row>
    <row r="15400" spans="6:22" x14ac:dyDescent="0.2">
      <c r="F15400"/>
      <c r="M15400" s="2"/>
      <c r="N15400"/>
      <c r="O15400"/>
      <c r="U15400"/>
      <c r="V15400"/>
    </row>
    <row r="15401" spans="6:22" x14ac:dyDescent="0.2">
      <c r="F15401"/>
      <c r="M15401" s="2"/>
      <c r="N15401"/>
      <c r="O15401"/>
      <c r="U15401"/>
      <c r="V15401"/>
    </row>
    <row r="15402" spans="6:22" x14ac:dyDescent="0.2">
      <c r="F15402"/>
      <c r="M15402" s="2"/>
      <c r="N15402"/>
      <c r="O15402"/>
      <c r="U15402"/>
      <c r="V15402"/>
    </row>
    <row r="15403" spans="6:22" x14ac:dyDescent="0.2">
      <c r="F15403"/>
      <c r="M15403" s="2"/>
      <c r="N15403"/>
      <c r="O15403"/>
      <c r="U15403"/>
      <c r="V15403"/>
    </row>
    <row r="15404" spans="6:22" x14ac:dyDescent="0.2">
      <c r="F15404"/>
      <c r="M15404" s="2"/>
      <c r="N15404"/>
      <c r="O15404"/>
      <c r="U15404"/>
      <c r="V15404"/>
    </row>
    <row r="15405" spans="6:22" x14ac:dyDescent="0.2">
      <c r="M15405" s="2"/>
    </row>
    <row r="15406" spans="6:22" x14ac:dyDescent="0.2">
      <c r="F15406"/>
      <c r="M15406" s="2"/>
      <c r="N15406"/>
      <c r="O15406"/>
      <c r="U15406"/>
      <c r="V15406"/>
    </row>
    <row r="15407" spans="6:22" x14ac:dyDescent="0.2">
      <c r="F15407"/>
      <c r="M15407" s="2"/>
      <c r="N15407"/>
      <c r="O15407"/>
      <c r="U15407"/>
      <c r="V15407"/>
    </row>
    <row r="15408" spans="6:22" x14ac:dyDescent="0.2">
      <c r="F15408"/>
      <c r="M15408" s="2"/>
      <c r="N15408"/>
      <c r="O15408"/>
      <c r="U15408"/>
      <c r="V15408"/>
    </row>
    <row r="15409" spans="6:22" x14ac:dyDescent="0.2">
      <c r="F15409"/>
      <c r="M15409" s="2"/>
      <c r="N15409"/>
      <c r="O15409"/>
      <c r="U15409"/>
      <c r="V15409"/>
    </row>
    <row r="15410" spans="6:22" x14ac:dyDescent="0.2">
      <c r="F15410"/>
      <c r="M15410" s="2"/>
      <c r="N15410"/>
      <c r="O15410"/>
      <c r="U15410"/>
      <c r="V15410"/>
    </row>
    <row r="15411" spans="6:22" x14ac:dyDescent="0.2">
      <c r="F15411"/>
      <c r="M15411" s="2"/>
      <c r="N15411"/>
      <c r="O15411"/>
      <c r="U15411"/>
      <c r="V15411"/>
    </row>
    <row r="15412" spans="6:22" x14ac:dyDescent="0.2">
      <c r="F15412"/>
      <c r="M15412" s="2"/>
      <c r="N15412"/>
      <c r="O15412"/>
      <c r="U15412"/>
      <c r="V15412"/>
    </row>
    <row r="15413" spans="6:22" x14ac:dyDescent="0.2">
      <c r="F15413"/>
      <c r="M15413" s="2"/>
      <c r="N15413"/>
      <c r="O15413"/>
      <c r="U15413"/>
      <c r="V15413"/>
    </row>
    <row r="15414" spans="6:22" x14ac:dyDescent="0.2">
      <c r="F15414"/>
      <c r="M15414" s="2"/>
      <c r="N15414"/>
      <c r="O15414"/>
      <c r="U15414"/>
      <c r="V15414"/>
    </row>
    <row r="15415" spans="6:22" x14ac:dyDescent="0.2">
      <c r="F15415"/>
      <c r="M15415" s="2"/>
      <c r="N15415"/>
      <c r="O15415"/>
      <c r="U15415"/>
      <c r="V15415"/>
    </row>
    <row r="15416" spans="6:22" x14ac:dyDescent="0.2">
      <c r="F15416"/>
      <c r="M15416" s="2"/>
      <c r="N15416"/>
      <c r="O15416"/>
      <c r="U15416"/>
      <c r="V15416"/>
    </row>
    <row r="15417" spans="6:22" x14ac:dyDescent="0.2">
      <c r="F15417"/>
      <c r="M15417" s="2"/>
      <c r="N15417"/>
      <c r="O15417"/>
      <c r="U15417"/>
      <c r="V15417"/>
    </row>
    <row r="15418" spans="6:22" x14ac:dyDescent="0.2">
      <c r="F15418"/>
      <c r="M15418" s="2"/>
      <c r="N15418"/>
      <c r="O15418"/>
      <c r="U15418"/>
      <c r="V15418"/>
    </row>
    <row r="15419" spans="6:22" x14ac:dyDescent="0.2">
      <c r="F15419"/>
      <c r="M15419" s="2"/>
      <c r="N15419"/>
      <c r="O15419"/>
      <c r="U15419"/>
      <c r="V15419"/>
    </row>
    <row r="15420" spans="6:22" x14ac:dyDescent="0.2">
      <c r="F15420"/>
      <c r="M15420" s="2"/>
      <c r="N15420"/>
      <c r="O15420"/>
      <c r="U15420"/>
      <c r="V15420"/>
    </row>
    <row r="15421" spans="6:22" x14ac:dyDescent="0.2">
      <c r="F15421"/>
      <c r="M15421" s="2"/>
      <c r="N15421"/>
      <c r="O15421"/>
      <c r="U15421"/>
      <c r="V15421"/>
    </row>
    <row r="15422" spans="6:22" x14ac:dyDescent="0.2">
      <c r="F15422"/>
      <c r="M15422" s="2"/>
      <c r="N15422"/>
      <c r="O15422"/>
      <c r="U15422"/>
      <c r="V15422"/>
    </row>
    <row r="15423" spans="6:22" x14ac:dyDescent="0.2">
      <c r="F15423"/>
      <c r="M15423" s="2"/>
      <c r="N15423"/>
      <c r="O15423"/>
      <c r="U15423"/>
      <c r="V15423"/>
    </row>
    <row r="15424" spans="6:22" x14ac:dyDescent="0.2">
      <c r="F15424"/>
      <c r="M15424" s="2"/>
      <c r="N15424"/>
      <c r="O15424"/>
      <c r="U15424"/>
      <c r="V15424"/>
    </row>
    <row r="15425" spans="6:22" x14ac:dyDescent="0.2">
      <c r="F15425"/>
      <c r="M15425" s="2"/>
      <c r="N15425"/>
      <c r="O15425"/>
      <c r="U15425"/>
      <c r="V15425"/>
    </row>
    <row r="15426" spans="6:22" x14ac:dyDescent="0.2">
      <c r="F15426"/>
      <c r="M15426" s="2"/>
      <c r="N15426"/>
      <c r="O15426"/>
      <c r="U15426"/>
      <c r="V15426"/>
    </row>
    <row r="15427" spans="6:22" x14ac:dyDescent="0.2">
      <c r="F15427"/>
      <c r="M15427" s="2"/>
      <c r="N15427"/>
      <c r="O15427"/>
      <c r="U15427"/>
      <c r="V15427"/>
    </row>
    <row r="15428" spans="6:22" x14ac:dyDescent="0.2">
      <c r="F15428"/>
      <c r="M15428" s="2"/>
      <c r="N15428"/>
      <c r="O15428"/>
      <c r="U15428"/>
      <c r="V15428"/>
    </row>
    <row r="15429" spans="6:22" x14ac:dyDescent="0.2">
      <c r="F15429"/>
      <c r="M15429" s="2"/>
      <c r="N15429"/>
      <c r="O15429"/>
      <c r="U15429"/>
      <c r="V15429"/>
    </row>
    <row r="15430" spans="6:22" x14ac:dyDescent="0.2">
      <c r="F15430"/>
      <c r="M15430" s="2"/>
      <c r="N15430"/>
      <c r="O15430"/>
      <c r="U15430"/>
      <c r="V15430"/>
    </row>
    <row r="15431" spans="6:22" x14ac:dyDescent="0.2">
      <c r="F15431"/>
      <c r="M15431" s="2"/>
      <c r="N15431"/>
      <c r="O15431"/>
      <c r="U15431"/>
      <c r="V15431"/>
    </row>
    <row r="15432" spans="6:22" x14ac:dyDescent="0.2">
      <c r="F15432"/>
      <c r="M15432" s="2"/>
      <c r="N15432"/>
      <c r="O15432"/>
      <c r="U15432"/>
      <c r="V15432"/>
    </row>
    <row r="15433" spans="6:22" x14ac:dyDescent="0.2">
      <c r="F15433"/>
      <c r="M15433" s="2"/>
      <c r="N15433"/>
      <c r="O15433"/>
      <c r="U15433"/>
      <c r="V15433"/>
    </row>
    <row r="15434" spans="6:22" x14ac:dyDescent="0.2">
      <c r="F15434"/>
      <c r="M15434" s="2"/>
      <c r="N15434"/>
      <c r="O15434"/>
      <c r="U15434"/>
      <c r="V15434"/>
    </row>
    <row r="15435" spans="6:22" x14ac:dyDescent="0.2">
      <c r="F15435"/>
      <c r="M15435" s="2"/>
      <c r="N15435"/>
      <c r="O15435"/>
      <c r="U15435"/>
      <c r="V15435"/>
    </row>
    <row r="15436" spans="6:22" x14ac:dyDescent="0.2">
      <c r="F15436"/>
      <c r="M15436" s="2"/>
      <c r="N15436"/>
      <c r="O15436"/>
      <c r="U15436"/>
      <c r="V15436"/>
    </row>
    <row r="15437" spans="6:22" x14ac:dyDescent="0.2">
      <c r="F15437"/>
      <c r="M15437" s="2"/>
      <c r="N15437"/>
      <c r="O15437"/>
      <c r="U15437"/>
      <c r="V15437"/>
    </row>
    <row r="15438" spans="6:22" x14ac:dyDescent="0.2">
      <c r="F15438"/>
      <c r="M15438" s="2"/>
      <c r="N15438"/>
      <c r="O15438"/>
      <c r="U15438"/>
      <c r="V15438"/>
    </row>
    <row r="15439" spans="6:22" x14ac:dyDescent="0.2">
      <c r="F15439"/>
      <c r="M15439" s="2"/>
      <c r="N15439"/>
      <c r="O15439"/>
      <c r="U15439"/>
      <c r="V15439"/>
    </row>
    <row r="15440" spans="6:22" x14ac:dyDescent="0.2">
      <c r="F15440"/>
      <c r="M15440" s="2"/>
      <c r="N15440"/>
      <c r="O15440"/>
      <c r="U15440"/>
      <c r="V15440"/>
    </row>
    <row r="15441" spans="6:22" x14ac:dyDescent="0.2">
      <c r="F15441"/>
      <c r="M15441" s="2"/>
      <c r="N15441"/>
      <c r="O15441"/>
      <c r="U15441"/>
      <c r="V15441"/>
    </row>
    <row r="15442" spans="6:22" x14ac:dyDescent="0.2">
      <c r="F15442"/>
      <c r="M15442" s="2"/>
      <c r="N15442"/>
      <c r="O15442"/>
      <c r="U15442"/>
      <c r="V15442"/>
    </row>
    <row r="15443" spans="6:22" x14ac:dyDescent="0.2">
      <c r="F15443"/>
      <c r="M15443" s="2"/>
      <c r="N15443"/>
      <c r="O15443"/>
      <c r="U15443"/>
      <c r="V15443"/>
    </row>
    <row r="15444" spans="6:22" x14ac:dyDescent="0.2">
      <c r="F15444"/>
      <c r="M15444" s="2"/>
      <c r="N15444"/>
      <c r="O15444"/>
      <c r="U15444"/>
      <c r="V15444"/>
    </row>
    <row r="15445" spans="6:22" x14ac:dyDescent="0.2">
      <c r="F15445"/>
      <c r="M15445" s="2"/>
      <c r="N15445"/>
      <c r="O15445"/>
      <c r="U15445"/>
      <c r="V15445"/>
    </row>
    <row r="15446" spans="6:22" x14ac:dyDescent="0.2">
      <c r="F15446"/>
      <c r="M15446" s="2"/>
      <c r="N15446"/>
      <c r="O15446"/>
      <c r="U15446"/>
      <c r="V15446"/>
    </row>
    <row r="15447" spans="6:22" x14ac:dyDescent="0.2">
      <c r="F15447"/>
      <c r="M15447" s="2"/>
      <c r="N15447"/>
      <c r="O15447"/>
      <c r="U15447"/>
      <c r="V15447"/>
    </row>
    <row r="15448" spans="6:22" x14ac:dyDescent="0.2">
      <c r="F15448"/>
      <c r="M15448" s="2"/>
      <c r="N15448"/>
      <c r="O15448"/>
      <c r="U15448"/>
      <c r="V15448"/>
    </row>
    <row r="15449" spans="6:22" x14ac:dyDescent="0.2">
      <c r="F15449"/>
      <c r="M15449" s="2"/>
      <c r="N15449"/>
      <c r="O15449"/>
      <c r="U15449"/>
      <c r="V15449"/>
    </row>
    <row r="15450" spans="6:22" x14ac:dyDescent="0.2">
      <c r="F15450"/>
      <c r="M15450" s="2"/>
      <c r="N15450"/>
      <c r="O15450"/>
      <c r="U15450"/>
      <c r="V15450"/>
    </row>
    <row r="15451" spans="6:22" x14ac:dyDescent="0.2">
      <c r="F15451"/>
      <c r="M15451" s="2"/>
      <c r="N15451"/>
      <c r="O15451"/>
      <c r="U15451"/>
      <c r="V15451"/>
    </row>
    <row r="15452" spans="6:22" x14ac:dyDescent="0.2">
      <c r="F15452"/>
      <c r="M15452" s="2"/>
      <c r="N15452"/>
      <c r="O15452"/>
      <c r="U15452"/>
      <c r="V15452"/>
    </row>
    <row r="15453" spans="6:22" x14ac:dyDescent="0.2">
      <c r="F15453"/>
      <c r="M15453" s="2"/>
      <c r="N15453"/>
      <c r="O15453"/>
      <c r="U15453"/>
      <c r="V15453"/>
    </row>
    <row r="15454" spans="6:22" x14ac:dyDescent="0.2">
      <c r="F15454"/>
      <c r="M15454" s="2"/>
      <c r="N15454"/>
      <c r="O15454"/>
      <c r="U15454"/>
      <c r="V15454"/>
    </row>
    <row r="15455" spans="6:22" x14ac:dyDescent="0.2">
      <c r="F15455"/>
      <c r="M15455" s="2"/>
      <c r="N15455"/>
      <c r="O15455"/>
      <c r="U15455"/>
      <c r="V15455"/>
    </row>
    <row r="15456" spans="6:22" x14ac:dyDescent="0.2">
      <c r="F15456"/>
      <c r="M15456" s="2"/>
      <c r="N15456"/>
      <c r="O15456"/>
      <c r="U15456"/>
      <c r="V15456"/>
    </row>
    <row r="15457" spans="6:22" x14ac:dyDescent="0.2">
      <c r="F15457"/>
      <c r="M15457" s="2"/>
      <c r="N15457"/>
      <c r="O15457"/>
      <c r="U15457"/>
      <c r="V15457"/>
    </row>
    <row r="15458" spans="6:22" x14ac:dyDescent="0.2">
      <c r="F15458"/>
      <c r="M15458" s="2"/>
      <c r="N15458"/>
      <c r="O15458"/>
      <c r="U15458"/>
      <c r="V15458"/>
    </row>
    <row r="15459" spans="6:22" x14ac:dyDescent="0.2">
      <c r="F15459"/>
      <c r="M15459" s="2"/>
      <c r="N15459"/>
      <c r="O15459"/>
      <c r="U15459"/>
      <c r="V15459"/>
    </row>
    <row r="15460" spans="6:22" x14ac:dyDescent="0.2">
      <c r="F15460"/>
      <c r="M15460" s="2"/>
      <c r="N15460"/>
      <c r="O15460"/>
      <c r="U15460"/>
      <c r="V15460"/>
    </row>
    <row r="15461" spans="6:22" x14ac:dyDescent="0.2">
      <c r="F15461"/>
      <c r="M15461" s="2"/>
      <c r="N15461"/>
      <c r="O15461"/>
      <c r="U15461"/>
      <c r="V15461"/>
    </row>
    <row r="15462" spans="6:22" x14ac:dyDescent="0.2">
      <c r="F15462"/>
      <c r="M15462" s="2"/>
      <c r="N15462"/>
      <c r="O15462"/>
      <c r="U15462"/>
      <c r="V15462"/>
    </row>
    <row r="15463" spans="6:22" x14ac:dyDescent="0.2">
      <c r="F15463"/>
      <c r="M15463" s="2"/>
      <c r="N15463"/>
      <c r="O15463"/>
      <c r="U15463"/>
      <c r="V15463"/>
    </row>
    <row r="15464" spans="6:22" x14ac:dyDescent="0.2">
      <c r="F15464"/>
      <c r="M15464" s="2"/>
      <c r="N15464"/>
      <c r="O15464"/>
      <c r="U15464"/>
      <c r="V15464"/>
    </row>
    <row r="15465" spans="6:22" x14ac:dyDescent="0.2">
      <c r="F15465"/>
      <c r="M15465" s="2"/>
      <c r="N15465"/>
      <c r="O15465"/>
      <c r="U15465"/>
      <c r="V15465"/>
    </row>
    <row r="15466" spans="6:22" x14ac:dyDescent="0.2">
      <c r="F15466"/>
      <c r="M15466" s="2"/>
      <c r="N15466"/>
      <c r="O15466"/>
      <c r="U15466"/>
      <c r="V15466"/>
    </row>
    <row r="15467" spans="6:22" x14ac:dyDescent="0.2">
      <c r="F15467"/>
      <c r="M15467" s="2"/>
      <c r="N15467"/>
      <c r="O15467"/>
      <c r="U15467"/>
      <c r="V15467"/>
    </row>
    <row r="15468" spans="6:22" x14ac:dyDescent="0.2">
      <c r="F15468"/>
      <c r="M15468" s="2"/>
      <c r="N15468"/>
      <c r="O15468"/>
      <c r="U15468"/>
      <c r="V15468"/>
    </row>
    <row r="15469" spans="6:22" x14ac:dyDescent="0.2">
      <c r="F15469"/>
      <c r="M15469" s="2"/>
      <c r="N15469"/>
      <c r="O15469"/>
      <c r="U15469"/>
      <c r="V15469"/>
    </row>
    <row r="15470" spans="6:22" x14ac:dyDescent="0.2">
      <c r="F15470"/>
      <c r="M15470" s="2"/>
      <c r="N15470"/>
      <c r="O15470"/>
      <c r="U15470"/>
      <c r="V15470"/>
    </row>
    <row r="15471" spans="6:22" x14ac:dyDescent="0.2">
      <c r="F15471"/>
      <c r="M15471" s="2"/>
      <c r="N15471"/>
      <c r="O15471"/>
      <c r="U15471"/>
      <c r="V15471"/>
    </row>
    <row r="15472" spans="6:22" x14ac:dyDescent="0.2">
      <c r="F15472"/>
      <c r="M15472" s="2"/>
      <c r="N15472"/>
      <c r="O15472"/>
      <c r="U15472"/>
      <c r="V15472"/>
    </row>
    <row r="15473" spans="6:22" x14ac:dyDescent="0.2">
      <c r="F15473"/>
      <c r="M15473" s="2"/>
      <c r="N15473"/>
      <c r="O15473"/>
      <c r="U15473"/>
      <c r="V15473"/>
    </row>
    <row r="15474" spans="6:22" x14ac:dyDescent="0.2">
      <c r="F15474"/>
      <c r="M15474" s="2"/>
      <c r="N15474"/>
      <c r="O15474"/>
      <c r="U15474"/>
      <c r="V15474"/>
    </row>
    <row r="15475" spans="6:22" x14ac:dyDescent="0.2">
      <c r="F15475"/>
      <c r="M15475" s="2"/>
      <c r="N15475"/>
      <c r="O15475"/>
      <c r="U15475"/>
      <c r="V15475"/>
    </row>
    <row r="15476" spans="6:22" x14ac:dyDescent="0.2">
      <c r="F15476"/>
      <c r="M15476" s="2"/>
      <c r="N15476"/>
      <c r="O15476"/>
      <c r="U15476"/>
      <c r="V15476"/>
    </row>
    <row r="15477" spans="6:22" x14ac:dyDescent="0.2">
      <c r="F15477"/>
      <c r="M15477" s="2"/>
      <c r="N15477"/>
      <c r="O15477"/>
      <c r="U15477"/>
      <c r="V15477"/>
    </row>
    <row r="15478" spans="6:22" x14ac:dyDescent="0.2">
      <c r="F15478"/>
      <c r="M15478" s="2"/>
      <c r="N15478"/>
      <c r="O15478"/>
      <c r="U15478"/>
      <c r="V15478"/>
    </row>
    <row r="15479" spans="6:22" x14ac:dyDescent="0.2">
      <c r="F15479"/>
      <c r="M15479" s="2"/>
      <c r="N15479"/>
      <c r="O15479"/>
      <c r="U15479"/>
      <c r="V15479"/>
    </row>
    <row r="15480" spans="6:22" x14ac:dyDescent="0.2">
      <c r="F15480"/>
      <c r="M15480" s="2"/>
      <c r="N15480"/>
      <c r="O15480"/>
      <c r="U15480"/>
      <c r="V15480"/>
    </row>
    <row r="15481" spans="6:22" x14ac:dyDescent="0.2">
      <c r="F15481"/>
      <c r="M15481" s="2"/>
      <c r="N15481"/>
      <c r="O15481"/>
      <c r="U15481"/>
      <c r="V15481"/>
    </row>
    <row r="15482" spans="6:22" x14ac:dyDescent="0.2">
      <c r="F15482"/>
      <c r="M15482" s="2"/>
      <c r="N15482"/>
      <c r="O15482"/>
      <c r="U15482"/>
      <c r="V15482"/>
    </row>
    <row r="15483" spans="6:22" x14ac:dyDescent="0.2">
      <c r="F15483"/>
      <c r="M15483" s="2"/>
      <c r="N15483"/>
      <c r="O15483"/>
      <c r="U15483"/>
      <c r="V15483"/>
    </row>
    <row r="15484" spans="6:22" x14ac:dyDescent="0.2">
      <c r="F15484"/>
      <c r="M15484" s="2"/>
      <c r="N15484"/>
      <c r="O15484"/>
      <c r="U15484"/>
      <c r="V15484"/>
    </row>
    <row r="15485" spans="6:22" x14ac:dyDescent="0.2">
      <c r="F15485"/>
      <c r="M15485" s="2"/>
      <c r="N15485"/>
      <c r="O15485"/>
      <c r="U15485"/>
      <c r="V15485"/>
    </row>
    <row r="15486" spans="6:22" x14ac:dyDescent="0.2">
      <c r="F15486"/>
      <c r="M15486" s="2"/>
      <c r="N15486"/>
      <c r="O15486"/>
      <c r="U15486"/>
      <c r="V15486"/>
    </row>
    <row r="15487" spans="6:22" x14ac:dyDescent="0.2">
      <c r="F15487"/>
      <c r="M15487" s="2"/>
      <c r="N15487"/>
      <c r="O15487"/>
      <c r="U15487"/>
      <c r="V15487"/>
    </row>
    <row r="15488" spans="6:22" x14ac:dyDescent="0.2">
      <c r="F15488"/>
      <c r="M15488" s="2"/>
      <c r="N15488"/>
      <c r="O15488"/>
      <c r="U15488"/>
      <c r="V15488"/>
    </row>
    <row r="15489" spans="6:22" x14ac:dyDescent="0.2">
      <c r="F15489"/>
      <c r="M15489" s="2"/>
      <c r="N15489"/>
      <c r="O15489"/>
      <c r="U15489"/>
      <c r="V15489"/>
    </row>
    <row r="15490" spans="6:22" x14ac:dyDescent="0.2">
      <c r="F15490"/>
      <c r="M15490" s="2"/>
      <c r="N15490"/>
      <c r="O15490"/>
      <c r="U15490"/>
      <c r="V15490"/>
    </row>
    <row r="15491" spans="6:22" x14ac:dyDescent="0.2">
      <c r="F15491"/>
      <c r="M15491" s="2"/>
      <c r="N15491"/>
      <c r="O15491"/>
      <c r="U15491"/>
      <c r="V15491"/>
    </row>
    <row r="15492" spans="6:22" x14ac:dyDescent="0.2">
      <c r="F15492"/>
      <c r="M15492" s="2"/>
      <c r="N15492"/>
      <c r="O15492"/>
      <c r="U15492"/>
      <c r="V15492"/>
    </row>
    <row r="15493" spans="6:22" x14ac:dyDescent="0.2">
      <c r="F15493"/>
      <c r="M15493" s="2"/>
      <c r="N15493"/>
      <c r="O15493"/>
      <c r="U15493"/>
      <c r="V15493"/>
    </row>
    <row r="15494" spans="6:22" x14ac:dyDescent="0.2">
      <c r="F15494"/>
      <c r="M15494" s="2"/>
      <c r="N15494"/>
      <c r="O15494"/>
      <c r="U15494"/>
      <c r="V15494"/>
    </row>
    <row r="15495" spans="6:22" x14ac:dyDescent="0.2">
      <c r="F15495"/>
      <c r="M15495" s="2"/>
      <c r="N15495"/>
      <c r="O15495"/>
      <c r="U15495"/>
      <c r="V15495"/>
    </row>
    <row r="15496" spans="6:22" x14ac:dyDescent="0.2">
      <c r="F15496"/>
      <c r="M15496" s="2"/>
      <c r="N15496"/>
      <c r="O15496"/>
      <c r="U15496"/>
      <c r="V15496"/>
    </row>
    <row r="15497" spans="6:22" x14ac:dyDescent="0.2">
      <c r="F15497"/>
      <c r="M15497" s="2"/>
      <c r="N15497"/>
      <c r="O15497"/>
      <c r="U15497"/>
      <c r="V15497"/>
    </row>
    <row r="15498" spans="6:22" x14ac:dyDescent="0.2">
      <c r="F15498"/>
      <c r="M15498" s="2"/>
      <c r="N15498"/>
      <c r="O15498"/>
      <c r="U15498"/>
      <c r="V15498"/>
    </row>
    <row r="15499" spans="6:22" x14ac:dyDescent="0.2">
      <c r="F15499"/>
      <c r="M15499" s="2"/>
      <c r="N15499"/>
      <c r="O15499"/>
      <c r="U15499"/>
      <c r="V15499"/>
    </row>
    <row r="15500" spans="6:22" x14ac:dyDescent="0.2">
      <c r="F15500"/>
      <c r="M15500" s="2"/>
      <c r="N15500"/>
      <c r="O15500"/>
      <c r="U15500"/>
      <c r="V15500"/>
    </row>
    <row r="15501" spans="6:22" x14ac:dyDescent="0.2">
      <c r="F15501"/>
      <c r="M15501" s="2"/>
      <c r="N15501"/>
      <c r="O15501"/>
      <c r="U15501"/>
      <c r="V15501"/>
    </row>
    <row r="15502" spans="6:22" x14ac:dyDescent="0.2">
      <c r="F15502"/>
      <c r="M15502" s="2"/>
      <c r="N15502"/>
      <c r="O15502"/>
      <c r="U15502"/>
      <c r="V15502"/>
    </row>
    <row r="15503" spans="6:22" x14ac:dyDescent="0.2">
      <c r="F15503"/>
      <c r="M15503" s="2"/>
      <c r="N15503"/>
      <c r="O15503"/>
      <c r="U15503"/>
      <c r="V15503"/>
    </row>
    <row r="15504" spans="6:22" x14ac:dyDescent="0.2">
      <c r="F15504"/>
      <c r="M15504" s="2"/>
      <c r="N15504"/>
      <c r="O15504"/>
      <c r="U15504"/>
      <c r="V15504"/>
    </row>
    <row r="15505" spans="6:22" x14ac:dyDescent="0.2">
      <c r="F15505"/>
      <c r="M15505" s="2"/>
      <c r="N15505"/>
      <c r="O15505"/>
      <c r="U15505"/>
      <c r="V15505"/>
    </row>
    <row r="15506" spans="6:22" x14ac:dyDescent="0.2">
      <c r="F15506"/>
      <c r="M15506" s="2"/>
      <c r="N15506"/>
      <c r="O15506"/>
      <c r="U15506"/>
      <c r="V15506"/>
    </row>
    <row r="15507" spans="6:22" x14ac:dyDescent="0.2">
      <c r="F15507"/>
      <c r="M15507" s="2"/>
      <c r="N15507"/>
      <c r="O15507"/>
      <c r="U15507"/>
      <c r="V15507"/>
    </row>
    <row r="15508" spans="6:22" x14ac:dyDescent="0.2">
      <c r="F15508"/>
      <c r="M15508" s="2"/>
      <c r="N15508"/>
      <c r="O15508"/>
      <c r="U15508"/>
      <c r="V15508"/>
    </row>
    <row r="15509" spans="6:22" x14ac:dyDescent="0.2">
      <c r="F15509"/>
      <c r="M15509" s="2"/>
      <c r="N15509"/>
      <c r="O15509"/>
      <c r="U15509"/>
      <c r="V15509"/>
    </row>
    <row r="15510" spans="6:22" x14ac:dyDescent="0.2">
      <c r="F15510"/>
      <c r="M15510" s="2"/>
      <c r="N15510"/>
      <c r="O15510"/>
      <c r="U15510"/>
      <c r="V15510"/>
    </row>
    <row r="15511" spans="6:22" x14ac:dyDescent="0.2">
      <c r="F15511"/>
      <c r="M15511" s="2"/>
      <c r="N15511"/>
      <c r="O15511"/>
      <c r="U15511"/>
      <c r="V15511"/>
    </row>
    <row r="15512" spans="6:22" x14ac:dyDescent="0.2">
      <c r="F15512"/>
      <c r="M15512" s="2"/>
      <c r="N15512"/>
      <c r="O15512"/>
      <c r="U15512"/>
      <c r="V15512"/>
    </row>
    <row r="15513" spans="6:22" x14ac:dyDescent="0.2">
      <c r="F15513"/>
      <c r="M15513" s="2"/>
      <c r="N15513"/>
      <c r="O15513"/>
      <c r="U15513"/>
      <c r="V15513"/>
    </row>
    <row r="15514" spans="6:22" x14ac:dyDescent="0.2">
      <c r="F15514"/>
      <c r="M15514" s="2"/>
      <c r="N15514"/>
      <c r="O15514"/>
      <c r="U15514"/>
      <c r="V15514"/>
    </row>
    <row r="15515" spans="6:22" x14ac:dyDescent="0.2">
      <c r="F15515"/>
      <c r="M15515" s="2"/>
      <c r="N15515"/>
      <c r="O15515"/>
      <c r="U15515"/>
      <c r="V15515"/>
    </row>
    <row r="15516" spans="6:22" x14ac:dyDescent="0.2">
      <c r="F15516"/>
      <c r="M15516" s="2"/>
      <c r="N15516"/>
      <c r="O15516"/>
      <c r="U15516"/>
      <c r="V15516"/>
    </row>
    <row r="15517" spans="6:22" x14ac:dyDescent="0.2">
      <c r="M15517" s="2"/>
    </row>
    <row r="15518" spans="6:22" x14ac:dyDescent="0.2">
      <c r="F15518"/>
      <c r="M15518" s="2"/>
      <c r="N15518"/>
      <c r="O15518"/>
      <c r="U15518"/>
      <c r="V15518"/>
    </row>
    <row r="15519" spans="6:22" x14ac:dyDescent="0.2">
      <c r="F15519"/>
      <c r="M15519" s="2"/>
      <c r="N15519"/>
      <c r="O15519"/>
      <c r="U15519"/>
      <c r="V15519"/>
    </row>
    <row r="15520" spans="6:22" x14ac:dyDescent="0.2">
      <c r="F15520"/>
      <c r="M15520" s="2"/>
      <c r="N15520"/>
      <c r="O15520"/>
      <c r="U15520"/>
      <c r="V15520"/>
    </row>
    <row r="15521" spans="6:22" x14ac:dyDescent="0.2">
      <c r="F15521"/>
      <c r="M15521" s="2"/>
      <c r="N15521"/>
      <c r="O15521"/>
      <c r="U15521"/>
      <c r="V15521"/>
    </row>
    <row r="15522" spans="6:22" x14ac:dyDescent="0.2">
      <c r="F15522"/>
      <c r="M15522" s="2"/>
      <c r="N15522"/>
      <c r="O15522"/>
      <c r="U15522"/>
      <c r="V15522"/>
    </row>
    <row r="15523" spans="6:22" x14ac:dyDescent="0.2">
      <c r="F15523"/>
      <c r="M15523" s="2"/>
      <c r="N15523"/>
      <c r="O15523"/>
      <c r="U15523"/>
      <c r="V15523"/>
    </row>
    <row r="15524" spans="6:22" x14ac:dyDescent="0.2">
      <c r="F15524"/>
      <c r="M15524" s="2"/>
      <c r="N15524"/>
      <c r="O15524"/>
      <c r="U15524"/>
      <c r="V15524"/>
    </row>
    <row r="15525" spans="6:22" x14ac:dyDescent="0.2">
      <c r="F15525"/>
      <c r="M15525" s="2"/>
      <c r="N15525"/>
      <c r="O15525"/>
      <c r="U15525"/>
      <c r="V15525"/>
    </row>
    <row r="15526" spans="6:22" x14ac:dyDescent="0.2">
      <c r="F15526"/>
      <c r="M15526" s="2"/>
      <c r="N15526"/>
      <c r="O15526"/>
      <c r="U15526"/>
      <c r="V15526"/>
    </row>
    <row r="15527" spans="6:22" x14ac:dyDescent="0.2">
      <c r="F15527"/>
      <c r="M15527" s="2"/>
      <c r="N15527"/>
      <c r="O15527"/>
      <c r="U15527"/>
      <c r="V15527"/>
    </row>
    <row r="15528" spans="6:22" x14ac:dyDescent="0.2">
      <c r="F15528"/>
      <c r="M15528" s="2"/>
      <c r="N15528"/>
      <c r="O15528"/>
      <c r="U15528"/>
      <c r="V15528"/>
    </row>
    <row r="15529" spans="6:22" x14ac:dyDescent="0.2">
      <c r="F15529"/>
      <c r="M15529" s="2"/>
      <c r="N15529"/>
      <c r="O15529"/>
      <c r="U15529"/>
      <c r="V15529"/>
    </row>
    <row r="15530" spans="6:22" x14ac:dyDescent="0.2">
      <c r="F15530"/>
      <c r="M15530" s="2"/>
      <c r="N15530"/>
      <c r="O15530"/>
      <c r="U15530"/>
      <c r="V15530"/>
    </row>
    <row r="15531" spans="6:22" x14ac:dyDescent="0.2">
      <c r="F15531"/>
      <c r="M15531" s="2"/>
      <c r="N15531"/>
      <c r="O15531"/>
      <c r="U15531"/>
      <c r="V15531"/>
    </row>
    <row r="15532" spans="6:22" x14ac:dyDescent="0.2">
      <c r="F15532"/>
      <c r="M15532" s="2"/>
      <c r="N15532"/>
      <c r="O15532"/>
      <c r="U15532"/>
      <c r="V15532"/>
    </row>
    <row r="15533" spans="6:22" x14ac:dyDescent="0.2">
      <c r="F15533"/>
      <c r="M15533" s="2"/>
      <c r="N15533"/>
      <c r="O15533"/>
      <c r="U15533"/>
      <c r="V15533"/>
    </row>
    <row r="15534" spans="6:22" x14ac:dyDescent="0.2">
      <c r="F15534"/>
      <c r="M15534" s="2"/>
      <c r="N15534"/>
      <c r="O15534"/>
      <c r="U15534"/>
      <c r="V15534"/>
    </row>
    <row r="15535" spans="6:22" x14ac:dyDescent="0.2">
      <c r="F15535"/>
      <c r="M15535" s="2"/>
      <c r="N15535"/>
      <c r="O15535"/>
      <c r="U15535"/>
      <c r="V15535"/>
    </row>
    <row r="15536" spans="6:22" x14ac:dyDescent="0.2">
      <c r="F15536"/>
      <c r="M15536" s="2"/>
      <c r="N15536"/>
      <c r="O15536"/>
      <c r="U15536"/>
      <c r="V15536"/>
    </row>
    <row r="15537" spans="6:22" x14ac:dyDescent="0.2">
      <c r="F15537"/>
      <c r="M15537" s="2"/>
      <c r="N15537"/>
      <c r="O15537"/>
      <c r="U15537"/>
      <c r="V15537"/>
    </row>
    <row r="15538" spans="6:22" x14ac:dyDescent="0.2">
      <c r="F15538"/>
      <c r="M15538" s="2"/>
      <c r="N15538"/>
      <c r="O15538"/>
      <c r="U15538"/>
      <c r="V15538"/>
    </row>
    <row r="15539" spans="6:22" x14ac:dyDescent="0.2">
      <c r="F15539"/>
      <c r="M15539" s="2"/>
      <c r="N15539"/>
      <c r="O15539"/>
      <c r="U15539"/>
      <c r="V15539"/>
    </row>
    <row r="15540" spans="6:22" x14ac:dyDescent="0.2">
      <c r="F15540"/>
      <c r="M15540" s="2"/>
      <c r="N15540"/>
      <c r="O15540"/>
      <c r="U15540"/>
      <c r="V15540"/>
    </row>
    <row r="15541" spans="6:22" x14ac:dyDescent="0.2">
      <c r="F15541"/>
      <c r="M15541" s="2"/>
      <c r="N15541"/>
      <c r="O15541"/>
      <c r="U15541"/>
      <c r="V15541"/>
    </row>
    <row r="15542" spans="6:22" x14ac:dyDescent="0.2">
      <c r="F15542"/>
      <c r="M15542" s="2"/>
      <c r="N15542"/>
      <c r="O15542"/>
      <c r="U15542"/>
      <c r="V15542"/>
    </row>
    <row r="15543" spans="6:22" x14ac:dyDescent="0.2">
      <c r="F15543"/>
      <c r="M15543" s="2"/>
      <c r="N15543"/>
      <c r="O15543"/>
      <c r="U15543"/>
      <c r="V15543"/>
    </row>
    <row r="15544" spans="6:22" x14ac:dyDescent="0.2">
      <c r="F15544"/>
      <c r="M15544" s="2"/>
      <c r="N15544"/>
      <c r="O15544"/>
      <c r="U15544"/>
      <c r="V15544"/>
    </row>
    <row r="15545" spans="6:22" x14ac:dyDescent="0.2">
      <c r="F15545"/>
      <c r="M15545" s="2"/>
      <c r="N15545"/>
      <c r="O15545"/>
      <c r="U15545"/>
      <c r="V15545"/>
    </row>
    <row r="15546" spans="6:22" x14ac:dyDescent="0.2">
      <c r="F15546"/>
      <c r="M15546" s="2"/>
      <c r="N15546"/>
      <c r="O15546"/>
      <c r="U15546"/>
      <c r="V15546"/>
    </row>
    <row r="15547" spans="6:22" x14ac:dyDescent="0.2">
      <c r="F15547"/>
      <c r="M15547" s="2"/>
      <c r="N15547"/>
      <c r="O15547"/>
      <c r="U15547"/>
      <c r="V15547"/>
    </row>
    <row r="15548" spans="6:22" x14ac:dyDescent="0.2">
      <c r="F15548"/>
      <c r="M15548" s="2"/>
      <c r="N15548"/>
      <c r="O15548"/>
      <c r="U15548"/>
      <c r="V15548"/>
    </row>
    <row r="15549" spans="6:22" x14ac:dyDescent="0.2">
      <c r="F15549"/>
      <c r="M15549" s="2"/>
      <c r="N15549"/>
      <c r="O15549"/>
      <c r="U15549"/>
      <c r="V15549"/>
    </row>
    <row r="15550" spans="6:22" x14ac:dyDescent="0.2">
      <c r="F15550"/>
      <c r="M15550" s="2"/>
      <c r="N15550"/>
      <c r="O15550"/>
      <c r="U15550"/>
      <c r="V15550"/>
    </row>
    <row r="15551" spans="6:22" x14ac:dyDescent="0.2">
      <c r="F15551"/>
      <c r="M15551" s="2"/>
      <c r="N15551"/>
      <c r="O15551"/>
      <c r="U15551"/>
      <c r="V15551"/>
    </row>
    <row r="15552" spans="6:22" x14ac:dyDescent="0.2">
      <c r="M15552" s="2"/>
    </row>
    <row r="15553" spans="6:22" x14ac:dyDescent="0.2">
      <c r="F15553"/>
      <c r="M15553" s="2"/>
      <c r="N15553"/>
      <c r="O15553"/>
      <c r="U15553"/>
      <c r="V15553"/>
    </row>
    <row r="15554" spans="6:22" x14ac:dyDescent="0.2">
      <c r="F15554"/>
      <c r="M15554" s="2"/>
      <c r="N15554"/>
      <c r="O15554"/>
      <c r="U15554"/>
      <c r="V15554"/>
    </row>
    <row r="15555" spans="6:22" x14ac:dyDescent="0.2">
      <c r="F15555"/>
      <c r="M15555" s="2"/>
      <c r="N15555"/>
      <c r="O15555"/>
      <c r="U15555"/>
      <c r="V15555"/>
    </row>
    <row r="15556" spans="6:22" x14ac:dyDescent="0.2">
      <c r="F15556"/>
      <c r="M15556" s="2"/>
      <c r="N15556"/>
      <c r="O15556"/>
      <c r="U15556"/>
      <c r="V15556"/>
    </row>
    <row r="15557" spans="6:22" x14ac:dyDescent="0.2">
      <c r="F15557"/>
      <c r="M15557" s="2"/>
      <c r="N15557"/>
      <c r="O15557"/>
      <c r="U15557"/>
      <c r="V15557"/>
    </row>
    <row r="15558" spans="6:22" x14ac:dyDescent="0.2">
      <c r="F15558"/>
      <c r="M15558" s="2"/>
      <c r="N15558"/>
      <c r="O15558"/>
      <c r="U15558"/>
      <c r="V15558"/>
    </row>
    <row r="15559" spans="6:22" x14ac:dyDescent="0.2">
      <c r="F15559"/>
      <c r="M15559" s="2"/>
      <c r="N15559"/>
      <c r="O15559"/>
      <c r="U15559"/>
      <c r="V15559"/>
    </row>
    <row r="15560" spans="6:22" x14ac:dyDescent="0.2">
      <c r="F15560"/>
      <c r="M15560" s="2"/>
      <c r="N15560"/>
      <c r="O15560"/>
      <c r="U15560"/>
      <c r="V15560"/>
    </row>
    <row r="15561" spans="6:22" x14ac:dyDescent="0.2">
      <c r="F15561"/>
      <c r="M15561" s="2"/>
      <c r="N15561"/>
      <c r="O15561"/>
      <c r="U15561"/>
      <c r="V15561"/>
    </row>
    <row r="15562" spans="6:22" x14ac:dyDescent="0.2">
      <c r="F15562"/>
      <c r="M15562" s="2"/>
      <c r="N15562"/>
      <c r="O15562"/>
      <c r="U15562"/>
      <c r="V15562"/>
    </row>
    <row r="15563" spans="6:22" x14ac:dyDescent="0.2">
      <c r="F15563"/>
      <c r="M15563" s="2"/>
      <c r="N15563"/>
      <c r="O15563"/>
      <c r="U15563"/>
      <c r="V15563"/>
    </row>
    <row r="15564" spans="6:22" x14ac:dyDescent="0.2">
      <c r="F15564"/>
      <c r="M15564" s="2"/>
      <c r="N15564"/>
      <c r="O15564"/>
      <c r="U15564"/>
      <c r="V15564"/>
    </row>
    <row r="15565" spans="6:22" x14ac:dyDescent="0.2">
      <c r="F15565"/>
      <c r="M15565" s="2"/>
      <c r="N15565"/>
      <c r="O15565"/>
      <c r="U15565"/>
      <c r="V15565"/>
    </row>
    <row r="15566" spans="6:22" x14ac:dyDescent="0.2">
      <c r="F15566"/>
      <c r="M15566" s="2"/>
      <c r="N15566"/>
      <c r="O15566"/>
      <c r="U15566"/>
      <c r="V15566"/>
    </row>
    <row r="15567" spans="6:22" x14ac:dyDescent="0.2">
      <c r="F15567"/>
      <c r="M15567" s="2"/>
      <c r="N15567"/>
      <c r="O15567"/>
      <c r="U15567"/>
      <c r="V15567"/>
    </row>
    <row r="15568" spans="6:22" x14ac:dyDescent="0.2">
      <c r="F15568"/>
      <c r="M15568" s="2"/>
      <c r="N15568"/>
      <c r="O15568"/>
      <c r="U15568"/>
      <c r="V15568"/>
    </row>
    <row r="15569" spans="6:22" x14ac:dyDescent="0.2">
      <c r="F15569"/>
      <c r="M15569" s="2"/>
      <c r="N15569"/>
      <c r="O15569"/>
      <c r="U15569"/>
      <c r="V15569"/>
    </row>
    <row r="15570" spans="6:22" x14ac:dyDescent="0.2">
      <c r="F15570"/>
      <c r="M15570" s="2"/>
      <c r="N15570"/>
      <c r="O15570"/>
      <c r="U15570"/>
      <c r="V15570"/>
    </row>
    <row r="15571" spans="6:22" x14ac:dyDescent="0.2">
      <c r="F15571"/>
      <c r="M15571" s="2"/>
      <c r="N15571"/>
      <c r="O15571"/>
      <c r="U15571"/>
      <c r="V15571"/>
    </row>
    <row r="15572" spans="6:22" x14ac:dyDescent="0.2">
      <c r="F15572"/>
      <c r="M15572" s="2"/>
      <c r="N15572"/>
      <c r="O15572"/>
      <c r="U15572"/>
      <c r="V15572"/>
    </row>
    <row r="15573" spans="6:22" x14ac:dyDescent="0.2">
      <c r="F15573"/>
      <c r="M15573" s="2"/>
      <c r="N15573"/>
      <c r="O15573"/>
      <c r="U15573"/>
      <c r="V15573"/>
    </row>
    <row r="15574" spans="6:22" x14ac:dyDescent="0.2">
      <c r="F15574"/>
      <c r="M15574" s="2"/>
      <c r="N15574"/>
      <c r="O15574"/>
      <c r="U15574"/>
      <c r="V15574"/>
    </row>
    <row r="15575" spans="6:22" x14ac:dyDescent="0.2">
      <c r="F15575"/>
      <c r="M15575" s="2"/>
      <c r="N15575"/>
      <c r="O15575"/>
      <c r="U15575"/>
      <c r="V15575"/>
    </row>
    <row r="15576" spans="6:22" x14ac:dyDescent="0.2">
      <c r="F15576"/>
      <c r="M15576" s="2"/>
      <c r="N15576"/>
      <c r="O15576"/>
      <c r="U15576"/>
      <c r="V15576"/>
    </row>
    <row r="15577" spans="6:22" x14ac:dyDescent="0.2">
      <c r="F15577"/>
      <c r="M15577" s="2"/>
      <c r="N15577"/>
      <c r="O15577"/>
      <c r="U15577"/>
      <c r="V15577"/>
    </row>
    <row r="15578" spans="6:22" x14ac:dyDescent="0.2">
      <c r="F15578"/>
      <c r="M15578" s="2"/>
      <c r="N15578"/>
      <c r="O15578"/>
      <c r="U15578"/>
      <c r="V15578"/>
    </row>
    <row r="15579" spans="6:22" x14ac:dyDescent="0.2">
      <c r="F15579"/>
      <c r="M15579" s="2"/>
      <c r="N15579"/>
      <c r="O15579"/>
      <c r="U15579"/>
      <c r="V15579"/>
    </row>
    <row r="15580" spans="6:22" x14ac:dyDescent="0.2">
      <c r="F15580"/>
      <c r="M15580" s="2"/>
      <c r="N15580"/>
      <c r="O15580"/>
      <c r="U15580"/>
      <c r="V15580"/>
    </row>
    <row r="15581" spans="6:22" x14ac:dyDescent="0.2">
      <c r="F15581"/>
      <c r="M15581" s="2"/>
      <c r="N15581"/>
      <c r="O15581"/>
      <c r="U15581"/>
      <c r="V15581"/>
    </row>
    <row r="15582" spans="6:22" x14ac:dyDescent="0.2">
      <c r="F15582"/>
      <c r="M15582" s="2"/>
      <c r="N15582"/>
      <c r="O15582"/>
      <c r="U15582"/>
      <c r="V15582"/>
    </row>
    <row r="15583" spans="6:22" x14ac:dyDescent="0.2">
      <c r="F15583"/>
      <c r="M15583" s="2"/>
      <c r="N15583"/>
      <c r="O15583"/>
      <c r="U15583"/>
      <c r="V15583"/>
    </row>
    <row r="15584" spans="6:22" x14ac:dyDescent="0.2">
      <c r="F15584"/>
      <c r="M15584" s="2"/>
      <c r="N15584"/>
      <c r="O15584"/>
      <c r="U15584"/>
      <c r="V15584"/>
    </row>
    <row r="15585" spans="6:22" x14ac:dyDescent="0.2">
      <c r="F15585"/>
      <c r="M15585" s="2"/>
      <c r="N15585"/>
      <c r="O15585"/>
      <c r="U15585"/>
      <c r="V15585"/>
    </row>
    <row r="15586" spans="6:22" x14ac:dyDescent="0.2">
      <c r="F15586"/>
      <c r="M15586" s="2"/>
      <c r="N15586"/>
      <c r="O15586"/>
      <c r="U15586"/>
      <c r="V15586"/>
    </row>
    <row r="15587" spans="6:22" x14ac:dyDescent="0.2">
      <c r="F15587"/>
      <c r="M15587" s="2"/>
      <c r="N15587"/>
      <c r="O15587"/>
      <c r="U15587"/>
      <c r="V15587"/>
    </row>
    <row r="15588" spans="6:22" x14ac:dyDescent="0.2">
      <c r="F15588"/>
      <c r="M15588" s="2"/>
      <c r="N15588"/>
      <c r="O15588"/>
      <c r="U15588"/>
      <c r="V15588"/>
    </row>
    <row r="15589" spans="6:22" x14ac:dyDescent="0.2">
      <c r="F15589"/>
      <c r="M15589" s="2"/>
      <c r="N15589"/>
      <c r="O15589"/>
      <c r="U15589"/>
      <c r="V15589"/>
    </row>
    <row r="15590" spans="6:22" x14ac:dyDescent="0.2">
      <c r="F15590"/>
      <c r="M15590" s="2"/>
      <c r="N15590"/>
      <c r="O15590"/>
      <c r="U15590"/>
      <c r="V15590"/>
    </row>
    <row r="15591" spans="6:22" x14ac:dyDescent="0.2">
      <c r="F15591"/>
      <c r="M15591" s="2"/>
      <c r="N15591"/>
      <c r="O15591"/>
      <c r="U15591"/>
      <c r="V15591"/>
    </row>
    <row r="15592" spans="6:22" x14ac:dyDescent="0.2">
      <c r="F15592"/>
      <c r="M15592" s="2"/>
      <c r="N15592"/>
      <c r="O15592"/>
      <c r="U15592"/>
      <c r="V15592"/>
    </row>
    <row r="15593" spans="6:22" x14ac:dyDescent="0.2">
      <c r="F15593"/>
      <c r="M15593" s="2"/>
      <c r="N15593"/>
      <c r="O15593"/>
      <c r="U15593"/>
      <c r="V15593"/>
    </row>
    <row r="15594" spans="6:22" x14ac:dyDescent="0.2">
      <c r="F15594"/>
      <c r="M15594" s="2"/>
      <c r="N15594"/>
      <c r="O15594"/>
      <c r="U15594"/>
      <c r="V15594"/>
    </row>
    <row r="15595" spans="6:22" x14ac:dyDescent="0.2">
      <c r="F15595"/>
      <c r="M15595" s="2"/>
      <c r="N15595"/>
      <c r="O15595"/>
      <c r="U15595"/>
      <c r="V15595"/>
    </row>
    <row r="15596" spans="6:22" x14ac:dyDescent="0.2">
      <c r="F15596"/>
      <c r="M15596" s="2"/>
      <c r="N15596"/>
      <c r="O15596"/>
      <c r="U15596"/>
      <c r="V15596"/>
    </row>
    <row r="15597" spans="6:22" x14ac:dyDescent="0.2">
      <c r="F15597"/>
      <c r="M15597" s="2"/>
      <c r="N15597"/>
      <c r="O15597"/>
      <c r="U15597"/>
      <c r="V15597"/>
    </row>
    <row r="15598" spans="6:22" x14ac:dyDescent="0.2">
      <c r="F15598"/>
      <c r="M15598" s="2"/>
      <c r="N15598"/>
      <c r="O15598"/>
      <c r="U15598"/>
      <c r="V15598"/>
    </row>
    <row r="15599" spans="6:22" x14ac:dyDescent="0.2">
      <c r="F15599"/>
      <c r="M15599" s="2"/>
      <c r="N15599"/>
      <c r="O15599"/>
      <c r="U15599"/>
      <c r="V15599"/>
    </row>
    <row r="15600" spans="6:22" x14ac:dyDescent="0.2">
      <c r="F15600"/>
      <c r="M15600" s="2"/>
      <c r="N15600"/>
      <c r="O15600"/>
      <c r="U15600"/>
      <c r="V15600"/>
    </row>
    <row r="15601" spans="6:22" x14ac:dyDescent="0.2">
      <c r="F15601"/>
      <c r="M15601" s="2"/>
      <c r="N15601"/>
      <c r="O15601"/>
      <c r="U15601"/>
      <c r="V15601"/>
    </row>
    <row r="15602" spans="6:22" x14ac:dyDescent="0.2">
      <c r="F15602"/>
      <c r="M15602" s="2"/>
      <c r="N15602"/>
      <c r="O15602"/>
      <c r="U15602"/>
      <c r="V15602"/>
    </row>
    <row r="15603" spans="6:22" x14ac:dyDescent="0.2">
      <c r="F15603"/>
      <c r="M15603" s="2"/>
      <c r="N15603"/>
      <c r="O15603"/>
      <c r="U15603"/>
      <c r="V15603"/>
    </row>
    <row r="15604" spans="6:22" x14ac:dyDescent="0.2">
      <c r="F15604"/>
      <c r="M15604" s="2"/>
      <c r="N15604"/>
      <c r="O15604"/>
      <c r="U15604"/>
      <c r="V15604"/>
    </row>
    <row r="15605" spans="6:22" x14ac:dyDescent="0.2">
      <c r="F15605"/>
      <c r="M15605" s="2"/>
      <c r="N15605"/>
      <c r="O15605"/>
      <c r="U15605"/>
      <c r="V15605"/>
    </row>
    <row r="15606" spans="6:22" x14ac:dyDescent="0.2">
      <c r="F15606"/>
      <c r="M15606" s="2"/>
      <c r="N15606"/>
      <c r="O15606"/>
      <c r="U15606"/>
      <c r="V15606"/>
    </row>
    <row r="15607" spans="6:22" x14ac:dyDescent="0.2">
      <c r="F15607"/>
      <c r="M15607" s="2"/>
      <c r="N15607"/>
      <c r="O15607"/>
      <c r="U15607"/>
      <c r="V15607"/>
    </row>
    <row r="15608" spans="6:22" x14ac:dyDescent="0.2">
      <c r="F15608"/>
      <c r="M15608" s="2"/>
      <c r="N15608"/>
      <c r="O15608"/>
      <c r="U15608"/>
      <c r="V15608"/>
    </row>
    <row r="15609" spans="6:22" x14ac:dyDescent="0.2">
      <c r="F15609"/>
      <c r="M15609" s="2"/>
      <c r="N15609"/>
      <c r="O15609"/>
      <c r="U15609"/>
      <c r="V15609"/>
    </row>
    <row r="15610" spans="6:22" x14ac:dyDescent="0.2">
      <c r="F15610"/>
      <c r="M15610" s="2"/>
      <c r="N15610"/>
      <c r="O15610"/>
      <c r="U15610"/>
      <c r="V15610"/>
    </row>
    <row r="15611" spans="6:22" x14ac:dyDescent="0.2">
      <c r="F15611"/>
      <c r="M15611" s="2"/>
      <c r="N15611"/>
      <c r="O15611"/>
      <c r="U15611"/>
      <c r="V15611"/>
    </row>
    <row r="15612" spans="6:22" x14ac:dyDescent="0.2">
      <c r="F15612"/>
      <c r="M15612" s="2"/>
      <c r="N15612"/>
      <c r="O15612"/>
      <c r="U15612"/>
      <c r="V15612"/>
    </row>
    <row r="15613" spans="6:22" x14ac:dyDescent="0.2">
      <c r="F15613"/>
      <c r="M15613" s="2"/>
      <c r="N15613"/>
      <c r="O15613"/>
      <c r="U15613"/>
      <c r="V15613"/>
    </row>
    <row r="15614" spans="6:22" x14ac:dyDescent="0.2">
      <c r="F15614"/>
      <c r="M15614" s="2"/>
      <c r="N15614"/>
      <c r="O15614"/>
      <c r="U15614"/>
      <c r="V15614"/>
    </row>
    <row r="15615" spans="6:22" x14ac:dyDescent="0.2">
      <c r="F15615"/>
      <c r="M15615" s="2"/>
      <c r="N15615"/>
      <c r="O15615"/>
      <c r="U15615"/>
      <c r="V15615"/>
    </row>
    <row r="15616" spans="6:22" x14ac:dyDescent="0.2">
      <c r="F15616"/>
      <c r="M15616" s="2"/>
      <c r="N15616"/>
      <c r="O15616"/>
      <c r="U15616"/>
      <c r="V15616"/>
    </row>
    <row r="15617" spans="6:22" x14ac:dyDescent="0.2">
      <c r="F15617"/>
      <c r="M15617" s="2"/>
      <c r="N15617"/>
      <c r="O15617"/>
      <c r="U15617"/>
      <c r="V15617"/>
    </row>
    <row r="15618" spans="6:22" x14ac:dyDescent="0.2">
      <c r="F15618"/>
      <c r="M15618" s="2"/>
      <c r="N15618"/>
      <c r="O15618"/>
      <c r="U15618"/>
      <c r="V15618"/>
    </row>
    <row r="15619" spans="6:22" x14ac:dyDescent="0.2">
      <c r="F15619"/>
      <c r="M15619" s="2"/>
      <c r="N15619"/>
      <c r="O15619"/>
      <c r="U15619"/>
      <c r="V15619"/>
    </row>
    <row r="15620" spans="6:22" x14ac:dyDescent="0.2">
      <c r="F15620"/>
      <c r="M15620" s="2"/>
      <c r="N15620"/>
      <c r="O15620"/>
      <c r="U15620"/>
      <c r="V15620"/>
    </row>
    <row r="15621" spans="6:22" x14ac:dyDescent="0.2">
      <c r="F15621"/>
      <c r="M15621" s="2"/>
      <c r="N15621"/>
      <c r="O15621"/>
      <c r="U15621"/>
      <c r="V15621"/>
    </row>
    <row r="15622" spans="6:22" x14ac:dyDescent="0.2">
      <c r="F15622"/>
      <c r="M15622" s="2"/>
      <c r="N15622"/>
      <c r="O15622"/>
      <c r="U15622"/>
      <c r="V15622"/>
    </row>
    <row r="15623" spans="6:22" x14ac:dyDescent="0.2">
      <c r="F15623"/>
      <c r="M15623" s="2"/>
      <c r="N15623"/>
      <c r="O15623"/>
      <c r="U15623"/>
      <c r="V15623"/>
    </row>
    <row r="15624" spans="6:22" x14ac:dyDescent="0.2">
      <c r="F15624"/>
      <c r="M15624" s="2"/>
      <c r="N15624"/>
      <c r="O15624"/>
      <c r="U15624"/>
      <c r="V15624"/>
    </row>
    <row r="15625" spans="6:22" x14ac:dyDescent="0.2">
      <c r="M15625" s="2"/>
    </row>
    <row r="15626" spans="6:22" x14ac:dyDescent="0.2">
      <c r="F15626"/>
      <c r="M15626" s="2"/>
      <c r="N15626"/>
      <c r="O15626"/>
      <c r="U15626"/>
      <c r="V15626"/>
    </row>
    <row r="15627" spans="6:22" x14ac:dyDescent="0.2">
      <c r="F15627"/>
      <c r="M15627" s="2"/>
      <c r="N15627"/>
      <c r="O15627"/>
      <c r="U15627"/>
      <c r="V15627"/>
    </row>
    <row r="15628" spans="6:22" x14ac:dyDescent="0.2">
      <c r="F15628"/>
      <c r="M15628" s="2"/>
      <c r="N15628"/>
      <c r="O15628"/>
      <c r="U15628"/>
      <c r="V15628"/>
    </row>
    <row r="15629" spans="6:22" x14ac:dyDescent="0.2">
      <c r="F15629"/>
      <c r="M15629" s="2"/>
      <c r="N15629"/>
      <c r="O15629"/>
      <c r="U15629"/>
      <c r="V15629"/>
    </row>
    <row r="15630" spans="6:22" x14ac:dyDescent="0.2">
      <c r="F15630"/>
      <c r="M15630" s="2"/>
      <c r="N15630"/>
      <c r="O15630"/>
      <c r="U15630"/>
      <c r="V15630"/>
    </row>
    <row r="15631" spans="6:22" x14ac:dyDescent="0.2">
      <c r="F15631"/>
      <c r="M15631" s="2"/>
      <c r="N15631"/>
      <c r="O15631"/>
      <c r="U15631"/>
      <c r="V15631"/>
    </row>
    <row r="15632" spans="6:22" x14ac:dyDescent="0.2">
      <c r="F15632"/>
      <c r="M15632" s="2"/>
      <c r="N15632"/>
      <c r="O15632"/>
      <c r="U15632"/>
      <c r="V15632"/>
    </row>
    <row r="15633" spans="6:22" x14ac:dyDescent="0.2">
      <c r="F15633"/>
      <c r="M15633" s="2"/>
      <c r="N15633"/>
      <c r="O15633"/>
      <c r="U15633"/>
      <c r="V15633"/>
    </row>
    <row r="15634" spans="6:22" x14ac:dyDescent="0.2">
      <c r="F15634"/>
      <c r="M15634" s="2"/>
      <c r="N15634"/>
      <c r="O15634"/>
      <c r="U15634"/>
      <c r="V15634"/>
    </row>
    <row r="15635" spans="6:22" x14ac:dyDescent="0.2">
      <c r="F15635"/>
      <c r="M15635" s="2"/>
      <c r="N15635"/>
      <c r="O15635"/>
      <c r="U15635"/>
      <c r="V15635"/>
    </row>
    <row r="15636" spans="6:22" x14ac:dyDescent="0.2">
      <c r="F15636"/>
      <c r="M15636" s="2"/>
      <c r="N15636"/>
      <c r="O15636"/>
      <c r="U15636"/>
      <c r="V15636"/>
    </row>
    <row r="15637" spans="6:22" x14ac:dyDescent="0.2">
      <c r="F15637"/>
      <c r="M15637" s="2"/>
      <c r="N15637"/>
      <c r="O15637"/>
      <c r="U15637"/>
      <c r="V15637"/>
    </row>
    <row r="15638" spans="6:22" x14ac:dyDescent="0.2">
      <c r="F15638"/>
      <c r="M15638" s="2"/>
      <c r="N15638"/>
      <c r="O15638"/>
      <c r="U15638"/>
      <c r="V15638"/>
    </row>
    <row r="15639" spans="6:22" x14ac:dyDescent="0.2">
      <c r="F15639"/>
      <c r="M15639" s="2"/>
      <c r="N15639"/>
      <c r="O15639"/>
      <c r="U15639"/>
      <c r="V15639"/>
    </row>
    <row r="15640" spans="6:22" x14ac:dyDescent="0.2">
      <c r="F15640"/>
      <c r="M15640" s="2"/>
      <c r="N15640"/>
      <c r="O15640"/>
      <c r="U15640"/>
      <c r="V15640"/>
    </row>
    <row r="15641" spans="6:22" x14ac:dyDescent="0.2">
      <c r="F15641"/>
      <c r="M15641" s="2"/>
      <c r="N15641"/>
      <c r="O15641"/>
      <c r="U15641"/>
      <c r="V15641"/>
    </row>
    <row r="15642" spans="6:22" x14ac:dyDescent="0.2">
      <c r="F15642"/>
      <c r="M15642" s="2"/>
      <c r="N15642"/>
      <c r="O15642"/>
      <c r="U15642"/>
      <c r="V15642"/>
    </row>
    <row r="15643" spans="6:22" x14ac:dyDescent="0.2">
      <c r="F15643"/>
      <c r="M15643" s="2"/>
      <c r="N15643"/>
      <c r="O15643"/>
      <c r="U15643"/>
      <c r="V15643"/>
    </row>
    <row r="15644" spans="6:22" x14ac:dyDescent="0.2">
      <c r="F15644"/>
      <c r="M15644" s="2"/>
      <c r="N15644"/>
      <c r="O15644"/>
      <c r="U15644"/>
      <c r="V15644"/>
    </row>
    <row r="15645" spans="6:22" x14ac:dyDescent="0.2">
      <c r="F15645"/>
      <c r="M15645" s="2"/>
      <c r="N15645"/>
      <c r="O15645"/>
      <c r="U15645"/>
      <c r="V15645"/>
    </row>
    <row r="15646" spans="6:22" x14ac:dyDescent="0.2">
      <c r="F15646"/>
      <c r="M15646" s="2"/>
      <c r="N15646"/>
      <c r="O15646"/>
      <c r="U15646"/>
      <c r="V15646"/>
    </row>
    <row r="15647" spans="6:22" x14ac:dyDescent="0.2">
      <c r="F15647"/>
      <c r="M15647" s="2"/>
      <c r="N15647"/>
      <c r="O15647"/>
      <c r="U15647"/>
      <c r="V15647"/>
    </row>
    <row r="15648" spans="6:22" x14ac:dyDescent="0.2">
      <c r="F15648"/>
      <c r="M15648" s="2"/>
      <c r="N15648"/>
      <c r="O15648"/>
      <c r="U15648"/>
      <c r="V15648"/>
    </row>
    <row r="15649" spans="6:22" x14ac:dyDescent="0.2">
      <c r="F15649"/>
      <c r="M15649" s="2"/>
      <c r="N15649"/>
      <c r="O15649"/>
      <c r="U15649"/>
      <c r="V15649"/>
    </row>
    <row r="15650" spans="6:22" x14ac:dyDescent="0.2">
      <c r="F15650"/>
      <c r="M15650" s="2"/>
      <c r="N15650"/>
      <c r="O15650"/>
      <c r="U15650"/>
      <c r="V15650"/>
    </row>
    <row r="15651" spans="6:22" x14ac:dyDescent="0.2">
      <c r="F15651"/>
      <c r="M15651" s="2"/>
      <c r="N15651"/>
      <c r="O15651"/>
      <c r="U15651"/>
      <c r="V15651"/>
    </row>
    <row r="15652" spans="6:22" x14ac:dyDescent="0.2">
      <c r="F15652"/>
      <c r="M15652" s="2"/>
      <c r="N15652"/>
      <c r="O15652"/>
      <c r="U15652"/>
      <c r="V15652"/>
    </row>
    <row r="15653" spans="6:22" x14ac:dyDescent="0.2">
      <c r="F15653"/>
      <c r="M15653" s="2"/>
      <c r="N15653"/>
      <c r="O15653"/>
      <c r="U15653"/>
      <c r="V15653"/>
    </row>
    <row r="15654" spans="6:22" x14ac:dyDescent="0.2">
      <c r="F15654"/>
      <c r="M15654" s="2"/>
      <c r="N15654"/>
      <c r="O15654"/>
      <c r="U15654"/>
      <c r="V15654"/>
    </row>
    <row r="15655" spans="6:22" x14ac:dyDescent="0.2">
      <c r="F15655"/>
      <c r="M15655" s="2"/>
      <c r="N15655"/>
      <c r="O15655"/>
      <c r="U15655"/>
      <c r="V15655"/>
    </row>
    <row r="15656" spans="6:22" x14ac:dyDescent="0.2">
      <c r="F15656"/>
      <c r="M15656" s="2"/>
      <c r="N15656"/>
      <c r="O15656"/>
      <c r="U15656"/>
      <c r="V15656"/>
    </row>
    <row r="15657" spans="6:22" x14ac:dyDescent="0.2">
      <c r="F15657"/>
      <c r="M15657" s="2"/>
      <c r="N15657"/>
      <c r="O15657"/>
      <c r="U15657"/>
      <c r="V15657"/>
    </row>
    <row r="15658" spans="6:22" x14ac:dyDescent="0.2">
      <c r="F15658"/>
      <c r="M15658" s="2"/>
      <c r="N15658"/>
      <c r="O15658"/>
      <c r="U15658"/>
      <c r="V15658"/>
    </row>
    <row r="15659" spans="6:22" x14ac:dyDescent="0.2">
      <c r="F15659"/>
      <c r="M15659" s="2"/>
      <c r="N15659"/>
      <c r="O15659"/>
      <c r="U15659"/>
      <c r="V15659"/>
    </row>
    <row r="15660" spans="6:22" x14ac:dyDescent="0.2">
      <c r="F15660"/>
      <c r="M15660" s="2"/>
      <c r="N15660"/>
      <c r="O15660"/>
      <c r="U15660"/>
      <c r="V15660"/>
    </row>
    <row r="15661" spans="6:22" x14ac:dyDescent="0.2">
      <c r="F15661"/>
      <c r="M15661" s="2"/>
      <c r="N15661"/>
      <c r="O15661"/>
      <c r="U15661"/>
      <c r="V15661"/>
    </row>
    <row r="15662" spans="6:22" x14ac:dyDescent="0.2">
      <c r="F15662"/>
      <c r="M15662" s="2"/>
      <c r="N15662"/>
      <c r="O15662"/>
      <c r="U15662"/>
      <c r="V15662"/>
    </row>
    <row r="15663" spans="6:22" x14ac:dyDescent="0.2">
      <c r="F15663"/>
      <c r="M15663" s="2"/>
      <c r="N15663"/>
      <c r="O15663"/>
      <c r="U15663"/>
      <c r="V15663"/>
    </row>
    <row r="15664" spans="6:22" x14ac:dyDescent="0.2">
      <c r="F15664"/>
      <c r="M15664" s="2"/>
      <c r="N15664"/>
      <c r="O15664"/>
      <c r="U15664"/>
      <c r="V15664"/>
    </row>
    <row r="15665" spans="6:22" x14ac:dyDescent="0.2">
      <c r="M15665" s="2"/>
    </row>
    <row r="15666" spans="6:22" x14ac:dyDescent="0.2">
      <c r="F15666"/>
      <c r="M15666" s="2"/>
      <c r="N15666"/>
      <c r="O15666"/>
      <c r="U15666"/>
      <c r="V15666"/>
    </row>
    <row r="15667" spans="6:22" x14ac:dyDescent="0.2">
      <c r="F15667"/>
      <c r="M15667" s="2"/>
      <c r="N15667"/>
      <c r="O15667"/>
      <c r="U15667"/>
      <c r="V15667"/>
    </row>
    <row r="15668" spans="6:22" x14ac:dyDescent="0.2">
      <c r="F15668"/>
      <c r="M15668" s="2"/>
      <c r="N15668"/>
      <c r="O15668"/>
      <c r="U15668"/>
      <c r="V15668"/>
    </row>
    <row r="15669" spans="6:22" x14ac:dyDescent="0.2">
      <c r="F15669"/>
      <c r="M15669" s="2"/>
      <c r="N15669"/>
      <c r="O15669"/>
      <c r="U15669"/>
      <c r="V15669"/>
    </row>
    <row r="15670" spans="6:22" x14ac:dyDescent="0.2">
      <c r="F15670"/>
      <c r="M15670" s="2"/>
      <c r="N15670"/>
      <c r="O15670"/>
      <c r="U15670"/>
      <c r="V15670"/>
    </row>
    <row r="15671" spans="6:22" x14ac:dyDescent="0.2">
      <c r="F15671"/>
      <c r="M15671" s="2"/>
      <c r="N15671"/>
      <c r="O15671"/>
      <c r="U15671"/>
      <c r="V15671"/>
    </row>
    <row r="15672" spans="6:22" x14ac:dyDescent="0.2">
      <c r="F15672"/>
      <c r="M15672" s="2"/>
      <c r="N15672"/>
      <c r="O15672"/>
      <c r="U15672"/>
      <c r="V15672"/>
    </row>
    <row r="15673" spans="6:22" x14ac:dyDescent="0.2">
      <c r="F15673"/>
      <c r="M15673" s="2"/>
      <c r="N15673"/>
      <c r="O15673"/>
      <c r="U15673"/>
      <c r="V15673"/>
    </row>
    <row r="15674" spans="6:22" x14ac:dyDescent="0.2">
      <c r="F15674"/>
      <c r="M15674" s="2"/>
      <c r="N15674"/>
      <c r="O15674"/>
      <c r="U15674"/>
      <c r="V15674"/>
    </row>
    <row r="15675" spans="6:22" x14ac:dyDescent="0.2">
      <c r="F15675"/>
      <c r="M15675" s="2"/>
      <c r="N15675"/>
      <c r="O15675"/>
      <c r="U15675"/>
      <c r="V15675"/>
    </row>
    <row r="15676" spans="6:22" x14ac:dyDescent="0.2">
      <c r="F15676"/>
      <c r="M15676" s="2"/>
      <c r="N15676"/>
      <c r="O15676"/>
      <c r="U15676"/>
      <c r="V15676"/>
    </row>
    <row r="15677" spans="6:22" x14ac:dyDescent="0.2">
      <c r="F15677"/>
      <c r="M15677" s="2"/>
      <c r="N15677"/>
      <c r="O15677"/>
      <c r="U15677"/>
      <c r="V15677"/>
    </row>
    <row r="15678" spans="6:22" x14ac:dyDescent="0.2">
      <c r="F15678"/>
      <c r="M15678" s="2"/>
      <c r="N15678"/>
      <c r="O15678"/>
      <c r="U15678"/>
      <c r="V15678"/>
    </row>
    <row r="15679" spans="6:22" x14ac:dyDescent="0.2">
      <c r="F15679"/>
      <c r="M15679" s="2"/>
      <c r="N15679"/>
      <c r="O15679"/>
      <c r="U15679"/>
      <c r="V15679"/>
    </row>
    <row r="15680" spans="6:22" x14ac:dyDescent="0.2">
      <c r="F15680"/>
      <c r="M15680" s="2"/>
      <c r="N15680"/>
      <c r="O15680"/>
      <c r="U15680"/>
      <c r="V15680"/>
    </row>
    <row r="15681" spans="6:22" x14ac:dyDescent="0.2">
      <c r="F15681"/>
      <c r="M15681" s="2"/>
      <c r="N15681"/>
      <c r="O15681"/>
      <c r="U15681"/>
      <c r="V15681"/>
    </row>
    <row r="15682" spans="6:22" x14ac:dyDescent="0.2">
      <c r="F15682"/>
      <c r="M15682" s="2"/>
      <c r="N15682"/>
      <c r="O15682"/>
      <c r="U15682"/>
      <c r="V15682"/>
    </row>
    <row r="15683" spans="6:22" x14ac:dyDescent="0.2">
      <c r="F15683"/>
      <c r="M15683" s="2"/>
      <c r="N15683"/>
      <c r="O15683"/>
      <c r="U15683"/>
      <c r="V15683"/>
    </row>
    <row r="15684" spans="6:22" x14ac:dyDescent="0.2">
      <c r="F15684"/>
      <c r="M15684" s="2"/>
      <c r="N15684"/>
      <c r="O15684"/>
      <c r="U15684"/>
      <c r="V15684"/>
    </row>
    <row r="15685" spans="6:22" x14ac:dyDescent="0.2">
      <c r="F15685"/>
      <c r="M15685" s="2"/>
      <c r="N15685"/>
      <c r="O15685"/>
      <c r="U15685"/>
      <c r="V15685"/>
    </row>
    <row r="15686" spans="6:22" x14ac:dyDescent="0.2">
      <c r="F15686"/>
      <c r="M15686" s="2"/>
      <c r="N15686"/>
      <c r="O15686"/>
      <c r="U15686"/>
      <c r="V15686"/>
    </row>
    <row r="15687" spans="6:22" x14ac:dyDescent="0.2">
      <c r="F15687"/>
      <c r="M15687" s="2"/>
      <c r="N15687"/>
      <c r="O15687"/>
      <c r="U15687"/>
      <c r="V15687"/>
    </row>
    <row r="15688" spans="6:22" x14ac:dyDescent="0.2">
      <c r="F15688"/>
      <c r="M15688" s="2"/>
      <c r="N15688"/>
      <c r="O15688"/>
      <c r="U15688"/>
      <c r="V15688"/>
    </row>
    <row r="15689" spans="6:22" x14ac:dyDescent="0.2">
      <c r="F15689"/>
      <c r="M15689" s="2"/>
      <c r="N15689"/>
      <c r="O15689"/>
      <c r="U15689"/>
      <c r="V15689"/>
    </row>
    <row r="15690" spans="6:22" x14ac:dyDescent="0.2">
      <c r="F15690"/>
      <c r="M15690" s="2"/>
      <c r="N15690"/>
      <c r="O15690"/>
      <c r="U15690"/>
      <c r="V15690"/>
    </row>
    <row r="15691" spans="6:22" x14ac:dyDescent="0.2">
      <c r="F15691"/>
      <c r="M15691" s="2"/>
      <c r="N15691"/>
      <c r="O15691"/>
      <c r="U15691"/>
      <c r="V15691"/>
    </row>
    <row r="15692" spans="6:22" x14ac:dyDescent="0.2">
      <c r="F15692"/>
      <c r="M15692" s="2"/>
      <c r="N15692"/>
      <c r="O15692"/>
      <c r="U15692"/>
      <c r="V15692"/>
    </row>
    <row r="15693" spans="6:22" x14ac:dyDescent="0.2">
      <c r="F15693"/>
      <c r="M15693" s="2"/>
      <c r="N15693"/>
      <c r="O15693"/>
      <c r="U15693"/>
      <c r="V15693"/>
    </row>
    <row r="15694" spans="6:22" x14ac:dyDescent="0.2">
      <c r="F15694"/>
      <c r="M15694" s="2"/>
      <c r="N15694"/>
      <c r="O15694"/>
      <c r="U15694"/>
      <c r="V15694"/>
    </row>
    <row r="15695" spans="6:22" x14ac:dyDescent="0.2">
      <c r="F15695"/>
      <c r="M15695" s="2"/>
      <c r="N15695"/>
      <c r="O15695"/>
      <c r="U15695"/>
      <c r="V15695"/>
    </row>
    <row r="15696" spans="6:22" x14ac:dyDescent="0.2">
      <c r="F15696"/>
      <c r="M15696" s="2"/>
      <c r="N15696"/>
      <c r="O15696"/>
      <c r="U15696"/>
      <c r="V15696"/>
    </row>
    <row r="15697" spans="6:22" x14ac:dyDescent="0.2">
      <c r="F15697"/>
      <c r="M15697" s="2"/>
      <c r="N15697"/>
      <c r="O15697"/>
      <c r="U15697"/>
      <c r="V15697"/>
    </row>
    <row r="15698" spans="6:22" x14ac:dyDescent="0.2">
      <c r="F15698"/>
      <c r="M15698" s="2"/>
      <c r="N15698"/>
      <c r="O15698"/>
      <c r="U15698"/>
      <c r="V15698"/>
    </row>
    <row r="15699" spans="6:22" x14ac:dyDescent="0.2">
      <c r="F15699"/>
      <c r="M15699" s="2"/>
      <c r="N15699"/>
      <c r="O15699"/>
      <c r="U15699"/>
      <c r="V15699"/>
    </row>
    <row r="15700" spans="6:22" x14ac:dyDescent="0.2">
      <c r="F15700"/>
      <c r="M15700" s="2"/>
      <c r="N15700"/>
      <c r="O15700"/>
      <c r="U15700"/>
      <c r="V15700"/>
    </row>
    <row r="15701" spans="6:22" x14ac:dyDescent="0.2">
      <c r="F15701"/>
      <c r="M15701" s="2"/>
      <c r="N15701"/>
      <c r="O15701"/>
      <c r="U15701"/>
      <c r="V15701"/>
    </row>
    <row r="15702" spans="6:22" x14ac:dyDescent="0.2">
      <c r="M15702" s="2"/>
    </row>
    <row r="15703" spans="6:22" x14ac:dyDescent="0.2">
      <c r="F15703"/>
      <c r="M15703" s="2"/>
      <c r="N15703"/>
      <c r="O15703"/>
      <c r="U15703"/>
      <c r="V15703"/>
    </row>
    <row r="15704" spans="6:22" x14ac:dyDescent="0.2">
      <c r="F15704"/>
      <c r="M15704" s="2"/>
      <c r="N15704"/>
      <c r="O15704"/>
      <c r="U15704"/>
      <c r="V15704"/>
    </row>
    <row r="15705" spans="6:22" x14ac:dyDescent="0.2">
      <c r="F15705"/>
      <c r="M15705" s="2"/>
      <c r="N15705"/>
      <c r="O15705"/>
      <c r="U15705"/>
      <c r="V15705"/>
    </row>
    <row r="15706" spans="6:22" x14ac:dyDescent="0.2">
      <c r="F15706"/>
      <c r="M15706" s="2"/>
      <c r="N15706"/>
      <c r="O15706"/>
      <c r="U15706"/>
      <c r="V15706"/>
    </row>
    <row r="15707" spans="6:22" x14ac:dyDescent="0.2">
      <c r="F15707"/>
      <c r="M15707" s="2"/>
      <c r="N15707"/>
      <c r="O15707"/>
      <c r="U15707"/>
      <c r="V15707"/>
    </row>
    <row r="15708" spans="6:22" x14ac:dyDescent="0.2">
      <c r="F15708"/>
      <c r="M15708" s="2"/>
      <c r="N15708"/>
      <c r="O15708"/>
      <c r="U15708"/>
      <c r="V15708"/>
    </row>
    <row r="15709" spans="6:22" x14ac:dyDescent="0.2">
      <c r="F15709"/>
      <c r="M15709" s="2"/>
      <c r="N15709"/>
      <c r="O15709"/>
      <c r="U15709"/>
      <c r="V15709"/>
    </row>
    <row r="15710" spans="6:22" x14ac:dyDescent="0.2">
      <c r="F15710"/>
      <c r="M15710" s="2"/>
      <c r="N15710"/>
      <c r="O15710"/>
      <c r="U15710"/>
      <c r="V15710"/>
    </row>
    <row r="15711" spans="6:22" x14ac:dyDescent="0.2">
      <c r="F15711"/>
      <c r="M15711" s="2"/>
      <c r="N15711"/>
      <c r="O15711"/>
      <c r="U15711"/>
      <c r="V15711"/>
    </row>
    <row r="15712" spans="6:22" x14ac:dyDescent="0.2">
      <c r="F15712"/>
      <c r="M15712" s="2"/>
      <c r="N15712"/>
      <c r="O15712"/>
      <c r="U15712"/>
      <c r="V15712"/>
    </row>
    <row r="15713" spans="6:22" x14ac:dyDescent="0.2">
      <c r="F15713"/>
      <c r="M15713" s="2"/>
      <c r="N15713"/>
      <c r="O15713"/>
      <c r="U15713"/>
      <c r="V15713"/>
    </row>
    <row r="15714" spans="6:22" x14ac:dyDescent="0.2">
      <c r="F15714"/>
      <c r="M15714" s="2"/>
      <c r="N15714"/>
      <c r="O15714"/>
      <c r="U15714"/>
      <c r="V15714"/>
    </row>
    <row r="15715" spans="6:22" x14ac:dyDescent="0.2">
      <c r="F15715"/>
      <c r="M15715" s="2"/>
      <c r="N15715"/>
      <c r="O15715"/>
      <c r="U15715"/>
      <c r="V15715"/>
    </row>
    <row r="15716" spans="6:22" x14ac:dyDescent="0.2">
      <c r="F15716"/>
      <c r="M15716" s="2"/>
      <c r="N15716"/>
      <c r="O15716"/>
      <c r="U15716"/>
      <c r="V15716"/>
    </row>
    <row r="15717" spans="6:22" x14ac:dyDescent="0.2">
      <c r="F15717"/>
      <c r="M15717" s="2"/>
      <c r="N15717"/>
      <c r="O15717"/>
      <c r="U15717"/>
      <c r="V15717"/>
    </row>
    <row r="15718" spans="6:22" x14ac:dyDescent="0.2">
      <c r="F15718"/>
      <c r="M15718" s="2"/>
      <c r="N15718"/>
      <c r="O15718"/>
      <c r="U15718"/>
      <c r="V15718"/>
    </row>
    <row r="15719" spans="6:22" x14ac:dyDescent="0.2">
      <c r="F15719"/>
      <c r="M15719" s="2"/>
      <c r="N15719"/>
      <c r="O15719"/>
      <c r="U15719"/>
      <c r="V15719"/>
    </row>
    <row r="15720" spans="6:22" x14ac:dyDescent="0.2">
      <c r="F15720"/>
      <c r="M15720" s="2"/>
      <c r="N15720"/>
      <c r="O15720"/>
      <c r="U15720"/>
      <c r="V15720"/>
    </row>
    <row r="15721" spans="6:22" x14ac:dyDescent="0.2">
      <c r="F15721"/>
      <c r="M15721" s="2"/>
      <c r="N15721"/>
      <c r="O15721"/>
      <c r="U15721"/>
      <c r="V15721"/>
    </row>
    <row r="15722" spans="6:22" x14ac:dyDescent="0.2">
      <c r="F15722"/>
      <c r="M15722" s="2"/>
      <c r="N15722"/>
      <c r="O15722"/>
      <c r="U15722"/>
      <c r="V15722"/>
    </row>
    <row r="15723" spans="6:22" x14ac:dyDescent="0.2">
      <c r="F15723"/>
      <c r="M15723" s="2"/>
      <c r="N15723"/>
      <c r="O15723"/>
      <c r="U15723"/>
      <c r="V15723"/>
    </row>
    <row r="15724" spans="6:22" x14ac:dyDescent="0.2">
      <c r="F15724"/>
      <c r="M15724" s="2"/>
      <c r="N15724"/>
      <c r="O15724"/>
      <c r="U15724"/>
      <c r="V15724"/>
    </row>
    <row r="15725" spans="6:22" x14ac:dyDescent="0.2">
      <c r="F15725"/>
      <c r="M15725" s="2"/>
      <c r="N15725"/>
      <c r="O15725"/>
      <c r="U15725"/>
      <c r="V15725"/>
    </row>
    <row r="15726" spans="6:22" x14ac:dyDescent="0.2">
      <c r="F15726"/>
      <c r="M15726" s="2"/>
      <c r="N15726"/>
      <c r="O15726"/>
      <c r="U15726"/>
      <c r="V15726"/>
    </row>
    <row r="15727" spans="6:22" x14ac:dyDescent="0.2">
      <c r="F15727"/>
      <c r="M15727" s="2"/>
      <c r="N15727"/>
      <c r="O15727"/>
      <c r="U15727"/>
      <c r="V15727"/>
    </row>
    <row r="15728" spans="6:22" x14ac:dyDescent="0.2">
      <c r="F15728"/>
      <c r="M15728" s="2"/>
      <c r="N15728"/>
      <c r="O15728"/>
      <c r="U15728"/>
      <c r="V15728"/>
    </row>
    <row r="15729" spans="6:22" x14ac:dyDescent="0.2">
      <c r="F15729"/>
      <c r="M15729" s="2"/>
      <c r="N15729"/>
      <c r="O15729"/>
      <c r="U15729"/>
      <c r="V15729"/>
    </row>
    <row r="15730" spans="6:22" x14ac:dyDescent="0.2">
      <c r="F15730"/>
      <c r="M15730" s="2"/>
      <c r="N15730"/>
      <c r="O15730"/>
      <c r="U15730"/>
      <c r="V15730"/>
    </row>
    <row r="15731" spans="6:22" x14ac:dyDescent="0.2">
      <c r="F15731"/>
      <c r="M15731" s="2"/>
      <c r="N15731"/>
      <c r="O15731"/>
      <c r="U15731"/>
      <c r="V15731"/>
    </row>
    <row r="15732" spans="6:22" x14ac:dyDescent="0.2">
      <c r="F15732"/>
      <c r="M15732" s="2"/>
      <c r="N15732"/>
      <c r="O15732"/>
      <c r="U15732"/>
      <c r="V15732"/>
    </row>
    <row r="15733" spans="6:22" x14ac:dyDescent="0.2">
      <c r="F15733"/>
      <c r="M15733" s="2"/>
      <c r="N15733"/>
      <c r="O15733"/>
      <c r="U15733"/>
      <c r="V15733"/>
    </row>
    <row r="15734" spans="6:22" x14ac:dyDescent="0.2">
      <c r="F15734"/>
      <c r="M15734" s="2"/>
      <c r="N15734"/>
      <c r="O15734"/>
      <c r="U15734"/>
      <c r="V15734"/>
    </row>
    <row r="15735" spans="6:22" x14ac:dyDescent="0.2">
      <c r="F15735"/>
      <c r="M15735" s="2"/>
      <c r="N15735"/>
      <c r="O15735"/>
      <c r="U15735"/>
      <c r="V15735"/>
    </row>
    <row r="15736" spans="6:22" x14ac:dyDescent="0.2">
      <c r="F15736"/>
      <c r="M15736" s="2"/>
      <c r="N15736"/>
      <c r="O15736"/>
      <c r="U15736"/>
      <c r="V15736"/>
    </row>
    <row r="15737" spans="6:22" x14ac:dyDescent="0.2">
      <c r="F15737"/>
      <c r="M15737" s="2"/>
      <c r="N15737"/>
      <c r="O15737"/>
      <c r="U15737"/>
      <c r="V15737"/>
    </row>
    <row r="15738" spans="6:22" x14ac:dyDescent="0.2">
      <c r="F15738"/>
      <c r="M15738" s="2"/>
      <c r="N15738"/>
      <c r="O15738"/>
      <c r="U15738"/>
      <c r="V15738"/>
    </row>
    <row r="15739" spans="6:22" x14ac:dyDescent="0.2">
      <c r="F15739"/>
      <c r="M15739" s="2"/>
      <c r="N15739"/>
      <c r="O15739"/>
      <c r="U15739"/>
      <c r="V15739"/>
    </row>
    <row r="15740" spans="6:22" x14ac:dyDescent="0.2">
      <c r="F15740"/>
      <c r="M15740" s="2"/>
      <c r="N15740"/>
      <c r="O15740"/>
      <c r="U15740"/>
      <c r="V15740"/>
    </row>
    <row r="15741" spans="6:22" x14ac:dyDescent="0.2">
      <c r="F15741"/>
      <c r="M15741" s="2"/>
      <c r="N15741"/>
      <c r="O15741"/>
      <c r="U15741"/>
      <c r="V15741"/>
    </row>
    <row r="15742" spans="6:22" x14ac:dyDescent="0.2">
      <c r="F15742"/>
      <c r="M15742" s="2"/>
      <c r="N15742"/>
      <c r="O15742"/>
      <c r="U15742"/>
      <c r="V15742"/>
    </row>
    <row r="15743" spans="6:22" x14ac:dyDescent="0.2">
      <c r="F15743"/>
      <c r="M15743" s="2"/>
      <c r="N15743"/>
      <c r="O15743"/>
      <c r="U15743"/>
      <c r="V15743"/>
    </row>
    <row r="15744" spans="6:22" x14ac:dyDescent="0.2">
      <c r="F15744"/>
      <c r="M15744" s="2"/>
      <c r="N15744"/>
      <c r="O15744"/>
      <c r="U15744"/>
      <c r="V15744"/>
    </row>
    <row r="15745" spans="6:22" x14ac:dyDescent="0.2">
      <c r="F15745"/>
      <c r="M15745" s="2"/>
      <c r="N15745"/>
      <c r="O15745"/>
      <c r="U15745"/>
      <c r="V15745"/>
    </row>
    <row r="15746" spans="6:22" x14ac:dyDescent="0.2">
      <c r="F15746"/>
      <c r="M15746" s="2"/>
      <c r="N15746"/>
      <c r="O15746"/>
      <c r="U15746"/>
      <c r="V15746"/>
    </row>
    <row r="15747" spans="6:22" x14ac:dyDescent="0.2">
      <c r="F15747"/>
      <c r="M15747" s="2"/>
      <c r="N15747"/>
      <c r="O15747"/>
      <c r="U15747"/>
      <c r="V15747"/>
    </row>
    <row r="15748" spans="6:22" x14ac:dyDescent="0.2">
      <c r="F15748"/>
      <c r="M15748" s="2"/>
      <c r="N15748"/>
      <c r="O15748"/>
      <c r="U15748"/>
      <c r="V15748"/>
    </row>
    <row r="15749" spans="6:22" x14ac:dyDescent="0.2">
      <c r="F15749"/>
      <c r="M15749" s="2"/>
      <c r="N15749"/>
      <c r="O15749"/>
      <c r="U15749"/>
      <c r="V15749"/>
    </row>
    <row r="15750" spans="6:22" x14ac:dyDescent="0.2">
      <c r="F15750"/>
      <c r="M15750" s="2"/>
      <c r="N15750"/>
      <c r="O15750"/>
      <c r="U15750"/>
      <c r="V15750"/>
    </row>
    <row r="15751" spans="6:22" x14ac:dyDescent="0.2">
      <c r="F15751"/>
      <c r="M15751" s="2"/>
      <c r="N15751"/>
      <c r="O15751"/>
      <c r="U15751"/>
      <c r="V15751"/>
    </row>
    <row r="15752" spans="6:22" x14ac:dyDescent="0.2">
      <c r="F15752"/>
      <c r="M15752" s="2"/>
      <c r="N15752"/>
      <c r="O15752"/>
      <c r="U15752"/>
      <c r="V15752"/>
    </row>
    <row r="15753" spans="6:22" x14ac:dyDescent="0.2">
      <c r="F15753"/>
      <c r="M15753" s="2"/>
      <c r="N15753"/>
      <c r="O15753"/>
      <c r="U15753"/>
      <c r="V15753"/>
    </row>
    <row r="15754" spans="6:22" x14ac:dyDescent="0.2">
      <c r="F15754"/>
      <c r="M15754" s="2"/>
      <c r="N15754"/>
      <c r="O15754"/>
      <c r="U15754"/>
      <c r="V15754"/>
    </row>
    <row r="15755" spans="6:22" x14ac:dyDescent="0.2">
      <c r="F15755"/>
      <c r="M15755" s="2"/>
      <c r="N15755"/>
      <c r="O15755"/>
      <c r="U15755"/>
      <c r="V15755"/>
    </row>
    <row r="15756" spans="6:22" x14ac:dyDescent="0.2">
      <c r="F15756"/>
      <c r="M15756" s="2"/>
      <c r="N15756"/>
      <c r="O15756"/>
      <c r="U15756"/>
      <c r="V15756"/>
    </row>
    <row r="15757" spans="6:22" x14ac:dyDescent="0.2">
      <c r="F15757"/>
      <c r="M15757" s="2"/>
      <c r="N15757"/>
      <c r="O15757"/>
      <c r="U15757"/>
      <c r="V15757"/>
    </row>
    <row r="15758" spans="6:22" x14ac:dyDescent="0.2">
      <c r="F15758"/>
      <c r="M15758" s="2"/>
      <c r="N15758"/>
      <c r="O15758"/>
      <c r="U15758"/>
      <c r="V15758"/>
    </row>
    <row r="15759" spans="6:22" x14ac:dyDescent="0.2">
      <c r="F15759"/>
      <c r="M15759" s="2"/>
      <c r="N15759"/>
      <c r="O15759"/>
      <c r="U15759"/>
      <c r="V15759"/>
    </row>
    <row r="15760" spans="6:22" x14ac:dyDescent="0.2">
      <c r="F15760"/>
      <c r="M15760" s="2"/>
      <c r="N15760"/>
      <c r="O15760"/>
      <c r="U15760"/>
      <c r="V15760"/>
    </row>
    <row r="15761" spans="6:22" x14ac:dyDescent="0.2">
      <c r="F15761"/>
      <c r="M15761" s="2"/>
      <c r="N15761"/>
      <c r="O15761"/>
      <c r="U15761"/>
      <c r="V15761"/>
    </row>
    <row r="15762" spans="6:22" x14ac:dyDescent="0.2">
      <c r="F15762"/>
      <c r="M15762" s="2"/>
      <c r="N15762"/>
      <c r="O15762"/>
      <c r="U15762"/>
      <c r="V15762"/>
    </row>
    <row r="15763" spans="6:22" x14ac:dyDescent="0.2">
      <c r="F15763"/>
      <c r="M15763" s="2"/>
      <c r="N15763"/>
      <c r="O15763"/>
      <c r="U15763"/>
      <c r="V15763"/>
    </row>
    <row r="15764" spans="6:22" x14ac:dyDescent="0.2">
      <c r="F15764"/>
      <c r="M15764" s="2"/>
      <c r="N15764"/>
      <c r="O15764"/>
      <c r="U15764"/>
      <c r="V15764"/>
    </row>
    <row r="15765" spans="6:22" x14ac:dyDescent="0.2">
      <c r="F15765"/>
      <c r="M15765" s="2"/>
      <c r="N15765"/>
      <c r="O15765"/>
      <c r="U15765"/>
      <c r="V15765"/>
    </row>
    <row r="15766" spans="6:22" x14ac:dyDescent="0.2">
      <c r="F15766"/>
      <c r="M15766" s="2"/>
      <c r="N15766"/>
      <c r="O15766"/>
      <c r="U15766"/>
      <c r="V15766"/>
    </row>
    <row r="15767" spans="6:22" x14ac:dyDescent="0.2">
      <c r="F15767"/>
      <c r="M15767" s="2"/>
      <c r="N15767"/>
      <c r="O15767"/>
      <c r="U15767"/>
      <c r="V15767"/>
    </row>
    <row r="15768" spans="6:22" x14ac:dyDescent="0.2">
      <c r="F15768"/>
      <c r="M15768" s="2"/>
      <c r="N15768"/>
      <c r="O15768"/>
      <c r="U15768"/>
      <c r="V15768"/>
    </row>
    <row r="15769" spans="6:22" x14ac:dyDescent="0.2">
      <c r="F15769"/>
      <c r="M15769" s="2"/>
      <c r="N15769"/>
      <c r="O15769"/>
      <c r="U15769"/>
      <c r="V15769"/>
    </row>
    <row r="15770" spans="6:22" x14ac:dyDescent="0.2">
      <c r="F15770"/>
      <c r="M15770" s="2"/>
      <c r="N15770"/>
      <c r="O15770"/>
      <c r="U15770"/>
      <c r="V15770"/>
    </row>
    <row r="15771" spans="6:22" x14ac:dyDescent="0.2">
      <c r="F15771"/>
      <c r="M15771" s="2"/>
      <c r="N15771"/>
      <c r="O15771"/>
      <c r="U15771"/>
      <c r="V15771"/>
    </row>
    <row r="15772" spans="6:22" x14ac:dyDescent="0.2">
      <c r="F15772"/>
      <c r="M15772" s="2"/>
      <c r="N15772"/>
      <c r="O15772"/>
      <c r="U15772"/>
      <c r="V15772"/>
    </row>
    <row r="15773" spans="6:22" x14ac:dyDescent="0.2">
      <c r="F15773"/>
      <c r="M15773" s="2"/>
      <c r="N15773"/>
      <c r="O15773"/>
      <c r="U15773"/>
      <c r="V15773"/>
    </row>
    <row r="15774" spans="6:22" x14ac:dyDescent="0.2">
      <c r="F15774"/>
      <c r="M15774" s="2"/>
      <c r="N15774"/>
      <c r="O15774"/>
      <c r="U15774"/>
      <c r="V15774"/>
    </row>
    <row r="15775" spans="6:22" x14ac:dyDescent="0.2">
      <c r="F15775"/>
      <c r="M15775" s="2"/>
      <c r="N15775"/>
      <c r="O15775"/>
      <c r="U15775"/>
      <c r="V15775"/>
    </row>
    <row r="15776" spans="6:22" x14ac:dyDescent="0.2">
      <c r="F15776"/>
      <c r="M15776" s="2"/>
      <c r="N15776"/>
      <c r="O15776"/>
      <c r="U15776"/>
      <c r="V15776"/>
    </row>
    <row r="15777" spans="6:22" x14ac:dyDescent="0.2">
      <c r="F15777"/>
      <c r="M15777" s="2"/>
      <c r="N15777"/>
      <c r="O15777"/>
      <c r="U15777"/>
      <c r="V15777"/>
    </row>
    <row r="15778" spans="6:22" x14ac:dyDescent="0.2">
      <c r="F15778"/>
      <c r="M15778" s="2"/>
      <c r="N15778"/>
      <c r="O15778"/>
      <c r="U15778"/>
      <c r="V15778"/>
    </row>
    <row r="15779" spans="6:22" x14ac:dyDescent="0.2">
      <c r="F15779"/>
      <c r="M15779" s="2"/>
      <c r="N15779"/>
      <c r="O15779"/>
      <c r="U15779"/>
      <c r="V15779"/>
    </row>
    <row r="15780" spans="6:22" x14ac:dyDescent="0.2">
      <c r="F15780"/>
      <c r="M15780" s="2"/>
      <c r="N15780"/>
      <c r="O15780"/>
      <c r="U15780"/>
      <c r="V15780"/>
    </row>
    <row r="15781" spans="6:22" x14ac:dyDescent="0.2">
      <c r="F15781"/>
      <c r="M15781" s="2"/>
      <c r="N15781"/>
      <c r="O15781"/>
      <c r="U15781"/>
      <c r="V15781"/>
    </row>
    <row r="15782" spans="6:22" x14ac:dyDescent="0.2">
      <c r="F15782"/>
      <c r="M15782" s="2"/>
      <c r="N15782"/>
      <c r="O15782"/>
      <c r="U15782"/>
      <c r="V15782"/>
    </row>
    <row r="15783" spans="6:22" x14ac:dyDescent="0.2">
      <c r="F15783"/>
      <c r="M15783" s="2"/>
      <c r="N15783"/>
      <c r="O15783"/>
      <c r="U15783"/>
      <c r="V15783"/>
    </row>
    <row r="15784" spans="6:22" x14ac:dyDescent="0.2">
      <c r="F15784"/>
      <c r="M15784" s="2"/>
      <c r="N15784"/>
      <c r="O15784"/>
      <c r="U15784"/>
      <c r="V15784"/>
    </row>
    <row r="15785" spans="6:22" x14ac:dyDescent="0.2">
      <c r="F15785"/>
      <c r="M15785" s="2"/>
      <c r="N15785"/>
      <c r="O15785"/>
      <c r="U15785"/>
      <c r="V15785"/>
    </row>
    <row r="15786" spans="6:22" x14ac:dyDescent="0.2">
      <c r="F15786"/>
      <c r="M15786" s="2"/>
      <c r="N15786"/>
      <c r="O15786"/>
      <c r="U15786"/>
      <c r="V15786"/>
    </row>
    <row r="15787" spans="6:22" x14ac:dyDescent="0.2">
      <c r="F15787"/>
      <c r="M15787" s="2"/>
      <c r="N15787"/>
      <c r="O15787"/>
      <c r="U15787"/>
      <c r="V15787"/>
    </row>
    <row r="15788" spans="6:22" x14ac:dyDescent="0.2">
      <c r="F15788"/>
      <c r="M15788" s="2"/>
      <c r="N15788"/>
      <c r="O15788"/>
      <c r="U15788"/>
      <c r="V15788"/>
    </row>
    <row r="15789" spans="6:22" x14ac:dyDescent="0.2">
      <c r="F15789"/>
      <c r="M15789" s="2"/>
      <c r="N15789"/>
      <c r="O15789"/>
      <c r="U15789"/>
      <c r="V15789"/>
    </row>
    <row r="15790" spans="6:22" x14ac:dyDescent="0.2">
      <c r="F15790"/>
      <c r="M15790" s="2"/>
      <c r="N15790"/>
      <c r="O15790"/>
      <c r="U15790"/>
      <c r="V15790"/>
    </row>
    <row r="15791" spans="6:22" x14ac:dyDescent="0.2">
      <c r="F15791"/>
      <c r="M15791" s="2"/>
      <c r="N15791"/>
      <c r="O15791"/>
      <c r="U15791"/>
      <c r="V15791"/>
    </row>
    <row r="15792" spans="6:22" x14ac:dyDescent="0.2">
      <c r="F15792"/>
      <c r="M15792" s="2"/>
      <c r="N15792"/>
      <c r="O15792"/>
      <c r="U15792"/>
      <c r="V15792"/>
    </row>
    <row r="15793" spans="6:22" x14ac:dyDescent="0.2">
      <c r="F15793"/>
      <c r="M15793" s="2"/>
      <c r="N15793"/>
      <c r="O15793"/>
      <c r="U15793"/>
      <c r="V15793"/>
    </row>
    <row r="15794" spans="6:22" x14ac:dyDescent="0.2">
      <c r="F15794"/>
      <c r="M15794" s="2"/>
      <c r="N15794"/>
      <c r="O15794"/>
      <c r="U15794"/>
      <c r="V15794"/>
    </row>
    <row r="15795" spans="6:22" x14ac:dyDescent="0.2">
      <c r="F15795"/>
      <c r="M15795" s="2"/>
      <c r="N15795"/>
      <c r="O15795"/>
      <c r="U15795"/>
      <c r="V15795"/>
    </row>
    <row r="15796" spans="6:22" x14ac:dyDescent="0.2">
      <c r="F15796"/>
      <c r="M15796" s="2"/>
      <c r="N15796"/>
      <c r="O15796"/>
      <c r="U15796"/>
      <c r="V15796"/>
    </row>
    <row r="15797" spans="6:22" x14ac:dyDescent="0.2">
      <c r="F15797"/>
      <c r="M15797" s="2"/>
      <c r="N15797"/>
      <c r="O15797"/>
      <c r="U15797"/>
      <c r="V15797"/>
    </row>
    <row r="15798" spans="6:22" x14ac:dyDescent="0.2">
      <c r="F15798"/>
      <c r="M15798" s="2"/>
      <c r="N15798"/>
      <c r="O15798"/>
      <c r="U15798"/>
      <c r="V15798"/>
    </row>
    <row r="15799" spans="6:22" x14ac:dyDescent="0.2">
      <c r="F15799"/>
      <c r="M15799" s="2"/>
      <c r="N15799"/>
      <c r="O15799"/>
      <c r="U15799"/>
      <c r="V15799"/>
    </row>
    <row r="15800" spans="6:22" x14ac:dyDescent="0.2">
      <c r="F15800"/>
      <c r="M15800" s="2"/>
      <c r="N15800"/>
      <c r="O15800"/>
      <c r="U15800"/>
      <c r="V15800"/>
    </row>
    <row r="15801" spans="6:22" x14ac:dyDescent="0.2">
      <c r="F15801"/>
      <c r="M15801" s="2"/>
      <c r="N15801"/>
      <c r="O15801"/>
      <c r="U15801"/>
      <c r="V15801"/>
    </row>
    <row r="15802" spans="6:22" x14ac:dyDescent="0.2">
      <c r="F15802"/>
      <c r="M15802" s="2"/>
      <c r="N15802"/>
      <c r="O15802"/>
      <c r="U15802"/>
      <c r="V15802"/>
    </row>
    <row r="15803" spans="6:22" x14ac:dyDescent="0.2">
      <c r="F15803"/>
      <c r="M15803" s="2"/>
      <c r="N15803"/>
      <c r="O15803"/>
      <c r="U15803"/>
      <c r="V15803"/>
    </row>
    <row r="15804" spans="6:22" x14ac:dyDescent="0.2">
      <c r="F15804"/>
      <c r="M15804" s="2"/>
      <c r="N15804"/>
      <c r="O15804"/>
      <c r="U15804"/>
      <c r="V15804"/>
    </row>
    <row r="15805" spans="6:22" x14ac:dyDescent="0.2">
      <c r="F15805"/>
      <c r="M15805" s="2"/>
      <c r="N15805"/>
      <c r="O15805"/>
      <c r="U15805"/>
      <c r="V15805"/>
    </row>
    <row r="15806" spans="6:22" x14ac:dyDescent="0.2">
      <c r="F15806"/>
      <c r="M15806" s="2"/>
      <c r="N15806"/>
      <c r="O15806"/>
      <c r="U15806"/>
      <c r="V15806"/>
    </row>
    <row r="15807" spans="6:22" x14ac:dyDescent="0.2">
      <c r="F15807"/>
      <c r="M15807" s="2"/>
      <c r="N15807"/>
      <c r="O15807"/>
      <c r="U15807"/>
      <c r="V15807"/>
    </row>
    <row r="15808" spans="6:22" x14ac:dyDescent="0.2">
      <c r="F15808"/>
      <c r="M15808" s="2"/>
      <c r="N15808"/>
      <c r="O15808"/>
      <c r="U15808"/>
      <c r="V15808"/>
    </row>
    <row r="15809" spans="6:22" x14ac:dyDescent="0.2">
      <c r="F15809"/>
      <c r="M15809" s="2"/>
      <c r="N15809"/>
      <c r="O15809"/>
      <c r="U15809"/>
      <c r="V15809"/>
    </row>
    <row r="15810" spans="6:22" x14ac:dyDescent="0.2">
      <c r="F15810"/>
      <c r="M15810" s="2"/>
      <c r="N15810"/>
      <c r="O15810"/>
      <c r="U15810"/>
      <c r="V15810"/>
    </row>
    <row r="15811" spans="6:22" x14ac:dyDescent="0.2">
      <c r="F15811"/>
      <c r="M15811" s="2"/>
      <c r="N15811"/>
      <c r="O15811"/>
      <c r="U15811"/>
      <c r="V15811"/>
    </row>
    <row r="15812" spans="6:22" x14ac:dyDescent="0.2">
      <c r="F15812"/>
      <c r="M15812" s="2"/>
      <c r="N15812"/>
      <c r="O15812"/>
      <c r="U15812"/>
      <c r="V15812"/>
    </row>
    <row r="15813" spans="6:22" x14ac:dyDescent="0.2">
      <c r="F15813"/>
      <c r="M15813" s="2"/>
      <c r="N15813"/>
      <c r="O15813"/>
      <c r="U15813"/>
      <c r="V15813"/>
    </row>
    <row r="15814" spans="6:22" x14ac:dyDescent="0.2">
      <c r="F15814"/>
      <c r="M15814" s="2"/>
      <c r="N15814"/>
      <c r="O15814"/>
      <c r="U15814"/>
      <c r="V15814"/>
    </row>
    <row r="15815" spans="6:22" x14ac:dyDescent="0.2">
      <c r="F15815"/>
      <c r="M15815" s="2"/>
      <c r="N15815"/>
      <c r="O15815"/>
      <c r="U15815"/>
      <c r="V15815"/>
    </row>
    <row r="15816" spans="6:22" x14ac:dyDescent="0.2">
      <c r="F15816"/>
      <c r="M15816" s="2"/>
      <c r="N15816"/>
      <c r="O15816"/>
      <c r="U15816"/>
      <c r="V15816"/>
    </row>
    <row r="15817" spans="6:22" x14ac:dyDescent="0.2">
      <c r="F15817"/>
      <c r="M15817" s="2"/>
      <c r="N15817"/>
      <c r="O15817"/>
      <c r="U15817"/>
      <c r="V15817"/>
    </row>
    <row r="15818" spans="6:22" x14ac:dyDescent="0.2">
      <c r="M15818" s="2"/>
    </row>
    <row r="15819" spans="6:22" x14ac:dyDescent="0.2">
      <c r="M15819" s="2"/>
    </row>
    <row r="15820" spans="6:22" x14ac:dyDescent="0.2">
      <c r="M15820" s="2"/>
    </row>
    <row r="15821" spans="6:22" x14ac:dyDescent="0.2">
      <c r="M15821" s="2"/>
    </row>
    <row r="15822" spans="6:22" x14ac:dyDescent="0.2">
      <c r="F15822"/>
      <c r="M15822" s="2"/>
      <c r="N15822"/>
      <c r="O15822"/>
      <c r="U15822"/>
      <c r="V15822"/>
    </row>
    <row r="15823" spans="6:22" x14ac:dyDescent="0.2">
      <c r="F15823"/>
      <c r="M15823" s="2"/>
      <c r="N15823"/>
      <c r="O15823"/>
      <c r="U15823"/>
      <c r="V15823"/>
    </row>
    <row r="15824" spans="6:22" x14ac:dyDescent="0.2">
      <c r="F15824"/>
      <c r="M15824" s="2"/>
      <c r="N15824"/>
      <c r="O15824"/>
      <c r="U15824"/>
      <c r="V15824"/>
    </row>
    <row r="15825" spans="6:22" x14ac:dyDescent="0.2">
      <c r="F15825"/>
      <c r="M15825" s="2"/>
      <c r="N15825"/>
      <c r="O15825"/>
      <c r="U15825"/>
      <c r="V15825"/>
    </row>
    <row r="15826" spans="6:22" x14ac:dyDescent="0.2">
      <c r="M15826" s="2"/>
    </row>
    <row r="15827" spans="6:22" x14ac:dyDescent="0.2">
      <c r="M15827" s="2"/>
    </row>
    <row r="15828" spans="6:22" x14ac:dyDescent="0.2">
      <c r="M15828" s="2"/>
    </row>
    <row r="15829" spans="6:22" x14ac:dyDescent="0.2">
      <c r="M15829" s="2"/>
    </row>
    <row r="15830" spans="6:22" x14ac:dyDescent="0.2">
      <c r="F15830"/>
      <c r="M15830" s="2"/>
      <c r="N15830"/>
      <c r="O15830"/>
      <c r="U15830"/>
      <c r="V15830"/>
    </row>
    <row r="15831" spans="6:22" x14ac:dyDescent="0.2">
      <c r="F15831"/>
      <c r="M15831" s="2"/>
      <c r="N15831"/>
      <c r="O15831"/>
      <c r="U15831"/>
      <c r="V15831"/>
    </row>
    <row r="15832" spans="6:22" x14ac:dyDescent="0.2">
      <c r="F15832"/>
      <c r="M15832" s="2"/>
      <c r="N15832"/>
      <c r="O15832"/>
      <c r="U15832"/>
      <c r="V15832"/>
    </row>
    <row r="15833" spans="6:22" x14ac:dyDescent="0.2">
      <c r="F15833"/>
      <c r="M15833" s="2"/>
      <c r="N15833"/>
      <c r="O15833"/>
      <c r="U15833"/>
      <c r="V15833"/>
    </row>
    <row r="15834" spans="6:22" x14ac:dyDescent="0.2">
      <c r="M15834" s="2"/>
    </row>
    <row r="15835" spans="6:22" x14ac:dyDescent="0.2">
      <c r="M15835" s="2"/>
    </row>
    <row r="15836" spans="6:22" x14ac:dyDescent="0.2">
      <c r="M15836" s="2"/>
    </row>
    <row r="15837" spans="6:22" x14ac:dyDescent="0.2">
      <c r="M15837" s="2"/>
    </row>
    <row r="15838" spans="6:22" x14ac:dyDescent="0.2">
      <c r="M15838" s="2"/>
    </row>
    <row r="15839" spans="6:22" x14ac:dyDescent="0.2">
      <c r="M15839" s="2"/>
    </row>
    <row r="15840" spans="6:22" x14ac:dyDescent="0.2">
      <c r="M15840" s="2"/>
    </row>
    <row r="15841" spans="13:13" x14ac:dyDescent="0.2">
      <c r="M15841" s="2"/>
    </row>
    <row r="15842" spans="13:13" x14ac:dyDescent="0.2">
      <c r="M15842" s="2"/>
    </row>
    <row r="15843" spans="13:13" x14ac:dyDescent="0.2">
      <c r="M15843" s="2"/>
    </row>
    <row r="15844" spans="13:13" x14ac:dyDescent="0.2">
      <c r="M15844" s="2"/>
    </row>
    <row r="15845" spans="13:13" x14ac:dyDescent="0.2">
      <c r="M15845" s="2"/>
    </row>
    <row r="15846" spans="13:13" x14ac:dyDescent="0.2">
      <c r="M15846" s="2"/>
    </row>
    <row r="15847" spans="13:13" x14ac:dyDescent="0.2">
      <c r="M15847" s="2"/>
    </row>
    <row r="15848" spans="13:13" x14ac:dyDescent="0.2">
      <c r="M15848" s="2"/>
    </row>
    <row r="15849" spans="13:13" x14ac:dyDescent="0.2">
      <c r="M15849" s="2"/>
    </row>
    <row r="15850" spans="13:13" x14ac:dyDescent="0.2">
      <c r="M15850" s="2"/>
    </row>
    <row r="15851" spans="13:13" x14ac:dyDescent="0.2">
      <c r="M15851" s="2"/>
    </row>
    <row r="15852" spans="13:13" x14ac:dyDescent="0.2">
      <c r="M15852" s="2"/>
    </row>
    <row r="15853" spans="13:13" x14ac:dyDescent="0.2">
      <c r="M15853" s="2"/>
    </row>
    <row r="15854" spans="13:13" x14ac:dyDescent="0.2">
      <c r="M15854" s="2"/>
    </row>
    <row r="15855" spans="13:13" x14ac:dyDescent="0.2">
      <c r="M15855" s="2"/>
    </row>
    <row r="15856" spans="13:13" x14ac:dyDescent="0.2">
      <c r="M15856" s="2"/>
    </row>
    <row r="15857" spans="6:22" x14ac:dyDescent="0.2">
      <c r="M15857" s="2"/>
    </row>
    <row r="15858" spans="6:22" x14ac:dyDescent="0.2">
      <c r="M15858" s="2"/>
    </row>
    <row r="15859" spans="6:22" x14ac:dyDescent="0.2">
      <c r="M15859" s="2"/>
    </row>
    <row r="15860" spans="6:22" x14ac:dyDescent="0.2">
      <c r="M15860" s="2"/>
    </row>
    <row r="15861" spans="6:22" x14ac:dyDescent="0.2">
      <c r="M15861" s="2"/>
    </row>
    <row r="15862" spans="6:22" x14ac:dyDescent="0.2">
      <c r="F15862"/>
      <c r="M15862" s="2"/>
      <c r="N15862"/>
      <c r="O15862"/>
      <c r="U15862"/>
      <c r="V15862"/>
    </row>
    <row r="15863" spans="6:22" x14ac:dyDescent="0.2">
      <c r="M15863" s="2"/>
    </row>
    <row r="15864" spans="6:22" x14ac:dyDescent="0.2">
      <c r="M15864" s="2"/>
    </row>
    <row r="15865" spans="6:22" x14ac:dyDescent="0.2">
      <c r="M15865" s="2"/>
    </row>
    <row r="15866" spans="6:22" x14ac:dyDescent="0.2">
      <c r="M15866" s="2"/>
    </row>
    <row r="15867" spans="6:22" x14ac:dyDescent="0.2">
      <c r="M15867" s="2"/>
    </row>
    <row r="15868" spans="6:22" x14ac:dyDescent="0.2">
      <c r="M15868" s="2"/>
    </row>
    <row r="15869" spans="6:22" x14ac:dyDescent="0.2">
      <c r="M15869" s="2"/>
    </row>
    <row r="15870" spans="6:22" x14ac:dyDescent="0.2">
      <c r="M15870" s="2"/>
    </row>
    <row r="15871" spans="6:22" x14ac:dyDescent="0.2">
      <c r="M15871" s="2"/>
    </row>
    <row r="15872" spans="6:22" x14ac:dyDescent="0.2">
      <c r="F15872"/>
      <c r="M15872" s="2"/>
      <c r="N15872"/>
      <c r="O15872"/>
      <c r="U15872"/>
      <c r="V15872"/>
    </row>
    <row r="15873" spans="6:22" x14ac:dyDescent="0.2">
      <c r="M15873" s="2"/>
    </row>
    <row r="15874" spans="6:22" x14ac:dyDescent="0.2">
      <c r="M15874" s="2"/>
    </row>
    <row r="15875" spans="6:22" x14ac:dyDescent="0.2">
      <c r="M15875" s="2"/>
    </row>
    <row r="15876" spans="6:22" x14ac:dyDescent="0.2">
      <c r="M15876" s="2"/>
    </row>
    <row r="15877" spans="6:22" x14ac:dyDescent="0.2">
      <c r="M15877" s="2"/>
    </row>
    <row r="15878" spans="6:22" x14ac:dyDescent="0.2">
      <c r="M15878" s="2"/>
    </row>
    <row r="15879" spans="6:22" x14ac:dyDescent="0.2">
      <c r="M15879" s="2"/>
    </row>
    <row r="15880" spans="6:22" x14ac:dyDescent="0.2">
      <c r="M15880" s="2"/>
    </row>
    <row r="15881" spans="6:22" x14ac:dyDescent="0.2">
      <c r="M15881" s="2"/>
    </row>
    <row r="15882" spans="6:22" x14ac:dyDescent="0.2">
      <c r="M15882" s="2"/>
    </row>
    <row r="15883" spans="6:22" x14ac:dyDescent="0.2">
      <c r="F15883"/>
      <c r="M15883" s="2"/>
      <c r="N15883"/>
      <c r="O15883"/>
      <c r="U15883"/>
      <c r="V15883"/>
    </row>
    <row r="15884" spans="6:22" x14ac:dyDescent="0.2">
      <c r="F15884"/>
      <c r="M15884" s="2"/>
      <c r="N15884"/>
      <c r="O15884"/>
      <c r="U15884"/>
      <c r="V15884"/>
    </row>
    <row r="15885" spans="6:22" x14ac:dyDescent="0.2">
      <c r="F15885"/>
      <c r="M15885" s="2"/>
      <c r="N15885"/>
      <c r="O15885"/>
      <c r="U15885"/>
      <c r="V15885"/>
    </row>
    <row r="15886" spans="6:22" x14ac:dyDescent="0.2">
      <c r="F15886"/>
      <c r="M15886" s="2"/>
      <c r="N15886"/>
      <c r="O15886"/>
      <c r="U15886"/>
      <c r="V15886"/>
    </row>
    <row r="15887" spans="6:22" x14ac:dyDescent="0.2">
      <c r="F15887"/>
      <c r="M15887" s="2"/>
      <c r="N15887"/>
      <c r="O15887"/>
      <c r="U15887"/>
      <c r="V15887"/>
    </row>
    <row r="15888" spans="6:22" x14ac:dyDescent="0.2">
      <c r="F15888"/>
      <c r="M15888" s="2"/>
      <c r="N15888"/>
      <c r="O15888"/>
      <c r="U15888"/>
      <c r="V15888"/>
    </row>
    <row r="15889" spans="6:22" x14ac:dyDescent="0.2">
      <c r="F15889"/>
      <c r="M15889" s="2"/>
      <c r="N15889"/>
      <c r="O15889"/>
      <c r="U15889"/>
      <c r="V15889"/>
    </row>
    <row r="15890" spans="6:22" x14ac:dyDescent="0.2">
      <c r="F15890"/>
      <c r="M15890" s="2"/>
      <c r="N15890"/>
      <c r="O15890"/>
      <c r="U15890"/>
      <c r="V15890"/>
    </row>
    <row r="15891" spans="6:22" x14ac:dyDescent="0.2">
      <c r="F15891"/>
      <c r="M15891" s="2"/>
      <c r="N15891"/>
      <c r="O15891"/>
      <c r="U15891"/>
      <c r="V15891"/>
    </row>
    <row r="15892" spans="6:22" x14ac:dyDescent="0.2">
      <c r="M15892" s="2"/>
    </row>
    <row r="15893" spans="6:22" x14ac:dyDescent="0.2">
      <c r="F15893"/>
      <c r="M15893" s="2"/>
      <c r="N15893"/>
      <c r="O15893"/>
      <c r="U15893"/>
      <c r="V15893"/>
    </row>
    <row r="15894" spans="6:22" x14ac:dyDescent="0.2">
      <c r="F15894"/>
      <c r="M15894" s="2"/>
      <c r="N15894"/>
      <c r="O15894"/>
      <c r="U15894"/>
      <c r="V15894"/>
    </row>
    <row r="15895" spans="6:22" x14ac:dyDescent="0.2">
      <c r="M15895" s="2"/>
    </row>
    <row r="15896" spans="6:22" x14ac:dyDescent="0.2">
      <c r="M15896" s="2"/>
    </row>
    <row r="15897" spans="6:22" x14ac:dyDescent="0.2">
      <c r="M15897" s="2"/>
    </row>
    <row r="15898" spans="6:22" x14ac:dyDescent="0.2">
      <c r="M15898" s="2"/>
    </row>
    <row r="15899" spans="6:22" x14ac:dyDescent="0.2">
      <c r="M15899" s="2"/>
    </row>
    <row r="15900" spans="6:22" x14ac:dyDescent="0.2">
      <c r="M15900" s="2"/>
    </row>
    <row r="15901" spans="6:22" x14ac:dyDescent="0.2">
      <c r="M15901" s="2"/>
    </row>
    <row r="15902" spans="6:22" x14ac:dyDescent="0.2">
      <c r="M15902" s="2"/>
    </row>
    <row r="15903" spans="6:22" x14ac:dyDescent="0.2">
      <c r="M15903" s="2"/>
    </row>
    <row r="15904" spans="6:22" x14ac:dyDescent="0.2">
      <c r="M15904" s="2"/>
    </row>
    <row r="15905" spans="6:22" x14ac:dyDescent="0.2">
      <c r="F15905"/>
      <c r="M15905" s="2"/>
      <c r="N15905"/>
      <c r="O15905"/>
      <c r="U15905"/>
      <c r="V15905"/>
    </row>
    <row r="15906" spans="6:22" x14ac:dyDescent="0.2">
      <c r="M15906" s="2"/>
    </row>
    <row r="15907" spans="6:22" x14ac:dyDescent="0.2">
      <c r="F15907"/>
      <c r="M15907" s="2"/>
      <c r="N15907"/>
      <c r="O15907"/>
      <c r="U15907"/>
      <c r="V15907"/>
    </row>
    <row r="15908" spans="6:22" x14ac:dyDescent="0.2">
      <c r="M15908" s="2"/>
    </row>
    <row r="15909" spans="6:22" x14ac:dyDescent="0.2">
      <c r="M15909" s="2"/>
    </row>
    <row r="15910" spans="6:22" x14ac:dyDescent="0.2">
      <c r="M15910" s="2"/>
    </row>
    <row r="15911" spans="6:22" x14ac:dyDescent="0.2">
      <c r="M15911" s="2"/>
    </row>
    <row r="15912" spans="6:22" x14ac:dyDescent="0.2">
      <c r="M15912" s="2"/>
    </row>
    <row r="15913" spans="6:22" x14ac:dyDescent="0.2">
      <c r="M15913" s="2"/>
    </row>
    <row r="15914" spans="6:22" x14ac:dyDescent="0.2">
      <c r="M15914" s="2"/>
    </row>
    <row r="15915" spans="6:22" x14ac:dyDescent="0.2">
      <c r="M15915" s="2"/>
    </row>
    <row r="15916" spans="6:22" x14ac:dyDescent="0.2">
      <c r="M15916" s="2"/>
    </row>
    <row r="15917" spans="6:22" x14ac:dyDescent="0.2">
      <c r="M15917" s="2"/>
    </row>
    <row r="15918" spans="6:22" x14ac:dyDescent="0.2">
      <c r="M15918" s="2"/>
    </row>
    <row r="15919" spans="6:22" x14ac:dyDescent="0.2">
      <c r="M15919" s="2"/>
    </row>
    <row r="15920" spans="6:22" x14ac:dyDescent="0.2">
      <c r="M15920" s="2"/>
    </row>
    <row r="15921" spans="6:22" x14ac:dyDescent="0.2">
      <c r="F15921"/>
      <c r="M15921" s="2"/>
      <c r="N15921"/>
      <c r="O15921"/>
      <c r="U15921"/>
      <c r="V15921"/>
    </row>
    <row r="15922" spans="6:22" x14ac:dyDescent="0.2">
      <c r="F15922"/>
      <c r="M15922" s="2"/>
      <c r="N15922"/>
      <c r="O15922"/>
      <c r="U15922"/>
      <c r="V15922"/>
    </row>
    <row r="15923" spans="6:22" x14ac:dyDescent="0.2">
      <c r="F15923"/>
      <c r="M15923" s="2"/>
      <c r="N15923"/>
      <c r="O15923"/>
      <c r="U15923"/>
      <c r="V15923"/>
    </row>
    <row r="15924" spans="6:22" x14ac:dyDescent="0.2">
      <c r="F15924"/>
      <c r="M15924" s="2"/>
      <c r="N15924"/>
      <c r="O15924"/>
      <c r="U15924"/>
      <c r="V15924"/>
    </row>
    <row r="15925" spans="6:22" x14ac:dyDescent="0.2">
      <c r="M15925" s="2"/>
    </row>
    <row r="15926" spans="6:22" x14ac:dyDescent="0.2">
      <c r="M15926" s="2"/>
    </row>
    <row r="15927" spans="6:22" x14ac:dyDescent="0.2">
      <c r="M15927" s="2"/>
    </row>
    <row r="15928" spans="6:22" x14ac:dyDescent="0.2">
      <c r="F15928"/>
      <c r="M15928" s="2"/>
      <c r="N15928"/>
      <c r="O15928"/>
      <c r="U15928"/>
      <c r="V15928"/>
    </row>
    <row r="15929" spans="6:22" x14ac:dyDescent="0.2">
      <c r="M15929" s="2"/>
    </row>
    <row r="15930" spans="6:22" x14ac:dyDescent="0.2">
      <c r="M15930" s="2"/>
    </row>
    <row r="15931" spans="6:22" x14ac:dyDescent="0.2">
      <c r="M15931" s="2"/>
    </row>
    <row r="15932" spans="6:22" x14ac:dyDescent="0.2">
      <c r="M15932" s="2"/>
    </row>
    <row r="15933" spans="6:22" x14ac:dyDescent="0.2">
      <c r="M15933" s="2"/>
    </row>
    <row r="15934" spans="6:22" x14ac:dyDescent="0.2">
      <c r="M15934" s="2"/>
    </row>
    <row r="15935" spans="6:22" x14ac:dyDescent="0.2">
      <c r="M15935" s="2"/>
    </row>
    <row r="15936" spans="6:22" x14ac:dyDescent="0.2">
      <c r="M15936" s="2"/>
    </row>
    <row r="15937" spans="6:22" x14ac:dyDescent="0.2">
      <c r="M15937" s="2"/>
    </row>
    <row r="15938" spans="6:22" x14ac:dyDescent="0.2">
      <c r="F15938"/>
      <c r="M15938" s="2"/>
      <c r="N15938"/>
      <c r="O15938"/>
      <c r="U15938"/>
      <c r="V15938"/>
    </row>
    <row r="15939" spans="6:22" x14ac:dyDescent="0.2">
      <c r="M15939" s="2"/>
    </row>
    <row r="15940" spans="6:22" x14ac:dyDescent="0.2">
      <c r="M15940" s="2"/>
    </row>
    <row r="15941" spans="6:22" x14ac:dyDescent="0.2">
      <c r="M15941" s="2"/>
    </row>
    <row r="15942" spans="6:22" x14ac:dyDescent="0.2">
      <c r="M15942" s="2"/>
    </row>
    <row r="15943" spans="6:22" x14ac:dyDescent="0.2">
      <c r="M15943" s="2"/>
    </row>
    <row r="15944" spans="6:22" x14ac:dyDescent="0.2">
      <c r="M15944" s="2"/>
    </row>
    <row r="15945" spans="6:22" x14ac:dyDescent="0.2">
      <c r="M15945" s="2"/>
    </row>
    <row r="15946" spans="6:22" x14ac:dyDescent="0.2">
      <c r="M15946" s="2"/>
    </row>
    <row r="15947" spans="6:22" x14ac:dyDescent="0.2">
      <c r="M15947" s="2"/>
    </row>
    <row r="15948" spans="6:22" x14ac:dyDescent="0.2">
      <c r="M15948" s="2"/>
    </row>
    <row r="15949" spans="6:22" x14ac:dyDescent="0.2">
      <c r="F15949"/>
      <c r="M15949" s="2"/>
      <c r="N15949"/>
      <c r="O15949"/>
      <c r="U15949"/>
      <c r="V15949"/>
    </row>
    <row r="15950" spans="6:22" x14ac:dyDescent="0.2">
      <c r="F15950"/>
      <c r="M15950" s="2"/>
      <c r="N15950"/>
      <c r="O15950"/>
      <c r="U15950"/>
      <c r="V15950"/>
    </row>
    <row r="15951" spans="6:22" x14ac:dyDescent="0.2">
      <c r="F15951"/>
      <c r="M15951" s="2"/>
      <c r="N15951"/>
      <c r="O15951"/>
      <c r="U15951"/>
      <c r="V15951"/>
    </row>
    <row r="15952" spans="6:22" x14ac:dyDescent="0.2">
      <c r="F15952"/>
      <c r="M15952" s="2"/>
      <c r="N15952"/>
      <c r="O15952"/>
      <c r="U15952"/>
      <c r="V15952"/>
    </row>
    <row r="15953" spans="6:22" x14ac:dyDescent="0.2">
      <c r="F15953"/>
      <c r="M15953" s="2"/>
      <c r="N15953"/>
      <c r="O15953"/>
      <c r="U15953"/>
      <c r="V15953"/>
    </row>
    <row r="15954" spans="6:22" x14ac:dyDescent="0.2">
      <c r="F15954"/>
      <c r="M15954" s="2"/>
      <c r="N15954"/>
      <c r="O15954"/>
      <c r="U15954"/>
      <c r="V15954"/>
    </row>
    <row r="15955" spans="6:22" x14ac:dyDescent="0.2">
      <c r="F15955"/>
      <c r="M15955" s="2"/>
      <c r="N15955"/>
      <c r="O15955"/>
      <c r="U15955"/>
      <c r="V15955"/>
    </row>
    <row r="15956" spans="6:22" x14ac:dyDescent="0.2">
      <c r="F15956"/>
      <c r="M15956" s="2"/>
      <c r="N15956"/>
      <c r="O15956"/>
      <c r="U15956"/>
      <c r="V15956"/>
    </row>
    <row r="15957" spans="6:22" x14ac:dyDescent="0.2">
      <c r="F15957"/>
      <c r="M15957" s="2"/>
      <c r="N15957"/>
      <c r="O15957"/>
      <c r="U15957"/>
      <c r="V15957"/>
    </row>
    <row r="15958" spans="6:22" x14ac:dyDescent="0.2">
      <c r="F15958"/>
      <c r="M15958" s="2"/>
      <c r="N15958"/>
      <c r="O15958"/>
      <c r="U15958"/>
      <c r="V15958"/>
    </row>
    <row r="15959" spans="6:22" x14ac:dyDescent="0.2">
      <c r="F15959"/>
      <c r="M15959" s="2"/>
      <c r="N15959"/>
      <c r="O15959"/>
      <c r="U15959"/>
      <c r="V15959"/>
    </row>
    <row r="15960" spans="6:22" x14ac:dyDescent="0.2">
      <c r="M15960" s="2"/>
    </row>
    <row r="15961" spans="6:22" x14ac:dyDescent="0.2">
      <c r="M15961" s="2"/>
    </row>
    <row r="15962" spans="6:22" x14ac:dyDescent="0.2">
      <c r="M15962" s="2"/>
    </row>
    <row r="15963" spans="6:22" x14ac:dyDescent="0.2">
      <c r="F15963"/>
      <c r="M15963" s="2"/>
      <c r="N15963"/>
      <c r="O15963"/>
      <c r="U15963"/>
      <c r="V15963"/>
    </row>
    <row r="15964" spans="6:22" x14ac:dyDescent="0.2">
      <c r="M15964" s="2"/>
    </row>
    <row r="15965" spans="6:22" x14ac:dyDescent="0.2">
      <c r="M15965" s="2"/>
    </row>
    <row r="15966" spans="6:22" x14ac:dyDescent="0.2">
      <c r="M15966" s="2"/>
    </row>
    <row r="15967" spans="6:22" x14ac:dyDescent="0.2">
      <c r="M15967" s="2"/>
    </row>
    <row r="15968" spans="6:22" x14ac:dyDescent="0.2">
      <c r="M15968" s="2"/>
    </row>
    <row r="15969" spans="6:22" x14ac:dyDescent="0.2">
      <c r="M15969" s="2"/>
    </row>
    <row r="15970" spans="6:22" x14ac:dyDescent="0.2">
      <c r="M15970" s="2"/>
    </row>
    <row r="15971" spans="6:22" x14ac:dyDescent="0.2">
      <c r="M15971" s="2"/>
    </row>
    <row r="15972" spans="6:22" x14ac:dyDescent="0.2">
      <c r="M15972" s="2"/>
    </row>
    <row r="15973" spans="6:22" x14ac:dyDescent="0.2">
      <c r="F15973"/>
      <c r="M15973" s="2"/>
      <c r="N15973"/>
      <c r="O15973"/>
      <c r="U15973"/>
      <c r="V15973"/>
    </row>
    <row r="15974" spans="6:22" x14ac:dyDescent="0.2">
      <c r="M15974" s="2"/>
    </row>
    <row r="15975" spans="6:22" x14ac:dyDescent="0.2">
      <c r="M15975" s="2"/>
    </row>
    <row r="15976" spans="6:22" x14ac:dyDescent="0.2">
      <c r="M15976" s="2"/>
    </row>
    <row r="15977" spans="6:22" x14ac:dyDescent="0.2">
      <c r="M15977" s="2"/>
    </row>
    <row r="15978" spans="6:22" x14ac:dyDescent="0.2">
      <c r="M15978" s="2"/>
    </row>
    <row r="15979" spans="6:22" x14ac:dyDescent="0.2">
      <c r="M15979" s="2"/>
    </row>
    <row r="15980" spans="6:22" x14ac:dyDescent="0.2">
      <c r="M15980" s="2"/>
    </row>
    <row r="15981" spans="6:22" x14ac:dyDescent="0.2">
      <c r="M15981" s="2"/>
    </row>
    <row r="15982" spans="6:22" x14ac:dyDescent="0.2">
      <c r="M15982" s="2"/>
    </row>
    <row r="15983" spans="6:22" x14ac:dyDescent="0.2">
      <c r="M15983" s="2"/>
    </row>
    <row r="15984" spans="6:22" x14ac:dyDescent="0.2">
      <c r="F15984"/>
      <c r="M15984" s="2"/>
      <c r="N15984"/>
      <c r="O15984"/>
      <c r="U15984"/>
      <c r="V15984"/>
    </row>
    <row r="15985" spans="6:22" x14ac:dyDescent="0.2">
      <c r="F15985"/>
      <c r="M15985" s="2"/>
      <c r="N15985"/>
      <c r="O15985"/>
      <c r="U15985"/>
      <c r="V15985"/>
    </row>
    <row r="15986" spans="6:22" x14ac:dyDescent="0.2">
      <c r="F15986"/>
      <c r="M15986" s="2"/>
      <c r="N15986"/>
      <c r="O15986"/>
      <c r="U15986"/>
      <c r="V15986"/>
    </row>
    <row r="15987" spans="6:22" x14ac:dyDescent="0.2">
      <c r="F15987"/>
      <c r="M15987" s="2"/>
      <c r="N15987"/>
      <c r="O15987"/>
      <c r="U15987"/>
      <c r="V15987"/>
    </row>
    <row r="15988" spans="6:22" x14ac:dyDescent="0.2">
      <c r="F15988"/>
      <c r="M15988" s="2"/>
      <c r="N15988"/>
      <c r="O15988"/>
      <c r="U15988"/>
      <c r="V15988"/>
    </row>
    <row r="15989" spans="6:22" x14ac:dyDescent="0.2">
      <c r="F15989"/>
      <c r="M15989" s="2"/>
      <c r="N15989"/>
      <c r="O15989"/>
      <c r="U15989"/>
      <c r="V15989"/>
    </row>
    <row r="15990" spans="6:22" x14ac:dyDescent="0.2">
      <c r="F15990"/>
      <c r="M15990" s="2"/>
      <c r="N15990"/>
      <c r="O15990"/>
      <c r="U15990"/>
      <c r="V15990"/>
    </row>
    <row r="15991" spans="6:22" x14ac:dyDescent="0.2">
      <c r="F15991"/>
      <c r="M15991" s="2"/>
      <c r="N15991"/>
      <c r="O15991"/>
      <c r="U15991"/>
      <c r="V15991"/>
    </row>
    <row r="15992" spans="6:22" x14ac:dyDescent="0.2">
      <c r="F15992"/>
      <c r="M15992" s="2"/>
      <c r="N15992"/>
      <c r="O15992"/>
      <c r="U15992"/>
      <c r="V15992"/>
    </row>
    <row r="15993" spans="6:22" x14ac:dyDescent="0.2">
      <c r="M15993" s="2"/>
    </row>
    <row r="15994" spans="6:22" x14ac:dyDescent="0.2">
      <c r="F15994"/>
      <c r="M15994" s="2"/>
      <c r="N15994"/>
      <c r="O15994"/>
      <c r="U15994"/>
      <c r="V15994"/>
    </row>
    <row r="15995" spans="6:22" x14ac:dyDescent="0.2">
      <c r="F15995"/>
      <c r="M15995" s="2"/>
      <c r="N15995"/>
      <c r="O15995"/>
      <c r="U15995"/>
      <c r="V15995"/>
    </row>
    <row r="15996" spans="6:22" x14ac:dyDescent="0.2">
      <c r="M15996" s="2"/>
    </row>
    <row r="15997" spans="6:22" x14ac:dyDescent="0.2">
      <c r="M15997" s="2"/>
    </row>
    <row r="15998" spans="6:22" x14ac:dyDescent="0.2">
      <c r="M15998" s="2"/>
    </row>
    <row r="15999" spans="6:22" x14ac:dyDescent="0.2">
      <c r="F15999"/>
      <c r="M15999" s="2"/>
      <c r="N15999"/>
      <c r="O15999"/>
      <c r="U15999"/>
      <c r="V15999"/>
    </row>
    <row r="16000" spans="6:22" x14ac:dyDescent="0.2">
      <c r="M16000" s="2"/>
    </row>
    <row r="16001" spans="6:22" x14ac:dyDescent="0.2">
      <c r="M16001" s="2"/>
    </row>
    <row r="16002" spans="6:22" x14ac:dyDescent="0.2">
      <c r="M16002" s="2"/>
    </row>
    <row r="16003" spans="6:22" x14ac:dyDescent="0.2">
      <c r="M16003" s="2"/>
    </row>
    <row r="16004" spans="6:22" x14ac:dyDescent="0.2">
      <c r="M16004" s="2"/>
    </row>
    <row r="16005" spans="6:22" x14ac:dyDescent="0.2">
      <c r="M16005" s="2"/>
    </row>
    <row r="16006" spans="6:22" x14ac:dyDescent="0.2">
      <c r="M16006" s="2"/>
    </row>
    <row r="16007" spans="6:22" x14ac:dyDescent="0.2">
      <c r="M16007" s="2"/>
    </row>
    <row r="16008" spans="6:22" x14ac:dyDescent="0.2">
      <c r="M16008" s="2"/>
    </row>
    <row r="16009" spans="6:22" x14ac:dyDescent="0.2">
      <c r="F16009"/>
      <c r="M16009" s="2"/>
      <c r="N16009"/>
      <c r="O16009"/>
      <c r="U16009"/>
      <c r="V16009"/>
    </row>
    <row r="16010" spans="6:22" x14ac:dyDescent="0.2">
      <c r="M16010" s="2"/>
    </row>
    <row r="16011" spans="6:22" x14ac:dyDescent="0.2">
      <c r="M16011" s="2"/>
    </row>
    <row r="16012" spans="6:22" x14ac:dyDescent="0.2">
      <c r="M16012" s="2"/>
    </row>
    <row r="16013" spans="6:22" x14ac:dyDescent="0.2">
      <c r="M16013" s="2"/>
    </row>
    <row r="16014" spans="6:22" x14ac:dyDescent="0.2">
      <c r="M16014" s="2"/>
    </row>
    <row r="16015" spans="6:22" x14ac:dyDescent="0.2">
      <c r="M16015" s="2"/>
    </row>
    <row r="16016" spans="6:22" x14ac:dyDescent="0.2">
      <c r="M16016" s="2"/>
    </row>
    <row r="16017" spans="6:22" x14ac:dyDescent="0.2">
      <c r="M16017" s="2"/>
    </row>
    <row r="16018" spans="6:22" x14ac:dyDescent="0.2">
      <c r="M16018" s="2"/>
    </row>
    <row r="16019" spans="6:22" x14ac:dyDescent="0.2">
      <c r="M16019" s="2"/>
    </row>
    <row r="16020" spans="6:22" x14ac:dyDescent="0.2">
      <c r="F16020"/>
      <c r="M16020" s="2"/>
      <c r="N16020"/>
      <c r="O16020"/>
      <c r="U16020"/>
      <c r="V16020"/>
    </row>
    <row r="16021" spans="6:22" x14ac:dyDescent="0.2">
      <c r="F16021"/>
      <c r="M16021" s="2"/>
      <c r="N16021"/>
      <c r="O16021"/>
      <c r="U16021"/>
      <c r="V16021"/>
    </row>
    <row r="16022" spans="6:22" x14ac:dyDescent="0.2">
      <c r="F16022"/>
      <c r="M16022" s="2"/>
      <c r="N16022"/>
      <c r="O16022"/>
      <c r="U16022"/>
      <c r="V16022"/>
    </row>
    <row r="16023" spans="6:22" x14ac:dyDescent="0.2">
      <c r="F16023"/>
      <c r="M16023" s="2"/>
      <c r="N16023"/>
      <c r="O16023"/>
      <c r="U16023"/>
      <c r="V16023"/>
    </row>
    <row r="16024" spans="6:22" x14ac:dyDescent="0.2">
      <c r="F16024"/>
      <c r="M16024" s="2"/>
      <c r="N16024"/>
      <c r="O16024"/>
      <c r="U16024"/>
      <c r="V16024"/>
    </row>
    <row r="16025" spans="6:22" x14ac:dyDescent="0.2">
      <c r="F16025"/>
      <c r="M16025" s="2"/>
      <c r="N16025"/>
      <c r="O16025"/>
      <c r="U16025"/>
      <c r="V16025"/>
    </row>
    <row r="16026" spans="6:22" x14ac:dyDescent="0.2">
      <c r="F16026"/>
      <c r="M16026" s="2"/>
      <c r="N16026"/>
      <c r="O16026"/>
      <c r="U16026"/>
      <c r="V16026"/>
    </row>
    <row r="16027" spans="6:22" x14ac:dyDescent="0.2">
      <c r="F16027"/>
      <c r="M16027" s="2"/>
      <c r="N16027"/>
      <c r="O16027"/>
      <c r="U16027"/>
      <c r="V16027"/>
    </row>
    <row r="16028" spans="6:22" x14ac:dyDescent="0.2">
      <c r="F16028"/>
      <c r="M16028" s="2"/>
      <c r="N16028"/>
      <c r="O16028"/>
      <c r="U16028"/>
      <c r="V16028"/>
    </row>
    <row r="16029" spans="6:22" x14ac:dyDescent="0.2">
      <c r="M16029" s="2"/>
    </row>
    <row r="16030" spans="6:22" x14ac:dyDescent="0.2">
      <c r="F16030"/>
      <c r="M16030" s="2"/>
      <c r="N16030"/>
      <c r="O16030"/>
      <c r="U16030"/>
      <c r="V16030"/>
    </row>
    <row r="16031" spans="6:22" x14ac:dyDescent="0.2">
      <c r="F16031"/>
      <c r="M16031" s="2"/>
      <c r="N16031"/>
      <c r="O16031"/>
      <c r="U16031"/>
      <c r="V16031"/>
    </row>
    <row r="16032" spans="6:22" x14ac:dyDescent="0.2">
      <c r="M16032" s="2"/>
    </row>
    <row r="16033" spans="6:22" x14ac:dyDescent="0.2">
      <c r="M16033" s="2"/>
    </row>
    <row r="16034" spans="6:22" x14ac:dyDescent="0.2">
      <c r="M16034" s="2"/>
    </row>
    <row r="16035" spans="6:22" x14ac:dyDescent="0.2">
      <c r="M16035" s="2"/>
    </row>
    <row r="16036" spans="6:22" x14ac:dyDescent="0.2">
      <c r="M16036" s="2"/>
    </row>
    <row r="16037" spans="6:22" x14ac:dyDescent="0.2">
      <c r="M16037" s="2"/>
    </row>
    <row r="16038" spans="6:22" x14ac:dyDescent="0.2">
      <c r="M16038" s="2"/>
    </row>
    <row r="16039" spans="6:22" x14ac:dyDescent="0.2">
      <c r="M16039" s="2"/>
    </row>
    <row r="16040" spans="6:22" x14ac:dyDescent="0.2">
      <c r="M16040" s="2"/>
    </row>
    <row r="16041" spans="6:22" x14ac:dyDescent="0.2">
      <c r="F16041"/>
      <c r="M16041" s="2"/>
      <c r="N16041"/>
      <c r="O16041"/>
      <c r="U16041"/>
      <c r="V16041"/>
    </row>
    <row r="16042" spans="6:22" x14ac:dyDescent="0.2">
      <c r="F16042"/>
      <c r="M16042" s="2"/>
      <c r="N16042"/>
      <c r="O16042"/>
      <c r="U16042"/>
      <c r="V16042"/>
    </row>
    <row r="16043" spans="6:22" x14ac:dyDescent="0.2">
      <c r="F16043"/>
      <c r="M16043" s="2"/>
      <c r="N16043"/>
      <c r="O16043"/>
      <c r="U16043"/>
      <c r="V16043"/>
    </row>
    <row r="16044" spans="6:22" x14ac:dyDescent="0.2">
      <c r="F16044"/>
      <c r="M16044" s="2"/>
      <c r="N16044"/>
      <c r="O16044"/>
      <c r="U16044"/>
      <c r="V16044"/>
    </row>
    <row r="16045" spans="6:22" x14ac:dyDescent="0.2">
      <c r="F16045"/>
      <c r="M16045" s="2"/>
      <c r="N16045"/>
      <c r="O16045"/>
      <c r="U16045"/>
      <c r="V16045"/>
    </row>
    <row r="16046" spans="6:22" x14ac:dyDescent="0.2">
      <c r="M16046" s="2"/>
    </row>
    <row r="16047" spans="6:22" x14ac:dyDescent="0.2">
      <c r="M16047" s="2"/>
    </row>
    <row r="16048" spans="6:22" x14ac:dyDescent="0.2">
      <c r="M16048" s="2"/>
    </row>
    <row r="16049" spans="6:22" x14ac:dyDescent="0.2">
      <c r="M16049" s="2"/>
    </row>
    <row r="16050" spans="6:22" x14ac:dyDescent="0.2">
      <c r="M16050" s="2"/>
    </row>
    <row r="16051" spans="6:22" x14ac:dyDescent="0.2">
      <c r="M16051" s="2"/>
    </row>
    <row r="16052" spans="6:22" x14ac:dyDescent="0.2">
      <c r="M16052" s="2"/>
    </row>
    <row r="16053" spans="6:22" x14ac:dyDescent="0.2">
      <c r="M16053" s="2"/>
    </row>
    <row r="16054" spans="6:22" x14ac:dyDescent="0.2">
      <c r="M16054" s="2"/>
    </row>
    <row r="16055" spans="6:22" x14ac:dyDescent="0.2">
      <c r="F16055"/>
      <c r="M16055" s="2"/>
      <c r="N16055"/>
      <c r="O16055"/>
      <c r="U16055"/>
      <c r="V16055"/>
    </row>
    <row r="16056" spans="6:22" x14ac:dyDescent="0.2">
      <c r="F16056"/>
      <c r="M16056" s="2"/>
      <c r="N16056"/>
      <c r="O16056"/>
      <c r="U16056"/>
      <c r="V16056"/>
    </row>
    <row r="16057" spans="6:22" x14ac:dyDescent="0.2">
      <c r="F16057"/>
      <c r="M16057" s="2"/>
      <c r="N16057"/>
      <c r="O16057"/>
      <c r="U16057"/>
      <c r="V16057"/>
    </row>
    <row r="16058" spans="6:22" x14ac:dyDescent="0.2">
      <c r="F16058"/>
      <c r="M16058" s="2"/>
      <c r="N16058"/>
      <c r="O16058"/>
      <c r="U16058"/>
      <c r="V16058"/>
    </row>
    <row r="16059" spans="6:22" x14ac:dyDescent="0.2">
      <c r="F16059"/>
      <c r="M16059" s="2"/>
      <c r="N16059"/>
      <c r="O16059"/>
      <c r="U16059"/>
      <c r="V16059"/>
    </row>
    <row r="16060" spans="6:22" x14ac:dyDescent="0.2">
      <c r="F16060"/>
      <c r="M16060" s="2"/>
      <c r="N16060"/>
      <c r="O16060"/>
      <c r="U16060"/>
      <c r="V16060"/>
    </row>
    <row r="16061" spans="6:22" x14ac:dyDescent="0.2">
      <c r="F16061"/>
      <c r="M16061" s="2"/>
      <c r="N16061"/>
      <c r="O16061"/>
      <c r="U16061"/>
      <c r="V16061"/>
    </row>
    <row r="16062" spans="6:22" x14ac:dyDescent="0.2">
      <c r="M16062" s="2"/>
    </row>
    <row r="16063" spans="6:22" x14ac:dyDescent="0.2">
      <c r="M16063" s="2"/>
    </row>
    <row r="16064" spans="6:22" x14ac:dyDescent="0.2">
      <c r="M16064" s="2"/>
    </row>
    <row r="16065" spans="6:22" x14ac:dyDescent="0.2">
      <c r="M16065" s="2"/>
    </row>
    <row r="16066" spans="6:22" x14ac:dyDescent="0.2">
      <c r="M16066" s="2"/>
    </row>
    <row r="16067" spans="6:22" x14ac:dyDescent="0.2">
      <c r="M16067" s="2"/>
    </row>
    <row r="16068" spans="6:22" x14ac:dyDescent="0.2">
      <c r="M16068" s="2"/>
    </row>
    <row r="16069" spans="6:22" x14ac:dyDescent="0.2">
      <c r="M16069" s="2"/>
    </row>
    <row r="16070" spans="6:22" x14ac:dyDescent="0.2">
      <c r="M16070" s="2"/>
    </row>
    <row r="16071" spans="6:22" x14ac:dyDescent="0.2">
      <c r="M16071" s="2"/>
    </row>
    <row r="16072" spans="6:22" x14ac:dyDescent="0.2">
      <c r="M16072" s="2"/>
    </row>
    <row r="16073" spans="6:22" x14ac:dyDescent="0.2">
      <c r="F16073"/>
      <c r="M16073" s="2"/>
      <c r="N16073"/>
      <c r="O16073"/>
      <c r="U16073"/>
      <c r="V16073"/>
    </row>
    <row r="16074" spans="6:22" x14ac:dyDescent="0.2">
      <c r="F16074"/>
      <c r="M16074" s="2"/>
      <c r="N16074"/>
      <c r="O16074"/>
      <c r="U16074"/>
      <c r="V16074"/>
    </row>
    <row r="16075" spans="6:22" x14ac:dyDescent="0.2">
      <c r="F16075"/>
      <c r="M16075" s="2"/>
      <c r="N16075"/>
      <c r="O16075"/>
      <c r="U16075"/>
      <c r="V16075"/>
    </row>
    <row r="16076" spans="6:22" x14ac:dyDescent="0.2">
      <c r="F16076"/>
      <c r="M16076" s="2"/>
      <c r="N16076"/>
      <c r="O16076"/>
      <c r="U16076"/>
      <c r="V16076"/>
    </row>
    <row r="16077" spans="6:22" x14ac:dyDescent="0.2">
      <c r="F16077"/>
      <c r="M16077" s="2"/>
      <c r="N16077"/>
      <c r="O16077"/>
      <c r="U16077"/>
      <c r="V16077"/>
    </row>
    <row r="16078" spans="6:22" x14ac:dyDescent="0.2">
      <c r="F16078"/>
      <c r="M16078" s="2"/>
      <c r="N16078"/>
      <c r="O16078"/>
      <c r="U16078"/>
      <c r="V16078"/>
    </row>
    <row r="16079" spans="6:22" x14ac:dyDescent="0.2">
      <c r="F16079"/>
      <c r="M16079" s="2"/>
      <c r="N16079"/>
      <c r="O16079"/>
      <c r="U16079"/>
      <c r="V16079"/>
    </row>
    <row r="16080" spans="6:22" x14ac:dyDescent="0.2">
      <c r="F16080"/>
      <c r="M16080" s="2"/>
      <c r="N16080"/>
      <c r="O16080"/>
      <c r="U16080"/>
      <c r="V16080"/>
    </row>
    <row r="16081" spans="6:22" x14ac:dyDescent="0.2">
      <c r="F16081"/>
      <c r="M16081" s="2"/>
      <c r="N16081"/>
      <c r="O16081"/>
      <c r="U16081"/>
      <c r="V16081"/>
    </row>
    <row r="16082" spans="6:22" x14ac:dyDescent="0.2">
      <c r="F16082"/>
      <c r="M16082" s="2"/>
      <c r="N16082"/>
      <c r="O16082"/>
      <c r="U16082"/>
      <c r="V16082"/>
    </row>
    <row r="16083" spans="6:22" x14ac:dyDescent="0.2">
      <c r="F16083"/>
      <c r="M16083" s="2"/>
      <c r="N16083"/>
      <c r="O16083"/>
      <c r="U16083"/>
      <c r="V16083"/>
    </row>
    <row r="16084" spans="6:22" x14ac:dyDescent="0.2">
      <c r="F16084"/>
      <c r="M16084" s="2"/>
      <c r="N16084"/>
      <c r="O16084"/>
      <c r="U16084"/>
      <c r="V16084"/>
    </row>
    <row r="16085" spans="6:22" x14ac:dyDescent="0.2">
      <c r="F16085"/>
      <c r="M16085" s="2"/>
      <c r="N16085"/>
      <c r="O16085"/>
      <c r="U16085"/>
      <c r="V16085"/>
    </row>
    <row r="16086" spans="6:22" x14ac:dyDescent="0.2">
      <c r="F16086"/>
      <c r="M16086" s="2"/>
      <c r="N16086"/>
      <c r="O16086"/>
      <c r="U16086"/>
      <c r="V16086"/>
    </row>
    <row r="16087" spans="6:22" x14ac:dyDescent="0.2">
      <c r="F16087"/>
      <c r="M16087" s="2"/>
      <c r="N16087"/>
      <c r="O16087"/>
      <c r="U16087"/>
      <c r="V16087"/>
    </row>
    <row r="16088" spans="6:22" x14ac:dyDescent="0.2">
      <c r="F16088"/>
      <c r="M16088" s="2"/>
      <c r="N16088"/>
      <c r="O16088"/>
      <c r="U16088"/>
      <c r="V16088"/>
    </row>
    <row r="16089" spans="6:22" x14ac:dyDescent="0.2">
      <c r="F16089"/>
      <c r="M16089" s="2"/>
      <c r="N16089"/>
      <c r="O16089"/>
      <c r="U16089"/>
      <c r="V16089"/>
    </row>
    <row r="16090" spans="6:22" x14ac:dyDescent="0.2">
      <c r="F16090"/>
      <c r="M16090" s="2"/>
      <c r="N16090"/>
      <c r="O16090"/>
      <c r="U16090"/>
      <c r="V16090"/>
    </row>
    <row r="16091" spans="6:22" x14ac:dyDescent="0.2">
      <c r="F16091"/>
      <c r="M16091" s="2"/>
      <c r="N16091"/>
      <c r="O16091"/>
      <c r="U16091"/>
      <c r="V16091"/>
    </row>
    <row r="16092" spans="6:22" x14ac:dyDescent="0.2">
      <c r="F16092"/>
      <c r="M16092" s="2"/>
      <c r="N16092"/>
      <c r="O16092"/>
      <c r="U16092"/>
      <c r="V16092"/>
    </row>
    <row r="16093" spans="6:22" x14ac:dyDescent="0.2">
      <c r="F16093"/>
      <c r="M16093" s="2"/>
      <c r="N16093"/>
      <c r="O16093"/>
      <c r="U16093"/>
      <c r="V16093"/>
    </row>
    <row r="16094" spans="6:22" x14ac:dyDescent="0.2">
      <c r="F16094"/>
      <c r="M16094" s="2"/>
      <c r="N16094"/>
      <c r="O16094"/>
      <c r="U16094"/>
      <c r="V16094"/>
    </row>
    <row r="16095" spans="6:22" x14ac:dyDescent="0.2">
      <c r="F16095"/>
      <c r="M16095" s="2"/>
      <c r="N16095"/>
      <c r="O16095"/>
      <c r="U16095"/>
      <c r="V16095"/>
    </row>
    <row r="16096" spans="6:22" x14ac:dyDescent="0.2">
      <c r="F16096"/>
      <c r="M16096" s="2"/>
      <c r="N16096"/>
      <c r="O16096"/>
      <c r="U16096"/>
      <c r="V16096"/>
    </row>
    <row r="16097" spans="6:22" x14ac:dyDescent="0.2">
      <c r="F16097"/>
      <c r="M16097" s="2"/>
      <c r="N16097"/>
      <c r="O16097"/>
      <c r="U16097"/>
      <c r="V16097"/>
    </row>
    <row r="16098" spans="6:22" x14ac:dyDescent="0.2">
      <c r="F16098"/>
      <c r="M16098" s="2"/>
      <c r="N16098"/>
      <c r="O16098"/>
      <c r="U16098"/>
      <c r="V16098"/>
    </row>
    <row r="16099" spans="6:22" x14ac:dyDescent="0.2">
      <c r="F16099"/>
      <c r="M16099" s="2"/>
      <c r="N16099"/>
      <c r="O16099"/>
      <c r="U16099"/>
      <c r="V16099"/>
    </row>
    <row r="16100" spans="6:22" x14ac:dyDescent="0.2">
      <c r="F16100"/>
      <c r="M16100" s="2"/>
      <c r="N16100"/>
      <c r="O16100"/>
      <c r="U16100"/>
      <c r="V16100"/>
    </row>
    <row r="16101" spans="6:22" x14ac:dyDescent="0.2">
      <c r="F16101"/>
      <c r="M16101" s="2"/>
      <c r="N16101"/>
      <c r="O16101"/>
      <c r="U16101"/>
      <c r="V16101"/>
    </row>
    <row r="16102" spans="6:22" x14ac:dyDescent="0.2">
      <c r="F16102"/>
      <c r="M16102" s="2"/>
      <c r="N16102"/>
      <c r="O16102"/>
      <c r="U16102"/>
      <c r="V16102"/>
    </row>
    <row r="16103" spans="6:22" x14ac:dyDescent="0.2">
      <c r="F16103"/>
      <c r="M16103" s="2"/>
      <c r="N16103"/>
      <c r="O16103"/>
      <c r="U16103"/>
      <c r="V16103"/>
    </row>
    <row r="16104" spans="6:22" x14ac:dyDescent="0.2">
      <c r="F16104"/>
      <c r="M16104" s="2"/>
      <c r="N16104"/>
      <c r="O16104"/>
      <c r="U16104"/>
      <c r="V16104"/>
    </row>
    <row r="16105" spans="6:22" x14ac:dyDescent="0.2">
      <c r="F16105"/>
      <c r="M16105" s="2"/>
      <c r="N16105"/>
      <c r="O16105"/>
      <c r="U16105"/>
      <c r="V16105"/>
    </row>
    <row r="16106" spans="6:22" x14ac:dyDescent="0.2">
      <c r="F16106"/>
      <c r="M16106" s="2"/>
      <c r="N16106"/>
      <c r="O16106"/>
      <c r="U16106"/>
      <c r="V16106"/>
    </row>
    <row r="16107" spans="6:22" x14ac:dyDescent="0.2">
      <c r="F16107"/>
      <c r="M16107" s="2"/>
      <c r="N16107"/>
      <c r="O16107"/>
      <c r="U16107"/>
      <c r="V16107"/>
    </row>
    <row r="16108" spans="6:22" x14ac:dyDescent="0.2">
      <c r="F16108"/>
      <c r="M16108" s="2"/>
      <c r="N16108"/>
      <c r="O16108"/>
      <c r="U16108"/>
      <c r="V16108"/>
    </row>
    <row r="16109" spans="6:22" x14ac:dyDescent="0.2">
      <c r="F16109"/>
      <c r="M16109" s="2"/>
      <c r="N16109"/>
      <c r="O16109"/>
      <c r="U16109"/>
      <c r="V16109"/>
    </row>
    <row r="16110" spans="6:22" x14ac:dyDescent="0.2">
      <c r="F16110"/>
      <c r="M16110" s="2"/>
      <c r="N16110"/>
      <c r="O16110"/>
      <c r="U16110"/>
      <c r="V16110"/>
    </row>
    <row r="16111" spans="6:22" x14ac:dyDescent="0.2">
      <c r="F16111"/>
      <c r="M16111" s="2"/>
      <c r="N16111"/>
      <c r="O16111"/>
      <c r="U16111"/>
      <c r="V16111"/>
    </row>
    <row r="16112" spans="6:22" x14ac:dyDescent="0.2">
      <c r="F16112"/>
      <c r="M16112" s="2"/>
      <c r="N16112"/>
      <c r="O16112"/>
      <c r="U16112"/>
      <c r="V16112"/>
    </row>
    <row r="16113" spans="6:22" x14ac:dyDescent="0.2">
      <c r="F16113"/>
      <c r="M16113" s="2"/>
      <c r="N16113"/>
      <c r="O16113"/>
      <c r="U16113"/>
      <c r="V16113"/>
    </row>
    <row r="16114" spans="6:22" x14ac:dyDescent="0.2">
      <c r="M16114" s="2"/>
    </row>
    <row r="16115" spans="6:22" x14ac:dyDescent="0.2">
      <c r="M16115" s="2"/>
    </row>
    <row r="16116" spans="6:22" x14ac:dyDescent="0.2">
      <c r="M16116" s="2"/>
    </row>
    <row r="16117" spans="6:22" x14ac:dyDescent="0.2">
      <c r="M16117" s="2"/>
    </row>
    <row r="16118" spans="6:22" x14ac:dyDescent="0.2">
      <c r="M16118" s="2"/>
    </row>
    <row r="16119" spans="6:22" x14ac:dyDescent="0.2">
      <c r="M16119" s="2"/>
    </row>
    <row r="16120" spans="6:22" x14ac:dyDescent="0.2">
      <c r="M16120" s="2"/>
    </row>
    <row r="16121" spans="6:22" x14ac:dyDescent="0.2">
      <c r="M16121" s="2"/>
    </row>
    <row r="16122" spans="6:22" x14ac:dyDescent="0.2">
      <c r="M16122" s="2"/>
    </row>
    <row r="16123" spans="6:22" x14ac:dyDescent="0.2">
      <c r="M16123" s="2"/>
    </row>
    <row r="16124" spans="6:22" x14ac:dyDescent="0.2">
      <c r="F16124"/>
      <c r="M16124" s="2"/>
      <c r="N16124"/>
      <c r="O16124"/>
      <c r="U16124"/>
      <c r="V16124"/>
    </row>
    <row r="16125" spans="6:22" x14ac:dyDescent="0.2">
      <c r="M16125" s="2"/>
    </row>
    <row r="16126" spans="6:22" x14ac:dyDescent="0.2">
      <c r="M16126" s="2"/>
    </row>
    <row r="16127" spans="6:22" x14ac:dyDescent="0.2">
      <c r="M16127" s="2"/>
    </row>
    <row r="16128" spans="6:22" x14ac:dyDescent="0.2">
      <c r="M16128" s="2"/>
    </row>
    <row r="16129" spans="6:22" x14ac:dyDescent="0.2">
      <c r="M16129" s="2"/>
    </row>
    <row r="16130" spans="6:22" x14ac:dyDescent="0.2">
      <c r="M16130" s="2"/>
    </row>
    <row r="16131" spans="6:22" x14ac:dyDescent="0.2">
      <c r="M16131" s="2"/>
    </row>
    <row r="16132" spans="6:22" x14ac:dyDescent="0.2">
      <c r="F16132"/>
      <c r="M16132" s="2"/>
      <c r="N16132"/>
      <c r="O16132"/>
      <c r="U16132"/>
      <c r="V16132"/>
    </row>
    <row r="16133" spans="6:22" x14ac:dyDescent="0.2">
      <c r="F16133"/>
      <c r="M16133" s="2"/>
      <c r="N16133"/>
      <c r="O16133"/>
      <c r="U16133"/>
      <c r="V16133"/>
    </row>
    <row r="16134" spans="6:22" x14ac:dyDescent="0.2">
      <c r="M16134" s="2"/>
    </row>
    <row r="16135" spans="6:22" x14ac:dyDescent="0.2">
      <c r="M16135" s="2"/>
    </row>
    <row r="16136" spans="6:22" x14ac:dyDescent="0.2">
      <c r="M16136" s="2"/>
    </row>
    <row r="16137" spans="6:22" x14ac:dyDescent="0.2">
      <c r="M16137" s="2"/>
    </row>
    <row r="16138" spans="6:22" x14ac:dyDescent="0.2">
      <c r="M16138" s="2"/>
    </row>
    <row r="16139" spans="6:22" x14ac:dyDescent="0.2">
      <c r="M16139" s="2"/>
    </row>
    <row r="16140" spans="6:22" x14ac:dyDescent="0.2">
      <c r="M16140" s="2"/>
    </row>
    <row r="16141" spans="6:22" x14ac:dyDescent="0.2">
      <c r="M16141" s="2"/>
    </row>
    <row r="16142" spans="6:22" x14ac:dyDescent="0.2">
      <c r="M16142" s="2"/>
    </row>
    <row r="16143" spans="6:22" x14ac:dyDescent="0.2">
      <c r="M16143" s="2"/>
    </row>
    <row r="16144" spans="6:22" x14ac:dyDescent="0.2">
      <c r="F16144"/>
      <c r="M16144" s="2"/>
      <c r="N16144"/>
      <c r="O16144"/>
      <c r="U16144"/>
      <c r="V16144"/>
    </row>
    <row r="16145" spans="6:22" x14ac:dyDescent="0.2">
      <c r="M16145" s="2"/>
    </row>
    <row r="16146" spans="6:22" x14ac:dyDescent="0.2">
      <c r="M16146" s="2"/>
    </row>
    <row r="16147" spans="6:22" x14ac:dyDescent="0.2">
      <c r="M16147" s="2"/>
    </row>
    <row r="16148" spans="6:22" x14ac:dyDescent="0.2">
      <c r="M16148" s="2"/>
    </row>
    <row r="16149" spans="6:22" x14ac:dyDescent="0.2">
      <c r="M16149" s="2"/>
    </row>
    <row r="16150" spans="6:22" x14ac:dyDescent="0.2">
      <c r="M16150" s="2"/>
    </row>
    <row r="16151" spans="6:22" x14ac:dyDescent="0.2">
      <c r="M16151" s="2"/>
    </row>
    <row r="16152" spans="6:22" x14ac:dyDescent="0.2">
      <c r="F16152"/>
      <c r="M16152" s="2"/>
      <c r="N16152"/>
      <c r="O16152"/>
      <c r="U16152"/>
      <c r="V16152"/>
    </row>
    <row r="16153" spans="6:22" x14ac:dyDescent="0.2">
      <c r="F16153"/>
      <c r="M16153" s="2"/>
      <c r="N16153"/>
      <c r="O16153"/>
      <c r="U16153"/>
      <c r="V16153"/>
    </row>
    <row r="16154" spans="6:22" x14ac:dyDescent="0.2">
      <c r="F16154"/>
      <c r="M16154" s="2"/>
      <c r="N16154"/>
      <c r="O16154"/>
      <c r="U16154"/>
      <c r="V16154"/>
    </row>
    <row r="16155" spans="6:22" x14ac:dyDescent="0.2">
      <c r="F16155"/>
      <c r="M16155" s="2"/>
      <c r="N16155"/>
      <c r="O16155"/>
      <c r="U16155"/>
      <c r="V16155"/>
    </row>
    <row r="16156" spans="6:22" x14ac:dyDescent="0.2">
      <c r="F16156"/>
      <c r="M16156" s="2"/>
      <c r="N16156"/>
      <c r="O16156"/>
      <c r="U16156"/>
      <c r="V16156"/>
    </row>
    <row r="16157" spans="6:22" x14ac:dyDescent="0.2">
      <c r="M16157" s="2"/>
    </row>
    <row r="16158" spans="6:22" x14ac:dyDescent="0.2">
      <c r="M16158" s="2"/>
    </row>
    <row r="16159" spans="6:22" x14ac:dyDescent="0.2">
      <c r="M16159" s="2"/>
    </row>
    <row r="16160" spans="6:22" x14ac:dyDescent="0.2">
      <c r="M16160" s="2"/>
    </row>
    <row r="16161" spans="6:22" x14ac:dyDescent="0.2">
      <c r="M16161" s="2"/>
    </row>
    <row r="16162" spans="6:22" x14ac:dyDescent="0.2">
      <c r="M16162" s="2"/>
    </row>
    <row r="16163" spans="6:22" x14ac:dyDescent="0.2">
      <c r="M16163" s="2"/>
    </row>
    <row r="16164" spans="6:22" x14ac:dyDescent="0.2">
      <c r="M16164" s="2"/>
    </row>
    <row r="16165" spans="6:22" x14ac:dyDescent="0.2">
      <c r="M16165" s="2"/>
    </row>
    <row r="16166" spans="6:22" x14ac:dyDescent="0.2">
      <c r="M16166" s="2"/>
    </row>
    <row r="16167" spans="6:22" x14ac:dyDescent="0.2">
      <c r="F16167"/>
      <c r="M16167" s="2"/>
      <c r="N16167"/>
      <c r="O16167"/>
      <c r="U16167"/>
      <c r="V16167"/>
    </row>
    <row r="16168" spans="6:22" x14ac:dyDescent="0.2">
      <c r="M16168" s="2"/>
    </row>
    <row r="16169" spans="6:22" x14ac:dyDescent="0.2">
      <c r="M16169" s="2"/>
    </row>
    <row r="16170" spans="6:22" x14ac:dyDescent="0.2">
      <c r="M16170" s="2"/>
    </row>
    <row r="16171" spans="6:22" x14ac:dyDescent="0.2">
      <c r="M16171" s="2"/>
    </row>
    <row r="16172" spans="6:22" x14ac:dyDescent="0.2">
      <c r="M16172" s="2"/>
    </row>
    <row r="16173" spans="6:22" x14ac:dyDescent="0.2">
      <c r="M16173" s="2"/>
    </row>
    <row r="16174" spans="6:22" x14ac:dyDescent="0.2">
      <c r="M16174" s="2"/>
    </row>
    <row r="16175" spans="6:22" x14ac:dyDescent="0.2">
      <c r="F16175"/>
      <c r="M16175" s="2"/>
      <c r="N16175"/>
      <c r="O16175"/>
      <c r="U16175"/>
      <c r="V16175"/>
    </row>
    <row r="16176" spans="6:22" x14ac:dyDescent="0.2">
      <c r="F16176"/>
      <c r="M16176" s="2"/>
      <c r="N16176"/>
      <c r="O16176"/>
      <c r="U16176"/>
      <c r="V16176"/>
    </row>
    <row r="16177" spans="6:22" x14ac:dyDescent="0.2">
      <c r="F16177"/>
      <c r="M16177" s="2"/>
      <c r="N16177"/>
      <c r="O16177"/>
      <c r="U16177"/>
      <c r="V16177"/>
    </row>
    <row r="16178" spans="6:22" x14ac:dyDescent="0.2">
      <c r="F16178"/>
      <c r="M16178" s="2"/>
      <c r="N16178"/>
      <c r="O16178"/>
      <c r="U16178"/>
      <c r="V16178"/>
    </row>
    <row r="16179" spans="6:22" x14ac:dyDescent="0.2">
      <c r="F16179"/>
      <c r="M16179" s="2"/>
      <c r="N16179"/>
      <c r="O16179"/>
      <c r="U16179"/>
      <c r="V16179"/>
    </row>
    <row r="16180" spans="6:22" x14ac:dyDescent="0.2">
      <c r="M16180" s="2"/>
    </row>
    <row r="16181" spans="6:22" x14ac:dyDescent="0.2">
      <c r="M16181" s="2"/>
    </row>
    <row r="16182" spans="6:22" x14ac:dyDescent="0.2">
      <c r="M16182" s="2"/>
    </row>
    <row r="16183" spans="6:22" x14ac:dyDescent="0.2">
      <c r="M16183" s="2"/>
    </row>
    <row r="16184" spans="6:22" x14ac:dyDescent="0.2">
      <c r="M16184" s="2"/>
    </row>
    <row r="16185" spans="6:22" x14ac:dyDescent="0.2">
      <c r="M16185" s="2"/>
    </row>
    <row r="16186" spans="6:22" x14ac:dyDescent="0.2">
      <c r="M16186" s="2"/>
    </row>
    <row r="16187" spans="6:22" x14ac:dyDescent="0.2">
      <c r="M16187" s="2"/>
    </row>
    <row r="16188" spans="6:22" x14ac:dyDescent="0.2">
      <c r="M16188" s="2"/>
    </row>
    <row r="16189" spans="6:22" x14ac:dyDescent="0.2">
      <c r="M16189" s="2"/>
    </row>
    <row r="16190" spans="6:22" x14ac:dyDescent="0.2">
      <c r="F16190"/>
      <c r="M16190" s="2"/>
      <c r="N16190"/>
      <c r="O16190"/>
      <c r="U16190"/>
      <c r="V16190"/>
    </row>
    <row r="16191" spans="6:22" x14ac:dyDescent="0.2">
      <c r="M16191" s="2"/>
    </row>
    <row r="16192" spans="6:22" x14ac:dyDescent="0.2">
      <c r="M16192" s="2"/>
    </row>
    <row r="16193" spans="6:22" x14ac:dyDescent="0.2">
      <c r="M16193" s="2"/>
    </row>
    <row r="16194" spans="6:22" x14ac:dyDescent="0.2">
      <c r="M16194" s="2"/>
    </row>
    <row r="16195" spans="6:22" x14ac:dyDescent="0.2">
      <c r="M16195" s="2"/>
    </row>
    <row r="16196" spans="6:22" x14ac:dyDescent="0.2">
      <c r="M16196" s="2"/>
    </row>
    <row r="16197" spans="6:22" x14ac:dyDescent="0.2">
      <c r="M16197" s="2"/>
    </row>
    <row r="16198" spans="6:22" x14ac:dyDescent="0.2">
      <c r="F16198"/>
      <c r="M16198" s="2"/>
      <c r="N16198"/>
      <c r="O16198"/>
      <c r="U16198"/>
      <c r="V16198"/>
    </row>
    <row r="16199" spans="6:22" x14ac:dyDescent="0.2">
      <c r="F16199"/>
      <c r="M16199" s="2"/>
      <c r="N16199"/>
      <c r="O16199"/>
      <c r="U16199"/>
      <c r="V16199"/>
    </row>
    <row r="16200" spans="6:22" x14ac:dyDescent="0.2">
      <c r="F16200"/>
      <c r="M16200" s="2"/>
      <c r="N16200"/>
      <c r="O16200"/>
      <c r="U16200"/>
      <c r="V16200"/>
    </row>
    <row r="16201" spans="6:22" x14ac:dyDescent="0.2">
      <c r="F16201"/>
      <c r="M16201" s="2"/>
      <c r="N16201"/>
      <c r="O16201"/>
      <c r="U16201"/>
      <c r="V16201"/>
    </row>
    <row r="16202" spans="6:22" x14ac:dyDescent="0.2">
      <c r="F16202"/>
      <c r="M16202" s="2"/>
      <c r="N16202"/>
      <c r="O16202"/>
      <c r="U16202"/>
      <c r="V16202"/>
    </row>
    <row r="16203" spans="6:22" x14ac:dyDescent="0.2">
      <c r="M16203" s="2"/>
    </row>
    <row r="16204" spans="6:22" x14ac:dyDescent="0.2">
      <c r="M16204" s="2"/>
    </row>
    <row r="16205" spans="6:22" x14ac:dyDescent="0.2">
      <c r="M16205" s="2"/>
    </row>
    <row r="16206" spans="6:22" x14ac:dyDescent="0.2">
      <c r="M16206" s="2"/>
    </row>
    <row r="16207" spans="6:22" x14ac:dyDescent="0.2">
      <c r="M16207" s="2"/>
    </row>
    <row r="16208" spans="6:22" x14ac:dyDescent="0.2">
      <c r="M16208" s="2"/>
    </row>
    <row r="16209" spans="3:22" x14ac:dyDescent="0.2">
      <c r="M16209" s="2"/>
    </row>
    <row r="16210" spans="3:22" x14ac:dyDescent="0.2">
      <c r="M16210" s="2"/>
    </row>
    <row r="16211" spans="3:22" x14ac:dyDescent="0.2">
      <c r="M16211" s="2"/>
    </row>
    <row r="16212" spans="3:22" x14ac:dyDescent="0.2">
      <c r="M16212" s="2"/>
    </row>
    <row r="16213" spans="3:22" x14ac:dyDescent="0.2">
      <c r="M16213" s="2"/>
    </row>
    <row r="16214" spans="3:22" x14ac:dyDescent="0.2">
      <c r="M16214" s="2"/>
    </row>
    <row r="16215" spans="3:22" x14ac:dyDescent="0.2">
      <c r="M16215" s="2"/>
    </row>
    <row r="16216" spans="3:22" x14ac:dyDescent="0.2">
      <c r="M16216" s="2"/>
    </row>
    <row r="16217" spans="3:22" x14ac:dyDescent="0.2">
      <c r="M16217" s="2"/>
    </row>
    <row r="16218" spans="3:22" x14ac:dyDescent="0.2">
      <c r="C16218" s="9"/>
      <c r="F16218"/>
      <c r="M16218" s="2"/>
      <c r="N16218"/>
      <c r="O16218"/>
      <c r="U16218"/>
      <c r="V16218"/>
    </row>
    <row r="16219" spans="3:22" x14ac:dyDescent="0.2">
      <c r="M16219" s="2"/>
    </row>
    <row r="16220" spans="3:22" x14ac:dyDescent="0.2">
      <c r="F16220"/>
      <c r="M16220" s="2"/>
      <c r="N16220"/>
      <c r="O16220"/>
      <c r="U16220"/>
      <c r="V16220"/>
    </row>
    <row r="16221" spans="3:22" x14ac:dyDescent="0.2">
      <c r="M16221" s="2"/>
    </row>
    <row r="16222" spans="3:22" x14ac:dyDescent="0.2">
      <c r="M16222" s="2"/>
    </row>
    <row r="16223" spans="3:22" x14ac:dyDescent="0.2">
      <c r="M16223" s="2"/>
    </row>
    <row r="16224" spans="3:22" x14ac:dyDescent="0.2">
      <c r="M16224" s="2"/>
    </row>
    <row r="16225" spans="6:22" x14ac:dyDescent="0.2">
      <c r="M16225" s="2"/>
    </row>
    <row r="16226" spans="6:22" x14ac:dyDescent="0.2">
      <c r="M16226" s="2"/>
    </row>
    <row r="16227" spans="6:22" x14ac:dyDescent="0.2">
      <c r="M16227" s="2"/>
    </row>
    <row r="16228" spans="6:22" x14ac:dyDescent="0.2">
      <c r="M16228" s="2"/>
    </row>
    <row r="16229" spans="6:22" x14ac:dyDescent="0.2">
      <c r="M16229" s="2"/>
    </row>
    <row r="16230" spans="6:22" x14ac:dyDescent="0.2">
      <c r="F16230"/>
      <c r="M16230" s="2"/>
      <c r="N16230"/>
      <c r="O16230"/>
      <c r="U16230"/>
      <c r="V16230"/>
    </row>
    <row r="16231" spans="6:22" x14ac:dyDescent="0.2">
      <c r="F16231"/>
      <c r="M16231" s="2"/>
      <c r="N16231"/>
      <c r="O16231"/>
      <c r="U16231"/>
      <c r="V16231"/>
    </row>
    <row r="16232" spans="6:22" x14ac:dyDescent="0.2">
      <c r="F16232"/>
      <c r="M16232" s="2"/>
      <c r="N16232"/>
      <c r="O16232"/>
      <c r="U16232"/>
      <c r="V16232"/>
    </row>
    <row r="16233" spans="6:22" x14ac:dyDescent="0.2">
      <c r="M16233" s="2"/>
    </row>
    <row r="16234" spans="6:22" x14ac:dyDescent="0.2">
      <c r="M16234" s="2"/>
    </row>
    <row r="16235" spans="6:22" x14ac:dyDescent="0.2">
      <c r="M16235" s="2"/>
    </row>
    <row r="16236" spans="6:22" x14ac:dyDescent="0.2">
      <c r="M16236" s="2"/>
    </row>
    <row r="16237" spans="6:22" x14ac:dyDescent="0.2">
      <c r="M16237" s="2"/>
    </row>
    <row r="16238" spans="6:22" x14ac:dyDescent="0.2">
      <c r="M16238" s="2"/>
    </row>
    <row r="16239" spans="6:22" x14ac:dyDescent="0.2">
      <c r="M16239" s="2"/>
    </row>
    <row r="16240" spans="6:22" x14ac:dyDescent="0.2">
      <c r="M16240" s="2"/>
    </row>
    <row r="16241" spans="3:22" x14ac:dyDescent="0.2">
      <c r="M16241" s="2"/>
    </row>
    <row r="16242" spans="3:22" x14ac:dyDescent="0.2">
      <c r="M16242" s="2"/>
    </row>
    <row r="16243" spans="3:22" x14ac:dyDescent="0.2">
      <c r="M16243" s="2"/>
    </row>
    <row r="16244" spans="3:22" x14ac:dyDescent="0.2">
      <c r="M16244" s="2"/>
    </row>
    <row r="16245" spans="3:22" x14ac:dyDescent="0.2">
      <c r="M16245" s="2"/>
    </row>
    <row r="16246" spans="3:22" x14ac:dyDescent="0.2">
      <c r="M16246" s="2"/>
    </row>
    <row r="16247" spans="3:22" x14ac:dyDescent="0.2">
      <c r="M16247" s="2"/>
    </row>
    <row r="16248" spans="3:22" x14ac:dyDescent="0.2">
      <c r="C16248" s="9"/>
      <c r="F16248"/>
      <c r="M16248" s="2"/>
      <c r="N16248"/>
      <c r="O16248"/>
      <c r="U16248"/>
      <c r="V16248"/>
    </row>
    <row r="16249" spans="3:22" x14ac:dyDescent="0.2">
      <c r="M16249" s="2"/>
    </row>
    <row r="16250" spans="3:22" x14ac:dyDescent="0.2">
      <c r="F16250"/>
      <c r="M16250" s="2"/>
      <c r="N16250"/>
      <c r="O16250"/>
      <c r="U16250"/>
      <c r="V16250"/>
    </row>
    <row r="16251" spans="3:22" x14ac:dyDescent="0.2">
      <c r="M16251" s="2"/>
    </row>
    <row r="16252" spans="3:22" x14ac:dyDescent="0.2">
      <c r="M16252" s="2"/>
    </row>
    <row r="16253" spans="3:22" x14ac:dyDescent="0.2">
      <c r="M16253" s="2"/>
    </row>
    <row r="16254" spans="3:22" x14ac:dyDescent="0.2">
      <c r="M16254" s="2"/>
    </row>
    <row r="16255" spans="3:22" x14ac:dyDescent="0.2">
      <c r="M16255" s="2"/>
    </row>
    <row r="16256" spans="3:22" x14ac:dyDescent="0.2">
      <c r="M16256" s="2"/>
    </row>
    <row r="16257" spans="6:22" x14ac:dyDescent="0.2">
      <c r="M16257" s="2"/>
    </row>
    <row r="16258" spans="6:22" x14ac:dyDescent="0.2">
      <c r="M16258" s="2"/>
    </row>
    <row r="16259" spans="6:22" x14ac:dyDescent="0.2">
      <c r="M16259" s="2"/>
    </row>
    <row r="16260" spans="6:22" x14ac:dyDescent="0.2">
      <c r="F16260"/>
      <c r="M16260" s="2"/>
      <c r="N16260"/>
      <c r="O16260"/>
      <c r="U16260"/>
      <c r="V16260"/>
    </row>
    <row r="16261" spans="6:22" x14ac:dyDescent="0.2">
      <c r="F16261"/>
      <c r="M16261" s="2"/>
      <c r="N16261"/>
      <c r="O16261"/>
      <c r="U16261"/>
      <c r="V16261"/>
    </row>
    <row r="16262" spans="6:22" x14ac:dyDescent="0.2">
      <c r="F16262"/>
      <c r="M16262" s="2"/>
      <c r="N16262"/>
      <c r="O16262"/>
      <c r="U16262"/>
      <c r="V16262"/>
    </row>
    <row r="16263" spans="6:22" x14ac:dyDescent="0.2">
      <c r="M16263" s="2"/>
    </row>
    <row r="16264" spans="6:22" x14ac:dyDescent="0.2">
      <c r="M16264" s="2"/>
    </row>
    <row r="16265" spans="6:22" x14ac:dyDescent="0.2">
      <c r="M16265" s="2"/>
    </row>
    <row r="16266" spans="6:22" x14ac:dyDescent="0.2">
      <c r="M16266" s="2"/>
    </row>
    <row r="16267" spans="6:22" x14ac:dyDescent="0.2">
      <c r="M16267" s="2"/>
    </row>
    <row r="16268" spans="6:22" x14ac:dyDescent="0.2">
      <c r="M16268" s="2"/>
    </row>
    <row r="16269" spans="6:22" x14ac:dyDescent="0.2">
      <c r="M16269" s="2"/>
    </row>
    <row r="16270" spans="6:22" x14ac:dyDescent="0.2">
      <c r="M16270" s="2"/>
    </row>
    <row r="16271" spans="6:22" x14ac:dyDescent="0.2">
      <c r="M16271" s="2"/>
    </row>
    <row r="16272" spans="6:22" x14ac:dyDescent="0.2">
      <c r="M16272" s="2"/>
    </row>
    <row r="16273" spans="3:22" x14ac:dyDescent="0.2">
      <c r="M16273" s="2"/>
    </row>
    <row r="16274" spans="3:22" x14ac:dyDescent="0.2">
      <c r="M16274" s="2"/>
    </row>
    <row r="16275" spans="3:22" x14ac:dyDescent="0.2">
      <c r="M16275" s="2"/>
    </row>
    <row r="16276" spans="3:22" x14ac:dyDescent="0.2">
      <c r="M16276" s="2"/>
    </row>
    <row r="16277" spans="3:22" x14ac:dyDescent="0.2">
      <c r="M16277" s="2"/>
    </row>
    <row r="16278" spans="3:22" x14ac:dyDescent="0.2">
      <c r="C16278" s="9"/>
      <c r="F16278"/>
      <c r="M16278" s="2"/>
      <c r="N16278"/>
      <c r="O16278"/>
      <c r="U16278"/>
      <c r="V16278"/>
    </row>
    <row r="16279" spans="3:22" x14ac:dyDescent="0.2">
      <c r="M16279" s="2"/>
    </row>
    <row r="16280" spans="3:22" x14ac:dyDescent="0.2">
      <c r="F16280"/>
      <c r="M16280" s="2"/>
      <c r="N16280"/>
      <c r="O16280"/>
      <c r="U16280"/>
      <c r="V16280"/>
    </row>
    <row r="16281" spans="3:22" x14ac:dyDescent="0.2">
      <c r="M16281" s="2"/>
    </row>
    <row r="16282" spans="3:22" x14ac:dyDescent="0.2">
      <c r="M16282" s="2"/>
    </row>
    <row r="16283" spans="3:22" x14ac:dyDescent="0.2">
      <c r="M16283" s="2"/>
    </row>
    <row r="16284" spans="3:22" x14ac:dyDescent="0.2">
      <c r="M16284" s="2"/>
    </row>
    <row r="16285" spans="3:22" x14ac:dyDescent="0.2">
      <c r="M16285" s="2"/>
    </row>
    <row r="16286" spans="3:22" x14ac:dyDescent="0.2">
      <c r="M16286" s="2"/>
    </row>
    <row r="16287" spans="3:22" x14ac:dyDescent="0.2">
      <c r="M16287" s="2"/>
    </row>
    <row r="16288" spans="3:22" x14ac:dyDescent="0.2">
      <c r="M16288" s="2"/>
    </row>
    <row r="16289" spans="6:22" x14ac:dyDescent="0.2">
      <c r="M16289" s="2"/>
    </row>
    <row r="16290" spans="6:22" x14ac:dyDescent="0.2">
      <c r="F16290"/>
      <c r="M16290" s="2"/>
      <c r="N16290"/>
      <c r="O16290"/>
      <c r="U16290"/>
      <c r="V16290"/>
    </row>
    <row r="16291" spans="6:22" x14ac:dyDescent="0.2">
      <c r="F16291"/>
      <c r="M16291" s="2"/>
      <c r="N16291"/>
      <c r="O16291"/>
      <c r="U16291"/>
      <c r="V16291"/>
    </row>
    <row r="16292" spans="6:22" x14ac:dyDescent="0.2">
      <c r="F16292"/>
      <c r="M16292" s="2"/>
      <c r="N16292"/>
      <c r="O16292"/>
      <c r="U16292"/>
      <c r="V16292"/>
    </row>
    <row r="16293" spans="6:22" x14ac:dyDescent="0.2">
      <c r="M16293" s="2"/>
    </row>
    <row r="16294" spans="6:22" x14ac:dyDescent="0.2">
      <c r="M16294" s="2"/>
    </row>
    <row r="16295" spans="6:22" x14ac:dyDescent="0.2">
      <c r="M16295" s="2"/>
    </row>
    <row r="16296" spans="6:22" x14ac:dyDescent="0.2">
      <c r="M16296" s="2"/>
    </row>
    <row r="16297" spans="6:22" x14ac:dyDescent="0.2">
      <c r="M16297" s="2"/>
    </row>
    <row r="16298" spans="6:22" x14ac:dyDescent="0.2">
      <c r="M16298" s="2"/>
    </row>
    <row r="16299" spans="6:22" x14ac:dyDescent="0.2">
      <c r="M16299" s="2"/>
    </row>
    <row r="16300" spans="6:22" x14ac:dyDescent="0.2">
      <c r="M16300" s="2"/>
    </row>
    <row r="16301" spans="6:22" x14ac:dyDescent="0.2">
      <c r="M16301" s="2"/>
    </row>
    <row r="16302" spans="6:22" x14ac:dyDescent="0.2">
      <c r="M16302" s="2"/>
    </row>
    <row r="16303" spans="6:22" x14ac:dyDescent="0.2">
      <c r="M16303" s="2"/>
    </row>
    <row r="16304" spans="6:22" x14ac:dyDescent="0.2">
      <c r="M16304" s="2"/>
    </row>
    <row r="16305" spans="3:22" x14ac:dyDescent="0.2">
      <c r="M16305" s="2"/>
    </row>
    <row r="16306" spans="3:22" x14ac:dyDescent="0.2">
      <c r="M16306" s="2"/>
    </row>
    <row r="16307" spans="3:22" x14ac:dyDescent="0.2">
      <c r="M16307" s="2"/>
    </row>
    <row r="16308" spans="3:22" x14ac:dyDescent="0.2">
      <c r="C16308" s="9"/>
      <c r="F16308"/>
      <c r="M16308" s="2"/>
      <c r="N16308"/>
      <c r="O16308"/>
      <c r="U16308"/>
      <c r="V16308"/>
    </row>
    <row r="16309" spans="3:22" x14ac:dyDescent="0.2">
      <c r="M16309" s="2"/>
    </row>
    <row r="16310" spans="3:22" x14ac:dyDescent="0.2">
      <c r="F16310"/>
      <c r="M16310" s="2"/>
      <c r="N16310"/>
      <c r="O16310"/>
      <c r="U16310"/>
      <c r="V16310"/>
    </row>
    <row r="16311" spans="3:22" x14ac:dyDescent="0.2">
      <c r="M16311" s="2"/>
    </row>
    <row r="16312" spans="3:22" x14ac:dyDescent="0.2">
      <c r="M16312" s="2"/>
    </row>
    <row r="16313" spans="3:22" x14ac:dyDescent="0.2">
      <c r="M16313" s="2"/>
    </row>
    <row r="16314" spans="3:22" x14ac:dyDescent="0.2">
      <c r="M16314" s="2"/>
    </row>
    <row r="16315" spans="3:22" x14ac:dyDescent="0.2">
      <c r="M16315" s="2"/>
    </row>
    <row r="16316" spans="3:22" x14ac:dyDescent="0.2">
      <c r="M16316" s="2"/>
    </row>
    <row r="16317" spans="3:22" x14ac:dyDescent="0.2">
      <c r="M16317" s="2"/>
    </row>
    <row r="16318" spans="3:22" x14ac:dyDescent="0.2">
      <c r="M16318" s="2"/>
    </row>
    <row r="16319" spans="3:22" x14ac:dyDescent="0.2">
      <c r="M16319" s="2"/>
    </row>
    <row r="16320" spans="3:22" x14ac:dyDescent="0.2">
      <c r="F16320"/>
      <c r="M16320" s="2"/>
      <c r="N16320"/>
      <c r="O16320"/>
      <c r="U16320"/>
      <c r="V16320"/>
    </row>
    <row r="16321" spans="6:22" x14ac:dyDescent="0.2">
      <c r="F16321"/>
      <c r="M16321" s="2"/>
      <c r="N16321"/>
      <c r="O16321"/>
      <c r="U16321"/>
      <c r="V16321"/>
    </row>
    <row r="16322" spans="6:22" x14ac:dyDescent="0.2">
      <c r="F16322"/>
      <c r="M16322" s="2"/>
      <c r="N16322"/>
      <c r="O16322"/>
      <c r="U16322"/>
      <c r="V16322"/>
    </row>
    <row r="16323" spans="6:22" x14ac:dyDescent="0.2">
      <c r="M16323" s="2"/>
    </row>
    <row r="16324" spans="6:22" x14ac:dyDescent="0.2">
      <c r="M16324" s="2"/>
    </row>
    <row r="16325" spans="6:22" x14ac:dyDescent="0.2">
      <c r="M16325" s="2"/>
    </row>
    <row r="16326" spans="6:22" x14ac:dyDescent="0.2">
      <c r="M16326" s="2"/>
    </row>
    <row r="16327" spans="6:22" x14ac:dyDescent="0.2">
      <c r="M16327" s="2"/>
    </row>
    <row r="16328" spans="6:22" x14ac:dyDescent="0.2">
      <c r="M16328" s="2"/>
    </row>
    <row r="16329" spans="6:22" x14ac:dyDescent="0.2">
      <c r="M16329" s="2"/>
    </row>
    <row r="16330" spans="6:22" x14ac:dyDescent="0.2">
      <c r="M16330" s="2"/>
    </row>
    <row r="16331" spans="6:22" x14ac:dyDescent="0.2">
      <c r="M16331" s="2"/>
    </row>
    <row r="16332" spans="6:22" x14ac:dyDescent="0.2">
      <c r="M16332" s="2"/>
    </row>
    <row r="16333" spans="6:22" x14ac:dyDescent="0.2">
      <c r="F16333"/>
      <c r="M16333" s="2"/>
      <c r="N16333"/>
      <c r="O16333"/>
      <c r="U16333"/>
      <c r="V16333"/>
    </row>
    <row r="16334" spans="6:22" x14ac:dyDescent="0.2">
      <c r="M16334" s="2"/>
    </row>
    <row r="16335" spans="6:22" x14ac:dyDescent="0.2">
      <c r="F16335"/>
      <c r="M16335" s="2"/>
      <c r="N16335"/>
      <c r="O16335"/>
      <c r="U16335"/>
      <c r="V16335"/>
    </row>
    <row r="16336" spans="6:22" x14ac:dyDescent="0.2">
      <c r="M16336" s="2"/>
    </row>
    <row r="16337" spans="6:22" x14ac:dyDescent="0.2">
      <c r="M16337" s="2"/>
    </row>
    <row r="16338" spans="6:22" x14ac:dyDescent="0.2">
      <c r="M16338" s="2"/>
    </row>
    <row r="16339" spans="6:22" x14ac:dyDescent="0.2">
      <c r="M16339" s="2"/>
    </row>
    <row r="16340" spans="6:22" x14ac:dyDescent="0.2">
      <c r="F16340"/>
      <c r="M16340" s="2"/>
      <c r="N16340"/>
      <c r="O16340"/>
      <c r="U16340"/>
      <c r="V16340"/>
    </row>
    <row r="16341" spans="6:22" x14ac:dyDescent="0.2">
      <c r="M16341" s="2"/>
    </row>
    <row r="16342" spans="6:22" x14ac:dyDescent="0.2">
      <c r="M16342" s="2"/>
    </row>
    <row r="16343" spans="6:22" x14ac:dyDescent="0.2">
      <c r="M16343" s="2"/>
    </row>
    <row r="16344" spans="6:22" x14ac:dyDescent="0.2">
      <c r="M16344" s="2"/>
    </row>
    <row r="16345" spans="6:22" x14ac:dyDescent="0.2">
      <c r="M16345" s="2"/>
    </row>
    <row r="16346" spans="6:22" x14ac:dyDescent="0.2">
      <c r="M16346" s="2"/>
    </row>
    <row r="16347" spans="6:22" x14ac:dyDescent="0.2">
      <c r="M16347" s="2"/>
    </row>
    <row r="16348" spans="6:22" x14ac:dyDescent="0.2">
      <c r="M16348" s="2"/>
    </row>
    <row r="16349" spans="6:22" x14ac:dyDescent="0.2">
      <c r="M16349" s="2"/>
    </row>
    <row r="16350" spans="6:22" x14ac:dyDescent="0.2">
      <c r="M16350" s="2"/>
    </row>
    <row r="16351" spans="6:22" x14ac:dyDescent="0.2">
      <c r="M16351" s="2"/>
    </row>
    <row r="16352" spans="6:22" x14ac:dyDescent="0.2">
      <c r="M16352" s="2"/>
    </row>
    <row r="16353" spans="6:22" x14ac:dyDescent="0.2">
      <c r="M16353" s="2"/>
    </row>
    <row r="16354" spans="6:22" x14ac:dyDescent="0.2">
      <c r="M16354" s="2"/>
    </row>
    <row r="16355" spans="6:22" x14ac:dyDescent="0.2">
      <c r="M16355" s="2"/>
    </row>
    <row r="16356" spans="6:22" x14ac:dyDescent="0.2">
      <c r="M16356" s="2"/>
    </row>
    <row r="16357" spans="6:22" x14ac:dyDescent="0.2">
      <c r="F16357"/>
      <c r="M16357" s="2"/>
      <c r="N16357"/>
      <c r="O16357"/>
      <c r="U16357"/>
      <c r="V16357"/>
    </row>
    <row r="16358" spans="6:22" x14ac:dyDescent="0.2">
      <c r="M16358" s="2"/>
    </row>
    <row r="16359" spans="6:22" x14ac:dyDescent="0.2">
      <c r="M16359" s="2"/>
    </row>
    <row r="16360" spans="6:22" x14ac:dyDescent="0.2">
      <c r="M16360" s="2"/>
    </row>
    <row r="16361" spans="6:22" x14ac:dyDescent="0.2">
      <c r="M16361" s="2"/>
    </row>
    <row r="16362" spans="6:22" x14ac:dyDescent="0.2">
      <c r="M16362" s="2"/>
    </row>
    <row r="16363" spans="6:22" x14ac:dyDescent="0.2">
      <c r="M16363" s="2"/>
    </row>
    <row r="16364" spans="6:22" x14ac:dyDescent="0.2">
      <c r="F16364"/>
      <c r="M16364" s="2"/>
      <c r="N16364"/>
      <c r="O16364"/>
      <c r="U16364"/>
      <c r="V16364"/>
    </row>
    <row r="16365" spans="6:22" x14ac:dyDescent="0.2">
      <c r="F16365"/>
      <c r="M16365" s="2"/>
      <c r="N16365"/>
      <c r="O16365"/>
      <c r="U16365"/>
      <c r="V16365"/>
    </row>
    <row r="16366" spans="6:22" x14ac:dyDescent="0.2">
      <c r="F16366"/>
      <c r="M16366" s="2"/>
      <c r="N16366"/>
      <c r="O16366"/>
      <c r="U16366"/>
      <c r="V16366"/>
    </row>
    <row r="16367" spans="6:22" x14ac:dyDescent="0.2">
      <c r="F16367"/>
      <c r="M16367" s="2"/>
      <c r="N16367"/>
      <c r="O16367"/>
      <c r="U16367"/>
      <c r="V16367"/>
    </row>
    <row r="16368" spans="6:22" x14ac:dyDescent="0.2">
      <c r="F16368"/>
      <c r="M16368" s="2"/>
      <c r="N16368"/>
      <c r="O16368"/>
      <c r="U16368"/>
      <c r="V16368"/>
    </row>
    <row r="16369" spans="3:22" x14ac:dyDescent="0.2">
      <c r="M16369" s="2"/>
    </row>
    <row r="16370" spans="3:22" x14ac:dyDescent="0.2">
      <c r="M16370" s="2"/>
    </row>
    <row r="16371" spans="3:22" x14ac:dyDescent="0.2">
      <c r="M16371" s="2"/>
    </row>
    <row r="16372" spans="3:22" x14ac:dyDescent="0.2">
      <c r="M16372" s="2"/>
    </row>
    <row r="16373" spans="3:22" x14ac:dyDescent="0.2">
      <c r="M16373" s="2"/>
    </row>
    <row r="16374" spans="3:22" x14ac:dyDescent="0.2">
      <c r="M16374" s="2"/>
    </row>
    <row r="16375" spans="3:22" x14ac:dyDescent="0.2">
      <c r="M16375" s="2"/>
    </row>
    <row r="16376" spans="3:22" x14ac:dyDescent="0.2">
      <c r="M16376" s="2"/>
    </row>
    <row r="16377" spans="3:22" x14ac:dyDescent="0.2">
      <c r="M16377" s="2"/>
    </row>
    <row r="16378" spans="3:22" x14ac:dyDescent="0.2">
      <c r="M16378" s="2"/>
    </row>
    <row r="16379" spans="3:22" x14ac:dyDescent="0.2">
      <c r="M16379" s="2"/>
    </row>
    <row r="16380" spans="3:22" x14ac:dyDescent="0.2">
      <c r="M16380" s="2"/>
    </row>
    <row r="16381" spans="3:22" x14ac:dyDescent="0.2">
      <c r="M16381" s="2"/>
    </row>
    <row r="16382" spans="3:22" x14ac:dyDescent="0.2">
      <c r="M16382" s="2"/>
    </row>
    <row r="16383" spans="3:22" x14ac:dyDescent="0.2">
      <c r="M16383" s="2"/>
    </row>
    <row r="16384" spans="3:22" x14ac:dyDescent="0.2">
      <c r="C16384" s="9"/>
      <c r="F16384"/>
      <c r="M16384" s="2"/>
      <c r="N16384"/>
      <c r="O16384"/>
      <c r="U16384"/>
      <c r="V16384"/>
    </row>
    <row r="16385" spans="6:22" x14ac:dyDescent="0.2">
      <c r="M16385" s="2"/>
    </row>
    <row r="16386" spans="6:22" x14ac:dyDescent="0.2">
      <c r="F16386"/>
      <c r="M16386" s="2"/>
      <c r="N16386"/>
      <c r="O16386"/>
      <c r="U16386"/>
      <c r="V16386"/>
    </row>
    <row r="16387" spans="6:22" x14ac:dyDescent="0.2">
      <c r="M16387" s="2"/>
    </row>
    <row r="16388" spans="6:22" x14ac:dyDescent="0.2">
      <c r="M16388" s="2"/>
    </row>
    <row r="16389" spans="6:22" x14ac:dyDescent="0.2">
      <c r="M16389" s="2"/>
    </row>
    <row r="16390" spans="6:22" x14ac:dyDescent="0.2">
      <c r="M16390" s="2"/>
    </row>
    <row r="16391" spans="6:22" x14ac:dyDescent="0.2">
      <c r="M16391" s="2"/>
    </row>
    <row r="16392" spans="6:22" x14ac:dyDescent="0.2">
      <c r="M16392" s="2"/>
    </row>
    <row r="16393" spans="6:22" x14ac:dyDescent="0.2">
      <c r="M16393" s="2"/>
    </row>
    <row r="16394" spans="6:22" x14ac:dyDescent="0.2">
      <c r="M16394" s="2"/>
    </row>
    <row r="16395" spans="6:22" x14ac:dyDescent="0.2">
      <c r="M16395" s="2"/>
    </row>
    <row r="16396" spans="6:22" x14ac:dyDescent="0.2">
      <c r="F16396"/>
      <c r="M16396" s="2"/>
      <c r="N16396"/>
      <c r="O16396"/>
      <c r="U16396"/>
      <c r="V16396"/>
    </row>
    <row r="16397" spans="6:22" x14ac:dyDescent="0.2">
      <c r="F16397"/>
      <c r="M16397" s="2"/>
      <c r="N16397"/>
      <c r="O16397"/>
      <c r="U16397"/>
      <c r="V16397"/>
    </row>
    <row r="16398" spans="6:22" x14ac:dyDescent="0.2">
      <c r="F16398"/>
      <c r="M16398" s="2"/>
      <c r="N16398"/>
      <c r="O16398"/>
      <c r="U16398"/>
      <c r="V16398"/>
    </row>
    <row r="16399" spans="6:22" x14ac:dyDescent="0.2">
      <c r="M16399" s="2"/>
    </row>
    <row r="16400" spans="6:22" x14ac:dyDescent="0.2">
      <c r="M16400" s="2"/>
    </row>
    <row r="16401" spans="6:22" x14ac:dyDescent="0.2">
      <c r="M16401" s="2"/>
    </row>
    <row r="16402" spans="6:22" x14ac:dyDescent="0.2">
      <c r="M16402" s="2"/>
    </row>
    <row r="16403" spans="6:22" x14ac:dyDescent="0.2">
      <c r="M16403" s="2"/>
    </row>
    <row r="16404" spans="6:22" x14ac:dyDescent="0.2">
      <c r="M16404" s="2"/>
    </row>
    <row r="16405" spans="6:22" x14ac:dyDescent="0.2">
      <c r="M16405" s="2"/>
    </row>
    <row r="16406" spans="6:22" x14ac:dyDescent="0.2">
      <c r="M16406" s="2"/>
    </row>
    <row r="16407" spans="6:22" x14ac:dyDescent="0.2">
      <c r="M16407" s="2"/>
    </row>
    <row r="16408" spans="6:22" x14ac:dyDescent="0.2">
      <c r="M16408" s="2"/>
    </row>
    <row r="16409" spans="6:22" x14ac:dyDescent="0.2">
      <c r="M16409" s="2"/>
    </row>
    <row r="16410" spans="6:22" x14ac:dyDescent="0.2">
      <c r="F16410"/>
      <c r="M16410" s="2"/>
      <c r="N16410"/>
      <c r="O16410"/>
      <c r="U16410"/>
      <c r="V16410"/>
    </row>
    <row r="16411" spans="6:22" x14ac:dyDescent="0.2">
      <c r="F16411"/>
      <c r="M16411" s="2"/>
      <c r="N16411"/>
      <c r="O16411"/>
      <c r="U16411"/>
      <c r="V16411"/>
    </row>
    <row r="16412" spans="6:22" x14ac:dyDescent="0.2">
      <c r="M16412" s="2"/>
    </row>
    <row r="16413" spans="6:22" x14ac:dyDescent="0.2">
      <c r="M16413" s="2"/>
    </row>
    <row r="16414" spans="6:22" x14ac:dyDescent="0.2">
      <c r="M16414" s="2"/>
    </row>
    <row r="16415" spans="6:22" x14ac:dyDescent="0.2">
      <c r="F16415"/>
      <c r="M16415" s="2"/>
      <c r="N16415"/>
      <c r="O16415"/>
      <c r="U16415"/>
      <c r="V16415"/>
    </row>
    <row r="16416" spans="6:22" x14ac:dyDescent="0.2">
      <c r="F16416"/>
      <c r="M16416" s="2"/>
      <c r="N16416"/>
      <c r="O16416"/>
      <c r="U16416"/>
      <c r="V16416"/>
    </row>
    <row r="16417" spans="6:22" x14ac:dyDescent="0.2">
      <c r="M16417" s="2"/>
    </row>
    <row r="16418" spans="6:22" x14ac:dyDescent="0.2">
      <c r="M16418" s="2"/>
    </row>
    <row r="16419" spans="6:22" x14ac:dyDescent="0.2">
      <c r="F16419"/>
      <c r="M16419" s="2"/>
      <c r="N16419"/>
      <c r="O16419"/>
      <c r="U16419"/>
      <c r="V16419"/>
    </row>
    <row r="16420" spans="6:22" x14ac:dyDescent="0.2">
      <c r="M16420" s="2"/>
    </row>
    <row r="16421" spans="6:22" x14ac:dyDescent="0.2">
      <c r="M16421" s="2"/>
    </row>
    <row r="16422" spans="6:22" x14ac:dyDescent="0.2">
      <c r="M16422" s="2"/>
    </row>
    <row r="16423" spans="6:22" x14ac:dyDescent="0.2">
      <c r="F16423"/>
      <c r="M16423" s="2"/>
      <c r="N16423"/>
      <c r="O16423"/>
      <c r="U16423"/>
      <c r="V16423"/>
    </row>
    <row r="16424" spans="6:22" x14ac:dyDescent="0.2">
      <c r="F16424"/>
      <c r="M16424" s="2"/>
      <c r="N16424"/>
      <c r="O16424"/>
      <c r="U16424"/>
      <c r="V16424"/>
    </row>
    <row r="16425" spans="6:22" x14ac:dyDescent="0.2">
      <c r="M16425" s="2"/>
    </row>
    <row r="16426" spans="6:22" x14ac:dyDescent="0.2">
      <c r="M16426" s="2"/>
    </row>
    <row r="16427" spans="6:22" x14ac:dyDescent="0.2">
      <c r="M16427" s="2"/>
    </row>
    <row r="16428" spans="6:22" x14ac:dyDescent="0.2">
      <c r="M16428" s="2"/>
    </row>
    <row r="16429" spans="6:22" x14ac:dyDescent="0.2">
      <c r="M16429" s="2"/>
    </row>
    <row r="16430" spans="6:22" x14ac:dyDescent="0.2">
      <c r="M16430" s="2"/>
    </row>
    <row r="16431" spans="6:22" x14ac:dyDescent="0.2">
      <c r="M16431" s="2"/>
    </row>
    <row r="16432" spans="6:22" x14ac:dyDescent="0.2">
      <c r="M16432" s="2"/>
    </row>
    <row r="16433" spans="6:22" x14ac:dyDescent="0.2">
      <c r="M16433" s="2"/>
    </row>
    <row r="16434" spans="6:22" x14ac:dyDescent="0.2">
      <c r="M16434" s="2"/>
    </row>
    <row r="16435" spans="6:22" x14ac:dyDescent="0.2">
      <c r="M16435" s="2"/>
    </row>
    <row r="16436" spans="6:22" x14ac:dyDescent="0.2">
      <c r="F16436"/>
      <c r="M16436" s="2"/>
      <c r="N16436"/>
      <c r="O16436"/>
      <c r="U16436"/>
      <c r="V16436"/>
    </row>
    <row r="16437" spans="6:22" x14ac:dyDescent="0.2">
      <c r="F16437"/>
      <c r="M16437" s="2"/>
      <c r="N16437"/>
      <c r="O16437"/>
      <c r="U16437"/>
      <c r="V16437"/>
    </row>
    <row r="16438" spans="6:22" x14ac:dyDescent="0.2">
      <c r="F16438"/>
      <c r="M16438" s="2"/>
      <c r="N16438"/>
      <c r="O16438"/>
      <c r="U16438"/>
      <c r="V16438"/>
    </row>
    <row r="16439" spans="6:22" x14ac:dyDescent="0.2">
      <c r="M16439" s="2"/>
    </row>
    <row r="16440" spans="6:22" x14ac:dyDescent="0.2">
      <c r="M16440" s="2"/>
    </row>
    <row r="16441" spans="6:22" x14ac:dyDescent="0.2">
      <c r="M16441" s="2"/>
    </row>
    <row r="16442" spans="6:22" x14ac:dyDescent="0.2">
      <c r="F16442"/>
      <c r="M16442" s="2"/>
      <c r="N16442"/>
      <c r="O16442"/>
      <c r="U16442"/>
      <c r="V16442"/>
    </row>
    <row r="16443" spans="6:22" x14ac:dyDescent="0.2">
      <c r="F16443"/>
      <c r="M16443" s="2"/>
      <c r="N16443"/>
      <c r="O16443"/>
      <c r="U16443"/>
      <c r="V16443"/>
    </row>
    <row r="16444" spans="6:22" x14ac:dyDescent="0.2">
      <c r="F16444"/>
      <c r="M16444" s="2"/>
      <c r="N16444"/>
      <c r="O16444"/>
      <c r="U16444"/>
      <c r="V16444"/>
    </row>
    <row r="16445" spans="6:22" x14ac:dyDescent="0.2">
      <c r="F16445"/>
      <c r="M16445" s="2"/>
      <c r="N16445"/>
      <c r="O16445"/>
      <c r="U16445"/>
      <c r="V16445"/>
    </row>
    <row r="16446" spans="6:22" x14ac:dyDescent="0.2">
      <c r="F16446"/>
      <c r="M16446" s="2"/>
      <c r="N16446"/>
      <c r="O16446"/>
      <c r="U16446"/>
      <c r="V16446"/>
    </row>
    <row r="16447" spans="6:22" x14ac:dyDescent="0.2">
      <c r="F16447"/>
      <c r="M16447" s="2"/>
      <c r="N16447"/>
      <c r="O16447"/>
      <c r="U16447"/>
      <c r="V16447"/>
    </row>
    <row r="16448" spans="6:22" x14ac:dyDescent="0.2">
      <c r="F16448"/>
      <c r="M16448" s="2"/>
      <c r="N16448"/>
      <c r="O16448"/>
      <c r="U16448"/>
      <c r="V16448"/>
    </row>
    <row r="16449" spans="6:22" x14ac:dyDescent="0.2">
      <c r="F16449"/>
      <c r="M16449" s="2"/>
      <c r="N16449"/>
      <c r="O16449"/>
      <c r="U16449"/>
      <c r="V16449"/>
    </row>
    <row r="16450" spans="6:22" x14ac:dyDescent="0.2">
      <c r="F16450"/>
      <c r="M16450" s="2"/>
      <c r="N16450"/>
      <c r="O16450"/>
      <c r="U16450"/>
      <c r="V16450"/>
    </row>
    <row r="16451" spans="6:22" x14ac:dyDescent="0.2">
      <c r="F16451"/>
      <c r="M16451" s="2"/>
      <c r="N16451"/>
      <c r="O16451"/>
      <c r="U16451"/>
      <c r="V16451"/>
    </row>
    <row r="16452" spans="6:22" x14ac:dyDescent="0.2">
      <c r="F16452"/>
      <c r="M16452" s="2"/>
      <c r="N16452"/>
      <c r="O16452"/>
      <c r="U16452"/>
      <c r="V16452"/>
    </row>
    <row r="16453" spans="6:22" x14ac:dyDescent="0.2">
      <c r="F16453"/>
      <c r="M16453" s="2"/>
      <c r="N16453"/>
      <c r="O16453"/>
      <c r="U16453"/>
      <c r="V16453"/>
    </row>
    <row r="16454" spans="6:22" x14ac:dyDescent="0.2">
      <c r="M16454" s="2"/>
    </row>
    <row r="16455" spans="6:22" x14ac:dyDescent="0.2">
      <c r="M16455" s="2"/>
    </row>
    <row r="16456" spans="6:22" x14ac:dyDescent="0.2">
      <c r="M16456" s="2"/>
    </row>
    <row r="16457" spans="6:22" x14ac:dyDescent="0.2">
      <c r="M16457" s="2"/>
    </row>
    <row r="16458" spans="6:22" x14ac:dyDescent="0.2">
      <c r="M16458" s="2"/>
    </row>
    <row r="16459" spans="6:22" x14ac:dyDescent="0.2">
      <c r="M16459" s="2"/>
    </row>
    <row r="16460" spans="6:22" x14ac:dyDescent="0.2">
      <c r="M16460" s="2"/>
    </row>
    <row r="16461" spans="6:22" x14ac:dyDescent="0.2">
      <c r="M16461" s="2"/>
    </row>
    <row r="16462" spans="6:22" x14ac:dyDescent="0.2">
      <c r="M16462" s="2"/>
    </row>
    <row r="16463" spans="6:22" x14ac:dyDescent="0.2">
      <c r="M16463" s="2"/>
    </row>
    <row r="16464" spans="6:22" x14ac:dyDescent="0.2">
      <c r="M16464" s="2"/>
    </row>
    <row r="16465" spans="6:22" x14ac:dyDescent="0.2">
      <c r="M16465" s="2"/>
    </row>
    <row r="16466" spans="6:22" x14ac:dyDescent="0.2">
      <c r="M16466" s="2"/>
    </row>
    <row r="16467" spans="6:22" x14ac:dyDescent="0.2">
      <c r="M16467" s="2"/>
    </row>
    <row r="16468" spans="6:22" x14ac:dyDescent="0.2">
      <c r="M16468" s="2"/>
    </row>
    <row r="16469" spans="6:22" x14ac:dyDescent="0.2">
      <c r="M16469" s="2"/>
    </row>
    <row r="16470" spans="6:22" x14ac:dyDescent="0.2">
      <c r="F16470"/>
      <c r="M16470" s="2"/>
      <c r="N16470"/>
      <c r="O16470"/>
      <c r="U16470"/>
      <c r="V16470"/>
    </row>
    <row r="16471" spans="6:22" x14ac:dyDescent="0.2">
      <c r="M16471" s="2"/>
    </row>
    <row r="16472" spans="6:22" x14ac:dyDescent="0.2">
      <c r="M16472" s="2"/>
    </row>
    <row r="16473" spans="6:22" x14ac:dyDescent="0.2">
      <c r="M16473" s="2"/>
    </row>
    <row r="16474" spans="6:22" x14ac:dyDescent="0.2">
      <c r="M16474" s="2"/>
    </row>
    <row r="16475" spans="6:22" x14ac:dyDescent="0.2">
      <c r="M16475" s="2"/>
    </row>
    <row r="16476" spans="6:22" x14ac:dyDescent="0.2">
      <c r="F16476"/>
      <c r="M16476" s="2"/>
      <c r="N16476"/>
      <c r="O16476"/>
      <c r="U16476"/>
      <c r="V16476"/>
    </row>
    <row r="16477" spans="6:22" x14ac:dyDescent="0.2">
      <c r="F16477"/>
      <c r="M16477" s="2"/>
      <c r="N16477"/>
      <c r="O16477"/>
      <c r="U16477"/>
      <c r="V16477"/>
    </row>
    <row r="16478" spans="6:22" x14ac:dyDescent="0.2">
      <c r="F16478"/>
      <c r="M16478" s="2"/>
      <c r="N16478"/>
      <c r="O16478"/>
      <c r="U16478"/>
      <c r="V16478"/>
    </row>
    <row r="16479" spans="6:22" x14ac:dyDescent="0.2">
      <c r="M16479" s="2"/>
    </row>
    <row r="16480" spans="6:22" x14ac:dyDescent="0.2">
      <c r="F16480"/>
      <c r="M16480" s="2"/>
      <c r="N16480"/>
      <c r="O16480"/>
      <c r="U16480"/>
      <c r="V16480"/>
    </row>
    <row r="16481" spans="6:22" x14ac:dyDescent="0.2">
      <c r="M16481" s="2"/>
    </row>
    <row r="16482" spans="6:22" x14ac:dyDescent="0.2">
      <c r="M16482" s="2"/>
    </row>
    <row r="16483" spans="6:22" x14ac:dyDescent="0.2">
      <c r="M16483" s="2"/>
    </row>
    <row r="16484" spans="6:22" x14ac:dyDescent="0.2">
      <c r="M16484" s="2"/>
    </row>
    <row r="16485" spans="6:22" x14ac:dyDescent="0.2">
      <c r="M16485" s="2"/>
    </row>
    <row r="16486" spans="6:22" x14ac:dyDescent="0.2">
      <c r="M16486" s="2"/>
    </row>
    <row r="16487" spans="6:22" x14ac:dyDescent="0.2">
      <c r="F16487"/>
      <c r="M16487" s="2"/>
      <c r="N16487"/>
      <c r="O16487"/>
      <c r="U16487"/>
      <c r="V16487"/>
    </row>
    <row r="16488" spans="6:22" x14ac:dyDescent="0.2">
      <c r="M16488" s="2"/>
    </row>
    <row r="16489" spans="6:22" x14ac:dyDescent="0.2">
      <c r="M16489" s="2"/>
    </row>
    <row r="16490" spans="6:22" x14ac:dyDescent="0.2">
      <c r="F16490"/>
      <c r="M16490" s="2"/>
      <c r="N16490"/>
      <c r="O16490"/>
      <c r="U16490"/>
      <c r="V16490"/>
    </row>
    <row r="16491" spans="6:22" x14ac:dyDescent="0.2">
      <c r="M16491" s="2"/>
    </row>
    <row r="16492" spans="6:22" x14ac:dyDescent="0.2">
      <c r="M16492" s="2"/>
    </row>
    <row r="16493" spans="6:22" x14ac:dyDescent="0.2">
      <c r="M16493" s="2"/>
    </row>
    <row r="16494" spans="6:22" x14ac:dyDescent="0.2">
      <c r="M16494" s="2"/>
    </row>
    <row r="16495" spans="6:22" x14ac:dyDescent="0.2">
      <c r="M16495" s="2"/>
    </row>
    <row r="16496" spans="6:22" x14ac:dyDescent="0.2">
      <c r="M16496" s="2"/>
    </row>
    <row r="16497" spans="6:22" x14ac:dyDescent="0.2">
      <c r="M16497" s="2"/>
    </row>
    <row r="16498" spans="6:22" x14ac:dyDescent="0.2">
      <c r="M16498" s="2"/>
    </row>
    <row r="16499" spans="6:22" x14ac:dyDescent="0.2">
      <c r="M16499" s="2"/>
    </row>
    <row r="16500" spans="6:22" x14ac:dyDescent="0.2">
      <c r="M16500" s="2"/>
    </row>
    <row r="16501" spans="6:22" x14ac:dyDescent="0.2">
      <c r="F16501"/>
      <c r="M16501" s="2"/>
      <c r="N16501"/>
      <c r="O16501"/>
      <c r="U16501"/>
      <c r="V16501"/>
    </row>
    <row r="16502" spans="6:22" x14ac:dyDescent="0.2">
      <c r="F16502"/>
      <c r="M16502" s="2"/>
      <c r="N16502"/>
      <c r="O16502"/>
      <c r="U16502"/>
      <c r="V16502"/>
    </row>
    <row r="16503" spans="6:22" x14ac:dyDescent="0.2">
      <c r="F16503"/>
      <c r="M16503" s="2"/>
      <c r="N16503"/>
      <c r="O16503"/>
      <c r="U16503"/>
      <c r="V16503"/>
    </row>
    <row r="16504" spans="6:22" x14ac:dyDescent="0.2">
      <c r="M16504" s="2"/>
    </row>
    <row r="16505" spans="6:22" x14ac:dyDescent="0.2">
      <c r="M16505" s="2"/>
    </row>
    <row r="16506" spans="6:22" x14ac:dyDescent="0.2">
      <c r="M16506" s="2"/>
    </row>
    <row r="16507" spans="6:22" x14ac:dyDescent="0.2">
      <c r="M16507" s="2"/>
    </row>
    <row r="16508" spans="6:22" x14ac:dyDescent="0.2">
      <c r="M16508" s="2"/>
    </row>
    <row r="16509" spans="6:22" x14ac:dyDescent="0.2">
      <c r="M16509" s="2"/>
    </row>
    <row r="16510" spans="6:22" x14ac:dyDescent="0.2">
      <c r="M16510" s="2"/>
    </row>
    <row r="16511" spans="6:22" x14ac:dyDescent="0.2">
      <c r="M16511" s="2"/>
    </row>
    <row r="16512" spans="6:22" x14ac:dyDescent="0.2">
      <c r="M16512" s="2"/>
    </row>
    <row r="16513" spans="6:22" x14ac:dyDescent="0.2">
      <c r="M16513" s="2"/>
    </row>
    <row r="16514" spans="6:22" x14ac:dyDescent="0.2">
      <c r="M16514" s="2"/>
    </row>
    <row r="16515" spans="6:22" x14ac:dyDescent="0.2">
      <c r="M16515" s="2"/>
    </row>
    <row r="16516" spans="6:22" x14ac:dyDescent="0.2">
      <c r="F16516"/>
      <c r="M16516" s="2"/>
      <c r="N16516"/>
      <c r="O16516"/>
      <c r="U16516"/>
      <c r="V16516"/>
    </row>
    <row r="16517" spans="6:22" x14ac:dyDescent="0.2">
      <c r="F16517"/>
      <c r="M16517" s="2"/>
      <c r="N16517"/>
      <c r="O16517"/>
      <c r="U16517"/>
      <c r="V16517"/>
    </row>
    <row r="16518" spans="6:22" x14ac:dyDescent="0.2">
      <c r="M16518" s="2"/>
    </row>
    <row r="16519" spans="6:22" x14ac:dyDescent="0.2">
      <c r="M16519" s="2"/>
    </row>
    <row r="16520" spans="6:22" x14ac:dyDescent="0.2">
      <c r="M16520" s="2"/>
    </row>
    <row r="16521" spans="6:22" x14ac:dyDescent="0.2">
      <c r="M16521" s="2"/>
    </row>
    <row r="16522" spans="6:22" x14ac:dyDescent="0.2">
      <c r="M16522" s="2"/>
    </row>
    <row r="16523" spans="6:22" x14ac:dyDescent="0.2">
      <c r="M16523" s="2"/>
    </row>
    <row r="16524" spans="6:22" x14ac:dyDescent="0.2">
      <c r="M16524" s="2"/>
    </row>
    <row r="16525" spans="6:22" x14ac:dyDescent="0.2">
      <c r="M16525" s="2"/>
    </row>
    <row r="16526" spans="6:22" x14ac:dyDescent="0.2">
      <c r="M16526" s="2"/>
    </row>
    <row r="16527" spans="6:22" x14ac:dyDescent="0.2">
      <c r="M16527" s="2"/>
    </row>
    <row r="16528" spans="6:22" x14ac:dyDescent="0.2">
      <c r="M16528" s="2"/>
    </row>
    <row r="16529" spans="6:22" x14ac:dyDescent="0.2">
      <c r="M16529" s="2"/>
    </row>
    <row r="16530" spans="6:22" x14ac:dyDescent="0.2">
      <c r="F16530"/>
      <c r="M16530" s="2"/>
      <c r="N16530"/>
      <c r="O16530"/>
      <c r="U16530"/>
      <c r="V16530"/>
    </row>
    <row r="16531" spans="6:22" x14ac:dyDescent="0.2">
      <c r="F16531"/>
      <c r="M16531" s="2"/>
      <c r="N16531"/>
      <c r="O16531"/>
      <c r="U16531"/>
      <c r="V16531"/>
    </row>
    <row r="16532" spans="6:22" x14ac:dyDescent="0.2">
      <c r="F16532"/>
      <c r="M16532" s="2"/>
      <c r="N16532"/>
      <c r="O16532"/>
      <c r="U16532"/>
      <c r="V16532"/>
    </row>
    <row r="16533" spans="6:22" x14ac:dyDescent="0.2">
      <c r="F16533"/>
      <c r="M16533" s="2"/>
      <c r="N16533"/>
      <c r="O16533"/>
      <c r="U16533"/>
      <c r="V16533"/>
    </row>
    <row r="16534" spans="6:22" x14ac:dyDescent="0.2">
      <c r="M16534" s="2"/>
    </row>
    <row r="16535" spans="6:22" x14ac:dyDescent="0.2">
      <c r="M16535" s="2"/>
    </row>
    <row r="16536" spans="6:22" x14ac:dyDescent="0.2">
      <c r="M16536" s="2"/>
    </row>
    <row r="16537" spans="6:22" x14ac:dyDescent="0.2">
      <c r="M16537" s="2"/>
    </row>
    <row r="16538" spans="6:22" x14ac:dyDescent="0.2">
      <c r="M16538" s="2"/>
    </row>
    <row r="16539" spans="6:22" x14ac:dyDescent="0.2">
      <c r="M16539" s="2"/>
    </row>
    <row r="16540" spans="6:22" x14ac:dyDescent="0.2">
      <c r="M16540" s="2"/>
    </row>
    <row r="16541" spans="6:22" x14ac:dyDescent="0.2">
      <c r="M16541" s="2"/>
    </row>
    <row r="16542" spans="6:22" x14ac:dyDescent="0.2">
      <c r="M16542" s="2"/>
    </row>
    <row r="16543" spans="6:22" x14ac:dyDescent="0.2">
      <c r="M16543" s="2"/>
    </row>
    <row r="16544" spans="6:22" x14ac:dyDescent="0.2">
      <c r="M16544" s="2"/>
    </row>
    <row r="16545" spans="6:22" x14ac:dyDescent="0.2">
      <c r="M16545" s="2"/>
    </row>
    <row r="16546" spans="6:22" x14ac:dyDescent="0.2">
      <c r="M16546" s="2"/>
    </row>
    <row r="16547" spans="6:22" x14ac:dyDescent="0.2">
      <c r="M16547" s="2"/>
    </row>
    <row r="16548" spans="6:22" x14ac:dyDescent="0.2">
      <c r="M16548" s="2"/>
    </row>
    <row r="16549" spans="6:22" x14ac:dyDescent="0.2">
      <c r="M16549" s="2"/>
    </row>
    <row r="16550" spans="6:22" x14ac:dyDescent="0.2">
      <c r="M16550" s="2"/>
    </row>
    <row r="16551" spans="6:22" x14ac:dyDescent="0.2">
      <c r="M16551" s="2"/>
    </row>
    <row r="16552" spans="6:22" x14ac:dyDescent="0.2">
      <c r="M16552" s="2"/>
    </row>
    <row r="16553" spans="6:22" x14ac:dyDescent="0.2">
      <c r="M16553" s="2"/>
    </row>
    <row r="16554" spans="6:22" x14ac:dyDescent="0.2">
      <c r="M16554" s="2"/>
    </row>
    <row r="16555" spans="6:22" x14ac:dyDescent="0.2">
      <c r="M16555" s="2"/>
    </row>
    <row r="16556" spans="6:22" x14ac:dyDescent="0.2">
      <c r="M16556" s="2"/>
    </row>
    <row r="16557" spans="6:22" x14ac:dyDescent="0.2">
      <c r="M16557" s="2"/>
    </row>
    <row r="16558" spans="6:22" x14ac:dyDescent="0.2">
      <c r="M16558" s="2"/>
    </row>
    <row r="16559" spans="6:22" x14ac:dyDescent="0.2">
      <c r="F16559"/>
      <c r="M16559" s="2"/>
      <c r="N16559"/>
      <c r="O16559"/>
      <c r="U16559"/>
      <c r="V16559"/>
    </row>
    <row r="16560" spans="6:22" x14ac:dyDescent="0.2">
      <c r="F16560"/>
      <c r="M16560" s="2"/>
      <c r="N16560"/>
      <c r="O16560"/>
      <c r="U16560"/>
      <c r="V16560"/>
    </row>
    <row r="16561" spans="6:22" x14ac:dyDescent="0.2">
      <c r="F16561"/>
      <c r="M16561" s="2"/>
      <c r="N16561"/>
      <c r="O16561"/>
      <c r="U16561"/>
      <c r="V16561"/>
    </row>
    <row r="16562" spans="6:22" x14ac:dyDescent="0.2">
      <c r="F16562"/>
      <c r="M16562" s="2"/>
      <c r="N16562"/>
      <c r="O16562"/>
      <c r="U16562"/>
      <c r="V16562"/>
    </row>
    <row r="16563" spans="6:22" x14ac:dyDescent="0.2">
      <c r="F16563"/>
      <c r="M16563" s="2"/>
      <c r="N16563"/>
      <c r="O16563"/>
      <c r="U16563"/>
      <c r="V16563"/>
    </row>
    <row r="16564" spans="6:22" x14ac:dyDescent="0.2">
      <c r="F16564"/>
      <c r="M16564" s="2"/>
      <c r="N16564"/>
      <c r="O16564"/>
      <c r="U16564"/>
      <c r="V16564"/>
    </row>
    <row r="16565" spans="6:22" x14ac:dyDescent="0.2">
      <c r="F16565"/>
      <c r="M16565" s="2"/>
      <c r="N16565"/>
      <c r="O16565"/>
      <c r="U16565"/>
      <c r="V16565"/>
    </row>
    <row r="16566" spans="6:22" x14ac:dyDescent="0.2">
      <c r="F16566"/>
      <c r="M16566" s="2"/>
      <c r="N16566"/>
      <c r="O16566"/>
      <c r="U16566"/>
      <c r="V16566"/>
    </row>
    <row r="16567" spans="6:22" x14ac:dyDescent="0.2">
      <c r="F16567"/>
      <c r="M16567" s="2"/>
      <c r="N16567"/>
      <c r="O16567"/>
      <c r="U16567"/>
      <c r="V16567"/>
    </row>
    <row r="16568" spans="6:22" x14ac:dyDescent="0.2">
      <c r="F16568"/>
      <c r="M16568" s="2"/>
      <c r="N16568"/>
      <c r="O16568"/>
      <c r="U16568"/>
      <c r="V16568"/>
    </row>
    <row r="16569" spans="6:22" x14ac:dyDescent="0.2">
      <c r="F16569"/>
      <c r="M16569" s="2"/>
      <c r="N16569"/>
      <c r="O16569"/>
      <c r="U16569"/>
      <c r="V16569"/>
    </row>
    <row r="16570" spans="6:22" x14ac:dyDescent="0.2">
      <c r="F16570"/>
      <c r="M16570" s="2"/>
      <c r="N16570"/>
      <c r="O16570"/>
      <c r="U16570"/>
      <c r="V16570"/>
    </row>
    <row r="16571" spans="6:22" x14ac:dyDescent="0.2">
      <c r="F16571"/>
      <c r="M16571" s="2"/>
      <c r="N16571"/>
      <c r="O16571"/>
      <c r="U16571"/>
      <c r="V16571"/>
    </row>
    <row r="16572" spans="6:22" x14ac:dyDescent="0.2">
      <c r="F16572"/>
      <c r="M16572" s="2"/>
      <c r="N16572"/>
      <c r="O16572"/>
      <c r="U16572"/>
      <c r="V16572"/>
    </row>
    <row r="16573" spans="6:22" x14ac:dyDescent="0.2">
      <c r="F16573"/>
      <c r="M16573" s="2"/>
      <c r="N16573"/>
      <c r="O16573"/>
      <c r="U16573"/>
      <c r="V16573"/>
    </row>
    <row r="16574" spans="6:22" x14ac:dyDescent="0.2">
      <c r="F16574"/>
      <c r="M16574" s="2"/>
      <c r="N16574"/>
      <c r="O16574"/>
      <c r="U16574"/>
      <c r="V16574"/>
    </row>
    <row r="16575" spans="6:22" x14ac:dyDescent="0.2">
      <c r="F16575"/>
      <c r="M16575" s="2"/>
      <c r="N16575"/>
      <c r="O16575"/>
      <c r="U16575"/>
      <c r="V16575"/>
    </row>
    <row r="16576" spans="6:22" x14ac:dyDescent="0.2">
      <c r="M16576" s="2"/>
    </row>
    <row r="16577" spans="6:22" x14ac:dyDescent="0.2">
      <c r="M16577" s="2"/>
    </row>
    <row r="16578" spans="6:22" x14ac:dyDescent="0.2">
      <c r="M16578" s="2"/>
    </row>
    <row r="16579" spans="6:22" x14ac:dyDescent="0.2">
      <c r="M16579" s="2"/>
    </row>
    <row r="16580" spans="6:22" x14ac:dyDescent="0.2">
      <c r="M16580" s="2"/>
    </row>
    <row r="16581" spans="6:22" x14ac:dyDescent="0.2">
      <c r="M16581" s="2"/>
    </row>
    <row r="16582" spans="6:22" x14ac:dyDescent="0.2">
      <c r="M16582" s="2"/>
    </row>
    <row r="16583" spans="6:22" x14ac:dyDescent="0.2">
      <c r="F16583"/>
      <c r="M16583" s="2"/>
      <c r="N16583"/>
      <c r="O16583"/>
      <c r="U16583"/>
      <c r="V16583"/>
    </row>
    <row r="16584" spans="6:22" x14ac:dyDescent="0.2">
      <c r="F16584"/>
      <c r="M16584" s="2"/>
      <c r="N16584"/>
      <c r="O16584"/>
      <c r="U16584"/>
      <c r="V16584"/>
    </row>
    <row r="16585" spans="6:22" x14ac:dyDescent="0.2">
      <c r="F16585"/>
      <c r="M16585" s="2"/>
      <c r="N16585"/>
      <c r="O16585"/>
      <c r="U16585"/>
      <c r="V16585"/>
    </row>
    <row r="16586" spans="6:22" x14ac:dyDescent="0.2">
      <c r="F16586"/>
      <c r="M16586" s="2"/>
      <c r="N16586"/>
      <c r="O16586"/>
      <c r="U16586"/>
      <c r="V16586"/>
    </row>
    <row r="16587" spans="6:22" x14ac:dyDescent="0.2">
      <c r="M16587" s="2"/>
    </row>
    <row r="16588" spans="6:22" x14ac:dyDescent="0.2">
      <c r="M16588" s="2"/>
    </row>
    <row r="16589" spans="6:22" x14ac:dyDescent="0.2">
      <c r="M16589" s="2"/>
    </row>
    <row r="16590" spans="6:22" x14ac:dyDescent="0.2">
      <c r="M16590" s="2"/>
    </row>
    <row r="16591" spans="6:22" x14ac:dyDescent="0.2">
      <c r="M16591" s="2"/>
    </row>
    <row r="16592" spans="6:22" x14ac:dyDescent="0.2">
      <c r="M16592" s="2"/>
    </row>
    <row r="16593" spans="6:22" x14ac:dyDescent="0.2">
      <c r="M16593" s="2"/>
    </row>
    <row r="16594" spans="6:22" x14ac:dyDescent="0.2">
      <c r="M16594" s="2"/>
    </row>
    <row r="16595" spans="6:22" x14ac:dyDescent="0.2">
      <c r="M16595" s="2"/>
    </row>
    <row r="16596" spans="6:22" x14ac:dyDescent="0.2">
      <c r="M16596" s="2"/>
    </row>
    <row r="16597" spans="6:22" x14ac:dyDescent="0.2">
      <c r="M16597" s="2"/>
    </row>
    <row r="16598" spans="6:22" x14ac:dyDescent="0.2">
      <c r="M16598" s="2"/>
    </row>
    <row r="16599" spans="6:22" x14ac:dyDescent="0.2">
      <c r="M16599" s="2"/>
    </row>
    <row r="16600" spans="6:22" x14ac:dyDescent="0.2">
      <c r="M16600" s="2"/>
    </row>
    <row r="16601" spans="6:22" x14ac:dyDescent="0.2">
      <c r="M16601" s="2"/>
    </row>
    <row r="16602" spans="6:22" x14ac:dyDescent="0.2">
      <c r="M16602" s="2"/>
    </row>
    <row r="16603" spans="6:22" x14ac:dyDescent="0.2">
      <c r="F16603"/>
      <c r="M16603" s="2"/>
      <c r="N16603"/>
      <c r="O16603"/>
      <c r="U16603"/>
      <c r="V16603"/>
    </row>
    <row r="16604" spans="6:22" x14ac:dyDescent="0.2">
      <c r="M16604" s="2"/>
    </row>
    <row r="16605" spans="6:22" x14ac:dyDescent="0.2">
      <c r="M16605" s="2"/>
    </row>
    <row r="16606" spans="6:22" x14ac:dyDescent="0.2">
      <c r="M16606" s="2"/>
    </row>
    <row r="16607" spans="6:22" x14ac:dyDescent="0.2">
      <c r="M16607" s="2"/>
    </row>
    <row r="16608" spans="6:22" x14ac:dyDescent="0.2">
      <c r="M16608" s="2"/>
    </row>
    <row r="16609" spans="13:13" x14ac:dyDescent="0.2">
      <c r="M16609" s="2"/>
    </row>
    <row r="16610" spans="13:13" x14ac:dyDescent="0.2">
      <c r="M16610" s="2"/>
    </row>
    <row r="16611" spans="13:13" x14ac:dyDescent="0.2">
      <c r="M16611" s="2"/>
    </row>
    <row r="16612" spans="13:13" x14ac:dyDescent="0.2">
      <c r="M16612" s="2"/>
    </row>
    <row r="16613" spans="13:13" x14ac:dyDescent="0.2">
      <c r="M16613" s="2"/>
    </row>
    <row r="16614" spans="13:13" x14ac:dyDescent="0.2">
      <c r="M16614" s="2"/>
    </row>
    <row r="16615" spans="13:13" x14ac:dyDescent="0.2">
      <c r="M16615" s="2"/>
    </row>
    <row r="16616" spans="13:13" x14ac:dyDescent="0.2">
      <c r="M16616" s="2"/>
    </row>
    <row r="16617" spans="13:13" x14ac:dyDescent="0.2">
      <c r="M16617" s="2"/>
    </row>
    <row r="16618" spans="13:13" x14ac:dyDescent="0.2">
      <c r="M16618" s="2"/>
    </row>
    <row r="16619" spans="13:13" x14ac:dyDescent="0.2">
      <c r="M16619" s="2"/>
    </row>
    <row r="16620" spans="13:13" x14ac:dyDescent="0.2">
      <c r="M16620" s="2"/>
    </row>
    <row r="16621" spans="13:13" x14ac:dyDescent="0.2">
      <c r="M16621" s="2"/>
    </row>
    <row r="16622" spans="13:13" x14ac:dyDescent="0.2">
      <c r="M16622" s="2"/>
    </row>
    <row r="16623" spans="13:13" x14ac:dyDescent="0.2">
      <c r="M16623" s="2"/>
    </row>
    <row r="16624" spans="13:13" x14ac:dyDescent="0.2">
      <c r="M16624" s="2"/>
    </row>
    <row r="16625" spans="6:22" x14ac:dyDescent="0.2">
      <c r="F16625"/>
      <c r="M16625" s="2"/>
      <c r="N16625"/>
      <c r="O16625"/>
      <c r="U16625"/>
      <c r="V16625"/>
    </row>
    <row r="16626" spans="6:22" x14ac:dyDescent="0.2">
      <c r="M16626" s="2"/>
    </row>
    <row r="16627" spans="6:22" x14ac:dyDescent="0.2">
      <c r="F16627"/>
      <c r="M16627" s="2"/>
      <c r="N16627"/>
      <c r="O16627"/>
      <c r="U16627"/>
      <c r="V16627"/>
    </row>
    <row r="16628" spans="6:22" x14ac:dyDescent="0.2">
      <c r="F16628"/>
      <c r="M16628" s="2"/>
      <c r="N16628"/>
      <c r="O16628"/>
      <c r="U16628"/>
      <c r="V16628"/>
    </row>
    <row r="16629" spans="6:22" x14ac:dyDescent="0.2">
      <c r="M16629" s="2"/>
    </row>
    <row r="16630" spans="6:22" x14ac:dyDescent="0.2">
      <c r="M16630" s="2"/>
    </row>
    <row r="16631" spans="6:22" x14ac:dyDescent="0.2">
      <c r="M16631" s="2"/>
    </row>
    <row r="16632" spans="6:22" x14ac:dyDescent="0.2">
      <c r="M16632" s="2"/>
    </row>
    <row r="16633" spans="6:22" x14ac:dyDescent="0.2">
      <c r="M16633" s="2"/>
    </row>
    <row r="16634" spans="6:22" x14ac:dyDescent="0.2">
      <c r="M16634" s="2"/>
    </row>
    <row r="16635" spans="6:22" x14ac:dyDescent="0.2">
      <c r="M16635" s="2"/>
    </row>
    <row r="16636" spans="6:22" x14ac:dyDescent="0.2">
      <c r="M16636" s="2"/>
    </row>
    <row r="16637" spans="6:22" x14ac:dyDescent="0.2">
      <c r="M16637" s="2"/>
    </row>
    <row r="16638" spans="6:22" x14ac:dyDescent="0.2">
      <c r="M16638" s="2"/>
    </row>
    <row r="16639" spans="6:22" x14ac:dyDescent="0.2">
      <c r="M16639" s="2"/>
    </row>
    <row r="16640" spans="6:22" x14ac:dyDescent="0.2">
      <c r="M16640" s="2"/>
    </row>
    <row r="16641" spans="6:22" x14ac:dyDescent="0.2">
      <c r="M16641" s="2"/>
    </row>
    <row r="16642" spans="6:22" x14ac:dyDescent="0.2">
      <c r="M16642" s="2"/>
    </row>
    <row r="16643" spans="6:22" x14ac:dyDescent="0.2">
      <c r="M16643" s="2"/>
    </row>
    <row r="16644" spans="6:22" x14ac:dyDescent="0.2">
      <c r="M16644" s="2"/>
    </row>
    <row r="16645" spans="6:22" x14ac:dyDescent="0.2">
      <c r="M16645" s="2"/>
    </row>
    <row r="16646" spans="6:22" x14ac:dyDescent="0.2">
      <c r="M16646" s="2"/>
    </row>
    <row r="16647" spans="6:22" x14ac:dyDescent="0.2">
      <c r="M16647" s="2"/>
    </row>
    <row r="16648" spans="6:22" x14ac:dyDescent="0.2">
      <c r="F16648"/>
      <c r="M16648" s="2"/>
      <c r="N16648"/>
      <c r="O16648"/>
      <c r="U16648"/>
      <c r="V16648"/>
    </row>
    <row r="16649" spans="6:22" x14ac:dyDescent="0.2">
      <c r="F16649"/>
      <c r="M16649" s="2"/>
      <c r="N16649"/>
      <c r="O16649"/>
      <c r="U16649"/>
      <c r="V16649"/>
    </row>
    <row r="16650" spans="6:22" x14ac:dyDescent="0.2">
      <c r="F16650"/>
      <c r="M16650" s="2"/>
      <c r="N16650"/>
      <c r="O16650"/>
      <c r="U16650"/>
      <c r="V16650"/>
    </row>
    <row r="16651" spans="6:22" x14ac:dyDescent="0.2">
      <c r="F16651"/>
      <c r="M16651" s="2"/>
      <c r="N16651"/>
      <c r="O16651"/>
      <c r="U16651"/>
      <c r="V16651"/>
    </row>
    <row r="16652" spans="6:22" x14ac:dyDescent="0.2">
      <c r="F16652"/>
      <c r="M16652" s="2"/>
      <c r="N16652"/>
      <c r="O16652"/>
      <c r="U16652"/>
      <c r="V16652"/>
    </row>
    <row r="16653" spans="6:22" x14ac:dyDescent="0.2">
      <c r="M16653" s="2"/>
    </row>
    <row r="16654" spans="6:22" x14ac:dyDescent="0.2">
      <c r="M16654" s="2"/>
    </row>
    <row r="16655" spans="6:22" x14ac:dyDescent="0.2">
      <c r="M16655" s="2"/>
    </row>
    <row r="16656" spans="6:22" x14ac:dyDescent="0.2">
      <c r="M16656" s="2"/>
    </row>
    <row r="16657" spans="13:13" x14ac:dyDescent="0.2">
      <c r="M16657" s="2"/>
    </row>
    <row r="16658" spans="13:13" x14ac:dyDescent="0.2">
      <c r="M16658" s="2"/>
    </row>
    <row r="16659" spans="13:13" x14ac:dyDescent="0.2">
      <c r="M16659" s="2"/>
    </row>
    <row r="16660" spans="13:13" x14ac:dyDescent="0.2">
      <c r="M16660" s="2"/>
    </row>
    <row r="16661" spans="13:13" x14ac:dyDescent="0.2">
      <c r="M16661" s="2"/>
    </row>
    <row r="16662" spans="13:13" x14ac:dyDescent="0.2">
      <c r="M16662" s="2"/>
    </row>
    <row r="16663" spans="13:13" x14ac:dyDescent="0.2">
      <c r="M16663" s="2"/>
    </row>
    <row r="16664" spans="13:13" x14ac:dyDescent="0.2">
      <c r="M16664" s="2"/>
    </row>
    <row r="16665" spans="13:13" x14ac:dyDescent="0.2">
      <c r="M16665" s="2"/>
    </row>
    <row r="16666" spans="13:13" x14ac:dyDescent="0.2">
      <c r="M16666" s="2"/>
    </row>
    <row r="16667" spans="13:13" x14ac:dyDescent="0.2">
      <c r="M16667" s="2"/>
    </row>
    <row r="16668" spans="13:13" x14ac:dyDescent="0.2">
      <c r="M16668" s="2"/>
    </row>
    <row r="16669" spans="13:13" x14ac:dyDescent="0.2">
      <c r="M16669" s="2"/>
    </row>
    <row r="16670" spans="13:13" x14ac:dyDescent="0.2">
      <c r="M16670" s="2"/>
    </row>
    <row r="16671" spans="13:13" x14ac:dyDescent="0.2">
      <c r="M16671" s="2"/>
    </row>
    <row r="16672" spans="13:13" x14ac:dyDescent="0.2">
      <c r="M16672" s="2"/>
    </row>
    <row r="16673" spans="6:22" x14ac:dyDescent="0.2">
      <c r="M16673" s="2"/>
    </row>
    <row r="16674" spans="6:22" x14ac:dyDescent="0.2">
      <c r="F16674"/>
      <c r="M16674" s="2"/>
      <c r="N16674"/>
      <c r="O16674"/>
      <c r="U16674"/>
      <c r="V16674"/>
    </row>
    <row r="16675" spans="6:22" x14ac:dyDescent="0.2">
      <c r="M16675" s="2"/>
    </row>
    <row r="16676" spans="6:22" x14ac:dyDescent="0.2">
      <c r="F16676"/>
      <c r="M16676" s="2"/>
      <c r="N16676"/>
      <c r="O16676"/>
      <c r="U16676"/>
      <c r="V16676"/>
    </row>
    <row r="16677" spans="6:22" x14ac:dyDescent="0.2">
      <c r="F16677"/>
      <c r="M16677" s="2"/>
      <c r="N16677"/>
      <c r="O16677"/>
      <c r="U16677"/>
      <c r="V16677"/>
    </row>
    <row r="16678" spans="6:22" x14ac:dyDescent="0.2">
      <c r="M16678" s="2"/>
    </row>
    <row r="16679" spans="6:22" x14ac:dyDescent="0.2">
      <c r="M16679" s="2"/>
    </row>
    <row r="16680" spans="6:22" x14ac:dyDescent="0.2">
      <c r="M16680" s="2"/>
    </row>
    <row r="16681" spans="6:22" x14ac:dyDescent="0.2">
      <c r="M16681" s="2"/>
    </row>
    <row r="16682" spans="6:22" x14ac:dyDescent="0.2">
      <c r="M16682" s="2"/>
    </row>
    <row r="16683" spans="6:22" x14ac:dyDescent="0.2">
      <c r="M16683" s="2"/>
    </row>
    <row r="16684" spans="6:22" x14ac:dyDescent="0.2">
      <c r="M16684" s="2"/>
    </row>
    <row r="16685" spans="6:22" x14ac:dyDescent="0.2">
      <c r="M16685" s="2"/>
    </row>
    <row r="16686" spans="6:22" x14ac:dyDescent="0.2">
      <c r="M16686" s="2"/>
    </row>
    <row r="16687" spans="6:22" x14ac:dyDescent="0.2">
      <c r="M16687" s="2"/>
    </row>
    <row r="16688" spans="6:22" x14ac:dyDescent="0.2">
      <c r="M16688" s="2"/>
    </row>
    <row r="16689" spans="6:22" x14ac:dyDescent="0.2">
      <c r="M16689" s="2"/>
    </row>
    <row r="16690" spans="6:22" x14ac:dyDescent="0.2">
      <c r="M16690" s="2"/>
    </row>
    <row r="16691" spans="6:22" x14ac:dyDescent="0.2">
      <c r="M16691" s="2"/>
    </row>
    <row r="16692" spans="6:22" x14ac:dyDescent="0.2">
      <c r="M16692" s="2"/>
    </row>
    <row r="16693" spans="6:22" x14ac:dyDescent="0.2">
      <c r="M16693" s="2"/>
    </row>
    <row r="16694" spans="6:22" x14ac:dyDescent="0.2">
      <c r="M16694" s="2"/>
    </row>
    <row r="16695" spans="6:22" x14ac:dyDescent="0.2">
      <c r="M16695" s="2"/>
    </row>
    <row r="16696" spans="6:22" x14ac:dyDescent="0.2">
      <c r="M16696" s="2"/>
    </row>
    <row r="16697" spans="6:22" x14ac:dyDescent="0.2">
      <c r="F16697"/>
      <c r="M16697" s="2"/>
      <c r="N16697"/>
      <c r="O16697"/>
      <c r="U16697"/>
      <c r="V16697"/>
    </row>
    <row r="16698" spans="6:22" x14ac:dyDescent="0.2">
      <c r="F16698"/>
      <c r="M16698" s="2"/>
      <c r="N16698"/>
      <c r="O16698"/>
      <c r="U16698"/>
      <c r="V16698"/>
    </row>
    <row r="16699" spans="6:22" x14ac:dyDescent="0.2">
      <c r="F16699"/>
      <c r="M16699" s="2"/>
      <c r="N16699"/>
      <c r="O16699"/>
      <c r="U16699"/>
      <c r="V16699"/>
    </row>
    <row r="16700" spans="6:22" x14ac:dyDescent="0.2">
      <c r="M16700" s="2"/>
    </row>
    <row r="16701" spans="6:22" x14ac:dyDescent="0.2">
      <c r="M16701" s="2"/>
    </row>
    <row r="16702" spans="6:22" x14ac:dyDescent="0.2">
      <c r="M16702" s="2"/>
    </row>
    <row r="16703" spans="6:22" x14ac:dyDescent="0.2">
      <c r="M16703" s="2"/>
    </row>
    <row r="16704" spans="6:22" x14ac:dyDescent="0.2">
      <c r="M16704" s="2"/>
    </row>
    <row r="16705" spans="13:13" x14ac:dyDescent="0.2">
      <c r="M16705" s="2"/>
    </row>
    <row r="16706" spans="13:13" x14ac:dyDescent="0.2">
      <c r="M16706" s="2"/>
    </row>
    <row r="16707" spans="13:13" x14ac:dyDescent="0.2">
      <c r="M16707" s="2"/>
    </row>
    <row r="16708" spans="13:13" x14ac:dyDescent="0.2">
      <c r="M16708" s="2"/>
    </row>
    <row r="16709" spans="13:13" x14ac:dyDescent="0.2">
      <c r="M16709" s="2"/>
    </row>
    <row r="16710" spans="13:13" x14ac:dyDescent="0.2">
      <c r="M16710" s="2"/>
    </row>
    <row r="16711" spans="13:13" x14ac:dyDescent="0.2">
      <c r="M16711" s="2"/>
    </row>
    <row r="16712" spans="13:13" x14ac:dyDescent="0.2">
      <c r="M16712" s="2"/>
    </row>
    <row r="16713" spans="13:13" x14ac:dyDescent="0.2">
      <c r="M16713" s="2"/>
    </row>
    <row r="16714" spans="13:13" x14ac:dyDescent="0.2">
      <c r="M16714" s="2"/>
    </row>
    <row r="16715" spans="13:13" x14ac:dyDescent="0.2">
      <c r="M16715" s="2"/>
    </row>
    <row r="16716" spans="13:13" x14ac:dyDescent="0.2">
      <c r="M16716" s="2"/>
    </row>
    <row r="16717" spans="13:13" x14ac:dyDescent="0.2">
      <c r="M16717" s="2"/>
    </row>
    <row r="16718" spans="13:13" x14ac:dyDescent="0.2">
      <c r="M16718" s="2"/>
    </row>
    <row r="16719" spans="13:13" x14ac:dyDescent="0.2">
      <c r="M16719" s="2"/>
    </row>
    <row r="16720" spans="13:13" x14ac:dyDescent="0.2">
      <c r="M16720" s="2"/>
    </row>
    <row r="16721" spans="6:22" x14ac:dyDescent="0.2">
      <c r="M16721" s="2"/>
    </row>
    <row r="16722" spans="6:22" x14ac:dyDescent="0.2">
      <c r="M16722" s="2"/>
    </row>
    <row r="16723" spans="6:22" x14ac:dyDescent="0.2">
      <c r="M16723" s="2"/>
    </row>
    <row r="16724" spans="6:22" x14ac:dyDescent="0.2">
      <c r="M16724" s="2"/>
    </row>
    <row r="16725" spans="6:22" x14ac:dyDescent="0.2">
      <c r="M16725" s="2"/>
    </row>
    <row r="16726" spans="6:22" x14ac:dyDescent="0.2">
      <c r="M16726" s="2"/>
    </row>
    <row r="16727" spans="6:22" x14ac:dyDescent="0.2">
      <c r="M16727" s="2"/>
    </row>
    <row r="16728" spans="6:22" x14ac:dyDescent="0.2">
      <c r="M16728" s="2"/>
    </row>
    <row r="16729" spans="6:22" x14ac:dyDescent="0.2">
      <c r="M16729" s="2"/>
    </row>
    <row r="16730" spans="6:22" x14ac:dyDescent="0.2">
      <c r="M16730" s="2"/>
    </row>
    <row r="16731" spans="6:22" x14ac:dyDescent="0.2">
      <c r="F16731"/>
      <c r="M16731" s="2"/>
      <c r="N16731"/>
      <c r="O16731"/>
      <c r="U16731"/>
      <c r="V16731"/>
    </row>
    <row r="16732" spans="6:22" x14ac:dyDescent="0.2">
      <c r="F16732"/>
      <c r="M16732" s="2"/>
      <c r="N16732"/>
      <c r="O16732"/>
      <c r="U16732"/>
      <c r="V16732"/>
    </row>
    <row r="16733" spans="6:22" x14ac:dyDescent="0.2">
      <c r="F16733"/>
      <c r="M16733" s="2"/>
      <c r="N16733"/>
      <c r="O16733"/>
      <c r="U16733"/>
      <c r="V16733"/>
    </row>
    <row r="16734" spans="6:22" x14ac:dyDescent="0.2">
      <c r="F16734"/>
      <c r="M16734" s="2"/>
      <c r="N16734"/>
      <c r="O16734"/>
      <c r="U16734"/>
      <c r="V16734"/>
    </row>
    <row r="16735" spans="6:22" x14ac:dyDescent="0.2">
      <c r="F16735"/>
      <c r="M16735" s="2"/>
      <c r="N16735"/>
      <c r="O16735"/>
      <c r="U16735"/>
      <c r="V16735"/>
    </row>
    <row r="16736" spans="6:22" x14ac:dyDescent="0.2">
      <c r="M16736" s="2"/>
    </row>
    <row r="16737" spans="6:22" x14ac:dyDescent="0.2">
      <c r="M16737" s="2"/>
    </row>
    <row r="16738" spans="6:22" x14ac:dyDescent="0.2">
      <c r="M16738" s="2"/>
    </row>
    <row r="16739" spans="6:22" x14ac:dyDescent="0.2">
      <c r="M16739" s="2"/>
    </row>
    <row r="16740" spans="6:22" x14ac:dyDescent="0.2">
      <c r="M16740" s="2"/>
    </row>
    <row r="16741" spans="6:22" x14ac:dyDescent="0.2">
      <c r="M16741" s="2"/>
    </row>
    <row r="16742" spans="6:22" x14ac:dyDescent="0.2">
      <c r="M16742" s="2"/>
    </row>
    <row r="16743" spans="6:22" x14ac:dyDescent="0.2">
      <c r="M16743" s="2"/>
    </row>
    <row r="16744" spans="6:22" x14ac:dyDescent="0.2">
      <c r="M16744" s="2"/>
    </row>
    <row r="16745" spans="6:22" x14ac:dyDescent="0.2">
      <c r="M16745" s="2"/>
    </row>
    <row r="16746" spans="6:22" x14ac:dyDescent="0.2">
      <c r="F16746"/>
      <c r="M16746" s="2"/>
      <c r="N16746"/>
      <c r="O16746"/>
      <c r="U16746"/>
      <c r="V16746"/>
    </row>
    <row r="16747" spans="6:22" x14ac:dyDescent="0.2">
      <c r="F16747"/>
      <c r="M16747" s="2"/>
      <c r="N16747"/>
      <c r="O16747"/>
      <c r="U16747"/>
      <c r="V16747"/>
    </row>
    <row r="16748" spans="6:22" x14ac:dyDescent="0.2">
      <c r="F16748"/>
      <c r="M16748" s="2"/>
      <c r="N16748"/>
      <c r="O16748"/>
      <c r="U16748"/>
      <c r="V16748"/>
    </row>
    <row r="16749" spans="6:22" x14ac:dyDescent="0.2">
      <c r="F16749"/>
      <c r="M16749" s="2"/>
      <c r="N16749"/>
      <c r="O16749"/>
      <c r="U16749"/>
      <c r="V16749"/>
    </row>
    <row r="16750" spans="6:22" x14ac:dyDescent="0.2">
      <c r="F16750"/>
      <c r="M16750" s="2"/>
      <c r="N16750"/>
      <c r="O16750"/>
      <c r="U16750"/>
      <c r="V16750"/>
    </row>
    <row r="16751" spans="6:22" x14ac:dyDescent="0.2">
      <c r="M16751" s="2"/>
    </row>
    <row r="16752" spans="6:22" x14ac:dyDescent="0.2">
      <c r="M16752" s="2"/>
    </row>
    <row r="16753" spans="6:22" x14ac:dyDescent="0.2">
      <c r="M16753" s="2"/>
    </row>
    <row r="16754" spans="6:22" x14ac:dyDescent="0.2">
      <c r="M16754" s="2"/>
    </row>
    <row r="16755" spans="6:22" x14ac:dyDescent="0.2">
      <c r="M16755" s="2"/>
    </row>
    <row r="16756" spans="6:22" x14ac:dyDescent="0.2">
      <c r="M16756" s="2"/>
    </row>
    <row r="16757" spans="6:22" x14ac:dyDescent="0.2">
      <c r="M16757" s="2"/>
    </row>
    <row r="16758" spans="6:22" x14ac:dyDescent="0.2">
      <c r="M16758" s="2"/>
    </row>
    <row r="16759" spans="6:22" x14ac:dyDescent="0.2">
      <c r="M16759" s="2"/>
    </row>
    <row r="16760" spans="6:22" x14ac:dyDescent="0.2">
      <c r="M16760" s="2"/>
    </row>
    <row r="16761" spans="6:22" x14ac:dyDescent="0.2">
      <c r="M16761" s="2"/>
    </row>
    <row r="16762" spans="6:22" x14ac:dyDescent="0.2">
      <c r="M16762" s="2"/>
    </row>
    <row r="16763" spans="6:22" x14ac:dyDescent="0.2">
      <c r="F16763"/>
      <c r="M16763" s="2"/>
      <c r="N16763"/>
      <c r="O16763"/>
      <c r="U16763"/>
      <c r="V16763"/>
    </row>
    <row r="16764" spans="6:22" x14ac:dyDescent="0.2">
      <c r="F16764"/>
      <c r="M16764" s="2"/>
      <c r="N16764"/>
      <c r="O16764"/>
      <c r="U16764"/>
      <c r="V16764"/>
    </row>
    <row r="16765" spans="6:22" x14ac:dyDescent="0.2">
      <c r="F16765"/>
      <c r="M16765" s="2"/>
      <c r="N16765"/>
      <c r="O16765"/>
      <c r="U16765"/>
      <c r="V16765"/>
    </row>
    <row r="16766" spans="6:22" x14ac:dyDescent="0.2">
      <c r="M16766" s="2"/>
    </row>
    <row r="16767" spans="6:22" x14ac:dyDescent="0.2">
      <c r="M16767" s="2"/>
    </row>
    <row r="16768" spans="6:22" x14ac:dyDescent="0.2">
      <c r="M16768" s="2"/>
    </row>
    <row r="16769" spans="6:22" x14ac:dyDescent="0.2">
      <c r="M16769" s="2"/>
    </row>
    <row r="16770" spans="6:22" x14ac:dyDescent="0.2">
      <c r="M16770" s="2"/>
    </row>
    <row r="16771" spans="6:22" x14ac:dyDescent="0.2">
      <c r="M16771" s="2"/>
    </row>
    <row r="16772" spans="6:22" x14ac:dyDescent="0.2">
      <c r="M16772" s="2"/>
    </row>
    <row r="16773" spans="6:22" x14ac:dyDescent="0.2">
      <c r="M16773" s="2"/>
    </row>
    <row r="16774" spans="6:22" x14ac:dyDescent="0.2">
      <c r="M16774" s="2"/>
    </row>
    <row r="16775" spans="6:22" x14ac:dyDescent="0.2">
      <c r="M16775" s="2"/>
    </row>
    <row r="16776" spans="6:22" x14ac:dyDescent="0.2">
      <c r="M16776" s="2"/>
    </row>
    <row r="16777" spans="6:22" x14ac:dyDescent="0.2">
      <c r="M16777" s="2"/>
    </row>
    <row r="16778" spans="6:22" x14ac:dyDescent="0.2">
      <c r="F16778"/>
      <c r="M16778" s="2"/>
      <c r="N16778"/>
      <c r="O16778"/>
      <c r="U16778"/>
      <c r="V16778"/>
    </row>
    <row r="16779" spans="6:22" x14ac:dyDescent="0.2">
      <c r="F16779"/>
      <c r="M16779" s="2"/>
      <c r="N16779"/>
      <c r="O16779"/>
      <c r="U16779"/>
      <c r="V16779"/>
    </row>
    <row r="16780" spans="6:22" x14ac:dyDescent="0.2">
      <c r="F16780"/>
      <c r="M16780" s="2"/>
      <c r="N16780"/>
      <c r="O16780"/>
      <c r="U16780"/>
      <c r="V16780"/>
    </row>
    <row r="16781" spans="6:22" x14ac:dyDescent="0.2">
      <c r="M16781" s="2"/>
    </row>
    <row r="16782" spans="6:22" x14ac:dyDescent="0.2">
      <c r="M16782" s="2"/>
    </row>
    <row r="16783" spans="6:22" x14ac:dyDescent="0.2">
      <c r="M16783" s="2"/>
    </row>
    <row r="16784" spans="6:22" x14ac:dyDescent="0.2">
      <c r="M16784" s="2"/>
    </row>
    <row r="16785" spans="6:22" x14ac:dyDescent="0.2">
      <c r="M16785" s="2"/>
    </row>
    <row r="16786" spans="6:22" x14ac:dyDescent="0.2">
      <c r="M16786" s="2"/>
    </row>
    <row r="16787" spans="6:22" x14ac:dyDescent="0.2">
      <c r="M16787" s="2"/>
    </row>
    <row r="16788" spans="6:22" x14ac:dyDescent="0.2">
      <c r="M16788" s="2"/>
    </row>
    <row r="16789" spans="6:22" x14ac:dyDescent="0.2">
      <c r="M16789" s="2"/>
    </row>
    <row r="16790" spans="6:22" x14ac:dyDescent="0.2">
      <c r="M16790" s="2"/>
    </row>
    <row r="16791" spans="6:22" x14ac:dyDescent="0.2">
      <c r="M16791" s="2"/>
    </row>
    <row r="16792" spans="6:22" x14ac:dyDescent="0.2">
      <c r="M16792" s="2"/>
    </row>
    <row r="16793" spans="6:22" x14ac:dyDescent="0.2">
      <c r="F16793"/>
      <c r="M16793" s="2"/>
      <c r="N16793"/>
      <c r="O16793"/>
      <c r="U16793"/>
      <c r="V16793"/>
    </row>
    <row r="16794" spans="6:22" x14ac:dyDescent="0.2">
      <c r="F16794"/>
      <c r="M16794" s="2"/>
      <c r="N16794"/>
      <c r="O16794"/>
      <c r="U16794"/>
      <c r="V16794"/>
    </row>
    <row r="16795" spans="6:22" x14ac:dyDescent="0.2">
      <c r="F16795"/>
      <c r="M16795" s="2"/>
      <c r="N16795"/>
      <c r="O16795"/>
      <c r="U16795"/>
      <c r="V16795"/>
    </row>
    <row r="16796" spans="6:22" x14ac:dyDescent="0.2">
      <c r="F16796"/>
      <c r="M16796" s="2"/>
      <c r="N16796"/>
      <c r="O16796"/>
      <c r="U16796"/>
      <c r="V16796"/>
    </row>
    <row r="16797" spans="6:22" x14ac:dyDescent="0.2">
      <c r="F16797"/>
      <c r="M16797" s="2"/>
      <c r="N16797"/>
      <c r="O16797"/>
      <c r="U16797"/>
      <c r="V16797"/>
    </row>
    <row r="16798" spans="6:22" x14ac:dyDescent="0.2">
      <c r="M16798" s="2"/>
    </row>
    <row r="16799" spans="6:22" x14ac:dyDescent="0.2">
      <c r="M16799" s="2"/>
    </row>
    <row r="16800" spans="6:22" x14ac:dyDescent="0.2">
      <c r="M16800" s="2"/>
    </row>
    <row r="16801" spans="6:22" x14ac:dyDescent="0.2">
      <c r="M16801" s="2"/>
    </row>
    <row r="16802" spans="6:22" x14ac:dyDescent="0.2">
      <c r="M16802" s="2"/>
    </row>
    <row r="16803" spans="6:22" x14ac:dyDescent="0.2">
      <c r="M16803" s="2"/>
    </row>
    <row r="16804" spans="6:22" x14ac:dyDescent="0.2">
      <c r="M16804" s="2"/>
    </row>
    <row r="16805" spans="6:22" x14ac:dyDescent="0.2">
      <c r="M16805" s="2"/>
    </row>
    <row r="16806" spans="6:22" x14ac:dyDescent="0.2">
      <c r="M16806" s="2"/>
    </row>
    <row r="16807" spans="6:22" x14ac:dyDescent="0.2">
      <c r="M16807" s="2"/>
    </row>
    <row r="16808" spans="6:22" x14ac:dyDescent="0.2">
      <c r="M16808" s="2"/>
    </row>
    <row r="16809" spans="6:22" x14ac:dyDescent="0.2">
      <c r="M16809" s="2"/>
    </row>
    <row r="16810" spans="6:22" x14ac:dyDescent="0.2">
      <c r="F16810"/>
      <c r="M16810" s="2"/>
      <c r="N16810"/>
      <c r="O16810"/>
      <c r="U16810"/>
      <c r="V16810"/>
    </row>
    <row r="16811" spans="6:22" x14ac:dyDescent="0.2">
      <c r="F16811"/>
      <c r="M16811" s="2"/>
      <c r="N16811"/>
      <c r="O16811"/>
      <c r="U16811"/>
      <c r="V16811"/>
    </row>
    <row r="16812" spans="6:22" x14ac:dyDescent="0.2">
      <c r="F16812"/>
      <c r="M16812" s="2"/>
      <c r="N16812"/>
      <c r="O16812"/>
      <c r="U16812"/>
      <c r="V16812"/>
    </row>
    <row r="16813" spans="6:22" x14ac:dyDescent="0.2">
      <c r="F16813"/>
      <c r="M16813" s="2"/>
      <c r="N16813"/>
      <c r="O16813"/>
      <c r="U16813"/>
      <c r="V16813"/>
    </row>
    <row r="16814" spans="6:22" x14ac:dyDescent="0.2">
      <c r="M16814" s="2"/>
    </row>
    <row r="16815" spans="6:22" x14ac:dyDescent="0.2">
      <c r="M16815" s="2"/>
    </row>
    <row r="16816" spans="6:22" x14ac:dyDescent="0.2">
      <c r="M16816" s="2"/>
    </row>
    <row r="16817" spans="6:22" x14ac:dyDescent="0.2">
      <c r="M16817" s="2"/>
    </row>
    <row r="16818" spans="6:22" x14ac:dyDescent="0.2">
      <c r="M16818" s="2"/>
    </row>
    <row r="16819" spans="6:22" x14ac:dyDescent="0.2">
      <c r="M16819" s="2"/>
    </row>
    <row r="16820" spans="6:22" x14ac:dyDescent="0.2">
      <c r="M16820" s="2"/>
    </row>
    <row r="16821" spans="6:22" x14ac:dyDescent="0.2">
      <c r="M16821" s="2"/>
    </row>
    <row r="16822" spans="6:22" x14ac:dyDescent="0.2">
      <c r="M16822" s="2"/>
    </row>
    <row r="16823" spans="6:22" x14ac:dyDescent="0.2">
      <c r="M16823" s="2"/>
    </row>
    <row r="16824" spans="6:22" x14ac:dyDescent="0.2">
      <c r="M16824" s="2"/>
    </row>
    <row r="16825" spans="6:22" x14ac:dyDescent="0.2">
      <c r="M16825" s="2"/>
    </row>
    <row r="16826" spans="6:22" x14ac:dyDescent="0.2">
      <c r="F16826"/>
      <c r="M16826" s="2"/>
      <c r="N16826"/>
      <c r="O16826"/>
      <c r="U16826"/>
      <c r="V16826"/>
    </row>
    <row r="16827" spans="6:22" x14ac:dyDescent="0.2">
      <c r="F16827"/>
      <c r="M16827" s="2"/>
      <c r="N16827"/>
      <c r="O16827"/>
      <c r="U16827"/>
      <c r="V16827"/>
    </row>
    <row r="16828" spans="6:22" x14ac:dyDescent="0.2">
      <c r="F16828"/>
      <c r="M16828" s="2"/>
      <c r="N16828"/>
      <c r="O16828"/>
      <c r="U16828"/>
      <c r="V16828"/>
    </row>
    <row r="16829" spans="6:22" x14ac:dyDescent="0.2">
      <c r="F16829"/>
      <c r="M16829" s="2"/>
      <c r="N16829"/>
      <c r="O16829"/>
      <c r="U16829"/>
      <c r="V16829"/>
    </row>
    <row r="16830" spans="6:22" x14ac:dyDescent="0.2">
      <c r="M16830" s="2"/>
    </row>
    <row r="16831" spans="6:22" x14ac:dyDescent="0.2">
      <c r="M16831" s="2"/>
    </row>
    <row r="16832" spans="6:22" x14ac:dyDescent="0.2">
      <c r="M16832" s="2"/>
    </row>
    <row r="16833" spans="6:22" x14ac:dyDescent="0.2">
      <c r="M16833" s="2"/>
    </row>
    <row r="16834" spans="6:22" x14ac:dyDescent="0.2">
      <c r="M16834" s="2"/>
    </row>
    <row r="16835" spans="6:22" x14ac:dyDescent="0.2">
      <c r="M16835" s="2"/>
    </row>
    <row r="16836" spans="6:22" x14ac:dyDescent="0.2">
      <c r="M16836" s="2"/>
    </row>
    <row r="16837" spans="6:22" x14ac:dyDescent="0.2">
      <c r="M16837" s="2"/>
    </row>
    <row r="16838" spans="6:22" x14ac:dyDescent="0.2">
      <c r="M16838" s="2"/>
    </row>
    <row r="16839" spans="6:22" x14ac:dyDescent="0.2">
      <c r="M16839" s="2"/>
    </row>
    <row r="16840" spans="6:22" x14ac:dyDescent="0.2">
      <c r="M16840" s="2"/>
    </row>
    <row r="16841" spans="6:22" x14ac:dyDescent="0.2">
      <c r="M16841" s="2"/>
    </row>
    <row r="16842" spans="6:22" x14ac:dyDescent="0.2">
      <c r="F16842"/>
      <c r="M16842" s="2"/>
      <c r="N16842"/>
      <c r="O16842"/>
      <c r="U16842"/>
      <c r="V16842"/>
    </row>
    <row r="16843" spans="6:22" x14ac:dyDescent="0.2">
      <c r="F16843"/>
      <c r="M16843" s="2"/>
      <c r="N16843"/>
      <c r="O16843"/>
      <c r="U16843"/>
      <c r="V16843"/>
    </row>
    <row r="16844" spans="6:22" x14ac:dyDescent="0.2">
      <c r="F16844"/>
      <c r="M16844" s="2"/>
      <c r="N16844"/>
      <c r="O16844"/>
      <c r="U16844"/>
      <c r="V16844"/>
    </row>
    <row r="16845" spans="6:22" x14ac:dyDescent="0.2">
      <c r="F16845"/>
      <c r="M16845" s="2"/>
      <c r="N16845"/>
      <c r="O16845"/>
      <c r="U16845"/>
      <c r="V16845"/>
    </row>
    <row r="16846" spans="6:22" x14ac:dyDescent="0.2">
      <c r="F16846"/>
      <c r="M16846" s="2"/>
      <c r="N16846"/>
      <c r="O16846"/>
      <c r="U16846"/>
      <c r="V16846"/>
    </row>
    <row r="16847" spans="6:22" x14ac:dyDescent="0.2">
      <c r="F16847"/>
      <c r="M16847" s="2"/>
      <c r="N16847"/>
      <c r="O16847"/>
      <c r="U16847"/>
      <c r="V16847"/>
    </row>
    <row r="16848" spans="6:22" x14ac:dyDescent="0.2">
      <c r="M16848" s="2"/>
    </row>
    <row r="16849" spans="6:22" x14ac:dyDescent="0.2">
      <c r="M16849" s="2"/>
    </row>
    <row r="16850" spans="6:22" x14ac:dyDescent="0.2">
      <c r="M16850" s="2"/>
    </row>
    <row r="16851" spans="6:22" x14ac:dyDescent="0.2">
      <c r="M16851" s="2"/>
    </row>
    <row r="16852" spans="6:22" x14ac:dyDescent="0.2">
      <c r="M16852" s="2"/>
    </row>
    <row r="16853" spans="6:22" x14ac:dyDescent="0.2">
      <c r="M16853" s="2"/>
    </row>
    <row r="16854" spans="6:22" x14ac:dyDescent="0.2">
      <c r="M16854" s="2"/>
    </row>
    <row r="16855" spans="6:22" x14ac:dyDescent="0.2">
      <c r="M16855" s="2"/>
    </row>
    <row r="16856" spans="6:22" x14ac:dyDescent="0.2">
      <c r="M16856" s="2"/>
    </row>
    <row r="16857" spans="6:22" x14ac:dyDescent="0.2">
      <c r="M16857" s="2"/>
    </row>
    <row r="16858" spans="6:22" x14ac:dyDescent="0.2">
      <c r="M16858" s="2"/>
    </row>
    <row r="16859" spans="6:22" x14ac:dyDescent="0.2">
      <c r="F16859"/>
      <c r="M16859" s="2"/>
      <c r="N16859"/>
      <c r="O16859"/>
      <c r="U16859"/>
      <c r="V16859"/>
    </row>
    <row r="16860" spans="6:22" x14ac:dyDescent="0.2">
      <c r="F16860"/>
      <c r="M16860" s="2"/>
      <c r="N16860"/>
      <c r="O16860"/>
      <c r="U16860"/>
      <c r="V16860"/>
    </row>
    <row r="16861" spans="6:22" x14ac:dyDescent="0.2">
      <c r="F16861"/>
      <c r="M16861" s="2"/>
      <c r="N16861"/>
      <c r="O16861"/>
      <c r="U16861"/>
      <c r="V16861"/>
    </row>
    <row r="16862" spans="6:22" x14ac:dyDescent="0.2">
      <c r="M16862" s="2"/>
    </row>
    <row r="16863" spans="6:22" x14ac:dyDescent="0.2">
      <c r="M16863" s="2"/>
    </row>
    <row r="16864" spans="6:22" x14ac:dyDescent="0.2">
      <c r="M16864" s="2"/>
    </row>
    <row r="16865" spans="6:22" x14ac:dyDescent="0.2">
      <c r="M16865" s="2"/>
    </row>
    <row r="16866" spans="6:22" x14ac:dyDescent="0.2">
      <c r="M16866" s="2"/>
    </row>
    <row r="16867" spans="6:22" x14ac:dyDescent="0.2">
      <c r="M16867" s="2"/>
    </row>
    <row r="16868" spans="6:22" x14ac:dyDescent="0.2">
      <c r="M16868" s="2"/>
    </row>
    <row r="16869" spans="6:22" x14ac:dyDescent="0.2">
      <c r="M16869" s="2"/>
    </row>
    <row r="16870" spans="6:22" x14ac:dyDescent="0.2">
      <c r="M16870" s="2"/>
    </row>
    <row r="16871" spans="6:22" x14ac:dyDescent="0.2">
      <c r="M16871" s="2"/>
    </row>
    <row r="16872" spans="6:22" x14ac:dyDescent="0.2">
      <c r="M16872" s="2"/>
    </row>
    <row r="16873" spans="6:22" x14ac:dyDescent="0.2">
      <c r="M16873" s="2"/>
    </row>
    <row r="16874" spans="6:22" x14ac:dyDescent="0.2">
      <c r="F16874"/>
      <c r="M16874" s="2"/>
      <c r="N16874"/>
      <c r="O16874"/>
      <c r="U16874"/>
      <c r="V16874"/>
    </row>
    <row r="16875" spans="6:22" x14ac:dyDescent="0.2">
      <c r="F16875"/>
      <c r="M16875" s="2"/>
      <c r="N16875"/>
      <c r="O16875"/>
      <c r="U16875"/>
      <c r="V16875"/>
    </row>
    <row r="16876" spans="6:22" x14ac:dyDescent="0.2">
      <c r="F16876"/>
      <c r="M16876" s="2"/>
      <c r="N16876"/>
      <c r="O16876"/>
      <c r="U16876"/>
      <c r="V16876"/>
    </row>
    <row r="16877" spans="6:22" x14ac:dyDescent="0.2">
      <c r="M16877" s="2"/>
    </row>
    <row r="16878" spans="6:22" x14ac:dyDescent="0.2">
      <c r="M16878" s="2"/>
    </row>
    <row r="16879" spans="6:22" x14ac:dyDescent="0.2">
      <c r="M16879" s="2"/>
    </row>
    <row r="16880" spans="6:22" x14ac:dyDescent="0.2">
      <c r="M16880" s="2"/>
    </row>
    <row r="16881" spans="6:22" x14ac:dyDescent="0.2">
      <c r="M16881" s="2"/>
    </row>
    <row r="16882" spans="6:22" x14ac:dyDescent="0.2">
      <c r="M16882" s="2"/>
    </row>
    <row r="16883" spans="6:22" x14ac:dyDescent="0.2">
      <c r="M16883" s="2"/>
    </row>
    <row r="16884" spans="6:22" x14ac:dyDescent="0.2">
      <c r="M16884" s="2"/>
    </row>
    <row r="16885" spans="6:22" x14ac:dyDescent="0.2">
      <c r="M16885" s="2"/>
    </row>
    <row r="16886" spans="6:22" x14ac:dyDescent="0.2">
      <c r="M16886" s="2"/>
    </row>
    <row r="16887" spans="6:22" x14ac:dyDescent="0.2">
      <c r="M16887" s="2"/>
    </row>
    <row r="16888" spans="6:22" x14ac:dyDescent="0.2">
      <c r="M16888" s="2"/>
    </row>
    <row r="16889" spans="6:22" x14ac:dyDescent="0.2">
      <c r="F16889"/>
      <c r="M16889" s="2"/>
      <c r="N16889"/>
      <c r="O16889"/>
      <c r="U16889"/>
      <c r="V16889"/>
    </row>
    <row r="16890" spans="6:22" x14ac:dyDescent="0.2">
      <c r="F16890"/>
      <c r="M16890" s="2"/>
      <c r="N16890"/>
      <c r="O16890"/>
      <c r="U16890"/>
      <c r="V16890"/>
    </row>
    <row r="16891" spans="6:22" x14ac:dyDescent="0.2">
      <c r="F16891"/>
      <c r="M16891" s="2"/>
      <c r="N16891"/>
      <c r="O16891"/>
      <c r="U16891"/>
      <c r="V16891"/>
    </row>
    <row r="16892" spans="6:22" x14ac:dyDescent="0.2">
      <c r="F16892"/>
      <c r="M16892" s="2"/>
      <c r="N16892"/>
      <c r="O16892"/>
      <c r="U16892"/>
      <c r="V16892"/>
    </row>
    <row r="16893" spans="6:22" x14ac:dyDescent="0.2">
      <c r="F16893"/>
      <c r="M16893" s="2"/>
      <c r="N16893"/>
      <c r="O16893"/>
      <c r="U16893"/>
      <c r="V16893"/>
    </row>
    <row r="16894" spans="6:22" x14ac:dyDescent="0.2">
      <c r="F16894"/>
      <c r="M16894" s="2"/>
      <c r="N16894"/>
      <c r="O16894"/>
      <c r="U16894"/>
      <c r="V16894"/>
    </row>
    <row r="16895" spans="6:22" x14ac:dyDescent="0.2">
      <c r="F16895"/>
      <c r="M16895" s="2"/>
      <c r="N16895"/>
      <c r="O16895"/>
      <c r="U16895"/>
      <c r="V16895"/>
    </row>
    <row r="16896" spans="6:22" x14ac:dyDescent="0.2">
      <c r="F16896"/>
      <c r="M16896" s="2"/>
      <c r="N16896"/>
      <c r="O16896"/>
      <c r="U16896"/>
      <c r="V16896"/>
    </row>
    <row r="16897" spans="6:22" x14ac:dyDescent="0.2">
      <c r="F16897"/>
      <c r="M16897" s="2"/>
      <c r="N16897"/>
      <c r="O16897"/>
      <c r="U16897"/>
      <c r="V16897"/>
    </row>
    <row r="16898" spans="6:22" x14ac:dyDescent="0.2">
      <c r="F16898"/>
      <c r="M16898" s="2"/>
      <c r="N16898"/>
      <c r="O16898"/>
      <c r="U16898"/>
      <c r="V16898"/>
    </row>
    <row r="16899" spans="6:22" x14ac:dyDescent="0.2">
      <c r="F16899"/>
      <c r="M16899" s="2"/>
      <c r="N16899"/>
      <c r="O16899"/>
      <c r="U16899"/>
      <c r="V16899"/>
    </row>
    <row r="16900" spans="6:22" x14ac:dyDescent="0.2">
      <c r="F16900"/>
      <c r="M16900" s="2"/>
      <c r="N16900"/>
      <c r="O16900"/>
      <c r="U16900"/>
      <c r="V16900"/>
    </row>
    <row r="16901" spans="6:22" x14ac:dyDescent="0.2">
      <c r="F16901"/>
      <c r="M16901" s="2"/>
      <c r="N16901"/>
      <c r="O16901"/>
      <c r="U16901"/>
      <c r="V16901"/>
    </row>
    <row r="16902" spans="6:22" x14ac:dyDescent="0.2">
      <c r="F16902"/>
      <c r="M16902" s="2"/>
      <c r="N16902"/>
      <c r="O16902"/>
      <c r="U16902"/>
      <c r="V16902"/>
    </row>
    <row r="16903" spans="6:22" x14ac:dyDescent="0.2">
      <c r="F16903"/>
      <c r="M16903" s="2"/>
      <c r="N16903"/>
      <c r="O16903"/>
      <c r="U16903"/>
      <c r="V16903"/>
    </row>
    <row r="16904" spans="6:22" x14ac:dyDescent="0.2">
      <c r="F16904"/>
      <c r="M16904" s="2"/>
      <c r="N16904"/>
      <c r="O16904"/>
      <c r="U16904"/>
      <c r="V16904"/>
    </row>
    <row r="16905" spans="6:22" x14ac:dyDescent="0.2">
      <c r="F16905"/>
      <c r="M16905" s="2"/>
      <c r="N16905"/>
      <c r="O16905"/>
      <c r="U16905"/>
      <c r="V16905"/>
    </row>
    <row r="16906" spans="6:22" x14ac:dyDescent="0.2">
      <c r="F16906"/>
      <c r="M16906" s="2"/>
      <c r="N16906"/>
      <c r="O16906"/>
      <c r="U16906"/>
      <c r="V16906"/>
    </row>
    <row r="16907" spans="6:22" x14ac:dyDescent="0.2">
      <c r="F16907"/>
      <c r="M16907" s="2"/>
      <c r="N16907"/>
      <c r="O16907"/>
      <c r="U16907"/>
      <c r="V16907"/>
    </row>
    <row r="16908" spans="6:22" x14ac:dyDescent="0.2">
      <c r="F16908"/>
      <c r="M16908" s="2"/>
      <c r="N16908"/>
      <c r="O16908"/>
      <c r="U16908"/>
      <c r="V16908"/>
    </row>
    <row r="16909" spans="6:22" x14ac:dyDescent="0.2">
      <c r="M16909" s="2"/>
    </row>
    <row r="16910" spans="6:22" x14ac:dyDescent="0.2">
      <c r="M16910" s="2"/>
    </row>
    <row r="16911" spans="6:22" x14ac:dyDescent="0.2">
      <c r="F16911"/>
      <c r="M16911" s="2"/>
      <c r="N16911"/>
      <c r="O16911"/>
      <c r="U16911"/>
      <c r="V16911"/>
    </row>
    <row r="16912" spans="6:22" x14ac:dyDescent="0.2">
      <c r="F16912"/>
      <c r="M16912" s="2"/>
      <c r="N16912"/>
      <c r="O16912"/>
      <c r="U16912"/>
      <c r="V16912"/>
    </row>
    <row r="16913" spans="6:22" x14ac:dyDescent="0.2">
      <c r="F16913"/>
      <c r="M16913" s="2"/>
      <c r="N16913"/>
      <c r="O16913"/>
      <c r="U16913"/>
      <c r="V16913"/>
    </row>
    <row r="16914" spans="6:22" x14ac:dyDescent="0.2">
      <c r="F16914"/>
      <c r="M16914" s="2"/>
      <c r="N16914"/>
      <c r="O16914"/>
      <c r="U16914"/>
      <c r="V16914"/>
    </row>
    <row r="16915" spans="6:22" x14ac:dyDescent="0.2">
      <c r="F16915"/>
      <c r="M16915" s="2"/>
      <c r="N16915"/>
      <c r="O16915"/>
      <c r="U16915"/>
      <c r="V16915"/>
    </row>
    <row r="16916" spans="6:22" x14ac:dyDescent="0.2">
      <c r="F16916"/>
      <c r="M16916" s="2"/>
      <c r="N16916"/>
      <c r="O16916"/>
      <c r="U16916"/>
      <c r="V16916"/>
    </row>
    <row r="16917" spans="6:22" x14ac:dyDescent="0.2">
      <c r="F16917"/>
      <c r="M16917" s="2"/>
      <c r="N16917"/>
      <c r="O16917"/>
      <c r="U16917"/>
      <c r="V16917"/>
    </row>
    <row r="16918" spans="6:22" x14ac:dyDescent="0.2">
      <c r="F16918"/>
      <c r="M16918" s="2"/>
      <c r="N16918"/>
      <c r="O16918"/>
      <c r="U16918"/>
      <c r="V16918"/>
    </row>
    <row r="16919" spans="6:22" x14ac:dyDescent="0.2">
      <c r="F16919"/>
      <c r="M16919" s="2"/>
      <c r="N16919"/>
      <c r="O16919"/>
      <c r="U16919"/>
      <c r="V16919"/>
    </row>
    <row r="16920" spans="6:22" x14ac:dyDescent="0.2">
      <c r="F16920"/>
      <c r="M16920" s="2"/>
      <c r="N16920"/>
      <c r="O16920"/>
      <c r="U16920"/>
      <c r="V16920"/>
    </row>
    <row r="16921" spans="6:22" x14ac:dyDescent="0.2">
      <c r="F16921"/>
      <c r="M16921" s="2"/>
      <c r="N16921"/>
      <c r="O16921"/>
      <c r="U16921"/>
      <c r="V16921"/>
    </row>
    <row r="16922" spans="6:22" x14ac:dyDescent="0.2">
      <c r="F16922"/>
      <c r="M16922" s="2"/>
      <c r="N16922"/>
      <c r="O16922"/>
      <c r="U16922"/>
      <c r="V16922"/>
    </row>
    <row r="16923" spans="6:22" x14ac:dyDescent="0.2">
      <c r="F16923"/>
      <c r="M16923" s="2"/>
      <c r="N16923"/>
      <c r="O16923"/>
      <c r="U16923"/>
      <c r="V16923"/>
    </row>
    <row r="16924" spans="6:22" x14ac:dyDescent="0.2">
      <c r="F16924"/>
      <c r="M16924" s="2"/>
      <c r="N16924"/>
      <c r="O16924"/>
      <c r="U16924"/>
      <c r="V16924"/>
    </row>
    <row r="16925" spans="6:22" x14ac:dyDescent="0.2">
      <c r="F16925"/>
      <c r="M16925" s="2"/>
      <c r="N16925"/>
      <c r="O16925"/>
      <c r="U16925"/>
      <c r="V16925"/>
    </row>
    <row r="16926" spans="6:22" x14ac:dyDescent="0.2">
      <c r="F16926"/>
      <c r="M16926" s="2"/>
      <c r="N16926"/>
      <c r="O16926"/>
      <c r="U16926"/>
      <c r="V16926"/>
    </row>
    <row r="16927" spans="6:22" x14ac:dyDescent="0.2">
      <c r="M16927" s="2"/>
    </row>
    <row r="16928" spans="6:22" x14ac:dyDescent="0.2">
      <c r="F16928"/>
      <c r="M16928" s="2"/>
      <c r="N16928"/>
      <c r="O16928"/>
      <c r="U16928"/>
      <c r="V16928"/>
    </row>
    <row r="16929" spans="6:22" x14ac:dyDescent="0.2">
      <c r="F16929"/>
      <c r="M16929" s="2"/>
      <c r="N16929"/>
      <c r="O16929"/>
      <c r="U16929"/>
      <c r="V16929"/>
    </row>
    <row r="16930" spans="6:22" x14ac:dyDescent="0.2">
      <c r="F16930"/>
      <c r="M16930" s="2"/>
      <c r="N16930"/>
      <c r="O16930"/>
      <c r="U16930"/>
      <c r="V16930"/>
    </row>
    <row r="16931" spans="6:22" x14ac:dyDescent="0.2">
      <c r="M16931" s="2"/>
    </row>
    <row r="16932" spans="6:22" x14ac:dyDescent="0.2">
      <c r="M16932" s="2"/>
    </row>
    <row r="16933" spans="6:22" x14ac:dyDescent="0.2">
      <c r="F16933"/>
      <c r="M16933" s="2"/>
      <c r="N16933"/>
      <c r="O16933"/>
      <c r="U16933"/>
      <c r="V16933"/>
    </row>
    <row r="16934" spans="6:22" x14ac:dyDescent="0.2">
      <c r="F16934"/>
      <c r="M16934" s="2"/>
      <c r="N16934"/>
      <c r="O16934"/>
      <c r="U16934"/>
      <c r="V16934"/>
    </row>
    <row r="16935" spans="6:22" x14ac:dyDescent="0.2">
      <c r="F16935"/>
      <c r="M16935" s="2"/>
      <c r="N16935"/>
      <c r="O16935"/>
      <c r="U16935"/>
      <c r="V16935"/>
    </row>
    <row r="16936" spans="6:22" x14ac:dyDescent="0.2">
      <c r="F16936"/>
      <c r="M16936" s="2"/>
      <c r="N16936"/>
      <c r="O16936"/>
      <c r="U16936"/>
      <c r="V16936"/>
    </row>
    <row r="16937" spans="6:22" x14ac:dyDescent="0.2">
      <c r="F16937"/>
      <c r="M16937" s="2"/>
      <c r="N16937"/>
      <c r="O16937"/>
      <c r="U16937"/>
      <c r="V16937"/>
    </row>
    <row r="16938" spans="6:22" x14ac:dyDescent="0.2">
      <c r="F16938"/>
      <c r="M16938" s="2"/>
      <c r="N16938"/>
      <c r="O16938"/>
      <c r="U16938"/>
      <c r="V16938"/>
    </row>
    <row r="16939" spans="6:22" x14ac:dyDescent="0.2">
      <c r="F16939"/>
      <c r="M16939" s="2"/>
      <c r="N16939"/>
      <c r="O16939"/>
      <c r="U16939"/>
      <c r="V16939"/>
    </row>
    <row r="16940" spans="6:22" x14ac:dyDescent="0.2">
      <c r="F16940"/>
      <c r="M16940" s="2"/>
      <c r="N16940"/>
      <c r="O16940"/>
      <c r="U16940"/>
      <c r="V16940"/>
    </row>
    <row r="16941" spans="6:22" x14ac:dyDescent="0.2">
      <c r="F16941"/>
      <c r="M16941" s="2"/>
      <c r="N16941"/>
      <c r="O16941"/>
      <c r="U16941"/>
      <c r="V16941"/>
    </row>
    <row r="16942" spans="6:22" x14ac:dyDescent="0.2">
      <c r="F16942"/>
      <c r="M16942" s="2"/>
      <c r="N16942"/>
      <c r="O16942"/>
      <c r="U16942"/>
      <c r="V16942"/>
    </row>
    <row r="16943" spans="6:22" x14ac:dyDescent="0.2">
      <c r="F16943"/>
      <c r="M16943" s="2"/>
      <c r="N16943"/>
      <c r="O16943"/>
      <c r="U16943"/>
      <c r="V16943"/>
    </row>
    <row r="16944" spans="6:22" x14ac:dyDescent="0.2">
      <c r="F16944"/>
      <c r="M16944" s="2"/>
      <c r="N16944"/>
      <c r="O16944"/>
      <c r="U16944"/>
      <c r="V16944"/>
    </row>
    <row r="16945" spans="6:22" x14ac:dyDescent="0.2">
      <c r="F16945"/>
      <c r="M16945" s="2"/>
      <c r="N16945"/>
      <c r="O16945"/>
      <c r="U16945"/>
      <c r="V16945"/>
    </row>
    <row r="16946" spans="6:22" x14ac:dyDescent="0.2">
      <c r="F16946"/>
      <c r="M16946" s="2"/>
      <c r="N16946"/>
      <c r="O16946"/>
      <c r="U16946"/>
      <c r="V16946"/>
    </row>
    <row r="16947" spans="6:22" x14ac:dyDescent="0.2">
      <c r="F16947"/>
      <c r="M16947" s="2"/>
      <c r="N16947"/>
      <c r="O16947"/>
      <c r="U16947"/>
      <c r="V16947"/>
    </row>
    <row r="16948" spans="6:22" x14ac:dyDescent="0.2">
      <c r="F16948"/>
      <c r="M16948" s="2"/>
      <c r="N16948"/>
      <c r="O16948"/>
      <c r="U16948"/>
      <c r="V16948"/>
    </row>
    <row r="16949" spans="6:22" x14ac:dyDescent="0.2">
      <c r="F16949"/>
      <c r="M16949" s="2"/>
      <c r="N16949"/>
      <c r="O16949"/>
      <c r="U16949"/>
      <c r="V16949"/>
    </row>
    <row r="16950" spans="6:22" x14ac:dyDescent="0.2">
      <c r="F16950"/>
      <c r="M16950" s="2"/>
      <c r="N16950"/>
      <c r="O16950"/>
      <c r="U16950"/>
      <c r="V16950"/>
    </row>
    <row r="16951" spans="6:22" x14ac:dyDescent="0.2">
      <c r="F16951"/>
      <c r="M16951" s="2"/>
      <c r="N16951"/>
      <c r="O16951"/>
      <c r="U16951"/>
      <c r="V16951"/>
    </row>
    <row r="16952" spans="6:22" x14ac:dyDescent="0.2">
      <c r="F16952"/>
      <c r="M16952" s="2"/>
      <c r="N16952"/>
      <c r="O16952"/>
      <c r="U16952"/>
      <c r="V16952"/>
    </row>
    <row r="16953" spans="6:22" x14ac:dyDescent="0.2">
      <c r="M16953" s="2"/>
    </row>
    <row r="16954" spans="6:22" x14ac:dyDescent="0.2">
      <c r="M16954" s="2"/>
    </row>
    <row r="16955" spans="6:22" x14ac:dyDescent="0.2">
      <c r="F16955"/>
      <c r="M16955" s="2"/>
      <c r="N16955"/>
      <c r="O16955"/>
      <c r="U16955"/>
      <c r="V16955"/>
    </row>
    <row r="16956" spans="6:22" x14ac:dyDescent="0.2">
      <c r="F16956"/>
      <c r="M16956" s="2"/>
      <c r="N16956"/>
      <c r="O16956"/>
      <c r="U16956"/>
      <c r="V16956"/>
    </row>
    <row r="16957" spans="6:22" x14ac:dyDescent="0.2">
      <c r="F16957"/>
      <c r="M16957" s="2"/>
      <c r="N16957"/>
      <c r="O16957"/>
      <c r="U16957"/>
      <c r="V16957"/>
    </row>
    <row r="16958" spans="6:22" x14ac:dyDescent="0.2">
      <c r="F16958"/>
      <c r="M16958" s="2"/>
      <c r="N16958"/>
      <c r="O16958"/>
      <c r="U16958"/>
      <c r="V16958"/>
    </row>
    <row r="16959" spans="6:22" x14ac:dyDescent="0.2">
      <c r="F16959"/>
      <c r="M16959" s="2"/>
      <c r="N16959"/>
      <c r="O16959"/>
      <c r="U16959"/>
      <c r="V16959"/>
    </row>
    <row r="16960" spans="6:22" x14ac:dyDescent="0.2">
      <c r="F16960"/>
      <c r="M16960" s="2"/>
      <c r="N16960"/>
      <c r="O16960"/>
      <c r="U16960"/>
      <c r="V16960"/>
    </row>
    <row r="16961" spans="6:22" x14ac:dyDescent="0.2">
      <c r="F16961"/>
      <c r="M16961" s="2"/>
      <c r="N16961"/>
      <c r="O16961"/>
      <c r="U16961"/>
      <c r="V16961"/>
    </row>
    <row r="16962" spans="6:22" x14ac:dyDescent="0.2">
      <c r="F16962"/>
      <c r="M16962" s="2"/>
      <c r="N16962"/>
      <c r="O16962"/>
      <c r="U16962"/>
      <c r="V16962"/>
    </row>
    <row r="16963" spans="6:22" x14ac:dyDescent="0.2">
      <c r="F16963"/>
      <c r="M16963" s="2"/>
      <c r="N16963"/>
      <c r="O16963"/>
      <c r="U16963"/>
      <c r="V16963"/>
    </row>
    <row r="16964" spans="6:22" x14ac:dyDescent="0.2">
      <c r="F16964"/>
      <c r="M16964" s="2"/>
      <c r="N16964"/>
      <c r="O16964"/>
      <c r="U16964"/>
      <c r="V16964"/>
    </row>
    <row r="16965" spans="6:22" x14ac:dyDescent="0.2">
      <c r="F16965"/>
      <c r="M16965" s="2"/>
      <c r="N16965"/>
      <c r="O16965"/>
      <c r="U16965"/>
      <c r="V16965"/>
    </row>
    <row r="16966" spans="6:22" x14ac:dyDescent="0.2">
      <c r="F16966"/>
      <c r="M16966" s="2"/>
      <c r="N16966"/>
      <c r="O16966"/>
      <c r="U16966"/>
      <c r="V16966"/>
    </row>
    <row r="16967" spans="6:22" x14ac:dyDescent="0.2">
      <c r="F16967"/>
      <c r="M16967" s="2"/>
      <c r="N16967"/>
      <c r="O16967"/>
      <c r="U16967"/>
      <c r="V16967"/>
    </row>
    <row r="16968" spans="6:22" x14ac:dyDescent="0.2">
      <c r="F16968"/>
      <c r="M16968" s="2"/>
      <c r="N16968"/>
      <c r="O16968"/>
      <c r="U16968"/>
      <c r="V16968"/>
    </row>
    <row r="16969" spans="6:22" x14ac:dyDescent="0.2">
      <c r="F16969"/>
      <c r="M16969" s="2"/>
      <c r="N16969"/>
      <c r="O16969"/>
      <c r="U16969"/>
      <c r="V16969"/>
    </row>
    <row r="16970" spans="6:22" x14ac:dyDescent="0.2">
      <c r="M16970" s="2"/>
    </row>
    <row r="16971" spans="6:22" x14ac:dyDescent="0.2">
      <c r="F16971"/>
      <c r="M16971" s="2"/>
      <c r="N16971"/>
      <c r="O16971"/>
      <c r="U16971"/>
      <c r="V16971"/>
    </row>
    <row r="16972" spans="6:22" x14ac:dyDescent="0.2">
      <c r="F16972"/>
      <c r="M16972" s="2"/>
      <c r="N16972"/>
      <c r="O16972"/>
      <c r="U16972"/>
      <c r="V16972"/>
    </row>
    <row r="16973" spans="6:22" x14ac:dyDescent="0.2">
      <c r="F16973"/>
      <c r="M16973" s="2"/>
      <c r="N16973"/>
      <c r="O16973"/>
      <c r="U16973"/>
      <c r="V16973"/>
    </row>
    <row r="16974" spans="6:22" x14ac:dyDescent="0.2">
      <c r="F16974"/>
      <c r="M16974" s="2"/>
      <c r="N16974"/>
      <c r="O16974"/>
      <c r="U16974"/>
      <c r="V16974"/>
    </row>
    <row r="16975" spans="6:22" x14ac:dyDescent="0.2">
      <c r="M16975" s="2"/>
    </row>
    <row r="16976" spans="6:22" x14ac:dyDescent="0.2">
      <c r="M16976" s="2"/>
    </row>
    <row r="16977" spans="6:22" x14ac:dyDescent="0.2">
      <c r="F16977"/>
      <c r="M16977" s="2"/>
      <c r="N16977"/>
      <c r="O16977"/>
      <c r="U16977"/>
      <c r="V16977"/>
    </row>
    <row r="16978" spans="6:22" x14ac:dyDescent="0.2">
      <c r="F16978"/>
      <c r="M16978" s="2"/>
      <c r="N16978"/>
      <c r="O16978"/>
      <c r="U16978"/>
      <c r="V16978"/>
    </row>
    <row r="16979" spans="6:22" x14ac:dyDescent="0.2">
      <c r="F16979"/>
      <c r="M16979" s="2"/>
      <c r="N16979"/>
      <c r="O16979"/>
      <c r="U16979"/>
      <c r="V16979"/>
    </row>
    <row r="16980" spans="6:22" x14ac:dyDescent="0.2">
      <c r="F16980"/>
      <c r="M16980" s="2"/>
      <c r="N16980"/>
      <c r="O16980"/>
      <c r="U16980"/>
      <c r="V16980"/>
    </row>
    <row r="16981" spans="6:22" x14ac:dyDescent="0.2">
      <c r="F16981"/>
      <c r="M16981" s="2"/>
      <c r="N16981"/>
      <c r="O16981"/>
      <c r="U16981"/>
      <c r="V16981"/>
    </row>
    <row r="16982" spans="6:22" x14ac:dyDescent="0.2">
      <c r="F16982"/>
      <c r="M16982" s="2"/>
      <c r="N16982"/>
      <c r="O16982"/>
      <c r="U16982"/>
      <c r="V16982"/>
    </row>
    <row r="16983" spans="6:22" x14ac:dyDescent="0.2">
      <c r="F16983"/>
      <c r="M16983" s="2"/>
      <c r="N16983"/>
      <c r="O16983"/>
      <c r="U16983"/>
      <c r="V16983"/>
    </row>
    <row r="16984" spans="6:22" x14ac:dyDescent="0.2">
      <c r="F16984"/>
      <c r="M16984" s="2"/>
      <c r="N16984"/>
      <c r="O16984"/>
      <c r="U16984"/>
      <c r="V16984"/>
    </row>
    <row r="16985" spans="6:22" x14ac:dyDescent="0.2">
      <c r="F16985"/>
      <c r="M16985" s="2"/>
      <c r="N16985"/>
      <c r="O16985"/>
      <c r="U16985"/>
      <c r="V16985"/>
    </row>
    <row r="16986" spans="6:22" x14ac:dyDescent="0.2">
      <c r="F16986"/>
      <c r="M16986" s="2"/>
      <c r="N16986"/>
      <c r="O16986"/>
      <c r="U16986"/>
      <c r="V16986"/>
    </row>
    <row r="16987" spans="6:22" x14ac:dyDescent="0.2">
      <c r="F16987"/>
      <c r="M16987" s="2"/>
      <c r="N16987"/>
      <c r="O16987"/>
      <c r="U16987"/>
      <c r="V16987"/>
    </row>
    <row r="16988" spans="6:22" x14ac:dyDescent="0.2">
      <c r="F16988"/>
      <c r="M16988" s="2"/>
      <c r="N16988"/>
      <c r="O16988"/>
      <c r="U16988"/>
      <c r="V16988"/>
    </row>
    <row r="16989" spans="6:22" x14ac:dyDescent="0.2">
      <c r="F16989"/>
      <c r="M16989" s="2"/>
      <c r="N16989"/>
      <c r="O16989"/>
      <c r="U16989"/>
      <c r="V16989"/>
    </row>
    <row r="16990" spans="6:22" x14ac:dyDescent="0.2">
      <c r="F16990"/>
      <c r="M16990" s="2"/>
      <c r="N16990"/>
      <c r="O16990"/>
      <c r="U16990"/>
      <c r="V16990"/>
    </row>
    <row r="16991" spans="6:22" x14ac:dyDescent="0.2">
      <c r="F16991"/>
      <c r="M16991" s="2"/>
      <c r="N16991"/>
      <c r="O16991"/>
      <c r="U16991"/>
      <c r="V16991"/>
    </row>
    <row r="16992" spans="6:22" x14ac:dyDescent="0.2">
      <c r="F16992"/>
      <c r="M16992" s="2"/>
      <c r="N16992"/>
      <c r="O16992"/>
      <c r="U16992"/>
      <c r="V16992"/>
    </row>
    <row r="16993" spans="6:22" x14ac:dyDescent="0.2">
      <c r="F16993"/>
      <c r="M16993" s="2"/>
      <c r="N16993"/>
      <c r="O16993"/>
      <c r="U16993"/>
      <c r="V16993"/>
    </row>
    <row r="16994" spans="6:22" x14ac:dyDescent="0.2">
      <c r="F16994"/>
      <c r="M16994" s="2"/>
      <c r="N16994"/>
      <c r="O16994"/>
      <c r="U16994"/>
      <c r="V16994"/>
    </row>
    <row r="16995" spans="6:22" x14ac:dyDescent="0.2">
      <c r="F16995"/>
      <c r="M16995" s="2"/>
      <c r="N16995"/>
      <c r="O16995"/>
      <c r="U16995"/>
      <c r="V16995"/>
    </row>
    <row r="16996" spans="6:22" x14ac:dyDescent="0.2">
      <c r="F16996"/>
      <c r="M16996" s="2"/>
      <c r="N16996"/>
      <c r="O16996"/>
      <c r="U16996"/>
      <c r="V16996"/>
    </row>
    <row r="16997" spans="6:22" x14ac:dyDescent="0.2">
      <c r="M16997" s="2"/>
    </row>
    <row r="16998" spans="6:22" x14ac:dyDescent="0.2">
      <c r="M16998" s="2"/>
    </row>
    <row r="16999" spans="6:22" x14ac:dyDescent="0.2">
      <c r="F16999"/>
      <c r="M16999" s="2"/>
      <c r="N16999"/>
      <c r="O16999"/>
      <c r="U16999"/>
      <c r="V16999"/>
    </row>
    <row r="17000" spans="6:22" x14ac:dyDescent="0.2">
      <c r="F17000"/>
      <c r="M17000" s="2"/>
      <c r="N17000"/>
      <c r="O17000"/>
      <c r="U17000"/>
      <c r="V17000"/>
    </row>
    <row r="17001" spans="6:22" x14ac:dyDescent="0.2">
      <c r="F17001"/>
      <c r="M17001" s="2"/>
      <c r="N17001"/>
      <c r="O17001"/>
      <c r="U17001"/>
      <c r="V17001"/>
    </row>
    <row r="17002" spans="6:22" x14ac:dyDescent="0.2">
      <c r="F17002"/>
      <c r="M17002" s="2"/>
      <c r="N17002"/>
      <c r="O17002"/>
      <c r="U17002"/>
      <c r="V17002"/>
    </row>
    <row r="17003" spans="6:22" x14ac:dyDescent="0.2">
      <c r="F17003"/>
      <c r="M17003" s="2"/>
      <c r="N17003"/>
      <c r="O17003"/>
      <c r="U17003"/>
      <c r="V17003"/>
    </row>
    <row r="17004" spans="6:22" x14ac:dyDescent="0.2">
      <c r="F17004"/>
      <c r="M17004" s="2"/>
      <c r="N17004"/>
      <c r="O17004"/>
      <c r="U17004"/>
      <c r="V17004"/>
    </row>
    <row r="17005" spans="6:22" x14ac:dyDescent="0.2">
      <c r="F17005"/>
      <c r="M17005" s="2"/>
      <c r="N17005"/>
      <c r="O17005"/>
      <c r="U17005"/>
      <c r="V17005"/>
    </row>
    <row r="17006" spans="6:22" x14ac:dyDescent="0.2">
      <c r="F17006"/>
      <c r="M17006" s="2"/>
      <c r="N17006"/>
      <c r="O17006"/>
      <c r="U17006"/>
      <c r="V17006"/>
    </row>
    <row r="17007" spans="6:22" x14ac:dyDescent="0.2">
      <c r="F17007"/>
      <c r="M17007" s="2"/>
      <c r="N17007"/>
      <c r="O17007"/>
      <c r="U17007"/>
      <c r="V17007"/>
    </row>
    <row r="17008" spans="6:22" x14ac:dyDescent="0.2">
      <c r="F17008"/>
      <c r="M17008" s="2"/>
      <c r="N17008"/>
      <c r="O17008"/>
      <c r="U17008"/>
      <c r="V17008"/>
    </row>
    <row r="17009" spans="6:22" x14ac:dyDescent="0.2">
      <c r="F17009"/>
      <c r="M17009" s="2"/>
      <c r="N17009"/>
      <c r="O17009"/>
      <c r="U17009"/>
      <c r="V17009"/>
    </row>
    <row r="17010" spans="6:22" x14ac:dyDescent="0.2">
      <c r="F17010"/>
      <c r="M17010" s="2"/>
      <c r="N17010"/>
      <c r="O17010"/>
      <c r="U17010"/>
      <c r="V17010"/>
    </row>
    <row r="17011" spans="6:22" x14ac:dyDescent="0.2">
      <c r="F17011"/>
      <c r="M17011" s="2"/>
      <c r="N17011"/>
      <c r="O17011"/>
      <c r="U17011"/>
      <c r="V17011"/>
    </row>
    <row r="17012" spans="6:22" x14ac:dyDescent="0.2">
      <c r="F17012"/>
      <c r="M17012" s="2"/>
      <c r="N17012"/>
      <c r="O17012"/>
      <c r="U17012"/>
      <c r="V17012"/>
    </row>
    <row r="17013" spans="6:22" x14ac:dyDescent="0.2">
      <c r="F17013"/>
      <c r="M17013" s="2"/>
      <c r="N17013"/>
      <c r="O17013"/>
      <c r="U17013"/>
      <c r="V17013"/>
    </row>
    <row r="17014" spans="6:22" x14ac:dyDescent="0.2">
      <c r="M17014" s="2"/>
    </row>
    <row r="17015" spans="6:22" x14ac:dyDescent="0.2">
      <c r="F17015"/>
      <c r="M17015" s="2"/>
      <c r="N17015"/>
      <c r="O17015"/>
      <c r="U17015"/>
      <c r="V17015"/>
    </row>
    <row r="17016" spans="6:22" x14ac:dyDescent="0.2">
      <c r="F17016"/>
      <c r="M17016" s="2"/>
      <c r="N17016"/>
      <c r="O17016"/>
      <c r="U17016"/>
      <c r="V17016"/>
    </row>
    <row r="17017" spans="6:22" x14ac:dyDescent="0.2">
      <c r="F17017"/>
      <c r="M17017" s="2"/>
      <c r="N17017"/>
      <c r="O17017"/>
      <c r="U17017"/>
      <c r="V17017"/>
    </row>
    <row r="17018" spans="6:22" x14ac:dyDescent="0.2">
      <c r="F17018"/>
      <c r="M17018" s="2"/>
      <c r="N17018"/>
      <c r="O17018"/>
      <c r="U17018"/>
      <c r="V17018"/>
    </row>
    <row r="17019" spans="6:22" x14ac:dyDescent="0.2">
      <c r="M17019" s="2"/>
    </row>
    <row r="17020" spans="6:22" x14ac:dyDescent="0.2">
      <c r="M17020" s="2"/>
    </row>
    <row r="17021" spans="6:22" x14ac:dyDescent="0.2">
      <c r="F17021"/>
      <c r="M17021" s="2"/>
      <c r="N17021"/>
      <c r="O17021"/>
      <c r="U17021"/>
      <c r="V17021"/>
    </row>
    <row r="17022" spans="6:22" x14ac:dyDescent="0.2">
      <c r="F17022"/>
      <c r="M17022" s="2"/>
      <c r="N17022"/>
      <c r="O17022"/>
      <c r="U17022"/>
      <c r="V17022"/>
    </row>
    <row r="17023" spans="6:22" x14ac:dyDescent="0.2">
      <c r="F17023"/>
      <c r="M17023" s="2"/>
      <c r="N17023"/>
      <c r="O17023"/>
      <c r="U17023"/>
      <c r="V17023"/>
    </row>
    <row r="17024" spans="6:22" x14ac:dyDescent="0.2">
      <c r="F17024"/>
      <c r="M17024" s="2"/>
      <c r="N17024"/>
      <c r="O17024"/>
      <c r="U17024"/>
      <c r="V17024"/>
    </row>
    <row r="17025" spans="13:13" x14ac:dyDescent="0.2">
      <c r="M17025" s="2"/>
    </row>
    <row r="17026" spans="13:13" x14ac:dyDescent="0.2">
      <c r="M17026" s="2"/>
    </row>
    <row r="17027" spans="13:13" x14ac:dyDescent="0.2">
      <c r="M17027" s="2"/>
    </row>
    <row r="17028" spans="13:13" x14ac:dyDescent="0.2">
      <c r="M17028" s="2"/>
    </row>
    <row r="17029" spans="13:13" x14ac:dyDescent="0.2">
      <c r="M17029" s="2"/>
    </row>
    <row r="17030" spans="13:13" x14ac:dyDescent="0.2">
      <c r="M17030" s="2"/>
    </row>
    <row r="17031" spans="13:13" x14ac:dyDescent="0.2">
      <c r="M17031" s="2"/>
    </row>
    <row r="17032" spans="13:13" x14ac:dyDescent="0.2">
      <c r="M17032" s="2"/>
    </row>
    <row r="17033" spans="13:13" x14ac:dyDescent="0.2">
      <c r="M17033" s="2"/>
    </row>
    <row r="17034" spans="13:13" x14ac:dyDescent="0.2">
      <c r="M17034" s="2"/>
    </row>
    <row r="17035" spans="13:13" x14ac:dyDescent="0.2">
      <c r="M17035" s="2"/>
    </row>
    <row r="17036" spans="13:13" x14ac:dyDescent="0.2">
      <c r="M17036" s="2"/>
    </row>
    <row r="17037" spans="13:13" x14ac:dyDescent="0.2">
      <c r="M17037" s="2"/>
    </row>
    <row r="17038" spans="13:13" x14ac:dyDescent="0.2">
      <c r="M17038" s="2"/>
    </row>
    <row r="17039" spans="13:13" x14ac:dyDescent="0.2">
      <c r="M17039" s="2"/>
    </row>
    <row r="17040" spans="13:13" x14ac:dyDescent="0.2">
      <c r="M17040" s="2"/>
    </row>
    <row r="17041" spans="6:22" x14ac:dyDescent="0.2">
      <c r="F17041"/>
      <c r="M17041" s="2"/>
      <c r="N17041"/>
      <c r="O17041"/>
      <c r="U17041"/>
      <c r="V17041"/>
    </row>
    <row r="17042" spans="6:22" x14ac:dyDescent="0.2">
      <c r="M17042" s="2"/>
    </row>
    <row r="17043" spans="6:22" x14ac:dyDescent="0.2">
      <c r="M17043" s="2"/>
    </row>
    <row r="17044" spans="6:22" x14ac:dyDescent="0.2">
      <c r="M17044" s="2"/>
    </row>
    <row r="17045" spans="6:22" x14ac:dyDescent="0.2">
      <c r="M17045" s="2"/>
    </row>
    <row r="17046" spans="6:22" x14ac:dyDescent="0.2">
      <c r="M17046" s="2"/>
    </row>
    <row r="17047" spans="6:22" x14ac:dyDescent="0.2">
      <c r="M17047" s="2"/>
    </row>
    <row r="17048" spans="6:22" x14ac:dyDescent="0.2">
      <c r="M17048" s="2"/>
    </row>
    <row r="17049" spans="6:22" x14ac:dyDescent="0.2">
      <c r="M17049" s="2"/>
    </row>
    <row r="17050" spans="6:22" x14ac:dyDescent="0.2">
      <c r="M17050" s="2"/>
    </row>
    <row r="17051" spans="6:22" x14ac:dyDescent="0.2">
      <c r="M17051" s="2"/>
    </row>
    <row r="17052" spans="6:22" x14ac:dyDescent="0.2">
      <c r="M17052" s="2"/>
    </row>
    <row r="17053" spans="6:22" x14ac:dyDescent="0.2">
      <c r="M17053" s="2"/>
    </row>
    <row r="17054" spans="6:22" x14ac:dyDescent="0.2">
      <c r="M17054" s="2"/>
    </row>
    <row r="17055" spans="6:22" x14ac:dyDescent="0.2">
      <c r="M17055" s="2"/>
    </row>
    <row r="17056" spans="6:22" x14ac:dyDescent="0.2">
      <c r="F17056"/>
      <c r="M17056" s="2"/>
      <c r="N17056"/>
      <c r="O17056"/>
      <c r="U17056"/>
      <c r="V17056"/>
    </row>
    <row r="17057" spans="6:22" x14ac:dyDescent="0.2">
      <c r="F17057"/>
      <c r="M17057" s="2"/>
      <c r="N17057"/>
      <c r="O17057"/>
      <c r="U17057"/>
      <c r="V17057"/>
    </row>
    <row r="17058" spans="6:22" x14ac:dyDescent="0.2">
      <c r="F17058"/>
      <c r="M17058" s="2"/>
      <c r="N17058"/>
      <c r="O17058"/>
      <c r="U17058"/>
      <c r="V17058"/>
    </row>
    <row r="17059" spans="6:22" x14ac:dyDescent="0.2">
      <c r="F17059"/>
      <c r="M17059" s="2"/>
      <c r="N17059"/>
      <c r="O17059"/>
      <c r="U17059"/>
      <c r="V17059"/>
    </row>
    <row r="17060" spans="6:22" x14ac:dyDescent="0.2">
      <c r="F17060"/>
      <c r="M17060" s="2"/>
      <c r="N17060"/>
      <c r="O17060"/>
      <c r="U17060"/>
      <c r="V17060"/>
    </row>
    <row r="17061" spans="6:22" x14ac:dyDescent="0.2">
      <c r="M17061" s="2"/>
    </row>
    <row r="17062" spans="6:22" x14ac:dyDescent="0.2">
      <c r="M17062" s="2"/>
    </row>
    <row r="17063" spans="6:22" x14ac:dyDescent="0.2">
      <c r="M17063" s="2"/>
    </row>
    <row r="17064" spans="6:22" x14ac:dyDescent="0.2">
      <c r="M17064" s="2"/>
    </row>
    <row r="17065" spans="6:22" x14ac:dyDescent="0.2">
      <c r="M17065" s="2"/>
    </row>
    <row r="17066" spans="6:22" x14ac:dyDescent="0.2">
      <c r="M17066" s="2"/>
    </row>
    <row r="17067" spans="6:22" x14ac:dyDescent="0.2">
      <c r="M17067" s="2"/>
    </row>
    <row r="17068" spans="6:22" x14ac:dyDescent="0.2">
      <c r="M17068" s="2"/>
    </row>
    <row r="17069" spans="6:22" x14ac:dyDescent="0.2">
      <c r="M17069" s="2"/>
    </row>
    <row r="17070" spans="6:22" x14ac:dyDescent="0.2">
      <c r="M17070" s="2"/>
    </row>
    <row r="17071" spans="6:22" x14ac:dyDescent="0.2">
      <c r="M17071" s="2"/>
    </row>
    <row r="17072" spans="6:22" x14ac:dyDescent="0.2">
      <c r="M17072" s="2"/>
    </row>
    <row r="17073" spans="6:22" x14ac:dyDescent="0.2">
      <c r="M17073" s="2"/>
    </row>
    <row r="17074" spans="6:22" x14ac:dyDescent="0.2">
      <c r="M17074" s="2"/>
    </row>
    <row r="17075" spans="6:22" x14ac:dyDescent="0.2">
      <c r="F17075"/>
      <c r="M17075" s="2"/>
      <c r="N17075"/>
      <c r="O17075"/>
      <c r="U17075"/>
      <c r="V17075"/>
    </row>
    <row r="17076" spans="6:22" x14ac:dyDescent="0.2">
      <c r="F17076"/>
      <c r="M17076" s="2"/>
      <c r="N17076"/>
      <c r="O17076"/>
      <c r="U17076"/>
      <c r="V17076"/>
    </row>
    <row r="17077" spans="6:22" x14ac:dyDescent="0.2">
      <c r="F17077"/>
      <c r="M17077" s="2"/>
      <c r="N17077"/>
      <c r="O17077"/>
      <c r="U17077"/>
      <c r="V17077"/>
    </row>
    <row r="17078" spans="6:22" x14ac:dyDescent="0.2">
      <c r="F17078"/>
      <c r="M17078" s="2"/>
      <c r="N17078"/>
      <c r="O17078"/>
      <c r="U17078"/>
      <c r="V17078"/>
    </row>
    <row r="17079" spans="6:22" x14ac:dyDescent="0.2">
      <c r="F17079"/>
      <c r="M17079" s="2"/>
      <c r="N17079"/>
      <c r="O17079"/>
      <c r="U17079"/>
      <c r="V17079"/>
    </row>
    <row r="17080" spans="6:22" x14ac:dyDescent="0.2">
      <c r="F17080"/>
      <c r="M17080" s="2"/>
      <c r="N17080"/>
      <c r="O17080"/>
      <c r="U17080"/>
      <c r="V17080"/>
    </row>
    <row r="17081" spans="6:22" x14ac:dyDescent="0.2">
      <c r="F17081"/>
      <c r="M17081" s="2"/>
      <c r="N17081"/>
      <c r="O17081"/>
      <c r="U17081"/>
      <c r="V17081"/>
    </row>
    <row r="17082" spans="6:22" x14ac:dyDescent="0.2">
      <c r="F17082"/>
      <c r="M17082" s="2"/>
      <c r="N17082"/>
      <c r="O17082"/>
      <c r="U17082"/>
      <c r="V17082"/>
    </row>
    <row r="17083" spans="6:22" x14ac:dyDescent="0.2">
      <c r="F17083"/>
      <c r="M17083" s="2"/>
      <c r="N17083"/>
      <c r="O17083"/>
      <c r="U17083"/>
      <c r="V17083"/>
    </row>
    <row r="17084" spans="6:22" x14ac:dyDescent="0.2">
      <c r="F17084"/>
      <c r="M17084" s="2"/>
      <c r="N17084"/>
      <c r="O17084"/>
      <c r="U17084"/>
      <c r="V17084"/>
    </row>
    <row r="17085" spans="6:22" x14ac:dyDescent="0.2">
      <c r="F17085"/>
      <c r="M17085" s="2"/>
      <c r="N17085"/>
      <c r="O17085"/>
      <c r="U17085"/>
      <c r="V17085"/>
    </row>
    <row r="17086" spans="6:22" x14ac:dyDescent="0.2">
      <c r="F17086"/>
      <c r="M17086" s="2"/>
      <c r="N17086"/>
      <c r="O17086"/>
      <c r="U17086"/>
      <c r="V17086"/>
    </row>
    <row r="17087" spans="6:22" x14ac:dyDescent="0.2">
      <c r="F17087"/>
      <c r="M17087" s="2"/>
      <c r="N17087"/>
      <c r="O17087"/>
      <c r="U17087"/>
      <c r="V17087"/>
    </row>
    <row r="17088" spans="6:22" x14ac:dyDescent="0.2">
      <c r="F17088"/>
      <c r="M17088" s="2"/>
      <c r="N17088"/>
      <c r="O17088"/>
      <c r="U17088"/>
      <c r="V17088"/>
    </row>
    <row r="17089" spans="6:22" x14ac:dyDescent="0.2">
      <c r="F17089"/>
      <c r="M17089" s="2"/>
      <c r="N17089"/>
      <c r="O17089"/>
      <c r="U17089"/>
      <c r="V17089"/>
    </row>
    <row r="17090" spans="6:22" x14ac:dyDescent="0.2">
      <c r="F17090"/>
      <c r="M17090" s="2"/>
      <c r="N17090"/>
      <c r="O17090"/>
      <c r="U17090"/>
      <c r="V17090"/>
    </row>
    <row r="17091" spans="6:22" x14ac:dyDescent="0.2">
      <c r="F17091"/>
      <c r="M17091" s="2"/>
      <c r="N17091"/>
      <c r="O17091"/>
      <c r="U17091"/>
      <c r="V17091"/>
    </row>
    <row r="17092" spans="6:22" x14ac:dyDescent="0.2">
      <c r="F17092"/>
      <c r="M17092" s="2"/>
      <c r="N17092"/>
      <c r="O17092"/>
      <c r="U17092"/>
      <c r="V17092"/>
    </row>
    <row r="17093" spans="6:22" x14ac:dyDescent="0.2">
      <c r="F17093"/>
      <c r="M17093" s="2"/>
      <c r="N17093"/>
      <c r="O17093"/>
      <c r="U17093"/>
      <c r="V17093"/>
    </row>
    <row r="17094" spans="6:22" x14ac:dyDescent="0.2">
      <c r="F17094"/>
      <c r="M17094" s="2"/>
      <c r="N17094"/>
      <c r="O17094"/>
      <c r="U17094"/>
      <c r="V17094"/>
    </row>
    <row r="17095" spans="6:22" x14ac:dyDescent="0.2">
      <c r="F17095"/>
      <c r="M17095" s="2"/>
      <c r="N17095"/>
      <c r="O17095"/>
      <c r="U17095"/>
      <c r="V17095"/>
    </row>
    <row r="17096" spans="6:22" x14ac:dyDescent="0.2">
      <c r="F17096"/>
      <c r="M17096" s="2"/>
      <c r="N17096"/>
      <c r="O17096"/>
      <c r="U17096"/>
      <c r="V17096"/>
    </row>
    <row r="17097" spans="6:22" x14ac:dyDescent="0.2">
      <c r="F17097"/>
      <c r="M17097" s="2"/>
      <c r="N17097"/>
      <c r="O17097"/>
      <c r="U17097"/>
      <c r="V17097"/>
    </row>
    <row r="17098" spans="6:22" x14ac:dyDescent="0.2">
      <c r="F17098"/>
      <c r="M17098" s="2"/>
      <c r="N17098"/>
      <c r="O17098"/>
      <c r="U17098"/>
      <c r="V17098"/>
    </row>
    <row r="17099" spans="6:22" x14ac:dyDescent="0.2">
      <c r="M17099" s="2"/>
    </row>
    <row r="17100" spans="6:22" x14ac:dyDescent="0.2">
      <c r="F17100"/>
      <c r="M17100" s="2"/>
      <c r="N17100"/>
      <c r="O17100"/>
      <c r="U17100"/>
      <c r="V17100"/>
    </row>
    <row r="17101" spans="6:22" x14ac:dyDescent="0.2">
      <c r="M17101" s="2"/>
    </row>
    <row r="17102" spans="6:22" x14ac:dyDescent="0.2">
      <c r="M17102" s="2"/>
    </row>
    <row r="17103" spans="6:22" x14ac:dyDescent="0.2">
      <c r="M17103" s="2"/>
    </row>
    <row r="17104" spans="6:22" x14ac:dyDescent="0.2">
      <c r="M17104" s="2"/>
    </row>
    <row r="17105" spans="6:22" x14ac:dyDescent="0.2">
      <c r="M17105" s="2"/>
    </row>
    <row r="17106" spans="6:22" x14ac:dyDescent="0.2">
      <c r="M17106" s="2"/>
    </row>
    <row r="17107" spans="6:22" x14ac:dyDescent="0.2">
      <c r="M17107" s="2"/>
    </row>
    <row r="17108" spans="6:22" x14ac:dyDescent="0.2">
      <c r="M17108" s="2"/>
    </row>
    <row r="17109" spans="6:22" x14ac:dyDescent="0.2">
      <c r="M17109" s="2"/>
    </row>
    <row r="17110" spans="6:22" x14ac:dyDescent="0.2">
      <c r="F17110"/>
      <c r="M17110" s="2"/>
      <c r="N17110"/>
      <c r="O17110"/>
      <c r="U17110"/>
      <c r="V17110"/>
    </row>
    <row r="17111" spans="6:22" x14ac:dyDescent="0.2">
      <c r="F17111"/>
      <c r="M17111" s="2"/>
      <c r="N17111"/>
      <c r="O17111"/>
      <c r="U17111"/>
      <c r="V17111"/>
    </row>
    <row r="17112" spans="6:22" x14ac:dyDescent="0.2">
      <c r="F17112"/>
      <c r="M17112" s="2"/>
      <c r="N17112"/>
      <c r="O17112"/>
      <c r="U17112"/>
      <c r="V17112"/>
    </row>
    <row r="17113" spans="6:22" x14ac:dyDescent="0.2">
      <c r="F17113"/>
      <c r="M17113" s="2"/>
      <c r="N17113"/>
      <c r="O17113"/>
      <c r="U17113"/>
      <c r="V17113"/>
    </row>
    <row r="17114" spans="6:22" x14ac:dyDescent="0.2">
      <c r="F17114"/>
      <c r="M17114" s="2"/>
      <c r="N17114"/>
      <c r="O17114"/>
      <c r="U17114"/>
      <c r="V17114"/>
    </row>
    <row r="17115" spans="6:22" x14ac:dyDescent="0.2">
      <c r="F17115"/>
      <c r="M17115" s="2"/>
      <c r="N17115"/>
      <c r="O17115"/>
      <c r="U17115"/>
      <c r="V17115"/>
    </row>
    <row r="17116" spans="6:22" x14ac:dyDescent="0.2">
      <c r="F17116"/>
      <c r="M17116" s="2"/>
      <c r="N17116"/>
      <c r="O17116"/>
      <c r="U17116"/>
      <c r="V17116"/>
    </row>
    <row r="17117" spans="6:22" x14ac:dyDescent="0.2">
      <c r="M17117" s="2"/>
    </row>
    <row r="17118" spans="6:22" x14ac:dyDescent="0.2">
      <c r="F17118"/>
      <c r="M17118" s="2"/>
      <c r="N17118"/>
      <c r="O17118"/>
      <c r="U17118"/>
      <c r="V17118"/>
    </row>
    <row r="17119" spans="6:22" x14ac:dyDescent="0.2">
      <c r="F17119"/>
      <c r="M17119" s="2"/>
      <c r="N17119"/>
      <c r="O17119"/>
      <c r="U17119"/>
      <c r="V17119"/>
    </row>
    <row r="17120" spans="6:22" x14ac:dyDescent="0.2">
      <c r="M17120" s="2"/>
    </row>
    <row r="17121" spans="6:22" x14ac:dyDescent="0.2">
      <c r="M17121" s="2"/>
    </row>
    <row r="17122" spans="6:22" x14ac:dyDescent="0.2">
      <c r="M17122" s="2"/>
    </row>
    <row r="17123" spans="6:22" x14ac:dyDescent="0.2">
      <c r="M17123" s="2"/>
    </row>
    <row r="17124" spans="6:22" x14ac:dyDescent="0.2">
      <c r="M17124" s="2"/>
    </row>
    <row r="17125" spans="6:22" x14ac:dyDescent="0.2">
      <c r="M17125" s="2"/>
    </row>
    <row r="17126" spans="6:22" x14ac:dyDescent="0.2">
      <c r="M17126" s="2"/>
    </row>
    <row r="17127" spans="6:22" x14ac:dyDescent="0.2">
      <c r="M17127" s="2"/>
    </row>
    <row r="17128" spans="6:22" x14ac:dyDescent="0.2">
      <c r="M17128" s="2"/>
    </row>
    <row r="17129" spans="6:22" x14ac:dyDescent="0.2">
      <c r="M17129" s="2"/>
    </row>
    <row r="17130" spans="6:22" x14ac:dyDescent="0.2">
      <c r="M17130" s="2"/>
    </row>
    <row r="17131" spans="6:22" x14ac:dyDescent="0.2">
      <c r="M17131" s="2"/>
    </row>
    <row r="17132" spans="6:22" x14ac:dyDescent="0.2">
      <c r="M17132" s="2"/>
    </row>
    <row r="17133" spans="6:22" x14ac:dyDescent="0.2">
      <c r="M17133" s="2"/>
    </row>
    <row r="17134" spans="6:22" x14ac:dyDescent="0.2">
      <c r="M17134" s="2"/>
    </row>
    <row r="17135" spans="6:22" x14ac:dyDescent="0.2">
      <c r="M17135" s="2"/>
    </row>
    <row r="17136" spans="6:22" x14ac:dyDescent="0.2">
      <c r="F17136"/>
      <c r="M17136" s="2"/>
      <c r="N17136"/>
      <c r="O17136"/>
      <c r="U17136"/>
      <c r="V17136"/>
    </row>
    <row r="17137" spans="6:22" x14ac:dyDescent="0.2">
      <c r="F17137"/>
      <c r="M17137" s="2"/>
      <c r="N17137"/>
      <c r="O17137"/>
      <c r="U17137"/>
      <c r="V17137"/>
    </row>
    <row r="17138" spans="6:22" x14ac:dyDescent="0.2">
      <c r="F17138"/>
      <c r="M17138" s="2"/>
      <c r="N17138"/>
      <c r="O17138"/>
      <c r="U17138"/>
      <c r="V17138"/>
    </row>
    <row r="17139" spans="6:22" x14ac:dyDescent="0.2">
      <c r="F17139"/>
      <c r="M17139" s="2"/>
      <c r="N17139"/>
      <c r="O17139"/>
      <c r="U17139"/>
      <c r="V17139"/>
    </row>
    <row r="17140" spans="6:22" x14ac:dyDescent="0.2">
      <c r="M17140" s="2"/>
    </row>
    <row r="17141" spans="6:22" x14ac:dyDescent="0.2">
      <c r="F17141"/>
      <c r="M17141" s="2"/>
      <c r="N17141"/>
      <c r="O17141"/>
      <c r="U17141"/>
      <c r="V17141"/>
    </row>
    <row r="17142" spans="6:22" x14ac:dyDescent="0.2">
      <c r="F17142"/>
      <c r="M17142" s="2"/>
      <c r="N17142"/>
      <c r="O17142"/>
      <c r="U17142"/>
      <c r="V17142"/>
    </row>
    <row r="17143" spans="6:22" x14ac:dyDescent="0.2">
      <c r="M17143" s="2"/>
    </row>
    <row r="17144" spans="6:22" x14ac:dyDescent="0.2">
      <c r="M17144" s="2"/>
    </row>
    <row r="17145" spans="6:22" x14ac:dyDescent="0.2">
      <c r="M17145" s="2"/>
    </row>
    <row r="17146" spans="6:22" x14ac:dyDescent="0.2">
      <c r="M17146" s="2"/>
    </row>
    <row r="17147" spans="6:22" x14ac:dyDescent="0.2">
      <c r="M17147" s="2"/>
    </row>
    <row r="17148" spans="6:22" x14ac:dyDescent="0.2">
      <c r="M17148" s="2"/>
    </row>
    <row r="17149" spans="6:22" x14ac:dyDescent="0.2">
      <c r="M17149" s="2"/>
    </row>
    <row r="17150" spans="6:22" x14ac:dyDescent="0.2">
      <c r="M17150" s="2"/>
    </row>
    <row r="17151" spans="6:22" x14ac:dyDescent="0.2">
      <c r="M17151" s="2"/>
    </row>
    <row r="17152" spans="6:22" x14ac:dyDescent="0.2">
      <c r="M17152" s="2"/>
    </row>
    <row r="17153" spans="6:22" x14ac:dyDescent="0.2">
      <c r="M17153" s="2"/>
    </row>
    <row r="17154" spans="6:22" x14ac:dyDescent="0.2">
      <c r="M17154" s="2"/>
    </row>
    <row r="17155" spans="6:22" x14ac:dyDescent="0.2">
      <c r="M17155" s="2"/>
    </row>
    <row r="17156" spans="6:22" x14ac:dyDescent="0.2">
      <c r="M17156" s="2"/>
    </row>
    <row r="17157" spans="6:22" x14ac:dyDescent="0.2">
      <c r="M17157" s="2"/>
    </row>
    <row r="17158" spans="6:22" x14ac:dyDescent="0.2">
      <c r="F17158"/>
      <c r="M17158" s="2"/>
      <c r="N17158"/>
      <c r="O17158"/>
      <c r="U17158"/>
      <c r="V17158"/>
    </row>
    <row r="17159" spans="6:22" x14ac:dyDescent="0.2">
      <c r="F17159"/>
      <c r="M17159" s="2"/>
      <c r="N17159"/>
      <c r="O17159"/>
      <c r="U17159"/>
      <c r="V17159"/>
    </row>
    <row r="17160" spans="6:22" x14ac:dyDescent="0.2">
      <c r="F17160"/>
      <c r="M17160" s="2"/>
      <c r="N17160"/>
      <c r="O17160"/>
      <c r="U17160"/>
      <c r="V17160"/>
    </row>
    <row r="17161" spans="6:22" x14ac:dyDescent="0.2">
      <c r="F17161"/>
      <c r="M17161" s="2"/>
      <c r="N17161"/>
      <c r="O17161"/>
      <c r="U17161"/>
      <c r="V17161"/>
    </row>
    <row r="17162" spans="6:22" x14ac:dyDescent="0.2">
      <c r="M17162" s="2"/>
    </row>
    <row r="17163" spans="6:22" x14ac:dyDescent="0.2">
      <c r="F17163"/>
      <c r="M17163" s="2"/>
      <c r="N17163"/>
      <c r="O17163"/>
      <c r="U17163"/>
      <c r="V17163"/>
    </row>
    <row r="17164" spans="6:22" x14ac:dyDescent="0.2">
      <c r="F17164"/>
      <c r="M17164" s="2"/>
      <c r="N17164"/>
      <c r="O17164"/>
      <c r="U17164"/>
      <c r="V17164"/>
    </row>
    <row r="17165" spans="6:22" x14ac:dyDescent="0.2">
      <c r="M17165" s="2"/>
    </row>
    <row r="17166" spans="6:22" x14ac:dyDescent="0.2">
      <c r="M17166" s="2"/>
    </row>
    <row r="17167" spans="6:22" x14ac:dyDescent="0.2">
      <c r="M17167" s="2"/>
    </row>
    <row r="17168" spans="6:22" x14ac:dyDescent="0.2">
      <c r="M17168" s="2"/>
    </row>
    <row r="17169" spans="6:22" x14ac:dyDescent="0.2">
      <c r="M17169" s="2"/>
    </row>
    <row r="17170" spans="6:22" x14ac:dyDescent="0.2">
      <c r="M17170" s="2"/>
    </row>
    <row r="17171" spans="6:22" x14ac:dyDescent="0.2">
      <c r="M17171" s="2"/>
    </row>
    <row r="17172" spans="6:22" x14ac:dyDescent="0.2">
      <c r="M17172" s="2"/>
    </row>
    <row r="17173" spans="6:22" x14ac:dyDescent="0.2">
      <c r="M17173" s="2"/>
    </row>
    <row r="17174" spans="6:22" x14ac:dyDescent="0.2">
      <c r="M17174" s="2"/>
    </row>
    <row r="17175" spans="6:22" x14ac:dyDescent="0.2">
      <c r="M17175" s="2"/>
    </row>
    <row r="17176" spans="6:22" x14ac:dyDescent="0.2">
      <c r="M17176" s="2"/>
    </row>
    <row r="17177" spans="6:22" x14ac:dyDescent="0.2">
      <c r="M17177" s="2"/>
    </row>
    <row r="17178" spans="6:22" x14ac:dyDescent="0.2">
      <c r="M17178" s="2"/>
    </row>
    <row r="17179" spans="6:22" x14ac:dyDescent="0.2">
      <c r="M17179" s="2"/>
    </row>
    <row r="17180" spans="6:22" x14ac:dyDescent="0.2">
      <c r="F17180"/>
      <c r="M17180" s="2"/>
      <c r="N17180"/>
      <c r="O17180"/>
      <c r="U17180"/>
      <c r="V17180"/>
    </row>
    <row r="17181" spans="6:22" x14ac:dyDescent="0.2">
      <c r="F17181"/>
      <c r="M17181" s="2"/>
      <c r="N17181"/>
      <c r="O17181"/>
      <c r="U17181"/>
      <c r="V17181"/>
    </row>
    <row r="17182" spans="6:22" x14ac:dyDescent="0.2">
      <c r="F17182"/>
      <c r="M17182" s="2"/>
      <c r="N17182"/>
      <c r="O17182"/>
      <c r="U17182"/>
      <c r="V17182"/>
    </row>
    <row r="17183" spans="6:22" x14ac:dyDescent="0.2">
      <c r="F17183"/>
      <c r="M17183" s="2"/>
      <c r="N17183"/>
      <c r="O17183"/>
      <c r="U17183"/>
      <c r="V17183"/>
    </row>
    <row r="17184" spans="6:22" x14ac:dyDescent="0.2">
      <c r="F17184"/>
      <c r="M17184" s="2"/>
      <c r="N17184"/>
      <c r="O17184"/>
      <c r="U17184"/>
      <c r="V17184"/>
    </row>
    <row r="17185" spans="6:22" x14ac:dyDescent="0.2">
      <c r="M17185" s="2"/>
    </row>
    <row r="17186" spans="6:22" x14ac:dyDescent="0.2">
      <c r="M17186" s="2"/>
    </row>
    <row r="17187" spans="6:22" x14ac:dyDescent="0.2">
      <c r="M17187" s="2"/>
    </row>
    <row r="17188" spans="6:22" x14ac:dyDescent="0.2">
      <c r="F17188"/>
      <c r="M17188" s="2"/>
      <c r="N17188"/>
      <c r="O17188"/>
      <c r="U17188"/>
      <c r="V17188"/>
    </row>
    <row r="17189" spans="6:22" x14ac:dyDescent="0.2">
      <c r="F17189"/>
      <c r="M17189" s="2"/>
      <c r="N17189"/>
      <c r="O17189"/>
      <c r="U17189"/>
      <c r="V17189"/>
    </row>
    <row r="17190" spans="6:22" x14ac:dyDescent="0.2">
      <c r="M17190" s="2"/>
    </row>
    <row r="17191" spans="6:22" x14ac:dyDescent="0.2">
      <c r="M17191" s="2"/>
    </row>
    <row r="17192" spans="6:22" x14ac:dyDescent="0.2">
      <c r="M17192" s="2"/>
    </row>
    <row r="17193" spans="6:22" x14ac:dyDescent="0.2">
      <c r="M17193" s="2"/>
    </row>
    <row r="17194" spans="6:22" x14ac:dyDescent="0.2">
      <c r="F17194"/>
      <c r="M17194" s="2"/>
      <c r="N17194"/>
      <c r="O17194"/>
      <c r="U17194"/>
      <c r="V17194"/>
    </row>
    <row r="17195" spans="6:22" x14ac:dyDescent="0.2">
      <c r="F17195"/>
      <c r="M17195" s="2"/>
      <c r="N17195"/>
      <c r="O17195"/>
      <c r="U17195"/>
      <c r="V17195"/>
    </row>
    <row r="17196" spans="6:22" x14ac:dyDescent="0.2">
      <c r="F17196"/>
      <c r="M17196" s="2"/>
      <c r="N17196"/>
      <c r="O17196"/>
      <c r="U17196"/>
      <c r="V17196"/>
    </row>
    <row r="17197" spans="6:22" x14ac:dyDescent="0.2">
      <c r="M17197" s="2"/>
    </row>
    <row r="17198" spans="6:22" x14ac:dyDescent="0.2">
      <c r="F17198"/>
      <c r="M17198" s="2"/>
      <c r="N17198"/>
      <c r="O17198"/>
      <c r="U17198"/>
      <c r="V17198"/>
    </row>
    <row r="17199" spans="6:22" x14ac:dyDescent="0.2">
      <c r="M17199" s="2"/>
    </row>
    <row r="17200" spans="6:22" x14ac:dyDescent="0.2">
      <c r="F17200"/>
      <c r="M17200" s="2"/>
      <c r="N17200"/>
      <c r="O17200"/>
      <c r="U17200"/>
      <c r="V17200"/>
    </row>
    <row r="17201" spans="6:22" x14ac:dyDescent="0.2">
      <c r="F17201"/>
      <c r="M17201" s="2"/>
      <c r="N17201"/>
      <c r="O17201"/>
      <c r="U17201"/>
      <c r="V17201"/>
    </row>
    <row r="17202" spans="6:22" x14ac:dyDescent="0.2">
      <c r="F17202"/>
      <c r="M17202" s="2"/>
      <c r="N17202"/>
      <c r="O17202"/>
      <c r="U17202"/>
      <c r="V17202"/>
    </row>
    <row r="17203" spans="6:22" x14ac:dyDescent="0.2">
      <c r="F17203"/>
      <c r="M17203" s="2"/>
      <c r="N17203"/>
      <c r="O17203"/>
      <c r="U17203"/>
      <c r="V17203"/>
    </row>
    <row r="17204" spans="6:22" x14ac:dyDescent="0.2">
      <c r="F17204"/>
      <c r="M17204" s="2"/>
      <c r="N17204"/>
      <c r="O17204"/>
      <c r="U17204"/>
      <c r="V17204"/>
    </row>
    <row r="17205" spans="6:22" x14ac:dyDescent="0.2">
      <c r="M17205" s="2"/>
    </row>
    <row r="17206" spans="6:22" x14ac:dyDescent="0.2">
      <c r="M17206" s="2"/>
    </row>
    <row r="17207" spans="6:22" x14ac:dyDescent="0.2">
      <c r="M17207" s="2"/>
    </row>
    <row r="17208" spans="6:22" x14ac:dyDescent="0.2">
      <c r="F17208"/>
      <c r="M17208" s="2"/>
      <c r="N17208"/>
      <c r="O17208"/>
      <c r="U17208"/>
      <c r="V17208"/>
    </row>
    <row r="17209" spans="6:22" x14ac:dyDescent="0.2">
      <c r="F17209"/>
      <c r="M17209" s="2"/>
      <c r="N17209"/>
      <c r="O17209"/>
      <c r="U17209"/>
      <c r="V17209"/>
    </row>
    <row r="17210" spans="6:22" x14ac:dyDescent="0.2">
      <c r="M17210" s="2"/>
    </row>
    <row r="17211" spans="6:22" x14ac:dyDescent="0.2">
      <c r="M17211" s="2"/>
    </row>
    <row r="17212" spans="6:22" x14ac:dyDescent="0.2">
      <c r="M17212" s="2"/>
    </row>
    <row r="17213" spans="6:22" x14ac:dyDescent="0.2">
      <c r="M17213" s="2"/>
    </row>
    <row r="17214" spans="6:22" x14ac:dyDescent="0.2">
      <c r="F17214"/>
      <c r="M17214" s="2"/>
      <c r="N17214"/>
      <c r="O17214"/>
      <c r="U17214"/>
      <c r="V17214"/>
    </row>
    <row r="17215" spans="6:22" x14ac:dyDescent="0.2">
      <c r="F17215"/>
      <c r="M17215" s="2"/>
      <c r="N17215"/>
      <c r="O17215"/>
      <c r="U17215"/>
      <c r="V17215"/>
    </row>
    <row r="17216" spans="6:22" x14ac:dyDescent="0.2">
      <c r="F17216"/>
      <c r="M17216" s="2"/>
      <c r="N17216"/>
      <c r="O17216"/>
      <c r="U17216"/>
      <c r="V17216"/>
    </row>
    <row r="17217" spans="6:22" x14ac:dyDescent="0.2">
      <c r="M17217" s="2"/>
    </row>
    <row r="17218" spans="6:22" x14ac:dyDescent="0.2">
      <c r="F17218"/>
      <c r="M17218" s="2"/>
      <c r="N17218"/>
      <c r="O17218"/>
      <c r="U17218"/>
      <c r="V17218"/>
    </row>
    <row r="17219" spans="6:22" x14ac:dyDescent="0.2">
      <c r="M17219" s="2"/>
    </row>
    <row r="17220" spans="6:22" x14ac:dyDescent="0.2">
      <c r="F17220"/>
      <c r="M17220" s="2"/>
      <c r="N17220"/>
      <c r="O17220"/>
      <c r="U17220"/>
      <c r="V17220"/>
    </row>
    <row r="17221" spans="6:22" x14ac:dyDescent="0.2">
      <c r="F17221"/>
      <c r="M17221" s="2"/>
      <c r="N17221"/>
      <c r="O17221"/>
      <c r="U17221"/>
      <c r="V17221"/>
    </row>
    <row r="17222" spans="6:22" x14ac:dyDescent="0.2">
      <c r="F17222"/>
      <c r="M17222" s="2"/>
      <c r="N17222"/>
      <c r="O17222"/>
      <c r="U17222"/>
      <c r="V17222"/>
    </row>
    <row r="17223" spans="6:22" x14ac:dyDescent="0.2">
      <c r="F17223"/>
      <c r="M17223" s="2"/>
      <c r="N17223"/>
      <c r="O17223"/>
      <c r="U17223"/>
      <c r="V17223"/>
    </row>
    <row r="17224" spans="6:22" x14ac:dyDescent="0.2">
      <c r="F17224"/>
      <c r="M17224" s="2"/>
      <c r="N17224"/>
      <c r="O17224"/>
      <c r="U17224"/>
      <c r="V17224"/>
    </row>
    <row r="17225" spans="6:22" x14ac:dyDescent="0.2">
      <c r="F17225"/>
      <c r="M17225" s="2"/>
      <c r="N17225"/>
      <c r="O17225"/>
      <c r="U17225"/>
      <c r="V17225"/>
    </row>
    <row r="17226" spans="6:22" x14ac:dyDescent="0.2">
      <c r="F17226"/>
      <c r="M17226" s="2"/>
      <c r="N17226"/>
      <c r="O17226"/>
      <c r="U17226"/>
      <c r="V17226"/>
    </row>
    <row r="17227" spans="6:22" x14ac:dyDescent="0.2">
      <c r="F17227"/>
      <c r="M17227" s="2"/>
      <c r="N17227"/>
      <c r="O17227"/>
      <c r="U17227"/>
      <c r="V17227"/>
    </row>
    <row r="17228" spans="6:22" x14ac:dyDescent="0.2">
      <c r="M17228" s="2"/>
    </row>
    <row r="17229" spans="6:22" x14ac:dyDescent="0.2">
      <c r="M17229" s="2"/>
    </row>
    <row r="17230" spans="6:22" x14ac:dyDescent="0.2">
      <c r="M17230" s="2"/>
    </row>
    <row r="17231" spans="6:22" x14ac:dyDescent="0.2">
      <c r="M17231" s="2"/>
    </row>
    <row r="17232" spans="6:22" x14ac:dyDescent="0.2">
      <c r="M17232" s="2"/>
    </row>
    <row r="17233" spans="6:22" x14ac:dyDescent="0.2">
      <c r="M17233" s="2"/>
    </row>
    <row r="17234" spans="6:22" x14ac:dyDescent="0.2">
      <c r="F17234"/>
      <c r="M17234" s="2"/>
      <c r="N17234"/>
      <c r="O17234"/>
      <c r="U17234"/>
      <c r="V17234"/>
    </row>
    <row r="17235" spans="6:22" x14ac:dyDescent="0.2">
      <c r="F17235"/>
      <c r="M17235" s="2"/>
      <c r="N17235"/>
      <c r="O17235"/>
      <c r="U17235"/>
      <c r="V17235"/>
    </row>
    <row r="17236" spans="6:22" x14ac:dyDescent="0.2">
      <c r="F17236"/>
      <c r="M17236" s="2"/>
      <c r="N17236"/>
      <c r="O17236"/>
      <c r="U17236"/>
      <c r="V17236"/>
    </row>
    <row r="17237" spans="6:22" x14ac:dyDescent="0.2">
      <c r="F17237"/>
      <c r="M17237" s="2"/>
      <c r="N17237"/>
      <c r="O17237"/>
      <c r="U17237"/>
      <c r="V17237"/>
    </row>
    <row r="17238" spans="6:22" x14ac:dyDescent="0.2">
      <c r="M17238" s="2"/>
    </row>
    <row r="17239" spans="6:22" x14ac:dyDescent="0.2">
      <c r="F17239"/>
      <c r="M17239" s="2"/>
      <c r="N17239"/>
      <c r="O17239"/>
      <c r="U17239"/>
      <c r="V17239"/>
    </row>
    <row r="17240" spans="6:22" x14ac:dyDescent="0.2">
      <c r="M17240" s="2"/>
    </row>
    <row r="17241" spans="6:22" x14ac:dyDescent="0.2">
      <c r="M17241" s="2"/>
    </row>
    <row r="17242" spans="6:22" x14ac:dyDescent="0.2">
      <c r="M17242" s="2"/>
    </row>
    <row r="17243" spans="6:22" x14ac:dyDescent="0.2">
      <c r="M17243" s="2"/>
    </row>
    <row r="17244" spans="6:22" x14ac:dyDescent="0.2">
      <c r="M17244" s="2"/>
    </row>
    <row r="17245" spans="6:22" x14ac:dyDescent="0.2">
      <c r="M17245" s="2"/>
    </row>
    <row r="17246" spans="6:22" x14ac:dyDescent="0.2">
      <c r="F17246"/>
      <c r="M17246" s="2"/>
      <c r="N17246"/>
      <c r="O17246"/>
      <c r="U17246"/>
      <c r="V17246"/>
    </row>
    <row r="17247" spans="6:22" x14ac:dyDescent="0.2">
      <c r="F17247"/>
      <c r="M17247" s="2"/>
      <c r="N17247"/>
      <c r="O17247"/>
      <c r="U17247"/>
      <c r="V17247"/>
    </row>
    <row r="17248" spans="6:22" x14ac:dyDescent="0.2">
      <c r="F17248"/>
      <c r="M17248" s="2"/>
      <c r="N17248"/>
      <c r="O17248"/>
      <c r="U17248"/>
      <c r="V17248"/>
    </row>
    <row r="17249" spans="6:22" x14ac:dyDescent="0.2">
      <c r="M17249" s="2"/>
    </row>
    <row r="17250" spans="6:22" x14ac:dyDescent="0.2">
      <c r="F17250"/>
      <c r="M17250" s="2"/>
      <c r="N17250"/>
      <c r="O17250"/>
      <c r="U17250"/>
      <c r="V17250"/>
    </row>
    <row r="17251" spans="6:22" x14ac:dyDescent="0.2">
      <c r="F17251"/>
      <c r="M17251" s="2"/>
      <c r="N17251"/>
      <c r="O17251"/>
      <c r="U17251"/>
      <c r="V17251"/>
    </row>
    <row r="17252" spans="6:22" x14ac:dyDescent="0.2">
      <c r="F17252"/>
      <c r="M17252" s="2"/>
      <c r="N17252"/>
      <c r="O17252"/>
      <c r="U17252"/>
      <c r="V17252"/>
    </row>
    <row r="17253" spans="6:22" x14ac:dyDescent="0.2">
      <c r="F17253"/>
      <c r="M17253" s="2"/>
      <c r="N17253"/>
      <c r="O17253"/>
      <c r="U17253"/>
      <c r="V17253"/>
    </row>
    <row r="17254" spans="6:22" x14ac:dyDescent="0.2">
      <c r="F17254"/>
      <c r="M17254" s="2"/>
      <c r="N17254"/>
      <c r="O17254"/>
      <c r="U17254"/>
      <c r="V17254"/>
    </row>
    <row r="17255" spans="6:22" x14ac:dyDescent="0.2">
      <c r="F17255"/>
      <c r="M17255" s="2"/>
      <c r="N17255"/>
      <c r="O17255"/>
      <c r="U17255"/>
      <c r="V17255"/>
    </row>
    <row r="17256" spans="6:22" x14ac:dyDescent="0.2">
      <c r="F17256"/>
      <c r="M17256" s="2"/>
      <c r="N17256"/>
      <c r="O17256"/>
      <c r="U17256"/>
      <c r="V17256"/>
    </row>
    <row r="17257" spans="6:22" x14ac:dyDescent="0.2">
      <c r="M17257" s="2"/>
    </row>
    <row r="17258" spans="6:22" x14ac:dyDescent="0.2">
      <c r="M17258" s="2"/>
    </row>
    <row r="17259" spans="6:22" x14ac:dyDescent="0.2">
      <c r="F17259"/>
      <c r="M17259" s="2"/>
      <c r="N17259"/>
      <c r="O17259"/>
      <c r="U17259"/>
      <c r="V17259"/>
    </row>
    <row r="17260" spans="6:22" x14ac:dyDescent="0.2">
      <c r="F17260"/>
      <c r="M17260" s="2"/>
      <c r="N17260"/>
      <c r="O17260"/>
      <c r="U17260"/>
      <c r="V17260"/>
    </row>
    <row r="17261" spans="6:22" x14ac:dyDescent="0.2">
      <c r="M17261" s="2"/>
    </row>
    <row r="17262" spans="6:22" x14ac:dyDescent="0.2">
      <c r="M17262" s="2"/>
    </row>
    <row r="17263" spans="6:22" x14ac:dyDescent="0.2">
      <c r="M17263" s="2"/>
    </row>
    <row r="17264" spans="6:22" x14ac:dyDescent="0.2">
      <c r="M17264" s="2"/>
    </row>
    <row r="17265" spans="6:22" x14ac:dyDescent="0.2">
      <c r="F17265"/>
      <c r="M17265" s="2"/>
      <c r="N17265"/>
      <c r="O17265"/>
      <c r="U17265"/>
      <c r="V17265"/>
    </row>
    <row r="17266" spans="6:22" x14ac:dyDescent="0.2">
      <c r="M17266" s="2"/>
    </row>
    <row r="17267" spans="6:22" x14ac:dyDescent="0.2">
      <c r="M17267" s="2"/>
    </row>
    <row r="17268" spans="6:22" x14ac:dyDescent="0.2">
      <c r="M17268" s="2"/>
    </row>
    <row r="17269" spans="6:22" x14ac:dyDescent="0.2">
      <c r="M17269" s="2"/>
    </row>
    <row r="17270" spans="6:22" x14ac:dyDescent="0.2">
      <c r="F17270"/>
      <c r="M17270" s="2"/>
      <c r="N17270"/>
      <c r="O17270"/>
      <c r="U17270"/>
      <c r="V17270"/>
    </row>
    <row r="17271" spans="6:22" x14ac:dyDescent="0.2">
      <c r="F17271"/>
      <c r="M17271" s="2"/>
      <c r="N17271"/>
      <c r="O17271"/>
      <c r="U17271"/>
      <c r="V17271"/>
    </row>
    <row r="17272" spans="6:22" x14ac:dyDescent="0.2">
      <c r="F17272"/>
      <c r="M17272" s="2"/>
      <c r="N17272"/>
      <c r="O17272"/>
      <c r="U17272"/>
      <c r="V17272"/>
    </row>
    <row r="17273" spans="6:22" x14ac:dyDescent="0.2">
      <c r="F17273"/>
      <c r="M17273" s="2"/>
      <c r="N17273"/>
      <c r="O17273"/>
      <c r="U17273"/>
      <c r="V17273"/>
    </row>
    <row r="17274" spans="6:22" x14ac:dyDescent="0.2">
      <c r="F17274"/>
      <c r="M17274" s="2"/>
      <c r="N17274"/>
      <c r="O17274"/>
      <c r="U17274"/>
      <c r="V17274"/>
    </row>
    <row r="17275" spans="6:22" x14ac:dyDescent="0.2">
      <c r="M17275" s="2"/>
    </row>
    <row r="17276" spans="6:22" x14ac:dyDescent="0.2">
      <c r="M17276" s="2"/>
    </row>
    <row r="17277" spans="6:22" x14ac:dyDescent="0.2">
      <c r="F17277"/>
      <c r="M17277" s="2"/>
      <c r="N17277"/>
      <c r="O17277"/>
      <c r="U17277"/>
      <c r="V17277"/>
    </row>
    <row r="17278" spans="6:22" x14ac:dyDescent="0.2">
      <c r="F17278"/>
      <c r="M17278" s="2"/>
      <c r="N17278"/>
      <c r="O17278"/>
      <c r="U17278"/>
      <c r="V17278"/>
    </row>
    <row r="17279" spans="6:22" x14ac:dyDescent="0.2">
      <c r="M17279" s="2"/>
    </row>
    <row r="17280" spans="6:22" x14ac:dyDescent="0.2">
      <c r="M17280" s="2"/>
    </row>
    <row r="17281" spans="6:22" x14ac:dyDescent="0.2">
      <c r="M17281" s="2"/>
    </row>
    <row r="17282" spans="6:22" x14ac:dyDescent="0.2">
      <c r="M17282" s="2"/>
    </row>
    <row r="17283" spans="6:22" x14ac:dyDescent="0.2">
      <c r="F17283"/>
      <c r="M17283" s="2"/>
      <c r="N17283"/>
      <c r="O17283"/>
      <c r="U17283"/>
      <c r="V17283"/>
    </row>
    <row r="17284" spans="6:22" x14ac:dyDescent="0.2">
      <c r="M17284" s="2"/>
    </row>
    <row r="17285" spans="6:22" x14ac:dyDescent="0.2">
      <c r="M17285" s="2"/>
    </row>
    <row r="17286" spans="6:22" x14ac:dyDescent="0.2">
      <c r="M17286" s="2"/>
    </row>
    <row r="17287" spans="6:22" x14ac:dyDescent="0.2">
      <c r="M17287" s="2"/>
    </row>
    <row r="17288" spans="6:22" x14ac:dyDescent="0.2">
      <c r="F17288"/>
      <c r="M17288" s="2"/>
      <c r="N17288"/>
      <c r="O17288"/>
      <c r="U17288"/>
      <c r="V17288"/>
    </row>
    <row r="17289" spans="6:22" x14ac:dyDescent="0.2">
      <c r="F17289"/>
      <c r="M17289" s="2"/>
      <c r="N17289"/>
      <c r="O17289"/>
      <c r="U17289"/>
      <c r="V17289"/>
    </row>
    <row r="17290" spans="6:22" x14ac:dyDescent="0.2">
      <c r="F17290"/>
      <c r="M17290" s="2"/>
      <c r="N17290"/>
      <c r="O17290"/>
      <c r="U17290"/>
      <c r="V17290"/>
    </row>
    <row r="17291" spans="6:22" x14ac:dyDescent="0.2">
      <c r="F17291"/>
      <c r="M17291" s="2"/>
      <c r="N17291"/>
      <c r="O17291"/>
      <c r="U17291"/>
      <c r="V17291"/>
    </row>
    <row r="17292" spans="6:22" x14ac:dyDescent="0.2">
      <c r="F17292"/>
      <c r="M17292" s="2"/>
      <c r="N17292"/>
      <c r="O17292"/>
      <c r="U17292"/>
      <c r="V17292"/>
    </row>
    <row r="17293" spans="6:22" x14ac:dyDescent="0.2">
      <c r="M17293" s="2"/>
    </row>
    <row r="17294" spans="6:22" x14ac:dyDescent="0.2">
      <c r="M17294" s="2"/>
    </row>
    <row r="17295" spans="6:22" x14ac:dyDescent="0.2">
      <c r="M17295" s="2"/>
    </row>
    <row r="17296" spans="6:22" x14ac:dyDescent="0.2">
      <c r="M17296" s="2"/>
    </row>
    <row r="17297" spans="6:22" x14ac:dyDescent="0.2">
      <c r="M17297" s="2"/>
    </row>
    <row r="17298" spans="6:22" x14ac:dyDescent="0.2">
      <c r="M17298" s="2"/>
    </row>
    <row r="17299" spans="6:22" x14ac:dyDescent="0.2">
      <c r="M17299" s="2"/>
    </row>
    <row r="17300" spans="6:22" x14ac:dyDescent="0.2">
      <c r="M17300" s="2"/>
    </row>
    <row r="17301" spans="6:22" x14ac:dyDescent="0.2">
      <c r="M17301" s="2"/>
    </row>
    <row r="17302" spans="6:22" x14ac:dyDescent="0.2">
      <c r="M17302" s="2"/>
    </row>
    <row r="17303" spans="6:22" x14ac:dyDescent="0.2">
      <c r="M17303" s="2"/>
    </row>
    <row r="17304" spans="6:22" x14ac:dyDescent="0.2">
      <c r="M17304" s="2"/>
    </row>
    <row r="17305" spans="6:22" x14ac:dyDescent="0.2">
      <c r="M17305" s="2"/>
    </row>
    <row r="17306" spans="6:22" x14ac:dyDescent="0.2">
      <c r="M17306" s="2"/>
    </row>
    <row r="17307" spans="6:22" x14ac:dyDescent="0.2">
      <c r="F17307"/>
      <c r="M17307" s="2"/>
      <c r="N17307"/>
      <c r="O17307"/>
      <c r="U17307"/>
      <c r="V17307"/>
    </row>
    <row r="17308" spans="6:22" x14ac:dyDescent="0.2">
      <c r="M17308" s="2"/>
    </row>
    <row r="17309" spans="6:22" x14ac:dyDescent="0.2">
      <c r="F17309"/>
      <c r="M17309" s="2"/>
      <c r="N17309"/>
      <c r="O17309"/>
      <c r="U17309"/>
      <c r="V17309"/>
    </row>
    <row r="17310" spans="6:22" x14ac:dyDescent="0.2">
      <c r="F17310"/>
      <c r="M17310" s="2"/>
      <c r="N17310"/>
      <c r="O17310"/>
      <c r="U17310"/>
      <c r="V17310"/>
    </row>
    <row r="17311" spans="6:22" x14ac:dyDescent="0.2">
      <c r="F17311"/>
      <c r="M17311" s="2"/>
      <c r="N17311"/>
      <c r="O17311"/>
      <c r="U17311"/>
      <c r="V17311"/>
    </row>
    <row r="17312" spans="6:22" x14ac:dyDescent="0.2">
      <c r="F17312"/>
      <c r="M17312" s="2"/>
      <c r="N17312"/>
      <c r="O17312"/>
      <c r="U17312"/>
      <c r="V17312"/>
    </row>
    <row r="17313" spans="6:22" x14ac:dyDescent="0.2">
      <c r="F17313"/>
      <c r="M17313" s="2"/>
      <c r="N17313"/>
      <c r="O17313"/>
      <c r="U17313"/>
      <c r="V17313"/>
    </row>
    <row r="17314" spans="6:22" x14ac:dyDescent="0.2">
      <c r="F17314"/>
      <c r="M17314" s="2"/>
      <c r="N17314"/>
      <c r="O17314"/>
      <c r="U17314"/>
      <c r="V17314"/>
    </row>
    <row r="17315" spans="6:22" x14ac:dyDescent="0.2">
      <c r="M17315" s="2"/>
    </row>
    <row r="17316" spans="6:22" x14ac:dyDescent="0.2">
      <c r="M17316" s="2"/>
    </row>
    <row r="17317" spans="6:22" x14ac:dyDescent="0.2">
      <c r="M17317" s="2"/>
    </row>
    <row r="17318" spans="6:22" x14ac:dyDescent="0.2">
      <c r="M17318" s="2"/>
    </row>
    <row r="17319" spans="6:22" x14ac:dyDescent="0.2">
      <c r="M17319" s="2"/>
    </row>
    <row r="17320" spans="6:22" x14ac:dyDescent="0.2">
      <c r="M17320" s="2"/>
    </row>
    <row r="17321" spans="6:22" x14ac:dyDescent="0.2">
      <c r="M17321" s="2"/>
    </row>
    <row r="17322" spans="6:22" x14ac:dyDescent="0.2">
      <c r="M17322" s="2"/>
    </row>
    <row r="17323" spans="6:22" x14ac:dyDescent="0.2">
      <c r="M17323" s="2"/>
    </row>
    <row r="17324" spans="6:22" x14ac:dyDescent="0.2">
      <c r="M17324" s="2"/>
    </row>
    <row r="17325" spans="6:22" x14ac:dyDescent="0.2">
      <c r="M17325" s="2"/>
    </row>
    <row r="17326" spans="6:22" x14ac:dyDescent="0.2">
      <c r="M17326" s="2"/>
    </row>
    <row r="17327" spans="6:22" x14ac:dyDescent="0.2">
      <c r="M17327" s="2"/>
    </row>
    <row r="17328" spans="6:22" x14ac:dyDescent="0.2">
      <c r="M17328" s="2"/>
    </row>
    <row r="17329" spans="6:22" x14ac:dyDescent="0.2">
      <c r="F17329"/>
      <c r="M17329" s="2"/>
      <c r="N17329"/>
      <c r="O17329"/>
      <c r="U17329"/>
      <c r="V17329"/>
    </row>
    <row r="17330" spans="6:22" x14ac:dyDescent="0.2">
      <c r="M17330" s="2"/>
    </row>
    <row r="17331" spans="6:22" x14ac:dyDescent="0.2">
      <c r="F17331"/>
      <c r="M17331" s="2"/>
      <c r="N17331"/>
      <c r="O17331"/>
      <c r="U17331"/>
      <c r="V17331"/>
    </row>
    <row r="17332" spans="6:22" x14ac:dyDescent="0.2">
      <c r="F17332"/>
      <c r="M17332" s="2"/>
      <c r="N17332"/>
      <c r="O17332"/>
      <c r="U17332"/>
      <c r="V17332"/>
    </row>
    <row r="17333" spans="6:22" x14ac:dyDescent="0.2">
      <c r="F17333"/>
      <c r="M17333" s="2"/>
      <c r="N17333"/>
      <c r="O17333"/>
      <c r="U17333"/>
      <c r="V17333"/>
    </row>
    <row r="17334" spans="6:22" x14ac:dyDescent="0.2">
      <c r="F17334"/>
      <c r="M17334" s="2"/>
      <c r="N17334"/>
      <c r="O17334"/>
      <c r="U17334"/>
      <c r="V17334"/>
    </row>
    <row r="17335" spans="6:22" x14ac:dyDescent="0.2">
      <c r="F17335"/>
      <c r="M17335" s="2"/>
      <c r="N17335"/>
      <c r="O17335"/>
      <c r="U17335"/>
      <c r="V17335"/>
    </row>
    <row r="17336" spans="6:22" x14ac:dyDescent="0.2">
      <c r="F17336"/>
      <c r="M17336" s="2"/>
      <c r="N17336"/>
      <c r="O17336"/>
      <c r="U17336"/>
      <c r="V17336"/>
    </row>
    <row r="17337" spans="6:22" x14ac:dyDescent="0.2">
      <c r="M17337" s="2"/>
    </row>
    <row r="17338" spans="6:22" x14ac:dyDescent="0.2">
      <c r="M17338" s="2"/>
    </row>
    <row r="17339" spans="6:22" x14ac:dyDescent="0.2">
      <c r="M17339" s="2"/>
    </row>
    <row r="17340" spans="6:22" x14ac:dyDescent="0.2">
      <c r="M17340" s="2"/>
    </row>
    <row r="17341" spans="6:22" x14ac:dyDescent="0.2">
      <c r="M17341" s="2"/>
    </row>
    <row r="17342" spans="6:22" x14ac:dyDescent="0.2">
      <c r="M17342" s="2"/>
    </row>
    <row r="17343" spans="6:22" x14ac:dyDescent="0.2">
      <c r="M17343" s="2"/>
    </row>
    <row r="17344" spans="6:22" x14ac:dyDescent="0.2">
      <c r="M17344" s="2"/>
    </row>
    <row r="17345" spans="6:22" x14ac:dyDescent="0.2">
      <c r="M17345" s="2"/>
    </row>
    <row r="17346" spans="6:22" x14ac:dyDescent="0.2">
      <c r="M17346" s="2"/>
    </row>
    <row r="17347" spans="6:22" x14ac:dyDescent="0.2">
      <c r="F17347"/>
      <c r="M17347" s="2"/>
      <c r="N17347"/>
      <c r="O17347"/>
      <c r="U17347"/>
      <c r="V17347"/>
    </row>
    <row r="17348" spans="6:22" x14ac:dyDescent="0.2">
      <c r="M17348" s="2"/>
    </row>
    <row r="17349" spans="6:22" x14ac:dyDescent="0.2">
      <c r="M17349" s="2"/>
    </row>
    <row r="17350" spans="6:22" x14ac:dyDescent="0.2">
      <c r="M17350" s="2"/>
    </row>
    <row r="17351" spans="6:22" x14ac:dyDescent="0.2">
      <c r="M17351" s="2"/>
    </row>
    <row r="17352" spans="6:22" x14ac:dyDescent="0.2">
      <c r="M17352" s="2"/>
    </row>
    <row r="17353" spans="6:22" x14ac:dyDescent="0.2">
      <c r="M17353" s="2"/>
    </row>
    <row r="17354" spans="6:22" x14ac:dyDescent="0.2">
      <c r="M17354" s="2"/>
    </row>
    <row r="17355" spans="6:22" x14ac:dyDescent="0.2">
      <c r="M17355" s="2"/>
    </row>
    <row r="17356" spans="6:22" x14ac:dyDescent="0.2">
      <c r="M17356" s="2"/>
    </row>
    <row r="17357" spans="6:22" x14ac:dyDescent="0.2">
      <c r="M17357" s="2"/>
    </row>
    <row r="17358" spans="6:22" x14ac:dyDescent="0.2">
      <c r="M17358" s="2"/>
    </row>
    <row r="17359" spans="6:22" x14ac:dyDescent="0.2">
      <c r="M17359" s="2"/>
    </row>
    <row r="17360" spans="6:22" x14ac:dyDescent="0.2">
      <c r="M17360" s="2"/>
    </row>
    <row r="17361" spans="6:22" x14ac:dyDescent="0.2">
      <c r="M17361" s="2"/>
    </row>
    <row r="17362" spans="6:22" x14ac:dyDescent="0.2">
      <c r="M17362" s="2"/>
    </row>
    <row r="17363" spans="6:22" x14ac:dyDescent="0.2">
      <c r="F17363"/>
      <c r="M17363" s="2"/>
      <c r="N17363"/>
      <c r="O17363"/>
      <c r="U17363"/>
      <c r="V17363"/>
    </row>
    <row r="17364" spans="6:22" x14ac:dyDescent="0.2">
      <c r="F17364"/>
      <c r="M17364" s="2"/>
      <c r="N17364"/>
      <c r="O17364"/>
      <c r="U17364"/>
      <c r="V17364"/>
    </row>
    <row r="17365" spans="6:22" x14ac:dyDescent="0.2">
      <c r="F17365"/>
      <c r="M17365" s="2"/>
      <c r="N17365"/>
      <c r="O17365"/>
      <c r="U17365"/>
      <c r="V17365"/>
    </row>
    <row r="17366" spans="6:22" x14ac:dyDescent="0.2">
      <c r="F17366"/>
      <c r="M17366" s="2"/>
      <c r="N17366"/>
      <c r="O17366"/>
      <c r="U17366"/>
      <c r="V17366"/>
    </row>
    <row r="17367" spans="6:22" x14ac:dyDescent="0.2">
      <c r="F17367"/>
      <c r="M17367" s="2"/>
      <c r="N17367"/>
      <c r="O17367"/>
      <c r="U17367"/>
      <c r="V17367"/>
    </row>
    <row r="17368" spans="6:22" x14ac:dyDescent="0.2">
      <c r="F17368"/>
      <c r="M17368" s="2"/>
      <c r="N17368"/>
      <c r="O17368"/>
      <c r="U17368"/>
      <c r="V17368"/>
    </row>
    <row r="17369" spans="6:22" x14ac:dyDescent="0.2">
      <c r="M17369" s="2"/>
    </row>
    <row r="17370" spans="6:22" x14ac:dyDescent="0.2">
      <c r="M17370" s="2"/>
    </row>
    <row r="17371" spans="6:22" x14ac:dyDescent="0.2">
      <c r="M17371" s="2"/>
    </row>
    <row r="17372" spans="6:22" x14ac:dyDescent="0.2">
      <c r="M17372" s="2"/>
    </row>
    <row r="17373" spans="6:22" x14ac:dyDescent="0.2">
      <c r="M17373" s="2"/>
    </row>
    <row r="17374" spans="6:22" x14ac:dyDescent="0.2">
      <c r="M17374" s="2"/>
    </row>
    <row r="17375" spans="6:22" x14ac:dyDescent="0.2">
      <c r="M17375" s="2"/>
    </row>
    <row r="17376" spans="6:22" x14ac:dyDescent="0.2">
      <c r="M17376" s="2"/>
    </row>
    <row r="17377" spans="6:22" x14ac:dyDescent="0.2">
      <c r="M17377" s="2"/>
    </row>
    <row r="17378" spans="6:22" x14ac:dyDescent="0.2">
      <c r="M17378" s="2"/>
    </row>
    <row r="17379" spans="6:22" x14ac:dyDescent="0.2">
      <c r="F17379"/>
      <c r="M17379" s="2"/>
      <c r="N17379"/>
      <c r="O17379"/>
      <c r="U17379"/>
      <c r="V17379"/>
    </row>
    <row r="17380" spans="6:22" x14ac:dyDescent="0.2">
      <c r="M17380" s="2"/>
    </row>
    <row r="17381" spans="6:22" x14ac:dyDescent="0.2">
      <c r="M17381" s="2"/>
    </row>
    <row r="17382" spans="6:22" x14ac:dyDescent="0.2">
      <c r="M17382" s="2"/>
    </row>
    <row r="17383" spans="6:22" x14ac:dyDescent="0.2">
      <c r="M17383" s="2"/>
    </row>
    <row r="17384" spans="6:22" x14ac:dyDescent="0.2">
      <c r="M17384" s="2"/>
    </row>
    <row r="17385" spans="6:22" x14ac:dyDescent="0.2">
      <c r="M17385" s="2"/>
    </row>
    <row r="17386" spans="6:22" x14ac:dyDescent="0.2">
      <c r="M17386" s="2"/>
    </row>
    <row r="17387" spans="6:22" x14ac:dyDescent="0.2">
      <c r="M17387" s="2"/>
    </row>
    <row r="17388" spans="6:22" x14ac:dyDescent="0.2">
      <c r="M17388" s="2"/>
    </row>
    <row r="17389" spans="6:22" x14ac:dyDescent="0.2">
      <c r="M17389" s="2"/>
    </row>
    <row r="17390" spans="6:22" x14ac:dyDescent="0.2">
      <c r="M17390" s="2"/>
    </row>
    <row r="17391" spans="6:22" x14ac:dyDescent="0.2">
      <c r="M17391" s="2"/>
    </row>
    <row r="17392" spans="6:22" x14ac:dyDescent="0.2">
      <c r="M17392" s="2"/>
    </row>
    <row r="17393" spans="6:22" x14ac:dyDescent="0.2">
      <c r="M17393" s="2"/>
    </row>
    <row r="17394" spans="6:22" x14ac:dyDescent="0.2">
      <c r="M17394" s="2"/>
    </row>
    <row r="17395" spans="6:22" x14ac:dyDescent="0.2">
      <c r="F17395"/>
      <c r="M17395" s="2"/>
      <c r="N17395"/>
      <c r="O17395"/>
      <c r="U17395"/>
      <c r="V17395"/>
    </row>
    <row r="17396" spans="6:22" x14ac:dyDescent="0.2">
      <c r="F17396"/>
      <c r="M17396" s="2"/>
      <c r="N17396"/>
      <c r="O17396"/>
      <c r="U17396"/>
      <c r="V17396"/>
    </row>
    <row r="17397" spans="6:22" x14ac:dyDescent="0.2">
      <c r="F17397"/>
      <c r="M17397" s="2"/>
      <c r="N17397"/>
      <c r="O17397"/>
      <c r="U17397"/>
      <c r="V17397"/>
    </row>
    <row r="17398" spans="6:22" x14ac:dyDescent="0.2">
      <c r="F17398"/>
      <c r="M17398" s="2"/>
      <c r="N17398"/>
      <c r="O17398"/>
      <c r="U17398"/>
      <c r="V17398"/>
    </row>
    <row r="17399" spans="6:22" x14ac:dyDescent="0.2">
      <c r="F17399"/>
      <c r="M17399" s="2"/>
      <c r="N17399"/>
      <c r="O17399"/>
      <c r="U17399"/>
      <c r="V17399"/>
    </row>
    <row r="17400" spans="6:22" x14ac:dyDescent="0.2">
      <c r="F17400"/>
      <c r="M17400" s="2"/>
      <c r="N17400"/>
      <c r="O17400"/>
      <c r="U17400"/>
      <c r="V17400"/>
    </row>
    <row r="17401" spans="6:22" x14ac:dyDescent="0.2">
      <c r="M17401" s="2"/>
    </row>
    <row r="17402" spans="6:22" x14ac:dyDescent="0.2">
      <c r="M17402" s="2"/>
    </row>
    <row r="17403" spans="6:22" x14ac:dyDescent="0.2">
      <c r="M17403" s="2"/>
    </row>
    <row r="17404" spans="6:22" x14ac:dyDescent="0.2">
      <c r="M17404" s="2"/>
    </row>
    <row r="17405" spans="6:22" x14ac:dyDescent="0.2">
      <c r="M17405" s="2"/>
    </row>
    <row r="17406" spans="6:22" x14ac:dyDescent="0.2">
      <c r="M17406" s="2"/>
    </row>
    <row r="17407" spans="6:22" x14ac:dyDescent="0.2">
      <c r="M17407" s="2"/>
    </row>
    <row r="17408" spans="6:22" x14ac:dyDescent="0.2">
      <c r="M17408" s="2"/>
    </row>
    <row r="17409" spans="6:22" x14ac:dyDescent="0.2">
      <c r="M17409" s="2"/>
    </row>
    <row r="17410" spans="6:22" x14ac:dyDescent="0.2">
      <c r="M17410" s="2"/>
    </row>
    <row r="17411" spans="6:22" x14ac:dyDescent="0.2">
      <c r="M17411" s="2"/>
    </row>
    <row r="17412" spans="6:22" x14ac:dyDescent="0.2">
      <c r="F17412"/>
      <c r="M17412" s="2"/>
      <c r="N17412"/>
      <c r="O17412"/>
      <c r="U17412"/>
      <c r="V17412"/>
    </row>
    <row r="17413" spans="6:22" x14ac:dyDescent="0.2">
      <c r="M17413" s="2"/>
    </row>
    <row r="17414" spans="6:22" x14ac:dyDescent="0.2">
      <c r="M17414" s="2"/>
    </row>
    <row r="17415" spans="6:22" x14ac:dyDescent="0.2">
      <c r="M17415" s="2"/>
    </row>
    <row r="17416" spans="6:22" x14ac:dyDescent="0.2">
      <c r="M17416" s="2"/>
    </row>
    <row r="17417" spans="6:22" x14ac:dyDescent="0.2">
      <c r="M17417" s="2"/>
    </row>
    <row r="17418" spans="6:22" x14ac:dyDescent="0.2">
      <c r="M17418" s="2"/>
    </row>
    <row r="17419" spans="6:22" x14ac:dyDescent="0.2">
      <c r="M17419" s="2"/>
    </row>
    <row r="17420" spans="6:22" x14ac:dyDescent="0.2">
      <c r="M17420" s="2"/>
    </row>
    <row r="17421" spans="6:22" x14ac:dyDescent="0.2">
      <c r="M17421" s="2"/>
    </row>
    <row r="17422" spans="6:22" x14ac:dyDescent="0.2">
      <c r="M17422" s="2"/>
    </row>
    <row r="17423" spans="6:22" x14ac:dyDescent="0.2">
      <c r="M17423" s="2"/>
    </row>
    <row r="17424" spans="6:22" x14ac:dyDescent="0.2">
      <c r="M17424" s="2"/>
    </row>
    <row r="17425" spans="6:22" x14ac:dyDescent="0.2">
      <c r="M17425" s="2"/>
    </row>
    <row r="17426" spans="6:22" x14ac:dyDescent="0.2">
      <c r="M17426" s="2"/>
    </row>
    <row r="17427" spans="6:22" x14ac:dyDescent="0.2">
      <c r="M17427" s="2"/>
    </row>
    <row r="17428" spans="6:22" x14ac:dyDescent="0.2">
      <c r="M17428" s="2"/>
    </row>
    <row r="17429" spans="6:22" x14ac:dyDescent="0.2">
      <c r="M17429" s="2"/>
    </row>
    <row r="17430" spans="6:22" x14ac:dyDescent="0.2">
      <c r="F17430"/>
      <c r="M17430" s="2"/>
      <c r="N17430"/>
      <c r="O17430"/>
      <c r="U17430"/>
      <c r="V17430"/>
    </row>
    <row r="17431" spans="6:22" x14ac:dyDescent="0.2">
      <c r="F17431"/>
      <c r="M17431" s="2"/>
      <c r="N17431"/>
      <c r="O17431"/>
      <c r="U17431"/>
      <c r="V17431"/>
    </row>
    <row r="17432" spans="6:22" x14ac:dyDescent="0.2">
      <c r="F17432"/>
      <c r="M17432" s="2"/>
      <c r="N17432"/>
      <c r="O17432"/>
      <c r="U17432"/>
      <c r="V17432"/>
    </row>
    <row r="17433" spans="6:22" x14ac:dyDescent="0.2">
      <c r="F17433"/>
      <c r="M17433" s="2"/>
      <c r="N17433"/>
      <c r="O17433"/>
      <c r="U17433"/>
      <c r="V17433"/>
    </row>
    <row r="17434" spans="6:22" x14ac:dyDescent="0.2">
      <c r="F17434"/>
      <c r="M17434" s="2"/>
      <c r="N17434"/>
      <c r="O17434"/>
      <c r="U17434"/>
      <c r="V17434"/>
    </row>
    <row r="17435" spans="6:22" x14ac:dyDescent="0.2">
      <c r="F17435"/>
      <c r="M17435" s="2"/>
      <c r="N17435"/>
      <c r="O17435"/>
      <c r="U17435"/>
      <c r="V17435"/>
    </row>
    <row r="17436" spans="6:22" x14ac:dyDescent="0.2">
      <c r="M17436" s="2"/>
    </row>
    <row r="17437" spans="6:22" x14ac:dyDescent="0.2">
      <c r="M17437" s="2"/>
    </row>
    <row r="17438" spans="6:22" x14ac:dyDescent="0.2">
      <c r="M17438" s="2"/>
    </row>
    <row r="17439" spans="6:22" x14ac:dyDescent="0.2">
      <c r="M17439" s="2"/>
    </row>
    <row r="17440" spans="6:22" x14ac:dyDescent="0.2">
      <c r="M17440" s="2"/>
    </row>
    <row r="17441" spans="6:22" x14ac:dyDescent="0.2">
      <c r="M17441" s="2"/>
    </row>
    <row r="17442" spans="6:22" x14ac:dyDescent="0.2">
      <c r="M17442" s="2"/>
    </row>
    <row r="17443" spans="6:22" x14ac:dyDescent="0.2">
      <c r="M17443" s="2"/>
    </row>
    <row r="17444" spans="6:22" x14ac:dyDescent="0.2">
      <c r="M17444" s="2"/>
    </row>
    <row r="17445" spans="6:22" x14ac:dyDescent="0.2">
      <c r="M17445" s="2"/>
    </row>
    <row r="17446" spans="6:22" x14ac:dyDescent="0.2">
      <c r="M17446" s="2"/>
    </row>
    <row r="17447" spans="6:22" x14ac:dyDescent="0.2">
      <c r="F17447"/>
      <c r="M17447" s="2"/>
      <c r="N17447"/>
      <c r="O17447"/>
      <c r="U17447"/>
      <c r="V17447"/>
    </row>
    <row r="17448" spans="6:22" x14ac:dyDescent="0.2">
      <c r="M17448" s="2"/>
    </row>
    <row r="17449" spans="6:22" x14ac:dyDescent="0.2">
      <c r="M17449" s="2"/>
    </row>
    <row r="17450" spans="6:22" x14ac:dyDescent="0.2">
      <c r="M17450" s="2"/>
    </row>
    <row r="17451" spans="6:22" x14ac:dyDescent="0.2">
      <c r="M17451" s="2"/>
    </row>
    <row r="17452" spans="6:22" x14ac:dyDescent="0.2">
      <c r="M17452" s="2"/>
    </row>
    <row r="17453" spans="6:22" x14ac:dyDescent="0.2">
      <c r="M17453" s="2"/>
    </row>
    <row r="17454" spans="6:22" x14ac:dyDescent="0.2">
      <c r="M17454" s="2"/>
    </row>
    <row r="17455" spans="6:22" x14ac:dyDescent="0.2">
      <c r="M17455" s="2"/>
    </row>
    <row r="17456" spans="6:22" x14ac:dyDescent="0.2">
      <c r="M17456" s="2"/>
    </row>
    <row r="17457" spans="6:22" x14ac:dyDescent="0.2">
      <c r="M17457" s="2"/>
    </row>
    <row r="17458" spans="6:22" x14ac:dyDescent="0.2">
      <c r="M17458" s="2"/>
    </row>
    <row r="17459" spans="6:22" x14ac:dyDescent="0.2">
      <c r="M17459" s="2"/>
    </row>
    <row r="17460" spans="6:22" x14ac:dyDescent="0.2">
      <c r="M17460" s="2"/>
    </row>
    <row r="17461" spans="6:22" x14ac:dyDescent="0.2">
      <c r="M17461" s="2"/>
    </row>
    <row r="17462" spans="6:22" x14ac:dyDescent="0.2">
      <c r="M17462" s="2"/>
    </row>
    <row r="17463" spans="6:22" x14ac:dyDescent="0.2">
      <c r="M17463" s="2"/>
    </row>
    <row r="17464" spans="6:22" x14ac:dyDescent="0.2">
      <c r="M17464" s="2"/>
    </row>
    <row r="17465" spans="6:22" x14ac:dyDescent="0.2">
      <c r="F17465"/>
      <c r="M17465" s="2"/>
      <c r="N17465"/>
      <c r="O17465"/>
      <c r="U17465"/>
      <c r="V17465"/>
    </row>
    <row r="17466" spans="6:22" x14ac:dyDescent="0.2">
      <c r="F17466"/>
      <c r="M17466" s="2"/>
      <c r="N17466"/>
      <c r="O17466"/>
      <c r="U17466"/>
      <c r="V17466"/>
    </row>
    <row r="17467" spans="6:22" x14ac:dyDescent="0.2">
      <c r="F17467"/>
      <c r="M17467" s="2"/>
      <c r="N17467"/>
      <c r="O17467"/>
      <c r="U17467"/>
      <c r="V17467"/>
    </row>
    <row r="17468" spans="6:22" x14ac:dyDescent="0.2">
      <c r="F17468"/>
      <c r="M17468" s="2"/>
      <c r="N17468"/>
      <c r="O17468"/>
      <c r="U17468"/>
      <c r="V17468"/>
    </row>
    <row r="17469" spans="6:22" x14ac:dyDescent="0.2">
      <c r="F17469"/>
      <c r="M17469" s="2"/>
      <c r="N17469"/>
      <c r="O17469"/>
      <c r="U17469"/>
      <c r="V17469"/>
    </row>
    <row r="17470" spans="6:22" x14ac:dyDescent="0.2">
      <c r="F17470"/>
      <c r="M17470" s="2"/>
      <c r="N17470"/>
      <c r="O17470"/>
      <c r="U17470"/>
      <c r="V17470"/>
    </row>
    <row r="17471" spans="6:22" x14ac:dyDescent="0.2">
      <c r="M17471" s="2"/>
    </row>
    <row r="17472" spans="6:22" x14ac:dyDescent="0.2">
      <c r="M17472" s="2"/>
    </row>
    <row r="17473" spans="6:22" x14ac:dyDescent="0.2">
      <c r="M17473" s="2"/>
    </row>
    <row r="17474" spans="6:22" x14ac:dyDescent="0.2">
      <c r="M17474" s="2"/>
    </row>
    <row r="17475" spans="6:22" x14ac:dyDescent="0.2">
      <c r="M17475" s="2"/>
    </row>
    <row r="17476" spans="6:22" x14ac:dyDescent="0.2">
      <c r="M17476" s="2"/>
    </row>
    <row r="17477" spans="6:22" x14ac:dyDescent="0.2">
      <c r="M17477" s="2"/>
    </row>
    <row r="17478" spans="6:22" x14ac:dyDescent="0.2">
      <c r="M17478" s="2"/>
    </row>
    <row r="17479" spans="6:22" x14ac:dyDescent="0.2">
      <c r="M17479" s="2"/>
    </row>
    <row r="17480" spans="6:22" x14ac:dyDescent="0.2">
      <c r="M17480" s="2"/>
    </row>
    <row r="17481" spans="6:22" x14ac:dyDescent="0.2">
      <c r="M17481" s="2"/>
    </row>
    <row r="17482" spans="6:22" x14ac:dyDescent="0.2">
      <c r="F17482"/>
      <c r="M17482" s="2"/>
      <c r="N17482"/>
      <c r="O17482"/>
      <c r="U17482"/>
      <c r="V17482"/>
    </row>
    <row r="17483" spans="6:22" x14ac:dyDescent="0.2">
      <c r="M17483" s="2"/>
    </row>
    <row r="17484" spans="6:22" x14ac:dyDescent="0.2">
      <c r="M17484" s="2"/>
    </row>
    <row r="17485" spans="6:22" x14ac:dyDescent="0.2">
      <c r="M17485" s="2"/>
    </row>
    <row r="17486" spans="6:22" x14ac:dyDescent="0.2">
      <c r="M17486" s="2"/>
    </row>
    <row r="17487" spans="6:22" x14ac:dyDescent="0.2">
      <c r="M17487" s="2"/>
    </row>
    <row r="17488" spans="6:22" x14ac:dyDescent="0.2">
      <c r="M17488" s="2"/>
    </row>
    <row r="17489" spans="6:22" x14ac:dyDescent="0.2">
      <c r="M17489" s="2"/>
    </row>
    <row r="17490" spans="6:22" x14ac:dyDescent="0.2">
      <c r="M17490" s="2"/>
    </row>
    <row r="17491" spans="6:22" x14ac:dyDescent="0.2">
      <c r="M17491" s="2"/>
    </row>
    <row r="17492" spans="6:22" x14ac:dyDescent="0.2">
      <c r="M17492" s="2"/>
    </row>
    <row r="17493" spans="6:22" x14ac:dyDescent="0.2">
      <c r="M17493" s="2"/>
    </row>
    <row r="17494" spans="6:22" x14ac:dyDescent="0.2">
      <c r="M17494" s="2"/>
    </row>
    <row r="17495" spans="6:22" x14ac:dyDescent="0.2">
      <c r="M17495" s="2"/>
    </row>
    <row r="17496" spans="6:22" x14ac:dyDescent="0.2">
      <c r="M17496" s="2"/>
    </row>
    <row r="17497" spans="6:22" x14ac:dyDescent="0.2">
      <c r="M17497" s="2"/>
    </row>
    <row r="17498" spans="6:22" x14ac:dyDescent="0.2">
      <c r="M17498" s="2"/>
    </row>
    <row r="17499" spans="6:22" x14ac:dyDescent="0.2">
      <c r="M17499" s="2"/>
    </row>
    <row r="17500" spans="6:22" x14ac:dyDescent="0.2">
      <c r="F17500"/>
      <c r="M17500" s="2"/>
      <c r="N17500"/>
      <c r="O17500"/>
      <c r="U17500"/>
      <c r="V17500"/>
    </row>
    <row r="17501" spans="6:22" x14ac:dyDescent="0.2">
      <c r="F17501"/>
      <c r="M17501" s="2"/>
      <c r="N17501"/>
      <c r="O17501"/>
      <c r="U17501"/>
      <c r="V17501"/>
    </row>
    <row r="17502" spans="6:22" x14ac:dyDescent="0.2">
      <c r="F17502"/>
      <c r="M17502" s="2"/>
      <c r="N17502"/>
      <c r="O17502"/>
      <c r="U17502"/>
      <c r="V17502"/>
    </row>
    <row r="17503" spans="6:22" x14ac:dyDescent="0.2">
      <c r="F17503"/>
      <c r="M17503" s="2"/>
      <c r="N17503"/>
      <c r="O17503"/>
      <c r="U17503"/>
      <c r="V17503"/>
    </row>
    <row r="17504" spans="6:22" x14ac:dyDescent="0.2">
      <c r="F17504"/>
      <c r="M17504" s="2"/>
      <c r="N17504"/>
      <c r="O17504"/>
      <c r="U17504"/>
      <c r="V17504"/>
    </row>
    <row r="17505" spans="6:22" x14ac:dyDescent="0.2">
      <c r="F17505"/>
      <c r="M17505" s="2"/>
      <c r="N17505"/>
      <c r="O17505"/>
      <c r="U17505"/>
      <c r="V17505"/>
    </row>
    <row r="17506" spans="6:22" x14ac:dyDescent="0.2">
      <c r="M17506" s="2"/>
    </row>
    <row r="17507" spans="6:22" x14ac:dyDescent="0.2">
      <c r="M17507" s="2"/>
    </row>
    <row r="17508" spans="6:22" x14ac:dyDescent="0.2">
      <c r="M17508" s="2"/>
    </row>
    <row r="17509" spans="6:22" x14ac:dyDescent="0.2">
      <c r="M17509" s="2"/>
    </row>
    <row r="17510" spans="6:22" x14ac:dyDescent="0.2">
      <c r="M17510" s="2"/>
    </row>
    <row r="17511" spans="6:22" x14ac:dyDescent="0.2">
      <c r="M17511" s="2"/>
    </row>
    <row r="17512" spans="6:22" x14ac:dyDescent="0.2">
      <c r="M17512" s="2"/>
    </row>
    <row r="17513" spans="6:22" x14ac:dyDescent="0.2">
      <c r="M17513" s="2"/>
    </row>
    <row r="17514" spans="6:22" x14ac:dyDescent="0.2">
      <c r="M17514" s="2"/>
    </row>
    <row r="17515" spans="6:22" x14ac:dyDescent="0.2">
      <c r="M17515" s="2"/>
    </row>
    <row r="17516" spans="6:22" x14ac:dyDescent="0.2">
      <c r="M17516" s="2"/>
    </row>
    <row r="17517" spans="6:22" x14ac:dyDescent="0.2">
      <c r="F17517"/>
      <c r="M17517" s="2"/>
      <c r="N17517"/>
      <c r="O17517"/>
      <c r="U17517"/>
      <c r="V17517"/>
    </row>
    <row r="17518" spans="6:22" x14ac:dyDescent="0.2">
      <c r="M17518" s="2"/>
    </row>
    <row r="17519" spans="6:22" x14ac:dyDescent="0.2">
      <c r="M17519" s="2"/>
    </row>
    <row r="17520" spans="6:22" x14ac:dyDescent="0.2">
      <c r="M17520" s="2"/>
    </row>
    <row r="17521" spans="6:22" x14ac:dyDescent="0.2">
      <c r="M17521" s="2"/>
    </row>
    <row r="17522" spans="6:22" x14ac:dyDescent="0.2">
      <c r="M17522" s="2"/>
    </row>
    <row r="17523" spans="6:22" x14ac:dyDescent="0.2">
      <c r="M17523" s="2"/>
    </row>
    <row r="17524" spans="6:22" x14ac:dyDescent="0.2">
      <c r="M17524" s="2"/>
    </row>
    <row r="17525" spans="6:22" x14ac:dyDescent="0.2">
      <c r="M17525" s="2"/>
    </row>
    <row r="17526" spans="6:22" x14ac:dyDescent="0.2">
      <c r="M17526" s="2"/>
    </row>
    <row r="17527" spans="6:22" x14ac:dyDescent="0.2">
      <c r="M17527" s="2"/>
    </row>
    <row r="17528" spans="6:22" x14ac:dyDescent="0.2">
      <c r="M17528" s="2"/>
    </row>
    <row r="17529" spans="6:22" x14ac:dyDescent="0.2">
      <c r="M17529" s="2"/>
    </row>
    <row r="17530" spans="6:22" x14ac:dyDescent="0.2">
      <c r="M17530" s="2"/>
    </row>
    <row r="17531" spans="6:22" x14ac:dyDescent="0.2">
      <c r="M17531" s="2"/>
    </row>
    <row r="17532" spans="6:22" x14ac:dyDescent="0.2">
      <c r="F17532"/>
      <c r="M17532" s="2"/>
      <c r="N17532"/>
      <c r="O17532"/>
      <c r="U17532"/>
      <c r="V17532"/>
    </row>
    <row r="17533" spans="6:22" x14ac:dyDescent="0.2">
      <c r="F17533"/>
      <c r="M17533" s="2"/>
      <c r="N17533"/>
      <c r="O17533"/>
      <c r="U17533"/>
      <c r="V17533"/>
    </row>
    <row r="17534" spans="6:22" x14ac:dyDescent="0.2">
      <c r="F17534"/>
      <c r="M17534" s="2"/>
      <c r="N17534"/>
      <c r="O17534"/>
      <c r="U17534"/>
      <c r="V17534"/>
    </row>
    <row r="17535" spans="6:22" x14ac:dyDescent="0.2">
      <c r="F17535"/>
      <c r="M17535" s="2"/>
      <c r="N17535"/>
      <c r="O17535"/>
      <c r="U17535"/>
      <c r="V17535"/>
    </row>
    <row r="17536" spans="6:22" x14ac:dyDescent="0.2">
      <c r="F17536"/>
      <c r="M17536" s="2"/>
      <c r="N17536"/>
      <c r="O17536"/>
      <c r="U17536"/>
      <c r="V17536"/>
    </row>
    <row r="17537" spans="6:22" x14ac:dyDescent="0.2">
      <c r="F17537"/>
      <c r="M17537" s="2"/>
      <c r="N17537"/>
      <c r="O17537"/>
      <c r="U17537"/>
      <c r="V17537"/>
    </row>
    <row r="17538" spans="6:22" x14ac:dyDescent="0.2">
      <c r="F17538"/>
      <c r="M17538" s="2"/>
      <c r="N17538"/>
      <c r="O17538"/>
      <c r="U17538"/>
      <c r="V17538"/>
    </row>
    <row r="17539" spans="6:22" x14ac:dyDescent="0.2">
      <c r="M17539" s="2"/>
    </row>
    <row r="17540" spans="6:22" x14ac:dyDescent="0.2">
      <c r="M17540" s="2"/>
    </row>
    <row r="17541" spans="6:22" x14ac:dyDescent="0.2">
      <c r="M17541" s="2"/>
    </row>
    <row r="17542" spans="6:22" x14ac:dyDescent="0.2">
      <c r="M17542" s="2"/>
    </row>
    <row r="17543" spans="6:22" x14ac:dyDescent="0.2">
      <c r="M17543" s="2"/>
    </row>
    <row r="17544" spans="6:22" x14ac:dyDescent="0.2">
      <c r="M17544" s="2"/>
    </row>
    <row r="17545" spans="6:22" x14ac:dyDescent="0.2">
      <c r="M17545" s="2"/>
    </row>
    <row r="17546" spans="6:22" x14ac:dyDescent="0.2">
      <c r="M17546" s="2"/>
    </row>
    <row r="17547" spans="6:22" x14ac:dyDescent="0.2">
      <c r="M17547" s="2"/>
    </row>
    <row r="17548" spans="6:22" x14ac:dyDescent="0.2">
      <c r="M17548" s="2"/>
    </row>
    <row r="17549" spans="6:22" x14ac:dyDescent="0.2">
      <c r="M17549" s="2"/>
    </row>
    <row r="17550" spans="6:22" x14ac:dyDescent="0.2">
      <c r="F17550"/>
      <c r="M17550" s="2"/>
      <c r="N17550"/>
      <c r="O17550"/>
      <c r="U17550"/>
      <c r="V17550"/>
    </row>
    <row r="17551" spans="6:22" x14ac:dyDescent="0.2">
      <c r="M17551" s="2"/>
    </row>
    <row r="17552" spans="6:22" x14ac:dyDescent="0.2">
      <c r="M17552" s="2"/>
    </row>
    <row r="17553" spans="6:22" x14ac:dyDescent="0.2">
      <c r="M17553" s="2"/>
    </row>
    <row r="17554" spans="6:22" x14ac:dyDescent="0.2">
      <c r="M17554" s="2"/>
    </row>
    <row r="17555" spans="6:22" x14ac:dyDescent="0.2">
      <c r="M17555" s="2"/>
    </row>
    <row r="17556" spans="6:22" x14ac:dyDescent="0.2">
      <c r="M17556" s="2"/>
    </row>
    <row r="17557" spans="6:22" x14ac:dyDescent="0.2">
      <c r="M17557" s="2"/>
    </row>
    <row r="17558" spans="6:22" x14ac:dyDescent="0.2">
      <c r="M17558" s="2"/>
    </row>
    <row r="17559" spans="6:22" x14ac:dyDescent="0.2">
      <c r="M17559" s="2"/>
    </row>
    <row r="17560" spans="6:22" x14ac:dyDescent="0.2">
      <c r="M17560" s="2"/>
    </row>
    <row r="17561" spans="6:22" x14ac:dyDescent="0.2">
      <c r="M17561" s="2"/>
    </row>
    <row r="17562" spans="6:22" x14ac:dyDescent="0.2">
      <c r="M17562" s="2"/>
    </row>
    <row r="17563" spans="6:22" x14ac:dyDescent="0.2">
      <c r="M17563" s="2"/>
    </row>
    <row r="17564" spans="6:22" x14ac:dyDescent="0.2">
      <c r="M17564" s="2"/>
    </row>
    <row r="17565" spans="6:22" x14ac:dyDescent="0.2">
      <c r="F17565"/>
      <c r="M17565" s="2"/>
      <c r="N17565"/>
      <c r="O17565"/>
      <c r="U17565"/>
      <c r="V17565"/>
    </row>
    <row r="17566" spans="6:22" x14ac:dyDescent="0.2">
      <c r="F17566"/>
      <c r="M17566" s="2"/>
      <c r="N17566"/>
      <c r="O17566"/>
      <c r="U17566"/>
      <c r="V17566"/>
    </row>
    <row r="17567" spans="6:22" x14ac:dyDescent="0.2">
      <c r="F17567"/>
      <c r="M17567" s="2"/>
      <c r="N17567"/>
      <c r="O17567"/>
      <c r="U17567"/>
      <c r="V17567"/>
    </row>
    <row r="17568" spans="6:22" x14ac:dyDescent="0.2">
      <c r="F17568"/>
      <c r="M17568" s="2"/>
      <c r="N17568"/>
      <c r="O17568"/>
      <c r="U17568"/>
      <c r="V17568"/>
    </row>
    <row r="17569" spans="6:22" x14ac:dyDescent="0.2">
      <c r="F17569"/>
      <c r="M17569" s="2"/>
      <c r="N17569"/>
      <c r="O17569"/>
      <c r="U17569"/>
      <c r="V17569"/>
    </row>
    <row r="17570" spans="6:22" x14ac:dyDescent="0.2">
      <c r="F17570"/>
      <c r="M17570" s="2"/>
      <c r="N17570"/>
      <c r="O17570"/>
      <c r="U17570"/>
      <c r="V17570"/>
    </row>
    <row r="17571" spans="6:22" x14ac:dyDescent="0.2">
      <c r="M17571" s="2"/>
    </row>
    <row r="17572" spans="6:22" x14ac:dyDescent="0.2">
      <c r="M17572" s="2"/>
    </row>
    <row r="17573" spans="6:22" x14ac:dyDescent="0.2">
      <c r="M17573" s="2"/>
    </row>
    <row r="17574" spans="6:22" x14ac:dyDescent="0.2">
      <c r="M17574" s="2"/>
    </row>
    <row r="17575" spans="6:22" x14ac:dyDescent="0.2">
      <c r="M17575" s="2"/>
    </row>
    <row r="17576" spans="6:22" x14ac:dyDescent="0.2">
      <c r="M17576" s="2"/>
    </row>
    <row r="17577" spans="6:22" x14ac:dyDescent="0.2">
      <c r="M17577" s="2"/>
    </row>
    <row r="17578" spans="6:22" x14ac:dyDescent="0.2">
      <c r="M17578" s="2"/>
    </row>
    <row r="17579" spans="6:22" x14ac:dyDescent="0.2">
      <c r="M17579" s="2"/>
    </row>
    <row r="17580" spans="6:22" x14ac:dyDescent="0.2">
      <c r="M17580" s="2"/>
    </row>
    <row r="17581" spans="6:22" x14ac:dyDescent="0.2">
      <c r="M17581" s="2"/>
    </row>
    <row r="17582" spans="6:22" x14ac:dyDescent="0.2">
      <c r="F17582"/>
      <c r="M17582" s="2"/>
      <c r="N17582"/>
      <c r="O17582"/>
      <c r="U17582"/>
      <c r="V17582"/>
    </row>
    <row r="17583" spans="6:22" x14ac:dyDescent="0.2">
      <c r="M17583" s="2"/>
    </row>
    <row r="17584" spans="6:22" x14ac:dyDescent="0.2">
      <c r="M17584" s="2"/>
    </row>
    <row r="17585" spans="6:22" x14ac:dyDescent="0.2">
      <c r="M17585" s="2"/>
    </row>
    <row r="17586" spans="6:22" x14ac:dyDescent="0.2">
      <c r="M17586" s="2"/>
    </row>
    <row r="17587" spans="6:22" x14ac:dyDescent="0.2">
      <c r="M17587" s="2"/>
    </row>
    <row r="17588" spans="6:22" x14ac:dyDescent="0.2">
      <c r="M17588" s="2"/>
    </row>
    <row r="17589" spans="6:22" x14ac:dyDescent="0.2">
      <c r="M17589" s="2"/>
    </row>
    <row r="17590" spans="6:22" x14ac:dyDescent="0.2">
      <c r="M17590" s="2"/>
    </row>
    <row r="17591" spans="6:22" x14ac:dyDescent="0.2">
      <c r="M17591" s="2"/>
    </row>
    <row r="17592" spans="6:22" x14ac:dyDescent="0.2">
      <c r="M17592" s="2"/>
    </row>
    <row r="17593" spans="6:22" x14ac:dyDescent="0.2">
      <c r="M17593" s="2"/>
    </row>
    <row r="17594" spans="6:22" x14ac:dyDescent="0.2">
      <c r="M17594" s="2"/>
    </row>
    <row r="17595" spans="6:22" x14ac:dyDescent="0.2">
      <c r="M17595" s="2"/>
    </row>
    <row r="17596" spans="6:22" x14ac:dyDescent="0.2">
      <c r="M17596" s="2"/>
    </row>
    <row r="17597" spans="6:22" x14ac:dyDescent="0.2">
      <c r="F17597"/>
      <c r="M17597" s="2"/>
      <c r="N17597"/>
      <c r="O17597"/>
      <c r="U17597"/>
      <c r="V17597"/>
    </row>
    <row r="17598" spans="6:22" x14ac:dyDescent="0.2">
      <c r="F17598"/>
      <c r="M17598" s="2"/>
      <c r="N17598"/>
      <c r="O17598"/>
      <c r="U17598"/>
      <c r="V17598"/>
    </row>
    <row r="17599" spans="6:22" x14ac:dyDescent="0.2">
      <c r="F17599"/>
      <c r="M17599" s="2"/>
      <c r="N17599"/>
      <c r="O17599"/>
      <c r="U17599"/>
      <c r="V17599"/>
    </row>
    <row r="17600" spans="6:22" x14ac:dyDescent="0.2">
      <c r="F17600"/>
      <c r="M17600" s="2"/>
      <c r="N17600"/>
      <c r="O17600"/>
      <c r="U17600"/>
      <c r="V17600"/>
    </row>
    <row r="17601" spans="6:22" x14ac:dyDescent="0.2">
      <c r="F17601"/>
      <c r="M17601" s="2"/>
      <c r="N17601"/>
      <c r="O17601"/>
      <c r="U17601"/>
      <c r="V17601"/>
    </row>
    <row r="17602" spans="6:22" x14ac:dyDescent="0.2">
      <c r="M17602" s="2"/>
    </row>
    <row r="17603" spans="6:22" x14ac:dyDescent="0.2">
      <c r="M17603" s="2"/>
    </row>
    <row r="17604" spans="6:22" x14ac:dyDescent="0.2">
      <c r="M17604" s="2"/>
    </row>
    <row r="17605" spans="6:22" x14ac:dyDescent="0.2">
      <c r="M17605" s="2"/>
    </row>
    <row r="17606" spans="6:22" x14ac:dyDescent="0.2">
      <c r="M17606" s="2"/>
    </row>
    <row r="17607" spans="6:22" x14ac:dyDescent="0.2">
      <c r="M17607" s="2"/>
    </row>
    <row r="17608" spans="6:22" x14ac:dyDescent="0.2">
      <c r="M17608" s="2"/>
    </row>
    <row r="17609" spans="6:22" x14ac:dyDescent="0.2">
      <c r="M17609" s="2"/>
    </row>
    <row r="17610" spans="6:22" x14ac:dyDescent="0.2">
      <c r="M17610" s="2"/>
    </row>
    <row r="17611" spans="6:22" x14ac:dyDescent="0.2">
      <c r="M17611" s="2"/>
    </row>
    <row r="17612" spans="6:22" x14ac:dyDescent="0.2">
      <c r="M17612" s="2"/>
    </row>
    <row r="17613" spans="6:22" x14ac:dyDescent="0.2">
      <c r="F17613"/>
      <c r="M17613" s="2"/>
      <c r="N17613"/>
      <c r="O17613"/>
      <c r="U17613"/>
      <c r="V17613"/>
    </row>
    <row r="17614" spans="6:22" x14ac:dyDescent="0.2">
      <c r="M17614" s="2"/>
    </row>
    <row r="17615" spans="6:22" x14ac:dyDescent="0.2">
      <c r="M17615" s="2"/>
    </row>
    <row r="17616" spans="6:22" x14ac:dyDescent="0.2">
      <c r="M17616" s="2"/>
    </row>
    <row r="17617" spans="6:22" x14ac:dyDescent="0.2">
      <c r="M17617" s="2"/>
    </row>
    <row r="17618" spans="6:22" x14ac:dyDescent="0.2">
      <c r="M17618" s="2"/>
    </row>
    <row r="17619" spans="6:22" x14ac:dyDescent="0.2">
      <c r="M17619" s="2"/>
    </row>
    <row r="17620" spans="6:22" x14ac:dyDescent="0.2">
      <c r="M17620" s="2"/>
    </row>
    <row r="17621" spans="6:22" x14ac:dyDescent="0.2">
      <c r="M17621" s="2"/>
    </row>
    <row r="17622" spans="6:22" x14ac:dyDescent="0.2">
      <c r="M17622" s="2"/>
    </row>
    <row r="17623" spans="6:22" x14ac:dyDescent="0.2">
      <c r="M17623" s="2"/>
    </row>
    <row r="17624" spans="6:22" x14ac:dyDescent="0.2">
      <c r="M17624" s="2"/>
    </row>
    <row r="17625" spans="6:22" x14ac:dyDescent="0.2">
      <c r="M17625" s="2"/>
    </row>
    <row r="17626" spans="6:22" x14ac:dyDescent="0.2">
      <c r="M17626" s="2"/>
    </row>
    <row r="17627" spans="6:22" x14ac:dyDescent="0.2">
      <c r="M17627" s="2"/>
    </row>
    <row r="17628" spans="6:22" x14ac:dyDescent="0.2">
      <c r="F17628"/>
      <c r="M17628" s="2"/>
      <c r="N17628"/>
      <c r="O17628"/>
      <c r="U17628"/>
      <c r="V17628"/>
    </row>
    <row r="17629" spans="6:22" x14ac:dyDescent="0.2">
      <c r="F17629"/>
      <c r="M17629" s="2"/>
      <c r="N17629"/>
      <c r="O17629"/>
      <c r="U17629"/>
      <c r="V17629"/>
    </row>
    <row r="17630" spans="6:22" x14ac:dyDescent="0.2">
      <c r="F17630"/>
      <c r="M17630" s="2"/>
      <c r="N17630"/>
      <c r="O17630"/>
      <c r="U17630"/>
      <c r="V17630"/>
    </row>
    <row r="17631" spans="6:22" x14ac:dyDescent="0.2">
      <c r="F17631"/>
      <c r="M17631" s="2"/>
      <c r="N17631"/>
      <c r="O17631"/>
      <c r="U17631"/>
      <c r="V17631"/>
    </row>
    <row r="17632" spans="6:22" x14ac:dyDescent="0.2">
      <c r="F17632"/>
      <c r="M17632" s="2"/>
      <c r="N17632"/>
      <c r="O17632"/>
      <c r="U17632"/>
      <c r="V17632"/>
    </row>
    <row r="17633" spans="13:13" x14ac:dyDescent="0.2">
      <c r="M17633" s="2"/>
    </row>
    <row r="17634" spans="13:13" x14ac:dyDescent="0.2">
      <c r="M17634" s="2"/>
    </row>
    <row r="17635" spans="13:13" x14ac:dyDescent="0.2">
      <c r="M17635" s="2"/>
    </row>
    <row r="17636" spans="13:13" x14ac:dyDescent="0.2">
      <c r="M17636" s="2"/>
    </row>
    <row r="17637" spans="13:13" x14ac:dyDescent="0.2">
      <c r="M17637" s="2"/>
    </row>
    <row r="17638" spans="13:13" x14ac:dyDescent="0.2">
      <c r="M17638" s="2"/>
    </row>
    <row r="17639" spans="13:13" x14ac:dyDescent="0.2">
      <c r="M17639" s="2"/>
    </row>
    <row r="17640" spans="13:13" x14ac:dyDescent="0.2">
      <c r="M17640" s="2"/>
    </row>
    <row r="17641" spans="13:13" x14ac:dyDescent="0.2">
      <c r="M17641" s="2"/>
    </row>
    <row r="17642" spans="13:13" x14ac:dyDescent="0.2">
      <c r="M17642" s="2"/>
    </row>
    <row r="17643" spans="13:13" x14ac:dyDescent="0.2">
      <c r="M17643" s="2"/>
    </row>
    <row r="17644" spans="13:13" x14ac:dyDescent="0.2">
      <c r="M17644" s="2"/>
    </row>
    <row r="17645" spans="13:13" x14ac:dyDescent="0.2">
      <c r="M17645" s="2"/>
    </row>
    <row r="17646" spans="13:13" x14ac:dyDescent="0.2">
      <c r="M17646" s="2"/>
    </row>
    <row r="17647" spans="13:13" x14ac:dyDescent="0.2">
      <c r="M17647" s="2"/>
    </row>
    <row r="17648" spans="13:13" x14ac:dyDescent="0.2">
      <c r="M17648" s="2"/>
    </row>
    <row r="17649" spans="6:22" x14ac:dyDescent="0.2">
      <c r="M17649" s="2"/>
    </row>
    <row r="17650" spans="6:22" x14ac:dyDescent="0.2">
      <c r="M17650" s="2"/>
    </row>
    <row r="17651" spans="6:22" x14ac:dyDescent="0.2">
      <c r="M17651" s="2"/>
    </row>
    <row r="17652" spans="6:22" x14ac:dyDescent="0.2">
      <c r="M17652" s="2"/>
    </row>
    <row r="17653" spans="6:22" x14ac:dyDescent="0.2">
      <c r="M17653" s="2"/>
    </row>
    <row r="17654" spans="6:22" x14ac:dyDescent="0.2">
      <c r="M17654" s="2"/>
    </row>
    <row r="17655" spans="6:22" x14ac:dyDescent="0.2">
      <c r="M17655" s="2"/>
    </row>
    <row r="17656" spans="6:22" x14ac:dyDescent="0.2">
      <c r="M17656" s="2"/>
    </row>
    <row r="17657" spans="6:22" x14ac:dyDescent="0.2">
      <c r="M17657" s="2"/>
    </row>
    <row r="17658" spans="6:22" x14ac:dyDescent="0.2">
      <c r="M17658" s="2"/>
    </row>
    <row r="17659" spans="6:22" x14ac:dyDescent="0.2">
      <c r="M17659" s="2"/>
    </row>
    <row r="17660" spans="6:22" x14ac:dyDescent="0.2">
      <c r="M17660" s="2"/>
    </row>
    <row r="17661" spans="6:22" x14ac:dyDescent="0.2">
      <c r="F17661"/>
      <c r="M17661" s="2"/>
      <c r="N17661"/>
      <c r="O17661"/>
      <c r="U17661"/>
      <c r="V17661"/>
    </row>
    <row r="17662" spans="6:22" x14ac:dyDescent="0.2">
      <c r="F17662"/>
      <c r="M17662" s="2"/>
      <c r="N17662"/>
      <c r="O17662"/>
      <c r="U17662"/>
      <c r="V17662"/>
    </row>
    <row r="17663" spans="6:22" x14ac:dyDescent="0.2">
      <c r="F17663"/>
      <c r="M17663" s="2"/>
      <c r="N17663"/>
      <c r="O17663"/>
      <c r="U17663"/>
      <c r="V17663"/>
    </row>
    <row r="17664" spans="6:22" x14ac:dyDescent="0.2">
      <c r="F17664"/>
      <c r="M17664" s="2"/>
      <c r="N17664"/>
      <c r="O17664"/>
      <c r="U17664"/>
      <c r="V17664"/>
    </row>
    <row r="17665" spans="6:22" x14ac:dyDescent="0.2">
      <c r="F17665"/>
      <c r="M17665" s="2"/>
      <c r="N17665"/>
      <c r="O17665"/>
      <c r="U17665"/>
      <c r="V17665"/>
    </row>
    <row r="17666" spans="6:22" x14ac:dyDescent="0.2">
      <c r="F17666"/>
      <c r="M17666" s="2"/>
      <c r="N17666"/>
      <c r="O17666"/>
      <c r="U17666"/>
      <c r="V17666"/>
    </row>
    <row r="17667" spans="6:22" x14ac:dyDescent="0.2">
      <c r="M17667" s="2"/>
    </row>
    <row r="17668" spans="6:22" x14ac:dyDescent="0.2">
      <c r="M17668" s="2"/>
    </row>
    <row r="17669" spans="6:22" x14ac:dyDescent="0.2">
      <c r="M17669" s="2"/>
    </row>
    <row r="17670" spans="6:22" x14ac:dyDescent="0.2">
      <c r="M17670" s="2"/>
    </row>
    <row r="17671" spans="6:22" x14ac:dyDescent="0.2">
      <c r="M17671" s="2"/>
    </row>
    <row r="17672" spans="6:22" x14ac:dyDescent="0.2">
      <c r="M17672" s="2"/>
    </row>
    <row r="17673" spans="6:22" x14ac:dyDescent="0.2">
      <c r="M17673" s="2"/>
    </row>
    <row r="17674" spans="6:22" x14ac:dyDescent="0.2">
      <c r="M17674" s="2"/>
    </row>
    <row r="17675" spans="6:22" x14ac:dyDescent="0.2">
      <c r="M17675" s="2"/>
    </row>
    <row r="17676" spans="6:22" x14ac:dyDescent="0.2">
      <c r="M17676" s="2"/>
    </row>
    <row r="17677" spans="6:22" x14ac:dyDescent="0.2">
      <c r="M17677" s="2"/>
    </row>
    <row r="17678" spans="6:22" x14ac:dyDescent="0.2">
      <c r="M17678" s="2"/>
    </row>
    <row r="17679" spans="6:22" x14ac:dyDescent="0.2">
      <c r="F17679"/>
      <c r="M17679" s="2"/>
      <c r="N17679"/>
      <c r="O17679"/>
      <c r="U17679"/>
      <c r="V17679"/>
    </row>
    <row r="17680" spans="6:22" x14ac:dyDescent="0.2">
      <c r="F17680"/>
      <c r="M17680" s="2"/>
      <c r="N17680"/>
      <c r="O17680"/>
      <c r="U17680"/>
      <c r="V17680"/>
    </row>
    <row r="17681" spans="6:22" x14ac:dyDescent="0.2">
      <c r="F17681"/>
      <c r="M17681" s="2"/>
      <c r="N17681"/>
      <c r="O17681"/>
      <c r="U17681"/>
      <c r="V17681"/>
    </row>
    <row r="17682" spans="6:22" x14ac:dyDescent="0.2">
      <c r="F17682"/>
      <c r="M17682" s="2"/>
      <c r="N17682"/>
      <c r="O17682"/>
      <c r="U17682"/>
      <c r="V17682"/>
    </row>
    <row r="17683" spans="6:22" x14ac:dyDescent="0.2">
      <c r="F17683"/>
      <c r="M17683" s="2"/>
      <c r="N17683"/>
      <c r="O17683"/>
      <c r="U17683"/>
      <c r="V17683"/>
    </row>
    <row r="17684" spans="6:22" x14ac:dyDescent="0.2">
      <c r="F17684"/>
      <c r="M17684" s="2"/>
      <c r="N17684"/>
      <c r="O17684"/>
      <c r="U17684"/>
      <c r="V17684"/>
    </row>
    <row r="17685" spans="6:22" x14ac:dyDescent="0.2">
      <c r="F17685"/>
      <c r="M17685" s="2"/>
      <c r="N17685"/>
      <c r="O17685"/>
      <c r="U17685"/>
      <c r="V17685"/>
    </row>
    <row r="17686" spans="6:22" x14ac:dyDescent="0.2">
      <c r="M17686" s="2"/>
    </row>
    <row r="17687" spans="6:22" x14ac:dyDescent="0.2">
      <c r="M17687" s="2"/>
    </row>
    <row r="17688" spans="6:22" x14ac:dyDescent="0.2">
      <c r="M17688" s="2"/>
    </row>
    <row r="17689" spans="6:22" x14ac:dyDescent="0.2">
      <c r="M17689" s="2"/>
    </row>
    <row r="17690" spans="6:22" x14ac:dyDescent="0.2">
      <c r="M17690" s="2"/>
    </row>
    <row r="17691" spans="6:22" x14ac:dyDescent="0.2">
      <c r="M17691" s="2"/>
    </row>
    <row r="17692" spans="6:22" x14ac:dyDescent="0.2">
      <c r="M17692" s="2"/>
    </row>
    <row r="17693" spans="6:22" x14ac:dyDescent="0.2">
      <c r="M17693" s="2"/>
    </row>
    <row r="17694" spans="6:22" x14ac:dyDescent="0.2">
      <c r="M17694" s="2"/>
    </row>
    <row r="17695" spans="6:22" x14ac:dyDescent="0.2">
      <c r="M17695" s="2"/>
    </row>
    <row r="17696" spans="6:22" x14ac:dyDescent="0.2">
      <c r="M17696" s="2"/>
    </row>
    <row r="17697" spans="6:22" x14ac:dyDescent="0.2">
      <c r="M17697" s="2"/>
    </row>
    <row r="17698" spans="6:22" x14ac:dyDescent="0.2">
      <c r="M17698" s="2"/>
    </row>
    <row r="17699" spans="6:22" x14ac:dyDescent="0.2">
      <c r="F17699"/>
      <c r="M17699" s="2"/>
      <c r="N17699"/>
      <c r="O17699"/>
      <c r="U17699"/>
      <c r="V17699"/>
    </row>
    <row r="17700" spans="6:22" x14ac:dyDescent="0.2">
      <c r="F17700"/>
      <c r="M17700" s="2"/>
      <c r="N17700"/>
      <c r="O17700"/>
      <c r="U17700"/>
      <c r="V17700"/>
    </row>
    <row r="17701" spans="6:22" x14ac:dyDescent="0.2">
      <c r="F17701"/>
      <c r="M17701" s="2"/>
      <c r="N17701"/>
      <c r="O17701"/>
      <c r="U17701"/>
      <c r="V17701"/>
    </row>
    <row r="17702" spans="6:22" x14ac:dyDescent="0.2">
      <c r="F17702"/>
      <c r="M17702" s="2"/>
      <c r="N17702"/>
      <c r="O17702"/>
      <c r="U17702"/>
      <c r="V17702"/>
    </row>
    <row r="17703" spans="6:22" x14ac:dyDescent="0.2">
      <c r="F17703"/>
      <c r="M17703" s="2"/>
      <c r="N17703"/>
      <c r="O17703"/>
      <c r="U17703"/>
      <c r="V17703"/>
    </row>
    <row r="17704" spans="6:22" x14ac:dyDescent="0.2">
      <c r="F17704"/>
      <c r="M17704" s="2"/>
      <c r="N17704"/>
      <c r="O17704"/>
      <c r="U17704"/>
      <c r="V17704"/>
    </row>
    <row r="17705" spans="6:22" x14ac:dyDescent="0.2">
      <c r="F17705"/>
      <c r="M17705" s="2"/>
      <c r="N17705"/>
      <c r="O17705"/>
      <c r="U17705"/>
      <c r="V17705"/>
    </row>
    <row r="17706" spans="6:22" x14ac:dyDescent="0.2">
      <c r="F17706"/>
      <c r="M17706" s="2"/>
      <c r="N17706"/>
      <c r="O17706"/>
      <c r="U17706"/>
      <c r="V17706"/>
    </row>
    <row r="17707" spans="6:22" x14ac:dyDescent="0.2">
      <c r="M17707" s="2"/>
    </row>
    <row r="17708" spans="6:22" x14ac:dyDescent="0.2">
      <c r="M17708" s="2"/>
    </row>
    <row r="17709" spans="6:22" x14ac:dyDescent="0.2">
      <c r="M17709" s="2"/>
    </row>
    <row r="17710" spans="6:22" x14ac:dyDescent="0.2">
      <c r="M17710" s="2"/>
    </row>
    <row r="17711" spans="6:22" x14ac:dyDescent="0.2">
      <c r="M17711" s="2"/>
    </row>
    <row r="17712" spans="6:22" x14ac:dyDescent="0.2">
      <c r="M17712" s="2"/>
    </row>
    <row r="17713" spans="6:22" x14ac:dyDescent="0.2">
      <c r="M17713" s="2"/>
    </row>
    <row r="17714" spans="6:22" x14ac:dyDescent="0.2">
      <c r="M17714" s="2"/>
    </row>
    <row r="17715" spans="6:22" x14ac:dyDescent="0.2">
      <c r="M17715" s="2"/>
    </row>
    <row r="17716" spans="6:22" x14ac:dyDescent="0.2">
      <c r="M17716" s="2"/>
    </row>
    <row r="17717" spans="6:22" x14ac:dyDescent="0.2">
      <c r="M17717" s="2"/>
    </row>
    <row r="17718" spans="6:22" x14ac:dyDescent="0.2">
      <c r="M17718" s="2"/>
    </row>
    <row r="17719" spans="6:22" x14ac:dyDescent="0.2">
      <c r="F17719"/>
      <c r="M17719" s="2"/>
      <c r="N17719"/>
      <c r="O17719"/>
      <c r="U17719"/>
      <c r="V17719"/>
    </row>
    <row r="17720" spans="6:22" x14ac:dyDescent="0.2">
      <c r="F17720"/>
      <c r="M17720" s="2"/>
      <c r="N17720"/>
      <c r="O17720"/>
      <c r="U17720"/>
      <c r="V17720"/>
    </row>
    <row r="17721" spans="6:22" x14ac:dyDescent="0.2">
      <c r="F17721"/>
      <c r="M17721" s="2"/>
      <c r="N17721"/>
      <c r="O17721"/>
      <c r="U17721"/>
      <c r="V17721"/>
    </row>
    <row r="17722" spans="6:22" x14ac:dyDescent="0.2">
      <c r="F17722"/>
      <c r="M17722" s="2"/>
      <c r="N17722"/>
      <c r="O17722"/>
      <c r="U17722"/>
      <c r="V17722"/>
    </row>
    <row r="17723" spans="6:22" x14ac:dyDescent="0.2">
      <c r="F17723"/>
      <c r="M17723" s="2"/>
      <c r="N17723"/>
      <c r="O17723"/>
      <c r="U17723"/>
      <c r="V17723"/>
    </row>
    <row r="17724" spans="6:22" x14ac:dyDescent="0.2">
      <c r="F17724"/>
      <c r="M17724" s="2"/>
      <c r="N17724"/>
      <c r="O17724"/>
      <c r="U17724"/>
      <c r="V17724"/>
    </row>
    <row r="17725" spans="6:22" x14ac:dyDescent="0.2">
      <c r="F17725"/>
      <c r="M17725" s="2"/>
      <c r="N17725"/>
      <c r="O17725"/>
      <c r="U17725"/>
      <c r="V17725"/>
    </row>
    <row r="17726" spans="6:22" x14ac:dyDescent="0.2">
      <c r="M17726" s="2"/>
    </row>
    <row r="17727" spans="6:22" x14ac:dyDescent="0.2">
      <c r="M17727" s="2"/>
    </row>
    <row r="17728" spans="6:22" x14ac:dyDescent="0.2">
      <c r="M17728" s="2"/>
    </row>
    <row r="17729" spans="6:22" x14ac:dyDescent="0.2">
      <c r="M17729" s="2"/>
    </row>
    <row r="17730" spans="6:22" x14ac:dyDescent="0.2">
      <c r="M17730" s="2"/>
    </row>
    <row r="17731" spans="6:22" x14ac:dyDescent="0.2">
      <c r="M17731" s="2"/>
    </row>
    <row r="17732" spans="6:22" x14ac:dyDescent="0.2">
      <c r="M17732" s="2"/>
    </row>
    <row r="17733" spans="6:22" x14ac:dyDescent="0.2">
      <c r="M17733" s="2"/>
    </row>
    <row r="17734" spans="6:22" x14ac:dyDescent="0.2">
      <c r="M17734" s="2"/>
    </row>
    <row r="17735" spans="6:22" x14ac:dyDescent="0.2">
      <c r="M17735" s="2"/>
    </row>
    <row r="17736" spans="6:22" x14ac:dyDescent="0.2">
      <c r="M17736" s="2"/>
    </row>
    <row r="17737" spans="6:22" x14ac:dyDescent="0.2">
      <c r="M17737" s="2"/>
    </row>
    <row r="17738" spans="6:22" x14ac:dyDescent="0.2">
      <c r="M17738" s="2"/>
    </row>
    <row r="17739" spans="6:22" x14ac:dyDescent="0.2">
      <c r="F17739"/>
      <c r="M17739" s="2"/>
      <c r="N17739"/>
      <c r="O17739"/>
      <c r="U17739"/>
      <c r="V17739"/>
    </row>
    <row r="17740" spans="6:22" x14ac:dyDescent="0.2">
      <c r="F17740"/>
      <c r="M17740" s="2"/>
      <c r="N17740"/>
      <c r="O17740"/>
      <c r="U17740"/>
      <c r="V17740"/>
    </row>
    <row r="17741" spans="6:22" x14ac:dyDescent="0.2">
      <c r="F17741"/>
      <c r="M17741" s="2"/>
      <c r="N17741"/>
      <c r="O17741"/>
      <c r="U17741"/>
      <c r="V17741"/>
    </row>
    <row r="17742" spans="6:22" x14ac:dyDescent="0.2">
      <c r="F17742"/>
      <c r="M17742" s="2"/>
      <c r="N17742"/>
      <c r="O17742"/>
      <c r="U17742"/>
      <c r="V17742"/>
    </row>
    <row r="17743" spans="6:22" x14ac:dyDescent="0.2">
      <c r="F17743"/>
      <c r="M17743" s="2"/>
      <c r="N17743"/>
      <c r="O17743"/>
      <c r="U17743"/>
      <c r="V17743"/>
    </row>
    <row r="17744" spans="6:22" x14ac:dyDescent="0.2">
      <c r="F17744"/>
      <c r="M17744" s="2"/>
      <c r="N17744"/>
      <c r="O17744"/>
      <c r="U17744"/>
      <c r="V17744"/>
    </row>
    <row r="17745" spans="6:22" x14ac:dyDescent="0.2">
      <c r="F17745"/>
      <c r="M17745" s="2"/>
      <c r="N17745"/>
      <c r="O17745"/>
      <c r="U17745"/>
      <c r="V17745"/>
    </row>
    <row r="17746" spans="6:22" x14ac:dyDescent="0.2">
      <c r="M17746" s="2"/>
    </row>
    <row r="17747" spans="6:22" x14ac:dyDescent="0.2">
      <c r="M17747" s="2"/>
    </row>
    <row r="17748" spans="6:22" x14ac:dyDescent="0.2">
      <c r="M17748" s="2"/>
    </row>
    <row r="17749" spans="6:22" x14ac:dyDescent="0.2">
      <c r="M17749" s="2"/>
    </row>
    <row r="17750" spans="6:22" x14ac:dyDescent="0.2">
      <c r="M17750" s="2"/>
    </row>
    <row r="17751" spans="6:22" x14ac:dyDescent="0.2">
      <c r="M17751" s="2"/>
    </row>
    <row r="17752" spans="6:22" x14ac:dyDescent="0.2">
      <c r="M17752" s="2"/>
    </row>
    <row r="17753" spans="6:22" x14ac:dyDescent="0.2">
      <c r="M17753" s="2"/>
    </row>
    <row r="17754" spans="6:22" x14ac:dyDescent="0.2">
      <c r="M17754" s="2"/>
    </row>
    <row r="17755" spans="6:22" x14ac:dyDescent="0.2">
      <c r="M17755" s="2"/>
    </row>
    <row r="17756" spans="6:22" x14ac:dyDescent="0.2">
      <c r="M17756" s="2"/>
    </row>
    <row r="17757" spans="6:22" x14ac:dyDescent="0.2">
      <c r="M17757" s="2"/>
    </row>
    <row r="17758" spans="6:22" x14ac:dyDescent="0.2">
      <c r="F17758"/>
      <c r="M17758" s="2"/>
      <c r="N17758"/>
      <c r="O17758"/>
      <c r="U17758"/>
      <c r="V17758"/>
    </row>
    <row r="17759" spans="6:22" x14ac:dyDescent="0.2">
      <c r="F17759"/>
      <c r="M17759" s="2"/>
      <c r="N17759"/>
      <c r="O17759"/>
      <c r="U17759"/>
      <c r="V17759"/>
    </row>
    <row r="17760" spans="6:22" x14ac:dyDescent="0.2">
      <c r="F17760"/>
      <c r="M17760" s="2"/>
      <c r="N17760"/>
      <c r="O17760"/>
      <c r="U17760"/>
      <c r="V17760"/>
    </row>
    <row r="17761" spans="6:22" x14ac:dyDescent="0.2">
      <c r="F17761"/>
      <c r="M17761" s="2"/>
      <c r="N17761"/>
      <c r="O17761"/>
      <c r="U17761"/>
      <c r="V17761"/>
    </row>
    <row r="17762" spans="6:22" x14ac:dyDescent="0.2">
      <c r="F17762"/>
      <c r="M17762" s="2"/>
      <c r="N17762"/>
      <c r="O17762"/>
      <c r="U17762"/>
      <c r="V17762"/>
    </row>
    <row r="17763" spans="6:22" x14ac:dyDescent="0.2">
      <c r="F17763"/>
      <c r="M17763" s="2"/>
      <c r="N17763"/>
      <c r="O17763"/>
      <c r="U17763"/>
      <c r="V17763"/>
    </row>
    <row r="17764" spans="6:22" x14ac:dyDescent="0.2">
      <c r="F17764"/>
      <c r="M17764" s="2"/>
      <c r="N17764"/>
      <c r="O17764"/>
      <c r="U17764"/>
      <c r="V17764"/>
    </row>
    <row r="17765" spans="6:22" x14ac:dyDescent="0.2">
      <c r="M17765" s="2"/>
    </row>
    <row r="17766" spans="6:22" x14ac:dyDescent="0.2">
      <c r="M17766" s="2"/>
    </row>
    <row r="17767" spans="6:22" x14ac:dyDescent="0.2">
      <c r="M17767" s="2"/>
    </row>
    <row r="17768" spans="6:22" x14ac:dyDescent="0.2">
      <c r="M17768" s="2"/>
    </row>
    <row r="17769" spans="6:22" x14ac:dyDescent="0.2">
      <c r="M17769" s="2"/>
    </row>
    <row r="17770" spans="6:22" x14ac:dyDescent="0.2">
      <c r="M17770" s="2"/>
    </row>
    <row r="17771" spans="6:22" x14ac:dyDescent="0.2">
      <c r="M17771" s="2"/>
    </row>
    <row r="17772" spans="6:22" x14ac:dyDescent="0.2">
      <c r="M17772" s="2"/>
    </row>
    <row r="17773" spans="6:22" x14ac:dyDescent="0.2">
      <c r="M17773" s="2"/>
    </row>
    <row r="17774" spans="6:22" x14ac:dyDescent="0.2">
      <c r="M17774" s="2"/>
    </row>
    <row r="17775" spans="6:22" x14ac:dyDescent="0.2">
      <c r="M17775" s="2"/>
    </row>
    <row r="17776" spans="6:22" x14ac:dyDescent="0.2">
      <c r="M17776" s="2"/>
    </row>
    <row r="17777" spans="6:22" x14ac:dyDescent="0.2">
      <c r="M17777" s="2"/>
    </row>
    <row r="17778" spans="6:22" x14ac:dyDescent="0.2">
      <c r="F17778"/>
      <c r="M17778" s="2"/>
      <c r="N17778"/>
      <c r="O17778"/>
      <c r="U17778"/>
      <c r="V17778"/>
    </row>
    <row r="17779" spans="6:22" x14ac:dyDescent="0.2">
      <c r="F17779"/>
      <c r="M17779" s="2"/>
      <c r="N17779"/>
      <c r="O17779"/>
      <c r="U17779"/>
      <c r="V17779"/>
    </row>
    <row r="17780" spans="6:22" x14ac:dyDescent="0.2">
      <c r="F17780"/>
      <c r="M17780" s="2"/>
      <c r="N17780"/>
      <c r="O17780"/>
      <c r="U17780"/>
      <c r="V17780"/>
    </row>
    <row r="17781" spans="6:22" x14ac:dyDescent="0.2">
      <c r="F17781"/>
      <c r="M17781" s="2"/>
      <c r="N17781"/>
      <c r="O17781"/>
      <c r="U17781"/>
      <c r="V17781"/>
    </row>
    <row r="17782" spans="6:22" x14ac:dyDescent="0.2">
      <c r="F17782"/>
      <c r="M17782" s="2"/>
      <c r="N17782"/>
      <c r="O17782"/>
      <c r="U17782"/>
      <c r="V17782"/>
    </row>
    <row r="17783" spans="6:22" x14ac:dyDescent="0.2">
      <c r="F17783"/>
      <c r="M17783" s="2"/>
      <c r="N17783"/>
      <c r="O17783"/>
      <c r="U17783"/>
      <c r="V17783"/>
    </row>
    <row r="17784" spans="6:22" x14ac:dyDescent="0.2">
      <c r="F17784"/>
      <c r="M17784" s="2"/>
      <c r="N17784"/>
      <c r="O17784"/>
      <c r="U17784"/>
      <c r="V17784"/>
    </row>
    <row r="17785" spans="6:22" x14ac:dyDescent="0.2">
      <c r="M17785" s="2"/>
    </row>
    <row r="17786" spans="6:22" x14ac:dyDescent="0.2">
      <c r="M17786" s="2"/>
    </row>
    <row r="17787" spans="6:22" x14ac:dyDescent="0.2">
      <c r="M17787" s="2"/>
    </row>
    <row r="17788" spans="6:22" x14ac:dyDescent="0.2">
      <c r="M17788" s="2"/>
    </row>
    <row r="17789" spans="6:22" x14ac:dyDescent="0.2">
      <c r="M17789" s="2"/>
    </row>
    <row r="17790" spans="6:22" x14ac:dyDescent="0.2">
      <c r="M17790" s="2"/>
    </row>
    <row r="17791" spans="6:22" x14ac:dyDescent="0.2">
      <c r="M17791" s="2"/>
    </row>
    <row r="17792" spans="6:22" x14ac:dyDescent="0.2">
      <c r="M17792" s="2"/>
    </row>
    <row r="17793" spans="6:22" x14ac:dyDescent="0.2">
      <c r="M17793" s="2"/>
    </row>
    <row r="17794" spans="6:22" x14ac:dyDescent="0.2">
      <c r="M17794" s="2"/>
    </row>
    <row r="17795" spans="6:22" x14ac:dyDescent="0.2">
      <c r="M17795" s="2"/>
    </row>
    <row r="17796" spans="6:22" x14ac:dyDescent="0.2">
      <c r="M17796" s="2"/>
    </row>
    <row r="17797" spans="6:22" x14ac:dyDescent="0.2">
      <c r="F17797"/>
      <c r="M17797" s="2"/>
      <c r="N17797"/>
      <c r="O17797"/>
      <c r="U17797"/>
      <c r="V17797"/>
    </row>
    <row r="17798" spans="6:22" x14ac:dyDescent="0.2">
      <c r="F17798"/>
      <c r="M17798" s="2"/>
      <c r="N17798"/>
      <c r="O17798"/>
      <c r="U17798"/>
      <c r="V17798"/>
    </row>
    <row r="17799" spans="6:22" x14ac:dyDescent="0.2">
      <c r="F17799"/>
      <c r="M17799" s="2"/>
      <c r="N17799"/>
      <c r="O17799"/>
      <c r="U17799"/>
      <c r="V17799"/>
    </row>
    <row r="17800" spans="6:22" x14ac:dyDescent="0.2">
      <c r="F17800"/>
      <c r="M17800" s="2"/>
      <c r="N17800"/>
      <c r="O17800"/>
      <c r="U17800"/>
      <c r="V17800"/>
    </row>
    <row r="17801" spans="6:22" x14ac:dyDescent="0.2">
      <c r="F17801"/>
      <c r="M17801" s="2"/>
      <c r="N17801"/>
      <c r="O17801"/>
      <c r="U17801"/>
      <c r="V17801"/>
    </row>
    <row r="17802" spans="6:22" x14ac:dyDescent="0.2">
      <c r="F17802"/>
      <c r="M17802" s="2"/>
      <c r="N17802"/>
      <c r="O17802"/>
      <c r="U17802"/>
      <c r="V17802"/>
    </row>
    <row r="17803" spans="6:22" x14ac:dyDescent="0.2">
      <c r="F17803"/>
      <c r="M17803" s="2"/>
      <c r="N17803"/>
      <c r="O17803"/>
      <c r="U17803"/>
      <c r="V17803"/>
    </row>
    <row r="17804" spans="6:22" x14ac:dyDescent="0.2">
      <c r="M17804" s="2"/>
    </row>
    <row r="17805" spans="6:22" x14ac:dyDescent="0.2">
      <c r="M17805" s="2"/>
    </row>
    <row r="17806" spans="6:22" x14ac:dyDescent="0.2">
      <c r="M17806" s="2"/>
    </row>
    <row r="17807" spans="6:22" x14ac:dyDescent="0.2">
      <c r="M17807" s="2"/>
    </row>
    <row r="17808" spans="6:22" x14ac:dyDescent="0.2">
      <c r="M17808" s="2"/>
    </row>
    <row r="17809" spans="6:22" x14ac:dyDescent="0.2">
      <c r="M17809" s="2"/>
    </row>
    <row r="17810" spans="6:22" x14ac:dyDescent="0.2">
      <c r="M17810" s="2"/>
    </row>
    <row r="17811" spans="6:22" x14ac:dyDescent="0.2">
      <c r="M17811" s="2"/>
    </row>
    <row r="17812" spans="6:22" x14ac:dyDescent="0.2">
      <c r="M17812" s="2"/>
    </row>
    <row r="17813" spans="6:22" x14ac:dyDescent="0.2">
      <c r="M17813" s="2"/>
    </row>
    <row r="17814" spans="6:22" x14ac:dyDescent="0.2">
      <c r="M17814" s="2"/>
    </row>
    <row r="17815" spans="6:22" x14ac:dyDescent="0.2">
      <c r="M17815" s="2"/>
    </row>
    <row r="17816" spans="6:22" x14ac:dyDescent="0.2">
      <c r="M17816" s="2"/>
    </row>
    <row r="17817" spans="6:22" x14ac:dyDescent="0.2">
      <c r="M17817" s="2"/>
    </row>
    <row r="17818" spans="6:22" x14ac:dyDescent="0.2">
      <c r="M17818" s="2"/>
    </row>
    <row r="17819" spans="6:22" x14ac:dyDescent="0.2">
      <c r="F17819"/>
      <c r="M17819" s="2"/>
      <c r="N17819"/>
      <c r="O17819"/>
      <c r="U17819"/>
      <c r="V17819"/>
    </row>
    <row r="17820" spans="6:22" x14ac:dyDescent="0.2">
      <c r="F17820"/>
      <c r="M17820" s="2"/>
      <c r="N17820"/>
      <c r="O17820"/>
      <c r="U17820"/>
      <c r="V17820"/>
    </row>
    <row r="17821" spans="6:22" x14ac:dyDescent="0.2">
      <c r="F17821"/>
      <c r="M17821" s="2"/>
      <c r="N17821"/>
      <c r="O17821"/>
      <c r="U17821"/>
      <c r="V17821"/>
    </row>
    <row r="17822" spans="6:22" x14ac:dyDescent="0.2">
      <c r="F17822"/>
      <c r="M17822" s="2"/>
      <c r="N17822"/>
      <c r="O17822"/>
      <c r="U17822"/>
      <c r="V17822"/>
    </row>
    <row r="17823" spans="6:22" x14ac:dyDescent="0.2">
      <c r="F17823"/>
      <c r="M17823" s="2"/>
      <c r="N17823"/>
      <c r="O17823"/>
      <c r="U17823"/>
      <c r="V17823"/>
    </row>
    <row r="17824" spans="6:22" x14ac:dyDescent="0.2">
      <c r="F17824"/>
      <c r="M17824" s="2"/>
      <c r="N17824"/>
      <c r="O17824"/>
      <c r="U17824"/>
      <c r="V17824"/>
    </row>
    <row r="17825" spans="6:22" x14ac:dyDescent="0.2">
      <c r="F17825"/>
      <c r="M17825" s="2"/>
      <c r="N17825"/>
      <c r="O17825"/>
      <c r="U17825"/>
      <c r="V17825"/>
    </row>
    <row r="17826" spans="6:22" x14ac:dyDescent="0.2">
      <c r="F17826"/>
      <c r="M17826" s="2"/>
      <c r="N17826"/>
      <c r="O17826"/>
      <c r="U17826"/>
      <c r="V17826"/>
    </row>
    <row r="17827" spans="6:22" x14ac:dyDescent="0.2">
      <c r="M17827" s="2"/>
    </row>
    <row r="17828" spans="6:22" x14ac:dyDescent="0.2">
      <c r="M17828" s="2"/>
    </row>
    <row r="17829" spans="6:22" x14ac:dyDescent="0.2">
      <c r="M17829" s="2"/>
    </row>
    <row r="17830" spans="6:22" x14ac:dyDescent="0.2">
      <c r="M17830" s="2"/>
    </row>
    <row r="17831" spans="6:22" x14ac:dyDescent="0.2">
      <c r="M17831" s="2"/>
    </row>
    <row r="17832" spans="6:22" x14ac:dyDescent="0.2">
      <c r="M17832" s="2"/>
    </row>
    <row r="17833" spans="6:22" x14ac:dyDescent="0.2">
      <c r="M17833" s="2"/>
    </row>
    <row r="17834" spans="6:22" x14ac:dyDescent="0.2">
      <c r="M17834" s="2"/>
    </row>
    <row r="17835" spans="6:22" x14ac:dyDescent="0.2">
      <c r="M17835" s="2"/>
    </row>
    <row r="17836" spans="6:22" x14ac:dyDescent="0.2">
      <c r="F17836"/>
      <c r="M17836" s="2"/>
      <c r="N17836"/>
      <c r="O17836"/>
      <c r="U17836"/>
      <c r="V17836"/>
    </row>
    <row r="17837" spans="6:22" x14ac:dyDescent="0.2">
      <c r="F17837"/>
      <c r="M17837" s="2"/>
      <c r="N17837"/>
      <c r="O17837"/>
      <c r="U17837"/>
      <c r="V17837"/>
    </row>
    <row r="17838" spans="6:22" x14ac:dyDescent="0.2">
      <c r="F17838"/>
      <c r="M17838" s="2"/>
      <c r="N17838"/>
      <c r="O17838"/>
      <c r="U17838"/>
      <c r="V17838"/>
    </row>
    <row r="17839" spans="6:22" x14ac:dyDescent="0.2">
      <c r="F17839"/>
      <c r="M17839" s="2"/>
      <c r="N17839"/>
      <c r="O17839"/>
      <c r="U17839"/>
      <c r="V17839"/>
    </row>
    <row r="17840" spans="6:22" x14ac:dyDescent="0.2">
      <c r="F17840"/>
      <c r="M17840" s="2"/>
      <c r="N17840"/>
      <c r="O17840"/>
      <c r="U17840"/>
      <c r="V17840"/>
    </row>
    <row r="17841" spans="6:22" x14ac:dyDescent="0.2">
      <c r="F17841"/>
      <c r="M17841" s="2"/>
      <c r="N17841"/>
      <c r="O17841"/>
      <c r="U17841"/>
      <c r="V17841"/>
    </row>
    <row r="17842" spans="6:22" x14ac:dyDescent="0.2">
      <c r="F17842"/>
      <c r="M17842" s="2"/>
      <c r="N17842"/>
      <c r="O17842"/>
      <c r="U17842"/>
      <c r="V17842"/>
    </row>
    <row r="17843" spans="6:22" x14ac:dyDescent="0.2">
      <c r="F17843"/>
      <c r="M17843" s="2"/>
      <c r="N17843"/>
      <c r="O17843"/>
      <c r="U17843"/>
      <c r="V17843"/>
    </row>
    <row r="17844" spans="6:22" x14ac:dyDescent="0.2">
      <c r="F17844"/>
      <c r="M17844" s="2"/>
      <c r="N17844"/>
      <c r="O17844"/>
      <c r="U17844"/>
      <c r="V17844"/>
    </row>
    <row r="17845" spans="6:22" x14ac:dyDescent="0.2">
      <c r="F17845"/>
      <c r="M17845" s="2"/>
      <c r="N17845"/>
      <c r="O17845"/>
      <c r="U17845"/>
      <c r="V17845"/>
    </row>
    <row r="17846" spans="6:22" x14ac:dyDescent="0.2">
      <c r="F17846"/>
      <c r="M17846" s="2"/>
      <c r="N17846"/>
      <c r="O17846"/>
      <c r="U17846"/>
      <c r="V17846"/>
    </row>
    <row r="17847" spans="6:22" x14ac:dyDescent="0.2">
      <c r="M17847" s="2"/>
    </row>
    <row r="17848" spans="6:22" x14ac:dyDescent="0.2">
      <c r="M17848" s="2"/>
    </row>
    <row r="17849" spans="6:22" x14ac:dyDescent="0.2">
      <c r="M17849" s="2"/>
    </row>
    <row r="17850" spans="6:22" x14ac:dyDescent="0.2">
      <c r="M17850" s="2"/>
    </row>
    <row r="17851" spans="6:22" x14ac:dyDescent="0.2">
      <c r="M17851" s="2"/>
    </row>
    <row r="17852" spans="6:22" x14ac:dyDescent="0.2">
      <c r="M17852" s="2"/>
    </row>
    <row r="17853" spans="6:22" x14ac:dyDescent="0.2">
      <c r="M17853" s="2"/>
    </row>
    <row r="17854" spans="6:22" x14ac:dyDescent="0.2">
      <c r="M17854" s="2"/>
    </row>
    <row r="17855" spans="6:22" x14ac:dyDescent="0.2">
      <c r="M17855" s="2"/>
    </row>
    <row r="17856" spans="6:22" x14ac:dyDescent="0.2">
      <c r="M17856" s="2"/>
    </row>
    <row r="17857" spans="6:22" x14ac:dyDescent="0.2">
      <c r="F17857"/>
      <c r="M17857" s="2"/>
      <c r="N17857"/>
      <c r="O17857"/>
      <c r="U17857"/>
      <c r="V17857"/>
    </row>
    <row r="17858" spans="6:22" x14ac:dyDescent="0.2">
      <c r="M17858" s="2"/>
    </row>
    <row r="17859" spans="6:22" x14ac:dyDescent="0.2">
      <c r="M17859" s="2"/>
    </row>
    <row r="17860" spans="6:22" x14ac:dyDescent="0.2">
      <c r="M17860" s="2"/>
    </row>
    <row r="17861" spans="6:22" x14ac:dyDescent="0.2">
      <c r="F17861"/>
      <c r="M17861" s="2"/>
      <c r="N17861"/>
      <c r="O17861"/>
      <c r="U17861"/>
      <c r="V17861"/>
    </row>
    <row r="17862" spans="6:22" x14ac:dyDescent="0.2">
      <c r="F17862"/>
      <c r="M17862" s="2"/>
      <c r="N17862"/>
      <c r="O17862"/>
      <c r="U17862"/>
      <c r="V17862"/>
    </row>
    <row r="17863" spans="6:22" x14ac:dyDescent="0.2">
      <c r="F17863"/>
      <c r="M17863" s="2"/>
      <c r="N17863"/>
      <c r="O17863"/>
      <c r="U17863"/>
      <c r="V17863"/>
    </row>
    <row r="17864" spans="6:22" x14ac:dyDescent="0.2">
      <c r="F17864"/>
      <c r="M17864" s="2"/>
      <c r="N17864"/>
      <c r="O17864"/>
      <c r="U17864"/>
      <c r="V17864"/>
    </row>
    <row r="17865" spans="6:22" x14ac:dyDescent="0.2">
      <c r="F17865"/>
      <c r="M17865" s="2"/>
      <c r="N17865"/>
      <c r="O17865"/>
      <c r="U17865"/>
      <c r="V17865"/>
    </row>
    <row r="17866" spans="6:22" x14ac:dyDescent="0.2">
      <c r="F17866"/>
      <c r="M17866" s="2"/>
      <c r="N17866"/>
      <c r="O17866"/>
      <c r="U17866"/>
      <c r="V17866"/>
    </row>
    <row r="17867" spans="6:22" x14ac:dyDescent="0.2">
      <c r="F17867"/>
      <c r="M17867" s="2"/>
      <c r="N17867"/>
      <c r="O17867"/>
      <c r="U17867"/>
      <c r="V17867"/>
    </row>
    <row r="17868" spans="6:22" x14ac:dyDescent="0.2">
      <c r="F17868"/>
      <c r="M17868" s="2"/>
      <c r="N17868"/>
      <c r="O17868"/>
      <c r="U17868"/>
      <c r="V17868"/>
    </row>
    <row r="17869" spans="6:22" x14ac:dyDescent="0.2">
      <c r="F17869"/>
      <c r="M17869" s="2"/>
      <c r="N17869"/>
      <c r="O17869"/>
      <c r="U17869"/>
      <c r="V17869"/>
    </row>
    <row r="17870" spans="6:22" x14ac:dyDescent="0.2">
      <c r="F17870"/>
      <c r="M17870" s="2"/>
      <c r="N17870"/>
      <c r="O17870"/>
      <c r="U17870"/>
      <c r="V17870"/>
    </row>
    <row r="17871" spans="6:22" x14ac:dyDescent="0.2">
      <c r="M17871" s="2"/>
    </row>
    <row r="17872" spans="6:22" x14ac:dyDescent="0.2">
      <c r="M17872" s="2"/>
    </row>
    <row r="17873" spans="6:22" x14ac:dyDescent="0.2">
      <c r="M17873" s="2"/>
    </row>
    <row r="17874" spans="6:22" x14ac:dyDescent="0.2">
      <c r="M17874" s="2"/>
    </row>
    <row r="17875" spans="6:22" x14ac:dyDescent="0.2">
      <c r="M17875" s="2"/>
    </row>
    <row r="17876" spans="6:22" x14ac:dyDescent="0.2">
      <c r="M17876" s="2"/>
    </row>
    <row r="17877" spans="6:22" x14ac:dyDescent="0.2">
      <c r="M17877" s="2"/>
    </row>
    <row r="17878" spans="6:22" x14ac:dyDescent="0.2">
      <c r="M17878" s="2"/>
    </row>
    <row r="17879" spans="6:22" x14ac:dyDescent="0.2">
      <c r="M17879" s="2"/>
    </row>
    <row r="17880" spans="6:22" x14ac:dyDescent="0.2">
      <c r="M17880" s="2"/>
    </row>
    <row r="17881" spans="6:22" x14ac:dyDescent="0.2">
      <c r="F17881"/>
      <c r="M17881" s="2"/>
      <c r="N17881"/>
      <c r="O17881"/>
      <c r="U17881"/>
      <c r="V17881"/>
    </row>
    <row r="17882" spans="6:22" x14ac:dyDescent="0.2">
      <c r="F17882"/>
      <c r="M17882" s="2"/>
      <c r="N17882"/>
      <c r="O17882"/>
      <c r="U17882"/>
      <c r="V17882"/>
    </row>
    <row r="17883" spans="6:22" x14ac:dyDescent="0.2">
      <c r="F17883"/>
      <c r="M17883" s="2"/>
      <c r="N17883"/>
      <c r="O17883"/>
      <c r="U17883"/>
      <c r="V17883"/>
    </row>
    <row r="17884" spans="6:22" x14ac:dyDescent="0.2">
      <c r="F17884"/>
      <c r="M17884" s="2"/>
      <c r="N17884"/>
      <c r="O17884"/>
      <c r="U17884"/>
      <c r="V17884"/>
    </row>
    <row r="17885" spans="6:22" x14ac:dyDescent="0.2">
      <c r="F17885"/>
      <c r="M17885" s="2"/>
      <c r="N17885"/>
      <c r="O17885"/>
      <c r="U17885"/>
      <c r="V17885"/>
    </row>
    <row r="17886" spans="6:22" x14ac:dyDescent="0.2">
      <c r="F17886"/>
      <c r="M17886" s="2"/>
      <c r="N17886"/>
      <c r="O17886"/>
      <c r="U17886"/>
      <c r="V17886"/>
    </row>
    <row r="17887" spans="6:22" x14ac:dyDescent="0.2">
      <c r="M17887" s="2"/>
    </row>
    <row r="17888" spans="6:22" x14ac:dyDescent="0.2">
      <c r="M17888" s="2"/>
    </row>
    <row r="17889" spans="13:13" x14ac:dyDescent="0.2">
      <c r="M17889" s="2"/>
    </row>
    <row r="17890" spans="13:13" x14ac:dyDescent="0.2">
      <c r="M17890" s="2"/>
    </row>
    <row r="17891" spans="13:13" x14ac:dyDescent="0.2">
      <c r="M17891" s="2"/>
    </row>
    <row r="17892" spans="13:13" x14ac:dyDescent="0.2">
      <c r="M17892" s="2"/>
    </row>
    <row r="17893" spans="13:13" x14ac:dyDescent="0.2">
      <c r="M17893" s="2"/>
    </row>
    <row r="17894" spans="13:13" x14ac:dyDescent="0.2">
      <c r="M17894" s="2"/>
    </row>
    <row r="17895" spans="13:13" x14ac:dyDescent="0.2">
      <c r="M17895" s="2"/>
    </row>
    <row r="17896" spans="13:13" x14ac:dyDescent="0.2">
      <c r="M17896" s="2"/>
    </row>
    <row r="17897" spans="13:13" x14ac:dyDescent="0.2">
      <c r="M17897" s="2"/>
    </row>
    <row r="17898" spans="13:13" x14ac:dyDescent="0.2">
      <c r="M17898" s="2"/>
    </row>
    <row r="17899" spans="13:13" x14ac:dyDescent="0.2">
      <c r="M17899" s="2"/>
    </row>
    <row r="17900" spans="13:13" x14ac:dyDescent="0.2">
      <c r="M17900" s="2"/>
    </row>
    <row r="17901" spans="13:13" x14ac:dyDescent="0.2">
      <c r="M17901" s="2"/>
    </row>
    <row r="17902" spans="13:13" x14ac:dyDescent="0.2">
      <c r="M17902" s="2"/>
    </row>
    <row r="17903" spans="13:13" x14ac:dyDescent="0.2">
      <c r="M17903" s="2"/>
    </row>
    <row r="17904" spans="13:13" x14ac:dyDescent="0.2">
      <c r="M17904" s="2"/>
    </row>
    <row r="17905" spans="6:22" x14ac:dyDescent="0.2">
      <c r="M17905" s="2"/>
    </row>
    <row r="17906" spans="6:22" x14ac:dyDescent="0.2">
      <c r="M17906" s="2"/>
    </row>
    <row r="17907" spans="6:22" x14ac:dyDescent="0.2">
      <c r="M17907" s="2"/>
    </row>
    <row r="17908" spans="6:22" x14ac:dyDescent="0.2">
      <c r="M17908" s="2"/>
    </row>
    <row r="17909" spans="6:22" x14ac:dyDescent="0.2">
      <c r="M17909" s="2"/>
    </row>
    <row r="17910" spans="6:22" x14ac:dyDescent="0.2">
      <c r="F17910"/>
      <c r="M17910" s="2"/>
      <c r="N17910"/>
      <c r="O17910"/>
      <c r="U17910"/>
      <c r="V17910"/>
    </row>
    <row r="17911" spans="6:22" x14ac:dyDescent="0.2">
      <c r="M17911" s="2"/>
    </row>
    <row r="17912" spans="6:22" x14ac:dyDescent="0.2">
      <c r="F17912"/>
      <c r="M17912" s="2"/>
      <c r="N17912"/>
      <c r="O17912"/>
      <c r="U17912"/>
      <c r="V17912"/>
    </row>
    <row r="17913" spans="6:22" x14ac:dyDescent="0.2">
      <c r="F17913"/>
      <c r="M17913" s="2"/>
      <c r="N17913"/>
      <c r="O17913"/>
      <c r="U17913"/>
      <c r="V17913"/>
    </row>
    <row r="17914" spans="6:22" x14ac:dyDescent="0.2">
      <c r="M17914" s="2"/>
    </row>
    <row r="17915" spans="6:22" x14ac:dyDescent="0.2">
      <c r="M17915" s="2"/>
    </row>
    <row r="17916" spans="6:22" x14ac:dyDescent="0.2">
      <c r="M17916" s="2"/>
    </row>
    <row r="17917" spans="6:22" x14ac:dyDescent="0.2">
      <c r="M17917" s="2"/>
    </row>
    <row r="17918" spans="6:22" x14ac:dyDescent="0.2">
      <c r="M17918" s="2"/>
    </row>
    <row r="17919" spans="6:22" x14ac:dyDescent="0.2">
      <c r="M17919" s="2"/>
    </row>
    <row r="17920" spans="6:22" x14ac:dyDescent="0.2">
      <c r="M17920" s="2"/>
    </row>
    <row r="17921" spans="6:22" x14ac:dyDescent="0.2">
      <c r="M17921" s="2"/>
    </row>
    <row r="17922" spans="6:22" x14ac:dyDescent="0.2">
      <c r="M17922" s="2"/>
    </row>
    <row r="17923" spans="6:22" x14ac:dyDescent="0.2">
      <c r="F17923"/>
      <c r="M17923" s="2"/>
      <c r="N17923"/>
      <c r="O17923"/>
      <c r="U17923"/>
      <c r="V17923"/>
    </row>
    <row r="17924" spans="6:22" x14ac:dyDescent="0.2">
      <c r="F17924"/>
      <c r="M17924" s="2"/>
      <c r="N17924"/>
      <c r="O17924"/>
      <c r="U17924"/>
      <c r="V17924"/>
    </row>
    <row r="17925" spans="6:22" x14ac:dyDescent="0.2">
      <c r="M17925" s="2"/>
    </row>
    <row r="17926" spans="6:22" x14ac:dyDescent="0.2">
      <c r="M17926" s="2"/>
    </row>
    <row r="17927" spans="6:22" x14ac:dyDescent="0.2">
      <c r="M17927" s="2"/>
    </row>
    <row r="17928" spans="6:22" x14ac:dyDescent="0.2">
      <c r="M17928" s="2"/>
    </row>
    <row r="17929" spans="6:22" x14ac:dyDescent="0.2">
      <c r="M17929" s="2"/>
    </row>
    <row r="17930" spans="6:22" x14ac:dyDescent="0.2">
      <c r="M17930" s="2"/>
    </row>
    <row r="17931" spans="6:22" x14ac:dyDescent="0.2">
      <c r="M17931" s="2"/>
    </row>
    <row r="17932" spans="6:22" x14ac:dyDescent="0.2">
      <c r="M17932" s="2"/>
    </row>
    <row r="17933" spans="6:22" x14ac:dyDescent="0.2">
      <c r="M17933" s="2"/>
    </row>
    <row r="17934" spans="6:22" x14ac:dyDescent="0.2">
      <c r="M17934" s="2"/>
    </row>
    <row r="17935" spans="6:22" x14ac:dyDescent="0.2">
      <c r="M17935" s="2"/>
    </row>
    <row r="17936" spans="6:22" x14ac:dyDescent="0.2">
      <c r="M17936" s="2"/>
    </row>
    <row r="17937" spans="6:22" x14ac:dyDescent="0.2">
      <c r="M17937" s="2"/>
    </row>
    <row r="17938" spans="6:22" x14ac:dyDescent="0.2">
      <c r="M17938" s="2"/>
    </row>
    <row r="17939" spans="6:22" x14ac:dyDescent="0.2">
      <c r="M17939" s="2"/>
    </row>
    <row r="17940" spans="6:22" x14ac:dyDescent="0.2">
      <c r="M17940" s="2"/>
    </row>
    <row r="17941" spans="6:22" x14ac:dyDescent="0.2">
      <c r="F17941"/>
      <c r="M17941" s="2"/>
      <c r="N17941"/>
      <c r="O17941"/>
      <c r="U17941"/>
      <c r="V17941"/>
    </row>
    <row r="17942" spans="6:22" x14ac:dyDescent="0.2">
      <c r="F17942"/>
      <c r="M17942" s="2"/>
      <c r="N17942"/>
      <c r="O17942"/>
      <c r="U17942"/>
      <c r="V17942"/>
    </row>
    <row r="17943" spans="6:22" x14ac:dyDescent="0.2">
      <c r="M17943" s="2"/>
    </row>
    <row r="17944" spans="6:22" x14ac:dyDescent="0.2">
      <c r="M17944" s="2"/>
    </row>
    <row r="17945" spans="6:22" x14ac:dyDescent="0.2">
      <c r="M17945" s="2"/>
    </row>
    <row r="17946" spans="6:22" x14ac:dyDescent="0.2">
      <c r="M17946" s="2"/>
    </row>
    <row r="17947" spans="6:22" x14ac:dyDescent="0.2">
      <c r="M17947" s="2"/>
    </row>
    <row r="17948" spans="6:22" x14ac:dyDescent="0.2">
      <c r="M17948" s="2"/>
    </row>
    <row r="17949" spans="6:22" x14ac:dyDescent="0.2">
      <c r="M17949" s="2"/>
    </row>
    <row r="17950" spans="6:22" x14ac:dyDescent="0.2">
      <c r="M17950" s="2"/>
    </row>
    <row r="17951" spans="6:22" x14ac:dyDescent="0.2">
      <c r="M17951" s="2"/>
    </row>
    <row r="17952" spans="6:22" x14ac:dyDescent="0.2">
      <c r="M17952" s="2"/>
    </row>
    <row r="17953" spans="6:22" x14ac:dyDescent="0.2">
      <c r="M17953" s="2"/>
    </row>
    <row r="17954" spans="6:22" x14ac:dyDescent="0.2">
      <c r="M17954" s="2"/>
    </row>
    <row r="17955" spans="6:22" x14ac:dyDescent="0.2">
      <c r="M17955" s="2"/>
    </row>
    <row r="17956" spans="6:22" x14ac:dyDescent="0.2">
      <c r="M17956" s="2"/>
    </row>
    <row r="17957" spans="6:22" x14ac:dyDescent="0.2">
      <c r="M17957" s="2"/>
    </row>
    <row r="17958" spans="6:22" x14ac:dyDescent="0.2">
      <c r="M17958" s="2"/>
    </row>
    <row r="17959" spans="6:22" x14ac:dyDescent="0.2">
      <c r="M17959" s="2"/>
    </row>
    <row r="17960" spans="6:22" x14ac:dyDescent="0.2">
      <c r="M17960" s="2"/>
    </row>
    <row r="17961" spans="6:22" x14ac:dyDescent="0.2">
      <c r="M17961" s="2"/>
    </row>
    <row r="17962" spans="6:22" x14ac:dyDescent="0.2">
      <c r="M17962" s="2"/>
    </row>
    <row r="17963" spans="6:22" x14ac:dyDescent="0.2">
      <c r="M17963" s="2"/>
    </row>
    <row r="17964" spans="6:22" x14ac:dyDescent="0.2">
      <c r="M17964" s="2"/>
    </row>
    <row r="17965" spans="6:22" x14ac:dyDescent="0.2">
      <c r="M17965" s="2"/>
    </row>
    <row r="17966" spans="6:22" x14ac:dyDescent="0.2">
      <c r="F17966"/>
      <c r="M17966" s="2"/>
      <c r="N17966"/>
      <c r="O17966"/>
      <c r="U17966"/>
      <c r="V17966"/>
    </row>
    <row r="17967" spans="6:22" x14ac:dyDescent="0.2">
      <c r="M17967" s="2"/>
    </row>
    <row r="17968" spans="6:22" x14ac:dyDescent="0.2">
      <c r="F17968"/>
      <c r="M17968" s="2"/>
      <c r="N17968"/>
      <c r="O17968"/>
      <c r="U17968"/>
      <c r="V17968"/>
    </row>
    <row r="17969" spans="6:22" x14ac:dyDescent="0.2">
      <c r="F17969"/>
      <c r="M17969" s="2"/>
      <c r="N17969"/>
      <c r="O17969"/>
      <c r="U17969"/>
      <c r="V17969"/>
    </row>
    <row r="17970" spans="6:22" x14ac:dyDescent="0.2">
      <c r="M17970" s="2"/>
    </row>
    <row r="17971" spans="6:22" x14ac:dyDescent="0.2">
      <c r="M17971" s="2"/>
    </row>
    <row r="17972" spans="6:22" x14ac:dyDescent="0.2">
      <c r="M17972" s="2"/>
    </row>
    <row r="17973" spans="6:22" x14ac:dyDescent="0.2">
      <c r="M17973" s="2"/>
    </row>
    <row r="17974" spans="6:22" x14ac:dyDescent="0.2">
      <c r="M17974" s="2"/>
    </row>
    <row r="17975" spans="6:22" x14ac:dyDescent="0.2">
      <c r="M17975" s="2"/>
    </row>
    <row r="17976" spans="6:22" x14ac:dyDescent="0.2">
      <c r="M17976" s="2"/>
    </row>
    <row r="17977" spans="6:22" x14ac:dyDescent="0.2">
      <c r="M17977" s="2"/>
    </row>
    <row r="17978" spans="6:22" x14ac:dyDescent="0.2">
      <c r="M17978" s="2"/>
    </row>
    <row r="17979" spans="6:22" x14ac:dyDescent="0.2">
      <c r="F17979"/>
      <c r="M17979" s="2"/>
      <c r="N17979"/>
      <c r="O17979"/>
      <c r="U17979"/>
      <c r="V17979"/>
    </row>
    <row r="17980" spans="6:22" x14ac:dyDescent="0.2">
      <c r="F17980"/>
      <c r="M17980" s="2"/>
      <c r="N17980"/>
      <c r="O17980"/>
      <c r="U17980"/>
      <c r="V17980"/>
    </row>
    <row r="17981" spans="6:22" x14ac:dyDescent="0.2">
      <c r="M17981" s="2"/>
    </row>
    <row r="17982" spans="6:22" x14ac:dyDescent="0.2">
      <c r="M17982" s="2"/>
    </row>
    <row r="17983" spans="6:22" x14ac:dyDescent="0.2">
      <c r="M17983" s="2"/>
    </row>
    <row r="17984" spans="6:22" x14ac:dyDescent="0.2">
      <c r="M17984" s="2"/>
    </row>
    <row r="17985" spans="3:22" x14ac:dyDescent="0.2">
      <c r="M17985" s="2"/>
    </row>
    <row r="17986" spans="3:22" x14ac:dyDescent="0.2">
      <c r="M17986" s="2"/>
    </row>
    <row r="17987" spans="3:22" x14ac:dyDescent="0.2">
      <c r="M17987" s="2"/>
    </row>
    <row r="17988" spans="3:22" x14ac:dyDescent="0.2">
      <c r="M17988" s="2"/>
    </row>
    <row r="17989" spans="3:22" x14ac:dyDescent="0.2">
      <c r="M17989" s="2"/>
    </row>
    <row r="17990" spans="3:22" x14ac:dyDescent="0.2">
      <c r="M17990" s="2"/>
    </row>
    <row r="17991" spans="3:22" x14ac:dyDescent="0.2">
      <c r="M17991" s="2"/>
    </row>
    <row r="17992" spans="3:22" x14ac:dyDescent="0.2">
      <c r="M17992" s="2"/>
    </row>
    <row r="17993" spans="3:22" x14ac:dyDescent="0.2">
      <c r="M17993" s="2"/>
    </row>
    <row r="17994" spans="3:22" x14ac:dyDescent="0.2">
      <c r="M17994" s="2"/>
    </row>
    <row r="17995" spans="3:22" x14ac:dyDescent="0.2">
      <c r="M17995" s="2"/>
    </row>
    <row r="17996" spans="3:22" x14ac:dyDescent="0.2">
      <c r="M17996" s="2"/>
    </row>
    <row r="17997" spans="3:22" x14ac:dyDescent="0.2">
      <c r="F17997"/>
      <c r="M17997" s="2"/>
      <c r="N17997"/>
      <c r="O17997"/>
      <c r="U17997"/>
      <c r="V17997"/>
    </row>
    <row r="17998" spans="3:22" x14ac:dyDescent="0.2">
      <c r="F17998"/>
      <c r="M17998" s="2"/>
      <c r="N17998"/>
      <c r="O17998"/>
      <c r="U17998"/>
      <c r="V17998"/>
    </row>
    <row r="17999" spans="3:22" x14ac:dyDescent="0.2">
      <c r="F17999"/>
      <c r="M17999" s="2"/>
      <c r="N17999"/>
      <c r="O17999"/>
      <c r="U17999"/>
      <c r="V17999"/>
    </row>
    <row r="18000" spans="3:22" x14ac:dyDescent="0.2">
      <c r="C18000" s="9"/>
      <c r="F18000"/>
      <c r="M18000" s="2"/>
      <c r="N18000"/>
      <c r="O18000"/>
      <c r="U18000"/>
      <c r="V18000"/>
    </row>
    <row r="18001" spans="13:13" x14ac:dyDescent="0.2">
      <c r="M18001" s="2"/>
    </row>
    <row r="18002" spans="13:13" x14ac:dyDescent="0.2">
      <c r="M18002" s="2"/>
    </row>
    <row r="18003" spans="13:13" x14ac:dyDescent="0.2">
      <c r="M18003" s="2"/>
    </row>
    <row r="18004" spans="13:13" x14ac:dyDescent="0.2">
      <c r="M18004" s="2"/>
    </row>
    <row r="18005" spans="13:13" x14ac:dyDescent="0.2">
      <c r="M18005" s="2"/>
    </row>
    <row r="18006" spans="13:13" x14ac:dyDescent="0.2">
      <c r="M18006" s="2"/>
    </row>
    <row r="18007" spans="13:13" x14ac:dyDescent="0.2">
      <c r="M18007" s="2"/>
    </row>
    <row r="18008" spans="13:13" x14ac:dyDescent="0.2">
      <c r="M18008" s="2"/>
    </row>
    <row r="18009" spans="13:13" x14ac:dyDescent="0.2">
      <c r="M18009" s="2"/>
    </row>
    <row r="18010" spans="13:13" x14ac:dyDescent="0.2">
      <c r="M18010" s="2"/>
    </row>
    <row r="18011" spans="13:13" x14ac:dyDescent="0.2">
      <c r="M18011" s="2"/>
    </row>
    <row r="18012" spans="13:13" x14ac:dyDescent="0.2">
      <c r="M18012" s="2"/>
    </row>
    <row r="18013" spans="13:13" x14ac:dyDescent="0.2">
      <c r="M18013" s="2"/>
    </row>
    <row r="18014" spans="13:13" x14ac:dyDescent="0.2">
      <c r="M18014" s="2"/>
    </row>
    <row r="18015" spans="13:13" x14ac:dyDescent="0.2">
      <c r="M18015" s="2"/>
    </row>
    <row r="18016" spans="13:13" x14ac:dyDescent="0.2">
      <c r="M18016" s="2"/>
    </row>
    <row r="18017" spans="6:22" x14ac:dyDescent="0.2">
      <c r="F18017"/>
      <c r="M18017" s="2"/>
      <c r="N18017"/>
      <c r="O18017"/>
      <c r="U18017"/>
      <c r="V18017"/>
    </row>
    <row r="18018" spans="6:22" x14ac:dyDescent="0.2">
      <c r="F18018"/>
      <c r="M18018" s="2"/>
      <c r="N18018"/>
      <c r="O18018"/>
      <c r="U18018"/>
      <c r="V18018"/>
    </row>
    <row r="18019" spans="6:22" x14ac:dyDescent="0.2">
      <c r="F18019"/>
      <c r="M18019" s="2"/>
      <c r="N18019"/>
      <c r="O18019"/>
      <c r="U18019"/>
      <c r="V18019"/>
    </row>
    <row r="18020" spans="6:22" x14ac:dyDescent="0.2">
      <c r="M18020" s="2"/>
    </row>
    <row r="18021" spans="6:22" x14ac:dyDescent="0.2">
      <c r="M18021" s="2"/>
    </row>
    <row r="18022" spans="6:22" x14ac:dyDescent="0.2">
      <c r="M18022" s="2"/>
    </row>
    <row r="18023" spans="6:22" x14ac:dyDescent="0.2">
      <c r="M18023" s="2"/>
    </row>
    <row r="18024" spans="6:22" x14ac:dyDescent="0.2">
      <c r="M18024" s="2"/>
    </row>
    <row r="18025" spans="6:22" x14ac:dyDescent="0.2">
      <c r="M18025" s="2"/>
    </row>
    <row r="18026" spans="6:22" x14ac:dyDescent="0.2">
      <c r="M18026" s="2"/>
    </row>
    <row r="18027" spans="6:22" x14ac:dyDescent="0.2">
      <c r="M18027" s="2"/>
    </row>
    <row r="18028" spans="6:22" x14ac:dyDescent="0.2">
      <c r="M18028" s="2"/>
    </row>
    <row r="18029" spans="6:22" x14ac:dyDescent="0.2">
      <c r="M18029" s="2"/>
    </row>
    <row r="18030" spans="6:22" x14ac:dyDescent="0.2">
      <c r="M18030" s="2"/>
    </row>
    <row r="18031" spans="6:22" x14ac:dyDescent="0.2">
      <c r="M18031" s="2"/>
    </row>
    <row r="18032" spans="6:22" x14ac:dyDescent="0.2">
      <c r="M18032" s="2"/>
    </row>
    <row r="18033" spans="6:22" x14ac:dyDescent="0.2">
      <c r="M18033" s="2"/>
    </row>
    <row r="18034" spans="6:22" x14ac:dyDescent="0.2">
      <c r="M18034" s="2"/>
    </row>
    <row r="18035" spans="6:22" x14ac:dyDescent="0.2">
      <c r="M18035" s="2"/>
    </row>
    <row r="18036" spans="6:22" x14ac:dyDescent="0.2">
      <c r="M18036" s="2"/>
    </row>
    <row r="18037" spans="6:22" x14ac:dyDescent="0.2">
      <c r="M18037" s="2"/>
    </row>
    <row r="18038" spans="6:22" x14ac:dyDescent="0.2">
      <c r="M18038" s="2"/>
    </row>
    <row r="18039" spans="6:22" x14ac:dyDescent="0.2">
      <c r="M18039" s="2"/>
    </row>
    <row r="18040" spans="6:22" x14ac:dyDescent="0.2">
      <c r="M18040" s="2"/>
    </row>
    <row r="18041" spans="6:22" x14ac:dyDescent="0.2">
      <c r="M18041" s="2"/>
    </row>
    <row r="18042" spans="6:22" x14ac:dyDescent="0.2">
      <c r="M18042" s="2"/>
    </row>
    <row r="18043" spans="6:22" x14ac:dyDescent="0.2">
      <c r="F18043"/>
      <c r="M18043" s="2"/>
      <c r="N18043"/>
      <c r="O18043"/>
      <c r="U18043"/>
      <c r="V18043"/>
    </row>
    <row r="18044" spans="6:22" x14ac:dyDescent="0.2">
      <c r="M18044" s="2"/>
    </row>
    <row r="18045" spans="6:22" x14ac:dyDescent="0.2">
      <c r="F18045"/>
      <c r="M18045" s="2"/>
      <c r="N18045"/>
      <c r="O18045"/>
      <c r="U18045"/>
      <c r="V18045"/>
    </row>
    <row r="18046" spans="6:22" x14ac:dyDescent="0.2">
      <c r="F18046"/>
      <c r="M18046" s="2"/>
      <c r="N18046"/>
      <c r="O18046"/>
      <c r="U18046"/>
      <c r="V18046"/>
    </row>
    <row r="18047" spans="6:22" x14ac:dyDescent="0.2">
      <c r="M18047" s="2"/>
    </row>
    <row r="18048" spans="6:22" x14ac:dyDescent="0.2">
      <c r="M18048" s="2"/>
    </row>
    <row r="18049" spans="6:22" x14ac:dyDescent="0.2">
      <c r="M18049" s="2"/>
    </row>
    <row r="18050" spans="6:22" x14ac:dyDescent="0.2">
      <c r="M18050" s="2"/>
    </row>
    <row r="18051" spans="6:22" x14ac:dyDescent="0.2">
      <c r="M18051" s="2"/>
    </row>
    <row r="18052" spans="6:22" x14ac:dyDescent="0.2">
      <c r="M18052" s="2"/>
    </row>
    <row r="18053" spans="6:22" x14ac:dyDescent="0.2">
      <c r="M18053" s="2"/>
    </row>
    <row r="18054" spans="6:22" x14ac:dyDescent="0.2">
      <c r="M18054" s="2"/>
    </row>
    <row r="18055" spans="6:22" x14ac:dyDescent="0.2">
      <c r="M18055" s="2"/>
    </row>
    <row r="18056" spans="6:22" x14ac:dyDescent="0.2">
      <c r="F18056"/>
      <c r="M18056" s="2"/>
      <c r="N18056"/>
      <c r="O18056"/>
      <c r="U18056"/>
      <c r="V18056"/>
    </row>
    <row r="18057" spans="6:22" x14ac:dyDescent="0.2">
      <c r="F18057"/>
      <c r="M18057" s="2"/>
      <c r="N18057"/>
      <c r="O18057"/>
      <c r="U18057"/>
      <c r="V18057"/>
    </row>
    <row r="18058" spans="6:22" x14ac:dyDescent="0.2">
      <c r="M18058" s="2"/>
    </row>
    <row r="18059" spans="6:22" x14ac:dyDescent="0.2">
      <c r="M18059" s="2"/>
    </row>
    <row r="18060" spans="6:22" x14ac:dyDescent="0.2">
      <c r="M18060" s="2"/>
    </row>
    <row r="18061" spans="6:22" x14ac:dyDescent="0.2">
      <c r="M18061" s="2"/>
    </row>
    <row r="18062" spans="6:22" x14ac:dyDescent="0.2">
      <c r="M18062" s="2"/>
    </row>
    <row r="18063" spans="6:22" x14ac:dyDescent="0.2">
      <c r="M18063" s="2"/>
    </row>
    <row r="18064" spans="6:22" x14ac:dyDescent="0.2">
      <c r="M18064" s="2"/>
    </row>
    <row r="18065" spans="3:22" x14ac:dyDescent="0.2">
      <c r="M18065" s="2"/>
    </row>
    <row r="18066" spans="3:22" x14ac:dyDescent="0.2">
      <c r="M18066" s="2"/>
    </row>
    <row r="18067" spans="3:22" x14ac:dyDescent="0.2">
      <c r="M18067" s="2"/>
    </row>
    <row r="18068" spans="3:22" x14ac:dyDescent="0.2">
      <c r="M18068" s="2"/>
    </row>
    <row r="18069" spans="3:22" x14ac:dyDescent="0.2">
      <c r="M18069" s="2"/>
    </row>
    <row r="18070" spans="3:22" x14ac:dyDescent="0.2">
      <c r="M18070" s="2"/>
    </row>
    <row r="18071" spans="3:22" x14ac:dyDescent="0.2">
      <c r="M18071" s="2"/>
    </row>
    <row r="18072" spans="3:22" x14ac:dyDescent="0.2">
      <c r="M18072" s="2"/>
    </row>
    <row r="18073" spans="3:22" x14ac:dyDescent="0.2">
      <c r="M18073" s="2"/>
    </row>
    <row r="18074" spans="3:22" x14ac:dyDescent="0.2">
      <c r="F18074"/>
      <c r="M18074" s="2"/>
      <c r="N18074"/>
      <c r="O18074"/>
      <c r="U18074"/>
      <c r="V18074"/>
    </row>
    <row r="18075" spans="3:22" x14ac:dyDescent="0.2">
      <c r="F18075"/>
      <c r="M18075" s="2"/>
      <c r="N18075"/>
      <c r="O18075"/>
      <c r="U18075"/>
      <c r="V18075"/>
    </row>
    <row r="18076" spans="3:22" x14ac:dyDescent="0.2">
      <c r="C18076" s="9"/>
      <c r="F18076"/>
      <c r="M18076" s="2"/>
      <c r="N18076"/>
      <c r="O18076"/>
      <c r="U18076"/>
      <c r="V18076"/>
    </row>
    <row r="18077" spans="3:22" x14ac:dyDescent="0.2">
      <c r="M18077" s="2"/>
    </row>
    <row r="18078" spans="3:22" x14ac:dyDescent="0.2">
      <c r="M18078" s="2"/>
    </row>
    <row r="18079" spans="3:22" x14ac:dyDescent="0.2">
      <c r="M18079" s="2"/>
    </row>
    <row r="18080" spans="3:22" x14ac:dyDescent="0.2">
      <c r="M18080" s="2"/>
    </row>
    <row r="18081" spans="6:22" x14ac:dyDescent="0.2">
      <c r="M18081" s="2"/>
    </row>
    <row r="18082" spans="6:22" x14ac:dyDescent="0.2">
      <c r="M18082" s="2"/>
    </row>
    <row r="18083" spans="6:22" x14ac:dyDescent="0.2">
      <c r="M18083" s="2"/>
    </row>
    <row r="18084" spans="6:22" x14ac:dyDescent="0.2">
      <c r="M18084" s="2"/>
    </row>
    <row r="18085" spans="6:22" x14ac:dyDescent="0.2">
      <c r="M18085" s="2"/>
    </row>
    <row r="18086" spans="6:22" x14ac:dyDescent="0.2">
      <c r="M18086" s="2"/>
    </row>
    <row r="18087" spans="6:22" x14ac:dyDescent="0.2">
      <c r="M18087" s="2"/>
    </row>
    <row r="18088" spans="6:22" x14ac:dyDescent="0.2">
      <c r="M18088" s="2"/>
    </row>
    <row r="18089" spans="6:22" x14ac:dyDescent="0.2">
      <c r="M18089" s="2"/>
    </row>
    <row r="18090" spans="6:22" x14ac:dyDescent="0.2">
      <c r="M18090" s="2"/>
    </row>
    <row r="18091" spans="6:22" x14ac:dyDescent="0.2">
      <c r="M18091" s="2"/>
    </row>
    <row r="18092" spans="6:22" x14ac:dyDescent="0.2">
      <c r="M18092" s="2"/>
    </row>
    <row r="18093" spans="6:22" x14ac:dyDescent="0.2">
      <c r="M18093" s="2"/>
    </row>
    <row r="18094" spans="6:22" x14ac:dyDescent="0.2">
      <c r="F18094"/>
      <c r="M18094" s="2"/>
      <c r="N18094"/>
      <c r="O18094"/>
      <c r="U18094"/>
      <c r="V18094"/>
    </row>
    <row r="18095" spans="6:22" x14ac:dyDescent="0.2">
      <c r="F18095"/>
      <c r="M18095" s="2"/>
      <c r="N18095"/>
      <c r="O18095"/>
      <c r="U18095"/>
      <c r="V18095"/>
    </row>
    <row r="18096" spans="6:22" x14ac:dyDescent="0.2">
      <c r="F18096"/>
      <c r="M18096" s="2"/>
      <c r="N18096"/>
      <c r="O18096"/>
      <c r="U18096"/>
      <c r="V18096"/>
    </row>
    <row r="18097" spans="6:22" x14ac:dyDescent="0.2">
      <c r="F18097"/>
      <c r="M18097" s="2"/>
      <c r="N18097"/>
      <c r="O18097"/>
      <c r="U18097"/>
      <c r="V18097"/>
    </row>
    <row r="18098" spans="6:22" x14ac:dyDescent="0.2">
      <c r="F18098"/>
      <c r="M18098" s="2"/>
      <c r="N18098"/>
      <c r="O18098"/>
      <c r="U18098"/>
      <c r="V18098"/>
    </row>
    <row r="18099" spans="6:22" x14ac:dyDescent="0.2">
      <c r="F18099"/>
      <c r="M18099" s="2"/>
      <c r="N18099"/>
      <c r="O18099"/>
      <c r="U18099"/>
      <c r="V18099"/>
    </row>
    <row r="18100" spans="6:22" x14ac:dyDescent="0.2">
      <c r="F18100"/>
      <c r="M18100" s="2"/>
      <c r="N18100"/>
      <c r="O18100"/>
      <c r="U18100"/>
      <c r="V18100"/>
    </row>
    <row r="18101" spans="6:22" x14ac:dyDescent="0.2">
      <c r="F18101"/>
      <c r="M18101" s="2"/>
      <c r="N18101"/>
      <c r="O18101"/>
      <c r="U18101"/>
      <c r="V18101"/>
    </row>
    <row r="18102" spans="6:22" x14ac:dyDescent="0.2">
      <c r="F18102"/>
      <c r="M18102" s="2"/>
      <c r="N18102"/>
      <c r="O18102"/>
      <c r="U18102"/>
      <c r="V18102"/>
    </row>
    <row r="18103" spans="6:22" x14ac:dyDescent="0.2">
      <c r="F18103"/>
      <c r="M18103" s="2"/>
      <c r="N18103"/>
      <c r="O18103"/>
      <c r="U18103"/>
      <c r="V18103"/>
    </row>
    <row r="18104" spans="6:22" x14ac:dyDescent="0.2">
      <c r="F18104"/>
      <c r="M18104" s="2"/>
      <c r="N18104"/>
      <c r="O18104"/>
      <c r="U18104"/>
      <c r="V18104"/>
    </row>
    <row r="18105" spans="6:22" x14ac:dyDescent="0.2">
      <c r="F18105"/>
      <c r="M18105" s="2"/>
      <c r="N18105"/>
      <c r="O18105"/>
      <c r="U18105"/>
      <c r="V18105"/>
    </row>
    <row r="18106" spans="6:22" x14ac:dyDescent="0.2">
      <c r="F18106"/>
      <c r="M18106" s="2"/>
      <c r="N18106"/>
      <c r="O18106"/>
      <c r="U18106"/>
      <c r="V18106"/>
    </row>
    <row r="18107" spans="6:22" x14ac:dyDescent="0.2">
      <c r="F18107"/>
      <c r="M18107" s="2"/>
      <c r="N18107"/>
      <c r="O18107"/>
      <c r="U18107"/>
      <c r="V18107"/>
    </row>
    <row r="18108" spans="6:22" x14ac:dyDescent="0.2">
      <c r="F18108"/>
      <c r="M18108" s="2"/>
      <c r="N18108"/>
      <c r="O18108"/>
      <c r="U18108"/>
      <c r="V18108"/>
    </row>
    <row r="18109" spans="6:22" x14ac:dyDescent="0.2">
      <c r="F18109"/>
      <c r="M18109" s="2"/>
      <c r="N18109"/>
      <c r="O18109"/>
      <c r="U18109"/>
      <c r="V18109"/>
    </row>
    <row r="18110" spans="6:22" x14ac:dyDescent="0.2">
      <c r="F18110"/>
      <c r="M18110" s="2"/>
      <c r="N18110"/>
      <c r="O18110"/>
      <c r="U18110"/>
      <c r="V18110"/>
    </row>
    <row r="18111" spans="6:22" x14ac:dyDescent="0.2">
      <c r="F18111"/>
      <c r="M18111" s="2"/>
      <c r="N18111"/>
      <c r="O18111"/>
      <c r="U18111"/>
      <c r="V18111"/>
    </row>
    <row r="18112" spans="6:22" x14ac:dyDescent="0.2">
      <c r="F18112"/>
      <c r="M18112" s="2"/>
      <c r="N18112"/>
      <c r="O18112"/>
      <c r="U18112"/>
      <c r="V18112"/>
    </row>
    <row r="18113" spans="6:22" x14ac:dyDescent="0.2">
      <c r="F18113"/>
      <c r="M18113" s="2"/>
      <c r="N18113"/>
      <c r="O18113"/>
      <c r="U18113"/>
      <c r="V18113"/>
    </row>
    <row r="18114" spans="6:22" x14ac:dyDescent="0.2">
      <c r="F18114"/>
      <c r="M18114" s="2"/>
      <c r="N18114"/>
      <c r="O18114"/>
      <c r="U18114"/>
      <c r="V18114"/>
    </row>
    <row r="18115" spans="6:22" x14ac:dyDescent="0.2">
      <c r="F18115"/>
      <c r="M18115" s="2"/>
      <c r="N18115"/>
      <c r="O18115"/>
      <c r="U18115"/>
      <c r="V18115"/>
    </row>
    <row r="18116" spans="6:22" x14ac:dyDescent="0.2">
      <c r="F18116"/>
      <c r="M18116" s="2"/>
      <c r="N18116"/>
      <c r="O18116"/>
      <c r="U18116"/>
      <c r="V18116"/>
    </row>
    <row r="18117" spans="6:22" x14ac:dyDescent="0.2">
      <c r="F18117"/>
      <c r="M18117" s="2"/>
      <c r="N18117"/>
      <c r="O18117"/>
      <c r="U18117"/>
      <c r="V18117"/>
    </row>
    <row r="18118" spans="6:22" x14ac:dyDescent="0.2">
      <c r="F18118"/>
      <c r="M18118" s="2"/>
      <c r="N18118"/>
      <c r="O18118"/>
      <c r="U18118"/>
      <c r="V18118"/>
    </row>
    <row r="18119" spans="6:22" x14ac:dyDescent="0.2">
      <c r="F18119"/>
      <c r="M18119" s="2"/>
      <c r="N18119"/>
      <c r="O18119"/>
      <c r="U18119"/>
      <c r="V18119"/>
    </row>
    <row r="18120" spans="6:22" x14ac:dyDescent="0.2">
      <c r="F18120"/>
      <c r="M18120" s="2"/>
      <c r="N18120"/>
      <c r="O18120"/>
      <c r="U18120"/>
      <c r="V18120"/>
    </row>
    <row r="18121" spans="6:22" x14ac:dyDescent="0.2">
      <c r="F18121"/>
      <c r="M18121" s="2"/>
      <c r="N18121"/>
      <c r="O18121"/>
      <c r="U18121"/>
      <c r="V18121"/>
    </row>
    <row r="18122" spans="6:22" x14ac:dyDescent="0.2">
      <c r="F18122"/>
      <c r="M18122" s="2"/>
      <c r="N18122"/>
      <c r="O18122"/>
      <c r="U18122"/>
      <c r="V18122"/>
    </row>
    <row r="18123" spans="6:22" x14ac:dyDescent="0.2">
      <c r="F18123"/>
      <c r="M18123" s="2"/>
      <c r="N18123"/>
      <c r="O18123"/>
      <c r="U18123"/>
      <c r="V18123"/>
    </row>
    <row r="18124" spans="6:22" x14ac:dyDescent="0.2">
      <c r="F18124"/>
      <c r="M18124" s="2"/>
      <c r="N18124"/>
      <c r="O18124"/>
      <c r="U18124"/>
      <c r="V18124"/>
    </row>
    <row r="18125" spans="6:22" x14ac:dyDescent="0.2">
      <c r="F18125"/>
      <c r="M18125" s="2"/>
      <c r="N18125"/>
      <c r="O18125"/>
      <c r="U18125"/>
      <c r="V18125"/>
    </row>
    <row r="18126" spans="6:22" x14ac:dyDescent="0.2">
      <c r="F18126"/>
      <c r="M18126" s="2"/>
      <c r="N18126"/>
      <c r="O18126"/>
      <c r="U18126"/>
      <c r="V18126"/>
    </row>
    <row r="18127" spans="6:22" x14ac:dyDescent="0.2">
      <c r="F18127"/>
      <c r="M18127" s="2"/>
      <c r="N18127"/>
      <c r="O18127"/>
      <c r="U18127"/>
      <c r="V18127"/>
    </row>
    <row r="18128" spans="6:22" x14ac:dyDescent="0.2">
      <c r="F18128"/>
      <c r="M18128" s="2"/>
      <c r="N18128"/>
      <c r="O18128"/>
      <c r="U18128"/>
      <c r="V18128"/>
    </row>
    <row r="18129" spans="6:22" x14ac:dyDescent="0.2">
      <c r="F18129"/>
      <c r="M18129" s="2"/>
      <c r="N18129"/>
      <c r="O18129"/>
      <c r="U18129"/>
      <c r="V18129"/>
    </row>
    <row r="18130" spans="6:22" x14ac:dyDescent="0.2">
      <c r="F18130"/>
      <c r="M18130" s="2"/>
      <c r="N18130"/>
      <c r="O18130"/>
      <c r="U18130"/>
      <c r="V18130"/>
    </row>
    <row r="18131" spans="6:22" x14ac:dyDescent="0.2">
      <c r="F18131"/>
      <c r="M18131" s="2"/>
      <c r="N18131"/>
      <c r="O18131"/>
      <c r="U18131"/>
      <c r="V18131"/>
    </row>
    <row r="18132" spans="6:22" x14ac:dyDescent="0.2">
      <c r="F18132"/>
      <c r="M18132" s="2"/>
      <c r="N18132"/>
      <c r="O18132"/>
      <c r="U18132"/>
      <c r="V18132"/>
    </row>
    <row r="18133" spans="6:22" x14ac:dyDescent="0.2">
      <c r="F18133"/>
      <c r="M18133" s="2"/>
      <c r="N18133"/>
      <c r="O18133"/>
      <c r="U18133"/>
      <c r="V18133"/>
    </row>
    <row r="18134" spans="6:22" x14ac:dyDescent="0.2">
      <c r="F18134"/>
      <c r="M18134" s="2"/>
      <c r="N18134"/>
      <c r="O18134"/>
      <c r="U18134"/>
      <c r="V18134"/>
    </row>
    <row r="18135" spans="6:22" x14ac:dyDescent="0.2">
      <c r="F18135"/>
      <c r="M18135" s="2"/>
      <c r="N18135"/>
      <c r="O18135"/>
      <c r="U18135"/>
      <c r="V18135"/>
    </row>
    <row r="18136" spans="6:22" x14ac:dyDescent="0.2">
      <c r="F18136"/>
      <c r="M18136" s="2"/>
      <c r="N18136"/>
      <c r="O18136"/>
      <c r="U18136"/>
      <c r="V18136"/>
    </row>
    <row r="18137" spans="6:22" x14ac:dyDescent="0.2">
      <c r="F18137"/>
      <c r="M18137" s="2"/>
      <c r="N18137"/>
      <c r="O18137"/>
      <c r="U18137"/>
      <c r="V18137"/>
    </row>
    <row r="18138" spans="6:22" x14ac:dyDescent="0.2">
      <c r="F18138"/>
      <c r="M18138" s="2"/>
      <c r="N18138"/>
      <c r="O18138"/>
      <c r="U18138"/>
      <c r="V18138"/>
    </row>
    <row r="18139" spans="6:22" x14ac:dyDescent="0.2">
      <c r="F18139"/>
      <c r="M18139" s="2"/>
      <c r="N18139"/>
      <c r="O18139"/>
      <c r="U18139"/>
      <c r="V18139"/>
    </row>
    <row r="18140" spans="6:22" x14ac:dyDescent="0.2">
      <c r="F18140"/>
      <c r="M18140" s="2"/>
      <c r="N18140"/>
      <c r="O18140"/>
      <c r="U18140"/>
      <c r="V18140"/>
    </row>
    <row r="18141" spans="6:22" x14ac:dyDescent="0.2">
      <c r="F18141"/>
      <c r="M18141" s="2"/>
      <c r="N18141"/>
      <c r="O18141"/>
      <c r="U18141"/>
      <c r="V18141"/>
    </row>
    <row r="18142" spans="6:22" x14ac:dyDescent="0.2">
      <c r="F18142"/>
      <c r="M18142" s="2"/>
      <c r="N18142"/>
      <c r="O18142"/>
      <c r="U18142"/>
      <c r="V18142"/>
    </row>
    <row r="18143" spans="6:22" x14ac:dyDescent="0.2">
      <c r="F18143"/>
      <c r="M18143" s="2"/>
      <c r="N18143"/>
      <c r="O18143"/>
      <c r="U18143"/>
      <c r="V18143"/>
    </row>
    <row r="18144" spans="6:22" x14ac:dyDescent="0.2">
      <c r="F18144"/>
      <c r="M18144" s="2"/>
      <c r="N18144"/>
      <c r="O18144"/>
      <c r="U18144"/>
      <c r="V18144"/>
    </row>
    <row r="18145" spans="6:22" x14ac:dyDescent="0.2">
      <c r="F18145"/>
      <c r="M18145" s="2"/>
      <c r="N18145"/>
      <c r="O18145"/>
      <c r="U18145"/>
      <c r="V18145"/>
    </row>
    <row r="18146" spans="6:22" x14ac:dyDescent="0.2">
      <c r="F18146"/>
      <c r="M18146" s="2"/>
      <c r="N18146"/>
      <c r="O18146"/>
      <c r="U18146"/>
      <c r="V18146"/>
    </row>
    <row r="18147" spans="6:22" x14ac:dyDescent="0.2">
      <c r="F18147"/>
      <c r="M18147" s="2"/>
      <c r="N18147"/>
      <c r="O18147"/>
      <c r="U18147"/>
      <c r="V18147"/>
    </row>
    <row r="18148" spans="6:22" x14ac:dyDescent="0.2">
      <c r="F18148"/>
      <c r="M18148" s="2"/>
      <c r="N18148"/>
      <c r="O18148"/>
      <c r="U18148"/>
      <c r="V18148"/>
    </row>
    <row r="18149" spans="6:22" x14ac:dyDescent="0.2">
      <c r="F18149"/>
      <c r="M18149" s="2"/>
      <c r="N18149"/>
      <c r="O18149"/>
      <c r="U18149"/>
      <c r="V18149"/>
    </row>
    <row r="18150" spans="6:22" x14ac:dyDescent="0.2">
      <c r="F18150"/>
      <c r="M18150" s="2"/>
      <c r="N18150"/>
      <c r="O18150"/>
      <c r="U18150"/>
      <c r="V18150"/>
    </row>
    <row r="18151" spans="6:22" x14ac:dyDescent="0.2">
      <c r="F18151"/>
      <c r="M18151" s="2"/>
      <c r="N18151"/>
      <c r="O18151"/>
      <c r="U18151"/>
      <c r="V18151"/>
    </row>
    <row r="18152" spans="6:22" x14ac:dyDescent="0.2">
      <c r="F18152"/>
      <c r="M18152" s="2"/>
      <c r="N18152"/>
      <c r="O18152"/>
      <c r="U18152"/>
      <c r="V18152"/>
    </row>
    <row r="18153" spans="6:22" x14ac:dyDescent="0.2">
      <c r="F18153"/>
      <c r="M18153" s="2"/>
      <c r="N18153"/>
      <c r="O18153"/>
      <c r="U18153"/>
      <c r="V18153"/>
    </row>
    <row r="18154" spans="6:22" x14ac:dyDescent="0.2">
      <c r="F18154"/>
      <c r="M18154" s="2"/>
      <c r="N18154"/>
      <c r="O18154"/>
      <c r="U18154"/>
      <c r="V18154"/>
    </row>
    <row r="18155" spans="6:22" x14ac:dyDescent="0.2">
      <c r="F18155"/>
      <c r="M18155" s="2"/>
      <c r="N18155"/>
      <c r="O18155"/>
      <c r="U18155"/>
      <c r="V18155"/>
    </row>
    <row r="18156" spans="6:22" x14ac:dyDescent="0.2">
      <c r="F18156"/>
      <c r="M18156" s="2"/>
      <c r="N18156"/>
      <c r="O18156"/>
      <c r="U18156"/>
      <c r="V18156"/>
    </row>
    <row r="18157" spans="6:22" x14ac:dyDescent="0.2">
      <c r="F18157"/>
      <c r="M18157" s="2"/>
      <c r="N18157"/>
      <c r="O18157"/>
      <c r="U18157"/>
      <c r="V18157"/>
    </row>
    <row r="18158" spans="6:22" x14ac:dyDescent="0.2">
      <c r="F18158"/>
      <c r="M18158" s="2"/>
      <c r="N18158"/>
      <c r="O18158"/>
      <c r="U18158"/>
      <c r="V18158"/>
    </row>
    <row r="18159" spans="6:22" x14ac:dyDescent="0.2">
      <c r="F18159"/>
      <c r="M18159" s="2"/>
      <c r="N18159"/>
      <c r="O18159"/>
      <c r="U18159"/>
      <c r="V18159"/>
    </row>
    <row r="18160" spans="6:22" x14ac:dyDescent="0.2">
      <c r="F18160"/>
      <c r="M18160" s="2"/>
      <c r="N18160"/>
      <c r="O18160"/>
      <c r="U18160"/>
      <c r="V18160"/>
    </row>
    <row r="18161" spans="6:22" x14ac:dyDescent="0.2">
      <c r="F18161"/>
      <c r="M18161" s="2"/>
      <c r="N18161"/>
      <c r="O18161"/>
      <c r="U18161"/>
      <c r="V18161"/>
    </row>
    <row r="18162" spans="6:22" x14ac:dyDescent="0.2">
      <c r="F18162"/>
      <c r="M18162" s="2"/>
      <c r="N18162"/>
      <c r="O18162"/>
      <c r="U18162"/>
      <c r="V18162"/>
    </row>
    <row r="18163" spans="6:22" x14ac:dyDescent="0.2">
      <c r="F18163"/>
      <c r="M18163" s="2"/>
      <c r="N18163"/>
      <c r="O18163"/>
      <c r="U18163"/>
      <c r="V18163"/>
    </row>
    <row r="18164" spans="6:22" x14ac:dyDescent="0.2">
      <c r="F18164"/>
      <c r="M18164" s="2"/>
      <c r="N18164"/>
      <c r="O18164"/>
      <c r="U18164"/>
      <c r="V18164"/>
    </row>
    <row r="18165" spans="6:22" x14ac:dyDescent="0.2">
      <c r="F18165"/>
      <c r="M18165" s="2"/>
      <c r="N18165"/>
      <c r="O18165"/>
      <c r="U18165"/>
      <c r="V18165"/>
    </row>
    <row r="18166" spans="6:22" x14ac:dyDescent="0.2">
      <c r="F18166"/>
      <c r="M18166" s="2"/>
      <c r="N18166"/>
      <c r="O18166"/>
      <c r="U18166"/>
      <c r="V18166"/>
    </row>
    <row r="18167" spans="6:22" x14ac:dyDescent="0.2">
      <c r="F18167"/>
      <c r="M18167" s="2"/>
      <c r="N18167"/>
      <c r="O18167"/>
      <c r="U18167"/>
      <c r="V18167"/>
    </row>
    <row r="18168" spans="6:22" x14ac:dyDescent="0.2">
      <c r="F18168"/>
      <c r="M18168" s="2"/>
      <c r="N18168"/>
      <c r="O18168"/>
      <c r="U18168"/>
      <c r="V18168"/>
    </row>
    <row r="18169" spans="6:22" x14ac:dyDescent="0.2">
      <c r="F18169"/>
      <c r="M18169" s="2"/>
      <c r="N18169"/>
      <c r="O18169"/>
      <c r="U18169"/>
      <c r="V18169"/>
    </row>
    <row r="18170" spans="6:22" x14ac:dyDescent="0.2">
      <c r="F18170"/>
      <c r="M18170" s="2"/>
      <c r="N18170"/>
      <c r="O18170"/>
      <c r="U18170"/>
      <c r="V18170"/>
    </row>
    <row r="18171" spans="6:22" x14ac:dyDescent="0.2">
      <c r="F18171"/>
      <c r="M18171" s="2"/>
      <c r="N18171"/>
      <c r="O18171"/>
      <c r="U18171"/>
      <c r="V18171"/>
    </row>
    <row r="18172" spans="6:22" x14ac:dyDescent="0.2">
      <c r="F18172"/>
      <c r="M18172" s="2"/>
      <c r="N18172"/>
      <c r="O18172"/>
      <c r="U18172"/>
      <c r="V18172"/>
    </row>
    <row r="18173" spans="6:22" x14ac:dyDescent="0.2">
      <c r="F18173"/>
      <c r="M18173" s="2"/>
      <c r="N18173"/>
      <c r="O18173"/>
      <c r="U18173"/>
      <c r="V18173"/>
    </row>
    <row r="18174" spans="6:22" x14ac:dyDescent="0.2">
      <c r="F18174"/>
      <c r="M18174" s="2"/>
      <c r="N18174"/>
      <c r="O18174"/>
      <c r="U18174"/>
      <c r="V18174"/>
    </row>
    <row r="18175" spans="6:22" x14ac:dyDescent="0.2">
      <c r="F18175"/>
      <c r="M18175" s="2"/>
      <c r="N18175"/>
      <c r="O18175"/>
      <c r="U18175"/>
      <c r="V18175"/>
    </row>
    <row r="18176" spans="6:22" x14ac:dyDescent="0.2">
      <c r="F18176"/>
      <c r="M18176" s="2"/>
      <c r="N18176"/>
      <c r="O18176"/>
      <c r="U18176"/>
      <c r="V18176"/>
    </row>
    <row r="18177" spans="6:22" x14ac:dyDescent="0.2">
      <c r="F18177"/>
      <c r="M18177" s="2"/>
      <c r="N18177"/>
      <c r="O18177"/>
      <c r="U18177"/>
      <c r="V18177"/>
    </row>
    <row r="18178" spans="6:22" x14ac:dyDescent="0.2">
      <c r="F18178"/>
      <c r="M18178" s="2"/>
      <c r="N18178"/>
      <c r="O18178"/>
      <c r="U18178"/>
      <c r="V18178"/>
    </row>
    <row r="18179" spans="6:22" x14ac:dyDescent="0.2">
      <c r="F18179"/>
      <c r="M18179" s="2"/>
      <c r="N18179"/>
      <c r="O18179"/>
      <c r="U18179"/>
      <c r="V18179"/>
    </row>
    <row r="18180" spans="6:22" x14ac:dyDescent="0.2">
      <c r="F18180"/>
      <c r="M18180" s="2"/>
      <c r="N18180"/>
      <c r="O18180"/>
      <c r="U18180"/>
      <c r="V18180"/>
    </row>
    <row r="18181" spans="6:22" x14ac:dyDescent="0.2">
      <c r="M18181" s="2"/>
    </row>
    <row r="18182" spans="6:22" x14ac:dyDescent="0.2">
      <c r="M18182" s="2"/>
    </row>
    <row r="18183" spans="6:22" x14ac:dyDescent="0.2">
      <c r="M18183" s="2"/>
    </row>
    <row r="18184" spans="6:22" x14ac:dyDescent="0.2">
      <c r="M18184" s="2"/>
    </row>
    <row r="18185" spans="6:22" x14ac:dyDescent="0.2">
      <c r="M18185" s="2"/>
    </row>
    <row r="18186" spans="6:22" x14ac:dyDescent="0.2">
      <c r="M18186" s="2"/>
    </row>
    <row r="18187" spans="6:22" x14ac:dyDescent="0.2">
      <c r="M18187" s="2"/>
    </row>
    <row r="18188" spans="6:22" x14ac:dyDescent="0.2">
      <c r="M18188" s="2"/>
    </row>
    <row r="18189" spans="6:22" x14ac:dyDescent="0.2">
      <c r="M18189" s="2"/>
    </row>
    <row r="18190" spans="6:22" x14ac:dyDescent="0.2">
      <c r="M18190" s="2"/>
    </row>
    <row r="18191" spans="6:22" x14ac:dyDescent="0.2">
      <c r="F18191"/>
      <c r="M18191" s="2"/>
      <c r="N18191"/>
      <c r="O18191"/>
      <c r="U18191"/>
      <c r="V18191"/>
    </row>
    <row r="18192" spans="6:22" x14ac:dyDescent="0.2">
      <c r="F18192"/>
      <c r="M18192" s="2"/>
      <c r="N18192"/>
      <c r="O18192"/>
      <c r="U18192"/>
      <c r="V18192"/>
    </row>
    <row r="18193" spans="6:22" x14ac:dyDescent="0.2">
      <c r="F18193"/>
      <c r="M18193" s="2"/>
      <c r="N18193"/>
      <c r="O18193"/>
      <c r="U18193"/>
      <c r="V18193"/>
    </row>
    <row r="18194" spans="6:22" x14ac:dyDescent="0.2">
      <c r="M18194" s="2"/>
    </row>
    <row r="18195" spans="6:22" x14ac:dyDescent="0.2">
      <c r="M18195" s="2"/>
    </row>
    <row r="18196" spans="6:22" x14ac:dyDescent="0.2">
      <c r="M18196" s="2"/>
    </row>
    <row r="18197" spans="6:22" x14ac:dyDescent="0.2">
      <c r="M18197" s="2"/>
    </row>
    <row r="18198" spans="6:22" x14ac:dyDescent="0.2">
      <c r="M18198" s="2"/>
    </row>
    <row r="18199" spans="6:22" x14ac:dyDescent="0.2">
      <c r="M18199" s="2"/>
    </row>
    <row r="18200" spans="6:22" x14ac:dyDescent="0.2">
      <c r="M18200" s="2"/>
    </row>
    <row r="18201" spans="6:22" x14ac:dyDescent="0.2">
      <c r="M18201" s="2"/>
    </row>
    <row r="18202" spans="6:22" x14ac:dyDescent="0.2">
      <c r="M18202" s="2"/>
    </row>
    <row r="18203" spans="6:22" x14ac:dyDescent="0.2">
      <c r="M18203" s="2"/>
    </row>
    <row r="18204" spans="6:22" x14ac:dyDescent="0.2">
      <c r="M18204" s="2"/>
    </row>
    <row r="18205" spans="6:22" x14ac:dyDescent="0.2">
      <c r="M18205" s="2"/>
    </row>
    <row r="18206" spans="6:22" x14ac:dyDescent="0.2">
      <c r="F18206"/>
      <c r="M18206" s="2"/>
      <c r="N18206"/>
      <c r="O18206"/>
      <c r="U18206"/>
      <c r="V18206"/>
    </row>
    <row r="18207" spans="6:22" x14ac:dyDescent="0.2">
      <c r="M18207" s="2"/>
    </row>
    <row r="18208" spans="6:22" x14ac:dyDescent="0.2">
      <c r="M18208" s="2"/>
    </row>
    <row r="18209" spans="6:22" x14ac:dyDescent="0.2">
      <c r="M18209" s="2"/>
    </row>
    <row r="18210" spans="6:22" x14ac:dyDescent="0.2">
      <c r="M18210" s="2"/>
    </row>
    <row r="18211" spans="6:22" x14ac:dyDescent="0.2">
      <c r="M18211" s="2"/>
    </row>
    <row r="18212" spans="6:22" x14ac:dyDescent="0.2">
      <c r="M18212" s="2"/>
    </row>
    <row r="18213" spans="6:22" x14ac:dyDescent="0.2">
      <c r="M18213" s="2"/>
    </row>
    <row r="18214" spans="6:22" x14ac:dyDescent="0.2">
      <c r="M18214" s="2"/>
    </row>
    <row r="18215" spans="6:22" x14ac:dyDescent="0.2">
      <c r="M18215" s="2"/>
    </row>
    <row r="18216" spans="6:22" x14ac:dyDescent="0.2">
      <c r="M18216" s="2"/>
    </row>
    <row r="18217" spans="6:22" x14ac:dyDescent="0.2">
      <c r="M18217" s="2"/>
    </row>
    <row r="18218" spans="6:22" x14ac:dyDescent="0.2">
      <c r="F18218"/>
      <c r="M18218" s="2"/>
      <c r="N18218"/>
      <c r="O18218"/>
      <c r="U18218"/>
      <c r="V18218"/>
    </row>
    <row r="18219" spans="6:22" x14ac:dyDescent="0.2">
      <c r="F18219"/>
      <c r="M18219" s="2"/>
      <c r="N18219"/>
      <c r="O18219"/>
      <c r="U18219"/>
      <c r="V18219"/>
    </row>
    <row r="18220" spans="6:22" x14ac:dyDescent="0.2">
      <c r="M18220" s="2"/>
    </row>
    <row r="18221" spans="6:22" x14ac:dyDescent="0.2">
      <c r="M18221" s="2"/>
    </row>
    <row r="18222" spans="6:22" x14ac:dyDescent="0.2">
      <c r="M18222" s="2"/>
    </row>
    <row r="18223" spans="6:22" x14ac:dyDescent="0.2">
      <c r="M18223" s="2"/>
    </row>
    <row r="18224" spans="6:22" x14ac:dyDescent="0.2">
      <c r="M18224" s="2"/>
    </row>
    <row r="18225" spans="13:13" x14ac:dyDescent="0.2">
      <c r="M18225" s="2"/>
    </row>
    <row r="18226" spans="13:13" x14ac:dyDescent="0.2">
      <c r="M18226" s="2"/>
    </row>
    <row r="18227" spans="13:13" x14ac:dyDescent="0.2">
      <c r="M18227" s="2"/>
    </row>
    <row r="18228" spans="13:13" x14ac:dyDescent="0.2">
      <c r="M18228" s="2"/>
    </row>
    <row r="18229" spans="13:13" x14ac:dyDescent="0.2">
      <c r="M18229" s="2"/>
    </row>
    <row r="18230" spans="13:13" x14ac:dyDescent="0.2">
      <c r="M18230" s="2"/>
    </row>
    <row r="18231" spans="13:13" x14ac:dyDescent="0.2">
      <c r="M18231" s="2"/>
    </row>
    <row r="18232" spans="13:13" x14ac:dyDescent="0.2">
      <c r="M18232" s="2"/>
    </row>
    <row r="18233" spans="13:13" x14ac:dyDescent="0.2">
      <c r="M18233" s="2"/>
    </row>
    <row r="18234" spans="13:13" x14ac:dyDescent="0.2">
      <c r="M18234" s="2"/>
    </row>
    <row r="18235" spans="13:13" x14ac:dyDescent="0.2">
      <c r="M18235" s="2"/>
    </row>
    <row r="18236" spans="13:13" x14ac:dyDescent="0.2">
      <c r="M18236" s="2"/>
    </row>
    <row r="18237" spans="13:13" x14ac:dyDescent="0.2">
      <c r="M18237" s="2"/>
    </row>
    <row r="18238" spans="13:13" x14ac:dyDescent="0.2">
      <c r="M18238" s="2"/>
    </row>
    <row r="18239" spans="13:13" x14ac:dyDescent="0.2">
      <c r="M18239" s="2"/>
    </row>
    <row r="18240" spans="13:13" x14ac:dyDescent="0.2">
      <c r="M18240" s="2"/>
    </row>
    <row r="18241" spans="6:22" x14ac:dyDescent="0.2">
      <c r="M18241" s="2"/>
    </row>
    <row r="18242" spans="6:22" x14ac:dyDescent="0.2">
      <c r="F18242"/>
      <c r="M18242" s="2"/>
      <c r="N18242"/>
      <c r="O18242"/>
      <c r="U18242"/>
      <c r="V18242"/>
    </row>
    <row r="18243" spans="6:22" x14ac:dyDescent="0.2">
      <c r="F18243"/>
      <c r="M18243" s="2"/>
      <c r="N18243"/>
      <c r="O18243"/>
      <c r="U18243"/>
      <c r="V18243"/>
    </row>
    <row r="18244" spans="6:22" x14ac:dyDescent="0.2">
      <c r="F18244"/>
      <c r="M18244" s="2"/>
      <c r="N18244"/>
      <c r="O18244"/>
      <c r="U18244"/>
      <c r="V18244"/>
    </row>
    <row r="18245" spans="6:22" x14ac:dyDescent="0.2">
      <c r="F18245"/>
      <c r="M18245" s="2"/>
      <c r="N18245"/>
      <c r="O18245"/>
      <c r="U18245"/>
      <c r="V18245"/>
    </row>
    <row r="18246" spans="6:22" x14ac:dyDescent="0.2">
      <c r="F18246"/>
      <c r="M18246" s="2"/>
      <c r="N18246"/>
      <c r="O18246"/>
      <c r="U18246"/>
      <c r="V18246"/>
    </row>
    <row r="18247" spans="6:22" x14ac:dyDescent="0.2">
      <c r="F18247"/>
      <c r="M18247" s="2"/>
      <c r="N18247"/>
      <c r="O18247"/>
      <c r="U18247"/>
      <c r="V18247"/>
    </row>
    <row r="18248" spans="6:22" x14ac:dyDescent="0.2">
      <c r="M18248" s="2"/>
    </row>
    <row r="18249" spans="6:22" x14ac:dyDescent="0.2">
      <c r="M18249" s="2"/>
    </row>
    <row r="18250" spans="6:22" x14ac:dyDescent="0.2">
      <c r="M18250" s="2"/>
    </row>
    <row r="18251" spans="6:22" x14ac:dyDescent="0.2">
      <c r="M18251" s="2"/>
    </row>
    <row r="18252" spans="6:22" x14ac:dyDescent="0.2">
      <c r="M18252" s="2"/>
    </row>
    <row r="18253" spans="6:22" x14ac:dyDescent="0.2">
      <c r="M18253" s="2"/>
    </row>
    <row r="18254" spans="6:22" x14ac:dyDescent="0.2">
      <c r="M18254" s="2"/>
    </row>
    <row r="18255" spans="6:22" x14ac:dyDescent="0.2">
      <c r="M18255" s="2"/>
    </row>
    <row r="18256" spans="6:22" x14ac:dyDescent="0.2">
      <c r="M18256" s="2"/>
    </row>
    <row r="18257" spans="6:22" x14ac:dyDescent="0.2">
      <c r="M18257" s="2"/>
    </row>
    <row r="18258" spans="6:22" x14ac:dyDescent="0.2">
      <c r="F18258"/>
      <c r="M18258" s="2"/>
      <c r="N18258"/>
      <c r="O18258"/>
      <c r="U18258"/>
      <c r="V18258"/>
    </row>
    <row r="18259" spans="6:22" x14ac:dyDescent="0.2">
      <c r="F18259"/>
      <c r="M18259" s="2"/>
      <c r="N18259"/>
      <c r="O18259"/>
      <c r="U18259"/>
      <c r="V18259"/>
    </row>
    <row r="18260" spans="6:22" x14ac:dyDescent="0.2">
      <c r="F18260"/>
      <c r="M18260" s="2"/>
      <c r="N18260"/>
      <c r="O18260"/>
      <c r="U18260"/>
      <c r="V18260"/>
    </row>
    <row r="18261" spans="6:22" x14ac:dyDescent="0.2">
      <c r="F18261"/>
      <c r="M18261" s="2"/>
      <c r="N18261"/>
      <c r="O18261"/>
      <c r="U18261"/>
      <c r="V18261"/>
    </row>
    <row r="18262" spans="6:22" x14ac:dyDescent="0.2">
      <c r="F18262"/>
      <c r="M18262" s="2"/>
      <c r="N18262"/>
      <c r="O18262"/>
      <c r="U18262"/>
      <c r="V18262"/>
    </row>
    <row r="18263" spans="6:22" x14ac:dyDescent="0.2">
      <c r="F18263"/>
      <c r="M18263" s="2"/>
      <c r="N18263"/>
      <c r="O18263"/>
      <c r="U18263"/>
      <c r="V18263"/>
    </row>
    <row r="18264" spans="6:22" x14ac:dyDescent="0.2">
      <c r="F18264"/>
      <c r="M18264" s="2"/>
      <c r="N18264"/>
      <c r="O18264"/>
      <c r="U18264"/>
      <c r="V18264"/>
    </row>
    <row r="18265" spans="6:22" x14ac:dyDescent="0.2">
      <c r="F18265"/>
      <c r="M18265" s="2"/>
      <c r="N18265"/>
      <c r="O18265"/>
      <c r="U18265"/>
      <c r="V18265"/>
    </row>
    <row r="18266" spans="6:22" x14ac:dyDescent="0.2">
      <c r="F18266"/>
      <c r="M18266" s="2"/>
      <c r="N18266"/>
      <c r="O18266"/>
      <c r="U18266"/>
      <c r="V18266"/>
    </row>
    <row r="18267" spans="6:22" x14ac:dyDescent="0.2">
      <c r="M18267" s="2"/>
    </row>
    <row r="18268" spans="6:22" x14ac:dyDescent="0.2">
      <c r="M18268" s="2"/>
    </row>
    <row r="18269" spans="6:22" x14ac:dyDescent="0.2">
      <c r="M18269" s="2"/>
    </row>
    <row r="18270" spans="6:22" x14ac:dyDescent="0.2">
      <c r="M18270" s="2"/>
    </row>
    <row r="18271" spans="6:22" x14ac:dyDescent="0.2">
      <c r="M18271" s="2"/>
    </row>
    <row r="18272" spans="6:22" x14ac:dyDescent="0.2">
      <c r="M18272" s="2"/>
    </row>
    <row r="18273" spans="6:22" x14ac:dyDescent="0.2">
      <c r="M18273" s="2"/>
    </row>
    <row r="18274" spans="6:22" x14ac:dyDescent="0.2">
      <c r="M18274" s="2"/>
    </row>
    <row r="18275" spans="6:22" x14ac:dyDescent="0.2">
      <c r="M18275" s="2"/>
    </row>
    <row r="18276" spans="6:22" x14ac:dyDescent="0.2">
      <c r="M18276" s="2"/>
    </row>
    <row r="18277" spans="6:22" x14ac:dyDescent="0.2">
      <c r="M18277" s="2"/>
    </row>
    <row r="18278" spans="6:22" x14ac:dyDescent="0.2">
      <c r="M18278" s="2"/>
    </row>
    <row r="18279" spans="6:22" x14ac:dyDescent="0.2">
      <c r="F18279"/>
      <c r="M18279" s="2"/>
      <c r="N18279"/>
      <c r="O18279"/>
      <c r="U18279"/>
      <c r="V18279"/>
    </row>
    <row r="18280" spans="6:22" x14ac:dyDescent="0.2">
      <c r="M18280" s="2"/>
    </row>
    <row r="18281" spans="6:22" x14ac:dyDescent="0.2">
      <c r="M18281" s="2"/>
    </row>
    <row r="18282" spans="6:22" x14ac:dyDescent="0.2">
      <c r="M18282" s="2"/>
    </row>
    <row r="18283" spans="6:22" x14ac:dyDescent="0.2">
      <c r="M18283" s="2"/>
    </row>
    <row r="18284" spans="6:22" x14ac:dyDescent="0.2">
      <c r="M18284" s="2"/>
    </row>
    <row r="18285" spans="6:22" x14ac:dyDescent="0.2">
      <c r="M18285" s="2"/>
    </row>
    <row r="18286" spans="6:22" x14ac:dyDescent="0.2">
      <c r="M18286" s="2"/>
    </row>
    <row r="18287" spans="6:22" x14ac:dyDescent="0.2">
      <c r="M18287" s="2"/>
    </row>
    <row r="18288" spans="6:22" x14ac:dyDescent="0.2">
      <c r="M18288" s="2"/>
    </row>
    <row r="18289" spans="6:22" x14ac:dyDescent="0.2">
      <c r="M18289" s="2"/>
    </row>
    <row r="18290" spans="6:22" x14ac:dyDescent="0.2">
      <c r="M18290" s="2"/>
    </row>
    <row r="18291" spans="6:22" x14ac:dyDescent="0.2">
      <c r="F18291"/>
      <c r="M18291" s="2"/>
      <c r="N18291"/>
      <c r="O18291"/>
      <c r="U18291"/>
      <c r="V18291"/>
    </row>
    <row r="18292" spans="6:22" x14ac:dyDescent="0.2">
      <c r="F18292"/>
      <c r="M18292" s="2"/>
      <c r="N18292"/>
      <c r="O18292"/>
      <c r="U18292"/>
      <c r="V18292"/>
    </row>
    <row r="18293" spans="6:22" x14ac:dyDescent="0.2">
      <c r="M18293" s="2"/>
    </row>
    <row r="18294" spans="6:22" x14ac:dyDescent="0.2">
      <c r="M18294" s="2"/>
    </row>
    <row r="18295" spans="6:22" x14ac:dyDescent="0.2">
      <c r="M18295" s="2"/>
    </row>
    <row r="18296" spans="6:22" x14ac:dyDescent="0.2">
      <c r="M18296" s="2"/>
    </row>
    <row r="18297" spans="6:22" x14ac:dyDescent="0.2">
      <c r="M18297" s="2"/>
    </row>
    <row r="18298" spans="6:22" x14ac:dyDescent="0.2">
      <c r="M18298" s="2"/>
    </row>
    <row r="18299" spans="6:22" x14ac:dyDescent="0.2">
      <c r="M18299" s="2"/>
    </row>
    <row r="18300" spans="6:22" x14ac:dyDescent="0.2">
      <c r="M18300" s="2"/>
    </row>
    <row r="18301" spans="6:22" x14ac:dyDescent="0.2">
      <c r="M18301" s="2"/>
    </row>
    <row r="18302" spans="6:22" x14ac:dyDescent="0.2">
      <c r="M18302" s="2"/>
    </row>
    <row r="18303" spans="6:22" x14ac:dyDescent="0.2">
      <c r="M18303" s="2"/>
    </row>
    <row r="18304" spans="6:22" x14ac:dyDescent="0.2">
      <c r="M18304" s="2"/>
    </row>
    <row r="18305" spans="6:22" x14ac:dyDescent="0.2">
      <c r="M18305" s="2"/>
    </row>
    <row r="18306" spans="6:22" x14ac:dyDescent="0.2">
      <c r="M18306" s="2"/>
    </row>
    <row r="18307" spans="6:22" x14ac:dyDescent="0.2">
      <c r="M18307" s="2"/>
    </row>
    <row r="18308" spans="6:22" x14ac:dyDescent="0.2">
      <c r="M18308" s="2"/>
    </row>
    <row r="18309" spans="6:22" x14ac:dyDescent="0.2">
      <c r="M18309" s="2"/>
    </row>
    <row r="18310" spans="6:22" x14ac:dyDescent="0.2">
      <c r="M18310" s="2"/>
    </row>
    <row r="18311" spans="6:22" x14ac:dyDescent="0.2">
      <c r="M18311" s="2"/>
    </row>
    <row r="18312" spans="6:22" x14ac:dyDescent="0.2">
      <c r="M18312" s="2"/>
    </row>
    <row r="18313" spans="6:22" x14ac:dyDescent="0.2">
      <c r="M18313" s="2"/>
    </row>
    <row r="18314" spans="6:22" x14ac:dyDescent="0.2">
      <c r="M18314" s="2"/>
    </row>
    <row r="18315" spans="6:22" x14ac:dyDescent="0.2">
      <c r="F18315"/>
      <c r="M18315" s="2"/>
      <c r="N18315"/>
      <c r="O18315"/>
      <c r="U18315"/>
      <c r="V18315"/>
    </row>
    <row r="18316" spans="6:22" x14ac:dyDescent="0.2">
      <c r="F18316"/>
      <c r="M18316" s="2"/>
      <c r="N18316"/>
      <c r="O18316"/>
      <c r="U18316"/>
      <c r="V18316"/>
    </row>
    <row r="18317" spans="6:22" x14ac:dyDescent="0.2">
      <c r="F18317"/>
      <c r="M18317" s="2"/>
      <c r="N18317"/>
      <c r="O18317"/>
      <c r="U18317"/>
      <c r="V18317"/>
    </row>
    <row r="18318" spans="6:22" x14ac:dyDescent="0.2">
      <c r="F18318"/>
      <c r="M18318" s="2"/>
      <c r="N18318"/>
      <c r="O18318"/>
      <c r="U18318"/>
      <c r="V18318"/>
    </row>
    <row r="18319" spans="6:22" x14ac:dyDescent="0.2">
      <c r="F18319"/>
      <c r="M18319" s="2"/>
      <c r="N18319"/>
      <c r="O18319"/>
      <c r="U18319"/>
      <c r="V18319"/>
    </row>
    <row r="18320" spans="6:22" x14ac:dyDescent="0.2">
      <c r="F18320"/>
      <c r="M18320" s="2"/>
      <c r="N18320"/>
      <c r="O18320"/>
      <c r="U18320"/>
      <c r="V18320"/>
    </row>
    <row r="18321" spans="6:22" x14ac:dyDescent="0.2">
      <c r="M18321" s="2"/>
    </row>
    <row r="18322" spans="6:22" x14ac:dyDescent="0.2">
      <c r="M18322" s="2"/>
    </row>
    <row r="18323" spans="6:22" x14ac:dyDescent="0.2">
      <c r="M18323" s="2"/>
    </row>
    <row r="18324" spans="6:22" x14ac:dyDescent="0.2">
      <c r="M18324" s="2"/>
    </row>
    <row r="18325" spans="6:22" x14ac:dyDescent="0.2">
      <c r="M18325" s="2"/>
    </row>
    <row r="18326" spans="6:22" x14ac:dyDescent="0.2">
      <c r="M18326" s="2"/>
    </row>
    <row r="18327" spans="6:22" x14ac:dyDescent="0.2">
      <c r="M18327" s="2"/>
    </row>
    <row r="18328" spans="6:22" x14ac:dyDescent="0.2">
      <c r="M18328" s="2"/>
    </row>
    <row r="18329" spans="6:22" x14ac:dyDescent="0.2">
      <c r="M18329" s="2"/>
    </row>
    <row r="18330" spans="6:22" x14ac:dyDescent="0.2">
      <c r="M18330" s="2"/>
    </row>
    <row r="18331" spans="6:22" x14ac:dyDescent="0.2">
      <c r="F18331"/>
      <c r="M18331" s="2"/>
      <c r="N18331"/>
      <c r="O18331"/>
      <c r="U18331"/>
      <c r="V18331"/>
    </row>
    <row r="18332" spans="6:22" x14ac:dyDescent="0.2">
      <c r="F18332"/>
      <c r="M18332" s="2"/>
      <c r="N18332"/>
      <c r="O18332"/>
      <c r="U18332"/>
      <c r="V18332"/>
    </row>
    <row r="18333" spans="6:22" x14ac:dyDescent="0.2">
      <c r="F18333"/>
      <c r="M18333" s="2"/>
      <c r="N18333"/>
      <c r="O18333"/>
      <c r="U18333"/>
      <c r="V18333"/>
    </row>
    <row r="18334" spans="6:22" x14ac:dyDescent="0.2">
      <c r="F18334"/>
      <c r="M18334" s="2"/>
      <c r="N18334"/>
      <c r="O18334"/>
      <c r="U18334"/>
      <c r="V18334"/>
    </row>
    <row r="18335" spans="6:22" x14ac:dyDescent="0.2">
      <c r="F18335"/>
      <c r="M18335" s="2"/>
      <c r="N18335"/>
      <c r="O18335"/>
      <c r="U18335"/>
      <c r="V18335"/>
    </row>
    <row r="18336" spans="6:22" x14ac:dyDescent="0.2">
      <c r="F18336"/>
      <c r="M18336" s="2"/>
      <c r="N18336"/>
      <c r="O18336"/>
      <c r="U18336"/>
      <c r="V18336"/>
    </row>
    <row r="18337" spans="6:22" x14ac:dyDescent="0.2">
      <c r="F18337"/>
      <c r="M18337" s="2"/>
      <c r="N18337"/>
      <c r="O18337"/>
      <c r="U18337"/>
      <c r="V18337"/>
    </row>
    <row r="18338" spans="6:22" x14ac:dyDescent="0.2">
      <c r="F18338"/>
      <c r="M18338" s="2"/>
      <c r="N18338"/>
      <c r="O18338"/>
      <c r="U18338"/>
      <c r="V18338"/>
    </row>
    <row r="18339" spans="6:22" x14ac:dyDescent="0.2">
      <c r="F18339"/>
      <c r="M18339" s="2"/>
      <c r="N18339"/>
      <c r="O18339"/>
      <c r="U18339"/>
      <c r="V18339"/>
    </row>
    <row r="18340" spans="6:22" x14ac:dyDescent="0.2">
      <c r="F18340"/>
      <c r="M18340" s="2"/>
      <c r="N18340"/>
      <c r="O18340"/>
      <c r="U18340"/>
      <c r="V18340"/>
    </row>
    <row r="18341" spans="6:22" x14ac:dyDescent="0.2">
      <c r="F18341"/>
      <c r="M18341" s="2"/>
      <c r="N18341"/>
      <c r="O18341"/>
      <c r="U18341"/>
      <c r="V18341"/>
    </row>
    <row r="18342" spans="6:22" x14ac:dyDescent="0.2">
      <c r="F18342"/>
      <c r="M18342" s="2"/>
      <c r="N18342"/>
      <c r="O18342"/>
      <c r="U18342"/>
      <c r="V18342"/>
    </row>
    <row r="18343" spans="6:22" x14ac:dyDescent="0.2">
      <c r="F18343"/>
      <c r="M18343" s="2"/>
      <c r="N18343"/>
      <c r="O18343"/>
      <c r="U18343"/>
      <c r="V18343"/>
    </row>
    <row r="18344" spans="6:22" x14ac:dyDescent="0.2">
      <c r="F18344"/>
      <c r="M18344" s="2"/>
      <c r="N18344"/>
      <c r="O18344"/>
      <c r="U18344"/>
      <c r="V18344"/>
    </row>
    <row r="18345" spans="6:22" x14ac:dyDescent="0.2">
      <c r="F18345"/>
      <c r="M18345" s="2"/>
      <c r="N18345"/>
      <c r="O18345"/>
      <c r="U18345"/>
      <c r="V18345"/>
    </row>
    <row r="18346" spans="6:22" x14ac:dyDescent="0.2">
      <c r="F18346"/>
      <c r="M18346" s="2"/>
      <c r="N18346"/>
      <c r="O18346"/>
      <c r="U18346"/>
      <c r="V18346"/>
    </row>
    <row r="18347" spans="6:22" x14ac:dyDescent="0.2">
      <c r="F18347"/>
      <c r="M18347" s="2"/>
      <c r="N18347"/>
      <c r="O18347"/>
      <c r="U18347"/>
      <c r="V18347"/>
    </row>
    <row r="18348" spans="6:22" x14ac:dyDescent="0.2">
      <c r="F18348"/>
      <c r="M18348" s="2"/>
      <c r="N18348"/>
      <c r="O18348"/>
      <c r="U18348"/>
      <c r="V18348"/>
    </row>
    <row r="18349" spans="6:22" x14ac:dyDescent="0.2">
      <c r="F18349"/>
      <c r="M18349" s="2"/>
      <c r="N18349"/>
      <c r="O18349"/>
      <c r="U18349"/>
      <c r="V18349"/>
    </row>
    <row r="18350" spans="6:22" x14ac:dyDescent="0.2">
      <c r="F18350"/>
      <c r="M18350" s="2"/>
      <c r="N18350"/>
      <c r="O18350"/>
      <c r="U18350"/>
      <c r="V18350"/>
    </row>
    <row r="18351" spans="6:22" x14ac:dyDescent="0.2">
      <c r="F18351"/>
      <c r="M18351" s="2"/>
      <c r="N18351"/>
      <c r="O18351"/>
      <c r="U18351"/>
      <c r="V18351"/>
    </row>
    <row r="18352" spans="6:22" x14ac:dyDescent="0.2">
      <c r="F18352"/>
      <c r="M18352" s="2"/>
      <c r="N18352"/>
      <c r="O18352"/>
      <c r="U18352"/>
      <c r="V18352"/>
    </row>
    <row r="18353" spans="6:22" x14ac:dyDescent="0.2">
      <c r="F18353"/>
      <c r="M18353" s="2"/>
      <c r="N18353"/>
      <c r="O18353"/>
      <c r="U18353"/>
      <c r="V18353"/>
    </row>
    <row r="18354" spans="6:22" x14ac:dyDescent="0.2">
      <c r="F18354"/>
      <c r="M18354" s="2"/>
      <c r="N18354"/>
      <c r="O18354"/>
      <c r="U18354"/>
      <c r="V18354"/>
    </row>
    <row r="18355" spans="6:22" x14ac:dyDescent="0.2">
      <c r="F18355"/>
      <c r="M18355" s="2"/>
      <c r="N18355"/>
      <c r="O18355"/>
      <c r="U18355"/>
      <c r="V18355"/>
    </row>
    <row r="18356" spans="6:22" x14ac:dyDescent="0.2">
      <c r="F18356"/>
      <c r="M18356" s="2"/>
      <c r="N18356"/>
      <c r="O18356"/>
      <c r="U18356"/>
      <c r="V18356"/>
    </row>
    <row r="18357" spans="6:22" x14ac:dyDescent="0.2">
      <c r="F18357"/>
      <c r="M18357" s="2"/>
      <c r="N18357"/>
      <c r="O18357"/>
      <c r="U18357"/>
      <c r="V18357"/>
    </row>
    <row r="18358" spans="6:22" x14ac:dyDescent="0.2">
      <c r="M18358" s="2"/>
    </row>
    <row r="18359" spans="6:22" x14ac:dyDescent="0.2">
      <c r="M18359" s="2"/>
    </row>
    <row r="18360" spans="6:22" x14ac:dyDescent="0.2">
      <c r="M18360" s="2"/>
    </row>
    <row r="18361" spans="6:22" x14ac:dyDescent="0.2">
      <c r="M18361" s="2"/>
    </row>
    <row r="18362" spans="6:22" x14ac:dyDescent="0.2">
      <c r="M18362" s="2"/>
    </row>
    <row r="18363" spans="6:22" x14ac:dyDescent="0.2">
      <c r="F18363"/>
      <c r="M18363" s="2"/>
      <c r="N18363"/>
      <c r="O18363"/>
      <c r="U18363"/>
      <c r="V18363"/>
    </row>
    <row r="18364" spans="6:22" x14ac:dyDescent="0.2">
      <c r="F18364"/>
      <c r="M18364" s="2"/>
      <c r="N18364"/>
      <c r="O18364"/>
      <c r="U18364"/>
      <c r="V18364"/>
    </row>
    <row r="18365" spans="6:22" x14ac:dyDescent="0.2">
      <c r="F18365"/>
      <c r="M18365" s="2"/>
      <c r="N18365"/>
      <c r="O18365"/>
      <c r="U18365"/>
      <c r="V18365"/>
    </row>
    <row r="18366" spans="6:22" x14ac:dyDescent="0.2">
      <c r="F18366"/>
      <c r="M18366" s="2"/>
      <c r="N18366"/>
      <c r="O18366"/>
      <c r="U18366"/>
      <c r="V18366"/>
    </row>
    <row r="18367" spans="6:22" x14ac:dyDescent="0.2">
      <c r="F18367"/>
      <c r="M18367" s="2"/>
      <c r="N18367"/>
      <c r="O18367"/>
      <c r="U18367"/>
      <c r="V18367"/>
    </row>
    <row r="18368" spans="6:22" x14ac:dyDescent="0.2">
      <c r="F18368"/>
      <c r="M18368" s="2"/>
      <c r="N18368"/>
      <c r="O18368"/>
      <c r="U18368"/>
      <c r="V18368"/>
    </row>
    <row r="18369" spans="6:22" x14ac:dyDescent="0.2">
      <c r="F18369"/>
      <c r="M18369" s="2"/>
      <c r="N18369"/>
      <c r="O18369"/>
      <c r="U18369"/>
      <c r="V18369"/>
    </row>
    <row r="18370" spans="6:22" x14ac:dyDescent="0.2">
      <c r="F18370"/>
      <c r="M18370" s="2"/>
      <c r="N18370"/>
      <c r="O18370"/>
      <c r="U18370"/>
      <c r="V18370"/>
    </row>
    <row r="18371" spans="6:22" x14ac:dyDescent="0.2">
      <c r="F18371"/>
      <c r="M18371" s="2"/>
      <c r="N18371"/>
      <c r="O18371"/>
      <c r="U18371"/>
      <c r="V18371"/>
    </row>
    <row r="18372" spans="6:22" x14ac:dyDescent="0.2">
      <c r="F18372"/>
      <c r="M18372" s="2"/>
      <c r="N18372"/>
      <c r="O18372"/>
      <c r="U18372"/>
      <c r="V18372"/>
    </row>
    <row r="18373" spans="6:22" x14ac:dyDescent="0.2">
      <c r="F18373"/>
      <c r="M18373" s="2"/>
      <c r="N18373"/>
      <c r="O18373"/>
      <c r="U18373"/>
      <c r="V18373"/>
    </row>
    <row r="18374" spans="6:22" x14ac:dyDescent="0.2">
      <c r="F18374"/>
      <c r="M18374" s="2"/>
      <c r="N18374"/>
      <c r="O18374"/>
      <c r="U18374"/>
      <c r="V18374"/>
    </row>
    <row r="18375" spans="6:22" x14ac:dyDescent="0.2">
      <c r="M18375" s="2"/>
    </row>
    <row r="18376" spans="6:22" x14ac:dyDescent="0.2">
      <c r="M18376" s="2"/>
    </row>
    <row r="18377" spans="6:22" x14ac:dyDescent="0.2">
      <c r="F18377"/>
      <c r="M18377" s="2"/>
      <c r="N18377"/>
      <c r="O18377"/>
      <c r="U18377"/>
      <c r="V18377"/>
    </row>
    <row r="18378" spans="6:22" x14ac:dyDescent="0.2">
      <c r="F18378"/>
      <c r="M18378" s="2"/>
      <c r="N18378"/>
      <c r="O18378"/>
      <c r="U18378"/>
      <c r="V18378"/>
    </row>
    <row r="18379" spans="6:22" x14ac:dyDescent="0.2">
      <c r="F18379"/>
      <c r="M18379" s="2"/>
      <c r="N18379"/>
      <c r="O18379"/>
      <c r="U18379"/>
      <c r="V18379"/>
    </row>
    <row r="18380" spans="6:22" x14ac:dyDescent="0.2">
      <c r="F18380"/>
      <c r="M18380" s="2"/>
      <c r="N18380"/>
      <c r="O18380"/>
      <c r="U18380"/>
      <c r="V18380"/>
    </row>
    <row r="18381" spans="6:22" x14ac:dyDescent="0.2">
      <c r="F18381"/>
      <c r="M18381" s="2"/>
      <c r="N18381"/>
      <c r="O18381"/>
      <c r="U18381"/>
      <c r="V18381"/>
    </row>
    <row r="18382" spans="6:22" x14ac:dyDescent="0.2">
      <c r="F18382"/>
      <c r="M18382" s="2"/>
      <c r="N18382"/>
      <c r="O18382"/>
      <c r="U18382"/>
      <c r="V18382"/>
    </row>
    <row r="18383" spans="6:22" x14ac:dyDescent="0.2">
      <c r="F18383"/>
      <c r="M18383" s="2"/>
      <c r="N18383"/>
      <c r="O18383"/>
      <c r="U18383"/>
      <c r="V18383"/>
    </row>
    <row r="18384" spans="6:22" x14ac:dyDescent="0.2">
      <c r="F18384"/>
      <c r="M18384" s="2"/>
      <c r="N18384"/>
      <c r="O18384"/>
      <c r="U18384"/>
      <c r="V18384"/>
    </row>
    <row r="18385" spans="6:22" x14ac:dyDescent="0.2">
      <c r="F18385"/>
      <c r="M18385" s="2"/>
      <c r="N18385"/>
      <c r="O18385"/>
      <c r="U18385"/>
      <c r="V18385"/>
    </row>
    <row r="18386" spans="6:22" x14ac:dyDescent="0.2">
      <c r="F18386"/>
      <c r="M18386" s="2"/>
      <c r="N18386"/>
      <c r="O18386"/>
      <c r="U18386"/>
      <c r="V18386"/>
    </row>
    <row r="18387" spans="6:22" x14ac:dyDescent="0.2">
      <c r="F18387"/>
      <c r="M18387" s="2"/>
      <c r="N18387"/>
      <c r="O18387"/>
      <c r="U18387"/>
      <c r="V18387"/>
    </row>
    <row r="18388" spans="6:22" x14ac:dyDescent="0.2">
      <c r="F18388"/>
      <c r="M18388" s="2"/>
      <c r="N18388"/>
      <c r="O18388"/>
      <c r="U18388"/>
      <c r="V18388"/>
    </row>
    <row r="18389" spans="6:22" x14ac:dyDescent="0.2">
      <c r="F18389"/>
      <c r="M18389" s="2"/>
      <c r="N18389"/>
      <c r="O18389"/>
      <c r="U18389"/>
      <c r="V18389"/>
    </row>
    <row r="18390" spans="6:22" x14ac:dyDescent="0.2">
      <c r="F18390"/>
      <c r="M18390" s="2"/>
      <c r="N18390"/>
      <c r="O18390"/>
      <c r="U18390"/>
      <c r="V18390"/>
    </row>
    <row r="18391" spans="6:22" x14ac:dyDescent="0.2">
      <c r="F18391"/>
      <c r="M18391" s="2"/>
      <c r="N18391"/>
      <c r="O18391"/>
      <c r="U18391"/>
      <c r="V18391"/>
    </row>
    <row r="18392" spans="6:22" x14ac:dyDescent="0.2">
      <c r="F18392"/>
      <c r="M18392" s="2"/>
      <c r="N18392"/>
      <c r="O18392"/>
      <c r="U18392"/>
      <c r="V18392"/>
    </row>
    <row r="18393" spans="6:22" x14ac:dyDescent="0.2">
      <c r="F18393"/>
      <c r="M18393" s="2"/>
      <c r="N18393"/>
      <c r="O18393"/>
      <c r="U18393"/>
      <c r="V18393"/>
    </row>
    <row r="18394" spans="6:22" x14ac:dyDescent="0.2">
      <c r="F18394"/>
      <c r="M18394" s="2"/>
      <c r="N18394"/>
      <c r="O18394"/>
      <c r="U18394"/>
      <c r="V18394"/>
    </row>
    <row r="18395" spans="6:22" x14ac:dyDescent="0.2">
      <c r="M18395" s="2"/>
    </row>
    <row r="18396" spans="6:22" x14ac:dyDescent="0.2">
      <c r="M18396" s="2"/>
    </row>
    <row r="18397" spans="6:22" x14ac:dyDescent="0.2">
      <c r="M18397" s="2"/>
    </row>
    <row r="18398" spans="6:22" x14ac:dyDescent="0.2">
      <c r="M18398" s="2"/>
    </row>
    <row r="18399" spans="6:22" x14ac:dyDescent="0.2">
      <c r="M18399" s="2"/>
    </row>
    <row r="18400" spans="6:22" x14ac:dyDescent="0.2">
      <c r="M18400" s="2"/>
    </row>
    <row r="18401" spans="6:22" x14ac:dyDescent="0.2">
      <c r="F18401"/>
      <c r="M18401" s="2"/>
      <c r="N18401"/>
      <c r="O18401"/>
      <c r="U18401"/>
      <c r="V18401"/>
    </row>
    <row r="18402" spans="6:22" x14ac:dyDescent="0.2">
      <c r="F18402"/>
      <c r="M18402" s="2"/>
      <c r="N18402"/>
      <c r="O18402"/>
      <c r="U18402"/>
      <c r="V18402"/>
    </row>
    <row r="18403" spans="6:22" x14ac:dyDescent="0.2">
      <c r="F18403"/>
      <c r="M18403" s="2"/>
      <c r="N18403"/>
      <c r="O18403"/>
      <c r="U18403"/>
      <c r="V18403"/>
    </row>
    <row r="18404" spans="6:22" x14ac:dyDescent="0.2">
      <c r="F18404"/>
      <c r="M18404" s="2"/>
      <c r="N18404"/>
      <c r="O18404"/>
      <c r="U18404"/>
      <c r="V18404"/>
    </row>
    <row r="18405" spans="6:22" x14ac:dyDescent="0.2">
      <c r="F18405"/>
      <c r="M18405" s="2"/>
      <c r="N18405"/>
      <c r="O18405"/>
      <c r="U18405"/>
      <c r="V18405"/>
    </row>
    <row r="18406" spans="6:22" x14ac:dyDescent="0.2">
      <c r="F18406"/>
      <c r="M18406" s="2"/>
      <c r="N18406"/>
      <c r="O18406"/>
      <c r="U18406"/>
      <c r="V18406"/>
    </row>
    <row r="18407" spans="6:22" x14ac:dyDescent="0.2">
      <c r="F18407"/>
      <c r="M18407" s="2"/>
      <c r="N18407"/>
      <c r="O18407"/>
      <c r="U18407"/>
      <c r="V18407"/>
    </row>
    <row r="18408" spans="6:22" x14ac:dyDescent="0.2">
      <c r="M18408" s="2"/>
    </row>
    <row r="18409" spans="6:22" x14ac:dyDescent="0.2">
      <c r="M18409" s="2"/>
    </row>
    <row r="18410" spans="6:22" x14ac:dyDescent="0.2">
      <c r="M18410" s="2"/>
    </row>
    <row r="18411" spans="6:22" x14ac:dyDescent="0.2">
      <c r="F18411"/>
      <c r="M18411" s="2"/>
      <c r="N18411"/>
      <c r="O18411"/>
      <c r="U18411"/>
      <c r="V18411"/>
    </row>
    <row r="18412" spans="6:22" x14ac:dyDescent="0.2">
      <c r="F18412"/>
      <c r="M18412" s="2"/>
      <c r="N18412"/>
      <c r="O18412"/>
      <c r="U18412"/>
      <c r="V18412"/>
    </row>
    <row r="18413" spans="6:22" x14ac:dyDescent="0.2">
      <c r="M18413" s="2"/>
    </row>
    <row r="18414" spans="6:22" x14ac:dyDescent="0.2">
      <c r="M18414" s="2"/>
    </row>
    <row r="18415" spans="6:22" x14ac:dyDescent="0.2">
      <c r="F18415"/>
      <c r="M18415" s="2"/>
      <c r="N18415"/>
      <c r="O18415"/>
      <c r="U18415"/>
      <c r="V18415"/>
    </row>
    <row r="18416" spans="6:22" x14ac:dyDescent="0.2">
      <c r="F18416"/>
      <c r="M18416" s="2"/>
      <c r="N18416"/>
      <c r="O18416"/>
      <c r="U18416"/>
      <c r="V18416"/>
    </row>
    <row r="18417" spans="6:22" x14ac:dyDescent="0.2">
      <c r="F18417"/>
      <c r="M18417" s="2"/>
      <c r="N18417"/>
      <c r="O18417"/>
      <c r="U18417"/>
      <c r="V18417"/>
    </row>
    <row r="18418" spans="6:22" x14ac:dyDescent="0.2">
      <c r="F18418"/>
      <c r="M18418" s="2"/>
      <c r="N18418"/>
      <c r="O18418"/>
      <c r="U18418"/>
      <c r="V18418"/>
    </row>
    <row r="18419" spans="6:22" x14ac:dyDescent="0.2">
      <c r="F18419"/>
      <c r="M18419" s="2"/>
      <c r="N18419"/>
      <c r="O18419"/>
      <c r="U18419"/>
      <c r="V18419"/>
    </row>
    <row r="18420" spans="6:22" x14ac:dyDescent="0.2">
      <c r="F18420"/>
      <c r="M18420" s="2"/>
      <c r="N18420"/>
      <c r="O18420"/>
      <c r="U18420"/>
      <c r="V18420"/>
    </row>
    <row r="18421" spans="6:22" x14ac:dyDescent="0.2">
      <c r="F18421"/>
      <c r="M18421" s="2"/>
      <c r="N18421"/>
      <c r="O18421"/>
      <c r="U18421"/>
      <c r="V18421"/>
    </row>
    <row r="18422" spans="6:22" x14ac:dyDescent="0.2">
      <c r="F18422"/>
      <c r="M18422" s="2"/>
      <c r="N18422"/>
      <c r="O18422"/>
      <c r="U18422"/>
      <c r="V18422"/>
    </row>
    <row r="18423" spans="6:22" x14ac:dyDescent="0.2">
      <c r="F18423"/>
      <c r="M18423" s="2"/>
      <c r="N18423"/>
      <c r="O18423"/>
      <c r="U18423"/>
      <c r="V18423"/>
    </row>
    <row r="18424" spans="6:22" x14ac:dyDescent="0.2">
      <c r="M18424" s="2"/>
    </row>
    <row r="18425" spans="6:22" x14ac:dyDescent="0.2">
      <c r="M18425" s="2"/>
    </row>
    <row r="18426" spans="6:22" x14ac:dyDescent="0.2">
      <c r="M18426" s="2"/>
    </row>
    <row r="18427" spans="6:22" x14ac:dyDescent="0.2">
      <c r="F18427"/>
      <c r="M18427" s="2"/>
      <c r="N18427"/>
      <c r="O18427"/>
      <c r="U18427"/>
      <c r="V18427"/>
    </row>
    <row r="18428" spans="6:22" x14ac:dyDescent="0.2">
      <c r="F18428"/>
      <c r="M18428" s="2"/>
      <c r="N18428"/>
      <c r="O18428"/>
      <c r="U18428"/>
      <c r="V18428"/>
    </row>
    <row r="18429" spans="6:22" x14ac:dyDescent="0.2">
      <c r="M18429" s="2"/>
    </row>
    <row r="18430" spans="6:22" x14ac:dyDescent="0.2">
      <c r="M18430" s="2"/>
    </row>
    <row r="18431" spans="6:22" x14ac:dyDescent="0.2">
      <c r="F18431"/>
      <c r="M18431" s="2"/>
      <c r="N18431"/>
      <c r="O18431"/>
      <c r="U18431"/>
      <c r="V18431"/>
    </row>
    <row r="18432" spans="6:22" x14ac:dyDescent="0.2">
      <c r="F18432"/>
      <c r="M18432" s="2"/>
      <c r="N18432"/>
      <c r="O18432"/>
      <c r="U18432"/>
      <c r="V18432"/>
    </row>
    <row r="18433" spans="6:22" x14ac:dyDescent="0.2">
      <c r="F18433"/>
      <c r="M18433" s="2"/>
      <c r="N18433"/>
      <c r="O18433"/>
      <c r="U18433"/>
      <c r="V18433"/>
    </row>
    <row r="18434" spans="6:22" x14ac:dyDescent="0.2">
      <c r="F18434"/>
      <c r="M18434" s="2"/>
      <c r="N18434"/>
      <c r="O18434"/>
      <c r="U18434"/>
      <c r="V18434"/>
    </row>
    <row r="18435" spans="6:22" x14ac:dyDescent="0.2">
      <c r="F18435"/>
      <c r="M18435" s="2"/>
      <c r="N18435"/>
      <c r="O18435"/>
      <c r="U18435"/>
      <c r="V18435"/>
    </row>
    <row r="18436" spans="6:22" x14ac:dyDescent="0.2">
      <c r="M18436" s="2"/>
    </row>
    <row r="18437" spans="6:22" x14ac:dyDescent="0.2">
      <c r="M18437" s="2"/>
    </row>
    <row r="18438" spans="6:22" x14ac:dyDescent="0.2">
      <c r="M18438" s="2"/>
    </row>
    <row r="18439" spans="6:22" x14ac:dyDescent="0.2">
      <c r="M18439" s="2"/>
    </row>
    <row r="18440" spans="6:22" x14ac:dyDescent="0.2">
      <c r="M18440" s="2"/>
    </row>
    <row r="18441" spans="6:22" x14ac:dyDescent="0.2">
      <c r="F18441"/>
      <c r="M18441" s="2"/>
      <c r="N18441"/>
      <c r="O18441"/>
      <c r="U18441"/>
      <c r="V18441"/>
    </row>
    <row r="18442" spans="6:22" x14ac:dyDescent="0.2">
      <c r="M18442" s="2"/>
    </row>
    <row r="18443" spans="6:22" x14ac:dyDescent="0.2">
      <c r="M18443" s="2"/>
    </row>
    <row r="18444" spans="6:22" x14ac:dyDescent="0.2">
      <c r="M18444" s="2"/>
    </row>
    <row r="18445" spans="6:22" x14ac:dyDescent="0.2">
      <c r="M18445" s="2"/>
    </row>
    <row r="18446" spans="6:22" x14ac:dyDescent="0.2">
      <c r="M18446" s="2"/>
    </row>
    <row r="18447" spans="6:22" x14ac:dyDescent="0.2">
      <c r="M18447" s="2"/>
    </row>
    <row r="18448" spans="6:22" x14ac:dyDescent="0.2">
      <c r="M18448" s="2"/>
    </row>
    <row r="18449" spans="6:22" x14ac:dyDescent="0.2">
      <c r="M18449" s="2"/>
    </row>
    <row r="18450" spans="6:22" x14ac:dyDescent="0.2">
      <c r="M18450" s="2"/>
    </row>
    <row r="18451" spans="6:22" x14ac:dyDescent="0.2">
      <c r="F18451"/>
      <c r="M18451" s="2"/>
      <c r="N18451"/>
      <c r="O18451"/>
      <c r="U18451"/>
      <c r="V18451"/>
    </row>
    <row r="18452" spans="6:22" x14ac:dyDescent="0.2">
      <c r="F18452"/>
      <c r="M18452" s="2"/>
      <c r="N18452"/>
      <c r="O18452"/>
      <c r="U18452"/>
      <c r="V18452"/>
    </row>
    <row r="18453" spans="6:22" x14ac:dyDescent="0.2">
      <c r="F18453"/>
      <c r="M18453" s="2"/>
      <c r="N18453"/>
      <c r="O18453"/>
      <c r="U18453"/>
      <c r="V18453"/>
    </row>
    <row r="18454" spans="6:22" x14ac:dyDescent="0.2">
      <c r="F18454"/>
      <c r="M18454" s="2"/>
      <c r="N18454"/>
      <c r="O18454"/>
      <c r="U18454"/>
      <c r="V18454"/>
    </row>
    <row r="18455" spans="6:22" x14ac:dyDescent="0.2">
      <c r="F18455"/>
      <c r="M18455" s="2"/>
      <c r="N18455"/>
      <c r="O18455"/>
      <c r="U18455"/>
      <c r="V18455"/>
    </row>
    <row r="18456" spans="6:22" x14ac:dyDescent="0.2">
      <c r="F18456"/>
      <c r="M18456" s="2"/>
      <c r="N18456"/>
      <c r="O18456"/>
      <c r="U18456"/>
      <c r="V18456"/>
    </row>
    <row r="18457" spans="6:22" x14ac:dyDescent="0.2">
      <c r="F18457"/>
      <c r="M18457" s="2"/>
      <c r="N18457"/>
      <c r="O18457"/>
      <c r="U18457"/>
      <c r="V18457"/>
    </row>
    <row r="18458" spans="6:22" x14ac:dyDescent="0.2">
      <c r="F18458"/>
      <c r="M18458" s="2"/>
      <c r="N18458"/>
      <c r="O18458"/>
      <c r="U18458"/>
      <c r="V18458"/>
    </row>
    <row r="18459" spans="6:22" x14ac:dyDescent="0.2">
      <c r="F18459"/>
      <c r="M18459" s="2"/>
      <c r="N18459"/>
      <c r="O18459"/>
      <c r="U18459"/>
      <c r="V18459"/>
    </row>
    <row r="18460" spans="6:22" x14ac:dyDescent="0.2">
      <c r="M18460" s="2"/>
    </row>
    <row r="18461" spans="6:22" x14ac:dyDescent="0.2">
      <c r="M18461" s="2"/>
    </row>
    <row r="18462" spans="6:22" x14ac:dyDescent="0.2">
      <c r="M18462" s="2"/>
    </row>
    <row r="18463" spans="6:22" x14ac:dyDescent="0.2">
      <c r="M18463" s="2"/>
    </row>
    <row r="18464" spans="6:22" x14ac:dyDescent="0.2">
      <c r="M18464" s="2"/>
    </row>
    <row r="18465" spans="6:22" x14ac:dyDescent="0.2">
      <c r="F18465"/>
      <c r="M18465" s="2"/>
      <c r="N18465"/>
      <c r="O18465"/>
      <c r="U18465"/>
      <c r="V18465"/>
    </row>
    <row r="18466" spans="6:22" x14ac:dyDescent="0.2">
      <c r="M18466" s="2"/>
    </row>
    <row r="18467" spans="6:22" x14ac:dyDescent="0.2">
      <c r="M18467" s="2"/>
    </row>
    <row r="18468" spans="6:22" x14ac:dyDescent="0.2">
      <c r="M18468" s="2"/>
    </row>
    <row r="18469" spans="6:22" x14ac:dyDescent="0.2">
      <c r="M18469" s="2"/>
    </row>
    <row r="18470" spans="6:22" x14ac:dyDescent="0.2">
      <c r="M18470" s="2"/>
    </row>
    <row r="18471" spans="6:22" x14ac:dyDescent="0.2">
      <c r="M18471" s="2"/>
    </row>
    <row r="18472" spans="6:22" x14ac:dyDescent="0.2">
      <c r="M18472" s="2"/>
    </row>
    <row r="18473" spans="6:22" x14ac:dyDescent="0.2">
      <c r="M18473" s="2"/>
    </row>
    <row r="18474" spans="6:22" x14ac:dyDescent="0.2">
      <c r="M18474" s="2"/>
    </row>
    <row r="18475" spans="6:22" x14ac:dyDescent="0.2">
      <c r="F18475"/>
      <c r="M18475" s="2"/>
      <c r="N18475"/>
      <c r="O18475"/>
      <c r="U18475"/>
      <c r="V18475"/>
    </row>
    <row r="18476" spans="6:22" x14ac:dyDescent="0.2">
      <c r="F18476"/>
      <c r="M18476" s="2"/>
      <c r="N18476"/>
      <c r="O18476"/>
      <c r="U18476"/>
      <c r="V18476"/>
    </row>
    <row r="18477" spans="6:22" x14ac:dyDescent="0.2">
      <c r="F18477"/>
      <c r="M18477" s="2"/>
      <c r="N18477"/>
      <c r="O18477"/>
      <c r="U18477"/>
      <c r="V18477"/>
    </row>
    <row r="18478" spans="6:22" x14ac:dyDescent="0.2">
      <c r="F18478"/>
      <c r="M18478" s="2"/>
      <c r="N18478"/>
      <c r="O18478"/>
      <c r="U18478"/>
      <c r="V18478"/>
    </row>
    <row r="18479" spans="6:22" x14ac:dyDescent="0.2">
      <c r="F18479"/>
      <c r="M18479" s="2"/>
      <c r="N18479"/>
      <c r="O18479"/>
      <c r="U18479"/>
      <c r="V18479"/>
    </row>
    <row r="18480" spans="6:22" x14ac:dyDescent="0.2">
      <c r="F18480"/>
      <c r="M18480" s="2"/>
      <c r="N18480"/>
      <c r="O18480"/>
      <c r="U18480"/>
      <c r="V18480"/>
    </row>
    <row r="18481" spans="6:22" x14ac:dyDescent="0.2">
      <c r="F18481"/>
      <c r="M18481" s="2"/>
      <c r="N18481"/>
      <c r="O18481"/>
      <c r="U18481"/>
      <c r="V18481"/>
    </row>
    <row r="18482" spans="6:22" x14ac:dyDescent="0.2">
      <c r="F18482"/>
      <c r="M18482" s="2"/>
      <c r="N18482"/>
      <c r="O18482"/>
      <c r="U18482"/>
      <c r="V18482"/>
    </row>
    <row r="18483" spans="6:22" x14ac:dyDescent="0.2">
      <c r="F18483"/>
      <c r="M18483" s="2"/>
      <c r="N18483"/>
      <c r="O18483"/>
      <c r="U18483"/>
      <c r="V18483"/>
    </row>
    <row r="18484" spans="6:22" x14ac:dyDescent="0.2">
      <c r="F18484"/>
      <c r="M18484" s="2"/>
      <c r="N18484"/>
      <c r="O18484"/>
      <c r="U18484"/>
      <c r="V18484"/>
    </row>
    <row r="18485" spans="6:22" x14ac:dyDescent="0.2">
      <c r="F18485"/>
      <c r="M18485" s="2"/>
      <c r="N18485"/>
      <c r="O18485"/>
      <c r="U18485"/>
      <c r="V18485"/>
    </row>
    <row r="18486" spans="6:22" x14ac:dyDescent="0.2">
      <c r="F18486"/>
      <c r="M18486" s="2"/>
      <c r="N18486"/>
      <c r="O18486"/>
      <c r="U18486"/>
      <c r="V18486"/>
    </row>
    <row r="18487" spans="6:22" x14ac:dyDescent="0.2">
      <c r="F18487"/>
      <c r="M18487" s="2"/>
      <c r="N18487"/>
      <c r="O18487"/>
      <c r="U18487"/>
      <c r="V18487"/>
    </row>
    <row r="18488" spans="6:22" x14ac:dyDescent="0.2">
      <c r="M18488" s="2"/>
    </row>
    <row r="18489" spans="6:22" x14ac:dyDescent="0.2">
      <c r="M18489" s="2"/>
    </row>
    <row r="18490" spans="6:22" x14ac:dyDescent="0.2">
      <c r="M18490" s="2"/>
    </row>
    <row r="18491" spans="6:22" x14ac:dyDescent="0.2">
      <c r="M18491" s="2"/>
    </row>
    <row r="18492" spans="6:22" x14ac:dyDescent="0.2">
      <c r="F18492"/>
      <c r="M18492" s="2"/>
      <c r="N18492"/>
      <c r="O18492"/>
      <c r="U18492"/>
      <c r="V18492"/>
    </row>
    <row r="18493" spans="6:22" x14ac:dyDescent="0.2">
      <c r="M18493" s="2"/>
    </row>
    <row r="18494" spans="6:22" x14ac:dyDescent="0.2">
      <c r="F18494"/>
      <c r="M18494" s="2"/>
      <c r="N18494"/>
      <c r="O18494"/>
      <c r="U18494"/>
      <c r="V18494"/>
    </row>
    <row r="18495" spans="6:22" x14ac:dyDescent="0.2">
      <c r="F18495"/>
      <c r="M18495" s="2"/>
      <c r="N18495"/>
      <c r="O18495"/>
      <c r="U18495"/>
      <c r="V18495"/>
    </row>
    <row r="18496" spans="6:22" x14ac:dyDescent="0.2">
      <c r="F18496"/>
      <c r="M18496" s="2"/>
      <c r="N18496"/>
      <c r="O18496"/>
      <c r="U18496"/>
      <c r="V18496"/>
    </row>
    <row r="18497" spans="6:22" x14ac:dyDescent="0.2">
      <c r="F18497"/>
      <c r="M18497" s="2"/>
      <c r="N18497"/>
      <c r="O18497"/>
      <c r="U18497"/>
      <c r="V18497"/>
    </row>
    <row r="18498" spans="6:22" x14ac:dyDescent="0.2">
      <c r="F18498"/>
      <c r="M18498" s="2"/>
      <c r="N18498"/>
      <c r="O18498"/>
      <c r="U18498"/>
      <c r="V18498"/>
    </row>
    <row r="18499" spans="6:22" x14ac:dyDescent="0.2">
      <c r="F18499"/>
      <c r="M18499" s="2"/>
      <c r="N18499"/>
      <c r="O18499"/>
      <c r="U18499"/>
      <c r="V18499"/>
    </row>
    <row r="18500" spans="6:22" x14ac:dyDescent="0.2">
      <c r="M18500" s="2"/>
    </row>
    <row r="18501" spans="6:22" x14ac:dyDescent="0.2">
      <c r="M18501" s="2"/>
    </row>
    <row r="18502" spans="6:22" x14ac:dyDescent="0.2">
      <c r="M18502" s="2"/>
    </row>
    <row r="18503" spans="6:22" x14ac:dyDescent="0.2">
      <c r="M18503" s="2"/>
    </row>
    <row r="18504" spans="6:22" x14ac:dyDescent="0.2">
      <c r="F18504"/>
      <c r="M18504" s="2"/>
      <c r="N18504"/>
      <c r="O18504"/>
      <c r="U18504"/>
      <c r="V18504"/>
    </row>
    <row r="18505" spans="6:22" x14ac:dyDescent="0.2">
      <c r="M18505" s="2"/>
    </row>
    <row r="18506" spans="6:22" x14ac:dyDescent="0.2">
      <c r="F18506"/>
      <c r="M18506" s="2"/>
      <c r="N18506"/>
      <c r="O18506"/>
      <c r="U18506"/>
      <c r="V18506"/>
    </row>
    <row r="18507" spans="6:22" x14ac:dyDescent="0.2">
      <c r="F18507"/>
      <c r="M18507" s="2"/>
      <c r="N18507"/>
      <c r="O18507"/>
      <c r="U18507"/>
      <c r="V18507"/>
    </row>
    <row r="18508" spans="6:22" x14ac:dyDescent="0.2">
      <c r="F18508"/>
      <c r="M18508" s="2"/>
      <c r="N18508"/>
      <c r="O18508"/>
      <c r="U18508"/>
      <c r="V18508"/>
    </row>
    <row r="18509" spans="6:22" x14ac:dyDescent="0.2">
      <c r="F18509"/>
      <c r="M18509" s="2"/>
      <c r="N18509"/>
      <c r="O18509"/>
      <c r="U18509"/>
      <c r="V18509"/>
    </row>
    <row r="18510" spans="6:22" x14ac:dyDescent="0.2">
      <c r="F18510"/>
      <c r="M18510" s="2"/>
      <c r="N18510"/>
      <c r="O18510"/>
      <c r="U18510"/>
      <c r="V18510"/>
    </row>
    <row r="18511" spans="6:22" x14ac:dyDescent="0.2">
      <c r="F18511"/>
      <c r="M18511" s="2"/>
      <c r="N18511"/>
      <c r="O18511"/>
      <c r="U18511"/>
      <c r="V18511"/>
    </row>
    <row r="18512" spans="6:22" x14ac:dyDescent="0.2">
      <c r="M18512" s="2"/>
    </row>
    <row r="18513" spans="6:22" x14ac:dyDescent="0.2">
      <c r="M18513" s="2"/>
    </row>
    <row r="18514" spans="6:22" x14ac:dyDescent="0.2">
      <c r="M18514" s="2"/>
    </row>
    <row r="18515" spans="6:22" x14ac:dyDescent="0.2">
      <c r="M18515" s="2"/>
    </row>
    <row r="18516" spans="6:22" x14ac:dyDescent="0.2">
      <c r="M18516" s="2"/>
    </row>
    <row r="18517" spans="6:22" x14ac:dyDescent="0.2">
      <c r="M18517" s="2"/>
    </row>
    <row r="18518" spans="6:22" x14ac:dyDescent="0.2">
      <c r="F18518"/>
      <c r="M18518" s="2"/>
      <c r="N18518"/>
      <c r="O18518"/>
      <c r="U18518"/>
      <c r="V18518"/>
    </row>
    <row r="18519" spans="6:22" x14ac:dyDescent="0.2">
      <c r="F18519"/>
      <c r="M18519" s="2"/>
      <c r="N18519"/>
      <c r="O18519"/>
      <c r="U18519"/>
      <c r="V18519"/>
    </row>
    <row r="18520" spans="6:22" x14ac:dyDescent="0.2">
      <c r="F18520"/>
      <c r="M18520" s="2"/>
      <c r="N18520"/>
      <c r="O18520"/>
      <c r="U18520"/>
      <c r="V18520"/>
    </row>
    <row r="18521" spans="6:22" x14ac:dyDescent="0.2">
      <c r="M18521" s="2"/>
    </row>
    <row r="18522" spans="6:22" x14ac:dyDescent="0.2">
      <c r="F18522"/>
      <c r="M18522" s="2"/>
      <c r="N18522"/>
      <c r="O18522"/>
      <c r="U18522"/>
      <c r="V18522"/>
    </row>
    <row r="18523" spans="6:22" x14ac:dyDescent="0.2">
      <c r="F18523"/>
      <c r="M18523" s="2"/>
      <c r="N18523"/>
      <c r="O18523"/>
      <c r="U18523"/>
      <c r="V18523"/>
    </row>
    <row r="18524" spans="6:22" x14ac:dyDescent="0.2">
      <c r="F18524"/>
      <c r="M18524" s="2"/>
      <c r="N18524"/>
      <c r="O18524"/>
      <c r="U18524"/>
      <c r="V18524"/>
    </row>
    <row r="18525" spans="6:22" x14ac:dyDescent="0.2">
      <c r="F18525"/>
      <c r="M18525" s="2"/>
      <c r="N18525"/>
      <c r="O18525"/>
      <c r="U18525"/>
      <c r="V18525"/>
    </row>
    <row r="18526" spans="6:22" x14ac:dyDescent="0.2">
      <c r="F18526"/>
      <c r="M18526" s="2"/>
      <c r="N18526"/>
      <c r="O18526"/>
      <c r="U18526"/>
      <c r="V18526"/>
    </row>
    <row r="18527" spans="6:22" x14ac:dyDescent="0.2">
      <c r="F18527"/>
      <c r="M18527" s="2"/>
      <c r="N18527"/>
      <c r="O18527"/>
      <c r="U18527"/>
      <c r="V18527"/>
    </row>
    <row r="18528" spans="6:22" x14ac:dyDescent="0.2">
      <c r="F18528"/>
      <c r="M18528" s="2"/>
      <c r="N18528"/>
      <c r="O18528"/>
      <c r="U18528"/>
      <c r="V18528"/>
    </row>
    <row r="18529" spans="6:22" x14ac:dyDescent="0.2">
      <c r="F18529"/>
      <c r="M18529" s="2"/>
      <c r="N18529"/>
      <c r="O18529"/>
      <c r="U18529"/>
      <c r="V18529"/>
    </row>
    <row r="18530" spans="6:22" x14ac:dyDescent="0.2">
      <c r="M18530" s="2"/>
    </row>
    <row r="18531" spans="6:22" x14ac:dyDescent="0.2">
      <c r="M18531" s="2"/>
    </row>
    <row r="18532" spans="6:22" x14ac:dyDescent="0.2">
      <c r="M18532" s="2"/>
    </row>
    <row r="18533" spans="6:22" x14ac:dyDescent="0.2">
      <c r="M18533" s="2"/>
    </row>
    <row r="18534" spans="6:22" x14ac:dyDescent="0.2">
      <c r="M18534" s="2"/>
    </row>
    <row r="18535" spans="6:22" x14ac:dyDescent="0.2">
      <c r="F18535"/>
      <c r="M18535" s="2"/>
      <c r="N18535"/>
      <c r="O18535"/>
      <c r="U18535"/>
      <c r="V18535"/>
    </row>
    <row r="18536" spans="6:22" x14ac:dyDescent="0.2">
      <c r="F18536"/>
      <c r="M18536" s="2"/>
      <c r="N18536"/>
      <c r="O18536"/>
      <c r="U18536"/>
      <c r="V18536"/>
    </row>
    <row r="18537" spans="6:22" x14ac:dyDescent="0.2">
      <c r="M18537" s="2"/>
    </row>
    <row r="18538" spans="6:22" x14ac:dyDescent="0.2">
      <c r="F18538"/>
      <c r="M18538" s="2"/>
      <c r="N18538"/>
      <c r="O18538"/>
      <c r="U18538"/>
      <c r="V18538"/>
    </row>
    <row r="18539" spans="6:22" x14ac:dyDescent="0.2">
      <c r="F18539"/>
      <c r="M18539" s="2"/>
      <c r="N18539"/>
      <c r="O18539"/>
      <c r="U18539"/>
      <c r="V18539"/>
    </row>
    <row r="18540" spans="6:22" x14ac:dyDescent="0.2">
      <c r="M18540" s="2"/>
    </row>
    <row r="18541" spans="6:22" x14ac:dyDescent="0.2">
      <c r="M18541" s="2"/>
    </row>
    <row r="18542" spans="6:22" x14ac:dyDescent="0.2">
      <c r="M18542" s="2"/>
    </row>
    <row r="18543" spans="6:22" x14ac:dyDescent="0.2">
      <c r="F18543"/>
      <c r="M18543" s="2"/>
      <c r="N18543"/>
      <c r="O18543"/>
      <c r="U18543"/>
      <c r="V18543"/>
    </row>
    <row r="18544" spans="6:22" x14ac:dyDescent="0.2">
      <c r="M18544" s="2"/>
    </row>
    <row r="18545" spans="6:22" x14ac:dyDescent="0.2">
      <c r="M18545" s="2"/>
    </row>
    <row r="18546" spans="6:22" x14ac:dyDescent="0.2">
      <c r="M18546" s="2"/>
    </row>
    <row r="18547" spans="6:22" x14ac:dyDescent="0.2">
      <c r="F18547"/>
      <c r="M18547" s="2"/>
      <c r="N18547"/>
      <c r="O18547"/>
      <c r="U18547"/>
      <c r="V18547"/>
    </row>
    <row r="18548" spans="6:22" x14ac:dyDescent="0.2">
      <c r="M18548" s="2"/>
    </row>
    <row r="18549" spans="6:22" x14ac:dyDescent="0.2">
      <c r="M18549" s="2"/>
    </row>
    <row r="18550" spans="6:22" x14ac:dyDescent="0.2">
      <c r="M18550" s="2"/>
    </row>
    <row r="18551" spans="6:22" x14ac:dyDescent="0.2">
      <c r="F18551"/>
      <c r="M18551" s="2"/>
      <c r="N18551"/>
      <c r="O18551"/>
      <c r="U18551"/>
      <c r="V18551"/>
    </row>
    <row r="18552" spans="6:22" x14ac:dyDescent="0.2">
      <c r="F18552"/>
      <c r="M18552" s="2"/>
      <c r="N18552"/>
      <c r="O18552"/>
      <c r="U18552"/>
      <c r="V18552"/>
    </row>
    <row r="18553" spans="6:22" x14ac:dyDescent="0.2">
      <c r="M18553" s="2"/>
    </row>
    <row r="18554" spans="6:22" x14ac:dyDescent="0.2">
      <c r="M18554" s="2"/>
    </row>
    <row r="18555" spans="6:22" x14ac:dyDescent="0.2">
      <c r="M18555" s="2"/>
    </row>
    <row r="18556" spans="6:22" x14ac:dyDescent="0.2">
      <c r="M18556" s="2"/>
    </row>
    <row r="18557" spans="6:22" x14ac:dyDescent="0.2">
      <c r="M18557" s="2"/>
    </row>
    <row r="18558" spans="6:22" x14ac:dyDescent="0.2">
      <c r="M18558" s="2"/>
    </row>
    <row r="18559" spans="6:22" x14ac:dyDescent="0.2">
      <c r="M18559" s="2"/>
    </row>
    <row r="18560" spans="6:22" x14ac:dyDescent="0.2">
      <c r="M18560" s="2"/>
    </row>
    <row r="18561" spans="6:22" x14ac:dyDescent="0.2">
      <c r="M18561" s="2"/>
    </row>
    <row r="18562" spans="6:22" x14ac:dyDescent="0.2">
      <c r="M18562" s="2"/>
    </row>
    <row r="18563" spans="6:22" x14ac:dyDescent="0.2">
      <c r="M18563" s="2"/>
    </row>
    <row r="18564" spans="6:22" x14ac:dyDescent="0.2">
      <c r="M18564" s="2"/>
    </row>
    <row r="18565" spans="6:22" x14ac:dyDescent="0.2">
      <c r="M18565" s="2"/>
    </row>
    <row r="18566" spans="6:22" x14ac:dyDescent="0.2">
      <c r="M18566" s="2"/>
    </row>
    <row r="18567" spans="6:22" x14ac:dyDescent="0.2">
      <c r="M18567" s="2"/>
    </row>
    <row r="18568" spans="6:22" x14ac:dyDescent="0.2">
      <c r="M18568" s="2"/>
    </row>
    <row r="18569" spans="6:22" x14ac:dyDescent="0.2">
      <c r="F18569"/>
      <c r="M18569" s="2"/>
      <c r="N18569"/>
      <c r="O18569"/>
      <c r="U18569"/>
      <c r="V18569"/>
    </row>
    <row r="18570" spans="6:22" x14ac:dyDescent="0.2">
      <c r="F18570"/>
      <c r="M18570" s="2"/>
      <c r="N18570"/>
      <c r="O18570"/>
      <c r="U18570"/>
      <c r="V18570"/>
    </row>
    <row r="18571" spans="6:22" x14ac:dyDescent="0.2">
      <c r="F18571"/>
      <c r="M18571" s="2"/>
      <c r="N18571"/>
      <c r="O18571"/>
      <c r="U18571"/>
      <c r="V18571"/>
    </row>
    <row r="18572" spans="6:22" x14ac:dyDescent="0.2">
      <c r="F18572"/>
      <c r="M18572" s="2"/>
      <c r="N18572"/>
      <c r="O18572"/>
      <c r="U18572"/>
      <c r="V18572"/>
    </row>
    <row r="18573" spans="6:22" x14ac:dyDescent="0.2">
      <c r="M18573" s="2"/>
    </row>
    <row r="18574" spans="6:22" x14ac:dyDescent="0.2">
      <c r="M18574" s="2"/>
    </row>
    <row r="18575" spans="6:22" x14ac:dyDescent="0.2">
      <c r="M18575" s="2"/>
    </row>
    <row r="18576" spans="6:22" x14ac:dyDescent="0.2">
      <c r="M18576" s="2"/>
    </row>
    <row r="18577" spans="6:22" x14ac:dyDescent="0.2">
      <c r="M18577" s="2"/>
    </row>
    <row r="18578" spans="6:22" x14ac:dyDescent="0.2">
      <c r="M18578" s="2"/>
    </row>
    <row r="18579" spans="6:22" x14ac:dyDescent="0.2">
      <c r="M18579" s="2"/>
    </row>
    <row r="18580" spans="6:22" x14ac:dyDescent="0.2">
      <c r="F18580"/>
      <c r="M18580" s="2"/>
      <c r="N18580"/>
      <c r="O18580"/>
      <c r="U18580"/>
      <c r="V18580"/>
    </row>
    <row r="18581" spans="6:22" x14ac:dyDescent="0.2">
      <c r="F18581"/>
      <c r="M18581" s="2"/>
      <c r="N18581"/>
      <c r="O18581"/>
      <c r="U18581"/>
      <c r="V18581"/>
    </row>
    <row r="18582" spans="6:22" x14ac:dyDescent="0.2">
      <c r="F18582"/>
      <c r="M18582" s="2"/>
      <c r="N18582"/>
      <c r="O18582"/>
      <c r="U18582"/>
      <c r="V18582"/>
    </row>
    <row r="18583" spans="6:22" x14ac:dyDescent="0.2">
      <c r="F18583"/>
      <c r="M18583" s="2"/>
      <c r="N18583"/>
      <c r="O18583"/>
      <c r="U18583"/>
      <c r="V18583"/>
    </row>
    <row r="18584" spans="6:22" x14ac:dyDescent="0.2">
      <c r="M18584" s="2"/>
    </row>
    <row r="18585" spans="6:22" x14ac:dyDescent="0.2">
      <c r="M18585" s="2"/>
    </row>
    <row r="18586" spans="6:22" x14ac:dyDescent="0.2">
      <c r="M18586" s="2"/>
    </row>
    <row r="18587" spans="6:22" x14ac:dyDescent="0.2">
      <c r="M18587" s="2"/>
    </row>
    <row r="18588" spans="6:22" x14ac:dyDescent="0.2">
      <c r="M18588" s="2"/>
    </row>
    <row r="18589" spans="6:22" x14ac:dyDescent="0.2">
      <c r="F18589"/>
      <c r="M18589" s="2"/>
      <c r="N18589"/>
      <c r="O18589"/>
      <c r="U18589"/>
      <c r="V18589"/>
    </row>
    <row r="18590" spans="6:22" x14ac:dyDescent="0.2">
      <c r="F18590"/>
      <c r="M18590" s="2"/>
      <c r="N18590"/>
      <c r="O18590"/>
      <c r="U18590"/>
      <c r="V18590"/>
    </row>
    <row r="18591" spans="6:22" x14ac:dyDescent="0.2">
      <c r="F18591"/>
      <c r="M18591" s="2"/>
      <c r="N18591"/>
      <c r="O18591"/>
      <c r="U18591"/>
      <c r="V18591"/>
    </row>
    <row r="18592" spans="6:22" x14ac:dyDescent="0.2">
      <c r="F18592"/>
      <c r="M18592" s="2"/>
      <c r="N18592"/>
      <c r="O18592"/>
      <c r="U18592"/>
      <c r="V18592"/>
    </row>
    <row r="18593" spans="6:22" x14ac:dyDescent="0.2">
      <c r="M18593" s="2"/>
    </row>
    <row r="18594" spans="6:22" x14ac:dyDescent="0.2">
      <c r="M18594" s="2"/>
    </row>
    <row r="18595" spans="6:22" x14ac:dyDescent="0.2">
      <c r="M18595" s="2"/>
    </row>
    <row r="18596" spans="6:22" x14ac:dyDescent="0.2">
      <c r="F18596"/>
      <c r="M18596" s="2"/>
      <c r="N18596"/>
      <c r="O18596"/>
      <c r="U18596"/>
      <c r="V18596"/>
    </row>
    <row r="18597" spans="6:22" x14ac:dyDescent="0.2">
      <c r="F18597"/>
      <c r="M18597" s="2"/>
      <c r="N18597"/>
      <c r="O18597"/>
      <c r="U18597"/>
      <c r="V18597"/>
    </row>
    <row r="18598" spans="6:22" x14ac:dyDescent="0.2">
      <c r="M18598" s="2"/>
    </row>
    <row r="18599" spans="6:22" x14ac:dyDescent="0.2">
      <c r="M18599" s="2"/>
    </row>
    <row r="18600" spans="6:22" x14ac:dyDescent="0.2">
      <c r="M18600" s="2"/>
    </row>
    <row r="18601" spans="6:22" x14ac:dyDescent="0.2">
      <c r="F18601"/>
      <c r="M18601" s="2"/>
      <c r="N18601"/>
      <c r="O18601"/>
      <c r="U18601"/>
      <c r="V18601"/>
    </row>
    <row r="18602" spans="6:22" x14ac:dyDescent="0.2">
      <c r="M18602" s="2"/>
    </row>
    <row r="18603" spans="6:22" x14ac:dyDescent="0.2">
      <c r="M18603" s="2"/>
    </row>
    <row r="18604" spans="6:22" x14ac:dyDescent="0.2">
      <c r="M18604" s="2"/>
    </row>
    <row r="18605" spans="6:22" x14ac:dyDescent="0.2">
      <c r="F18605"/>
      <c r="M18605" s="2"/>
      <c r="N18605"/>
      <c r="O18605"/>
      <c r="U18605"/>
      <c r="V18605"/>
    </row>
    <row r="18606" spans="6:22" x14ac:dyDescent="0.2">
      <c r="F18606"/>
      <c r="M18606" s="2"/>
      <c r="N18606"/>
      <c r="O18606"/>
      <c r="U18606"/>
      <c r="V18606"/>
    </row>
    <row r="18607" spans="6:22" x14ac:dyDescent="0.2">
      <c r="M18607" s="2"/>
    </row>
    <row r="18608" spans="6:22" x14ac:dyDescent="0.2">
      <c r="M18608" s="2"/>
    </row>
    <row r="18609" spans="13:13" x14ac:dyDescent="0.2">
      <c r="M18609" s="2"/>
    </row>
    <row r="18610" spans="13:13" x14ac:dyDescent="0.2">
      <c r="M18610" s="2"/>
    </row>
    <row r="18611" spans="13:13" x14ac:dyDescent="0.2">
      <c r="M18611" s="2"/>
    </row>
    <row r="18612" spans="13:13" x14ac:dyDescent="0.2">
      <c r="M18612" s="2"/>
    </row>
    <row r="18613" spans="13:13" x14ac:dyDescent="0.2">
      <c r="M18613" s="2"/>
    </row>
    <row r="18614" spans="13:13" x14ac:dyDescent="0.2">
      <c r="M18614" s="2"/>
    </row>
    <row r="18615" spans="13:13" x14ac:dyDescent="0.2">
      <c r="M18615" s="2"/>
    </row>
    <row r="18616" spans="13:13" x14ac:dyDescent="0.2">
      <c r="M18616" s="2"/>
    </row>
    <row r="18617" spans="13:13" x14ac:dyDescent="0.2">
      <c r="M18617" s="2"/>
    </row>
    <row r="18618" spans="13:13" x14ac:dyDescent="0.2">
      <c r="M18618" s="2"/>
    </row>
    <row r="18619" spans="13:13" x14ac:dyDescent="0.2">
      <c r="M18619" s="2"/>
    </row>
    <row r="18620" spans="13:13" x14ac:dyDescent="0.2">
      <c r="M18620" s="2"/>
    </row>
    <row r="18621" spans="13:13" x14ac:dyDescent="0.2">
      <c r="M18621" s="2"/>
    </row>
    <row r="18622" spans="13:13" x14ac:dyDescent="0.2">
      <c r="M18622" s="2"/>
    </row>
    <row r="18623" spans="13:13" x14ac:dyDescent="0.2">
      <c r="M18623" s="2"/>
    </row>
    <row r="18624" spans="13:13" x14ac:dyDescent="0.2">
      <c r="M18624" s="2"/>
    </row>
    <row r="18625" spans="6:22" x14ac:dyDescent="0.2">
      <c r="F18625"/>
      <c r="M18625" s="2"/>
      <c r="N18625"/>
      <c r="O18625"/>
      <c r="U18625"/>
      <c r="V18625"/>
    </row>
    <row r="18626" spans="6:22" x14ac:dyDescent="0.2">
      <c r="M18626" s="2"/>
    </row>
    <row r="18627" spans="6:22" x14ac:dyDescent="0.2">
      <c r="M18627" s="2"/>
    </row>
    <row r="18628" spans="6:22" x14ac:dyDescent="0.2">
      <c r="M18628" s="2"/>
    </row>
    <row r="18629" spans="6:22" x14ac:dyDescent="0.2">
      <c r="F18629"/>
      <c r="M18629" s="2"/>
      <c r="N18629"/>
      <c r="O18629"/>
      <c r="U18629"/>
      <c r="V18629"/>
    </row>
    <row r="18630" spans="6:22" x14ac:dyDescent="0.2">
      <c r="F18630"/>
      <c r="M18630" s="2"/>
      <c r="N18630"/>
      <c r="O18630"/>
      <c r="U18630"/>
      <c r="V18630"/>
    </row>
    <row r="18631" spans="6:22" x14ac:dyDescent="0.2">
      <c r="F18631"/>
      <c r="M18631" s="2"/>
      <c r="N18631"/>
      <c r="O18631"/>
      <c r="U18631"/>
      <c r="V18631"/>
    </row>
    <row r="18632" spans="6:22" x14ac:dyDescent="0.2">
      <c r="F18632"/>
      <c r="M18632" s="2"/>
      <c r="N18632"/>
      <c r="O18632"/>
      <c r="U18632"/>
      <c r="V18632"/>
    </row>
    <row r="18633" spans="6:22" x14ac:dyDescent="0.2">
      <c r="F18633"/>
      <c r="M18633" s="2"/>
      <c r="N18633"/>
      <c r="O18633"/>
      <c r="U18633"/>
      <c r="V18633"/>
    </row>
    <row r="18634" spans="6:22" x14ac:dyDescent="0.2">
      <c r="M18634" s="2"/>
    </row>
    <row r="18635" spans="6:22" x14ac:dyDescent="0.2">
      <c r="M18635" s="2"/>
    </row>
    <row r="18636" spans="6:22" x14ac:dyDescent="0.2">
      <c r="M18636" s="2"/>
    </row>
    <row r="18637" spans="6:22" x14ac:dyDescent="0.2">
      <c r="M18637" s="2"/>
    </row>
    <row r="18638" spans="6:22" x14ac:dyDescent="0.2">
      <c r="F18638"/>
      <c r="M18638" s="2"/>
      <c r="N18638"/>
      <c r="O18638"/>
      <c r="U18638"/>
      <c r="V18638"/>
    </row>
    <row r="18639" spans="6:22" x14ac:dyDescent="0.2">
      <c r="F18639"/>
      <c r="M18639" s="2"/>
      <c r="N18639"/>
      <c r="O18639"/>
      <c r="U18639"/>
      <c r="V18639"/>
    </row>
    <row r="18640" spans="6:22" x14ac:dyDescent="0.2">
      <c r="M18640" s="2"/>
    </row>
    <row r="18641" spans="6:22" x14ac:dyDescent="0.2">
      <c r="M18641" s="2"/>
    </row>
    <row r="18642" spans="6:22" x14ac:dyDescent="0.2">
      <c r="M18642" s="2"/>
    </row>
    <row r="18643" spans="6:22" x14ac:dyDescent="0.2">
      <c r="F18643"/>
      <c r="M18643" s="2"/>
      <c r="N18643"/>
      <c r="O18643"/>
      <c r="U18643"/>
      <c r="V18643"/>
    </row>
    <row r="18644" spans="6:22" x14ac:dyDescent="0.2">
      <c r="M18644" s="2"/>
    </row>
    <row r="18645" spans="6:22" x14ac:dyDescent="0.2">
      <c r="M18645" s="2"/>
    </row>
    <row r="18646" spans="6:22" x14ac:dyDescent="0.2">
      <c r="M18646" s="2"/>
    </row>
    <row r="18647" spans="6:22" x14ac:dyDescent="0.2">
      <c r="F18647"/>
      <c r="M18647" s="2"/>
      <c r="N18647"/>
      <c r="O18647"/>
      <c r="U18647"/>
      <c r="V18647"/>
    </row>
    <row r="18648" spans="6:22" x14ac:dyDescent="0.2">
      <c r="F18648"/>
      <c r="M18648" s="2"/>
      <c r="N18648"/>
      <c r="O18648"/>
      <c r="U18648"/>
      <c r="V18648"/>
    </row>
    <row r="18649" spans="6:22" x14ac:dyDescent="0.2">
      <c r="M18649" s="2"/>
    </row>
    <row r="18650" spans="6:22" x14ac:dyDescent="0.2">
      <c r="M18650" s="2"/>
    </row>
    <row r="18651" spans="6:22" x14ac:dyDescent="0.2">
      <c r="M18651" s="2"/>
    </row>
    <row r="18652" spans="6:22" x14ac:dyDescent="0.2">
      <c r="M18652" s="2"/>
    </row>
    <row r="18653" spans="6:22" x14ac:dyDescent="0.2">
      <c r="M18653" s="2"/>
    </row>
    <row r="18654" spans="6:22" x14ac:dyDescent="0.2">
      <c r="M18654" s="2"/>
    </row>
    <row r="18655" spans="6:22" x14ac:dyDescent="0.2">
      <c r="M18655" s="2"/>
    </row>
    <row r="18656" spans="6:22" x14ac:dyDescent="0.2">
      <c r="M18656" s="2"/>
    </row>
    <row r="18657" spans="6:22" x14ac:dyDescent="0.2">
      <c r="M18657" s="2"/>
    </row>
    <row r="18658" spans="6:22" x14ac:dyDescent="0.2">
      <c r="M18658" s="2"/>
    </row>
    <row r="18659" spans="6:22" x14ac:dyDescent="0.2">
      <c r="M18659" s="2"/>
    </row>
    <row r="18660" spans="6:22" x14ac:dyDescent="0.2">
      <c r="M18660" s="2"/>
    </row>
    <row r="18661" spans="6:22" x14ac:dyDescent="0.2">
      <c r="M18661" s="2"/>
    </row>
    <row r="18662" spans="6:22" x14ac:dyDescent="0.2">
      <c r="M18662" s="2"/>
    </row>
    <row r="18663" spans="6:22" x14ac:dyDescent="0.2">
      <c r="M18663" s="2"/>
    </row>
    <row r="18664" spans="6:22" x14ac:dyDescent="0.2">
      <c r="M18664" s="2"/>
    </row>
    <row r="18665" spans="6:22" x14ac:dyDescent="0.2">
      <c r="M18665" s="2"/>
    </row>
    <row r="18666" spans="6:22" x14ac:dyDescent="0.2">
      <c r="M18666" s="2"/>
    </row>
    <row r="18667" spans="6:22" x14ac:dyDescent="0.2">
      <c r="F18667"/>
      <c r="M18667" s="2"/>
      <c r="N18667"/>
      <c r="O18667"/>
      <c r="U18667"/>
      <c r="V18667"/>
    </row>
    <row r="18668" spans="6:22" x14ac:dyDescent="0.2">
      <c r="F18668"/>
      <c r="M18668" s="2"/>
      <c r="N18668"/>
      <c r="O18668"/>
      <c r="U18668"/>
      <c r="V18668"/>
    </row>
    <row r="18669" spans="6:22" x14ac:dyDescent="0.2">
      <c r="M18669" s="2"/>
    </row>
    <row r="18670" spans="6:22" x14ac:dyDescent="0.2">
      <c r="M18670" s="2"/>
    </row>
    <row r="18671" spans="6:22" x14ac:dyDescent="0.2">
      <c r="M18671" s="2"/>
    </row>
    <row r="18672" spans="6:22" x14ac:dyDescent="0.2">
      <c r="F18672"/>
      <c r="M18672" s="2"/>
      <c r="N18672"/>
      <c r="O18672"/>
      <c r="U18672"/>
      <c r="V18672"/>
    </row>
    <row r="18673" spans="6:22" x14ac:dyDescent="0.2">
      <c r="F18673"/>
      <c r="M18673" s="2"/>
      <c r="N18673"/>
      <c r="O18673"/>
      <c r="U18673"/>
      <c r="V18673"/>
    </row>
    <row r="18674" spans="6:22" x14ac:dyDescent="0.2">
      <c r="F18674"/>
      <c r="M18674" s="2"/>
      <c r="N18674"/>
      <c r="O18674"/>
      <c r="U18674"/>
      <c r="V18674"/>
    </row>
    <row r="18675" spans="6:22" x14ac:dyDescent="0.2">
      <c r="F18675"/>
      <c r="M18675" s="2"/>
      <c r="N18675"/>
      <c r="O18675"/>
      <c r="U18675"/>
      <c r="V18675"/>
    </row>
    <row r="18676" spans="6:22" x14ac:dyDescent="0.2">
      <c r="F18676"/>
      <c r="M18676" s="2"/>
      <c r="N18676"/>
      <c r="O18676"/>
      <c r="U18676"/>
      <c r="V18676"/>
    </row>
    <row r="18677" spans="6:22" x14ac:dyDescent="0.2">
      <c r="M18677" s="2"/>
    </row>
    <row r="18678" spans="6:22" x14ac:dyDescent="0.2">
      <c r="F18678"/>
      <c r="M18678" s="2"/>
      <c r="N18678"/>
      <c r="O18678"/>
      <c r="U18678"/>
      <c r="V18678"/>
    </row>
    <row r="18679" spans="6:22" x14ac:dyDescent="0.2">
      <c r="F18679"/>
      <c r="M18679" s="2"/>
      <c r="N18679"/>
      <c r="O18679"/>
      <c r="U18679"/>
      <c r="V18679"/>
    </row>
    <row r="18680" spans="6:22" x14ac:dyDescent="0.2">
      <c r="M18680" s="2"/>
    </row>
    <row r="18681" spans="6:22" x14ac:dyDescent="0.2">
      <c r="M18681" s="2"/>
    </row>
    <row r="18682" spans="6:22" x14ac:dyDescent="0.2">
      <c r="M18682" s="2"/>
    </row>
    <row r="18683" spans="6:22" x14ac:dyDescent="0.2">
      <c r="F18683"/>
      <c r="M18683" s="2"/>
      <c r="N18683"/>
      <c r="O18683"/>
      <c r="U18683"/>
      <c r="V18683"/>
    </row>
    <row r="18684" spans="6:22" x14ac:dyDescent="0.2">
      <c r="F18684"/>
      <c r="M18684" s="2"/>
      <c r="N18684"/>
      <c r="O18684"/>
      <c r="U18684"/>
      <c r="V18684"/>
    </row>
    <row r="18685" spans="6:22" x14ac:dyDescent="0.2">
      <c r="M18685" s="2"/>
    </row>
    <row r="18686" spans="6:22" x14ac:dyDescent="0.2">
      <c r="M18686" s="2"/>
    </row>
    <row r="18687" spans="6:22" x14ac:dyDescent="0.2">
      <c r="M18687" s="2"/>
    </row>
    <row r="18688" spans="6:22" x14ac:dyDescent="0.2">
      <c r="F18688"/>
      <c r="M18688" s="2"/>
      <c r="N18688"/>
      <c r="O18688"/>
      <c r="U18688"/>
      <c r="V18688"/>
    </row>
    <row r="18689" spans="6:22" x14ac:dyDescent="0.2">
      <c r="M18689" s="2"/>
    </row>
    <row r="18690" spans="6:22" x14ac:dyDescent="0.2">
      <c r="M18690" s="2"/>
    </row>
    <row r="18691" spans="6:22" x14ac:dyDescent="0.2">
      <c r="M18691" s="2"/>
    </row>
    <row r="18692" spans="6:22" x14ac:dyDescent="0.2">
      <c r="F18692"/>
      <c r="M18692" s="2"/>
      <c r="N18692"/>
      <c r="O18692"/>
      <c r="U18692"/>
      <c r="V18692"/>
    </row>
    <row r="18693" spans="6:22" x14ac:dyDescent="0.2">
      <c r="F18693"/>
      <c r="M18693" s="2"/>
      <c r="N18693"/>
      <c r="O18693"/>
      <c r="U18693"/>
      <c r="V18693"/>
    </row>
    <row r="18694" spans="6:22" x14ac:dyDescent="0.2">
      <c r="M18694" s="2"/>
    </row>
    <row r="18695" spans="6:22" x14ac:dyDescent="0.2">
      <c r="M18695" s="2"/>
    </row>
    <row r="18696" spans="6:22" x14ac:dyDescent="0.2">
      <c r="M18696" s="2"/>
    </row>
    <row r="18697" spans="6:22" x14ac:dyDescent="0.2">
      <c r="M18697" s="2"/>
    </row>
    <row r="18698" spans="6:22" x14ac:dyDescent="0.2">
      <c r="M18698" s="2"/>
    </row>
    <row r="18699" spans="6:22" x14ac:dyDescent="0.2">
      <c r="M18699" s="2"/>
    </row>
    <row r="18700" spans="6:22" x14ac:dyDescent="0.2">
      <c r="M18700" s="2"/>
    </row>
    <row r="18701" spans="6:22" x14ac:dyDescent="0.2">
      <c r="M18701" s="2"/>
    </row>
    <row r="18702" spans="6:22" x14ac:dyDescent="0.2">
      <c r="M18702" s="2"/>
    </row>
    <row r="18703" spans="6:22" x14ac:dyDescent="0.2">
      <c r="M18703" s="2"/>
    </row>
    <row r="18704" spans="6:22" x14ac:dyDescent="0.2">
      <c r="M18704" s="2"/>
    </row>
    <row r="18705" spans="6:22" x14ac:dyDescent="0.2">
      <c r="M18705" s="2"/>
    </row>
    <row r="18706" spans="6:22" x14ac:dyDescent="0.2">
      <c r="M18706" s="2"/>
    </row>
    <row r="18707" spans="6:22" x14ac:dyDescent="0.2">
      <c r="M18707" s="2"/>
    </row>
    <row r="18708" spans="6:22" x14ac:dyDescent="0.2">
      <c r="M18708" s="2"/>
    </row>
    <row r="18709" spans="6:22" x14ac:dyDescent="0.2">
      <c r="M18709" s="2"/>
    </row>
    <row r="18710" spans="6:22" x14ac:dyDescent="0.2">
      <c r="M18710" s="2"/>
    </row>
    <row r="18711" spans="6:22" x14ac:dyDescent="0.2">
      <c r="M18711" s="2"/>
    </row>
    <row r="18712" spans="6:22" x14ac:dyDescent="0.2">
      <c r="F18712"/>
      <c r="M18712" s="2"/>
      <c r="N18712"/>
      <c r="O18712"/>
      <c r="U18712"/>
      <c r="V18712"/>
    </row>
    <row r="18713" spans="6:22" x14ac:dyDescent="0.2">
      <c r="F18713"/>
      <c r="M18713" s="2"/>
      <c r="N18713"/>
      <c r="O18713"/>
      <c r="U18713"/>
      <c r="V18713"/>
    </row>
    <row r="18714" spans="6:22" x14ac:dyDescent="0.2">
      <c r="M18714" s="2"/>
    </row>
    <row r="18715" spans="6:22" x14ac:dyDescent="0.2">
      <c r="M18715" s="2"/>
    </row>
    <row r="18716" spans="6:22" x14ac:dyDescent="0.2">
      <c r="M18716" s="2"/>
    </row>
    <row r="18717" spans="6:22" x14ac:dyDescent="0.2">
      <c r="F18717"/>
      <c r="M18717" s="2"/>
      <c r="N18717"/>
      <c r="O18717"/>
      <c r="U18717"/>
      <c r="V18717"/>
    </row>
    <row r="18718" spans="6:22" x14ac:dyDescent="0.2">
      <c r="F18718"/>
      <c r="M18718" s="2"/>
      <c r="N18718"/>
      <c r="O18718"/>
      <c r="U18718"/>
      <c r="V18718"/>
    </row>
    <row r="18719" spans="6:22" x14ac:dyDescent="0.2">
      <c r="F18719"/>
      <c r="M18719" s="2"/>
      <c r="N18719"/>
      <c r="O18719"/>
      <c r="U18719"/>
      <c r="V18719"/>
    </row>
    <row r="18720" spans="6:22" x14ac:dyDescent="0.2">
      <c r="F18720"/>
      <c r="M18720" s="2"/>
      <c r="N18720"/>
      <c r="O18720"/>
      <c r="U18720"/>
      <c r="V18720"/>
    </row>
    <row r="18721" spans="6:22" x14ac:dyDescent="0.2">
      <c r="F18721"/>
      <c r="M18721" s="2"/>
      <c r="N18721"/>
      <c r="O18721"/>
      <c r="U18721"/>
      <c r="V18721"/>
    </row>
    <row r="18722" spans="6:22" x14ac:dyDescent="0.2">
      <c r="F18722"/>
      <c r="M18722" s="2"/>
      <c r="N18722"/>
      <c r="O18722"/>
      <c r="U18722"/>
      <c r="V18722"/>
    </row>
    <row r="18723" spans="6:22" x14ac:dyDescent="0.2">
      <c r="F18723"/>
      <c r="M18723" s="2"/>
      <c r="N18723"/>
      <c r="O18723"/>
      <c r="U18723"/>
      <c r="V18723"/>
    </row>
    <row r="18724" spans="6:22" x14ac:dyDescent="0.2">
      <c r="M18724" s="2"/>
    </row>
    <row r="18725" spans="6:22" x14ac:dyDescent="0.2">
      <c r="M18725" s="2"/>
    </row>
    <row r="18726" spans="6:22" x14ac:dyDescent="0.2">
      <c r="M18726" s="2"/>
    </row>
    <row r="18727" spans="6:22" x14ac:dyDescent="0.2">
      <c r="M18727" s="2"/>
    </row>
    <row r="18728" spans="6:22" x14ac:dyDescent="0.2">
      <c r="F18728"/>
      <c r="M18728" s="2"/>
      <c r="N18728"/>
      <c r="O18728"/>
      <c r="U18728"/>
      <c r="V18728"/>
    </row>
    <row r="18729" spans="6:22" x14ac:dyDescent="0.2">
      <c r="F18729"/>
      <c r="M18729" s="2"/>
      <c r="N18729"/>
      <c r="O18729"/>
      <c r="U18729"/>
      <c r="V18729"/>
    </row>
    <row r="18730" spans="6:22" x14ac:dyDescent="0.2">
      <c r="M18730" s="2"/>
    </row>
    <row r="18731" spans="6:22" x14ac:dyDescent="0.2">
      <c r="M18731" s="2"/>
    </row>
    <row r="18732" spans="6:22" x14ac:dyDescent="0.2">
      <c r="M18732" s="2"/>
    </row>
    <row r="18733" spans="6:22" x14ac:dyDescent="0.2">
      <c r="F18733"/>
      <c r="M18733" s="2"/>
      <c r="N18733"/>
      <c r="O18733"/>
      <c r="U18733"/>
      <c r="V18733"/>
    </row>
    <row r="18734" spans="6:22" x14ac:dyDescent="0.2">
      <c r="M18734" s="2"/>
    </row>
    <row r="18735" spans="6:22" x14ac:dyDescent="0.2">
      <c r="M18735" s="2"/>
    </row>
    <row r="18736" spans="6:22" x14ac:dyDescent="0.2">
      <c r="M18736" s="2"/>
    </row>
    <row r="18737" spans="6:22" x14ac:dyDescent="0.2">
      <c r="F18737"/>
      <c r="M18737" s="2"/>
      <c r="N18737"/>
      <c r="O18737"/>
      <c r="U18737"/>
      <c r="V18737"/>
    </row>
    <row r="18738" spans="6:22" x14ac:dyDescent="0.2">
      <c r="F18738"/>
      <c r="M18738" s="2"/>
      <c r="N18738"/>
      <c r="O18738"/>
      <c r="U18738"/>
      <c r="V18738"/>
    </row>
    <row r="18739" spans="6:22" x14ac:dyDescent="0.2">
      <c r="M18739" s="2"/>
    </row>
    <row r="18740" spans="6:22" x14ac:dyDescent="0.2">
      <c r="M18740" s="2"/>
    </row>
    <row r="18741" spans="6:22" x14ac:dyDescent="0.2">
      <c r="M18741" s="2"/>
    </row>
    <row r="18742" spans="6:22" x14ac:dyDescent="0.2">
      <c r="M18742" s="2"/>
    </row>
    <row r="18743" spans="6:22" x14ac:dyDescent="0.2">
      <c r="M18743" s="2"/>
    </row>
    <row r="18744" spans="6:22" x14ac:dyDescent="0.2">
      <c r="M18744" s="2"/>
    </row>
    <row r="18745" spans="6:22" x14ac:dyDescent="0.2">
      <c r="M18745" s="2"/>
    </row>
    <row r="18746" spans="6:22" x14ac:dyDescent="0.2">
      <c r="M18746" s="2"/>
    </row>
    <row r="18747" spans="6:22" x14ac:dyDescent="0.2">
      <c r="M18747" s="2"/>
    </row>
    <row r="18748" spans="6:22" x14ac:dyDescent="0.2">
      <c r="M18748" s="2"/>
    </row>
    <row r="18749" spans="6:22" x14ac:dyDescent="0.2">
      <c r="M18749" s="2"/>
    </row>
    <row r="18750" spans="6:22" x14ac:dyDescent="0.2">
      <c r="M18750" s="2"/>
    </row>
    <row r="18751" spans="6:22" x14ac:dyDescent="0.2">
      <c r="M18751" s="2"/>
    </row>
    <row r="18752" spans="6:22" x14ac:dyDescent="0.2">
      <c r="M18752" s="2"/>
    </row>
    <row r="18753" spans="6:22" x14ac:dyDescent="0.2">
      <c r="M18753" s="2"/>
    </row>
    <row r="18754" spans="6:22" x14ac:dyDescent="0.2">
      <c r="M18754" s="2"/>
    </row>
    <row r="18755" spans="6:22" x14ac:dyDescent="0.2">
      <c r="M18755" s="2"/>
    </row>
    <row r="18756" spans="6:22" x14ac:dyDescent="0.2">
      <c r="M18756" s="2"/>
    </row>
    <row r="18757" spans="6:22" x14ac:dyDescent="0.2">
      <c r="F18757"/>
      <c r="M18757" s="2"/>
      <c r="N18757"/>
      <c r="O18757"/>
      <c r="U18757"/>
      <c r="V18757"/>
    </row>
    <row r="18758" spans="6:22" x14ac:dyDescent="0.2">
      <c r="F18758"/>
      <c r="M18758" s="2"/>
      <c r="N18758"/>
      <c r="O18758"/>
      <c r="U18758"/>
      <c r="V18758"/>
    </row>
    <row r="18759" spans="6:22" x14ac:dyDescent="0.2">
      <c r="M18759" s="2"/>
    </row>
    <row r="18760" spans="6:22" x14ac:dyDescent="0.2">
      <c r="M18760" s="2"/>
    </row>
    <row r="18761" spans="6:22" x14ac:dyDescent="0.2">
      <c r="M18761" s="2"/>
    </row>
    <row r="18762" spans="6:22" x14ac:dyDescent="0.2">
      <c r="F18762"/>
      <c r="M18762" s="2"/>
      <c r="N18762"/>
      <c r="O18762"/>
      <c r="U18762"/>
      <c r="V18762"/>
    </row>
    <row r="18763" spans="6:22" x14ac:dyDescent="0.2">
      <c r="F18763"/>
      <c r="M18763" s="2"/>
      <c r="N18763"/>
      <c r="O18763"/>
      <c r="U18763"/>
      <c r="V18763"/>
    </row>
    <row r="18764" spans="6:22" x14ac:dyDescent="0.2">
      <c r="F18764"/>
      <c r="M18764" s="2"/>
      <c r="N18764"/>
      <c r="O18764"/>
      <c r="U18764"/>
      <c r="V18764"/>
    </row>
    <row r="18765" spans="6:22" x14ac:dyDescent="0.2">
      <c r="F18765"/>
      <c r="M18765" s="2"/>
      <c r="N18765"/>
      <c r="O18765"/>
      <c r="U18765"/>
      <c r="V18765"/>
    </row>
    <row r="18766" spans="6:22" x14ac:dyDescent="0.2">
      <c r="F18766"/>
      <c r="M18766" s="2"/>
      <c r="N18766"/>
      <c r="O18766"/>
      <c r="U18766"/>
      <c r="V18766"/>
    </row>
    <row r="18767" spans="6:22" x14ac:dyDescent="0.2">
      <c r="M18767" s="2"/>
    </row>
    <row r="18768" spans="6:22" x14ac:dyDescent="0.2">
      <c r="F18768"/>
      <c r="M18768" s="2"/>
      <c r="N18768"/>
      <c r="O18768"/>
      <c r="U18768"/>
      <c r="V18768"/>
    </row>
    <row r="18769" spans="6:22" x14ac:dyDescent="0.2">
      <c r="F18769"/>
      <c r="M18769" s="2"/>
      <c r="N18769"/>
      <c r="O18769"/>
      <c r="U18769"/>
      <c r="V18769"/>
    </row>
    <row r="18770" spans="6:22" x14ac:dyDescent="0.2">
      <c r="M18770" s="2"/>
    </row>
    <row r="18771" spans="6:22" x14ac:dyDescent="0.2">
      <c r="M18771" s="2"/>
    </row>
    <row r="18772" spans="6:22" x14ac:dyDescent="0.2">
      <c r="M18772" s="2"/>
    </row>
    <row r="18773" spans="6:22" x14ac:dyDescent="0.2">
      <c r="F18773"/>
      <c r="M18773" s="2"/>
      <c r="N18773"/>
      <c r="O18773"/>
      <c r="U18773"/>
      <c r="V18773"/>
    </row>
    <row r="18774" spans="6:22" x14ac:dyDescent="0.2">
      <c r="F18774"/>
      <c r="M18774" s="2"/>
      <c r="N18774"/>
      <c r="O18774"/>
      <c r="U18774"/>
      <c r="V18774"/>
    </row>
    <row r="18775" spans="6:22" x14ac:dyDescent="0.2">
      <c r="M18775" s="2"/>
    </row>
    <row r="18776" spans="6:22" x14ac:dyDescent="0.2">
      <c r="M18776" s="2"/>
    </row>
    <row r="18777" spans="6:22" x14ac:dyDescent="0.2">
      <c r="M18777" s="2"/>
    </row>
    <row r="18778" spans="6:22" x14ac:dyDescent="0.2">
      <c r="F18778"/>
      <c r="M18778" s="2"/>
      <c r="N18778"/>
      <c r="O18778"/>
      <c r="U18778"/>
      <c r="V18778"/>
    </row>
    <row r="18779" spans="6:22" x14ac:dyDescent="0.2">
      <c r="M18779" s="2"/>
    </row>
    <row r="18780" spans="6:22" x14ac:dyDescent="0.2">
      <c r="M18780" s="2"/>
    </row>
    <row r="18781" spans="6:22" x14ac:dyDescent="0.2">
      <c r="M18781" s="2"/>
    </row>
    <row r="18782" spans="6:22" x14ac:dyDescent="0.2">
      <c r="F18782"/>
      <c r="M18782" s="2"/>
      <c r="N18782"/>
      <c r="O18782"/>
      <c r="U18782"/>
      <c r="V18782"/>
    </row>
    <row r="18783" spans="6:22" x14ac:dyDescent="0.2">
      <c r="F18783"/>
      <c r="M18783" s="2"/>
      <c r="N18783"/>
      <c r="O18783"/>
      <c r="U18783"/>
      <c r="V18783"/>
    </row>
    <row r="18784" spans="6:22" x14ac:dyDescent="0.2">
      <c r="M18784" s="2"/>
    </row>
    <row r="18785" spans="13:13" x14ac:dyDescent="0.2">
      <c r="M18785" s="2"/>
    </row>
    <row r="18786" spans="13:13" x14ac:dyDescent="0.2">
      <c r="M18786" s="2"/>
    </row>
    <row r="18787" spans="13:13" x14ac:dyDescent="0.2">
      <c r="M18787" s="2"/>
    </row>
    <row r="18788" spans="13:13" x14ac:dyDescent="0.2">
      <c r="M18788" s="2"/>
    </row>
    <row r="18789" spans="13:13" x14ac:dyDescent="0.2">
      <c r="M18789" s="2"/>
    </row>
    <row r="18790" spans="13:13" x14ac:dyDescent="0.2">
      <c r="M18790" s="2"/>
    </row>
    <row r="18791" spans="13:13" x14ac:dyDescent="0.2">
      <c r="M18791" s="2"/>
    </row>
    <row r="18792" spans="13:13" x14ac:dyDescent="0.2">
      <c r="M18792" s="2"/>
    </row>
    <row r="18793" spans="13:13" x14ac:dyDescent="0.2">
      <c r="M18793" s="2"/>
    </row>
    <row r="18794" spans="13:13" x14ac:dyDescent="0.2">
      <c r="M18794" s="2"/>
    </row>
    <row r="18795" spans="13:13" x14ac:dyDescent="0.2">
      <c r="M18795" s="2"/>
    </row>
    <row r="18796" spans="13:13" x14ac:dyDescent="0.2">
      <c r="M18796" s="2"/>
    </row>
    <row r="18797" spans="13:13" x14ac:dyDescent="0.2">
      <c r="M18797" s="2"/>
    </row>
    <row r="18798" spans="13:13" x14ac:dyDescent="0.2">
      <c r="M18798" s="2"/>
    </row>
    <row r="18799" spans="13:13" x14ac:dyDescent="0.2">
      <c r="M18799" s="2"/>
    </row>
    <row r="18800" spans="13:13" x14ac:dyDescent="0.2">
      <c r="M18800" s="2"/>
    </row>
    <row r="18801" spans="6:22" x14ac:dyDescent="0.2">
      <c r="M18801" s="2"/>
    </row>
    <row r="18802" spans="6:22" x14ac:dyDescent="0.2">
      <c r="F18802"/>
      <c r="M18802" s="2"/>
      <c r="N18802"/>
      <c r="O18802"/>
      <c r="U18802"/>
      <c r="V18802"/>
    </row>
    <row r="18803" spans="6:22" x14ac:dyDescent="0.2">
      <c r="F18803"/>
      <c r="M18803" s="2"/>
      <c r="N18803"/>
      <c r="O18803"/>
      <c r="U18803"/>
      <c r="V18803"/>
    </row>
    <row r="18804" spans="6:22" x14ac:dyDescent="0.2">
      <c r="M18804" s="2"/>
    </row>
    <row r="18805" spans="6:22" x14ac:dyDescent="0.2">
      <c r="M18805" s="2"/>
    </row>
    <row r="18806" spans="6:22" x14ac:dyDescent="0.2">
      <c r="M18806" s="2"/>
    </row>
    <row r="18807" spans="6:22" x14ac:dyDescent="0.2">
      <c r="F18807"/>
      <c r="M18807" s="2"/>
      <c r="N18807"/>
      <c r="O18807"/>
      <c r="U18807"/>
      <c r="V18807"/>
    </row>
    <row r="18808" spans="6:22" x14ac:dyDescent="0.2">
      <c r="F18808"/>
      <c r="M18808" s="2"/>
      <c r="N18808"/>
      <c r="O18808"/>
      <c r="U18808"/>
      <c r="V18808"/>
    </row>
    <row r="18809" spans="6:22" x14ac:dyDescent="0.2">
      <c r="F18809"/>
      <c r="M18809" s="2"/>
      <c r="N18809"/>
      <c r="O18809"/>
      <c r="U18809"/>
      <c r="V18809"/>
    </row>
    <row r="18810" spans="6:22" x14ac:dyDescent="0.2">
      <c r="F18810"/>
      <c r="M18810" s="2"/>
      <c r="N18810"/>
      <c r="O18810"/>
      <c r="U18810"/>
      <c r="V18810"/>
    </row>
    <row r="18811" spans="6:22" x14ac:dyDescent="0.2">
      <c r="F18811"/>
      <c r="M18811" s="2"/>
      <c r="N18811"/>
      <c r="O18811"/>
      <c r="U18811"/>
      <c r="V18811"/>
    </row>
    <row r="18812" spans="6:22" x14ac:dyDescent="0.2">
      <c r="M18812" s="2"/>
    </row>
    <row r="18813" spans="6:22" x14ac:dyDescent="0.2">
      <c r="F18813"/>
      <c r="M18813" s="2"/>
      <c r="N18813"/>
      <c r="O18813"/>
      <c r="U18813"/>
      <c r="V18813"/>
    </row>
    <row r="18814" spans="6:22" x14ac:dyDescent="0.2">
      <c r="F18814"/>
      <c r="M18814" s="2"/>
      <c r="N18814"/>
      <c r="O18814"/>
      <c r="U18814"/>
      <c r="V18814"/>
    </row>
    <row r="18815" spans="6:22" x14ac:dyDescent="0.2">
      <c r="M18815" s="2"/>
    </row>
    <row r="18816" spans="6:22" x14ac:dyDescent="0.2">
      <c r="M18816" s="2"/>
    </row>
    <row r="18817" spans="13:13" x14ac:dyDescent="0.2">
      <c r="M18817" s="2"/>
    </row>
    <row r="18818" spans="13:13" x14ac:dyDescent="0.2">
      <c r="M18818" s="2"/>
    </row>
    <row r="18819" spans="13:13" x14ac:dyDescent="0.2">
      <c r="M18819" s="2"/>
    </row>
    <row r="18820" spans="13:13" x14ac:dyDescent="0.2">
      <c r="M18820" s="2"/>
    </row>
    <row r="18821" spans="13:13" x14ac:dyDescent="0.2">
      <c r="M18821" s="2"/>
    </row>
    <row r="18822" spans="13:13" x14ac:dyDescent="0.2">
      <c r="M18822" s="2"/>
    </row>
    <row r="18823" spans="13:13" x14ac:dyDescent="0.2">
      <c r="M18823" s="2"/>
    </row>
    <row r="18824" spans="13:13" x14ac:dyDescent="0.2">
      <c r="M18824" s="2"/>
    </row>
    <row r="18825" spans="13:13" x14ac:dyDescent="0.2">
      <c r="M18825" s="2"/>
    </row>
    <row r="18826" spans="13:13" x14ac:dyDescent="0.2">
      <c r="M18826" s="2"/>
    </row>
    <row r="18827" spans="13:13" x14ac:dyDescent="0.2">
      <c r="M18827" s="2"/>
    </row>
    <row r="18828" spans="13:13" x14ac:dyDescent="0.2">
      <c r="M18828" s="2"/>
    </row>
    <row r="18829" spans="13:13" x14ac:dyDescent="0.2">
      <c r="M18829" s="2"/>
    </row>
    <row r="18830" spans="13:13" x14ac:dyDescent="0.2">
      <c r="M18830" s="2"/>
    </row>
    <row r="18831" spans="13:13" x14ac:dyDescent="0.2">
      <c r="M18831" s="2"/>
    </row>
    <row r="18832" spans="13:13" x14ac:dyDescent="0.2">
      <c r="M18832" s="2"/>
    </row>
    <row r="18833" spans="13:13" x14ac:dyDescent="0.2">
      <c r="M18833" s="2"/>
    </row>
    <row r="18834" spans="13:13" x14ac:dyDescent="0.2">
      <c r="M18834" s="2"/>
    </row>
    <row r="18835" spans="13:13" x14ac:dyDescent="0.2">
      <c r="M18835" s="2"/>
    </row>
    <row r="18836" spans="13:13" x14ac:dyDescent="0.2">
      <c r="M18836" s="2"/>
    </row>
    <row r="18837" spans="13:13" x14ac:dyDescent="0.2">
      <c r="M18837" s="2"/>
    </row>
    <row r="18838" spans="13:13" x14ac:dyDescent="0.2">
      <c r="M18838" s="2"/>
    </row>
    <row r="18839" spans="13:13" x14ac:dyDescent="0.2">
      <c r="M18839" s="2"/>
    </row>
    <row r="18840" spans="13:13" x14ac:dyDescent="0.2">
      <c r="M18840" s="2"/>
    </row>
    <row r="18841" spans="13:13" x14ac:dyDescent="0.2">
      <c r="M18841" s="2"/>
    </row>
    <row r="18842" spans="13:13" x14ac:dyDescent="0.2">
      <c r="M18842" s="2"/>
    </row>
    <row r="18843" spans="13:13" x14ac:dyDescent="0.2">
      <c r="M18843" s="2"/>
    </row>
    <row r="18844" spans="13:13" x14ac:dyDescent="0.2">
      <c r="M18844" s="2"/>
    </row>
    <row r="18845" spans="13:13" x14ac:dyDescent="0.2">
      <c r="M18845" s="2"/>
    </row>
    <row r="18846" spans="13:13" x14ac:dyDescent="0.2">
      <c r="M18846" s="2"/>
    </row>
    <row r="18847" spans="13:13" x14ac:dyDescent="0.2">
      <c r="M18847" s="2"/>
    </row>
    <row r="18848" spans="13:13" x14ac:dyDescent="0.2">
      <c r="M18848" s="2"/>
    </row>
    <row r="18849" spans="13:13" x14ac:dyDescent="0.2">
      <c r="M18849" s="2"/>
    </row>
    <row r="18850" spans="13:13" x14ac:dyDescent="0.2">
      <c r="M18850" s="2"/>
    </row>
    <row r="18851" spans="13:13" x14ac:dyDescent="0.2">
      <c r="M18851" s="2"/>
    </row>
    <row r="18852" spans="13:13" x14ac:dyDescent="0.2">
      <c r="M18852" s="2"/>
    </row>
    <row r="18853" spans="13:13" x14ac:dyDescent="0.2">
      <c r="M18853" s="2"/>
    </row>
    <row r="18854" spans="13:13" x14ac:dyDescent="0.2">
      <c r="M18854" s="2"/>
    </row>
    <row r="18855" spans="13:13" x14ac:dyDescent="0.2">
      <c r="M18855" s="2"/>
    </row>
    <row r="18856" spans="13:13" x14ac:dyDescent="0.2">
      <c r="M18856" s="2"/>
    </row>
    <row r="18857" spans="13:13" x14ac:dyDescent="0.2">
      <c r="M18857" s="2"/>
    </row>
    <row r="18858" spans="13:13" x14ac:dyDescent="0.2">
      <c r="M18858" s="2"/>
    </row>
    <row r="18859" spans="13:13" x14ac:dyDescent="0.2">
      <c r="M18859" s="2"/>
    </row>
    <row r="18860" spans="13:13" x14ac:dyDescent="0.2">
      <c r="M18860" s="2"/>
    </row>
    <row r="18861" spans="13:13" x14ac:dyDescent="0.2">
      <c r="M18861" s="2"/>
    </row>
    <row r="18862" spans="13:13" x14ac:dyDescent="0.2">
      <c r="M18862" s="2"/>
    </row>
    <row r="18863" spans="13:13" x14ac:dyDescent="0.2">
      <c r="M18863" s="2"/>
    </row>
    <row r="18864" spans="13:13" x14ac:dyDescent="0.2">
      <c r="M18864" s="2"/>
    </row>
    <row r="18865" spans="13:13" x14ac:dyDescent="0.2">
      <c r="M18865" s="2"/>
    </row>
    <row r="18866" spans="13:13" x14ac:dyDescent="0.2">
      <c r="M18866" s="2"/>
    </row>
    <row r="18867" spans="13:13" x14ac:dyDescent="0.2">
      <c r="M18867" s="2"/>
    </row>
    <row r="18868" spans="13:13" x14ac:dyDescent="0.2">
      <c r="M18868" s="2"/>
    </row>
    <row r="18869" spans="13:13" x14ac:dyDescent="0.2">
      <c r="M18869" s="2"/>
    </row>
    <row r="18870" spans="13:13" x14ac:dyDescent="0.2">
      <c r="M18870" s="2"/>
    </row>
    <row r="18871" spans="13:13" x14ac:dyDescent="0.2">
      <c r="M18871" s="2"/>
    </row>
    <row r="18872" spans="13:13" x14ac:dyDescent="0.2">
      <c r="M18872" s="2"/>
    </row>
    <row r="18873" spans="13:13" x14ac:dyDescent="0.2">
      <c r="M18873" s="2"/>
    </row>
    <row r="18874" spans="13:13" x14ac:dyDescent="0.2">
      <c r="M18874" s="2"/>
    </row>
    <row r="18875" spans="13:13" x14ac:dyDescent="0.2">
      <c r="M18875" s="2"/>
    </row>
    <row r="18876" spans="13:13" x14ac:dyDescent="0.2">
      <c r="M18876" s="2"/>
    </row>
    <row r="18877" spans="13:13" x14ac:dyDescent="0.2">
      <c r="M18877" s="2"/>
    </row>
    <row r="18878" spans="13:13" x14ac:dyDescent="0.2">
      <c r="M18878" s="2"/>
    </row>
    <row r="18879" spans="13:13" x14ac:dyDescent="0.2">
      <c r="M18879" s="2"/>
    </row>
    <row r="18880" spans="13:13" x14ac:dyDescent="0.2">
      <c r="M18880" s="2"/>
    </row>
    <row r="18881" spans="6:22" x14ac:dyDescent="0.2">
      <c r="M18881" s="2"/>
    </row>
    <row r="18882" spans="6:22" x14ac:dyDescent="0.2">
      <c r="M18882" s="2"/>
    </row>
    <row r="18883" spans="6:22" x14ac:dyDescent="0.2">
      <c r="M18883" s="2"/>
    </row>
    <row r="18884" spans="6:22" x14ac:dyDescent="0.2">
      <c r="M18884" s="2"/>
    </row>
    <row r="18885" spans="6:22" x14ac:dyDescent="0.2">
      <c r="M18885" s="2"/>
    </row>
    <row r="18886" spans="6:22" x14ac:dyDescent="0.2">
      <c r="M18886" s="2"/>
    </row>
    <row r="18887" spans="6:22" x14ac:dyDescent="0.2">
      <c r="M18887" s="2"/>
    </row>
    <row r="18888" spans="6:22" x14ac:dyDescent="0.2">
      <c r="M18888" s="2"/>
    </row>
    <row r="18889" spans="6:22" x14ac:dyDescent="0.2">
      <c r="M18889" s="2"/>
    </row>
    <row r="18890" spans="6:22" x14ac:dyDescent="0.2">
      <c r="F18890"/>
      <c r="M18890" s="2"/>
      <c r="N18890"/>
      <c r="O18890"/>
      <c r="U18890"/>
      <c r="V18890"/>
    </row>
    <row r="18891" spans="6:22" x14ac:dyDescent="0.2">
      <c r="F18891"/>
      <c r="M18891" s="2"/>
      <c r="N18891"/>
      <c r="O18891"/>
      <c r="U18891"/>
      <c r="V18891"/>
    </row>
    <row r="18892" spans="6:22" x14ac:dyDescent="0.2">
      <c r="F18892"/>
      <c r="M18892" s="2"/>
      <c r="N18892"/>
      <c r="O18892"/>
      <c r="U18892"/>
      <c r="V18892"/>
    </row>
    <row r="18893" spans="6:22" x14ac:dyDescent="0.2">
      <c r="F18893"/>
      <c r="M18893" s="2"/>
      <c r="N18893"/>
      <c r="O18893"/>
      <c r="U18893"/>
      <c r="V18893"/>
    </row>
    <row r="18894" spans="6:22" x14ac:dyDescent="0.2">
      <c r="M18894" s="2"/>
    </row>
    <row r="18895" spans="6:22" x14ac:dyDescent="0.2">
      <c r="F18895"/>
      <c r="M18895" s="2"/>
      <c r="N18895"/>
      <c r="O18895"/>
      <c r="U18895"/>
      <c r="V18895"/>
    </row>
    <row r="18896" spans="6:22" x14ac:dyDescent="0.2">
      <c r="F18896"/>
      <c r="M18896" s="2"/>
      <c r="N18896"/>
      <c r="O18896"/>
      <c r="U18896"/>
      <c r="V18896"/>
    </row>
    <row r="18897" spans="6:22" x14ac:dyDescent="0.2">
      <c r="F18897"/>
      <c r="M18897" s="2"/>
      <c r="N18897"/>
      <c r="O18897"/>
      <c r="U18897"/>
      <c r="V18897"/>
    </row>
    <row r="18898" spans="6:22" x14ac:dyDescent="0.2">
      <c r="F18898"/>
      <c r="M18898" s="2"/>
      <c r="N18898"/>
      <c r="O18898"/>
      <c r="U18898"/>
      <c r="V18898"/>
    </row>
    <row r="18899" spans="6:22" x14ac:dyDescent="0.2">
      <c r="F18899"/>
      <c r="M18899" s="2"/>
      <c r="N18899"/>
      <c r="O18899"/>
      <c r="U18899"/>
      <c r="V18899"/>
    </row>
    <row r="18900" spans="6:22" x14ac:dyDescent="0.2">
      <c r="F18900"/>
      <c r="M18900" s="2"/>
      <c r="N18900"/>
      <c r="O18900"/>
      <c r="U18900"/>
      <c r="V18900"/>
    </row>
    <row r="18901" spans="6:22" x14ac:dyDescent="0.2">
      <c r="F18901"/>
      <c r="M18901" s="2"/>
      <c r="N18901"/>
      <c r="O18901"/>
      <c r="U18901"/>
      <c r="V18901"/>
    </row>
    <row r="18902" spans="6:22" x14ac:dyDescent="0.2">
      <c r="F18902"/>
      <c r="M18902" s="2"/>
      <c r="N18902"/>
      <c r="O18902"/>
      <c r="U18902"/>
      <c r="V18902"/>
    </row>
    <row r="18903" spans="6:22" x14ac:dyDescent="0.2">
      <c r="F18903"/>
      <c r="M18903" s="2"/>
      <c r="N18903"/>
      <c r="O18903"/>
      <c r="U18903"/>
      <c r="V18903"/>
    </row>
    <row r="18904" spans="6:22" x14ac:dyDescent="0.2">
      <c r="F18904"/>
      <c r="M18904" s="2"/>
      <c r="N18904"/>
      <c r="O18904"/>
      <c r="U18904"/>
      <c r="V18904"/>
    </row>
    <row r="18905" spans="6:22" x14ac:dyDescent="0.2">
      <c r="F18905"/>
      <c r="M18905" s="2"/>
      <c r="N18905"/>
      <c r="O18905"/>
      <c r="U18905"/>
      <c r="V18905"/>
    </row>
    <row r="18906" spans="6:22" x14ac:dyDescent="0.2">
      <c r="F18906"/>
      <c r="M18906" s="2"/>
      <c r="N18906"/>
      <c r="O18906"/>
      <c r="U18906"/>
      <c r="V18906"/>
    </row>
    <row r="18907" spans="6:22" x14ac:dyDescent="0.2">
      <c r="F18907"/>
      <c r="M18907" s="2"/>
      <c r="N18907"/>
      <c r="O18907"/>
      <c r="U18907"/>
      <c r="V18907"/>
    </row>
    <row r="18908" spans="6:22" x14ac:dyDescent="0.2">
      <c r="F18908"/>
      <c r="M18908" s="2"/>
      <c r="N18908"/>
      <c r="O18908"/>
      <c r="U18908"/>
      <c r="V18908"/>
    </row>
    <row r="18909" spans="6:22" x14ac:dyDescent="0.2">
      <c r="F18909"/>
      <c r="M18909" s="2"/>
      <c r="N18909"/>
      <c r="O18909"/>
      <c r="U18909"/>
      <c r="V18909"/>
    </row>
    <row r="18910" spans="6:22" x14ac:dyDescent="0.2">
      <c r="M18910" s="2"/>
    </row>
    <row r="18911" spans="6:22" x14ac:dyDescent="0.2">
      <c r="M18911" s="2"/>
    </row>
    <row r="18912" spans="6:22" x14ac:dyDescent="0.2">
      <c r="M18912" s="2"/>
    </row>
    <row r="18913" spans="6:22" x14ac:dyDescent="0.2">
      <c r="M18913" s="2"/>
    </row>
    <row r="18914" spans="6:22" x14ac:dyDescent="0.2">
      <c r="M18914" s="2"/>
    </row>
    <row r="18915" spans="6:22" x14ac:dyDescent="0.2">
      <c r="M18915" s="2"/>
    </row>
    <row r="18916" spans="6:22" x14ac:dyDescent="0.2">
      <c r="M18916" s="2"/>
    </row>
    <row r="18917" spans="6:22" x14ac:dyDescent="0.2">
      <c r="M18917" s="2"/>
    </row>
    <row r="18918" spans="6:22" x14ac:dyDescent="0.2">
      <c r="F18918"/>
      <c r="M18918" s="2"/>
      <c r="N18918"/>
      <c r="O18918"/>
      <c r="U18918"/>
      <c r="V18918"/>
    </row>
    <row r="18919" spans="6:22" x14ac:dyDescent="0.2">
      <c r="F18919"/>
      <c r="M18919" s="2"/>
      <c r="N18919"/>
      <c r="O18919"/>
      <c r="U18919"/>
      <c r="V18919"/>
    </row>
    <row r="18920" spans="6:22" x14ac:dyDescent="0.2">
      <c r="F18920"/>
      <c r="M18920" s="2"/>
      <c r="N18920"/>
      <c r="O18920"/>
      <c r="U18920"/>
      <c r="V18920"/>
    </row>
    <row r="18921" spans="6:22" x14ac:dyDescent="0.2">
      <c r="F18921"/>
      <c r="M18921" s="2"/>
      <c r="N18921"/>
      <c r="O18921"/>
      <c r="U18921"/>
      <c r="V18921"/>
    </row>
    <row r="18922" spans="6:22" x14ac:dyDescent="0.2">
      <c r="F18922"/>
      <c r="M18922" s="2"/>
      <c r="N18922"/>
      <c r="O18922"/>
      <c r="U18922"/>
      <c r="V18922"/>
    </row>
    <row r="18923" spans="6:22" x14ac:dyDescent="0.2">
      <c r="M18923" s="2"/>
    </row>
    <row r="18924" spans="6:22" x14ac:dyDescent="0.2">
      <c r="M18924" s="2"/>
    </row>
    <row r="18925" spans="6:22" x14ac:dyDescent="0.2">
      <c r="M18925" s="2"/>
    </row>
    <row r="18926" spans="6:22" x14ac:dyDescent="0.2">
      <c r="M18926" s="2"/>
    </row>
    <row r="18927" spans="6:22" x14ac:dyDescent="0.2">
      <c r="M18927" s="2"/>
    </row>
    <row r="18928" spans="6:22" x14ac:dyDescent="0.2">
      <c r="M18928" s="2"/>
    </row>
    <row r="18929" spans="6:22" x14ac:dyDescent="0.2">
      <c r="M18929" s="2"/>
    </row>
    <row r="18930" spans="6:22" x14ac:dyDescent="0.2">
      <c r="M18930" s="2"/>
    </row>
    <row r="18931" spans="6:22" x14ac:dyDescent="0.2">
      <c r="M18931" s="2"/>
    </row>
    <row r="18932" spans="6:22" x14ac:dyDescent="0.2">
      <c r="M18932" s="2"/>
    </row>
    <row r="18933" spans="6:22" x14ac:dyDescent="0.2">
      <c r="M18933" s="2"/>
    </row>
    <row r="18934" spans="6:22" x14ac:dyDescent="0.2">
      <c r="M18934" s="2"/>
    </row>
    <row r="18935" spans="6:22" x14ac:dyDescent="0.2">
      <c r="M18935" s="2"/>
    </row>
    <row r="18936" spans="6:22" x14ac:dyDescent="0.2">
      <c r="M18936" s="2"/>
    </row>
    <row r="18937" spans="6:22" x14ac:dyDescent="0.2">
      <c r="M18937" s="2"/>
    </row>
    <row r="18938" spans="6:22" x14ac:dyDescent="0.2">
      <c r="M18938" s="2"/>
    </row>
    <row r="18939" spans="6:22" x14ac:dyDescent="0.2">
      <c r="F18939"/>
      <c r="M18939" s="2"/>
      <c r="N18939"/>
      <c r="O18939"/>
      <c r="U18939"/>
      <c r="V18939"/>
    </row>
    <row r="18940" spans="6:22" x14ac:dyDescent="0.2">
      <c r="F18940"/>
      <c r="M18940" s="2"/>
      <c r="N18940"/>
      <c r="O18940"/>
      <c r="U18940"/>
      <c r="V18940"/>
    </row>
    <row r="18941" spans="6:22" x14ac:dyDescent="0.2">
      <c r="F18941"/>
      <c r="M18941" s="2"/>
      <c r="N18941"/>
      <c r="O18941"/>
      <c r="U18941"/>
      <c r="V18941"/>
    </row>
    <row r="18942" spans="6:22" x14ac:dyDescent="0.2">
      <c r="F18942"/>
      <c r="M18942" s="2"/>
      <c r="N18942"/>
      <c r="O18942"/>
      <c r="U18942"/>
      <c r="V18942"/>
    </row>
    <row r="18943" spans="6:22" x14ac:dyDescent="0.2">
      <c r="F18943"/>
      <c r="M18943" s="2"/>
      <c r="N18943"/>
      <c r="O18943"/>
      <c r="U18943"/>
      <c r="V18943"/>
    </row>
    <row r="18944" spans="6:22" x14ac:dyDescent="0.2">
      <c r="M18944" s="2"/>
    </row>
    <row r="18945" spans="6:22" x14ac:dyDescent="0.2">
      <c r="M18945" s="2"/>
    </row>
    <row r="18946" spans="6:22" x14ac:dyDescent="0.2">
      <c r="M18946" s="2"/>
    </row>
    <row r="18947" spans="6:22" x14ac:dyDescent="0.2">
      <c r="M18947" s="2"/>
    </row>
    <row r="18948" spans="6:22" x14ac:dyDescent="0.2">
      <c r="M18948" s="2"/>
    </row>
    <row r="18949" spans="6:22" x14ac:dyDescent="0.2">
      <c r="M18949" s="2"/>
    </row>
    <row r="18950" spans="6:22" x14ac:dyDescent="0.2">
      <c r="M18950" s="2"/>
    </row>
    <row r="18951" spans="6:22" x14ac:dyDescent="0.2">
      <c r="M18951" s="2"/>
    </row>
    <row r="18952" spans="6:22" x14ac:dyDescent="0.2">
      <c r="M18952" s="2"/>
    </row>
    <row r="18953" spans="6:22" x14ac:dyDescent="0.2">
      <c r="M18953" s="2"/>
    </row>
    <row r="18954" spans="6:22" x14ac:dyDescent="0.2">
      <c r="M18954" s="2"/>
    </row>
    <row r="18955" spans="6:22" x14ac:dyDescent="0.2">
      <c r="M18955" s="2"/>
    </row>
    <row r="18956" spans="6:22" x14ac:dyDescent="0.2">
      <c r="M18956" s="2"/>
    </row>
    <row r="18957" spans="6:22" x14ac:dyDescent="0.2">
      <c r="M18957" s="2"/>
    </row>
    <row r="18958" spans="6:22" x14ac:dyDescent="0.2">
      <c r="M18958" s="2"/>
    </row>
    <row r="18959" spans="6:22" x14ac:dyDescent="0.2">
      <c r="M18959" s="2"/>
    </row>
    <row r="18960" spans="6:22" x14ac:dyDescent="0.2">
      <c r="F18960"/>
      <c r="M18960" s="2"/>
      <c r="N18960"/>
      <c r="O18960"/>
      <c r="U18960"/>
      <c r="V18960"/>
    </row>
    <row r="18961" spans="6:22" x14ac:dyDescent="0.2">
      <c r="F18961"/>
      <c r="M18961" s="2"/>
      <c r="N18961"/>
      <c r="O18961"/>
      <c r="U18961"/>
      <c r="V18961"/>
    </row>
    <row r="18962" spans="6:22" x14ac:dyDescent="0.2">
      <c r="F18962"/>
      <c r="M18962" s="2"/>
      <c r="N18962"/>
      <c r="O18962"/>
      <c r="U18962"/>
      <c r="V18962"/>
    </row>
    <row r="18963" spans="6:22" x14ac:dyDescent="0.2">
      <c r="F18963"/>
      <c r="M18963" s="2"/>
      <c r="N18963"/>
      <c r="O18963"/>
      <c r="U18963"/>
      <c r="V18963"/>
    </row>
    <row r="18964" spans="6:22" x14ac:dyDescent="0.2">
      <c r="F18964"/>
      <c r="M18964" s="2"/>
      <c r="N18964"/>
      <c r="O18964"/>
      <c r="U18964"/>
      <c r="V18964"/>
    </row>
    <row r="18965" spans="6:22" x14ac:dyDescent="0.2">
      <c r="F18965"/>
      <c r="M18965" s="2"/>
      <c r="N18965"/>
      <c r="O18965"/>
      <c r="U18965"/>
      <c r="V18965"/>
    </row>
    <row r="18966" spans="6:22" x14ac:dyDescent="0.2">
      <c r="F18966"/>
      <c r="M18966" s="2"/>
      <c r="N18966"/>
      <c r="O18966"/>
      <c r="U18966"/>
      <c r="V18966"/>
    </row>
    <row r="18967" spans="6:22" x14ac:dyDescent="0.2">
      <c r="F18967"/>
      <c r="M18967" s="2"/>
      <c r="N18967"/>
      <c r="O18967"/>
      <c r="U18967"/>
      <c r="V18967"/>
    </row>
    <row r="18968" spans="6:22" x14ac:dyDescent="0.2">
      <c r="F18968"/>
      <c r="M18968" s="2"/>
      <c r="N18968"/>
      <c r="O18968"/>
      <c r="U18968"/>
      <c r="V18968"/>
    </row>
    <row r="18969" spans="6:22" x14ac:dyDescent="0.2">
      <c r="M18969" s="2"/>
    </row>
    <row r="18970" spans="6:22" x14ac:dyDescent="0.2">
      <c r="F18970"/>
      <c r="M18970" s="2"/>
      <c r="N18970"/>
      <c r="O18970"/>
      <c r="U18970"/>
      <c r="V18970"/>
    </row>
    <row r="18971" spans="6:22" x14ac:dyDescent="0.2">
      <c r="F18971"/>
      <c r="M18971" s="2"/>
      <c r="N18971"/>
      <c r="O18971"/>
      <c r="U18971"/>
      <c r="V18971"/>
    </row>
    <row r="18972" spans="6:22" x14ac:dyDescent="0.2">
      <c r="F18972"/>
      <c r="M18972" s="2"/>
      <c r="N18972"/>
      <c r="O18972"/>
      <c r="U18972"/>
      <c r="V18972"/>
    </row>
    <row r="18973" spans="6:22" x14ac:dyDescent="0.2">
      <c r="F18973"/>
      <c r="M18973" s="2"/>
      <c r="N18973"/>
      <c r="O18973"/>
      <c r="U18973"/>
      <c r="V18973"/>
    </row>
    <row r="18974" spans="6:22" x14ac:dyDescent="0.2">
      <c r="F18974"/>
      <c r="M18974" s="2"/>
      <c r="N18974"/>
      <c r="O18974"/>
      <c r="U18974"/>
      <c r="V18974"/>
    </row>
    <row r="18975" spans="6:22" x14ac:dyDescent="0.2">
      <c r="F18975"/>
      <c r="M18975" s="2"/>
      <c r="N18975"/>
      <c r="O18975"/>
      <c r="U18975"/>
      <c r="V18975"/>
    </row>
    <row r="18976" spans="6:22" x14ac:dyDescent="0.2">
      <c r="F18976"/>
      <c r="M18976" s="2"/>
      <c r="N18976"/>
      <c r="O18976"/>
      <c r="U18976"/>
      <c r="V18976"/>
    </row>
    <row r="18977" spans="6:22" x14ac:dyDescent="0.2">
      <c r="F18977"/>
      <c r="M18977" s="2"/>
      <c r="N18977"/>
      <c r="O18977"/>
      <c r="U18977"/>
      <c r="V18977"/>
    </row>
    <row r="18978" spans="6:22" x14ac:dyDescent="0.2">
      <c r="F18978"/>
      <c r="M18978" s="2"/>
      <c r="N18978"/>
      <c r="O18978"/>
      <c r="U18978"/>
      <c r="V18978"/>
    </row>
    <row r="18979" spans="6:22" x14ac:dyDescent="0.2">
      <c r="F18979"/>
      <c r="M18979" s="2"/>
      <c r="N18979"/>
      <c r="O18979"/>
      <c r="U18979"/>
      <c r="V18979"/>
    </row>
    <row r="18980" spans="6:22" x14ac:dyDescent="0.2">
      <c r="F18980"/>
      <c r="M18980" s="2"/>
      <c r="N18980"/>
      <c r="O18980"/>
      <c r="U18980"/>
      <c r="V18980"/>
    </row>
    <row r="18981" spans="6:22" x14ac:dyDescent="0.2">
      <c r="F18981"/>
      <c r="M18981" s="2"/>
      <c r="N18981"/>
      <c r="O18981"/>
      <c r="U18981"/>
      <c r="V18981"/>
    </row>
    <row r="18982" spans="6:22" x14ac:dyDescent="0.2">
      <c r="F18982"/>
      <c r="M18982" s="2"/>
      <c r="N18982"/>
      <c r="O18982"/>
      <c r="U18982"/>
      <c r="V18982"/>
    </row>
    <row r="18983" spans="6:22" x14ac:dyDescent="0.2">
      <c r="F18983"/>
      <c r="M18983" s="2"/>
      <c r="N18983"/>
      <c r="O18983"/>
      <c r="U18983"/>
      <c r="V18983"/>
    </row>
    <row r="18984" spans="6:22" x14ac:dyDescent="0.2">
      <c r="F18984"/>
      <c r="M18984" s="2"/>
      <c r="N18984"/>
      <c r="O18984"/>
      <c r="U18984"/>
      <c r="V18984"/>
    </row>
    <row r="18985" spans="6:22" x14ac:dyDescent="0.2">
      <c r="M18985" s="2"/>
    </row>
    <row r="18986" spans="6:22" x14ac:dyDescent="0.2">
      <c r="M18986" s="2"/>
    </row>
    <row r="18987" spans="6:22" x14ac:dyDescent="0.2">
      <c r="M18987" s="2"/>
    </row>
    <row r="18988" spans="6:22" x14ac:dyDescent="0.2">
      <c r="M18988" s="2"/>
    </row>
    <row r="18989" spans="6:22" x14ac:dyDescent="0.2">
      <c r="M18989" s="2"/>
    </row>
    <row r="18990" spans="6:22" x14ac:dyDescent="0.2">
      <c r="M18990" s="2"/>
    </row>
    <row r="18991" spans="6:22" x14ac:dyDescent="0.2">
      <c r="M18991" s="2"/>
    </row>
    <row r="18992" spans="6:22" x14ac:dyDescent="0.2">
      <c r="M18992" s="2"/>
    </row>
    <row r="18993" spans="6:22" x14ac:dyDescent="0.2">
      <c r="F18993"/>
      <c r="M18993" s="2"/>
      <c r="N18993"/>
      <c r="O18993"/>
      <c r="U18993"/>
      <c r="V18993"/>
    </row>
    <row r="18994" spans="6:22" x14ac:dyDescent="0.2">
      <c r="F18994"/>
      <c r="M18994" s="2"/>
      <c r="N18994"/>
      <c r="O18994"/>
      <c r="U18994"/>
      <c r="V18994"/>
    </row>
    <row r="18995" spans="6:22" x14ac:dyDescent="0.2">
      <c r="F18995"/>
      <c r="M18995" s="2"/>
      <c r="N18995"/>
      <c r="O18995"/>
      <c r="U18995"/>
      <c r="V18995"/>
    </row>
    <row r="18996" spans="6:22" x14ac:dyDescent="0.2">
      <c r="F18996"/>
      <c r="M18996" s="2"/>
      <c r="N18996"/>
      <c r="O18996"/>
      <c r="U18996"/>
      <c r="V18996"/>
    </row>
    <row r="18997" spans="6:22" x14ac:dyDescent="0.2">
      <c r="F18997"/>
      <c r="M18997" s="2"/>
      <c r="N18997"/>
      <c r="O18997"/>
      <c r="U18997"/>
      <c r="V18997"/>
    </row>
    <row r="18998" spans="6:22" x14ac:dyDescent="0.2">
      <c r="M18998" s="2"/>
    </row>
    <row r="18999" spans="6:22" x14ac:dyDescent="0.2">
      <c r="M18999" s="2"/>
    </row>
    <row r="19000" spans="6:22" x14ac:dyDescent="0.2">
      <c r="M19000" s="2"/>
    </row>
    <row r="19001" spans="6:22" x14ac:dyDescent="0.2">
      <c r="M19001" s="2"/>
    </row>
    <row r="19002" spans="6:22" x14ac:dyDescent="0.2">
      <c r="M19002" s="2"/>
    </row>
    <row r="19003" spans="6:22" x14ac:dyDescent="0.2">
      <c r="M19003" s="2"/>
    </row>
    <row r="19004" spans="6:22" x14ac:dyDescent="0.2">
      <c r="M19004" s="2"/>
    </row>
    <row r="19005" spans="6:22" x14ac:dyDescent="0.2">
      <c r="M19005" s="2"/>
    </row>
    <row r="19006" spans="6:22" x14ac:dyDescent="0.2">
      <c r="M19006" s="2"/>
    </row>
    <row r="19007" spans="6:22" x14ac:dyDescent="0.2">
      <c r="M19007" s="2"/>
    </row>
    <row r="19008" spans="6:22" x14ac:dyDescent="0.2">
      <c r="M19008" s="2"/>
    </row>
    <row r="19009" spans="6:22" x14ac:dyDescent="0.2">
      <c r="M19009" s="2"/>
    </row>
    <row r="19010" spans="6:22" x14ac:dyDescent="0.2">
      <c r="M19010" s="2"/>
    </row>
    <row r="19011" spans="6:22" x14ac:dyDescent="0.2">
      <c r="M19011" s="2"/>
    </row>
    <row r="19012" spans="6:22" x14ac:dyDescent="0.2">
      <c r="F19012"/>
      <c r="M19012" s="2"/>
      <c r="N19012"/>
      <c r="O19012"/>
      <c r="U19012"/>
      <c r="V19012"/>
    </row>
    <row r="19013" spans="6:22" x14ac:dyDescent="0.2">
      <c r="F19013"/>
      <c r="M19013" s="2"/>
      <c r="N19013"/>
      <c r="O19013"/>
      <c r="U19013"/>
      <c r="V19013"/>
    </row>
    <row r="19014" spans="6:22" x14ac:dyDescent="0.2">
      <c r="F19014"/>
      <c r="M19014" s="2"/>
      <c r="N19014"/>
      <c r="O19014"/>
      <c r="U19014"/>
      <c r="V19014"/>
    </row>
    <row r="19015" spans="6:22" x14ac:dyDescent="0.2">
      <c r="F19015"/>
      <c r="M19015" s="2"/>
      <c r="N19015"/>
      <c r="O19015"/>
      <c r="U19015"/>
      <c r="V19015"/>
    </row>
    <row r="19016" spans="6:22" x14ac:dyDescent="0.2">
      <c r="F19016"/>
      <c r="M19016" s="2"/>
      <c r="N19016"/>
      <c r="O19016"/>
      <c r="U19016"/>
      <c r="V19016"/>
    </row>
    <row r="19017" spans="6:22" x14ac:dyDescent="0.2">
      <c r="M19017" s="2"/>
    </row>
    <row r="19018" spans="6:22" x14ac:dyDescent="0.2">
      <c r="M19018" s="2"/>
    </row>
    <row r="19019" spans="6:22" x14ac:dyDescent="0.2">
      <c r="M19019" s="2"/>
    </row>
    <row r="19020" spans="6:22" x14ac:dyDescent="0.2">
      <c r="M19020" s="2"/>
    </row>
    <row r="19021" spans="6:22" x14ac:dyDescent="0.2">
      <c r="M19021" s="2"/>
    </row>
    <row r="19022" spans="6:22" x14ac:dyDescent="0.2">
      <c r="M19022" s="2"/>
    </row>
    <row r="19023" spans="6:22" x14ac:dyDescent="0.2">
      <c r="M19023" s="2"/>
    </row>
    <row r="19024" spans="6:22" x14ac:dyDescent="0.2">
      <c r="M19024" s="2"/>
    </row>
    <row r="19025" spans="6:22" x14ac:dyDescent="0.2">
      <c r="M19025" s="2"/>
    </row>
    <row r="19026" spans="6:22" x14ac:dyDescent="0.2">
      <c r="M19026" s="2"/>
    </row>
    <row r="19027" spans="6:22" x14ac:dyDescent="0.2">
      <c r="M19027" s="2"/>
    </row>
    <row r="19028" spans="6:22" x14ac:dyDescent="0.2">
      <c r="M19028" s="2"/>
    </row>
    <row r="19029" spans="6:22" x14ac:dyDescent="0.2">
      <c r="M19029" s="2"/>
    </row>
    <row r="19030" spans="6:22" x14ac:dyDescent="0.2">
      <c r="M19030" s="2"/>
    </row>
    <row r="19031" spans="6:22" x14ac:dyDescent="0.2">
      <c r="M19031" s="2"/>
    </row>
    <row r="19032" spans="6:22" x14ac:dyDescent="0.2">
      <c r="M19032" s="2"/>
    </row>
    <row r="19033" spans="6:22" x14ac:dyDescent="0.2">
      <c r="F19033"/>
      <c r="M19033" s="2"/>
      <c r="N19033"/>
      <c r="O19033"/>
      <c r="U19033"/>
      <c r="V19033"/>
    </row>
    <row r="19034" spans="6:22" x14ac:dyDescent="0.2">
      <c r="F19034"/>
      <c r="M19034" s="2"/>
      <c r="N19034"/>
      <c r="O19034"/>
      <c r="U19034"/>
      <c r="V19034"/>
    </row>
    <row r="19035" spans="6:22" x14ac:dyDescent="0.2">
      <c r="F19035"/>
      <c r="M19035" s="2"/>
      <c r="N19035"/>
      <c r="O19035"/>
      <c r="U19035"/>
      <c r="V19035"/>
    </row>
    <row r="19036" spans="6:22" x14ac:dyDescent="0.2">
      <c r="F19036"/>
      <c r="M19036" s="2"/>
      <c r="N19036"/>
      <c r="O19036"/>
      <c r="U19036"/>
      <c r="V19036"/>
    </row>
    <row r="19037" spans="6:22" x14ac:dyDescent="0.2">
      <c r="F19037"/>
      <c r="M19037" s="2"/>
      <c r="N19037"/>
      <c r="O19037"/>
      <c r="U19037"/>
      <c r="V19037"/>
    </row>
    <row r="19038" spans="6:22" x14ac:dyDescent="0.2">
      <c r="F19038"/>
      <c r="M19038" s="2"/>
      <c r="N19038"/>
      <c r="O19038"/>
      <c r="U19038"/>
      <c r="V19038"/>
    </row>
    <row r="19039" spans="6:22" x14ac:dyDescent="0.2">
      <c r="F19039"/>
      <c r="M19039" s="2"/>
      <c r="N19039"/>
      <c r="O19039"/>
      <c r="U19039"/>
      <c r="V19039"/>
    </row>
    <row r="19040" spans="6:22" x14ac:dyDescent="0.2">
      <c r="F19040"/>
      <c r="M19040" s="2"/>
      <c r="N19040"/>
      <c r="O19040"/>
      <c r="U19040"/>
      <c r="V19040"/>
    </row>
    <row r="19041" spans="6:22" x14ac:dyDescent="0.2">
      <c r="F19041"/>
      <c r="M19041" s="2"/>
      <c r="N19041"/>
      <c r="O19041"/>
      <c r="U19041"/>
      <c r="V19041"/>
    </row>
    <row r="19042" spans="6:22" x14ac:dyDescent="0.2">
      <c r="M19042" s="2"/>
    </row>
    <row r="19043" spans="6:22" x14ac:dyDescent="0.2">
      <c r="F19043"/>
      <c r="M19043" s="2"/>
      <c r="N19043"/>
      <c r="O19043"/>
      <c r="U19043"/>
      <c r="V19043"/>
    </row>
    <row r="19044" spans="6:22" x14ac:dyDescent="0.2">
      <c r="F19044"/>
      <c r="M19044" s="2"/>
      <c r="N19044"/>
      <c r="O19044"/>
      <c r="U19044"/>
      <c r="V19044"/>
    </row>
    <row r="19045" spans="6:22" x14ac:dyDescent="0.2">
      <c r="F19045"/>
      <c r="M19045" s="2"/>
      <c r="N19045"/>
      <c r="O19045"/>
      <c r="U19045"/>
      <c r="V19045"/>
    </row>
    <row r="19046" spans="6:22" x14ac:dyDescent="0.2">
      <c r="F19046"/>
      <c r="M19046" s="2"/>
      <c r="N19046"/>
      <c r="O19046"/>
      <c r="U19046"/>
      <c r="V19046"/>
    </row>
    <row r="19047" spans="6:22" x14ac:dyDescent="0.2">
      <c r="F19047"/>
      <c r="M19047" s="2"/>
      <c r="N19047"/>
      <c r="O19047"/>
      <c r="U19047"/>
      <c r="V19047"/>
    </row>
    <row r="19048" spans="6:22" x14ac:dyDescent="0.2">
      <c r="F19048"/>
      <c r="M19048" s="2"/>
      <c r="N19048"/>
      <c r="O19048"/>
      <c r="U19048"/>
      <c r="V19048"/>
    </row>
    <row r="19049" spans="6:22" x14ac:dyDescent="0.2">
      <c r="F19049"/>
      <c r="M19049" s="2"/>
      <c r="N19049"/>
      <c r="O19049"/>
      <c r="U19049"/>
      <c r="V19049"/>
    </row>
    <row r="19050" spans="6:22" x14ac:dyDescent="0.2">
      <c r="F19050"/>
      <c r="M19050" s="2"/>
      <c r="N19050"/>
      <c r="O19050"/>
      <c r="U19050"/>
      <c r="V19050"/>
    </row>
    <row r="19051" spans="6:22" x14ac:dyDescent="0.2">
      <c r="F19051"/>
      <c r="M19051" s="2"/>
      <c r="N19051"/>
      <c r="O19051"/>
      <c r="U19051"/>
      <c r="V19051"/>
    </row>
    <row r="19052" spans="6:22" x14ac:dyDescent="0.2">
      <c r="F19052"/>
      <c r="M19052" s="2"/>
      <c r="N19052"/>
      <c r="O19052"/>
      <c r="U19052"/>
      <c r="V19052"/>
    </row>
    <row r="19053" spans="6:22" x14ac:dyDescent="0.2">
      <c r="F19053"/>
      <c r="M19053" s="2"/>
      <c r="N19053"/>
      <c r="O19053"/>
      <c r="U19053"/>
      <c r="V19053"/>
    </row>
    <row r="19054" spans="6:22" x14ac:dyDescent="0.2">
      <c r="F19054"/>
      <c r="M19054" s="2"/>
      <c r="N19054"/>
      <c r="O19054"/>
      <c r="U19054"/>
      <c r="V19054"/>
    </row>
    <row r="19055" spans="6:22" x14ac:dyDescent="0.2">
      <c r="F19055"/>
      <c r="M19055" s="2"/>
      <c r="N19055"/>
      <c r="O19055"/>
      <c r="U19055"/>
      <c r="V19055"/>
    </row>
    <row r="19056" spans="6:22" x14ac:dyDescent="0.2">
      <c r="F19056"/>
      <c r="M19056" s="2"/>
      <c r="N19056"/>
      <c r="O19056"/>
      <c r="U19056"/>
      <c r="V19056"/>
    </row>
    <row r="19057" spans="6:22" x14ac:dyDescent="0.2">
      <c r="F19057"/>
      <c r="M19057" s="2"/>
      <c r="N19057"/>
      <c r="O19057"/>
      <c r="U19057"/>
      <c r="V19057"/>
    </row>
    <row r="19058" spans="6:22" x14ac:dyDescent="0.2">
      <c r="M19058" s="2"/>
    </row>
    <row r="19059" spans="6:22" x14ac:dyDescent="0.2">
      <c r="M19059" s="2"/>
    </row>
    <row r="19060" spans="6:22" x14ac:dyDescent="0.2">
      <c r="M19060" s="2"/>
    </row>
    <row r="19061" spans="6:22" x14ac:dyDescent="0.2">
      <c r="M19061" s="2"/>
    </row>
    <row r="19062" spans="6:22" x14ac:dyDescent="0.2">
      <c r="M19062" s="2"/>
    </row>
    <row r="19063" spans="6:22" x14ac:dyDescent="0.2">
      <c r="M19063" s="2"/>
    </row>
    <row r="19064" spans="6:22" x14ac:dyDescent="0.2">
      <c r="M19064" s="2"/>
    </row>
    <row r="19065" spans="6:22" x14ac:dyDescent="0.2">
      <c r="M19065" s="2"/>
    </row>
    <row r="19066" spans="6:22" x14ac:dyDescent="0.2">
      <c r="F19066"/>
      <c r="M19066" s="2"/>
      <c r="N19066"/>
      <c r="O19066"/>
      <c r="U19066"/>
      <c r="V19066"/>
    </row>
    <row r="19067" spans="6:22" x14ac:dyDescent="0.2">
      <c r="F19067"/>
      <c r="M19067" s="2"/>
      <c r="N19067"/>
      <c r="O19067"/>
      <c r="U19067"/>
      <c r="V19067"/>
    </row>
    <row r="19068" spans="6:22" x14ac:dyDescent="0.2">
      <c r="F19068"/>
      <c r="M19068" s="2"/>
      <c r="N19068"/>
      <c r="O19068"/>
      <c r="U19068"/>
      <c r="V19068"/>
    </row>
    <row r="19069" spans="6:22" x14ac:dyDescent="0.2">
      <c r="F19069"/>
      <c r="M19069" s="2"/>
      <c r="N19069"/>
      <c r="O19069"/>
      <c r="U19069"/>
      <c r="V19069"/>
    </row>
    <row r="19070" spans="6:22" x14ac:dyDescent="0.2">
      <c r="F19070"/>
      <c r="M19070" s="2"/>
      <c r="N19070"/>
      <c r="O19070"/>
      <c r="U19070"/>
      <c r="V19070"/>
    </row>
    <row r="19071" spans="6:22" x14ac:dyDescent="0.2">
      <c r="M19071" s="2"/>
    </row>
    <row r="19072" spans="6:22" x14ac:dyDescent="0.2">
      <c r="M19072" s="2"/>
    </row>
    <row r="19073" spans="6:22" x14ac:dyDescent="0.2">
      <c r="M19073" s="2"/>
    </row>
    <row r="19074" spans="6:22" x14ac:dyDescent="0.2">
      <c r="M19074" s="2"/>
    </row>
    <row r="19075" spans="6:22" x14ac:dyDescent="0.2">
      <c r="M19075" s="2"/>
    </row>
    <row r="19076" spans="6:22" x14ac:dyDescent="0.2">
      <c r="M19076" s="2"/>
    </row>
    <row r="19077" spans="6:22" x14ac:dyDescent="0.2">
      <c r="M19077" s="2"/>
    </row>
    <row r="19078" spans="6:22" x14ac:dyDescent="0.2">
      <c r="M19078" s="2"/>
    </row>
    <row r="19079" spans="6:22" x14ac:dyDescent="0.2">
      <c r="M19079" s="2"/>
    </row>
    <row r="19080" spans="6:22" x14ac:dyDescent="0.2">
      <c r="M19080" s="2"/>
    </row>
    <row r="19081" spans="6:22" x14ac:dyDescent="0.2">
      <c r="M19081" s="2"/>
    </row>
    <row r="19082" spans="6:22" x14ac:dyDescent="0.2">
      <c r="M19082" s="2"/>
    </row>
    <row r="19083" spans="6:22" x14ac:dyDescent="0.2">
      <c r="M19083" s="2"/>
    </row>
    <row r="19084" spans="6:22" x14ac:dyDescent="0.2">
      <c r="M19084" s="2"/>
    </row>
    <row r="19085" spans="6:22" x14ac:dyDescent="0.2">
      <c r="F19085"/>
      <c r="M19085" s="2"/>
      <c r="N19085"/>
      <c r="O19085"/>
      <c r="U19085"/>
      <c r="V19085"/>
    </row>
    <row r="19086" spans="6:22" x14ac:dyDescent="0.2">
      <c r="F19086"/>
      <c r="M19086" s="2"/>
      <c r="N19086"/>
      <c r="O19086"/>
      <c r="U19086"/>
      <c r="V19086"/>
    </row>
    <row r="19087" spans="6:22" x14ac:dyDescent="0.2">
      <c r="F19087"/>
      <c r="M19087" s="2"/>
      <c r="N19087"/>
      <c r="O19087"/>
      <c r="U19087"/>
      <c r="V19087"/>
    </row>
    <row r="19088" spans="6:22" x14ac:dyDescent="0.2">
      <c r="F19088"/>
      <c r="M19088" s="2"/>
      <c r="N19088"/>
      <c r="O19088"/>
      <c r="U19088"/>
      <c r="V19088"/>
    </row>
    <row r="19089" spans="6:22" x14ac:dyDescent="0.2">
      <c r="F19089"/>
      <c r="M19089" s="2"/>
      <c r="N19089"/>
      <c r="O19089"/>
      <c r="U19089"/>
      <c r="V19089"/>
    </row>
    <row r="19090" spans="6:22" x14ac:dyDescent="0.2">
      <c r="M19090" s="2"/>
    </row>
    <row r="19091" spans="6:22" x14ac:dyDescent="0.2">
      <c r="M19091" s="2"/>
    </row>
    <row r="19092" spans="6:22" x14ac:dyDescent="0.2">
      <c r="M19092" s="2"/>
    </row>
    <row r="19093" spans="6:22" x14ac:dyDescent="0.2">
      <c r="M19093" s="2"/>
    </row>
    <row r="19094" spans="6:22" x14ac:dyDescent="0.2">
      <c r="M19094" s="2"/>
    </row>
    <row r="19095" spans="6:22" x14ac:dyDescent="0.2">
      <c r="M19095" s="2"/>
    </row>
    <row r="19096" spans="6:22" x14ac:dyDescent="0.2">
      <c r="M19096" s="2"/>
    </row>
    <row r="19097" spans="6:22" x14ac:dyDescent="0.2">
      <c r="M19097" s="2"/>
    </row>
    <row r="19098" spans="6:22" x14ac:dyDescent="0.2">
      <c r="M19098" s="2"/>
    </row>
    <row r="19099" spans="6:22" x14ac:dyDescent="0.2">
      <c r="M19099" s="2"/>
    </row>
    <row r="19100" spans="6:22" x14ac:dyDescent="0.2">
      <c r="M19100" s="2"/>
    </row>
    <row r="19101" spans="6:22" x14ac:dyDescent="0.2">
      <c r="M19101" s="2"/>
    </row>
    <row r="19102" spans="6:22" x14ac:dyDescent="0.2">
      <c r="M19102" s="2"/>
    </row>
    <row r="19103" spans="6:22" x14ac:dyDescent="0.2">
      <c r="M19103" s="2"/>
    </row>
    <row r="19104" spans="6:22" x14ac:dyDescent="0.2">
      <c r="M19104" s="2"/>
    </row>
    <row r="19105" spans="6:22" x14ac:dyDescent="0.2">
      <c r="M19105" s="2"/>
    </row>
    <row r="19106" spans="6:22" x14ac:dyDescent="0.2">
      <c r="F19106"/>
      <c r="M19106" s="2"/>
      <c r="N19106"/>
      <c r="O19106"/>
      <c r="U19106"/>
      <c r="V19106"/>
    </row>
    <row r="19107" spans="6:22" x14ac:dyDescent="0.2">
      <c r="F19107"/>
      <c r="M19107" s="2"/>
      <c r="N19107"/>
      <c r="O19107"/>
      <c r="U19107"/>
      <c r="V19107"/>
    </row>
    <row r="19108" spans="6:22" x14ac:dyDescent="0.2">
      <c r="F19108"/>
      <c r="M19108" s="2"/>
      <c r="N19108"/>
      <c r="O19108"/>
      <c r="U19108"/>
      <c r="V19108"/>
    </row>
    <row r="19109" spans="6:22" x14ac:dyDescent="0.2">
      <c r="F19109"/>
      <c r="M19109" s="2"/>
      <c r="N19109"/>
      <c r="O19109"/>
      <c r="U19109"/>
      <c r="V19109"/>
    </row>
    <row r="19110" spans="6:22" x14ac:dyDescent="0.2">
      <c r="F19110"/>
      <c r="M19110" s="2"/>
      <c r="N19110"/>
      <c r="O19110"/>
      <c r="U19110"/>
      <c r="V19110"/>
    </row>
    <row r="19111" spans="6:22" x14ac:dyDescent="0.2">
      <c r="F19111"/>
      <c r="M19111" s="2"/>
      <c r="N19111"/>
      <c r="O19111"/>
      <c r="U19111"/>
      <c r="V19111"/>
    </row>
    <row r="19112" spans="6:22" x14ac:dyDescent="0.2">
      <c r="F19112"/>
      <c r="M19112" s="2"/>
      <c r="N19112"/>
      <c r="O19112"/>
      <c r="U19112"/>
      <c r="V19112"/>
    </row>
    <row r="19113" spans="6:22" x14ac:dyDescent="0.2">
      <c r="F19113"/>
      <c r="M19113" s="2"/>
      <c r="N19113"/>
      <c r="O19113"/>
      <c r="U19113"/>
      <c r="V19113"/>
    </row>
    <row r="19114" spans="6:22" x14ac:dyDescent="0.2">
      <c r="F19114"/>
      <c r="M19114" s="2"/>
      <c r="N19114"/>
      <c r="O19114"/>
      <c r="U19114"/>
      <c r="V19114"/>
    </row>
    <row r="19115" spans="6:22" x14ac:dyDescent="0.2">
      <c r="M19115" s="2"/>
    </row>
    <row r="19116" spans="6:22" x14ac:dyDescent="0.2">
      <c r="F19116"/>
      <c r="M19116" s="2"/>
      <c r="N19116"/>
      <c r="O19116"/>
      <c r="U19116"/>
      <c r="V19116"/>
    </row>
    <row r="19117" spans="6:22" x14ac:dyDescent="0.2">
      <c r="F19117"/>
      <c r="M19117" s="2"/>
      <c r="N19117"/>
      <c r="O19117"/>
      <c r="U19117"/>
      <c r="V19117"/>
    </row>
    <row r="19118" spans="6:22" x14ac:dyDescent="0.2">
      <c r="F19118"/>
      <c r="M19118" s="2"/>
      <c r="N19118"/>
      <c r="O19118"/>
      <c r="U19118"/>
      <c r="V19118"/>
    </row>
    <row r="19119" spans="6:22" x14ac:dyDescent="0.2">
      <c r="F19119"/>
      <c r="M19119" s="2"/>
      <c r="N19119"/>
      <c r="O19119"/>
      <c r="U19119"/>
      <c r="V19119"/>
    </row>
    <row r="19120" spans="6:22" x14ac:dyDescent="0.2">
      <c r="F19120"/>
      <c r="M19120" s="2"/>
      <c r="N19120"/>
      <c r="O19120"/>
      <c r="U19120"/>
      <c r="V19120"/>
    </row>
    <row r="19121" spans="6:22" x14ac:dyDescent="0.2">
      <c r="F19121"/>
      <c r="M19121" s="2"/>
      <c r="N19121"/>
      <c r="O19121"/>
      <c r="U19121"/>
      <c r="V19121"/>
    </row>
    <row r="19122" spans="6:22" x14ac:dyDescent="0.2">
      <c r="F19122"/>
      <c r="M19122" s="2"/>
      <c r="N19122"/>
      <c r="O19122"/>
      <c r="U19122"/>
      <c r="V19122"/>
    </row>
    <row r="19123" spans="6:22" x14ac:dyDescent="0.2">
      <c r="F19123"/>
      <c r="M19123" s="2"/>
      <c r="N19123"/>
      <c r="O19123"/>
      <c r="U19123"/>
      <c r="V19123"/>
    </row>
    <row r="19124" spans="6:22" x14ac:dyDescent="0.2">
      <c r="F19124"/>
      <c r="M19124" s="2"/>
      <c r="N19124"/>
      <c r="O19124"/>
      <c r="U19124"/>
      <c r="V19124"/>
    </row>
    <row r="19125" spans="6:22" x14ac:dyDescent="0.2">
      <c r="F19125"/>
      <c r="M19125" s="2"/>
      <c r="N19125"/>
      <c r="O19125"/>
      <c r="U19125"/>
      <c r="V19125"/>
    </row>
    <row r="19126" spans="6:22" x14ac:dyDescent="0.2">
      <c r="F19126"/>
      <c r="M19126" s="2"/>
      <c r="N19126"/>
      <c r="O19126"/>
      <c r="U19126"/>
      <c r="V19126"/>
    </row>
    <row r="19127" spans="6:22" x14ac:dyDescent="0.2">
      <c r="F19127"/>
      <c r="M19127" s="2"/>
      <c r="N19127"/>
      <c r="O19127"/>
      <c r="U19127"/>
      <c r="V19127"/>
    </row>
    <row r="19128" spans="6:22" x14ac:dyDescent="0.2">
      <c r="F19128"/>
      <c r="M19128" s="2"/>
      <c r="N19128"/>
      <c r="O19128"/>
      <c r="U19128"/>
      <c r="V19128"/>
    </row>
    <row r="19129" spans="6:22" x14ac:dyDescent="0.2">
      <c r="F19129"/>
      <c r="M19129" s="2"/>
      <c r="N19129"/>
      <c r="O19129"/>
      <c r="U19129"/>
      <c r="V19129"/>
    </row>
    <row r="19130" spans="6:22" x14ac:dyDescent="0.2">
      <c r="F19130"/>
      <c r="M19130" s="2"/>
      <c r="N19130"/>
      <c r="O19130"/>
      <c r="U19130"/>
      <c r="V19130"/>
    </row>
    <row r="19131" spans="6:22" x14ac:dyDescent="0.2">
      <c r="M19131" s="2"/>
    </row>
    <row r="19132" spans="6:22" x14ac:dyDescent="0.2">
      <c r="M19132" s="2"/>
    </row>
    <row r="19133" spans="6:22" x14ac:dyDescent="0.2">
      <c r="M19133" s="2"/>
    </row>
    <row r="19134" spans="6:22" x14ac:dyDescent="0.2">
      <c r="M19134" s="2"/>
    </row>
    <row r="19135" spans="6:22" x14ac:dyDescent="0.2">
      <c r="M19135" s="2"/>
    </row>
    <row r="19136" spans="6:22" x14ac:dyDescent="0.2">
      <c r="M19136" s="2"/>
    </row>
    <row r="19137" spans="6:22" x14ac:dyDescent="0.2">
      <c r="M19137" s="2"/>
    </row>
    <row r="19138" spans="6:22" x14ac:dyDescent="0.2">
      <c r="M19138" s="2"/>
    </row>
    <row r="19139" spans="6:22" x14ac:dyDescent="0.2">
      <c r="F19139"/>
      <c r="M19139" s="2"/>
      <c r="N19139"/>
      <c r="O19139"/>
      <c r="U19139"/>
      <c r="V19139"/>
    </row>
    <row r="19140" spans="6:22" x14ac:dyDescent="0.2">
      <c r="F19140"/>
      <c r="M19140" s="2"/>
      <c r="N19140"/>
      <c r="O19140"/>
      <c r="U19140"/>
      <c r="V19140"/>
    </row>
    <row r="19141" spans="6:22" x14ac:dyDescent="0.2">
      <c r="F19141"/>
      <c r="M19141" s="2"/>
      <c r="N19141"/>
      <c r="O19141"/>
      <c r="U19141"/>
      <c r="V19141"/>
    </row>
    <row r="19142" spans="6:22" x14ac:dyDescent="0.2">
      <c r="F19142"/>
      <c r="M19142" s="2"/>
      <c r="N19142"/>
      <c r="O19142"/>
      <c r="U19142"/>
      <c r="V19142"/>
    </row>
    <row r="19143" spans="6:22" x14ac:dyDescent="0.2">
      <c r="F19143"/>
      <c r="M19143" s="2"/>
      <c r="N19143"/>
      <c r="O19143"/>
      <c r="U19143"/>
      <c r="V19143"/>
    </row>
    <row r="19144" spans="6:22" x14ac:dyDescent="0.2">
      <c r="M19144" s="2"/>
    </row>
    <row r="19145" spans="6:22" x14ac:dyDescent="0.2">
      <c r="M19145" s="2"/>
    </row>
    <row r="19146" spans="6:22" x14ac:dyDescent="0.2">
      <c r="M19146" s="2"/>
    </row>
    <row r="19147" spans="6:22" x14ac:dyDescent="0.2">
      <c r="M19147" s="2"/>
    </row>
    <row r="19148" spans="6:22" x14ac:dyDescent="0.2">
      <c r="M19148" s="2"/>
    </row>
    <row r="19149" spans="6:22" x14ac:dyDescent="0.2">
      <c r="M19149" s="2"/>
    </row>
    <row r="19150" spans="6:22" x14ac:dyDescent="0.2">
      <c r="M19150" s="2"/>
    </row>
    <row r="19151" spans="6:22" x14ac:dyDescent="0.2">
      <c r="M19151" s="2"/>
    </row>
    <row r="19152" spans="6:22" x14ac:dyDescent="0.2">
      <c r="M19152" s="2"/>
    </row>
    <row r="19153" spans="6:22" x14ac:dyDescent="0.2">
      <c r="M19153" s="2"/>
    </row>
    <row r="19154" spans="6:22" x14ac:dyDescent="0.2">
      <c r="M19154" s="2"/>
    </row>
    <row r="19155" spans="6:22" x14ac:dyDescent="0.2">
      <c r="M19155" s="2"/>
    </row>
    <row r="19156" spans="6:22" x14ac:dyDescent="0.2">
      <c r="M19156" s="2"/>
    </row>
    <row r="19157" spans="6:22" x14ac:dyDescent="0.2">
      <c r="M19157" s="2"/>
    </row>
    <row r="19158" spans="6:22" x14ac:dyDescent="0.2">
      <c r="F19158"/>
      <c r="M19158" s="2"/>
      <c r="N19158"/>
      <c r="O19158"/>
      <c r="U19158"/>
      <c r="V19158"/>
    </row>
    <row r="19159" spans="6:22" x14ac:dyDescent="0.2">
      <c r="F19159"/>
      <c r="M19159" s="2"/>
      <c r="N19159"/>
      <c r="O19159"/>
      <c r="U19159"/>
      <c r="V19159"/>
    </row>
    <row r="19160" spans="6:22" x14ac:dyDescent="0.2">
      <c r="F19160"/>
      <c r="M19160" s="2"/>
      <c r="N19160"/>
      <c r="O19160"/>
      <c r="U19160"/>
      <c r="V19160"/>
    </row>
    <row r="19161" spans="6:22" x14ac:dyDescent="0.2">
      <c r="F19161"/>
      <c r="M19161" s="2"/>
      <c r="N19161"/>
      <c r="O19161"/>
      <c r="U19161"/>
      <c r="V19161"/>
    </row>
    <row r="19162" spans="6:22" x14ac:dyDescent="0.2">
      <c r="F19162"/>
      <c r="M19162" s="2"/>
      <c r="N19162"/>
      <c r="O19162"/>
      <c r="U19162"/>
      <c r="V19162"/>
    </row>
    <row r="19163" spans="6:22" x14ac:dyDescent="0.2">
      <c r="M19163" s="2"/>
    </row>
    <row r="19164" spans="6:22" x14ac:dyDescent="0.2">
      <c r="M19164" s="2"/>
    </row>
    <row r="19165" spans="6:22" x14ac:dyDescent="0.2">
      <c r="M19165" s="2"/>
    </row>
    <row r="19166" spans="6:22" x14ac:dyDescent="0.2">
      <c r="M19166" s="2"/>
    </row>
    <row r="19167" spans="6:22" x14ac:dyDescent="0.2">
      <c r="M19167" s="2"/>
    </row>
    <row r="19168" spans="6:22" x14ac:dyDescent="0.2">
      <c r="M19168" s="2"/>
    </row>
    <row r="19169" spans="6:22" x14ac:dyDescent="0.2">
      <c r="M19169" s="2"/>
    </row>
    <row r="19170" spans="6:22" x14ac:dyDescent="0.2">
      <c r="M19170" s="2"/>
    </row>
    <row r="19171" spans="6:22" x14ac:dyDescent="0.2">
      <c r="M19171" s="2"/>
    </row>
    <row r="19172" spans="6:22" x14ac:dyDescent="0.2">
      <c r="M19172" s="2"/>
    </row>
    <row r="19173" spans="6:22" x14ac:dyDescent="0.2">
      <c r="M19173" s="2"/>
    </row>
    <row r="19174" spans="6:22" x14ac:dyDescent="0.2">
      <c r="M19174" s="2"/>
    </row>
    <row r="19175" spans="6:22" x14ac:dyDescent="0.2">
      <c r="M19175" s="2"/>
    </row>
    <row r="19176" spans="6:22" x14ac:dyDescent="0.2">
      <c r="M19176" s="2"/>
    </row>
    <row r="19177" spans="6:22" x14ac:dyDescent="0.2">
      <c r="M19177" s="2"/>
    </row>
    <row r="19178" spans="6:22" x14ac:dyDescent="0.2">
      <c r="M19178" s="2"/>
    </row>
    <row r="19179" spans="6:22" x14ac:dyDescent="0.2">
      <c r="F19179"/>
      <c r="M19179" s="2"/>
      <c r="N19179"/>
      <c r="O19179"/>
      <c r="U19179"/>
      <c r="V19179"/>
    </row>
    <row r="19180" spans="6:22" x14ac:dyDescent="0.2">
      <c r="F19180"/>
      <c r="M19180" s="2"/>
      <c r="N19180"/>
      <c r="O19180"/>
      <c r="U19180"/>
      <c r="V19180"/>
    </row>
    <row r="19181" spans="6:22" x14ac:dyDescent="0.2">
      <c r="F19181"/>
      <c r="M19181" s="2"/>
      <c r="N19181"/>
      <c r="O19181"/>
      <c r="U19181"/>
      <c r="V19181"/>
    </row>
    <row r="19182" spans="6:22" x14ac:dyDescent="0.2">
      <c r="F19182"/>
      <c r="M19182" s="2"/>
      <c r="N19182"/>
      <c r="O19182"/>
      <c r="U19182"/>
      <c r="V19182"/>
    </row>
    <row r="19183" spans="6:22" x14ac:dyDescent="0.2">
      <c r="F19183"/>
      <c r="M19183" s="2"/>
      <c r="N19183"/>
      <c r="O19183"/>
      <c r="U19183"/>
      <c r="V19183"/>
    </row>
    <row r="19184" spans="6:22" x14ac:dyDescent="0.2">
      <c r="F19184"/>
      <c r="M19184" s="2"/>
      <c r="N19184"/>
      <c r="O19184"/>
      <c r="U19184"/>
      <c r="V19184"/>
    </row>
    <row r="19185" spans="6:22" x14ac:dyDescent="0.2">
      <c r="F19185"/>
      <c r="M19185" s="2"/>
      <c r="N19185"/>
      <c r="O19185"/>
      <c r="U19185"/>
      <c r="V19185"/>
    </row>
    <row r="19186" spans="6:22" x14ac:dyDescent="0.2">
      <c r="F19186"/>
      <c r="M19186" s="2"/>
      <c r="N19186"/>
      <c r="O19186"/>
      <c r="U19186"/>
      <c r="V19186"/>
    </row>
    <row r="19187" spans="6:22" x14ac:dyDescent="0.2">
      <c r="F19187"/>
      <c r="M19187" s="2"/>
      <c r="N19187"/>
      <c r="O19187"/>
      <c r="U19187"/>
      <c r="V19187"/>
    </row>
    <row r="19188" spans="6:22" x14ac:dyDescent="0.2">
      <c r="M19188" s="2"/>
    </row>
    <row r="19189" spans="6:22" x14ac:dyDescent="0.2">
      <c r="F19189"/>
      <c r="M19189" s="2"/>
      <c r="N19189"/>
      <c r="O19189"/>
      <c r="U19189"/>
      <c r="V19189"/>
    </row>
    <row r="19190" spans="6:22" x14ac:dyDescent="0.2">
      <c r="F19190"/>
      <c r="M19190" s="2"/>
      <c r="N19190"/>
      <c r="O19190"/>
      <c r="U19190"/>
      <c r="V19190"/>
    </row>
    <row r="19191" spans="6:22" x14ac:dyDescent="0.2">
      <c r="F19191"/>
      <c r="M19191" s="2"/>
      <c r="N19191"/>
      <c r="O19191"/>
      <c r="U19191"/>
      <c r="V19191"/>
    </row>
    <row r="19192" spans="6:22" x14ac:dyDescent="0.2">
      <c r="F19192"/>
      <c r="M19192" s="2"/>
      <c r="N19192"/>
      <c r="O19192"/>
      <c r="U19192"/>
      <c r="V19192"/>
    </row>
    <row r="19193" spans="6:22" x14ac:dyDescent="0.2">
      <c r="F19193"/>
      <c r="M19193" s="2"/>
      <c r="N19193"/>
      <c r="O19193"/>
      <c r="U19193"/>
      <c r="V19193"/>
    </row>
    <row r="19194" spans="6:22" x14ac:dyDescent="0.2">
      <c r="F19194"/>
      <c r="M19194" s="2"/>
      <c r="N19194"/>
      <c r="O19194"/>
      <c r="U19194"/>
      <c r="V19194"/>
    </row>
    <row r="19195" spans="6:22" x14ac:dyDescent="0.2">
      <c r="F19195"/>
      <c r="M19195" s="2"/>
      <c r="N19195"/>
      <c r="O19195"/>
      <c r="U19195"/>
      <c r="V19195"/>
    </row>
    <row r="19196" spans="6:22" x14ac:dyDescent="0.2">
      <c r="F19196"/>
      <c r="M19196" s="2"/>
      <c r="N19196"/>
      <c r="O19196"/>
      <c r="U19196"/>
      <c r="V19196"/>
    </row>
    <row r="19197" spans="6:22" x14ac:dyDescent="0.2">
      <c r="F19197"/>
      <c r="M19197" s="2"/>
      <c r="N19197"/>
      <c r="O19197"/>
      <c r="U19197"/>
      <c r="V19197"/>
    </row>
    <row r="19198" spans="6:22" x14ac:dyDescent="0.2">
      <c r="F19198"/>
      <c r="M19198" s="2"/>
      <c r="N19198"/>
      <c r="O19198"/>
      <c r="U19198"/>
      <c r="V19198"/>
    </row>
    <row r="19199" spans="6:22" x14ac:dyDescent="0.2">
      <c r="F19199"/>
      <c r="M19199" s="2"/>
      <c r="N19199"/>
      <c r="O19199"/>
      <c r="U19199"/>
      <c r="V19199"/>
    </row>
    <row r="19200" spans="6:22" x14ac:dyDescent="0.2">
      <c r="F19200"/>
      <c r="M19200" s="2"/>
      <c r="N19200"/>
      <c r="O19200"/>
      <c r="U19200"/>
      <c r="V19200"/>
    </row>
    <row r="19201" spans="6:22" x14ac:dyDescent="0.2">
      <c r="F19201"/>
      <c r="M19201" s="2"/>
      <c r="N19201"/>
      <c r="O19201"/>
      <c r="U19201"/>
      <c r="V19201"/>
    </row>
    <row r="19202" spans="6:22" x14ac:dyDescent="0.2">
      <c r="F19202"/>
      <c r="M19202" s="2"/>
      <c r="N19202"/>
      <c r="O19202"/>
      <c r="U19202"/>
      <c r="V19202"/>
    </row>
    <row r="19203" spans="6:22" x14ac:dyDescent="0.2">
      <c r="F19203"/>
      <c r="M19203" s="2"/>
      <c r="N19203"/>
      <c r="O19203"/>
      <c r="U19203"/>
      <c r="V19203"/>
    </row>
    <row r="19204" spans="6:22" x14ac:dyDescent="0.2">
      <c r="M19204" s="2"/>
    </row>
    <row r="19205" spans="6:22" x14ac:dyDescent="0.2">
      <c r="M19205" s="2"/>
    </row>
    <row r="19206" spans="6:22" x14ac:dyDescent="0.2">
      <c r="M19206" s="2"/>
    </row>
    <row r="19207" spans="6:22" x14ac:dyDescent="0.2">
      <c r="M19207" s="2"/>
    </row>
    <row r="19208" spans="6:22" x14ac:dyDescent="0.2">
      <c r="M19208" s="2"/>
    </row>
    <row r="19209" spans="6:22" x14ac:dyDescent="0.2">
      <c r="M19209" s="2"/>
    </row>
    <row r="19210" spans="6:22" x14ac:dyDescent="0.2">
      <c r="M19210" s="2"/>
    </row>
    <row r="19211" spans="6:22" x14ac:dyDescent="0.2">
      <c r="M19211" s="2"/>
    </row>
    <row r="19212" spans="6:22" x14ac:dyDescent="0.2">
      <c r="F19212"/>
      <c r="M19212" s="2"/>
      <c r="N19212"/>
      <c r="O19212"/>
      <c r="U19212"/>
      <c r="V19212"/>
    </row>
    <row r="19213" spans="6:22" x14ac:dyDescent="0.2">
      <c r="F19213"/>
      <c r="M19213" s="2"/>
      <c r="N19213"/>
      <c r="O19213"/>
      <c r="U19213"/>
      <c r="V19213"/>
    </row>
    <row r="19214" spans="6:22" x14ac:dyDescent="0.2">
      <c r="F19214"/>
      <c r="M19214" s="2"/>
      <c r="N19214"/>
      <c r="O19214"/>
      <c r="U19214"/>
      <c r="V19214"/>
    </row>
    <row r="19215" spans="6:22" x14ac:dyDescent="0.2">
      <c r="F19215"/>
      <c r="M19215" s="2"/>
      <c r="N19215"/>
      <c r="O19215"/>
      <c r="U19215"/>
      <c r="V19215"/>
    </row>
    <row r="19216" spans="6:22" x14ac:dyDescent="0.2">
      <c r="F19216"/>
      <c r="M19216" s="2"/>
      <c r="N19216"/>
      <c r="O19216"/>
      <c r="U19216"/>
      <c r="V19216"/>
    </row>
    <row r="19217" spans="6:22" x14ac:dyDescent="0.2">
      <c r="M19217" s="2"/>
    </row>
    <row r="19218" spans="6:22" x14ac:dyDescent="0.2">
      <c r="M19218" s="2"/>
    </row>
    <row r="19219" spans="6:22" x14ac:dyDescent="0.2">
      <c r="M19219" s="2"/>
    </row>
    <row r="19220" spans="6:22" x14ac:dyDescent="0.2">
      <c r="M19220" s="2"/>
    </row>
    <row r="19221" spans="6:22" x14ac:dyDescent="0.2">
      <c r="M19221" s="2"/>
    </row>
    <row r="19222" spans="6:22" x14ac:dyDescent="0.2">
      <c r="M19222" s="2"/>
    </row>
    <row r="19223" spans="6:22" x14ac:dyDescent="0.2">
      <c r="M19223" s="2"/>
    </row>
    <row r="19224" spans="6:22" x14ac:dyDescent="0.2">
      <c r="M19224" s="2"/>
    </row>
    <row r="19225" spans="6:22" x14ac:dyDescent="0.2">
      <c r="M19225" s="2"/>
    </row>
    <row r="19226" spans="6:22" x14ac:dyDescent="0.2">
      <c r="M19226" s="2"/>
    </row>
    <row r="19227" spans="6:22" x14ac:dyDescent="0.2">
      <c r="M19227" s="2"/>
    </row>
    <row r="19228" spans="6:22" x14ac:dyDescent="0.2">
      <c r="M19228" s="2"/>
    </row>
    <row r="19229" spans="6:22" x14ac:dyDescent="0.2">
      <c r="M19229" s="2"/>
    </row>
    <row r="19230" spans="6:22" x14ac:dyDescent="0.2">
      <c r="M19230" s="2"/>
    </row>
    <row r="19231" spans="6:22" x14ac:dyDescent="0.2">
      <c r="F19231"/>
      <c r="M19231" s="2"/>
      <c r="N19231"/>
      <c r="O19231"/>
      <c r="U19231"/>
      <c r="V19231"/>
    </row>
    <row r="19232" spans="6:22" x14ac:dyDescent="0.2">
      <c r="F19232"/>
      <c r="M19232" s="2"/>
      <c r="N19232"/>
      <c r="O19232"/>
      <c r="U19232"/>
      <c r="V19232"/>
    </row>
    <row r="19233" spans="6:22" x14ac:dyDescent="0.2">
      <c r="F19233"/>
      <c r="M19233" s="2"/>
      <c r="N19233"/>
      <c r="O19233"/>
      <c r="U19233"/>
      <c r="V19233"/>
    </row>
    <row r="19234" spans="6:22" x14ac:dyDescent="0.2">
      <c r="F19234"/>
      <c r="M19234" s="2"/>
      <c r="N19234"/>
      <c r="O19234"/>
      <c r="U19234"/>
      <c r="V19234"/>
    </row>
    <row r="19235" spans="6:22" x14ac:dyDescent="0.2">
      <c r="F19235"/>
      <c r="M19235" s="2"/>
      <c r="N19235"/>
      <c r="O19235"/>
      <c r="U19235"/>
      <c r="V19235"/>
    </row>
    <row r="19236" spans="6:22" x14ac:dyDescent="0.2">
      <c r="M19236" s="2"/>
    </row>
    <row r="19237" spans="6:22" x14ac:dyDescent="0.2">
      <c r="M19237" s="2"/>
    </row>
    <row r="19238" spans="6:22" x14ac:dyDescent="0.2">
      <c r="M19238" s="2"/>
    </row>
    <row r="19239" spans="6:22" x14ac:dyDescent="0.2">
      <c r="M19239" s="2"/>
    </row>
    <row r="19240" spans="6:22" x14ac:dyDescent="0.2">
      <c r="M19240" s="2"/>
    </row>
    <row r="19241" spans="6:22" x14ac:dyDescent="0.2">
      <c r="M19241" s="2"/>
    </row>
    <row r="19242" spans="6:22" x14ac:dyDescent="0.2">
      <c r="M19242" s="2"/>
    </row>
    <row r="19243" spans="6:22" x14ac:dyDescent="0.2">
      <c r="M19243" s="2"/>
    </row>
    <row r="19244" spans="6:22" x14ac:dyDescent="0.2">
      <c r="M19244" s="2"/>
    </row>
    <row r="19245" spans="6:22" x14ac:dyDescent="0.2">
      <c r="M19245" s="2"/>
    </row>
    <row r="19246" spans="6:22" x14ac:dyDescent="0.2">
      <c r="M19246" s="2"/>
    </row>
    <row r="19247" spans="6:22" x14ac:dyDescent="0.2">
      <c r="M19247" s="2"/>
    </row>
    <row r="19248" spans="6:22" x14ac:dyDescent="0.2">
      <c r="M19248" s="2"/>
    </row>
    <row r="19249" spans="6:22" x14ac:dyDescent="0.2">
      <c r="M19249" s="2"/>
    </row>
    <row r="19250" spans="6:22" x14ac:dyDescent="0.2">
      <c r="M19250" s="2"/>
    </row>
    <row r="19251" spans="6:22" x14ac:dyDescent="0.2">
      <c r="M19251" s="2"/>
    </row>
    <row r="19252" spans="6:22" x14ac:dyDescent="0.2">
      <c r="F19252"/>
      <c r="M19252" s="2"/>
      <c r="N19252"/>
      <c r="O19252"/>
      <c r="U19252"/>
      <c r="V19252"/>
    </row>
    <row r="19253" spans="6:22" x14ac:dyDescent="0.2">
      <c r="F19253"/>
      <c r="M19253" s="2"/>
      <c r="N19253"/>
      <c r="O19253"/>
      <c r="U19253"/>
      <c r="V19253"/>
    </row>
    <row r="19254" spans="6:22" x14ac:dyDescent="0.2">
      <c r="F19254"/>
      <c r="M19254" s="2"/>
      <c r="N19254"/>
      <c r="O19254"/>
      <c r="U19254"/>
      <c r="V19254"/>
    </row>
    <row r="19255" spans="6:22" x14ac:dyDescent="0.2">
      <c r="F19255"/>
      <c r="M19255" s="2"/>
      <c r="N19255"/>
      <c r="O19255"/>
      <c r="U19255"/>
      <c r="V19255"/>
    </row>
    <row r="19256" spans="6:22" x14ac:dyDescent="0.2">
      <c r="F19256"/>
      <c r="M19256" s="2"/>
      <c r="N19256"/>
      <c r="O19256"/>
      <c r="U19256"/>
      <c r="V19256"/>
    </row>
    <row r="19257" spans="6:22" x14ac:dyDescent="0.2">
      <c r="F19257"/>
      <c r="M19257" s="2"/>
      <c r="N19257"/>
      <c r="O19257"/>
      <c r="U19257"/>
      <c r="V19257"/>
    </row>
    <row r="19258" spans="6:22" x14ac:dyDescent="0.2">
      <c r="F19258"/>
      <c r="M19258" s="2"/>
      <c r="N19258"/>
      <c r="O19258"/>
      <c r="U19258"/>
      <c r="V19258"/>
    </row>
    <row r="19259" spans="6:22" x14ac:dyDescent="0.2">
      <c r="F19259"/>
      <c r="M19259" s="2"/>
      <c r="N19259"/>
      <c r="O19259"/>
      <c r="U19259"/>
      <c r="V19259"/>
    </row>
    <row r="19260" spans="6:22" x14ac:dyDescent="0.2">
      <c r="F19260"/>
      <c r="M19260" s="2"/>
      <c r="N19260"/>
      <c r="O19260"/>
      <c r="U19260"/>
      <c r="V19260"/>
    </row>
    <row r="19261" spans="6:22" x14ac:dyDescent="0.2">
      <c r="M19261" s="2"/>
    </row>
    <row r="19262" spans="6:22" x14ac:dyDescent="0.2">
      <c r="F19262"/>
      <c r="M19262" s="2"/>
      <c r="N19262"/>
      <c r="O19262"/>
      <c r="U19262"/>
      <c r="V19262"/>
    </row>
    <row r="19263" spans="6:22" x14ac:dyDescent="0.2">
      <c r="F19263"/>
      <c r="M19263" s="2"/>
      <c r="N19263"/>
      <c r="O19263"/>
      <c r="U19263"/>
      <c r="V19263"/>
    </row>
    <row r="19264" spans="6:22" x14ac:dyDescent="0.2">
      <c r="F19264"/>
      <c r="M19264" s="2"/>
      <c r="N19264"/>
      <c r="O19264"/>
      <c r="U19264"/>
      <c r="V19264"/>
    </row>
    <row r="19265" spans="6:22" x14ac:dyDescent="0.2">
      <c r="F19265"/>
      <c r="M19265" s="2"/>
      <c r="N19265"/>
      <c r="O19265"/>
      <c r="U19265"/>
      <c r="V19265"/>
    </row>
    <row r="19266" spans="6:22" x14ac:dyDescent="0.2">
      <c r="F19266"/>
      <c r="M19266" s="2"/>
      <c r="N19266"/>
      <c r="O19266"/>
      <c r="U19266"/>
      <c r="V19266"/>
    </row>
    <row r="19267" spans="6:22" x14ac:dyDescent="0.2">
      <c r="F19267"/>
      <c r="M19267" s="2"/>
      <c r="N19267"/>
      <c r="O19267"/>
      <c r="U19267"/>
      <c r="V19267"/>
    </row>
    <row r="19268" spans="6:22" x14ac:dyDescent="0.2">
      <c r="F19268"/>
      <c r="M19268" s="2"/>
      <c r="N19268"/>
      <c r="O19268"/>
      <c r="U19268"/>
      <c r="V19268"/>
    </row>
    <row r="19269" spans="6:22" x14ac:dyDescent="0.2">
      <c r="F19269"/>
      <c r="M19269" s="2"/>
      <c r="N19269"/>
      <c r="O19269"/>
      <c r="U19269"/>
      <c r="V19269"/>
    </row>
    <row r="19270" spans="6:22" x14ac:dyDescent="0.2">
      <c r="F19270"/>
      <c r="M19270" s="2"/>
      <c r="N19270"/>
      <c r="O19270"/>
      <c r="U19270"/>
      <c r="V19270"/>
    </row>
    <row r="19271" spans="6:22" x14ac:dyDescent="0.2">
      <c r="F19271"/>
      <c r="M19271" s="2"/>
      <c r="N19271"/>
      <c r="O19271"/>
      <c r="U19271"/>
      <c r="V19271"/>
    </row>
    <row r="19272" spans="6:22" x14ac:dyDescent="0.2">
      <c r="F19272"/>
      <c r="M19272" s="2"/>
      <c r="N19272"/>
      <c r="O19272"/>
      <c r="U19272"/>
      <c r="V19272"/>
    </row>
    <row r="19273" spans="6:22" x14ac:dyDescent="0.2">
      <c r="F19273"/>
      <c r="M19273" s="2"/>
      <c r="N19273"/>
      <c r="O19273"/>
      <c r="U19273"/>
      <c r="V19273"/>
    </row>
    <row r="19274" spans="6:22" x14ac:dyDescent="0.2">
      <c r="F19274"/>
      <c r="M19274" s="2"/>
      <c r="N19274"/>
      <c r="O19274"/>
      <c r="U19274"/>
      <c r="V19274"/>
    </row>
    <row r="19275" spans="6:22" x14ac:dyDescent="0.2">
      <c r="F19275"/>
      <c r="M19275" s="2"/>
      <c r="N19275"/>
      <c r="O19275"/>
      <c r="U19275"/>
      <c r="V19275"/>
    </row>
    <row r="19276" spans="6:22" x14ac:dyDescent="0.2">
      <c r="F19276"/>
      <c r="M19276" s="2"/>
      <c r="N19276"/>
      <c r="O19276"/>
      <c r="U19276"/>
      <c r="V19276"/>
    </row>
    <row r="19277" spans="6:22" x14ac:dyDescent="0.2">
      <c r="M19277" s="2"/>
    </row>
    <row r="19278" spans="6:22" x14ac:dyDescent="0.2">
      <c r="M19278" s="2"/>
    </row>
    <row r="19279" spans="6:22" x14ac:dyDescent="0.2">
      <c r="M19279" s="2"/>
    </row>
    <row r="19280" spans="6:22" x14ac:dyDescent="0.2">
      <c r="M19280" s="2"/>
    </row>
    <row r="19281" spans="6:22" x14ac:dyDescent="0.2">
      <c r="M19281" s="2"/>
    </row>
    <row r="19282" spans="6:22" x14ac:dyDescent="0.2">
      <c r="M19282" s="2"/>
    </row>
    <row r="19283" spans="6:22" x14ac:dyDescent="0.2">
      <c r="M19283" s="2"/>
    </row>
    <row r="19284" spans="6:22" x14ac:dyDescent="0.2">
      <c r="M19284" s="2"/>
    </row>
    <row r="19285" spans="6:22" x14ac:dyDescent="0.2">
      <c r="F19285"/>
      <c r="M19285" s="2"/>
      <c r="N19285"/>
      <c r="O19285"/>
      <c r="U19285"/>
      <c r="V19285"/>
    </row>
    <row r="19286" spans="6:22" x14ac:dyDescent="0.2">
      <c r="F19286"/>
      <c r="M19286" s="2"/>
      <c r="N19286"/>
      <c r="O19286"/>
      <c r="U19286"/>
      <c r="V19286"/>
    </row>
    <row r="19287" spans="6:22" x14ac:dyDescent="0.2">
      <c r="F19287"/>
      <c r="M19287" s="2"/>
      <c r="N19287"/>
      <c r="O19287"/>
      <c r="U19287"/>
      <c r="V19287"/>
    </row>
    <row r="19288" spans="6:22" x14ac:dyDescent="0.2">
      <c r="F19288"/>
      <c r="M19288" s="2"/>
      <c r="N19288"/>
      <c r="O19288"/>
      <c r="U19288"/>
      <c r="V19288"/>
    </row>
    <row r="19289" spans="6:22" x14ac:dyDescent="0.2">
      <c r="F19289"/>
      <c r="M19289" s="2"/>
      <c r="N19289"/>
      <c r="O19289"/>
      <c r="U19289"/>
      <c r="V19289"/>
    </row>
    <row r="19290" spans="6:22" x14ac:dyDescent="0.2">
      <c r="M19290" s="2"/>
    </row>
    <row r="19291" spans="6:22" x14ac:dyDescent="0.2">
      <c r="M19291" s="2"/>
    </row>
    <row r="19292" spans="6:22" x14ac:dyDescent="0.2">
      <c r="M19292" s="2"/>
    </row>
    <row r="19293" spans="6:22" x14ac:dyDescent="0.2">
      <c r="M19293" s="2"/>
    </row>
    <row r="19294" spans="6:22" x14ac:dyDescent="0.2">
      <c r="M19294" s="2"/>
    </row>
    <row r="19295" spans="6:22" x14ac:dyDescent="0.2">
      <c r="M19295" s="2"/>
    </row>
    <row r="19296" spans="6:22" x14ac:dyDescent="0.2">
      <c r="M19296" s="2"/>
    </row>
    <row r="19297" spans="6:22" x14ac:dyDescent="0.2">
      <c r="M19297" s="2"/>
    </row>
    <row r="19298" spans="6:22" x14ac:dyDescent="0.2">
      <c r="M19298" s="2"/>
    </row>
    <row r="19299" spans="6:22" x14ac:dyDescent="0.2">
      <c r="M19299" s="2"/>
    </row>
    <row r="19300" spans="6:22" x14ac:dyDescent="0.2">
      <c r="M19300" s="2"/>
    </row>
    <row r="19301" spans="6:22" x14ac:dyDescent="0.2">
      <c r="M19301" s="2"/>
    </row>
    <row r="19302" spans="6:22" x14ac:dyDescent="0.2">
      <c r="M19302" s="2"/>
    </row>
    <row r="19303" spans="6:22" x14ac:dyDescent="0.2">
      <c r="M19303" s="2"/>
    </row>
    <row r="19304" spans="6:22" x14ac:dyDescent="0.2">
      <c r="F19304"/>
      <c r="M19304" s="2"/>
      <c r="N19304"/>
      <c r="O19304"/>
      <c r="U19304"/>
      <c r="V19304"/>
    </row>
    <row r="19305" spans="6:22" x14ac:dyDescent="0.2">
      <c r="F19305"/>
      <c r="M19305" s="2"/>
      <c r="N19305"/>
      <c r="O19305"/>
      <c r="U19305"/>
      <c r="V19305"/>
    </row>
    <row r="19306" spans="6:22" x14ac:dyDescent="0.2">
      <c r="F19306"/>
      <c r="M19306" s="2"/>
      <c r="N19306"/>
      <c r="O19306"/>
      <c r="U19306"/>
      <c r="V19306"/>
    </row>
    <row r="19307" spans="6:22" x14ac:dyDescent="0.2">
      <c r="F19307"/>
      <c r="M19307" s="2"/>
      <c r="N19307"/>
      <c r="O19307"/>
      <c r="U19307"/>
      <c r="V19307"/>
    </row>
    <row r="19308" spans="6:22" x14ac:dyDescent="0.2">
      <c r="F19308"/>
      <c r="M19308" s="2"/>
      <c r="N19308"/>
      <c r="O19308"/>
      <c r="U19308"/>
      <c r="V19308"/>
    </row>
    <row r="19309" spans="6:22" x14ac:dyDescent="0.2">
      <c r="M19309" s="2"/>
    </row>
    <row r="19310" spans="6:22" x14ac:dyDescent="0.2">
      <c r="M19310" s="2"/>
    </row>
    <row r="19311" spans="6:22" x14ac:dyDescent="0.2">
      <c r="M19311" s="2"/>
    </row>
    <row r="19312" spans="6:22" x14ac:dyDescent="0.2">
      <c r="M19312" s="2"/>
    </row>
    <row r="19313" spans="6:22" x14ac:dyDescent="0.2">
      <c r="M19313" s="2"/>
    </row>
    <row r="19314" spans="6:22" x14ac:dyDescent="0.2">
      <c r="M19314" s="2"/>
    </row>
    <row r="19315" spans="6:22" x14ac:dyDescent="0.2">
      <c r="M19315" s="2"/>
    </row>
    <row r="19316" spans="6:22" x14ac:dyDescent="0.2">
      <c r="M19316" s="2"/>
    </row>
    <row r="19317" spans="6:22" x14ac:dyDescent="0.2">
      <c r="M19317" s="2"/>
    </row>
    <row r="19318" spans="6:22" x14ac:dyDescent="0.2">
      <c r="M19318" s="2"/>
    </row>
    <row r="19319" spans="6:22" x14ac:dyDescent="0.2">
      <c r="M19319" s="2"/>
    </row>
    <row r="19320" spans="6:22" x14ac:dyDescent="0.2">
      <c r="M19320" s="2"/>
    </row>
    <row r="19321" spans="6:22" x14ac:dyDescent="0.2">
      <c r="M19321" s="2"/>
    </row>
    <row r="19322" spans="6:22" x14ac:dyDescent="0.2">
      <c r="M19322" s="2"/>
    </row>
    <row r="19323" spans="6:22" x14ac:dyDescent="0.2">
      <c r="M19323" s="2"/>
    </row>
    <row r="19324" spans="6:22" x14ac:dyDescent="0.2">
      <c r="M19324" s="2"/>
    </row>
    <row r="19325" spans="6:22" x14ac:dyDescent="0.2">
      <c r="F19325"/>
      <c r="M19325" s="2"/>
      <c r="N19325"/>
      <c r="O19325"/>
      <c r="U19325"/>
      <c r="V19325"/>
    </row>
    <row r="19326" spans="6:22" x14ac:dyDescent="0.2">
      <c r="F19326"/>
      <c r="M19326" s="2"/>
      <c r="N19326"/>
      <c r="O19326"/>
      <c r="U19326"/>
      <c r="V19326"/>
    </row>
    <row r="19327" spans="6:22" x14ac:dyDescent="0.2">
      <c r="F19327"/>
      <c r="M19327" s="2"/>
      <c r="N19327"/>
      <c r="O19327"/>
      <c r="U19327"/>
      <c r="V19327"/>
    </row>
    <row r="19328" spans="6:22" x14ac:dyDescent="0.2">
      <c r="F19328"/>
      <c r="M19328" s="2"/>
      <c r="N19328"/>
      <c r="O19328"/>
      <c r="U19328"/>
      <c r="V19328"/>
    </row>
    <row r="19329" spans="6:22" x14ac:dyDescent="0.2">
      <c r="F19329"/>
      <c r="M19329" s="2"/>
      <c r="N19329"/>
      <c r="O19329"/>
      <c r="U19329"/>
      <c r="V19329"/>
    </row>
    <row r="19330" spans="6:22" x14ac:dyDescent="0.2">
      <c r="F19330"/>
      <c r="M19330" s="2"/>
      <c r="N19330"/>
      <c r="O19330"/>
      <c r="U19330"/>
      <c r="V19330"/>
    </row>
    <row r="19331" spans="6:22" x14ac:dyDescent="0.2">
      <c r="F19331"/>
      <c r="M19331" s="2"/>
      <c r="N19331"/>
      <c r="O19331"/>
      <c r="U19331"/>
      <c r="V19331"/>
    </row>
    <row r="19332" spans="6:22" x14ac:dyDescent="0.2">
      <c r="F19332"/>
      <c r="M19332" s="2"/>
      <c r="N19332"/>
      <c r="O19332"/>
      <c r="U19332"/>
      <c r="V19332"/>
    </row>
    <row r="19333" spans="6:22" x14ac:dyDescent="0.2">
      <c r="F19333"/>
      <c r="M19333" s="2"/>
      <c r="N19333"/>
      <c r="O19333"/>
      <c r="U19333"/>
      <c r="V19333"/>
    </row>
    <row r="19334" spans="6:22" x14ac:dyDescent="0.2">
      <c r="M19334" s="2"/>
    </row>
    <row r="19335" spans="6:22" x14ac:dyDescent="0.2">
      <c r="F19335"/>
      <c r="M19335" s="2"/>
      <c r="N19335"/>
      <c r="O19335"/>
      <c r="U19335"/>
      <c r="V19335"/>
    </row>
    <row r="19336" spans="6:22" x14ac:dyDescent="0.2">
      <c r="F19336"/>
      <c r="M19336" s="2"/>
      <c r="N19336"/>
      <c r="O19336"/>
      <c r="U19336"/>
      <c r="V19336"/>
    </row>
    <row r="19337" spans="6:22" x14ac:dyDescent="0.2">
      <c r="F19337"/>
      <c r="M19337" s="2"/>
      <c r="N19337"/>
      <c r="O19337"/>
      <c r="U19337"/>
      <c r="V19337"/>
    </row>
    <row r="19338" spans="6:22" x14ac:dyDescent="0.2">
      <c r="F19338"/>
      <c r="M19338" s="2"/>
      <c r="N19338"/>
      <c r="O19338"/>
      <c r="U19338"/>
      <c r="V19338"/>
    </row>
    <row r="19339" spans="6:22" x14ac:dyDescent="0.2">
      <c r="F19339"/>
      <c r="M19339" s="2"/>
      <c r="N19339"/>
      <c r="O19339"/>
      <c r="U19339"/>
      <c r="V19339"/>
    </row>
    <row r="19340" spans="6:22" x14ac:dyDescent="0.2">
      <c r="F19340"/>
      <c r="M19340" s="2"/>
      <c r="N19340"/>
      <c r="O19340"/>
      <c r="U19340"/>
      <c r="V19340"/>
    </row>
    <row r="19341" spans="6:22" x14ac:dyDescent="0.2">
      <c r="F19341"/>
      <c r="M19341" s="2"/>
      <c r="N19341"/>
      <c r="O19341"/>
      <c r="U19341"/>
      <c r="V19341"/>
    </row>
    <row r="19342" spans="6:22" x14ac:dyDescent="0.2">
      <c r="F19342"/>
      <c r="M19342" s="2"/>
      <c r="N19342"/>
      <c r="O19342"/>
      <c r="U19342"/>
      <c r="V19342"/>
    </row>
    <row r="19343" spans="6:22" x14ac:dyDescent="0.2">
      <c r="F19343"/>
      <c r="M19343" s="2"/>
      <c r="N19343"/>
      <c r="O19343"/>
      <c r="U19343"/>
      <c r="V19343"/>
    </row>
    <row r="19344" spans="6:22" x14ac:dyDescent="0.2">
      <c r="F19344"/>
      <c r="M19344" s="2"/>
      <c r="N19344"/>
      <c r="O19344"/>
      <c r="U19344"/>
      <c r="V19344"/>
    </row>
    <row r="19345" spans="6:22" x14ac:dyDescent="0.2">
      <c r="F19345"/>
      <c r="M19345" s="2"/>
      <c r="N19345"/>
      <c r="O19345"/>
      <c r="U19345"/>
      <c r="V19345"/>
    </row>
    <row r="19346" spans="6:22" x14ac:dyDescent="0.2">
      <c r="F19346"/>
      <c r="M19346" s="2"/>
      <c r="N19346"/>
      <c r="O19346"/>
      <c r="U19346"/>
      <c r="V19346"/>
    </row>
    <row r="19347" spans="6:22" x14ac:dyDescent="0.2">
      <c r="F19347"/>
      <c r="M19347" s="2"/>
      <c r="N19347"/>
      <c r="O19347"/>
      <c r="U19347"/>
      <c r="V19347"/>
    </row>
    <row r="19348" spans="6:22" x14ac:dyDescent="0.2">
      <c r="F19348"/>
      <c r="M19348" s="2"/>
      <c r="N19348"/>
      <c r="O19348"/>
      <c r="U19348"/>
      <c r="V19348"/>
    </row>
    <row r="19349" spans="6:22" x14ac:dyDescent="0.2">
      <c r="F19349"/>
      <c r="M19349" s="2"/>
      <c r="N19349"/>
      <c r="O19349"/>
      <c r="U19349"/>
      <c r="V19349"/>
    </row>
    <row r="19350" spans="6:22" x14ac:dyDescent="0.2">
      <c r="M19350" s="2"/>
    </row>
    <row r="19351" spans="6:22" x14ac:dyDescent="0.2">
      <c r="M19351" s="2"/>
    </row>
    <row r="19352" spans="6:22" x14ac:dyDescent="0.2">
      <c r="M19352" s="2"/>
    </row>
    <row r="19353" spans="6:22" x14ac:dyDescent="0.2">
      <c r="M19353" s="2"/>
    </row>
    <row r="19354" spans="6:22" x14ac:dyDescent="0.2">
      <c r="M19354" s="2"/>
    </row>
    <row r="19355" spans="6:22" x14ac:dyDescent="0.2">
      <c r="M19355" s="2"/>
    </row>
    <row r="19356" spans="6:22" x14ac:dyDescent="0.2">
      <c r="M19356" s="2"/>
    </row>
    <row r="19357" spans="6:22" x14ac:dyDescent="0.2">
      <c r="M19357" s="2"/>
    </row>
    <row r="19358" spans="6:22" x14ac:dyDescent="0.2">
      <c r="F19358"/>
      <c r="M19358" s="2"/>
      <c r="N19358"/>
      <c r="O19358"/>
      <c r="U19358"/>
      <c r="V19358"/>
    </row>
    <row r="19359" spans="6:22" x14ac:dyDescent="0.2">
      <c r="F19359"/>
      <c r="M19359" s="2"/>
      <c r="N19359"/>
      <c r="O19359"/>
      <c r="U19359"/>
      <c r="V19359"/>
    </row>
    <row r="19360" spans="6:22" x14ac:dyDescent="0.2">
      <c r="F19360"/>
      <c r="M19360" s="2"/>
      <c r="N19360"/>
      <c r="O19360"/>
      <c r="U19360"/>
      <c r="V19360"/>
    </row>
    <row r="19361" spans="6:22" x14ac:dyDescent="0.2">
      <c r="F19361"/>
      <c r="M19361" s="2"/>
      <c r="N19361"/>
      <c r="O19361"/>
      <c r="U19361"/>
      <c r="V19361"/>
    </row>
    <row r="19362" spans="6:22" x14ac:dyDescent="0.2">
      <c r="F19362"/>
      <c r="M19362" s="2"/>
      <c r="N19362"/>
      <c r="O19362"/>
      <c r="U19362"/>
      <c r="V19362"/>
    </row>
    <row r="19363" spans="6:22" x14ac:dyDescent="0.2">
      <c r="M19363" s="2"/>
    </row>
    <row r="19364" spans="6:22" x14ac:dyDescent="0.2">
      <c r="M19364" s="2"/>
    </row>
    <row r="19365" spans="6:22" x14ac:dyDescent="0.2">
      <c r="M19365" s="2"/>
    </row>
    <row r="19366" spans="6:22" x14ac:dyDescent="0.2">
      <c r="M19366" s="2"/>
    </row>
    <row r="19367" spans="6:22" x14ac:dyDescent="0.2">
      <c r="M19367" s="2"/>
    </row>
    <row r="19368" spans="6:22" x14ac:dyDescent="0.2">
      <c r="M19368" s="2"/>
    </row>
    <row r="19369" spans="6:22" x14ac:dyDescent="0.2">
      <c r="M19369" s="2"/>
    </row>
    <row r="19370" spans="6:22" x14ac:dyDescent="0.2">
      <c r="M19370" s="2"/>
    </row>
    <row r="19371" spans="6:22" x14ac:dyDescent="0.2">
      <c r="M19371" s="2"/>
    </row>
    <row r="19372" spans="6:22" x14ac:dyDescent="0.2">
      <c r="M19372" s="2"/>
    </row>
    <row r="19373" spans="6:22" x14ac:dyDescent="0.2">
      <c r="M19373" s="2"/>
    </row>
    <row r="19374" spans="6:22" x14ac:dyDescent="0.2">
      <c r="M19374" s="2"/>
    </row>
    <row r="19375" spans="6:22" x14ac:dyDescent="0.2">
      <c r="M19375" s="2"/>
    </row>
    <row r="19376" spans="6:22" x14ac:dyDescent="0.2">
      <c r="M19376" s="2"/>
    </row>
    <row r="19377" spans="6:22" x14ac:dyDescent="0.2">
      <c r="F19377"/>
      <c r="M19377" s="2"/>
      <c r="N19377"/>
      <c r="O19377"/>
      <c r="U19377"/>
      <c r="V19377"/>
    </row>
    <row r="19378" spans="6:22" x14ac:dyDescent="0.2">
      <c r="F19378"/>
      <c r="M19378" s="2"/>
      <c r="N19378"/>
      <c r="O19378"/>
      <c r="U19378"/>
      <c r="V19378"/>
    </row>
    <row r="19379" spans="6:22" x14ac:dyDescent="0.2">
      <c r="F19379"/>
      <c r="M19379" s="2"/>
      <c r="N19379"/>
      <c r="O19379"/>
      <c r="U19379"/>
      <c r="V19379"/>
    </row>
    <row r="19380" spans="6:22" x14ac:dyDescent="0.2">
      <c r="F19380"/>
      <c r="M19380" s="2"/>
      <c r="N19380"/>
      <c r="O19380"/>
      <c r="U19380"/>
      <c r="V19380"/>
    </row>
    <row r="19381" spans="6:22" x14ac:dyDescent="0.2">
      <c r="F19381"/>
      <c r="M19381" s="2"/>
      <c r="N19381"/>
      <c r="O19381"/>
      <c r="U19381"/>
      <c r="V19381"/>
    </row>
    <row r="19382" spans="6:22" x14ac:dyDescent="0.2">
      <c r="M19382" s="2"/>
    </row>
    <row r="19383" spans="6:22" x14ac:dyDescent="0.2">
      <c r="M19383" s="2"/>
    </row>
    <row r="19384" spans="6:22" x14ac:dyDescent="0.2">
      <c r="M19384" s="2"/>
    </row>
    <row r="19385" spans="6:22" x14ac:dyDescent="0.2">
      <c r="M19385" s="2"/>
    </row>
    <row r="19386" spans="6:22" x14ac:dyDescent="0.2">
      <c r="M19386" s="2"/>
    </row>
    <row r="19387" spans="6:22" x14ac:dyDescent="0.2">
      <c r="M19387" s="2"/>
    </row>
    <row r="19388" spans="6:22" x14ac:dyDescent="0.2">
      <c r="M19388" s="2"/>
    </row>
    <row r="19389" spans="6:22" x14ac:dyDescent="0.2">
      <c r="M19389" s="2"/>
    </row>
    <row r="19390" spans="6:22" x14ac:dyDescent="0.2">
      <c r="M19390" s="2"/>
    </row>
    <row r="19391" spans="6:22" x14ac:dyDescent="0.2">
      <c r="M19391" s="2"/>
    </row>
    <row r="19392" spans="6:22" x14ac:dyDescent="0.2">
      <c r="M19392" s="2"/>
    </row>
    <row r="19393" spans="6:22" x14ac:dyDescent="0.2">
      <c r="M19393" s="2"/>
    </row>
    <row r="19394" spans="6:22" x14ac:dyDescent="0.2">
      <c r="M19394" s="2"/>
    </row>
    <row r="19395" spans="6:22" x14ac:dyDescent="0.2">
      <c r="M19395" s="2"/>
    </row>
    <row r="19396" spans="6:22" x14ac:dyDescent="0.2">
      <c r="M19396" s="2"/>
    </row>
    <row r="19397" spans="6:22" x14ac:dyDescent="0.2">
      <c r="M19397" s="2"/>
    </row>
    <row r="19398" spans="6:22" x14ac:dyDescent="0.2">
      <c r="F19398"/>
      <c r="M19398" s="2"/>
      <c r="N19398"/>
      <c r="O19398"/>
      <c r="U19398"/>
      <c r="V19398"/>
    </row>
    <row r="19399" spans="6:22" x14ac:dyDescent="0.2">
      <c r="F19399"/>
      <c r="M19399" s="2"/>
      <c r="N19399"/>
      <c r="O19399"/>
      <c r="U19399"/>
      <c r="V19399"/>
    </row>
    <row r="19400" spans="6:22" x14ac:dyDescent="0.2">
      <c r="F19400"/>
      <c r="M19400" s="2"/>
      <c r="N19400"/>
      <c r="O19400"/>
      <c r="U19400"/>
      <c r="V19400"/>
    </row>
    <row r="19401" spans="6:22" x14ac:dyDescent="0.2">
      <c r="F19401"/>
      <c r="M19401" s="2"/>
      <c r="N19401"/>
      <c r="O19401"/>
      <c r="U19401"/>
      <c r="V19401"/>
    </row>
    <row r="19402" spans="6:22" x14ac:dyDescent="0.2">
      <c r="F19402"/>
      <c r="M19402" s="2"/>
      <c r="N19402"/>
      <c r="O19402"/>
      <c r="U19402"/>
      <c r="V19402"/>
    </row>
    <row r="19403" spans="6:22" x14ac:dyDescent="0.2">
      <c r="F19403"/>
      <c r="M19403" s="2"/>
      <c r="N19403"/>
      <c r="O19403"/>
      <c r="U19403"/>
      <c r="V19403"/>
    </row>
    <row r="19404" spans="6:22" x14ac:dyDescent="0.2">
      <c r="F19404"/>
      <c r="M19404" s="2"/>
      <c r="N19404"/>
      <c r="O19404"/>
      <c r="U19404"/>
      <c r="V19404"/>
    </row>
    <row r="19405" spans="6:22" x14ac:dyDescent="0.2">
      <c r="F19405"/>
      <c r="M19405" s="2"/>
      <c r="N19405"/>
      <c r="O19405"/>
      <c r="U19405"/>
      <c r="V19405"/>
    </row>
    <row r="19406" spans="6:22" x14ac:dyDescent="0.2">
      <c r="F19406"/>
      <c r="M19406" s="2"/>
      <c r="N19406"/>
      <c r="O19406"/>
      <c r="U19406"/>
      <c r="V19406"/>
    </row>
    <row r="19407" spans="6:22" x14ac:dyDescent="0.2">
      <c r="M19407" s="2"/>
    </row>
    <row r="19408" spans="6:22" x14ac:dyDescent="0.2">
      <c r="F19408"/>
      <c r="M19408" s="2"/>
      <c r="N19408"/>
      <c r="O19408"/>
      <c r="U19408"/>
      <c r="V19408"/>
    </row>
    <row r="19409" spans="6:22" x14ac:dyDescent="0.2">
      <c r="F19409"/>
      <c r="M19409" s="2"/>
      <c r="N19409"/>
      <c r="O19409"/>
      <c r="U19409"/>
      <c r="V19409"/>
    </row>
    <row r="19410" spans="6:22" x14ac:dyDescent="0.2">
      <c r="F19410"/>
      <c r="M19410" s="2"/>
      <c r="N19410"/>
      <c r="O19410"/>
      <c r="U19410"/>
      <c r="V19410"/>
    </row>
    <row r="19411" spans="6:22" x14ac:dyDescent="0.2">
      <c r="F19411"/>
      <c r="M19411" s="2"/>
      <c r="N19411"/>
      <c r="O19411"/>
      <c r="U19411"/>
      <c r="V19411"/>
    </row>
    <row r="19412" spans="6:22" x14ac:dyDescent="0.2">
      <c r="F19412"/>
      <c r="M19412" s="2"/>
      <c r="N19412"/>
      <c r="O19412"/>
      <c r="U19412"/>
      <c r="V19412"/>
    </row>
    <row r="19413" spans="6:22" x14ac:dyDescent="0.2">
      <c r="F19413"/>
      <c r="M19413" s="2"/>
      <c r="N19413"/>
      <c r="O19413"/>
      <c r="U19413"/>
      <c r="V19413"/>
    </row>
    <row r="19414" spans="6:22" x14ac:dyDescent="0.2">
      <c r="F19414"/>
      <c r="M19414" s="2"/>
      <c r="N19414"/>
      <c r="O19414"/>
      <c r="U19414"/>
      <c r="V19414"/>
    </row>
    <row r="19415" spans="6:22" x14ac:dyDescent="0.2">
      <c r="F19415"/>
      <c r="M19415" s="2"/>
      <c r="N19415"/>
      <c r="O19415"/>
      <c r="U19415"/>
      <c r="V19415"/>
    </row>
    <row r="19416" spans="6:22" x14ac:dyDescent="0.2">
      <c r="F19416"/>
      <c r="M19416" s="2"/>
      <c r="N19416"/>
      <c r="O19416"/>
      <c r="U19416"/>
      <c r="V19416"/>
    </row>
    <row r="19417" spans="6:22" x14ac:dyDescent="0.2">
      <c r="F19417"/>
      <c r="M19417" s="2"/>
      <c r="N19417"/>
      <c r="O19417"/>
      <c r="U19417"/>
      <c r="V19417"/>
    </row>
    <row r="19418" spans="6:22" x14ac:dyDescent="0.2">
      <c r="F19418"/>
      <c r="M19418" s="2"/>
      <c r="N19418"/>
      <c r="O19418"/>
      <c r="U19418"/>
      <c r="V19418"/>
    </row>
    <row r="19419" spans="6:22" x14ac:dyDescent="0.2">
      <c r="F19419"/>
      <c r="M19419" s="2"/>
      <c r="N19419"/>
      <c r="O19419"/>
      <c r="U19419"/>
      <c r="V19419"/>
    </row>
    <row r="19420" spans="6:22" x14ac:dyDescent="0.2">
      <c r="F19420"/>
      <c r="M19420" s="2"/>
      <c r="N19420"/>
      <c r="O19420"/>
      <c r="U19420"/>
      <c r="V19420"/>
    </row>
    <row r="19421" spans="6:22" x14ac:dyDescent="0.2">
      <c r="F19421"/>
      <c r="M19421" s="2"/>
      <c r="N19421"/>
      <c r="O19421"/>
      <c r="U19421"/>
      <c r="V19421"/>
    </row>
    <row r="19422" spans="6:22" x14ac:dyDescent="0.2">
      <c r="F19422"/>
      <c r="M19422" s="2"/>
      <c r="N19422"/>
      <c r="O19422"/>
      <c r="U19422"/>
      <c r="V19422"/>
    </row>
    <row r="19423" spans="6:22" x14ac:dyDescent="0.2">
      <c r="M19423" s="2"/>
    </row>
    <row r="19424" spans="6:22" x14ac:dyDescent="0.2">
      <c r="M19424" s="2"/>
    </row>
    <row r="19425" spans="6:22" x14ac:dyDescent="0.2">
      <c r="M19425" s="2"/>
    </row>
    <row r="19426" spans="6:22" x14ac:dyDescent="0.2">
      <c r="M19426" s="2"/>
    </row>
    <row r="19427" spans="6:22" x14ac:dyDescent="0.2">
      <c r="M19427" s="2"/>
    </row>
    <row r="19428" spans="6:22" x14ac:dyDescent="0.2">
      <c r="M19428" s="2"/>
    </row>
    <row r="19429" spans="6:22" x14ac:dyDescent="0.2">
      <c r="M19429" s="2"/>
    </row>
    <row r="19430" spans="6:22" x14ac:dyDescent="0.2">
      <c r="M19430" s="2"/>
    </row>
    <row r="19431" spans="6:22" x14ac:dyDescent="0.2">
      <c r="F19431"/>
      <c r="M19431" s="2"/>
      <c r="N19431"/>
      <c r="O19431"/>
      <c r="U19431"/>
      <c r="V19431"/>
    </row>
    <row r="19432" spans="6:22" x14ac:dyDescent="0.2">
      <c r="F19432"/>
      <c r="M19432" s="2"/>
      <c r="N19432"/>
      <c r="O19432"/>
      <c r="U19432"/>
      <c r="V19432"/>
    </row>
    <row r="19433" spans="6:22" x14ac:dyDescent="0.2">
      <c r="F19433"/>
      <c r="M19433" s="2"/>
      <c r="N19433"/>
      <c r="O19433"/>
      <c r="U19433"/>
      <c r="V19433"/>
    </row>
    <row r="19434" spans="6:22" x14ac:dyDescent="0.2">
      <c r="F19434"/>
      <c r="M19434" s="2"/>
      <c r="N19434"/>
      <c r="O19434"/>
      <c r="U19434"/>
      <c r="V19434"/>
    </row>
    <row r="19435" spans="6:22" x14ac:dyDescent="0.2">
      <c r="F19435"/>
      <c r="M19435" s="2"/>
      <c r="N19435"/>
      <c r="O19435"/>
      <c r="U19435"/>
      <c r="V19435"/>
    </row>
    <row r="19436" spans="6:22" x14ac:dyDescent="0.2">
      <c r="M19436" s="2"/>
    </row>
    <row r="19437" spans="6:22" x14ac:dyDescent="0.2">
      <c r="M19437" s="2"/>
    </row>
    <row r="19438" spans="6:22" x14ac:dyDescent="0.2">
      <c r="M19438" s="2"/>
    </row>
    <row r="19439" spans="6:22" x14ac:dyDescent="0.2">
      <c r="M19439" s="2"/>
    </row>
    <row r="19440" spans="6:22" x14ac:dyDescent="0.2">
      <c r="M19440" s="2"/>
    </row>
    <row r="19441" spans="6:22" x14ac:dyDescent="0.2">
      <c r="M19441" s="2"/>
    </row>
    <row r="19442" spans="6:22" x14ac:dyDescent="0.2">
      <c r="M19442" s="2"/>
    </row>
    <row r="19443" spans="6:22" x14ac:dyDescent="0.2">
      <c r="M19443" s="2"/>
    </row>
    <row r="19444" spans="6:22" x14ac:dyDescent="0.2">
      <c r="M19444" s="2"/>
    </row>
    <row r="19445" spans="6:22" x14ac:dyDescent="0.2">
      <c r="M19445" s="2"/>
    </row>
    <row r="19446" spans="6:22" x14ac:dyDescent="0.2">
      <c r="M19446" s="2"/>
    </row>
    <row r="19447" spans="6:22" x14ac:dyDescent="0.2">
      <c r="M19447" s="2"/>
    </row>
    <row r="19448" spans="6:22" x14ac:dyDescent="0.2">
      <c r="M19448" s="2"/>
    </row>
    <row r="19449" spans="6:22" x14ac:dyDescent="0.2">
      <c r="M19449" s="2"/>
    </row>
    <row r="19450" spans="6:22" x14ac:dyDescent="0.2">
      <c r="M19450" s="2"/>
    </row>
    <row r="19451" spans="6:22" x14ac:dyDescent="0.2">
      <c r="F19451"/>
      <c r="M19451" s="2"/>
      <c r="N19451"/>
      <c r="O19451"/>
      <c r="U19451"/>
      <c r="V19451"/>
    </row>
    <row r="19452" spans="6:22" x14ac:dyDescent="0.2">
      <c r="F19452"/>
      <c r="M19452" s="2"/>
      <c r="N19452"/>
      <c r="O19452"/>
      <c r="U19452"/>
      <c r="V19452"/>
    </row>
    <row r="19453" spans="6:22" x14ac:dyDescent="0.2">
      <c r="F19453"/>
      <c r="M19453" s="2"/>
      <c r="N19453"/>
      <c r="O19453"/>
      <c r="U19453"/>
      <c r="V19453"/>
    </row>
    <row r="19454" spans="6:22" x14ac:dyDescent="0.2">
      <c r="F19454"/>
      <c r="M19454" s="2"/>
      <c r="N19454"/>
      <c r="O19454"/>
      <c r="U19454"/>
      <c r="V19454"/>
    </row>
    <row r="19455" spans="6:22" x14ac:dyDescent="0.2">
      <c r="F19455"/>
      <c r="M19455" s="2"/>
      <c r="N19455"/>
      <c r="O19455"/>
      <c r="U19455"/>
      <c r="V19455"/>
    </row>
    <row r="19456" spans="6:22" x14ac:dyDescent="0.2">
      <c r="F19456"/>
      <c r="M19456" s="2"/>
      <c r="N19456"/>
      <c r="O19456"/>
      <c r="U19456"/>
      <c r="V19456"/>
    </row>
    <row r="19457" spans="6:22" x14ac:dyDescent="0.2">
      <c r="F19457"/>
      <c r="M19457" s="2"/>
      <c r="N19457"/>
      <c r="O19457"/>
      <c r="U19457"/>
      <c r="V19457"/>
    </row>
    <row r="19458" spans="6:22" x14ac:dyDescent="0.2">
      <c r="F19458"/>
      <c r="M19458" s="2"/>
      <c r="N19458"/>
      <c r="O19458"/>
      <c r="U19458"/>
      <c r="V19458"/>
    </row>
    <row r="19459" spans="6:22" x14ac:dyDescent="0.2">
      <c r="F19459"/>
      <c r="M19459" s="2"/>
      <c r="N19459"/>
      <c r="O19459"/>
      <c r="U19459"/>
      <c r="V19459"/>
    </row>
    <row r="19460" spans="6:22" x14ac:dyDescent="0.2">
      <c r="M19460" s="2"/>
    </row>
    <row r="19461" spans="6:22" x14ac:dyDescent="0.2">
      <c r="F19461"/>
      <c r="M19461" s="2"/>
      <c r="N19461"/>
      <c r="O19461"/>
      <c r="U19461"/>
      <c r="V19461"/>
    </row>
    <row r="19462" spans="6:22" x14ac:dyDescent="0.2">
      <c r="F19462"/>
      <c r="M19462" s="2"/>
      <c r="N19462"/>
      <c r="O19462"/>
      <c r="U19462"/>
      <c r="V19462"/>
    </row>
    <row r="19463" spans="6:22" x14ac:dyDescent="0.2">
      <c r="F19463"/>
      <c r="M19463" s="2"/>
      <c r="N19463"/>
      <c r="O19463"/>
      <c r="U19463"/>
      <c r="V19463"/>
    </row>
    <row r="19464" spans="6:22" x14ac:dyDescent="0.2">
      <c r="F19464"/>
      <c r="M19464" s="2"/>
      <c r="N19464"/>
      <c r="O19464"/>
      <c r="U19464"/>
      <c r="V19464"/>
    </row>
    <row r="19465" spans="6:22" x14ac:dyDescent="0.2">
      <c r="F19465"/>
      <c r="M19465" s="2"/>
      <c r="N19465"/>
      <c r="O19465"/>
      <c r="U19465"/>
      <c r="V19465"/>
    </row>
    <row r="19466" spans="6:22" x14ac:dyDescent="0.2">
      <c r="F19466"/>
      <c r="M19466" s="2"/>
      <c r="N19466"/>
      <c r="O19466"/>
      <c r="U19466"/>
      <c r="V19466"/>
    </row>
    <row r="19467" spans="6:22" x14ac:dyDescent="0.2">
      <c r="F19467"/>
      <c r="M19467" s="2"/>
      <c r="N19467"/>
      <c r="O19467"/>
      <c r="U19467"/>
      <c r="V19467"/>
    </row>
    <row r="19468" spans="6:22" x14ac:dyDescent="0.2">
      <c r="F19468"/>
      <c r="M19468" s="2"/>
      <c r="N19468"/>
      <c r="O19468"/>
      <c r="U19468"/>
      <c r="V19468"/>
    </row>
    <row r="19469" spans="6:22" x14ac:dyDescent="0.2">
      <c r="F19469"/>
      <c r="M19469" s="2"/>
      <c r="N19469"/>
      <c r="O19469"/>
      <c r="U19469"/>
      <c r="V19469"/>
    </row>
    <row r="19470" spans="6:22" x14ac:dyDescent="0.2">
      <c r="F19470"/>
      <c r="M19470" s="2"/>
      <c r="N19470"/>
      <c r="O19470"/>
      <c r="U19470"/>
      <c r="V19470"/>
    </row>
    <row r="19471" spans="6:22" x14ac:dyDescent="0.2">
      <c r="F19471"/>
      <c r="M19471" s="2"/>
      <c r="N19471"/>
      <c r="O19471"/>
      <c r="U19471"/>
      <c r="V19471"/>
    </row>
    <row r="19472" spans="6:22" x14ac:dyDescent="0.2">
      <c r="F19472"/>
      <c r="M19472" s="2"/>
      <c r="N19472"/>
      <c r="O19472"/>
      <c r="U19472"/>
      <c r="V19472"/>
    </row>
    <row r="19473" spans="6:22" x14ac:dyDescent="0.2">
      <c r="F19473"/>
      <c r="M19473" s="2"/>
      <c r="N19473"/>
      <c r="O19473"/>
      <c r="U19473"/>
      <c r="V19473"/>
    </row>
    <row r="19474" spans="6:22" x14ac:dyDescent="0.2">
      <c r="F19474"/>
      <c r="M19474" s="2"/>
      <c r="N19474"/>
      <c r="O19474"/>
      <c r="U19474"/>
      <c r="V19474"/>
    </row>
    <row r="19475" spans="6:22" x14ac:dyDescent="0.2">
      <c r="F19475"/>
      <c r="M19475" s="2"/>
      <c r="N19475"/>
      <c r="O19475"/>
      <c r="U19475"/>
      <c r="V19475"/>
    </row>
    <row r="19476" spans="6:22" x14ac:dyDescent="0.2">
      <c r="M19476" s="2"/>
    </row>
    <row r="19477" spans="6:22" x14ac:dyDescent="0.2">
      <c r="M19477" s="2"/>
    </row>
    <row r="19478" spans="6:22" x14ac:dyDescent="0.2">
      <c r="M19478" s="2"/>
    </row>
    <row r="19479" spans="6:22" x14ac:dyDescent="0.2">
      <c r="M19479" s="2"/>
    </row>
    <row r="19480" spans="6:22" x14ac:dyDescent="0.2">
      <c r="M19480" s="2"/>
    </row>
    <row r="19481" spans="6:22" x14ac:dyDescent="0.2">
      <c r="M19481" s="2"/>
    </row>
    <row r="19482" spans="6:22" x14ac:dyDescent="0.2">
      <c r="M19482" s="2"/>
    </row>
    <row r="19483" spans="6:22" x14ac:dyDescent="0.2">
      <c r="M19483" s="2"/>
    </row>
    <row r="19484" spans="6:22" x14ac:dyDescent="0.2">
      <c r="F19484"/>
      <c r="M19484" s="2"/>
      <c r="N19484"/>
      <c r="O19484"/>
      <c r="U19484"/>
      <c r="V19484"/>
    </row>
    <row r="19485" spans="6:22" x14ac:dyDescent="0.2">
      <c r="F19485"/>
      <c r="M19485" s="2"/>
      <c r="N19485"/>
      <c r="O19485"/>
      <c r="U19485"/>
      <c r="V19485"/>
    </row>
    <row r="19486" spans="6:22" x14ac:dyDescent="0.2">
      <c r="F19486"/>
      <c r="M19486" s="2"/>
      <c r="N19486"/>
      <c r="O19486"/>
      <c r="U19486"/>
      <c r="V19486"/>
    </row>
    <row r="19487" spans="6:22" x14ac:dyDescent="0.2">
      <c r="F19487"/>
      <c r="M19487" s="2"/>
      <c r="N19487"/>
      <c r="O19487"/>
      <c r="U19487"/>
      <c r="V19487"/>
    </row>
    <row r="19488" spans="6:22" x14ac:dyDescent="0.2">
      <c r="F19488"/>
      <c r="M19488" s="2"/>
      <c r="N19488"/>
      <c r="O19488"/>
      <c r="U19488"/>
      <c r="V19488"/>
    </row>
    <row r="19489" spans="6:22" x14ac:dyDescent="0.2">
      <c r="F19489"/>
      <c r="M19489" s="2"/>
      <c r="N19489"/>
      <c r="O19489"/>
      <c r="U19489"/>
      <c r="V19489"/>
    </row>
    <row r="19490" spans="6:22" x14ac:dyDescent="0.2">
      <c r="F19490"/>
      <c r="M19490" s="2"/>
      <c r="N19490"/>
      <c r="O19490"/>
      <c r="U19490"/>
      <c r="V19490"/>
    </row>
    <row r="19491" spans="6:22" x14ac:dyDescent="0.2">
      <c r="M19491" s="2"/>
    </row>
    <row r="19492" spans="6:22" x14ac:dyDescent="0.2">
      <c r="M19492" s="2"/>
    </row>
    <row r="19493" spans="6:22" x14ac:dyDescent="0.2">
      <c r="M19493" s="2"/>
    </row>
    <row r="19494" spans="6:22" x14ac:dyDescent="0.2">
      <c r="M19494" s="2"/>
    </row>
    <row r="19495" spans="6:22" x14ac:dyDescent="0.2">
      <c r="M19495" s="2"/>
    </row>
    <row r="19496" spans="6:22" x14ac:dyDescent="0.2">
      <c r="M19496" s="2"/>
    </row>
    <row r="19497" spans="6:22" x14ac:dyDescent="0.2">
      <c r="M19497" s="2"/>
    </row>
    <row r="19498" spans="6:22" x14ac:dyDescent="0.2">
      <c r="M19498" s="2"/>
    </row>
    <row r="19499" spans="6:22" x14ac:dyDescent="0.2">
      <c r="M19499" s="2"/>
    </row>
    <row r="19500" spans="6:22" x14ac:dyDescent="0.2">
      <c r="M19500" s="2"/>
    </row>
    <row r="19501" spans="6:22" x14ac:dyDescent="0.2">
      <c r="M19501" s="2"/>
    </row>
    <row r="19502" spans="6:22" x14ac:dyDescent="0.2">
      <c r="M19502" s="2"/>
    </row>
    <row r="19503" spans="6:22" x14ac:dyDescent="0.2">
      <c r="M19503" s="2"/>
    </row>
    <row r="19504" spans="6:22" x14ac:dyDescent="0.2">
      <c r="M19504" s="2"/>
    </row>
    <row r="19505" spans="6:22" x14ac:dyDescent="0.2">
      <c r="F19505"/>
      <c r="M19505" s="2"/>
      <c r="N19505"/>
      <c r="O19505"/>
      <c r="U19505"/>
      <c r="V19505"/>
    </row>
    <row r="19506" spans="6:22" x14ac:dyDescent="0.2">
      <c r="F19506"/>
      <c r="M19506" s="2"/>
      <c r="N19506"/>
      <c r="O19506"/>
      <c r="U19506"/>
      <c r="V19506"/>
    </row>
    <row r="19507" spans="6:22" x14ac:dyDescent="0.2">
      <c r="F19507"/>
      <c r="M19507" s="2"/>
      <c r="N19507"/>
      <c r="O19507"/>
      <c r="U19507"/>
      <c r="V19507"/>
    </row>
    <row r="19508" spans="6:22" x14ac:dyDescent="0.2">
      <c r="F19508"/>
      <c r="M19508" s="2"/>
      <c r="N19508"/>
      <c r="O19508"/>
      <c r="U19508"/>
      <c r="V19508"/>
    </row>
    <row r="19509" spans="6:22" x14ac:dyDescent="0.2">
      <c r="F19509"/>
      <c r="M19509" s="2"/>
      <c r="N19509"/>
      <c r="O19509"/>
      <c r="U19509"/>
      <c r="V19509"/>
    </row>
    <row r="19510" spans="6:22" x14ac:dyDescent="0.2">
      <c r="F19510"/>
      <c r="M19510" s="2"/>
      <c r="N19510"/>
      <c r="O19510"/>
      <c r="U19510"/>
      <c r="V19510"/>
    </row>
    <row r="19511" spans="6:22" x14ac:dyDescent="0.2">
      <c r="F19511"/>
      <c r="M19511" s="2"/>
      <c r="N19511"/>
      <c r="O19511"/>
      <c r="U19511"/>
      <c r="V19511"/>
    </row>
    <row r="19512" spans="6:22" x14ac:dyDescent="0.2">
      <c r="F19512"/>
      <c r="M19512" s="2"/>
      <c r="N19512"/>
      <c r="O19512"/>
      <c r="U19512"/>
      <c r="V19512"/>
    </row>
    <row r="19513" spans="6:22" x14ac:dyDescent="0.2">
      <c r="F19513"/>
      <c r="M19513" s="2"/>
      <c r="N19513"/>
      <c r="O19513"/>
      <c r="U19513"/>
      <c r="V19513"/>
    </row>
    <row r="19514" spans="6:22" x14ac:dyDescent="0.2">
      <c r="M19514" s="2"/>
    </row>
    <row r="19515" spans="6:22" x14ac:dyDescent="0.2">
      <c r="M19515" s="2"/>
    </row>
    <row r="19516" spans="6:22" x14ac:dyDescent="0.2">
      <c r="M19516" s="2"/>
    </row>
    <row r="19517" spans="6:22" x14ac:dyDescent="0.2">
      <c r="M19517" s="2"/>
    </row>
    <row r="19518" spans="6:22" x14ac:dyDescent="0.2">
      <c r="M19518" s="2"/>
    </row>
    <row r="19519" spans="6:22" x14ac:dyDescent="0.2">
      <c r="M19519" s="2"/>
    </row>
    <row r="19520" spans="6:22" x14ac:dyDescent="0.2">
      <c r="M19520" s="2"/>
    </row>
    <row r="19521" spans="6:22" x14ac:dyDescent="0.2">
      <c r="M19521" s="2"/>
    </row>
    <row r="19522" spans="6:22" x14ac:dyDescent="0.2">
      <c r="M19522" s="2"/>
    </row>
    <row r="19523" spans="6:22" x14ac:dyDescent="0.2">
      <c r="M19523" s="2"/>
    </row>
    <row r="19524" spans="6:22" x14ac:dyDescent="0.2">
      <c r="M19524" s="2"/>
    </row>
    <row r="19525" spans="6:22" x14ac:dyDescent="0.2">
      <c r="M19525" s="2"/>
    </row>
    <row r="19526" spans="6:22" x14ac:dyDescent="0.2">
      <c r="M19526" s="2"/>
    </row>
    <row r="19527" spans="6:22" x14ac:dyDescent="0.2">
      <c r="M19527" s="2"/>
    </row>
    <row r="19528" spans="6:22" x14ac:dyDescent="0.2">
      <c r="F19528"/>
      <c r="M19528" s="2"/>
      <c r="N19528"/>
      <c r="O19528"/>
      <c r="U19528"/>
      <c r="V19528"/>
    </row>
    <row r="19529" spans="6:22" x14ac:dyDescent="0.2">
      <c r="F19529"/>
      <c r="M19529" s="2"/>
      <c r="N19529"/>
      <c r="O19529"/>
      <c r="U19529"/>
      <c r="V19529"/>
    </row>
    <row r="19530" spans="6:22" x14ac:dyDescent="0.2">
      <c r="F19530"/>
      <c r="M19530" s="2"/>
      <c r="N19530"/>
      <c r="O19530"/>
      <c r="U19530"/>
      <c r="V19530"/>
    </row>
    <row r="19531" spans="6:22" x14ac:dyDescent="0.2">
      <c r="F19531"/>
      <c r="M19531" s="2"/>
      <c r="N19531"/>
      <c r="O19531"/>
      <c r="U19531"/>
      <c r="V19531"/>
    </row>
    <row r="19532" spans="6:22" x14ac:dyDescent="0.2">
      <c r="F19532"/>
      <c r="M19532" s="2"/>
      <c r="N19532"/>
      <c r="O19532"/>
      <c r="U19532"/>
      <c r="V19532"/>
    </row>
    <row r="19533" spans="6:22" x14ac:dyDescent="0.2">
      <c r="F19533"/>
      <c r="M19533" s="2"/>
      <c r="N19533"/>
      <c r="O19533"/>
      <c r="U19533"/>
      <c r="V19533"/>
    </row>
    <row r="19534" spans="6:22" x14ac:dyDescent="0.2">
      <c r="F19534"/>
      <c r="M19534" s="2"/>
      <c r="N19534"/>
      <c r="O19534"/>
      <c r="U19534"/>
      <c r="V19534"/>
    </row>
    <row r="19535" spans="6:22" x14ac:dyDescent="0.2">
      <c r="F19535"/>
      <c r="M19535" s="2"/>
      <c r="N19535"/>
      <c r="O19535"/>
      <c r="U19535"/>
      <c r="V19535"/>
    </row>
    <row r="19536" spans="6:22" x14ac:dyDescent="0.2">
      <c r="F19536"/>
      <c r="M19536" s="2"/>
      <c r="N19536"/>
      <c r="O19536"/>
      <c r="U19536"/>
      <c r="V19536"/>
    </row>
    <row r="19537" spans="6:22" x14ac:dyDescent="0.2">
      <c r="M19537" s="2"/>
    </row>
    <row r="19538" spans="6:22" x14ac:dyDescent="0.2">
      <c r="M19538" s="2"/>
    </row>
    <row r="19539" spans="6:22" x14ac:dyDescent="0.2">
      <c r="M19539" s="2"/>
    </row>
    <row r="19540" spans="6:22" x14ac:dyDescent="0.2">
      <c r="M19540" s="2"/>
    </row>
    <row r="19541" spans="6:22" x14ac:dyDescent="0.2">
      <c r="M19541" s="2"/>
    </row>
    <row r="19542" spans="6:22" x14ac:dyDescent="0.2">
      <c r="M19542" s="2"/>
    </row>
    <row r="19543" spans="6:22" x14ac:dyDescent="0.2">
      <c r="M19543" s="2"/>
    </row>
    <row r="19544" spans="6:22" x14ac:dyDescent="0.2">
      <c r="M19544" s="2"/>
    </row>
    <row r="19545" spans="6:22" x14ac:dyDescent="0.2">
      <c r="M19545" s="2"/>
    </row>
    <row r="19546" spans="6:22" x14ac:dyDescent="0.2">
      <c r="M19546" s="2"/>
    </row>
    <row r="19547" spans="6:22" x14ac:dyDescent="0.2">
      <c r="M19547" s="2"/>
    </row>
    <row r="19548" spans="6:22" x14ac:dyDescent="0.2">
      <c r="M19548" s="2"/>
    </row>
    <row r="19549" spans="6:22" x14ac:dyDescent="0.2">
      <c r="M19549" s="2"/>
    </row>
    <row r="19550" spans="6:22" x14ac:dyDescent="0.2">
      <c r="M19550" s="2"/>
    </row>
    <row r="19551" spans="6:22" x14ac:dyDescent="0.2">
      <c r="F19551"/>
      <c r="M19551" s="2"/>
      <c r="N19551"/>
      <c r="O19551"/>
      <c r="U19551"/>
      <c r="V19551"/>
    </row>
    <row r="19552" spans="6:22" x14ac:dyDescent="0.2">
      <c r="F19552"/>
      <c r="M19552" s="2"/>
      <c r="N19552"/>
      <c r="O19552"/>
      <c r="U19552"/>
      <c r="V19552"/>
    </row>
    <row r="19553" spans="6:22" x14ac:dyDescent="0.2">
      <c r="F19553"/>
      <c r="M19553" s="2"/>
      <c r="N19553"/>
      <c r="O19553"/>
      <c r="U19553"/>
      <c r="V19553"/>
    </row>
    <row r="19554" spans="6:22" x14ac:dyDescent="0.2">
      <c r="F19554"/>
      <c r="M19554" s="2"/>
      <c r="N19554"/>
      <c r="O19554"/>
      <c r="U19554"/>
      <c r="V19554"/>
    </row>
    <row r="19555" spans="6:22" x14ac:dyDescent="0.2">
      <c r="F19555"/>
      <c r="M19555" s="2"/>
      <c r="N19555"/>
      <c r="O19555"/>
      <c r="U19555"/>
      <c r="V19555"/>
    </row>
    <row r="19556" spans="6:22" x14ac:dyDescent="0.2">
      <c r="F19556"/>
      <c r="M19556" s="2"/>
      <c r="N19556"/>
      <c r="O19556"/>
      <c r="U19556"/>
      <c r="V19556"/>
    </row>
    <row r="19557" spans="6:22" x14ac:dyDescent="0.2">
      <c r="F19557"/>
      <c r="M19557" s="2"/>
      <c r="N19557"/>
      <c r="O19557"/>
      <c r="U19557"/>
      <c r="V19557"/>
    </row>
    <row r="19558" spans="6:22" x14ac:dyDescent="0.2">
      <c r="F19558"/>
      <c r="M19558" s="2"/>
      <c r="N19558"/>
      <c r="O19558"/>
      <c r="U19558"/>
      <c r="V19558"/>
    </row>
    <row r="19559" spans="6:22" x14ac:dyDescent="0.2">
      <c r="F19559"/>
      <c r="M19559" s="2"/>
      <c r="N19559"/>
      <c r="O19559"/>
      <c r="U19559"/>
      <c r="V19559"/>
    </row>
    <row r="19560" spans="6:22" x14ac:dyDescent="0.2">
      <c r="M19560" s="2"/>
    </row>
    <row r="19561" spans="6:22" x14ac:dyDescent="0.2">
      <c r="M19561" s="2"/>
    </row>
    <row r="19562" spans="6:22" x14ac:dyDescent="0.2">
      <c r="M19562" s="2"/>
    </row>
    <row r="19563" spans="6:22" x14ac:dyDescent="0.2">
      <c r="M19563" s="2"/>
    </row>
    <row r="19564" spans="6:22" x14ac:dyDescent="0.2">
      <c r="M19564" s="2"/>
    </row>
    <row r="19565" spans="6:22" x14ac:dyDescent="0.2">
      <c r="M19565" s="2"/>
    </row>
    <row r="19566" spans="6:22" x14ac:dyDescent="0.2">
      <c r="M19566" s="2"/>
    </row>
    <row r="19567" spans="6:22" x14ac:dyDescent="0.2">
      <c r="M19567" s="2"/>
    </row>
    <row r="19568" spans="6:22" x14ac:dyDescent="0.2">
      <c r="M19568" s="2"/>
    </row>
    <row r="19569" spans="6:22" x14ac:dyDescent="0.2">
      <c r="M19569" s="2"/>
    </row>
    <row r="19570" spans="6:22" x14ac:dyDescent="0.2">
      <c r="M19570" s="2"/>
    </row>
    <row r="19571" spans="6:22" x14ac:dyDescent="0.2">
      <c r="M19571" s="2"/>
    </row>
    <row r="19572" spans="6:22" x14ac:dyDescent="0.2">
      <c r="M19572" s="2"/>
    </row>
    <row r="19573" spans="6:22" x14ac:dyDescent="0.2">
      <c r="M19573" s="2"/>
    </row>
    <row r="19574" spans="6:22" x14ac:dyDescent="0.2">
      <c r="F19574"/>
      <c r="M19574" s="2"/>
      <c r="N19574"/>
      <c r="O19574"/>
      <c r="U19574"/>
      <c r="V19574"/>
    </row>
    <row r="19575" spans="6:22" x14ac:dyDescent="0.2">
      <c r="F19575"/>
      <c r="M19575" s="2"/>
      <c r="N19575"/>
      <c r="O19575"/>
      <c r="U19575"/>
      <c r="V19575"/>
    </row>
    <row r="19576" spans="6:22" x14ac:dyDescent="0.2">
      <c r="F19576"/>
      <c r="M19576" s="2"/>
      <c r="N19576"/>
      <c r="O19576"/>
      <c r="U19576"/>
      <c r="V19576"/>
    </row>
    <row r="19577" spans="6:22" x14ac:dyDescent="0.2">
      <c r="F19577"/>
      <c r="M19577" s="2"/>
      <c r="N19577"/>
      <c r="O19577"/>
      <c r="U19577"/>
      <c r="V19577"/>
    </row>
    <row r="19578" spans="6:22" x14ac:dyDescent="0.2">
      <c r="F19578"/>
      <c r="M19578" s="2"/>
      <c r="N19578"/>
      <c r="O19578"/>
      <c r="U19578"/>
      <c r="V19578"/>
    </row>
    <row r="19579" spans="6:22" x14ac:dyDescent="0.2">
      <c r="F19579"/>
      <c r="M19579" s="2"/>
      <c r="N19579"/>
      <c r="O19579"/>
      <c r="U19579"/>
      <c r="V19579"/>
    </row>
    <row r="19580" spans="6:22" x14ac:dyDescent="0.2">
      <c r="F19580"/>
      <c r="M19580" s="2"/>
      <c r="N19580"/>
      <c r="O19580"/>
      <c r="U19580"/>
      <c r="V19580"/>
    </row>
    <row r="19581" spans="6:22" x14ac:dyDescent="0.2">
      <c r="F19581"/>
      <c r="M19581" s="2"/>
      <c r="N19581"/>
      <c r="O19581"/>
      <c r="U19581"/>
      <c r="V19581"/>
    </row>
    <row r="19582" spans="6:22" x14ac:dyDescent="0.2">
      <c r="F19582"/>
      <c r="M19582" s="2"/>
      <c r="N19582"/>
      <c r="O19582"/>
      <c r="U19582"/>
      <c r="V19582"/>
    </row>
    <row r="19583" spans="6:22" x14ac:dyDescent="0.2">
      <c r="F19583"/>
      <c r="M19583" s="2"/>
      <c r="N19583"/>
      <c r="O19583"/>
      <c r="U19583"/>
      <c r="V19583"/>
    </row>
    <row r="19584" spans="6:22" x14ac:dyDescent="0.2">
      <c r="F19584"/>
      <c r="M19584" s="2"/>
      <c r="N19584"/>
      <c r="O19584"/>
      <c r="U19584"/>
      <c r="V19584"/>
    </row>
    <row r="19585" spans="6:22" x14ac:dyDescent="0.2">
      <c r="M19585" s="2"/>
    </row>
    <row r="19586" spans="6:22" x14ac:dyDescent="0.2">
      <c r="M19586" s="2"/>
    </row>
    <row r="19587" spans="6:22" x14ac:dyDescent="0.2">
      <c r="M19587" s="2"/>
    </row>
    <row r="19588" spans="6:22" x14ac:dyDescent="0.2">
      <c r="M19588" s="2"/>
    </row>
    <row r="19589" spans="6:22" x14ac:dyDescent="0.2">
      <c r="F19589"/>
      <c r="M19589" s="2"/>
      <c r="N19589"/>
      <c r="O19589"/>
      <c r="U19589"/>
      <c r="V19589"/>
    </row>
    <row r="19590" spans="6:22" x14ac:dyDescent="0.2">
      <c r="F19590"/>
      <c r="M19590" s="2"/>
      <c r="N19590"/>
      <c r="O19590"/>
      <c r="U19590"/>
      <c r="V19590"/>
    </row>
    <row r="19591" spans="6:22" x14ac:dyDescent="0.2">
      <c r="F19591"/>
      <c r="M19591" s="2"/>
      <c r="N19591"/>
      <c r="O19591"/>
      <c r="U19591"/>
      <c r="V19591"/>
    </row>
    <row r="19592" spans="6:22" x14ac:dyDescent="0.2">
      <c r="M19592" s="2"/>
    </row>
    <row r="19593" spans="6:22" x14ac:dyDescent="0.2">
      <c r="M19593" s="2"/>
    </row>
    <row r="19594" spans="6:22" x14ac:dyDescent="0.2">
      <c r="M19594" s="2"/>
    </row>
    <row r="19595" spans="6:22" x14ac:dyDescent="0.2">
      <c r="F19595"/>
      <c r="M19595" s="2"/>
      <c r="N19595"/>
      <c r="O19595"/>
      <c r="U19595"/>
      <c r="V19595"/>
    </row>
    <row r="19596" spans="6:22" x14ac:dyDescent="0.2">
      <c r="F19596"/>
      <c r="M19596" s="2"/>
      <c r="N19596"/>
      <c r="O19596"/>
      <c r="U19596"/>
      <c r="V19596"/>
    </row>
    <row r="19597" spans="6:22" x14ac:dyDescent="0.2">
      <c r="F19597"/>
      <c r="M19597" s="2"/>
      <c r="N19597"/>
      <c r="O19597"/>
      <c r="U19597"/>
      <c r="V19597"/>
    </row>
    <row r="19598" spans="6:22" x14ac:dyDescent="0.2">
      <c r="F19598"/>
      <c r="M19598" s="2"/>
      <c r="N19598"/>
      <c r="O19598"/>
      <c r="U19598"/>
      <c r="V19598"/>
    </row>
    <row r="19599" spans="6:22" x14ac:dyDescent="0.2">
      <c r="F19599"/>
      <c r="M19599" s="2"/>
      <c r="N19599"/>
      <c r="O19599"/>
      <c r="U19599"/>
      <c r="V19599"/>
    </row>
    <row r="19600" spans="6:22" x14ac:dyDescent="0.2">
      <c r="F19600"/>
      <c r="M19600" s="2"/>
      <c r="N19600"/>
      <c r="O19600"/>
      <c r="U19600"/>
      <c r="V19600"/>
    </row>
    <row r="19601" spans="6:22" x14ac:dyDescent="0.2">
      <c r="F19601"/>
      <c r="M19601" s="2"/>
      <c r="N19601"/>
      <c r="O19601"/>
      <c r="U19601"/>
      <c r="V19601"/>
    </row>
    <row r="19602" spans="6:22" x14ac:dyDescent="0.2">
      <c r="F19602"/>
      <c r="M19602" s="2"/>
      <c r="N19602"/>
      <c r="O19602"/>
      <c r="U19602"/>
      <c r="V19602"/>
    </row>
    <row r="19603" spans="6:22" x14ac:dyDescent="0.2">
      <c r="F19603"/>
      <c r="M19603" s="2"/>
      <c r="N19603"/>
      <c r="O19603"/>
      <c r="U19603"/>
      <c r="V19603"/>
    </row>
    <row r="19604" spans="6:22" x14ac:dyDescent="0.2">
      <c r="F19604"/>
      <c r="M19604" s="2"/>
      <c r="N19604"/>
      <c r="O19604"/>
      <c r="U19604"/>
      <c r="V19604"/>
    </row>
    <row r="19605" spans="6:22" x14ac:dyDescent="0.2">
      <c r="F19605"/>
      <c r="M19605" s="2"/>
      <c r="N19605"/>
      <c r="O19605"/>
      <c r="U19605"/>
      <c r="V19605"/>
    </row>
    <row r="19606" spans="6:22" x14ac:dyDescent="0.2">
      <c r="F19606"/>
      <c r="M19606" s="2"/>
      <c r="N19606"/>
      <c r="O19606"/>
      <c r="U19606"/>
      <c r="V19606"/>
    </row>
    <row r="19607" spans="6:22" x14ac:dyDescent="0.2">
      <c r="F19607"/>
      <c r="M19607" s="2"/>
      <c r="N19607"/>
      <c r="O19607"/>
      <c r="U19607"/>
      <c r="V19607"/>
    </row>
    <row r="19608" spans="6:22" x14ac:dyDescent="0.2">
      <c r="F19608"/>
      <c r="M19608" s="2"/>
      <c r="N19608"/>
      <c r="O19608"/>
      <c r="U19608"/>
      <c r="V19608"/>
    </row>
    <row r="19609" spans="6:22" x14ac:dyDescent="0.2">
      <c r="F19609"/>
      <c r="M19609" s="2"/>
      <c r="N19609"/>
      <c r="O19609"/>
      <c r="U19609"/>
      <c r="V19609"/>
    </row>
    <row r="19610" spans="6:22" x14ac:dyDescent="0.2">
      <c r="F19610"/>
      <c r="M19610" s="2"/>
      <c r="N19610"/>
      <c r="O19610"/>
      <c r="U19610"/>
      <c r="V19610"/>
    </row>
    <row r="19611" spans="6:22" x14ac:dyDescent="0.2">
      <c r="F19611"/>
      <c r="M19611" s="2"/>
      <c r="N19611"/>
      <c r="O19611"/>
      <c r="U19611"/>
      <c r="V19611"/>
    </row>
    <row r="19612" spans="6:22" x14ac:dyDescent="0.2">
      <c r="F19612"/>
      <c r="M19612" s="2"/>
      <c r="N19612"/>
      <c r="O19612"/>
      <c r="U19612"/>
      <c r="V19612"/>
    </row>
    <row r="19613" spans="6:22" x14ac:dyDescent="0.2">
      <c r="M19613" s="2"/>
    </row>
    <row r="19614" spans="6:22" x14ac:dyDescent="0.2">
      <c r="F19614"/>
      <c r="M19614" s="2"/>
      <c r="N19614"/>
      <c r="O19614"/>
      <c r="U19614"/>
      <c r="V19614"/>
    </row>
    <row r="19615" spans="6:22" x14ac:dyDescent="0.2">
      <c r="F19615"/>
      <c r="M19615" s="2"/>
      <c r="N19615"/>
      <c r="O19615"/>
      <c r="U19615"/>
      <c r="V19615"/>
    </row>
    <row r="19616" spans="6:22" x14ac:dyDescent="0.2">
      <c r="F19616"/>
      <c r="M19616" s="2"/>
      <c r="N19616"/>
      <c r="O19616"/>
      <c r="U19616"/>
      <c r="V19616"/>
    </row>
    <row r="19617" spans="6:22" x14ac:dyDescent="0.2">
      <c r="M19617" s="2"/>
    </row>
    <row r="19618" spans="6:22" x14ac:dyDescent="0.2">
      <c r="M19618" s="2"/>
    </row>
    <row r="19619" spans="6:22" x14ac:dyDescent="0.2">
      <c r="M19619" s="2"/>
    </row>
    <row r="19620" spans="6:22" x14ac:dyDescent="0.2">
      <c r="M19620" s="2"/>
    </row>
    <row r="19621" spans="6:22" x14ac:dyDescent="0.2">
      <c r="M19621" s="2"/>
    </row>
    <row r="19622" spans="6:22" x14ac:dyDescent="0.2">
      <c r="M19622" s="2"/>
    </row>
    <row r="19623" spans="6:22" x14ac:dyDescent="0.2">
      <c r="F19623"/>
      <c r="M19623" s="2"/>
      <c r="N19623"/>
      <c r="O19623"/>
      <c r="U19623"/>
      <c r="V19623"/>
    </row>
    <row r="19624" spans="6:22" x14ac:dyDescent="0.2">
      <c r="F19624"/>
      <c r="M19624" s="2"/>
      <c r="N19624"/>
      <c r="O19624"/>
      <c r="U19624"/>
      <c r="V19624"/>
    </row>
    <row r="19625" spans="6:22" x14ac:dyDescent="0.2">
      <c r="F19625"/>
      <c r="M19625" s="2"/>
      <c r="N19625"/>
      <c r="O19625"/>
      <c r="U19625"/>
      <c r="V19625"/>
    </row>
    <row r="19626" spans="6:22" x14ac:dyDescent="0.2">
      <c r="F19626"/>
      <c r="M19626" s="2"/>
      <c r="N19626"/>
      <c r="O19626"/>
      <c r="U19626"/>
      <c r="V19626"/>
    </row>
    <row r="19627" spans="6:22" x14ac:dyDescent="0.2">
      <c r="F19627"/>
      <c r="M19627" s="2"/>
      <c r="N19627"/>
      <c r="O19627"/>
      <c r="U19627"/>
      <c r="V19627"/>
    </row>
    <row r="19628" spans="6:22" x14ac:dyDescent="0.2">
      <c r="F19628"/>
      <c r="M19628" s="2"/>
      <c r="N19628"/>
      <c r="O19628"/>
      <c r="U19628"/>
      <c r="V19628"/>
    </row>
    <row r="19629" spans="6:22" x14ac:dyDescent="0.2">
      <c r="F19629"/>
      <c r="M19629" s="2"/>
      <c r="N19629"/>
      <c r="O19629"/>
      <c r="U19629"/>
      <c r="V19629"/>
    </row>
    <row r="19630" spans="6:22" x14ac:dyDescent="0.2">
      <c r="F19630"/>
      <c r="M19630" s="2"/>
      <c r="N19630"/>
      <c r="O19630"/>
      <c r="U19630"/>
      <c r="V19630"/>
    </row>
    <row r="19631" spans="6:22" x14ac:dyDescent="0.2">
      <c r="F19631"/>
      <c r="M19631" s="2"/>
      <c r="N19631"/>
      <c r="O19631"/>
      <c r="U19631"/>
      <c r="V19631"/>
    </row>
    <row r="19632" spans="6:22" x14ac:dyDescent="0.2">
      <c r="M19632" s="2"/>
    </row>
    <row r="19633" spans="6:22" x14ac:dyDescent="0.2">
      <c r="M19633" s="2"/>
    </row>
    <row r="19634" spans="6:22" x14ac:dyDescent="0.2">
      <c r="M19634" s="2"/>
    </row>
    <row r="19635" spans="6:22" x14ac:dyDescent="0.2">
      <c r="M19635" s="2"/>
    </row>
    <row r="19636" spans="6:22" x14ac:dyDescent="0.2">
      <c r="F19636"/>
      <c r="M19636" s="2"/>
      <c r="N19636"/>
      <c r="O19636"/>
      <c r="U19636"/>
      <c r="V19636"/>
    </row>
    <row r="19637" spans="6:22" x14ac:dyDescent="0.2">
      <c r="F19637"/>
      <c r="M19637" s="2"/>
      <c r="N19637"/>
      <c r="O19637"/>
      <c r="U19637"/>
      <c r="V19637"/>
    </row>
    <row r="19638" spans="6:22" x14ac:dyDescent="0.2">
      <c r="F19638"/>
      <c r="M19638" s="2"/>
      <c r="N19638"/>
      <c r="O19638"/>
      <c r="U19638"/>
      <c r="V19638"/>
    </row>
    <row r="19639" spans="6:22" x14ac:dyDescent="0.2">
      <c r="M19639" s="2"/>
    </row>
    <row r="19640" spans="6:22" x14ac:dyDescent="0.2">
      <c r="M19640" s="2"/>
    </row>
    <row r="19641" spans="6:22" x14ac:dyDescent="0.2">
      <c r="F19641"/>
      <c r="M19641" s="2"/>
      <c r="N19641"/>
      <c r="O19641"/>
      <c r="U19641"/>
      <c r="V19641"/>
    </row>
    <row r="19642" spans="6:22" x14ac:dyDescent="0.2">
      <c r="F19642"/>
      <c r="M19642" s="2"/>
      <c r="N19642"/>
      <c r="O19642"/>
      <c r="U19642"/>
      <c r="V19642"/>
    </row>
    <row r="19643" spans="6:22" x14ac:dyDescent="0.2">
      <c r="F19643"/>
      <c r="M19643" s="2"/>
      <c r="N19643"/>
      <c r="O19643"/>
      <c r="U19643"/>
      <c r="V19643"/>
    </row>
    <row r="19644" spans="6:22" x14ac:dyDescent="0.2">
      <c r="F19644"/>
      <c r="M19644" s="2"/>
      <c r="N19644"/>
      <c r="O19644"/>
      <c r="U19644"/>
      <c r="V19644"/>
    </row>
    <row r="19645" spans="6:22" x14ac:dyDescent="0.2">
      <c r="F19645"/>
      <c r="M19645" s="2"/>
      <c r="N19645"/>
      <c r="O19645"/>
      <c r="U19645"/>
      <c r="V19645"/>
    </row>
    <row r="19646" spans="6:22" x14ac:dyDescent="0.2">
      <c r="F19646"/>
      <c r="M19646" s="2"/>
      <c r="N19646"/>
      <c r="O19646"/>
      <c r="U19646"/>
      <c r="V19646"/>
    </row>
    <row r="19647" spans="6:22" x14ac:dyDescent="0.2">
      <c r="F19647"/>
      <c r="M19647" s="2"/>
      <c r="N19647"/>
      <c r="O19647"/>
      <c r="U19647"/>
      <c r="V19647"/>
    </row>
    <row r="19648" spans="6:22" x14ac:dyDescent="0.2">
      <c r="F19648"/>
      <c r="M19648" s="2"/>
      <c r="N19648"/>
      <c r="O19648"/>
      <c r="U19648"/>
      <c r="V19648"/>
    </row>
    <row r="19649" spans="6:22" x14ac:dyDescent="0.2">
      <c r="F19649"/>
      <c r="M19649" s="2"/>
      <c r="N19649"/>
      <c r="O19649"/>
      <c r="U19649"/>
      <c r="V19649"/>
    </row>
    <row r="19650" spans="6:22" x14ac:dyDescent="0.2">
      <c r="F19650"/>
      <c r="M19650" s="2"/>
      <c r="N19650"/>
      <c r="O19650"/>
      <c r="U19650"/>
      <c r="V19650"/>
    </row>
    <row r="19651" spans="6:22" x14ac:dyDescent="0.2">
      <c r="F19651"/>
      <c r="M19651" s="2"/>
      <c r="N19651"/>
      <c r="O19651"/>
      <c r="U19651"/>
      <c r="V19651"/>
    </row>
    <row r="19652" spans="6:22" x14ac:dyDescent="0.2">
      <c r="F19652"/>
      <c r="M19652" s="2"/>
      <c r="N19652"/>
      <c r="O19652"/>
      <c r="U19652"/>
      <c r="V19652"/>
    </row>
    <row r="19653" spans="6:22" x14ac:dyDescent="0.2">
      <c r="F19653"/>
      <c r="M19653" s="2"/>
      <c r="N19653"/>
      <c r="O19653"/>
      <c r="U19653"/>
      <c r="V19653"/>
    </row>
    <row r="19654" spans="6:22" x14ac:dyDescent="0.2">
      <c r="M19654" s="2"/>
    </row>
    <row r="19655" spans="6:22" x14ac:dyDescent="0.2">
      <c r="M19655" s="2"/>
    </row>
    <row r="19656" spans="6:22" x14ac:dyDescent="0.2">
      <c r="F19656"/>
      <c r="M19656" s="2"/>
      <c r="N19656"/>
      <c r="O19656"/>
      <c r="U19656"/>
      <c r="V19656"/>
    </row>
    <row r="19657" spans="6:22" x14ac:dyDescent="0.2">
      <c r="F19657"/>
      <c r="M19657" s="2"/>
      <c r="N19657"/>
      <c r="O19657"/>
      <c r="U19657"/>
      <c r="V19657"/>
    </row>
    <row r="19658" spans="6:22" x14ac:dyDescent="0.2">
      <c r="M19658" s="2"/>
    </row>
    <row r="19659" spans="6:22" x14ac:dyDescent="0.2">
      <c r="M19659" s="2"/>
    </row>
    <row r="19660" spans="6:22" x14ac:dyDescent="0.2">
      <c r="M19660" s="2"/>
    </row>
    <row r="19661" spans="6:22" x14ac:dyDescent="0.2">
      <c r="M19661" s="2"/>
    </row>
    <row r="19662" spans="6:22" x14ac:dyDescent="0.2">
      <c r="M19662" s="2"/>
    </row>
    <row r="19663" spans="6:22" x14ac:dyDescent="0.2">
      <c r="F19663"/>
      <c r="M19663" s="2"/>
      <c r="N19663"/>
      <c r="O19663"/>
      <c r="U19663"/>
      <c r="V19663"/>
    </row>
    <row r="19664" spans="6:22" x14ac:dyDescent="0.2">
      <c r="F19664"/>
      <c r="M19664" s="2"/>
      <c r="N19664"/>
      <c r="O19664"/>
      <c r="U19664"/>
      <c r="V19664"/>
    </row>
    <row r="19665" spans="6:22" x14ac:dyDescent="0.2">
      <c r="F19665"/>
      <c r="M19665" s="2"/>
      <c r="N19665"/>
      <c r="O19665"/>
      <c r="U19665"/>
      <c r="V19665"/>
    </row>
    <row r="19666" spans="6:22" x14ac:dyDescent="0.2">
      <c r="F19666"/>
      <c r="M19666" s="2"/>
      <c r="N19666"/>
      <c r="O19666"/>
      <c r="U19666"/>
      <c r="V19666"/>
    </row>
    <row r="19667" spans="6:22" x14ac:dyDescent="0.2">
      <c r="F19667"/>
      <c r="M19667" s="2"/>
      <c r="N19667"/>
      <c r="O19667"/>
      <c r="U19667"/>
      <c r="V19667"/>
    </row>
    <row r="19668" spans="6:22" x14ac:dyDescent="0.2">
      <c r="F19668"/>
      <c r="M19668" s="2"/>
      <c r="N19668"/>
      <c r="O19668"/>
      <c r="U19668"/>
      <c r="V19668"/>
    </row>
    <row r="19669" spans="6:22" x14ac:dyDescent="0.2">
      <c r="F19669"/>
      <c r="M19669" s="2"/>
      <c r="N19669"/>
      <c r="O19669"/>
      <c r="U19669"/>
      <c r="V19669"/>
    </row>
    <row r="19670" spans="6:22" x14ac:dyDescent="0.2">
      <c r="F19670"/>
      <c r="M19670" s="2"/>
      <c r="N19670"/>
      <c r="O19670"/>
      <c r="U19670"/>
      <c r="V19670"/>
    </row>
    <row r="19671" spans="6:22" x14ac:dyDescent="0.2">
      <c r="F19671"/>
      <c r="M19671" s="2"/>
      <c r="N19671"/>
      <c r="O19671"/>
      <c r="U19671"/>
      <c r="V19671"/>
    </row>
    <row r="19672" spans="6:22" x14ac:dyDescent="0.2">
      <c r="M19672" s="2"/>
    </row>
    <row r="19673" spans="6:22" x14ac:dyDescent="0.2">
      <c r="M19673" s="2"/>
    </row>
    <row r="19674" spans="6:22" x14ac:dyDescent="0.2">
      <c r="M19674" s="2"/>
    </row>
    <row r="19675" spans="6:22" x14ac:dyDescent="0.2">
      <c r="M19675" s="2"/>
    </row>
    <row r="19676" spans="6:22" x14ac:dyDescent="0.2">
      <c r="F19676"/>
      <c r="M19676" s="2"/>
      <c r="N19676"/>
      <c r="O19676"/>
      <c r="U19676"/>
      <c r="V19676"/>
    </row>
    <row r="19677" spans="6:22" x14ac:dyDescent="0.2">
      <c r="F19677"/>
      <c r="M19677" s="2"/>
      <c r="N19677"/>
      <c r="O19677"/>
      <c r="U19677"/>
      <c r="V19677"/>
    </row>
    <row r="19678" spans="6:22" x14ac:dyDescent="0.2">
      <c r="M19678" s="2"/>
    </row>
    <row r="19679" spans="6:22" x14ac:dyDescent="0.2">
      <c r="M19679" s="2"/>
    </row>
    <row r="19680" spans="6:22" x14ac:dyDescent="0.2">
      <c r="M19680" s="2"/>
    </row>
    <row r="19681" spans="6:22" x14ac:dyDescent="0.2">
      <c r="M19681" s="2"/>
    </row>
    <row r="19682" spans="6:22" x14ac:dyDescent="0.2">
      <c r="M19682" s="2"/>
    </row>
    <row r="19683" spans="6:22" x14ac:dyDescent="0.2">
      <c r="F19683"/>
      <c r="M19683" s="2"/>
      <c r="N19683"/>
      <c r="O19683"/>
      <c r="U19683"/>
      <c r="V19683"/>
    </row>
    <row r="19684" spans="6:22" x14ac:dyDescent="0.2">
      <c r="F19684"/>
      <c r="M19684" s="2"/>
      <c r="N19684"/>
      <c r="O19684"/>
      <c r="U19684"/>
      <c r="V19684"/>
    </row>
    <row r="19685" spans="6:22" x14ac:dyDescent="0.2">
      <c r="F19685"/>
      <c r="M19685" s="2"/>
      <c r="N19685"/>
      <c r="O19685"/>
      <c r="U19685"/>
      <c r="V19685"/>
    </row>
    <row r="19686" spans="6:22" x14ac:dyDescent="0.2">
      <c r="F19686"/>
      <c r="M19686" s="2"/>
      <c r="N19686"/>
      <c r="O19686"/>
      <c r="U19686"/>
      <c r="V19686"/>
    </row>
    <row r="19687" spans="6:22" x14ac:dyDescent="0.2">
      <c r="F19687"/>
      <c r="M19687" s="2"/>
      <c r="N19687"/>
      <c r="O19687"/>
      <c r="U19687"/>
      <c r="V19687"/>
    </row>
    <row r="19688" spans="6:22" x14ac:dyDescent="0.2">
      <c r="F19688"/>
      <c r="M19688" s="2"/>
      <c r="N19688"/>
      <c r="O19688"/>
      <c r="U19688"/>
      <c r="V19688"/>
    </row>
    <row r="19689" spans="6:22" x14ac:dyDescent="0.2">
      <c r="F19689"/>
      <c r="M19689" s="2"/>
      <c r="N19689"/>
      <c r="O19689"/>
      <c r="U19689"/>
      <c r="V19689"/>
    </row>
    <row r="19690" spans="6:22" x14ac:dyDescent="0.2">
      <c r="F19690"/>
      <c r="M19690" s="2"/>
      <c r="N19690"/>
      <c r="O19690"/>
      <c r="U19690"/>
      <c r="V19690"/>
    </row>
    <row r="19691" spans="6:22" x14ac:dyDescent="0.2">
      <c r="F19691"/>
      <c r="M19691" s="2"/>
      <c r="N19691"/>
      <c r="O19691"/>
      <c r="U19691"/>
      <c r="V19691"/>
    </row>
    <row r="19692" spans="6:22" x14ac:dyDescent="0.2">
      <c r="F19692"/>
      <c r="M19692" s="2"/>
      <c r="N19692"/>
      <c r="O19692"/>
      <c r="U19692"/>
      <c r="V19692"/>
    </row>
    <row r="19693" spans="6:22" x14ac:dyDescent="0.2">
      <c r="F19693"/>
      <c r="M19693" s="2"/>
      <c r="N19693"/>
      <c r="O19693"/>
      <c r="U19693"/>
      <c r="V19693"/>
    </row>
    <row r="19694" spans="6:22" x14ac:dyDescent="0.2">
      <c r="F19694"/>
      <c r="M19694" s="2"/>
      <c r="N19694"/>
      <c r="O19694"/>
      <c r="U19694"/>
      <c r="V19694"/>
    </row>
    <row r="19695" spans="6:22" x14ac:dyDescent="0.2">
      <c r="M19695" s="2"/>
    </row>
    <row r="19696" spans="6:22" x14ac:dyDescent="0.2">
      <c r="F19696"/>
      <c r="M19696" s="2"/>
      <c r="N19696"/>
      <c r="O19696"/>
      <c r="U19696"/>
      <c r="V19696"/>
    </row>
    <row r="19697" spans="6:22" x14ac:dyDescent="0.2">
      <c r="M19697" s="2"/>
    </row>
    <row r="19698" spans="6:22" x14ac:dyDescent="0.2">
      <c r="M19698" s="2"/>
    </row>
    <row r="19699" spans="6:22" x14ac:dyDescent="0.2">
      <c r="M19699" s="2"/>
    </row>
    <row r="19700" spans="6:22" x14ac:dyDescent="0.2">
      <c r="M19700" s="2"/>
    </row>
    <row r="19701" spans="6:22" x14ac:dyDescent="0.2">
      <c r="M19701" s="2"/>
    </row>
    <row r="19702" spans="6:22" x14ac:dyDescent="0.2">
      <c r="M19702" s="2"/>
    </row>
    <row r="19703" spans="6:22" x14ac:dyDescent="0.2">
      <c r="F19703"/>
      <c r="M19703" s="2"/>
      <c r="N19703"/>
      <c r="O19703"/>
      <c r="U19703"/>
      <c r="V19703"/>
    </row>
    <row r="19704" spans="6:22" x14ac:dyDescent="0.2">
      <c r="M19704" s="2"/>
    </row>
    <row r="19705" spans="6:22" x14ac:dyDescent="0.2">
      <c r="M19705" s="2"/>
    </row>
    <row r="19706" spans="6:22" x14ac:dyDescent="0.2">
      <c r="M19706" s="2"/>
    </row>
    <row r="19707" spans="6:22" x14ac:dyDescent="0.2">
      <c r="M19707" s="2"/>
    </row>
    <row r="19708" spans="6:22" x14ac:dyDescent="0.2">
      <c r="F19708"/>
      <c r="M19708" s="2"/>
      <c r="N19708"/>
      <c r="O19708"/>
      <c r="U19708"/>
      <c r="V19708"/>
    </row>
    <row r="19709" spans="6:22" x14ac:dyDescent="0.2">
      <c r="M19709" s="2"/>
    </row>
    <row r="19710" spans="6:22" x14ac:dyDescent="0.2">
      <c r="M19710" s="2"/>
    </row>
    <row r="19711" spans="6:22" x14ac:dyDescent="0.2">
      <c r="M19711" s="2"/>
    </row>
    <row r="19712" spans="6:22" x14ac:dyDescent="0.2">
      <c r="M19712" s="2"/>
    </row>
    <row r="19713" spans="6:22" x14ac:dyDescent="0.2">
      <c r="F19713"/>
      <c r="M19713" s="2"/>
      <c r="N19713"/>
      <c r="O19713"/>
      <c r="U19713"/>
      <c r="V19713"/>
    </row>
    <row r="19714" spans="6:22" x14ac:dyDescent="0.2">
      <c r="F19714"/>
      <c r="M19714" s="2"/>
      <c r="N19714"/>
      <c r="O19714"/>
      <c r="U19714"/>
      <c r="V19714"/>
    </row>
    <row r="19715" spans="6:22" x14ac:dyDescent="0.2">
      <c r="F19715"/>
      <c r="M19715" s="2"/>
      <c r="N19715"/>
      <c r="O19715"/>
      <c r="U19715"/>
      <c r="V19715"/>
    </row>
    <row r="19716" spans="6:22" x14ac:dyDescent="0.2">
      <c r="F19716"/>
      <c r="M19716" s="2"/>
      <c r="N19716"/>
      <c r="O19716"/>
      <c r="U19716"/>
      <c r="V19716"/>
    </row>
    <row r="19717" spans="6:22" x14ac:dyDescent="0.2">
      <c r="F19717"/>
      <c r="M19717" s="2"/>
      <c r="N19717"/>
      <c r="O19717"/>
      <c r="U19717"/>
      <c r="V19717"/>
    </row>
    <row r="19718" spans="6:22" x14ac:dyDescent="0.2">
      <c r="M19718" s="2"/>
    </row>
    <row r="19719" spans="6:22" x14ac:dyDescent="0.2">
      <c r="M19719" s="2"/>
    </row>
    <row r="19720" spans="6:22" x14ac:dyDescent="0.2">
      <c r="M19720" s="2"/>
    </row>
    <row r="19721" spans="6:22" x14ac:dyDescent="0.2">
      <c r="M19721" s="2"/>
    </row>
    <row r="19722" spans="6:22" x14ac:dyDescent="0.2">
      <c r="M19722" s="2"/>
    </row>
    <row r="19723" spans="6:22" x14ac:dyDescent="0.2">
      <c r="M19723" s="2"/>
    </row>
    <row r="19724" spans="6:22" x14ac:dyDescent="0.2">
      <c r="M19724" s="2"/>
    </row>
    <row r="19725" spans="6:22" x14ac:dyDescent="0.2">
      <c r="M19725" s="2"/>
    </row>
    <row r="19726" spans="6:22" x14ac:dyDescent="0.2">
      <c r="M19726" s="2"/>
    </row>
    <row r="19727" spans="6:22" x14ac:dyDescent="0.2">
      <c r="M19727" s="2"/>
    </row>
    <row r="19728" spans="6:22" x14ac:dyDescent="0.2">
      <c r="M19728" s="2"/>
    </row>
    <row r="19729" spans="6:22" x14ac:dyDescent="0.2">
      <c r="M19729" s="2"/>
    </row>
    <row r="19730" spans="6:22" x14ac:dyDescent="0.2">
      <c r="M19730" s="2"/>
    </row>
    <row r="19731" spans="6:22" x14ac:dyDescent="0.2">
      <c r="M19731" s="2"/>
    </row>
    <row r="19732" spans="6:22" x14ac:dyDescent="0.2">
      <c r="M19732" s="2"/>
    </row>
    <row r="19733" spans="6:22" x14ac:dyDescent="0.2">
      <c r="M19733" s="2"/>
    </row>
    <row r="19734" spans="6:22" x14ac:dyDescent="0.2">
      <c r="M19734" s="2"/>
    </row>
    <row r="19735" spans="6:22" x14ac:dyDescent="0.2">
      <c r="M19735" s="2"/>
    </row>
    <row r="19736" spans="6:22" x14ac:dyDescent="0.2">
      <c r="M19736" s="2"/>
    </row>
    <row r="19737" spans="6:22" x14ac:dyDescent="0.2">
      <c r="M19737" s="2"/>
    </row>
    <row r="19738" spans="6:22" x14ac:dyDescent="0.2">
      <c r="M19738" s="2"/>
    </row>
    <row r="19739" spans="6:22" x14ac:dyDescent="0.2">
      <c r="M19739" s="2"/>
    </row>
    <row r="19740" spans="6:22" x14ac:dyDescent="0.2">
      <c r="F19740"/>
      <c r="M19740" s="2"/>
      <c r="N19740"/>
      <c r="O19740"/>
      <c r="U19740"/>
      <c r="V19740"/>
    </row>
    <row r="19741" spans="6:22" x14ac:dyDescent="0.2">
      <c r="M19741" s="2"/>
    </row>
    <row r="19742" spans="6:22" x14ac:dyDescent="0.2">
      <c r="F19742"/>
      <c r="M19742" s="2"/>
      <c r="N19742"/>
      <c r="O19742"/>
      <c r="U19742"/>
      <c r="V19742"/>
    </row>
    <row r="19743" spans="6:22" x14ac:dyDescent="0.2">
      <c r="F19743"/>
      <c r="M19743" s="2"/>
      <c r="N19743"/>
      <c r="O19743"/>
      <c r="U19743"/>
      <c r="V19743"/>
    </row>
    <row r="19744" spans="6:22" x14ac:dyDescent="0.2">
      <c r="F19744"/>
      <c r="M19744" s="2"/>
      <c r="N19744"/>
      <c r="O19744"/>
      <c r="U19744"/>
      <c r="V19744"/>
    </row>
    <row r="19745" spans="6:22" x14ac:dyDescent="0.2">
      <c r="F19745"/>
      <c r="M19745" s="2"/>
      <c r="N19745"/>
      <c r="O19745"/>
      <c r="U19745"/>
      <c r="V19745"/>
    </row>
    <row r="19746" spans="6:22" x14ac:dyDescent="0.2">
      <c r="F19746"/>
      <c r="M19746" s="2"/>
      <c r="N19746"/>
      <c r="O19746"/>
      <c r="U19746"/>
      <c r="V19746"/>
    </row>
    <row r="19747" spans="6:22" x14ac:dyDescent="0.2">
      <c r="M19747" s="2"/>
    </row>
    <row r="19748" spans="6:22" x14ac:dyDescent="0.2">
      <c r="M19748" s="2"/>
    </row>
    <row r="19749" spans="6:22" x14ac:dyDescent="0.2">
      <c r="M19749" s="2"/>
    </row>
    <row r="19750" spans="6:22" x14ac:dyDescent="0.2">
      <c r="M19750" s="2"/>
    </row>
    <row r="19751" spans="6:22" x14ac:dyDescent="0.2">
      <c r="M19751" s="2"/>
    </row>
    <row r="19752" spans="6:22" x14ac:dyDescent="0.2">
      <c r="M19752" s="2"/>
    </row>
    <row r="19753" spans="6:22" x14ac:dyDescent="0.2">
      <c r="M19753" s="2"/>
    </row>
    <row r="19754" spans="6:22" x14ac:dyDescent="0.2">
      <c r="M19754" s="2"/>
    </row>
    <row r="19755" spans="6:22" x14ac:dyDescent="0.2">
      <c r="M19755" s="2"/>
    </row>
    <row r="19756" spans="6:22" x14ac:dyDescent="0.2">
      <c r="M19756" s="2"/>
    </row>
    <row r="19757" spans="6:22" x14ac:dyDescent="0.2">
      <c r="M19757" s="2"/>
    </row>
    <row r="19758" spans="6:22" x14ac:dyDescent="0.2">
      <c r="M19758" s="2"/>
    </row>
    <row r="19759" spans="6:22" x14ac:dyDescent="0.2">
      <c r="M19759" s="2"/>
    </row>
    <row r="19760" spans="6:22" x14ac:dyDescent="0.2">
      <c r="M19760" s="2"/>
    </row>
    <row r="19761" spans="6:22" x14ac:dyDescent="0.2">
      <c r="M19761" s="2"/>
    </row>
    <row r="19762" spans="6:22" x14ac:dyDescent="0.2">
      <c r="M19762" s="2"/>
    </row>
    <row r="19763" spans="6:22" x14ac:dyDescent="0.2">
      <c r="M19763" s="2"/>
    </row>
    <row r="19764" spans="6:22" x14ac:dyDescent="0.2">
      <c r="M19764" s="2"/>
    </row>
    <row r="19765" spans="6:22" x14ac:dyDescent="0.2">
      <c r="M19765" s="2"/>
    </row>
    <row r="19766" spans="6:22" x14ac:dyDescent="0.2">
      <c r="M19766" s="2"/>
    </row>
    <row r="19767" spans="6:22" x14ac:dyDescent="0.2">
      <c r="M19767" s="2"/>
    </row>
    <row r="19768" spans="6:22" x14ac:dyDescent="0.2">
      <c r="M19768" s="2"/>
    </row>
    <row r="19769" spans="6:22" x14ac:dyDescent="0.2">
      <c r="M19769" s="2"/>
    </row>
    <row r="19770" spans="6:22" x14ac:dyDescent="0.2">
      <c r="M19770" s="2"/>
    </row>
    <row r="19771" spans="6:22" x14ac:dyDescent="0.2">
      <c r="M19771" s="2"/>
    </row>
    <row r="19772" spans="6:22" x14ac:dyDescent="0.2">
      <c r="F19772"/>
      <c r="M19772" s="2"/>
      <c r="N19772"/>
      <c r="O19772"/>
      <c r="U19772"/>
      <c r="V19772"/>
    </row>
    <row r="19773" spans="6:22" x14ac:dyDescent="0.2">
      <c r="F19773"/>
      <c r="M19773" s="2"/>
      <c r="N19773"/>
      <c r="O19773"/>
      <c r="U19773"/>
      <c r="V19773"/>
    </row>
    <row r="19774" spans="6:22" x14ac:dyDescent="0.2">
      <c r="F19774"/>
      <c r="M19774" s="2"/>
      <c r="N19774"/>
      <c r="O19774"/>
      <c r="U19774"/>
      <c r="V19774"/>
    </row>
    <row r="19775" spans="6:22" x14ac:dyDescent="0.2">
      <c r="F19775"/>
      <c r="M19775" s="2"/>
      <c r="N19775"/>
      <c r="O19775"/>
      <c r="U19775"/>
      <c r="V19775"/>
    </row>
    <row r="19776" spans="6:22" x14ac:dyDescent="0.2">
      <c r="F19776"/>
      <c r="M19776" s="2"/>
      <c r="N19776"/>
      <c r="O19776"/>
      <c r="U19776"/>
      <c r="V19776"/>
    </row>
    <row r="19777" spans="6:22" x14ac:dyDescent="0.2">
      <c r="F19777"/>
      <c r="M19777" s="2"/>
      <c r="N19777"/>
      <c r="O19777"/>
      <c r="U19777"/>
      <c r="V19777"/>
    </row>
    <row r="19778" spans="6:22" x14ac:dyDescent="0.2">
      <c r="F19778"/>
      <c r="M19778" s="2"/>
      <c r="N19778"/>
      <c r="O19778"/>
      <c r="U19778"/>
      <c r="V19778"/>
    </row>
    <row r="19779" spans="6:22" x14ac:dyDescent="0.2">
      <c r="F19779"/>
      <c r="M19779" s="2"/>
      <c r="N19779"/>
      <c r="O19779"/>
      <c r="U19779"/>
      <c r="V19779"/>
    </row>
    <row r="19780" spans="6:22" x14ac:dyDescent="0.2">
      <c r="M19780" s="2"/>
    </row>
    <row r="19781" spans="6:22" x14ac:dyDescent="0.2">
      <c r="F19781"/>
      <c r="M19781" s="2"/>
      <c r="N19781"/>
      <c r="O19781"/>
      <c r="U19781"/>
      <c r="V19781"/>
    </row>
    <row r="19782" spans="6:22" x14ac:dyDescent="0.2">
      <c r="F19782"/>
      <c r="M19782" s="2"/>
      <c r="N19782"/>
      <c r="O19782"/>
      <c r="U19782"/>
      <c r="V19782"/>
    </row>
    <row r="19783" spans="6:22" x14ac:dyDescent="0.2">
      <c r="M19783" s="2"/>
    </row>
    <row r="19784" spans="6:22" x14ac:dyDescent="0.2">
      <c r="F19784"/>
      <c r="M19784" s="2"/>
      <c r="N19784"/>
      <c r="O19784"/>
      <c r="U19784"/>
      <c r="V19784"/>
    </row>
    <row r="19785" spans="6:22" x14ac:dyDescent="0.2">
      <c r="F19785"/>
      <c r="M19785" s="2"/>
      <c r="N19785"/>
      <c r="O19785"/>
      <c r="U19785"/>
      <c r="V19785"/>
    </row>
    <row r="19786" spans="6:22" x14ac:dyDescent="0.2">
      <c r="M19786" s="2"/>
    </row>
    <row r="19787" spans="6:22" x14ac:dyDescent="0.2">
      <c r="M19787" s="2"/>
    </row>
    <row r="19788" spans="6:22" x14ac:dyDescent="0.2">
      <c r="F19788"/>
      <c r="M19788" s="2"/>
      <c r="N19788"/>
      <c r="O19788"/>
      <c r="U19788"/>
      <c r="V19788"/>
    </row>
    <row r="19789" spans="6:22" x14ac:dyDescent="0.2">
      <c r="F19789"/>
      <c r="M19789" s="2"/>
      <c r="N19789"/>
      <c r="O19789"/>
      <c r="U19789"/>
      <c r="V19789"/>
    </row>
    <row r="19790" spans="6:22" x14ac:dyDescent="0.2">
      <c r="F19790"/>
      <c r="M19790" s="2"/>
      <c r="N19790"/>
      <c r="O19790"/>
      <c r="U19790"/>
      <c r="V19790"/>
    </row>
    <row r="19791" spans="6:22" x14ac:dyDescent="0.2">
      <c r="F19791"/>
      <c r="M19791" s="2"/>
      <c r="N19791"/>
      <c r="O19791"/>
      <c r="U19791"/>
      <c r="V19791"/>
    </row>
    <row r="19792" spans="6:22" x14ac:dyDescent="0.2">
      <c r="F19792"/>
      <c r="M19792" s="2"/>
      <c r="N19792"/>
      <c r="O19792"/>
      <c r="U19792"/>
      <c r="V19792"/>
    </row>
    <row r="19793" spans="6:22" x14ac:dyDescent="0.2">
      <c r="F19793"/>
      <c r="M19793" s="2"/>
      <c r="N19793"/>
      <c r="O19793"/>
      <c r="U19793"/>
      <c r="V19793"/>
    </row>
    <row r="19794" spans="6:22" x14ac:dyDescent="0.2">
      <c r="M19794" s="2"/>
    </row>
    <row r="19795" spans="6:22" x14ac:dyDescent="0.2">
      <c r="M19795" s="2"/>
    </row>
    <row r="19796" spans="6:22" x14ac:dyDescent="0.2">
      <c r="M19796" s="2"/>
    </row>
    <row r="19797" spans="6:22" x14ac:dyDescent="0.2">
      <c r="M19797" s="2"/>
    </row>
    <row r="19798" spans="6:22" x14ac:dyDescent="0.2">
      <c r="M19798" s="2"/>
    </row>
    <row r="19799" spans="6:22" x14ac:dyDescent="0.2">
      <c r="M19799" s="2"/>
    </row>
    <row r="19800" spans="6:22" x14ac:dyDescent="0.2">
      <c r="M19800" s="2"/>
    </row>
    <row r="19801" spans="6:22" x14ac:dyDescent="0.2">
      <c r="M19801" s="2"/>
    </row>
    <row r="19802" spans="6:22" x14ac:dyDescent="0.2">
      <c r="M19802" s="2"/>
    </row>
    <row r="19803" spans="6:22" x14ac:dyDescent="0.2">
      <c r="M19803" s="2"/>
    </row>
    <row r="19804" spans="6:22" x14ac:dyDescent="0.2">
      <c r="M19804" s="2"/>
    </row>
    <row r="19805" spans="6:22" x14ac:dyDescent="0.2">
      <c r="F19805"/>
      <c r="M19805" s="2"/>
      <c r="N19805"/>
      <c r="O19805"/>
      <c r="U19805"/>
      <c r="V19805"/>
    </row>
    <row r="19806" spans="6:22" x14ac:dyDescent="0.2">
      <c r="F19806"/>
      <c r="M19806" s="2"/>
      <c r="N19806"/>
      <c r="O19806"/>
      <c r="U19806"/>
      <c r="V19806"/>
    </row>
    <row r="19807" spans="6:22" x14ac:dyDescent="0.2">
      <c r="M19807" s="2"/>
    </row>
    <row r="19808" spans="6:22" x14ac:dyDescent="0.2">
      <c r="M19808" s="2"/>
    </row>
    <row r="19809" spans="6:22" x14ac:dyDescent="0.2">
      <c r="M19809" s="2"/>
    </row>
    <row r="19810" spans="6:22" x14ac:dyDescent="0.2">
      <c r="F19810"/>
      <c r="M19810" s="2"/>
      <c r="N19810"/>
      <c r="O19810"/>
      <c r="U19810"/>
      <c r="V19810"/>
    </row>
    <row r="19811" spans="6:22" x14ac:dyDescent="0.2">
      <c r="F19811"/>
      <c r="M19811" s="2"/>
      <c r="N19811"/>
      <c r="O19811"/>
      <c r="U19811"/>
      <c r="V19811"/>
    </row>
    <row r="19812" spans="6:22" x14ac:dyDescent="0.2">
      <c r="M19812" s="2"/>
    </row>
    <row r="19813" spans="6:22" x14ac:dyDescent="0.2">
      <c r="M19813" s="2"/>
    </row>
    <row r="19814" spans="6:22" x14ac:dyDescent="0.2">
      <c r="F19814"/>
      <c r="M19814" s="2"/>
      <c r="N19814"/>
      <c r="O19814"/>
      <c r="U19814"/>
      <c r="V19814"/>
    </row>
    <row r="19815" spans="6:22" x14ac:dyDescent="0.2">
      <c r="M19815" s="2"/>
    </row>
    <row r="19816" spans="6:22" x14ac:dyDescent="0.2">
      <c r="M19816" s="2"/>
    </row>
    <row r="19817" spans="6:22" x14ac:dyDescent="0.2">
      <c r="M19817" s="2"/>
    </row>
    <row r="19818" spans="6:22" x14ac:dyDescent="0.2">
      <c r="F19818"/>
      <c r="M19818" s="2"/>
      <c r="N19818"/>
      <c r="O19818"/>
      <c r="U19818"/>
      <c r="V19818"/>
    </row>
    <row r="19819" spans="6:22" x14ac:dyDescent="0.2">
      <c r="F19819"/>
      <c r="M19819" s="2"/>
      <c r="N19819"/>
      <c r="O19819"/>
      <c r="U19819"/>
      <c r="V19819"/>
    </row>
    <row r="19820" spans="6:22" x14ac:dyDescent="0.2">
      <c r="F19820"/>
      <c r="M19820" s="2"/>
      <c r="N19820"/>
      <c r="O19820"/>
      <c r="U19820"/>
      <c r="V19820"/>
    </row>
    <row r="19821" spans="6:22" x14ac:dyDescent="0.2">
      <c r="F19821"/>
      <c r="M19821" s="2"/>
      <c r="N19821"/>
      <c r="O19821"/>
      <c r="U19821"/>
      <c r="V19821"/>
    </row>
    <row r="19822" spans="6:22" x14ac:dyDescent="0.2">
      <c r="M19822" s="2"/>
    </row>
    <row r="19823" spans="6:22" x14ac:dyDescent="0.2">
      <c r="M19823" s="2"/>
    </row>
    <row r="19824" spans="6:22" x14ac:dyDescent="0.2">
      <c r="M19824" s="2"/>
    </row>
    <row r="19825" spans="6:22" x14ac:dyDescent="0.2">
      <c r="M19825" s="2"/>
    </row>
    <row r="19826" spans="6:22" x14ac:dyDescent="0.2">
      <c r="M19826" s="2"/>
    </row>
    <row r="19827" spans="6:22" x14ac:dyDescent="0.2">
      <c r="M19827" s="2"/>
    </row>
    <row r="19828" spans="6:22" x14ac:dyDescent="0.2">
      <c r="M19828" s="2"/>
    </row>
    <row r="19829" spans="6:22" x14ac:dyDescent="0.2">
      <c r="M19829" s="2"/>
    </row>
    <row r="19830" spans="6:22" x14ac:dyDescent="0.2">
      <c r="M19830" s="2"/>
    </row>
    <row r="19831" spans="6:22" x14ac:dyDescent="0.2">
      <c r="M19831" s="2"/>
    </row>
    <row r="19832" spans="6:22" x14ac:dyDescent="0.2">
      <c r="M19832" s="2"/>
    </row>
    <row r="19833" spans="6:22" x14ac:dyDescent="0.2">
      <c r="F19833"/>
      <c r="M19833" s="2"/>
      <c r="N19833"/>
      <c r="O19833"/>
      <c r="U19833"/>
      <c r="V19833"/>
    </row>
    <row r="19834" spans="6:22" x14ac:dyDescent="0.2">
      <c r="F19834"/>
      <c r="M19834" s="2"/>
      <c r="N19834"/>
      <c r="O19834"/>
      <c r="U19834"/>
      <c r="V19834"/>
    </row>
    <row r="19835" spans="6:22" x14ac:dyDescent="0.2">
      <c r="F19835"/>
      <c r="M19835" s="2"/>
      <c r="N19835"/>
      <c r="O19835"/>
      <c r="U19835"/>
      <c r="V19835"/>
    </row>
    <row r="19836" spans="6:22" x14ac:dyDescent="0.2">
      <c r="F19836"/>
      <c r="M19836" s="2"/>
      <c r="N19836"/>
      <c r="O19836"/>
      <c r="U19836"/>
      <c r="V19836"/>
    </row>
    <row r="19837" spans="6:22" x14ac:dyDescent="0.2">
      <c r="F19837"/>
      <c r="M19837" s="2"/>
      <c r="N19837"/>
      <c r="O19837"/>
      <c r="U19837"/>
      <c r="V19837"/>
    </row>
    <row r="19838" spans="6:22" x14ac:dyDescent="0.2">
      <c r="F19838"/>
      <c r="M19838" s="2"/>
      <c r="N19838"/>
      <c r="O19838"/>
      <c r="U19838"/>
      <c r="V19838"/>
    </row>
    <row r="19839" spans="6:22" x14ac:dyDescent="0.2">
      <c r="F19839"/>
      <c r="M19839" s="2"/>
      <c r="N19839"/>
      <c r="O19839"/>
      <c r="U19839"/>
      <c r="V19839"/>
    </row>
    <row r="19840" spans="6:22" x14ac:dyDescent="0.2">
      <c r="F19840"/>
      <c r="M19840" s="2"/>
      <c r="N19840"/>
      <c r="O19840"/>
      <c r="U19840"/>
      <c r="V19840"/>
    </row>
    <row r="19841" spans="6:22" x14ac:dyDescent="0.2">
      <c r="F19841"/>
      <c r="M19841" s="2"/>
      <c r="N19841"/>
      <c r="O19841"/>
      <c r="U19841"/>
      <c r="V19841"/>
    </row>
    <row r="19842" spans="6:22" x14ac:dyDescent="0.2">
      <c r="F19842"/>
      <c r="M19842" s="2"/>
      <c r="N19842"/>
      <c r="O19842"/>
      <c r="U19842"/>
      <c r="V19842"/>
    </row>
    <row r="19843" spans="6:22" x14ac:dyDescent="0.2">
      <c r="F19843"/>
      <c r="M19843" s="2"/>
      <c r="N19843"/>
      <c r="O19843"/>
      <c r="U19843"/>
      <c r="V19843"/>
    </row>
    <row r="19844" spans="6:22" x14ac:dyDescent="0.2">
      <c r="F19844"/>
      <c r="M19844" s="2"/>
      <c r="N19844"/>
      <c r="O19844"/>
      <c r="U19844"/>
      <c r="V19844"/>
    </row>
    <row r="19845" spans="6:22" x14ac:dyDescent="0.2">
      <c r="F19845"/>
      <c r="M19845" s="2"/>
      <c r="N19845"/>
      <c r="O19845"/>
      <c r="U19845"/>
      <c r="V19845"/>
    </row>
    <row r="19846" spans="6:22" x14ac:dyDescent="0.2">
      <c r="F19846"/>
      <c r="M19846" s="2"/>
      <c r="N19846"/>
      <c r="O19846"/>
      <c r="U19846"/>
      <c r="V19846"/>
    </row>
    <row r="19847" spans="6:22" x14ac:dyDescent="0.2">
      <c r="F19847"/>
      <c r="M19847" s="2"/>
      <c r="N19847"/>
      <c r="O19847"/>
      <c r="U19847"/>
      <c r="V19847"/>
    </row>
    <row r="19848" spans="6:22" x14ac:dyDescent="0.2">
      <c r="F19848"/>
      <c r="M19848" s="2"/>
      <c r="N19848"/>
      <c r="O19848"/>
      <c r="U19848"/>
      <c r="V19848"/>
    </row>
    <row r="19849" spans="6:22" x14ac:dyDescent="0.2">
      <c r="F19849"/>
      <c r="M19849" s="2"/>
      <c r="N19849"/>
      <c r="O19849"/>
      <c r="U19849"/>
      <c r="V19849"/>
    </row>
    <row r="19850" spans="6:22" x14ac:dyDescent="0.2">
      <c r="F19850"/>
      <c r="M19850" s="2"/>
      <c r="N19850"/>
      <c r="O19850"/>
      <c r="U19850"/>
      <c r="V19850"/>
    </row>
    <row r="19851" spans="6:22" x14ac:dyDescent="0.2">
      <c r="F19851"/>
      <c r="M19851" s="2"/>
      <c r="N19851"/>
      <c r="O19851"/>
      <c r="U19851"/>
      <c r="V19851"/>
    </row>
    <row r="19852" spans="6:22" x14ac:dyDescent="0.2">
      <c r="F19852"/>
      <c r="M19852" s="2"/>
      <c r="N19852"/>
      <c r="O19852"/>
      <c r="U19852"/>
      <c r="V19852"/>
    </row>
    <row r="19853" spans="6:22" x14ac:dyDescent="0.2">
      <c r="F19853"/>
      <c r="M19853" s="2"/>
      <c r="N19853"/>
      <c r="O19853"/>
      <c r="U19853"/>
      <c r="V19853"/>
    </row>
    <row r="19854" spans="6:22" x14ac:dyDescent="0.2">
      <c r="F19854"/>
      <c r="M19854" s="2"/>
      <c r="N19854"/>
      <c r="O19854"/>
      <c r="U19854"/>
      <c r="V19854"/>
    </row>
    <row r="19855" spans="6:22" x14ac:dyDescent="0.2">
      <c r="F19855"/>
      <c r="M19855" s="2"/>
      <c r="N19855"/>
      <c r="O19855"/>
      <c r="U19855"/>
      <c r="V19855"/>
    </row>
    <row r="19856" spans="6:22" x14ac:dyDescent="0.2">
      <c r="M19856" s="2"/>
    </row>
    <row r="19857" spans="6:22" x14ac:dyDescent="0.2">
      <c r="F19857"/>
      <c r="M19857" s="2"/>
      <c r="N19857"/>
      <c r="O19857"/>
      <c r="U19857"/>
      <c r="V19857"/>
    </row>
    <row r="19858" spans="6:22" x14ac:dyDescent="0.2">
      <c r="F19858"/>
      <c r="M19858" s="2"/>
      <c r="N19858"/>
      <c r="O19858"/>
      <c r="U19858"/>
      <c r="V19858"/>
    </row>
    <row r="19859" spans="6:22" x14ac:dyDescent="0.2">
      <c r="F19859"/>
      <c r="M19859" s="2"/>
      <c r="N19859"/>
      <c r="O19859"/>
      <c r="U19859"/>
      <c r="V19859"/>
    </row>
    <row r="19860" spans="6:22" x14ac:dyDescent="0.2">
      <c r="M19860" s="2"/>
    </row>
    <row r="19861" spans="6:22" x14ac:dyDescent="0.2">
      <c r="M19861" s="2"/>
    </row>
    <row r="19862" spans="6:22" x14ac:dyDescent="0.2">
      <c r="M19862" s="2"/>
    </row>
    <row r="19863" spans="6:22" x14ac:dyDescent="0.2">
      <c r="M19863" s="2"/>
    </row>
    <row r="19864" spans="6:22" x14ac:dyDescent="0.2">
      <c r="M19864" s="2"/>
    </row>
    <row r="19865" spans="6:22" x14ac:dyDescent="0.2">
      <c r="F19865"/>
      <c r="M19865" s="2"/>
      <c r="N19865"/>
      <c r="O19865"/>
      <c r="U19865"/>
      <c r="V19865"/>
    </row>
    <row r="19866" spans="6:22" x14ac:dyDescent="0.2">
      <c r="F19866"/>
      <c r="M19866" s="2"/>
      <c r="N19866"/>
      <c r="O19866"/>
      <c r="U19866"/>
      <c r="V19866"/>
    </row>
    <row r="19867" spans="6:22" x14ac:dyDescent="0.2">
      <c r="F19867"/>
      <c r="M19867" s="2"/>
      <c r="N19867"/>
      <c r="O19867"/>
      <c r="U19867"/>
      <c r="V19867"/>
    </row>
    <row r="19868" spans="6:22" x14ac:dyDescent="0.2">
      <c r="F19868"/>
      <c r="M19868" s="2"/>
      <c r="N19868"/>
      <c r="O19868"/>
      <c r="U19868"/>
      <c r="V19868"/>
    </row>
    <row r="19869" spans="6:22" x14ac:dyDescent="0.2">
      <c r="F19869"/>
      <c r="M19869" s="2"/>
      <c r="N19869"/>
      <c r="O19869"/>
      <c r="U19869"/>
      <c r="V19869"/>
    </row>
    <row r="19870" spans="6:22" x14ac:dyDescent="0.2">
      <c r="F19870"/>
      <c r="M19870" s="2"/>
      <c r="N19870"/>
      <c r="O19870"/>
      <c r="U19870"/>
      <c r="V19870"/>
    </row>
    <row r="19871" spans="6:22" x14ac:dyDescent="0.2">
      <c r="F19871"/>
      <c r="M19871" s="2"/>
      <c r="N19871"/>
      <c r="O19871"/>
      <c r="U19871"/>
      <c r="V19871"/>
    </row>
    <row r="19872" spans="6:22" x14ac:dyDescent="0.2">
      <c r="F19872"/>
      <c r="M19872" s="2"/>
      <c r="N19872"/>
      <c r="O19872"/>
      <c r="U19872"/>
      <c r="V19872"/>
    </row>
    <row r="19873" spans="6:22" x14ac:dyDescent="0.2">
      <c r="F19873"/>
      <c r="M19873" s="2"/>
      <c r="N19873"/>
      <c r="O19873"/>
      <c r="U19873"/>
      <c r="V19873"/>
    </row>
    <row r="19874" spans="6:22" x14ac:dyDescent="0.2">
      <c r="F19874"/>
      <c r="M19874" s="2"/>
      <c r="N19874"/>
      <c r="O19874"/>
      <c r="U19874"/>
      <c r="V19874"/>
    </row>
    <row r="19875" spans="6:22" x14ac:dyDescent="0.2">
      <c r="F19875"/>
      <c r="M19875" s="2"/>
      <c r="N19875"/>
      <c r="O19875"/>
      <c r="U19875"/>
      <c r="V19875"/>
    </row>
    <row r="19876" spans="6:22" x14ac:dyDescent="0.2">
      <c r="F19876"/>
      <c r="M19876" s="2"/>
      <c r="N19876"/>
      <c r="O19876"/>
      <c r="U19876"/>
      <c r="V19876"/>
    </row>
    <row r="19877" spans="6:22" x14ac:dyDescent="0.2">
      <c r="F19877"/>
      <c r="M19877" s="2"/>
      <c r="N19877"/>
      <c r="O19877"/>
      <c r="U19877"/>
      <c r="V19877"/>
    </row>
    <row r="19878" spans="6:22" x14ac:dyDescent="0.2">
      <c r="F19878"/>
      <c r="M19878" s="2"/>
      <c r="N19878"/>
      <c r="O19878"/>
      <c r="U19878"/>
      <c r="V19878"/>
    </row>
    <row r="19879" spans="6:22" x14ac:dyDescent="0.2">
      <c r="F19879"/>
      <c r="M19879" s="2"/>
      <c r="N19879"/>
      <c r="O19879"/>
      <c r="U19879"/>
      <c r="V19879"/>
    </row>
    <row r="19880" spans="6:22" x14ac:dyDescent="0.2">
      <c r="F19880"/>
      <c r="M19880" s="2"/>
      <c r="N19880"/>
      <c r="O19880"/>
      <c r="U19880"/>
      <c r="V19880"/>
    </row>
    <row r="19881" spans="6:22" x14ac:dyDescent="0.2">
      <c r="F19881"/>
      <c r="M19881" s="2"/>
      <c r="N19881"/>
      <c r="O19881"/>
      <c r="U19881"/>
      <c r="V19881"/>
    </row>
    <row r="19882" spans="6:22" x14ac:dyDescent="0.2">
      <c r="F19882"/>
      <c r="M19882" s="2"/>
      <c r="N19882"/>
      <c r="O19882"/>
      <c r="U19882"/>
      <c r="V19882"/>
    </row>
    <row r="19883" spans="6:22" x14ac:dyDescent="0.2">
      <c r="F19883"/>
      <c r="M19883" s="2"/>
      <c r="N19883"/>
      <c r="O19883"/>
      <c r="U19883"/>
      <c r="V19883"/>
    </row>
    <row r="19884" spans="6:22" x14ac:dyDescent="0.2">
      <c r="F19884"/>
      <c r="M19884" s="2"/>
      <c r="N19884"/>
      <c r="O19884"/>
      <c r="U19884"/>
      <c r="V19884"/>
    </row>
    <row r="19885" spans="6:22" x14ac:dyDescent="0.2">
      <c r="F19885"/>
      <c r="M19885" s="2"/>
      <c r="N19885"/>
      <c r="O19885"/>
      <c r="U19885"/>
      <c r="V19885"/>
    </row>
    <row r="19886" spans="6:22" x14ac:dyDescent="0.2">
      <c r="F19886"/>
      <c r="M19886" s="2"/>
      <c r="N19886"/>
      <c r="O19886"/>
      <c r="U19886"/>
      <c r="V19886"/>
    </row>
    <row r="19887" spans="6:22" x14ac:dyDescent="0.2">
      <c r="F19887"/>
      <c r="M19887" s="2"/>
      <c r="N19887"/>
      <c r="O19887"/>
      <c r="U19887"/>
      <c r="V19887"/>
    </row>
    <row r="19888" spans="6:22" x14ac:dyDescent="0.2">
      <c r="F19888"/>
      <c r="M19888" s="2"/>
      <c r="N19888"/>
      <c r="O19888"/>
      <c r="U19888"/>
      <c r="V19888"/>
    </row>
    <row r="19889" spans="6:22" x14ac:dyDescent="0.2">
      <c r="M19889" s="2"/>
    </row>
    <row r="19890" spans="6:22" x14ac:dyDescent="0.2">
      <c r="M19890" s="2"/>
    </row>
    <row r="19891" spans="6:22" x14ac:dyDescent="0.2">
      <c r="M19891" s="2"/>
    </row>
    <row r="19892" spans="6:22" x14ac:dyDescent="0.2">
      <c r="M19892" s="2"/>
    </row>
    <row r="19893" spans="6:22" x14ac:dyDescent="0.2">
      <c r="M19893" s="2"/>
    </row>
    <row r="19894" spans="6:22" x14ac:dyDescent="0.2">
      <c r="M19894" s="2"/>
    </row>
    <row r="19895" spans="6:22" x14ac:dyDescent="0.2">
      <c r="M19895" s="2"/>
    </row>
    <row r="19896" spans="6:22" x14ac:dyDescent="0.2">
      <c r="M19896" s="2"/>
    </row>
    <row r="19897" spans="6:22" x14ac:dyDescent="0.2">
      <c r="M19897" s="2"/>
    </row>
    <row r="19898" spans="6:22" x14ac:dyDescent="0.2">
      <c r="M19898" s="2"/>
    </row>
    <row r="19899" spans="6:22" x14ac:dyDescent="0.2">
      <c r="M19899" s="2"/>
    </row>
    <row r="19900" spans="6:22" x14ac:dyDescent="0.2">
      <c r="M19900" s="2"/>
    </row>
    <row r="19901" spans="6:22" x14ac:dyDescent="0.2">
      <c r="M19901" s="2"/>
    </row>
    <row r="19902" spans="6:22" x14ac:dyDescent="0.2">
      <c r="M19902" s="2"/>
    </row>
    <row r="19903" spans="6:22" x14ac:dyDescent="0.2">
      <c r="M19903" s="2"/>
    </row>
    <row r="19904" spans="6:22" x14ac:dyDescent="0.2">
      <c r="F19904"/>
      <c r="M19904" s="2"/>
      <c r="N19904"/>
      <c r="O19904"/>
      <c r="U19904"/>
      <c r="V19904"/>
    </row>
    <row r="19905" spans="6:22" x14ac:dyDescent="0.2">
      <c r="F19905"/>
      <c r="M19905" s="2"/>
      <c r="N19905"/>
      <c r="O19905"/>
      <c r="U19905"/>
      <c r="V19905"/>
    </row>
    <row r="19906" spans="6:22" x14ac:dyDescent="0.2">
      <c r="F19906"/>
      <c r="M19906" s="2"/>
      <c r="N19906"/>
      <c r="O19906"/>
      <c r="U19906"/>
      <c r="V19906"/>
    </row>
    <row r="19907" spans="6:22" x14ac:dyDescent="0.2">
      <c r="F19907"/>
      <c r="M19907" s="2"/>
      <c r="N19907"/>
      <c r="O19907"/>
      <c r="U19907"/>
      <c r="V19907"/>
    </row>
    <row r="19908" spans="6:22" x14ac:dyDescent="0.2">
      <c r="F19908"/>
      <c r="M19908" s="2"/>
      <c r="N19908"/>
      <c r="O19908"/>
      <c r="U19908"/>
      <c r="V19908"/>
    </row>
    <row r="19909" spans="6:22" x14ac:dyDescent="0.2">
      <c r="F19909"/>
      <c r="M19909" s="2"/>
      <c r="N19909"/>
      <c r="O19909"/>
      <c r="U19909"/>
      <c r="V19909"/>
    </row>
    <row r="19910" spans="6:22" x14ac:dyDescent="0.2">
      <c r="F19910"/>
      <c r="M19910" s="2"/>
      <c r="N19910"/>
      <c r="O19910"/>
      <c r="U19910"/>
      <c r="V19910"/>
    </row>
    <row r="19911" spans="6:22" x14ac:dyDescent="0.2">
      <c r="F19911"/>
      <c r="M19911" s="2"/>
      <c r="N19911"/>
      <c r="O19911"/>
      <c r="U19911"/>
      <c r="V19911"/>
    </row>
    <row r="19912" spans="6:22" x14ac:dyDescent="0.2">
      <c r="F19912"/>
      <c r="M19912" s="2"/>
      <c r="N19912"/>
      <c r="O19912"/>
      <c r="U19912"/>
      <c r="V19912"/>
    </row>
    <row r="19913" spans="6:22" x14ac:dyDescent="0.2">
      <c r="F19913"/>
      <c r="M19913" s="2"/>
      <c r="N19913"/>
      <c r="O19913"/>
      <c r="U19913"/>
      <c r="V19913"/>
    </row>
    <row r="19914" spans="6:22" x14ac:dyDescent="0.2">
      <c r="F19914"/>
      <c r="M19914" s="2"/>
      <c r="N19914"/>
      <c r="O19914"/>
      <c r="U19914"/>
      <c r="V19914"/>
    </row>
    <row r="19915" spans="6:22" x14ac:dyDescent="0.2">
      <c r="F19915"/>
      <c r="M19915" s="2"/>
      <c r="N19915"/>
      <c r="O19915"/>
      <c r="U19915"/>
      <c r="V19915"/>
    </row>
    <row r="19916" spans="6:22" x14ac:dyDescent="0.2">
      <c r="F19916"/>
      <c r="M19916" s="2"/>
      <c r="N19916"/>
      <c r="O19916"/>
      <c r="U19916"/>
      <c r="V19916"/>
    </row>
    <row r="19917" spans="6:22" x14ac:dyDescent="0.2">
      <c r="F19917"/>
      <c r="M19917" s="2"/>
      <c r="N19917"/>
      <c r="O19917"/>
      <c r="U19917"/>
      <c r="V19917"/>
    </row>
    <row r="19918" spans="6:22" x14ac:dyDescent="0.2">
      <c r="F19918"/>
      <c r="M19918" s="2"/>
      <c r="N19918"/>
      <c r="O19918"/>
      <c r="U19918"/>
      <c r="V19918"/>
    </row>
    <row r="19919" spans="6:22" x14ac:dyDescent="0.2">
      <c r="F19919"/>
      <c r="M19919" s="2"/>
      <c r="N19919"/>
      <c r="O19919"/>
      <c r="U19919"/>
      <c r="V19919"/>
    </row>
    <row r="19920" spans="6:22" x14ac:dyDescent="0.2">
      <c r="F19920"/>
      <c r="M19920" s="2"/>
      <c r="N19920"/>
      <c r="O19920"/>
      <c r="U19920"/>
      <c r="V19920"/>
    </row>
    <row r="19921" spans="6:22" x14ac:dyDescent="0.2">
      <c r="F19921"/>
      <c r="M19921" s="2"/>
      <c r="N19921"/>
      <c r="O19921"/>
      <c r="U19921"/>
      <c r="V19921"/>
    </row>
    <row r="19922" spans="6:22" x14ac:dyDescent="0.2">
      <c r="F19922"/>
      <c r="M19922" s="2"/>
      <c r="N19922"/>
      <c r="O19922"/>
      <c r="U19922"/>
      <c r="V19922"/>
    </row>
    <row r="19923" spans="6:22" x14ac:dyDescent="0.2">
      <c r="F19923"/>
      <c r="M19923" s="2"/>
      <c r="N19923"/>
      <c r="O19923"/>
      <c r="U19923"/>
      <c r="V19923"/>
    </row>
    <row r="19924" spans="6:22" x14ac:dyDescent="0.2">
      <c r="F19924"/>
      <c r="M19924" s="2"/>
      <c r="N19924"/>
      <c r="O19924"/>
      <c r="U19924"/>
      <c r="V19924"/>
    </row>
    <row r="19925" spans="6:22" x14ac:dyDescent="0.2">
      <c r="F19925"/>
      <c r="M19925" s="2"/>
      <c r="N19925"/>
      <c r="O19925"/>
      <c r="U19925"/>
      <c r="V19925"/>
    </row>
    <row r="19926" spans="6:22" x14ac:dyDescent="0.2">
      <c r="M19926" s="2"/>
    </row>
    <row r="19927" spans="6:22" x14ac:dyDescent="0.2">
      <c r="F19927"/>
      <c r="M19927" s="2"/>
      <c r="N19927"/>
      <c r="O19927"/>
      <c r="U19927"/>
      <c r="V19927"/>
    </row>
    <row r="19928" spans="6:22" x14ac:dyDescent="0.2">
      <c r="M19928" s="2"/>
    </row>
    <row r="19929" spans="6:22" x14ac:dyDescent="0.2">
      <c r="M19929" s="2"/>
    </row>
    <row r="19930" spans="6:22" x14ac:dyDescent="0.2">
      <c r="M19930" s="2"/>
    </row>
    <row r="19931" spans="6:22" x14ac:dyDescent="0.2">
      <c r="M19931" s="2"/>
    </row>
    <row r="19932" spans="6:22" x14ac:dyDescent="0.2">
      <c r="M19932" s="2"/>
    </row>
    <row r="19933" spans="6:22" x14ac:dyDescent="0.2">
      <c r="M19933" s="2"/>
    </row>
    <row r="19934" spans="6:22" x14ac:dyDescent="0.2">
      <c r="M19934" s="2"/>
    </row>
    <row r="19935" spans="6:22" x14ac:dyDescent="0.2">
      <c r="M19935" s="2"/>
    </row>
    <row r="19936" spans="6:22" x14ac:dyDescent="0.2">
      <c r="F19936"/>
      <c r="M19936" s="2"/>
      <c r="N19936"/>
      <c r="O19936"/>
      <c r="U19936"/>
      <c r="V19936"/>
    </row>
    <row r="19937" spans="6:22" x14ac:dyDescent="0.2">
      <c r="F19937"/>
      <c r="M19937" s="2"/>
      <c r="N19937"/>
      <c r="O19937"/>
      <c r="U19937"/>
      <c r="V19937"/>
    </row>
    <row r="19938" spans="6:22" x14ac:dyDescent="0.2">
      <c r="F19938"/>
      <c r="M19938" s="2"/>
      <c r="N19938"/>
      <c r="O19938"/>
      <c r="U19938"/>
      <c r="V19938"/>
    </row>
    <row r="19939" spans="6:22" x14ac:dyDescent="0.2">
      <c r="F19939"/>
      <c r="M19939" s="2"/>
      <c r="N19939"/>
      <c r="O19939"/>
      <c r="U19939"/>
      <c r="V19939"/>
    </row>
    <row r="19940" spans="6:22" x14ac:dyDescent="0.2">
      <c r="F19940"/>
      <c r="M19940" s="2"/>
      <c r="N19940"/>
      <c r="O19940"/>
      <c r="U19940"/>
      <c r="V19940"/>
    </row>
    <row r="19941" spans="6:22" x14ac:dyDescent="0.2">
      <c r="M19941" s="2"/>
    </row>
    <row r="19942" spans="6:22" x14ac:dyDescent="0.2">
      <c r="M19942" s="2"/>
    </row>
    <row r="19943" spans="6:22" x14ac:dyDescent="0.2">
      <c r="M19943" s="2"/>
    </row>
    <row r="19944" spans="6:22" x14ac:dyDescent="0.2">
      <c r="M19944" s="2"/>
    </row>
    <row r="19945" spans="6:22" x14ac:dyDescent="0.2">
      <c r="M19945" s="2"/>
    </row>
    <row r="19946" spans="6:22" x14ac:dyDescent="0.2">
      <c r="M19946" s="2"/>
    </row>
    <row r="19947" spans="6:22" x14ac:dyDescent="0.2">
      <c r="M19947" s="2"/>
    </row>
    <row r="19948" spans="6:22" x14ac:dyDescent="0.2">
      <c r="M19948" s="2"/>
    </row>
    <row r="19949" spans="6:22" x14ac:dyDescent="0.2">
      <c r="M19949" s="2"/>
    </row>
    <row r="19950" spans="6:22" x14ac:dyDescent="0.2">
      <c r="M19950" s="2"/>
    </row>
    <row r="19951" spans="6:22" x14ac:dyDescent="0.2">
      <c r="M19951" s="2"/>
    </row>
    <row r="19952" spans="6:22" x14ac:dyDescent="0.2">
      <c r="M19952" s="2"/>
    </row>
    <row r="19953" spans="6:22" x14ac:dyDescent="0.2">
      <c r="M19953" s="2"/>
    </row>
    <row r="19954" spans="6:22" x14ac:dyDescent="0.2">
      <c r="M19954" s="2"/>
    </row>
    <row r="19955" spans="6:22" x14ac:dyDescent="0.2">
      <c r="F19955"/>
      <c r="M19955" s="2"/>
      <c r="N19955"/>
      <c r="O19955"/>
      <c r="U19955"/>
      <c r="V19955"/>
    </row>
    <row r="19956" spans="6:22" x14ac:dyDescent="0.2">
      <c r="F19956"/>
      <c r="M19956" s="2"/>
      <c r="N19956"/>
      <c r="O19956"/>
      <c r="U19956"/>
      <c r="V19956"/>
    </row>
    <row r="19957" spans="6:22" x14ac:dyDescent="0.2">
      <c r="F19957"/>
      <c r="M19957" s="2"/>
      <c r="N19957"/>
      <c r="O19957"/>
      <c r="U19957"/>
      <c r="V19957"/>
    </row>
    <row r="19958" spans="6:22" x14ac:dyDescent="0.2">
      <c r="F19958"/>
      <c r="M19958" s="2"/>
      <c r="N19958"/>
      <c r="O19958"/>
      <c r="U19958"/>
      <c r="V19958"/>
    </row>
    <row r="19959" spans="6:22" x14ac:dyDescent="0.2">
      <c r="F19959"/>
      <c r="M19959" s="2"/>
      <c r="N19959"/>
      <c r="O19959"/>
      <c r="U19959"/>
      <c r="V19959"/>
    </row>
    <row r="19960" spans="6:22" x14ac:dyDescent="0.2">
      <c r="M19960" s="2"/>
    </row>
    <row r="19961" spans="6:22" x14ac:dyDescent="0.2">
      <c r="M19961" s="2"/>
    </row>
    <row r="19962" spans="6:22" x14ac:dyDescent="0.2">
      <c r="M19962" s="2"/>
    </row>
    <row r="19963" spans="6:22" x14ac:dyDescent="0.2">
      <c r="M19963" s="2"/>
    </row>
    <row r="19964" spans="6:22" x14ac:dyDescent="0.2">
      <c r="M19964" s="2"/>
    </row>
    <row r="19965" spans="6:22" x14ac:dyDescent="0.2">
      <c r="M19965" s="2"/>
    </row>
    <row r="19966" spans="6:22" x14ac:dyDescent="0.2">
      <c r="M19966" s="2"/>
    </row>
    <row r="19967" spans="6:22" x14ac:dyDescent="0.2">
      <c r="M19967" s="2"/>
    </row>
    <row r="19968" spans="6:22" x14ac:dyDescent="0.2">
      <c r="M19968" s="2"/>
    </row>
    <row r="19969" spans="6:22" x14ac:dyDescent="0.2">
      <c r="M19969" s="2"/>
    </row>
    <row r="19970" spans="6:22" x14ac:dyDescent="0.2">
      <c r="M19970" s="2"/>
    </row>
    <row r="19971" spans="6:22" x14ac:dyDescent="0.2">
      <c r="M19971" s="2"/>
    </row>
    <row r="19972" spans="6:22" x14ac:dyDescent="0.2">
      <c r="M19972" s="2"/>
    </row>
    <row r="19973" spans="6:22" x14ac:dyDescent="0.2">
      <c r="M19973" s="2"/>
    </row>
    <row r="19974" spans="6:22" x14ac:dyDescent="0.2">
      <c r="F19974"/>
      <c r="M19974" s="2"/>
      <c r="N19974"/>
      <c r="O19974"/>
      <c r="U19974"/>
      <c r="V19974"/>
    </row>
    <row r="19975" spans="6:22" x14ac:dyDescent="0.2">
      <c r="F19975"/>
      <c r="M19975" s="2"/>
      <c r="N19975"/>
      <c r="O19975"/>
      <c r="U19975"/>
      <c r="V19975"/>
    </row>
    <row r="19976" spans="6:22" x14ac:dyDescent="0.2">
      <c r="F19976"/>
      <c r="M19976" s="2"/>
      <c r="N19976"/>
      <c r="O19976"/>
      <c r="U19976"/>
      <c r="V19976"/>
    </row>
    <row r="19977" spans="6:22" x14ac:dyDescent="0.2">
      <c r="F19977"/>
      <c r="M19977" s="2"/>
      <c r="N19977"/>
      <c r="O19977"/>
      <c r="U19977"/>
      <c r="V19977"/>
    </row>
    <row r="19978" spans="6:22" x14ac:dyDescent="0.2">
      <c r="F19978"/>
      <c r="M19978" s="2"/>
      <c r="N19978"/>
      <c r="O19978"/>
      <c r="U19978"/>
      <c r="V19978"/>
    </row>
    <row r="19979" spans="6:22" x14ac:dyDescent="0.2">
      <c r="F19979"/>
      <c r="M19979" s="2"/>
      <c r="N19979"/>
      <c r="O19979"/>
      <c r="U19979"/>
      <c r="V19979"/>
    </row>
    <row r="19980" spans="6:22" x14ac:dyDescent="0.2">
      <c r="F19980"/>
      <c r="M19980" s="2"/>
      <c r="N19980"/>
      <c r="O19980"/>
      <c r="U19980"/>
      <c r="V19980"/>
    </row>
    <row r="19981" spans="6:22" x14ac:dyDescent="0.2">
      <c r="F19981"/>
      <c r="M19981" s="2"/>
      <c r="N19981"/>
      <c r="O19981"/>
      <c r="U19981"/>
      <c r="V19981"/>
    </row>
    <row r="19982" spans="6:22" x14ac:dyDescent="0.2">
      <c r="F19982"/>
      <c r="M19982" s="2"/>
      <c r="N19982"/>
      <c r="O19982"/>
      <c r="U19982"/>
      <c r="V19982"/>
    </row>
    <row r="19983" spans="6:22" x14ac:dyDescent="0.2">
      <c r="F19983"/>
      <c r="M19983" s="2"/>
      <c r="N19983"/>
      <c r="O19983"/>
      <c r="U19983"/>
      <c r="V19983"/>
    </row>
    <row r="19984" spans="6:22" x14ac:dyDescent="0.2">
      <c r="F19984"/>
      <c r="M19984" s="2"/>
      <c r="N19984"/>
      <c r="O19984"/>
      <c r="U19984"/>
      <c r="V19984"/>
    </row>
    <row r="19985" spans="6:22" x14ac:dyDescent="0.2">
      <c r="F19985"/>
      <c r="M19985" s="2"/>
      <c r="N19985"/>
      <c r="O19985"/>
      <c r="U19985"/>
      <c r="V19985"/>
    </row>
    <row r="19986" spans="6:22" x14ac:dyDescent="0.2">
      <c r="F19986"/>
      <c r="M19986" s="2"/>
      <c r="N19986"/>
      <c r="O19986"/>
      <c r="U19986"/>
      <c r="V19986"/>
    </row>
    <row r="19987" spans="6:22" x14ac:dyDescent="0.2">
      <c r="F19987"/>
      <c r="M19987" s="2"/>
      <c r="N19987"/>
      <c r="O19987"/>
      <c r="U19987"/>
      <c r="V19987"/>
    </row>
    <row r="19988" spans="6:22" x14ac:dyDescent="0.2">
      <c r="F19988"/>
      <c r="M19988" s="2"/>
      <c r="N19988"/>
      <c r="O19988"/>
      <c r="U19988"/>
      <c r="V19988"/>
    </row>
    <row r="19989" spans="6:22" x14ac:dyDescent="0.2">
      <c r="F19989"/>
      <c r="M19989" s="2"/>
      <c r="N19989"/>
      <c r="O19989"/>
      <c r="U19989"/>
      <c r="V19989"/>
    </row>
    <row r="19990" spans="6:22" x14ac:dyDescent="0.2">
      <c r="F19990"/>
      <c r="M19990" s="2"/>
      <c r="N19990"/>
      <c r="O19990"/>
      <c r="U19990"/>
      <c r="V19990"/>
    </row>
    <row r="19991" spans="6:22" x14ac:dyDescent="0.2">
      <c r="F19991"/>
      <c r="M19991" s="2"/>
      <c r="N19991"/>
      <c r="O19991"/>
      <c r="U19991"/>
      <c r="V19991"/>
    </row>
    <row r="19992" spans="6:22" x14ac:dyDescent="0.2">
      <c r="F19992"/>
      <c r="M19992" s="2"/>
      <c r="N19992"/>
      <c r="O19992"/>
      <c r="U19992"/>
      <c r="V19992"/>
    </row>
    <row r="19993" spans="6:22" x14ac:dyDescent="0.2">
      <c r="F19993"/>
      <c r="M19993" s="2"/>
      <c r="N19993"/>
      <c r="O19993"/>
      <c r="U19993"/>
      <c r="V19993"/>
    </row>
    <row r="19994" spans="6:22" x14ac:dyDescent="0.2">
      <c r="F19994"/>
      <c r="M19994" s="2"/>
      <c r="N19994"/>
      <c r="O19994"/>
      <c r="U19994"/>
      <c r="V19994"/>
    </row>
    <row r="19995" spans="6:22" x14ac:dyDescent="0.2">
      <c r="F19995"/>
      <c r="M19995" s="2"/>
      <c r="N19995"/>
      <c r="O19995"/>
      <c r="U19995"/>
      <c r="V19995"/>
    </row>
    <row r="19996" spans="6:22" x14ac:dyDescent="0.2">
      <c r="F19996"/>
      <c r="M19996" s="2"/>
      <c r="N19996"/>
      <c r="O19996"/>
      <c r="U19996"/>
      <c r="V19996"/>
    </row>
    <row r="19997" spans="6:22" x14ac:dyDescent="0.2">
      <c r="F19997"/>
      <c r="M19997" s="2"/>
      <c r="N19997"/>
      <c r="O19997"/>
      <c r="U19997"/>
      <c r="V19997"/>
    </row>
    <row r="19998" spans="6:22" x14ac:dyDescent="0.2">
      <c r="M19998" s="2"/>
    </row>
    <row r="19999" spans="6:22" x14ac:dyDescent="0.2">
      <c r="M19999" s="2"/>
    </row>
    <row r="20000" spans="6:22" x14ac:dyDescent="0.2">
      <c r="M20000" s="2"/>
    </row>
    <row r="20001" spans="13:13" x14ac:dyDescent="0.2">
      <c r="M20001" s="2"/>
    </row>
    <row r="20002" spans="13:13" x14ac:dyDescent="0.2">
      <c r="M20002" s="2"/>
    </row>
    <row r="20003" spans="13:13" x14ac:dyDescent="0.2">
      <c r="M20003" s="2"/>
    </row>
    <row r="20004" spans="13:13" x14ac:dyDescent="0.2">
      <c r="M20004" s="2"/>
    </row>
    <row r="20005" spans="13:13" x14ac:dyDescent="0.2">
      <c r="M20005" s="2"/>
    </row>
    <row r="20006" spans="13:13" x14ac:dyDescent="0.2">
      <c r="M20006" s="2"/>
    </row>
    <row r="20007" spans="13:13" x14ac:dyDescent="0.2">
      <c r="M20007" s="2"/>
    </row>
    <row r="20008" spans="13:13" x14ac:dyDescent="0.2">
      <c r="M20008" s="2"/>
    </row>
    <row r="20009" spans="13:13" x14ac:dyDescent="0.2">
      <c r="M20009" s="2"/>
    </row>
    <row r="20010" spans="13:13" x14ac:dyDescent="0.2">
      <c r="M20010" s="2"/>
    </row>
    <row r="20011" spans="13:13" x14ac:dyDescent="0.2">
      <c r="M20011" s="2"/>
    </row>
    <row r="20012" spans="13:13" x14ac:dyDescent="0.2">
      <c r="M20012" s="2"/>
    </row>
    <row r="20013" spans="13:13" x14ac:dyDescent="0.2">
      <c r="M20013" s="2"/>
    </row>
    <row r="20014" spans="13:13" x14ac:dyDescent="0.2">
      <c r="M20014" s="2"/>
    </row>
    <row r="20015" spans="13:13" x14ac:dyDescent="0.2">
      <c r="M20015" s="2"/>
    </row>
    <row r="20016" spans="13:13" x14ac:dyDescent="0.2">
      <c r="M20016" s="2"/>
    </row>
    <row r="20017" spans="6:22" x14ac:dyDescent="0.2">
      <c r="F20017"/>
      <c r="M20017" s="2"/>
      <c r="N20017"/>
      <c r="O20017"/>
      <c r="U20017"/>
      <c r="V20017"/>
    </row>
    <row r="20018" spans="6:22" x14ac:dyDescent="0.2">
      <c r="F20018"/>
      <c r="M20018" s="2"/>
      <c r="N20018"/>
      <c r="O20018"/>
      <c r="U20018"/>
      <c r="V20018"/>
    </row>
    <row r="20019" spans="6:22" x14ac:dyDescent="0.2">
      <c r="F20019"/>
      <c r="M20019" s="2"/>
      <c r="N20019"/>
      <c r="O20019"/>
      <c r="U20019"/>
      <c r="V20019"/>
    </row>
    <row r="20020" spans="6:22" x14ac:dyDescent="0.2">
      <c r="F20020"/>
      <c r="M20020" s="2"/>
      <c r="N20020"/>
      <c r="O20020"/>
      <c r="U20020"/>
      <c r="V20020"/>
    </row>
    <row r="20021" spans="6:22" x14ac:dyDescent="0.2">
      <c r="F20021"/>
      <c r="M20021" s="2"/>
      <c r="N20021"/>
      <c r="O20021"/>
      <c r="U20021"/>
      <c r="V20021"/>
    </row>
    <row r="20022" spans="6:22" x14ac:dyDescent="0.2">
      <c r="F20022"/>
      <c r="M20022" s="2"/>
      <c r="N20022"/>
      <c r="O20022"/>
      <c r="U20022"/>
      <c r="V20022"/>
    </row>
    <row r="20023" spans="6:22" x14ac:dyDescent="0.2">
      <c r="F20023"/>
      <c r="M20023" s="2"/>
      <c r="N20023"/>
      <c r="O20023"/>
      <c r="U20023"/>
      <c r="V20023"/>
    </row>
    <row r="20024" spans="6:22" x14ac:dyDescent="0.2">
      <c r="F20024"/>
      <c r="M20024" s="2"/>
      <c r="N20024"/>
      <c r="O20024"/>
      <c r="U20024"/>
      <c r="V20024"/>
    </row>
    <row r="20025" spans="6:22" x14ac:dyDescent="0.2">
      <c r="F20025"/>
      <c r="M20025" s="2"/>
      <c r="N20025"/>
      <c r="O20025"/>
      <c r="U20025"/>
      <c r="V20025"/>
    </row>
    <row r="20026" spans="6:22" x14ac:dyDescent="0.2">
      <c r="F20026"/>
      <c r="M20026" s="2"/>
      <c r="N20026"/>
      <c r="O20026"/>
      <c r="U20026"/>
      <c r="V20026"/>
    </row>
    <row r="20027" spans="6:22" x14ac:dyDescent="0.2">
      <c r="F20027"/>
      <c r="M20027" s="2"/>
      <c r="N20027"/>
      <c r="O20027"/>
      <c r="U20027"/>
      <c r="V20027"/>
    </row>
    <row r="20028" spans="6:22" x14ac:dyDescent="0.2">
      <c r="F20028"/>
      <c r="M20028" s="2"/>
      <c r="N20028"/>
      <c r="O20028"/>
      <c r="U20028"/>
      <c r="V20028"/>
    </row>
    <row r="20029" spans="6:22" x14ac:dyDescent="0.2">
      <c r="F20029"/>
      <c r="M20029" s="2"/>
      <c r="N20029"/>
      <c r="O20029"/>
      <c r="U20029"/>
      <c r="V20029"/>
    </row>
    <row r="20030" spans="6:22" x14ac:dyDescent="0.2">
      <c r="F20030"/>
      <c r="M20030" s="2"/>
      <c r="N20030"/>
      <c r="O20030"/>
      <c r="U20030"/>
      <c r="V20030"/>
    </row>
    <row r="20031" spans="6:22" x14ac:dyDescent="0.2">
      <c r="F20031"/>
      <c r="M20031" s="2"/>
      <c r="N20031"/>
      <c r="O20031"/>
      <c r="U20031"/>
      <c r="V20031"/>
    </row>
    <row r="20032" spans="6:22" x14ac:dyDescent="0.2">
      <c r="F20032"/>
      <c r="M20032" s="2"/>
      <c r="N20032"/>
      <c r="O20032"/>
      <c r="U20032"/>
      <c r="V20032"/>
    </row>
    <row r="20033" spans="6:22" x14ac:dyDescent="0.2">
      <c r="F20033"/>
      <c r="M20033" s="2"/>
      <c r="N20033"/>
      <c r="O20033"/>
      <c r="U20033"/>
      <c r="V20033"/>
    </row>
    <row r="20034" spans="6:22" x14ac:dyDescent="0.2">
      <c r="F20034"/>
      <c r="M20034" s="2"/>
      <c r="N20034"/>
      <c r="O20034"/>
      <c r="U20034"/>
      <c r="V20034"/>
    </row>
    <row r="20035" spans="6:22" x14ac:dyDescent="0.2">
      <c r="F20035"/>
      <c r="M20035" s="2"/>
      <c r="N20035"/>
      <c r="O20035"/>
      <c r="U20035"/>
      <c r="V20035"/>
    </row>
    <row r="20036" spans="6:22" x14ac:dyDescent="0.2">
      <c r="F20036"/>
      <c r="M20036" s="2"/>
      <c r="N20036"/>
      <c r="O20036"/>
      <c r="U20036"/>
      <c r="V20036"/>
    </row>
    <row r="20037" spans="6:22" x14ac:dyDescent="0.2">
      <c r="F20037"/>
      <c r="M20037" s="2"/>
      <c r="N20037"/>
      <c r="O20037"/>
      <c r="U20037"/>
      <c r="V20037"/>
    </row>
    <row r="20038" spans="6:22" x14ac:dyDescent="0.2">
      <c r="F20038"/>
      <c r="M20038" s="2"/>
      <c r="N20038"/>
      <c r="O20038"/>
      <c r="U20038"/>
      <c r="V20038"/>
    </row>
    <row r="20039" spans="6:22" x14ac:dyDescent="0.2">
      <c r="F20039"/>
      <c r="M20039" s="2"/>
      <c r="N20039"/>
      <c r="O20039"/>
      <c r="U20039"/>
      <c r="V20039"/>
    </row>
    <row r="20040" spans="6:22" x14ac:dyDescent="0.2">
      <c r="M20040" s="2"/>
    </row>
    <row r="20041" spans="6:22" x14ac:dyDescent="0.2">
      <c r="M20041" s="2"/>
    </row>
    <row r="20042" spans="6:22" x14ac:dyDescent="0.2">
      <c r="M20042" s="2"/>
    </row>
    <row r="20043" spans="6:22" x14ac:dyDescent="0.2">
      <c r="M20043" s="2"/>
    </row>
    <row r="20044" spans="6:22" x14ac:dyDescent="0.2">
      <c r="M20044" s="2"/>
    </row>
    <row r="20045" spans="6:22" x14ac:dyDescent="0.2">
      <c r="M20045" s="2"/>
    </row>
    <row r="20046" spans="6:22" x14ac:dyDescent="0.2">
      <c r="M20046" s="2"/>
    </row>
    <row r="20047" spans="6:22" x14ac:dyDescent="0.2">
      <c r="M20047" s="2"/>
    </row>
    <row r="20048" spans="6:22" x14ac:dyDescent="0.2">
      <c r="M20048" s="2"/>
    </row>
    <row r="20049" spans="6:22" x14ac:dyDescent="0.2">
      <c r="M20049" s="2"/>
    </row>
    <row r="20050" spans="6:22" x14ac:dyDescent="0.2">
      <c r="M20050" s="2"/>
    </row>
    <row r="20051" spans="6:22" x14ac:dyDescent="0.2">
      <c r="M20051" s="2"/>
    </row>
    <row r="20052" spans="6:22" x14ac:dyDescent="0.2">
      <c r="M20052" s="2"/>
    </row>
    <row r="20053" spans="6:22" x14ac:dyDescent="0.2">
      <c r="M20053" s="2"/>
    </row>
    <row r="20054" spans="6:22" x14ac:dyDescent="0.2">
      <c r="M20054" s="2"/>
    </row>
    <row r="20055" spans="6:22" x14ac:dyDescent="0.2">
      <c r="M20055" s="2"/>
    </row>
    <row r="20056" spans="6:22" x14ac:dyDescent="0.2">
      <c r="M20056" s="2"/>
    </row>
    <row r="20057" spans="6:22" x14ac:dyDescent="0.2">
      <c r="M20057" s="2"/>
    </row>
    <row r="20058" spans="6:22" x14ac:dyDescent="0.2">
      <c r="F20058"/>
      <c r="M20058" s="2"/>
      <c r="N20058"/>
      <c r="O20058"/>
      <c r="U20058"/>
      <c r="V20058"/>
    </row>
    <row r="20059" spans="6:22" x14ac:dyDescent="0.2">
      <c r="F20059"/>
      <c r="M20059" s="2"/>
      <c r="N20059"/>
      <c r="O20059"/>
      <c r="U20059"/>
      <c r="V20059"/>
    </row>
    <row r="20060" spans="6:22" x14ac:dyDescent="0.2">
      <c r="F20060"/>
      <c r="M20060" s="2"/>
      <c r="N20060"/>
      <c r="O20060"/>
      <c r="U20060"/>
      <c r="V20060"/>
    </row>
    <row r="20061" spans="6:22" x14ac:dyDescent="0.2">
      <c r="F20061"/>
      <c r="M20061" s="2"/>
      <c r="N20061"/>
      <c r="O20061"/>
      <c r="U20061"/>
      <c r="V20061"/>
    </row>
    <row r="20062" spans="6:22" x14ac:dyDescent="0.2">
      <c r="F20062"/>
      <c r="M20062" s="2"/>
      <c r="N20062"/>
      <c r="O20062"/>
      <c r="U20062"/>
      <c r="V20062"/>
    </row>
    <row r="20063" spans="6:22" x14ac:dyDescent="0.2">
      <c r="F20063"/>
      <c r="M20063" s="2"/>
      <c r="N20063"/>
      <c r="O20063"/>
      <c r="U20063"/>
      <c r="V20063"/>
    </row>
    <row r="20064" spans="6:22" x14ac:dyDescent="0.2">
      <c r="F20064"/>
      <c r="M20064" s="2"/>
      <c r="N20064"/>
      <c r="O20064"/>
      <c r="U20064"/>
      <c r="V20064"/>
    </row>
    <row r="20065" spans="6:22" x14ac:dyDescent="0.2">
      <c r="F20065"/>
      <c r="M20065" s="2"/>
      <c r="N20065"/>
      <c r="O20065"/>
      <c r="U20065"/>
      <c r="V20065"/>
    </row>
    <row r="20066" spans="6:22" x14ac:dyDescent="0.2">
      <c r="F20066"/>
      <c r="M20066" s="2"/>
      <c r="N20066"/>
      <c r="O20066"/>
      <c r="U20066"/>
      <c r="V20066"/>
    </row>
    <row r="20067" spans="6:22" x14ac:dyDescent="0.2">
      <c r="F20067"/>
      <c r="M20067" s="2"/>
      <c r="N20067"/>
      <c r="O20067"/>
      <c r="U20067"/>
      <c r="V20067"/>
    </row>
    <row r="20068" spans="6:22" x14ac:dyDescent="0.2">
      <c r="F20068"/>
      <c r="M20068" s="2"/>
      <c r="N20068"/>
      <c r="O20068"/>
      <c r="U20068"/>
      <c r="V20068"/>
    </row>
    <row r="20069" spans="6:22" x14ac:dyDescent="0.2">
      <c r="F20069"/>
      <c r="M20069" s="2"/>
      <c r="N20069"/>
      <c r="O20069"/>
      <c r="U20069"/>
      <c r="V20069"/>
    </row>
    <row r="20070" spans="6:22" x14ac:dyDescent="0.2">
      <c r="F20070"/>
      <c r="M20070" s="2"/>
      <c r="N20070"/>
      <c r="O20070"/>
      <c r="U20070"/>
      <c r="V20070"/>
    </row>
    <row r="20071" spans="6:22" x14ac:dyDescent="0.2">
      <c r="F20071"/>
      <c r="M20071" s="2"/>
      <c r="N20071"/>
      <c r="O20071"/>
      <c r="U20071"/>
      <c r="V20071"/>
    </row>
    <row r="20072" spans="6:22" x14ac:dyDescent="0.2">
      <c r="F20072"/>
      <c r="M20072" s="2"/>
      <c r="N20072"/>
      <c r="O20072"/>
      <c r="U20072"/>
      <c r="V20072"/>
    </row>
    <row r="20073" spans="6:22" x14ac:dyDescent="0.2">
      <c r="F20073"/>
      <c r="M20073" s="2"/>
      <c r="N20073"/>
      <c r="O20073"/>
      <c r="U20073"/>
      <c r="V20073"/>
    </row>
    <row r="20074" spans="6:22" x14ac:dyDescent="0.2">
      <c r="F20074"/>
      <c r="M20074" s="2"/>
      <c r="N20074"/>
      <c r="O20074"/>
      <c r="U20074"/>
      <c r="V20074"/>
    </row>
    <row r="20075" spans="6:22" x14ac:dyDescent="0.2">
      <c r="F20075"/>
      <c r="M20075" s="2"/>
      <c r="N20075"/>
      <c r="O20075"/>
      <c r="U20075"/>
      <c r="V20075"/>
    </row>
    <row r="20076" spans="6:22" x14ac:dyDescent="0.2">
      <c r="F20076"/>
      <c r="M20076" s="2"/>
      <c r="N20076"/>
      <c r="O20076"/>
      <c r="U20076"/>
      <c r="V20076"/>
    </row>
    <row r="20077" spans="6:22" x14ac:dyDescent="0.2">
      <c r="F20077"/>
      <c r="M20077" s="2"/>
      <c r="N20077"/>
      <c r="O20077"/>
      <c r="U20077"/>
      <c r="V20077"/>
    </row>
    <row r="20078" spans="6:22" x14ac:dyDescent="0.2">
      <c r="F20078"/>
      <c r="M20078" s="2"/>
      <c r="N20078"/>
      <c r="O20078"/>
      <c r="U20078"/>
      <c r="V20078"/>
    </row>
    <row r="20079" spans="6:22" x14ac:dyDescent="0.2">
      <c r="F20079"/>
      <c r="M20079" s="2"/>
      <c r="N20079"/>
      <c r="O20079"/>
      <c r="U20079"/>
      <c r="V20079"/>
    </row>
    <row r="20080" spans="6:22" x14ac:dyDescent="0.2">
      <c r="F20080"/>
      <c r="M20080" s="2"/>
      <c r="N20080"/>
      <c r="O20080"/>
      <c r="U20080"/>
      <c r="V20080"/>
    </row>
    <row r="20081" spans="13:13" x14ac:dyDescent="0.2">
      <c r="M20081" s="2"/>
    </row>
    <row r="20082" spans="13:13" x14ac:dyDescent="0.2">
      <c r="M20082" s="2"/>
    </row>
    <row r="20083" spans="13:13" x14ac:dyDescent="0.2">
      <c r="M20083" s="2"/>
    </row>
    <row r="20084" spans="13:13" x14ac:dyDescent="0.2">
      <c r="M20084" s="2"/>
    </row>
    <row r="20085" spans="13:13" x14ac:dyDescent="0.2">
      <c r="M20085" s="2"/>
    </row>
    <row r="20086" spans="13:13" x14ac:dyDescent="0.2">
      <c r="M20086" s="2"/>
    </row>
    <row r="20087" spans="13:13" x14ac:dyDescent="0.2">
      <c r="M20087" s="2"/>
    </row>
    <row r="20088" spans="13:13" x14ac:dyDescent="0.2">
      <c r="M20088" s="2"/>
    </row>
    <row r="20089" spans="13:13" x14ac:dyDescent="0.2">
      <c r="M20089" s="2"/>
    </row>
    <row r="20090" spans="13:13" x14ac:dyDescent="0.2">
      <c r="M20090" s="2"/>
    </row>
    <row r="20091" spans="13:13" x14ac:dyDescent="0.2">
      <c r="M20091" s="2"/>
    </row>
    <row r="20092" spans="13:13" x14ac:dyDescent="0.2">
      <c r="M20092" s="2"/>
    </row>
    <row r="20093" spans="13:13" x14ac:dyDescent="0.2">
      <c r="M20093" s="2"/>
    </row>
    <row r="20094" spans="13:13" x14ac:dyDescent="0.2">
      <c r="M20094" s="2"/>
    </row>
    <row r="20095" spans="13:13" x14ac:dyDescent="0.2">
      <c r="M20095" s="2"/>
    </row>
    <row r="20096" spans="13:13" x14ac:dyDescent="0.2">
      <c r="M20096" s="2"/>
    </row>
    <row r="20097" spans="6:22" x14ac:dyDescent="0.2">
      <c r="M20097" s="2"/>
    </row>
    <row r="20098" spans="6:22" x14ac:dyDescent="0.2">
      <c r="M20098" s="2"/>
    </row>
    <row r="20099" spans="6:22" x14ac:dyDescent="0.2">
      <c r="M20099" s="2"/>
    </row>
    <row r="20100" spans="6:22" x14ac:dyDescent="0.2">
      <c r="F20100"/>
      <c r="M20100" s="2"/>
      <c r="N20100"/>
      <c r="O20100"/>
      <c r="U20100"/>
      <c r="V20100"/>
    </row>
    <row r="20101" spans="6:22" x14ac:dyDescent="0.2">
      <c r="F20101"/>
      <c r="M20101" s="2"/>
      <c r="N20101"/>
      <c r="O20101"/>
      <c r="U20101"/>
      <c r="V20101"/>
    </row>
    <row r="20102" spans="6:22" x14ac:dyDescent="0.2">
      <c r="F20102"/>
      <c r="M20102" s="2"/>
      <c r="N20102"/>
      <c r="O20102"/>
      <c r="U20102"/>
      <c r="V20102"/>
    </row>
    <row r="20103" spans="6:22" x14ac:dyDescent="0.2">
      <c r="F20103"/>
      <c r="M20103" s="2"/>
      <c r="N20103"/>
      <c r="O20103"/>
      <c r="U20103"/>
      <c r="V20103"/>
    </row>
    <row r="20104" spans="6:22" x14ac:dyDescent="0.2">
      <c r="F20104"/>
      <c r="M20104" s="2"/>
      <c r="N20104"/>
      <c r="O20104"/>
      <c r="U20104"/>
      <c r="V20104"/>
    </row>
    <row r="20105" spans="6:22" x14ac:dyDescent="0.2">
      <c r="F20105"/>
      <c r="M20105" s="2"/>
      <c r="N20105"/>
      <c r="O20105"/>
      <c r="U20105"/>
      <c r="V20105"/>
    </row>
    <row r="20106" spans="6:22" x14ac:dyDescent="0.2">
      <c r="F20106"/>
      <c r="M20106" s="2"/>
      <c r="N20106"/>
      <c r="O20106"/>
      <c r="U20106"/>
      <c r="V20106"/>
    </row>
    <row r="20107" spans="6:22" x14ac:dyDescent="0.2">
      <c r="F20107"/>
      <c r="M20107" s="2"/>
      <c r="N20107"/>
      <c r="O20107"/>
      <c r="U20107"/>
      <c r="V20107"/>
    </row>
    <row r="20108" spans="6:22" x14ac:dyDescent="0.2">
      <c r="F20108"/>
      <c r="M20108" s="2"/>
      <c r="N20108"/>
      <c r="O20108"/>
      <c r="U20108"/>
      <c r="V20108"/>
    </row>
    <row r="20109" spans="6:22" x14ac:dyDescent="0.2">
      <c r="F20109"/>
      <c r="M20109" s="2"/>
      <c r="N20109"/>
      <c r="O20109"/>
      <c r="U20109"/>
      <c r="V20109"/>
    </row>
    <row r="20110" spans="6:22" x14ac:dyDescent="0.2">
      <c r="F20110"/>
      <c r="M20110" s="2"/>
      <c r="N20110"/>
      <c r="O20110"/>
      <c r="U20110"/>
      <c r="V20110"/>
    </row>
    <row r="20111" spans="6:22" x14ac:dyDescent="0.2">
      <c r="F20111"/>
      <c r="M20111" s="2"/>
      <c r="N20111"/>
      <c r="O20111"/>
      <c r="U20111"/>
      <c r="V20111"/>
    </row>
    <row r="20112" spans="6:22" x14ac:dyDescent="0.2">
      <c r="F20112"/>
      <c r="M20112" s="2"/>
      <c r="N20112"/>
      <c r="O20112"/>
      <c r="U20112"/>
      <c r="V20112"/>
    </row>
    <row r="20113" spans="6:22" x14ac:dyDescent="0.2">
      <c r="F20113"/>
      <c r="M20113" s="2"/>
      <c r="N20113"/>
      <c r="O20113"/>
      <c r="U20113"/>
      <c r="V20113"/>
    </row>
    <row r="20114" spans="6:22" x14ac:dyDescent="0.2">
      <c r="F20114"/>
      <c r="M20114" s="2"/>
      <c r="N20114"/>
      <c r="O20114"/>
      <c r="U20114"/>
      <c r="V20114"/>
    </row>
    <row r="20115" spans="6:22" x14ac:dyDescent="0.2">
      <c r="F20115"/>
      <c r="M20115" s="2"/>
      <c r="N20115"/>
      <c r="O20115"/>
      <c r="U20115"/>
      <c r="V20115"/>
    </row>
    <row r="20116" spans="6:22" x14ac:dyDescent="0.2">
      <c r="F20116"/>
      <c r="M20116" s="2"/>
      <c r="N20116"/>
      <c r="O20116"/>
      <c r="U20116"/>
      <c r="V20116"/>
    </row>
    <row r="20117" spans="6:22" x14ac:dyDescent="0.2">
      <c r="F20117"/>
      <c r="M20117" s="2"/>
      <c r="N20117"/>
      <c r="O20117"/>
      <c r="U20117"/>
      <c r="V20117"/>
    </row>
    <row r="20118" spans="6:22" x14ac:dyDescent="0.2">
      <c r="F20118"/>
      <c r="M20118" s="2"/>
      <c r="N20118"/>
      <c r="O20118"/>
      <c r="U20118"/>
      <c r="V20118"/>
    </row>
    <row r="20119" spans="6:22" x14ac:dyDescent="0.2">
      <c r="F20119"/>
      <c r="M20119" s="2"/>
      <c r="N20119"/>
      <c r="O20119"/>
      <c r="U20119"/>
      <c r="V20119"/>
    </row>
    <row r="20120" spans="6:22" x14ac:dyDescent="0.2">
      <c r="F20120"/>
      <c r="M20120" s="2"/>
      <c r="N20120"/>
      <c r="O20120"/>
      <c r="U20120"/>
      <c r="V20120"/>
    </row>
    <row r="20121" spans="6:22" x14ac:dyDescent="0.2">
      <c r="F20121"/>
      <c r="M20121" s="2"/>
      <c r="N20121"/>
      <c r="O20121"/>
      <c r="U20121"/>
      <c r="V20121"/>
    </row>
    <row r="20122" spans="6:22" x14ac:dyDescent="0.2">
      <c r="F20122"/>
      <c r="M20122" s="2"/>
      <c r="N20122"/>
      <c r="O20122"/>
      <c r="U20122"/>
      <c r="V20122"/>
    </row>
    <row r="20123" spans="6:22" x14ac:dyDescent="0.2">
      <c r="M20123" s="2"/>
    </row>
    <row r="20124" spans="6:22" x14ac:dyDescent="0.2">
      <c r="M20124" s="2"/>
    </row>
    <row r="20125" spans="6:22" x14ac:dyDescent="0.2">
      <c r="M20125" s="2"/>
    </row>
    <row r="20126" spans="6:22" x14ac:dyDescent="0.2">
      <c r="M20126" s="2"/>
    </row>
    <row r="20127" spans="6:22" x14ac:dyDescent="0.2">
      <c r="M20127" s="2"/>
    </row>
    <row r="20128" spans="6:22" x14ac:dyDescent="0.2">
      <c r="M20128" s="2"/>
    </row>
    <row r="20129" spans="6:22" x14ac:dyDescent="0.2">
      <c r="M20129" s="2"/>
    </row>
    <row r="20130" spans="6:22" x14ac:dyDescent="0.2">
      <c r="M20130" s="2"/>
    </row>
    <row r="20131" spans="6:22" x14ac:dyDescent="0.2">
      <c r="M20131" s="2"/>
    </row>
    <row r="20132" spans="6:22" x14ac:dyDescent="0.2">
      <c r="M20132" s="2"/>
    </row>
    <row r="20133" spans="6:22" x14ac:dyDescent="0.2">
      <c r="M20133" s="2"/>
    </row>
    <row r="20134" spans="6:22" x14ac:dyDescent="0.2">
      <c r="M20134" s="2"/>
    </row>
    <row r="20135" spans="6:22" x14ac:dyDescent="0.2">
      <c r="M20135" s="2"/>
    </row>
    <row r="20136" spans="6:22" x14ac:dyDescent="0.2">
      <c r="M20136" s="2"/>
    </row>
    <row r="20137" spans="6:22" x14ac:dyDescent="0.2">
      <c r="M20137" s="2"/>
    </row>
    <row r="20138" spans="6:22" x14ac:dyDescent="0.2">
      <c r="M20138" s="2"/>
    </row>
    <row r="20139" spans="6:22" x14ac:dyDescent="0.2">
      <c r="M20139" s="2"/>
    </row>
    <row r="20140" spans="6:22" x14ac:dyDescent="0.2">
      <c r="M20140" s="2"/>
    </row>
    <row r="20141" spans="6:22" x14ac:dyDescent="0.2">
      <c r="F20141"/>
      <c r="M20141" s="2"/>
      <c r="N20141"/>
      <c r="O20141"/>
      <c r="U20141"/>
      <c r="V20141"/>
    </row>
    <row r="20142" spans="6:22" x14ac:dyDescent="0.2">
      <c r="F20142"/>
      <c r="M20142" s="2"/>
      <c r="N20142"/>
      <c r="O20142"/>
      <c r="U20142"/>
      <c r="V20142"/>
    </row>
    <row r="20143" spans="6:22" x14ac:dyDescent="0.2">
      <c r="F20143"/>
      <c r="M20143" s="2"/>
      <c r="N20143"/>
      <c r="O20143"/>
      <c r="U20143"/>
      <c r="V20143"/>
    </row>
    <row r="20144" spans="6:22" x14ac:dyDescent="0.2">
      <c r="F20144"/>
      <c r="M20144" s="2"/>
      <c r="N20144"/>
      <c r="O20144"/>
      <c r="U20144"/>
      <c r="V20144"/>
    </row>
    <row r="20145" spans="6:22" x14ac:dyDescent="0.2">
      <c r="F20145"/>
      <c r="M20145" s="2"/>
      <c r="N20145"/>
      <c r="O20145"/>
      <c r="U20145"/>
      <c r="V20145"/>
    </row>
    <row r="20146" spans="6:22" x14ac:dyDescent="0.2">
      <c r="F20146"/>
      <c r="M20146" s="2"/>
      <c r="N20146"/>
      <c r="O20146"/>
      <c r="U20146"/>
      <c r="V20146"/>
    </row>
    <row r="20147" spans="6:22" x14ac:dyDescent="0.2">
      <c r="F20147"/>
      <c r="M20147" s="2"/>
      <c r="N20147"/>
      <c r="O20147"/>
      <c r="U20147"/>
      <c r="V20147"/>
    </row>
    <row r="20148" spans="6:22" x14ac:dyDescent="0.2">
      <c r="F20148"/>
      <c r="M20148" s="2"/>
      <c r="N20148"/>
      <c r="O20148"/>
      <c r="U20148"/>
      <c r="V20148"/>
    </row>
    <row r="20149" spans="6:22" x14ac:dyDescent="0.2">
      <c r="F20149"/>
      <c r="M20149" s="2"/>
      <c r="N20149"/>
      <c r="O20149"/>
      <c r="U20149"/>
      <c r="V20149"/>
    </row>
    <row r="20150" spans="6:22" x14ac:dyDescent="0.2">
      <c r="F20150"/>
      <c r="M20150" s="2"/>
      <c r="N20150"/>
      <c r="O20150"/>
      <c r="U20150"/>
      <c r="V20150"/>
    </row>
    <row r="20151" spans="6:22" x14ac:dyDescent="0.2">
      <c r="F20151"/>
      <c r="M20151" s="2"/>
      <c r="N20151"/>
      <c r="O20151"/>
      <c r="U20151"/>
      <c r="V20151"/>
    </row>
    <row r="20152" spans="6:22" x14ac:dyDescent="0.2">
      <c r="F20152"/>
      <c r="M20152" s="2"/>
      <c r="N20152"/>
      <c r="O20152"/>
      <c r="U20152"/>
      <c r="V20152"/>
    </row>
    <row r="20153" spans="6:22" x14ac:dyDescent="0.2">
      <c r="F20153"/>
      <c r="M20153" s="2"/>
      <c r="N20153"/>
      <c r="O20153"/>
      <c r="U20153"/>
      <c r="V20153"/>
    </row>
    <row r="20154" spans="6:22" x14ac:dyDescent="0.2">
      <c r="F20154"/>
      <c r="M20154" s="2"/>
      <c r="N20154"/>
      <c r="O20154"/>
      <c r="U20154"/>
      <c r="V20154"/>
    </row>
    <row r="20155" spans="6:22" x14ac:dyDescent="0.2">
      <c r="F20155"/>
      <c r="M20155" s="2"/>
      <c r="N20155"/>
      <c r="O20155"/>
      <c r="U20155"/>
      <c r="V20155"/>
    </row>
    <row r="20156" spans="6:22" x14ac:dyDescent="0.2">
      <c r="F20156"/>
      <c r="M20156" s="2"/>
      <c r="N20156"/>
      <c r="O20156"/>
      <c r="U20156"/>
      <c r="V20156"/>
    </row>
    <row r="20157" spans="6:22" x14ac:dyDescent="0.2">
      <c r="F20157"/>
      <c r="M20157" s="2"/>
      <c r="N20157"/>
      <c r="O20157"/>
      <c r="U20157"/>
      <c r="V20157"/>
    </row>
    <row r="20158" spans="6:22" x14ac:dyDescent="0.2">
      <c r="F20158"/>
      <c r="M20158" s="2"/>
      <c r="N20158"/>
      <c r="O20158"/>
      <c r="U20158"/>
      <c r="V20158"/>
    </row>
    <row r="20159" spans="6:22" x14ac:dyDescent="0.2">
      <c r="F20159"/>
      <c r="M20159" s="2"/>
      <c r="N20159"/>
      <c r="O20159"/>
      <c r="U20159"/>
      <c r="V20159"/>
    </row>
    <row r="20160" spans="6:22" x14ac:dyDescent="0.2">
      <c r="F20160"/>
      <c r="M20160" s="2"/>
      <c r="N20160"/>
      <c r="O20160"/>
      <c r="U20160"/>
      <c r="V20160"/>
    </row>
    <row r="20161" spans="6:22" x14ac:dyDescent="0.2">
      <c r="F20161"/>
      <c r="M20161" s="2"/>
      <c r="N20161"/>
      <c r="O20161"/>
      <c r="U20161"/>
      <c r="V20161"/>
    </row>
    <row r="20162" spans="6:22" x14ac:dyDescent="0.2">
      <c r="F20162"/>
      <c r="M20162" s="2"/>
      <c r="N20162"/>
      <c r="O20162"/>
      <c r="U20162"/>
      <c r="V20162"/>
    </row>
    <row r="20163" spans="6:22" x14ac:dyDescent="0.2">
      <c r="F20163"/>
      <c r="M20163" s="2"/>
      <c r="N20163"/>
      <c r="O20163"/>
      <c r="U20163"/>
      <c r="V20163"/>
    </row>
    <row r="20164" spans="6:22" x14ac:dyDescent="0.2">
      <c r="M20164" s="2"/>
    </row>
    <row r="20165" spans="6:22" x14ac:dyDescent="0.2">
      <c r="M20165" s="2"/>
    </row>
    <row r="20166" spans="6:22" x14ac:dyDescent="0.2">
      <c r="M20166" s="2"/>
    </row>
    <row r="20167" spans="6:22" x14ac:dyDescent="0.2">
      <c r="M20167" s="2"/>
    </row>
    <row r="20168" spans="6:22" x14ac:dyDescent="0.2">
      <c r="M20168" s="2"/>
    </row>
    <row r="20169" spans="6:22" x14ac:dyDescent="0.2">
      <c r="M20169" s="2"/>
    </row>
    <row r="20170" spans="6:22" x14ac:dyDescent="0.2">
      <c r="M20170" s="2"/>
    </row>
    <row r="20171" spans="6:22" x14ac:dyDescent="0.2">
      <c r="M20171" s="2"/>
    </row>
    <row r="20172" spans="6:22" x14ac:dyDescent="0.2">
      <c r="M20172" s="2"/>
    </row>
    <row r="20173" spans="6:22" x14ac:dyDescent="0.2">
      <c r="M20173" s="2"/>
    </row>
    <row r="20174" spans="6:22" x14ac:dyDescent="0.2">
      <c r="M20174" s="2"/>
    </row>
    <row r="20175" spans="6:22" x14ac:dyDescent="0.2">
      <c r="M20175" s="2"/>
    </row>
    <row r="20176" spans="6:22" x14ac:dyDescent="0.2">
      <c r="M20176" s="2"/>
    </row>
    <row r="20177" spans="6:22" x14ac:dyDescent="0.2">
      <c r="M20177" s="2"/>
    </row>
    <row r="20178" spans="6:22" x14ac:dyDescent="0.2">
      <c r="M20178" s="2"/>
    </row>
    <row r="20179" spans="6:22" x14ac:dyDescent="0.2">
      <c r="M20179" s="2"/>
    </row>
    <row r="20180" spans="6:22" x14ac:dyDescent="0.2">
      <c r="M20180" s="2"/>
    </row>
    <row r="20181" spans="6:22" x14ac:dyDescent="0.2">
      <c r="M20181" s="2"/>
    </row>
    <row r="20182" spans="6:22" x14ac:dyDescent="0.2">
      <c r="M20182" s="2"/>
    </row>
    <row r="20183" spans="6:22" x14ac:dyDescent="0.2">
      <c r="M20183" s="2"/>
    </row>
    <row r="20184" spans="6:22" x14ac:dyDescent="0.2">
      <c r="F20184"/>
      <c r="M20184" s="2"/>
      <c r="N20184"/>
      <c r="O20184"/>
      <c r="U20184"/>
      <c r="V20184"/>
    </row>
    <row r="20185" spans="6:22" x14ac:dyDescent="0.2">
      <c r="F20185"/>
      <c r="M20185" s="2"/>
      <c r="N20185"/>
      <c r="O20185"/>
      <c r="U20185"/>
      <c r="V20185"/>
    </row>
    <row r="20186" spans="6:22" x14ac:dyDescent="0.2">
      <c r="F20186"/>
      <c r="M20186" s="2"/>
      <c r="N20186"/>
      <c r="O20186"/>
      <c r="U20186"/>
      <c r="V20186"/>
    </row>
    <row r="20187" spans="6:22" x14ac:dyDescent="0.2">
      <c r="F20187"/>
      <c r="M20187" s="2"/>
      <c r="N20187"/>
      <c r="O20187"/>
      <c r="U20187"/>
      <c r="V20187"/>
    </row>
    <row r="20188" spans="6:22" x14ac:dyDescent="0.2">
      <c r="F20188"/>
      <c r="M20188" s="2"/>
      <c r="N20188"/>
      <c r="O20188"/>
      <c r="U20188"/>
      <c r="V20188"/>
    </row>
    <row r="20189" spans="6:22" x14ac:dyDescent="0.2">
      <c r="F20189"/>
      <c r="M20189" s="2"/>
      <c r="N20189"/>
      <c r="O20189"/>
      <c r="U20189"/>
      <c r="V20189"/>
    </row>
    <row r="20190" spans="6:22" x14ac:dyDescent="0.2">
      <c r="F20190"/>
      <c r="M20190" s="2"/>
      <c r="N20190"/>
      <c r="O20190"/>
      <c r="U20190"/>
      <c r="V20190"/>
    </row>
    <row r="20191" spans="6:22" x14ac:dyDescent="0.2">
      <c r="F20191"/>
      <c r="M20191" s="2"/>
      <c r="N20191"/>
      <c r="O20191"/>
      <c r="U20191"/>
      <c r="V20191"/>
    </row>
    <row r="20192" spans="6:22" x14ac:dyDescent="0.2">
      <c r="F20192"/>
      <c r="M20192" s="2"/>
      <c r="N20192"/>
      <c r="O20192"/>
      <c r="U20192"/>
      <c r="V20192"/>
    </row>
    <row r="20193" spans="6:22" x14ac:dyDescent="0.2">
      <c r="F20193"/>
      <c r="M20193" s="2"/>
      <c r="N20193"/>
      <c r="O20193"/>
      <c r="U20193"/>
      <c r="V20193"/>
    </row>
    <row r="20194" spans="6:22" x14ac:dyDescent="0.2">
      <c r="F20194"/>
      <c r="M20194" s="2"/>
      <c r="N20194"/>
      <c r="O20194"/>
      <c r="U20194"/>
      <c r="V20194"/>
    </row>
    <row r="20195" spans="6:22" x14ac:dyDescent="0.2">
      <c r="F20195"/>
      <c r="M20195" s="2"/>
      <c r="N20195"/>
      <c r="O20195"/>
      <c r="U20195"/>
      <c r="V20195"/>
    </row>
    <row r="20196" spans="6:22" x14ac:dyDescent="0.2">
      <c r="F20196"/>
      <c r="M20196" s="2"/>
      <c r="N20196"/>
      <c r="O20196"/>
      <c r="U20196"/>
      <c r="V20196"/>
    </row>
    <row r="20197" spans="6:22" x14ac:dyDescent="0.2">
      <c r="F20197"/>
      <c r="M20197" s="2"/>
      <c r="N20197"/>
      <c r="O20197"/>
      <c r="U20197"/>
      <c r="V20197"/>
    </row>
    <row r="20198" spans="6:22" x14ac:dyDescent="0.2">
      <c r="F20198"/>
      <c r="M20198" s="2"/>
      <c r="N20198"/>
      <c r="O20198"/>
      <c r="U20198"/>
      <c r="V20198"/>
    </row>
    <row r="20199" spans="6:22" x14ac:dyDescent="0.2">
      <c r="F20199"/>
      <c r="M20199" s="2"/>
      <c r="N20199"/>
      <c r="O20199"/>
      <c r="U20199"/>
      <c r="V20199"/>
    </row>
    <row r="20200" spans="6:22" x14ac:dyDescent="0.2">
      <c r="F20200"/>
      <c r="M20200" s="2"/>
      <c r="N20200"/>
      <c r="O20200"/>
      <c r="U20200"/>
      <c r="V20200"/>
    </row>
    <row r="20201" spans="6:22" x14ac:dyDescent="0.2">
      <c r="F20201"/>
      <c r="M20201" s="2"/>
      <c r="N20201"/>
      <c r="O20201"/>
      <c r="U20201"/>
      <c r="V20201"/>
    </row>
    <row r="20202" spans="6:22" x14ac:dyDescent="0.2">
      <c r="F20202"/>
      <c r="M20202" s="2"/>
      <c r="N20202"/>
      <c r="O20202"/>
      <c r="U20202"/>
      <c r="V20202"/>
    </row>
    <row r="20203" spans="6:22" x14ac:dyDescent="0.2">
      <c r="F20203"/>
      <c r="M20203" s="2"/>
      <c r="N20203"/>
      <c r="O20203"/>
      <c r="U20203"/>
      <c r="V20203"/>
    </row>
    <row r="20204" spans="6:22" x14ac:dyDescent="0.2">
      <c r="F20204"/>
      <c r="M20204" s="2"/>
      <c r="N20204"/>
      <c r="O20204"/>
      <c r="U20204"/>
      <c r="V20204"/>
    </row>
    <row r="20205" spans="6:22" x14ac:dyDescent="0.2">
      <c r="F20205"/>
      <c r="M20205" s="2"/>
      <c r="N20205"/>
      <c r="O20205"/>
      <c r="U20205"/>
      <c r="V20205"/>
    </row>
    <row r="20206" spans="6:22" x14ac:dyDescent="0.2">
      <c r="F20206"/>
      <c r="M20206" s="2"/>
      <c r="N20206"/>
      <c r="O20206"/>
      <c r="U20206"/>
      <c r="V20206"/>
    </row>
    <row r="20207" spans="6:22" x14ac:dyDescent="0.2">
      <c r="M20207" s="2"/>
    </row>
    <row r="20208" spans="6:22" x14ac:dyDescent="0.2">
      <c r="M20208" s="2"/>
    </row>
    <row r="20209" spans="13:13" x14ac:dyDescent="0.2">
      <c r="M20209" s="2"/>
    </row>
    <row r="20210" spans="13:13" x14ac:dyDescent="0.2">
      <c r="M20210" s="2"/>
    </row>
    <row r="20211" spans="13:13" x14ac:dyDescent="0.2">
      <c r="M20211" s="2"/>
    </row>
    <row r="20212" spans="13:13" x14ac:dyDescent="0.2">
      <c r="M20212" s="2"/>
    </row>
    <row r="20213" spans="13:13" x14ac:dyDescent="0.2">
      <c r="M20213" s="2"/>
    </row>
    <row r="20214" spans="13:13" x14ac:dyDescent="0.2">
      <c r="M20214" s="2"/>
    </row>
    <row r="20215" spans="13:13" x14ac:dyDescent="0.2">
      <c r="M20215" s="2"/>
    </row>
    <row r="20216" spans="13:13" x14ac:dyDescent="0.2">
      <c r="M20216" s="2"/>
    </row>
    <row r="20217" spans="13:13" x14ac:dyDescent="0.2">
      <c r="M20217" s="2"/>
    </row>
    <row r="20218" spans="13:13" x14ac:dyDescent="0.2">
      <c r="M20218" s="2"/>
    </row>
    <row r="20219" spans="13:13" x14ac:dyDescent="0.2">
      <c r="M20219" s="2"/>
    </row>
    <row r="20220" spans="13:13" x14ac:dyDescent="0.2">
      <c r="M20220" s="2"/>
    </row>
    <row r="20221" spans="13:13" x14ac:dyDescent="0.2">
      <c r="M20221" s="2"/>
    </row>
    <row r="20222" spans="13:13" x14ac:dyDescent="0.2">
      <c r="M20222" s="2"/>
    </row>
    <row r="20223" spans="13:13" x14ac:dyDescent="0.2">
      <c r="M20223" s="2"/>
    </row>
    <row r="20224" spans="13:13" x14ac:dyDescent="0.2">
      <c r="M20224" s="2"/>
    </row>
    <row r="20225" spans="6:22" x14ac:dyDescent="0.2">
      <c r="M20225" s="2"/>
    </row>
    <row r="20226" spans="6:22" x14ac:dyDescent="0.2">
      <c r="F20226"/>
      <c r="M20226" s="2"/>
      <c r="N20226"/>
      <c r="O20226"/>
      <c r="U20226"/>
      <c r="V20226"/>
    </row>
    <row r="20227" spans="6:22" x14ac:dyDescent="0.2">
      <c r="F20227"/>
      <c r="M20227" s="2"/>
      <c r="N20227"/>
      <c r="O20227"/>
      <c r="U20227"/>
      <c r="V20227"/>
    </row>
    <row r="20228" spans="6:22" x14ac:dyDescent="0.2">
      <c r="F20228"/>
      <c r="M20228" s="2"/>
      <c r="N20228"/>
      <c r="O20228"/>
      <c r="U20228"/>
      <c r="V20228"/>
    </row>
    <row r="20229" spans="6:22" x14ac:dyDescent="0.2">
      <c r="F20229"/>
      <c r="M20229" s="2"/>
      <c r="N20229"/>
      <c r="O20229"/>
      <c r="U20229"/>
      <c r="V20229"/>
    </row>
    <row r="20230" spans="6:22" x14ac:dyDescent="0.2">
      <c r="F20230"/>
      <c r="M20230" s="2"/>
      <c r="N20230"/>
      <c r="O20230"/>
      <c r="U20230"/>
      <c r="V20230"/>
    </row>
    <row r="20231" spans="6:22" x14ac:dyDescent="0.2">
      <c r="F20231"/>
      <c r="M20231" s="2"/>
      <c r="N20231"/>
      <c r="O20231"/>
      <c r="U20231"/>
      <c r="V20231"/>
    </row>
    <row r="20232" spans="6:22" x14ac:dyDescent="0.2">
      <c r="F20232"/>
      <c r="M20232" s="2"/>
      <c r="N20232"/>
      <c r="O20232"/>
      <c r="U20232"/>
      <c r="V20232"/>
    </row>
    <row r="20233" spans="6:22" x14ac:dyDescent="0.2">
      <c r="F20233"/>
      <c r="M20233" s="2"/>
      <c r="N20233"/>
      <c r="O20233"/>
      <c r="U20233"/>
      <c r="V20233"/>
    </row>
    <row r="20234" spans="6:22" x14ac:dyDescent="0.2">
      <c r="F20234"/>
      <c r="M20234" s="2"/>
      <c r="N20234"/>
      <c r="O20234"/>
      <c r="U20234"/>
      <c r="V20234"/>
    </row>
    <row r="20235" spans="6:22" x14ac:dyDescent="0.2">
      <c r="F20235"/>
      <c r="M20235" s="2"/>
      <c r="N20235"/>
      <c r="O20235"/>
      <c r="U20235"/>
      <c r="V20235"/>
    </row>
    <row r="20236" spans="6:22" x14ac:dyDescent="0.2">
      <c r="F20236"/>
      <c r="M20236" s="2"/>
      <c r="N20236"/>
      <c r="O20236"/>
      <c r="U20236"/>
      <c r="V20236"/>
    </row>
    <row r="20237" spans="6:22" x14ac:dyDescent="0.2">
      <c r="F20237"/>
      <c r="M20237" s="2"/>
      <c r="N20237"/>
      <c r="O20237"/>
      <c r="U20237"/>
      <c r="V20237"/>
    </row>
    <row r="20238" spans="6:22" x14ac:dyDescent="0.2">
      <c r="F20238"/>
      <c r="M20238" s="2"/>
      <c r="N20238"/>
      <c r="O20238"/>
      <c r="U20238"/>
      <c r="V20238"/>
    </row>
    <row r="20239" spans="6:22" x14ac:dyDescent="0.2">
      <c r="F20239"/>
      <c r="M20239" s="2"/>
      <c r="N20239"/>
      <c r="O20239"/>
      <c r="U20239"/>
      <c r="V20239"/>
    </row>
    <row r="20240" spans="6:22" x14ac:dyDescent="0.2">
      <c r="F20240"/>
      <c r="M20240" s="2"/>
      <c r="N20240"/>
      <c r="O20240"/>
      <c r="U20240"/>
      <c r="V20240"/>
    </row>
    <row r="20241" spans="6:22" x14ac:dyDescent="0.2">
      <c r="F20241"/>
      <c r="M20241" s="2"/>
      <c r="N20241"/>
      <c r="O20241"/>
      <c r="U20241"/>
      <c r="V20241"/>
    </row>
    <row r="20242" spans="6:22" x14ac:dyDescent="0.2">
      <c r="F20242"/>
      <c r="M20242" s="2"/>
      <c r="N20242"/>
      <c r="O20242"/>
      <c r="U20242"/>
      <c r="V20242"/>
    </row>
    <row r="20243" spans="6:22" x14ac:dyDescent="0.2">
      <c r="F20243"/>
      <c r="M20243" s="2"/>
      <c r="N20243"/>
      <c r="O20243"/>
      <c r="U20243"/>
      <c r="V20243"/>
    </row>
    <row r="20244" spans="6:22" x14ac:dyDescent="0.2">
      <c r="F20244"/>
      <c r="M20244" s="2"/>
      <c r="N20244"/>
      <c r="O20244"/>
      <c r="U20244"/>
      <c r="V20244"/>
    </row>
    <row r="20245" spans="6:22" x14ac:dyDescent="0.2">
      <c r="F20245"/>
      <c r="M20245" s="2"/>
      <c r="N20245"/>
      <c r="O20245"/>
      <c r="U20245"/>
      <c r="V20245"/>
    </row>
    <row r="20246" spans="6:22" x14ac:dyDescent="0.2">
      <c r="F20246"/>
      <c r="M20246" s="2"/>
      <c r="N20246"/>
      <c r="O20246"/>
      <c r="U20246"/>
      <c r="V20246"/>
    </row>
    <row r="20247" spans="6:22" x14ac:dyDescent="0.2">
      <c r="F20247"/>
      <c r="M20247" s="2"/>
      <c r="N20247"/>
      <c r="O20247"/>
      <c r="U20247"/>
      <c r="V20247"/>
    </row>
    <row r="20248" spans="6:22" x14ac:dyDescent="0.2">
      <c r="F20248"/>
      <c r="M20248" s="2"/>
      <c r="N20248"/>
      <c r="O20248"/>
      <c r="U20248"/>
      <c r="V20248"/>
    </row>
    <row r="20249" spans="6:22" x14ac:dyDescent="0.2">
      <c r="M20249" s="2"/>
    </row>
    <row r="20250" spans="6:22" x14ac:dyDescent="0.2">
      <c r="M20250" s="2"/>
    </row>
    <row r="20251" spans="6:22" x14ac:dyDescent="0.2">
      <c r="M20251" s="2"/>
    </row>
    <row r="20252" spans="6:22" x14ac:dyDescent="0.2">
      <c r="M20252" s="2"/>
    </row>
    <row r="20253" spans="6:22" x14ac:dyDescent="0.2">
      <c r="M20253" s="2"/>
    </row>
    <row r="20254" spans="6:22" x14ac:dyDescent="0.2">
      <c r="M20254" s="2"/>
    </row>
    <row r="20255" spans="6:22" x14ac:dyDescent="0.2">
      <c r="M20255" s="2"/>
    </row>
    <row r="20256" spans="6:22" x14ac:dyDescent="0.2">
      <c r="M20256" s="2"/>
    </row>
    <row r="20257" spans="6:22" x14ac:dyDescent="0.2">
      <c r="M20257" s="2"/>
    </row>
    <row r="20258" spans="6:22" x14ac:dyDescent="0.2">
      <c r="M20258" s="2"/>
    </row>
    <row r="20259" spans="6:22" x14ac:dyDescent="0.2">
      <c r="M20259" s="2"/>
    </row>
    <row r="20260" spans="6:22" x14ac:dyDescent="0.2">
      <c r="M20260" s="2"/>
    </row>
    <row r="20261" spans="6:22" x14ac:dyDescent="0.2">
      <c r="M20261" s="2"/>
    </row>
    <row r="20262" spans="6:22" x14ac:dyDescent="0.2">
      <c r="M20262" s="2"/>
    </row>
    <row r="20263" spans="6:22" x14ac:dyDescent="0.2">
      <c r="M20263" s="2"/>
    </row>
    <row r="20264" spans="6:22" x14ac:dyDescent="0.2">
      <c r="M20264" s="2"/>
    </row>
    <row r="20265" spans="6:22" x14ac:dyDescent="0.2">
      <c r="M20265" s="2"/>
    </row>
    <row r="20266" spans="6:22" x14ac:dyDescent="0.2">
      <c r="M20266" s="2"/>
    </row>
    <row r="20267" spans="6:22" x14ac:dyDescent="0.2">
      <c r="M20267" s="2"/>
    </row>
    <row r="20268" spans="6:22" x14ac:dyDescent="0.2">
      <c r="F20268"/>
      <c r="M20268" s="2"/>
      <c r="N20268"/>
      <c r="O20268"/>
      <c r="U20268"/>
      <c r="V20268"/>
    </row>
    <row r="20269" spans="6:22" x14ac:dyDescent="0.2">
      <c r="F20269"/>
      <c r="M20269" s="2"/>
      <c r="N20269"/>
      <c r="O20269"/>
      <c r="U20269"/>
      <c r="V20269"/>
    </row>
    <row r="20270" spans="6:22" x14ac:dyDescent="0.2">
      <c r="F20270"/>
      <c r="M20270" s="2"/>
      <c r="N20270"/>
      <c r="O20270"/>
      <c r="U20270"/>
      <c r="V20270"/>
    </row>
    <row r="20271" spans="6:22" x14ac:dyDescent="0.2">
      <c r="F20271"/>
      <c r="M20271" s="2"/>
      <c r="N20271"/>
      <c r="O20271"/>
      <c r="U20271"/>
      <c r="V20271"/>
    </row>
    <row r="20272" spans="6:22" x14ac:dyDescent="0.2">
      <c r="F20272"/>
      <c r="M20272" s="2"/>
      <c r="N20272"/>
      <c r="O20272"/>
      <c r="U20272"/>
      <c r="V20272"/>
    </row>
    <row r="20273" spans="6:22" x14ac:dyDescent="0.2">
      <c r="F20273"/>
      <c r="M20273" s="2"/>
      <c r="N20273"/>
      <c r="O20273"/>
      <c r="U20273"/>
      <c r="V20273"/>
    </row>
    <row r="20274" spans="6:22" x14ac:dyDescent="0.2">
      <c r="F20274"/>
      <c r="M20274" s="2"/>
      <c r="N20274"/>
      <c r="O20274"/>
      <c r="U20274"/>
      <c r="V20274"/>
    </row>
    <row r="20275" spans="6:22" x14ac:dyDescent="0.2">
      <c r="F20275"/>
      <c r="M20275" s="2"/>
      <c r="N20275"/>
      <c r="O20275"/>
      <c r="U20275"/>
      <c r="V20275"/>
    </row>
    <row r="20276" spans="6:22" x14ac:dyDescent="0.2">
      <c r="F20276"/>
      <c r="M20276" s="2"/>
      <c r="N20276"/>
      <c r="O20276"/>
      <c r="U20276"/>
      <c r="V20276"/>
    </row>
    <row r="20277" spans="6:22" x14ac:dyDescent="0.2">
      <c r="F20277"/>
      <c r="M20277" s="2"/>
      <c r="N20277"/>
      <c r="O20277"/>
      <c r="U20277"/>
      <c r="V20277"/>
    </row>
    <row r="20278" spans="6:22" x14ac:dyDescent="0.2">
      <c r="F20278"/>
      <c r="M20278" s="2"/>
      <c r="N20278"/>
      <c r="O20278"/>
      <c r="U20278"/>
      <c r="V20278"/>
    </row>
    <row r="20279" spans="6:22" x14ac:dyDescent="0.2">
      <c r="F20279"/>
      <c r="M20279" s="2"/>
      <c r="N20279"/>
      <c r="O20279"/>
      <c r="U20279"/>
      <c r="V20279"/>
    </row>
    <row r="20280" spans="6:22" x14ac:dyDescent="0.2">
      <c r="F20280"/>
      <c r="M20280" s="2"/>
      <c r="N20280"/>
      <c r="O20280"/>
      <c r="U20280"/>
      <c r="V20280"/>
    </row>
    <row r="20281" spans="6:22" x14ac:dyDescent="0.2">
      <c r="F20281"/>
      <c r="M20281" s="2"/>
      <c r="N20281"/>
      <c r="O20281"/>
      <c r="U20281"/>
      <c r="V20281"/>
    </row>
    <row r="20282" spans="6:22" x14ac:dyDescent="0.2">
      <c r="F20282"/>
      <c r="M20282" s="2"/>
      <c r="N20282"/>
      <c r="O20282"/>
      <c r="U20282"/>
      <c r="V20282"/>
    </row>
    <row r="20283" spans="6:22" x14ac:dyDescent="0.2">
      <c r="F20283"/>
      <c r="M20283" s="2"/>
      <c r="N20283"/>
      <c r="O20283"/>
      <c r="U20283"/>
      <c r="V20283"/>
    </row>
    <row r="20284" spans="6:22" x14ac:dyDescent="0.2">
      <c r="F20284"/>
      <c r="M20284" s="2"/>
      <c r="N20284"/>
      <c r="O20284"/>
      <c r="U20284"/>
      <c r="V20284"/>
    </row>
    <row r="20285" spans="6:22" x14ac:dyDescent="0.2">
      <c r="F20285"/>
      <c r="M20285" s="2"/>
      <c r="N20285"/>
      <c r="O20285"/>
      <c r="U20285"/>
      <c r="V20285"/>
    </row>
    <row r="20286" spans="6:22" x14ac:dyDescent="0.2">
      <c r="F20286"/>
      <c r="M20286" s="2"/>
      <c r="N20286"/>
      <c r="O20286"/>
      <c r="U20286"/>
      <c r="V20286"/>
    </row>
    <row r="20287" spans="6:22" x14ac:dyDescent="0.2">
      <c r="F20287"/>
      <c r="M20287" s="2"/>
      <c r="N20287"/>
      <c r="O20287"/>
      <c r="U20287"/>
      <c r="V20287"/>
    </row>
    <row r="20288" spans="6:22" x14ac:dyDescent="0.2">
      <c r="F20288"/>
      <c r="M20288" s="2"/>
      <c r="N20288"/>
      <c r="O20288"/>
      <c r="U20288"/>
      <c r="V20288"/>
    </row>
    <row r="20289" spans="6:22" x14ac:dyDescent="0.2">
      <c r="F20289"/>
      <c r="M20289" s="2"/>
      <c r="N20289"/>
      <c r="O20289"/>
      <c r="U20289"/>
      <c r="V20289"/>
    </row>
    <row r="20290" spans="6:22" x14ac:dyDescent="0.2">
      <c r="F20290"/>
      <c r="M20290" s="2"/>
      <c r="N20290"/>
      <c r="O20290"/>
      <c r="U20290"/>
      <c r="V20290"/>
    </row>
    <row r="20291" spans="6:22" x14ac:dyDescent="0.2">
      <c r="F20291"/>
      <c r="M20291" s="2"/>
      <c r="N20291"/>
      <c r="O20291"/>
      <c r="U20291"/>
      <c r="V20291"/>
    </row>
    <row r="20292" spans="6:22" x14ac:dyDescent="0.2">
      <c r="F20292"/>
      <c r="M20292" s="2"/>
      <c r="N20292"/>
      <c r="O20292"/>
      <c r="U20292"/>
      <c r="V20292"/>
    </row>
    <row r="20293" spans="6:22" x14ac:dyDescent="0.2">
      <c r="M20293" s="2"/>
    </row>
    <row r="20294" spans="6:22" x14ac:dyDescent="0.2">
      <c r="M20294" s="2"/>
    </row>
    <row r="20295" spans="6:22" x14ac:dyDescent="0.2">
      <c r="M20295" s="2"/>
    </row>
    <row r="20296" spans="6:22" x14ac:dyDescent="0.2">
      <c r="M20296" s="2"/>
    </row>
    <row r="20297" spans="6:22" x14ac:dyDescent="0.2">
      <c r="M20297" s="2"/>
    </row>
    <row r="20298" spans="6:22" x14ac:dyDescent="0.2">
      <c r="M20298" s="2"/>
    </row>
    <row r="20299" spans="6:22" x14ac:dyDescent="0.2">
      <c r="M20299" s="2"/>
    </row>
    <row r="20300" spans="6:22" x14ac:dyDescent="0.2">
      <c r="M20300" s="2"/>
    </row>
    <row r="20301" spans="6:22" x14ac:dyDescent="0.2">
      <c r="M20301" s="2"/>
    </row>
    <row r="20302" spans="6:22" x14ac:dyDescent="0.2">
      <c r="M20302" s="2"/>
    </row>
    <row r="20303" spans="6:22" x14ac:dyDescent="0.2">
      <c r="M20303" s="2"/>
    </row>
    <row r="20304" spans="6:22" x14ac:dyDescent="0.2">
      <c r="M20304" s="2"/>
    </row>
    <row r="20305" spans="6:22" x14ac:dyDescent="0.2">
      <c r="M20305" s="2"/>
    </row>
    <row r="20306" spans="6:22" x14ac:dyDescent="0.2">
      <c r="M20306" s="2"/>
    </row>
    <row r="20307" spans="6:22" x14ac:dyDescent="0.2">
      <c r="M20307" s="2"/>
    </row>
    <row r="20308" spans="6:22" x14ac:dyDescent="0.2">
      <c r="M20308" s="2"/>
    </row>
    <row r="20309" spans="6:22" x14ac:dyDescent="0.2">
      <c r="M20309" s="2"/>
    </row>
    <row r="20310" spans="6:22" x14ac:dyDescent="0.2">
      <c r="M20310" s="2"/>
    </row>
    <row r="20311" spans="6:22" x14ac:dyDescent="0.2">
      <c r="M20311" s="2"/>
    </row>
    <row r="20312" spans="6:22" x14ac:dyDescent="0.2">
      <c r="F20312"/>
      <c r="M20312" s="2"/>
      <c r="N20312"/>
      <c r="O20312"/>
      <c r="U20312"/>
      <c r="V20312"/>
    </row>
    <row r="20313" spans="6:22" x14ac:dyDescent="0.2">
      <c r="F20313"/>
      <c r="M20313" s="2"/>
      <c r="N20313"/>
      <c r="O20313"/>
      <c r="U20313"/>
      <c r="V20313"/>
    </row>
    <row r="20314" spans="6:22" x14ac:dyDescent="0.2">
      <c r="F20314"/>
      <c r="M20314" s="2"/>
      <c r="N20314"/>
      <c r="O20314"/>
      <c r="U20314"/>
      <c r="V20314"/>
    </row>
    <row r="20315" spans="6:22" x14ac:dyDescent="0.2">
      <c r="F20315"/>
      <c r="M20315" s="2"/>
      <c r="N20315"/>
      <c r="O20315"/>
      <c r="U20315"/>
      <c r="V20315"/>
    </row>
    <row r="20316" spans="6:22" x14ac:dyDescent="0.2">
      <c r="F20316"/>
      <c r="M20316" s="2"/>
      <c r="N20316"/>
      <c r="O20316"/>
      <c r="U20316"/>
      <c r="V20316"/>
    </row>
    <row r="20317" spans="6:22" x14ac:dyDescent="0.2">
      <c r="F20317"/>
      <c r="M20317" s="2"/>
      <c r="N20317"/>
      <c r="O20317"/>
      <c r="U20317"/>
      <c r="V20317"/>
    </row>
    <row r="20318" spans="6:22" x14ac:dyDescent="0.2">
      <c r="M20318" s="2"/>
    </row>
    <row r="20319" spans="6:22" x14ac:dyDescent="0.2">
      <c r="M20319" s="2"/>
    </row>
    <row r="20320" spans="6:22" x14ac:dyDescent="0.2">
      <c r="M20320" s="2"/>
    </row>
    <row r="20321" spans="6:22" x14ac:dyDescent="0.2">
      <c r="M20321" s="2"/>
    </row>
    <row r="20322" spans="6:22" x14ac:dyDescent="0.2">
      <c r="M20322" s="2"/>
    </row>
    <row r="20323" spans="6:22" x14ac:dyDescent="0.2">
      <c r="M20323" s="2"/>
    </row>
    <row r="20324" spans="6:22" x14ac:dyDescent="0.2">
      <c r="M20324" s="2"/>
    </row>
    <row r="20325" spans="6:22" x14ac:dyDescent="0.2">
      <c r="M20325" s="2"/>
    </row>
    <row r="20326" spans="6:22" x14ac:dyDescent="0.2">
      <c r="M20326" s="2"/>
    </row>
    <row r="20327" spans="6:22" x14ac:dyDescent="0.2">
      <c r="M20327" s="2"/>
    </row>
    <row r="20328" spans="6:22" x14ac:dyDescent="0.2">
      <c r="M20328" s="2"/>
    </row>
    <row r="20329" spans="6:22" x14ac:dyDescent="0.2">
      <c r="M20329" s="2"/>
    </row>
    <row r="20330" spans="6:22" x14ac:dyDescent="0.2">
      <c r="M20330" s="2"/>
    </row>
    <row r="20331" spans="6:22" x14ac:dyDescent="0.2">
      <c r="M20331" s="2"/>
    </row>
    <row r="20332" spans="6:22" x14ac:dyDescent="0.2">
      <c r="F20332"/>
      <c r="M20332" s="2"/>
      <c r="N20332"/>
      <c r="O20332"/>
      <c r="U20332"/>
      <c r="V20332"/>
    </row>
    <row r="20333" spans="6:22" x14ac:dyDescent="0.2">
      <c r="F20333"/>
      <c r="M20333" s="2"/>
      <c r="N20333"/>
      <c r="O20333"/>
      <c r="U20333"/>
      <c r="V20333"/>
    </row>
    <row r="20334" spans="6:22" x14ac:dyDescent="0.2">
      <c r="F20334"/>
      <c r="M20334" s="2"/>
      <c r="N20334"/>
      <c r="O20334"/>
      <c r="U20334"/>
      <c r="V20334"/>
    </row>
    <row r="20335" spans="6:22" x14ac:dyDescent="0.2">
      <c r="F20335"/>
      <c r="M20335" s="2"/>
      <c r="N20335"/>
      <c r="O20335"/>
      <c r="U20335"/>
      <c r="V20335"/>
    </row>
    <row r="20336" spans="6:22" x14ac:dyDescent="0.2">
      <c r="F20336"/>
      <c r="M20336" s="2"/>
      <c r="N20336"/>
      <c r="O20336"/>
      <c r="U20336"/>
      <c r="V20336"/>
    </row>
    <row r="20337" spans="6:22" x14ac:dyDescent="0.2">
      <c r="F20337"/>
      <c r="M20337" s="2"/>
      <c r="N20337"/>
      <c r="O20337"/>
      <c r="U20337"/>
      <c r="V20337"/>
    </row>
    <row r="20338" spans="6:22" x14ac:dyDescent="0.2">
      <c r="F20338"/>
      <c r="M20338" s="2"/>
      <c r="N20338"/>
      <c r="O20338"/>
      <c r="U20338"/>
      <c r="V20338"/>
    </row>
    <row r="20339" spans="6:22" x14ac:dyDescent="0.2">
      <c r="F20339"/>
      <c r="M20339" s="2"/>
      <c r="N20339"/>
      <c r="O20339"/>
      <c r="U20339"/>
      <c r="V20339"/>
    </row>
    <row r="20340" spans="6:22" x14ac:dyDescent="0.2">
      <c r="F20340"/>
      <c r="M20340" s="2"/>
      <c r="N20340"/>
      <c r="O20340"/>
      <c r="U20340"/>
      <c r="V20340"/>
    </row>
    <row r="20341" spans="6:22" x14ac:dyDescent="0.2">
      <c r="F20341"/>
      <c r="M20341" s="2"/>
      <c r="N20341"/>
      <c r="O20341"/>
      <c r="U20341"/>
      <c r="V20341"/>
    </row>
    <row r="20342" spans="6:22" x14ac:dyDescent="0.2">
      <c r="F20342"/>
      <c r="M20342" s="2"/>
      <c r="N20342"/>
      <c r="O20342"/>
      <c r="U20342"/>
      <c r="V20342"/>
    </row>
    <row r="20343" spans="6:22" x14ac:dyDescent="0.2">
      <c r="F20343"/>
      <c r="M20343" s="2"/>
      <c r="N20343"/>
      <c r="O20343"/>
      <c r="U20343"/>
      <c r="V20343"/>
    </row>
    <row r="20344" spans="6:22" x14ac:dyDescent="0.2">
      <c r="F20344"/>
      <c r="M20344" s="2"/>
      <c r="N20344"/>
      <c r="O20344"/>
      <c r="U20344"/>
      <c r="V20344"/>
    </row>
    <row r="20345" spans="6:22" x14ac:dyDescent="0.2">
      <c r="F20345"/>
      <c r="M20345" s="2"/>
      <c r="N20345"/>
      <c r="O20345"/>
      <c r="U20345"/>
      <c r="V20345"/>
    </row>
    <row r="20346" spans="6:22" x14ac:dyDescent="0.2">
      <c r="F20346"/>
      <c r="M20346" s="2"/>
      <c r="N20346"/>
      <c r="O20346"/>
      <c r="U20346"/>
      <c r="V20346"/>
    </row>
    <row r="20347" spans="6:22" x14ac:dyDescent="0.2">
      <c r="F20347"/>
      <c r="M20347" s="2"/>
      <c r="N20347"/>
      <c r="O20347"/>
      <c r="U20347"/>
      <c r="V20347"/>
    </row>
    <row r="20348" spans="6:22" x14ac:dyDescent="0.2">
      <c r="F20348"/>
      <c r="M20348" s="2"/>
      <c r="N20348"/>
      <c r="O20348"/>
      <c r="U20348"/>
      <c r="V20348"/>
    </row>
    <row r="20349" spans="6:22" x14ac:dyDescent="0.2">
      <c r="F20349"/>
      <c r="M20349" s="2"/>
      <c r="N20349"/>
      <c r="O20349"/>
      <c r="U20349"/>
      <c r="V20349"/>
    </row>
    <row r="20350" spans="6:22" x14ac:dyDescent="0.2">
      <c r="F20350"/>
      <c r="M20350" s="2"/>
      <c r="N20350"/>
      <c r="O20350"/>
      <c r="U20350"/>
      <c r="V20350"/>
    </row>
    <row r="20351" spans="6:22" x14ac:dyDescent="0.2">
      <c r="F20351"/>
      <c r="M20351" s="2"/>
      <c r="N20351"/>
      <c r="O20351"/>
      <c r="U20351"/>
      <c r="V20351"/>
    </row>
    <row r="20352" spans="6:22" x14ac:dyDescent="0.2">
      <c r="F20352"/>
      <c r="M20352" s="2"/>
      <c r="N20352"/>
      <c r="O20352"/>
      <c r="U20352"/>
      <c r="V20352"/>
    </row>
    <row r="20353" spans="6:22" x14ac:dyDescent="0.2">
      <c r="F20353"/>
      <c r="M20353" s="2"/>
      <c r="N20353"/>
      <c r="O20353"/>
      <c r="U20353"/>
      <c r="V20353"/>
    </row>
    <row r="20354" spans="6:22" x14ac:dyDescent="0.2">
      <c r="F20354"/>
      <c r="M20354" s="2"/>
      <c r="N20354"/>
      <c r="O20354"/>
      <c r="U20354"/>
      <c r="V20354"/>
    </row>
    <row r="20355" spans="6:22" x14ac:dyDescent="0.2">
      <c r="F20355"/>
      <c r="M20355" s="2"/>
      <c r="N20355"/>
      <c r="O20355"/>
      <c r="U20355"/>
      <c r="V20355"/>
    </row>
    <row r="20356" spans="6:22" x14ac:dyDescent="0.2">
      <c r="M20356" s="2"/>
    </row>
    <row r="20357" spans="6:22" x14ac:dyDescent="0.2">
      <c r="F20357"/>
      <c r="M20357" s="2"/>
      <c r="N20357"/>
      <c r="O20357"/>
      <c r="U20357"/>
      <c r="V20357"/>
    </row>
    <row r="20358" spans="6:22" x14ac:dyDescent="0.2">
      <c r="M20358" s="2"/>
    </row>
    <row r="20359" spans="6:22" x14ac:dyDescent="0.2">
      <c r="M20359" s="2"/>
    </row>
    <row r="20360" spans="6:22" x14ac:dyDescent="0.2">
      <c r="M20360" s="2"/>
    </row>
    <row r="20361" spans="6:22" x14ac:dyDescent="0.2">
      <c r="M20361" s="2"/>
    </row>
    <row r="20362" spans="6:22" x14ac:dyDescent="0.2">
      <c r="M20362" s="2"/>
    </row>
    <row r="20363" spans="6:22" x14ac:dyDescent="0.2">
      <c r="M20363" s="2"/>
    </row>
    <row r="20364" spans="6:22" x14ac:dyDescent="0.2">
      <c r="M20364" s="2"/>
    </row>
    <row r="20365" spans="6:22" x14ac:dyDescent="0.2">
      <c r="M20365" s="2"/>
    </row>
    <row r="20366" spans="6:22" x14ac:dyDescent="0.2">
      <c r="F20366"/>
      <c r="M20366" s="2"/>
      <c r="N20366"/>
      <c r="O20366"/>
      <c r="U20366"/>
      <c r="V20366"/>
    </row>
    <row r="20367" spans="6:22" x14ac:dyDescent="0.2">
      <c r="F20367"/>
      <c r="M20367" s="2"/>
      <c r="N20367"/>
      <c r="O20367"/>
      <c r="U20367"/>
      <c r="V20367"/>
    </row>
    <row r="20368" spans="6:22" x14ac:dyDescent="0.2">
      <c r="F20368"/>
      <c r="M20368" s="2"/>
      <c r="N20368"/>
      <c r="O20368"/>
      <c r="U20368"/>
      <c r="V20368"/>
    </row>
    <row r="20369" spans="6:22" x14ac:dyDescent="0.2">
      <c r="F20369"/>
      <c r="M20369" s="2"/>
      <c r="N20369"/>
      <c r="O20369"/>
      <c r="U20369"/>
      <c r="V20369"/>
    </row>
    <row r="20370" spans="6:22" x14ac:dyDescent="0.2">
      <c r="F20370"/>
      <c r="M20370" s="2"/>
      <c r="N20370"/>
      <c r="O20370"/>
      <c r="U20370"/>
      <c r="V20370"/>
    </row>
    <row r="20371" spans="6:22" x14ac:dyDescent="0.2">
      <c r="M20371" s="2"/>
    </row>
    <row r="20372" spans="6:22" x14ac:dyDescent="0.2">
      <c r="M20372" s="2"/>
    </row>
    <row r="20373" spans="6:22" x14ac:dyDescent="0.2">
      <c r="M20373" s="2"/>
    </row>
    <row r="20374" spans="6:22" x14ac:dyDescent="0.2">
      <c r="M20374" s="2"/>
    </row>
    <row r="20375" spans="6:22" x14ac:dyDescent="0.2">
      <c r="M20375" s="2"/>
    </row>
    <row r="20376" spans="6:22" x14ac:dyDescent="0.2">
      <c r="M20376" s="2"/>
    </row>
    <row r="20377" spans="6:22" x14ac:dyDescent="0.2">
      <c r="M20377" s="2"/>
    </row>
    <row r="20378" spans="6:22" x14ac:dyDescent="0.2">
      <c r="M20378" s="2"/>
    </row>
    <row r="20379" spans="6:22" x14ac:dyDescent="0.2">
      <c r="M20379" s="2"/>
    </row>
    <row r="20380" spans="6:22" x14ac:dyDescent="0.2">
      <c r="M20380" s="2"/>
    </row>
    <row r="20381" spans="6:22" x14ac:dyDescent="0.2">
      <c r="M20381" s="2"/>
    </row>
    <row r="20382" spans="6:22" x14ac:dyDescent="0.2">
      <c r="M20382" s="2"/>
    </row>
    <row r="20383" spans="6:22" x14ac:dyDescent="0.2">
      <c r="M20383" s="2"/>
    </row>
    <row r="20384" spans="6:22" x14ac:dyDescent="0.2">
      <c r="M20384" s="2"/>
    </row>
    <row r="20385" spans="6:22" x14ac:dyDescent="0.2">
      <c r="F20385"/>
      <c r="M20385" s="2"/>
      <c r="N20385"/>
      <c r="O20385"/>
      <c r="U20385"/>
      <c r="V20385"/>
    </row>
    <row r="20386" spans="6:22" x14ac:dyDescent="0.2">
      <c r="F20386"/>
      <c r="M20386" s="2"/>
      <c r="N20386"/>
      <c r="O20386"/>
      <c r="U20386"/>
      <c r="V20386"/>
    </row>
    <row r="20387" spans="6:22" x14ac:dyDescent="0.2">
      <c r="F20387"/>
      <c r="M20387" s="2"/>
      <c r="N20387"/>
      <c r="O20387"/>
      <c r="U20387"/>
      <c r="V20387"/>
    </row>
    <row r="20388" spans="6:22" x14ac:dyDescent="0.2">
      <c r="F20388"/>
      <c r="M20388" s="2"/>
      <c r="N20388"/>
      <c r="O20388"/>
      <c r="U20388"/>
      <c r="V20388"/>
    </row>
    <row r="20389" spans="6:22" x14ac:dyDescent="0.2">
      <c r="F20389"/>
      <c r="M20389" s="2"/>
      <c r="N20389"/>
      <c r="O20389"/>
      <c r="U20389"/>
      <c r="V20389"/>
    </row>
    <row r="20390" spans="6:22" x14ac:dyDescent="0.2">
      <c r="F20390"/>
      <c r="M20390" s="2"/>
      <c r="N20390"/>
      <c r="O20390"/>
      <c r="U20390"/>
      <c r="V20390"/>
    </row>
    <row r="20391" spans="6:22" x14ac:dyDescent="0.2">
      <c r="F20391"/>
      <c r="M20391" s="2"/>
      <c r="N20391"/>
      <c r="O20391"/>
      <c r="U20391"/>
      <c r="V20391"/>
    </row>
    <row r="20392" spans="6:22" x14ac:dyDescent="0.2">
      <c r="F20392"/>
      <c r="M20392" s="2"/>
      <c r="N20392"/>
      <c r="O20392"/>
      <c r="U20392"/>
      <c r="V20392"/>
    </row>
    <row r="20393" spans="6:22" x14ac:dyDescent="0.2">
      <c r="F20393"/>
      <c r="M20393" s="2"/>
      <c r="N20393"/>
      <c r="O20393"/>
      <c r="U20393"/>
      <c r="V20393"/>
    </row>
    <row r="20394" spans="6:22" x14ac:dyDescent="0.2">
      <c r="F20394"/>
      <c r="M20394" s="2"/>
      <c r="N20394"/>
      <c r="O20394"/>
      <c r="U20394"/>
      <c r="V20394"/>
    </row>
    <row r="20395" spans="6:22" x14ac:dyDescent="0.2">
      <c r="F20395"/>
      <c r="M20395" s="2"/>
      <c r="N20395"/>
      <c r="O20395"/>
      <c r="U20395"/>
      <c r="V20395"/>
    </row>
    <row r="20396" spans="6:22" x14ac:dyDescent="0.2">
      <c r="F20396"/>
      <c r="M20396" s="2"/>
      <c r="N20396"/>
      <c r="O20396"/>
      <c r="U20396"/>
      <c r="V20396"/>
    </row>
    <row r="20397" spans="6:22" x14ac:dyDescent="0.2">
      <c r="F20397"/>
      <c r="M20397" s="2"/>
      <c r="N20397"/>
      <c r="O20397"/>
      <c r="U20397"/>
      <c r="V20397"/>
    </row>
    <row r="20398" spans="6:22" x14ac:dyDescent="0.2">
      <c r="F20398"/>
      <c r="M20398" s="2"/>
      <c r="N20398"/>
      <c r="O20398"/>
      <c r="U20398"/>
      <c r="V20398"/>
    </row>
    <row r="20399" spans="6:22" x14ac:dyDescent="0.2">
      <c r="F20399"/>
      <c r="M20399" s="2"/>
      <c r="N20399"/>
      <c r="O20399"/>
      <c r="U20399"/>
      <c r="V20399"/>
    </row>
    <row r="20400" spans="6:22" x14ac:dyDescent="0.2">
      <c r="F20400"/>
      <c r="M20400" s="2"/>
      <c r="N20400"/>
      <c r="O20400"/>
      <c r="U20400"/>
      <c r="V20400"/>
    </row>
    <row r="20401" spans="6:22" x14ac:dyDescent="0.2">
      <c r="F20401"/>
      <c r="M20401" s="2"/>
      <c r="N20401"/>
      <c r="O20401"/>
      <c r="U20401"/>
      <c r="V20401"/>
    </row>
    <row r="20402" spans="6:22" x14ac:dyDescent="0.2">
      <c r="F20402"/>
      <c r="M20402" s="2"/>
      <c r="N20402"/>
      <c r="O20402"/>
      <c r="U20402"/>
      <c r="V20402"/>
    </row>
    <row r="20403" spans="6:22" x14ac:dyDescent="0.2">
      <c r="F20403"/>
      <c r="M20403" s="2"/>
      <c r="N20403"/>
      <c r="O20403"/>
      <c r="U20403"/>
      <c r="V20403"/>
    </row>
    <row r="20404" spans="6:22" x14ac:dyDescent="0.2">
      <c r="F20404"/>
      <c r="M20404" s="2"/>
      <c r="N20404"/>
      <c r="O20404"/>
      <c r="U20404"/>
      <c r="V20404"/>
    </row>
    <row r="20405" spans="6:22" x14ac:dyDescent="0.2">
      <c r="F20405"/>
      <c r="M20405" s="2"/>
      <c r="N20405"/>
      <c r="O20405"/>
      <c r="U20405"/>
      <c r="V20405"/>
    </row>
    <row r="20406" spans="6:22" x14ac:dyDescent="0.2">
      <c r="F20406"/>
      <c r="M20406" s="2"/>
      <c r="N20406"/>
      <c r="O20406"/>
      <c r="U20406"/>
      <c r="V20406"/>
    </row>
    <row r="20407" spans="6:22" x14ac:dyDescent="0.2">
      <c r="F20407"/>
      <c r="M20407" s="2"/>
      <c r="N20407"/>
      <c r="O20407"/>
      <c r="U20407"/>
      <c r="V20407"/>
    </row>
    <row r="20408" spans="6:22" x14ac:dyDescent="0.2">
      <c r="F20408"/>
      <c r="M20408" s="2"/>
      <c r="N20408"/>
      <c r="O20408"/>
      <c r="U20408"/>
      <c r="V20408"/>
    </row>
    <row r="20409" spans="6:22" x14ac:dyDescent="0.2">
      <c r="M20409" s="2"/>
    </row>
    <row r="20410" spans="6:22" x14ac:dyDescent="0.2">
      <c r="F20410"/>
      <c r="M20410" s="2"/>
      <c r="N20410"/>
      <c r="O20410"/>
      <c r="U20410"/>
      <c r="V20410"/>
    </row>
    <row r="20411" spans="6:22" x14ac:dyDescent="0.2">
      <c r="F20411"/>
      <c r="M20411" s="2"/>
      <c r="N20411"/>
      <c r="O20411"/>
      <c r="U20411"/>
      <c r="V20411"/>
    </row>
    <row r="20412" spans="6:22" x14ac:dyDescent="0.2">
      <c r="M20412" s="2"/>
    </row>
    <row r="20413" spans="6:22" x14ac:dyDescent="0.2">
      <c r="F20413"/>
      <c r="M20413" s="2"/>
      <c r="N20413"/>
      <c r="O20413"/>
      <c r="U20413"/>
      <c r="V20413"/>
    </row>
    <row r="20414" spans="6:22" x14ac:dyDescent="0.2">
      <c r="F20414"/>
      <c r="M20414" s="2"/>
      <c r="N20414"/>
      <c r="O20414"/>
      <c r="U20414"/>
      <c r="V20414"/>
    </row>
    <row r="20415" spans="6:22" x14ac:dyDescent="0.2">
      <c r="M20415" s="2"/>
    </row>
    <row r="20416" spans="6:22" x14ac:dyDescent="0.2">
      <c r="M20416" s="2"/>
    </row>
    <row r="20417" spans="6:22" x14ac:dyDescent="0.2">
      <c r="M20417" s="2"/>
    </row>
    <row r="20418" spans="6:22" x14ac:dyDescent="0.2">
      <c r="M20418" s="2"/>
    </row>
    <row r="20419" spans="6:22" x14ac:dyDescent="0.2">
      <c r="M20419" s="2"/>
    </row>
    <row r="20420" spans="6:22" x14ac:dyDescent="0.2">
      <c r="M20420" s="2"/>
    </row>
    <row r="20421" spans="6:22" x14ac:dyDescent="0.2">
      <c r="M20421" s="2"/>
    </row>
    <row r="20422" spans="6:22" x14ac:dyDescent="0.2">
      <c r="F20422"/>
      <c r="M20422" s="2"/>
      <c r="N20422"/>
      <c r="O20422"/>
      <c r="U20422"/>
      <c r="V20422"/>
    </row>
    <row r="20423" spans="6:22" x14ac:dyDescent="0.2">
      <c r="F20423"/>
      <c r="M20423" s="2"/>
      <c r="N20423"/>
      <c r="O20423"/>
      <c r="U20423"/>
      <c r="V20423"/>
    </row>
    <row r="20424" spans="6:22" x14ac:dyDescent="0.2">
      <c r="F20424"/>
      <c r="M20424" s="2"/>
      <c r="N20424"/>
      <c r="O20424"/>
      <c r="U20424"/>
      <c r="V20424"/>
    </row>
    <row r="20425" spans="6:22" x14ac:dyDescent="0.2">
      <c r="F20425"/>
      <c r="M20425" s="2"/>
      <c r="N20425"/>
      <c r="O20425"/>
      <c r="U20425"/>
      <c r="V20425"/>
    </row>
    <row r="20426" spans="6:22" x14ac:dyDescent="0.2">
      <c r="F20426"/>
      <c r="M20426" s="2"/>
      <c r="N20426"/>
      <c r="O20426"/>
      <c r="U20426"/>
      <c r="V20426"/>
    </row>
    <row r="20427" spans="6:22" x14ac:dyDescent="0.2">
      <c r="F20427"/>
      <c r="M20427" s="2"/>
      <c r="N20427"/>
      <c r="O20427"/>
      <c r="U20427"/>
      <c r="V20427"/>
    </row>
    <row r="20428" spans="6:22" x14ac:dyDescent="0.2">
      <c r="F20428"/>
      <c r="M20428" s="2"/>
      <c r="N20428"/>
      <c r="O20428"/>
      <c r="U20428"/>
      <c r="V20428"/>
    </row>
    <row r="20429" spans="6:22" x14ac:dyDescent="0.2">
      <c r="F20429"/>
      <c r="M20429" s="2"/>
      <c r="N20429"/>
      <c r="O20429"/>
      <c r="U20429"/>
      <c r="V20429"/>
    </row>
    <row r="20430" spans="6:22" x14ac:dyDescent="0.2">
      <c r="F20430"/>
      <c r="M20430" s="2"/>
      <c r="N20430"/>
      <c r="O20430"/>
      <c r="U20430"/>
      <c r="V20430"/>
    </row>
    <row r="20431" spans="6:22" x14ac:dyDescent="0.2">
      <c r="F20431"/>
      <c r="M20431" s="2"/>
      <c r="N20431"/>
      <c r="O20431"/>
      <c r="U20431"/>
      <c r="V20431"/>
    </row>
    <row r="20432" spans="6:22" x14ac:dyDescent="0.2">
      <c r="F20432"/>
      <c r="M20432" s="2"/>
      <c r="N20432"/>
      <c r="O20432"/>
      <c r="U20432"/>
      <c r="V20432"/>
    </row>
    <row r="20433" spans="6:22" x14ac:dyDescent="0.2">
      <c r="F20433"/>
      <c r="M20433" s="2"/>
      <c r="N20433"/>
      <c r="O20433"/>
      <c r="U20433"/>
      <c r="V20433"/>
    </row>
    <row r="20434" spans="6:22" x14ac:dyDescent="0.2">
      <c r="F20434"/>
      <c r="M20434" s="2"/>
      <c r="N20434"/>
      <c r="O20434"/>
      <c r="U20434"/>
      <c r="V20434"/>
    </row>
    <row r="20435" spans="6:22" x14ac:dyDescent="0.2">
      <c r="F20435"/>
      <c r="M20435" s="2"/>
      <c r="N20435"/>
      <c r="O20435"/>
      <c r="U20435"/>
      <c r="V20435"/>
    </row>
    <row r="20436" spans="6:22" x14ac:dyDescent="0.2">
      <c r="F20436"/>
      <c r="M20436" s="2"/>
      <c r="N20436"/>
      <c r="O20436"/>
      <c r="U20436"/>
      <c r="V20436"/>
    </row>
    <row r="20437" spans="6:22" x14ac:dyDescent="0.2">
      <c r="F20437"/>
      <c r="M20437" s="2"/>
      <c r="N20437"/>
      <c r="O20437"/>
      <c r="U20437"/>
      <c r="V20437"/>
    </row>
    <row r="20438" spans="6:22" x14ac:dyDescent="0.2">
      <c r="F20438"/>
      <c r="M20438" s="2"/>
      <c r="N20438"/>
      <c r="O20438"/>
      <c r="U20438"/>
      <c r="V20438"/>
    </row>
    <row r="20439" spans="6:22" x14ac:dyDescent="0.2">
      <c r="F20439"/>
      <c r="M20439" s="2"/>
      <c r="N20439"/>
      <c r="O20439"/>
      <c r="U20439"/>
      <c r="V20439"/>
    </row>
    <row r="20440" spans="6:22" x14ac:dyDescent="0.2">
      <c r="F20440"/>
      <c r="M20440" s="2"/>
      <c r="N20440"/>
      <c r="O20440"/>
      <c r="U20440"/>
      <c r="V20440"/>
    </row>
    <row r="20441" spans="6:22" x14ac:dyDescent="0.2">
      <c r="F20441"/>
      <c r="M20441" s="2"/>
      <c r="N20441"/>
      <c r="O20441"/>
      <c r="U20441"/>
      <c r="V20441"/>
    </row>
    <row r="20442" spans="6:22" x14ac:dyDescent="0.2">
      <c r="F20442"/>
      <c r="M20442" s="2"/>
      <c r="N20442"/>
      <c r="O20442"/>
      <c r="U20442"/>
      <c r="V20442"/>
    </row>
    <row r="20443" spans="6:22" x14ac:dyDescent="0.2">
      <c r="F20443"/>
      <c r="M20443" s="2"/>
      <c r="N20443"/>
      <c r="O20443"/>
      <c r="U20443"/>
      <c r="V20443"/>
    </row>
    <row r="20444" spans="6:22" x14ac:dyDescent="0.2">
      <c r="F20444"/>
      <c r="M20444" s="2"/>
      <c r="N20444"/>
      <c r="O20444"/>
      <c r="U20444"/>
      <c r="V20444"/>
    </row>
    <row r="20445" spans="6:22" x14ac:dyDescent="0.2">
      <c r="F20445"/>
      <c r="M20445" s="2"/>
      <c r="N20445"/>
      <c r="O20445"/>
      <c r="U20445"/>
      <c r="V20445"/>
    </row>
    <row r="20446" spans="6:22" x14ac:dyDescent="0.2">
      <c r="F20446"/>
      <c r="M20446" s="2"/>
      <c r="N20446"/>
      <c r="O20446"/>
      <c r="U20446"/>
      <c r="V20446"/>
    </row>
    <row r="20447" spans="6:22" x14ac:dyDescent="0.2">
      <c r="M20447" s="2"/>
    </row>
    <row r="20448" spans="6:22" x14ac:dyDescent="0.2">
      <c r="F20448"/>
      <c r="M20448" s="2"/>
      <c r="N20448"/>
      <c r="O20448"/>
      <c r="U20448"/>
      <c r="V20448"/>
    </row>
    <row r="20449" spans="6:22" x14ac:dyDescent="0.2">
      <c r="F20449"/>
      <c r="M20449" s="2"/>
      <c r="N20449"/>
      <c r="O20449"/>
      <c r="U20449"/>
      <c r="V20449"/>
    </row>
    <row r="20450" spans="6:22" x14ac:dyDescent="0.2">
      <c r="M20450" s="2"/>
    </row>
    <row r="20451" spans="6:22" x14ac:dyDescent="0.2">
      <c r="F20451"/>
      <c r="M20451" s="2"/>
      <c r="N20451"/>
      <c r="O20451"/>
      <c r="U20451"/>
      <c r="V20451"/>
    </row>
    <row r="20452" spans="6:22" x14ac:dyDescent="0.2">
      <c r="F20452"/>
      <c r="M20452" s="2"/>
      <c r="N20452"/>
      <c r="O20452"/>
      <c r="U20452"/>
      <c r="V20452"/>
    </row>
    <row r="20453" spans="6:22" x14ac:dyDescent="0.2">
      <c r="M20453" s="2"/>
    </row>
    <row r="20454" spans="6:22" x14ac:dyDescent="0.2">
      <c r="M20454" s="2"/>
    </row>
    <row r="20455" spans="6:22" x14ac:dyDescent="0.2">
      <c r="M20455" s="2"/>
    </row>
    <row r="20456" spans="6:22" x14ac:dyDescent="0.2">
      <c r="M20456" s="2"/>
    </row>
    <row r="20457" spans="6:22" x14ac:dyDescent="0.2">
      <c r="M20457" s="2"/>
    </row>
    <row r="20458" spans="6:22" x14ac:dyDescent="0.2">
      <c r="M20458" s="2"/>
    </row>
    <row r="20459" spans="6:22" x14ac:dyDescent="0.2">
      <c r="M20459" s="2"/>
    </row>
    <row r="20460" spans="6:22" x14ac:dyDescent="0.2">
      <c r="F20460"/>
      <c r="M20460" s="2"/>
      <c r="N20460"/>
      <c r="O20460"/>
      <c r="U20460"/>
      <c r="V20460"/>
    </row>
    <row r="20461" spans="6:22" x14ac:dyDescent="0.2">
      <c r="F20461"/>
      <c r="M20461" s="2"/>
      <c r="N20461"/>
      <c r="O20461"/>
      <c r="U20461"/>
      <c r="V20461"/>
    </row>
    <row r="20462" spans="6:22" x14ac:dyDescent="0.2">
      <c r="F20462"/>
      <c r="M20462" s="2"/>
      <c r="N20462"/>
      <c r="O20462"/>
      <c r="U20462"/>
      <c r="V20462"/>
    </row>
    <row r="20463" spans="6:22" x14ac:dyDescent="0.2">
      <c r="F20463"/>
      <c r="M20463" s="2"/>
      <c r="N20463"/>
      <c r="O20463"/>
      <c r="U20463"/>
      <c r="V20463"/>
    </row>
    <row r="20464" spans="6:22" x14ac:dyDescent="0.2">
      <c r="F20464"/>
      <c r="M20464" s="2"/>
      <c r="N20464"/>
      <c r="O20464"/>
      <c r="U20464"/>
      <c r="V20464"/>
    </row>
    <row r="20465" spans="6:22" x14ac:dyDescent="0.2">
      <c r="F20465"/>
      <c r="M20465" s="2"/>
      <c r="N20465"/>
      <c r="O20465"/>
      <c r="U20465"/>
      <c r="V20465"/>
    </row>
    <row r="20466" spans="6:22" x14ac:dyDescent="0.2">
      <c r="F20466"/>
      <c r="M20466" s="2"/>
      <c r="N20466"/>
      <c r="O20466"/>
      <c r="U20466"/>
      <c r="V20466"/>
    </row>
    <row r="20467" spans="6:22" x14ac:dyDescent="0.2">
      <c r="F20467"/>
      <c r="M20467" s="2"/>
      <c r="N20467"/>
      <c r="O20467"/>
      <c r="U20467"/>
      <c r="V20467"/>
    </row>
    <row r="20468" spans="6:22" x14ac:dyDescent="0.2">
      <c r="F20468"/>
      <c r="M20468" s="2"/>
      <c r="N20468"/>
      <c r="O20468"/>
      <c r="U20468"/>
      <c r="V20468"/>
    </row>
    <row r="20469" spans="6:22" x14ac:dyDescent="0.2">
      <c r="F20469"/>
      <c r="M20469" s="2"/>
      <c r="N20469"/>
      <c r="O20469"/>
      <c r="U20469"/>
      <c r="V20469"/>
    </row>
    <row r="20470" spans="6:22" x14ac:dyDescent="0.2">
      <c r="F20470"/>
      <c r="M20470" s="2"/>
      <c r="N20470"/>
      <c r="O20470"/>
      <c r="U20470"/>
      <c r="V20470"/>
    </row>
    <row r="20471" spans="6:22" x14ac:dyDescent="0.2">
      <c r="F20471"/>
      <c r="M20471" s="2"/>
      <c r="N20471"/>
      <c r="O20471"/>
      <c r="U20471"/>
      <c r="V20471"/>
    </row>
    <row r="20472" spans="6:22" x14ac:dyDescent="0.2">
      <c r="F20472"/>
      <c r="M20472" s="2"/>
      <c r="N20472"/>
      <c r="O20472"/>
      <c r="U20472"/>
      <c r="V20472"/>
    </row>
    <row r="20473" spans="6:22" x14ac:dyDescent="0.2">
      <c r="F20473"/>
      <c r="M20473" s="2"/>
      <c r="N20473"/>
      <c r="O20473"/>
      <c r="U20473"/>
      <c r="V20473"/>
    </row>
    <row r="20474" spans="6:22" x14ac:dyDescent="0.2">
      <c r="F20474"/>
      <c r="M20474" s="2"/>
      <c r="N20474"/>
      <c r="O20474"/>
      <c r="U20474"/>
      <c r="V20474"/>
    </row>
    <row r="20475" spans="6:22" x14ac:dyDescent="0.2">
      <c r="F20475"/>
      <c r="M20475" s="2"/>
      <c r="N20475"/>
      <c r="O20475"/>
      <c r="U20475"/>
      <c r="V20475"/>
    </row>
    <row r="20476" spans="6:22" x14ac:dyDescent="0.2">
      <c r="F20476"/>
      <c r="M20476" s="2"/>
      <c r="N20476"/>
      <c r="O20476"/>
      <c r="U20476"/>
      <c r="V20476"/>
    </row>
    <row r="20477" spans="6:22" x14ac:dyDescent="0.2">
      <c r="F20477"/>
      <c r="M20477" s="2"/>
      <c r="N20477"/>
      <c r="O20477"/>
      <c r="U20477"/>
      <c r="V20477"/>
    </row>
    <row r="20478" spans="6:22" x14ac:dyDescent="0.2">
      <c r="F20478"/>
      <c r="M20478" s="2"/>
      <c r="N20478"/>
      <c r="O20478"/>
      <c r="U20478"/>
      <c r="V20478"/>
    </row>
    <row r="20479" spans="6:22" x14ac:dyDescent="0.2">
      <c r="F20479"/>
      <c r="M20479" s="2"/>
      <c r="N20479"/>
      <c r="O20479"/>
      <c r="U20479"/>
      <c r="V20479"/>
    </row>
    <row r="20480" spans="6:22" x14ac:dyDescent="0.2">
      <c r="F20480"/>
      <c r="M20480" s="2"/>
      <c r="N20480"/>
      <c r="O20480"/>
      <c r="U20480"/>
      <c r="V20480"/>
    </row>
    <row r="20481" spans="6:22" x14ac:dyDescent="0.2">
      <c r="F20481"/>
      <c r="M20481" s="2"/>
      <c r="N20481"/>
      <c r="O20481"/>
      <c r="U20481"/>
      <c r="V20481"/>
    </row>
    <row r="20482" spans="6:22" x14ac:dyDescent="0.2">
      <c r="F20482"/>
      <c r="M20482" s="2"/>
      <c r="N20482"/>
      <c r="O20482"/>
      <c r="U20482"/>
      <c r="V20482"/>
    </row>
    <row r="20483" spans="6:22" x14ac:dyDescent="0.2">
      <c r="F20483"/>
      <c r="M20483" s="2"/>
      <c r="N20483"/>
      <c r="O20483"/>
      <c r="U20483"/>
      <c r="V20483"/>
    </row>
    <row r="20484" spans="6:22" x14ac:dyDescent="0.2">
      <c r="F20484"/>
      <c r="M20484" s="2"/>
      <c r="N20484"/>
      <c r="O20484"/>
      <c r="U20484"/>
      <c r="V20484"/>
    </row>
    <row r="20485" spans="6:22" x14ac:dyDescent="0.2">
      <c r="M20485" s="2"/>
    </row>
    <row r="20486" spans="6:22" x14ac:dyDescent="0.2">
      <c r="M20486" s="2"/>
    </row>
    <row r="20487" spans="6:22" x14ac:dyDescent="0.2">
      <c r="M20487" s="2"/>
    </row>
    <row r="20488" spans="6:22" x14ac:dyDescent="0.2">
      <c r="M20488" s="2"/>
    </row>
    <row r="20489" spans="6:22" x14ac:dyDescent="0.2">
      <c r="M20489" s="2"/>
    </row>
    <row r="20490" spans="6:22" x14ac:dyDescent="0.2">
      <c r="M20490" s="2"/>
    </row>
    <row r="20491" spans="6:22" x14ac:dyDescent="0.2">
      <c r="M20491" s="2"/>
    </row>
    <row r="20492" spans="6:22" x14ac:dyDescent="0.2">
      <c r="M20492" s="2"/>
    </row>
    <row r="20493" spans="6:22" x14ac:dyDescent="0.2">
      <c r="M20493" s="2"/>
    </row>
    <row r="20494" spans="6:22" x14ac:dyDescent="0.2">
      <c r="M20494" s="2"/>
    </row>
    <row r="20495" spans="6:22" x14ac:dyDescent="0.2">
      <c r="F20495"/>
      <c r="M20495" s="2"/>
      <c r="N20495"/>
      <c r="O20495"/>
      <c r="U20495"/>
      <c r="V20495"/>
    </row>
    <row r="20496" spans="6:22" x14ac:dyDescent="0.2">
      <c r="F20496"/>
      <c r="M20496" s="2"/>
      <c r="N20496"/>
      <c r="O20496"/>
      <c r="U20496"/>
      <c r="V20496"/>
    </row>
    <row r="20497" spans="6:22" x14ac:dyDescent="0.2">
      <c r="F20497"/>
      <c r="M20497" s="2"/>
      <c r="N20497"/>
      <c r="O20497"/>
      <c r="U20497"/>
      <c r="V20497"/>
    </row>
    <row r="20498" spans="6:22" x14ac:dyDescent="0.2">
      <c r="F20498"/>
      <c r="M20498" s="2"/>
      <c r="N20498"/>
      <c r="O20498"/>
      <c r="U20498"/>
      <c r="V20498"/>
    </row>
    <row r="20499" spans="6:22" x14ac:dyDescent="0.2">
      <c r="M20499" s="2"/>
    </row>
    <row r="20500" spans="6:22" x14ac:dyDescent="0.2">
      <c r="M20500" s="2"/>
    </row>
    <row r="20501" spans="6:22" x14ac:dyDescent="0.2">
      <c r="M20501" s="2"/>
    </row>
    <row r="20502" spans="6:22" x14ac:dyDescent="0.2">
      <c r="M20502" s="2"/>
    </row>
    <row r="20503" spans="6:22" x14ac:dyDescent="0.2">
      <c r="M20503" s="2"/>
    </row>
    <row r="20504" spans="6:22" x14ac:dyDescent="0.2">
      <c r="M20504" s="2"/>
    </row>
    <row r="20505" spans="6:22" x14ac:dyDescent="0.2">
      <c r="M20505" s="2"/>
    </row>
    <row r="20506" spans="6:22" x14ac:dyDescent="0.2">
      <c r="M20506" s="2"/>
    </row>
    <row r="20507" spans="6:22" x14ac:dyDescent="0.2">
      <c r="M20507" s="2"/>
    </row>
    <row r="20508" spans="6:22" x14ac:dyDescent="0.2">
      <c r="M20508" s="2"/>
    </row>
    <row r="20509" spans="6:22" x14ac:dyDescent="0.2">
      <c r="M20509" s="2"/>
    </row>
    <row r="20510" spans="6:22" x14ac:dyDescent="0.2">
      <c r="M20510" s="2"/>
    </row>
    <row r="20511" spans="6:22" x14ac:dyDescent="0.2">
      <c r="M20511" s="2"/>
    </row>
    <row r="20512" spans="6:22" x14ac:dyDescent="0.2">
      <c r="M20512" s="2"/>
    </row>
    <row r="20513" spans="6:22" x14ac:dyDescent="0.2">
      <c r="F20513"/>
      <c r="M20513" s="2"/>
      <c r="N20513"/>
      <c r="O20513"/>
      <c r="U20513"/>
      <c r="V20513"/>
    </row>
    <row r="20514" spans="6:22" x14ac:dyDescent="0.2">
      <c r="F20514"/>
      <c r="M20514" s="2"/>
      <c r="N20514"/>
      <c r="O20514"/>
      <c r="U20514"/>
      <c r="V20514"/>
    </row>
    <row r="20515" spans="6:22" x14ac:dyDescent="0.2">
      <c r="F20515"/>
      <c r="M20515" s="2"/>
      <c r="N20515"/>
      <c r="O20515"/>
      <c r="U20515"/>
      <c r="V20515"/>
    </row>
    <row r="20516" spans="6:22" x14ac:dyDescent="0.2">
      <c r="M20516" s="2"/>
    </row>
    <row r="20517" spans="6:22" x14ac:dyDescent="0.2">
      <c r="M20517" s="2"/>
    </row>
    <row r="20518" spans="6:22" x14ac:dyDescent="0.2">
      <c r="M20518" s="2"/>
    </row>
    <row r="20519" spans="6:22" x14ac:dyDescent="0.2">
      <c r="M20519" s="2"/>
    </row>
    <row r="20520" spans="6:22" x14ac:dyDescent="0.2">
      <c r="M20520" s="2"/>
    </row>
    <row r="20521" spans="6:22" x14ac:dyDescent="0.2">
      <c r="M20521" s="2"/>
    </row>
    <row r="20522" spans="6:22" x14ac:dyDescent="0.2">
      <c r="M20522" s="2"/>
    </row>
    <row r="20523" spans="6:22" x14ac:dyDescent="0.2">
      <c r="M20523" s="2"/>
    </row>
    <row r="20524" spans="6:22" x14ac:dyDescent="0.2">
      <c r="M20524" s="2"/>
    </row>
    <row r="20525" spans="6:22" x14ac:dyDescent="0.2">
      <c r="M20525" s="2"/>
    </row>
    <row r="20526" spans="6:22" x14ac:dyDescent="0.2">
      <c r="M20526" s="2"/>
    </row>
    <row r="20527" spans="6:22" x14ac:dyDescent="0.2">
      <c r="M20527" s="2"/>
    </row>
    <row r="20528" spans="6:22" x14ac:dyDescent="0.2">
      <c r="M20528" s="2"/>
    </row>
    <row r="20529" spans="6:22" x14ac:dyDescent="0.2">
      <c r="M20529" s="2"/>
    </row>
    <row r="20530" spans="6:22" x14ac:dyDescent="0.2">
      <c r="M20530" s="2"/>
    </row>
    <row r="20531" spans="6:22" x14ac:dyDescent="0.2">
      <c r="F20531"/>
      <c r="M20531" s="2"/>
      <c r="N20531"/>
      <c r="O20531"/>
      <c r="U20531"/>
      <c r="V20531"/>
    </row>
    <row r="20532" spans="6:22" x14ac:dyDescent="0.2">
      <c r="F20532"/>
      <c r="M20532" s="2"/>
      <c r="N20532"/>
      <c r="O20532"/>
      <c r="U20532"/>
      <c r="V20532"/>
    </row>
    <row r="20533" spans="6:22" x14ac:dyDescent="0.2">
      <c r="F20533"/>
      <c r="M20533" s="2"/>
      <c r="N20533"/>
      <c r="O20533"/>
      <c r="U20533"/>
      <c r="V20533"/>
    </row>
    <row r="20534" spans="6:22" x14ac:dyDescent="0.2">
      <c r="F20534"/>
      <c r="M20534" s="2"/>
      <c r="N20534"/>
      <c r="O20534"/>
      <c r="U20534"/>
      <c r="V20534"/>
    </row>
    <row r="20535" spans="6:22" x14ac:dyDescent="0.2">
      <c r="F20535"/>
      <c r="M20535" s="2"/>
      <c r="N20535"/>
      <c r="O20535"/>
      <c r="U20535"/>
      <c r="V20535"/>
    </row>
    <row r="20536" spans="6:22" x14ac:dyDescent="0.2">
      <c r="F20536"/>
      <c r="M20536" s="2"/>
      <c r="N20536"/>
      <c r="O20536"/>
      <c r="U20536"/>
      <c r="V20536"/>
    </row>
    <row r="20537" spans="6:22" x14ac:dyDescent="0.2">
      <c r="F20537"/>
      <c r="M20537" s="2"/>
      <c r="N20537"/>
      <c r="O20537"/>
      <c r="U20537"/>
      <c r="V20537"/>
    </row>
    <row r="20538" spans="6:22" x14ac:dyDescent="0.2">
      <c r="F20538"/>
      <c r="M20538" s="2"/>
      <c r="N20538"/>
      <c r="O20538"/>
      <c r="U20538"/>
      <c r="V20538"/>
    </row>
    <row r="20539" spans="6:22" x14ac:dyDescent="0.2">
      <c r="F20539"/>
      <c r="M20539" s="2"/>
      <c r="N20539"/>
      <c r="O20539"/>
      <c r="U20539"/>
      <c r="V20539"/>
    </row>
    <row r="20540" spans="6:22" x14ac:dyDescent="0.2">
      <c r="F20540"/>
      <c r="M20540" s="2"/>
      <c r="N20540"/>
      <c r="O20540"/>
      <c r="U20540"/>
      <c r="V20540"/>
    </row>
    <row r="20541" spans="6:22" x14ac:dyDescent="0.2">
      <c r="F20541"/>
      <c r="M20541" s="2"/>
      <c r="N20541"/>
      <c r="O20541"/>
      <c r="U20541"/>
      <c r="V20541"/>
    </row>
    <row r="20542" spans="6:22" x14ac:dyDescent="0.2">
      <c r="F20542"/>
      <c r="M20542" s="2"/>
      <c r="N20542"/>
      <c r="O20542"/>
      <c r="U20542"/>
      <c r="V20542"/>
    </row>
    <row r="20543" spans="6:22" x14ac:dyDescent="0.2">
      <c r="F20543"/>
      <c r="M20543" s="2"/>
      <c r="N20543"/>
      <c r="O20543"/>
      <c r="U20543"/>
      <c r="V20543"/>
    </row>
    <row r="20544" spans="6:22" x14ac:dyDescent="0.2">
      <c r="F20544"/>
      <c r="M20544" s="2"/>
      <c r="N20544"/>
      <c r="O20544"/>
      <c r="U20544"/>
      <c r="V20544"/>
    </row>
    <row r="20545" spans="6:22" x14ac:dyDescent="0.2">
      <c r="F20545"/>
      <c r="M20545" s="2"/>
      <c r="N20545"/>
      <c r="O20545"/>
      <c r="U20545"/>
      <c r="V20545"/>
    </row>
    <row r="20546" spans="6:22" x14ac:dyDescent="0.2">
      <c r="F20546"/>
      <c r="M20546" s="2"/>
      <c r="N20546"/>
      <c r="O20546"/>
      <c r="U20546"/>
      <c r="V20546"/>
    </row>
    <row r="20547" spans="6:22" x14ac:dyDescent="0.2">
      <c r="F20547"/>
      <c r="M20547" s="2"/>
      <c r="N20547"/>
      <c r="O20547"/>
      <c r="U20547"/>
      <c r="V20547"/>
    </row>
    <row r="20548" spans="6:22" x14ac:dyDescent="0.2">
      <c r="F20548"/>
      <c r="M20548" s="2"/>
      <c r="N20548"/>
      <c r="O20548"/>
      <c r="U20548"/>
      <c r="V20548"/>
    </row>
    <row r="20549" spans="6:22" x14ac:dyDescent="0.2">
      <c r="F20549"/>
      <c r="M20549" s="2"/>
      <c r="N20549"/>
      <c r="O20549"/>
      <c r="U20549"/>
      <c r="V20549"/>
    </row>
    <row r="20550" spans="6:22" x14ac:dyDescent="0.2">
      <c r="F20550"/>
      <c r="M20550" s="2"/>
      <c r="N20550"/>
      <c r="O20550"/>
      <c r="U20550"/>
      <c r="V20550"/>
    </row>
    <row r="20551" spans="6:22" x14ac:dyDescent="0.2">
      <c r="F20551"/>
      <c r="M20551" s="2"/>
      <c r="N20551"/>
      <c r="O20551"/>
      <c r="U20551"/>
      <c r="V20551"/>
    </row>
    <row r="20552" spans="6:22" x14ac:dyDescent="0.2">
      <c r="F20552"/>
      <c r="M20552" s="2"/>
      <c r="N20552"/>
      <c r="O20552"/>
      <c r="U20552"/>
      <c r="V20552"/>
    </row>
    <row r="20553" spans="6:22" x14ac:dyDescent="0.2">
      <c r="F20553"/>
      <c r="M20553" s="2"/>
      <c r="N20553"/>
      <c r="O20553"/>
      <c r="U20553"/>
      <c r="V20553"/>
    </row>
    <row r="20554" spans="6:22" x14ac:dyDescent="0.2">
      <c r="M20554" s="2"/>
    </row>
    <row r="20555" spans="6:22" x14ac:dyDescent="0.2">
      <c r="F20555"/>
      <c r="M20555" s="2"/>
      <c r="N20555"/>
      <c r="O20555"/>
      <c r="U20555"/>
      <c r="V20555"/>
    </row>
    <row r="20556" spans="6:22" x14ac:dyDescent="0.2">
      <c r="M20556" s="2"/>
    </row>
    <row r="20557" spans="6:22" x14ac:dyDescent="0.2">
      <c r="F20557"/>
      <c r="M20557" s="2"/>
      <c r="N20557"/>
      <c r="O20557"/>
      <c r="U20557"/>
      <c r="V20557"/>
    </row>
    <row r="20558" spans="6:22" x14ac:dyDescent="0.2">
      <c r="M20558" s="2"/>
    </row>
    <row r="20559" spans="6:22" x14ac:dyDescent="0.2">
      <c r="F20559"/>
      <c r="M20559" s="2"/>
      <c r="N20559"/>
      <c r="O20559"/>
      <c r="U20559"/>
      <c r="V20559"/>
    </row>
    <row r="20560" spans="6:22" x14ac:dyDescent="0.2">
      <c r="M20560" s="2"/>
    </row>
    <row r="20561" spans="6:22" x14ac:dyDescent="0.2">
      <c r="M20561" s="2"/>
    </row>
    <row r="20562" spans="6:22" x14ac:dyDescent="0.2">
      <c r="M20562" s="2"/>
    </row>
    <row r="20563" spans="6:22" x14ac:dyDescent="0.2">
      <c r="M20563" s="2"/>
    </row>
    <row r="20564" spans="6:22" x14ac:dyDescent="0.2">
      <c r="M20564" s="2"/>
    </row>
    <row r="20565" spans="6:22" x14ac:dyDescent="0.2">
      <c r="F20565"/>
      <c r="M20565" s="2"/>
      <c r="N20565"/>
      <c r="O20565"/>
      <c r="U20565"/>
      <c r="V20565"/>
    </row>
    <row r="20566" spans="6:22" x14ac:dyDescent="0.2">
      <c r="F20566"/>
      <c r="M20566" s="2"/>
      <c r="N20566"/>
      <c r="O20566"/>
      <c r="U20566"/>
      <c r="V20566"/>
    </row>
    <row r="20567" spans="6:22" x14ac:dyDescent="0.2">
      <c r="F20567"/>
      <c r="M20567" s="2"/>
      <c r="N20567"/>
      <c r="O20567"/>
      <c r="U20567"/>
      <c r="V20567"/>
    </row>
    <row r="20568" spans="6:22" x14ac:dyDescent="0.2">
      <c r="F20568"/>
      <c r="M20568" s="2"/>
      <c r="N20568"/>
      <c r="O20568"/>
      <c r="U20568"/>
      <c r="V20568"/>
    </row>
    <row r="20569" spans="6:22" x14ac:dyDescent="0.2">
      <c r="F20569"/>
      <c r="M20569" s="2"/>
      <c r="N20569"/>
      <c r="O20569"/>
      <c r="U20569"/>
      <c r="V20569"/>
    </row>
    <row r="20570" spans="6:22" x14ac:dyDescent="0.2">
      <c r="F20570"/>
      <c r="M20570" s="2"/>
      <c r="N20570"/>
      <c r="O20570"/>
      <c r="U20570"/>
      <c r="V20570"/>
    </row>
    <row r="20571" spans="6:22" x14ac:dyDescent="0.2">
      <c r="F20571"/>
      <c r="M20571" s="2"/>
      <c r="N20571"/>
      <c r="O20571"/>
      <c r="U20571"/>
      <c r="V20571"/>
    </row>
    <row r="20572" spans="6:22" x14ac:dyDescent="0.2">
      <c r="F20572"/>
      <c r="M20572" s="2"/>
      <c r="N20572"/>
      <c r="O20572"/>
      <c r="U20572"/>
      <c r="V20572"/>
    </row>
    <row r="20573" spans="6:22" x14ac:dyDescent="0.2">
      <c r="F20573"/>
      <c r="M20573" s="2"/>
      <c r="N20573"/>
      <c r="O20573"/>
      <c r="U20573"/>
      <c r="V20573"/>
    </row>
    <row r="20574" spans="6:22" x14ac:dyDescent="0.2">
      <c r="F20574"/>
      <c r="M20574" s="2"/>
      <c r="N20574"/>
      <c r="O20574"/>
      <c r="U20574"/>
      <c r="V20574"/>
    </row>
    <row r="20575" spans="6:22" x14ac:dyDescent="0.2">
      <c r="F20575"/>
      <c r="M20575" s="2"/>
      <c r="N20575"/>
      <c r="O20575"/>
      <c r="U20575"/>
      <c r="V20575"/>
    </row>
    <row r="20576" spans="6:22" x14ac:dyDescent="0.2">
      <c r="F20576"/>
      <c r="M20576" s="2"/>
      <c r="N20576"/>
      <c r="O20576"/>
      <c r="U20576"/>
      <c r="V20576"/>
    </row>
    <row r="20577" spans="6:22" x14ac:dyDescent="0.2">
      <c r="F20577"/>
      <c r="M20577" s="2"/>
      <c r="N20577"/>
      <c r="O20577"/>
      <c r="U20577"/>
      <c r="V20577"/>
    </row>
    <row r="20578" spans="6:22" x14ac:dyDescent="0.2">
      <c r="F20578"/>
      <c r="M20578" s="2"/>
      <c r="N20578"/>
      <c r="O20578"/>
      <c r="U20578"/>
      <c r="V20578"/>
    </row>
    <row r="20579" spans="6:22" x14ac:dyDescent="0.2">
      <c r="F20579"/>
      <c r="M20579" s="2"/>
      <c r="N20579"/>
      <c r="O20579"/>
      <c r="U20579"/>
      <c r="V20579"/>
    </row>
    <row r="20580" spans="6:22" x14ac:dyDescent="0.2">
      <c r="F20580"/>
      <c r="M20580" s="2"/>
      <c r="N20580"/>
      <c r="O20580"/>
      <c r="U20580"/>
      <c r="V20580"/>
    </row>
    <row r="20581" spans="6:22" x14ac:dyDescent="0.2">
      <c r="F20581"/>
      <c r="M20581" s="2"/>
      <c r="N20581"/>
      <c r="O20581"/>
      <c r="U20581"/>
      <c r="V20581"/>
    </row>
    <row r="20582" spans="6:22" x14ac:dyDescent="0.2">
      <c r="F20582"/>
      <c r="M20582" s="2"/>
      <c r="N20582"/>
      <c r="O20582"/>
      <c r="U20582"/>
      <c r="V20582"/>
    </row>
    <row r="20583" spans="6:22" x14ac:dyDescent="0.2">
      <c r="F20583"/>
      <c r="M20583" s="2"/>
      <c r="N20583"/>
      <c r="O20583"/>
      <c r="U20583"/>
      <c r="V20583"/>
    </row>
    <row r="20584" spans="6:22" x14ac:dyDescent="0.2">
      <c r="F20584"/>
      <c r="M20584" s="2"/>
      <c r="N20584"/>
      <c r="O20584"/>
      <c r="U20584"/>
      <c r="V20584"/>
    </row>
    <row r="20585" spans="6:22" x14ac:dyDescent="0.2">
      <c r="F20585"/>
      <c r="M20585" s="2"/>
      <c r="N20585"/>
      <c r="O20585"/>
      <c r="U20585"/>
      <c r="V20585"/>
    </row>
    <row r="20586" spans="6:22" x14ac:dyDescent="0.2">
      <c r="F20586"/>
      <c r="M20586" s="2"/>
      <c r="N20586"/>
      <c r="O20586"/>
      <c r="U20586"/>
      <c r="V20586"/>
    </row>
    <row r="20587" spans="6:22" x14ac:dyDescent="0.2">
      <c r="F20587"/>
      <c r="M20587" s="2"/>
      <c r="N20587"/>
      <c r="O20587"/>
      <c r="U20587"/>
      <c r="V20587"/>
    </row>
    <row r="20588" spans="6:22" x14ac:dyDescent="0.2">
      <c r="F20588"/>
      <c r="M20588" s="2"/>
      <c r="N20588"/>
      <c r="O20588"/>
      <c r="U20588"/>
      <c r="V20588"/>
    </row>
    <row r="20589" spans="6:22" x14ac:dyDescent="0.2">
      <c r="F20589"/>
      <c r="M20589" s="2"/>
      <c r="N20589"/>
      <c r="O20589"/>
      <c r="U20589"/>
      <c r="V20589"/>
    </row>
    <row r="20590" spans="6:22" x14ac:dyDescent="0.2">
      <c r="F20590"/>
      <c r="M20590" s="2"/>
      <c r="N20590"/>
      <c r="O20590"/>
      <c r="U20590"/>
      <c r="V20590"/>
    </row>
    <row r="20591" spans="6:22" x14ac:dyDescent="0.2">
      <c r="F20591"/>
      <c r="M20591" s="2"/>
      <c r="N20591"/>
      <c r="O20591"/>
      <c r="U20591"/>
      <c r="V20591"/>
    </row>
    <row r="20592" spans="6:22" x14ac:dyDescent="0.2">
      <c r="M20592" s="2"/>
    </row>
    <row r="20593" spans="6:22" x14ac:dyDescent="0.2">
      <c r="M20593" s="2"/>
    </row>
    <row r="20594" spans="6:22" x14ac:dyDescent="0.2">
      <c r="F20594"/>
      <c r="M20594" s="2"/>
      <c r="N20594"/>
      <c r="O20594"/>
      <c r="U20594"/>
      <c r="V20594"/>
    </row>
    <row r="20595" spans="6:22" x14ac:dyDescent="0.2">
      <c r="F20595"/>
      <c r="M20595" s="2"/>
      <c r="N20595"/>
      <c r="O20595"/>
      <c r="U20595"/>
      <c r="V20595"/>
    </row>
    <row r="20596" spans="6:22" x14ac:dyDescent="0.2">
      <c r="F20596"/>
      <c r="M20596" s="2"/>
      <c r="N20596"/>
      <c r="O20596"/>
      <c r="U20596"/>
      <c r="V20596"/>
    </row>
    <row r="20597" spans="6:22" x14ac:dyDescent="0.2">
      <c r="F20597"/>
      <c r="M20597" s="2"/>
      <c r="N20597"/>
      <c r="O20597"/>
      <c r="U20597"/>
      <c r="V20597"/>
    </row>
    <row r="20598" spans="6:22" x14ac:dyDescent="0.2">
      <c r="M20598" s="2"/>
    </row>
    <row r="20599" spans="6:22" x14ac:dyDescent="0.2">
      <c r="F20599"/>
      <c r="M20599" s="2"/>
      <c r="N20599"/>
      <c r="O20599"/>
      <c r="U20599"/>
      <c r="V20599"/>
    </row>
    <row r="20600" spans="6:22" x14ac:dyDescent="0.2">
      <c r="M20600" s="2"/>
    </row>
    <row r="20601" spans="6:22" x14ac:dyDescent="0.2">
      <c r="M20601" s="2"/>
    </row>
    <row r="20602" spans="6:22" x14ac:dyDescent="0.2">
      <c r="M20602" s="2"/>
    </row>
    <row r="20603" spans="6:22" x14ac:dyDescent="0.2">
      <c r="F20603"/>
      <c r="M20603" s="2"/>
      <c r="N20603"/>
      <c r="O20603"/>
      <c r="U20603"/>
      <c r="V20603"/>
    </row>
    <row r="20604" spans="6:22" x14ac:dyDescent="0.2">
      <c r="M20604" s="2"/>
    </row>
    <row r="20605" spans="6:22" x14ac:dyDescent="0.2">
      <c r="F20605"/>
      <c r="M20605" s="2"/>
      <c r="N20605"/>
      <c r="O20605"/>
      <c r="U20605"/>
      <c r="V20605"/>
    </row>
    <row r="20606" spans="6:22" x14ac:dyDescent="0.2">
      <c r="F20606"/>
      <c r="M20606" s="2"/>
      <c r="N20606"/>
      <c r="O20606"/>
      <c r="U20606"/>
      <c r="V20606"/>
    </row>
    <row r="20607" spans="6:22" x14ac:dyDescent="0.2">
      <c r="F20607"/>
      <c r="M20607" s="2"/>
      <c r="N20607"/>
      <c r="O20607"/>
      <c r="U20607"/>
      <c r="V20607"/>
    </row>
    <row r="20608" spans="6:22" x14ac:dyDescent="0.2">
      <c r="F20608"/>
      <c r="M20608" s="2"/>
      <c r="N20608"/>
      <c r="O20608"/>
      <c r="U20608"/>
      <c r="V20608"/>
    </row>
    <row r="20609" spans="6:22" x14ac:dyDescent="0.2">
      <c r="F20609"/>
      <c r="M20609" s="2"/>
      <c r="N20609"/>
      <c r="O20609"/>
      <c r="U20609"/>
      <c r="V20609"/>
    </row>
    <row r="20610" spans="6:22" x14ac:dyDescent="0.2">
      <c r="F20610"/>
      <c r="M20610" s="2"/>
      <c r="N20610"/>
      <c r="O20610"/>
      <c r="U20610"/>
      <c r="V20610"/>
    </row>
    <row r="20611" spans="6:22" x14ac:dyDescent="0.2">
      <c r="F20611"/>
      <c r="M20611" s="2"/>
      <c r="N20611"/>
      <c r="O20611"/>
      <c r="U20611"/>
      <c r="V20611"/>
    </row>
    <row r="20612" spans="6:22" x14ac:dyDescent="0.2">
      <c r="F20612"/>
      <c r="M20612" s="2"/>
      <c r="N20612"/>
      <c r="O20612"/>
      <c r="U20612"/>
      <c r="V20612"/>
    </row>
    <row r="20613" spans="6:22" x14ac:dyDescent="0.2">
      <c r="F20613"/>
      <c r="M20613" s="2"/>
      <c r="N20613"/>
      <c r="O20613"/>
      <c r="U20613"/>
      <c r="V20613"/>
    </row>
    <row r="20614" spans="6:22" x14ac:dyDescent="0.2">
      <c r="F20614"/>
      <c r="M20614" s="2"/>
      <c r="N20614"/>
      <c r="O20614"/>
      <c r="U20614"/>
      <c r="V20614"/>
    </row>
    <row r="20615" spans="6:22" x14ac:dyDescent="0.2">
      <c r="F20615"/>
      <c r="M20615" s="2"/>
      <c r="N20615"/>
      <c r="O20615"/>
      <c r="U20615"/>
      <c r="V20615"/>
    </row>
    <row r="20616" spans="6:22" x14ac:dyDescent="0.2">
      <c r="F20616"/>
      <c r="M20616" s="2"/>
      <c r="N20616"/>
      <c r="O20616"/>
      <c r="U20616"/>
      <c r="V20616"/>
    </row>
    <row r="20617" spans="6:22" x14ac:dyDescent="0.2">
      <c r="F20617"/>
      <c r="M20617" s="2"/>
      <c r="N20617"/>
      <c r="O20617"/>
      <c r="U20617"/>
      <c r="V20617"/>
    </row>
    <row r="20618" spans="6:22" x14ac:dyDescent="0.2">
      <c r="F20618"/>
      <c r="M20618" s="2"/>
      <c r="N20618"/>
      <c r="O20618"/>
      <c r="U20618"/>
      <c r="V20618"/>
    </row>
    <row r="20619" spans="6:22" x14ac:dyDescent="0.2">
      <c r="F20619"/>
      <c r="M20619" s="2"/>
      <c r="N20619"/>
      <c r="O20619"/>
      <c r="U20619"/>
      <c r="V20619"/>
    </row>
    <row r="20620" spans="6:22" x14ac:dyDescent="0.2">
      <c r="F20620"/>
      <c r="M20620" s="2"/>
      <c r="N20620"/>
      <c r="O20620"/>
      <c r="U20620"/>
      <c r="V20620"/>
    </row>
    <row r="20621" spans="6:22" x14ac:dyDescent="0.2">
      <c r="F20621"/>
      <c r="M20621" s="2"/>
      <c r="N20621"/>
      <c r="O20621"/>
      <c r="U20621"/>
      <c r="V20621"/>
    </row>
    <row r="20622" spans="6:22" x14ac:dyDescent="0.2">
      <c r="F20622"/>
      <c r="M20622" s="2"/>
      <c r="N20622"/>
      <c r="O20622"/>
      <c r="U20622"/>
      <c r="V20622"/>
    </row>
    <row r="20623" spans="6:22" x14ac:dyDescent="0.2">
      <c r="F20623"/>
      <c r="M20623" s="2"/>
      <c r="N20623"/>
      <c r="O20623"/>
      <c r="U20623"/>
      <c r="V20623"/>
    </row>
    <row r="20624" spans="6:22" x14ac:dyDescent="0.2">
      <c r="F20624"/>
      <c r="M20624" s="2"/>
      <c r="N20624"/>
      <c r="O20624"/>
      <c r="U20624"/>
      <c r="V20624"/>
    </row>
    <row r="20625" spans="6:22" x14ac:dyDescent="0.2">
      <c r="F20625"/>
      <c r="M20625" s="2"/>
      <c r="N20625"/>
      <c r="O20625"/>
      <c r="U20625"/>
      <c r="V20625"/>
    </row>
    <row r="20626" spans="6:22" x14ac:dyDescent="0.2">
      <c r="F20626"/>
      <c r="M20626" s="2"/>
      <c r="N20626"/>
      <c r="O20626"/>
      <c r="U20626"/>
      <c r="V20626"/>
    </row>
    <row r="20627" spans="6:22" x14ac:dyDescent="0.2">
      <c r="F20627"/>
      <c r="M20627" s="2"/>
      <c r="N20627"/>
      <c r="O20627"/>
      <c r="U20627"/>
      <c r="V20627"/>
    </row>
    <row r="20628" spans="6:22" x14ac:dyDescent="0.2">
      <c r="F20628"/>
      <c r="M20628" s="2"/>
      <c r="N20628"/>
      <c r="O20628"/>
      <c r="U20628"/>
      <c r="V20628"/>
    </row>
    <row r="20629" spans="6:22" x14ac:dyDescent="0.2">
      <c r="F20629"/>
      <c r="M20629" s="2"/>
      <c r="N20629"/>
      <c r="O20629"/>
      <c r="U20629"/>
      <c r="V20629"/>
    </row>
    <row r="20630" spans="6:22" x14ac:dyDescent="0.2">
      <c r="F20630"/>
      <c r="M20630" s="2"/>
      <c r="N20630"/>
      <c r="O20630"/>
      <c r="U20630"/>
      <c r="V20630"/>
    </row>
    <row r="20631" spans="6:22" x14ac:dyDescent="0.2">
      <c r="F20631"/>
      <c r="M20631" s="2"/>
      <c r="N20631"/>
      <c r="O20631"/>
      <c r="U20631"/>
      <c r="V20631"/>
    </row>
    <row r="20632" spans="6:22" x14ac:dyDescent="0.2">
      <c r="M20632" s="2"/>
    </row>
    <row r="20633" spans="6:22" x14ac:dyDescent="0.2">
      <c r="M20633" s="2"/>
    </row>
    <row r="20634" spans="6:22" x14ac:dyDescent="0.2">
      <c r="F20634"/>
      <c r="M20634" s="2"/>
      <c r="N20634"/>
      <c r="O20634"/>
      <c r="U20634"/>
      <c r="V20634"/>
    </row>
    <row r="20635" spans="6:22" x14ac:dyDescent="0.2">
      <c r="F20635"/>
      <c r="M20635" s="2"/>
      <c r="N20635"/>
      <c r="O20635"/>
      <c r="U20635"/>
      <c r="V20635"/>
    </row>
    <row r="20636" spans="6:22" x14ac:dyDescent="0.2">
      <c r="F20636"/>
      <c r="M20636" s="2"/>
      <c r="N20636"/>
      <c r="O20636"/>
      <c r="U20636"/>
      <c r="V20636"/>
    </row>
    <row r="20637" spans="6:22" x14ac:dyDescent="0.2">
      <c r="F20637"/>
      <c r="M20637" s="2"/>
      <c r="N20637"/>
      <c r="O20637"/>
      <c r="U20637"/>
      <c r="V20637"/>
    </row>
    <row r="20638" spans="6:22" x14ac:dyDescent="0.2">
      <c r="M20638" s="2"/>
    </row>
    <row r="20639" spans="6:22" x14ac:dyDescent="0.2">
      <c r="F20639"/>
      <c r="M20639" s="2"/>
      <c r="N20639"/>
      <c r="O20639"/>
      <c r="U20639"/>
      <c r="V20639"/>
    </row>
    <row r="20640" spans="6:22" x14ac:dyDescent="0.2">
      <c r="M20640" s="2"/>
    </row>
    <row r="20641" spans="6:22" x14ac:dyDescent="0.2">
      <c r="M20641" s="2"/>
    </row>
    <row r="20642" spans="6:22" x14ac:dyDescent="0.2">
      <c r="M20642" s="2"/>
    </row>
    <row r="20643" spans="6:22" x14ac:dyDescent="0.2">
      <c r="F20643"/>
      <c r="M20643" s="2"/>
      <c r="N20643"/>
      <c r="O20643"/>
      <c r="U20643"/>
      <c r="V20643"/>
    </row>
    <row r="20644" spans="6:22" x14ac:dyDescent="0.2">
      <c r="M20644" s="2"/>
    </row>
    <row r="20645" spans="6:22" x14ac:dyDescent="0.2">
      <c r="F20645"/>
      <c r="M20645" s="2"/>
      <c r="N20645"/>
      <c r="O20645"/>
      <c r="U20645"/>
      <c r="V20645"/>
    </row>
    <row r="20646" spans="6:22" x14ac:dyDescent="0.2">
      <c r="F20646"/>
      <c r="M20646" s="2"/>
      <c r="N20646"/>
      <c r="O20646"/>
      <c r="U20646"/>
      <c r="V20646"/>
    </row>
    <row r="20647" spans="6:22" x14ac:dyDescent="0.2">
      <c r="F20647"/>
      <c r="M20647" s="2"/>
      <c r="N20647"/>
      <c r="O20647"/>
      <c r="U20647"/>
      <c r="V20647"/>
    </row>
    <row r="20648" spans="6:22" x14ac:dyDescent="0.2">
      <c r="F20648"/>
      <c r="M20648" s="2"/>
      <c r="N20648"/>
      <c r="O20648"/>
      <c r="U20648"/>
      <c r="V20648"/>
    </row>
    <row r="20649" spans="6:22" x14ac:dyDescent="0.2">
      <c r="F20649"/>
      <c r="M20649" s="2"/>
      <c r="N20649"/>
      <c r="O20649"/>
      <c r="U20649"/>
      <c r="V20649"/>
    </row>
    <row r="20650" spans="6:22" x14ac:dyDescent="0.2">
      <c r="F20650"/>
      <c r="M20650" s="2"/>
      <c r="N20650"/>
      <c r="O20650"/>
      <c r="U20650"/>
      <c r="V20650"/>
    </row>
    <row r="20651" spans="6:22" x14ac:dyDescent="0.2">
      <c r="F20651"/>
      <c r="M20651" s="2"/>
      <c r="N20651"/>
      <c r="O20651"/>
      <c r="U20651"/>
      <c r="V20651"/>
    </row>
    <row r="20652" spans="6:22" x14ac:dyDescent="0.2">
      <c r="F20652"/>
      <c r="M20652" s="2"/>
      <c r="N20652"/>
      <c r="O20652"/>
      <c r="U20652"/>
      <c r="V20652"/>
    </row>
    <row r="20653" spans="6:22" x14ac:dyDescent="0.2">
      <c r="F20653"/>
      <c r="M20653" s="2"/>
      <c r="N20653"/>
      <c r="O20653"/>
      <c r="U20653"/>
      <c r="V20653"/>
    </row>
    <row r="20654" spans="6:22" x14ac:dyDescent="0.2">
      <c r="F20654"/>
      <c r="M20654" s="2"/>
      <c r="N20654"/>
      <c r="O20654"/>
      <c r="U20654"/>
      <c r="V20654"/>
    </row>
    <row r="20655" spans="6:22" x14ac:dyDescent="0.2">
      <c r="F20655"/>
      <c r="M20655" s="2"/>
      <c r="N20655"/>
      <c r="O20655"/>
      <c r="U20655"/>
      <c r="V20655"/>
    </row>
    <row r="20656" spans="6:22" x14ac:dyDescent="0.2">
      <c r="F20656"/>
      <c r="M20656" s="2"/>
      <c r="N20656"/>
      <c r="O20656"/>
      <c r="U20656"/>
      <c r="V20656"/>
    </row>
    <row r="20657" spans="6:22" x14ac:dyDescent="0.2">
      <c r="F20657"/>
      <c r="M20657" s="2"/>
      <c r="N20657"/>
      <c r="O20657"/>
      <c r="U20657"/>
      <c r="V20657"/>
    </row>
    <row r="20658" spans="6:22" x14ac:dyDescent="0.2">
      <c r="F20658"/>
      <c r="M20658" s="2"/>
      <c r="N20658"/>
      <c r="O20658"/>
      <c r="U20658"/>
      <c r="V20658"/>
    </row>
    <row r="20659" spans="6:22" x14ac:dyDescent="0.2">
      <c r="F20659"/>
      <c r="M20659" s="2"/>
      <c r="N20659"/>
      <c r="O20659"/>
      <c r="U20659"/>
      <c r="V20659"/>
    </row>
    <row r="20660" spans="6:22" x14ac:dyDescent="0.2">
      <c r="F20660"/>
      <c r="M20660" s="2"/>
      <c r="N20660"/>
      <c r="O20660"/>
      <c r="U20660"/>
      <c r="V20660"/>
    </row>
    <row r="20661" spans="6:22" x14ac:dyDescent="0.2">
      <c r="F20661"/>
      <c r="M20661" s="2"/>
      <c r="N20661"/>
      <c r="O20661"/>
      <c r="U20661"/>
      <c r="V20661"/>
    </row>
    <row r="20662" spans="6:22" x14ac:dyDescent="0.2">
      <c r="F20662"/>
      <c r="M20662" s="2"/>
      <c r="N20662"/>
      <c r="O20662"/>
      <c r="U20662"/>
      <c r="V20662"/>
    </row>
    <row r="20663" spans="6:22" x14ac:dyDescent="0.2">
      <c r="F20663"/>
      <c r="M20663" s="2"/>
      <c r="N20663"/>
      <c r="O20663"/>
      <c r="U20663"/>
      <c r="V20663"/>
    </row>
    <row r="20664" spans="6:22" x14ac:dyDescent="0.2">
      <c r="F20664"/>
      <c r="M20664" s="2"/>
      <c r="N20664"/>
      <c r="O20664"/>
      <c r="U20664"/>
      <c r="V20664"/>
    </row>
    <row r="20665" spans="6:22" x14ac:dyDescent="0.2">
      <c r="F20665"/>
      <c r="M20665" s="2"/>
      <c r="N20665"/>
      <c r="O20665"/>
      <c r="U20665"/>
      <c r="V20665"/>
    </row>
    <row r="20666" spans="6:22" x14ac:dyDescent="0.2">
      <c r="F20666"/>
      <c r="M20666" s="2"/>
      <c r="N20666"/>
      <c r="O20666"/>
      <c r="U20666"/>
      <c r="V20666"/>
    </row>
    <row r="20667" spans="6:22" x14ac:dyDescent="0.2">
      <c r="F20667"/>
      <c r="M20667" s="2"/>
      <c r="N20667"/>
      <c r="O20667"/>
      <c r="U20667"/>
      <c r="V20667"/>
    </row>
    <row r="20668" spans="6:22" x14ac:dyDescent="0.2">
      <c r="F20668"/>
      <c r="M20668" s="2"/>
      <c r="N20668"/>
      <c r="O20668"/>
      <c r="U20668"/>
      <c r="V20668"/>
    </row>
    <row r="20669" spans="6:22" x14ac:dyDescent="0.2">
      <c r="F20669"/>
      <c r="M20669" s="2"/>
      <c r="N20669"/>
      <c r="O20669"/>
      <c r="U20669"/>
      <c r="V20669"/>
    </row>
    <row r="20670" spans="6:22" x14ac:dyDescent="0.2">
      <c r="F20670"/>
      <c r="M20670" s="2"/>
      <c r="N20670"/>
      <c r="O20670"/>
      <c r="U20670"/>
      <c r="V20670"/>
    </row>
    <row r="20671" spans="6:22" x14ac:dyDescent="0.2">
      <c r="F20671"/>
      <c r="M20671" s="2"/>
      <c r="N20671"/>
      <c r="O20671"/>
      <c r="U20671"/>
      <c r="V20671"/>
    </row>
    <row r="20672" spans="6:22" x14ac:dyDescent="0.2">
      <c r="M20672" s="2"/>
    </row>
    <row r="20673" spans="6:22" x14ac:dyDescent="0.2">
      <c r="M20673" s="2"/>
    </row>
    <row r="20674" spans="6:22" x14ac:dyDescent="0.2">
      <c r="F20674"/>
      <c r="M20674" s="2"/>
      <c r="N20674"/>
      <c r="O20674"/>
      <c r="U20674"/>
      <c r="V20674"/>
    </row>
    <row r="20675" spans="6:22" x14ac:dyDescent="0.2">
      <c r="F20675"/>
      <c r="M20675" s="2"/>
      <c r="N20675"/>
      <c r="O20675"/>
      <c r="U20675"/>
      <c r="V20675"/>
    </row>
    <row r="20676" spans="6:22" x14ac:dyDescent="0.2">
      <c r="F20676"/>
      <c r="M20676" s="2"/>
      <c r="N20676"/>
      <c r="O20676"/>
      <c r="U20676"/>
      <c r="V20676"/>
    </row>
    <row r="20677" spans="6:22" x14ac:dyDescent="0.2">
      <c r="F20677"/>
      <c r="M20677" s="2"/>
      <c r="N20677"/>
      <c r="O20677"/>
      <c r="U20677"/>
      <c r="V20677"/>
    </row>
    <row r="20678" spans="6:22" x14ac:dyDescent="0.2">
      <c r="M20678" s="2"/>
    </row>
    <row r="20679" spans="6:22" x14ac:dyDescent="0.2">
      <c r="F20679"/>
      <c r="M20679" s="2"/>
      <c r="N20679"/>
      <c r="O20679"/>
      <c r="U20679"/>
      <c r="V20679"/>
    </row>
    <row r="20680" spans="6:22" x14ac:dyDescent="0.2">
      <c r="M20680" s="2"/>
    </row>
    <row r="20681" spans="6:22" x14ac:dyDescent="0.2">
      <c r="M20681" s="2"/>
    </row>
    <row r="20682" spans="6:22" x14ac:dyDescent="0.2">
      <c r="M20682" s="2"/>
    </row>
    <row r="20683" spans="6:22" x14ac:dyDescent="0.2">
      <c r="F20683"/>
      <c r="M20683" s="2"/>
      <c r="N20683"/>
      <c r="O20683"/>
      <c r="U20683"/>
      <c r="V20683"/>
    </row>
    <row r="20684" spans="6:22" x14ac:dyDescent="0.2">
      <c r="M20684" s="2"/>
    </row>
    <row r="20685" spans="6:22" x14ac:dyDescent="0.2">
      <c r="F20685"/>
      <c r="M20685" s="2"/>
      <c r="N20685"/>
      <c r="O20685"/>
      <c r="U20685"/>
      <c r="V20685"/>
    </row>
    <row r="20686" spans="6:22" x14ac:dyDescent="0.2">
      <c r="F20686"/>
      <c r="M20686" s="2"/>
      <c r="N20686"/>
      <c r="O20686"/>
      <c r="U20686"/>
      <c r="V20686"/>
    </row>
    <row r="20687" spans="6:22" x14ac:dyDescent="0.2">
      <c r="F20687"/>
      <c r="M20687" s="2"/>
      <c r="N20687"/>
      <c r="O20687"/>
      <c r="U20687"/>
      <c r="V20687"/>
    </row>
    <row r="20688" spans="6:22" x14ac:dyDescent="0.2">
      <c r="F20688"/>
      <c r="M20688" s="2"/>
      <c r="N20688"/>
      <c r="O20688"/>
      <c r="U20688"/>
      <c r="V20688"/>
    </row>
    <row r="20689" spans="6:22" x14ac:dyDescent="0.2">
      <c r="F20689"/>
      <c r="M20689" s="2"/>
      <c r="N20689"/>
      <c r="O20689"/>
      <c r="U20689"/>
      <c r="V20689"/>
    </row>
    <row r="20690" spans="6:22" x14ac:dyDescent="0.2">
      <c r="F20690"/>
      <c r="M20690" s="2"/>
      <c r="N20690"/>
      <c r="O20690"/>
      <c r="U20690"/>
      <c r="V20690"/>
    </row>
    <row r="20691" spans="6:22" x14ac:dyDescent="0.2">
      <c r="F20691"/>
      <c r="M20691" s="2"/>
      <c r="N20691"/>
      <c r="O20691"/>
      <c r="U20691"/>
      <c r="V20691"/>
    </row>
    <row r="20692" spans="6:22" x14ac:dyDescent="0.2">
      <c r="F20692"/>
      <c r="M20692" s="2"/>
      <c r="N20692"/>
      <c r="O20692"/>
      <c r="U20692"/>
      <c r="V20692"/>
    </row>
    <row r="20693" spans="6:22" x14ac:dyDescent="0.2">
      <c r="F20693"/>
      <c r="M20693" s="2"/>
      <c r="N20693"/>
      <c r="O20693"/>
      <c r="U20693"/>
      <c r="V20693"/>
    </row>
    <row r="20694" spans="6:22" x14ac:dyDescent="0.2">
      <c r="F20694"/>
      <c r="M20694" s="2"/>
      <c r="N20694"/>
      <c r="O20694"/>
      <c r="U20694"/>
      <c r="V20694"/>
    </row>
    <row r="20695" spans="6:22" x14ac:dyDescent="0.2">
      <c r="F20695"/>
      <c r="M20695" s="2"/>
      <c r="N20695"/>
      <c r="O20695"/>
      <c r="U20695"/>
      <c r="V20695"/>
    </row>
    <row r="20696" spans="6:22" x14ac:dyDescent="0.2">
      <c r="F20696"/>
      <c r="M20696" s="2"/>
      <c r="N20696"/>
      <c r="O20696"/>
      <c r="U20696"/>
      <c r="V20696"/>
    </row>
    <row r="20697" spans="6:22" x14ac:dyDescent="0.2">
      <c r="F20697"/>
      <c r="M20697" s="2"/>
      <c r="N20697"/>
      <c r="O20697"/>
      <c r="U20697"/>
      <c r="V20697"/>
    </row>
    <row r="20698" spans="6:22" x14ac:dyDescent="0.2">
      <c r="F20698"/>
      <c r="M20698" s="2"/>
      <c r="N20698"/>
      <c r="O20698"/>
      <c r="U20698"/>
      <c r="V20698"/>
    </row>
    <row r="20699" spans="6:22" x14ac:dyDescent="0.2">
      <c r="F20699"/>
      <c r="M20699" s="2"/>
      <c r="N20699"/>
      <c r="O20699"/>
      <c r="U20699"/>
      <c r="V20699"/>
    </row>
    <row r="20700" spans="6:22" x14ac:dyDescent="0.2">
      <c r="F20700"/>
      <c r="M20700" s="2"/>
      <c r="N20700"/>
      <c r="O20700"/>
      <c r="U20700"/>
      <c r="V20700"/>
    </row>
    <row r="20701" spans="6:22" x14ac:dyDescent="0.2">
      <c r="F20701"/>
      <c r="M20701" s="2"/>
      <c r="N20701"/>
      <c r="O20701"/>
      <c r="U20701"/>
      <c r="V20701"/>
    </row>
    <row r="20702" spans="6:22" x14ac:dyDescent="0.2">
      <c r="F20702"/>
      <c r="M20702" s="2"/>
      <c r="N20702"/>
      <c r="O20702"/>
      <c r="U20702"/>
      <c r="V20702"/>
    </row>
    <row r="20703" spans="6:22" x14ac:dyDescent="0.2">
      <c r="F20703"/>
      <c r="M20703" s="2"/>
      <c r="N20703"/>
      <c r="O20703"/>
      <c r="U20703"/>
      <c r="V20703"/>
    </row>
    <row r="20704" spans="6:22" x14ac:dyDescent="0.2">
      <c r="F20704"/>
      <c r="M20704" s="2"/>
      <c r="N20704"/>
      <c r="O20704"/>
      <c r="U20704"/>
      <c r="V20704"/>
    </row>
    <row r="20705" spans="6:22" x14ac:dyDescent="0.2">
      <c r="F20705"/>
      <c r="M20705" s="2"/>
      <c r="N20705"/>
      <c r="O20705"/>
      <c r="U20705"/>
      <c r="V20705"/>
    </row>
    <row r="20706" spans="6:22" x14ac:dyDescent="0.2">
      <c r="F20706"/>
      <c r="M20706" s="2"/>
      <c r="N20706"/>
      <c r="O20706"/>
      <c r="U20706"/>
      <c r="V20706"/>
    </row>
    <row r="20707" spans="6:22" x14ac:dyDescent="0.2">
      <c r="F20707"/>
      <c r="M20707" s="2"/>
      <c r="N20707"/>
      <c r="O20707"/>
      <c r="U20707"/>
      <c r="V20707"/>
    </row>
    <row r="20708" spans="6:22" x14ac:dyDescent="0.2">
      <c r="F20708"/>
      <c r="M20708" s="2"/>
      <c r="N20708"/>
      <c r="O20708"/>
      <c r="U20708"/>
      <c r="V20708"/>
    </row>
    <row r="20709" spans="6:22" x14ac:dyDescent="0.2">
      <c r="F20709"/>
      <c r="M20709" s="2"/>
      <c r="N20709"/>
      <c r="O20709"/>
      <c r="U20709"/>
      <c r="V20709"/>
    </row>
    <row r="20710" spans="6:22" x14ac:dyDescent="0.2">
      <c r="F20710"/>
      <c r="M20710" s="2"/>
      <c r="N20710"/>
      <c r="O20710"/>
      <c r="U20710"/>
      <c r="V20710"/>
    </row>
    <row r="20711" spans="6:22" x14ac:dyDescent="0.2">
      <c r="F20711"/>
      <c r="M20711" s="2"/>
      <c r="N20711"/>
      <c r="O20711"/>
      <c r="U20711"/>
      <c r="V20711"/>
    </row>
    <row r="20712" spans="6:22" x14ac:dyDescent="0.2">
      <c r="M20712" s="2"/>
    </row>
    <row r="20713" spans="6:22" x14ac:dyDescent="0.2">
      <c r="M20713" s="2"/>
    </row>
    <row r="20714" spans="6:22" x14ac:dyDescent="0.2">
      <c r="F20714"/>
      <c r="M20714" s="2"/>
      <c r="N20714"/>
      <c r="O20714"/>
      <c r="U20714"/>
      <c r="V20714"/>
    </row>
    <row r="20715" spans="6:22" x14ac:dyDescent="0.2">
      <c r="F20715"/>
      <c r="M20715" s="2"/>
      <c r="N20715"/>
      <c r="O20715"/>
      <c r="U20715"/>
      <c r="V20715"/>
    </row>
    <row r="20716" spans="6:22" x14ac:dyDescent="0.2">
      <c r="F20716"/>
      <c r="M20716" s="2"/>
      <c r="N20716"/>
      <c r="O20716"/>
      <c r="U20716"/>
      <c r="V20716"/>
    </row>
    <row r="20717" spans="6:22" x14ac:dyDescent="0.2">
      <c r="F20717"/>
      <c r="M20717" s="2"/>
      <c r="N20717"/>
      <c r="O20717"/>
      <c r="U20717"/>
      <c r="V20717"/>
    </row>
    <row r="20718" spans="6:22" x14ac:dyDescent="0.2">
      <c r="M20718" s="2"/>
    </row>
    <row r="20719" spans="6:22" x14ac:dyDescent="0.2">
      <c r="F20719"/>
      <c r="M20719" s="2"/>
      <c r="N20719"/>
      <c r="O20719"/>
      <c r="U20719"/>
      <c r="V20719"/>
    </row>
    <row r="20720" spans="6:22" x14ac:dyDescent="0.2">
      <c r="M20720" s="2"/>
    </row>
    <row r="20721" spans="6:22" x14ac:dyDescent="0.2">
      <c r="M20721" s="2"/>
    </row>
    <row r="20722" spans="6:22" x14ac:dyDescent="0.2">
      <c r="M20722" s="2"/>
    </row>
    <row r="20723" spans="6:22" x14ac:dyDescent="0.2">
      <c r="F20723"/>
      <c r="M20723" s="2"/>
      <c r="N20723"/>
      <c r="O20723"/>
      <c r="U20723"/>
      <c r="V20723"/>
    </row>
    <row r="20724" spans="6:22" x14ac:dyDescent="0.2">
      <c r="M20724" s="2"/>
    </row>
    <row r="20725" spans="6:22" x14ac:dyDescent="0.2">
      <c r="F20725"/>
      <c r="M20725" s="2"/>
      <c r="N20725"/>
      <c r="O20725"/>
      <c r="U20725"/>
      <c r="V20725"/>
    </row>
    <row r="20726" spans="6:22" x14ac:dyDescent="0.2">
      <c r="F20726"/>
      <c r="M20726" s="2"/>
      <c r="N20726"/>
      <c r="O20726"/>
      <c r="U20726"/>
      <c r="V20726"/>
    </row>
    <row r="20727" spans="6:22" x14ac:dyDescent="0.2">
      <c r="F20727"/>
      <c r="M20727" s="2"/>
      <c r="N20727"/>
      <c r="O20727"/>
      <c r="U20727"/>
      <c r="V20727"/>
    </row>
    <row r="20728" spans="6:22" x14ac:dyDescent="0.2">
      <c r="F20728"/>
      <c r="M20728" s="2"/>
      <c r="N20728"/>
      <c r="O20728"/>
      <c r="U20728"/>
      <c r="V20728"/>
    </row>
    <row r="20729" spans="6:22" x14ac:dyDescent="0.2">
      <c r="F20729"/>
      <c r="M20729" s="2"/>
      <c r="N20729"/>
      <c r="O20729"/>
      <c r="U20729"/>
      <c r="V20729"/>
    </row>
    <row r="20730" spans="6:22" x14ac:dyDescent="0.2">
      <c r="F20730"/>
      <c r="M20730" s="2"/>
      <c r="N20730"/>
      <c r="O20730"/>
      <c r="U20730"/>
      <c r="V20730"/>
    </row>
    <row r="20731" spans="6:22" x14ac:dyDescent="0.2">
      <c r="F20731"/>
      <c r="M20731" s="2"/>
      <c r="N20731"/>
      <c r="O20731"/>
      <c r="U20731"/>
      <c r="V20731"/>
    </row>
    <row r="20732" spans="6:22" x14ac:dyDescent="0.2">
      <c r="F20732"/>
      <c r="M20732" s="2"/>
      <c r="N20732"/>
      <c r="O20732"/>
      <c r="U20732"/>
      <c r="V20732"/>
    </row>
    <row r="20733" spans="6:22" x14ac:dyDescent="0.2">
      <c r="F20733"/>
      <c r="M20733" s="2"/>
      <c r="N20733"/>
      <c r="O20733"/>
      <c r="U20733"/>
      <c r="V20733"/>
    </row>
    <row r="20734" spans="6:22" x14ac:dyDescent="0.2">
      <c r="F20734"/>
      <c r="M20734" s="2"/>
      <c r="N20734"/>
      <c r="O20734"/>
      <c r="U20734"/>
      <c r="V20734"/>
    </row>
    <row r="20735" spans="6:22" x14ac:dyDescent="0.2">
      <c r="F20735"/>
      <c r="M20735" s="2"/>
      <c r="N20735"/>
      <c r="O20735"/>
      <c r="U20735"/>
      <c r="V20735"/>
    </row>
    <row r="20736" spans="6:22" x14ac:dyDescent="0.2">
      <c r="F20736"/>
      <c r="M20736" s="2"/>
      <c r="N20736"/>
      <c r="O20736"/>
      <c r="U20736"/>
      <c r="V20736"/>
    </row>
    <row r="20737" spans="6:22" x14ac:dyDescent="0.2">
      <c r="F20737"/>
      <c r="M20737" s="2"/>
      <c r="N20737"/>
      <c r="O20737"/>
      <c r="U20737"/>
      <c r="V20737"/>
    </row>
    <row r="20738" spans="6:22" x14ac:dyDescent="0.2">
      <c r="F20738"/>
      <c r="M20738" s="2"/>
      <c r="N20738"/>
      <c r="O20738"/>
      <c r="U20738"/>
      <c r="V20738"/>
    </row>
    <row r="20739" spans="6:22" x14ac:dyDescent="0.2">
      <c r="F20739"/>
      <c r="M20739" s="2"/>
      <c r="N20739"/>
      <c r="O20739"/>
      <c r="U20739"/>
      <c r="V20739"/>
    </row>
    <row r="20740" spans="6:22" x14ac:dyDescent="0.2">
      <c r="F20740"/>
      <c r="M20740" s="2"/>
      <c r="N20740"/>
      <c r="O20740"/>
      <c r="U20740"/>
      <c r="V20740"/>
    </row>
    <row r="20741" spans="6:22" x14ac:dyDescent="0.2">
      <c r="F20741"/>
      <c r="M20741" s="2"/>
      <c r="N20741"/>
      <c r="O20741"/>
      <c r="U20741"/>
      <c r="V20741"/>
    </row>
    <row r="20742" spans="6:22" x14ac:dyDescent="0.2">
      <c r="F20742"/>
      <c r="M20742" s="2"/>
      <c r="N20742"/>
      <c r="O20742"/>
      <c r="U20742"/>
      <c r="V20742"/>
    </row>
    <row r="20743" spans="6:22" x14ac:dyDescent="0.2">
      <c r="F20743"/>
      <c r="M20743" s="2"/>
      <c r="N20743"/>
      <c r="O20743"/>
      <c r="U20743"/>
      <c r="V20743"/>
    </row>
    <row r="20744" spans="6:22" x14ac:dyDescent="0.2">
      <c r="F20744"/>
      <c r="M20744" s="2"/>
      <c r="N20744"/>
      <c r="O20744"/>
      <c r="U20744"/>
      <c r="V20744"/>
    </row>
    <row r="20745" spans="6:22" x14ac:dyDescent="0.2">
      <c r="F20745"/>
      <c r="M20745" s="2"/>
      <c r="N20745"/>
      <c r="O20745"/>
      <c r="U20745"/>
      <c r="V20745"/>
    </row>
    <row r="20746" spans="6:22" x14ac:dyDescent="0.2">
      <c r="F20746"/>
      <c r="M20746" s="2"/>
      <c r="N20746"/>
      <c r="O20746"/>
      <c r="U20746"/>
      <c r="V20746"/>
    </row>
    <row r="20747" spans="6:22" x14ac:dyDescent="0.2">
      <c r="F20747"/>
      <c r="M20747" s="2"/>
      <c r="N20747"/>
      <c r="O20747"/>
      <c r="U20747"/>
      <c r="V20747"/>
    </row>
    <row r="20748" spans="6:22" x14ac:dyDescent="0.2">
      <c r="M20748" s="2"/>
    </row>
    <row r="20749" spans="6:22" x14ac:dyDescent="0.2">
      <c r="M20749" s="2"/>
    </row>
    <row r="20750" spans="6:22" x14ac:dyDescent="0.2">
      <c r="M20750" s="2"/>
    </row>
    <row r="20751" spans="6:22" x14ac:dyDescent="0.2">
      <c r="M20751" s="2"/>
    </row>
    <row r="20752" spans="6:22" x14ac:dyDescent="0.2">
      <c r="M20752" s="2"/>
    </row>
    <row r="20753" spans="6:22" x14ac:dyDescent="0.2">
      <c r="M20753" s="2"/>
    </row>
    <row r="20754" spans="6:22" x14ac:dyDescent="0.2">
      <c r="M20754" s="2"/>
    </row>
    <row r="20755" spans="6:22" x14ac:dyDescent="0.2">
      <c r="M20755" s="2"/>
    </row>
    <row r="20756" spans="6:22" x14ac:dyDescent="0.2">
      <c r="M20756" s="2"/>
    </row>
    <row r="20757" spans="6:22" x14ac:dyDescent="0.2">
      <c r="M20757" s="2"/>
    </row>
    <row r="20758" spans="6:22" x14ac:dyDescent="0.2">
      <c r="M20758" s="2"/>
    </row>
    <row r="20759" spans="6:22" x14ac:dyDescent="0.2">
      <c r="M20759" s="2"/>
    </row>
    <row r="20760" spans="6:22" x14ac:dyDescent="0.2">
      <c r="M20760" s="2"/>
    </row>
    <row r="20761" spans="6:22" x14ac:dyDescent="0.2">
      <c r="M20761" s="2"/>
    </row>
    <row r="20762" spans="6:22" x14ac:dyDescent="0.2">
      <c r="M20762" s="2"/>
    </row>
    <row r="20763" spans="6:22" x14ac:dyDescent="0.2">
      <c r="M20763" s="2"/>
    </row>
    <row r="20764" spans="6:22" x14ac:dyDescent="0.2">
      <c r="M20764" s="2"/>
    </row>
    <row r="20765" spans="6:22" x14ac:dyDescent="0.2">
      <c r="M20765" s="2"/>
    </row>
    <row r="20766" spans="6:22" x14ac:dyDescent="0.2">
      <c r="M20766" s="2"/>
    </row>
    <row r="20767" spans="6:22" x14ac:dyDescent="0.2">
      <c r="F20767"/>
      <c r="M20767" s="2"/>
      <c r="N20767"/>
      <c r="O20767"/>
      <c r="U20767"/>
      <c r="V20767"/>
    </row>
    <row r="20768" spans="6:22" x14ac:dyDescent="0.2">
      <c r="F20768"/>
      <c r="M20768" s="2"/>
      <c r="N20768"/>
      <c r="O20768"/>
      <c r="U20768"/>
      <c r="V20768"/>
    </row>
    <row r="20769" spans="6:22" x14ac:dyDescent="0.2">
      <c r="F20769"/>
      <c r="M20769" s="2"/>
      <c r="N20769"/>
      <c r="O20769"/>
      <c r="U20769"/>
      <c r="V20769"/>
    </row>
    <row r="20770" spans="6:22" x14ac:dyDescent="0.2">
      <c r="F20770"/>
      <c r="M20770" s="2"/>
      <c r="N20770"/>
      <c r="O20770"/>
      <c r="U20770"/>
      <c r="V20770"/>
    </row>
    <row r="20771" spans="6:22" x14ac:dyDescent="0.2">
      <c r="F20771"/>
      <c r="M20771" s="2"/>
      <c r="N20771"/>
      <c r="O20771"/>
      <c r="U20771"/>
      <c r="V20771"/>
    </row>
    <row r="20772" spans="6:22" x14ac:dyDescent="0.2">
      <c r="F20772"/>
      <c r="M20772" s="2"/>
      <c r="N20772"/>
      <c r="O20772"/>
      <c r="U20772"/>
      <c r="V20772"/>
    </row>
    <row r="20773" spans="6:22" x14ac:dyDescent="0.2">
      <c r="F20773"/>
      <c r="M20773" s="2"/>
      <c r="N20773"/>
      <c r="O20773"/>
      <c r="U20773"/>
      <c r="V20773"/>
    </row>
    <row r="20774" spans="6:22" x14ac:dyDescent="0.2">
      <c r="F20774"/>
      <c r="M20774" s="2"/>
      <c r="N20774"/>
      <c r="O20774"/>
      <c r="U20774"/>
      <c r="V20774"/>
    </row>
    <row r="20775" spans="6:22" x14ac:dyDescent="0.2">
      <c r="F20775"/>
      <c r="M20775" s="2"/>
      <c r="N20775"/>
      <c r="O20775"/>
      <c r="U20775"/>
      <c r="V20775"/>
    </row>
    <row r="20776" spans="6:22" x14ac:dyDescent="0.2">
      <c r="F20776"/>
      <c r="M20776" s="2"/>
      <c r="N20776"/>
      <c r="O20776"/>
      <c r="U20776"/>
      <c r="V20776"/>
    </row>
    <row r="20777" spans="6:22" x14ac:dyDescent="0.2">
      <c r="F20777"/>
      <c r="M20777" s="2"/>
      <c r="N20777"/>
      <c r="O20777"/>
      <c r="U20777"/>
      <c r="V20777"/>
    </row>
    <row r="20778" spans="6:22" x14ac:dyDescent="0.2">
      <c r="F20778"/>
      <c r="M20778" s="2"/>
      <c r="N20778"/>
      <c r="O20778"/>
      <c r="U20778"/>
      <c r="V20778"/>
    </row>
    <row r="20779" spans="6:22" x14ac:dyDescent="0.2">
      <c r="F20779"/>
      <c r="M20779" s="2"/>
      <c r="N20779"/>
      <c r="O20779"/>
      <c r="U20779"/>
      <c r="V20779"/>
    </row>
    <row r="20780" spans="6:22" x14ac:dyDescent="0.2">
      <c r="F20780"/>
      <c r="M20780" s="2"/>
      <c r="N20780"/>
      <c r="O20780"/>
      <c r="U20780"/>
      <c r="V20780"/>
    </row>
    <row r="20781" spans="6:22" x14ac:dyDescent="0.2">
      <c r="F20781"/>
      <c r="M20781" s="2"/>
      <c r="N20781"/>
      <c r="O20781"/>
      <c r="U20781"/>
      <c r="V20781"/>
    </row>
    <row r="20782" spans="6:22" x14ac:dyDescent="0.2">
      <c r="F20782"/>
      <c r="M20782" s="2"/>
      <c r="N20782"/>
      <c r="O20782"/>
      <c r="U20782"/>
      <c r="V20782"/>
    </row>
    <row r="20783" spans="6:22" x14ac:dyDescent="0.2">
      <c r="F20783"/>
      <c r="M20783" s="2"/>
      <c r="N20783"/>
      <c r="O20783"/>
      <c r="U20783"/>
      <c r="V20783"/>
    </row>
    <row r="20784" spans="6:22" x14ac:dyDescent="0.2">
      <c r="F20784"/>
      <c r="M20784" s="2"/>
      <c r="N20784"/>
      <c r="O20784"/>
      <c r="U20784"/>
      <c r="V20784"/>
    </row>
    <row r="20785" spans="6:22" x14ac:dyDescent="0.2">
      <c r="F20785"/>
      <c r="M20785" s="2"/>
      <c r="N20785"/>
      <c r="O20785"/>
      <c r="U20785"/>
      <c r="V20785"/>
    </row>
    <row r="20786" spans="6:22" x14ac:dyDescent="0.2">
      <c r="F20786"/>
      <c r="M20786" s="2"/>
      <c r="N20786"/>
      <c r="O20786"/>
      <c r="U20786"/>
      <c r="V20786"/>
    </row>
    <row r="20787" spans="6:22" x14ac:dyDescent="0.2">
      <c r="F20787"/>
      <c r="M20787" s="2"/>
      <c r="N20787"/>
      <c r="O20787"/>
      <c r="U20787"/>
      <c r="V20787"/>
    </row>
    <row r="20788" spans="6:22" x14ac:dyDescent="0.2">
      <c r="F20788"/>
      <c r="M20788" s="2"/>
      <c r="N20788"/>
      <c r="O20788"/>
      <c r="U20788"/>
      <c r="V20788"/>
    </row>
    <row r="20789" spans="6:22" x14ac:dyDescent="0.2">
      <c r="F20789"/>
      <c r="M20789" s="2"/>
      <c r="N20789"/>
      <c r="O20789"/>
      <c r="U20789"/>
      <c r="V20789"/>
    </row>
    <row r="20790" spans="6:22" x14ac:dyDescent="0.2">
      <c r="M20790" s="2"/>
    </row>
    <row r="20791" spans="6:22" x14ac:dyDescent="0.2">
      <c r="M20791" s="2"/>
    </row>
    <row r="20792" spans="6:22" x14ac:dyDescent="0.2">
      <c r="M20792" s="2"/>
    </row>
    <row r="20793" spans="6:22" x14ac:dyDescent="0.2">
      <c r="M20793" s="2"/>
    </row>
    <row r="20794" spans="6:22" x14ac:dyDescent="0.2">
      <c r="M20794" s="2"/>
    </row>
    <row r="20795" spans="6:22" x14ac:dyDescent="0.2">
      <c r="M20795" s="2"/>
    </row>
    <row r="20796" spans="6:22" x14ac:dyDescent="0.2">
      <c r="M20796" s="2"/>
    </row>
    <row r="20797" spans="6:22" x14ac:dyDescent="0.2">
      <c r="M20797" s="2"/>
    </row>
    <row r="20798" spans="6:22" x14ac:dyDescent="0.2">
      <c r="M20798" s="2"/>
    </row>
    <row r="20799" spans="6:22" x14ac:dyDescent="0.2">
      <c r="M20799" s="2"/>
    </row>
    <row r="20800" spans="6:22" x14ac:dyDescent="0.2">
      <c r="M20800" s="2"/>
    </row>
    <row r="20801" spans="6:22" x14ac:dyDescent="0.2">
      <c r="M20801" s="2"/>
    </row>
    <row r="20802" spans="6:22" x14ac:dyDescent="0.2">
      <c r="M20802" s="2"/>
    </row>
    <row r="20803" spans="6:22" x14ac:dyDescent="0.2">
      <c r="M20803" s="2"/>
    </row>
    <row r="20804" spans="6:22" x14ac:dyDescent="0.2">
      <c r="M20804" s="2"/>
    </row>
    <row r="20805" spans="6:22" x14ac:dyDescent="0.2">
      <c r="M20805" s="2"/>
    </row>
    <row r="20806" spans="6:22" x14ac:dyDescent="0.2">
      <c r="M20806" s="2"/>
    </row>
    <row r="20807" spans="6:22" x14ac:dyDescent="0.2">
      <c r="M20807" s="2"/>
    </row>
    <row r="20808" spans="6:22" x14ac:dyDescent="0.2">
      <c r="M20808" s="2"/>
    </row>
    <row r="20809" spans="6:22" x14ac:dyDescent="0.2">
      <c r="F20809"/>
      <c r="M20809" s="2"/>
      <c r="N20809"/>
      <c r="O20809"/>
      <c r="U20809"/>
      <c r="V20809"/>
    </row>
    <row r="20810" spans="6:22" x14ac:dyDescent="0.2">
      <c r="F20810"/>
      <c r="M20810" s="2"/>
      <c r="N20810"/>
      <c r="O20810"/>
      <c r="U20810"/>
      <c r="V20810"/>
    </row>
    <row r="20811" spans="6:22" x14ac:dyDescent="0.2">
      <c r="F20811"/>
      <c r="M20811" s="2"/>
      <c r="N20811"/>
      <c r="O20811"/>
      <c r="U20811"/>
      <c r="V20811"/>
    </row>
    <row r="20812" spans="6:22" x14ac:dyDescent="0.2">
      <c r="F20812"/>
      <c r="M20812" s="2"/>
      <c r="N20812"/>
      <c r="O20812"/>
      <c r="U20812"/>
      <c r="V20812"/>
    </row>
    <row r="20813" spans="6:22" x14ac:dyDescent="0.2">
      <c r="F20813"/>
      <c r="M20813" s="2"/>
      <c r="N20813"/>
      <c r="O20813"/>
      <c r="U20813"/>
      <c r="V20813"/>
    </row>
    <row r="20814" spans="6:22" x14ac:dyDescent="0.2">
      <c r="F20814"/>
      <c r="M20814" s="2"/>
      <c r="N20814"/>
      <c r="O20814"/>
      <c r="U20814"/>
      <c r="V20814"/>
    </row>
    <row r="20815" spans="6:22" x14ac:dyDescent="0.2">
      <c r="F20815"/>
      <c r="M20815" s="2"/>
      <c r="N20815"/>
      <c r="O20815"/>
      <c r="U20815"/>
      <c r="V20815"/>
    </row>
    <row r="20816" spans="6:22" x14ac:dyDescent="0.2">
      <c r="F20816"/>
      <c r="M20816" s="2"/>
      <c r="N20816"/>
      <c r="O20816"/>
      <c r="U20816"/>
      <c r="V20816"/>
    </row>
    <row r="20817" spans="6:22" x14ac:dyDescent="0.2">
      <c r="F20817"/>
      <c r="M20817" s="2"/>
      <c r="N20817"/>
      <c r="O20817"/>
      <c r="U20817"/>
      <c r="V20817"/>
    </row>
    <row r="20818" spans="6:22" x14ac:dyDescent="0.2">
      <c r="F20818"/>
      <c r="M20818" s="2"/>
      <c r="N20818"/>
      <c r="O20818"/>
      <c r="U20818"/>
      <c r="V20818"/>
    </row>
    <row r="20819" spans="6:22" x14ac:dyDescent="0.2">
      <c r="F20819"/>
      <c r="M20819" s="2"/>
      <c r="N20819"/>
      <c r="O20819"/>
      <c r="U20819"/>
      <c r="V20819"/>
    </row>
    <row r="20820" spans="6:22" x14ac:dyDescent="0.2">
      <c r="F20820"/>
      <c r="M20820" s="2"/>
      <c r="N20820"/>
      <c r="O20820"/>
      <c r="U20820"/>
      <c r="V20820"/>
    </row>
    <row r="20821" spans="6:22" x14ac:dyDescent="0.2">
      <c r="F20821"/>
      <c r="M20821" s="2"/>
      <c r="N20821"/>
      <c r="O20821"/>
      <c r="U20821"/>
      <c r="V20821"/>
    </row>
    <row r="20822" spans="6:22" x14ac:dyDescent="0.2">
      <c r="F20822"/>
      <c r="M20822" s="2"/>
      <c r="N20822"/>
      <c r="O20822"/>
      <c r="U20822"/>
      <c r="V20822"/>
    </row>
    <row r="20823" spans="6:22" x14ac:dyDescent="0.2">
      <c r="F20823"/>
      <c r="M20823" s="2"/>
      <c r="N20823"/>
      <c r="O20823"/>
      <c r="U20823"/>
      <c r="V20823"/>
    </row>
    <row r="20824" spans="6:22" x14ac:dyDescent="0.2">
      <c r="F20824"/>
      <c r="M20824" s="2"/>
      <c r="N20824"/>
      <c r="O20824"/>
      <c r="U20824"/>
      <c r="V20824"/>
    </row>
    <row r="20825" spans="6:22" x14ac:dyDescent="0.2">
      <c r="F20825"/>
      <c r="M20825" s="2"/>
      <c r="N20825"/>
      <c r="O20825"/>
      <c r="U20825"/>
      <c r="V20825"/>
    </row>
    <row r="20826" spans="6:22" x14ac:dyDescent="0.2">
      <c r="F20826"/>
      <c r="M20826" s="2"/>
      <c r="N20826"/>
      <c r="O20826"/>
      <c r="U20826"/>
      <c r="V20826"/>
    </row>
    <row r="20827" spans="6:22" x14ac:dyDescent="0.2">
      <c r="F20827"/>
      <c r="M20827" s="2"/>
      <c r="N20827"/>
      <c r="O20827"/>
      <c r="U20827"/>
      <c r="V20827"/>
    </row>
    <row r="20828" spans="6:22" x14ac:dyDescent="0.2">
      <c r="F20828"/>
      <c r="M20828" s="2"/>
      <c r="N20828"/>
      <c r="O20828"/>
      <c r="U20828"/>
      <c r="V20828"/>
    </row>
    <row r="20829" spans="6:22" x14ac:dyDescent="0.2">
      <c r="F20829"/>
      <c r="M20829" s="2"/>
      <c r="N20829"/>
      <c r="O20829"/>
      <c r="U20829"/>
      <c r="V20829"/>
    </row>
    <row r="20830" spans="6:22" x14ac:dyDescent="0.2">
      <c r="F20830"/>
      <c r="M20830" s="2"/>
      <c r="N20830"/>
      <c r="O20830"/>
      <c r="U20830"/>
      <c r="V20830"/>
    </row>
    <row r="20831" spans="6:22" x14ac:dyDescent="0.2">
      <c r="F20831"/>
      <c r="M20831" s="2"/>
      <c r="N20831"/>
      <c r="O20831"/>
      <c r="U20831"/>
      <c r="V20831"/>
    </row>
    <row r="20832" spans="6:22" x14ac:dyDescent="0.2">
      <c r="F20832"/>
      <c r="M20832" s="2"/>
      <c r="N20832"/>
      <c r="O20832"/>
      <c r="U20832"/>
      <c r="V20832"/>
    </row>
    <row r="20833" spans="6:22" x14ac:dyDescent="0.2">
      <c r="F20833"/>
      <c r="M20833" s="2"/>
      <c r="N20833"/>
      <c r="O20833"/>
      <c r="U20833"/>
      <c r="V20833"/>
    </row>
    <row r="20834" spans="6:22" x14ac:dyDescent="0.2">
      <c r="M20834" s="2"/>
    </row>
    <row r="20835" spans="6:22" x14ac:dyDescent="0.2">
      <c r="M20835" s="2"/>
    </row>
    <row r="20836" spans="6:22" x14ac:dyDescent="0.2">
      <c r="M20836" s="2"/>
    </row>
    <row r="20837" spans="6:22" x14ac:dyDescent="0.2">
      <c r="M20837" s="2"/>
    </row>
    <row r="20838" spans="6:22" x14ac:dyDescent="0.2">
      <c r="M20838" s="2"/>
    </row>
    <row r="20839" spans="6:22" x14ac:dyDescent="0.2">
      <c r="M20839" s="2"/>
    </row>
    <row r="20840" spans="6:22" x14ac:dyDescent="0.2">
      <c r="M20840" s="2"/>
    </row>
    <row r="20841" spans="6:22" x14ac:dyDescent="0.2">
      <c r="M20841" s="2"/>
    </row>
    <row r="20842" spans="6:22" x14ac:dyDescent="0.2">
      <c r="M20842" s="2"/>
    </row>
    <row r="20843" spans="6:22" x14ac:dyDescent="0.2">
      <c r="M20843" s="2"/>
    </row>
    <row r="20844" spans="6:22" x14ac:dyDescent="0.2">
      <c r="M20844" s="2"/>
    </row>
    <row r="20845" spans="6:22" x14ac:dyDescent="0.2">
      <c r="M20845" s="2"/>
    </row>
    <row r="20846" spans="6:22" x14ac:dyDescent="0.2">
      <c r="M20846" s="2"/>
    </row>
    <row r="20847" spans="6:22" x14ac:dyDescent="0.2">
      <c r="M20847" s="2"/>
    </row>
    <row r="20848" spans="6:22" x14ac:dyDescent="0.2">
      <c r="M20848" s="2"/>
    </row>
    <row r="20849" spans="6:22" x14ac:dyDescent="0.2">
      <c r="M20849" s="2"/>
    </row>
    <row r="20850" spans="6:22" x14ac:dyDescent="0.2">
      <c r="M20850" s="2"/>
    </row>
    <row r="20851" spans="6:22" x14ac:dyDescent="0.2">
      <c r="M20851" s="2"/>
    </row>
    <row r="20852" spans="6:22" x14ac:dyDescent="0.2">
      <c r="M20852" s="2"/>
    </row>
    <row r="20853" spans="6:22" x14ac:dyDescent="0.2">
      <c r="F20853"/>
      <c r="M20853" s="2"/>
      <c r="N20853"/>
      <c r="O20853"/>
      <c r="U20853"/>
      <c r="V20853"/>
    </row>
    <row r="20854" spans="6:22" x14ac:dyDescent="0.2">
      <c r="F20854"/>
      <c r="M20854" s="2"/>
      <c r="N20854"/>
      <c r="O20854"/>
      <c r="U20854"/>
      <c r="V20854"/>
    </row>
    <row r="20855" spans="6:22" x14ac:dyDescent="0.2">
      <c r="F20855"/>
      <c r="M20855" s="2"/>
      <c r="N20855"/>
      <c r="O20855"/>
      <c r="U20855"/>
      <c r="V20855"/>
    </row>
    <row r="20856" spans="6:22" x14ac:dyDescent="0.2">
      <c r="F20856"/>
      <c r="M20856" s="2"/>
      <c r="N20856"/>
      <c r="O20856"/>
      <c r="U20856"/>
      <c r="V20856"/>
    </row>
    <row r="20857" spans="6:22" x14ac:dyDescent="0.2">
      <c r="F20857"/>
      <c r="M20857" s="2"/>
      <c r="N20857"/>
      <c r="O20857"/>
      <c r="U20857"/>
      <c r="V20857"/>
    </row>
    <row r="20858" spans="6:22" x14ac:dyDescent="0.2">
      <c r="F20858"/>
      <c r="M20858" s="2"/>
      <c r="N20858"/>
      <c r="O20858"/>
      <c r="U20858"/>
      <c r="V20858"/>
    </row>
    <row r="20859" spans="6:22" x14ac:dyDescent="0.2">
      <c r="F20859"/>
      <c r="M20859" s="2"/>
      <c r="N20859"/>
      <c r="O20859"/>
      <c r="U20859"/>
      <c r="V20859"/>
    </row>
    <row r="20860" spans="6:22" x14ac:dyDescent="0.2">
      <c r="F20860"/>
      <c r="M20860" s="2"/>
      <c r="N20860"/>
      <c r="O20860"/>
      <c r="U20860"/>
      <c r="V20860"/>
    </row>
    <row r="20861" spans="6:22" x14ac:dyDescent="0.2">
      <c r="F20861"/>
      <c r="M20861" s="2"/>
      <c r="N20861"/>
      <c r="O20861"/>
      <c r="U20861"/>
      <c r="V20861"/>
    </row>
    <row r="20862" spans="6:22" x14ac:dyDescent="0.2">
      <c r="F20862"/>
      <c r="M20862" s="2"/>
      <c r="N20862"/>
      <c r="O20862"/>
      <c r="U20862"/>
      <c r="V20862"/>
    </row>
    <row r="20863" spans="6:22" x14ac:dyDescent="0.2">
      <c r="F20863"/>
      <c r="M20863" s="2"/>
      <c r="N20863"/>
      <c r="O20863"/>
      <c r="U20863"/>
      <c r="V20863"/>
    </row>
    <row r="20864" spans="6:22" x14ac:dyDescent="0.2">
      <c r="F20864"/>
      <c r="M20864" s="2"/>
      <c r="N20864"/>
      <c r="O20864"/>
      <c r="U20864"/>
      <c r="V20864"/>
    </row>
    <row r="20865" spans="6:22" x14ac:dyDescent="0.2">
      <c r="F20865"/>
      <c r="M20865" s="2"/>
      <c r="N20865"/>
      <c r="O20865"/>
      <c r="U20865"/>
      <c r="V20865"/>
    </row>
    <row r="20866" spans="6:22" x14ac:dyDescent="0.2">
      <c r="F20866"/>
      <c r="M20866" s="2"/>
      <c r="N20866"/>
      <c r="O20866"/>
      <c r="U20866"/>
      <c r="V20866"/>
    </row>
    <row r="20867" spans="6:22" x14ac:dyDescent="0.2">
      <c r="F20867"/>
      <c r="M20867" s="2"/>
      <c r="N20867"/>
      <c r="O20867"/>
      <c r="U20867"/>
      <c r="V20867"/>
    </row>
    <row r="20868" spans="6:22" x14ac:dyDescent="0.2">
      <c r="F20868"/>
      <c r="M20868" s="2"/>
      <c r="N20868"/>
      <c r="O20868"/>
      <c r="U20868"/>
      <c r="V20868"/>
    </row>
    <row r="20869" spans="6:22" x14ac:dyDescent="0.2">
      <c r="F20869"/>
      <c r="M20869" s="2"/>
      <c r="N20869"/>
      <c r="O20869"/>
      <c r="U20869"/>
      <c r="V20869"/>
    </row>
    <row r="20870" spans="6:22" x14ac:dyDescent="0.2">
      <c r="F20870"/>
      <c r="M20870" s="2"/>
      <c r="N20870"/>
      <c r="O20870"/>
      <c r="U20870"/>
      <c r="V20870"/>
    </row>
    <row r="20871" spans="6:22" x14ac:dyDescent="0.2">
      <c r="F20871"/>
      <c r="M20871" s="2"/>
      <c r="N20871"/>
      <c r="O20871"/>
      <c r="U20871"/>
      <c r="V20871"/>
    </row>
    <row r="20872" spans="6:22" x14ac:dyDescent="0.2">
      <c r="F20872"/>
      <c r="M20872" s="2"/>
      <c r="N20872"/>
      <c r="O20872"/>
      <c r="U20872"/>
      <c r="V20872"/>
    </row>
    <row r="20873" spans="6:22" x14ac:dyDescent="0.2">
      <c r="F20873"/>
      <c r="M20873" s="2"/>
      <c r="N20873"/>
      <c r="O20873"/>
      <c r="U20873"/>
      <c r="V20873"/>
    </row>
    <row r="20874" spans="6:22" x14ac:dyDescent="0.2">
      <c r="F20874"/>
      <c r="M20874" s="2"/>
      <c r="N20874"/>
      <c r="O20874"/>
      <c r="U20874"/>
      <c r="V20874"/>
    </row>
    <row r="20875" spans="6:22" x14ac:dyDescent="0.2">
      <c r="F20875"/>
      <c r="M20875" s="2"/>
      <c r="N20875"/>
      <c r="O20875"/>
      <c r="U20875"/>
      <c r="V20875"/>
    </row>
    <row r="20876" spans="6:22" x14ac:dyDescent="0.2">
      <c r="F20876"/>
      <c r="M20876" s="2"/>
      <c r="N20876"/>
      <c r="O20876"/>
      <c r="U20876"/>
      <c r="V20876"/>
    </row>
    <row r="20877" spans="6:22" x14ac:dyDescent="0.2">
      <c r="F20877"/>
      <c r="M20877" s="2"/>
      <c r="N20877"/>
      <c r="O20877"/>
      <c r="U20877"/>
      <c r="V20877"/>
    </row>
    <row r="20878" spans="6:22" x14ac:dyDescent="0.2">
      <c r="M20878" s="2"/>
    </row>
    <row r="20879" spans="6:22" x14ac:dyDescent="0.2">
      <c r="F20879"/>
      <c r="M20879" s="2"/>
      <c r="N20879"/>
      <c r="O20879"/>
      <c r="U20879"/>
      <c r="V20879"/>
    </row>
    <row r="20880" spans="6:22" x14ac:dyDescent="0.2">
      <c r="M20880" s="2"/>
    </row>
    <row r="20881" spans="6:22" x14ac:dyDescent="0.2">
      <c r="M20881" s="2"/>
    </row>
    <row r="20882" spans="6:22" x14ac:dyDescent="0.2">
      <c r="M20882" s="2"/>
    </row>
    <row r="20883" spans="6:22" x14ac:dyDescent="0.2">
      <c r="M20883" s="2"/>
    </row>
    <row r="20884" spans="6:22" x14ac:dyDescent="0.2">
      <c r="M20884" s="2"/>
    </row>
    <row r="20885" spans="6:22" x14ac:dyDescent="0.2">
      <c r="M20885" s="2"/>
    </row>
    <row r="20886" spans="6:22" x14ac:dyDescent="0.2">
      <c r="M20886" s="2"/>
    </row>
    <row r="20887" spans="6:22" x14ac:dyDescent="0.2">
      <c r="M20887" s="2"/>
    </row>
    <row r="20888" spans="6:22" x14ac:dyDescent="0.2">
      <c r="F20888"/>
      <c r="M20888" s="2"/>
      <c r="N20888"/>
      <c r="O20888"/>
      <c r="U20888"/>
      <c r="V20888"/>
    </row>
    <row r="20889" spans="6:22" x14ac:dyDescent="0.2">
      <c r="F20889"/>
      <c r="M20889" s="2"/>
      <c r="N20889"/>
      <c r="O20889"/>
      <c r="U20889"/>
      <c r="V20889"/>
    </row>
    <row r="20890" spans="6:22" x14ac:dyDescent="0.2">
      <c r="F20890"/>
      <c r="M20890" s="2"/>
      <c r="N20890"/>
      <c r="O20890"/>
      <c r="U20890"/>
      <c r="V20890"/>
    </row>
    <row r="20891" spans="6:22" x14ac:dyDescent="0.2">
      <c r="F20891"/>
      <c r="M20891" s="2"/>
      <c r="N20891"/>
      <c r="O20891"/>
      <c r="U20891"/>
      <c r="V20891"/>
    </row>
    <row r="20892" spans="6:22" x14ac:dyDescent="0.2">
      <c r="F20892"/>
      <c r="M20892" s="2"/>
      <c r="N20892"/>
      <c r="O20892"/>
      <c r="U20892"/>
      <c r="V20892"/>
    </row>
    <row r="20893" spans="6:22" x14ac:dyDescent="0.2">
      <c r="M20893" s="2"/>
    </row>
    <row r="20894" spans="6:22" x14ac:dyDescent="0.2">
      <c r="M20894" s="2"/>
    </row>
    <row r="20895" spans="6:22" x14ac:dyDescent="0.2">
      <c r="M20895" s="2"/>
    </row>
    <row r="20896" spans="6:22" x14ac:dyDescent="0.2">
      <c r="M20896" s="2"/>
    </row>
    <row r="20897" spans="6:22" x14ac:dyDescent="0.2">
      <c r="M20897" s="2"/>
    </row>
    <row r="20898" spans="6:22" x14ac:dyDescent="0.2">
      <c r="M20898" s="2"/>
    </row>
    <row r="20899" spans="6:22" x14ac:dyDescent="0.2">
      <c r="M20899" s="2"/>
    </row>
    <row r="20900" spans="6:22" x14ac:dyDescent="0.2">
      <c r="M20900" s="2"/>
    </row>
    <row r="20901" spans="6:22" x14ac:dyDescent="0.2">
      <c r="M20901" s="2"/>
    </row>
    <row r="20902" spans="6:22" x14ac:dyDescent="0.2">
      <c r="M20902" s="2"/>
    </row>
    <row r="20903" spans="6:22" x14ac:dyDescent="0.2">
      <c r="M20903" s="2"/>
    </row>
    <row r="20904" spans="6:22" x14ac:dyDescent="0.2">
      <c r="M20904" s="2"/>
    </row>
    <row r="20905" spans="6:22" x14ac:dyDescent="0.2">
      <c r="M20905" s="2"/>
    </row>
    <row r="20906" spans="6:22" x14ac:dyDescent="0.2">
      <c r="M20906" s="2"/>
    </row>
    <row r="20907" spans="6:22" x14ac:dyDescent="0.2">
      <c r="F20907"/>
      <c r="M20907" s="2"/>
      <c r="N20907"/>
      <c r="O20907"/>
      <c r="U20907"/>
      <c r="V20907"/>
    </row>
    <row r="20908" spans="6:22" x14ac:dyDescent="0.2">
      <c r="F20908"/>
      <c r="M20908" s="2"/>
      <c r="N20908"/>
      <c r="O20908"/>
      <c r="U20908"/>
      <c r="V20908"/>
    </row>
    <row r="20909" spans="6:22" x14ac:dyDescent="0.2">
      <c r="F20909"/>
      <c r="M20909" s="2"/>
      <c r="N20909"/>
      <c r="O20909"/>
      <c r="U20909"/>
      <c r="V20909"/>
    </row>
    <row r="20910" spans="6:22" x14ac:dyDescent="0.2">
      <c r="F20910"/>
      <c r="M20910" s="2"/>
      <c r="N20910"/>
      <c r="O20910"/>
      <c r="U20910"/>
      <c r="V20910"/>
    </row>
    <row r="20911" spans="6:22" x14ac:dyDescent="0.2">
      <c r="F20911"/>
      <c r="M20911" s="2"/>
      <c r="N20911"/>
      <c r="O20911"/>
      <c r="U20911"/>
      <c r="V20911"/>
    </row>
    <row r="20912" spans="6:22" x14ac:dyDescent="0.2">
      <c r="M20912" s="2"/>
    </row>
    <row r="20913" spans="6:22" x14ac:dyDescent="0.2">
      <c r="M20913" s="2"/>
    </row>
    <row r="20914" spans="6:22" x14ac:dyDescent="0.2">
      <c r="M20914" s="2"/>
    </row>
    <row r="20915" spans="6:22" x14ac:dyDescent="0.2">
      <c r="M20915" s="2"/>
    </row>
    <row r="20916" spans="6:22" x14ac:dyDescent="0.2">
      <c r="M20916" s="2"/>
    </row>
    <row r="20917" spans="6:22" x14ac:dyDescent="0.2">
      <c r="M20917" s="2"/>
    </row>
    <row r="20918" spans="6:22" x14ac:dyDescent="0.2">
      <c r="M20918" s="2"/>
    </row>
    <row r="20919" spans="6:22" x14ac:dyDescent="0.2">
      <c r="M20919" s="2"/>
    </row>
    <row r="20920" spans="6:22" x14ac:dyDescent="0.2">
      <c r="M20920" s="2"/>
    </row>
    <row r="20921" spans="6:22" x14ac:dyDescent="0.2">
      <c r="M20921" s="2"/>
    </row>
    <row r="20922" spans="6:22" x14ac:dyDescent="0.2">
      <c r="M20922" s="2"/>
    </row>
    <row r="20923" spans="6:22" x14ac:dyDescent="0.2">
      <c r="M20923" s="2"/>
    </row>
    <row r="20924" spans="6:22" x14ac:dyDescent="0.2">
      <c r="M20924" s="2"/>
    </row>
    <row r="20925" spans="6:22" x14ac:dyDescent="0.2">
      <c r="M20925" s="2"/>
    </row>
    <row r="20926" spans="6:22" x14ac:dyDescent="0.2">
      <c r="M20926" s="2"/>
    </row>
    <row r="20927" spans="6:22" x14ac:dyDescent="0.2">
      <c r="M20927" s="2"/>
    </row>
    <row r="20928" spans="6:22" x14ac:dyDescent="0.2">
      <c r="F20928"/>
      <c r="M20928" s="2"/>
      <c r="N20928"/>
      <c r="O20928"/>
      <c r="U20928"/>
      <c r="V20928"/>
    </row>
    <row r="20929" spans="6:22" x14ac:dyDescent="0.2">
      <c r="F20929"/>
      <c r="M20929" s="2"/>
      <c r="N20929"/>
      <c r="O20929"/>
      <c r="U20929"/>
      <c r="V20929"/>
    </row>
    <row r="20930" spans="6:22" x14ac:dyDescent="0.2">
      <c r="F20930"/>
      <c r="M20930" s="2"/>
      <c r="N20930"/>
      <c r="O20930"/>
      <c r="U20930"/>
      <c r="V20930"/>
    </row>
    <row r="20931" spans="6:22" x14ac:dyDescent="0.2">
      <c r="F20931"/>
      <c r="M20931" s="2"/>
      <c r="N20931"/>
      <c r="O20931"/>
      <c r="U20931"/>
      <c r="V20931"/>
    </row>
    <row r="20932" spans="6:22" x14ac:dyDescent="0.2">
      <c r="F20932"/>
      <c r="M20932" s="2"/>
      <c r="N20932"/>
      <c r="O20932"/>
      <c r="U20932"/>
      <c r="V20932"/>
    </row>
    <row r="20933" spans="6:22" x14ac:dyDescent="0.2">
      <c r="F20933"/>
      <c r="M20933" s="2"/>
      <c r="N20933"/>
      <c r="O20933"/>
      <c r="U20933"/>
      <c r="V20933"/>
    </row>
    <row r="20934" spans="6:22" x14ac:dyDescent="0.2">
      <c r="F20934"/>
      <c r="M20934" s="2"/>
      <c r="N20934"/>
      <c r="O20934"/>
      <c r="U20934"/>
      <c r="V20934"/>
    </row>
    <row r="20935" spans="6:22" x14ac:dyDescent="0.2">
      <c r="F20935"/>
      <c r="M20935" s="2"/>
      <c r="N20935"/>
      <c r="O20935"/>
      <c r="U20935"/>
      <c r="V20935"/>
    </row>
    <row r="20936" spans="6:22" x14ac:dyDescent="0.2">
      <c r="F20936"/>
      <c r="M20936" s="2"/>
      <c r="N20936"/>
      <c r="O20936"/>
      <c r="U20936"/>
      <c r="V20936"/>
    </row>
    <row r="20937" spans="6:22" x14ac:dyDescent="0.2">
      <c r="F20937"/>
      <c r="M20937" s="2"/>
      <c r="N20937"/>
      <c r="O20937"/>
      <c r="U20937"/>
      <c r="V20937"/>
    </row>
    <row r="20938" spans="6:22" x14ac:dyDescent="0.2">
      <c r="F20938"/>
      <c r="M20938" s="2"/>
      <c r="N20938"/>
      <c r="O20938"/>
      <c r="U20938"/>
      <c r="V20938"/>
    </row>
    <row r="20939" spans="6:22" x14ac:dyDescent="0.2">
      <c r="F20939"/>
      <c r="M20939" s="2"/>
      <c r="N20939"/>
      <c r="O20939"/>
      <c r="U20939"/>
      <c r="V20939"/>
    </row>
    <row r="20940" spans="6:22" x14ac:dyDescent="0.2">
      <c r="F20940"/>
      <c r="M20940" s="2"/>
      <c r="N20940"/>
      <c r="O20940"/>
      <c r="U20940"/>
      <c r="V20940"/>
    </row>
    <row r="20941" spans="6:22" x14ac:dyDescent="0.2">
      <c r="F20941"/>
      <c r="M20941" s="2"/>
      <c r="N20941"/>
      <c r="O20941"/>
      <c r="U20941"/>
      <c r="V20941"/>
    </row>
    <row r="20942" spans="6:22" x14ac:dyDescent="0.2">
      <c r="F20942"/>
      <c r="M20942" s="2"/>
      <c r="N20942"/>
      <c r="O20942"/>
      <c r="U20942"/>
      <c r="V20942"/>
    </row>
    <row r="20943" spans="6:22" x14ac:dyDescent="0.2">
      <c r="F20943"/>
      <c r="M20943" s="2"/>
      <c r="N20943"/>
      <c r="O20943"/>
      <c r="U20943"/>
      <c r="V20943"/>
    </row>
    <row r="20944" spans="6:22" x14ac:dyDescent="0.2">
      <c r="F20944"/>
      <c r="M20944" s="2"/>
      <c r="N20944"/>
      <c r="O20944"/>
      <c r="U20944"/>
      <c r="V20944"/>
    </row>
    <row r="20945" spans="6:22" x14ac:dyDescent="0.2">
      <c r="F20945"/>
      <c r="M20945" s="2"/>
      <c r="N20945"/>
      <c r="O20945"/>
      <c r="U20945"/>
      <c r="V20945"/>
    </row>
    <row r="20946" spans="6:22" x14ac:dyDescent="0.2">
      <c r="F20946"/>
      <c r="M20946" s="2"/>
      <c r="N20946"/>
      <c r="O20946"/>
      <c r="U20946"/>
      <c r="V20946"/>
    </row>
    <row r="20947" spans="6:22" x14ac:dyDescent="0.2">
      <c r="F20947"/>
      <c r="M20947" s="2"/>
      <c r="N20947"/>
      <c r="O20947"/>
      <c r="U20947"/>
      <c r="V20947"/>
    </row>
    <row r="20948" spans="6:22" x14ac:dyDescent="0.2">
      <c r="F20948"/>
      <c r="M20948" s="2"/>
      <c r="N20948"/>
      <c r="O20948"/>
      <c r="U20948"/>
      <c r="V20948"/>
    </row>
    <row r="20949" spans="6:22" x14ac:dyDescent="0.2">
      <c r="F20949"/>
      <c r="M20949" s="2"/>
      <c r="N20949"/>
      <c r="O20949"/>
      <c r="U20949"/>
      <c r="V20949"/>
    </row>
    <row r="20950" spans="6:22" x14ac:dyDescent="0.2">
      <c r="F20950"/>
      <c r="M20950" s="2"/>
      <c r="N20950"/>
      <c r="O20950"/>
      <c r="U20950"/>
      <c r="V20950"/>
    </row>
    <row r="20951" spans="6:22" x14ac:dyDescent="0.2">
      <c r="F20951"/>
      <c r="M20951" s="2"/>
      <c r="N20951"/>
      <c r="O20951"/>
      <c r="U20951"/>
      <c r="V20951"/>
    </row>
    <row r="20952" spans="6:22" x14ac:dyDescent="0.2">
      <c r="M20952" s="2"/>
    </row>
    <row r="20953" spans="6:22" x14ac:dyDescent="0.2">
      <c r="F20953"/>
      <c r="M20953" s="2"/>
      <c r="N20953"/>
      <c r="O20953"/>
      <c r="U20953"/>
      <c r="V20953"/>
    </row>
    <row r="20954" spans="6:22" x14ac:dyDescent="0.2">
      <c r="M20954" s="2"/>
    </row>
    <row r="20955" spans="6:22" x14ac:dyDescent="0.2">
      <c r="M20955" s="2"/>
    </row>
    <row r="20956" spans="6:22" x14ac:dyDescent="0.2">
      <c r="M20956" s="2"/>
    </row>
    <row r="20957" spans="6:22" x14ac:dyDescent="0.2">
      <c r="M20957" s="2"/>
    </row>
    <row r="20958" spans="6:22" x14ac:dyDescent="0.2">
      <c r="M20958" s="2"/>
    </row>
    <row r="20959" spans="6:22" x14ac:dyDescent="0.2">
      <c r="M20959" s="2"/>
    </row>
    <row r="20960" spans="6:22" x14ac:dyDescent="0.2">
      <c r="M20960" s="2"/>
    </row>
    <row r="20961" spans="6:22" x14ac:dyDescent="0.2">
      <c r="M20961" s="2"/>
    </row>
    <row r="20962" spans="6:22" x14ac:dyDescent="0.2">
      <c r="F20962"/>
      <c r="M20962" s="2"/>
      <c r="N20962"/>
      <c r="O20962"/>
      <c r="U20962"/>
      <c r="V20962"/>
    </row>
    <row r="20963" spans="6:22" x14ac:dyDescent="0.2">
      <c r="F20963"/>
      <c r="M20963" s="2"/>
      <c r="N20963"/>
      <c r="O20963"/>
      <c r="U20963"/>
      <c r="V20963"/>
    </row>
    <row r="20964" spans="6:22" x14ac:dyDescent="0.2">
      <c r="F20964"/>
      <c r="M20964" s="2"/>
      <c r="N20964"/>
      <c r="O20964"/>
      <c r="U20964"/>
      <c r="V20964"/>
    </row>
    <row r="20965" spans="6:22" x14ac:dyDescent="0.2">
      <c r="F20965"/>
      <c r="M20965" s="2"/>
      <c r="N20965"/>
      <c r="O20965"/>
      <c r="U20965"/>
      <c r="V20965"/>
    </row>
    <row r="20966" spans="6:22" x14ac:dyDescent="0.2">
      <c r="F20966"/>
      <c r="M20966" s="2"/>
      <c r="N20966"/>
      <c r="O20966"/>
      <c r="U20966"/>
      <c r="V20966"/>
    </row>
    <row r="20967" spans="6:22" x14ac:dyDescent="0.2">
      <c r="F20967"/>
      <c r="M20967" s="2"/>
      <c r="N20967"/>
      <c r="O20967"/>
      <c r="U20967"/>
      <c r="V20967"/>
    </row>
    <row r="20968" spans="6:22" x14ac:dyDescent="0.2">
      <c r="F20968"/>
      <c r="M20968" s="2"/>
      <c r="N20968"/>
      <c r="O20968"/>
      <c r="U20968"/>
      <c r="V20968"/>
    </row>
    <row r="20969" spans="6:22" x14ac:dyDescent="0.2">
      <c r="F20969"/>
      <c r="M20969" s="2"/>
      <c r="N20969"/>
      <c r="O20969"/>
      <c r="U20969"/>
      <c r="V20969"/>
    </row>
    <row r="20970" spans="6:22" x14ac:dyDescent="0.2">
      <c r="F20970"/>
      <c r="M20970" s="2"/>
      <c r="N20970"/>
      <c r="O20970"/>
      <c r="U20970"/>
      <c r="V20970"/>
    </row>
    <row r="20971" spans="6:22" x14ac:dyDescent="0.2">
      <c r="F20971"/>
      <c r="M20971" s="2"/>
      <c r="N20971"/>
      <c r="O20971"/>
      <c r="U20971"/>
      <c r="V20971"/>
    </row>
    <row r="20972" spans="6:22" x14ac:dyDescent="0.2">
      <c r="F20972"/>
      <c r="M20972" s="2"/>
      <c r="N20972"/>
      <c r="O20972"/>
      <c r="U20972"/>
      <c r="V20972"/>
    </row>
    <row r="20973" spans="6:22" x14ac:dyDescent="0.2">
      <c r="F20973"/>
      <c r="M20973" s="2"/>
      <c r="N20973"/>
      <c r="O20973"/>
      <c r="U20973"/>
      <c r="V20973"/>
    </row>
    <row r="20974" spans="6:22" x14ac:dyDescent="0.2">
      <c r="F20974"/>
      <c r="M20974" s="2"/>
      <c r="N20974"/>
      <c r="O20974"/>
      <c r="U20974"/>
      <c r="V20974"/>
    </row>
    <row r="20975" spans="6:22" x14ac:dyDescent="0.2">
      <c r="F20975"/>
      <c r="M20975" s="2"/>
      <c r="N20975"/>
      <c r="O20975"/>
      <c r="U20975"/>
      <c r="V20975"/>
    </row>
    <row r="20976" spans="6:22" x14ac:dyDescent="0.2">
      <c r="F20976"/>
      <c r="M20976" s="2"/>
      <c r="N20976"/>
      <c r="O20976"/>
      <c r="U20976"/>
      <c r="V20976"/>
    </row>
    <row r="20977" spans="6:22" x14ac:dyDescent="0.2">
      <c r="F20977"/>
      <c r="M20977" s="2"/>
      <c r="N20977"/>
      <c r="O20977"/>
      <c r="U20977"/>
      <c r="V20977"/>
    </row>
    <row r="20978" spans="6:22" x14ac:dyDescent="0.2">
      <c r="F20978"/>
      <c r="M20978" s="2"/>
      <c r="N20978"/>
      <c r="O20978"/>
      <c r="U20978"/>
      <c r="V20978"/>
    </row>
    <row r="20979" spans="6:22" x14ac:dyDescent="0.2">
      <c r="F20979"/>
      <c r="M20979" s="2"/>
      <c r="N20979"/>
      <c r="O20979"/>
      <c r="U20979"/>
      <c r="V20979"/>
    </row>
    <row r="20980" spans="6:22" x14ac:dyDescent="0.2">
      <c r="M20980" s="2"/>
    </row>
    <row r="20981" spans="6:22" x14ac:dyDescent="0.2">
      <c r="M20981" s="2"/>
    </row>
    <row r="20982" spans="6:22" x14ac:dyDescent="0.2">
      <c r="F20982"/>
      <c r="M20982" s="2"/>
      <c r="N20982"/>
      <c r="O20982"/>
      <c r="U20982"/>
      <c r="V20982"/>
    </row>
    <row r="20983" spans="6:22" x14ac:dyDescent="0.2">
      <c r="F20983"/>
      <c r="M20983" s="2"/>
      <c r="N20983"/>
      <c r="O20983"/>
      <c r="U20983"/>
      <c r="V20983"/>
    </row>
    <row r="20984" spans="6:22" x14ac:dyDescent="0.2">
      <c r="F20984"/>
      <c r="M20984" s="2"/>
      <c r="N20984"/>
      <c r="O20984"/>
      <c r="U20984"/>
      <c r="V20984"/>
    </row>
    <row r="20985" spans="6:22" x14ac:dyDescent="0.2">
      <c r="F20985"/>
      <c r="M20985" s="2"/>
      <c r="N20985"/>
      <c r="O20985"/>
      <c r="U20985"/>
      <c r="V20985"/>
    </row>
    <row r="20986" spans="6:22" x14ac:dyDescent="0.2">
      <c r="F20986"/>
      <c r="M20986" s="2"/>
      <c r="N20986"/>
      <c r="O20986"/>
      <c r="U20986"/>
      <c r="V20986"/>
    </row>
    <row r="20987" spans="6:22" x14ac:dyDescent="0.2">
      <c r="F20987"/>
      <c r="M20987" s="2"/>
      <c r="N20987"/>
      <c r="O20987"/>
      <c r="U20987"/>
      <c r="V20987"/>
    </row>
    <row r="20988" spans="6:22" x14ac:dyDescent="0.2">
      <c r="F20988"/>
      <c r="M20988" s="2"/>
      <c r="N20988"/>
      <c r="O20988"/>
      <c r="U20988"/>
      <c r="V20988"/>
    </row>
    <row r="20989" spans="6:22" x14ac:dyDescent="0.2">
      <c r="M20989" s="2"/>
    </row>
    <row r="20990" spans="6:22" x14ac:dyDescent="0.2">
      <c r="F20990"/>
      <c r="M20990" s="2"/>
      <c r="N20990"/>
      <c r="O20990"/>
      <c r="U20990"/>
      <c r="V20990"/>
    </row>
    <row r="20991" spans="6:22" x14ac:dyDescent="0.2">
      <c r="M20991" s="2"/>
    </row>
    <row r="20992" spans="6:22" x14ac:dyDescent="0.2">
      <c r="M20992" s="2"/>
    </row>
    <row r="20993" spans="6:22" x14ac:dyDescent="0.2">
      <c r="M20993" s="2"/>
    </row>
    <row r="20994" spans="6:22" x14ac:dyDescent="0.2">
      <c r="M20994" s="2"/>
    </row>
    <row r="20995" spans="6:22" x14ac:dyDescent="0.2">
      <c r="M20995" s="2"/>
    </row>
    <row r="20996" spans="6:22" x14ac:dyDescent="0.2">
      <c r="M20996" s="2"/>
    </row>
    <row r="20997" spans="6:22" x14ac:dyDescent="0.2">
      <c r="M20997" s="2"/>
    </row>
    <row r="20998" spans="6:22" x14ac:dyDescent="0.2">
      <c r="M20998" s="2"/>
    </row>
    <row r="20999" spans="6:22" x14ac:dyDescent="0.2">
      <c r="M20999" s="2"/>
    </row>
    <row r="21000" spans="6:22" x14ac:dyDescent="0.2">
      <c r="M21000" s="2"/>
    </row>
    <row r="21001" spans="6:22" x14ac:dyDescent="0.2">
      <c r="M21001" s="2"/>
    </row>
    <row r="21002" spans="6:22" x14ac:dyDescent="0.2">
      <c r="F21002"/>
      <c r="M21002" s="2"/>
      <c r="N21002"/>
      <c r="O21002"/>
      <c r="U21002"/>
      <c r="V21002"/>
    </row>
    <row r="21003" spans="6:22" x14ac:dyDescent="0.2">
      <c r="F21003"/>
      <c r="M21003" s="2"/>
      <c r="N21003"/>
      <c r="O21003"/>
      <c r="U21003"/>
      <c r="V21003"/>
    </row>
    <row r="21004" spans="6:22" x14ac:dyDescent="0.2">
      <c r="F21004"/>
      <c r="M21004" s="2"/>
      <c r="N21004"/>
      <c r="O21004"/>
      <c r="U21004"/>
      <c r="V21004"/>
    </row>
    <row r="21005" spans="6:22" x14ac:dyDescent="0.2">
      <c r="F21005"/>
      <c r="M21005" s="2"/>
      <c r="N21005"/>
      <c r="O21005"/>
      <c r="U21005"/>
      <c r="V21005"/>
    </row>
    <row r="21006" spans="6:22" x14ac:dyDescent="0.2">
      <c r="F21006"/>
      <c r="M21006" s="2"/>
      <c r="N21006"/>
      <c r="O21006"/>
      <c r="U21006"/>
      <c r="V21006"/>
    </row>
    <row r="21007" spans="6:22" x14ac:dyDescent="0.2">
      <c r="F21007"/>
      <c r="M21007" s="2"/>
      <c r="N21007"/>
      <c r="O21007"/>
      <c r="U21007"/>
      <c r="V21007"/>
    </row>
    <row r="21008" spans="6:22" x14ac:dyDescent="0.2">
      <c r="F21008"/>
      <c r="M21008" s="2"/>
      <c r="N21008"/>
      <c r="O21008"/>
      <c r="U21008"/>
      <c r="V21008"/>
    </row>
    <row r="21009" spans="6:22" x14ac:dyDescent="0.2">
      <c r="F21009"/>
      <c r="M21009" s="2"/>
      <c r="N21009"/>
      <c r="O21009"/>
      <c r="U21009"/>
      <c r="V21009"/>
    </row>
    <row r="21010" spans="6:22" x14ac:dyDescent="0.2">
      <c r="F21010"/>
      <c r="M21010" s="2"/>
      <c r="N21010"/>
      <c r="O21010"/>
      <c r="U21010"/>
      <c r="V21010"/>
    </row>
    <row r="21011" spans="6:22" x14ac:dyDescent="0.2">
      <c r="F21011"/>
      <c r="M21011" s="2"/>
      <c r="N21011"/>
      <c r="O21011"/>
      <c r="U21011"/>
      <c r="V21011"/>
    </row>
    <row r="21012" spans="6:22" x14ac:dyDescent="0.2">
      <c r="F21012"/>
      <c r="M21012" s="2"/>
      <c r="N21012"/>
      <c r="O21012"/>
      <c r="U21012"/>
      <c r="V21012"/>
    </row>
    <row r="21013" spans="6:22" x14ac:dyDescent="0.2">
      <c r="F21013"/>
      <c r="M21013" s="2"/>
      <c r="N21013"/>
      <c r="O21013"/>
      <c r="U21013"/>
      <c r="V21013"/>
    </row>
    <row r="21014" spans="6:22" x14ac:dyDescent="0.2">
      <c r="F21014"/>
      <c r="M21014" s="2"/>
      <c r="N21014"/>
      <c r="O21014"/>
      <c r="U21014"/>
      <c r="V21014"/>
    </row>
    <row r="21015" spans="6:22" x14ac:dyDescent="0.2">
      <c r="F21015"/>
      <c r="M21015" s="2"/>
      <c r="N21015"/>
      <c r="O21015"/>
      <c r="U21015"/>
      <c r="V21015"/>
    </row>
    <row r="21016" spans="6:22" x14ac:dyDescent="0.2">
      <c r="F21016"/>
      <c r="M21016" s="2"/>
      <c r="N21016"/>
      <c r="O21016"/>
      <c r="U21016"/>
      <c r="V21016"/>
    </row>
    <row r="21017" spans="6:22" x14ac:dyDescent="0.2">
      <c r="F21017"/>
      <c r="M21017" s="2"/>
      <c r="N21017"/>
      <c r="O21017"/>
      <c r="U21017"/>
      <c r="V21017"/>
    </row>
    <row r="21018" spans="6:22" x14ac:dyDescent="0.2">
      <c r="F21018"/>
      <c r="M21018" s="2"/>
      <c r="N21018"/>
      <c r="O21018"/>
      <c r="U21018"/>
      <c r="V21018"/>
    </row>
    <row r="21019" spans="6:22" x14ac:dyDescent="0.2">
      <c r="F21019"/>
      <c r="M21019" s="2"/>
      <c r="N21019"/>
      <c r="O21019"/>
      <c r="U21019"/>
      <c r="V21019"/>
    </row>
    <row r="21020" spans="6:22" x14ac:dyDescent="0.2">
      <c r="M21020" s="2"/>
    </row>
    <row r="21021" spans="6:22" x14ac:dyDescent="0.2">
      <c r="M21021" s="2"/>
    </row>
    <row r="21022" spans="6:22" x14ac:dyDescent="0.2">
      <c r="F21022"/>
      <c r="M21022" s="2"/>
      <c r="N21022"/>
      <c r="O21022"/>
      <c r="U21022"/>
      <c r="V21022"/>
    </row>
    <row r="21023" spans="6:22" x14ac:dyDescent="0.2">
      <c r="F21023"/>
      <c r="M21023" s="2"/>
      <c r="N21023"/>
      <c r="O21023"/>
      <c r="U21023"/>
      <c r="V21023"/>
    </row>
    <row r="21024" spans="6:22" x14ac:dyDescent="0.2">
      <c r="F21024"/>
      <c r="M21024" s="2"/>
      <c r="N21024"/>
      <c r="O21024"/>
      <c r="U21024"/>
      <c r="V21024"/>
    </row>
    <row r="21025" spans="6:22" x14ac:dyDescent="0.2">
      <c r="F21025"/>
      <c r="M21025" s="2"/>
      <c r="N21025"/>
      <c r="O21025"/>
      <c r="U21025"/>
      <c r="V21025"/>
    </row>
    <row r="21026" spans="6:22" x14ac:dyDescent="0.2">
      <c r="F21026"/>
      <c r="M21026" s="2"/>
      <c r="N21026"/>
      <c r="O21026"/>
      <c r="U21026"/>
      <c r="V21026"/>
    </row>
    <row r="21027" spans="6:22" x14ac:dyDescent="0.2">
      <c r="F21027"/>
      <c r="M21027" s="2"/>
      <c r="N21027"/>
      <c r="O21027"/>
      <c r="U21027"/>
      <c r="V21027"/>
    </row>
    <row r="21028" spans="6:22" x14ac:dyDescent="0.2">
      <c r="F21028"/>
      <c r="M21028" s="2"/>
      <c r="N21028"/>
      <c r="O21028"/>
      <c r="U21028"/>
      <c r="V21028"/>
    </row>
    <row r="21029" spans="6:22" x14ac:dyDescent="0.2">
      <c r="M21029" s="2"/>
    </row>
    <row r="21030" spans="6:22" x14ac:dyDescent="0.2">
      <c r="F21030"/>
      <c r="M21030" s="2"/>
      <c r="N21030"/>
      <c r="O21030"/>
      <c r="U21030"/>
      <c r="V21030"/>
    </row>
    <row r="21031" spans="6:22" x14ac:dyDescent="0.2">
      <c r="M21031" s="2"/>
    </row>
    <row r="21032" spans="6:22" x14ac:dyDescent="0.2">
      <c r="M21032" s="2"/>
    </row>
    <row r="21033" spans="6:22" x14ac:dyDescent="0.2">
      <c r="M21033" s="2"/>
    </row>
    <row r="21034" spans="6:22" x14ac:dyDescent="0.2">
      <c r="M21034" s="2"/>
    </row>
    <row r="21035" spans="6:22" x14ac:dyDescent="0.2">
      <c r="M21035" s="2"/>
    </row>
    <row r="21036" spans="6:22" x14ac:dyDescent="0.2">
      <c r="M21036" s="2"/>
    </row>
    <row r="21037" spans="6:22" x14ac:dyDescent="0.2">
      <c r="M21037" s="2"/>
    </row>
    <row r="21038" spans="6:22" x14ac:dyDescent="0.2">
      <c r="M21038" s="2"/>
    </row>
    <row r="21039" spans="6:22" x14ac:dyDescent="0.2">
      <c r="M21039" s="2"/>
    </row>
    <row r="21040" spans="6:22" x14ac:dyDescent="0.2">
      <c r="M21040" s="2"/>
    </row>
    <row r="21041" spans="6:22" x14ac:dyDescent="0.2">
      <c r="M21041" s="2"/>
    </row>
    <row r="21042" spans="6:22" x14ac:dyDescent="0.2">
      <c r="F21042"/>
      <c r="M21042" s="2"/>
      <c r="N21042"/>
      <c r="O21042"/>
      <c r="U21042"/>
      <c r="V21042"/>
    </row>
    <row r="21043" spans="6:22" x14ac:dyDescent="0.2">
      <c r="F21043"/>
      <c r="M21043" s="2"/>
      <c r="N21043"/>
      <c r="O21043"/>
      <c r="U21043"/>
      <c r="V21043"/>
    </row>
    <row r="21044" spans="6:22" x14ac:dyDescent="0.2">
      <c r="F21044"/>
      <c r="M21044" s="2"/>
      <c r="N21044"/>
      <c r="O21044"/>
      <c r="U21044"/>
      <c r="V21044"/>
    </row>
    <row r="21045" spans="6:22" x14ac:dyDescent="0.2">
      <c r="F21045"/>
      <c r="M21045" s="2"/>
      <c r="N21045"/>
      <c r="O21045"/>
      <c r="U21045"/>
      <c r="V21045"/>
    </row>
    <row r="21046" spans="6:22" x14ac:dyDescent="0.2">
      <c r="F21046"/>
      <c r="M21046" s="2"/>
      <c r="N21046"/>
      <c r="O21046"/>
      <c r="U21046"/>
      <c r="V21046"/>
    </row>
    <row r="21047" spans="6:22" x14ac:dyDescent="0.2">
      <c r="F21047"/>
      <c r="M21047" s="2"/>
      <c r="N21047"/>
      <c r="O21047"/>
      <c r="U21047"/>
      <c r="V21047"/>
    </row>
    <row r="21048" spans="6:22" x14ac:dyDescent="0.2">
      <c r="F21048"/>
      <c r="M21048" s="2"/>
      <c r="N21048"/>
      <c r="O21048"/>
      <c r="U21048"/>
      <c r="V21048"/>
    </row>
    <row r="21049" spans="6:22" x14ac:dyDescent="0.2">
      <c r="F21049"/>
      <c r="M21049" s="2"/>
      <c r="N21049"/>
      <c r="O21049"/>
      <c r="U21049"/>
      <c r="V21049"/>
    </row>
    <row r="21050" spans="6:22" x14ac:dyDescent="0.2">
      <c r="F21050"/>
      <c r="M21050" s="2"/>
      <c r="N21050"/>
      <c r="O21050"/>
      <c r="U21050"/>
      <c r="V21050"/>
    </row>
    <row r="21051" spans="6:22" x14ac:dyDescent="0.2">
      <c r="F21051"/>
      <c r="M21051" s="2"/>
      <c r="N21051"/>
      <c r="O21051"/>
      <c r="U21051"/>
      <c r="V21051"/>
    </row>
    <row r="21052" spans="6:22" x14ac:dyDescent="0.2">
      <c r="F21052"/>
      <c r="M21052" s="2"/>
      <c r="N21052"/>
      <c r="O21052"/>
      <c r="U21052"/>
      <c r="V21052"/>
    </row>
    <row r="21053" spans="6:22" x14ac:dyDescent="0.2">
      <c r="F21053"/>
      <c r="M21053" s="2"/>
      <c r="N21053"/>
      <c r="O21053"/>
      <c r="U21053"/>
      <c r="V21053"/>
    </row>
    <row r="21054" spans="6:22" x14ac:dyDescent="0.2">
      <c r="F21054"/>
      <c r="M21054" s="2"/>
      <c r="N21054"/>
      <c r="O21054"/>
      <c r="U21054"/>
      <c r="V21054"/>
    </row>
    <row r="21055" spans="6:22" x14ac:dyDescent="0.2">
      <c r="F21055"/>
      <c r="M21055" s="2"/>
      <c r="N21055"/>
      <c r="O21055"/>
      <c r="U21055"/>
      <c r="V21055"/>
    </row>
    <row r="21056" spans="6:22" x14ac:dyDescent="0.2">
      <c r="F21056"/>
      <c r="M21056" s="2"/>
      <c r="N21056"/>
      <c r="O21056"/>
      <c r="U21056"/>
      <c r="V21056"/>
    </row>
    <row r="21057" spans="6:22" x14ac:dyDescent="0.2">
      <c r="F21057"/>
      <c r="M21057" s="2"/>
      <c r="N21057"/>
      <c r="O21057"/>
      <c r="U21057"/>
      <c r="V21057"/>
    </row>
    <row r="21058" spans="6:22" x14ac:dyDescent="0.2">
      <c r="F21058"/>
      <c r="M21058" s="2"/>
      <c r="N21058"/>
      <c r="O21058"/>
      <c r="U21058"/>
      <c r="V21058"/>
    </row>
    <row r="21059" spans="6:22" x14ac:dyDescent="0.2">
      <c r="F21059"/>
      <c r="M21059" s="2"/>
      <c r="N21059"/>
      <c r="O21059"/>
      <c r="U21059"/>
      <c r="V21059"/>
    </row>
    <row r="21060" spans="6:22" x14ac:dyDescent="0.2">
      <c r="F21060"/>
      <c r="M21060" s="2"/>
      <c r="N21060"/>
      <c r="O21060"/>
      <c r="U21060"/>
      <c r="V21060"/>
    </row>
    <row r="21061" spans="6:22" x14ac:dyDescent="0.2">
      <c r="F21061"/>
      <c r="M21061" s="2"/>
      <c r="N21061"/>
      <c r="O21061"/>
      <c r="U21061"/>
      <c r="V21061"/>
    </row>
    <row r="21062" spans="6:22" x14ac:dyDescent="0.2">
      <c r="F21062"/>
      <c r="M21062" s="2"/>
      <c r="N21062"/>
      <c r="O21062"/>
      <c r="U21062"/>
      <c r="V21062"/>
    </row>
    <row r="21063" spans="6:22" x14ac:dyDescent="0.2">
      <c r="F21063"/>
      <c r="M21063" s="2"/>
      <c r="N21063"/>
      <c r="O21063"/>
      <c r="U21063"/>
      <c r="V21063"/>
    </row>
    <row r="21064" spans="6:22" x14ac:dyDescent="0.2">
      <c r="F21064"/>
      <c r="M21064" s="2"/>
      <c r="N21064"/>
      <c r="O21064"/>
      <c r="U21064"/>
      <c r="V21064"/>
    </row>
    <row r="21065" spans="6:22" x14ac:dyDescent="0.2">
      <c r="F21065"/>
      <c r="M21065" s="2"/>
      <c r="N21065"/>
      <c r="O21065"/>
      <c r="U21065"/>
      <c r="V21065"/>
    </row>
    <row r="21066" spans="6:22" x14ac:dyDescent="0.2">
      <c r="M21066" s="2"/>
    </row>
    <row r="21067" spans="6:22" x14ac:dyDescent="0.2">
      <c r="M21067" s="2"/>
    </row>
    <row r="21068" spans="6:22" x14ac:dyDescent="0.2">
      <c r="M21068" s="2"/>
    </row>
    <row r="21069" spans="6:22" x14ac:dyDescent="0.2">
      <c r="M21069" s="2"/>
    </row>
    <row r="21070" spans="6:22" x14ac:dyDescent="0.2">
      <c r="M21070" s="2"/>
    </row>
    <row r="21071" spans="6:22" x14ac:dyDescent="0.2">
      <c r="M21071" s="2"/>
    </row>
    <row r="21072" spans="6:22" x14ac:dyDescent="0.2">
      <c r="M21072" s="2"/>
    </row>
    <row r="21073" spans="6:22" x14ac:dyDescent="0.2">
      <c r="M21073" s="2"/>
    </row>
    <row r="21074" spans="6:22" x14ac:dyDescent="0.2">
      <c r="M21074" s="2"/>
    </row>
    <row r="21075" spans="6:22" x14ac:dyDescent="0.2">
      <c r="M21075" s="2"/>
    </row>
    <row r="21076" spans="6:22" x14ac:dyDescent="0.2">
      <c r="M21076" s="2"/>
    </row>
    <row r="21077" spans="6:22" x14ac:dyDescent="0.2">
      <c r="M21077" s="2"/>
    </row>
    <row r="21078" spans="6:22" x14ac:dyDescent="0.2">
      <c r="M21078" s="2"/>
    </row>
    <row r="21079" spans="6:22" x14ac:dyDescent="0.2">
      <c r="M21079" s="2"/>
    </row>
    <row r="21080" spans="6:22" x14ac:dyDescent="0.2">
      <c r="M21080" s="2"/>
    </row>
    <row r="21081" spans="6:22" x14ac:dyDescent="0.2">
      <c r="M21081" s="2"/>
    </row>
    <row r="21082" spans="6:22" x14ac:dyDescent="0.2">
      <c r="M21082" s="2"/>
    </row>
    <row r="21083" spans="6:22" x14ac:dyDescent="0.2">
      <c r="M21083" s="2"/>
    </row>
    <row r="21084" spans="6:22" x14ac:dyDescent="0.2">
      <c r="M21084" s="2"/>
    </row>
    <row r="21085" spans="6:22" x14ac:dyDescent="0.2">
      <c r="F21085"/>
      <c r="M21085" s="2"/>
      <c r="N21085"/>
      <c r="O21085"/>
      <c r="U21085"/>
      <c r="V21085"/>
    </row>
    <row r="21086" spans="6:22" x14ac:dyDescent="0.2">
      <c r="F21086"/>
      <c r="M21086" s="2"/>
      <c r="N21086"/>
      <c r="O21086"/>
      <c r="U21086"/>
      <c r="V21086"/>
    </row>
    <row r="21087" spans="6:22" x14ac:dyDescent="0.2">
      <c r="F21087"/>
      <c r="M21087" s="2"/>
      <c r="N21087"/>
      <c r="O21087"/>
      <c r="U21087"/>
      <c r="V21087"/>
    </row>
    <row r="21088" spans="6:22" x14ac:dyDescent="0.2">
      <c r="F21088"/>
      <c r="M21088" s="2"/>
      <c r="N21088"/>
      <c r="O21088"/>
      <c r="U21088"/>
      <c r="V21088"/>
    </row>
    <row r="21089" spans="6:22" x14ac:dyDescent="0.2">
      <c r="F21089"/>
      <c r="M21089" s="2"/>
      <c r="N21089"/>
      <c r="O21089"/>
      <c r="U21089"/>
      <c r="V21089"/>
    </row>
    <row r="21090" spans="6:22" x14ac:dyDescent="0.2">
      <c r="F21090"/>
      <c r="M21090" s="2"/>
      <c r="N21090"/>
      <c r="O21090"/>
      <c r="U21090"/>
      <c r="V21090"/>
    </row>
    <row r="21091" spans="6:22" x14ac:dyDescent="0.2">
      <c r="F21091"/>
      <c r="M21091" s="2"/>
      <c r="N21091"/>
      <c r="O21091"/>
      <c r="U21091"/>
      <c r="V21091"/>
    </row>
    <row r="21092" spans="6:22" x14ac:dyDescent="0.2">
      <c r="F21092"/>
      <c r="M21092" s="2"/>
      <c r="N21092"/>
      <c r="O21092"/>
      <c r="U21092"/>
      <c r="V21092"/>
    </row>
    <row r="21093" spans="6:22" x14ac:dyDescent="0.2">
      <c r="F21093"/>
      <c r="M21093" s="2"/>
      <c r="N21093"/>
      <c r="O21093"/>
      <c r="U21093"/>
      <c r="V21093"/>
    </row>
    <row r="21094" spans="6:22" x14ac:dyDescent="0.2">
      <c r="F21094"/>
      <c r="M21094" s="2"/>
      <c r="N21094"/>
      <c r="O21094"/>
      <c r="U21094"/>
      <c r="V21094"/>
    </row>
    <row r="21095" spans="6:22" x14ac:dyDescent="0.2">
      <c r="F21095"/>
      <c r="M21095" s="2"/>
      <c r="N21095"/>
      <c r="O21095"/>
      <c r="U21095"/>
      <c r="V21095"/>
    </row>
    <row r="21096" spans="6:22" x14ac:dyDescent="0.2">
      <c r="F21096"/>
      <c r="M21096" s="2"/>
      <c r="N21096"/>
      <c r="O21096"/>
      <c r="U21096"/>
      <c r="V21096"/>
    </row>
    <row r="21097" spans="6:22" x14ac:dyDescent="0.2">
      <c r="F21097"/>
      <c r="M21097" s="2"/>
      <c r="N21097"/>
      <c r="O21097"/>
      <c r="U21097"/>
      <c r="V21097"/>
    </row>
    <row r="21098" spans="6:22" x14ac:dyDescent="0.2">
      <c r="F21098"/>
      <c r="M21098" s="2"/>
      <c r="N21098"/>
      <c r="O21098"/>
      <c r="U21098"/>
      <c r="V21098"/>
    </row>
    <row r="21099" spans="6:22" x14ac:dyDescent="0.2">
      <c r="F21099"/>
      <c r="M21099" s="2"/>
      <c r="N21099"/>
      <c r="O21099"/>
      <c r="U21099"/>
      <c r="V21099"/>
    </row>
    <row r="21100" spans="6:22" x14ac:dyDescent="0.2">
      <c r="F21100"/>
      <c r="M21100" s="2"/>
      <c r="N21100"/>
      <c r="O21100"/>
      <c r="U21100"/>
      <c r="V21100"/>
    </row>
    <row r="21101" spans="6:22" x14ac:dyDescent="0.2">
      <c r="F21101"/>
      <c r="M21101" s="2"/>
      <c r="N21101"/>
      <c r="O21101"/>
      <c r="U21101"/>
      <c r="V21101"/>
    </row>
    <row r="21102" spans="6:22" x14ac:dyDescent="0.2">
      <c r="F21102"/>
      <c r="M21102" s="2"/>
      <c r="N21102"/>
      <c r="O21102"/>
      <c r="U21102"/>
      <c r="V21102"/>
    </row>
    <row r="21103" spans="6:22" x14ac:dyDescent="0.2">
      <c r="F21103"/>
      <c r="M21103" s="2"/>
      <c r="N21103"/>
      <c r="O21103"/>
      <c r="U21103"/>
      <c r="V21103"/>
    </row>
    <row r="21104" spans="6:22" x14ac:dyDescent="0.2">
      <c r="F21104"/>
      <c r="M21104" s="2"/>
      <c r="N21104"/>
      <c r="O21104"/>
      <c r="U21104"/>
      <c r="V21104"/>
    </row>
    <row r="21105" spans="6:22" x14ac:dyDescent="0.2">
      <c r="F21105"/>
      <c r="M21105" s="2"/>
      <c r="N21105"/>
      <c r="O21105"/>
      <c r="U21105"/>
      <c r="V21105"/>
    </row>
    <row r="21106" spans="6:22" x14ac:dyDescent="0.2">
      <c r="F21106"/>
      <c r="M21106" s="2"/>
      <c r="N21106"/>
      <c r="O21106"/>
      <c r="U21106"/>
      <c r="V21106"/>
    </row>
    <row r="21107" spans="6:22" x14ac:dyDescent="0.2">
      <c r="F21107"/>
      <c r="M21107" s="2"/>
      <c r="N21107"/>
      <c r="O21107"/>
      <c r="U21107"/>
      <c r="V21107"/>
    </row>
    <row r="21108" spans="6:22" x14ac:dyDescent="0.2">
      <c r="M21108" s="2"/>
    </row>
    <row r="21109" spans="6:22" x14ac:dyDescent="0.2">
      <c r="M21109" s="2"/>
    </row>
    <row r="21110" spans="6:22" x14ac:dyDescent="0.2">
      <c r="M21110" s="2"/>
    </row>
    <row r="21111" spans="6:22" x14ac:dyDescent="0.2">
      <c r="M21111" s="2"/>
    </row>
    <row r="21112" spans="6:22" x14ac:dyDescent="0.2">
      <c r="M21112" s="2"/>
    </row>
    <row r="21113" spans="6:22" x14ac:dyDescent="0.2">
      <c r="M21113" s="2"/>
    </row>
    <row r="21114" spans="6:22" x14ac:dyDescent="0.2">
      <c r="M21114" s="2"/>
    </row>
    <row r="21115" spans="6:22" x14ac:dyDescent="0.2">
      <c r="M21115" s="2"/>
    </row>
    <row r="21116" spans="6:22" x14ac:dyDescent="0.2">
      <c r="M21116" s="2"/>
    </row>
    <row r="21117" spans="6:22" x14ac:dyDescent="0.2">
      <c r="M21117" s="2"/>
    </row>
    <row r="21118" spans="6:22" x14ac:dyDescent="0.2">
      <c r="M21118" s="2"/>
    </row>
    <row r="21119" spans="6:22" x14ac:dyDescent="0.2">
      <c r="M21119" s="2"/>
    </row>
    <row r="21120" spans="6:22" x14ac:dyDescent="0.2">
      <c r="M21120" s="2"/>
    </row>
    <row r="21121" spans="6:22" x14ac:dyDescent="0.2">
      <c r="M21121" s="2"/>
    </row>
    <row r="21122" spans="6:22" x14ac:dyDescent="0.2">
      <c r="M21122" s="2"/>
    </row>
    <row r="21123" spans="6:22" x14ac:dyDescent="0.2">
      <c r="M21123" s="2"/>
    </row>
    <row r="21124" spans="6:22" x14ac:dyDescent="0.2">
      <c r="M21124" s="2"/>
    </row>
    <row r="21125" spans="6:22" x14ac:dyDescent="0.2">
      <c r="M21125" s="2"/>
    </row>
    <row r="21126" spans="6:22" x14ac:dyDescent="0.2">
      <c r="M21126" s="2"/>
    </row>
    <row r="21127" spans="6:22" x14ac:dyDescent="0.2">
      <c r="F21127"/>
      <c r="M21127" s="2"/>
      <c r="N21127"/>
      <c r="O21127"/>
      <c r="U21127"/>
      <c r="V21127"/>
    </row>
    <row r="21128" spans="6:22" x14ac:dyDescent="0.2">
      <c r="F21128"/>
      <c r="M21128" s="2"/>
      <c r="N21128"/>
      <c r="O21128"/>
      <c r="U21128"/>
      <c r="V21128"/>
    </row>
    <row r="21129" spans="6:22" x14ac:dyDescent="0.2">
      <c r="F21129"/>
      <c r="M21129" s="2"/>
      <c r="N21129"/>
      <c r="O21129"/>
      <c r="U21129"/>
      <c r="V21129"/>
    </row>
    <row r="21130" spans="6:22" x14ac:dyDescent="0.2">
      <c r="F21130"/>
      <c r="M21130" s="2"/>
      <c r="N21130"/>
      <c r="O21130"/>
      <c r="U21130"/>
      <c r="V21130"/>
    </row>
    <row r="21131" spans="6:22" x14ac:dyDescent="0.2">
      <c r="F21131"/>
      <c r="M21131" s="2"/>
      <c r="N21131"/>
      <c r="O21131"/>
      <c r="U21131"/>
      <c r="V21131"/>
    </row>
    <row r="21132" spans="6:22" x14ac:dyDescent="0.2">
      <c r="F21132"/>
      <c r="M21132" s="2"/>
      <c r="N21132"/>
      <c r="O21132"/>
      <c r="U21132"/>
      <c r="V21132"/>
    </row>
    <row r="21133" spans="6:22" x14ac:dyDescent="0.2">
      <c r="F21133"/>
      <c r="M21133" s="2"/>
      <c r="N21133"/>
      <c r="O21133"/>
      <c r="U21133"/>
      <c r="V21133"/>
    </row>
    <row r="21134" spans="6:22" x14ac:dyDescent="0.2">
      <c r="F21134"/>
      <c r="M21134" s="2"/>
      <c r="N21134"/>
      <c r="O21134"/>
      <c r="U21134"/>
      <c r="V21134"/>
    </row>
    <row r="21135" spans="6:22" x14ac:dyDescent="0.2">
      <c r="F21135"/>
      <c r="M21135" s="2"/>
      <c r="N21135"/>
      <c r="O21135"/>
      <c r="U21135"/>
      <c r="V21135"/>
    </row>
    <row r="21136" spans="6:22" x14ac:dyDescent="0.2">
      <c r="F21136"/>
      <c r="M21136" s="2"/>
      <c r="N21136"/>
      <c r="O21136"/>
      <c r="U21136"/>
      <c r="V21136"/>
    </row>
    <row r="21137" spans="6:22" x14ac:dyDescent="0.2">
      <c r="F21137"/>
      <c r="M21137" s="2"/>
      <c r="N21137"/>
      <c r="O21137"/>
      <c r="U21137"/>
      <c r="V21137"/>
    </row>
    <row r="21138" spans="6:22" x14ac:dyDescent="0.2">
      <c r="F21138"/>
      <c r="M21138" s="2"/>
      <c r="N21138"/>
      <c r="O21138"/>
      <c r="U21138"/>
      <c r="V21138"/>
    </row>
    <row r="21139" spans="6:22" x14ac:dyDescent="0.2">
      <c r="F21139"/>
      <c r="M21139" s="2"/>
      <c r="N21139"/>
      <c r="O21139"/>
      <c r="U21139"/>
      <c r="V21139"/>
    </row>
    <row r="21140" spans="6:22" x14ac:dyDescent="0.2">
      <c r="F21140"/>
      <c r="M21140" s="2"/>
      <c r="N21140"/>
      <c r="O21140"/>
      <c r="U21140"/>
      <c r="V21140"/>
    </row>
    <row r="21141" spans="6:22" x14ac:dyDescent="0.2">
      <c r="F21141"/>
      <c r="M21141" s="2"/>
      <c r="N21141"/>
      <c r="O21141"/>
      <c r="U21141"/>
      <c r="V21141"/>
    </row>
    <row r="21142" spans="6:22" x14ac:dyDescent="0.2">
      <c r="F21142"/>
      <c r="M21142" s="2"/>
      <c r="N21142"/>
      <c r="O21142"/>
      <c r="U21142"/>
      <c r="V21142"/>
    </row>
    <row r="21143" spans="6:22" x14ac:dyDescent="0.2">
      <c r="F21143"/>
      <c r="M21143" s="2"/>
      <c r="N21143"/>
      <c r="O21143"/>
      <c r="U21143"/>
      <c r="V21143"/>
    </row>
    <row r="21144" spans="6:22" x14ac:dyDescent="0.2">
      <c r="F21144"/>
      <c r="M21144" s="2"/>
      <c r="N21144"/>
      <c r="O21144"/>
      <c r="U21144"/>
      <c r="V21144"/>
    </row>
    <row r="21145" spans="6:22" x14ac:dyDescent="0.2">
      <c r="F21145"/>
      <c r="M21145" s="2"/>
      <c r="N21145"/>
      <c r="O21145"/>
      <c r="U21145"/>
      <c r="V21145"/>
    </row>
    <row r="21146" spans="6:22" x14ac:dyDescent="0.2">
      <c r="F21146"/>
      <c r="M21146" s="2"/>
      <c r="N21146"/>
      <c r="O21146"/>
      <c r="U21146"/>
      <c r="V21146"/>
    </row>
    <row r="21147" spans="6:22" x14ac:dyDescent="0.2">
      <c r="F21147"/>
      <c r="M21147" s="2"/>
      <c r="N21147"/>
      <c r="O21147"/>
      <c r="U21147"/>
      <c r="V21147"/>
    </row>
    <row r="21148" spans="6:22" x14ac:dyDescent="0.2">
      <c r="F21148"/>
      <c r="M21148" s="2"/>
      <c r="N21148"/>
      <c r="O21148"/>
      <c r="U21148"/>
      <c r="V21148"/>
    </row>
    <row r="21149" spans="6:22" x14ac:dyDescent="0.2">
      <c r="F21149"/>
      <c r="M21149" s="2"/>
      <c r="N21149"/>
      <c r="O21149"/>
      <c r="U21149"/>
      <c r="V21149"/>
    </row>
    <row r="21150" spans="6:22" x14ac:dyDescent="0.2">
      <c r="F21150"/>
      <c r="M21150" s="2"/>
      <c r="N21150"/>
      <c r="O21150"/>
      <c r="U21150"/>
      <c r="V21150"/>
    </row>
    <row r="21151" spans="6:22" x14ac:dyDescent="0.2">
      <c r="F21151"/>
      <c r="M21151" s="2"/>
      <c r="N21151"/>
      <c r="O21151"/>
      <c r="U21151"/>
      <c r="V21151"/>
    </row>
    <row r="21152" spans="6:22" x14ac:dyDescent="0.2">
      <c r="M21152" s="2"/>
    </row>
    <row r="21153" spans="13:13" x14ac:dyDescent="0.2">
      <c r="M21153" s="2"/>
    </row>
    <row r="21154" spans="13:13" x14ac:dyDescent="0.2">
      <c r="M21154" s="2"/>
    </row>
    <row r="21155" spans="13:13" x14ac:dyDescent="0.2">
      <c r="M21155" s="2"/>
    </row>
    <row r="21156" spans="13:13" x14ac:dyDescent="0.2">
      <c r="M21156" s="2"/>
    </row>
    <row r="21157" spans="13:13" x14ac:dyDescent="0.2">
      <c r="M21157" s="2"/>
    </row>
    <row r="21158" spans="13:13" x14ac:dyDescent="0.2">
      <c r="M21158" s="2"/>
    </row>
    <row r="21159" spans="13:13" x14ac:dyDescent="0.2">
      <c r="M21159" s="2"/>
    </row>
    <row r="21160" spans="13:13" x14ac:dyDescent="0.2">
      <c r="M21160" s="2"/>
    </row>
    <row r="21161" spans="13:13" x14ac:dyDescent="0.2">
      <c r="M21161" s="2"/>
    </row>
    <row r="21162" spans="13:13" x14ac:dyDescent="0.2">
      <c r="M21162" s="2"/>
    </row>
    <row r="21163" spans="13:13" x14ac:dyDescent="0.2">
      <c r="M21163" s="2"/>
    </row>
    <row r="21164" spans="13:13" x14ac:dyDescent="0.2">
      <c r="M21164" s="2"/>
    </row>
    <row r="21165" spans="13:13" x14ac:dyDescent="0.2">
      <c r="M21165" s="2"/>
    </row>
    <row r="21166" spans="13:13" x14ac:dyDescent="0.2">
      <c r="M21166" s="2"/>
    </row>
    <row r="21167" spans="13:13" x14ac:dyDescent="0.2">
      <c r="M21167" s="2"/>
    </row>
    <row r="21168" spans="13:13" x14ac:dyDescent="0.2">
      <c r="M21168" s="2"/>
    </row>
    <row r="21169" spans="6:22" x14ac:dyDescent="0.2">
      <c r="M21169" s="2"/>
    </row>
    <row r="21170" spans="6:22" x14ac:dyDescent="0.2">
      <c r="M21170" s="2"/>
    </row>
    <row r="21171" spans="6:22" x14ac:dyDescent="0.2">
      <c r="F21171"/>
      <c r="M21171" s="2"/>
      <c r="N21171"/>
      <c r="O21171"/>
      <c r="U21171"/>
      <c r="V21171"/>
    </row>
    <row r="21172" spans="6:22" x14ac:dyDescent="0.2">
      <c r="F21172"/>
      <c r="M21172" s="2"/>
      <c r="N21172"/>
      <c r="O21172"/>
      <c r="U21172"/>
      <c r="V21172"/>
    </row>
    <row r="21173" spans="6:22" x14ac:dyDescent="0.2">
      <c r="F21173"/>
      <c r="M21173" s="2"/>
      <c r="N21173"/>
      <c r="O21173"/>
      <c r="U21173"/>
      <c r="V21173"/>
    </row>
    <row r="21174" spans="6:22" x14ac:dyDescent="0.2">
      <c r="F21174"/>
      <c r="M21174" s="2"/>
      <c r="N21174"/>
      <c r="O21174"/>
      <c r="U21174"/>
      <c r="V21174"/>
    </row>
    <row r="21175" spans="6:22" x14ac:dyDescent="0.2">
      <c r="F21175"/>
      <c r="M21175" s="2"/>
      <c r="N21175"/>
      <c r="O21175"/>
      <c r="U21175"/>
      <c r="V21175"/>
    </row>
    <row r="21176" spans="6:22" x14ac:dyDescent="0.2">
      <c r="F21176"/>
      <c r="M21176" s="2"/>
      <c r="N21176"/>
      <c r="O21176"/>
      <c r="U21176"/>
      <c r="V21176"/>
    </row>
    <row r="21177" spans="6:22" x14ac:dyDescent="0.2">
      <c r="F21177"/>
      <c r="M21177" s="2"/>
      <c r="N21177"/>
      <c r="O21177"/>
      <c r="U21177"/>
      <c r="V21177"/>
    </row>
    <row r="21178" spans="6:22" x14ac:dyDescent="0.2">
      <c r="F21178"/>
      <c r="M21178" s="2"/>
      <c r="N21178"/>
      <c r="O21178"/>
      <c r="U21178"/>
      <c r="V21178"/>
    </row>
    <row r="21179" spans="6:22" x14ac:dyDescent="0.2">
      <c r="F21179"/>
      <c r="M21179" s="2"/>
      <c r="N21179"/>
      <c r="O21179"/>
      <c r="U21179"/>
      <c r="V21179"/>
    </row>
    <row r="21180" spans="6:22" x14ac:dyDescent="0.2">
      <c r="F21180"/>
      <c r="M21180" s="2"/>
      <c r="N21180"/>
      <c r="O21180"/>
      <c r="U21180"/>
      <c r="V21180"/>
    </row>
    <row r="21181" spans="6:22" x14ac:dyDescent="0.2">
      <c r="F21181"/>
      <c r="M21181" s="2"/>
      <c r="N21181"/>
      <c r="O21181"/>
      <c r="U21181"/>
      <c r="V21181"/>
    </row>
    <row r="21182" spans="6:22" x14ac:dyDescent="0.2">
      <c r="F21182"/>
      <c r="M21182" s="2"/>
      <c r="N21182"/>
      <c r="O21182"/>
      <c r="U21182"/>
      <c r="V21182"/>
    </row>
    <row r="21183" spans="6:22" x14ac:dyDescent="0.2">
      <c r="F21183"/>
      <c r="M21183" s="2"/>
      <c r="N21183"/>
      <c r="O21183"/>
      <c r="U21183"/>
      <c r="V21183"/>
    </row>
    <row r="21184" spans="6:22" x14ac:dyDescent="0.2">
      <c r="F21184"/>
      <c r="M21184" s="2"/>
      <c r="N21184"/>
      <c r="O21184"/>
      <c r="U21184"/>
      <c r="V21184"/>
    </row>
    <row r="21185" spans="6:22" x14ac:dyDescent="0.2">
      <c r="F21185"/>
      <c r="M21185" s="2"/>
      <c r="N21185"/>
      <c r="O21185"/>
      <c r="U21185"/>
      <c r="V21185"/>
    </row>
    <row r="21186" spans="6:22" x14ac:dyDescent="0.2">
      <c r="F21186"/>
      <c r="M21186" s="2"/>
      <c r="N21186"/>
      <c r="O21186"/>
      <c r="U21186"/>
      <c r="V21186"/>
    </row>
    <row r="21187" spans="6:22" x14ac:dyDescent="0.2">
      <c r="F21187"/>
      <c r="M21187" s="2"/>
      <c r="N21187"/>
      <c r="O21187"/>
      <c r="U21187"/>
      <c r="V21187"/>
    </row>
    <row r="21188" spans="6:22" x14ac:dyDescent="0.2">
      <c r="F21188"/>
      <c r="M21188" s="2"/>
      <c r="N21188"/>
      <c r="O21188"/>
      <c r="U21188"/>
      <c r="V21188"/>
    </row>
    <row r="21189" spans="6:22" x14ac:dyDescent="0.2">
      <c r="F21189"/>
      <c r="M21189" s="2"/>
      <c r="N21189"/>
      <c r="O21189"/>
      <c r="U21189"/>
      <c r="V21189"/>
    </row>
    <row r="21190" spans="6:22" x14ac:dyDescent="0.2">
      <c r="F21190"/>
      <c r="M21190" s="2"/>
      <c r="N21190"/>
      <c r="O21190"/>
      <c r="U21190"/>
      <c r="V21190"/>
    </row>
    <row r="21191" spans="6:22" x14ac:dyDescent="0.2">
      <c r="F21191"/>
      <c r="M21191" s="2"/>
      <c r="N21191"/>
      <c r="O21191"/>
      <c r="U21191"/>
      <c r="V21191"/>
    </row>
    <row r="21192" spans="6:22" x14ac:dyDescent="0.2">
      <c r="F21192"/>
      <c r="M21192" s="2"/>
      <c r="N21192"/>
      <c r="O21192"/>
      <c r="U21192"/>
      <c r="V21192"/>
    </row>
    <row r="21193" spans="6:22" x14ac:dyDescent="0.2">
      <c r="F21193"/>
      <c r="M21193" s="2"/>
      <c r="N21193"/>
      <c r="O21193"/>
      <c r="U21193"/>
      <c r="V21193"/>
    </row>
    <row r="21194" spans="6:22" x14ac:dyDescent="0.2">
      <c r="F21194"/>
      <c r="M21194" s="2"/>
      <c r="N21194"/>
      <c r="O21194"/>
      <c r="U21194"/>
      <c r="V21194"/>
    </row>
    <row r="21195" spans="6:22" x14ac:dyDescent="0.2">
      <c r="F21195"/>
      <c r="M21195" s="2"/>
      <c r="N21195"/>
      <c r="O21195"/>
      <c r="U21195"/>
      <c r="V21195"/>
    </row>
    <row r="21196" spans="6:22" x14ac:dyDescent="0.2">
      <c r="M21196" s="2"/>
    </row>
    <row r="21197" spans="6:22" x14ac:dyDescent="0.2">
      <c r="M21197" s="2"/>
    </row>
    <row r="21198" spans="6:22" x14ac:dyDescent="0.2">
      <c r="M21198" s="2"/>
    </row>
    <row r="21199" spans="6:22" x14ac:dyDescent="0.2">
      <c r="M21199" s="2"/>
    </row>
    <row r="21200" spans="6:22" x14ac:dyDescent="0.2">
      <c r="M21200" s="2"/>
    </row>
    <row r="21201" spans="6:22" x14ac:dyDescent="0.2">
      <c r="M21201" s="2"/>
    </row>
    <row r="21202" spans="6:22" x14ac:dyDescent="0.2">
      <c r="M21202" s="2"/>
    </row>
    <row r="21203" spans="6:22" x14ac:dyDescent="0.2">
      <c r="M21203" s="2"/>
    </row>
    <row r="21204" spans="6:22" x14ac:dyDescent="0.2">
      <c r="F21204"/>
      <c r="M21204" s="2"/>
      <c r="N21204"/>
      <c r="O21204"/>
      <c r="U21204"/>
      <c r="V21204"/>
    </row>
    <row r="21205" spans="6:22" x14ac:dyDescent="0.2">
      <c r="F21205"/>
      <c r="M21205" s="2"/>
      <c r="N21205"/>
      <c r="O21205"/>
      <c r="U21205"/>
      <c r="V21205"/>
    </row>
    <row r="21206" spans="6:22" x14ac:dyDescent="0.2">
      <c r="F21206"/>
      <c r="M21206" s="2"/>
      <c r="N21206"/>
      <c r="O21206"/>
      <c r="U21206"/>
      <c r="V21206"/>
    </row>
    <row r="21207" spans="6:22" x14ac:dyDescent="0.2">
      <c r="F21207"/>
      <c r="M21207" s="2"/>
      <c r="N21207"/>
      <c r="O21207"/>
      <c r="U21207"/>
      <c r="V21207"/>
    </row>
    <row r="21208" spans="6:22" x14ac:dyDescent="0.2">
      <c r="M21208" s="2"/>
    </row>
    <row r="21209" spans="6:22" x14ac:dyDescent="0.2">
      <c r="M21209" s="2"/>
    </row>
    <row r="21210" spans="6:22" x14ac:dyDescent="0.2">
      <c r="M21210" s="2"/>
    </row>
    <row r="21211" spans="6:22" x14ac:dyDescent="0.2">
      <c r="M21211" s="2"/>
    </row>
    <row r="21212" spans="6:22" x14ac:dyDescent="0.2">
      <c r="M21212" s="2"/>
    </row>
    <row r="21213" spans="6:22" x14ac:dyDescent="0.2">
      <c r="M21213" s="2"/>
    </row>
    <row r="21214" spans="6:22" x14ac:dyDescent="0.2">
      <c r="M21214" s="2"/>
    </row>
    <row r="21215" spans="6:22" x14ac:dyDescent="0.2">
      <c r="M21215" s="2"/>
    </row>
    <row r="21216" spans="6:22" x14ac:dyDescent="0.2">
      <c r="M21216" s="2"/>
    </row>
    <row r="21217" spans="6:22" x14ac:dyDescent="0.2">
      <c r="M21217" s="2"/>
    </row>
    <row r="21218" spans="6:22" x14ac:dyDescent="0.2">
      <c r="M21218" s="2"/>
    </row>
    <row r="21219" spans="6:22" x14ac:dyDescent="0.2">
      <c r="M21219" s="2"/>
    </row>
    <row r="21220" spans="6:22" x14ac:dyDescent="0.2">
      <c r="M21220" s="2"/>
    </row>
    <row r="21221" spans="6:22" x14ac:dyDescent="0.2">
      <c r="M21221" s="2"/>
    </row>
    <row r="21222" spans="6:22" x14ac:dyDescent="0.2">
      <c r="M21222" s="2"/>
    </row>
    <row r="21223" spans="6:22" x14ac:dyDescent="0.2">
      <c r="F21223"/>
      <c r="M21223" s="2"/>
      <c r="N21223"/>
      <c r="O21223"/>
      <c r="U21223"/>
      <c r="V21223"/>
    </row>
    <row r="21224" spans="6:22" x14ac:dyDescent="0.2">
      <c r="F21224"/>
      <c r="M21224" s="2"/>
      <c r="N21224"/>
      <c r="O21224"/>
      <c r="U21224"/>
      <c r="V21224"/>
    </row>
    <row r="21225" spans="6:22" x14ac:dyDescent="0.2">
      <c r="F21225"/>
      <c r="M21225" s="2"/>
      <c r="N21225"/>
      <c r="O21225"/>
      <c r="U21225"/>
      <c r="V21225"/>
    </row>
    <row r="21226" spans="6:22" x14ac:dyDescent="0.2">
      <c r="F21226"/>
      <c r="M21226" s="2"/>
      <c r="N21226"/>
      <c r="O21226"/>
      <c r="U21226"/>
      <c r="V21226"/>
    </row>
    <row r="21227" spans="6:22" x14ac:dyDescent="0.2">
      <c r="F21227"/>
      <c r="M21227" s="2"/>
      <c r="N21227"/>
      <c r="O21227"/>
      <c r="U21227"/>
      <c r="V21227"/>
    </row>
    <row r="21228" spans="6:22" x14ac:dyDescent="0.2">
      <c r="M21228" s="2"/>
    </row>
    <row r="21229" spans="6:22" x14ac:dyDescent="0.2">
      <c r="M21229" s="2"/>
    </row>
    <row r="21230" spans="6:22" x14ac:dyDescent="0.2">
      <c r="M21230" s="2"/>
    </row>
    <row r="21231" spans="6:22" x14ac:dyDescent="0.2">
      <c r="M21231" s="2"/>
    </row>
    <row r="21232" spans="6:22" x14ac:dyDescent="0.2">
      <c r="M21232" s="2"/>
    </row>
    <row r="21233" spans="6:22" x14ac:dyDescent="0.2">
      <c r="M21233" s="2"/>
    </row>
    <row r="21234" spans="6:22" x14ac:dyDescent="0.2">
      <c r="M21234" s="2"/>
    </row>
    <row r="21235" spans="6:22" x14ac:dyDescent="0.2">
      <c r="M21235" s="2"/>
    </row>
    <row r="21236" spans="6:22" x14ac:dyDescent="0.2">
      <c r="M21236" s="2"/>
    </row>
    <row r="21237" spans="6:22" x14ac:dyDescent="0.2">
      <c r="M21237" s="2"/>
    </row>
    <row r="21238" spans="6:22" x14ac:dyDescent="0.2">
      <c r="M21238" s="2"/>
    </row>
    <row r="21239" spans="6:22" x14ac:dyDescent="0.2">
      <c r="M21239" s="2"/>
    </row>
    <row r="21240" spans="6:22" x14ac:dyDescent="0.2">
      <c r="M21240" s="2"/>
    </row>
    <row r="21241" spans="6:22" x14ac:dyDescent="0.2">
      <c r="M21241" s="2"/>
    </row>
    <row r="21242" spans="6:22" x14ac:dyDescent="0.2">
      <c r="M21242" s="2"/>
    </row>
    <row r="21243" spans="6:22" x14ac:dyDescent="0.2">
      <c r="M21243" s="2"/>
    </row>
    <row r="21244" spans="6:22" x14ac:dyDescent="0.2">
      <c r="F21244"/>
      <c r="M21244" s="2"/>
      <c r="N21244"/>
      <c r="O21244"/>
      <c r="U21244"/>
      <c r="V21244"/>
    </row>
    <row r="21245" spans="6:22" x14ac:dyDescent="0.2">
      <c r="F21245"/>
      <c r="M21245" s="2"/>
      <c r="N21245"/>
      <c r="O21245"/>
      <c r="U21245"/>
      <c r="V21245"/>
    </row>
    <row r="21246" spans="6:22" x14ac:dyDescent="0.2">
      <c r="F21246"/>
      <c r="M21246" s="2"/>
      <c r="N21246"/>
      <c r="O21246"/>
      <c r="U21246"/>
      <c r="V21246"/>
    </row>
    <row r="21247" spans="6:22" x14ac:dyDescent="0.2">
      <c r="F21247"/>
      <c r="M21247" s="2"/>
      <c r="N21247"/>
      <c r="O21247"/>
      <c r="U21247"/>
      <c r="V21247"/>
    </row>
    <row r="21248" spans="6:22" x14ac:dyDescent="0.2">
      <c r="F21248"/>
      <c r="M21248" s="2"/>
      <c r="N21248"/>
      <c r="O21248"/>
      <c r="U21248"/>
      <c r="V21248"/>
    </row>
    <row r="21249" spans="6:22" x14ac:dyDescent="0.2">
      <c r="F21249"/>
      <c r="M21249" s="2"/>
      <c r="N21249"/>
      <c r="O21249"/>
      <c r="U21249"/>
      <c r="V21249"/>
    </row>
    <row r="21250" spans="6:22" x14ac:dyDescent="0.2">
      <c r="F21250"/>
      <c r="M21250" s="2"/>
      <c r="N21250"/>
      <c r="O21250"/>
      <c r="U21250"/>
      <c r="V21250"/>
    </row>
    <row r="21251" spans="6:22" x14ac:dyDescent="0.2">
      <c r="F21251"/>
      <c r="M21251" s="2"/>
      <c r="N21251"/>
      <c r="O21251"/>
      <c r="U21251"/>
      <c r="V21251"/>
    </row>
    <row r="21252" spans="6:22" x14ac:dyDescent="0.2">
      <c r="F21252"/>
      <c r="M21252" s="2"/>
      <c r="N21252"/>
      <c r="O21252"/>
      <c r="U21252"/>
      <c r="V21252"/>
    </row>
    <row r="21253" spans="6:22" x14ac:dyDescent="0.2">
      <c r="F21253"/>
      <c r="M21253" s="2"/>
      <c r="N21253"/>
      <c r="O21253"/>
      <c r="U21253"/>
      <c r="V21253"/>
    </row>
    <row r="21254" spans="6:22" x14ac:dyDescent="0.2">
      <c r="F21254"/>
      <c r="M21254" s="2"/>
      <c r="N21254"/>
      <c r="O21254"/>
      <c r="U21254"/>
      <c r="V21254"/>
    </row>
    <row r="21255" spans="6:22" x14ac:dyDescent="0.2">
      <c r="F21255"/>
      <c r="M21255" s="2"/>
      <c r="N21255"/>
      <c r="O21255"/>
      <c r="U21255"/>
      <c r="V21255"/>
    </row>
    <row r="21256" spans="6:22" x14ac:dyDescent="0.2">
      <c r="F21256"/>
      <c r="M21256" s="2"/>
      <c r="N21256"/>
      <c r="O21256"/>
      <c r="U21256"/>
      <c r="V21256"/>
    </row>
    <row r="21257" spans="6:22" x14ac:dyDescent="0.2">
      <c r="F21257"/>
      <c r="M21257" s="2"/>
      <c r="N21257"/>
      <c r="O21257"/>
      <c r="U21257"/>
      <c r="V21257"/>
    </row>
    <row r="21258" spans="6:22" x14ac:dyDescent="0.2">
      <c r="F21258"/>
      <c r="M21258" s="2"/>
      <c r="N21258"/>
      <c r="O21258"/>
      <c r="U21258"/>
      <c r="V21258"/>
    </row>
    <row r="21259" spans="6:22" x14ac:dyDescent="0.2">
      <c r="F21259"/>
      <c r="M21259" s="2"/>
      <c r="N21259"/>
      <c r="O21259"/>
      <c r="U21259"/>
      <c r="V21259"/>
    </row>
    <row r="21260" spans="6:22" x14ac:dyDescent="0.2">
      <c r="F21260"/>
      <c r="M21260" s="2"/>
      <c r="N21260"/>
      <c r="O21260"/>
      <c r="U21260"/>
      <c r="V21260"/>
    </row>
    <row r="21261" spans="6:22" x14ac:dyDescent="0.2">
      <c r="F21261"/>
      <c r="M21261" s="2"/>
      <c r="N21261"/>
      <c r="O21261"/>
      <c r="U21261"/>
      <c r="V21261"/>
    </row>
    <row r="21262" spans="6:22" x14ac:dyDescent="0.2">
      <c r="F21262"/>
      <c r="M21262" s="2"/>
      <c r="N21262"/>
      <c r="O21262"/>
      <c r="U21262"/>
      <c r="V21262"/>
    </row>
    <row r="21263" spans="6:22" x14ac:dyDescent="0.2">
      <c r="F21263"/>
      <c r="M21263" s="2"/>
      <c r="N21263"/>
      <c r="O21263"/>
      <c r="U21263"/>
      <c r="V21263"/>
    </row>
    <row r="21264" spans="6:22" x14ac:dyDescent="0.2">
      <c r="F21264"/>
      <c r="M21264" s="2"/>
      <c r="N21264"/>
      <c r="O21264"/>
      <c r="U21264"/>
      <c r="V21264"/>
    </row>
    <row r="21265" spans="6:22" x14ac:dyDescent="0.2">
      <c r="F21265"/>
      <c r="M21265" s="2"/>
      <c r="N21265"/>
      <c r="O21265"/>
      <c r="U21265"/>
      <c r="V21265"/>
    </row>
    <row r="21266" spans="6:22" x14ac:dyDescent="0.2">
      <c r="F21266"/>
      <c r="M21266" s="2"/>
      <c r="N21266"/>
      <c r="O21266"/>
      <c r="U21266"/>
      <c r="V21266"/>
    </row>
    <row r="21267" spans="6:22" x14ac:dyDescent="0.2">
      <c r="F21267"/>
      <c r="M21267" s="2"/>
      <c r="N21267"/>
      <c r="O21267"/>
      <c r="U21267"/>
      <c r="V21267"/>
    </row>
    <row r="21268" spans="6:22" x14ac:dyDescent="0.2">
      <c r="M21268" s="2"/>
    </row>
    <row r="21269" spans="6:22" x14ac:dyDescent="0.2">
      <c r="M21269" s="2"/>
    </row>
    <row r="21270" spans="6:22" x14ac:dyDescent="0.2">
      <c r="M21270" s="2"/>
    </row>
    <row r="21271" spans="6:22" x14ac:dyDescent="0.2">
      <c r="M21271" s="2"/>
    </row>
    <row r="21272" spans="6:22" x14ac:dyDescent="0.2">
      <c r="M21272" s="2"/>
    </row>
    <row r="21273" spans="6:22" x14ac:dyDescent="0.2">
      <c r="M21273" s="2"/>
    </row>
    <row r="21274" spans="6:22" x14ac:dyDescent="0.2">
      <c r="M21274" s="2"/>
    </row>
    <row r="21275" spans="6:22" x14ac:dyDescent="0.2">
      <c r="M21275" s="2"/>
    </row>
    <row r="21276" spans="6:22" x14ac:dyDescent="0.2">
      <c r="F21276"/>
      <c r="M21276" s="2"/>
      <c r="N21276"/>
      <c r="O21276"/>
      <c r="U21276"/>
      <c r="V21276"/>
    </row>
    <row r="21277" spans="6:22" x14ac:dyDescent="0.2">
      <c r="F21277"/>
      <c r="M21277" s="2"/>
      <c r="N21277"/>
      <c r="O21277"/>
      <c r="U21277"/>
      <c r="V21277"/>
    </row>
    <row r="21278" spans="6:22" x14ac:dyDescent="0.2">
      <c r="F21278"/>
      <c r="M21278" s="2"/>
      <c r="N21278"/>
      <c r="O21278"/>
      <c r="U21278"/>
      <c r="V21278"/>
    </row>
    <row r="21279" spans="6:22" x14ac:dyDescent="0.2">
      <c r="F21279"/>
      <c r="M21279" s="2"/>
      <c r="N21279"/>
      <c r="O21279"/>
      <c r="U21279"/>
      <c r="V21279"/>
    </row>
    <row r="21280" spans="6:22" x14ac:dyDescent="0.2">
      <c r="F21280"/>
      <c r="M21280" s="2"/>
      <c r="N21280"/>
      <c r="O21280"/>
      <c r="U21280"/>
      <c r="V21280"/>
    </row>
    <row r="21281" spans="6:22" x14ac:dyDescent="0.2">
      <c r="F21281"/>
      <c r="M21281" s="2"/>
      <c r="N21281"/>
      <c r="O21281"/>
      <c r="U21281"/>
      <c r="V21281"/>
    </row>
    <row r="21282" spans="6:22" x14ac:dyDescent="0.2">
      <c r="F21282"/>
      <c r="M21282" s="2"/>
      <c r="N21282"/>
      <c r="O21282"/>
      <c r="U21282"/>
      <c r="V21282"/>
    </row>
    <row r="21283" spans="6:22" x14ac:dyDescent="0.2">
      <c r="M21283" s="2"/>
    </row>
    <row r="21284" spans="6:22" x14ac:dyDescent="0.2">
      <c r="M21284" s="2"/>
    </row>
    <row r="21285" spans="6:22" x14ac:dyDescent="0.2">
      <c r="F21285"/>
      <c r="M21285" s="2"/>
      <c r="N21285"/>
      <c r="O21285"/>
      <c r="U21285"/>
      <c r="V21285"/>
    </row>
    <row r="21286" spans="6:22" x14ac:dyDescent="0.2">
      <c r="F21286"/>
      <c r="M21286" s="2"/>
      <c r="N21286"/>
      <c r="O21286"/>
      <c r="U21286"/>
      <c r="V21286"/>
    </row>
    <row r="21287" spans="6:22" x14ac:dyDescent="0.2">
      <c r="F21287"/>
      <c r="M21287" s="2"/>
      <c r="N21287"/>
      <c r="O21287"/>
      <c r="U21287"/>
      <c r="V21287"/>
    </row>
    <row r="21288" spans="6:22" x14ac:dyDescent="0.2">
      <c r="F21288"/>
      <c r="M21288" s="2"/>
      <c r="N21288"/>
      <c r="O21288"/>
      <c r="U21288"/>
      <c r="V21288"/>
    </row>
    <row r="21289" spans="6:22" x14ac:dyDescent="0.2">
      <c r="F21289"/>
      <c r="M21289" s="2"/>
      <c r="N21289"/>
      <c r="O21289"/>
      <c r="U21289"/>
      <c r="V21289"/>
    </row>
    <row r="21290" spans="6:22" x14ac:dyDescent="0.2">
      <c r="F21290"/>
      <c r="M21290" s="2"/>
      <c r="N21290"/>
      <c r="O21290"/>
      <c r="U21290"/>
      <c r="V21290"/>
    </row>
    <row r="21291" spans="6:22" x14ac:dyDescent="0.2">
      <c r="F21291"/>
      <c r="M21291" s="2"/>
      <c r="N21291"/>
      <c r="O21291"/>
      <c r="U21291"/>
      <c r="V21291"/>
    </row>
    <row r="21292" spans="6:22" x14ac:dyDescent="0.2">
      <c r="F21292"/>
      <c r="M21292" s="2"/>
      <c r="N21292"/>
      <c r="O21292"/>
      <c r="U21292"/>
      <c r="V21292"/>
    </row>
    <row r="21293" spans="6:22" x14ac:dyDescent="0.2">
      <c r="M21293" s="2"/>
    </row>
    <row r="21294" spans="6:22" x14ac:dyDescent="0.2">
      <c r="M21294" s="2"/>
    </row>
    <row r="21295" spans="6:22" x14ac:dyDescent="0.2">
      <c r="F21295"/>
      <c r="M21295" s="2"/>
      <c r="N21295"/>
      <c r="O21295"/>
      <c r="U21295"/>
      <c r="V21295"/>
    </row>
    <row r="21296" spans="6:22" x14ac:dyDescent="0.2">
      <c r="F21296"/>
      <c r="M21296" s="2"/>
      <c r="N21296"/>
      <c r="O21296"/>
      <c r="U21296"/>
      <c r="V21296"/>
    </row>
    <row r="21297" spans="6:22" x14ac:dyDescent="0.2">
      <c r="F21297"/>
      <c r="M21297" s="2"/>
      <c r="N21297"/>
      <c r="O21297"/>
      <c r="U21297"/>
      <c r="V21297"/>
    </row>
    <row r="21298" spans="6:22" x14ac:dyDescent="0.2">
      <c r="F21298"/>
      <c r="M21298" s="2"/>
      <c r="N21298"/>
      <c r="O21298"/>
      <c r="U21298"/>
      <c r="V21298"/>
    </row>
    <row r="21299" spans="6:22" x14ac:dyDescent="0.2">
      <c r="F21299"/>
      <c r="M21299" s="2"/>
      <c r="N21299"/>
      <c r="O21299"/>
      <c r="U21299"/>
      <c r="V21299"/>
    </row>
    <row r="21300" spans="6:22" x14ac:dyDescent="0.2">
      <c r="F21300"/>
      <c r="M21300" s="2"/>
      <c r="N21300"/>
      <c r="O21300"/>
      <c r="U21300"/>
      <c r="V21300"/>
    </row>
    <row r="21301" spans="6:22" x14ac:dyDescent="0.2">
      <c r="F21301"/>
      <c r="M21301" s="2"/>
      <c r="N21301"/>
      <c r="O21301"/>
      <c r="U21301"/>
      <c r="V21301"/>
    </row>
    <row r="21302" spans="6:22" x14ac:dyDescent="0.2">
      <c r="F21302"/>
      <c r="M21302" s="2"/>
      <c r="N21302"/>
      <c r="O21302"/>
      <c r="U21302"/>
      <c r="V21302"/>
    </row>
    <row r="21303" spans="6:22" x14ac:dyDescent="0.2">
      <c r="F21303"/>
      <c r="M21303" s="2"/>
      <c r="N21303"/>
      <c r="O21303"/>
      <c r="U21303"/>
      <c r="V21303"/>
    </row>
    <row r="21304" spans="6:22" x14ac:dyDescent="0.2">
      <c r="M21304" s="2"/>
    </row>
    <row r="21305" spans="6:22" x14ac:dyDescent="0.2">
      <c r="M21305" s="2"/>
    </row>
    <row r="21306" spans="6:22" x14ac:dyDescent="0.2">
      <c r="M21306" s="2"/>
    </row>
    <row r="21307" spans="6:22" x14ac:dyDescent="0.2">
      <c r="M21307" s="2"/>
    </row>
    <row r="21308" spans="6:22" x14ac:dyDescent="0.2">
      <c r="M21308" s="2"/>
    </row>
    <row r="21309" spans="6:22" x14ac:dyDescent="0.2">
      <c r="M21309" s="2"/>
    </row>
    <row r="21310" spans="6:22" x14ac:dyDescent="0.2">
      <c r="M21310" s="2"/>
    </row>
    <row r="21311" spans="6:22" x14ac:dyDescent="0.2">
      <c r="M21311" s="2"/>
    </row>
    <row r="21312" spans="6:22" x14ac:dyDescent="0.2">
      <c r="M21312" s="2"/>
    </row>
    <row r="21313" spans="6:22" x14ac:dyDescent="0.2">
      <c r="M21313" s="2"/>
    </row>
    <row r="21314" spans="6:22" x14ac:dyDescent="0.2">
      <c r="F21314"/>
      <c r="M21314" s="2"/>
      <c r="N21314"/>
      <c r="O21314"/>
      <c r="U21314"/>
      <c r="V21314"/>
    </row>
    <row r="21315" spans="6:22" x14ac:dyDescent="0.2">
      <c r="F21315"/>
      <c r="M21315" s="2"/>
      <c r="N21315"/>
      <c r="O21315"/>
      <c r="U21315"/>
      <c r="V21315"/>
    </row>
    <row r="21316" spans="6:22" x14ac:dyDescent="0.2">
      <c r="F21316"/>
      <c r="M21316" s="2"/>
      <c r="N21316"/>
      <c r="O21316"/>
      <c r="U21316"/>
      <c r="V21316"/>
    </row>
    <row r="21317" spans="6:22" x14ac:dyDescent="0.2">
      <c r="F21317"/>
      <c r="M21317" s="2"/>
      <c r="N21317"/>
      <c r="O21317"/>
      <c r="U21317"/>
      <c r="V21317"/>
    </row>
    <row r="21318" spans="6:22" x14ac:dyDescent="0.2">
      <c r="F21318"/>
      <c r="M21318" s="2"/>
      <c r="N21318"/>
      <c r="O21318"/>
      <c r="U21318"/>
      <c r="V21318"/>
    </row>
    <row r="21319" spans="6:22" x14ac:dyDescent="0.2">
      <c r="F21319"/>
      <c r="M21319" s="2"/>
      <c r="N21319"/>
      <c r="O21319"/>
      <c r="U21319"/>
      <c r="V21319"/>
    </row>
    <row r="21320" spans="6:22" x14ac:dyDescent="0.2">
      <c r="F21320"/>
      <c r="M21320" s="2"/>
      <c r="N21320"/>
      <c r="O21320"/>
      <c r="U21320"/>
      <c r="V21320"/>
    </row>
    <row r="21321" spans="6:22" x14ac:dyDescent="0.2">
      <c r="F21321"/>
      <c r="M21321" s="2"/>
      <c r="N21321"/>
      <c r="O21321"/>
      <c r="U21321"/>
      <c r="V21321"/>
    </row>
    <row r="21322" spans="6:22" x14ac:dyDescent="0.2">
      <c r="F21322"/>
      <c r="M21322" s="2"/>
      <c r="N21322"/>
      <c r="O21322"/>
      <c r="U21322"/>
      <c r="V21322"/>
    </row>
    <row r="21323" spans="6:22" x14ac:dyDescent="0.2">
      <c r="F21323"/>
      <c r="M21323" s="2"/>
      <c r="N21323"/>
      <c r="O21323"/>
      <c r="U21323"/>
      <c r="V21323"/>
    </row>
    <row r="21324" spans="6:22" x14ac:dyDescent="0.2">
      <c r="F21324"/>
      <c r="M21324" s="2"/>
      <c r="N21324"/>
      <c r="O21324"/>
      <c r="U21324"/>
      <c r="V21324"/>
    </row>
    <row r="21325" spans="6:22" x14ac:dyDescent="0.2">
      <c r="F21325"/>
      <c r="M21325" s="2"/>
      <c r="N21325"/>
      <c r="O21325"/>
      <c r="U21325"/>
      <c r="V21325"/>
    </row>
    <row r="21326" spans="6:22" x14ac:dyDescent="0.2">
      <c r="F21326"/>
      <c r="M21326" s="2"/>
      <c r="N21326"/>
      <c r="O21326"/>
      <c r="U21326"/>
      <c r="V21326"/>
    </row>
    <row r="21327" spans="6:22" x14ac:dyDescent="0.2">
      <c r="F21327"/>
      <c r="M21327" s="2"/>
      <c r="N21327"/>
      <c r="O21327"/>
      <c r="U21327"/>
      <c r="V21327"/>
    </row>
    <row r="21328" spans="6:22" x14ac:dyDescent="0.2">
      <c r="F21328"/>
      <c r="M21328" s="2"/>
      <c r="N21328"/>
      <c r="O21328"/>
      <c r="U21328"/>
      <c r="V21328"/>
    </row>
    <row r="21329" spans="6:22" x14ac:dyDescent="0.2">
      <c r="F21329"/>
      <c r="M21329" s="2"/>
      <c r="N21329"/>
      <c r="O21329"/>
      <c r="U21329"/>
      <c r="V21329"/>
    </row>
    <row r="21330" spans="6:22" x14ac:dyDescent="0.2">
      <c r="F21330"/>
      <c r="M21330" s="2"/>
      <c r="N21330"/>
      <c r="O21330"/>
      <c r="U21330"/>
      <c r="V21330"/>
    </row>
    <row r="21331" spans="6:22" x14ac:dyDescent="0.2">
      <c r="F21331"/>
      <c r="M21331" s="2"/>
      <c r="N21331"/>
      <c r="O21331"/>
      <c r="U21331"/>
      <c r="V21331"/>
    </row>
    <row r="21332" spans="6:22" x14ac:dyDescent="0.2">
      <c r="F21332"/>
      <c r="M21332" s="2"/>
      <c r="N21332"/>
      <c r="O21332"/>
      <c r="U21332"/>
      <c r="V21332"/>
    </row>
    <row r="21333" spans="6:22" x14ac:dyDescent="0.2">
      <c r="F21333"/>
      <c r="M21333" s="2"/>
      <c r="N21333"/>
      <c r="O21333"/>
      <c r="U21333"/>
      <c r="V21333"/>
    </row>
    <row r="21334" spans="6:22" x14ac:dyDescent="0.2">
      <c r="F21334"/>
      <c r="M21334" s="2"/>
      <c r="N21334"/>
      <c r="O21334"/>
      <c r="U21334"/>
      <c r="V21334"/>
    </row>
    <row r="21335" spans="6:22" x14ac:dyDescent="0.2">
      <c r="F21335"/>
      <c r="M21335" s="2"/>
      <c r="N21335"/>
      <c r="O21335"/>
      <c r="U21335"/>
      <c r="V21335"/>
    </row>
    <row r="21336" spans="6:22" x14ac:dyDescent="0.2">
      <c r="F21336"/>
      <c r="M21336" s="2"/>
      <c r="N21336"/>
      <c r="O21336"/>
      <c r="U21336"/>
      <c r="V21336"/>
    </row>
    <row r="21337" spans="6:22" x14ac:dyDescent="0.2">
      <c r="F21337"/>
      <c r="M21337" s="2"/>
      <c r="N21337"/>
      <c r="O21337"/>
      <c r="U21337"/>
      <c r="V21337"/>
    </row>
    <row r="21338" spans="6:22" x14ac:dyDescent="0.2">
      <c r="M21338" s="2"/>
    </row>
    <row r="21339" spans="6:22" x14ac:dyDescent="0.2">
      <c r="M21339" s="2"/>
    </row>
    <row r="21340" spans="6:22" x14ac:dyDescent="0.2">
      <c r="M21340" s="2"/>
    </row>
    <row r="21341" spans="6:22" x14ac:dyDescent="0.2">
      <c r="M21341" s="2"/>
    </row>
    <row r="21342" spans="6:22" x14ac:dyDescent="0.2">
      <c r="M21342" s="2"/>
    </row>
    <row r="21343" spans="6:22" x14ac:dyDescent="0.2">
      <c r="M21343" s="2"/>
    </row>
    <row r="21344" spans="6:22" x14ac:dyDescent="0.2">
      <c r="M21344" s="2"/>
    </row>
    <row r="21345" spans="6:22" x14ac:dyDescent="0.2">
      <c r="M21345" s="2"/>
    </row>
    <row r="21346" spans="6:22" x14ac:dyDescent="0.2">
      <c r="F21346"/>
      <c r="M21346" s="2"/>
      <c r="N21346"/>
      <c r="O21346"/>
      <c r="U21346"/>
      <c r="V21346"/>
    </row>
    <row r="21347" spans="6:22" x14ac:dyDescent="0.2">
      <c r="F21347"/>
      <c r="M21347" s="2"/>
      <c r="N21347"/>
      <c r="O21347"/>
      <c r="U21347"/>
      <c r="V21347"/>
    </row>
    <row r="21348" spans="6:22" x14ac:dyDescent="0.2">
      <c r="F21348"/>
      <c r="M21348" s="2"/>
      <c r="N21348"/>
      <c r="O21348"/>
      <c r="U21348"/>
      <c r="V21348"/>
    </row>
    <row r="21349" spans="6:22" x14ac:dyDescent="0.2">
      <c r="F21349"/>
      <c r="M21349" s="2"/>
      <c r="N21349"/>
      <c r="O21349"/>
      <c r="U21349"/>
      <c r="V21349"/>
    </row>
    <row r="21350" spans="6:22" x14ac:dyDescent="0.2">
      <c r="F21350"/>
      <c r="M21350" s="2"/>
      <c r="N21350"/>
      <c r="O21350"/>
      <c r="U21350"/>
      <c r="V21350"/>
    </row>
    <row r="21351" spans="6:22" x14ac:dyDescent="0.2">
      <c r="F21351"/>
      <c r="M21351" s="2"/>
      <c r="N21351"/>
      <c r="O21351"/>
      <c r="U21351"/>
      <c r="V21351"/>
    </row>
    <row r="21352" spans="6:22" x14ac:dyDescent="0.2">
      <c r="F21352"/>
      <c r="M21352" s="2"/>
      <c r="N21352"/>
      <c r="O21352"/>
      <c r="U21352"/>
      <c r="V21352"/>
    </row>
    <row r="21353" spans="6:22" x14ac:dyDescent="0.2">
      <c r="F21353"/>
      <c r="M21353" s="2"/>
      <c r="N21353"/>
      <c r="O21353"/>
      <c r="U21353"/>
      <c r="V21353"/>
    </row>
    <row r="21354" spans="6:22" x14ac:dyDescent="0.2">
      <c r="F21354"/>
      <c r="M21354" s="2"/>
      <c r="N21354"/>
      <c r="O21354"/>
      <c r="U21354"/>
      <c r="V21354"/>
    </row>
    <row r="21355" spans="6:22" x14ac:dyDescent="0.2">
      <c r="F21355"/>
      <c r="M21355" s="2"/>
      <c r="N21355"/>
      <c r="O21355"/>
      <c r="U21355"/>
      <c r="V21355"/>
    </row>
    <row r="21356" spans="6:22" x14ac:dyDescent="0.2">
      <c r="F21356"/>
      <c r="M21356" s="2"/>
      <c r="N21356"/>
      <c r="O21356"/>
      <c r="U21356"/>
      <c r="V21356"/>
    </row>
    <row r="21357" spans="6:22" x14ac:dyDescent="0.2">
      <c r="F21357"/>
      <c r="M21357" s="2"/>
      <c r="N21357"/>
      <c r="O21357"/>
      <c r="U21357"/>
      <c r="V21357"/>
    </row>
    <row r="21358" spans="6:22" x14ac:dyDescent="0.2">
      <c r="F21358"/>
      <c r="M21358" s="2"/>
      <c r="N21358"/>
      <c r="O21358"/>
      <c r="U21358"/>
      <c r="V21358"/>
    </row>
    <row r="21359" spans="6:22" x14ac:dyDescent="0.2">
      <c r="F21359"/>
      <c r="M21359" s="2"/>
      <c r="N21359"/>
      <c r="O21359"/>
      <c r="U21359"/>
      <c r="V21359"/>
    </row>
    <row r="21360" spans="6:22" x14ac:dyDescent="0.2">
      <c r="F21360"/>
      <c r="M21360" s="2"/>
      <c r="N21360"/>
      <c r="O21360"/>
      <c r="U21360"/>
      <c r="V21360"/>
    </row>
    <row r="21361" spans="6:22" x14ac:dyDescent="0.2">
      <c r="F21361"/>
      <c r="M21361" s="2"/>
      <c r="N21361"/>
      <c r="O21361"/>
      <c r="U21361"/>
      <c r="V21361"/>
    </row>
    <row r="21362" spans="6:22" x14ac:dyDescent="0.2">
      <c r="F21362"/>
      <c r="M21362" s="2"/>
      <c r="N21362"/>
      <c r="O21362"/>
      <c r="U21362"/>
      <c r="V21362"/>
    </row>
    <row r="21363" spans="6:22" x14ac:dyDescent="0.2">
      <c r="F21363"/>
      <c r="M21363" s="2"/>
      <c r="N21363"/>
      <c r="O21363"/>
      <c r="U21363"/>
      <c r="V21363"/>
    </row>
    <row r="21364" spans="6:22" x14ac:dyDescent="0.2">
      <c r="F21364"/>
      <c r="M21364" s="2"/>
      <c r="N21364"/>
      <c r="O21364"/>
      <c r="U21364"/>
      <c r="V21364"/>
    </row>
    <row r="21365" spans="6:22" x14ac:dyDescent="0.2">
      <c r="F21365"/>
      <c r="M21365" s="2"/>
      <c r="N21365"/>
      <c r="O21365"/>
      <c r="U21365"/>
      <c r="V21365"/>
    </row>
    <row r="21366" spans="6:22" x14ac:dyDescent="0.2">
      <c r="F21366"/>
      <c r="M21366" s="2"/>
      <c r="N21366"/>
      <c r="O21366"/>
      <c r="U21366"/>
      <c r="V21366"/>
    </row>
    <row r="21367" spans="6:22" x14ac:dyDescent="0.2">
      <c r="F21367"/>
      <c r="M21367" s="2"/>
      <c r="N21367"/>
      <c r="O21367"/>
      <c r="U21367"/>
      <c r="V21367"/>
    </row>
    <row r="21368" spans="6:22" x14ac:dyDescent="0.2">
      <c r="F21368"/>
      <c r="M21368" s="2"/>
      <c r="N21368"/>
      <c r="O21368"/>
      <c r="U21368"/>
      <c r="V21368"/>
    </row>
    <row r="21369" spans="6:22" x14ac:dyDescent="0.2">
      <c r="F21369"/>
      <c r="M21369" s="2"/>
      <c r="N21369"/>
      <c r="O21369"/>
      <c r="U21369"/>
      <c r="V21369"/>
    </row>
    <row r="21370" spans="6:22" x14ac:dyDescent="0.2">
      <c r="M21370" s="2"/>
    </row>
    <row r="21371" spans="6:22" x14ac:dyDescent="0.2">
      <c r="M21371" s="2"/>
    </row>
    <row r="21372" spans="6:22" x14ac:dyDescent="0.2">
      <c r="M21372" s="2"/>
    </row>
    <row r="21373" spans="6:22" x14ac:dyDescent="0.2">
      <c r="M21373" s="2"/>
    </row>
    <row r="21374" spans="6:22" x14ac:dyDescent="0.2">
      <c r="M21374" s="2"/>
    </row>
    <row r="21375" spans="6:22" x14ac:dyDescent="0.2">
      <c r="M21375" s="2"/>
    </row>
    <row r="21376" spans="6:22" x14ac:dyDescent="0.2">
      <c r="M21376" s="2"/>
    </row>
    <row r="21377" spans="6:22" x14ac:dyDescent="0.2">
      <c r="M21377" s="2"/>
    </row>
    <row r="21378" spans="6:22" x14ac:dyDescent="0.2">
      <c r="F21378"/>
      <c r="M21378" s="2"/>
      <c r="N21378"/>
      <c r="O21378"/>
      <c r="U21378"/>
      <c r="V21378"/>
    </row>
    <row r="21379" spans="6:22" x14ac:dyDescent="0.2">
      <c r="F21379"/>
      <c r="M21379" s="2"/>
      <c r="N21379"/>
      <c r="O21379"/>
      <c r="U21379"/>
      <c r="V21379"/>
    </row>
    <row r="21380" spans="6:22" x14ac:dyDescent="0.2">
      <c r="F21380"/>
      <c r="M21380" s="2"/>
      <c r="N21380"/>
      <c r="O21380"/>
      <c r="U21380"/>
      <c r="V21380"/>
    </row>
    <row r="21381" spans="6:22" x14ac:dyDescent="0.2">
      <c r="F21381"/>
      <c r="M21381" s="2"/>
      <c r="N21381"/>
      <c r="O21381"/>
      <c r="U21381"/>
      <c r="V21381"/>
    </row>
    <row r="21382" spans="6:22" x14ac:dyDescent="0.2">
      <c r="F21382"/>
      <c r="M21382" s="2"/>
      <c r="N21382"/>
      <c r="O21382"/>
      <c r="U21382"/>
      <c r="V21382"/>
    </row>
    <row r="21383" spans="6:22" x14ac:dyDescent="0.2">
      <c r="F21383"/>
      <c r="M21383" s="2"/>
      <c r="N21383"/>
      <c r="O21383"/>
      <c r="U21383"/>
      <c r="V21383"/>
    </row>
    <row r="21384" spans="6:22" x14ac:dyDescent="0.2">
      <c r="F21384"/>
      <c r="M21384" s="2"/>
      <c r="N21384"/>
      <c r="O21384"/>
      <c r="U21384"/>
      <c r="V21384"/>
    </row>
    <row r="21385" spans="6:22" x14ac:dyDescent="0.2">
      <c r="F21385"/>
      <c r="M21385" s="2"/>
      <c r="N21385"/>
      <c r="O21385"/>
      <c r="U21385"/>
      <c r="V21385"/>
    </row>
    <row r="21386" spans="6:22" x14ac:dyDescent="0.2">
      <c r="F21386"/>
      <c r="M21386" s="2"/>
      <c r="N21386"/>
      <c r="O21386"/>
      <c r="U21386"/>
      <c r="V21386"/>
    </row>
    <row r="21387" spans="6:22" x14ac:dyDescent="0.2">
      <c r="F21387"/>
      <c r="M21387" s="2"/>
      <c r="N21387"/>
      <c r="O21387"/>
      <c r="U21387"/>
      <c r="V21387"/>
    </row>
    <row r="21388" spans="6:22" x14ac:dyDescent="0.2">
      <c r="F21388"/>
      <c r="M21388" s="2"/>
      <c r="N21388"/>
      <c r="O21388"/>
      <c r="U21388"/>
      <c r="V21388"/>
    </row>
    <row r="21389" spans="6:22" x14ac:dyDescent="0.2">
      <c r="F21389"/>
      <c r="M21389" s="2"/>
      <c r="N21389"/>
      <c r="O21389"/>
      <c r="U21389"/>
      <c r="V21389"/>
    </row>
    <row r="21390" spans="6:22" x14ac:dyDescent="0.2">
      <c r="F21390"/>
      <c r="M21390" s="2"/>
      <c r="N21390"/>
      <c r="O21390"/>
      <c r="U21390"/>
      <c r="V21390"/>
    </row>
    <row r="21391" spans="6:22" x14ac:dyDescent="0.2">
      <c r="F21391"/>
      <c r="M21391" s="2"/>
      <c r="N21391"/>
      <c r="O21391"/>
      <c r="U21391"/>
      <c r="V21391"/>
    </row>
    <row r="21392" spans="6:22" x14ac:dyDescent="0.2">
      <c r="F21392"/>
      <c r="M21392" s="2"/>
      <c r="N21392"/>
      <c r="O21392"/>
      <c r="U21392"/>
      <c r="V21392"/>
    </row>
    <row r="21393" spans="6:22" x14ac:dyDescent="0.2">
      <c r="F21393"/>
      <c r="M21393" s="2"/>
      <c r="N21393"/>
      <c r="O21393"/>
      <c r="U21393"/>
      <c r="V21393"/>
    </row>
    <row r="21394" spans="6:22" x14ac:dyDescent="0.2">
      <c r="F21394"/>
      <c r="M21394" s="2"/>
      <c r="N21394"/>
      <c r="O21394"/>
      <c r="U21394"/>
      <c r="V21394"/>
    </row>
    <row r="21395" spans="6:22" x14ac:dyDescent="0.2">
      <c r="F21395"/>
      <c r="M21395" s="2"/>
      <c r="N21395"/>
      <c r="O21395"/>
      <c r="U21395"/>
      <c r="V21395"/>
    </row>
    <row r="21396" spans="6:22" x14ac:dyDescent="0.2">
      <c r="F21396"/>
      <c r="M21396" s="2"/>
      <c r="N21396"/>
      <c r="O21396"/>
      <c r="U21396"/>
      <c r="V21396"/>
    </row>
    <row r="21397" spans="6:22" x14ac:dyDescent="0.2">
      <c r="F21397"/>
      <c r="M21397" s="2"/>
      <c r="N21397"/>
      <c r="O21397"/>
      <c r="U21397"/>
      <c r="V21397"/>
    </row>
    <row r="21398" spans="6:22" x14ac:dyDescent="0.2">
      <c r="F21398"/>
      <c r="M21398" s="2"/>
      <c r="N21398"/>
      <c r="O21398"/>
      <c r="U21398"/>
      <c r="V21398"/>
    </row>
    <row r="21399" spans="6:22" x14ac:dyDescent="0.2">
      <c r="F21399"/>
      <c r="M21399" s="2"/>
      <c r="N21399"/>
      <c r="O21399"/>
      <c r="U21399"/>
      <c r="V21399"/>
    </row>
    <row r="21400" spans="6:22" x14ac:dyDescent="0.2">
      <c r="F21400"/>
      <c r="M21400" s="2"/>
      <c r="N21400"/>
      <c r="O21400"/>
      <c r="U21400"/>
      <c r="V21400"/>
    </row>
    <row r="21401" spans="6:22" x14ac:dyDescent="0.2">
      <c r="F21401"/>
      <c r="M21401" s="2"/>
      <c r="N21401"/>
      <c r="O21401"/>
      <c r="U21401"/>
      <c r="V21401"/>
    </row>
    <row r="21402" spans="6:22" x14ac:dyDescent="0.2">
      <c r="M21402" s="2"/>
    </row>
    <row r="21403" spans="6:22" x14ac:dyDescent="0.2">
      <c r="M21403" s="2"/>
    </row>
    <row r="21404" spans="6:22" x14ac:dyDescent="0.2">
      <c r="M21404" s="2"/>
    </row>
    <row r="21405" spans="6:22" x14ac:dyDescent="0.2">
      <c r="M21405" s="2"/>
    </row>
    <row r="21406" spans="6:22" x14ac:dyDescent="0.2">
      <c r="M21406" s="2"/>
    </row>
    <row r="21407" spans="6:22" x14ac:dyDescent="0.2">
      <c r="M21407" s="2"/>
    </row>
    <row r="21408" spans="6:22" x14ac:dyDescent="0.2">
      <c r="M21408" s="2"/>
    </row>
    <row r="21409" spans="6:22" x14ac:dyDescent="0.2">
      <c r="M21409" s="2"/>
    </row>
    <row r="21410" spans="6:22" x14ac:dyDescent="0.2">
      <c r="M21410" s="2"/>
    </row>
    <row r="21411" spans="6:22" x14ac:dyDescent="0.2">
      <c r="F21411"/>
      <c r="M21411" s="2"/>
      <c r="N21411"/>
      <c r="O21411"/>
      <c r="U21411"/>
      <c r="V21411"/>
    </row>
    <row r="21412" spans="6:22" x14ac:dyDescent="0.2">
      <c r="F21412"/>
      <c r="M21412" s="2"/>
      <c r="N21412"/>
      <c r="O21412"/>
      <c r="U21412"/>
      <c r="V21412"/>
    </row>
    <row r="21413" spans="6:22" x14ac:dyDescent="0.2">
      <c r="F21413"/>
      <c r="M21413" s="2"/>
      <c r="N21413"/>
      <c r="O21413"/>
      <c r="U21413"/>
      <c r="V21413"/>
    </row>
    <row r="21414" spans="6:22" x14ac:dyDescent="0.2">
      <c r="F21414"/>
      <c r="M21414" s="2"/>
      <c r="N21414"/>
      <c r="O21414"/>
      <c r="U21414"/>
      <c r="V21414"/>
    </row>
    <row r="21415" spans="6:22" x14ac:dyDescent="0.2">
      <c r="F21415"/>
      <c r="M21415" s="2"/>
      <c r="N21415"/>
      <c r="O21415"/>
      <c r="U21415"/>
      <c r="V21415"/>
    </row>
    <row r="21416" spans="6:22" x14ac:dyDescent="0.2">
      <c r="F21416"/>
      <c r="M21416" s="2"/>
      <c r="N21416"/>
      <c r="O21416"/>
      <c r="U21416"/>
      <c r="V21416"/>
    </row>
    <row r="21417" spans="6:22" x14ac:dyDescent="0.2">
      <c r="F21417"/>
      <c r="M21417" s="2"/>
      <c r="N21417"/>
      <c r="O21417"/>
      <c r="U21417"/>
      <c r="V21417"/>
    </row>
    <row r="21418" spans="6:22" x14ac:dyDescent="0.2">
      <c r="F21418"/>
      <c r="M21418" s="2"/>
      <c r="N21418"/>
      <c r="O21418"/>
      <c r="U21418"/>
      <c r="V21418"/>
    </row>
    <row r="21419" spans="6:22" x14ac:dyDescent="0.2">
      <c r="F21419"/>
      <c r="M21419" s="2"/>
      <c r="N21419"/>
      <c r="O21419"/>
      <c r="U21419"/>
      <c r="V21419"/>
    </row>
    <row r="21420" spans="6:22" x14ac:dyDescent="0.2">
      <c r="F21420"/>
      <c r="M21420" s="2"/>
      <c r="N21420"/>
      <c r="O21420"/>
      <c r="U21420"/>
      <c r="V21420"/>
    </row>
    <row r="21421" spans="6:22" x14ac:dyDescent="0.2">
      <c r="F21421"/>
      <c r="M21421" s="2"/>
      <c r="N21421"/>
      <c r="O21421"/>
      <c r="U21421"/>
      <c r="V21421"/>
    </row>
    <row r="21422" spans="6:22" x14ac:dyDescent="0.2">
      <c r="F21422"/>
      <c r="M21422" s="2"/>
      <c r="N21422"/>
      <c r="O21422"/>
      <c r="U21422"/>
      <c r="V21422"/>
    </row>
    <row r="21423" spans="6:22" x14ac:dyDescent="0.2">
      <c r="F21423"/>
      <c r="M21423" s="2"/>
      <c r="N21423"/>
      <c r="O21423"/>
      <c r="U21423"/>
      <c r="V21423"/>
    </row>
    <row r="21424" spans="6:22" x14ac:dyDescent="0.2">
      <c r="F21424"/>
      <c r="M21424" s="2"/>
      <c r="N21424"/>
      <c r="O21424"/>
      <c r="U21424"/>
      <c r="V21424"/>
    </row>
    <row r="21425" spans="6:22" x14ac:dyDescent="0.2">
      <c r="F21425"/>
      <c r="M21425" s="2"/>
      <c r="N21425"/>
      <c r="O21425"/>
      <c r="U21425"/>
      <c r="V21425"/>
    </row>
    <row r="21426" spans="6:22" x14ac:dyDescent="0.2">
      <c r="F21426"/>
      <c r="M21426" s="2"/>
      <c r="N21426"/>
      <c r="O21426"/>
      <c r="U21426"/>
      <c r="V21426"/>
    </row>
    <row r="21427" spans="6:22" x14ac:dyDescent="0.2">
      <c r="F21427"/>
      <c r="M21427" s="2"/>
      <c r="N21427"/>
      <c r="O21427"/>
      <c r="U21427"/>
      <c r="V21427"/>
    </row>
    <row r="21428" spans="6:22" x14ac:dyDescent="0.2">
      <c r="F21428"/>
      <c r="M21428" s="2"/>
      <c r="N21428"/>
      <c r="O21428"/>
      <c r="U21428"/>
      <c r="V21428"/>
    </row>
    <row r="21429" spans="6:22" x14ac:dyDescent="0.2">
      <c r="F21429"/>
      <c r="M21429" s="2"/>
      <c r="N21429"/>
      <c r="O21429"/>
      <c r="U21429"/>
      <c r="V21429"/>
    </row>
    <row r="21430" spans="6:22" x14ac:dyDescent="0.2">
      <c r="F21430"/>
      <c r="M21430" s="2"/>
      <c r="N21430"/>
      <c r="O21430"/>
      <c r="U21430"/>
      <c r="V21430"/>
    </row>
    <row r="21431" spans="6:22" x14ac:dyDescent="0.2">
      <c r="F21431"/>
      <c r="M21431" s="2"/>
      <c r="N21431"/>
      <c r="O21431"/>
      <c r="U21431"/>
      <c r="V21431"/>
    </row>
    <row r="21432" spans="6:22" x14ac:dyDescent="0.2">
      <c r="F21432"/>
      <c r="M21432" s="2"/>
      <c r="N21432"/>
      <c r="O21432"/>
      <c r="U21432"/>
      <c r="V21432"/>
    </row>
    <row r="21433" spans="6:22" x14ac:dyDescent="0.2">
      <c r="F21433"/>
      <c r="M21433" s="2"/>
      <c r="N21433"/>
      <c r="O21433"/>
      <c r="U21433"/>
      <c r="V21433"/>
    </row>
    <row r="21434" spans="6:22" x14ac:dyDescent="0.2">
      <c r="F21434"/>
      <c r="M21434" s="2"/>
      <c r="N21434"/>
      <c r="O21434"/>
      <c r="U21434"/>
      <c r="V21434"/>
    </row>
    <row r="21435" spans="6:22" x14ac:dyDescent="0.2">
      <c r="M21435" s="2"/>
    </row>
    <row r="21436" spans="6:22" x14ac:dyDescent="0.2">
      <c r="M21436" s="2"/>
    </row>
    <row r="21437" spans="6:22" x14ac:dyDescent="0.2">
      <c r="M21437" s="2"/>
    </row>
    <row r="21438" spans="6:22" x14ac:dyDescent="0.2">
      <c r="M21438" s="2"/>
    </row>
    <row r="21439" spans="6:22" x14ac:dyDescent="0.2">
      <c r="M21439" s="2"/>
    </row>
    <row r="21440" spans="6:22" x14ac:dyDescent="0.2">
      <c r="M21440" s="2"/>
    </row>
    <row r="21441" spans="6:22" x14ac:dyDescent="0.2">
      <c r="M21441" s="2"/>
    </row>
    <row r="21442" spans="6:22" x14ac:dyDescent="0.2">
      <c r="M21442" s="2"/>
    </row>
    <row r="21443" spans="6:22" x14ac:dyDescent="0.2">
      <c r="F21443"/>
      <c r="M21443" s="2"/>
      <c r="N21443"/>
      <c r="O21443"/>
      <c r="U21443"/>
      <c r="V21443"/>
    </row>
    <row r="21444" spans="6:22" x14ac:dyDescent="0.2">
      <c r="F21444"/>
      <c r="M21444" s="2"/>
      <c r="N21444"/>
      <c r="O21444"/>
      <c r="U21444"/>
      <c r="V21444"/>
    </row>
    <row r="21445" spans="6:22" x14ac:dyDescent="0.2">
      <c r="F21445"/>
      <c r="M21445" s="2"/>
      <c r="N21445"/>
      <c r="O21445"/>
      <c r="U21445"/>
      <c r="V21445"/>
    </row>
    <row r="21446" spans="6:22" x14ac:dyDescent="0.2">
      <c r="F21446"/>
      <c r="M21446" s="2"/>
      <c r="N21446"/>
      <c r="O21446"/>
      <c r="U21446"/>
      <c r="V21446"/>
    </row>
    <row r="21447" spans="6:22" x14ac:dyDescent="0.2">
      <c r="F21447"/>
      <c r="M21447" s="2"/>
      <c r="N21447"/>
      <c r="O21447"/>
      <c r="U21447"/>
      <c r="V21447"/>
    </row>
    <row r="21448" spans="6:22" x14ac:dyDescent="0.2">
      <c r="F21448"/>
      <c r="M21448" s="2"/>
      <c r="N21448"/>
      <c r="O21448"/>
      <c r="U21448"/>
      <c r="V21448"/>
    </row>
    <row r="21449" spans="6:22" x14ac:dyDescent="0.2">
      <c r="F21449"/>
      <c r="M21449" s="2"/>
      <c r="N21449"/>
      <c r="O21449"/>
      <c r="U21449"/>
      <c r="V21449"/>
    </row>
    <row r="21450" spans="6:22" x14ac:dyDescent="0.2">
      <c r="F21450"/>
      <c r="M21450" s="2"/>
      <c r="N21450"/>
      <c r="O21450"/>
      <c r="U21450"/>
      <c r="V21450"/>
    </row>
    <row r="21451" spans="6:22" x14ac:dyDescent="0.2">
      <c r="F21451"/>
      <c r="M21451" s="2"/>
      <c r="N21451"/>
      <c r="O21451"/>
      <c r="U21451"/>
      <c r="V21451"/>
    </row>
    <row r="21452" spans="6:22" x14ac:dyDescent="0.2">
      <c r="F21452"/>
      <c r="M21452" s="2"/>
      <c r="N21452"/>
      <c r="O21452"/>
      <c r="U21452"/>
      <c r="V21452"/>
    </row>
    <row r="21453" spans="6:22" x14ac:dyDescent="0.2">
      <c r="F21453"/>
      <c r="M21453" s="2"/>
      <c r="N21453"/>
      <c r="O21453"/>
      <c r="U21453"/>
      <c r="V21453"/>
    </row>
    <row r="21454" spans="6:22" x14ac:dyDescent="0.2">
      <c r="F21454"/>
      <c r="M21454" s="2"/>
      <c r="N21454"/>
      <c r="O21454"/>
      <c r="U21454"/>
      <c r="V21454"/>
    </row>
    <row r="21455" spans="6:22" x14ac:dyDescent="0.2">
      <c r="F21455"/>
      <c r="M21455" s="2"/>
      <c r="N21455"/>
      <c r="O21455"/>
      <c r="U21455"/>
      <c r="V21455"/>
    </row>
    <row r="21456" spans="6:22" x14ac:dyDescent="0.2">
      <c r="F21456"/>
      <c r="M21456" s="2"/>
      <c r="N21456"/>
      <c r="O21456"/>
      <c r="U21456"/>
      <c r="V21456"/>
    </row>
    <row r="21457" spans="6:22" x14ac:dyDescent="0.2">
      <c r="F21457"/>
      <c r="M21457" s="2"/>
      <c r="N21457"/>
      <c r="O21457"/>
      <c r="U21457"/>
      <c r="V21457"/>
    </row>
    <row r="21458" spans="6:22" x14ac:dyDescent="0.2">
      <c r="F21458"/>
      <c r="M21458" s="2"/>
      <c r="N21458"/>
      <c r="O21458"/>
      <c r="U21458"/>
      <c r="V21458"/>
    </row>
    <row r="21459" spans="6:22" x14ac:dyDescent="0.2">
      <c r="F21459"/>
      <c r="M21459" s="2"/>
      <c r="N21459"/>
      <c r="O21459"/>
      <c r="U21459"/>
      <c r="V21459"/>
    </row>
    <row r="21460" spans="6:22" x14ac:dyDescent="0.2">
      <c r="F21460"/>
      <c r="M21460" s="2"/>
      <c r="N21460"/>
      <c r="O21460"/>
      <c r="U21460"/>
      <c r="V21460"/>
    </row>
    <row r="21461" spans="6:22" x14ac:dyDescent="0.2">
      <c r="F21461"/>
      <c r="M21461" s="2"/>
      <c r="N21461"/>
      <c r="O21461"/>
      <c r="U21461"/>
      <c r="V21461"/>
    </row>
    <row r="21462" spans="6:22" x14ac:dyDescent="0.2">
      <c r="F21462"/>
      <c r="M21462" s="2"/>
      <c r="N21462"/>
      <c r="O21462"/>
      <c r="U21462"/>
      <c r="V21462"/>
    </row>
    <row r="21463" spans="6:22" x14ac:dyDescent="0.2">
      <c r="F21463"/>
      <c r="M21463" s="2"/>
      <c r="N21463"/>
      <c r="O21463"/>
      <c r="U21463"/>
      <c r="V21463"/>
    </row>
    <row r="21464" spans="6:22" x14ac:dyDescent="0.2">
      <c r="F21464"/>
      <c r="M21464" s="2"/>
      <c r="N21464"/>
      <c r="O21464"/>
      <c r="U21464"/>
      <c r="V21464"/>
    </row>
    <row r="21465" spans="6:22" x14ac:dyDescent="0.2">
      <c r="F21465"/>
      <c r="M21465" s="2"/>
      <c r="N21465"/>
      <c r="O21465"/>
      <c r="U21465"/>
      <c r="V21465"/>
    </row>
    <row r="21466" spans="6:22" x14ac:dyDescent="0.2">
      <c r="M21466" s="2"/>
    </row>
    <row r="21467" spans="6:22" x14ac:dyDescent="0.2">
      <c r="M21467" s="2"/>
    </row>
    <row r="21468" spans="6:22" x14ac:dyDescent="0.2">
      <c r="M21468" s="2"/>
    </row>
    <row r="21469" spans="6:22" x14ac:dyDescent="0.2">
      <c r="M21469" s="2"/>
    </row>
    <row r="21470" spans="6:22" x14ac:dyDescent="0.2">
      <c r="M21470" s="2"/>
    </row>
    <row r="21471" spans="6:22" x14ac:dyDescent="0.2">
      <c r="M21471" s="2"/>
    </row>
    <row r="21472" spans="6:22" x14ac:dyDescent="0.2">
      <c r="M21472" s="2"/>
    </row>
    <row r="21473" spans="6:22" x14ac:dyDescent="0.2">
      <c r="M21473" s="2"/>
    </row>
    <row r="21474" spans="6:22" x14ac:dyDescent="0.2">
      <c r="M21474" s="2"/>
    </row>
    <row r="21475" spans="6:22" x14ac:dyDescent="0.2">
      <c r="M21475" s="2"/>
    </row>
    <row r="21476" spans="6:22" x14ac:dyDescent="0.2">
      <c r="M21476" s="2"/>
    </row>
    <row r="21477" spans="6:22" x14ac:dyDescent="0.2">
      <c r="M21477" s="2"/>
    </row>
    <row r="21478" spans="6:22" x14ac:dyDescent="0.2">
      <c r="M21478" s="2"/>
    </row>
    <row r="21479" spans="6:22" x14ac:dyDescent="0.2">
      <c r="M21479" s="2"/>
    </row>
    <row r="21480" spans="6:22" x14ac:dyDescent="0.2">
      <c r="M21480" s="2"/>
    </row>
    <row r="21481" spans="6:22" x14ac:dyDescent="0.2">
      <c r="M21481" s="2"/>
    </row>
    <row r="21482" spans="6:22" x14ac:dyDescent="0.2">
      <c r="M21482" s="2"/>
    </row>
    <row r="21483" spans="6:22" x14ac:dyDescent="0.2">
      <c r="M21483" s="2"/>
    </row>
    <row r="21484" spans="6:22" x14ac:dyDescent="0.2">
      <c r="M21484" s="2"/>
    </row>
    <row r="21485" spans="6:22" x14ac:dyDescent="0.2">
      <c r="F21485"/>
      <c r="M21485" s="2"/>
      <c r="N21485"/>
      <c r="O21485"/>
      <c r="U21485"/>
      <c r="V21485"/>
    </row>
    <row r="21486" spans="6:22" x14ac:dyDescent="0.2">
      <c r="F21486"/>
      <c r="M21486" s="2"/>
      <c r="N21486"/>
      <c r="O21486"/>
      <c r="U21486"/>
      <c r="V21486"/>
    </row>
    <row r="21487" spans="6:22" x14ac:dyDescent="0.2">
      <c r="F21487"/>
      <c r="M21487" s="2"/>
      <c r="N21487"/>
      <c r="O21487"/>
      <c r="U21487"/>
      <c r="V21487"/>
    </row>
    <row r="21488" spans="6:22" x14ac:dyDescent="0.2">
      <c r="F21488"/>
      <c r="M21488" s="2"/>
      <c r="N21488"/>
      <c r="O21488"/>
      <c r="U21488"/>
      <c r="V21488"/>
    </row>
    <row r="21489" spans="6:22" x14ac:dyDescent="0.2">
      <c r="F21489"/>
      <c r="M21489" s="2"/>
      <c r="N21489"/>
      <c r="O21489"/>
      <c r="U21489"/>
      <c r="V21489"/>
    </row>
    <row r="21490" spans="6:22" x14ac:dyDescent="0.2">
      <c r="F21490"/>
      <c r="M21490" s="2"/>
      <c r="N21490"/>
      <c r="O21490"/>
      <c r="U21490"/>
      <c r="V21490"/>
    </row>
    <row r="21491" spans="6:22" x14ac:dyDescent="0.2">
      <c r="F21491"/>
      <c r="M21491" s="2"/>
      <c r="N21491"/>
      <c r="O21491"/>
      <c r="U21491"/>
      <c r="V21491"/>
    </row>
    <row r="21492" spans="6:22" x14ac:dyDescent="0.2">
      <c r="F21492"/>
      <c r="M21492" s="2"/>
      <c r="N21492"/>
      <c r="O21492"/>
      <c r="U21492"/>
      <c r="V21492"/>
    </row>
    <row r="21493" spans="6:22" x14ac:dyDescent="0.2">
      <c r="F21493"/>
      <c r="M21493" s="2"/>
      <c r="N21493"/>
      <c r="O21493"/>
      <c r="U21493"/>
      <c r="V21493"/>
    </row>
    <row r="21494" spans="6:22" x14ac:dyDescent="0.2">
      <c r="F21494"/>
      <c r="M21494" s="2"/>
      <c r="N21494"/>
      <c r="O21494"/>
      <c r="U21494"/>
      <c r="V21494"/>
    </row>
    <row r="21495" spans="6:22" x14ac:dyDescent="0.2">
      <c r="F21495"/>
      <c r="M21495" s="2"/>
      <c r="N21495"/>
      <c r="O21495"/>
      <c r="U21495"/>
      <c r="V21495"/>
    </row>
    <row r="21496" spans="6:22" x14ac:dyDescent="0.2">
      <c r="F21496"/>
      <c r="M21496" s="2"/>
      <c r="N21496"/>
      <c r="O21496"/>
      <c r="U21496"/>
      <c r="V21496"/>
    </row>
    <row r="21497" spans="6:22" x14ac:dyDescent="0.2">
      <c r="F21497"/>
      <c r="M21497" s="2"/>
      <c r="N21497"/>
      <c r="O21497"/>
      <c r="U21497"/>
      <c r="V21497"/>
    </row>
    <row r="21498" spans="6:22" x14ac:dyDescent="0.2">
      <c r="F21498"/>
      <c r="M21498" s="2"/>
      <c r="N21498"/>
      <c r="O21498"/>
      <c r="U21498"/>
      <c r="V21498"/>
    </row>
    <row r="21499" spans="6:22" x14ac:dyDescent="0.2">
      <c r="F21499"/>
      <c r="M21499" s="2"/>
      <c r="N21499"/>
      <c r="O21499"/>
      <c r="U21499"/>
      <c r="V21499"/>
    </row>
    <row r="21500" spans="6:22" x14ac:dyDescent="0.2">
      <c r="F21500"/>
      <c r="M21500" s="2"/>
      <c r="N21500"/>
      <c r="O21500"/>
      <c r="U21500"/>
      <c r="V21500"/>
    </row>
    <row r="21501" spans="6:22" x14ac:dyDescent="0.2">
      <c r="F21501"/>
      <c r="M21501" s="2"/>
      <c r="N21501"/>
      <c r="O21501"/>
      <c r="U21501"/>
      <c r="V21501"/>
    </row>
    <row r="21502" spans="6:22" x14ac:dyDescent="0.2">
      <c r="F21502"/>
      <c r="M21502" s="2"/>
      <c r="N21502"/>
      <c r="O21502"/>
      <c r="U21502"/>
      <c r="V21502"/>
    </row>
    <row r="21503" spans="6:22" x14ac:dyDescent="0.2">
      <c r="F21503"/>
      <c r="M21503" s="2"/>
      <c r="N21503"/>
      <c r="O21503"/>
      <c r="U21503"/>
      <c r="V21503"/>
    </row>
    <row r="21504" spans="6:22" x14ac:dyDescent="0.2">
      <c r="F21504"/>
      <c r="M21504" s="2"/>
      <c r="N21504"/>
      <c r="O21504"/>
      <c r="U21504"/>
      <c r="V21504"/>
    </row>
    <row r="21505" spans="6:22" x14ac:dyDescent="0.2">
      <c r="F21505"/>
      <c r="M21505" s="2"/>
      <c r="N21505"/>
      <c r="O21505"/>
      <c r="U21505"/>
      <c r="V21505"/>
    </row>
    <row r="21506" spans="6:22" x14ac:dyDescent="0.2">
      <c r="F21506"/>
      <c r="M21506" s="2"/>
      <c r="N21506"/>
      <c r="O21506"/>
      <c r="U21506"/>
      <c r="V21506"/>
    </row>
    <row r="21507" spans="6:22" x14ac:dyDescent="0.2">
      <c r="M21507" s="2"/>
    </row>
    <row r="21508" spans="6:22" x14ac:dyDescent="0.2">
      <c r="M21508" s="2"/>
    </row>
    <row r="21509" spans="6:22" x14ac:dyDescent="0.2">
      <c r="M21509" s="2"/>
    </row>
    <row r="21510" spans="6:22" x14ac:dyDescent="0.2">
      <c r="M21510" s="2"/>
    </row>
    <row r="21511" spans="6:22" x14ac:dyDescent="0.2">
      <c r="M21511" s="2"/>
    </row>
    <row r="21512" spans="6:22" x14ac:dyDescent="0.2">
      <c r="M21512" s="2"/>
    </row>
    <row r="21513" spans="6:22" x14ac:dyDescent="0.2">
      <c r="M21513" s="2"/>
    </row>
    <row r="21514" spans="6:22" x14ac:dyDescent="0.2">
      <c r="M21514" s="2"/>
    </row>
    <row r="21515" spans="6:22" x14ac:dyDescent="0.2">
      <c r="M21515" s="2"/>
    </row>
    <row r="21516" spans="6:22" x14ac:dyDescent="0.2">
      <c r="M21516" s="2"/>
    </row>
    <row r="21517" spans="6:22" x14ac:dyDescent="0.2">
      <c r="M21517" s="2"/>
    </row>
    <row r="21518" spans="6:22" x14ac:dyDescent="0.2">
      <c r="M21518" s="2"/>
    </row>
    <row r="21519" spans="6:22" x14ac:dyDescent="0.2">
      <c r="M21519" s="2"/>
    </row>
    <row r="21520" spans="6:22" x14ac:dyDescent="0.2">
      <c r="M21520" s="2"/>
    </row>
    <row r="21521" spans="6:22" x14ac:dyDescent="0.2">
      <c r="M21521" s="2"/>
    </row>
    <row r="21522" spans="6:22" x14ac:dyDescent="0.2">
      <c r="M21522" s="2"/>
    </row>
    <row r="21523" spans="6:22" x14ac:dyDescent="0.2">
      <c r="M21523" s="2"/>
    </row>
    <row r="21524" spans="6:22" x14ac:dyDescent="0.2">
      <c r="M21524" s="2"/>
    </row>
    <row r="21525" spans="6:22" x14ac:dyDescent="0.2">
      <c r="M21525" s="2"/>
    </row>
    <row r="21526" spans="6:22" x14ac:dyDescent="0.2">
      <c r="F21526"/>
      <c r="M21526" s="2"/>
      <c r="N21526"/>
      <c r="O21526"/>
      <c r="U21526"/>
      <c r="V21526"/>
    </row>
    <row r="21527" spans="6:22" x14ac:dyDescent="0.2">
      <c r="F21527"/>
      <c r="M21527" s="2"/>
      <c r="N21527"/>
      <c r="O21527"/>
      <c r="U21527"/>
      <c r="V21527"/>
    </row>
    <row r="21528" spans="6:22" x14ac:dyDescent="0.2">
      <c r="F21528"/>
      <c r="M21528" s="2"/>
      <c r="N21528"/>
      <c r="O21528"/>
      <c r="U21528"/>
      <c r="V21528"/>
    </row>
    <row r="21529" spans="6:22" x14ac:dyDescent="0.2">
      <c r="F21529"/>
      <c r="M21529" s="2"/>
      <c r="N21529"/>
      <c r="O21529"/>
      <c r="U21529"/>
      <c r="V21529"/>
    </row>
    <row r="21530" spans="6:22" x14ac:dyDescent="0.2">
      <c r="F21530"/>
      <c r="M21530" s="2"/>
      <c r="N21530"/>
      <c r="O21530"/>
      <c r="U21530"/>
      <c r="V21530"/>
    </row>
    <row r="21531" spans="6:22" x14ac:dyDescent="0.2">
      <c r="F21531"/>
      <c r="M21531" s="2"/>
      <c r="N21531"/>
      <c r="O21531"/>
      <c r="U21531"/>
      <c r="V21531"/>
    </row>
    <row r="21532" spans="6:22" x14ac:dyDescent="0.2">
      <c r="F21532"/>
      <c r="M21532" s="2"/>
      <c r="N21532"/>
      <c r="O21532"/>
      <c r="U21532"/>
      <c r="V21532"/>
    </row>
    <row r="21533" spans="6:22" x14ac:dyDescent="0.2">
      <c r="F21533"/>
      <c r="M21533" s="2"/>
      <c r="N21533"/>
      <c r="O21533"/>
      <c r="U21533"/>
      <c r="V21533"/>
    </row>
    <row r="21534" spans="6:22" x14ac:dyDescent="0.2">
      <c r="F21534"/>
      <c r="M21534" s="2"/>
      <c r="N21534"/>
      <c r="O21534"/>
      <c r="U21534"/>
      <c r="V21534"/>
    </row>
    <row r="21535" spans="6:22" x14ac:dyDescent="0.2">
      <c r="F21535"/>
      <c r="M21535" s="2"/>
      <c r="N21535"/>
      <c r="O21535"/>
      <c r="U21535"/>
      <c r="V21535"/>
    </row>
    <row r="21536" spans="6:22" x14ac:dyDescent="0.2">
      <c r="F21536"/>
      <c r="M21536" s="2"/>
      <c r="N21536"/>
      <c r="O21536"/>
      <c r="U21536"/>
      <c r="V21536"/>
    </row>
    <row r="21537" spans="6:22" x14ac:dyDescent="0.2">
      <c r="F21537"/>
      <c r="M21537" s="2"/>
      <c r="N21537"/>
      <c r="O21537"/>
      <c r="U21537"/>
      <c r="V21537"/>
    </row>
    <row r="21538" spans="6:22" x14ac:dyDescent="0.2">
      <c r="F21538"/>
      <c r="M21538" s="2"/>
      <c r="N21538"/>
      <c r="O21538"/>
      <c r="U21538"/>
      <c r="V21538"/>
    </row>
    <row r="21539" spans="6:22" x14ac:dyDescent="0.2">
      <c r="F21539"/>
      <c r="M21539" s="2"/>
      <c r="N21539"/>
      <c r="O21539"/>
      <c r="U21539"/>
      <c r="V21539"/>
    </row>
    <row r="21540" spans="6:22" x14ac:dyDescent="0.2">
      <c r="F21540"/>
      <c r="M21540" s="2"/>
      <c r="N21540"/>
      <c r="O21540"/>
      <c r="U21540"/>
      <c r="V21540"/>
    </row>
    <row r="21541" spans="6:22" x14ac:dyDescent="0.2">
      <c r="F21541"/>
      <c r="M21541" s="2"/>
      <c r="N21541"/>
      <c r="O21541"/>
      <c r="U21541"/>
      <c r="V21541"/>
    </row>
    <row r="21542" spans="6:22" x14ac:dyDescent="0.2">
      <c r="F21542"/>
      <c r="M21542" s="2"/>
      <c r="N21542"/>
      <c r="O21542"/>
      <c r="U21542"/>
      <c r="V21542"/>
    </row>
    <row r="21543" spans="6:22" x14ac:dyDescent="0.2">
      <c r="F21543"/>
      <c r="M21543" s="2"/>
      <c r="N21543"/>
      <c r="O21543"/>
      <c r="U21543"/>
      <c r="V21543"/>
    </row>
    <row r="21544" spans="6:22" x14ac:dyDescent="0.2">
      <c r="F21544"/>
      <c r="M21544" s="2"/>
      <c r="N21544"/>
      <c r="O21544"/>
      <c r="U21544"/>
      <c r="V21544"/>
    </row>
    <row r="21545" spans="6:22" x14ac:dyDescent="0.2">
      <c r="F21545"/>
      <c r="M21545" s="2"/>
      <c r="N21545"/>
      <c r="O21545"/>
      <c r="U21545"/>
      <c r="V21545"/>
    </row>
    <row r="21546" spans="6:22" x14ac:dyDescent="0.2">
      <c r="F21546"/>
      <c r="M21546" s="2"/>
      <c r="N21546"/>
      <c r="O21546"/>
      <c r="U21546"/>
      <c r="V21546"/>
    </row>
    <row r="21547" spans="6:22" x14ac:dyDescent="0.2">
      <c r="F21547"/>
      <c r="M21547" s="2"/>
      <c r="N21547"/>
      <c r="O21547"/>
      <c r="U21547"/>
      <c r="V21547"/>
    </row>
    <row r="21548" spans="6:22" x14ac:dyDescent="0.2">
      <c r="F21548"/>
      <c r="M21548" s="2"/>
      <c r="N21548"/>
      <c r="O21548"/>
      <c r="U21548"/>
      <c r="V21548"/>
    </row>
    <row r="21549" spans="6:22" x14ac:dyDescent="0.2">
      <c r="F21549"/>
      <c r="M21549" s="2"/>
      <c r="N21549"/>
      <c r="O21549"/>
      <c r="U21549"/>
      <c r="V21549"/>
    </row>
    <row r="21550" spans="6:22" x14ac:dyDescent="0.2">
      <c r="F21550"/>
      <c r="M21550" s="2"/>
      <c r="N21550"/>
      <c r="O21550"/>
      <c r="U21550"/>
      <c r="V21550"/>
    </row>
    <row r="21551" spans="6:22" x14ac:dyDescent="0.2">
      <c r="M21551" s="2"/>
    </row>
    <row r="21552" spans="6:22" x14ac:dyDescent="0.2">
      <c r="M21552" s="2"/>
    </row>
    <row r="21553" spans="13:13" x14ac:dyDescent="0.2">
      <c r="M21553" s="2"/>
    </row>
    <row r="21554" spans="13:13" x14ac:dyDescent="0.2">
      <c r="M21554" s="2"/>
    </row>
    <row r="21555" spans="13:13" x14ac:dyDescent="0.2">
      <c r="M21555" s="2"/>
    </row>
    <row r="21556" spans="13:13" x14ac:dyDescent="0.2">
      <c r="M21556" s="2"/>
    </row>
    <row r="21557" spans="13:13" x14ac:dyDescent="0.2">
      <c r="M21557" s="2"/>
    </row>
    <row r="21558" spans="13:13" x14ac:dyDescent="0.2">
      <c r="M21558" s="2"/>
    </row>
    <row r="21559" spans="13:13" x14ac:dyDescent="0.2">
      <c r="M21559" s="2"/>
    </row>
    <row r="21560" spans="13:13" x14ac:dyDescent="0.2">
      <c r="M21560" s="2"/>
    </row>
    <row r="21561" spans="13:13" x14ac:dyDescent="0.2">
      <c r="M21561" s="2"/>
    </row>
    <row r="21562" spans="13:13" x14ac:dyDescent="0.2">
      <c r="M21562" s="2"/>
    </row>
    <row r="21563" spans="13:13" x14ac:dyDescent="0.2">
      <c r="M21563" s="2"/>
    </row>
    <row r="21564" spans="13:13" x14ac:dyDescent="0.2">
      <c r="M21564" s="2"/>
    </row>
    <row r="21565" spans="13:13" x14ac:dyDescent="0.2">
      <c r="M21565" s="2"/>
    </row>
    <row r="21566" spans="13:13" x14ac:dyDescent="0.2">
      <c r="M21566" s="2"/>
    </row>
    <row r="21567" spans="13:13" x14ac:dyDescent="0.2">
      <c r="M21567" s="2"/>
    </row>
    <row r="21568" spans="13:13" x14ac:dyDescent="0.2">
      <c r="M21568" s="2"/>
    </row>
    <row r="21569" spans="6:22" x14ac:dyDescent="0.2">
      <c r="M21569" s="2"/>
    </row>
    <row r="21570" spans="6:22" x14ac:dyDescent="0.2">
      <c r="F21570"/>
      <c r="M21570" s="2"/>
      <c r="N21570"/>
      <c r="O21570"/>
      <c r="U21570"/>
      <c r="V21570"/>
    </row>
    <row r="21571" spans="6:22" x14ac:dyDescent="0.2">
      <c r="F21571"/>
      <c r="M21571" s="2"/>
      <c r="N21571"/>
      <c r="O21571"/>
      <c r="U21571"/>
      <c r="V21571"/>
    </row>
    <row r="21572" spans="6:22" x14ac:dyDescent="0.2">
      <c r="F21572"/>
      <c r="M21572" s="2"/>
      <c r="N21572"/>
      <c r="O21572"/>
      <c r="U21572"/>
      <c r="V21572"/>
    </row>
    <row r="21573" spans="6:22" x14ac:dyDescent="0.2">
      <c r="F21573"/>
      <c r="M21573" s="2"/>
      <c r="N21573"/>
      <c r="O21573"/>
      <c r="U21573"/>
      <c r="V21573"/>
    </row>
    <row r="21574" spans="6:22" x14ac:dyDescent="0.2">
      <c r="F21574"/>
      <c r="M21574" s="2"/>
      <c r="N21574"/>
      <c r="O21574"/>
      <c r="U21574"/>
      <c r="V21574"/>
    </row>
    <row r="21575" spans="6:22" x14ac:dyDescent="0.2">
      <c r="F21575"/>
      <c r="M21575" s="2"/>
      <c r="N21575"/>
      <c r="O21575"/>
      <c r="U21575"/>
      <c r="V21575"/>
    </row>
    <row r="21576" spans="6:22" x14ac:dyDescent="0.2">
      <c r="M21576" s="2"/>
    </row>
    <row r="21577" spans="6:22" x14ac:dyDescent="0.2">
      <c r="M21577" s="2"/>
    </row>
    <row r="21578" spans="6:22" x14ac:dyDescent="0.2">
      <c r="M21578" s="2"/>
    </row>
    <row r="21579" spans="6:22" x14ac:dyDescent="0.2">
      <c r="M21579" s="2"/>
    </row>
    <row r="21580" spans="6:22" x14ac:dyDescent="0.2">
      <c r="M21580" s="2"/>
    </row>
    <row r="21581" spans="6:22" x14ac:dyDescent="0.2">
      <c r="M21581" s="2"/>
    </row>
    <row r="21582" spans="6:22" x14ac:dyDescent="0.2">
      <c r="M21582" s="2"/>
    </row>
    <row r="21583" spans="6:22" x14ac:dyDescent="0.2">
      <c r="M21583" s="2"/>
    </row>
    <row r="21584" spans="6:22" x14ac:dyDescent="0.2">
      <c r="F21584"/>
      <c r="M21584" s="2"/>
      <c r="N21584"/>
      <c r="O21584"/>
      <c r="U21584"/>
      <c r="V21584"/>
    </row>
    <row r="21585" spans="13:13" x14ac:dyDescent="0.2">
      <c r="M21585" s="2"/>
    </row>
    <row r="21586" spans="13:13" x14ac:dyDescent="0.2">
      <c r="M21586" s="2"/>
    </row>
    <row r="21587" spans="13:13" x14ac:dyDescent="0.2">
      <c r="M21587" s="2"/>
    </row>
    <row r="21588" spans="13:13" x14ac:dyDescent="0.2">
      <c r="M21588" s="2"/>
    </row>
    <row r="21589" spans="13:13" x14ac:dyDescent="0.2">
      <c r="M21589" s="2"/>
    </row>
    <row r="21590" spans="13:13" x14ac:dyDescent="0.2">
      <c r="M21590" s="2"/>
    </row>
    <row r="21591" spans="13:13" x14ac:dyDescent="0.2">
      <c r="M21591" s="2"/>
    </row>
    <row r="21592" spans="13:13" x14ac:dyDescent="0.2">
      <c r="M21592" s="2"/>
    </row>
    <row r="21593" spans="13:13" x14ac:dyDescent="0.2">
      <c r="M21593" s="2"/>
    </row>
    <row r="21594" spans="13:13" x14ac:dyDescent="0.2">
      <c r="M21594" s="2"/>
    </row>
    <row r="21595" spans="13:13" x14ac:dyDescent="0.2">
      <c r="M21595" s="2"/>
    </row>
    <row r="21596" spans="13:13" x14ac:dyDescent="0.2">
      <c r="M21596" s="2"/>
    </row>
    <row r="21597" spans="13:13" x14ac:dyDescent="0.2">
      <c r="M21597" s="2"/>
    </row>
    <row r="21598" spans="13:13" x14ac:dyDescent="0.2">
      <c r="M21598" s="2"/>
    </row>
    <row r="21599" spans="13:13" x14ac:dyDescent="0.2">
      <c r="M21599" s="2"/>
    </row>
    <row r="21600" spans="13:13" x14ac:dyDescent="0.2">
      <c r="M21600" s="2"/>
    </row>
    <row r="21601" spans="6:22" x14ac:dyDescent="0.2">
      <c r="M21601" s="2"/>
    </row>
    <row r="21602" spans="6:22" x14ac:dyDescent="0.2">
      <c r="M21602" s="2"/>
    </row>
    <row r="21603" spans="6:22" x14ac:dyDescent="0.2">
      <c r="F21603"/>
      <c r="M21603" s="2"/>
      <c r="N21603"/>
      <c r="O21603"/>
      <c r="U21603"/>
      <c r="V21603"/>
    </row>
    <row r="21604" spans="6:22" x14ac:dyDescent="0.2">
      <c r="F21604"/>
      <c r="M21604" s="2"/>
      <c r="N21604"/>
      <c r="O21604"/>
      <c r="U21604"/>
      <c r="V21604"/>
    </row>
    <row r="21605" spans="6:22" x14ac:dyDescent="0.2">
      <c r="F21605"/>
      <c r="M21605" s="2"/>
      <c r="N21605"/>
      <c r="O21605"/>
      <c r="U21605"/>
      <c r="V21605"/>
    </row>
    <row r="21606" spans="6:22" x14ac:dyDescent="0.2">
      <c r="F21606"/>
      <c r="M21606" s="2"/>
      <c r="N21606"/>
      <c r="O21606"/>
      <c r="U21606"/>
      <c r="V21606"/>
    </row>
    <row r="21607" spans="6:22" x14ac:dyDescent="0.2">
      <c r="M21607" s="2"/>
    </row>
    <row r="21608" spans="6:22" x14ac:dyDescent="0.2">
      <c r="M21608" s="2"/>
    </row>
    <row r="21609" spans="6:22" x14ac:dyDescent="0.2">
      <c r="M21609" s="2"/>
    </row>
    <row r="21610" spans="6:22" x14ac:dyDescent="0.2">
      <c r="M21610" s="2"/>
    </row>
    <row r="21611" spans="6:22" x14ac:dyDescent="0.2">
      <c r="M21611" s="2"/>
    </row>
    <row r="21612" spans="6:22" x14ac:dyDescent="0.2">
      <c r="M21612" s="2"/>
    </row>
    <row r="21613" spans="6:22" x14ac:dyDescent="0.2">
      <c r="M21613" s="2"/>
    </row>
    <row r="21614" spans="6:22" x14ac:dyDescent="0.2">
      <c r="M21614" s="2"/>
    </row>
    <row r="21615" spans="6:22" x14ac:dyDescent="0.2">
      <c r="F21615"/>
      <c r="M21615" s="2"/>
      <c r="N21615"/>
      <c r="O21615"/>
      <c r="U21615"/>
      <c r="V21615"/>
    </row>
    <row r="21616" spans="6:22" x14ac:dyDescent="0.2">
      <c r="M21616" s="2"/>
    </row>
    <row r="21617" spans="13:13" x14ac:dyDescent="0.2">
      <c r="M21617" s="2"/>
    </row>
    <row r="21618" spans="13:13" x14ac:dyDescent="0.2">
      <c r="M21618" s="2"/>
    </row>
    <row r="21619" spans="13:13" x14ac:dyDescent="0.2">
      <c r="M21619" s="2"/>
    </row>
    <row r="21620" spans="13:13" x14ac:dyDescent="0.2">
      <c r="M21620" s="2"/>
    </row>
    <row r="21621" spans="13:13" x14ac:dyDescent="0.2">
      <c r="M21621" s="2"/>
    </row>
    <row r="21622" spans="13:13" x14ac:dyDescent="0.2">
      <c r="M21622" s="2"/>
    </row>
    <row r="21623" spans="13:13" x14ac:dyDescent="0.2">
      <c r="M21623" s="2"/>
    </row>
    <row r="21624" spans="13:13" x14ac:dyDescent="0.2">
      <c r="M21624" s="2"/>
    </row>
    <row r="21625" spans="13:13" x14ac:dyDescent="0.2">
      <c r="M21625" s="2"/>
    </row>
    <row r="21626" spans="13:13" x14ac:dyDescent="0.2">
      <c r="M21626" s="2"/>
    </row>
    <row r="21627" spans="13:13" x14ac:dyDescent="0.2">
      <c r="M21627" s="2"/>
    </row>
    <row r="21628" spans="13:13" x14ac:dyDescent="0.2">
      <c r="M21628" s="2"/>
    </row>
    <row r="21629" spans="13:13" x14ac:dyDescent="0.2">
      <c r="M21629" s="2"/>
    </row>
    <row r="21630" spans="13:13" x14ac:dyDescent="0.2">
      <c r="M21630" s="2"/>
    </row>
    <row r="21631" spans="13:13" x14ac:dyDescent="0.2">
      <c r="M21631" s="2"/>
    </row>
    <row r="21632" spans="13:13" x14ac:dyDescent="0.2">
      <c r="M21632" s="2"/>
    </row>
    <row r="21633" spans="6:22" x14ac:dyDescent="0.2">
      <c r="M21633" s="2"/>
    </row>
    <row r="21634" spans="6:22" x14ac:dyDescent="0.2">
      <c r="F21634"/>
      <c r="M21634" s="2"/>
      <c r="N21634"/>
      <c r="O21634"/>
      <c r="U21634"/>
      <c r="V21634"/>
    </row>
    <row r="21635" spans="6:22" x14ac:dyDescent="0.2">
      <c r="F21635"/>
      <c r="M21635" s="2"/>
      <c r="N21635"/>
      <c r="O21635"/>
      <c r="U21635"/>
      <c r="V21635"/>
    </row>
    <row r="21636" spans="6:22" x14ac:dyDescent="0.2">
      <c r="F21636"/>
      <c r="M21636" s="2"/>
      <c r="N21636"/>
      <c r="O21636"/>
      <c r="U21636"/>
      <c r="V21636"/>
    </row>
    <row r="21637" spans="6:22" x14ac:dyDescent="0.2">
      <c r="F21637"/>
      <c r="M21637" s="2"/>
      <c r="N21637"/>
      <c r="O21637"/>
      <c r="U21637"/>
      <c r="V21637"/>
    </row>
    <row r="21638" spans="6:22" x14ac:dyDescent="0.2">
      <c r="M21638" s="2"/>
    </row>
    <row r="21639" spans="6:22" x14ac:dyDescent="0.2">
      <c r="M21639" s="2"/>
    </row>
    <row r="21640" spans="6:22" x14ac:dyDescent="0.2">
      <c r="M21640" s="2"/>
    </row>
    <row r="21641" spans="6:22" x14ac:dyDescent="0.2">
      <c r="M21641" s="2"/>
    </row>
    <row r="21642" spans="6:22" x14ac:dyDescent="0.2">
      <c r="M21642" s="2"/>
    </row>
    <row r="21643" spans="6:22" x14ac:dyDescent="0.2">
      <c r="M21643" s="2"/>
    </row>
    <row r="21644" spans="6:22" x14ac:dyDescent="0.2">
      <c r="M21644" s="2"/>
    </row>
    <row r="21645" spans="6:22" x14ac:dyDescent="0.2">
      <c r="M21645" s="2"/>
    </row>
    <row r="21646" spans="6:22" x14ac:dyDescent="0.2">
      <c r="F21646"/>
      <c r="M21646" s="2"/>
      <c r="N21646"/>
      <c r="O21646"/>
      <c r="U21646"/>
      <c r="V21646"/>
    </row>
    <row r="21647" spans="6:22" x14ac:dyDescent="0.2">
      <c r="M21647" s="2"/>
    </row>
    <row r="21648" spans="6:22" x14ac:dyDescent="0.2">
      <c r="M21648" s="2"/>
    </row>
    <row r="21649" spans="13:13" x14ac:dyDescent="0.2">
      <c r="M21649" s="2"/>
    </row>
    <row r="21650" spans="13:13" x14ac:dyDescent="0.2">
      <c r="M21650" s="2"/>
    </row>
    <row r="21651" spans="13:13" x14ac:dyDescent="0.2">
      <c r="M21651" s="2"/>
    </row>
    <row r="21652" spans="13:13" x14ac:dyDescent="0.2">
      <c r="M21652" s="2"/>
    </row>
    <row r="21653" spans="13:13" x14ac:dyDescent="0.2">
      <c r="M21653" s="2"/>
    </row>
    <row r="21654" spans="13:13" x14ac:dyDescent="0.2">
      <c r="M21654" s="2"/>
    </row>
    <row r="21655" spans="13:13" x14ac:dyDescent="0.2">
      <c r="M21655" s="2"/>
    </row>
    <row r="21656" spans="13:13" x14ac:dyDescent="0.2">
      <c r="M21656" s="2"/>
    </row>
    <row r="21657" spans="13:13" x14ac:dyDescent="0.2">
      <c r="M21657" s="2"/>
    </row>
    <row r="21658" spans="13:13" x14ac:dyDescent="0.2">
      <c r="M21658" s="2"/>
    </row>
    <row r="21659" spans="13:13" x14ac:dyDescent="0.2">
      <c r="M21659" s="2"/>
    </row>
    <row r="21660" spans="13:13" x14ac:dyDescent="0.2">
      <c r="M21660" s="2"/>
    </row>
    <row r="21661" spans="13:13" x14ac:dyDescent="0.2">
      <c r="M21661" s="2"/>
    </row>
    <row r="21662" spans="13:13" x14ac:dyDescent="0.2">
      <c r="M21662" s="2"/>
    </row>
    <row r="21663" spans="13:13" x14ac:dyDescent="0.2">
      <c r="M21663" s="2"/>
    </row>
    <row r="21664" spans="13:13" x14ac:dyDescent="0.2">
      <c r="M21664" s="2"/>
    </row>
    <row r="21665" spans="6:22" x14ac:dyDescent="0.2">
      <c r="F21665"/>
      <c r="M21665" s="2"/>
      <c r="N21665"/>
      <c r="O21665"/>
      <c r="U21665"/>
      <c r="V21665"/>
    </row>
    <row r="21666" spans="6:22" x14ac:dyDescent="0.2">
      <c r="F21666"/>
      <c r="M21666" s="2"/>
      <c r="N21666"/>
      <c r="O21666"/>
      <c r="U21666"/>
      <c r="V21666"/>
    </row>
    <row r="21667" spans="6:22" x14ac:dyDescent="0.2">
      <c r="F21667"/>
      <c r="M21667" s="2"/>
      <c r="N21667"/>
      <c r="O21667"/>
      <c r="U21667"/>
      <c r="V21667"/>
    </row>
    <row r="21668" spans="6:22" x14ac:dyDescent="0.2">
      <c r="F21668"/>
      <c r="M21668" s="2"/>
      <c r="N21668"/>
      <c r="O21668"/>
      <c r="U21668"/>
      <c r="V21668"/>
    </row>
    <row r="21669" spans="6:22" x14ac:dyDescent="0.2">
      <c r="F21669"/>
      <c r="M21669" s="2"/>
      <c r="N21669"/>
      <c r="O21669"/>
      <c r="U21669"/>
      <c r="V21669"/>
    </row>
    <row r="21670" spans="6:22" x14ac:dyDescent="0.2">
      <c r="M21670" s="2"/>
    </row>
    <row r="21671" spans="6:22" x14ac:dyDescent="0.2">
      <c r="M21671" s="2"/>
    </row>
    <row r="21672" spans="6:22" x14ac:dyDescent="0.2">
      <c r="M21672" s="2"/>
    </row>
    <row r="21673" spans="6:22" x14ac:dyDescent="0.2">
      <c r="M21673" s="2"/>
    </row>
    <row r="21674" spans="6:22" x14ac:dyDescent="0.2">
      <c r="M21674" s="2"/>
    </row>
    <row r="21675" spans="6:22" x14ac:dyDescent="0.2">
      <c r="M21675" s="2"/>
    </row>
    <row r="21676" spans="6:22" x14ac:dyDescent="0.2">
      <c r="M21676" s="2"/>
    </row>
    <row r="21677" spans="6:22" x14ac:dyDescent="0.2">
      <c r="M21677" s="2"/>
    </row>
    <row r="21678" spans="6:22" x14ac:dyDescent="0.2">
      <c r="F21678"/>
      <c r="M21678" s="2"/>
      <c r="N21678"/>
      <c r="O21678"/>
      <c r="U21678"/>
      <c r="V21678"/>
    </row>
    <row r="21679" spans="6:22" x14ac:dyDescent="0.2">
      <c r="M21679" s="2"/>
    </row>
    <row r="21680" spans="6:22" x14ac:dyDescent="0.2">
      <c r="M21680" s="2"/>
    </row>
    <row r="21681" spans="13:13" x14ac:dyDescent="0.2">
      <c r="M21681" s="2"/>
    </row>
    <row r="21682" spans="13:13" x14ac:dyDescent="0.2">
      <c r="M21682" s="2"/>
    </row>
    <row r="21683" spans="13:13" x14ac:dyDescent="0.2">
      <c r="M21683" s="2"/>
    </row>
    <row r="21684" spans="13:13" x14ac:dyDescent="0.2">
      <c r="M21684" s="2"/>
    </row>
    <row r="21685" spans="13:13" x14ac:dyDescent="0.2">
      <c r="M21685" s="2"/>
    </row>
    <row r="21686" spans="13:13" x14ac:dyDescent="0.2">
      <c r="M21686" s="2"/>
    </row>
    <row r="21687" spans="13:13" x14ac:dyDescent="0.2">
      <c r="M21687" s="2"/>
    </row>
    <row r="21688" spans="13:13" x14ac:dyDescent="0.2">
      <c r="M21688" s="2"/>
    </row>
    <row r="21689" spans="13:13" x14ac:dyDescent="0.2">
      <c r="M21689" s="2"/>
    </row>
    <row r="21690" spans="13:13" x14ac:dyDescent="0.2">
      <c r="M21690" s="2"/>
    </row>
    <row r="21691" spans="13:13" x14ac:dyDescent="0.2">
      <c r="M21691" s="2"/>
    </row>
    <row r="21692" spans="13:13" x14ac:dyDescent="0.2">
      <c r="M21692" s="2"/>
    </row>
    <row r="21693" spans="13:13" x14ac:dyDescent="0.2">
      <c r="M21693" s="2"/>
    </row>
    <row r="21694" spans="13:13" x14ac:dyDescent="0.2">
      <c r="M21694" s="2"/>
    </row>
    <row r="21695" spans="13:13" x14ac:dyDescent="0.2">
      <c r="M21695" s="2"/>
    </row>
    <row r="21696" spans="13:13" x14ac:dyDescent="0.2">
      <c r="M21696" s="2"/>
    </row>
    <row r="21697" spans="6:22" x14ac:dyDescent="0.2">
      <c r="F21697"/>
      <c r="M21697" s="2"/>
      <c r="N21697"/>
      <c r="O21697"/>
      <c r="U21697"/>
      <c r="V21697"/>
    </row>
    <row r="21698" spans="6:22" x14ac:dyDescent="0.2">
      <c r="F21698"/>
      <c r="M21698" s="2"/>
      <c r="N21698"/>
      <c r="O21698"/>
      <c r="U21698"/>
      <c r="V21698"/>
    </row>
    <row r="21699" spans="6:22" x14ac:dyDescent="0.2">
      <c r="F21699"/>
      <c r="M21699" s="2"/>
      <c r="N21699"/>
      <c r="O21699"/>
      <c r="U21699"/>
      <c r="V21699"/>
    </row>
    <row r="21700" spans="6:22" x14ac:dyDescent="0.2">
      <c r="F21700"/>
      <c r="M21700" s="2"/>
      <c r="N21700"/>
      <c r="O21700"/>
      <c r="U21700"/>
      <c r="V21700"/>
    </row>
    <row r="21701" spans="6:22" x14ac:dyDescent="0.2">
      <c r="M21701" s="2"/>
    </row>
    <row r="21702" spans="6:22" x14ac:dyDescent="0.2">
      <c r="M21702" s="2"/>
    </row>
    <row r="21703" spans="6:22" x14ac:dyDescent="0.2">
      <c r="M21703" s="2"/>
    </row>
    <row r="21704" spans="6:22" x14ac:dyDescent="0.2">
      <c r="M21704" s="2"/>
    </row>
    <row r="21705" spans="6:22" x14ac:dyDescent="0.2">
      <c r="M21705" s="2"/>
    </row>
    <row r="21706" spans="6:22" x14ac:dyDescent="0.2">
      <c r="M21706" s="2"/>
    </row>
    <row r="21707" spans="6:22" x14ac:dyDescent="0.2">
      <c r="M21707" s="2"/>
    </row>
    <row r="21708" spans="6:22" x14ac:dyDescent="0.2">
      <c r="M21708" s="2"/>
    </row>
    <row r="21709" spans="6:22" x14ac:dyDescent="0.2">
      <c r="M21709" s="2"/>
    </row>
    <row r="21710" spans="6:22" x14ac:dyDescent="0.2">
      <c r="M21710" s="2"/>
    </row>
    <row r="21711" spans="6:22" x14ac:dyDescent="0.2">
      <c r="M21711" s="2"/>
    </row>
    <row r="21712" spans="6:22" x14ac:dyDescent="0.2">
      <c r="M21712" s="2"/>
    </row>
    <row r="21713" spans="6:22" x14ac:dyDescent="0.2">
      <c r="M21713" s="2"/>
    </row>
    <row r="21714" spans="6:22" x14ac:dyDescent="0.2">
      <c r="M21714" s="2"/>
    </row>
    <row r="21715" spans="6:22" x14ac:dyDescent="0.2">
      <c r="M21715" s="2"/>
    </row>
    <row r="21716" spans="6:22" x14ac:dyDescent="0.2">
      <c r="M21716" s="2"/>
    </row>
    <row r="21717" spans="6:22" x14ac:dyDescent="0.2">
      <c r="M21717" s="2"/>
    </row>
    <row r="21718" spans="6:22" x14ac:dyDescent="0.2">
      <c r="F21718"/>
      <c r="M21718" s="2"/>
      <c r="N21718"/>
      <c r="O21718"/>
      <c r="U21718"/>
      <c r="V21718"/>
    </row>
    <row r="21719" spans="6:22" x14ac:dyDescent="0.2">
      <c r="M21719" s="2"/>
    </row>
    <row r="21720" spans="6:22" x14ac:dyDescent="0.2">
      <c r="M21720" s="2"/>
    </row>
    <row r="21721" spans="6:22" x14ac:dyDescent="0.2">
      <c r="M21721" s="2"/>
    </row>
    <row r="21722" spans="6:22" x14ac:dyDescent="0.2">
      <c r="M21722" s="2"/>
    </row>
    <row r="21723" spans="6:22" x14ac:dyDescent="0.2">
      <c r="M21723" s="2"/>
    </row>
    <row r="21724" spans="6:22" x14ac:dyDescent="0.2">
      <c r="M21724" s="2"/>
    </row>
    <row r="21725" spans="6:22" x14ac:dyDescent="0.2">
      <c r="M21725" s="2"/>
    </row>
    <row r="21726" spans="6:22" x14ac:dyDescent="0.2">
      <c r="M21726" s="2"/>
    </row>
    <row r="21727" spans="6:22" x14ac:dyDescent="0.2">
      <c r="M21727" s="2"/>
    </row>
    <row r="21728" spans="6:22" x14ac:dyDescent="0.2">
      <c r="M21728" s="2"/>
    </row>
    <row r="21729" spans="6:22" x14ac:dyDescent="0.2">
      <c r="M21729" s="2"/>
    </row>
    <row r="21730" spans="6:22" x14ac:dyDescent="0.2">
      <c r="F21730"/>
      <c r="M21730" s="2"/>
      <c r="N21730"/>
      <c r="O21730"/>
      <c r="U21730"/>
      <c r="V21730"/>
    </row>
    <row r="21731" spans="6:22" x14ac:dyDescent="0.2">
      <c r="F21731"/>
      <c r="M21731" s="2"/>
      <c r="N21731"/>
      <c r="O21731"/>
      <c r="U21731"/>
      <c r="V21731"/>
    </row>
    <row r="21732" spans="6:22" x14ac:dyDescent="0.2">
      <c r="F21732"/>
      <c r="M21732" s="2"/>
      <c r="N21732"/>
      <c r="O21732"/>
      <c r="U21732"/>
      <c r="V21732"/>
    </row>
    <row r="21733" spans="6:22" x14ac:dyDescent="0.2">
      <c r="F21733"/>
      <c r="M21733" s="2"/>
      <c r="N21733"/>
      <c r="O21733"/>
      <c r="U21733"/>
      <c r="V21733"/>
    </row>
    <row r="21734" spans="6:22" x14ac:dyDescent="0.2">
      <c r="F21734"/>
      <c r="M21734" s="2"/>
      <c r="N21734"/>
      <c r="O21734"/>
      <c r="U21734"/>
      <c r="V21734"/>
    </row>
    <row r="21735" spans="6:22" x14ac:dyDescent="0.2">
      <c r="M21735" s="2"/>
    </row>
    <row r="21736" spans="6:22" x14ac:dyDescent="0.2">
      <c r="M21736" s="2"/>
    </row>
    <row r="21737" spans="6:22" x14ac:dyDescent="0.2">
      <c r="M21737" s="2"/>
    </row>
    <row r="21738" spans="6:22" x14ac:dyDescent="0.2">
      <c r="M21738" s="2"/>
    </row>
    <row r="21739" spans="6:22" x14ac:dyDescent="0.2">
      <c r="M21739" s="2"/>
    </row>
    <row r="21740" spans="6:22" x14ac:dyDescent="0.2">
      <c r="M21740" s="2"/>
    </row>
    <row r="21741" spans="6:22" x14ac:dyDescent="0.2">
      <c r="M21741" s="2"/>
    </row>
    <row r="21742" spans="6:22" x14ac:dyDescent="0.2">
      <c r="M21742" s="2"/>
    </row>
    <row r="21743" spans="6:22" x14ac:dyDescent="0.2">
      <c r="M21743" s="2"/>
    </row>
    <row r="21744" spans="6:22" x14ac:dyDescent="0.2">
      <c r="M21744" s="2"/>
    </row>
    <row r="21745" spans="6:22" x14ac:dyDescent="0.2">
      <c r="M21745" s="2"/>
    </row>
    <row r="21746" spans="6:22" x14ac:dyDescent="0.2">
      <c r="F21746"/>
      <c r="M21746" s="2"/>
      <c r="N21746"/>
      <c r="O21746"/>
      <c r="U21746"/>
      <c r="V21746"/>
    </row>
    <row r="21747" spans="6:22" x14ac:dyDescent="0.2">
      <c r="M21747" s="2"/>
    </row>
    <row r="21748" spans="6:22" x14ac:dyDescent="0.2">
      <c r="M21748" s="2"/>
    </row>
    <row r="21749" spans="6:22" x14ac:dyDescent="0.2">
      <c r="M21749" s="2"/>
    </row>
    <row r="21750" spans="6:22" x14ac:dyDescent="0.2">
      <c r="M21750" s="2"/>
    </row>
    <row r="21751" spans="6:22" x14ac:dyDescent="0.2">
      <c r="M21751" s="2"/>
    </row>
    <row r="21752" spans="6:22" x14ac:dyDescent="0.2">
      <c r="M21752" s="2"/>
    </row>
    <row r="21753" spans="6:22" x14ac:dyDescent="0.2">
      <c r="M21753" s="2"/>
    </row>
    <row r="21754" spans="6:22" x14ac:dyDescent="0.2">
      <c r="M21754" s="2"/>
    </row>
    <row r="21755" spans="6:22" x14ac:dyDescent="0.2">
      <c r="M21755" s="2"/>
    </row>
    <row r="21756" spans="6:22" x14ac:dyDescent="0.2">
      <c r="M21756" s="2"/>
    </row>
    <row r="21757" spans="6:22" x14ac:dyDescent="0.2">
      <c r="M21757" s="2"/>
    </row>
    <row r="21758" spans="6:22" x14ac:dyDescent="0.2">
      <c r="M21758" s="2"/>
    </row>
    <row r="21759" spans="6:22" x14ac:dyDescent="0.2">
      <c r="M21759" s="2"/>
    </row>
    <row r="21760" spans="6:22" x14ac:dyDescent="0.2">
      <c r="M21760" s="2"/>
    </row>
    <row r="21761" spans="6:22" x14ac:dyDescent="0.2">
      <c r="M21761" s="2"/>
    </row>
    <row r="21762" spans="6:22" x14ac:dyDescent="0.2">
      <c r="M21762" s="2"/>
    </row>
    <row r="21763" spans="6:22" x14ac:dyDescent="0.2">
      <c r="F21763"/>
      <c r="M21763" s="2"/>
      <c r="N21763"/>
      <c r="O21763"/>
      <c r="U21763"/>
      <c r="V21763"/>
    </row>
    <row r="21764" spans="6:22" x14ac:dyDescent="0.2">
      <c r="F21764"/>
      <c r="M21764" s="2"/>
      <c r="N21764"/>
      <c r="O21764"/>
      <c r="U21764"/>
      <c r="V21764"/>
    </row>
    <row r="21765" spans="6:22" x14ac:dyDescent="0.2">
      <c r="F21765"/>
      <c r="M21765" s="2"/>
      <c r="N21765"/>
      <c r="O21765"/>
      <c r="U21765"/>
      <c r="V21765"/>
    </row>
    <row r="21766" spans="6:22" x14ac:dyDescent="0.2">
      <c r="F21766"/>
      <c r="M21766" s="2"/>
      <c r="N21766"/>
      <c r="O21766"/>
      <c r="U21766"/>
      <c r="V21766"/>
    </row>
    <row r="21767" spans="6:22" x14ac:dyDescent="0.2">
      <c r="F21767"/>
      <c r="M21767" s="2"/>
      <c r="N21767"/>
      <c r="O21767"/>
      <c r="U21767"/>
      <c r="V21767"/>
    </row>
    <row r="21768" spans="6:22" x14ac:dyDescent="0.2">
      <c r="F21768"/>
      <c r="M21768" s="2"/>
      <c r="N21768"/>
      <c r="O21768"/>
      <c r="U21768"/>
      <c r="V21768"/>
    </row>
    <row r="21769" spans="6:22" x14ac:dyDescent="0.2">
      <c r="F21769"/>
      <c r="M21769" s="2"/>
      <c r="N21769"/>
      <c r="O21769"/>
      <c r="U21769"/>
      <c r="V21769"/>
    </row>
    <row r="21770" spans="6:22" x14ac:dyDescent="0.2">
      <c r="F21770"/>
      <c r="M21770" s="2"/>
      <c r="N21770"/>
      <c r="O21770"/>
      <c r="U21770"/>
      <c r="V21770"/>
    </row>
    <row r="21771" spans="6:22" x14ac:dyDescent="0.2">
      <c r="F21771"/>
      <c r="M21771" s="2"/>
      <c r="N21771"/>
      <c r="O21771"/>
      <c r="U21771"/>
      <c r="V21771"/>
    </row>
    <row r="21772" spans="6:22" x14ac:dyDescent="0.2">
      <c r="F21772"/>
      <c r="M21772" s="2"/>
      <c r="N21772"/>
      <c r="O21772"/>
      <c r="U21772"/>
      <c r="V21772"/>
    </row>
    <row r="21773" spans="6:22" x14ac:dyDescent="0.2">
      <c r="M21773" s="2"/>
    </row>
    <row r="21774" spans="6:22" x14ac:dyDescent="0.2">
      <c r="M21774" s="2"/>
    </row>
    <row r="21775" spans="6:22" x14ac:dyDescent="0.2">
      <c r="M21775" s="2"/>
    </row>
    <row r="21776" spans="6:22" x14ac:dyDescent="0.2">
      <c r="F21776"/>
      <c r="M21776" s="2"/>
      <c r="N21776"/>
      <c r="O21776"/>
      <c r="U21776"/>
      <c r="V21776"/>
    </row>
    <row r="21777" spans="6:22" x14ac:dyDescent="0.2">
      <c r="F21777"/>
      <c r="M21777" s="2"/>
      <c r="N21777"/>
      <c r="O21777"/>
      <c r="U21777"/>
      <c r="V21777"/>
    </row>
    <row r="21778" spans="6:22" x14ac:dyDescent="0.2">
      <c r="F21778"/>
      <c r="M21778" s="2"/>
      <c r="N21778"/>
      <c r="O21778"/>
      <c r="U21778"/>
      <c r="V21778"/>
    </row>
    <row r="21779" spans="6:22" x14ac:dyDescent="0.2">
      <c r="F21779"/>
      <c r="M21779" s="2"/>
      <c r="N21779"/>
      <c r="O21779"/>
      <c r="U21779"/>
      <c r="V21779"/>
    </row>
    <row r="21780" spans="6:22" x14ac:dyDescent="0.2">
      <c r="F21780"/>
      <c r="M21780" s="2"/>
      <c r="N21780"/>
      <c r="O21780"/>
      <c r="U21780"/>
      <c r="V21780"/>
    </row>
    <row r="21781" spans="6:22" x14ac:dyDescent="0.2">
      <c r="F21781"/>
      <c r="M21781" s="2"/>
      <c r="N21781"/>
      <c r="O21781"/>
      <c r="U21781"/>
      <c r="V21781"/>
    </row>
    <row r="21782" spans="6:22" x14ac:dyDescent="0.2">
      <c r="F21782"/>
      <c r="M21782" s="2"/>
      <c r="N21782"/>
      <c r="O21782"/>
      <c r="U21782"/>
      <c r="V21782"/>
    </row>
    <row r="21783" spans="6:22" x14ac:dyDescent="0.2">
      <c r="F21783"/>
      <c r="M21783" s="2"/>
      <c r="N21783"/>
      <c r="O21783"/>
      <c r="U21783"/>
      <c r="V21783"/>
    </row>
    <row r="21784" spans="6:22" x14ac:dyDescent="0.2">
      <c r="F21784"/>
      <c r="M21784" s="2"/>
      <c r="N21784"/>
      <c r="O21784"/>
      <c r="U21784"/>
      <c r="V21784"/>
    </row>
    <row r="21785" spans="6:22" x14ac:dyDescent="0.2">
      <c r="F21785"/>
      <c r="M21785" s="2"/>
      <c r="N21785"/>
      <c r="O21785"/>
      <c r="U21785"/>
      <c r="V21785"/>
    </row>
    <row r="21786" spans="6:22" x14ac:dyDescent="0.2">
      <c r="F21786"/>
      <c r="M21786" s="2"/>
      <c r="N21786"/>
      <c r="O21786"/>
      <c r="U21786"/>
      <c r="V21786"/>
    </row>
    <row r="21787" spans="6:22" x14ac:dyDescent="0.2">
      <c r="F21787"/>
      <c r="M21787" s="2"/>
      <c r="N21787"/>
      <c r="O21787"/>
      <c r="U21787"/>
      <c r="V21787"/>
    </row>
    <row r="21788" spans="6:22" x14ac:dyDescent="0.2">
      <c r="F21788"/>
      <c r="M21788" s="2"/>
      <c r="N21788"/>
      <c r="O21788"/>
      <c r="U21788"/>
      <c r="V21788"/>
    </row>
    <row r="21789" spans="6:22" x14ac:dyDescent="0.2">
      <c r="F21789"/>
      <c r="M21789" s="2"/>
      <c r="N21789"/>
      <c r="O21789"/>
      <c r="U21789"/>
      <c r="V21789"/>
    </row>
    <row r="21790" spans="6:22" x14ac:dyDescent="0.2">
      <c r="M21790" s="2"/>
    </row>
    <row r="21791" spans="6:22" x14ac:dyDescent="0.2">
      <c r="M21791" s="2"/>
    </row>
    <row r="21792" spans="6:22" x14ac:dyDescent="0.2">
      <c r="M21792" s="2"/>
    </row>
    <row r="21793" spans="6:22" x14ac:dyDescent="0.2">
      <c r="M21793" s="2"/>
    </row>
    <row r="21794" spans="6:22" x14ac:dyDescent="0.2">
      <c r="M21794" s="2"/>
    </row>
    <row r="21795" spans="6:22" x14ac:dyDescent="0.2">
      <c r="M21795" s="2"/>
    </row>
    <row r="21796" spans="6:22" x14ac:dyDescent="0.2">
      <c r="M21796" s="2"/>
    </row>
    <row r="21797" spans="6:22" x14ac:dyDescent="0.2">
      <c r="M21797" s="2"/>
    </row>
    <row r="21798" spans="6:22" x14ac:dyDescent="0.2">
      <c r="M21798" s="2"/>
    </row>
    <row r="21799" spans="6:22" x14ac:dyDescent="0.2">
      <c r="M21799" s="2"/>
    </row>
    <row r="21800" spans="6:22" x14ac:dyDescent="0.2">
      <c r="F21800"/>
      <c r="M21800" s="2"/>
      <c r="N21800"/>
      <c r="O21800"/>
      <c r="U21800"/>
      <c r="V21800"/>
    </row>
    <row r="21801" spans="6:22" x14ac:dyDescent="0.2">
      <c r="F21801"/>
      <c r="M21801" s="2"/>
      <c r="N21801"/>
      <c r="O21801"/>
      <c r="U21801"/>
      <c r="V21801"/>
    </row>
    <row r="21802" spans="6:22" x14ac:dyDescent="0.2">
      <c r="M21802" s="2"/>
    </row>
    <row r="21803" spans="6:22" x14ac:dyDescent="0.2">
      <c r="M21803" s="2"/>
    </row>
    <row r="21804" spans="6:22" x14ac:dyDescent="0.2">
      <c r="M21804" s="2"/>
    </row>
    <row r="21805" spans="6:22" x14ac:dyDescent="0.2">
      <c r="F21805"/>
      <c r="M21805" s="2"/>
      <c r="N21805"/>
      <c r="O21805"/>
      <c r="U21805"/>
      <c r="V21805"/>
    </row>
    <row r="21806" spans="6:22" x14ac:dyDescent="0.2">
      <c r="F21806"/>
      <c r="M21806" s="2"/>
      <c r="N21806"/>
      <c r="O21806"/>
      <c r="U21806"/>
      <c r="V21806"/>
    </row>
    <row r="21807" spans="6:22" x14ac:dyDescent="0.2">
      <c r="F21807"/>
      <c r="M21807" s="2"/>
      <c r="N21807"/>
      <c r="O21807"/>
      <c r="U21807"/>
      <c r="V21807"/>
    </row>
    <row r="21808" spans="6:22" x14ac:dyDescent="0.2">
      <c r="F21808"/>
      <c r="M21808" s="2"/>
      <c r="N21808"/>
      <c r="O21808"/>
      <c r="U21808"/>
      <c r="V21808"/>
    </row>
    <row r="21809" spans="13:13" x14ac:dyDescent="0.2">
      <c r="M21809" s="2"/>
    </row>
    <row r="21810" spans="13:13" x14ac:dyDescent="0.2">
      <c r="M21810" s="2"/>
    </row>
    <row r="21811" spans="13:13" x14ac:dyDescent="0.2">
      <c r="M21811" s="2"/>
    </row>
    <row r="21812" spans="13:13" x14ac:dyDescent="0.2">
      <c r="M21812" s="2"/>
    </row>
    <row r="21813" spans="13:13" x14ac:dyDescent="0.2">
      <c r="M21813" s="2"/>
    </row>
    <row r="21814" spans="13:13" x14ac:dyDescent="0.2">
      <c r="M21814" s="2"/>
    </row>
    <row r="21815" spans="13:13" x14ac:dyDescent="0.2">
      <c r="M21815" s="2"/>
    </row>
    <row r="21816" spans="13:13" x14ac:dyDescent="0.2">
      <c r="M21816" s="2"/>
    </row>
    <row r="21817" spans="13:13" x14ac:dyDescent="0.2">
      <c r="M21817" s="2"/>
    </row>
    <row r="21818" spans="13:13" x14ac:dyDescent="0.2">
      <c r="M21818" s="2"/>
    </row>
    <row r="21819" spans="13:13" x14ac:dyDescent="0.2">
      <c r="M21819" s="2"/>
    </row>
    <row r="21820" spans="13:13" x14ac:dyDescent="0.2">
      <c r="M21820" s="2"/>
    </row>
    <row r="21821" spans="13:13" x14ac:dyDescent="0.2">
      <c r="M21821" s="2"/>
    </row>
    <row r="21822" spans="13:13" x14ac:dyDescent="0.2">
      <c r="M21822" s="2"/>
    </row>
    <row r="21823" spans="13:13" x14ac:dyDescent="0.2">
      <c r="M21823" s="2"/>
    </row>
    <row r="21824" spans="13:13" x14ac:dyDescent="0.2">
      <c r="M21824" s="2"/>
    </row>
    <row r="21825" spans="6:22" x14ac:dyDescent="0.2">
      <c r="M21825" s="2"/>
    </row>
    <row r="21826" spans="6:22" x14ac:dyDescent="0.2">
      <c r="F21826"/>
      <c r="M21826" s="2"/>
      <c r="N21826"/>
      <c r="O21826"/>
      <c r="U21826"/>
      <c r="V21826"/>
    </row>
    <row r="21827" spans="6:22" x14ac:dyDescent="0.2">
      <c r="M21827" s="2"/>
    </row>
    <row r="21828" spans="6:22" x14ac:dyDescent="0.2">
      <c r="M21828" s="2"/>
    </row>
    <row r="21829" spans="6:22" x14ac:dyDescent="0.2">
      <c r="M21829" s="2"/>
    </row>
    <row r="21830" spans="6:22" x14ac:dyDescent="0.2">
      <c r="M21830" s="2"/>
    </row>
    <row r="21831" spans="6:22" x14ac:dyDescent="0.2">
      <c r="M21831" s="2"/>
    </row>
    <row r="21832" spans="6:22" x14ac:dyDescent="0.2">
      <c r="M21832" s="2"/>
    </row>
    <row r="21833" spans="6:22" x14ac:dyDescent="0.2">
      <c r="M21833" s="2"/>
    </row>
    <row r="21834" spans="6:22" x14ac:dyDescent="0.2">
      <c r="M21834" s="2"/>
    </row>
    <row r="21835" spans="6:22" x14ac:dyDescent="0.2">
      <c r="M21835" s="2"/>
    </row>
    <row r="21836" spans="6:22" x14ac:dyDescent="0.2">
      <c r="M21836" s="2"/>
    </row>
    <row r="21837" spans="6:22" x14ac:dyDescent="0.2">
      <c r="M21837" s="2"/>
    </row>
    <row r="21838" spans="6:22" x14ac:dyDescent="0.2">
      <c r="F21838"/>
      <c r="M21838" s="2"/>
      <c r="N21838"/>
      <c r="O21838"/>
      <c r="U21838"/>
      <c r="V21838"/>
    </row>
    <row r="21839" spans="6:22" x14ac:dyDescent="0.2">
      <c r="F21839"/>
      <c r="M21839" s="2"/>
      <c r="N21839"/>
      <c r="O21839"/>
      <c r="U21839"/>
      <c r="V21839"/>
    </row>
    <row r="21840" spans="6:22" x14ac:dyDescent="0.2">
      <c r="F21840"/>
      <c r="M21840" s="2"/>
      <c r="N21840"/>
      <c r="O21840"/>
      <c r="U21840"/>
      <c r="V21840"/>
    </row>
    <row r="21841" spans="6:22" x14ac:dyDescent="0.2">
      <c r="F21841"/>
      <c r="M21841" s="2"/>
      <c r="N21841"/>
      <c r="O21841"/>
      <c r="U21841"/>
      <c r="V21841"/>
    </row>
    <row r="21842" spans="6:22" x14ac:dyDescent="0.2">
      <c r="F21842"/>
      <c r="M21842" s="2"/>
      <c r="N21842"/>
      <c r="O21842"/>
      <c r="U21842"/>
      <c r="V21842"/>
    </row>
    <row r="21843" spans="6:22" x14ac:dyDescent="0.2">
      <c r="M21843" s="2"/>
    </row>
    <row r="21844" spans="6:22" x14ac:dyDescent="0.2">
      <c r="M21844" s="2"/>
    </row>
    <row r="21845" spans="6:22" x14ac:dyDescent="0.2">
      <c r="M21845" s="2"/>
    </row>
    <row r="21846" spans="6:22" x14ac:dyDescent="0.2">
      <c r="M21846" s="2"/>
    </row>
    <row r="21847" spans="6:22" x14ac:dyDescent="0.2">
      <c r="M21847" s="2"/>
    </row>
    <row r="21848" spans="6:22" x14ac:dyDescent="0.2">
      <c r="M21848" s="2"/>
    </row>
    <row r="21849" spans="6:22" x14ac:dyDescent="0.2">
      <c r="M21849" s="2"/>
    </row>
    <row r="21850" spans="6:22" x14ac:dyDescent="0.2">
      <c r="M21850" s="2"/>
    </row>
    <row r="21851" spans="6:22" x14ac:dyDescent="0.2">
      <c r="M21851" s="2"/>
    </row>
    <row r="21852" spans="6:22" x14ac:dyDescent="0.2">
      <c r="M21852" s="2"/>
    </row>
    <row r="21853" spans="6:22" x14ac:dyDescent="0.2">
      <c r="F21853"/>
      <c r="M21853" s="2"/>
      <c r="N21853"/>
      <c r="O21853"/>
      <c r="U21853"/>
      <c r="V21853"/>
    </row>
    <row r="21854" spans="6:22" x14ac:dyDescent="0.2">
      <c r="M21854" s="2"/>
    </row>
    <row r="21855" spans="6:22" x14ac:dyDescent="0.2">
      <c r="M21855" s="2"/>
    </row>
    <row r="21856" spans="6:22" x14ac:dyDescent="0.2">
      <c r="M21856" s="2"/>
    </row>
    <row r="21857" spans="6:22" x14ac:dyDescent="0.2">
      <c r="M21857" s="2"/>
    </row>
    <row r="21858" spans="6:22" x14ac:dyDescent="0.2">
      <c r="M21858" s="2"/>
    </row>
    <row r="21859" spans="6:22" x14ac:dyDescent="0.2">
      <c r="M21859" s="2"/>
    </row>
    <row r="21860" spans="6:22" x14ac:dyDescent="0.2">
      <c r="M21860" s="2"/>
    </row>
    <row r="21861" spans="6:22" x14ac:dyDescent="0.2">
      <c r="M21861" s="2"/>
    </row>
    <row r="21862" spans="6:22" x14ac:dyDescent="0.2">
      <c r="M21862" s="2"/>
    </row>
    <row r="21863" spans="6:22" x14ac:dyDescent="0.2">
      <c r="M21863" s="2"/>
    </row>
    <row r="21864" spans="6:22" x14ac:dyDescent="0.2">
      <c r="M21864" s="2"/>
    </row>
    <row r="21865" spans="6:22" x14ac:dyDescent="0.2">
      <c r="M21865" s="2"/>
    </row>
    <row r="21866" spans="6:22" x14ac:dyDescent="0.2">
      <c r="M21866" s="2"/>
    </row>
    <row r="21867" spans="6:22" x14ac:dyDescent="0.2">
      <c r="M21867" s="2"/>
    </row>
    <row r="21868" spans="6:22" x14ac:dyDescent="0.2">
      <c r="M21868" s="2"/>
    </row>
    <row r="21869" spans="6:22" x14ac:dyDescent="0.2">
      <c r="M21869" s="2"/>
    </row>
    <row r="21870" spans="6:22" x14ac:dyDescent="0.2">
      <c r="F21870"/>
      <c r="M21870" s="2"/>
      <c r="N21870"/>
      <c r="O21870"/>
      <c r="U21870"/>
      <c r="V21870"/>
    </row>
    <row r="21871" spans="6:22" x14ac:dyDescent="0.2">
      <c r="F21871"/>
      <c r="M21871" s="2"/>
      <c r="N21871"/>
      <c r="O21871"/>
      <c r="U21871"/>
      <c r="V21871"/>
    </row>
    <row r="21872" spans="6:22" x14ac:dyDescent="0.2">
      <c r="F21872"/>
      <c r="M21872" s="2"/>
      <c r="N21872"/>
      <c r="O21872"/>
      <c r="U21872"/>
      <c r="V21872"/>
    </row>
    <row r="21873" spans="6:22" x14ac:dyDescent="0.2">
      <c r="F21873"/>
      <c r="M21873" s="2"/>
      <c r="N21873"/>
      <c r="O21873"/>
      <c r="U21873"/>
      <c r="V21873"/>
    </row>
    <row r="21874" spans="6:22" x14ac:dyDescent="0.2">
      <c r="F21874"/>
      <c r="M21874" s="2"/>
      <c r="N21874"/>
      <c r="O21874"/>
      <c r="U21874"/>
      <c r="V21874"/>
    </row>
    <row r="21875" spans="6:22" x14ac:dyDescent="0.2">
      <c r="F21875"/>
      <c r="M21875" s="2"/>
      <c r="N21875"/>
      <c r="O21875"/>
      <c r="U21875"/>
      <c r="V21875"/>
    </row>
    <row r="21876" spans="6:22" x14ac:dyDescent="0.2">
      <c r="M21876" s="2"/>
    </row>
    <row r="21877" spans="6:22" x14ac:dyDescent="0.2">
      <c r="M21877" s="2"/>
    </row>
    <row r="21878" spans="6:22" x14ac:dyDescent="0.2">
      <c r="M21878" s="2"/>
    </row>
    <row r="21879" spans="6:22" x14ac:dyDescent="0.2">
      <c r="M21879" s="2"/>
    </row>
    <row r="21880" spans="6:22" x14ac:dyDescent="0.2">
      <c r="M21880" s="2"/>
    </row>
    <row r="21881" spans="6:22" x14ac:dyDescent="0.2">
      <c r="M21881" s="2"/>
    </row>
    <row r="21882" spans="6:22" x14ac:dyDescent="0.2">
      <c r="M21882" s="2"/>
    </row>
    <row r="21883" spans="6:22" x14ac:dyDescent="0.2">
      <c r="M21883" s="2"/>
    </row>
    <row r="21884" spans="6:22" x14ac:dyDescent="0.2">
      <c r="M21884" s="2"/>
    </row>
    <row r="21885" spans="6:22" x14ac:dyDescent="0.2">
      <c r="F21885"/>
      <c r="M21885" s="2"/>
      <c r="N21885"/>
      <c r="O21885"/>
      <c r="U21885"/>
      <c r="V21885"/>
    </row>
    <row r="21886" spans="6:22" x14ac:dyDescent="0.2">
      <c r="F21886"/>
      <c r="M21886" s="2"/>
      <c r="N21886"/>
      <c r="O21886"/>
      <c r="U21886"/>
      <c r="V21886"/>
    </row>
    <row r="21887" spans="6:22" x14ac:dyDescent="0.2">
      <c r="F21887"/>
      <c r="M21887" s="2"/>
      <c r="N21887"/>
      <c r="O21887"/>
      <c r="U21887"/>
      <c r="V21887"/>
    </row>
    <row r="21888" spans="6:22" x14ac:dyDescent="0.2">
      <c r="F21888"/>
      <c r="M21888" s="2"/>
      <c r="N21888"/>
      <c r="O21888"/>
      <c r="U21888"/>
      <c r="V21888"/>
    </row>
    <row r="21889" spans="6:22" x14ac:dyDescent="0.2">
      <c r="F21889"/>
      <c r="M21889" s="2"/>
      <c r="N21889"/>
      <c r="O21889"/>
      <c r="U21889"/>
      <c r="V21889"/>
    </row>
    <row r="21890" spans="6:22" x14ac:dyDescent="0.2">
      <c r="M21890" s="2"/>
    </row>
    <row r="21891" spans="6:22" x14ac:dyDescent="0.2">
      <c r="M21891" s="2"/>
    </row>
    <row r="21892" spans="6:22" x14ac:dyDescent="0.2">
      <c r="M21892" s="2"/>
    </row>
    <row r="21893" spans="6:22" x14ac:dyDescent="0.2">
      <c r="F21893"/>
      <c r="M21893" s="2"/>
      <c r="N21893"/>
      <c r="O21893"/>
      <c r="U21893"/>
      <c r="V21893"/>
    </row>
    <row r="21894" spans="6:22" x14ac:dyDescent="0.2">
      <c r="M21894" s="2"/>
    </row>
    <row r="21895" spans="6:22" x14ac:dyDescent="0.2">
      <c r="M21895" s="2"/>
    </row>
    <row r="21896" spans="6:22" x14ac:dyDescent="0.2">
      <c r="M21896" s="2"/>
    </row>
    <row r="21897" spans="6:22" x14ac:dyDescent="0.2">
      <c r="M21897" s="2"/>
    </row>
    <row r="21898" spans="6:22" x14ac:dyDescent="0.2">
      <c r="M21898" s="2"/>
    </row>
    <row r="21899" spans="6:22" x14ac:dyDescent="0.2">
      <c r="M21899" s="2"/>
    </row>
    <row r="21900" spans="6:22" x14ac:dyDescent="0.2">
      <c r="M21900" s="2"/>
    </row>
    <row r="21901" spans="6:22" x14ac:dyDescent="0.2">
      <c r="M21901" s="2"/>
    </row>
    <row r="21902" spans="6:22" x14ac:dyDescent="0.2">
      <c r="M21902" s="2"/>
    </row>
    <row r="21903" spans="6:22" x14ac:dyDescent="0.2">
      <c r="M21903" s="2"/>
    </row>
    <row r="21904" spans="6:22" x14ac:dyDescent="0.2">
      <c r="M21904" s="2"/>
    </row>
    <row r="21905" spans="13:13" x14ac:dyDescent="0.2">
      <c r="M21905" s="2"/>
    </row>
    <row r="21906" spans="13:13" x14ac:dyDescent="0.2">
      <c r="M21906" s="2"/>
    </row>
    <row r="21907" spans="13:13" x14ac:dyDescent="0.2">
      <c r="M21907" s="2"/>
    </row>
    <row r="21908" spans="13:13" x14ac:dyDescent="0.2">
      <c r="M21908" s="2"/>
    </row>
    <row r="21909" spans="13:13" x14ac:dyDescent="0.2">
      <c r="M21909" s="2"/>
    </row>
    <row r="21910" spans="13:13" x14ac:dyDescent="0.2">
      <c r="M21910" s="2"/>
    </row>
    <row r="21911" spans="13:13" x14ac:dyDescent="0.2">
      <c r="M21911" s="2"/>
    </row>
    <row r="21912" spans="13:13" x14ac:dyDescent="0.2">
      <c r="M21912" s="2"/>
    </row>
    <row r="21913" spans="13:13" x14ac:dyDescent="0.2">
      <c r="M21913" s="2"/>
    </row>
    <row r="21914" spans="13:13" x14ac:dyDescent="0.2">
      <c r="M21914" s="2"/>
    </row>
    <row r="21915" spans="13:13" x14ac:dyDescent="0.2">
      <c r="M21915" s="2"/>
    </row>
    <row r="21916" spans="13:13" x14ac:dyDescent="0.2">
      <c r="M21916" s="2"/>
    </row>
    <row r="21917" spans="13:13" x14ac:dyDescent="0.2">
      <c r="M21917" s="2"/>
    </row>
    <row r="21918" spans="13:13" x14ac:dyDescent="0.2">
      <c r="M21918" s="2"/>
    </row>
    <row r="21919" spans="13:13" x14ac:dyDescent="0.2">
      <c r="M21919" s="2"/>
    </row>
    <row r="21920" spans="13:13" x14ac:dyDescent="0.2">
      <c r="M21920" s="2"/>
    </row>
    <row r="21921" spans="6:22" x14ac:dyDescent="0.2">
      <c r="F21921"/>
      <c r="M21921" s="2"/>
      <c r="N21921"/>
      <c r="O21921"/>
      <c r="U21921"/>
      <c r="V21921"/>
    </row>
    <row r="21922" spans="6:22" x14ac:dyDescent="0.2">
      <c r="M21922" s="2"/>
    </row>
    <row r="21923" spans="6:22" x14ac:dyDescent="0.2">
      <c r="M21923" s="2"/>
    </row>
    <row r="21924" spans="6:22" x14ac:dyDescent="0.2">
      <c r="F21924"/>
      <c r="M21924" s="2"/>
      <c r="N21924"/>
      <c r="O21924"/>
      <c r="U21924"/>
      <c r="V21924"/>
    </row>
    <row r="21925" spans="6:22" x14ac:dyDescent="0.2">
      <c r="M21925" s="2"/>
    </row>
    <row r="21926" spans="6:22" x14ac:dyDescent="0.2">
      <c r="M21926" s="2"/>
    </row>
    <row r="21927" spans="6:22" x14ac:dyDescent="0.2">
      <c r="M21927" s="2"/>
    </row>
    <row r="21928" spans="6:22" x14ac:dyDescent="0.2">
      <c r="M21928" s="2"/>
    </row>
    <row r="21929" spans="6:22" x14ac:dyDescent="0.2">
      <c r="M21929" s="2"/>
    </row>
    <row r="21930" spans="6:22" x14ac:dyDescent="0.2">
      <c r="F21930"/>
      <c r="M21930" s="2"/>
      <c r="N21930"/>
      <c r="O21930"/>
      <c r="U21930"/>
      <c r="V21930"/>
    </row>
    <row r="21931" spans="6:22" x14ac:dyDescent="0.2">
      <c r="M21931" s="2"/>
    </row>
    <row r="21932" spans="6:22" x14ac:dyDescent="0.2">
      <c r="M21932" s="2"/>
    </row>
    <row r="21933" spans="6:22" x14ac:dyDescent="0.2">
      <c r="M21933" s="2"/>
    </row>
    <row r="21934" spans="6:22" x14ac:dyDescent="0.2">
      <c r="M21934" s="2"/>
    </row>
    <row r="21935" spans="6:22" x14ac:dyDescent="0.2">
      <c r="M21935" s="2"/>
    </row>
    <row r="21936" spans="6:22" x14ac:dyDescent="0.2">
      <c r="M21936" s="2"/>
    </row>
    <row r="21937" spans="6:22" x14ac:dyDescent="0.2">
      <c r="M21937" s="2"/>
    </row>
    <row r="21938" spans="6:22" x14ac:dyDescent="0.2">
      <c r="M21938" s="2"/>
    </row>
    <row r="21939" spans="6:22" x14ac:dyDescent="0.2">
      <c r="M21939" s="2"/>
    </row>
    <row r="21940" spans="6:22" x14ac:dyDescent="0.2">
      <c r="M21940" s="2"/>
    </row>
    <row r="21941" spans="6:22" x14ac:dyDescent="0.2">
      <c r="M21941" s="2"/>
    </row>
    <row r="21942" spans="6:22" x14ac:dyDescent="0.2">
      <c r="M21942" s="2"/>
    </row>
    <row r="21943" spans="6:22" x14ac:dyDescent="0.2">
      <c r="M21943" s="2"/>
    </row>
    <row r="21944" spans="6:22" x14ac:dyDescent="0.2">
      <c r="M21944" s="2"/>
    </row>
    <row r="21945" spans="6:22" x14ac:dyDescent="0.2">
      <c r="M21945" s="2"/>
    </row>
    <row r="21946" spans="6:22" x14ac:dyDescent="0.2">
      <c r="M21946" s="2"/>
    </row>
    <row r="21947" spans="6:22" x14ac:dyDescent="0.2">
      <c r="F21947"/>
      <c r="M21947" s="2"/>
      <c r="N21947"/>
      <c r="O21947"/>
      <c r="U21947"/>
      <c r="V21947"/>
    </row>
    <row r="21948" spans="6:22" x14ac:dyDescent="0.2">
      <c r="F21948"/>
      <c r="M21948" s="2"/>
      <c r="N21948"/>
      <c r="O21948"/>
      <c r="U21948"/>
      <c r="V21948"/>
    </row>
    <row r="21949" spans="6:22" x14ac:dyDescent="0.2">
      <c r="F21949"/>
      <c r="M21949" s="2"/>
      <c r="N21949"/>
      <c r="O21949"/>
      <c r="U21949"/>
      <c r="V21949"/>
    </row>
    <row r="21950" spans="6:22" x14ac:dyDescent="0.2">
      <c r="F21950"/>
      <c r="M21950" s="2"/>
      <c r="N21950"/>
      <c r="O21950"/>
      <c r="U21950"/>
      <c r="V21950"/>
    </row>
    <row r="21951" spans="6:22" x14ac:dyDescent="0.2">
      <c r="F21951"/>
      <c r="M21951" s="2"/>
      <c r="N21951"/>
      <c r="O21951"/>
      <c r="U21951"/>
      <c r="V21951"/>
    </row>
    <row r="21952" spans="6:22" x14ac:dyDescent="0.2">
      <c r="F21952"/>
      <c r="M21952" s="2"/>
      <c r="N21952"/>
      <c r="O21952"/>
      <c r="U21952"/>
      <c r="V21952"/>
    </row>
    <row r="21953" spans="6:22" x14ac:dyDescent="0.2">
      <c r="M21953" s="2"/>
    </row>
    <row r="21954" spans="6:22" x14ac:dyDescent="0.2">
      <c r="M21954" s="2"/>
    </row>
    <row r="21955" spans="6:22" x14ac:dyDescent="0.2">
      <c r="M21955" s="2"/>
    </row>
    <row r="21956" spans="6:22" x14ac:dyDescent="0.2">
      <c r="M21956" s="2"/>
    </row>
    <row r="21957" spans="6:22" x14ac:dyDescent="0.2">
      <c r="M21957" s="2"/>
    </row>
    <row r="21958" spans="6:22" x14ac:dyDescent="0.2">
      <c r="M21958" s="2"/>
    </row>
    <row r="21959" spans="6:22" x14ac:dyDescent="0.2">
      <c r="M21959" s="2"/>
    </row>
    <row r="21960" spans="6:22" x14ac:dyDescent="0.2">
      <c r="M21960" s="2"/>
    </row>
    <row r="21961" spans="6:22" x14ac:dyDescent="0.2">
      <c r="M21961" s="2"/>
    </row>
    <row r="21962" spans="6:22" x14ac:dyDescent="0.2">
      <c r="M21962" s="2"/>
    </row>
    <row r="21963" spans="6:22" x14ac:dyDescent="0.2">
      <c r="M21963" s="2"/>
    </row>
    <row r="21964" spans="6:22" x14ac:dyDescent="0.2">
      <c r="M21964" s="2"/>
    </row>
    <row r="21965" spans="6:22" x14ac:dyDescent="0.2">
      <c r="F21965"/>
      <c r="M21965" s="2"/>
      <c r="N21965"/>
      <c r="O21965"/>
      <c r="U21965"/>
      <c r="V21965"/>
    </row>
    <row r="21966" spans="6:22" x14ac:dyDescent="0.2">
      <c r="M21966" s="2"/>
    </row>
    <row r="21967" spans="6:22" x14ac:dyDescent="0.2">
      <c r="M21967" s="2"/>
    </row>
    <row r="21968" spans="6:22" x14ac:dyDescent="0.2">
      <c r="F21968"/>
      <c r="M21968" s="2"/>
      <c r="N21968"/>
      <c r="O21968"/>
      <c r="U21968"/>
      <c r="V21968"/>
    </row>
    <row r="21969" spans="6:22" x14ac:dyDescent="0.2">
      <c r="M21969" s="2"/>
    </row>
    <row r="21970" spans="6:22" x14ac:dyDescent="0.2">
      <c r="M21970" s="2"/>
    </row>
    <row r="21971" spans="6:22" x14ac:dyDescent="0.2">
      <c r="M21971" s="2"/>
    </row>
    <row r="21972" spans="6:22" x14ac:dyDescent="0.2">
      <c r="M21972" s="2"/>
    </row>
    <row r="21973" spans="6:22" x14ac:dyDescent="0.2">
      <c r="M21973" s="2"/>
    </row>
    <row r="21974" spans="6:22" x14ac:dyDescent="0.2">
      <c r="F21974"/>
      <c r="M21974" s="2"/>
      <c r="N21974"/>
      <c r="O21974"/>
      <c r="U21974"/>
      <c r="V21974"/>
    </row>
    <row r="21975" spans="6:22" x14ac:dyDescent="0.2">
      <c r="M21975" s="2"/>
    </row>
    <row r="21976" spans="6:22" x14ac:dyDescent="0.2">
      <c r="M21976" s="2"/>
    </row>
    <row r="21977" spans="6:22" x14ac:dyDescent="0.2">
      <c r="M21977" s="2"/>
    </row>
    <row r="21978" spans="6:22" x14ac:dyDescent="0.2">
      <c r="M21978" s="2"/>
    </row>
    <row r="21979" spans="6:22" x14ac:dyDescent="0.2">
      <c r="M21979" s="2"/>
    </row>
    <row r="21980" spans="6:22" x14ac:dyDescent="0.2">
      <c r="M21980" s="2"/>
    </row>
    <row r="21981" spans="6:22" x14ac:dyDescent="0.2">
      <c r="M21981" s="2"/>
    </row>
    <row r="21982" spans="6:22" x14ac:dyDescent="0.2">
      <c r="M21982" s="2"/>
    </row>
    <row r="21983" spans="6:22" x14ac:dyDescent="0.2">
      <c r="M21983" s="2"/>
    </row>
    <row r="21984" spans="6:22" x14ac:dyDescent="0.2">
      <c r="M21984" s="2"/>
    </row>
    <row r="21985" spans="6:22" x14ac:dyDescent="0.2">
      <c r="M21985" s="2"/>
    </row>
    <row r="21986" spans="6:22" x14ac:dyDescent="0.2">
      <c r="M21986" s="2"/>
    </row>
    <row r="21987" spans="6:22" x14ac:dyDescent="0.2">
      <c r="M21987" s="2"/>
    </row>
    <row r="21988" spans="6:22" x14ac:dyDescent="0.2">
      <c r="M21988" s="2"/>
    </row>
    <row r="21989" spans="6:22" x14ac:dyDescent="0.2">
      <c r="M21989" s="2"/>
    </row>
    <row r="21990" spans="6:22" x14ac:dyDescent="0.2">
      <c r="M21990" s="2"/>
    </row>
    <row r="21991" spans="6:22" x14ac:dyDescent="0.2">
      <c r="F21991"/>
      <c r="M21991" s="2"/>
      <c r="N21991"/>
      <c r="O21991"/>
      <c r="U21991"/>
      <c r="V21991"/>
    </row>
    <row r="21992" spans="6:22" x14ac:dyDescent="0.2">
      <c r="F21992"/>
      <c r="M21992" s="2"/>
      <c r="N21992"/>
      <c r="O21992"/>
      <c r="U21992"/>
      <c r="V21992"/>
    </row>
    <row r="21993" spans="6:22" x14ac:dyDescent="0.2">
      <c r="F21993"/>
      <c r="M21993" s="2"/>
      <c r="N21993"/>
      <c r="O21993"/>
      <c r="U21993"/>
      <c r="V21993"/>
    </row>
    <row r="21994" spans="6:22" x14ac:dyDescent="0.2">
      <c r="F21994"/>
      <c r="M21994" s="2"/>
      <c r="N21994"/>
      <c r="O21994"/>
      <c r="U21994"/>
      <c r="V21994"/>
    </row>
    <row r="21995" spans="6:22" x14ac:dyDescent="0.2">
      <c r="F21995"/>
      <c r="M21995" s="2"/>
      <c r="N21995"/>
      <c r="O21995"/>
      <c r="U21995"/>
      <c r="V21995"/>
    </row>
    <row r="21996" spans="6:22" x14ac:dyDescent="0.2">
      <c r="F21996"/>
      <c r="M21996" s="2"/>
      <c r="N21996"/>
      <c r="O21996"/>
      <c r="U21996"/>
      <c r="V21996"/>
    </row>
    <row r="21997" spans="6:22" x14ac:dyDescent="0.2">
      <c r="M21997" s="2"/>
    </row>
    <row r="21998" spans="6:22" x14ac:dyDescent="0.2">
      <c r="M21998" s="2"/>
    </row>
    <row r="21999" spans="6:22" x14ac:dyDescent="0.2">
      <c r="M21999" s="2"/>
    </row>
    <row r="22000" spans="6:22" x14ac:dyDescent="0.2">
      <c r="M22000" s="2"/>
    </row>
    <row r="22001" spans="13:13" x14ac:dyDescent="0.2">
      <c r="M22001" s="2"/>
    </row>
    <row r="22002" spans="13:13" x14ac:dyDescent="0.2">
      <c r="M22002" s="2"/>
    </row>
    <row r="22003" spans="13:13" x14ac:dyDescent="0.2">
      <c r="M22003" s="2"/>
    </row>
    <row r="22004" spans="13:13" x14ac:dyDescent="0.2">
      <c r="M22004" s="2"/>
    </row>
    <row r="22005" spans="13:13" x14ac:dyDescent="0.2">
      <c r="M22005" s="2"/>
    </row>
    <row r="22006" spans="13:13" x14ac:dyDescent="0.2">
      <c r="M22006" s="2"/>
    </row>
    <row r="22007" spans="13:13" x14ac:dyDescent="0.2">
      <c r="M22007" s="2"/>
    </row>
    <row r="22008" spans="13:13" x14ac:dyDescent="0.2">
      <c r="M22008" s="2"/>
    </row>
    <row r="22009" spans="13:13" x14ac:dyDescent="0.2">
      <c r="M22009" s="2"/>
    </row>
    <row r="22010" spans="13:13" x14ac:dyDescent="0.2">
      <c r="M22010" s="2"/>
    </row>
    <row r="22011" spans="13:13" x14ac:dyDescent="0.2">
      <c r="M22011" s="2"/>
    </row>
    <row r="22012" spans="13:13" x14ac:dyDescent="0.2">
      <c r="M22012" s="2"/>
    </row>
    <row r="22013" spans="13:13" x14ac:dyDescent="0.2">
      <c r="M22013" s="2"/>
    </row>
    <row r="22014" spans="13:13" x14ac:dyDescent="0.2">
      <c r="M22014" s="2"/>
    </row>
    <row r="22015" spans="13:13" x14ac:dyDescent="0.2">
      <c r="M22015" s="2"/>
    </row>
    <row r="22016" spans="13:13" x14ac:dyDescent="0.2">
      <c r="M22016" s="2"/>
    </row>
    <row r="22017" spans="6:22" x14ac:dyDescent="0.2">
      <c r="M22017" s="2"/>
    </row>
    <row r="22018" spans="6:22" x14ac:dyDescent="0.2">
      <c r="F22018"/>
      <c r="M22018" s="2"/>
      <c r="N22018"/>
      <c r="O22018"/>
      <c r="U22018"/>
      <c r="V22018"/>
    </row>
    <row r="22019" spans="6:22" x14ac:dyDescent="0.2">
      <c r="M22019" s="2"/>
    </row>
    <row r="22020" spans="6:22" x14ac:dyDescent="0.2">
      <c r="F22020"/>
      <c r="M22020" s="2"/>
      <c r="N22020"/>
      <c r="O22020"/>
      <c r="U22020"/>
      <c r="V22020"/>
    </row>
    <row r="22021" spans="6:22" x14ac:dyDescent="0.2">
      <c r="F22021"/>
      <c r="M22021" s="2"/>
      <c r="N22021"/>
      <c r="O22021"/>
      <c r="U22021"/>
      <c r="V22021"/>
    </row>
    <row r="22022" spans="6:22" x14ac:dyDescent="0.2">
      <c r="M22022" s="2"/>
    </row>
    <row r="22023" spans="6:22" x14ac:dyDescent="0.2">
      <c r="M22023" s="2"/>
    </row>
    <row r="22024" spans="6:22" x14ac:dyDescent="0.2">
      <c r="M22024" s="2"/>
    </row>
    <row r="22025" spans="6:22" x14ac:dyDescent="0.2">
      <c r="M22025" s="2"/>
    </row>
    <row r="22026" spans="6:22" x14ac:dyDescent="0.2">
      <c r="M22026" s="2"/>
    </row>
    <row r="22027" spans="6:22" x14ac:dyDescent="0.2">
      <c r="M22027" s="2"/>
    </row>
    <row r="22028" spans="6:22" x14ac:dyDescent="0.2">
      <c r="M22028" s="2"/>
    </row>
    <row r="22029" spans="6:22" x14ac:dyDescent="0.2">
      <c r="M22029" s="2"/>
    </row>
    <row r="22030" spans="6:22" x14ac:dyDescent="0.2">
      <c r="M22030" s="2"/>
    </row>
    <row r="22031" spans="6:22" x14ac:dyDescent="0.2">
      <c r="M22031" s="2"/>
    </row>
    <row r="22032" spans="6:22" x14ac:dyDescent="0.2">
      <c r="M22032" s="2"/>
    </row>
    <row r="22033" spans="6:22" x14ac:dyDescent="0.2">
      <c r="M22033" s="2"/>
    </row>
    <row r="22034" spans="6:22" x14ac:dyDescent="0.2">
      <c r="M22034" s="2"/>
    </row>
    <row r="22035" spans="6:22" x14ac:dyDescent="0.2">
      <c r="M22035" s="2"/>
    </row>
    <row r="22036" spans="6:22" x14ac:dyDescent="0.2">
      <c r="M22036" s="2"/>
    </row>
    <row r="22037" spans="6:22" x14ac:dyDescent="0.2">
      <c r="M22037" s="2"/>
    </row>
    <row r="22038" spans="6:22" x14ac:dyDescent="0.2">
      <c r="M22038" s="2"/>
    </row>
    <row r="22039" spans="6:22" x14ac:dyDescent="0.2">
      <c r="M22039" s="2"/>
    </row>
    <row r="22040" spans="6:22" x14ac:dyDescent="0.2">
      <c r="M22040" s="2"/>
    </row>
    <row r="22041" spans="6:22" x14ac:dyDescent="0.2">
      <c r="F22041"/>
      <c r="M22041" s="2"/>
      <c r="N22041"/>
      <c r="O22041"/>
      <c r="U22041"/>
      <c r="V22041"/>
    </row>
    <row r="22042" spans="6:22" x14ac:dyDescent="0.2">
      <c r="F22042"/>
      <c r="M22042" s="2"/>
      <c r="N22042"/>
      <c r="O22042"/>
      <c r="U22042"/>
      <c r="V22042"/>
    </row>
    <row r="22043" spans="6:22" x14ac:dyDescent="0.2">
      <c r="F22043"/>
      <c r="M22043" s="2"/>
      <c r="N22043"/>
      <c r="O22043"/>
      <c r="U22043"/>
      <c r="V22043"/>
    </row>
    <row r="22044" spans="6:22" x14ac:dyDescent="0.2">
      <c r="M22044" s="2"/>
    </row>
    <row r="22045" spans="6:22" x14ac:dyDescent="0.2">
      <c r="M22045" s="2"/>
    </row>
    <row r="22046" spans="6:22" x14ac:dyDescent="0.2">
      <c r="M22046" s="2"/>
    </row>
    <row r="22047" spans="6:22" x14ac:dyDescent="0.2">
      <c r="M22047" s="2"/>
    </row>
    <row r="22048" spans="6:22" x14ac:dyDescent="0.2">
      <c r="M22048" s="2"/>
    </row>
    <row r="22049" spans="13:13" x14ac:dyDescent="0.2">
      <c r="M22049" s="2"/>
    </row>
    <row r="22050" spans="13:13" x14ac:dyDescent="0.2">
      <c r="M22050" s="2"/>
    </row>
    <row r="22051" spans="13:13" x14ac:dyDescent="0.2">
      <c r="M22051" s="2"/>
    </row>
    <row r="22052" spans="13:13" x14ac:dyDescent="0.2">
      <c r="M22052" s="2"/>
    </row>
    <row r="22053" spans="13:13" x14ac:dyDescent="0.2">
      <c r="M22053" s="2"/>
    </row>
    <row r="22054" spans="13:13" x14ac:dyDescent="0.2">
      <c r="M22054" s="2"/>
    </row>
    <row r="22055" spans="13:13" x14ac:dyDescent="0.2">
      <c r="M22055" s="2"/>
    </row>
    <row r="22056" spans="13:13" x14ac:dyDescent="0.2">
      <c r="M22056" s="2"/>
    </row>
    <row r="22057" spans="13:13" x14ac:dyDescent="0.2">
      <c r="M22057" s="2"/>
    </row>
    <row r="22058" spans="13:13" x14ac:dyDescent="0.2">
      <c r="M22058" s="2"/>
    </row>
    <row r="22059" spans="13:13" x14ac:dyDescent="0.2">
      <c r="M22059" s="2"/>
    </row>
    <row r="22060" spans="13:13" x14ac:dyDescent="0.2">
      <c r="M22060" s="2"/>
    </row>
    <row r="22061" spans="13:13" x14ac:dyDescent="0.2">
      <c r="M22061" s="2"/>
    </row>
    <row r="22062" spans="13:13" x14ac:dyDescent="0.2">
      <c r="M22062" s="2"/>
    </row>
    <row r="22063" spans="13:13" x14ac:dyDescent="0.2">
      <c r="M22063" s="2"/>
    </row>
    <row r="22064" spans="13:13" x14ac:dyDescent="0.2">
      <c r="M22064" s="2"/>
    </row>
    <row r="22065" spans="6:22" x14ac:dyDescent="0.2">
      <c r="F22065"/>
      <c r="M22065" s="2"/>
      <c r="N22065"/>
      <c r="O22065"/>
      <c r="U22065"/>
      <c r="V22065"/>
    </row>
    <row r="22066" spans="6:22" x14ac:dyDescent="0.2">
      <c r="M22066" s="2"/>
    </row>
    <row r="22067" spans="6:22" x14ac:dyDescent="0.2">
      <c r="F22067"/>
      <c r="M22067" s="2"/>
      <c r="N22067"/>
      <c r="O22067"/>
      <c r="U22067"/>
      <c r="V22067"/>
    </row>
    <row r="22068" spans="6:22" x14ac:dyDescent="0.2">
      <c r="F22068"/>
      <c r="M22068" s="2"/>
      <c r="N22068"/>
      <c r="O22068"/>
      <c r="U22068"/>
      <c r="V22068"/>
    </row>
    <row r="22069" spans="6:22" x14ac:dyDescent="0.2">
      <c r="M22069" s="2"/>
    </row>
    <row r="22070" spans="6:22" x14ac:dyDescent="0.2">
      <c r="M22070" s="2"/>
    </row>
    <row r="22071" spans="6:22" x14ac:dyDescent="0.2">
      <c r="M22071" s="2"/>
    </row>
    <row r="22072" spans="6:22" x14ac:dyDescent="0.2">
      <c r="M22072" s="2"/>
    </row>
    <row r="22073" spans="6:22" x14ac:dyDescent="0.2">
      <c r="M22073" s="2"/>
    </row>
    <row r="22074" spans="6:22" x14ac:dyDescent="0.2">
      <c r="M22074" s="2"/>
    </row>
    <row r="22075" spans="6:22" x14ac:dyDescent="0.2">
      <c r="M22075" s="2"/>
    </row>
    <row r="22076" spans="6:22" x14ac:dyDescent="0.2">
      <c r="M22076" s="2"/>
    </row>
    <row r="22077" spans="6:22" x14ac:dyDescent="0.2">
      <c r="M22077" s="2"/>
    </row>
    <row r="22078" spans="6:22" x14ac:dyDescent="0.2">
      <c r="M22078" s="2"/>
    </row>
    <row r="22079" spans="6:22" x14ac:dyDescent="0.2">
      <c r="M22079" s="2"/>
    </row>
    <row r="22080" spans="6:22" x14ac:dyDescent="0.2">
      <c r="M22080" s="2"/>
    </row>
    <row r="22081" spans="6:22" x14ac:dyDescent="0.2">
      <c r="M22081" s="2"/>
    </row>
    <row r="22082" spans="6:22" x14ac:dyDescent="0.2">
      <c r="M22082" s="2"/>
    </row>
    <row r="22083" spans="6:22" x14ac:dyDescent="0.2">
      <c r="M22083" s="2"/>
    </row>
    <row r="22084" spans="6:22" x14ac:dyDescent="0.2">
      <c r="M22084" s="2"/>
    </row>
    <row r="22085" spans="6:22" x14ac:dyDescent="0.2">
      <c r="M22085" s="2"/>
    </row>
    <row r="22086" spans="6:22" x14ac:dyDescent="0.2">
      <c r="M22086" s="2"/>
    </row>
    <row r="22087" spans="6:22" x14ac:dyDescent="0.2">
      <c r="M22087" s="2"/>
    </row>
    <row r="22088" spans="6:22" x14ac:dyDescent="0.2">
      <c r="F22088"/>
      <c r="M22088" s="2"/>
      <c r="N22088"/>
      <c r="O22088"/>
      <c r="U22088"/>
      <c r="V22088"/>
    </row>
    <row r="22089" spans="6:22" x14ac:dyDescent="0.2">
      <c r="F22089"/>
      <c r="M22089" s="2"/>
      <c r="N22089"/>
      <c r="O22089"/>
      <c r="U22089"/>
      <c r="V22089"/>
    </row>
    <row r="22090" spans="6:22" x14ac:dyDescent="0.2">
      <c r="F22090"/>
      <c r="M22090" s="2"/>
      <c r="N22090"/>
      <c r="O22090"/>
      <c r="U22090"/>
      <c r="V22090"/>
    </row>
    <row r="22091" spans="6:22" x14ac:dyDescent="0.2">
      <c r="M22091" s="2"/>
    </row>
    <row r="22092" spans="6:22" x14ac:dyDescent="0.2">
      <c r="M22092" s="2"/>
    </row>
    <row r="22093" spans="6:22" x14ac:dyDescent="0.2">
      <c r="F22093"/>
      <c r="M22093" s="2"/>
      <c r="N22093"/>
      <c r="O22093"/>
      <c r="U22093"/>
      <c r="V22093"/>
    </row>
    <row r="22094" spans="6:22" x14ac:dyDescent="0.2">
      <c r="F22094"/>
      <c r="M22094" s="2"/>
      <c r="N22094"/>
      <c r="O22094"/>
      <c r="U22094"/>
      <c r="V22094"/>
    </row>
    <row r="22095" spans="6:22" x14ac:dyDescent="0.2">
      <c r="M22095" s="2"/>
    </row>
    <row r="22096" spans="6:22" x14ac:dyDescent="0.2">
      <c r="M22096" s="2"/>
    </row>
    <row r="22097" spans="6:22" x14ac:dyDescent="0.2">
      <c r="M22097" s="2"/>
    </row>
    <row r="22098" spans="6:22" x14ac:dyDescent="0.2">
      <c r="M22098" s="2"/>
    </row>
    <row r="22099" spans="6:22" x14ac:dyDescent="0.2">
      <c r="M22099" s="2"/>
    </row>
    <row r="22100" spans="6:22" x14ac:dyDescent="0.2">
      <c r="M22100" s="2"/>
    </row>
    <row r="22101" spans="6:22" x14ac:dyDescent="0.2">
      <c r="M22101" s="2"/>
    </row>
    <row r="22102" spans="6:22" x14ac:dyDescent="0.2">
      <c r="M22102" s="2"/>
    </row>
    <row r="22103" spans="6:22" x14ac:dyDescent="0.2">
      <c r="M22103" s="2"/>
    </row>
    <row r="22104" spans="6:22" x14ac:dyDescent="0.2">
      <c r="M22104" s="2"/>
    </row>
    <row r="22105" spans="6:22" x14ac:dyDescent="0.2">
      <c r="M22105" s="2"/>
    </row>
    <row r="22106" spans="6:22" x14ac:dyDescent="0.2">
      <c r="M22106" s="2"/>
    </row>
    <row r="22107" spans="6:22" x14ac:dyDescent="0.2">
      <c r="F22107"/>
      <c r="M22107" s="2"/>
      <c r="N22107"/>
      <c r="O22107"/>
      <c r="U22107"/>
      <c r="V22107"/>
    </row>
    <row r="22108" spans="6:22" x14ac:dyDescent="0.2">
      <c r="M22108" s="2"/>
    </row>
    <row r="22109" spans="6:22" x14ac:dyDescent="0.2">
      <c r="M22109" s="2"/>
    </row>
    <row r="22110" spans="6:22" x14ac:dyDescent="0.2">
      <c r="F22110"/>
      <c r="M22110" s="2"/>
      <c r="N22110"/>
      <c r="O22110"/>
      <c r="U22110"/>
      <c r="V22110"/>
    </row>
    <row r="22111" spans="6:22" x14ac:dyDescent="0.2">
      <c r="M22111" s="2"/>
    </row>
    <row r="22112" spans="6:22" x14ac:dyDescent="0.2">
      <c r="M22112" s="2"/>
    </row>
    <row r="22113" spans="6:22" x14ac:dyDescent="0.2">
      <c r="M22113" s="2"/>
    </row>
    <row r="22114" spans="6:22" x14ac:dyDescent="0.2">
      <c r="M22114" s="2"/>
    </row>
    <row r="22115" spans="6:22" x14ac:dyDescent="0.2">
      <c r="F22115"/>
      <c r="M22115" s="2"/>
      <c r="N22115"/>
      <c r="O22115"/>
      <c r="U22115"/>
      <c r="V22115"/>
    </row>
    <row r="22116" spans="6:22" x14ac:dyDescent="0.2">
      <c r="F22116"/>
      <c r="M22116" s="2"/>
      <c r="N22116"/>
      <c r="O22116"/>
      <c r="U22116"/>
      <c r="V22116"/>
    </row>
    <row r="22117" spans="6:22" x14ac:dyDescent="0.2">
      <c r="M22117" s="2"/>
    </row>
    <row r="22118" spans="6:22" x14ac:dyDescent="0.2">
      <c r="M22118" s="2"/>
    </row>
    <row r="22119" spans="6:22" x14ac:dyDescent="0.2">
      <c r="F22119"/>
      <c r="M22119" s="2"/>
      <c r="N22119"/>
      <c r="O22119"/>
      <c r="U22119"/>
      <c r="V22119"/>
    </row>
    <row r="22120" spans="6:22" x14ac:dyDescent="0.2">
      <c r="F22120"/>
      <c r="M22120" s="2"/>
      <c r="N22120"/>
      <c r="O22120"/>
      <c r="U22120"/>
      <c r="V22120"/>
    </row>
    <row r="22121" spans="6:22" x14ac:dyDescent="0.2">
      <c r="M22121" s="2"/>
    </row>
    <row r="22122" spans="6:22" x14ac:dyDescent="0.2">
      <c r="M22122" s="2"/>
    </row>
    <row r="22123" spans="6:22" x14ac:dyDescent="0.2">
      <c r="M22123" s="2"/>
    </row>
    <row r="22124" spans="6:22" x14ac:dyDescent="0.2">
      <c r="M22124" s="2"/>
    </row>
    <row r="22125" spans="6:22" x14ac:dyDescent="0.2">
      <c r="M22125" s="2"/>
    </row>
    <row r="22126" spans="6:22" x14ac:dyDescent="0.2">
      <c r="M22126" s="2"/>
    </row>
    <row r="22127" spans="6:22" x14ac:dyDescent="0.2">
      <c r="M22127" s="2"/>
    </row>
    <row r="22128" spans="6:22" x14ac:dyDescent="0.2">
      <c r="M22128" s="2"/>
    </row>
    <row r="22129" spans="6:22" x14ac:dyDescent="0.2">
      <c r="M22129" s="2"/>
    </row>
    <row r="22130" spans="6:22" x14ac:dyDescent="0.2">
      <c r="M22130" s="2"/>
    </row>
    <row r="22131" spans="6:22" x14ac:dyDescent="0.2">
      <c r="M22131" s="2"/>
    </row>
    <row r="22132" spans="6:22" x14ac:dyDescent="0.2">
      <c r="M22132" s="2"/>
    </row>
    <row r="22133" spans="6:22" x14ac:dyDescent="0.2">
      <c r="F22133"/>
      <c r="M22133" s="2"/>
      <c r="N22133"/>
      <c r="O22133"/>
      <c r="U22133"/>
      <c r="V22133"/>
    </row>
    <row r="22134" spans="6:22" x14ac:dyDescent="0.2">
      <c r="M22134" s="2"/>
    </row>
    <row r="22135" spans="6:22" x14ac:dyDescent="0.2">
      <c r="M22135" s="2"/>
    </row>
    <row r="22136" spans="6:22" x14ac:dyDescent="0.2">
      <c r="F22136"/>
      <c r="M22136" s="2"/>
      <c r="N22136"/>
      <c r="O22136"/>
      <c r="U22136"/>
      <c r="V22136"/>
    </row>
    <row r="22137" spans="6:22" x14ac:dyDescent="0.2">
      <c r="M22137" s="2"/>
    </row>
    <row r="22138" spans="6:22" x14ac:dyDescent="0.2">
      <c r="M22138" s="2"/>
    </row>
    <row r="22139" spans="6:22" x14ac:dyDescent="0.2">
      <c r="M22139" s="2"/>
    </row>
    <row r="22140" spans="6:22" x14ac:dyDescent="0.2">
      <c r="M22140" s="2"/>
    </row>
    <row r="22141" spans="6:22" x14ac:dyDescent="0.2">
      <c r="F22141"/>
      <c r="M22141" s="2"/>
      <c r="N22141"/>
      <c r="O22141"/>
      <c r="U22141"/>
      <c r="V22141"/>
    </row>
    <row r="22142" spans="6:22" x14ac:dyDescent="0.2">
      <c r="F22142"/>
      <c r="M22142" s="2"/>
      <c r="N22142"/>
      <c r="O22142"/>
      <c r="U22142"/>
      <c r="V22142"/>
    </row>
    <row r="22143" spans="6:22" x14ac:dyDescent="0.2">
      <c r="M22143" s="2"/>
    </row>
    <row r="22144" spans="6:22" x14ac:dyDescent="0.2">
      <c r="M22144" s="2"/>
    </row>
    <row r="22145" spans="13:13" x14ac:dyDescent="0.2">
      <c r="M22145" s="2"/>
    </row>
    <row r="22146" spans="13:13" x14ac:dyDescent="0.2">
      <c r="M22146" s="2"/>
    </row>
    <row r="22147" spans="13:13" x14ac:dyDescent="0.2">
      <c r="M22147" s="2"/>
    </row>
    <row r="22148" spans="13:13" x14ac:dyDescent="0.2">
      <c r="M22148" s="2"/>
    </row>
    <row r="22149" spans="13:13" x14ac:dyDescent="0.2">
      <c r="M22149" s="2"/>
    </row>
    <row r="22150" spans="13:13" x14ac:dyDescent="0.2">
      <c r="M22150" s="2"/>
    </row>
    <row r="22151" spans="13:13" x14ac:dyDescent="0.2">
      <c r="M22151" s="2"/>
    </row>
    <row r="22152" spans="13:13" x14ac:dyDescent="0.2">
      <c r="M22152" s="2"/>
    </row>
    <row r="22153" spans="13:13" x14ac:dyDescent="0.2">
      <c r="M22153" s="2"/>
    </row>
    <row r="22154" spans="13:13" x14ac:dyDescent="0.2">
      <c r="M22154" s="2"/>
    </row>
    <row r="22155" spans="13:13" x14ac:dyDescent="0.2">
      <c r="M22155" s="2"/>
    </row>
    <row r="22156" spans="13:13" x14ac:dyDescent="0.2">
      <c r="M22156" s="2"/>
    </row>
    <row r="22157" spans="13:13" x14ac:dyDescent="0.2">
      <c r="M22157" s="2"/>
    </row>
    <row r="22158" spans="13:13" x14ac:dyDescent="0.2">
      <c r="M22158" s="2"/>
    </row>
    <row r="22159" spans="13:13" x14ac:dyDescent="0.2">
      <c r="M22159" s="2"/>
    </row>
    <row r="22160" spans="13:13" x14ac:dyDescent="0.2">
      <c r="M22160" s="2"/>
    </row>
    <row r="22161" spans="6:22" x14ac:dyDescent="0.2">
      <c r="F22161"/>
      <c r="M22161" s="2"/>
      <c r="N22161"/>
      <c r="O22161"/>
      <c r="U22161"/>
      <c r="V22161"/>
    </row>
    <row r="22162" spans="6:22" x14ac:dyDescent="0.2">
      <c r="F22162"/>
      <c r="M22162" s="2"/>
      <c r="N22162"/>
      <c r="O22162"/>
      <c r="U22162"/>
      <c r="V22162"/>
    </row>
    <row r="22163" spans="6:22" x14ac:dyDescent="0.2">
      <c r="F22163"/>
      <c r="M22163" s="2"/>
      <c r="N22163"/>
      <c r="O22163"/>
      <c r="U22163"/>
      <c r="V22163"/>
    </row>
    <row r="22164" spans="6:22" x14ac:dyDescent="0.2">
      <c r="F22164"/>
      <c r="M22164" s="2"/>
      <c r="N22164"/>
      <c r="O22164"/>
      <c r="U22164"/>
      <c r="V22164"/>
    </row>
    <row r="22165" spans="6:22" x14ac:dyDescent="0.2">
      <c r="F22165"/>
      <c r="M22165" s="2"/>
      <c r="N22165"/>
      <c r="O22165"/>
      <c r="U22165"/>
      <c r="V22165"/>
    </row>
    <row r="22166" spans="6:22" x14ac:dyDescent="0.2">
      <c r="F22166"/>
      <c r="M22166" s="2"/>
      <c r="N22166"/>
      <c r="O22166"/>
      <c r="U22166"/>
      <c r="V22166"/>
    </row>
    <row r="22167" spans="6:22" x14ac:dyDescent="0.2">
      <c r="F22167"/>
      <c r="M22167" s="2"/>
      <c r="N22167"/>
      <c r="O22167"/>
      <c r="U22167"/>
      <c r="V22167"/>
    </row>
    <row r="22168" spans="6:22" x14ac:dyDescent="0.2">
      <c r="M22168" s="2"/>
    </row>
    <row r="22169" spans="6:22" x14ac:dyDescent="0.2">
      <c r="M22169" s="2"/>
    </row>
    <row r="22170" spans="6:22" x14ac:dyDescent="0.2">
      <c r="M22170" s="2"/>
    </row>
    <row r="22171" spans="6:22" x14ac:dyDescent="0.2">
      <c r="M22171" s="2"/>
    </row>
    <row r="22172" spans="6:22" x14ac:dyDescent="0.2">
      <c r="M22172" s="2"/>
    </row>
    <row r="22173" spans="6:22" x14ac:dyDescent="0.2">
      <c r="M22173" s="2"/>
    </row>
    <row r="22174" spans="6:22" x14ac:dyDescent="0.2">
      <c r="M22174" s="2"/>
    </row>
    <row r="22175" spans="6:22" x14ac:dyDescent="0.2">
      <c r="M22175" s="2"/>
    </row>
    <row r="22176" spans="6:22" x14ac:dyDescent="0.2">
      <c r="M22176" s="2"/>
    </row>
    <row r="22177" spans="6:22" x14ac:dyDescent="0.2">
      <c r="M22177" s="2"/>
    </row>
    <row r="22178" spans="6:22" x14ac:dyDescent="0.2">
      <c r="M22178" s="2"/>
    </row>
    <row r="22179" spans="6:22" x14ac:dyDescent="0.2">
      <c r="M22179" s="2"/>
    </row>
    <row r="22180" spans="6:22" x14ac:dyDescent="0.2">
      <c r="M22180" s="2"/>
    </row>
    <row r="22181" spans="6:22" x14ac:dyDescent="0.2">
      <c r="M22181" s="2"/>
    </row>
    <row r="22182" spans="6:22" x14ac:dyDescent="0.2">
      <c r="F22182"/>
      <c r="M22182" s="2"/>
      <c r="N22182"/>
      <c r="O22182"/>
      <c r="U22182"/>
      <c r="V22182"/>
    </row>
    <row r="22183" spans="6:22" x14ac:dyDescent="0.2">
      <c r="F22183"/>
      <c r="M22183" s="2"/>
      <c r="N22183"/>
      <c r="O22183"/>
      <c r="U22183"/>
      <c r="V22183"/>
    </row>
    <row r="22184" spans="6:22" x14ac:dyDescent="0.2">
      <c r="F22184"/>
      <c r="M22184" s="2"/>
      <c r="N22184"/>
      <c r="O22184"/>
      <c r="U22184"/>
      <c r="V22184"/>
    </row>
    <row r="22185" spans="6:22" x14ac:dyDescent="0.2">
      <c r="F22185"/>
      <c r="M22185" s="2"/>
      <c r="N22185"/>
      <c r="O22185"/>
      <c r="U22185"/>
      <c r="V22185"/>
    </row>
    <row r="22186" spans="6:22" x14ac:dyDescent="0.2">
      <c r="F22186"/>
      <c r="M22186" s="2"/>
      <c r="N22186"/>
      <c r="O22186"/>
      <c r="U22186"/>
      <c r="V22186"/>
    </row>
    <row r="22187" spans="6:22" x14ac:dyDescent="0.2">
      <c r="M22187" s="2"/>
    </row>
    <row r="22188" spans="6:22" x14ac:dyDescent="0.2">
      <c r="M22188" s="2"/>
    </row>
    <row r="22189" spans="6:22" x14ac:dyDescent="0.2">
      <c r="M22189" s="2"/>
    </row>
    <row r="22190" spans="6:22" x14ac:dyDescent="0.2">
      <c r="F22190"/>
      <c r="M22190" s="2"/>
      <c r="N22190"/>
      <c r="O22190"/>
      <c r="U22190"/>
      <c r="V22190"/>
    </row>
    <row r="22191" spans="6:22" x14ac:dyDescent="0.2">
      <c r="F22191"/>
      <c r="M22191" s="2"/>
      <c r="N22191"/>
      <c r="O22191"/>
      <c r="U22191"/>
      <c r="V22191"/>
    </row>
    <row r="22192" spans="6:22" x14ac:dyDescent="0.2">
      <c r="M22192" s="2"/>
    </row>
    <row r="22193" spans="6:22" x14ac:dyDescent="0.2">
      <c r="M22193" s="2"/>
    </row>
    <row r="22194" spans="6:22" x14ac:dyDescent="0.2">
      <c r="M22194" s="2"/>
    </row>
    <row r="22195" spans="6:22" x14ac:dyDescent="0.2">
      <c r="M22195" s="2"/>
    </row>
    <row r="22196" spans="6:22" x14ac:dyDescent="0.2">
      <c r="M22196" s="2"/>
    </row>
    <row r="22197" spans="6:22" x14ac:dyDescent="0.2">
      <c r="F22197"/>
      <c r="M22197" s="2"/>
      <c r="N22197"/>
      <c r="O22197"/>
      <c r="U22197"/>
      <c r="V22197"/>
    </row>
    <row r="22198" spans="6:22" x14ac:dyDescent="0.2">
      <c r="F22198"/>
      <c r="M22198" s="2"/>
      <c r="N22198"/>
      <c r="O22198"/>
      <c r="U22198"/>
      <c r="V22198"/>
    </row>
    <row r="22199" spans="6:22" x14ac:dyDescent="0.2">
      <c r="F22199"/>
      <c r="M22199" s="2"/>
      <c r="N22199"/>
      <c r="O22199"/>
      <c r="U22199"/>
      <c r="V22199"/>
    </row>
    <row r="22200" spans="6:22" x14ac:dyDescent="0.2">
      <c r="M22200" s="2"/>
    </row>
    <row r="22201" spans="6:22" x14ac:dyDescent="0.2">
      <c r="M22201" s="2"/>
    </row>
    <row r="22202" spans="6:22" x14ac:dyDescent="0.2">
      <c r="M22202" s="2"/>
    </row>
    <row r="22203" spans="6:22" x14ac:dyDescent="0.2">
      <c r="M22203" s="2"/>
    </row>
    <row r="22204" spans="6:22" x14ac:dyDescent="0.2">
      <c r="M22204" s="2"/>
    </row>
    <row r="22205" spans="6:22" x14ac:dyDescent="0.2">
      <c r="M22205" s="2"/>
    </row>
    <row r="22206" spans="6:22" x14ac:dyDescent="0.2">
      <c r="F22206"/>
      <c r="M22206" s="2"/>
      <c r="N22206"/>
      <c r="O22206"/>
      <c r="U22206"/>
      <c r="V22206"/>
    </row>
    <row r="22207" spans="6:22" x14ac:dyDescent="0.2">
      <c r="M22207" s="2"/>
    </row>
    <row r="22208" spans="6:22" x14ac:dyDescent="0.2">
      <c r="M22208" s="2"/>
    </row>
    <row r="22209" spans="6:22" x14ac:dyDescent="0.2">
      <c r="M22209" s="2"/>
    </row>
    <row r="22210" spans="6:22" x14ac:dyDescent="0.2">
      <c r="M22210" s="2"/>
    </row>
    <row r="22211" spans="6:22" x14ac:dyDescent="0.2">
      <c r="M22211" s="2"/>
    </row>
    <row r="22212" spans="6:22" x14ac:dyDescent="0.2">
      <c r="M22212" s="2"/>
    </row>
    <row r="22213" spans="6:22" x14ac:dyDescent="0.2">
      <c r="M22213" s="2"/>
    </row>
    <row r="22214" spans="6:22" x14ac:dyDescent="0.2">
      <c r="M22214" s="2"/>
    </row>
    <row r="22215" spans="6:22" x14ac:dyDescent="0.2">
      <c r="M22215" s="2"/>
    </row>
    <row r="22216" spans="6:22" x14ac:dyDescent="0.2">
      <c r="M22216" s="2"/>
    </row>
    <row r="22217" spans="6:22" x14ac:dyDescent="0.2">
      <c r="M22217" s="2"/>
    </row>
    <row r="22218" spans="6:22" x14ac:dyDescent="0.2">
      <c r="F22218"/>
      <c r="M22218" s="2"/>
      <c r="N22218"/>
      <c r="O22218"/>
      <c r="U22218"/>
      <c r="V22218"/>
    </row>
    <row r="22219" spans="6:22" x14ac:dyDescent="0.2">
      <c r="F22219"/>
      <c r="M22219" s="2"/>
      <c r="N22219"/>
      <c r="O22219"/>
      <c r="U22219"/>
      <c r="V22219"/>
    </row>
    <row r="22220" spans="6:22" x14ac:dyDescent="0.2">
      <c r="F22220"/>
      <c r="M22220" s="2"/>
      <c r="N22220"/>
      <c r="O22220"/>
      <c r="U22220"/>
      <c r="V22220"/>
    </row>
    <row r="22221" spans="6:22" x14ac:dyDescent="0.2">
      <c r="F22221"/>
      <c r="M22221" s="2"/>
      <c r="N22221"/>
      <c r="O22221"/>
      <c r="U22221"/>
      <c r="V22221"/>
    </row>
    <row r="22222" spans="6:22" x14ac:dyDescent="0.2">
      <c r="M22222" s="2"/>
    </row>
    <row r="22223" spans="6:22" x14ac:dyDescent="0.2">
      <c r="M22223" s="2"/>
    </row>
    <row r="22224" spans="6:22" x14ac:dyDescent="0.2">
      <c r="M22224" s="2"/>
    </row>
    <row r="22225" spans="6:22" x14ac:dyDescent="0.2">
      <c r="M22225" s="2"/>
    </row>
    <row r="22226" spans="6:22" x14ac:dyDescent="0.2">
      <c r="M22226" s="2"/>
    </row>
    <row r="22227" spans="6:22" x14ac:dyDescent="0.2">
      <c r="M22227" s="2"/>
    </row>
    <row r="22228" spans="6:22" x14ac:dyDescent="0.2">
      <c r="F22228"/>
      <c r="M22228" s="2"/>
      <c r="N22228"/>
      <c r="O22228"/>
      <c r="U22228"/>
      <c r="V22228"/>
    </row>
    <row r="22229" spans="6:22" x14ac:dyDescent="0.2">
      <c r="M22229" s="2"/>
    </row>
    <row r="22230" spans="6:22" x14ac:dyDescent="0.2">
      <c r="M22230" s="2"/>
    </row>
    <row r="22231" spans="6:22" x14ac:dyDescent="0.2">
      <c r="M22231" s="2"/>
    </row>
    <row r="22232" spans="6:22" x14ac:dyDescent="0.2">
      <c r="M22232" s="2"/>
    </row>
    <row r="22233" spans="6:22" x14ac:dyDescent="0.2">
      <c r="M22233" s="2"/>
    </row>
    <row r="22234" spans="6:22" x14ac:dyDescent="0.2">
      <c r="M22234" s="2"/>
    </row>
    <row r="22235" spans="6:22" x14ac:dyDescent="0.2">
      <c r="M22235" s="2"/>
    </row>
    <row r="22236" spans="6:22" x14ac:dyDescent="0.2">
      <c r="M22236" s="2"/>
    </row>
    <row r="22237" spans="6:22" x14ac:dyDescent="0.2">
      <c r="M22237" s="2"/>
    </row>
    <row r="22238" spans="6:22" x14ac:dyDescent="0.2">
      <c r="M22238" s="2"/>
    </row>
    <row r="22239" spans="6:22" x14ac:dyDescent="0.2">
      <c r="M22239" s="2"/>
    </row>
    <row r="22240" spans="6:22" x14ac:dyDescent="0.2">
      <c r="F22240"/>
      <c r="M22240" s="2"/>
      <c r="N22240"/>
      <c r="O22240"/>
      <c r="U22240"/>
      <c r="V22240"/>
    </row>
    <row r="22241" spans="6:22" x14ac:dyDescent="0.2">
      <c r="F22241"/>
      <c r="M22241" s="2"/>
      <c r="N22241"/>
      <c r="O22241"/>
      <c r="U22241"/>
      <c r="V22241"/>
    </row>
    <row r="22242" spans="6:22" x14ac:dyDescent="0.2">
      <c r="F22242"/>
      <c r="M22242" s="2"/>
      <c r="N22242"/>
      <c r="O22242"/>
      <c r="U22242"/>
      <c r="V22242"/>
    </row>
    <row r="22243" spans="6:22" x14ac:dyDescent="0.2">
      <c r="F22243"/>
      <c r="M22243" s="2"/>
      <c r="N22243"/>
      <c r="O22243"/>
      <c r="U22243"/>
      <c r="V22243"/>
    </row>
    <row r="22244" spans="6:22" x14ac:dyDescent="0.2">
      <c r="M22244" s="2"/>
    </row>
    <row r="22245" spans="6:22" x14ac:dyDescent="0.2">
      <c r="M22245" s="2"/>
    </row>
    <row r="22246" spans="6:22" x14ac:dyDescent="0.2">
      <c r="M22246" s="2"/>
    </row>
    <row r="22247" spans="6:22" x14ac:dyDescent="0.2">
      <c r="M22247" s="2"/>
    </row>
    <row r="22248" spans="6:22" x14ac:dyDescent="0.2">
      <c r="M22248" s="2"/>
    </row>
    <row r="22249" spans="6:22" x14ac:dyDescent="0.2">
      <c r="M22249" s="2"/>
    </row>
    <row r="22250" spans="6:22" x14ac:dyDescent="0.2">
      <c r="F22250"/>
      <c r="M22250" s="2"/>
      <c r="N22250"/>
      <c r="O22250"/>
      <c r="U22250"/>
      <c r="V22250"/>
    </row>
    <row r="22251" spans="6:22" x14ac:dyDescent="0.2">
      <c r="M22251" s="2"/>
    </row>
    <row r="22252" spans="6:22" x14ac:dyDescent="0.2">
      <c r="M22252" s="2"/>
    </row>
    <row r="22253" spans="6:22" x14ac:dyDescent="0.2">
      <c r="M22253" s="2"/>
    </row>
    <row r="22254" spans="6:22" x14ac:dyDescent="0.2">
      <c r="M22254" s="2"/>
    </row>
    <row r="22255" spans="6:22" x14ac:dyDescent="0.2">
      <c r="M22255" s="2"/>
    </row>
    <row r="22256" spans="6:22" x14ac:dyDescent="0.2">
      <c r="M22256" s="2"/>
    </row>
    <row r="22257" spans="6:22" x14ac:dyDescent="0.2">
      <c r="M22257" s="2"/>
    </row>
    <row r="22258" spans="6:22" x14ac:dyDescent="0.2">
      <c r="M22258" s="2"/>
    </row>
    <row r="22259" spans="6:22" x14ac:dyDescent="0.2">
      <c r="M22259" s="2"/>
    </row>
    <row r="22260" spans="6:22" x14ac:dyDescent="0.2">
      <c r="M22260" s="2"/>
    </row>
    <row r="22261" spans="6:22" x14ac:dyDescent="0.2">
      <c r="M22261" s="2"/>
    </row>
    <row r="22262" spans="6:22" x14ac:dyDescent="0.2">
      <c r="F22262"/>
      <c r="M22262" s="2"/>
      <c r="N22262"/>
      <c r="O22262"/>
      <c r="U22262"/>
      <c r="V22262"/>
    </row>
    <row r="22263" spans="6:22" x14ac:dyDescent="0.2">
      <c r="F22263"/>
      <c r="M22263" s="2"/>
      <c r="N22263"/>
      <c r="O22263"/>
      <c r="U22263"/>
      <c r="V22263"/>
    </row>
    <row r="22264" spans="6:22" x14ac:dyDescent="0.2">
      <c r="F22264"/>
      <c r="M22264" s="2"/>
      <c r="N22264"/>
      <c r="O22264"/>
      <c r="U22264"/>
      <c r="V22264"/>
    </row>
    <row r="22265" spans="6:22" x14ac:dyDescent="0.2">
      <c r="F22265"/>
      <c r="M22265" s="2"/>
      <c r="N22265"/>
      <c r="O22265"/>
      <c r="U22265"/>
      <c r="V22265"/>
    </row>
    <row r="22266" spans="6:22" x14ac:dyDescent="0.2">
      <c r="M22266" s="2"/>
    </row>
    <row r="22267" spans="6:22" x14ac:dyDescent="0.2">
      <c r="M22267" s="2"/>
    </row>
    <row r="22268" spans="6:22" x14ac:dyDescent="0.2">
      <c r="M22268" s="2"/>
    </row>
    <row r="22269" spans="6:22" x14ac:dyDescent="0.2">
      <c r="M22269" s="2"/>
    </row>
    <row r="22270" spans="6:22" x14ac:dyDescent="0.2">
      <c r="M22270" s="2"/>
    </row>
    <row r="22271" spans="6:22" x14ac:dyDescent="0.2">
      <c r="M22271" s="2"/>
    </row>
    <row r="22272" spans="6:22" x14ac:dyDescent="0.2">
      <c r="M22272" s="2"/>
    </row>
    <row r="22273" spans="13:13" x14ac:dyDescent="0.2">
      <c r="M22273" s="2"/>
    </row>
    <row r="22274" spans="13:13" x14ac:dyDescent="0.2">
      <c r="M22274" s="2"/>
    </row>
    <row r="22275" spans="13:13" x14ac:dyDescent="0.2">
      <c r="M22275" s="2"/>
    </row>
    <row r="22276" spans="13:13" x14ac:dyDescent="0.2">
      <c r="M22276" s="2"/>
    </row>
    <row r="22277" spans="13:13" x14ac:dyDescent="0.2">
      <c r="M22277" s="2"/>
    </row>
    <row r="22278" spans="13:13" x14ac:dyDescent="0.2">
      <c r="M22278" s="2"/>
    </row>
    <row r="22279" spans="13:13" x14ac:dyDescent="0.2">
      <c r="M22279" s="2"/>
    </row>
    <row r="22280" spans="13:13" x14ac:dyDescent="0.2">
      <c r="M22280" s="2"/>
    </row>
    <row r="22281" spans="13:13" x14ac:dyDescent="0.2">
      <c r="M22281" s="2"/>
    </row>
    <row r="22282" spans="13:13" x14ac:dyDescent="0.2">
      <c r="M22282" s="2"/>
    </row>
    <row r="22283" spans="13:13" x14ac:dyDescent="0.2">
      <c r="M22283" s="2"/>
    </row>
    <row r="22284" spans="13:13" x14ac:dyDescent="0.2">
      <c r="M22284" s="2"/>
    </row>
    <row r="22285" spans="13:13" x14ac:dyDescent="0.2">
      <c r="M22285" s="2"/>
    </row>
    <row r="22286" spans="13:13" x14ac:dyDescent="0.2">
      <c r="M22286" s="2"/>
    </row>
    <row r="22287" spans="13:13" x14ac:dyDescent="0.2">
      <c r="M22287" s="2"/>
    </row>
    <row r="22288" spans="13:13" x14ac:dyDescent="0.2">
      <c r="M22288" s="2"/>
    </row>
    <row r="22289" spans="6:22" x14ac:dyDescent="0.2">
      <c r="M22289" s="2"/>
    </row>
    <row r="22290" spans="6:22" x14ac:dyDescent="0.2">
      <c r="M22290" s="2"/>
    </row>
    <row r="22291" spans="6:22" x14ac:dyDescent="0.2">
      <c r="M22291" s="2"/>
    </row>
    <row r="22292" spans="6:22" x14ac:dyDescent="0.2">
      <c r="M22292" s="2"/>
    </row>
    <row r="22293" spans="6:22" x14ac:dyDescent="0.2">
      <c r="M22293" s="2"/>
    </row>
    <row r="22294" spans="6:22" x14ac:dyDescent="0.2">
      <c r="M22294" s="2"/>
    </row>
    <row r="22295" spans="6:22" x14ac:dyDescent="0.2">
      <c r="M22295" s="2"/>
    </row>
    <row r="22296" spans="6:22" x14ac:dyDescent="0.2">
      <c r="M22296" s="2"/>
    </row>
    <row r="22297" spans="6:22" x14ac:dyDescent="0.2">
      <c r="M22297" s="2"/>
    </row>
    <row r="22298" spans="6:22" x14ac:dyDescent="0.2">
      <c r="F22298"/>
      <c r="M22298" s="2"/>
      <c r="N22298"/>
      <c r="O22298"/>
      <c r="U22298"/>
      <c r="V22298"/>
    </row>
    <row r="22299" spans="6:22" x14ac:dyDescent="0.2">
      <c r="F22299"/>
      <c r="M22299" s="2"/>
      <c r="N22299"/>
      <c r="O22299"/>
      <c r="U22299"/>
      <c r="V22299"/>
    </row>
    <row r="22300" spans="6:22" x14ac:dyDescent="0.2">
      <c r="F22300"/>
      <c r="M22300" s="2"/>
      <c r="N22300"/>
      <c r="O22300"/>
      <c r="U22300"/>
      <c r="V22300"/>
    </row>
    <row r="22301" spans="6:22" x14ac:dyDescent="0.2">
      <c r="M22301" s="2"/>
    </row>
    <row r="22302" spans="6:22" x14ac:dyDescent="0.2">
      <c r="M22302" s="2"/>
    </row>
    <row r="22303" spans="6:22" x14ac:dyDescent="0.2">
      <c r="M22303" s="2"/>
    </row>
    <row r="22304" spans="6:22" x14ac:dyDescent="0.2">
      <c r="M22304" s="2"/>
    </row>
    <row r="22305" spans="6:22" x14ac:dyDescent="0.2">
      <c r="M22305" s="2"/>
    </row>
    <row r="22306" spans="6:22" x14ac:dyDescent="0.2">
      <c r="M22306" s="2"/>
    </row>
    <row r="22307" spans="6:22" x14ac:dyDescent="0.2">
      <c r="M22307" s="2"/>
    </row>
    <row r="22308" spans="6:22" x14ac:dyDescent="0.2">
      <c r="F22308"/>
      <c r="M22308" s="2"/>
      <c r="N22308"/>
      <c r="O22308"/>
      <c r="U22308"/>
      <c r="V22308"/>
    </row>
    <row r="22309" spans="6:22" x14ac:dyDescent="0.2">
      <c r="M22309" s="2"/>
    </row>
    <row r="22310" spans="6:22" x14ac:dyDescent="0.2">
      <c r="M22310" s="2"/>
    </row>
    <row r="22311" spans="6:22" x14ac:dyDescent="0.2">
      <c r="M22311" s="2"/>
    </row>
    <row r="22312" spans="6:22" x14ac:dyDescent="0.2">
      <c r="M22312" s="2"/>
    </row>
    <row r="22313" spans="6:22" x14ac:dyDescent="0.2">
      <c r="M22313" s="2"/>
    </row>
    <row r="22314" spans="6:22" x14ac:dyDescent="0.2">
      <c r="M22314" s="2"/>
    </row>
    <row r="22315" spans="6:22" x14ac:dyDescent="0.2">
      <c r="M22315" s="2"/>
    </row>
    <row r="22316" spans="6:22" x14ac:dyDescent="0.2">
      <c r="M22316" s="2"/>
    </row>
    <row r="22317" spans="6:22" x14ac:dyDescent="0.2">
      <c r="M22317" s="2"/>
    </row>
    <row r="22318" spans="6:22" x14ac:dyDescent="0.2">
      <c r="M22318" s="2"/>
    </row>
    <row r="22319" spans="6:22" x14ac:dyDescent="0.2">
      <c r="M22319" s="2"/>
    </row>
    <row r="22320" spans="6:22" x14ac:dyDescent="0.2">
      <c r="M22320" s="2"/>
    </row>
    <row r="22321" spans="6:22" x14ac:dyDescent="0.2">
      <c r="F22321"/>
      <c r="M22321" s="2"/>
      <c r="N22321"/>
      <c r="O22321"/>
      <c r="U22321"/>
      <c r="V22321"/>
    </row>
    <row r="22322" spans="6:22" x14ac:dyDescent="0.2">
      <c r="M22322" s="2"/>
    </row>
    <row r="22323" spans="6:22" x14ac:dyDescent="0.2">
      <c r="M22323" s="2"/>
    </row>
    <row r="22324" spans="6:22" x14ac:dyDescent="0.2">
      <c r="M22324" s="2"/>
    </row>
    <row r="22325" spans="6:22" x14ac:dyDescent="0.2">
      <c r="F22325"/>
      <c r="M22325" s="2"/>
      <c r="N22325"/>
      <c r="O22325"/>
      <c r="U22325"/>
      <c r="V22325"/>
    </row>
    <row r="22326" spans="6:22" x14ac:dyDescent="0.2">
      <c r="M22326" s="2"/>
    </row>
    <row r="22327" spans="6:22" x14ac:dyDescent="0.2">
      <c r="M22327" s="2"/>
    </row>
    <row r="22328" spans="6:22" x14ac:dyDescent="0.2">
      <c r="M22328" s="2"/>
    </row>
    <row r="22329" spans="6:22" x14ac:dyDescent="0.2">
      <c r="M22329" s="2"/>
    </row>
    <row r="22330" spans="6:22" x14ac:dyDescent="0.2">
      <c r="M22330" s="2"/>
    </row>
    <row r="22331" spans="6:22" x14ac:dyDescent="0.2">
      <c r="M22331" s="2"/>
    </row>
    <row r="22332" spans="6:22" x14ac:dyDescent="0.2">
      <c r="M22332" s="2"/>
    </row>
    <row r="22333" spans="6:22" x14ac:dyDescent="0.2">
      <c r="M22333" s="2"/>
    </row>
    <row r="22334" spans="6:22" x14ac:dyDescent="0.2">
      <c r="M22334" s="2"/>
    </row>
    <row r="22335" spans="6:22" x14ac:dyDescent="0.2">
      <c r="M22335" s="2"/>
    </row>
    <row r="22336" spans="6:22" x14ac:dyDescent="0.2">
      <c r="M22336" s="2"/>
    </row>
    <row r="22337" spans="6:22" x14ac:dyDescent="0.2">
      <c r="F22337"/>
      <c r="M22337" s="2"/>
      <c r="N22337"/>
      <c r="O22337"/>
      <c r="U22337"/>
      <c r="V22337"/>
    </row>
    <row r="22338" spans="6:22" x14ac:dyDescent="0.2">
      <c r="F22338"/>
      <c r="M22338" s="2"/>
      <c r="N22338"/>
      <c r="O22338"/>
      <c r="U22338"/>
      <c r="V22338"/>
    </row>
    <row r="22339" spans="6:22" x14ac:dyDescent="0.2">
      <c r="F22339"/>
      <c r="M22339" s="2"/>
      <c r="N22339"/>
      <c r="O22339"/>
      <c r="U22339"/>
      <c r="V22339"/>
    </row>
    <row r="22340" spans="6:22" x14ac:dyDescent="0.2">
      <c r="F22340"/>
      <c r="M22340" s="2"/>
      <c r="N22340"/>
      <c r="O22340"/>
      <c r="U22340"/>
      <c r="V22340"/>
    </row>
    <row r="22341" spans="6:22" x14ac:dyDescent="0.2">
      <c r="M22341" s="2"/>
    </row>
    <row r="22342" spans="6:22" x14ac:dyDescent="0.2">
      <c r="M22342" s="2"/>
    </row>
    <row r="22343" spans="6:22" x14ac:dyDescent="0.2">
      <c r="M22343" s="2"/>
    </row>
    <row r="22344" spans="6:22" x14ac:dyDescent="0.2">
      <c r="M22344" s="2"/>
    </row>
    <row r="22345" spans="6:22" x14ac:dyDescent="0.2">
      <c r="M22345" s="2"/>
    </row>
    <row r="22346" spans="6:22" x14ac:dyDescent="0.2">
      <c r="M22346" s="2"/>
    </row>
    <row r="22347" spans="6:22" x14ac:dyDescent="0.2">
      <c r="M22347" s="2"/>
    </row>
    <row r="22348" spans="6:22" x14ac:dyDescent="0.2">
      <c r="M22348" s="2"/>
    </row>
    <row r="22349" spans="6:22" x14ac:dyDescent="0.2">
      <c r="M22349" s="2"/>
    </row>
    <row r="22350" spans="6:22" x14ac:dyDescent="0.2">
      <c r="M22350" s="2"/>
    </row>
    <row r="22351" spans="6:22" x14ac:dyDescent="0.2">
      <c r="M22351" s="2"/>
    </row>
    <row r="22352" spans="6:22" x14ac:dyDescent="0.2">
      <c r="M22352" s="2"/>
    </row>
    <row r="22353" spans="6:22" x14ac:dyDescent="0.2">
      <c r="M22353" s="2"/>
    </row>
    <row r="22354" spans="6:22" x14ac:dyDescent="0.2">
      <c r="M22354" s="2"/>
    </row>
    <row r="22355" spans="6:22" x14ac:dyDescent="0.2">
      <c r="F22355"/>
      <c r="M22355" s="2"/>
      <c r="N22355"/>
      <c r="O22355"/>
      <c r="U22355"/>
      <c r="V22355"/>
    </row>
    <row r="22356" spans="6:22" x14ac:dyDescent="0.2">
      <c r="F22356"/>
      <c r="M22356" s="2"/>
      <c r="N22356"/>
      <c r="O22356"/>
      <c r="U22356"/>
      <c r="V22356"/>
    </row>
    <row r="22357" spans="6:22" x14ac:dyDescent="0.2">
      <c r="F22357"/>
      <c r="M22357" s="2"/>
      <c r="N22357"/>
      <c r="O22357"/>
      <c r="U22357"/>
      <c r="V22357"/>
    </row>
    <row r="22358" spans="6:22" x14ac:dyDescent="0.2">
      <c r="M22358" s="2"/>
    </row>
    <row r="22359" spans="6:22" x14ac:dyDescent="0.2">
      <c r="M22359" s="2"/>
    </row>
    <row r="22360" spans="6:22" x14ac:dyDescent="0.2">
      <c r="M22360" s="2"/>
    </row>
    <row r="22361" spans="6:22" x14ac:dyDescent="0.2">
      <c r="M22361" s="2"/>
    </row>
    <row r="22362" spans="6:22" x14ac:dyDescent="0.2">
      <c r="M22362" s="2"/>
    </row>
    <row r="22363" spans="6:22" x14ac:dyDescent="0.2">
      <c r="M22363" s="2"/>
    </row>
    <row r="22364" spans="6:22" x14ac:dyDescent="0.2">
      <c r="M22364" s="2"/>
    </row>
    <row r="22365" spans="6:22" x14ac:dyDescent="0.2">
      <c r="F22365"/>
      <c r="M22365" s="2"/>
      <c r="N22365"/>
      <c r="O22365"/>
      <c r="U22365"/>
      <c r="V22365"/>
    </row>
    <row r="22366" spans="6:22" x14ac:dyDescent="0.2">
      <c r="F22366"/>
      <c r="M22366" s="2"/>
      <c r="N22366"/>
      <c r="O22366"/>
      <c r="U22366"/>
      <c r="V22366"/>
    </row>
    <row r="22367" spans="6:22" x14ac:dyDescent="0.2">
      <c r="F22367"/>
      <c r="M22367" s="2"/>
      <c r="N22367"/>
      <c r="O22367"/>
      <c r="U22367"/>
      <c r="V22367"/>
    </row>
    <row r="22368" spans="6:22" x14ac:dyDescent="0.2">
      <c r="M22368" s="2"/>
    </row>
    <row r="22369" spans="6:22" x14ac:dyDescent="0.2">
      <c r="M22369" s="2"/>
    </row>
    <row r="22370" spans="6:22" x14ac:dyDescent="0.2">
      <c r="M22370" s="2"/>
    </row>
    <row r="22371" spans="6:22" x14ac:dyDescent="0.2">
      <c r="M22371" s="2"/>
    </row>
    <row r="22372" spans="6:22" x14ac:dyDescent="0.2">
      <c r="M22372" s="2"/>
    </row>
    <row r="22373" spans="6:22" x14ac:dyDescent="0.2">
      <c r="M22373" s="2"/>
    </row>
    <row r="22374" spans="6:22" x14ac:dyDescent="0.2">
      <c r="M22374" s="2"/>
    </row>
    <row r="22375" spans="6:22" x14ac:dyDescent="0.2">
      <c r="M22375" s="2"/>
    </row>
    <row r="22376" spans="6:22" x14ac:dyDescent="0.2">
      <c r="F22376"/>
      <c r="M22376" s="2"/>
      <c r="N22376"/>
      <c r="O22376"/>
      <c r="U22376"/>
      <c r="V22376"/>
    </row>
    <row r="22377" spans="6:22" x14ac:dyDescent="0.2">
      <c r="F22377"/>
      <c r="M22377" s="2"/>
      <c r="N22377"/>
      <c r="O22377"/>
      <c r="U22377"/>
      <c r="V22377"/>
    </row>
    <row r="22378" spans="6:22" x14ac:dyDescent="0.2">
      <c r="F22378"/>
      <c r="M22378" s="2"/>
      <c r="N22378"/>
      <c r="O22378"/>
      <c r="U22378"/>
      <c r="V22378"/>
    </row>
    <row r="22379" spans="6:22" x14ac:dyDescent="0.2">
      <c r="M22379" s="2"/>
    </row>
    <row r="22380" spans="6:22" x14ac:dyDescent="0.2">
      <c r="M22380" s="2"/>
    </row>
    <row r="22381" spans="6:22" x14ac:dyDescent="0.2">
      <c r="M22381" s="2"/>
    </row>
    <row r="22382" spans="6:22" x14ac:dyDescent="0.2">
      <c r="M22382" s="2"/>
    </row>
    <row r="22383" spans="6:22" x14ac:dyDescent="0.2">
      <c r="M22383" s="2"/>
    </row>
    <row r="22384" spans="6:22" x14ac:dyDescent="0.2">
      <c r="M22384" s="2"/>
    </row>
    <row r="22385" spans="6:22" x14ac:dyDescent="0.2">
      <c r="F22385"/>
      <c r="M22385" s="2"/>
      <c r="N22385"/>
      <c r="O22385"/>
      <c r="U22385"/>
      <c r="V22385"/>
    </row>
    <row r="22386" spans="6:22" x14ac:dyDescent="0.2">
      <c r="F22386"/>
      <c r="M22386" s="2"/>
      <c r="N22386"/>
      <c r="O22386"/>
      <c r="U22386"/>
      <c r="V22386"/>
    </row>
    <row r="22387" spans="6:22" x14ac:dyDescent="0.2">
      <c r="F22387"/>
      <c r="M22387" s="2"/>
      <c r="N22387"/>
      <c r="O22387"/>
      <c r="U22387"/>
      <c r="V22387"/>
    </row>
    <row r="22388" spans="6:22" x14ac:dyDescent="0.2">
      <c r="F22388"/>
      <c r="M22388" s="2"/>
      <c r="N22388"/>
      <c r="O22388"/>
      <c r="U22388"/>
      <c r="V22388"/>
    </row>
    <row r="22389" spans="6:22" x14ac:dyDescent="0.2">
      <c r="M22389" s="2"/>
    </row>
    <row r="22390" spans="6:22" x14ac:dyDescent="0.2">
      <c r="M22390" s="2"/>
    </row>
    <row r="22391" spans="6:22" x14ac:dyDescent="0.2">
      <c r="M22391" s="2"/>
    </row>
    <row r="22392" spans="6:22" x14ac:dyDescent="0.2">
      <c r="M22392" s="2"/>
    </row>
    <row r="22393" spans="6:22" x14ac:dyDescent="0.2">
      <c r="M22393" s="2"/>
    </row>
    <row r="22394" spans="6:22" x14ac:dyDescent="0.2">
      <c r="M22394" s="2"/>
    </row>
    <row r="22395" spans="6:22" x14ac:dyDescent="0.2">
      <c r="M22395" s="2"/>
    </row>
    <row r="22396" spans="6:22" x14ac:dyDescent="0.2">
      <c r="M22396" s="2"/>
    </row>
    <row r="22397" spans="6:22" x14ac:dyDescent="0.2">
      <c r="M22397" s="2"/>
    </row>
    <row r="22398" spans="6:22" x14ac:dyDescent="0.2">
      <c r="M22398" s="2"/>
    </row>
    <row r="22399" spans="6:22" x14ac:dyDescent="0.2">
      <c r="M22399" s="2"/>
    </row>
    <row r="22400" spans="6:22" x14ac:dyDescent="0.2">
      <c r="M22400" s="2"/>
    </row>
    <row r="22401" spans="6:22" x14ac:dyDescent="0.2">
      <c r="M22401" s="2"/>
    </row>
    <row r="22402" spans="6:22" x14ac:dyDescent="0.2">
      <c r="M22402" s="2"/>
    </row>
    <row r="22403" spans="6:22" x14ac:dyDescent="0.2">
      <c r="M22403" s="2"/>
    </row>
    <row r="22404" spans="6:22" x14ac:dyDescent="0.2">
      <c r="F22404"/>
      <c r="M22404" s="2"/>
      <c r="N22404"/>
      <c r="O22404"/>
      <c r="U22404"/>
      <c r="V22404"/>
    </row>
    <row r="22405" spans="6:22" x14ac:dyDescent="0.2">
      <c r="F22405"/>
      <c r="M22405" s="2"/>
      <c r="N22405"/>
      <c r="O22405"/>
      <c r="U22405"/>
      <c r="V22405"/>
    </row>
    <row r="22406" spans="6:22" x14ac:dyDescent="0.2">
      <c r="F22406"/>
      <c r="M22406" s="2"/>
      <c r="N22406"/>
      <c r="O22406"/>
      <c r="U22406"/>
      <c r="V22406"/>
    </row>
    <row r="22407" spans="6:22" x14ac:dyDescent="0.2">
      <c r="M22407" s="2"/>
    </row>
    <row r="22408" spans="6:22" x14ac:dyDescent="0.2">
      <c r="M22408" s="2"/>
    </row>
    <row r="22409" spans="6:22" x14ac:dyDescent="0.2">
      <c r="M22409" s="2"/>
    </row>
    <row r="22410" spans="6:22" x14ac:dyDescent="0.2">
      <c r="M22410" s="2"/>
    </row>
    <row r="22411" spans="6:22" x14ac:dyDescent="0.2">
      <c r="M22411" s="2"/>
    </row>
    <row r="22412" spans="6:22" x14ac:dyDescent="0.2">
      <c r="M22412" s="2"/>
    </row>
    <row r="22413" spans="6:22" x14ac:dyDescent="0.2">
      <c r="M22413" s="2"/>
    </row>
    <row r="22414" spans="6:22" x14ac:dyDescent="0.2">
      <c r="M22414" s="2"/>
    </row>
    <row r="22415" spans="6:22" x14ac:dyDescent="0.2">
      <c r="M22415" s="2"/>
    </row>
    <row r="22416" spans="6:22" x14ac:dyDescent="0.2">
      <c r="M22416" s="2"/>
    </row>
    <row r="22417" spans="6:22" x14ac:dyDescent="0.2">
      <c r="M22417" s="2"/>
    </row>
    <row r="22418" spans="6:22" x14ac:dyDescent="0.2">
      <c r="F22418"/>
      <c r="M22418" s="2"/>
      <c r="N22418"/>
      <c r="O22418"/>
      <c r="U22418"/>
      <c r="V22418"/>
    </row>
    <row r="22419" spans="6:22" x14ac:dyDescent="0.2">
      <c r="F22419"/>
      <c r="M22419" s="2"/>
      <c r="N22419"/>
      <c r="O22419"/>
      <c r="U22419"/>
      <c r="V22419"/>
    </row>
    <row r="22420" spans="6:22" x14ac:dyDescent="0.2">
      <c r="F22420"/>
      <c r="M22420" s="2"/>
      <c r="N22420"/>
      <c r="O22420"/>
      <c r="U22420"/>
      <c r="V22420"/>
    </row>
    <row r="22421" spans="6:22" x14ac:dyDescent="0.2">
      <c r="M22421" s="2"/>
    </row>
    <row r="22422" spans="6:22" x14ac:dyDescent="0.2">
      <c r="M22422" s="2"/>
    </row>
    <row r="22423" spans="6:22" x14ac:dyDescent="0.2">
      <c r="M22423" s="2"/>
    </row>
    <row r="22424" spans="6:22" x14ac:dyDescent="0.2">
      <c r="M22424" s="2"/>
    </row>
    <row r="22425" spans="6:22" x14ac:dyDescent="0.2">
      <c r="M22425" s="2"/>
    </row>
    <row r="22426" spans="6:22" x14ac:dyDescent="0.2">
      <c r="M22426" s="2"/>
    </row>
    <row r="22427" spans="6:22" x14ac:dyDescent="0.2">
      <c r="M22427" s="2"/>
    </row>
    <row r="22428" spans="6:22" x14ac:dyDescent="0.2">
      <c r="M22428" s="2"/>
    </row>
    <row r="22429" spans="6:22" x14ac:dyDescent="0.2">
      <c r="M22429" s="2"/>
    </row>
    <row r="22430" spans="6:22" x14ac:dyDescent="0.2">
      <c r="F22430"/>
      <c r="M22430" s="2"/>
      <c r="N22430"/>
      <c r="O22430"/>
      <c r="U22430"/>
      <c r="V22430"/>
    </row>
    <row r="22431" spans="6:22" x14ac:dyDescent="0.2">
      <c r="F22431"/>
      <c r="M22431" s="2"/>
      <c r="N22431"/>
      <c r="O22431"/>
      <c r="U22431"/>
      <c r="V22431"/>
    </row>
    <row r="22432" spans="6:22" x14ac:dyDescent="0.2">
      <c r="F22432"/>
      <c r="M22432" s="2"/>
      <c r="N22432"/>
      <c r="O22432"/>
      <c r="U22432"/>
      <c r="V22432"/>
    </row>
    <row r="22433" spans="6:22" x14ac:dyDescent="0.2">
      <c r="F22433"/>
      <c r="M22433" s="2"/>
      <c r="N22433"/>
      <c r="O22433"/>
      <c r="U22433"/>
      <c r="V22433"/>
    </row>
    <row r="22434" spans="6:22" x14ac:dyDescent="0.2">
      <c r="F22434"/>
      <c r="M22434" s="2"/>
      <c r="N22434"/>
      <c r="O22434"/>
      <c r="U22434"/>
      <c r="V22434"/>
    </row>
    <row r="22435" spans="6:22" x14ac:dyDescent="0.2">
      <c r="F22435"/>
      <c r="M22435" s="2"/>
      <c r="N22435"/>
      <c r="O22435"/>
      <c r="U22435"/>
      <c r="V22435"/>
    </row>
    <row r="22436" spans="6:22" x14ac:dyDescent="0.2">
      <c r="F22436"/>
      <c r="M22436" s="2"/>
      <c r="N22436"/>
      <c r="O22436"/>
      <c r="U22436"/>
      <c r="V22436"/>
    </row>
    <row r="22437" spans="6:22" x14ac:dyDescent="0.2">
      <c r="F22437"/>
      <c r="M22437" s="2"/>
      <c r="N22437"/>
      <c r="O22437"/>
      <c r="U22437"/>
      <c r="V22437"/>
    </row>
    <row r="22438" spans="6:22" x14ac:dyDescent="0.2">
      <c r="F22438"/>
      <c r="M22438" s="2"/>
      <c r="N22438"/>
      <c r="O22438"/>
      <c r="U22438"/>
      <c r="V22438"/>
    </row>
    <row r="22439" spans="6:22" x14ac:dyDescent="0.2">
      <c r="F22439"/>
      <c r="M22439" s="2"/>
      <c r="N22439"/>
      <c r="O22439"/>
      <c r="U22439"/>
      <c r="V22439"/>
    </row>
    <row r="22440" spans="6:22" x14ac:dyDescent="0.2">
      <c r="F22440"/>
      <c r="M22440" s="2"/>
      <c r="N22440"/>
      <c r="O22440"/>
      <c r="U22440"/>
      <c r="V22440"/>
    </row>
    <row r="22441" spans="6:22" x14ac:dyDescent="0.2">
      <c r="F22441"/>
      <c r="M22441" s="2"/>
      <c r="N22441"/>
      <c r="O22441"/>
      <c r="U22441"/>
      <c r="V22441"/>
    </row>
    <row r="22442" spans="6:22" x14ac:dyDescent="0.2">
      <c r="F22442"/>
      <c r="M22442" s="2"/>
      <c r="N22442"/>
      <c r="O22442"/>
      <c r="U22442"/>
      <c r="V22442"/>
    </row>
    <row r="22443" spans="6:22" x14ac:dyDescent="0.2">
      <c r="F22443"/>
      <c r="M22443" s="2"/>
      <c r="N22443"/>
      <c r="O22443"/>
      <c r="U22443"/>
      <c r="V22443"/>
    </row>
    <row r="22444" spans="6:22" x14ac:dyDescent="0.2">
      <c r="F22444"/>
      <c r="M22444" s="2"/>
      <c r="N22444"/>
      <c r="O22444"/>
      <c r="U22444"/>
      <c r="V22444"/>
    </row>
    <row r="22445" spans="6:22" x14ac:dyDescent="0.2">
      <c r="F22445"/>
      <c r="M22445" s="2"/>
      <c r="N22445"/>
      <c r="O22445"/>
      <c r="U22445"/>
      <c r="V22445"/>
    </row>
    <row r="22446" spans="6:22" x14ac:dyDescent="0.2">
      <c r="F22446"/>
      <c r="M22446" s="2"/>
      <c r="N22446"/>
      <c r="O22446"/>
      <c r="U22446"/>
      <c r="V22446"/>
    </row>
    <row r="22447" spans="6:22" x14ac:dyDescent="0.2">
      <c r="F22447"/>
      <c r="M22447" s="2"/>
      <c r="N22447"/>
      <c r="O22447"/>
      <c r="U22447"/>
      <c r="V22447"/>
    </row>
    <row r="22448" spans="6:22" x14ac:dyDescent="0.2">
      <c r="F22448"/>
      <c r="M22448" s="2"/>
      <c r="N22448"/>
      <c r="O22448"/>
      <c r="U22448"/>
      <c r="V22448"/>
    </row>
    <row r="22449" spans="6:22" x14ac:dyDescent="0.2">
      <c r="F22449"/>
      <c r="M22449" s="2"/>
      <c r="N22449"/>
      <c r="O22449"/>
      <c r="U22449"/>
      <c r="V22449"/>
    </row>
    <row r="22450" spans="6:22" x14ac:dyDescent="0.2">
      <c r="F22450"/>
      <c r="M22450" s="2"/>
      <c r="N22450"/>
      <c r="O22450"/>
      <c r="U22450"/>
      <c r="V22450"/>
    </row>
    <row r="22451" spans="6:22" x14ac:dyDescent="0.2">
      <c r="F22451"/>
      <c r="M22451" s="2"/>
      <c r="N22451"/>
      <c r="O22451"/>
      <c r="U22451"/>
      <c r="V22451"/>
    </row>
    <row r="22452" spans="6:22" x14ac:dyDescent="0.2">
      <c r="F22452"/>
      <c r="M22452" s="2"/>
      <c r="N22452"/>
      <c r="O22452"/>
      <c r="U22452"/>
      <c r="V22452"/>
    </row>
    <row r="22453" spans="6:22" x14ac:dyDescent="0.2">
      <c r="F22453"/>
      <c r="M22453" s="2"/>
      <c r="N22453"/>
      <c r="O22453"/>
      <c r="U22453"/>
      <c r="V22453"/>
    </row>
    <row r="22454" spans="6:22" x14ac:dyDescent="0.2">
      <c r="F22454"/>
      <c r="M22454" s="2"/>
      <c r="N22454"/>
      <c r="O22454"/>
      <c r="U22454"/>
      <c r="V22454"/>
    </row>
    <row r="22455" spans="6:22" x14ac:dyDescent="0.2">
      <c r="F22455"/>
      <c r="M22455" s="2"/>
      <c r="N22455"/>
      <c r="O22455"/>
      <c r="U22455"/>
      <c r="V22455"/>
    </row>
    <row r="22456" spans="6:22" x14ac:dyDescent="0.2">
      <c r="F22456"/>
      <c r="M22456" s="2"/>
      <c r="N22456"/>
      <c r="O22456"/>
      <c r="U22456"/>
      <c r="V22456"/>
    </row>
    <row r="22457" spans="6:22" x14ac:dyDescent="0.2">
      <c r="F22457"/>
      <c r="M22457" s="2"/>
      <c r="N22457"/>
      <c r="O22457"/>
      <c r="U22457"/>
      <c r="V22457"/>
    </row>
    <row r="22458" spans="6:22" x14ac:dyDescent="0.2">
      <c r="F22458"/>
      <c r="M22458" s="2"/>
      <c r="N22458"/>
      <c r="O22458"/>
      <c r="U22458"/>
      <c r="V22458"/>
    </row>
    <row r="22459" spans="6:22" x14ac:dyDescent="0.2">
      <c r="F22459"/>
      <c r="M22459" s="2"/>
      <c r="N22459"/>
      <c r="O22459"/>
      <c r="U22459"/>
      <c r="V22459"/>
    </row>
    <row r="22460" spans="6:22" x14ac:dyDescent="0.2">
      <c r="F22460"/>
      <c r="M22460" s="2"/>
      <c r="N22460"/>
      <c r="O22460"/>
      <c r="U22460"/>
      <c r="V22460"/>
    </row>
    <row r="22461" spans="6:22" x14ac:dyDescent="0.2">
      <c r="F22461"/>
      <c r="M22461" s="2"/>
      <c r="N22461"/>
      <c r="O22461"/>
      <c r="U22461"/>
      <c r="V22461"/>
    </row>
    <row r="22462" spans="6:22" x14ac:dyDescent="0.2">
      <c r="F22462"/>
      <c r="M22462" s="2"/>
      <c r="N22462"/>
      <c r="O22462"/>
      <c r="U22462"/>
      <c r="V22462"/>
    </row>
    <row r="22463" spans="6:22" x14ac:dyDescent="0.2">
      <c r="F22463"/>
      <c r="M22463" s="2"/>
      <c r="N22463"/>
      <c r="O22463"/>
      <c r="U22463"/>
      <c r="V22463"/>
    </row>
    <row r="22464" spans="6:22" x14ac:dyDescent="0.2">
      <c r="F22464"/>
      <c r="M22464" s="2"/>
      <c r="N22464"/>
      <c r="O22464"/>
      <c r="U22464"/>
      <c r="V22464"/>
    </row>
    <row r="22465" spans="6:22" x14ac:dyDescent="0.2">
      <c r="F22465"/>
      <c r="M22465" s="2"/>
      <c r="N22465"/>
      <c r="O22465"/>
      <c r="U22465"/>
      <c r="V22465"/>
    </row>
    <row r="22466" spans="6:22" x14ac:dyDescent="0.2">
      <c r="F22466"/>
      <c r="M22466" s="2"/>
      <c r="N22466"/>
      <c r="O22466"/>
      <c r="U22466"/>
      <c r="V22466"/>
    </row>
    <row r="22467" spans="6:22" x14ac:dyDescent="0.2">
      <c r="F22467"/>
      <c r="M22467" s="2"/>
      <c r="N22467"/>
      <c r="O22467"/>
      <c r="U22467"/>
      <c r="V22467"/>
    </row>
    <row r="22468" spans="6:22" x14ac:dyDescent="0.2">
      <c r="F22468"/>
      <c r="M22468" s="2"/>
      <c r="N22468"/>
      <c r="O22468"/>
      <c r="U22468"/>
      <c r="V22468"/>
    </row>
    <row r="22469" spans="6:22" x14ac:dyDescent="0.2">
      <c r="F22469"/>
      <c r="M22469" s="2"/>
      <c r="N22469"/>
      <c r="O22469"/>
      <c r="U22469"/>
      <c r="V22469"/>
    </row>
    <row r="22470" spans="6:22" x14ac:dyDescent="0.2">
      <c r="F22470"/>
      <c r="M22470" s="2"/>
      <c r="N22470"/>
      <c r="O22470"/>
      <c r="U22470"/>
      <c r="V22470"/>
    </row>
    <row r="22471" spans="6:22" x14ac:dyDescent="0.2">
      <c r="F22471"/>
      <c r="M22471" s="2"/>
      <c r="N22471"/>
      <c r="O22471"/>
      <c r="U22471"/>
      <c r="V22471"/>
    </row>
    <row r="22472" spans="6:22" x14ac:dyDescent="0.2">
      <c r="F22472"/>
      <c r="M22472" s="2"/>
      <c r="N22472"/>
      <c r="O22472"/>
      <c r="U22472"/>
      <c r="V22472"/>
    </row>
    <row r="22473" spans="6:22" x14ac:dyDescent="0.2">
      <c r="F22473"/>
      <c r="M22473" s="2"/>
      <c r="N22473"/>
      <c r="O22473"/>
      <c r="U22473"/>
      <c r="V22473"/>
    </row>
    <row r="22474" spans="6:22" x14ac:dyDescent="0.2">
      <c r="F22474"/>
      <c r="M22474" s="2"/>
      <c r="N22474"/>
      <c r="O22474"/>
      <c r="U22474"/>
      <c r="V22474"/>
    </row>
    <row r="22475" spans="6:22" x14ac:dyDescent="0.2">
      <c r="F22475"/>
      <c r="M22475" s="2"/>
      <c r="N22475"/>
      <c r="O22475"/>
      <c r="U22475"/>
      <c r="V22475"/>
    </row>
    <row r="22476" spans="6:22" x14ac:dyDescent="0.2">
      <c r="F22476"/>
      <c r="M22476" s="2"/>
      <c r="N22476"/>
      <c r="O22476"/>
      <c r="U22476"/>
      <c r="V22476"/>
    </row>
    <row r="22477" spans="6:22" x14ac:dyDescent="0.2">
      <c r="F22477"/>
      <c r="M22477" s="2"/>
      <c r="N22477"/>
      <c r="O22477"/>
      <c r="U22477"/>
      <c r="V22477"/>
    </row>
    <row r="22478" spans="6:22" x14ac:dyDescent="0.2">
      <c r="F22478"/>
      <c r="M22478" s="2"/>
      <c r="N22478"/>
      <c r="O22478"/>
      <c r="U22478"/>
      <c r="V22478"/>
    </row>
    <row r="22479" spans="6:22" x14ac:dyDescent="0.2">
      <c r="F22479"/>
      <c r="M22479" s="2"/>
      <c r="N22479"/>
      <c r="O22479"/>
      <c r="U22479"/>
      <c r="V22479"/>
    </row>
    <row r="22480" spans="6:22" x14ac:dyDescent="0.2">
      <c r="F22480"/>
      <c r="M22480" s="2"/>
      <c r="N22480"/>
      <c r="O22480"/>
      <c r="U22480"/>
      <c r="V22480"/>
    </row>
    <row r="22481" spans="6:22" x14ac:dyDescent="0.2">
      <c r="F22481"/>
      <c r="M22481" s="2"/>
      <c r="N22481"/>
      <c r="O22481"/>
      <c r="U22481"/>
      <c r="V22481"/>
    </row>
    <row r="22482" spans="6:22" x14ac:dyDescent="0.2">
      <c r="F22482"/>
      <c r="M22482" s="2"/>
      <c r="N22482"/>
      <c r="O22482"/>
      <c r="U22482"/>
      <c r="V22482"/>
    </row>
    <row r="22483" spans="6:22" x14ac:dyDescent="0.2">
      <c r="F22483"/>
      <c r="M22483" s="2"/>
      <c r="N22483"/>
      <c r="O22483"/>
      <c r="U22483"/>
      <c r="V22483"/>
    </row>
    <row r="22484" spans="6:22" x14ac:dyDescent="0.2">
      <c r="F22484"/>
      <c r="M22484" s="2"/>
      <c r="N22484"/>
      <c r="O22484"/>
      <c r="U22484"/>
      <c r="V22484"/>
    </row>
    <row r="22485" spans="6:22" x14ac:dyDescent="0.2">
      <c r="F22485"/>
      <c r="M22485" s="2"/>
      <c r="N22485"/>
      <c r="O22485"/>
      <c r="U22485"/>
      <c r="V22485"/>
    </row>
    <row r="22486" spans="6:22" x14ac:dyDescent="0.2">
      <c r="F22486"/>
      <c r="M22486" s="2"/>
      <c r="N22486"/>
      <c r="O22486"/>
      <c r="U22486"/>
      <c r="V22486"/>
    </row>
    <row r="22487" spans="6:22" x14ac:dyDescent="0.2">
      <c r="F22487"/>
      <c r="M22487" s="2"/>
      <c r="N22487"/>
      <c r="O22487"/>
      <c r="U22487"/>
      <c r="V22487"/>
    </row>
    <row r="22488" spans="6:22" x14ac:dyDescent="0.2">
      <c r="F22488"/>
      <c r="M22488" s="2"/>
      <c r="N22488"/>
      <c r="O22488"/>
      <c r="U22488"/>
      <c r="V22488"/>
    </row>
    <row r="22489" spans="6:22" x14ac:dyDescent="0.2">
      <c r="F22489"/>
      <c r="M22489" s="2"/>
      <c r="N22489"/>
      <c r="O22489"/>
      <c r="U22489"/>
      <c r="V22489"/>
    </row>
    <row r="22490" spans="6:22" x14ac:dyDescent="0.2">
      <c r="F22490"/>
      <c r="M22490" s="2"/>
      <c r="N22490"/>
      <c r="O22490"/>
      <c r="U22490"/>
      <c r="V22490"/>
    </row>
    <row r="22491" spans="6:22" x14ac:dyDescent="0.2">
      <c r="F22491"/>
      <c r="M22491" s="2"/>
      <c r="N22491"/>
      <c r="O22491"/>
      <c r="U22491"/>
      <c r="V22491"/>
    </row>
    <row r="22492" spans="6:22" x14ac:dyDescent="0.2">
      <c r="F22492"/>
      <c r="M22492" s="2"/>
      <c r="N22492"/>
      <c r="O22492"/>
      <c r="U22492"/>
      <c r="V22492"/>
    </row>
    <row r="22493" spans="6:22" x14ac:dyDescent="0.2">
      <c r="F22493"/>
      <c r="M22493" s="2"/>
      <c r="N22493"/>
      <c r="O22493"/>
      <c r="U22493"/>
      <c r="V22493"/>
    </row>
    <row r="22494" spans="6:22" x14ac:dyDescent="0.2">
      <c r="M22494" s="2"/>
    </row>
    <row r="22495" spans="6:22" x14ac:dyDescent="0.2">
      <c r="M22495" s="2"/>
    </row>
    <row r="22496" spans="6:22" x14ac:dyDescent="0.2">
      <c r="M22496" s="2"/>
    </row>
    <row r="22497" spans="6:22" x14ac:dyDescent="0.2">
      <c r="M22497" s="2"/>
    </row>
    <row r="22498" spans="6:22" x14ac:dyDescent="0.2">
      <c r="M22498" s="2"/>
    </row>
    <row r="22499" spans="6:22" x14ac:dyDescent="0.2">
      <c r="M22499" s="2"/>
    </row>
    <row r="22500" spans="6:22" x14ac:dyDescent="0.2">
      <c r="M22500" s="2"/>
    </row>
    <row r="22501" spans="6:22" x14ac:dyDescent="0.2">
      <c r="M22501" s="2"/>
    </row>
    <row r="22502" spans="6:22" x14ac:dyDescent="0.2">
      <c r="M22502" s="2"/>
    </row>
    <row r="22503" spans="6:22" x14ac:dyDescent="0.2">
      <c r="M22503" s="2"/>
    </row>
    <row r="22504" spans="6:22" x14ac:dyDescent="0.2">
      <c r="M22504" s="2"/>
    </row>
    <row r="22505" spans="6:22" x14ac:dyDescent="0.2">
      <c r="M22505" s="2"/>
    </row>
    <row r="22506" spans="6:22" x14ac:dyDescent="0.2">
      <c r="M22506" s="2"/>
    </row>
    <row r="22507" spans="6:22" x14ac:dyDescent="0.2">
      <c r="M22507" s="2"/>
    </row>
    <row r="22508" spans="6:22" x14ac:dyDescent="0.2">
      <c r="M22508" s="2"/>
    </row>
    <row r="22509" spans="6:22" x14ac:dyDescent="0.2">
      <c r="F22509"/>
      <c r="M22509" s="2"/>
      <c r="N22509"/>
      <c r="O22509"/>
      <c r="U22509"/>
      <c r="V22509"/>
    </row>
    <row r="22510" spans="6:22" x14ac:dyDescent="0.2">
      <c r="F22510"/>
      <c r="M22510" s="2"/>
      <c r="N22510"/>
      <c r="O22510"/>
      <c r="U22510"/>
      <c r="V22510"/>
    </row>
    <row r="22511" spans="6:22" x14ac:dyDescent="0.2">
      <c r="F22511"/>
      <c r="M22511" s="2"/>
      <c r="N22511"/>
      <c r="O22511"/>
      <c r="U22511"/>
      <c r="V22511"/>
    </row>
    <row r="22512" spans="6:22" x14ac:dyDescent="0.2">
      <c r="M22512" s="2"/>
    </row>
    <row r="22513" spans="6:22" x14ac:dyDescent="0.2">
      <c r="M22513" s="2"/>
    </row>
    <row r="22514" spans="6:22" x14ac:dyDescent="0.2">
      <c r="M22514" s="2"/>
    </row>
    <row r="22515" spans="6:22" x14ac:dyDescent="0.2">
      <c r="M22515" s="2"/>
    </row>
    <row r="22516" spans="6:22" x14ac:dyDescent="0.2">
      <c r="M22516" s="2"/>
    </row>
    <row r="22517" spans="6:22" x14ac:dyDescent="0.2">
      <c r="M22517" s="2"/>
    </row>
    <row r="22518" spans="6:22" x14ac:dyDescent="0.2">
      <c r="M22518" s="2"/>
    </row>
    <row r="22519" spans="6:22" x14ac:dyDescent="0.2">
      <c r="M22519" s="2"/>
    </row>
    <row r="22520" spans="6:22" x14ac:dyDescent="0.2">
      <c r="M22520" s="2"/>
    </row>
    <row r="22521" spans="6:22" x14ac:dyDescent="0.2">
      <c r="M22521" s="2"/>
    </row>
    <row r="22522" spans="6:22" x14ac:dyDescent="0.2">
      <c r="M22522" s="2"/>
    </row>
    <row r="22523" spans="6:22" x14ac:dyDescent="0.2">
      <c r="M22523" s="2"/>
    </row>
    <row r="22524" spans="6:22" x14ac:dyDescent="0.2">
      <c r="M22524" s="2"/>
    </row>
    <row r="22525" spans="6:22" x14ac:dyDescent="0.2">
      <c r="M22525" s="2"/>
    </row>
    <row r="22526" spans="6:22" x14ac:dyDescent="0.2">
      <c r="M22526" s="2"/>
    </row>
    <row r="22527" spans="6:22" x14ac:dyDescent="0.2">
      <c r="F22527"/>
      <c r="M22527" s="2"/>
      <c r="N22527"/>
      <c r="O22527"/>
      <c r="U22527"/>
      <c r="V22527"/>
    </row>
    <row r="22528" spans="6:22" x14ac:dyDescent="0.2">
      <c r="F22528"/>
      <c r="M22528" s="2"/>
      <c r="N22528"/>
      <c r="O22528"/>
      <c r="U22528"/>
      <c r="V22528"/>
    </row>
    <row r="22529" spans="6:22" x14ac:dyDescent="0.2">
      <c r="F22529"/>
      <c r="M22529" s="2"/>
      <c r="N22529"/>
      <c r="O22529"/>
      <c r="U22529"/>
      <c r="V22529"/>
    </row>
    <row r="22530" spans="6:22" x14ac:dyDescent="0.2">
      <c r="M22530" s="2"/>
    </row>
    <row r="22531" spans="6:22" x14ac:dyDescent="0.2">
      <c r="M22531" s="2"/>
    </row>
    <row r="22532" spans="6:22" x14ac:dyDescent="0.2">
      <c r="M22532" s="2"/>
    </row>
    <row r="22533" spans="6:22" x14ac:dyDescent="0.2">
      <c r="M22533" s="2"/>
    </row>
    <row r="22534" spans="6:22" x14ac:dyDescent="0.2">
      <c r="M22534" s="2"/>
    </row>
    <row r="22535" spans="6:22" x14ac:dyDescent="0.2">
      <c r="M22535" s="2"/>
    </row>
    <row r="22536" spans="6:22" x14ac:dyDescent="0.2">
      <c r="M22536" s="2"/>
    </row>
    <row r="22537" spans="6:22" x14ac:dyDescent="0.2">
      <c r="M22537" s="2"/>
    </row>
    <row r="22538" spans="6:22" x14ac:dyDescent="0.2">
      <c r="M22538" s="2"/>
    </row>
    <row r="22539" spans="6:22" x14ac:dyDescent="0.2">
      <c r="M22539" s="2"/>
    </row>
    <row r="22540" spans="6:22" x14ac:dyDescent="0.2">
      <c r="M22540" s="2"/>
    </row>
    <row r="22541" spans="6:22" x14ac:dyDescent="0.2">
      <c r="M22541" s="2"/>
    </row>
    <row r="22542" spans="6:22" x14ac:dyDescent="0.2">
      <c r="M22542" s="2"/>
    </row>
    <row r="22543" spans="6:22" x14ac:dyDescent="0.2">
      <c r="M22543" s="2"/>
    </row>
    <row r="22544" spans="6:22" x14ac:dyDescent="0.2">
      <c r="M22544" s="2"/>
    </row>
    <row r="22545" spans="6:22" x14ac:dyDescent="0.2">
      <c r="F22545"/>
      <c r="M22545" s="2"/>
      <c r="N22545"/>
      <c r="O22545"/>
      <c r="U22545"/>
      <c r="V22545"/>
    </row>
    <row r="22546" spans="6:22" x14ac:dyDescent="0.2">
      <c r="F22546"/>
      <c r="M22546" s="2"/>
      <c r="N22546"/>
      <c r="O22546"/>
      <c r="U22546"/>
      <c r="V22546"/>
    </row>
    <row r="22547" spans="6:22" x14ac:dyDescent="0.2">
      <c r="F22547"/>
      <c r="M22547" s="2"/>
      <c r="N22547"/>
      <c r="O22547"/>
      <c r="U22547"/>
      <c r="V22547"/>
    </row>
    <row r="22548" spans="6:22" x14ac:dyDescent="0.2">
      <c r="M22548" s="2"/>
    </row>
    <row r="22549" spans="6:22" x14ac:dyDescent="0.2">
      <c r="M22549" s="2"/>
    </row>
    <row r="22550" spans="6:22" x14ac:dyDescent="0.2">
      <c r="M22550" s="2"/>
    </row>
    <row r="22551" spans="6:22" x14ac:dyDescent="0.2">
      <c r="M22551" s="2"/>
    </row>
    <row r="22552" spans="6:22" x14ac:dyDescent="0.2">
      <c r="M22552" s="2"/>
    </row>
    <row r="22553" spans="6:22" x14ac:dyDescent="0.2">
      <c r="M22553" s="2"/>
    </row>
    <row r="22554" spans="6:22" x14ac:dyDescent="0.2">
      <c r="M22554" s="2"/>
    </row>
    <row r="22555" spans="6:22" x14ac:dyDescent="0.2">
      <c r="M22555" s="2"/>
    </row>
    <row r="22556" spans="6:22" x14ac:dyDescent="0.2">
      <c r="M22556" s="2"/>
    </row>
    <row r="22557" spans="6:22" x14ac:dyDescent="0.2">
      <c r="M22557" s="2"/>
    </row>
    <row r="22558" spans="6:22" x14ac:dyDescent="0.2">
      <c r="M22558" s="2"/>
    </row>
    <row r="22559" spans="6:22" x14ac:dyDescent="0.2">
      <c r="M22559" s="2"/>
    </row>
    <row r="22560" spans="6:22" x14ac:dyDescent="0.2">
      <c r="M22560" s="2"/>
    </row>
    <row r="22561" spans="6:22" x14ac:dyDescent="0.2">
      <c r="M22561" s="2"/>
    </row>
    <row r="22562" spans="6:22" x14ac:dyDescent="0.2">
      <c r="F22562"/>
      <c r="M22562" s="2"/>
      <c r="N22562"/>
      <c r="O22562"/>
      <c r="U22562"/>
      <c r="V22562"/>
    </row>
    <row r="22563" spans="6:22" x14ac:dyDescent="0.2">
      <c r="F22563"/>
      <c r="M22563" s="2"/>
      <c r="N22563"/>
      <c r="O22563"/>
      <c r="U22563"/>
      <c r="V22563"/>
    </row>
    <row r="22564" spans="6:22" x14ac:dyDescent="0.2">
      <c r="F22564"/>
      <c r="M22564" s="2"/>
      <c r="N22564"/>
      <c r="O22564"/>
      <c r="U22564"/>
      <c r="V22564"/>
    </row>
    <row r="22565" spans="6:22" x14ac:dyDescent="0.2">
      <c r="F22565"/>
      <c r="M22565" s="2"/>
      <c r="N22565"/>
      <c r="O22565"/>
      <c r="U22565"/>
      <c r="V22565"/>
    </row>
    <row r="22566" spans="6:22" x14ac:dyDescent="0.2">
      <c r="F22566"/>
      <c r="M22566" s="2"/>
      <c r="N22566"/>
      <c r="O22566"/>
      <c r="U22566"/>
      <c r="V22566"/>
    </row>
    <row r="22567" spans="6:22" x14ac:dyDescent="0.2">
      <c r="M22567" s="2"/>
    </row>
    <row r="22568" spans="6:22" x14ac:dyDescent="0.2">
      <c r="M22568" s="2"/>
    </row>
    <row r="22569" spans="6:22" x14ac:dyDescent="0.2">
      <c r="M22569" s="2"/>
    </row>
    <row r="22570" spans="6:22" x14ac:dyDescent="0.2">
      <c r="M22570" s="2"/>
    </row>
    <row r="22571" spans="6:22" x14ac:dyDescent="0.2">
      <c r="M22571" s="2"/>
    </row>
    <row r="22572" spans="6:22" x14ac:dyDescent="0.2">
      <c r="M22572" s="2"/>
    </row>
    <row r="22573" spans="6:22" x14ac:dyDescent="0.2">
      <c r="M22573" s="2"/>
    </row>
    <row r="22574" spans="6:22" x14ac:dyDescent="0.2">
      <c r="M22574" s="2"/>
    </row>
    <row r="22575" spans="6:22" x14ac:dyDescent="0.2">
      <c r="M22575" s="2"/>
    </row>
    <row r="22576" spans="6:22" x14ac:dyDescent="0.2">
      <c r="M22576" s="2"/>
    </row>
    <row r="22577" spans="3:22" x14ac:dyDescent="0.2">
      <c r="M22577" s="2"/>
    </row>
    <row r="22578" spans="3:22" x14ac:dyDescent="0.2">
      <c r="F22578"/>
      <c r="M22578" s="2"/>
      <c r="N22578"/>
      <c r="O22578"/>
      <c r="U22578"/>
      <c r="V22578"/>
    </row>
    <row r="22579" spans="3:22" x14ac:dyDescent="0.2">
      <c r="M22579" s="2"/>
    </row>
    <row r="22580" spans="3:22" x14ac:dyDescent="0.2">
      <c r="F22580"/>
      <c r="M22580" s="2"/>
      <c r="N22580"/>
      <c r="O22580"/>
      <c r="U22580"/>
      <c r="V22580"/>
    </row>
    <row r="22581" spans="3:22" x14ac:dyDescent="0.2">
      <c r="F22581"/>
      <c r="M22581" s="2"/>
      <c r="N22581"/>
      <c r="O22581"/>
      <c r="U22581"/>
      <c r="V22581"/>
    </row>
    <row r="22582" spans="3:22" x14ac:dyDescent="0.2">
      <c r="F22582"/>
      <c r="M22582" s="2"/>
      <c r="N22582"/>
      <c r="O22582"/>
      <c r="U22582"/>
      <c r="V22582"/>
    </row>
    <row r="22583" spans="3:22" x14ac:dyDescent="0.2">
      <c r="F22583"/>
      <c r="M22583" s="2"/>
      <c r="N22583"/>
      <c r="O22583"/>
      <c r="U22583"/>
      <c r="V22583"/>
    </row>
    <row r="22584" spans="3:22" x14ac:dyDescent="0.2">
      <c r="F22584"/>
      <c r="M22584" s="2"/>
      <c r="N22584"/>
      <c r="O22584"/>
      <c r="U22584"/>
      <c r="V22584"/>
    </row>
    <row r="22585" spans="3:22" x14ac:dyDescent="0.2">
      <c r="F22585"/>
      <c r="M22585" s="2"/>
      <c r="N22585"/>
      <c r="O22585"/>
      <c r="U22585"/>
      <c r="V22585"/>
    </row>
    <row r="22586" spans="3:22" x14ac:dyDescent="0.2">
      <c r="F22586"/>
      <c r="M22586" s="2"/>
      <c r="N22586"/>
      <c r="O22586"/>
      <c r="U22586"/>
      <c r="V22586"/>
    </row>
    <row r="22587" spans="3:22" x14ac:dyDescent="0.2">
      <c r="F22587"/>
      <c r="M22587" s="2"/>
      <c r="N22587"/>
      <c r="O22587"/>
      <c r="U22587"/>
      <c r="V22587"/>
    </row>
    <row r="22588" spans="3:22" x14ac:dyDescent="0.2">
      <c r="F22588"/>
      <c r="M22588" s="2"/>
      <c r="N22588"/>
      <c r="O22588"/>
      <c r="U22588"/>
      <c r="V22588"/>
    </row>
    <row r="22589" spans="3:22" x14ac:dyDescent="0.2">
      <c r="F22589"/>
      <c r="M22589" s="2"/>
      <c r="N22589"/>
      <c r="O22589"/>
      <c r="U22589"/>
      <c r="V22589"/>
    </row>
    <row r="22590" spans="3:22" x14ac:dyDescent="0.2">
      <c r="F22590"/>
      <c r="M22590" s="2"/>
      <c r="N22590"/>
      <c r="O22590"/>
      <c r="U22590"/>
      <c r="V22590"/>
    </row>
    <row r="22591" spans="3:22" x14ac:dyDescent="0.2">
      <c r="C22591" s="9"/>
      <c r="F22591"/>
      <c r="M22591" s="2"/>
      <c r="N22591"/>
      <c r="O22591"/>
      <c r="U22591"/>
      <c r="V22591"/>
    </row>
    <row r="22592" spans="3:22" x14ac:dyDescent="0.2">
      <c r="M22592" s="2"/>
    </row>
    <row r="22593" spans="13:13" x14ac:dyDescent="0.2">
      <c r="M22593" s="2"/>
    </row>
    <row r="22594" spans="13:13" x14ac:dyDescent="0.2">
      <c r="M22594" s="2"/>
    </row>
    <row r="22595" spans="13:13" x14ac:dyDescent="0.2">
      <c r="M22595" s="2"/>
    </row>
    <row r="22596" spans="13:13" x14ac:dyDescent="0.2">
      <c r="M22596" s="2"/>
    </row>
    <row r="22597" spans="13:13" x14ac:dyDescent="0.2">
      <c r="M22597" s="2"/>
    </row>
    <row r="22598" spans="13:13" x14ac:dyDescent="0.2">
      <c r="M22598" s="2"/>
    </row>
    <row r="22599" spans="13:13" x14ac:dyDescent="0.2">
      <c r="M22599" s="2"/>
    </row>
    <row r="22600" spans="13:13" x14ac:dyDescent="0.2">
      <c r="M22600" s="2"/>
    </row>
    <row r="22601" spans="13:13" x14ac:dyDescent="0.2">
      <c r="M22601" s="2"/>
    </row>
    <row r="22602" spans="13:13" x14ac:dyDescent="0.2">
      <c r="M22602" s="2"/>
    </row>
    <row r="22603" spans="13:13" x14ac:dyDescent="0.2">
      <c r="M22603" s="2"/>
    </row>
    <row r="22604" spans="13:13" x14ac:dyDescent="0.2">
      <c r="M22604" s="2"/>
    </row>
    <row r="22605" spans="13:13" x14ac:dyDescent="0.2">
      <c r="M22605" s="2"/>
    </row>
    <row r="22606" spans="13:13" x14ac:dyDescent="0.2">
      <c r="M22606" s="2"/>
    </row>
    <row r="22607" spans="13:13" x14ac:dyDescent="0.2">
      <c r="M22607" s="2"/>
    </row>
    <row r="22608" spans="13:13" x14ac:dyDescent="0.2">
      <c r="M22608" s="2"/>
    </row>
    <row r="22609" spans="6:22" x14ac:dyDescent="0.2">
      <c r="F22609"/>
      <c r="M22609" s="2"/>
      <c r="N22609"/>
      <c r="O22609"/>
      <c r="U22609"/>
      <c r="V22609"/>
    </row>
    <row r="22610" spans="6:22" x14ac:dyDescent="0.2">
      <c r="F22610"/>
      <c r="M22610" s="2"/>
      <c r="N22610"/>
      <c r="O22610"/>
      <c r="U22610"/>
      <c r="V22610"/>
    </row>
    <row r="22611" spans="6:22" x14ac:dyDescent="0.2">
      <c r="F22611"/>
      <c r="M22611" s="2"/>
      <c r="N22611"/>
      <c r="O22611"/>
      <c r="U22611"/>
      <c r="V22611"/>
    </row>
    <row r="22612" spans="6:22" x14ac:dyDescent="0.2">
      <c r="F22612"/>
      <c r="M22612" s="2"/>
      <c r="N22612"/>
      <c r="O22612"/>
      <c r="U22612"/>
      <c r="V22612"/>
    </row>
    <row r="22613" spans="6:22" x14ac:dyDescent="0.2">
      <c r="M22613" s="2"/>
    </row>
    <row r="22614" spans="6:22" x14ac:dyDescent="0.2">
      <c r="M22614" s="2"/>
    </row>
    <row r="22615" spans="6:22" x14ac:dyDescent="0.2">
      <c r="M22615" s="2"/>
    </row>
    <row r="22616" spans="6:22" x14ac:dyDescent="0.2">
      <c r="M22616" s="2"/>
    </row>
    <row r="22617" spans="6:22" x14ac:dyDescent="0.2">
      <c r="M22617" s="2"/>
    </row>
    <row r="22618" spans="6:22" x14ac:dyDescent="0.2">
      <c r="M22618" s="2"/>
    </row>
    <row r="22619" spans="6:22" x14ac:dyDescent="0.2">
      <c r="M22619" s="2"/>
    </row>
    <row r="22620" spans="6:22" x14ac:dyDescent="0.2">
      <c r="M22620" s="2"/>
    </row>
    <row r="22621" spans="6:22" x14ac:dyDescent="0.2">
      <c r="M22621" s="2"/>
    </row>
    <row r="22622" spans="6:22" x14ac:dyDescent="0.2">
      <c r="M22622" s="2"/>
    </row>
    <row r="22623" spans="6:22" x14ac:dyDescent="0.2">
      <c r="M22623" s="2"/>
    </row>
    <row r="22624" spans="6:22" x14ac:dyDescent="0.2">
      <c r="M22624" s="2"/>
    </row>
    <row r="22625" spans="13:13" x14ac:dyDescent="0.2">
      <c r="M22625" s="2"/>
    </row>
    <row r="22626" spans="13:13" x14ac:dyDescent="0.2">
      <c r="M22626" s="2"/>
    </row>
    <row r="22627" spans="13:13" x14ac:dyDescent="0.2">
      <c r="M22627" s="2"/>
    </row>
    <row r="22628" spans="13:13" x14ac:dyDescent="0.2">
      <c r="M22628" s="2"/>
    </row>
    <row r="22629" spans="13:13" x14ac:dyDescent="0.2">
      <c r="M22629" s="2"/>
    </row>
    <row r="22630" spans="13:13" x14ac:dyDescent="0.2">
      <c r="M22630" s="2"/>
    </row>
    <row r="22631" spans="13:13" x14ac:dyDescent="0.2">
      <c r="M22631" s="2"/>
    </row>
    <row r="22632" spans="13:13" x14ac:dyDescent="0.2">
      <c r="M22632" s="2"/>
    </row>
    <row r="22633" spans="13:13" x14ac:dyDescent="0.2">
      <c r="M22633" s="2"/>
    </row>
    <row r="22634" spans="13:13" x14ac:dyDescent="0.2">
      <c r="M22634" s="2"/>
    </row>
    <row r="22635" spans="13:13" x14ac:dyDescent="0.2">
      <c r="M22635" s="2"/>
    </row>
    <row r="22636" spans="13:13" x14ac:dyDescent="0.2">
      <c r="M22636" s="2"/>
    </row>
    <row r="22637" spans="13:13" x14ac:dyDescent="0.2">
      <c r="M22637" s="2"/>
    </row>
    <row r="22638" spans="13:13" x14ac:dyDescent="0.2">
      <c r="M22638" s="2"/>
    </row>
    <row r="22639" spans="13:13" x14ac:dyDescent="0.2">
      <c r="M22639" s="2"/>
    </row>
    <row r="22640" spans="13:13" x14ac:dyDescent="0.2">
      <c r="M22640" s="2"/>
    </row>
    <row r="22641" spans="3:22" x14ac:dyDescent="0.2">
      <c r="M22641" s="2"/>
    </row>
    <row r="22642" spans="3:22" x14ac:dyDescent="0.2">
      <c r="M22642" s="2"/>
    </row>
    <row r="22643" spans="3:22" x14ac:dyDescent="0.2">
      <c r="M22643" s="2"/>
    </row>
    <row r="22644" spans="3:22" x14ac:dyDescent="0.2">
      <c r="M22644" s="2"/>
    </row>
    <row r="22645" spans="3:22" x14ac:dyDescent="0.2">
      <c r="M22645" s="2"/>
    </row>
    <row r="22646" spans="3:22" x14ac:dyDescent="0.2">
      <c r="M22646" s="2"/>
    </row>
    <row r="22647" spans="3:22" x14ac:dyDescent="0.2">
      <c r="M22647" s="2"/>
    </row>
    <row r="22648" spans="3:22" x14ac:dyDescent="0.2">
      <c r="F22648"/>
      <c r="M22648" s="2"/>
      <c r="N22648"/>
      <c r="O22648"/>
      <c r="U22648"/>
      <c r="V22648"/>
    </row>
    <row r="22649" spans="3:22" x14ac:dyDescent="0.2">
      <c r="F22649"/>
      <c r="M22649" s="2"/>
      <c r="N22649"/>
      <c r="O22649"/>
      <c r="U22649"/>
      <c r="V22649"/>
    </row>
    <row r="22650" spans="3:22" x14ac:dyDescent="0.2">
      <c r="F22650"/>
      <c r="M22650" s="2"/>
      <c r="N22650"/>
      <c r="O22650"/>
      <c r="U22650"/>
      <c r="V22650"/>
    </row>
    <row r="22651" spans="3:22" x14ac:dyDescent="0.2">
      <c r="F22651"/>
      <c r="M22651" s="2"/>
      <c r="N22651"/>
      <c r="O22651"/>
      <c r="U22651"/>
      <c r="V22651"/>
    </row>
    <row r="22652" spans="3:22" x14ac:dyDescent="0.2">
      <c r="F22652"/>
      <c r="M22652" s="2"/>
      <c r="N22652"/>
      <c r="O22652"/>
      <c r="U22652"/>
      <c r="V22652"/>
    </row>
    <row r="22653" spans="3:22" x14ac:dyDescent="0.2">
      <c r="F22653"/>
      <c r="M22653" s="2"/>
      <c r="N22653"/>
      <c r="O22653"/>
      <c r="U22653"/>
      <c r="V22653"/>
    </row>
    <row r="22654" spans="3:22" x14ac:dyDescent="0.2">
      <c r="F22654"/>
      <c r="M22654" s="2"/>
      <c r="N22654"/>
      <c r="O22654"/>
      <c r="U22654"/>
      <c r="V22654"/>
    </row>
    <row r="22655" spans="3:22" x14ac:dyDescent="0.2">
      <c r="C22655" s="9"/>
      <c r="F22655"/>
      <c r="M22655" s="2"/>
      <c r="N22655"/>
      <c r="O22655"/>
      <c r="U22655"/>
      <c r="V22655"/>
    </row>
    <row r="22656" spans="3:22" x14ac:dyDescent="0.2">
      <c r="M22656" s="2"/>
    </row>
    <row r="22657" spans="13:13" x14ac:dyDescent="0.2">
      <c r="M22657" s="2"/>
    </row>
    <row r="22658" spans="13:13" x14ac:dyDescent="0.2">
      <c r="M22658" s="2"/>
    </row>
    <row r="22659" spans="13:13" x14ac:dyDescent="0.2">
      <c r="M22659" s="2"/>
    </row>
    <row r="22660" spans="13:13" x14ac:dyDescent="0.2">
      <c r="M22660" s="2"/>
    </row>
    <row r="22661" spans="13:13" x14ac:dyDescent="0.2">
      <c r="M22661" s="2"/>
    </row>
    <row r="22662" spans="13:13" x14ac:dyDescent="0.2">
      <c r="M22662" s="2"/>
    </row>
    <row r="22663" spans="13:13" x14ac:dyDescent="0.2">
      <c r="M22663" s="2"/>
    </row>
    <row r="22664" spans="13:13" x14ac:dyDescent="0.2">
      <c r="M22664" s="2"/>
    </row>
    <row r="22665" spans="13:13" x14ac:dyDescent="0.2">
      <c r="M22665" s="2"/>
    </row>
    <row r="22666" spans="13:13" x14ac:dyDescent="0.2">
      <c r="M22666" s="2"/>
    </row>
    <row r="22667" spans="13:13" x14ac:dyDescent="0.2">
      <c r="M22667" s="2"/>
    </row>
    <row r="22668" spans="13:13" x14ac:dyDescent="0.2">
      <c r="M22668" s="2"/>
    </row>
    <row r="22669" spans="13:13" x14ac:dyDescent="0.2">
      <c r="M22669" s="2"/>
    </row>
    <row r="22670" spans="13:13" x14ac:dyDescent="0.2">
      <c r="M22670" s="2"/>
    </row>
    <row r="22671" spans="13:13" x14ac:dyDescent="0.2">
      <c r="M22671" s="2"/>
    </row>
    <row r="22672" spans="13:13" x14ac:dyDescent="0.2">
      <c r="M22672" s="2"/>
    </row>
    <row r="22673" spans="6:22" x14ac:dyDescent="0.2">
      <c r="F22673"/>
      <c r="M22673" s="2"/>
      <c r="N22673"/>
      <c r="O22673"/>
      <c r="U22673"/>
      <c r="V22673"/>
    </row>
    <row r="22674" spans="6:22" x14ac:dyDescent="0.2">
      <c r="F22674"/>
      <c r="M22674" s="2"/>
      <c r="N22674"/>
      <c r="O22674"/>
      <c r="U22674"/>
      <c r="V22674"/>
    </row>
    <row r="22675" spans="6:22" x14ac:dyDescent="0.2">
      <c r="F22675"/>
      <c r="M22675" s="2"/>
      <c r="N22675"/>
      <c r="O22675"/>
      <c r="U22675"/>
      <c r="V22675"/>
    </row>
    <row r="22676" spans="6:22" x14ac:dyDescent="0.2">
      <c r="F22676"/>
      <c r="M22676" s="2"/>
      <c r="N22676"/>
      <c r="O22676"/>
      <c r="U22676"/>
      <c r="V22676"/>
    </row>
    <row r="22677" spans="6:22" x14ac:dyDescent="0.2">
      <c r="F22677"/>
      <c r="M22677" s="2"/>
      <c r="N22677"/>
      <c r="O22677"/>
      <c r="U22677"/>
      <c r="V22677"/>
    </row>
    <row r="22678" spans="6:22" x14ac:dyDescent="0.2">
      <c r="F22678"/>
      <c r="M22678" s="2"/>
      <c r="N22678"/>
      <c r="O22678"/>
      <c r="U22678"/>
      <c r="V22678"/>
    </row>
    <row r="22679" spans="6:22" x14ac:dyDescent="0.2">
      <c r="M22679" s="2"/>
    </row>
    <row r="22680" spans="6:22" x14ac:dyDescent="0.2">
      <c r="M22680" s="2"/>
    </row>
    <row r="22681" spans="6:22" x14ac:dyDescent="0.2">
      <c r="F22681"/>
      <c r="M22681" s="2"/>
      <c r="N22681"/>
      <c r="O22681"/>
      <c r="U22681"/>
      <c r="V22681"/>
    </row>
    <row r="22682" spans="6:22" x14ac:dyDescent="0.2">
      <c r="F22682"/>
      <c r="M22682" s="2"/>
      <c r="N22682"/>
      <c r="O22682"/>
      <c r="U22682"/>
      <c r="V22682"/>
    </row>
    <row r="22683" spans="6:22" x14ac:dyDescent="0.2">
      <c r="F22683"/>
      <c r="M22683" s="2"/>
      <c r="N22683"/>
      <c r="O22683"/>
      <c r="U22683"/>
      <c r="V22683"/>
    </row>
    <row r="22684" spans="6:22" x14ac:dyDescent="0.2">
      <c r="M22684" s="2"/>
    </row>
    <row r="22685" spans="6:22" x14ac:dyDescent="0.2">
      <c r="M22685" s="2"/>
    </row>
    <row r="22686" spans="6:22" x14ac:dyDescent="0.2">
      <c r="F22686"/>
      <c r="M22686" s="2"/>
      <c r="N22686"/>
      <c r="O22686"/>
      <c r="U22686"/>
      <c r="V22686"/>
    </row>
    <row r="22687" spans="6:22" x14ac:dyDescent="0.2">
      <c r="M22687" s="2"/>
    </row>
    <row r="22688" spans="6:22" x14ac:dyDescent="0.2">
      <c r="M22688" s="2"/>
    </row>
    <row r="22689" spans="6:22" x14ac:dyDescent="0.2">
      <c r="M22689" s="2"/>
    </row>
    <row r="22690" spans="6:22" x14ac:dyDescent="0.2">
      <c r="M22690" s="2"/>
    </row>
    <row r="22691" spans="6:22" x14ac:dyDescent="0.2">
      <c r="F22691"/>
      <c r="M22691" s="2"/>
      <c r="N22691"/>
      <c r="O22691"/>
      <c r="U22691"/>
      <c r="V22691"/>
    </row>
    <row r="22692" spans="6:22" x14ac:dyDescent="0.2">
      <c r="F22692"/>
      <c r="M22692" s="2"/>
      <c r="N22692"/>
      <c r="O22692"/>
      <c r="U22692"/>
      <c r="V22692"/>
    </row>
    <row r="22693" spans="6:22" x14ac:dyDescent="0.2">
      <c r="M22693" s="2"/>
    </row>
    <row r="22694" spans="6:22" x14ac:dyDescent="0.2">
      <c r="M22694" s="2"/>
    </row>
    <row r="22695" spans="6:22" x14ac:dyDescent="0.2">
      <c r="F22695"/>
      <c r="M22695" s="2"/>
      <c r="N22695"/>
      <c r="O22695"/>
      <c r="U22695"/>
      <c r="V22695"/>
    </row>
    <row r="22696" spans="6:22" x14ac:dyDescent="0.2">
      <c r="M22696" s="2"/>
    </row>
    <row r="22697" spans="6:22" x14ac:dyDescent="0.2">
      <c r="F22697"/>
      <c r="M22697" s="2"/>
      <c r="N22697"/>
      <c r="O22697"/>
      <c r="U22697"/>
      <c r="V22697"/>
    </row>
    <row r="22698" spans="6:22" x14ac:dyDescent="0.2">
      <c r="F22698"/>
      <c r="M22698" s="2"/>
      <c r="N22698"/>
      <c r="O22698"/>
      <c r="U22698"/>
      <c r="V22698"/>
    </row>
    <row r="22699" spans="6:22" x14ac:dyDescent="0.2">
      <c r="F22699"/>
      <c r="M22699" s="2"/>
      <c r="N22699"/>
      <c r="O22699"/>
      <c r="U22699"/>
      <c r="V22699"/>
    </row>
    <row r="22700" spans="6:22" x14ac:dyDescent="0.2">
      <c r="F22700"/>
      <c r="M22700" s="2"/>
      <c r="N22700"/>
      <c r="O22700"/>
      <c r="U22700"/>
      <c r="V22700"/>
    </row>
    <row r="22701" spans="6:22" x14ac:dyDescent="0.2">
      <c r="M22701" s="2"/>
    </row>
    <row r="22702" spans="6:22" x14ac:dyDescent="0.2">
      <c r="M22702" s="2"/>
    </row>
    <row r="22703" spans="6:22" x14ac:dyDescent="0.2">
      <c r="M22703" s="2"/>
    </row>
    <row r="22704" spans="6:22" x14ac:dyDescent="0.2">
      <c r="M22704" s="2"/>
    </row>
    <row r="22705" spans="6:22" x14ac:dyDescent="0.2">
      <c r="M22705" s="2"/>
    </row>
    <row r="22706" spans="6:22" x14ac:dyDescent="0.2">
      <c r="F22706"/>
      <c r="M22706" s="2"/>
      <c r="N22706"/>
      <c r="O22706"/>
      <c r="U22706"/>
      <c r="V22706"/>
    </row>
    <row r="22707" spans="6:22" x14ac:dyDescent="0.2">
      <c r="F22707"/>
      <c r="M22707" s="2"/>
      <c r="N22707"/>
      <c r="O22707"/>
      <c r="U22707"/>
      <c r="V22707"/>
    </row>
    <row r="22708" spans="6:22" x14ac:dyDescent="0.2">
      <c r="M22708" s="2"/>
    </row>
    <row r="22709" spans="6:22" x14ac:dyDescent="0.2">
      <c r="F22709"/>
      <c r="M22709" s="2"/>
      <c r="N22709"/>
      <c r="O22709"/>
      <c r="U22709"/>
      <c r="V22709"/>
    </row>
    <row r="22710" spans="6:22" x14ac:dyDescent="0.2">
      <c r="F22710"/>
      <c r="M22710" s="2"/>
      <c r="N22710"/>
      <c r="O22710"/>
      <c r="U22710"/>
      <c r="V22710"/>
    </row>
    <row r="22711" spans="6:22" x14ac:dyDescent="0.2">
      <c r="F22711"/>
      <c r="M22711" s="2"/>
      <c r="N22711"/>
      <c r="O22711"/>
      <c r="U22711"/>
      <c r="V22711"/>
    </row>
    <row r="22712" spans="6:22" x14ac:dyDescent="0.2">
      <c r="F22712"/>
      <c r="M22712" s="2"/>
      <c r="N22712"/>
      <c r="O22712"/>
      <c r="U22712"/>
      <c r="V22712"/>
    </row>
    <row r="22713" spans="6:22" x14ac:dyDescent="0.2">
      <c r="F22713"/>
      <c r="M22713" s="2"/>
      <c r="N22713"/>
      <c r="O22713"/>
      <c r="U22713"/>
      <c r="V22713"/>
    </row>
    <row r="22714" spans="6:22" x14ac:dyDescent="0.2">
      <c r="F22714"/>
      <c r="M22714" s="2"/>
      <c r="N22714"/>
      <c r="O22714"/>
      <c r="U22714"/>
      <c r="V22714"/>
    </row>
    <row r="22715" spans="6:22" x14ac:dyDescent="0.2">
      <c r="M22715" s="2"/>
    </row>
    <row r="22716" spans="6:22" x14ac:dyDescent="0.2">
      <c r="M22716" s="2"/>
    </row>
    <row r="22717" spans="6:22" x14ac:dyDescent="0.2">
      <c r="M22717" s="2"/>
    </row>
    <row r="22718" spans="6:22" x14ac:dyDescent="0.2">
      <c r="M22718" s="2"/>
    </row>
    <row r="22719" spans="6:22" x14ac:dyDescent="0.2">
      <c r="M22719" s="2"/>
    </row>
    <row r="22720" spans="6:22" x14ac:dyDescent="0.2">
      <c r="M22720" s="2"/>
    </row>
    <row r="22721" spans="6:22" x14ac:dyDescent="0.2">
      <c r="M22721" s="2"/>
    </row>
    <row r="22722" spans="6:22" x14ac:dyDescent="0.2">
      <c r="M22722" s="2"/>
    </row>
    <row r="22723" spans="6:22" x14ac:dyDescent="0.2">
      <c r="M22723" s="2"/>
    </row>
    <row r="22724" spans="6:22" x14ac:dyDescent="0.2">
      <c r="M22724" s="2"/>
    </row>
    <row r="22725" spans="6:22" x14ac:dyDescent="0.2">
      <c r="M22725" s="2"/>
    </row>
    <row r="22726" spans="6:22" x14ac:dyDescent="0.2">
      <c r="M22726" s="2"/>
    </row>
    <row r="22727" spans="6:22" x14ac:dyDescent="0.2">
      <c r="M22727" s="2"/>
    </row>
    <row r="22728" spans="6:22" x14ac:dyDescent="0.2">
      <c r="M22728" s="2"/>
    </row>
    <row r="22729" spans="6:22" x14ac:dyDescent="0.2">
      <c r="M22729" s="2"/>
    </row>
    <row r="22730" spans="6:22" x14ac:dyDescent="0.2">
      <c r="F22730"/>
      <c r="M22730" s="2"/>
      <c r="N22730"/>
      <c r="O22730"/>
      <c r="U22730"/>
      <c r="V22730"/>
    </row>
    <row r="22731" spans="6:22" x14ac:dyDescent="0.2">
      <c r="F22731"/>
      <c r="M22731" s="2"/>
      <c r="N22731"/>
      <c r="O22731"/>
      <c r="U22731"/>
      <c r="V22731"/>
    </row>
    <row r="22732" spans="6:22" x14ac:dyDescent="0.2">
      <c r="F22732"/>
      <c r="M22732" s="2"/>
      <c r="N22732"/>
      <c r="O22732"/>
      <c r="U22732"/>
      <c r="V22732"/>
    </row>
    <row r="22733" spans="6:22" x14ac:dyDescent="0.2">
      <c r="M22733" s="2"/>
    </row>
    <row r="22734" spans="6:22" x14ac:dyDescent="0.2">
      <c r="M22734" s="2"/>
    </row>
    <row r="22735" spans="6:22" x14ac:dyDescent="0.2">
      <c r="M22735" s="2"/>
    </row>
    <row r="22736" spans="6:22" x14ac:dyDescent="0.2">
      <c r="M22736" s="2"/>
    </row>
    <row r="22737" spans="6:22" x14ac:dyDescent="0.2">
      <c r="M22737" s="2"/>
    </row>
    <row r="22738" spans="6:22" x14ac:dyDescent="0.2">
      <c r="M22738" s="2"/>
    </row>
    <row r="22739" spans="6:22" x14ac:dyDescent="0.2">
      <c r="M22739" s="2"/>
    </row>
    <row r="22740" spans="6:22" x14ac:dyDescent="0.2">
      <c r="M22740" s="2"/>
    </row>
    <row r="22741" spans="6:22" x14ac:dyDescent="0.2">
      <c r="M22741" s="2"/>
    </row>
    <row r="22742" spans="6:22" x14ac:dyDescent="0.2">
      <c r="M22742" s="2"/>
    </row>
    <row r="22743" spans="6:22" x14ac:dyDescent="0.2">
      <c r="F22743"/>
      <c r="M22743" s="2"/>
      <c r="N22743"/>
      <c r="O22743"/>
      <c r="U22743"/>
      <c r="V22743"/>
    </row>
    <row r="22744" spans="6:22" x14ac:dyDescent="0.2">
      <c r="F22744"/>
      <c r="M22744" s="2"/>
      <c r="N22744"/>
      <c r="O22744"/>
      <c r="U22744"/>
      <c r="V22744"/>
    </row>
    <row r="22745" spans="6:22" x14ac:dyDescent="0.2">
      <c r="F22745"/>
      <c r="M22745" s="2"/>
      <c r="N22745"/>
      <c r="O22745"/>
      <c r="U22745"/>
      <c r="V22745"/>
    </row>
    <row r="22746" spans="6:22" x14ac:dyDescent="0.2">
      <c r="M22746" s="2"/>
    </row>
    <row r="22747" spans="6:22" x14ac:dyDescent="0.2">
      <c r="M22747" s="2"/>
    </row>
    <row r="22748" spans="6:22" x14ac:dyDescent="0.2">
      <c r="M22748" s="2"/>
    </row>
    <row r="22749" spans="6:22" x14ac:dyDescent="0.2">
      <c r="M22749" s="2"/>
    </row>
    <row r="22750" spans="6:22" x14ac:dyDescent="0.2">
      <c r="M22750" s="2"/>
    </row>
    <row r="22751" spans="6:22" x14ac:dyDescent="0.2">
      <c r="M22751" s="2"/>
    </row>
    <row r="22752" spans="6:22" x14ac:dyDescent="0.2">
      <c r="M22752" s="2"/>
    </row>
    <row r="22753" spans="6:22" x14ac:dyDescent="0.2">
      <c r="M22753" s="2"/>
    </row>
    <row r="22754" spans="6:22" x14ac:dyDescent="0.2">
      <c r="F22754"/>
      <c r="M22754" s="2"/>
      <c r="N22754"/>
      <c r="O22754"/>
      <c r="U22754"/>
      <c r="V22754"/>
    </row>
    <row r="22755" spans="6:22" x14ac:dyDescent="0.2">
      <c r="F22755"/>
      <c r="M22755" s="2"/>
      <c r="N22755"/>
      <c r="O22755"/>
      <c r="U22755"/>
      <c r="V22755"/>
    </row>
    <row r="22756" spans="6:22" x14ac:dyDescent="0.2">
      <c r="F22756"/>
      <c r="M22756" s="2"/>
      <c r="N22756"/>
      <c r="O22756"/>
      <c r="U22756"/>
      <c r="V22756"/>
    </row>
    <row r="22757" spans="6:22" x14ac:dyDescent="0.2">
      <c r="F22757"/>
      <c r="M22757" s="2"/>
      <c r="N22757"/>
      <c r="O22757"/>
      <c r="U22757"/>
      <c r="V22757"/>
    </row>
    <row r="22758" spans="6:22" x14ac:dyDescent="0.2">
      <c r="M22758" s="2"/>
    </row>
    <row r="22759" spans="6:22" x14ac:dyDescent="0.2">
      <c r="M22759" s="2"/>
    </row>
    <row r="22760" spans="6:22" x14ac:dyDescent="0.2">
      <c r="M22760" s="2"/>
    </row>
    <row r="22761" spans="6:22" x14ac:dyDescent="0.2">
      <c r="M22761" s="2"/>
    </row>
    <row r="22762" spans="6:22" x14ac:dyDescent="0.2">
      <c r="M22762" s="2"/>
    </row>
    <row r="22763" spans="6:22" x14ac:dyDescent="0.2">
      <c r="M22763" s="2"/>
    </row>
    <row r="22764" spans="6:22" x14ac:dyDescent="0.2">
      <c r="M22764" s="2"/>
    </row>
    <row r="22765" spans="6:22" x14ac:dyDescent="0.2">
      <c r="M22765" s="2"/>
    </row>
    <row r="22766" spans="6:22" x14ac:dyDescent="0.2">
      <c r="M22766" s="2"/>
    </row>
    <row r="22767" spans="6:22" x14ac:dyDescent="0.2">
      <c r="M22767" s="2"/>
    </row>
    <row r="22768" spans="6:22" x14ac:dyDescent="0.2">
      <c r="F22768"/>
      <c r="M22768" s="2"/>
      <c r="N22768"/>
      <c r="O22768"/>
      <c r="U22768"/>
      <c r="V22768"/>
    </row>
    <row r="22769" spans="6:22" x14ac:dyDescent="0.2">
      <c r="F22769"/>
      <c r="M22769" s="2"/>
      <c r="N22769"/>
      <c r="O22769"/>
      <c r="U22769"/>
      <c r="V22769"/>
    </row>
    <row r="22770" spans="6:22" x14ac:dyDescent="0.2">
      <c r="F22770"/>
      <c r="M22770" s="2"/>
      <c r="N22770"/>
      <c r="O22770"/>
      <c r="U22770"/>
      <c r="V22770"/>
    </row>
    <row r="22771" spans="6:22" x14ac:dyDescent="0.2">
      <c r="M22771" s="2"/>
    </row>
    <row r="22772" spans="6:22" x14ac:dyDescent="0.2">
      <c r="M22772" s="2"/>
    </row>
    <row r="22773" spans="6:22" x14ac:dyDescent="0.2">
      <c r="M22773" s="2"/>
    </row>
    <row r="22774" spans="6:22" x14ac:dyDescent="0.2">
      <c r="M22774" s="2"/>
    </row>
    <row r="22775" spans="6:22" x14ac:dyDescent="0.2">
      <c r="M22775" s="2"/>
    </row>
    <row r="22776" spans="6:22" x14ac:dyDescent="0.2">
      <c r="M22776" s="2"/>
    </row>
    <row r="22777" spans="6:22" x14ac:dyDescent="0.2">
      <c r="M22777" s="2"/>
    </row>
    <row r="22778" spans="6:22" x14ac:dyDescent="0.2">
      <c r="M22778" s="2"/>
    </row>
    <row r="22779" spans="6:22" x14ac:dyDescent="0.2">
      <c r="M22779" s="2"/>
    </row>
    <row r="22780" spans="6:22" x14ac:dyDescent="0.2">
      <c r="F22780"/>
      <c r="M22780" s="2"/>
      <c r="N22780"/>
      <c r="O22780"/>
      <c r="U22780"/>
      <c r="V22780"/>
    </row>
    <row r="22781" spans="6:22" x14ac:dyDescent="0.2">
      <c r="F22781"/>
      <c r="M22781" s="2"/>
      <c r="N22781"/>
      <c r="O22781"/>
      <c r="U22781"/>
      <c r="V22781"/>
    </row>
    <row r="22782" spans="6:22" x14ac:dyDescent="0.2">
      <c r="F22782"/>
      <c r="M22782" s="2"/>
      <c r="N22782"/>
      <c r="O22782"/>
      <c r="U22782"/>
      <c r="V22782"/>
    </row>
    <row r="22783" spans="6:22" x14ac:dyDescent="0.2">
      <c r="F22783"/>
      <c r="M22783" s="2"/>
      <c r="N22783"/>
      <c r="O22783"/>
      <c r="U22783"/>
      <c r="V22783"/>
    </row>
    <row r="22784" spans="6:22" x14ac:dyDescent="0.2">
      <c r="F22784"/>
      <c r="M22784" s="2"/>
      <c r="N22784"/>
      <c r="O22784"/>
      <c r="U22784"/>
      <c r="V22784"/>
    </row>
    <row r="22785" spans="6:22" x14ac:dyDescent="0.2">
      <c r="M22785" s="2"/>
    </row>
    <row r="22786" spans="6:22" x14ac:dyDescent="0.2">
      <c r="M22786" s="2"/>
    </row>
    <row r="22787" spans="6:22" x14ac:dyDescent="0.2">
      <c r="M22787" s="2"/>
    </row>
    <row r="22788" spans="6:22" x14ac:dyDescent="0.2">
      <c r="M22788" s="2"/>
    </row>
    <row r="22789" spans="6:22" x14ac:dyDescent="0.2">
      <c r="M22789" s="2"/>
    </row>
    <row r="22790" spans="6:22" x14ac:dyDescent="0.2">
      <c r="M22790" s="2"/>
    </row>
    <row r="22791" spans="6:22" x14ac:dyDescent="0.2">
      <c r="M22791" s="2"/>
    </row>
    <row r="22792" spans="6:22" x14ac:dyDescent="0.2">
      <c r="M22792" s="2"/>
    </row>
    <row r="22793" spans="6:22" x14ac:dyDescent="0.2">
      <c r="M22793" s="2"/>
    </row>
    <row r="22794" spans="6:22" x14ac:dyDescent="0.2">
      <c r="M22794" s="2"/>
    </row>
    <row r="22795" spans="6:22" x14ac:dyDescent="0.2">
      <c r="F22795"/>
      <c r="M22795" s="2"/>
      <c r="N22795"/>
      <c r="O22795"/>
      <c r="U22795"/>
      <c r="V22795"/>
    </row>
    <row r="22796" spans="6:22" x14ac:dyDescent="0.2">
      <c r="F22796"/>
      <c r="M22796" s="2"/>
      <c r="N22796"/>
      <c r="O22796"/>
      <c r="U22796"/>
      <c r="V22796"/>
    </row>
    <row r="22797" spans="6:22" x14ac:dyDescent="0.2">
      <c r="M22797" s="2"/>
    </row>
    <row r="22798" spans="6:22" x14ac:dyDescent="0.2">
      <c r="M22798" s="2"/>
    </row>
    <row r="22799" spans="6:22" x14ac:dyDescent="0.2">
      <c r="M22799" s="2"/>
    </row>
    <row r="22800" spans="6:22" x14ac:dyDescent="0.2">
      <c r="M22800" s="2"/>
    </row>
    <row r="22801" spans="6:22" x14ac:dyDescent="0.2">
      <c r="M22801" s="2"/>
    </row>
    <row r="22802" spans="6:22" x14ac:dyDescent="0.2">
      <c r="M22802" s="2"/>
    </row>
    <row r="22803" spans="6:22" x14ac:dyDescent="0.2">
      <c r="M22803" s="2"/>
    </row>
    <row r="22804" spans="6:22" x14ac:dyDescent="0.2">
      <c r="M22804" s="2"/>
    </row>
    <row r="22805" spans="6:22" x14ac:dyDescent="0.2">
      <c r="M22805" s="2"/>
    </row>
    <row r="22806" spans="6:22" x14ac:dyDescent="0.2">
      <c r="M22806" s="2"/>
    </row>
    <row r="22807" spans="6:22" x14ac:dyDescent="0.2">
      <c r="F22807"/>
      <c r="M22807" s="2"/>
      <c r="N22807"/>
      <c r="O22807"/>
      <c r="U22807"/>
      <c r="V22807"/>
    </row>
    <row r="22808" spans="6:22" x14ac:dyDescent="0.2">
      <c r="F22808"/>
      <c r="M22808" s="2"/>
      <c r="N22808"/>
      <c r="O22808"/>
      <c r="U22808"/>
      <c r="V22808"/>
    </row>
    <row r="22809" spans="6:22" x14ac:dyDescent="0.2">
      <c r="F22809"/>
      <c r="M22809" s="2"/>
      <c r="N22809"/>
      <c r="O22809"/>
      <c r="U22809"/>
      <c r="V22809"/>
    </row>
    <row r="22810" spans="6:22" x14ac:dyDescent="0.2">
      <c r="F22810"/>
      <c r="M22810" s="2"/>
      <c r="N22810"/>
      <c r="O22810"/>
      <c r="U22810"/>
      <c r="V22810"/>
    </row>
    <row r="22811" spans="6:22" x14ac:dyDescent="0.2">
      <c r="F22811"/>
      <c r="M22811" s="2"/>
      <c r="N22811"/>
      <c r="O22811"/>
      <c r="U22811"/>
      <c r="V22811"/>
    </row>
    <row r="22812" spans="6:22" x14ac:dyDescent="0.2">
      <c r="M22812" s="2"/>
    </row>
    <row r="22813" spans="6:22" x14ac:dyDescent="0.2">
      <c r="M22813" s="2"/>
    </row>
    <row r="22814" spans="6:22" x14ac:dyDescent="0.2">
      <c r="M22814" s="2"/>
    </row>
    <row r="22815" spans="6:22" x14ac:dyDescent="0.2">
      <c r="M22815" s="2"/>
    </row>
    <row r="22816" spans="6:22" x14ac:dyDescent="0.2">
      <c r="F22816"/>
      <c r="M22816" s="2"/>
      <c r="N22816"/>
      <c r="O22816"/>
      <c r="U22816"/>
      <c r="V22816"/>
    </row>
    <row r="22817" spans="6:22" x14ac:dyDescent="0.2">
      <c r="M22817" s="2"/>
    </row>
    <row r="22818" spans="6:22" x14ac:dyDescent="0.2">
      <c r="M22818" s="2"/>
    </row>
    <row r="22819" spans="6:22" x14ac:dyDescent="0.2">
      <c r="M22819" s="2"/>
    </row>
    <row r="22820" spans="6:22" x14ac:dyDescent="0.2">
      <c r="M22820" s="2"/>
    </row>
    <row r="22821" spans="6:22" x14ac:dyDescent="0.2">
      <c r="M22821" s="2"/>
    </row>
    <row r="22822" spans="6:22" x14ac:dyDescent="0.2">
      <c r="M22822" s="2"/>
    </row>
    <row r="22823" spans="6:22" x14ac:dyDescent="0.2">
      <c r="F22823"/>
      <c r="M22823" s="2"/>
      <c r="N22823"/>
      <c r="O22823"/>
      <c r="U22823"/>
      <c r="V22823"/>
    </row>
    <row r="22824" spans="6:22" x14ac:dyDescent="0.2">
      <c r="F22824"/>
      <c r="M22824" s="2"/>
      <c r="N22824"/>
      <c r="O22824"/>
      <c r="U22824"/>
      <c r="V22824"/>
    </row>
    <row r="22825" spans="6:22" x14ac:dyDescent="0.2">
      <c r="F22825"/>
      <c r="M22825" s="2"/>
      <c r="N22825"/>
      <c r="O22825"/>
      <c r="U22825"/>
      <c r="V22825"/>
    </row>
    <row r="22826" spans="6:22" x14ac:dyDescent="0.2">
      <c r="F22826"/>
      <c r="M22826" s="2"/>
      <c r="N22826"/>
      <c r="O22826"/>
      <c r="U22826"/>
      <c r="V22826"/>
    </row>
    <row r="22827" spans="6:22" x14ac:dyDescent="0.2">
      <c r="M22827" s="2"/>
    </row>
    <row r="22828" spans="6:22" x14ac:dyDescent="0.2">
      <c r="F22828"/>
      <c r="M22828" s="2"/>
      <c r="N22828"/>
      <c r="O22828"/>
      <c r="U22828"/>
      <c r="V22828"/>
    </row>
    <row r="22829" spans="6:22" x14ac:dyDescent="0.2">
      <c r="F22829"/>
      <c r="M22829" s="2"/>
      <c r="N22829"/>
      <c r="O22829"/>
      <c r="U22829"/>
      <c r="V22829"/>
    </row>
    <row r="22830" spans="6:22" x14ac:dyDescent="0.2">
      <c r="M22830" s="2"/>
    </row>
    <row r="22831" spans="6:22" x14ac:dyDescent="0.2">
      <c r="M22831" s="2"/>
    </row>
    <row r="22832" spans="6:22" x14ac:dyDescent="0.2">
      <c r="M22832" s="2"/>
    </row>
    <row r="22833" spans="6:22" x14ac:dyDescent="0.2">
      <c r="M22833" s="2"/>
    </row>
    <row r="22834" spans="6:22" x14ac:dyDescent="0.2">
      <c r="M22834" s="2"/>
    </row>
    <row r="22835" spans="6:22" x14ac:dyDescent="0.2">
      <c r="M22835" s="2"/>
    </row>
    <row r="22836" spans="6:22" x14ac:dyDescent="0.2">
      <c r="M22836" s="2"/>
    </row>
    <row r="22837" spans="6:22" x14ac:dyDescent="0.2">
      <c r="M22837" s="2"/>
    </row>
    <row r="22838" spans="6:22" x14ac:dyDescent="0.2">
      <c r="M22838" s="2"/>
    </row>
    <row r="22839" spans="6:22" x14ac:dyDescent="0.2">
      <c r="M22839" s="2"/>
    </row>
    <row r="22840" spans="6:22" x14ac:dyDescent="0.2">
      <c r="M22840" s="2"/>
    </row>
    <row r="22841" spans="6:22" x14ac:dyDescent="0.2">
      <c r="M22841" s="2"/>
    </row>
    <row r="22842" spans="6:22" x14ac:dyDescent="0.2">
      <c r="M22842" s="2"/>
    </row>
    <row r="22843" spans="6:22" x14ac:dyDescent="0.2">
      <c r="M22843" s="2"/>
    </row>
    <row r="22844" spans="6:22" x14ac:dyDescent="0.2">
      <c r="M22844" s="2"/>
    </row>
    <row r="22845" spans="6:22" x14ac:dyDescent="0.2">
      <c r="F22845"/>
      <c r="M22845" s="2"/>
      <c r="N22845"/>
      <c r="O22845"/>
      <c r="U22845"/>
      <c r="V22845"/>
    </row>
    <row r="22846" spans="6:22" x14ac:dyDescent="0.2">
      <c r="F22846"/>
      <c r="M22846" s="2"/>
      <c r="N22846"/>
      <c r="O22846"/>
      <c r="U22846"/>
      <c r="V22846"/>
    </row>
    <row r="22847" spans="6:22" x14ac:dyDescent="0.2">
      <c r="F22847"/>
      <c r="M22847" s="2"/>
      <c r="N22847"/>
      <c r="O22847"/>
      <c r="U22847"/>
      <c r="V22847"/>
    </row>
    <row r="22848" spans="6:22" x14ac:dyDescent="0.2">
      <c r="F22848"/>
      <c r="M22848" s="2"/>
      <c r="N22848"/>
      <c r="O22848"/>
      <c r="U22848"/>
      <c r="V22848"/>
    </row>
    <row r="22849" spans="6:22" x14ac:dyDescent="0.2">
      <c r="F22849"/>
      <c r="M22849" s="2"/>
      <c r="N22849"/>
      <c r="O22849"/>
      <c r="U22849"/>
      <c r="V22849"/>
    </row>
    <row r="22850" spans="6:22" x14ac:dyDescent="0.2">
      <c r="M22850" s="2"/>
    </row>
    <row r="22851" spans="6:22" x14ac:dyDescent="0.2">
      <c r="M22851" s="2"/>
    </row>
    <row r="22852" spans="6:22" x14ac:dyDescent="0.2">
      <c r="M22852" s="2"/>
    </row>
    <row r="22853" spans="6:22" x14ac:dyDescent="0.2">
      <c r="M22853" s="2"/>
    </row>
    <row r="22854" spans="6:22" x14ac:dyDescent="0.2">
      <c r="M22854" s="2"/>
    </row>
    <row r="22855" spans="6:22" x14ac:dyDescent="0.2">
      <c r="M22855" s="2"/>
    </row>
    <row r="22856" spans="6:22" x14ac:dyDescent="0.2">
      <c r="M22856" s="2"/>
    </row>
    <row r="22857" spans="6:22" x14ac:dyDescent="0.2">
      <c r="M22857" s="2"/>
    </row>
    <row r="22858" spans="6:22" x14ac:dyDescent="0.2">
      <c r="F22858"/>
      <c r="M22858" s="2"/>
      <c r="N22858"/>
      <c r="O22858"/>
      <c r="U22858"/>
      <c r="V22858"/>
    </row>
    <row r="22859" spans="6:22" x14ac:dyDescent="0.2">
      <c r="M22859" s="2"/>
    </row>
    <row r="22860" spans="6:22" x14ac:dyDescent="0.2">
      <c r="M22860" s="2"/>
    </row>
    <row r="22861" spans="6:22" x14ac:dyDescent="0.2">
      <c r="M22861" s="2"/>
    </row>
    <row r="22862" spans="6:22" x14ac:dyDescent="0.2">
      <c r="M22862" s="2"/>
    </row>
    <row r="22863" spans="6:22" x14ac:dyDescent="0.2">
      <c r="M22863" s="2"/>
    </row>
    <row r="22864" spans="6:22" x14ac:dyDescent="0.2">
      <c r="M22864" s="2"/>
    </row>
    <row r="22865" spans="6:22" x14ac:dyDescent="0.2">
      <c r="M22865" s="2"/>
    </row>
    <row r="22866" spans="6:22" x14ac:dyDescent="0.2">
      <c r="M22866" s="2"/>
    </row>
    <row r="22867" spans="6:22" x14ac:dyDescent="0.2">
      <c r="M22867" s="2"/>
    </row>
    <row r="22868" spans="6:22" x14ac:dyDescent="0.2">
      <c r="M22868" s="2"/>
    </row>
    <row r="22869" spans="6:22" x14ac:dyDescent="0.2">
      <c r="M22869" s="2"/>
    </row>
    <row r="22870" spans="6:22" x14ac:dyDescent="0.2">
      <c r="M22870" s="2"/>
    </row>
    <row r="22871" spans="6:22" x14ac:dyDescent="0.2">
      <c r="M22871" s="2"/>
    </row>
    <row r="22872" spans="6:22" x14ac:dyDescent="0.2">
      <c r="M22872" s="2"/>
    </row>
    <row r="22873" spans="6:22" x14ac:dyDescent="0.2">
      <c r="M22873" s="2"/>
    </row>
    <row r="22874" spans="6:22" x14ac:dyDescent="0.2">
      <c r="M22874" s="2"/>
    </row>
    <row r="22875" spans="6:22" x14ac:dyDescent="0.2">
      <c r="M22875" s="2"/>
    </row>
    <row r="22876" spans="6:22" x14ac:dyDescent="0.2">
      <c r="M22876" s="2"/>
    </row>
    <row r="22877" spans="6:22" x14ac:dyDescent="0.2">
      <c r="F22877"/>
      <c r="M22877" s="2"/>
      <c r="N22877"/>
      <c r="O22877"/>
      <c r="U22877"/>
      <c r="V22877"/>
    </row>
    <row r="22878" spans="6:22" x14ac:dyDescent="0.2">
      <c r="F22878"/>
      <c r="M22878" s="2"/>
      <c r="N22878"/>
      <c r="O22878"/>
      <c r="U22878"/>
      <c r="V22878"/>
    </row>
    <row r="22879" spans="6:22" x14ac:dyDescent="0.2">
      <c r="F22879"/>
      <c r="M22879" s="2"/>
      <c r="N22879"/>
      <c r="O22879"/>
      <c r="U22879"/>
      <c r="V22879"/>
    </row>
    <row r="22880" spans="6:22" x14ac:dyDescent="0.2">
      <c r="M22880" s="2"/>
    </row>
    <row r="22881" spans="6:22" x14ac:dyDescent="0.2">
      <c r="M22881" s="2"/>
    </row>
    <row r="22882" spans="6:22" x14ac:dyDescent="0.2">
      <c r="M22882" s="2"/>
    </row>
    <row r="22883" spans="6:22" x14ac:dyDescent="0.2">
      <c r="M22883" s="2"/>
    </row>
    <row r="22884" spans="6:22" x14ac:dyDescent="0.2">
      <c r="M22884" s="2"/>
    </row>
    <row r="22885" spans="6:22" x14ac:dyDescent="0.2">
      <c r="M22885" s="2"/>
    </row>
    <row r="22886" spans="6:22" x14ac:dyDescent="0.2">
      <c r="M22886" s="2"/>
    </row>
    <row r="22887" spans="6:22" x14ac:dyDescent="0.2">
      <c r="M22887" s="2"/>
    </row>
    <row r="22888" spans="6:22" x14ac:dyDescent="0.2">
      <c r="F22888"/>
      <c r="M22888" s="2"/>
      <c r="N22888"/>
      <c r="O22888"/>
      <c r="U22888"/>
      <c r="V22888"/>
    </row>
    <row r="22889" spans="6:22" x14ac:dyDescent="0.2">
      <c r="M22889" s="2"/>
    </row>
    <row r="22890" spans="6:22" x14ac:dyDescent="0.2">
      <c r="M22890" s="2"/>
    </row>
    <row r="22891" spans="6:22" x14ac:dyDescent="0.2">
      <c r="M22891" s="2"/>
    </row>
    <row r="22892" spans="6:22" x14ac:dyDescent="0.2">
      <c r="M22892" s="2"/>
    </row>
    <row r="22893" spans="6:22" x14ac:dyDescent="0.2">
      <c r="M22893" s="2"/>
    </row>
    <row r="22894" spans="6:22" x14ac:dyDescent="0.2">
      <c r="M22894" s="2"/>
    </row>
    <row r="22895" spans="6:22" x14ac:dyDescent="0.2">
      <c r="M22895" s="2"/>
    </row>
    <row r="22896" spans="6:22" x14ac:dyDescent="0.2">
      <c r="M22896" s="2"/>
    </row>
    <row r="22897" spans="6:22" x14ac:dyDescent="0.2">
      <c r="M22897" s="2"/>
    </row>
    <row r="22898" spans="6:22" x14ac:dyDescent="0.2">
      <c r="M22898" s="2"/>
    </row>
    <row r="22899" spans="6:22" x14ac:dyDescent="0.2">
      <c r="M22899" s="2"/>
    </row>
    <row r="22900" spans="6:22" x14ac:dyDescent="0.2">
      <c r="M22900" s="2"/>
    </row>
    <row r="22901" spans="6:22" x14ac:dyDescent="0.2">
      <c r="M22901" s="2"/>
    </row>
    <row r="22902" spans="6:22" x14ac:dyDescent="0.2">
      <c r="M22902" s="2"/>
    </row>
    <row r="22903" spans="6:22" x14ac:dyDescent="0.2">
      <c r="M22903" s="2"/>
    </row>
    <row r="22904" spans="6:22" x14ac:dyDescent="0.2">
      <c r="M22904" s="2"/>
    </row>
    <row r="22905" spans="6:22" x14ac:dyDescent="0.2">
      <c r="M22905" s="2"/>
    </row>
    <row r="22906" spans="6:22" x14ac:dyDescent="0.2">
      <c r="M22906" s="2"/>
    </row>
    <row r="22907" spans="6:22" x14ac:dyDescent="0.2">
      <c r="F22907"/>
      <c r="M22907" s="2"/>
      <c r="N22907"/>
      <c r="O22907"/>
      <c r="U22907"/>
      <c r="V22907"/>
    </row>
    <row r="22908" spans="6:22" x14ac:dyDescent="0.2">
      <c r="F22908"/>
      <c r="M22908" s="2"/>
      <c r="N22908"/>
      <c r="O22908"/>
      <c r="U22908"/>
      <c r="V22908"/>
    </row>
    <row r="22909" spans="6:22" x14ac:dyDescent="0.2">
      <c r="F22909"/>
      <c r="M22909" s="2"/>
      <c r="N22909"/>
      <c r="O22909"/>
      <c r="U22909"/>
      <c r="V22909"/>
    </row>
    <row r="22910" spans="6:22" x14ac:dyDescent="0.2">
      <c r="F22910"/>
      <c r="M22910" s="2"/>
      <c r="N22910"/>
      <c r="O22910"/>
      <c r="U22910"/>
      <c r="V22910"/>
    </row>
    <row r="22911" spans="6:22" x14ac:dyDescent="0.2">
      <c r="F22911"/>
      <c r="M22911" s="2"/>
      <c r="N22911"/>
      <c r="O22911"/>
      <c r="U22911"/>
      <c r="V22911"/>
    </row>
    <row r="22912" spans="6:22" x14ac:dyDescent="0.2">
      <c r="M22912" s="2"/>
    </row>
    <row r="22913" spans="6:22" x14ac:dyDescent="0.2">
      <c r="M22913" s="2"/>
    </row>
    <row r="22914" spans="6:22" x14ac:dyDescent="0.2">
      <c r="M22914" s="2"/>
    </row>
    <row r="22915" spans="6:22" x14ac:dyDescent="0.2">
      <c r="M22915" s="2"/>
    </row>
    <row r="22916" spans="6:22" x14ac:dyDescent="0.2">
      <c r="M22916" s="2"/>
    </row>
    <row r="22917" spans="6:22" x14ac:dyDescent="0.2">
      <c r="M22917" s="2"/>
    </row>
    <row r="22918" spans="6:22" x14ac:dyDescent="0.2">
      <c r="M22918" s="2"/>
    </row>
    <row r="22919" spans="6:22" x14ac:dyDescent="0.2">
      <c r="M22919" s="2"/>
    </row>
    <row r="22920" spans="6:22" x14ac:dyDescent="0.2">
      <c r="F22920"/>
      <c r="M22920" s="2"/>
      <c r="N22920"/>
      <c r="O22920"/>
      <c r="U22920"/>
      <c r="V22920"/>
    </row>
    <row r="22921" spans="6:22" x14ac:dyDescent="0.2">
      <c r="M22921" s="2"/>
    </row>
    <row r="22922" spans="6:22" x14ac:dyDescent="0.2">
      <c r="M22922" s="2"/>
    </row>
    <row r="22923" spans="6:22" x14ac:dyDescent="0.2">
      <c r="M22923" s="2"/>
    </row>
    <row r="22924" spans="6:22" x14ac:dyDescent="0.2">
      <c r="M22924" s="2"/>
    </row>
    <row r="22925" spans="6:22" x14ac:dyDescent="0.2">
      <c r="M22925" s="2"/>
    </row>
    <row r="22926" spans="6:22" x14ac:dyDescent="0.2">
      <c r="M22926" s="2"/>
    </row>
    <row r="22927" spans="6:22" x14ac:dyDescent="0.2">
      <c r="M22927" s="2"/>
    </row>
    <row r="22928" spans="6:22" x14ac:dyDescent="0.2">
      <c r="M22928" s="2"/>
    </row>
    <row r="22929" spans="6:22" x14ac:dyDescent="0.2">
      <c r="M22929" s="2"/>
    </row>
    <row r="22930" spans="6:22" x14ac:dyDescent="0.2">
      <c r="M22930" s="2"/>
    </row>
    <row r="22931" spans="6:22" x14ac:dyDescent="0.2">
      <c r="M22931" s="2"/>
    </row>
    <row r="22932" spans="6:22" x14ac:dyDescent="0.2">
      <c r="M22932" s="2"/>
    </row>
    <row r="22933" spans="6:22" x14ac:dyDescent="0.2">
      <c r="M22933" s="2"/>
    </row>
    <row r="22934" spans="6:22" x14ac:dyDescent="0.2">
      <c r="M22934" s="2"/>
    </row>
    <row r="22935" spans="6:22" x14ac:dyDescent="0.2">
      <c r="M22935" s="2"/>
    </row>
    <row r="22936" spans="6:22" x14ac:dyDescent="0.2">
      <c r="M22936" s="2"/>
    </row>
    <row r="22937" spans="6:22" x14ac:dyDescent="0.2">
      <c r="M22937" s="2"/>
    </row>
    <row r="22938" spans="6:22" x14ac:dyDescent="0.2">
      <c r="M22938" s="2"/>
    </row>
    <row r="22939" spans="6:22" x14ac:dyDescent="0.2">
      <c r="F22939"/>
      <c r="M22939" s="2"/>
      <c r="N22939"/>
      <c r="O22939"/>
      <c r="U22939"/>
      <c r="V22939"/>
    </row>
    <row r="22940" spans="6:22" x14ac:dyDescent="0.2">
      <c r="F22940"/>
      <c r="M22940" s="2"/>
      <c r="N22940"/>
      <c r="O22940"/>
      <c r="U22940"/>
      <c r="V22940"/>
    </row>
    <row r="22941" spans="6:22" x14ac:dyDescent="0.2">
      <c r="F22941"/>
      <c r="M22941" s="2"/>
      <c r="N22941"/>
      <c r="O22941"/>
      <c r="U22941"/>
      <c r="V22941"/>
    </row>
    <row r="22942" spans="6:22" x14ac:dyDescent="0.2">
      <c r="M22942" s="2"/>
    </row>
    <row r="22943" spans="6:22" x14ac:dyDescent="0.2">
      <c r="M22943" s="2"/>
    </row>
    <row r="22944" spans="6:22" x14ac:dyDescent="0.2">
      <c r="M22944" s="2"/>
    </row>
    <row r="22945" spans="6:22" x14ac:dyDescent="0.2">
      <c r="M22945" s="2"/>
    </row>
    <row r="22946" spans="6:22" x14ac:dyDescent="0.2">
      <c r="M22946" s="2"/>
    </row>
    <row r="22947" spans="6:22" x14ac:dyDescent="0.2">
      <c r="M22947" s="2"/>
    </row>
    <row r="22948" spans="6:22" x14ac:dyDescent="0.2">
      <c r="M22948" s="2"/>
    </row>
    <row r="22949" spans="6:22" x14ac:dyDescent="0.2">
      <c r="M22949" s="2"/>
    </row>
    <row r="22950" spans="6:22" x14ac:dyDescent="0.2">
      <c r="F22950"/>
      <c r="M22950" s="2"/>
      <c r="N22950"/>
      <c r="O22950"/>
      <c r="U22950"/>
      <c r="V22950"/>
    </row>
    <row r="22951" spans="6:22" x14ac:dyDescent="0.2">
      <c r="M22951" s="2"/>
    </row>
    <row r="22952" spans="6:22" x14ac:dyDescent="0.2">
      <c r="M22952" s="2"/>
    </row>
    <row r="22953" spans="6:22" x14ac:dyDescent="0.2">
      <c r="M22953" s="2"/>
    </row>
    <row r="22954" spans="6:22" x14ac:dyDescent="0.2">
      <c r="M22954" s="2"/>
    </row>
    <row r="22955" spans="6:22" x14ac:dyDescent="0.2">
      <c r="M22955" s="2"/>
    </row>
    <row r="22956" spans="6:22" x14ac:dyDescent="0.2">
      <c r="M22956" s="2"/>
    </row>
    <row r="22957" spans="6:22" x14ac:dyDescent="0.2">
      <c r="M22957" s="2"/>
    </row>
    <row r="22958" spans="6:22" x14ac:dyDescent="0.2">
      <c r="M22958" s="2"/>
    </row>
    <row r="22959" spans="6:22" x14ac:dyDescent="0.2">
      <c r="M22959" s="2"/>
    </row>
    <row r="22960" spans="6:22" x14ac:dyDescent="0.2">
      <c r="M22960" s="2"/>
    </row>
    <row r="22961" spans="6:22" x14ac:dyDescent="0.2">
      <c r="M22961" s="2"/>
    </row>
    <row r="22962" spans="6:22" x14ac:dyDescent="0.2">
      <c r="M22962" s="2"/>
    </row>
    <row r="22963" spans="6:22" x14ac:dyDescent="0.2">
      <c r="M22963" s="2"/>
    </row>
    <row r="22964" spans="6:22" x14ac:dyDescent="0.2">
      <c r="M22964" s="2"/>
    </row>
    <row r="22965" spans="6:22" x14ac:dyDescent="0.2">
      <c r="M22965" s="2"/>
    </row>
    <row r="22966" spans="6:22" x14ac:dyDescent="0.2">
      <c r="M22966" s="2"/>
    </row>
    <row r="22967" spans="6:22" x14ac:dyDescent="0.2">
      <c r="M22967" s="2"/>
    </row>
    <row r="22968" spans="6:22" x14ac:dyDescent="0.2">
      <c r="M22968" s="2"/>
    </row>
    <row r="22969" spans="6:22" x14ac:dyDescent="0.2">
      <c r="F22969"/>
      <c r="M22969" s="2"/>
      <c r="N22969"/>
      <c r="O22969"/>
      <c r="U22969"/>
      <c r="V22969"/>
    </row>
    <row r="22970" spans="6:22" x14ac:dyDescent="0.2">
      <c r="F22970"/>
      <c r="M22970" s="2"/>
      <c r="N22970"/>
      <c r="O22970"/>
      <c r="U22970"/>
      <c r="V22970"/>
    </row>
    <row r="22971" spans="6:22" x14ac:dyDescent="0.2">
      <c r="F22971"/>
      <c r="M22971" s="2"/>
      <c r="N22971"/>
      <c r="O22971"/>
      <c r="U22971"/>
      <c r="V22971"/>
    </row>
    <row r="22972" spans="6:22" x14ac:dyDescent="0.2">
      <c r="F22972"/>
      <c r="M22972" s="2"/>
      <c r="N22972"/>
      <c r="O22972"/>
      <c r="U22972"/>
      <c r="V22972"/>
    </row>
    <row r="22973" spans="6:22" x14ac:dyDescent="0.2">
      <c r="F22973"/>
      <c r="M22973" s="2"/>
      <c r="N22973"/>
      <c r="O22973"/>
      <c r="U22973"/>
      <c r="V22973"/>
    </row>
    <row r="22974" spans="6:22" x14ac:dyDescent="0.2">
      <c r="M22974" s="2"/>
    </row>
    <row r="22975" spans="6:22" x14ac:dyDescent="0.2">
      <c r="M22975" s="2"/>
    </row>
    <row r="22976" spans="6:22" x14ac:dyDescent="0.2">
      <c r="M22976" s="2"/>
    </row>
    <row r="22977" spans="6:22" x14ac:dyDescent="0.2">
      <c r="M22977" s="2"/>
    </row>
    <row r="22978" spans="6:22" x14ac:dyDescent="0.2">
      <c r="M22978" s="2"/>
    </row>
    <row r="22979" spans="6:22" x14ac:dyDescent="0.2">
      <c r="M22979" s="2"/>
    </row>
    <row r="22980" spans="6:22" x14ac:dyDescent="0.2">
      <c r="M22980" s="2"/>
    </row>
    <row r="22981" spans="6:22" x14ac:dyDescent="0.2">
      <c r="M22981" s="2"/>
    </row>
    <row r="22982" spans="6:22" x14ac:dyDescent="0.2">
      <c r="F22982"/>
      <c r="M22982" s="2"/>
      <c r="N22982"/>
      <c r="O22982"/>
      <c r="U22982"/>
      <c r="V22982"/>
    </row>
    <row r="22983" spans="6:22" x14ac:dyDescent="0.2">
      <c r="M22983" s="2"/>
    </row>
    <row r="22984" spans="6:22" x14ac:dyDescent="0.2">
      <c r="M22984" s="2"/>
    </row>
    <row r="22985" spans="6:22" x14ac:dyDescent="0.2">
      <c r="M22985" s="2"/>
    </row>
    <row r="22986" spans="6:22" x14ac:dyDescent="0.2">
      <c r="M22986" s="2"/>
    </row>
    <row r="22987" spans="6:22" x14ac:dyDescent="0.2">
      <c r="M22987" s="2"/>
    </row>
    <row r="22988" spans="6:22" x14ac:dyDescent="0.2">
      <c r="M22988" s="2"/>
    </row>
    <row r="22989" spans="6:22" x14ac:dyDescent="0.2">
      <c r="M22989" s="2"/>
    </row>
    <row r="22990" spans="6:22" x14ac:dyDescent="0.2">
      <c r="M22990" s="2"/>
    </row>
    <row r="22991" spans="6:22" x14ac:dyDescent="0.2">
      <c r="M22991" s="2"/>
    </row>
    <row r="22992" spans="6:22" x14ac:dyDescent="0.2">
      <c r="M22992" s="2"/>
    </row>
    <row r="22993" spans="6:22" x14ac:dyDescent="0.2">
      <c r="M22993" s="2"/>
    </row>
    <row r="22994" spans="6:22" x14ac:dyDescent="0.2">
      <c r="M22994" s="2"/>
    </row>
    <row r="22995" spans="6:22" x14ac:dyDescent="0.2">
      <c r="M22995" s="2"/>
    </row>
    <row r="22996" spans="6:22" x14ac:dyDescent="0.2">
      <c r="M22996" s="2"/>
    </row>
    <row r="22997" spans="6:22" x14ac:dyDescent="0.2">
      <c r="M22997" s="2"/>
    </row>
    <row r="22998" spans="6:22" x14ac:dyDescent="0.2">
      <c r="M22998" s="2"/>
    </row>
    <row r="22999" spans="6:22" x14ac:dyDescent="0.2">
      <c r="M22999" s="2"/>
    </row>
    <row r="23000" spans="6:22" x14ac:dyDescent="0.2">
      <c r="M23000" s="2"/>
    </row>
    <row r="23001" spans="6:22" x14ac:dyDescent="0.2">
      <c r="F23001"/>
      <c r="M23001" s="2"/>
      <c r="N23001"/>
      <c r="O23001"/>
      <c r="U23001"/>
      <c r="V23001"/>
    </row>
    <row r="23002" spans="6:22" x14ac:dyDescent="0.2">
      <c r="F23002"/>
      <c r="M23002" s="2"/>
      <c r="N23002"/>
      <c r="O23002"/>
      <c r="U23002"/>
      <c r="V23002"/>
    </row>
    <row r="23003" spans="6:22" x14ac:dyDescent="0.2">
      <c r="F23003"/>
      <c r="M23003" s="2"/>
      <c r="N23003"/>
      <c r="O23003"/>
      <c r="U23003"/>
      <c r="V23003"/>
    </row>
    <row r="23004" spans="6:22" x14ac:dyDescent="0.2">
      <c r="M23004" s="2"/>
    </row>
    <row r="23005" spans="6:22" x14ac:dyDescent="0.2">
      <c r="M23005" s="2"/>
    </row>
    <row r="23006" spans="6:22" x14ac:dyDescent="0.2">
      <c r="M23006" s="2"/>
    </row>
    <row r="23007" spans="6:22" x14ac:dyDescent="0.2">
      <c r="M23007" s="2"/>
    </row>
    <row r="23008" spans="6:22" x14ac:dyDescent="0.2">
      <c r="M23008" s="2"/>
    </row>
    <row r="23009" spans="6:22" x14ac:dyDescent="0.2">
      <c r="M23009" s="2"/>
    </row>
    <row r="23010" spans="6:22" x14ac:dyDescent="0.2">
      <c r="M23010" s="2"/>
    </row>
    <row r="23011" spans="6:22" x14ac:dyDescent="0.2">
      <c r="M23011" s="2"/>
    </row>
    <row r="23012" spans="6:22" x14ac:dyDescent="0.2">
      <c r="F23012"/>
      <c r="M23012" s="2"/>
      <c r="N23012"/>
      <c r="O23012"/>
      <c r="U23012"/>
      <c r="V23012"/>
    </row>
    <row r="23013" spans="6:22" x14ac:dyDescent="0.2">
      <c r="M23013" s="2"/>
    </row>
    <row r="23014" spans="6:22" x14ac:dyDescent="0.2">
      <c r="M23014" s="2"/>
    </row>
    <row r="23015" spans="6:22" x14ac:dyDescent="0.2">
      <c r="M23015" s="2"/>
    </row>
    <row r="23016" spans="6:22" x14ac:dyDescent="0.2">
      <c r="M23016" s="2"/>
    </row>
    <row r="23017" spans="6:22" x14ac:dyDescent="0.2">
      <c r="M23017" s="2"/>
    </row>
    <row r="23018" spans="6:22" x14ac:dyDescent="0.2">
      <c r="M23018" s="2"/>
    </row>
    <row r="23019" spans="6:22" x14ac:dyDescent="0.2">
      <c r="M23019" s="2"/>
    </row>
    <row r="23020" spans="6:22" x14ac:dyDescent="0.2">
      <c r="M23020" s="2"/>
    </row>
    <row r="23021" spans="6:22" x14ac:dyDescent="0.2">
      <c r="M23021" s="2"/>
    </row>
    <row r="23022" spans="6:22" x14ac:dyDescent="0.2">
      <c r="M23022" s="2"/>
    </row>
    <row r="23023" spans="6:22" x14ac:dyDescent="0.2">
      <c r="M23023" s="2"/>
    </row>
    <row r="23024" spans="6:22" x14ac:dyDescent="0.2">
      <c r="M23024" s="2"/>
    </row>
    <row r="23025" spans="6:22" x14ac:dyDescent="0.2">
      <c r="M23025" s="2"/>
    </row>
    <row r="23026" spans="6:22" x14ac:dyDescent="0.2">
      <c r="M23026" s="2"/>
    </row>
    <row r="23027" spans="6:22" x14ac:dyDescent="0.2">
      <c r="M23027" s="2"/>
    </row>
    <row r="23028" spans="6:22" x14ac:dyDescent="0.2">
      <c r="M23028" s="2"/>
    </row>
    <row r="23029" spans="6:22" x14ac:dyDescent="0.2">
      <c r="M23029" s="2"/>
    </row>
    <row r="23030" spans="6:22" x14ac:dyDescent="0.2">
      <c r="M23030" s="2"/>
    </row>
    <row r="23031" spans="6:22" x14ac:dyDescent="0.2">
      <c r="F23031"/>
      <c r="M23031" s="2"/>
      <c r="N23031"/>
      <c r="O23031"/>
      <c r="U23031"/>
      <c r="V23031"/>
    </row>
    <row r="23032" spans="6:22" x14ac:dyDescent="0.2">
      <c r="F23032"/>
      <c r="M23032" s="2"/>
      <c r="N23032"/>
      <c r="O23032"/>
      <c r="U23032"/>
      <c r="V23032"/>
    </row>
    <row r="23033" spans="6:22" x14ac:dyDescent="0.2">
      <c r="F23033"/>
      <c r="M23033" s="2"/>
      <c r="N23033"/>
      <c r="O23033"/>
      <c r="U23033"/>
      <c r="V23033"/>
    </row>
    <row r="23034" spans="6:22" x14ac:dyDescent="0.2">
      <c r="M23034" s="2"/>
    </row>
    <row r="23035" spans="6:22" x14ac:dyDescent="0.2">
      <c r="M23035" s="2"/>
    </row>
    <row r="23036" spans="6:22" x14ac:dyDescent="0.2">
      <c r="M23036" s="2"/>
    </row>
    <row r="23037" spans="6:22" x14ac:dyDescent="0.2">
      <c r="M23037" s="2"/>
    </row>
    <row r="23038" spans="6:22" x14ac:dyDescent="0.2">
      <c r="M23038" s="2"/>
    </row>
    <row r="23039" spans="6:22" x14ac:dyDescent="0.2">
      <c r="M23039" s="2"/>
    </row>
    <row r="23040" spans="6:22" x14ac:dyDescent="0.2">
      <c r="M23040" s="2"/>
    </row>
    <row r="23041" spans="6:22" x14ac:dyDescent="0.2">
      <c r="M23041" s="2"/>
    </row>
    <row r="23042" spans="6:22" x14ac:dyDescent="0.2">
      <c r="F23042"/>
      <c r="M23042" s="2"/>
      <c r="N23042"/>
      <c r="O23042"/>
      <c r="U23042"/>
      <c r="V23042"/>
    </row>
    <row r="23043" spans="6:22" x14ac:dyDescent="0.2">
      <c r="M23043" s="2"/>
    </row>
    <row r="23044" spans="6:22" x14ac:dyDescent="0.2">
      <c r="M23044" s="2"/>
    </row>
    <row r="23045" spans="6:22" x14ac:dyDescent="0.2">
      <c r="M23045" s="2"/>
    </row>
    <row r="23046" spans="6:22" x14ac:dyDescent="0.2">
      <c r="M23046" s="2"/>
    </row>
    <row r="23047" spans="6:22" x14ac:dyDescent="0.2">
      <c r="M23047" s="2"/>
    </row>
    <row r="23048" spans="6:22" x14ac:dyDescent="0.2">
      <c r="M23048" s="2"/>
    </row>
    <row r="23049" spans="6:22" x14ac:dyDescent="0.2">
      <c r="M23049" s="2"/>
    </row>
    <row r="23050" spans="6:22" x14ac:dyDescent="0.2">
      <c r="M23050" s="2"/>
    </row>
    <row r="23051" spans="6:22" x14ac:dyDescent="0.2">
      <c r="M23051" s="2"/>
    </row>
    <row r="23052" spans="6:22" x14ac:dyDescent="0.2">
      <c r="M23052" s="2"/>
    </row>
    <row r="23053" spans="6:22" x14ac:dyDescent="0.2">
      <c r="M23053" s="2"/>
    </row>
    <row r="23054" spans="6:22" x14ac:dyDescent="0.2">
      <c r="M23054" s="2"/>
    </row>
    <row r="23055" spans="6:22" x14ac:dyDescent="0.2">
      <c r="M23055" s="2"/>
    </row>
    <row r="23056" spans="6:22" x14ac:dyDescent="0.2">
      <c r="M23056" s="2"/>
    </row>
    <row r="23057" spans="6:22" x14ac:dyDescent="0.2">
      <c r="M23057" s="2"/>
    </row>
    <row r="23058" spans="6:22" x14ac:dyDescent="0.2">
      <c r="M23058" s="2"/>
    </row>
    <row r="23059" spans="6:22" x14ac:dyDescent="0.2">
      <c r="M23059" s="2"/>
    </row>
    <row r="23060" spans="6:22" x14ac:dyDescent="0.2">
      <c r="M23060" s="2"/>
    </row>
    <row r="23061" spans="6:22" x14ac:dyDescent="0.2">
      <c r="F23061"/>
      <c r="M23061" s="2"/>
      <c r="N23061"/>
      <c r="O23061"/>
      <c r="U23061"/>
      <c r="V23061"/>
    </row>
    <row r="23062" spans="6:22" x14ac:dyDescent="0.2">
      <c r="F23062"/>
      <c r="M23062" s="2"/>
      <c r="N23062"/>
      <c r="O23062"/>
      <c r="U23062"/>
      <c r="V23062"/>
    </row>
    <row r="23063" spans="6:22" x14ac:dyDescent="0.2">
      <c r="F23063"/>
      <c r="M23063" s="2"/>
      <c r="N23063"/>
      <c r="O23063"/>
      <c r="U23063"/>
      <c r="V23063"/>
    </row>
    <row r="23064" spans="6:22" x14ac:dyDescent="0.2">
      <c r="F23064"/>
      <c r="M23064" s="2"/>
      <c r="N23064"/>
      <c r="O23064"/>
      <c r="U23064"/>
      <c r="V23064"/>
    </row>
    <row r="23065" spans="6:22" x14ac:dyDescent="0.2">
      <c r="F23065"/>
      <c r="M23065" s="2"/>
      <c r="N23065"/>
      <c r="O23065"/>
      <c r="U23065"/>
      <c r="V23065"/>
    </row>
    <row r="23066" spans="6:22" x14ac:dyDescent="0.2">
      <c r="M23066" s="2"/>
    </row>
    <row r="23067" spans="6:22" x14ac:dyDescent="0.2">
      <c r="M23067" s="2"/>
    </row>
    <row r="23068" spans="6:22" x14ac:dyDescent="0.2">
      <c r="M23068" s="2"/>
    </row>
    <row r="23069" spans="6:22" x14ac:dyDescent="0.2">
      <c r="M23069" s="2"/>
    </row>
    <row r="23070" spans="6:22" x14ac:dyDescent="0.2">
      <c r="M23070" s="2"/>
    </row>
    <row r="23071" spans="6:22" x14ac:dyDescent="0.2">
      <c r="M23071" s="2"/>
    </row>
    <row r="23072" spans="6:22" x14ac:dyDescent="0.2">
      <c r="M23072" s="2"/>
    </row>
    <row r="23073" spans="6:22" x14ac:dyDescent="0.2">
      <c r="M23073" s="2"/>
    </row>
    <row r="23074" spans="6:22" x14ac:dyDescent="0.2">
      <c r="M23074" s="2"/>
    </row>
    <row r="23075" spans="6:22" x14ac:dyDescent="0.2">
      <c r="M23075" s="2"/>
    </row>
    <row r="23076" spans="6:22" x14ac:dyDescent="0.2">
      <c r="M23076" s="2"/>
    </row>
    <row r="23077" spans="6:22" x14ac:dyDescent="0.2">
      <c r="F23077"/>
      <c r="M23077" s="2"/>
      <c r="N23077"/>
      <c r="O23077"/>
      <c r="U23077"/>
      <c r="V23077"/>
    </row>
    <row r="23078" spans="6:22" x14ac:dyDescent="0.2">
      <c r="F23078"/>
      <c r="M23078" s="2"/>
      <c r="N23078"/>
      <c r="O23078"/>
      <c r="U23078"/>
      <c r="V23078"/>
    </row>
    <row r="23079" spans="6:22" x14ac:dyDescent="0.2">
      <c r="M23079" s="2"/>
    </row>
    <row r="23080" spans="6:22" x14ac:dyDescent="0.2">
      <c r="M23080" s="2"/>
    </row>
    <row r="23081" spans="6:22" x14ac:dyDescent="0.2">
      <c r="M23081" s="2"/>
    </row>
    <row r="23082" spans="6:22" x14ac:dyDescent="0.2">
      <c r="M23082" s="2"/>
    </row>
    <row r="23083" spans="6:22" x14ac:dyDescent="0.2">
      <c r="M23083" s="2"/>
    </row>
    <row r="23084" spans="6:22" x14ac:dyDescent="0.2">
      <c r="M23084" s="2"/>
    </row>
    <row r="23085" spans="6:22" x14ac:dyDescent="0.2">
      <c r="M23085" s="2"/>
    </row>
    <row r="23086" spans="6:22" x14ac:dyDescent="0.2">
      <c r="M23086" s="2"/>
    </row>
    <row r="23087" spans="6:22" x14ac:dyDescent="0.2">
      <c r="M23087" s="2"/>
    </row>
    <row r="23088" spans="6:22" x14ac:dyDescent="0.2">
      <c r="M23088" s="2"/>
    </row>
    <row r="23089" spans="6:22" x14ac:dyDescent="0.2">
      <c r="M23089" s="2"/>
    </row>
    <row r="23090" spans="6:22" x14ac:dyDescent="0.2">
      <c r="M23090" s="2"/>
    </row>
    <row r="23091" spans="6:22" x14ac:dyDescent="0.2">
      <c r="F23091"/>
      <c r="M23091" s="2"/>
      <c r="N23091"/>
      <c r="O23091"/>
      <c r="U23091"/>
      <c r="V23091"/>
    </row>
    <row r="23092" spans="6:22" x14ac:dyDescent="0.2">
      <c r="M23092" s="2"/>
    </row>
    <row r="23093" spans="6:22" x14ac:dyDescent="0.2">
      <c r="M23093" s="2"/>
    </row>
    <row r="23094" spans="6:22" x14ac:dyDescent="0.2">
      <c r="M23094" s="2"/>
    </row>
    <row r="23095" spans="6:22" x14ac:dyDescent="0.2">
      <c r="M23095" s="2"/>
    </row>
    <row r="23096" spans="6:22" x14ac:dyDescent="0.2">
      <c r="M23096" s="2"/>
    </row>
    <row r="23097" spans="6:22" x14ac:dyDescent="0.2">
      <c r="M23097" s="2"/>
    </row>
    <row r="23098" spans="6:22" x14ac:dyDescent="0.2">
      <c r="M23098" s="2"/>
    </row>
    <row r="23099" spans="6:22" x14ac:dyDescent="0.2">
      <c r="M23099" s="2"/>
    </row>
    <row r="23100" spans="6:22" x14ac:dyDescent="0.2">
      <c r="M23100" s="2"/>
    </row>
    <row r="23101" spans="6:22" x14ac:dyDescent="0.2">
      <c r="M23101" s="2"/>
    </row>
    <row r="23102" spans="6:22" x14ac:dyDescent="0.2">
      <c r="M23102" s="2"/>
    </row>
    <row r="23103" spans="6:22" x14ac:dyDescent="0.2">
      <c r="F23103"/>
      <c r="M23103" s="2"/>
      <c r="N23103"/>
      <c r="O23103"/>
      <c r="U23103"/>
      <c r="V23103"/>
    </row>
    <row r="23104" spans="6:22" x14ac:dyDescent="0.2">
      <c r="F23104"/>
      <c r="M23104" s="2"/>
      <c r="N23104"/>
      <c r="O23104"/>
      <c r="U23104"/>
      <c r="V23104"/>
    </row>
    <row r="23105" spans="13:13" x14ac:dyDescent="0.2">
      <c r="M23105" s="2"/>
    </row>
    <row r="23106" spans="13:13" x14ac:dyDescent="0.2">
      <c r="M23106" s="2"/>
    </row>
    <row r="23107" spans="13:13" x14ac:dyDescent="0.2">
      <c r="M23107" s="2"/>
    </row>
    <row r="23108" spans="13:13" x14ac:dyDescent="0.2">
      <c r="M23108" s="2"/>
    </row>
    <row r="23109" spans="13:13" x14ac:dyDescent="0.2">
      <c r="M23109" s="2"/>
    </row>
    <row r="23110" spans="13:13" x14ac:dyDescent="0.2">
      <c r="M23110" s="2"/>
    </row>
    <row r="23111" spans="13:13" x14ac:dyDescent="0.2">
      <c r="M23111" s="2"/>
    </row>
    <row r="23112" spans="13:13" x14ac:dyDescent="0.2">
      <c r="M23112" s="2"/>
    </row>
    <row r="23113" spans="13:13" x14ac:dyDescent="0.2">
      <c r="M23113" s="2"/>
    </row>
    <row r="23114" spans="13:13" x14ac:dyDescent="0.2">
      <c r="M23114" s="2"/>
    </row>
    <row r="23115" spans="13:13" x14ac:dyDescent="0.2">
      <c r="M23115" s="2"/>
    </row>
    <row r="23116" spans="13:13" x14ac:dyDescent="0.2">
      <c r="M23116" s="2"/>
    </row>
    <row r="23117" spans="13:13" x14ac:dyDescent="0.2">
      <c r="M23117" s="2"/>
    </row>
    <row r="23118" spans="13:13" x14ac:dyDescent="0.2">
      <c r="M23118" s="2"/>
    </row>
    <row r="23119" spans="13:13" x14ac:dyDescent="0.2">
      <c r="M23119" s="2"/>
    </row>
    <row r="23120" spans="13:13" x14ac:dyDescent="0.2">
      <c r="M23120" s="2"/>
    </row>
    <row r="23121" spans="6:22" x14ac:dyDescent="0.2">
      <c r="M23121" s="2"/>
    </row>
    <row r="23122" spans="6:22" x14ac:dyDescent="0.2">
      <c r="M23122" s="2"/>
    </row>
    <row r="23123" spans="6:22" x14ac:dyDescent="0.2">
      <c r="M23123" s="2"/>
    </row>
    <row r="23124" spans="6:22" x14ac:dyDescent="0.2">
      <c r="M23124" s="2"/>
    </row>
    <row r="23125" spans="6:22" x14ac:dyDescent="0.2">
      <c r="M23125" s="2"/>
    </row>
    <row r="23126" spans="6:22" x14ac:dyDescent="0.2">
      <c r="M23126" s="2"/>
    </row>
    <row r="23127" spans="6:22" x14ac:dyDescent="0.2">
      <c r="F23127"/>
      <c r="M23127" s="2"/>
      <c r="N23127"/>
      <c r="O23127"/>
      <c r="U23127"/>
      <c r="V23127"/>
    </row>
    <row r="23128" spans="6:22" x14ac:dyDescent="0.2">
      <c r="F23128"/>
      <c r="M23128" s="2"/>
      <c r="N23128"/>
      <c r="O23128"/>
      <c r="U23128"/>
      <c r="V23128"/>
    </row>
    <row r="23129" spans="6:22" x14ac:dyDescent="0.2">
      <c r="F23129"/>
      <c r="M23129" s="2"/>
      <c r="N23129"/>
      <c r="O23129"/>
      <c r="U23129"/>
      <c r="V23129"/>
    </row>
    <row r="23130" spans="6:22" x14ac:dyDescent="0.2">
      <c r="F23130"/>
      <c r="M23130" s="2"/>
      <c r="N23130"/>
      <c r="O23130"/>
      <c r="U23130"/>
      <c r="V23130"/>
    </row>
    <row r="23131" spans="6:22" x14ac:dyDescent="0.2">
      <c r="F23131"/>
      <c r="M23131" s="2"/>
      <c r="N23131"/>
      <c r="O23131"/>
      <c r="U23131"/>
      <c r="V23131"/>
    </row>
    <row r="23132" spans="6:22" x14ac:dyDescent="0.2">
      <c r="M23132" s="2"/>
    </row>
    <row r="23133" spans="6:22" x14ac:dyDescent="0.2">
      <c r="M23133" s="2"/>
    </row>
    <row r="23134" spans="6:22" x14ac:dyDescent="0.2">
      <c r="M23134" s="2"/>
    </row>
    <row r="23135" spans="6:22" x14ac:dyDescent="0.2">
      <c r="M23135" s="2"/>
    </row>
    <row r="23136" spans="6:22" x14ac:dyDescent="0.2">
      <c r="M23136" s="2"/>
    </row>
    <row r="23137" spans="6:22" x14ac:dyDescent="0.2">
      <c r="M23137" s="2"/>
    </row>
    <row r="23138" spans="6:22" x14ac:dyDescent="0.2">
      <c r="M23138" s="2"/>
    </row>
    <row r="23139" spans="6:22" x14ac:dyDescent="0.2">
      <c r="M23139" s="2"/>
    </row>
    <row r="23140" spans="6:22" x14ac:dyDescent="0.2">
      <c r="M23140" s="2"/>
    </row>
    <row r="23141" spans="6:22" x14ac:dyDescent="0.2">
      <c r="M23141" s="2"/>
    </row>
    <row r="23142" spans="6:22" x14ac:dyDescent="0.2">
      <c r="F23142"/>
      <c r="M23142" s="2"/>
      <c r="N23142"/>
      <c r="O23142"/>
      <c r="U23142"/>
      <c r="V23142"/>
    </row>
    <row r="23143" spans="6:22" x14ac:dyDescent="0.2">
      <c r="F23143"/>
      <c r="M23143" s="2"/>
      <c r="N23143"/>
      <c r="O23143"/>
      <c r="U23143"/>
      <c r="V23143"/>
    </row>
    <row r="23144" spans="6:22" x14ac:dyDescent="0.2">
      <c r="F23144"/>
      <c r="M23144" s="2"/>
      <c r="N23144"/>
      <c r="O23144"/>
      <c r="U23144"/>
      <c r="V23144"/>
    </row>
    <row r="23145" spans="6:22" x14ac:dyDescent="0.2">
      <c r="M23145" s="2"/>
    </row>
    <row r="23146" spans="6:22" x14ac:dyDescent="0.2">
      <c r="M23146" s="2"/>
    </row>
    <row r="23147" spans="6:22" x14ac:dyDescent="0.2">
      <c r="M23147" s="2"/>
    </row>
    <row r="23148" spans="6:22" x14ac:dyDescent="0.2">
      <c r="M23148" s="2"/>
    </row>
    <row r="23149" spans="6:22" x14ac:dyDescent="0.2">
      <c r="M23149" s="2"/>
    </row>
    <row r="23150" spans="6:22" x14ac:dyDescent="0.2">
      <c r="M23150" s="2"/>
    </row>
    <row r="23151" spans="6:22" x14ac:dyDescent="0.2">
      <c r="M23151" s="2"/>
    </row>
    <row r="23152" spans="6:22" x14ac:dyDescent="0.2">
      <c r="M23152" s="2"/>
    </row>
    <row r="23153" spans="6:22" x14ac:dyDescent="0.2">
      <c r="M23153" s="2"/>
    </row>
    <row r="23154" spans="6:22" x14ac:dyDescent="0.2">
      <c r="M23154" s="2"/>
    </row>
    <row r="23155" spans="6:22" x14ac:dyDescent="0.2">
      <c r="M23155" s="2"/>
    </row>
    <row r="23156" spans="6:22" x14ac:dyDescent="0.2">
      <c r="M23156" s="2"/>
    </row>
    <row r="23157" spans="6:22" x14ac:dyDescent="0.2">
      <c r="F23157"/>
      <c r="M23157" s="2"/>
      <c r="N23157"/>
      <c r="O23157"/>
      <c r="U23157"/>
      <c r="V23157"/>
    </row>
    <row r="23158" spans="6:22" x14ac:dyDescent="0.2">
      <c r="M23158" s="2"/>
    </row>
    <row r="23159" spans="6:22" x14ac:dyDescent="0.2">
      <c r="M23159" s="2"/>
    </row>
    <row r="23160" spans="6:22" x14ac:dyDescent="0.2">
      <c r="M23160" s="2"/>
    </row>
    <row r="23161" spans="6:22" x14ac:dyDescent="0.2">
      <c r="M23161" s="2"/>
    </row>
    <row r="23162" spans="6:22" x14ac:dyDescent="0.2">
      <c r="M23162" s="2"/>
    </row>
    <row r="23163" spans="6:22" x14ac:dyDescent="0.2">
      <c r="M23163" s="2"/>
    </row>
    <row r="23164" spans="6:22" x14ac:dyDescent="0.2">
      <c r="M23164" s="2"/>
    </row>
    <row r="23165" spans="6:22" x14ac:dyDescent="0.2">
      <c r="M23165" s="2"/>
    </row>
    <row r="23166" spans="6:22" x14ac:dyDescent="0.2">
      <c r="M23166" s="2"/>
    </row>
    <row r="23167" spans="6:22" x14ac:dyDescent="0.2">
      <c r="M23167" s="2"/>
    </row>
    <row r="23168" spans="6:22" x14ac:dyDescent="0.2">
      <c r="M23168" s="2"/>
    </row>
    <row r="23169" spans="6:22" x14ac:dyDescent="0.2">
      <c r="F23169"/>
      <c r="M23169" s="2"/>
      <c r="N23169"/>
      <c r="O23169"/>
      <c r="U23169"/>
      <c r="V23169"/>
    </row>
    <row r="23170" spans="6:22" x14ac:dyDescent="0.2">
      <c r="F23170"/>
      <c r="M23170" s="2"/>
      <c r="N23170"/>
      <c r="O23170"/>
      <c r="U23170"/>
      <c r="V23170"/>
    </row>
    <row r="23171" spans="6:22" x14ac:dyDescent="0.2">
      <c r="M23171" s="2"/>
    </row>
    <row r="23172" spans="6:22" x14ac:dyDescent="0.2">
      <c r="M23172" s="2"/>
    </row>
    <row r="23173" spans="6:22" x14ac:dyDescent="0.2">
      <c r="M23173" s="2"/>
    </row>
    <row r="23174" spans="6:22" x14ac:dyDescent="0.2">
      <c r="M23174" s="2"/>
    </row>
    <row r="23175" spans="6:22" x14ac:dyDescent="0.2">
      <c r="M23175" s="2"/>
    </row>
    <row r="23176" spans="6:22" x14ac:dyDescent="0.2">
      <c r="M23176" s="2"/>
    </row>
    <row r="23177" spans="6:22" x14ac:dyDescent="0.2">
      <c r="M23177" s="2"/>
    </row>
    <row r="23178" spans="6:22" x14ac:dyDescent="0.2">
      <c r="M23178" s="2"/>
    </row>
    <row r="23179" spans="6:22" x14ac:dyDescent="0.2">
      <c r="M23179" s="2"/>
    </row>
    <row r="23180" spans="6:22" x14ac:dyDescent="0.2">
      <c r="M23180" s="2"/>
    </row>
    <row r="23181" spans="6:22" x14ac:dyDescent="0.2">
      <c r="M23181" s="2"/>
    </row>
    <row r="23182" spans="6:22" x14ac:dyDescent="0.2">
      <c r="M23182" s="2"/>
    </row>
    <row r="23183" spans="6:22" x14ac:dyDescent="0.2">
      <c r="M23183" s="2"/>
    </row>
    <row r="23184" spans="6:22" x14ac:dyDescent="0.2">
      <c r="M23184" s="2"/>
    </row>
    <row r="23185" spans="6:22" x14ac:dyDescent="0.2">
      <c r="M23185" s="2"/>
    </row>
    <row r="23186" spans="6:22" x14ac:dyDescent="0.2">
      <c r="M23186" s="2"/>
    </row>
    <row r="23187" spans="6:22" x14ac:dyDescent="0.2">
      <c r="M23187" s="2"/>
    </row>
    <row r="23188" spans="6:22" x14ac:dyDescent="0.2">
      <c r="M23188" s="2"/>
    </row>
    <row r="23189" spans="6:22" x14ac:dyDescent="0.2">
      <c r="M23189" s="2"/>
    </row>
    <row r="23190" spans="6:22" x14ac:dyDescent="0.2">
      <c r="M23190" s="2"/>
    </row>
    <row r="23191" spans="6:22" x14ac:dyDescent="0.2">
      <c r="M23191" s="2"/>
    </row>
    <row r="23192" spans="6:22" x14ac:dyDescent="0.2">
      <c r="M23192" s="2"/>
    </row>
    <row r="23193" spans="6:22" x14ac:dyDescent="0.2">
      <c r="F23193"/>
      <c r="M23193" s="2"/>
      <c r="N23193"/>
      <c r="O23193"/>
      <c r="U23193"/>
      <c r="V23193"/>
    </row>
    <row r="23194" spans="6:22" x14ac:dyDescent="0.2">
      <c r="F23194"/>
      <c r="M23194" s="2"/>
      <c r="N23194"/>
      <c r="O23194"/>
      <c r="U23194"/>
      <c r="V23194"/>
    </row>
    <row r="23195" spans="6:22" x14ac:dyDescent="0.2">
      <c r="F23195"/>
      <c r="M23195" s="2"/>
      <c r="N23195"/>
      <c r="O23195"/>
      <c r="U23195"/>
      <c r="V23195"/>
    </row>
    <row r="23196" spans="6:22" x14ac:dyDescent="0.2">
      <c r="F23196"/>
      <c r="M23196" s="2"/>
      <c r="N23196"/>
      <c r="O23196"/>
      <c r="U23196"/>
      <c r="V23196"/>
    </row>
    <row r="23197" spans="6:22" x14ac:dyDescent="0.2">
      <c r="F23197"/>
      <c r="M23197" s="2"/>
      <c r="N23197"/>
      <c r="O23197"/>
      <c r="U23197"/>
      <c r="V23197"/>
    </row>
    <row r="23198" spans="6:22" x14ac:dyDescent="0.2">
      <c r="F23198"/>
      <c r="M23198" s="2"/>
      <c r="N23198"/>
      <c r="O23198"/>
      <c r="U23198"/>
      <c r="V23198"/>
    </row>
    <row r="23199" spans="6:22" x14ac:dyDescent="0.2">
      <c r="M23199" s="2"/>
    </row>
    <row r="23200" spans="6:22" x14ac:dyDescent="0.2">
      <c r="M23200" s="2"/>
    </row>
    <row r="23201" spans="6:22" x14ac:dyDescent="0.2">
      <c r="M23201" s="2"/>
    </row>
    <row r="23202" spans="6:22" x14ac:dyDescent="0.2">
      <c r="M23202" s="2"/>
    </row>
    <row r="23203" spans="6:22" x14ac:dyDescent="0.2">
      <c r="M23203" s="2"/>
    </row>
    <row r="23204" spans="6:22" x14ac:dyDescent="0.2">
      <c r="M23204" s="2"/>
    </row>
    <row r="23205" spans="6:22" x14ac:dyDescent="0.2">
      <c r="M23205" s="2"/>
    </row>
    <row r="23206" spans="6:22" x14ac:dyDescent="0.2">
      <c r="M23206" s="2"/>
    </row>
    <row r="23207" spans="6:22" x14ac:dyDescent="0.2">
      <c r="M23207" s="2"/>
    </row>
    <row r="23208" spans="6:22" x14ac:dyDescent="0.2">
      <c r="M23208" s="2"/>
    </row>
    <row r="23209" spans="6:22" x14ac:dyDescent="0.2">
      <c r="F23209"/>
      <c r="M23209" s="2"/>
      <c r="N23209"/>
      <c r="O23209"/>
      <c r="U23209"/>
      <c r="V23209"/>
    </row>
    <row r="23210" spans="6:22" x14ac:dyDescent="0.2">
      <c r="F23210"/>
      <c r="M23210" s="2"/>
      <c r="N23210"/>
      <c r="O23210"/>
      <c r="U23210"/>
      <c r="V23210"/>
    </row>
    <row r="23211" spans="6:22" x14ac:dyDescent="0.2">
      <c r="F23211"/>
      <c r="M23211" s="2"/>
      <c r="N23211"/>
      <c r="O23211"/>
      <c r="U23211"/>
      <c r="V23211"/>
    </row>
    <row r="23212" spans="6:22" x14ac:dyDescent="0.2">
      <c r="F23212"/>
      <c r="M23212" s="2"/>
      <c r="N23212"/>
      <c r="O23212"/>
      <c r="U23212"/>
      <c r="V23212"/>
    </row>
    <row r="23213" spans="6:22" x14ac:dyDescent="0.2">
      <c r="F23213"/>
      <c r="M23213" s="2"/>
      <c r="N23213"/>
      <c r="O23213"/>
      <c r="U23213"/>
      <c r="V23213"/>
    </row>
    <row r="23214" spans="6:22" x14ac:dyDescent="0.2">
      <c r="M23214" s="2"/>
    </row>
    <row r="23215" spans="6:22" x14ac:dyDescent="0.2">
      <c r="M23215" s="2"/>
    </row>
    <row r="23216" spans="6:22" x14ac:dyDescent="0.2">
      <c r="M23216" s="2"/>
    </row>
    <row r="23217" spans="6:22" x14ac:dyDescent="0.2">
      <c r="F23217"/>
      <c r="M23217" s="2"/>
      <c r="N23217"/>
      <c r="O23217"/>
      <c r="U23217"/>
      <c r="V23217"/>
    </row>
    <row r="23218" spans="6:22" x14ac:dyDescent="0.2">
      <c r="F23218"/>
      <c r="M23218" s="2"/>
      <c r="N23218"/>
      <c r="O23218"/>
      <c r="U23218"/>
      <c r="V23218"/>
    </row>
    <row r="23219" spans="6:22" x14ac:dyDescent="0.2">
      <c r="M23219" s="2"/>
    </row>
    <row r="23220" spans="6:22" x14ac:dyDescent="0.2">
      <c r="M23220" s="2"/>
    </row>
    <row r="23221" spans="6:22" x14ac:dyDescent="0.2">
      <c r="M23221" s="2"/>
    </row>
    <row r="23222" spans="6:22" x14ac:dyDescent="0.2">
      <c r="F23222"/>
      <c r="M23222" s="2"/>
      <c r="N23222"/>
      <c r="O23222"/>
      <c r="U23222"/>
      <c r="V23222"/>
    </row>
    <row r="23223" spans="6:22" x14ac:dyDescent="0.2">
      <c r="M23223" s="2"/>
    </row>
    <row r="23224" spans="6:22" x14ac:dyDescent="0.2">
      <c r="M23224" s="2"/>
    </row>
    <row r="23225" spans="6:22" x14ac:dyDescent="0.2">
      <c r="M23225" s="2"/>
    </row>
    <row r="23226" spans="6:22" x14ac:dyDescent="0.2">
      <c r="F23226"/>
      <c r="M23226" s="2"/>
      <c r="N23226"/>
      <c r="O23226"/>
      <c r="U23226"/>
      <c r="V23226"/>
    </row>
    <row r="23227" spans="6:22" x14ac:dyDescent="0.2">
      <c r="F23227"/>
      <c r="M23227" s="2"/>
      <c r="N23227"/>
      <c r="O23227"/>
      <c r="U23227"/>
      <c r="V23227"/>
    </row>
    <row r="23228" spans="6:22" x14ac:dyDescent="0.2">
      <c r="M23228" s="2"/>
    </row>
    <row r="23229" spans="6:22" x14ac:dyDescent="0.2">
      <c r="M23229" s="2"/>
    </row>
    <row r="23230" spans="6:22" x14ac:dyDescent="0.2">
      <c r="M23230" s="2"/>
    </row>
    <row r="23231" spans="6:22" x14ac:dyDescent="0.2">
      <c r="M23231" s="2"/>
    </row>
    <row r="23232" spans="6:22" x14ac:dyDescent="0.2">
      <c r="M23232" s="2"/>
    </row>
    <row r="23233" spans="6:22" x14ac:dyDescent="0.2">
      <c r="M23233" s="2"/>
    </row>
    <row r="23234" spans="6:22" x14ac:dyDescent="0.2">
      <c r="M23234" s="2"/>
    </row>
    <row r="23235" spans="6:22" x14ac:dyDescent="0.2">
      <c r="M23235" s="2"/>
    </row>
    <row r="23236" spans="6:22" x14ac:dyDescent="0.2">
      <c r="M23236" s="2"/>
    </row>
    <row r="23237" spans="6:22" x14ac:dyDescent="0.2">
      <c r="M23237" s="2"/>
    </row>
    <row r="23238" spans="6:22" x14ac:dyDescent="0.2">
      <c r="M23238" s="2"/>
    </row>
    <row r="23239" spans="6:22" x14ac:dyDescent="0.2">
      <c r="M23239" s="2"/>
    </row>
    <row r="23240" spans="6:22" x14ac:dyDescent="0.2">
      <c r="M23240" s="2"/>
    </row>
    <row r="23241" spans="6:22" x14ac:dyDescent="0.2">
      <c r="M23241" s="2"/>
    </row>
    <row r="23242" spans="6:22" x14ac:dyDescent="0.2">
      <c r="M23242" s="2"/>
    </row>
    <row r="23243" spans="6:22" x14ac:dyDescent="0.2">
      <c r="M23243" s="2"/>
    </row>
    <row r="23244" spans="6:22" x14ac:dyDescent="0.2">
      <c r="M23244" s="2"/>
    </row>
    <row r="23245" spans="6:22" x14ac:dyDescent="0.2">
      <c r="M23245" s="2"/>
    </row>
    <row r="23246" spans="6:22" x14ac:dyDescent="0.2">
      <c r="F23246"/>
      <c r="M23246" s="2"/>
      <c r="N23246"/>
      <c r="O23246"/>
      <c r="U23246"/>
      <c r="V23246"/>
    </row>
    <row r="23247" spans="6:22" x14ac:dyDescent="0.2">
      <c r="M23247" s="2"/>
    </row>
    <row r="23248" spans="6:22" x14ac:dyDescent="0.2">
      <c r="M23248" s="2"/>
    </row>
    <row r="23249" spans="6:22" x14ac:dyDescent="0.2">
      <c r="M23249" s="2"/>
    </row>
    <row r="23250" spans="6:22" x14ac:dyDescent="0.2">
      <c r="F23250"/>
      <c r="M23250" s="2"/>
      <c r="N23250"/>
      <c r="O23250"/>
      <c r="U23250"/>
      <c r="V23250"/>
    </row>
    <row r="23251" spans="6:22" x14ac:dyDescent="0.2">
      <c r="F23251"/>
      <c r="M23251" s="2"/>
      <c r="N23251"/>
      <c r="O23251"/>
      <c r="U23251"/>
      <c r="V23251"/>
    </row>
    <row r="23252" spans="6:22" x14ac:dyDescent="0.2">
      <c r="F23252"/>
      <c r="M23252" s="2"/>
      <c r="N23252"/>
      <c r="O23252"/>
      <c r="U23252"/>
      <c r="V23252"/>
    </row>
    <row r="23253" spans="6:22" x14ac:dyDescent="0.2">
      <c r="F23253"/>
      <c r="M23253" s="2"/>
      <c r="N23253"/>
      <c r="O23253"/>
      <c r="U23253"/>
      <c r="V23253"/>
    </row>
    <row r="23254" spans="6:22" x14ac:dyDescent="0.2">
      <c r="F23254"/>
      <c r="M23254" s="2"/>
      <c r="N23254"/>
      <c r="O23254"/>
      <c r="U23254"/>
      <c r="V23254"/>
    </row>
    <row r="23255" spans="6:22" x14ac:dyDescent="0.2">
      <c r="F23255"/>
      <c r="M23255" s="2"/>
      <c r="N23255"/>
      <c r="O23255"/>
      <c r="U23255"/>
      <c r="V23255"/>
    </row>
    <row r="23256" spans="6:22" x14ac:dyDescent="0.2">
      <c r="F23256"/>
      <c r="M23256" s="2"/>
      <c r="N23256"/>
      <c r="O23256"/>
      <c r="U23256"/>
      <c r="V23256"/>
    </row>
    <row r="23257" spans="6:22" x14ac:dyDescent="0.2">
      <c r="F23257"/>
      <c r="M23257" s="2"/>
      <c r="N23257"/>
      <c r="O23257"/>
      <c r="U23257"/>
      <c r="V23257"/>
    </row>
    <row r="23258" spans="6:22" x14ac:dyDescent="0.2">
      <c r="M23258" s="2"/>
    </row>
    <row r="23259" spans="6:22" x14ac:dyDescent="0.2">
      <c r="F23259"/>
      <c r="M23259" s="2"/>
      <c r="N23259"/>
      <c r="O23259"/>
      <c r="U23259"/>
      <c r="V23259"/>
    </row>
    <row r="23260" spans="6:22" x14ac:dyDescent="0.2">
      <c r="M23260" s="2"/>
    </row>
    <row r="23261" spans="6:22" x14ac:dyDescent="0.2">
      <c r="M23261" s="2"/>
    </row>
    <row r="23262" spans="6:22" x14ac:dyDescent="0.2">
      <c r="M23262" s="2"/>
    </row>
    <row r="23263" spans="6:22" x14ac:dyDescent="0.2">
      <c r="F23263"/>
      <c r="M23263" s="2"/>
      <c r="N23263"/>
      <c r="O23263"/>
      <c r="U23263"/>
      <c r="V23263"/>
    </row>
    <row r="23264" spans="6:22" x14ac:dyDescent="0.2">
      <c r="M23264" s="2"/>
    </row>
    <row r="23265" spans="13:13" x14ac:dyDescent="0.2">
      <c r="M23265" s="2"/>
    </row>
    <row r="23266" spans="13:13" x14ac:dyDescent="0.2">
      <c r="M23266" s="2"/>
    </row>
    <row r="23267" spans="13:13" x14ac:dyDescent="0.2">
      <c r="M23267" s="2"/>
    </row>
    <row r="23268" spans="13:13" x14ac:dyDescent="0.2">
      <c r="M23268" s="2"/>
    </row>
    <row r="23269" spans="13:13" x14ac:dyDescent="0.2">
      <c r="M23269" s="2"/>
    </row>
    <row r="23270" spans="13:13" x14ac:dyDescent="0.2">
      <c r="M23270" s="2"/>
    </row>
    <row r="23271" spans="13:13" x14ac:dyDescent="0.2">
      <c r="M23271" s="2"/>
    </row>
    <row r="23272" spans="13:13" x14ac:dyDescent="0.2">
      <c r="M23272" s="2"/>
    </row>
    <row r="23273" spans="13:13" x14ac:dyDescent="0.2">
      <c r="M23273" s="2"/>
    </row>
    <row r="23274" spans="13:13" x14ac:dyDescent="0.2">
      <c r="M23274" s="2"/>
    </row>
    <row r="23275" spans="13:13" x14ac:dyDescent="0.2">
      <c r="M23275" s="2"/>
    </row>
    <row r="23276" spans="13:13" x14ac:dyDescent="0.2">
      <c r="M23276" s="2"/>
    </row>
    <row r="23277" spans="13:13" x14ac:dyDescent="0.2">
      <c r="M23277" s="2"/>
    </row>
    <row r="23278" spans="13:13" x14ac:dyDescent="0.2">
      <c r="M23278" s="2"/>
    </row>
    <row r="23279" spans="13:13" x14ac:dyDescent="0.2">
      <c r="M23279" s="2"/>
    </row>
    <row r="23280" spans="13:13" x14ac:dyDescent="0.2">
      <c r="M23280" s="2"/>
    </row>
    <row r="23281" spans="6:22" x14ac:dyDescent="0.2">
      <c r="M23281" s="2"/>
    </row>
    <row r="23282" spans="6:22" x14ac:dyDescent="0.2">
      <c r="F23282"/>
      <c r="M23282" s="2"/>
      <c r="N23282"/>
      <c r="O23282"/>
      <c r="U23282"/>
      <c r="V23282"/>
    </row>
    <row r="23283" spans="6:22" x14ac:dyDescent="0.2">
      <c r="M23283" s="2"/>
    </row>
    <row r="23284" spans="6:22" x14ac:dyDescent="0.2">
      <c r="F23284"/>
      <c r="M23284" s="2"/>
      <c r="N23284"/>
      <c r="O23284"/>
      <c r="U23284"/>
      <c r="V23284"/>
    </row>
    <row r="23285" spans="6:22" x14ac:dyDescent="0.2">
      <c r="F23285"/>
      <c r="M23285" s="2"/>
      <c r="N23285"/>
      <c r="O23285"/>
      <c r="U23285"/>
      <c r="V23285"/>
    </row>
    <row r="23286" spans="6:22" x14ac:dyDescent="0.2">
      <c r="F23286"/>
      <c r="M23286" s="2"/>
      <c r="N23286"/>
      <c r="O23286"/>
      <c r="U23286"/>
      <c r="V23286"/>
    </row>
    <row r="23287" spans="6:22" x14ac:dyDescent="0.2">
      <c r="F23287"/>
      <c r="M23287" s="2"/>
      <c r="N23287"/>
      <c r="O23287"/>
      <c r="U23287"/>
      <c r="V23287"/>
    </row>
    <row r="23288" spans="6:22" x14ac:dyDescent="0.2">
      <c r="M23288" s="2"/>
    </row>
    <row r="23289" spans="6:22" x14ac:dyDescent="0.2">
      <c r="M23289" s="2"/>
    </row>
    <row r="23290" spans="6:22" x14ac:dyDescent="0.2">
      <c r="M23290" s="2"/>
    </row>
    <row r="23291" spans="6:22" x14ac:dyDescent="0.2">
      <c r="M23291" s="2"/>
    </row>
    <row r="23292" spans="6:22" x14ac:dyDescent="0.2">
      <c r="M23292" s="2"/>
    </row>
    <row r="23293" spans="6:22" x14ac:dyDescent="0.2">
      <c r="F23293"/>
      <c r="M23293" s="2"/>
      <c r="N23293"/>
      <c r="O23293"/>
      <c r="U23293"/>
      <c r="V23293"/>
    </row>
    <row r="23294" spans="6:22" x14ac:dyDescent="0.2">
      <c r="M23294" s="2"/>
    </row>
    <row r="23295" spans="6:22" x14ac:dyDescent="0.2">
      <c r="M23295" s="2"/>
    </row>
    <row r="23296" spans="6:22" x14ac:dyDescent="0.2">
      <c r="M23296" s="2"/>
    </row>
    <row r="23297" spans="6:22" x14ac:dyDescent="0.2">
      <c r="M23297" s="2"/>
    </row>
    <row r="23298" spans="6:22" x14ac:dyDescent="0.2">
      <c r="M23298" s="2"/>
    </row>
    <row r="23299" spans="6:22" x14ac:dyDescent="0.2">
      <c r="M23299" s="2"/>
    </row>
    <row r="23300" spans="6:22" x14ac:dyDescent="0.2">
      <c r="M23300" s="2"/>
    </row>
    <row r="23301" spans="6:22" x14ac:dyDescent="0.2">
      <c r="M23301" s="2"/>
    </row>
    <row r="23302" spans="6:22" x14ac:dyDescent="0.2">
      <c r="M23302" s="2"/>
    </row>
    <row r="23303" spans="6:22" x14ac:dyDescent="0.2">
      <c r="F23303"/>
      <c r="M23303" s="2"/>
      <c r="N23303"/>
      <c r="O23303"/>
      <c r="U23303"/>
      <c r="V23303"/>
    </row>
    <row r="23304" spans="6:22" x14ac:dyDescent="0.2">
      <c r="F23304"/>
      <c r="M23304" s="2"/>
      <c r="N23304"/>
      <c r="O23304"/>
      <c r="U23304"/>
      <c r="V23304"/>
    </row>
    <row r="23305" spans="6:22" x14ac:dyDescent="0.2">
      <c r="M23305" s="2"/>
    </row>
    <row r="23306" spans="6:22" x14ac:dyDescent="0.2">
      <c r="M23306" s="2"/>
    </row>
    <row r="23307" spans="6:22" x14ac:dyDescent="0.2">
      <c r="M23307" s="2"/>
    </row>
    <row r="23308" spans="6:22" x14ac:dyDescent="0.2">
      <c r="M23308" s="2"/>
    </row>
    <row r="23309" spans="6:22" x14ac:dyDescent="0.2">
      <c r="M23309" s="2"/>
    </row>
    <row r="23310" spans="6:22" x14ac:dyDescent="0.2">
      <c r="M23310" s="2"/>
    </row>
    <row r="23311" spans="6:22" x14ac:dyDescent="0.2">
      <c r="M23311" s="2"/>
    </row>
    <row r="23312" spans="6:22" x14ac:dyDescent="0.2">
      <c r="M23312" s="2"/>
    </row>
    <row r="23313" spans="6:22" x14ac:dyDescent="0.2">
      <c r="M23313" s="2"/>
    </row>
    <row r="23314" spans="6:22" x14ac:dyDescent="0.2">
      <c r="M23314" s="2"/>
    </row>
    <row r="23315" spans="6:22" x14ac:dyDescent="0.2">
      <c r="M23315" s="2"/>
    </row>
    <row r="23316" spans="6:22" x14ac:dyDescent="0.2">
      <c r="M23316" s="2"/>
    </row>
    <row r="23317" spans="6:22" x14ac:dyDescent="0.2">
      <c r="M23317" s="2"/>
    </row>
    <row r="23318" spans="6:22" x14ac:dyDescent="0.2">
      <c r="M23318" s="2"/>
    </row>
    <row r="23319" spans="6:22" x14ac:dyDescent="0.2">
      <c r="M23319" s="2"/>
    </row>
    <row r="23320" spans="6:22" x14ac:dyDescent="0.2">
      <c r="F23320"/>
      <c r="M23320" s="2"/>
      <c r="N23320"/>
      <c r="O23320"/>
      <c r="U23320"/>
      <c r="V23320"/>
    </row>
    <row r="23321" spans="6:22" x14ac:dyDescent="0.2">
      <c r="F23321"/>
      <c r="M23321" s="2"/>
      <c r="N23321"/>
      <c r="O23321"/>
      <c r="U23321"/>
      <c r="V23321"/>
    </row>
    <row r="23322" spans="6:22" x14ac:dyDescent="0.2">
      <c r="F23322"/>
      <c r="M23322" s="2"/>
      <c r="N23322"/>
      <c r="O23322"/>
      <c r="U23322"/>
      <c r="V23322"/>
    </row>
    <row r="23323" spans="6:22" x14ac:dyDescent="0.2">
      <c r="M23323" s="2"/>
    </row>
    <row r="23324" spans="6:22" x14ac:dyDescent="0.2">
      <c r="M23324" s="2"/>
    </row>
    <row r="23325" spans="6:22" x14ac:dyDescent="0.2">
      <c r="M23325" s="2"/>
    </row>
    <row r="23326" spans="6:22" x14ac:dyDescent="0.2">
      <c r="M23326" s="2"/>
    </row>
    <row r="23327" spans="6:22" x14ac:dyDescent="0.2">
      <c r="M23327" s="2"/>
    </row>
    <row r="23328" spans="6:22" x14ac:dyDescent="0.2">
      <c r="M23328" s="2"/>
    </row>
    <row r="23329" spans="13:13" x14ac:dyDescent="0.2">
      <c r="M23329" s="2"/>
    </row>
    <row r="23330" spans="13:13" x14ac:dyDescent="0.2">
      <c r="M23330" s="2"/>
    </row>
    <row r="23331" spans="13:13" x14ac:dyDescent="0.2">
      <c r="M23331" s="2"/>
    </row>
    <row r="23332" spans="13:13" x14ac:dyDescent="0.2">
      <c r="M23332" s="2"/>
    </row>
    <row r="23333" spans="13:13" x14ac:dyDescent="0.2">
      <c r="M23333" s="2"/>
    </row>
    <row r="23334" spans="13:13" x14ac:dyDescent="0.2">
      <c r="M23334" s="2"/>
    </row>
    <row r="23335" spans="13:13" x14ac:dyDescent="0.2">
      <c r="M23335" s="2"/>
    </row>
    <row r="23336" spans="13:13" x14ac:dyDescent="0.2">
      <c r="M23336" s="2"/>
    </row>
    <row r="23337" spans="13:13" x14ac:dyDescent="0.2">
      <c r="M23337" s="2"/>
    </row>
    <row r="23338" spans="13:13" x14ac:dyDescent="0.2">
      <c r="M23338" s="2"/>
    </row>
    <row r="23339" spans="13:13" x14ac:dyDescent="0.2">
      <c r="M23339" s="2"/>
    </row>
    <row r="23340" spans="13:13" x14ac:dyDescent="0.2">
      <c r="M23340" s="2"/>
    </row>
    <row r="23341" spans="13:13" x14ac:dyDescent="0.2">
      <c r="M23341" s="2"/>
    </row>
    <row r="23342" spans="13:13" x14ac:dyDescent="0.2">
      <c r="M23342" s="2"/>
    </row>
    <row r="23343" spans="13:13" x14ac:dyDescent="0.2">
      <c r="M23343" s="2"/>
    </row>
    <row r="23344" spans="13:13" x14ac:dyDescent="0.2">
      <c r="M23344" s="2"/>
    </row>
    <row r="23345" spans="13:13" x14ac:dyDescent="0.2">
      <c r="M23345" s="2"/>
    </row>
    <row r="23346" spans="13:13" x14ac:dyDescent="0.2">
      <c r="M23346" s="2"/>
    </row>
    <row r="23347" spans="13:13" x14ac:dyDescent="0.2">
      <c r="M23347" s="2"/>
    </row>
    <row r="23348" spans="13:13" x14ac:dyDescent="0.2">
      <c r="M23348" s="2"/>
    </row>
    <row r="23349" spans="13:13" x14ac:dyDescent="0.2">
      <c r="M23349" s="2"/>
    </row>
    <row r="23350" spans="13:13" x14ac:dyDescent="0.2">
      <c r="M23350" s="2"/>
    </row>
    <row r="23351" spans="13:13" x14ac:dyDescent="0.2">
      <c r="M23351" s="2"/>
    </row>
    <row r="23352" spans="13:13" x14ac:dyDescent="0.2">
      <c r="M23352" s="2"/>
    </row>
    <row r="23353" spans="13:13" x14ac:dyDescent="0.2">
      <c r="M23353" s="2"/>
    </row>
    <row r="23354" spans="13:13" x14ac:dyDescent="0.2">
      <c r="M23354" s="2"/>
    </row>
    <row r="23355" spans="13:13" x14ac:dyDescent="0.2">
      <c r="M23355" s="2"/>
    </row>
    <row r="23356" spans="13:13" x14ac:dyDescent="0.2">
      <c r="M23356" s="2"/>
    </row>
    <row r="23357" spans="13:13" x14ac:dyDescent="0.2">
      <c r="M23357" s="2"/>
    </row>
    <row r="23358" spans="13:13" x14ac:dyDescent="0.2">
      <c r="M23358" s="2"/>
    </row>
    <row r="23359" spans="13:13" x14ac:dyDescent="0.2">
      <c r="M23359" s="2"/>
    </row>
    <row r="23360" spans="13:13" x14ac:dyDescent="0.2">
      <c r="M23360" s="2"/>
    </row>
    <row r="23361" spans="6:22" x14ac:dyDescent="0.2">
      <c r="F23361"/>
      <c r="M23361" s="2"/>
      <c r="N23361"/>
      <c r="O23361"/>
      <c r="U23361"/>
      <c r="V23361"/>
    </row>
    <row r="23362" spans="6:22" x14ac:dyDescent="0.2">
      <c r="F23362"/>
      <c r="M23362" s="2"/>
      <c r="N23362"/>
      <c r="O23362"/>
      <c r="U23362"/>
      <c r="V23362"/>
    </row>
    <row r="23363" spans="6:22" x14ac:dyDescent="0.2">
      <c r="F23363"/>
      <c r="M23363" s="2"/>
      <c r="N23363"/>
      <c r="O23363"/>
      <c r="U23363"/>
      <c r="V23363"/>
    </row>
    <row r="23364" spans="6:22" x14ac:dyDescent="0.2">
      <c r="F23364"/>
      <c r="M23364" s="2"/>
      <c r="N23364"/>
      <c r="O23364"/>
      <c r="U23364"/>
      <c r="V23364"/>
    </row>
    <row r="23365" spans="6:22" x14ac:dyDescent="0.2">
      <c r="M23365" s="2"/>
    </row>
    <row r="23366" spans="6:22" x14ac:dyDescent="0.2">
      <c r="F23366"/>
      <c r="M23366" s="2"/>
      <c r="N23366"/>
      <c r="O23366"/>
      <c r="U23366"/>
      <c r="V23366"/>
    </row>
    <row r="23367" spans="6:22" x14ac:dyDescent="0.2">
      <c r="F23367"/>
      <c r="M23367" s="2"/>
      <c r="N23367"/>
      <c r="O23367"/>
      <c r="U23367"/>
      <c r="V23367"/>
    </row>
    <row r="23368" spans="6:22" x14ac:dyDescent="0.2">
      <c r="M23368" s="2"/>
    </row>
    <row r="23369" spans="6:22" x14ac:dyDescent="0.2">
      <c r="M23369" s="2"/>
    </row>
    <row r="23370" spans="6:22" x14ac:dyDescent="0.2">
      <c r="F23370"/>
      <c r="M23370" s="2"/>
      <c r="N23370"/>
      <c r="O23370"/>
      <c r="U23370"/>
      <c r="V23370"/>
    </row>
    <row r="23371" spans="6:22" x14ac:dyDescent="0.2">
      <c r="F23371"/>
      <c r="M23371" s="2"/>
      <c r="N23371"/>
      <c r="O23371"/>
      <c r="U23371"/>
      <c r="V23371"/>
    </row>
    <row r="23372" spans="6:22" x14ac:dyDescent="0.2">
      <c r="F23372"/>
      <c r="M23372" s="2"/>
      <c r="N23372"/>
      <c r="O23372"/>
      <c r="U23372"/>
      <c r="V23372"/>
    </row>
    <row r="23373" spans="6:22" x14ac:dyDescent="0.2">
      <c r="F23373"/>
      <c r="M23373" s="2"/>
      <c r="N23373"/>
      <c r="O23373"/>
      <c r="U23373"/>
      <c r="V23373"/>
    </row>
    <row r="23374" spans="6:22" x14ac:dyDescent="0.2">
      <c r="M23374" s="2"/>
    </row>
    <row r="23375" spans="6:22" x14ac:dyDescent="0.2">
      <c r="M23375" s="2"/>
    </row>
    <row r="23376" spans="6:22" x14ac:dyDescent="0.2">
      <c r="M23376" s="2"/>
    </row>
    <row r="23377" spans="6:22" x14ac:dyDescent="0.2">
      <c r="M23377" s="2"/>
    </row>
    <row r="23378" spans="6:22" x14ac:dyDescent="0.2">
      <c r="M23378" s="2"/>
    </row>
    <row r="23379" spans="6:22" x14ac:dyDescent="0.2">
      <c r="M23379" s="2"/>
    </row>
    <row r="23380" spans="6:22" x14ac:dyDescent="0.2">
      <c r="M23380" s="2"/>
    </row>
    <row r="23381" spans="6:22" x14ac:dyDescent="0.2">
      <c r="M23381" s="2"/>
    </row>
    <row r="23382" spans="6:22" x14ac:dyDescent="0.2">
      <c r="M23382" s="2"/>
    </row>
    <row r="23383" spans="6:22" x14ac:dyDescent="0.2">
      <c r="F23383"/>
      <c r="M23383" s="2"/>
      <c r="N23383"/>
      <c r="O23383"/>
      <c r="U23383"/>
      <c r="V23383"/>
    </row>
    <row r="23384" spans="6:22" x14ac:dyDescent="0.2">
      <c r="M23384" s="2"/>
    </row>
    <row r="23385" spans="6:22" x14ac:dyDescent="0.2">
      <c r="F23385"/>
      <c r="M23385" s="2"/>
      <c r="N23385"/>
      <c r="O23385"/>
      <c r="U23385"/>
      <c r="V23385"/>
    </row>
    <row r="23386" spans="6:22" x14ac:dyDescent="0.2">
      <c r="F23386"/>
      <c r="M23386" s="2"/>
      <c r="N23386"/>
      <c r="O23386"/>
      <c r="U23386"/>
      <c r="V23386"/>
    </row>
    <row r="23387" spans="6:22" x14ac:dyDescent="0.2">
      <c r="F23387"/>
      <c r="M23387" s="2"/>
      <c r="N23387"/>
      <c r="O23387"/>
      <c r="U23387"/>
      <c r="V23387"/>
    </row>
    <row r="23388" spans="6:22" x14ac:dyDescent="0.2">
      <c r="M23388" s="2"/>
    </row>
    <row r="23389" spans="6:22" x14ac:dyDescent="0.2">
      <c r="M23389" s="2"/>
    </row>
    <row r="23390" spans="6:22" x14ac:dyDescent="0.2">
      <c r="M23390" s="2"/>
    </row>
    <row r="23391" spans="6:22" x14ac:dyDescent="0.2">
      <c r="M23391" s="2"/>
    </row>
    <row r="23392" spans="6:22" x14ac:dyDescent="0.2">
      <c r="M23392" s="2"/>
    </row>
    <row r="23393" spans="6:22" x14ac:dyDescent="0.2">
      <c r="M23393" s="2"/>
    </row>
    <row r="23394" spans="6:22" x14ac:dyDescent="0.2">
      <c r="M23394" s="2"/>
    </row>
    <row r="23395" spans="6:22" x14ac:dyDescent="0.2">
      <c r="M23395" s="2"/>
    </row>
    <row r="23396" spans="6:22" x14ac:dyDescent="0.2">
      <c r="M23396" s="2"/>
    </row>
    <row r="23397" spans="6:22" x14ac:dyDescent="0.2">
      <c r="M23397" s="2"/>
    </row>
    <row r="23398" spans="6:22" x14ac:dyDescent="0.2">
      <c r="M23398" s="2"/>
    </row>
    <row r="23399" spans="6:22" x14ac:dyDescent="0.2">
      <c r="M23399" s="2"/>
    </row>
    <row r="23400" spans="6:22" x14ac:dyDescent="0.2">
      <c r="F23400"/>
      <c r="M23400" s="2"/>
      <c r="N23400"/>
      <c r="O23400"/>
      <c r="U23400"/>
      <c r="V23400"/>
    </row>
    <row r="23401" spans="6:22" x14ac:dyDescent="0.2">
      <c r="M23401" s="2"/>
    </row>
    <row r="23402" spans="6:22" x14ac:dyDescent="0.2">
      <c r="M23402" s="2"/>
    </row>
    <row r="23403" spans="6:22" x14ac:dyDescent="0.2">
      <c r="M23403" s="2"/>
    </row>
    <row r="23404" spans="6:22" x14ac:dyDescent="0.2">
      <c r="M23404" s="2"/>
    </row>
    <row r="23405" spans="6:22" x14ac:dyDescent="0.2">
      <c r="M23405" s="2"/>
    </row>
    <row r="23406" spans="6:22" x14ac:dyDescent="0.2">
      <c r="M23406" s="2"/>
    </row>
    <row r="23407" spans="6:22" x14ac:dyDescent="0.2">
      <c r="M23407" s="2"/>
    </row>
    <row r="23408" spans="6:22" x14ac:dyDescent="0.2">
      <c r="M23408" s="2"/>
    </row>
    <row r="23409" spans="6:22" x14ac:dyDescent="0.2">
      <c r="M23409" s="2"/>
    </row>
    <row r="23410" spans="6:22" x14ac:dyDescent="0.2">
      <c r="M23410" s="2"/>
    </row>
    <row r="23411" spans="6:22" x14ac:dyDescent="0.2">
      <c r="M23411" s="2"/>
    </row>
    <row r="23412" spans="6:22" x14ac:dyDescent="0.2">
      <c r="M23412" s="2"/>
    </row>
    <row r="23413" spans="6:22" x14ac:dyDescent="0.2">
      <c r="M23413" s="2"/>
    </row>
    <row r="23414" spans="6:22" x14ac:dyDescent="0.2">
      <c r="M23414" s="2"/>
    </row>
    <row r="23415" spans="6:22" x14ac:dyDescent="0.2">
      <c r="M23415" s="2"/>
    </row>
    <row r="23416" spans="6:22" x14ac:dyDescent="0.2">
      <c r="M23416" s="2"/>
    </row>
    <row r="23417" spans="6:22" x14ac:dyDescent="0.2">
      <c r="M23417" s="2"/>
    </row>
    <row r="23418" spans="6:22" x14ac:dyDescent="0.2">
      <c r="M23418" s="2"/>
    </row>
    <row r="23419" spans="6:22" x14ac:dyDescent="0.2">
      <c r="M23419" s="2"/>
    </row>
    <row r="23420" spans="6:22" x14ac:dyDescent="0.2">
      <c r="F23420"/>
      <c r="M23420" s="2"/>
      <c r="N23420"/>
      <c r="O23420"/>
      <c r="U23420"/>
      <c r="V23420"/>
    </row>
    <row r="23421" spans="6:22" x14ac:dyDescent="0.2">
      <c r="F23421"/>
      <c r="M23421" s="2"/>
      <c r="N23421"/>
      <c r="O23421"/>
      <c r="U23421"/>
      <c r="V23421"/>
    </row>
    <row r="23422" spans="6:22" x14ac:dyDescent="0.2">
      <c r="F23422"/>
      <c r="M23422" s="2"/>
      <c r="N23422"/>
      <c r="O23422"/>
      <c r="U23422"/>
      <c r="V23422"/>
    </row>
    <row r="23423" spans="6:22" x14ac:dyDescent="0.2">
      <c r="F23423"/>
      <c r="M23423" s="2"/>
      <c r="N23423"/>
      <c r="O23423"/>
      <c r="U23423"/>
      <c r="V23423"/>
    </row>
    <row r="23424" spans="6:22" x14ac:dyDescent="0.2">
      <c r="M23424" s="2"/>
    </row>
    <row r="23425" spans="6:22" x14ac:dyDescent="0.2">
      <c r="M23425" s="2"/>
    </row>
    <row r="23426" spans="6:22" x14ac:dyDescent="0.2">
      <c r="M23426" s="2"/>
    </row>
    <row r="23427" spans="6:22" x14ac:dyDescent="0.2">
      <c r="M23427" s="2"/>
    </row>
    <row r="23428" spans="6:22" x14ac:dyDescent="0.2">
      <c r="M23428" s="2"/>
    </row>
    <row r="23429" spans="6:22" x14ac:dyDescent="0.2">
      <c r="M23429" s="2"/>
    </row>
    <row r="23430" spans="6:22" x14ac:dyDescent="0.2">
      <c r="M23430" s="2"/>
    </row>
    <row r="23431" spans="6:22" x14ac:dyDescent="0.2">
      <c r="M23431" s="2"/>
    </row>
    <row r="23432" spans="6:22" x14ac:dyDescent="0.2">
      <c r="M23432" s="2"/>
    </row>
    <row r="23433" spans="6:22" x14ac:dyDescent="0.2">
      <c r="M23433" s="2"/>
    </row>
    <row r="23434" spans="6:22" x14ac:dyDescent="0.2">
      <c r="F23434"/>
      <c r="M23434" s="2"/>
      <c r="N23434"/>
      <c r="O23434"/>
      <c r="U23434"/>
      <c r="V23434"/>
    </row>
    <row r="23435" spans="6:22" x14ac:dyDescent="0.2">
      <c r="F23435"/>
      <c r="M23435" s="2"/>
      <c r="N23435"/>
      <c r="O23435"/>
      <c r="U23435"/>
      <c r="V23435"/>
    </row>
    <row r="23436" spans="6:22" x14ac:dyDescent="0.2">
      <c r="F23436"/>
      <c r="M23436" s="2"/>
      <c r="N23436"/>
      <c r="O23436"/>
      <c r="U23436"/>
      <c r="V23436"/>
    </row>
    <row r="23437" spans="6:22" x14ac:dyDescent="0.2">
      <c r="M23437" s="2"/>
    </row>
    <row r="23438" spans="6:22" x14ac:dyDescent="0.2">
      <c r="M23438" s="2"/>
    </row>
    <row r="23439" spans="6:22" x14ac:dyDescent="0.2">
      <c r="M23439" s="2"/>
    </row>
    <row r="23440" spans="6:22" x14ac:dyDescent="0.2">
      <c r="M23440" s="2"/>
    </row>
    <row r="23441" spans="6:22" x14ac:dyDescent="0.2">
      <c r="F23441"/>
      <c r="M23441" s="2"/>
      <c r="N23441"/>
      <c r="O23441"/>
      <c r="U23441"/>
      <c r="V23441"/>
    </row>
    <row r="23442" spans="6:22" x14ac:dyDescent="0.2">
      <c r="M23442" s="2"/>
    </row>
    <row r="23443" spans="6:22" x14ac:dyDescent="0.2">
      <c r="M23443" s="2"/>
    </row>
    <row r="23444" spans="6:22" x14ac:dyDescent="0.2">
      <c r="M23444" s="2"/>
    </row>
    <row r="23445" spans="6:22" x14ac:dyDescent="0.2">
      <c r="M23445" s="2"/>
    </row>
    <row r="23446" spans="6:22" x14ac:dyDescent="0.2">
      <c r="M23446" s="2"/>
    </row>
    <row r="23447" spans="6:22" x14ac:dyDescent="0.2">
      <c r="F23447"/>
      <c r="M23447" s="2"/>
      <c r="N23447"/>
      <c r="O23447"/>
      <c r="U23447"/>
      <c r="V23447"/>
    </row>
    <row r="23448" spans="6:22" x14ac:dyDescent="0.2">
      <c r="M23448" s="2"/>
    </row>
    <row r="23449" spans="6:22" x14ac:dyDescent="0.2">
      <c r="M23449" s="2"/>
    </row>
    <row r="23450" spans="6:22" x14ac:dyDescent="0.2">
      <c r="F23450"/>
      <c r="M23450" s="2"/>
      <c r="N23450"/>
      <c r="O23450"/>
      <c r="U23450"/>
      <c r="V23450"/>
    </row>
    <row r="23451" spans="6:22" x14ac:dyDescent="0.2">
      <c r="M23451" s="2"/>
    </row>
    <row r="23452" spans="6:22" x14ac:dyDescent="0.2">
      <c r="M23452" s="2"/>
    </row>
    <row r="23453" spans="6:22" x14ac:dyDescent="0.2">
      <c r="F23453"/>
      <c r="M23453" s="2"/>
      <c r="N23453"/>
      <c r="O23453"/>
      <c r="U23453"/>
      <c r="V23453"/>
    </row>
    <row r="23454" spans="6:22" x14ac:dyDescent="0.2">
      <c r="F23454"/>
      <c r="M23454" s="2"/>
      <c r="N23454"/>
      <c r="O23454"/>
      <c r="U23454"/>
      <c r="V23454"/>
    </row>
    <row r="23455" spans="6:22" x14ac:dyDescent="0.2">
      <c r="F23455"/>
      <c r="M23455" s="2"/>
      <c r="N23455"/>
      <c r="O23455"/>
      <c r="U23455"/>
      <c r="V23455"/>
    </row>
    <row r="23456" spans="6:22" x14ac:dyDescent="0.2">
      <c r="M23456" s="2"/>
    </row>
    <row r="23457" spans="6:22" x14ac:dyDescent="0.2">
      <c r="M23457" s="2"/>
    </row>
    <row r="23458" spans="6:22" x14ac:dyDescent="0.2">
      <c r="M23458" s="2"/>
    </row>
    <row r="23459" spans="6:22" x14ac:dyDescent="0.2">
      <c r="M23459" s="2"/>
    </row>
    <row r="23460" spans="6:22" x14ac:dyDescent="0.2">
      <c r="M23460" s="2"/>
    </row>
    <row r="23461" spans="6:22" x14ac:dyDescent="0.2">
      <c r="M23461" s="2"/>
    </row>
    <row r="23462" spans="6:22" x14ac:dyDescent="0.2">
      <c r="M23462" s="2"/>
    </row>
    <row r="23463" spans="6:22" x14ac:dyDescent="0.2">
      <c r="M23463" s="2"/>
    </row>
    <row r="23464" spans="6:22" x14ac:dyDescent="0.2">
      <c r="M23464" s="2"/>
    </row>
    <row r="23465" spans="6:22" x14ac:dyDescent="0.2">
      <c r="M23465" s="2"/>
    </row>
    <row r="23466" spans="6:22" x14ac:dyDescent="0.2">
      <c r="F23466"/>
      <c r="M23466" s="2"/>
      <c r="N23466"/>
      <c r="O23466"/>
      <c r="U23466"/>
      <c r="V23466"/>
    </row>
    <row r="23467" spans="6:22" x14ac:dyDescent="0.2">
      <c r="F23467"/>
      <c r="M23467" s="2"/>
      <c r="N23467"/>
      <c r="O23467"/>
      <c r="U23467"/>
      <c r="V23467"/>
    </row>
    <row r="23468" spans="6:22" x14ac:dyDescent="0.2">
      <c r="F23468"/>
      <c r="M23468" s="2"/>
      <c r="N23468"/>
      <c r="O23468"/>
      <c r="U23468"/>
      <c r="V23468"/>
    </row>
    <row r="23469" spans="6:22" x14ac:dyDescent="0.2">
      <c r="M23469" s="2"/>
    </row>
    <row r="23470" spans="6:22" x14ac:dyDescent="0.2">
      <c r="M23470" s="2"/>
    </row>
    <row r="23471" spans="6:22" x14ac:dyDescent="0.2">
      <c r="M23471" s="2"/>
    </row>
    <row r="23472" spans="6:22" x14ac:dyDescent="0.2">
      <c r="M23472" s="2"/>
    </row>
    <row r="23473" spans="6:22" x14ac:dyDescent="0.2">
      <c r="F23473"/>
      <c r="M23473" s="2"/>
      <c r="N23473"/>
      <c r="O23473"/>
      <c r="U23473"/>
      <c r="V23473"/>
    </row>
    <row r="23474" spans="6:22" x14ac:dyDescent="0.2">
      <c r="M23474" s="2"/>
    </row>
    <row r="23475" spans="6:22" x14ac:dyDescent="0.2">
      <c r="M23475" s="2"/>
    </row>
    <row r="23476" spans="6:22" x14ac:dyDescent="0.2">
      <c r="M23476" s="2"/>
    </row>
    <row r="23477" spans="6:22" x14ac:dyDescent="0.2">
      <c r="M23477" s="2"/>
    </row>
    <row r="23478" spans="6:22" x14ac:dyDescent="0.2">
      <c r="M23478" s="2"/>
    </row>
    <row r="23479" spans="6:22" x14ac:dyDescent="0.2">
      <c r="F23479"/>
      <c r="M23479" s="2"/>
      <c r="N23479"/>
      <c r="O23479"/>
      <c r="U23479"/>
      <c r="V23479"/>
    </row>
    <row r="23480" spans="6:22" x14ac:dyDescent="0.2">
      <c r="M23480" s="2"/>
    </row>
    <row r="23481" spans="6:22" x14ac:dyDescent="0.2">
      <c r="M23481" s="2"/>
    </row>
    <row r="23482" spans="6:22" x14ac:dyDescent="0.2">
      <c r="F23482"/>
      <c r="M23482" s="2"/>
      <c r="N23482"/>
      <c r="O23482"/>
      <c r="U23482"/>
      <c r="V23482"/>
    </row>
    <row r="23483" spans="6:22" x14ac:dyDescent="0.2">
      <c r="M23483" s="2"/>
    </row>
    <row r="23484" spans="6:22" x14ac:dyDescent="0.2">
      <c r="M23484" s="2"/>
    </row>
    <row r="23485" spans="6:22" x14ac:dyDescent="0.2">
      <c r="F23485"/>
      <c r="M23485" s="2"/>
      <c r="N23485"/>
      <c r="O23485"/>
      <c r="U23485"/>
      <c r="V23485"/>
    </row>
    <row r="23486" spans="6:22" x14ac:dyDescent="0.2">
      <c r="F23486"/>
      <c r="M23486" s="2"/>
      <c r="N23486"/>
      <c r="O23486"/>
      <c r="U23486"/>
      <c r="V23486"/>
    </row>
    <row r="23487" spans="6:22" x14ac:dyDescent="0.2">
      <c r="F23487"/>
      <c r="M23487" s="2"/>
      <c r="N23487"/>
      <c r="O23487"/>
      <c r="U23487"/>
      <c r="V23487"/>
    </row>
    <row r="23488" spans="6:22" x14ac:dyDescent="0.2">
      <c r="M23488" s="2"/>
    </row>
    <row r="23489" spans="13:13" x14ac:dyDescent="0.2">
      <c r="M23489" s="2"/>
    </row>
    <row r="23490" spans="13:13" x14ac:dyDescent="0.2">
      <c r="M23490" s="2"/>
    </row>
    <row r="23491" spans="13:13" x14ac:dyDescent="0.2">
      <c r="M23491" s="2"/>
    </row>
    <row r="23492" spans="13:13" x14ac:dyDescent="0.2">
      <c r="M23492" s="2"/>
    </row>
    <row r="23493" spans="13:13" x14ac:dyDescent="0.2">
      <c r="M23493" s="2"/>
    </row>
    <row r="23494" spans="13:13" x14ac:dyDescent="0.2">
      <c r="M23494" s="2"/>
    </row>
    <row r="23495" spans="13:13" x14ac:dyDescent="0.2">
      <c r="M23495" s="2"/>
    </row>
    <row r="23496" spans="13:13" x14ac:dyDescent="0.2">
      <c r="M23496" s="2"/>
    </row>
    <row r="23497" spans="13:13" x14ac:dyDescent="0.2">
      <c r="M23497" s="2"/>
    </row>
    <row r="23498" spans="13:13" x14ac:dyDescent="0.2">
      <c r="M23498" s="2"/>
    </row>
    <row r="23499" spans="13:13" x14ac:dyDescent="0.2">
      <c r="M23499" s="2"/>
    </row>
    <row r="23500" spans="13:13" x14ac:dyDescent="0.2">
      <c r="M23500" s="2"/>
    </row>
    <row r="23501" spans="13:13" x14ac:dyDescent="0.2">
      <c r="M23501" s="2"/>
    </row>
    <row r="23502" spans="13:13" x14ac:dyDescent="0.2">
      <c r="M23502" s="2"/>
    </row>
    <row r="23503" spans="13:13" x14ac:dyDescent="0.2">
      <c r="M23503" s="2"/>
    </row>
    <row r="23504" spans="13:13" x14ac:dyDescent="0.2">
      <c r="M23504" s="2"/>
    </row>
    <row r="23505" spans="6:22" x14ac:dyDescent="0.2">
      <c r="M23505" s="2"/>
    </row>
    <row r="23506" spans="6:22" x14ac:dyDescent="0.2">
      <c r="M23506" s="2"/>
    </row>
    <row r="23507" spans="6:22" x14ac:dyDescent="0.2">
      <c r="M23507" s="2"/>
    </row>
    <row r="23508" spans="6:22" x14ac:dyDescent="0.2">
      <c r="M23508" s="2"/>
    </row>
    <row r="23509" spans="6:22" x14ac:dyDescent="0.2">
      <c r="M23509" s="2"/>
    </row>
    <row r="23510" spans="6:22" x14ac:dyDescent="0.2">
      <c r="M23510" s="2"/>
    </row>
    <row r="23511" spans="6:22" x14ac:dyDescent="0.2">
      <c r="M23511" s="2"/>
    </row>
    <row r="23512" spans="6:22" x14ac:dyDescent="0.2">
      <c r="F23512"/>
      <c r="M23512" s="2"/>
      <c r="N23512"/>
      <c r="O23512"/>
      <c r="U23512"/>
      <c r="V23512"/>
    </row>
    <row r="23513" spans="6:22" x14ac:dyDescent="0.2">
      <c r="F23513"/>
      <c r="M23513" s="2"/>
      <c r="N23513"/>
      <c r="O23513"/>
      <c r="U23513"/>
      <c r="V23513"/>
    </row>
    <row r="23514" spans="6:22" x14ac:dyDescent="0.2">
      <c r="M23514" s="2"/>
    </row>
    <row r="23515" spans="6:22" x14ac:dyDescent="0.2">
      <c r="M23515" s="2"/>
    </row>
    <row r="23516" spans="6:22" x14ac:dyDescent="0.2">
      <c r="M23516" s="2"/>
    </row>
    <row r="23517" spans="6:22" x14ac:dyDescent="0.2">
      <c r="M23517" s="2"/>
    </row>
    <row r="23518" spans="6:22" x14ac:dyDescent="0.2">
      <c r="M23518" s="2"/>
    </row>
    <row r="23519" spans="6:22" x14ac:dyDescent="0.2">
      <c r="M23519" s="2"/>
    </row>
    <row r="23520" spans="6:22" x14ac:dyDescent="0.2">
      <c r="M23520" s="2"/>
    </row>
    <row r="23521" spans="13:13" x14ac:dyDescent="0.2">
      <c r="M23521" s="2"/>
    </row>
    <row r="23522" spans="13:13" x14ac:dyDescent="0.2">
      <c r="M23522" s="2"/>
    </row>
    <row r="23523" spans="13:13" x14ac:dyDescent="0.2">
      <c r="M23523" s="2"/>
    </row>
    <row r="23524" spans="13:13" x14ac:dyDescent="0.2">
      <c r="M23524" s="2"/>
    </row>
    <row r="23525" spans="13:13" x14ac:dyDescent="0.2">
      <c r="M23525" s="2"/>
    </row>
    <row r="23526" spans="13:13" x14ac:dyDescent="0.2">
      <c r="M23526" s="2"/>
    </row>
    <row r="23527" spans="13:13" x14ac:dyDescent="0.2">
      <c r="M23527" s="2"/>
    </row>
    <row r="23528" spans="13:13" x14ac:dyDescent="0.2">
      <c r="M23528" s="2"/>
    </row>
    <row r="23529" spans="13:13" x14ac:dyDescent="0.2">
      <c r="M23529" s="2"/>
    </row>
    <row r="23530" spans="13:13" x14ac:dyDescent="0.2">
      <c r="M23530" s="2"/>
    </row>
    <row r="23531" spans="13:13" x14ac:dyDescent="0.2">
      <c r="M23531" s="2"/>
    </row>
    <row r="23532" spans="13:13" x14ac:dyDescent="0.2">
      <c r="M23532" s="2"/>
    </row>
    <row r="23533" spans="13:13" x14ac:dyDescent="0.2">
      <c r="M23533" s="2"/>
    </row>
    <row r="23534" spans="13:13" x14ac:dyDescent="0.2">
      <c r="M23534" s="2"/>
    </row>
    <row r="23535" spans="13:13" x14ac:dyDescent="0.2">
      <c r="M23535" s="2"/>
    </row>
    <row r="23536" spans="13:13" x14ac:dyDescent="0.2">
      <c r="M23536" s="2"/>
    </row>
    <row r="23537" spans="6:22" x14ac:dyDescent="0.2">
      <c r="M23537" s="2"/>
    </row>
    <row r="23538" spans="6:22" x14ac:dyDescent="0.2">
      <c r="M23538" s="2"/>
    </row>
    <row r="23539" spans="6:22" x14ac:dyDescent="0.2">
      <c r="F23539"/>
      <c r="M23539" s="2"/>
      <c r="N23539"/>
      <c r="O23539"/>
      <c r="U23539"/>
      <c r="V23539"/>
    </row>
    <row r="23540" spans="6:22" x14ac:dyDescent="0.2">
      <c r="F23540"/>
      <c r="M23540" s="2"/>
      <c r="N23540"/>
      <c r="O23540"/>
      <c r="U23540"/>
      <c r="V23540"/>
    </row>
    <row r="23541" spans="6:22" x14ac:dyDescent="0.2">
      <c r="F23541"/>
      <c r="M23541" s="2"/>
      <c r="N23541"/>
      <c r="O23541"/>
      <c r="U23541"/>
      <c r="V23541"/>
    </row>
    <row r="23542" spans="6:22" x14ac:dyDescent="0.2">
      <c r="F23542"/>
      <c r="M23542" s="2"/>
      <c r="N23542"/>
      <c r="O23542"/>
      <c r="U23542"/>
      <c r="V23542"/>
    </row>
    <row r="23543" spans="6:22" x14ac:dyDescent="0.2">
      <c r="M23543" s="2"/>
    </row>
    <row r="23544" spans="6:22" x14ac:dyDescent="0.2">
      <c r="M23544" s="2"/>
    </row>
    <row r="23545" spans="6:22" x14ac:dyDescent="0.2">
      <c r="M23545" s="2"/>
    </row>
    <row r="23546" spans="6:22" x14ac:dyDescent="0.2">
      <c r="M23546" s="2"/>
    </row>
    <row r="23547" spans="6:22" x14ac:dyDescent="0.2">
      <c r="M23547" s="2"/>
    </row>
    <row r="23548" spans="6:22" x14ac:dyDescent="0.2">
      <c r="M23548" s="2"/>
    </row>
    <row r="23549" spans="6:22" x14ac:dyDescent="0.2">
      <c r="M23549" s="2"/>
    </row>
    <row r="23550" spans="6:22" x14ac:dyDescent="0.2">
      <c r="M23550" s="2"/>
    </row>
    <row r="23551" spans="6:22" x14ac:dyDescent="0.2">
      <c r="M23551" s="2"/>
    </row>
    <row r="23552" spans="6:22" x14ac:dyDescent="0.2">
      <c r="M23552" s="2"/>
    </row>
    <row r="23553" spans="6:22" x14ac:dyDescent="0.2">
      <c r="M23553" s="2"/>
    </row>
    <row r="23554" spans="6:22" x14ac:dyDescent="0.2">
      <c r="M23554" s="2"/>
    </row>
    <row r="23555" spans="6:22" x14ac:dyDescent="0.2">
      <c r="F23555"/>
      <c r="M23555" s="2"/>
      <c r="N23555"/>
      <c r="O23555"/>
      <c r="U23555"/>
      <c r="V23555"/>
    </row>
    <row r="23556" spans="6:22" x14ac:dyDescent="0.2">
      <c r="M23556" s="2"/>
    </row>
    <row r="23557" spans="6:22" x14ac:dyDescent="0.2">
      <c r="M23557" s="2"/>
    </row>
    <row r="23558" spans="6:22" x14ac:dyDescent="0.2">
      <c r="F23558"/>
      <c r="M23558" s="2"/>
      <c r="N23558"/>
      <c r="O23558"/>
      <c r="U23558"/>
      <c r="V23558"/>
    </row>
    <row r="23559" spans="6:22" x14ac:dyDescent="0.2">
      <c r="M23559" s="2"/>
    </row>
    <row r="23560" spans="6:22" x14ac:dyDescent="0.2">
      <c r="M23560" s="2"/>
    </row>
    <row r="23561" spans="6:22" x14ac:dyDescent="0.2">
      <c r="M23561" s="2"/>
    </row>
    <row r="23562" spans="6:22" x14ac:dyDescent="0.2">
      <c r="M23562" s="2"/>
    </row>
    <row r="23563" spans="6:22" x14ac:dyDescent="0.2">
      <c r="M23563" s="2"/>
    </row>
    <row r="23564" spans="6:22" x14ac:dyDescent="0.2">
      <c r="F23564"/>
      <c r="M23564" s="2"/>
      <c r="N23564"/>
      <c r="O23564"/>
      <c r="U23564"/>
      <c r="V23564"/>
    </row>
    <row r="23565" spans="6:22" x14ac:dyDescent="0.2">
      <c r="M23565" s="2"/>
    </row>
    <row r="23566" spans="6:22" x14ac:dyDescent="0.2">
      <c r="M23566" s="2"/>
    </row>
    <row r="23567" spans="6:22" x14ac:dyDescent="0.2">
      <c r="M23567" s="2"/>
    </row>
    <row r="23568" spans="6:22" x14ac:dyDescent="0.2">
      <c r="M23568" s="2"/>
    </row>
    <row r="23569" spans="6:22" x14ac:dyDescent="0.2">
      <c r="M23569" s="2"/>
    </row>
    <row r="23570" spans="6:22" x14ac:dyDescent="0.2">
      <c r="M23570" s="2"/>
    </row>
    <row r="23571" spans="6:22" x14ac:dyDescent="0.2">
      <c r="M23571" s="2"/>
    </row>
    <row r="23572" spans="6:22" x14ac:dyDescent="0.2">
      <c r="M23572" s="2"/>
    </row>
    <row r="23573" spans="6:22" x14ac:dyDescent="0.2">
      <c r="M23573" s="2"/>
    </row>
    <row r="23574" spans="6:22" x14ac:dyDescent="0.2">
      <c r="M23574" s="2"/>
    </row>
    <row r="23575" spans="6:22" x14ac:dyDescent="0.2">
      <c r="M23575" s="2"/>
    </row>
    <row r="23576" spans="6:22" x14ac:dyDescent="0.2">
      <c r="M23576" s="2"/>
    </row>
    <row r="23577" spans="6:22" x14ac:dyDescent="0.2">
      <c r="M23577" s="2"/>
    </row>
    <row r="23578" spans="6:22" x14ac:dyDescent="0.2">
      <c r="M23578" s="2"/>
    </row>
    <row r="23579" spans="6:22" x14ac:dyDescent="0.2">
      <c r="M23579" s="2"/>
    </row>
    <row r="23580" spans="6:22" x14ac:dyDescent="0.2">
      <c r="M23580" s="2"/>
    </row>
    <row r="23581" spans="6:22" x14ac:dyDescent="0.2">
      <c r="F23581"/>
      <c r="M23581" s="2"/>
      <c r="N23581"/>
      <c r="O23581"/>
      <c r="U23581"/>
      <c r="V23581"/>
    </row>
    <row r="23582" spans="6:22" x14ac:dyDescent="0.2">
      <c r="F23582"/>
      <c r="M23582" s="2"/>
      <c r="N23582"/>
      <c r="O23582"/>
      <c r="U23582"/>
      <c r="V23582"/>
    </row>
    <row r="23583" spans="6:22" x14ac:dyDescent="0.2">
      <c r="F23583"/>
      <c r="M23583" s="2"/>
      <c r="N23583"/>
      <c r="O23583"/>
      <c r="U23583"/>
      <c r="V23583"/>
    </row>
    <row r="23584" spans="6:22" x14ac:dyDescent="0.2">
      <c r="F23584"/>
      <c r="M23584" s="2"/>
      <c r="N23584"/>
      <c r="O23584"/>
      <c r="U23584"/>
      <c r="V23584"/>
    </row>
    <row r="23585" spans="6:22" x14ac:dyDescent="0.2">
      <c r="F23585"/>
      <c r="M23585" s="2"/>
      <c r="N23585"/>
      <c r="O23585"/>
      <c r="U23585"/>
      <c r="V23585"/>
    </row>
    <row r="23586" spans="6:22" x14ac:dyDescent="0.2">
      <c r="F23586"/>
      <c r="M23586" s="2"/>
      <c r="N23586"/>
      <c r="O23586"/>
      <c r="U23586"/>
      <c r="V23586"/>
    </row>
    <row r="23587" spans="6:22" x14ac:dyDescent="0.2">
      <c r="F23587"/>
      <c r="M23587" s="2"/>
      <c r="N23587"/>
      <c r="O23587"/>
      <c r="U23587"/>
      <c r="V23587"/>
    </row>
    <row r="23588" spans="6:22" x14ac:dyDescent="0.2">
      <c r="F23588"/>
      <c r="M23588" s="2"/>
      <c r="N23588"/>
      <c r="O23588"/>
      <c r="U23588"/>
      <c r="V23588"/>
    </row>
    <row r="23589" spans="6:22" x14ac:dyDescent="0.2">
      <c r="M23589" s="2"/>
    </row>
    <row r="23590" spans="6:22" x14ac:dyDescent="0.2">
      <c r="M23590" s="2"/>
    </row>
    <row r="23591" spans="6:22" x14ac:dyDescent="0.2">
      <c r="M23591" s="2"/>
    </row>
    <row r="23592" spans="6:22" x14ac:dyDescent="0.2">
      <c r="M23592" s="2"/>
    </row>
    <row r="23593" spans="6:22" x14ac:dyDescent="0.2">
      <c r="M23593" s="2"/>
    </row>
    <row r="23594" spans="6:22" x14ac:dyDescent="0.2">
      <c r="M23594" s="2"/>
    </row>
    <row r="23595" spans="6:22" x14ac:dyDescent="0.2">
      <c r="M23595" s="2"/>
    </row>
    <row r="23596" spans="6:22" x14ac:dyDescent="0.2">
      <c r="M23596" s="2"/>
    </row>
    <row r="23597" spans="6:22" x14ac:dyDescent="0.2">
      <c r="M23597" s="2"/>
    </row>
    <row r="23598" spans="6:22" x14ac:dyDescent="0.2">
      <c r="M23598" s="2"/>
    </row>
    <row r="23599" spans="6:22" x14ac:dyDescent="0.2">
      <c r="M23599" s="2"/>
    </row>
    <row r="23600" spans="6:22" x14ac:dyDescent="0.2">
      <c r="M23600" s="2"/>
    </row>
    <row r="23601" spans="6:22" x14ac:dyDescent="0.2">
      <c r="F23601"/>
      <c r="M23601" s="2"/>
      <c r="N23601"/>
      <c r="O23601"/>
      <c r="U23601"/>
      <c r="V23601"/>
    </row>
    <row r="23602" spans="6:22" x14ac:dyDescent="0.2">
      <c r="M23602" s="2"/>
    </row>
    <row r="23603" spans="6:22" x14ac:dyDescent="0.2">
      <c r="M23603" s="2"/>
    </row>
    <row r="23604" spans="6:22" x14ac:dyDescent="0.2">
      <c r="F23604"/>
      <c r="M23604" s="2"/>
      <c r="N23604"/>
      <c r="O23604"/>
      <c r="U23604"/>
      <c r="V23604"/>
    </row>
    <row r="23605" spans="6:22" x14ac:dyDescent="0.2">
      <c r="M23605" s="2"/>
    </row>
    <row r="23606" spans="6:22" x14ac:dyDescent="0.2">
      <c r="M23606" s="2"/>
    </row>
    <row r="23607" spans="6:22" x14ac:dyDescent="0.2">
      <c r="M23607" s="2"/>
    </row>
    <row r="23608" spans="6:22" x14ac:dyDescent="0.2">
      <c r="M23608" s="2"/>
    </row>
    <row r="23609" spans="6:22" x14ac:dyDescent="0.2">
      <c r="M23609" s="2"/>
    </row>
    <row r="23610" spans="6:22" x14ac:dyDescent="0.2">
      <c r="F23610"/>
      <c r="M23610" s="2"/>
      <c r="N23610"/>
      <c r="O23610"/>
      <c r="U23610"/>
      <c r="V23610"/>
    </row>
    <row r="23611" spans="6:22" x14ac:dyDescent="0.2">
      <c r="M23611" s="2"/>
    </row>
    <row r="23612" spans="6:22" x14ac:dyDescent="0.2">
      <c r="M23612" s="2"/>
    </row>
    <row r="23613" spans="6:22" x14ac:dyDescent="0.2">
      <c r="M23613" s="2"/>
    </row>
    <row r="23614" spans="6:22" x14ac:dyDescent="0.2">
      <c r="M23614" s="2"/>
    </row>
    <row r="23615" spans="6:22" x14ac:dyDescent="0.2">
      <c r="M23615" s="2"/>
    </row>
    <row r="23616" spans="6:22" x14ac:dyDescent="0.2">
      <c r="M23616" s="2"/>
    </row>
    <row r="23617" spans="6:22" x14ac:dyDescent="0.2">
      <c r="M23617" s="2"/>
    </row>
    <row r="23618" spans="6:22" x14ac:dyDescent="0.2">
      <c r="M23618" s="2"/>
    </row>
    <row r="23619" spans="6:22" x14ac:dyDescent="0.2">
      <c r="M23619" s="2"/>
    </row>
    <row r="23620" spans="6:22" x14ac:dyDescent="0.2">
      <c r="M23620" s="2"/>
    </row>
    <row r="23621" spans="6:22" x14ac:dyDescent="0.2">
      <c r="M23621" s="2"/>
    </row>
    <row r="23622" spans="6:22" x14ac:dyDescent="0.2">
      <c r="M23622" s="2"/>
    </row>
    <row r="23623" spans="6:22" x14ac:dyDescent="0.2">
      <c r="M23623" s="2"/>
    </row>
    <row r="23624" spans="6:22" x14ac:dyDescent="0.2">
      <c r="M23624" s="2"/>
    </row>
    <row r="23625" spans="6:22" x14ac:dyDescent="0.2">
      <c r="M23625" s="2"/>
    </row>
    <row r="23626" spans="6:22" x14ac:dyDescent="0.2">
      <c r="M23626" s="2"/>
    </row>
    <row r="23627" spans="6:22" x14ac:dyDescent="0.2">
      <c r="F23627"/>
      <c r="M23627" s="2"/>
      <c r="N23627"/>
      <c r="O23627"/>
      <c r="U23627"/>
      <c r="V23627"/>
    </row>
    <row r="23628" spans="6:22" x14ac:dyDescent="0.2">
      <c r="F23628"/>
      <c r="M23628" s="2"/>
      <c r="N23628"/>
      <c r="O23628"/>
      <c r="U23628"/>
      <c r="V23628"/>
    </row>
    <row r="23629" spans="6:22" x14ac:dyDescent="0.2">
      <c r="F23629"/>
      <c r="M23629" s="2"/>
      <c r="N23629"/>
      <c r="O23629"/>
      <c r="U23629"/>
      <c r="V23629"/>
    </row>
    <row r="23630" spans="6:22" x14ac:dyDescent="0.2">
      <c r="F23630"/>
      <c r="M23630" s="2"/>
      <c r="N23630"/>
      <c r="O23630"/>
      <c r="U23630"/>
      <c r="V23630"/>
    </row>
    <row r="23631" spans="6:22" x14ac:dyDescent="0.2">
      <c r="F23631"/>
      <c r="M23631" s="2"/>
      <c r="N23631"/>
      <c r="O23631"/>
      <c r="U23631"/>
      <c r="V23631"/>
    </row>
    <row r="23632" spans="6:22" x14ac:dyDescent="0.2">
      <c r="F23632"/>
      <c r="M23632" s="2"/>
      <c r="N23632"/>
      <c r="O23632"/>
      <c r="U23632"/>
      <c r="V23632"/>
    </row>
    <row r="23633" spans="6:22" x14ac:dyDescent="0.2">
      <c r="F23633"/>
      <c r="M23633" s="2"/>
      <c r="N23633"/>
      <c r="O23633"/>
      <c r="U23633"/>
      <c r="V23633"/>
    </row>
    <row r="23634" spans="6:22" x14ac:dyDescent="0.2">
      <c r="F23634"/>
      <c r="M23634" s="2"/>
      <c r="N23634"/>
      <c r="O23634"/>
      <c r="U23634"/>
      <c r="V23634"/>
    </row>
    <row r="23635" spans="6:22" x14ac:dyDescent="0.2">
      <c r="M23635" s="2"/>
    </row>
    <row r="23636" spans="6:22" x14ac:dyDescent="0.2">
      <c r="M23636" s="2"/>
    </row>
    <row r="23637" spans="6:22" x14ac:dyDescent="0.2">
      <c r="F23637"/>
      <c r="M23637" s="2"/>
      <c r="N23637"/>
      <c r="O23637"/>
      <c r="U23637"/>
      <c r="V23637"/>
    </row>
    <row r="23638" spans="6:22" x14ac:dyDescent="0.2">
      <c r="F23638"/>
      <c r="M23638" s="2"/>
      <c r="N23638"/>
      <c r="O23638"/>
      <c r="U23638"/>
      <c r="V23638"/>
    </row>
    <row r="23639" spans="6:22" x14ac:dyDescent="0.2">
      <c r="M23639" s="2"/>
    </row>
    <row r="23640" spans="6:22" x14ac:dyDescent="0.2">
      <c r="M23640" s="2"/>
    </row>
    <row r="23641" spans="6:22" x14ac:dyDescent="0.2">
      <c r="M23641" s="2"/>
    </row>
    <row r="23642" spans="6:22" x14ac:dyDescent="0.2">
      <c r="M23642" s="2"/>
    </row>
    <row r="23643" spans="6:22" x14ac:dyDescent="0.2">
      <c r="M23643" s="2"/>
    </row>
    <row r="23644" spans="6:22" x14ac:dyDescent="0.2">
      <c r="M23644" s="2"/>
    </row>
    <row r="23645" spans="6:22" x14ac:dyDescent="0.2">
      <c r="F23645"/>
      <c r="M23645" s="2"/>
      <c r="N23645"/>
      <c r="O23645"/>
      <c r="U23645"/>
      <c r="V23645"/>
    </row>
    <row r="23646" spans="6:22" x14ac:dyDescent="0.2">
      <c r="M23646" s="2"/>
    </row>
    <row r="23647" spans="6:22" x14ac:dyDescent="0.2">
      <c r="M23647" s="2"/>
    </row>
    <row r="23648" spans="6:22" x14ac:dyDescent="0.2">
      <c r="M23648" s="2"/>
    </row>
    <row r="23649" spans="13:13" x14ac:dyDescent="0.2">
      <c r="M23649" s="2"/>
    </row>
    <row r="23650" spans="13:13" x14ac:dyDescent="0.2">
      <c r="M23650" s="2"/>
    </row>
    <row r="23651" spans="13:13" x14ac:dyDescent="0.2">
      <c r="M23651" s="2"/>
    </row>
    <row r="23652" spans="13:13" x14ac:dyDescent="0.2">
      <c r="M23652" s="2"/>
    </row>
    <row r="23653" spans="13:13" x14ac:dyDescent="0.2">
      <c r="M23653" s="2"/>
    </row>
    <row r="23654" spans="13:13" x14ac:dyDescent="0.2">
      <c r="M23654" s="2"/>
    </row>
    <row r="23655" spans="13:13" x14ac:dyDescent="0.2">
      <c r="M23655" s="2"/>
    </row>
    <row r="23656" spans="13:13" x14ac:dyDescent="0.2">
      <c r="M23656" s="2"/>
    </row>
    <row r="23657" spans="13:13" x14ac:dyDescent="0.2">
      <c r="M23657" s="2"/>
    </row>
    <row r="23658" spans="13:13" x14ac:dyDescent="0.2">
      <c r="M23658" s="2"/>
    </row>
    <row r="23659" spans="13:13" x14ac:dyDescent="0.2">
      <c r="M23659" s="2"/>
    </row>
    <row r="23660" spans="13:13" x14ac:dyDescent="0.2">
      <c r="M23660" s="2"/>
    </row>
    <row r="23661" spans="13:13" x14ac:dyDescent="0.2">
      <c r="M23661" s="2"/>
    </row>
    <row r="23662" spans="13:13" x14ac:dyDescent="0.2">
      <c r="M23662" s="2"/>
    </row>
    <row r="23663" spans="13:13" x14ac:dyDescent="0.2">
      <c r="M23663" s="2"/>
    </row>
    <row r="23664" spans="13:13" x14ac:dyDescent="0.2">
      <c r="M23664" s="2"/>
    </row>
    <row r="23665" spans="6:22" x14ac:dyDescent="0.2">
      <c r="M23665" s="2"/>
    </row>
    <row r="23666" spans="6:22" x14ac:dyDescent="0.2">
      <c r="M23666" s="2"/>
    </row>
    <row r="23667" spans="6:22" x14ac:dyDescent="0.2">
      <c r="M23667" s="2"/>
    </row>
    <row r="23668" spans="6:22" x14ac:dyDescent="0.2">
      <c r="M23668" s="2"/>
    </row>
    <row r="23669" spans="6:22" x14ac:dyDescent="0.2">
      <c r="M23669" s="2"/>
    </row>
    <row r="23670" spans="6:22" x14ac:dyDescent="0.2">
      <c r="F23670"/>
      <c r="M23670" s="2"/>
      <c r="N23670"/>
      <c r="O23670"/>
      <c r="U23670"/>
      <c r="V23670"/>
    </row>
    <row r="23671" spans="6:22" x14ac:dyDescent="0.2">
      <c r="F23671"/>
      <c r="M23671" s="2"/>
      <c r="N23671"/>
      <c r="O23671"/>
      <c r="U23671"/>
      <c r="V23671"/>
    </row>
    <row r="23672" spans="6:22" x14ac:dyDescent="0.2">
      <c r="F23672"/>
      <c r="M23672" s="2"/>
      <c r="N23672"/>
      <c r="O23672"/>
      <c r="U23672"/>
      <c r="V23672"/>
    </row>
    <row r="23673" spans="6:22" x14ac:dyDescent="0.2">
      <c r="F23673"/>
      <c r="M23673" s="2"/>
      <c r="N23673"/>
      <c r="O23673"/>
      <c r="U23673"/>
      <c r="V23673"/>
    </row>
    <row r="23674" spans="6:22" x14ac:dyDescent="0.2">
      <c r="M23674" s="2"/>
    </row>
    <row r="23675" spans="6:22" x14ac:dyDescent="0.2">
      <c r="M23675" s="2"/>
    </row>
    <row r="23676" spans="6:22" x14ac:dyDescent="0.2">
      <c r="M23676" s="2"/>
    </row>
    <row r="23677" spans="6:22" x14ac:dyDescent="0.2">
      <c r="M23677" s="2"/>
    </row>
    <row r="23678" spans="6:22" x14ac:dyDescent="0.2">
      <c r="M23678" s="2"/>
    </row>
    <row r="23679" spans="6:22" x14ac:dyDescent="0.2">
      <c r="M23679" s="2"/>
    </row>
    <row r="23680" spans="6:22" x14ac:dyDescent="0.2">
      <c r="M23680" s="2"/>
    </row>
    <row r="23681" spans="6:22" x14ac:dyDescent="0.2">
      <c r="M23681" s="2"/>
    </row>
    <row r="23682" spans="6:22" x14ac:dyDescent="0.2">
      <c r="F23682"/>
      <c r="M23682" s="2"/>
      <c r="N23682"/>
      <c r="O23682"/>
      <c r="U23682"/>
      <c r="V23682"/>
    </row>
    <row r="23683" spans="6:22" x14ac:dyDescent="0.2">
      <c r="M23683" s="2"/>
    </row>
    <row r="23684" spans="6:22" x14ac:dyDescent="0.2">
      <c r="M23684" s="2"/>
    </row>
    <row r="23685" spans="6:22" x14ac:dyDescent="0.2">
      <c r="M23685" s="2"/>
    </row>
    <row r="23686" spans="6:22" x14ac:dyDescent="0.2">
      <c r="M23686" s="2"/>
    </row>
    <row r="23687" spans="6:22" x14ac:dyDescent="0.2">
      <c r="M23687" s="2"/>
    </row>
    <row r="23688" spans="6:22" x14ac:dyDescent="0.2">
      <c r="M23688" s="2"/>
    </row>
    <row r="23689" spans="6:22" x14ac:dyDescent="0.2">
      <c r="M23689" s="2"/>
    </row>
    <row r="23690" spans="6:22" x14ac:dyDescent="0.2">
      <c r="M23690" s="2"/>
    </row>
    <row r="23691" spans="6:22" x14ac:dyDescent="0.2">
      <c r="M23691" s="2"/>
    </row>
    <row r="23692" spans="6:22" x14ac:dyDescent="0.2">
      <c r="M23692" s="2"/>
    </row>
    <row r="23693" spans="6:22" x14ac:dyDescent="0.2">
      <c r="M23693" s="2"/>
    </row>
    <row r="23694" spans="6:22" x14ac:dyDescent="0.2">
      <c r="F23694"/>
      <c r="M23694" s="2"/>
      <c r="N23694"/>
      <c r="O23694"/>
      <c r="U23694"/>
      <c r="V23694"/>
    </row>
    <row r="23695" spans="6:22" x14ac:dyDescent="0.2">
      <c r="F23695"/>
      <c r="M23695" s="2"/>
      <c r="N23695"/>
      <c r="O23695"/>
      <c r="U23695"/>
      <c r="V23695"/>
    </row>
    <row r="23696" spans="6:22" x14ac:dyDescent="0.2">
      <c r="M23696" s="2"/>
    </row>
    <row r="23697" spans="6:22" x14ac:dyDescent="0.2">
      <c r="M23697" s="2"/>
    </row>
    <row r="23698" spans="6:22" x14ac:dyDescent="0.2">
      <c r="M23698" s="2"/>
    </row>
    <row r="23699" spans="6:22" x14ac:dyDescent="0.2">
      <c r="F23699"/>
      <c r="M23699" s="2"/>
      <c r="N23699"/>
      <c r="O23699"/>
      <c r="U23699"/>
      <c r="V23699"/>
    </row>
    <row r="23700" spans="6:22" x14ac:dyDescent="0.2">
      <c r="F23700"/>
      <c r="M23700" s="2"/>
      <c r="N23700"/>
      <c r="O23700"/>
      <c r="U23700"/>
      <c r="V23700"/>
    </row>
    <row r="23701" spans="6:22" x14ac:dyDescent="0.2">
      <c r="F23701"/>
      <c r="M23701" s="2"/>
      <c r="N23701"/>
      <c r="O23701"/>
      <c r="U23701"/>
      <c r="V23701"/>
    </row>
    <row r="23702" spans="6:22" x14ac:dyDescent="0.2">
      <c r="F23702"/>
      <c r="M23702" s="2"/>
      <c r="N23702"/>
      <c r="O23702"/>
      <c r="U23702"/>
      <c r="V23702"/>
    </row>
    <row r="23703" spans="6:22" x14ac:dyDescent="0.2">
      <c r="F23703"/>
      <c r="M23703" s="2"/>
      <c r="N23703"/>
      <c r="O23703"/>
      <c r="U23703"/>
      <c r="V23703"/>
    </row>
    <row r="23704" spans="6:22" x14ac:dyDescent="0.2">
      <c r="M23704" s="2"/>
    </row>
    <row r="23705" spans="6:22" x14ac:dyDescent="0.2">
      <c r="F23705"/>
      <c r="M23705" s="2"/>
      <c r="N23705"/>
      <c r="O23705"/>
      <c r="U23705"/>
      <c r="V23705"/>
    </row>
    <row r="23706" spans="6:22" x14ac:dyDescent="0.2">
      <c r="M23706" s="2"/>
    </row>
    <row r="23707" spans="6:22" x14ac:dyDescent="0.2">
      <c r="F23707"/>
      <c r="M23707" s="2"/>
      <c r="N23707"/>
      <c r="O23707"/>
      <c r="U23707"/>
      <c r="V23707"/>
    </row>
    <row r="23708" spans="6:22" x14ac:dyDescent="0.2">
      <c r="M23708" s="2"/>
    </row>
    <row r="23709" spans="6:22" x14ac:dyDescent="0.2">
      <c r="M23709" s="2"/>
    </row>
    <row r="23710" spans="6:22" x14ac:dyDescent="0.2">
      <c r="M23710" s="2"/>
    </row>
    <row r="23711" spans="6:22" x14ac:dyDescent="0.2">
      <c r="M23711" s="2"/>
    </row>
    <row r="23712" spans="6:22" x14ac:dyDescent="0.2">
      <c r="M23712" s="2"/>
    </row>
    <row r="23713" spans="6:22" x14ac:dyDescent="0.2">
      <c r="F23713"/>
      <c r="M23713" s="2"/>
      <c r="N23713"/>
      <c r="O23713"/>
      <c r="U23713"/>
      <c r="V23713"/>
    </row>
    <row r="23714" spans="6:22" x14ac:dyDescent="0.2">
      <c r="F23714"/>
      <c r="M23714" s="2"/>
      <c r="N23714"/>
      <c r="O23714"/>
      <c r="U23714"/>
      <c r="V23714"/>
    </row>
    <row r="23715" spans="6:22" x14ac:dyDescent="0.2">
      <c r="M23715" s="2"/>
    </row>
    <row r="23716" spans="6:22" x14ac:dyDescent="0.2">
      <c r="F23716"/>
      <c r="M23716" s="2"/>
      <c r="N23716"/>
      <c r="O23716"/>
      <c r="U23716"/>
      <c r="V23716"/>
    </row>
    <row r="23717" spans="6:22" x14ac:dyDescent="0.2">
      <c r="F23717"/>
      <c r="M23717" s="2"/>
      <c r="N23717"/>
      <c r="O23717"/>
      <c r="U23717"/>
      <c r="V23717"/>
    </row>
    <row r="23718" spans="6:22" x14ac:dyDescent="0.2">
      <c r="F23718"/>
      <c r="M23718" s="2"/>
      <c r="N23718"/>
      <c r="O23718"/>
      <c r="U23718"/>
      <c r="V23718"/>
    </row>
    <row r="23719" spans="6:22" x14ac:dyDescent="0.2">
      <c r="M23719" s="2"/>
    </row>
    <row r="23720" spans="6:22" x14ac:dyDescent="0.2">
      <c r="M23720" s="2"/>
    </row>
    <row r="23721" spans="6:22" x14ac:dyDescent="0.2">
      <c r="M23721" s="2"/>
    </row>
    <row r="23722" spans="6:22" x14ac:dyDescent="0.2">
      <c r="M23722" s="2"/>
    </row>
    <row r="23723" spans="6:22" x14ac:dyDescent="0.2">
      <c r="M23723" s="2"/>
    </row>
    <row r="23724" spans="6:22" x14ac:dyDescent="0.2">
      <c r="M23724" s="2"/>
    </row>
    <row r="23725" spans="6:22" x14ac:dyDescent="0.2">
      <c r="M23725" s="2"/>
    </row>
    <row r="23726" spans="6:22" x14ac:dyDescent="0.2">
      <c r="F23726"/>
      <c r="M23726" s="2"/>
      <c r="N23726"/>
      <c r="O23726"/>
      <c r="U23726"/>
      <c r="V23726"/>
    </row>
    <row r="23727" spans="6:22" x14ac:dyDescent="0.2">
      <c r="F23727"/>
      <c r="M23727" s="2"/>
      <c r="N23727"/>
      <c r="O23727"/>
      <c r="U23727"/>
      <c r="V23727"/>
    </row>
    <row r="23728" spans="6:22" x14ac:dyDescent="0.2">
      <c r="M23728" s="2"/>
    </row>
    <row r="23729" spans="6:22" x14ac:dyDescent="0.2">
      <c r="F23729"/>
      <c r="M23729" s="2"/>
      <c r="N23729"/>
      <c r="O23729"/>
      <c r="U23729"/>
      <c r="V23729"/>
    </row>
    <row r="23730" spans="6:22" x14ac:dyDescent="0.2">
      <c r="F23730"/>
      <c r="M23730" s="2"/>
      <c r="N23730"/>
      <c r="O23730"/>
      <c r="U23730"/>
      <c r="V23730"/>
    </row>
    <row r="23731" spans="6:22" x14ac:dyDescent="0.2">
      <c r="F23731"/>
      <c r="M23731" s="2"/>
      <c r="N23731"/>
      <c r="O23731"/>
      <c r="U23731"/>
      <c r="V23731"/>
    </row>
    <row r="23732" spans="6:22" x14ac:dyDescent="0.2">
      <c r="M23732" s="2"/>
    </row>
    <row r="23733" spans="6:22" x14ac:dyDescent="0.2">
      <c r="M23733" s="2"/>
    </row>
    <row r="23734" spans="6:22" x14ac:dyDescent="0.2">
      <c r="M23734" s="2"/>
    </row>
    <row r="23735" spans="6:22" x14ac:dyDescent="0.2">
      <c r="M23735" s="2"/>
    </row>
    <row r="23736" spans="6:22" x14ac:dyDescent="0.2">
      <c r="M23736" s="2"/>
    </row>
    <row r="23737" spans="6:22" x14ac:dyDescent="0.2">
      <c r="M23737" s="2"/>
    </row>
    <row r="23738" spans="6:22" x14ac:dyDescent="0.2">
      <c r="M23738" s="2"/>
    </row>
    <row r="23739" spans="6:22" x14ac:dyDescent="0.2">
      <c r="M23739" s="2"/>
    </row>
    <row r="23740" spans="6:22" x14ac:dyDescent="0.2">
      <c r="M23740" s="2"/>
    </row>
    <row r="23741" spans="6:22" x14ac:dyDescent="0.2">
      <c r="M23741" s="2"/>
    </row>
    <row r="23742" spans="6:22" x14ac:dyDescent="0.2">
      <c r="F23742"/>
      <c r="M23742" s="2"/>
      <c r="N23742"/>
      <c r="O23742"/>
      <c r="U23742"/>
      <c r="V23742"/>
    </row>
    <row r="23743" spans="6:22" x14ac:dyDescent="0.2">
      <c r="M23743" s="2"/>
    </row>
    <row r="23744" spans="6:22" x14ac:dyDescent="0.2">
      <c r="M23744" s="2"/>
    </row>
    <row r="23745" spans="6:22" x14ac:dyDescent="0.2">
      <c r="M23745" s="2"/>
    </row>
    <row r="23746" spans="6:22" x14ac:dyDescent="0.2">
      <c r="M23746" s="2"/>
    </row>
    <row r="23747" spans="6:22" x14ac:dyDescent="0.2">
      <c r="M23747" s="2"/>
    </row>
    <row r="23748" spans="6:22" x14ac:dyDescent="0.2">
      <c r="M23748" s="2"/>
    </row>
    <row r="23749" spans="6:22" x14ac:dyDescent="0.2">
      <c r="M23749" s="2"/>
    </row>
    <row r="23750" spans="6:22" x14ac:dyDescent="0.2">
      <c r="M23750" s="2"/>
    </row>
    <row r="23751" spans="6:22" x14ac:dyDescent="0.2">
      <c r="M23751" s="2"/>
    </row>
    <row r="23752" spans="6:22" x14ac:dyDescent="0.2">
      <c r="M23752" s="2"/>
    </row>
    <row r="23753" spans="6:22" x14ac:dyDescent="0.2">
      <c r="M23753" s="2"/>
    </row>
    <row r="23754" spans="6:22" x14ac:dyDescent="0.2">
      <c r="M23754" s="2"/>
    </row>
    <row r="23755" spans="6:22" x14ac:dyDescent="0.2">
      <c r="M23755" s="2"/>
    </row>
    <row r="23756" spans="6:22" x14ac:dyDescent="0.2">
      <c r="M23756" s="2"/>
    </row>
    <row r="23757" spans="6:22" x14ac:dyDescent="0.2">
      <c r="M23757" s="2"/>
    </row>
    <row r="23758" spans="6:22" x14ac:dyDescent="0.2">
      <c r="M23758" s="2"/>
    </row>
    <row r="23759" spans="6:22" x14ac:dyDescent="0.2">
      <c r="F23759"/>
      <c r="M23759" s="2"/>
      <c r="N23759"/>
      <c r="O23759"/>
      <c r="U23759"/>
      <c r="V23759"/>
    </row>
    <row r="23760" spans="6:22" x14ac:dyDescent="0.2">
      <c r="F23760"/>
      <c r="M23760" s="2"/>
      <c r="N23760"/>
      <c r="O23760"/>
      <c r="U23760"/>
      <c r="V23760"/>
    </row>
    <row r="23761" spans="6:22" x14ac:dyDescent="0.2">
      <c r="F23761"/>
      <c r="M23761" s="2"/>
      <c r="N23761"/>
      <c r="O23761"/>
      <c r="U23761"/>
      <c r="V23761"/>
    </row>
    <row r="23762" spans="6:22" x14ac:dyDescent="0.2">
      <c r="M23762" s="2"/>
    </row>
    <row r="23763" spans="6:22" x14ac:dyDescent="0.2">
      <c r="M23763" s="2"/>
    </row>
    <row r="23764" spans="6:22" x14ac:dyDescent="0.2">
      <c r="M23764" s="2"/>
    </row>
    <row r="23765" spans="6:22" x14ac:dyDescent="0.2">
      <c r="M23765" s="2"/>
    </row>
    <row r="23766" spans="6:22" x14ac:dyDescent="0.2">
      <c r="M23766" s="2"/>
    </row>
    <row r="23767" spans="6:22" x14ac:dyDescent="0.2">
      <c r="M23767" s="2"/>
    </row>
    <row r="23768" spans="6:22" x14ac:dyDescent="0.2">
      <c r="M23768" s="2"/>
    </row>
    <row r="23769" spans="6:22" x14ac:dyDescent="0.2">
      <c r="M23769" s="2"/>
    </row>
    <row r="23770" spans="6:22" x14ac:dyDescent="0.2">
      <c r="M23770" s="2"/>
    </row>
    <row r="23771" spans="6:22" x14ac:dyDescent="0.2">
      <c r="M23771" s="2"/>
    </row>
    <row r="23772" spans="6:22" x14ac:dyDescent="0.2">
      <c r="M23772" s="2"/>
    </row>
    <row r="23773" spans="6:22" x14ac:dyDescent="0.2">
      <c r="M23773" s="2"/>
    </row>
    <row r="23774" spans="6:22" x14ac:dyDescent="0.2">
      <c r="M23774" s="2"/>
    </row>
    <row r="23775" spans="6:22" x14ac:dyDescent="0.2">
      <c r="M23775" s="2"/>
    </row>
    <row r="23776" spans="6:22" x14ac:dyDescent="0.2">
      <c r="M23776" s="2"/>
    </row>
    <row r="23777" spans="6:22" x14ac:dyDescent="0.2">
      <c r="M23777" s="2"/>
    </row>
    <row r="23778" spans="6:22" x14ac:dyDescent="0.2">
      <c r="M23778" s="2"/>
    </row>
    <row r="23779" spans="6:22" x14ac:dyDescent="0.2">
      <c r="M23779" s="2"/>
    </row>
    <row r="23780" spans="6:22" x14ac:dyDescent="0.2">
      <c r="M23780" s="2"/>
    </row>
    <row r="23781" spans="6:22" x14ac:dyDescent="0.2">
      <c r="M23781" s="2"/>
    </row>
    <row r="23782" spans="6:22" x14ac:dyDescent="0.2">
      <c r="M23782" s="2"/>
    </row>
    <row r="23783" spans="6:22" x14ac:dyDescent="0.2">
      <c r="M23783" s="2"/>
    </row>
    <row r="23784" spans="6:22" x14ac:dyDescent="0.2">
      <c r="F23784"/>
      <c r="M23784" s="2"/>
      <c r="N23784"/>
      <c r="O23784"/>
      <c r="U23784"/>
      <c r="V23784"/>
    </row>
    <row r="23785" spans="6:22" x14ac:dyDescent="0.2">
      <c r="F23785"/>
      <c r="M23785" s="2"/>
      <c r="N23785"/>
      <c r="O23785"/>
      <c r="U23785"/>
      <c r="V23785"/>
    </row>
    <row r="23786" spans="6:22" x14ac:dyDescent="0.2">
      <c r="F23786"/>
      <c r="M23786" s="2"/>
      <c r="N23786"/>
      <c r="O23786"/>
      <c r="U23786"/>
      <c r="V23786"/>
    </row>
    <row r="23787" spans="6:22" x14ac:dyDescent="0.2">
      <c r="F23787"/>
      <c r="M23787" s="2"/>
      <c r="N23787"/>
      <c r="O23787"/>
      <c r="U23787"/>
      <c r="V23787"/>
    </row>
    <row r="23788" spans="6:22" x14ac:dyDescent="0.2">
      <c r="F23788"/>
      <c r="M23788" s="2"/>
      <c r="N23788"/>
      <c r="O23788"/>
      <c r="U23788"/>
      <c r="V23788"/>
    </row>
    <row r="23789" spans="6:22" x14ac:dyDescent="0.2">
      <c r="F23789"/>
      <c r="M23789" s="2"/>
      <c r="N23789"/>
      <c r="O23789"/>
      <c r="U23789"/>
      <c r="V23789"/>
    </row>
    <row r="23790" spans="6:22" x14ac:dyDescent="0.2">
      <c r="F23790"/>
      <c r="M23790" s="2"/>
      <c r="N23790"/>
      <c r="O23790"/>
      <c r="U23790"/>
      <c r="V23790"/>
    </row>
    <row r="23791" spans="6:22" x14ac:dyDescent="0.2">
      <c r="F23791"/>
      <c r="M23791" s="2"/>
      <c r="N23791"/>
      <c r="O23791"/>
      <c r="U23791"/>
      <c r="V23791"/>
    </row>
    <row r="23792" spans="6:22" x14ac:dyDescent="0.2">
      <c r="F23792"/>
      <c r="M23792" s="2"/>
      <c r="N23792"/>
      <c r="O23792"/>
      <c r="U23792"/>
      <c r="V23792"/>
    </row>
    <row r="23793" spans="6:22" x14ac:dyDescent="0.2">
      <c r="F23793"/>
      <c r="M23793" s="2"/>
      <c r="N23793"/>
      <c r="O23793"/>
      <c r="U23793"/>
      <c r="V23793"/>
    </row>
    <row r="23794" spans="6:22" x14ac:dyDescent="0.2">
      <c r="F23794"/>
      <c r="M23794" s="2"/>
      <c r="N23794"/>
      <c r="O23794"/>
      <c r="U23794"/>
      <c r="V23794"/>
    </row>
    <row r="23795" spans="6:22" x14ac:dyDescent="0.2">
      <c r="M23795" s="2"/>
    </row>
    <row r="23796" spans="6:22" x14ac:dyDescent="0.2">
      <c r="F23796"/>
      <c r="M23796" s="2"/>
      <c r="N23796"/>
      <c r="O23796"/>
      <c r="U23796"/>
      <c r="V23796"/>
    </row>
    <row r="23797" spans="6:22" x14ac:dyDescent="0.2">
      <c r="F23797"/>
      <c r="M23797" s="2"/>
      <c r="N23797"/>
      <c r="O23797"/>
      <c r="U23797"/>
      <c r="V23797"/>
    </row>
    <row r="23798" spans="6:22" x14ac:dyDescent="0.2">
      <c r="M23798" s="2"/>
    </row>
    <row r="23799" spans="6:22" x14ac:dyDescent="0.2">
      <c r="F23799"/>
      <c r="M23799" s="2"/>
      <c r="N23799"/>
      <c r="O23799"/>
      <c r="U23799"/>
      <c r="V23799"/>
    </row>
    <row r="23800" spans="6:22" x14ac:dyDescent="0.2">
      <c r="F23800"/>
      <c r="M23800" s="2"/>
      <c r="N23800"/>
      <c r="O23800"/>
      <c r="U23800"/>
      <c r="V23800"/>
    </row>
    <row r="23801" spans="6:22" x14ac:dyDescent="0.2">
      <c r="F23801"/>
      <c r="M23801" s="2"/>
      <c r="N23801"/>
      <c r="O23801"/>
      <c r="U23801"/>
      <c r="V23801"/>
    </row>
    <row r="23802" spans="6:22" x14ac:dyDescent="0.2">
      <c r="F23802"/>
      <c r="M23802" s="2"/>
      <c r="N23802"/>
      <c r="O23802"/>
      <c r="U23802"/>
      <c r="V23802"/>
    </row>
    <row r="23803" spans="6:22" x14ac:dyDescent="0.2">
      <c r="F23803"/>
      <c r="M23803" s="2"/>
      <c r="N23803"/>
      <c r="O23803"/>
      <c r="U23803"/>
      <c r="V23803"/>
    </row>
    <row r="23804" spans="6:22" x14ac:dyDescent="0.2">
      <c r="F23804"/>
      <c r="M23804" s="2"/>
      <c r="N23804"/>
      <c r="O23804"/>
      <c r="U23804"/>
      <c r="V23804"/>
    </row>
    <row r="23805" spans="6:22" x14ac:dyDescent="0.2">
      <c r="F23805"/>
      <c r="M23805" s="2"/>
      <c r="N23805"/>
      <c r="O23805"/>
      <c r="U23805"/>
      <c r="V23805"/>
    </row>
    <row r="23806" spans="6:22" x14ac:dyDescent="0.2">
      <c r="F23806"/>
      <c r="M23806" s="2"/>
      <c r="N23806"/>
      <c r="O23806"/>
      <c r="U23806"/>
      <c r="V23806"/>
    </row>
    <row r="23807" spans="6:22" x14ac:dyDescent="0.2">
      <c r="F23807"/>
      <c r="M23807" s="2"/>
      <c r="N23807"/>
      <c r="O23807"/>
      <c r="U23807"/>
      <c r="V23807"/>
    </row>
    <row r="23808" spans="6:22" x14ac:dyDescent="0.2">
      <c r="M23808" s="2"/>
    </row>
    <row r="23809" spans="6:22" x14ac:dyDescent="0.2">
      <c r="F23809"/>
      <c r="M23809" s="2"/>
      <c r="N23809"/>
      <c r="O23809"/>
      <c r="U23809"/>
      <c r="V23809"/>
    </row>
    <row r="23810" spans="6:22" x14ac:dyDescent="0.2">
      <c r="F23810"/>
      <c r="M23810" s="2"/>
      <c r="N23810"/>
      <c r="O23810"/>
      <c r="U23810"/>
      <c r="V23810"/>
    </row>
    <row r="23811" spans="6:22" x14ac:dyDescent="0.2">
      <c r="M23811" s="2"/>
    </row>
    <row r="23812" spans="6:22" x14ac:dyDescent="0.2">
      <c r="M23812" s="2"/>
    </row>
    <row r="23813" spans="6:22" x14ac:dyDescent="0.2">
      <c r="M23813" s="2"/>
    </row>
    <row r="23814" spans="6:22" x14ac:dyDescent="0.2">
      <c r="M23814" s="2"/>
    </row>
    <row r="23815" spans="6:22" x14ac:dyDescent="0.2">
      <c r="M23815" s="2"/>
    </row>
    <row r="23816" spans="6:22" x14ac:dyDescent="0.2">
      <c r="F23816"/>
      <c r="M23816" s="2"/>
      <c r="N23816"/>
      <c r="O23816"/>
      <c r="U23816"/>
      <c r="V23816"/>
    </row>
    <row r="23817" spans="6:22" x14ac:dyDescent="0.2">
      <c r="M23817" s="2"/>
    </row>
    <row r="23818" spans="6:22" x14ac:dyDescent="0.2">
      <c r="M23818" s="2"/>
    </row>
    <row r="23819" spans="6:22" x14ac:dyDescent="0.2">
      <c r="M23819" s="2"/>
    </row>
    <row r="23820" spans="6:22" x14ac:dyDescent="0.2">
      <c r="M23820" s="2"/>
    </row>
    <row r="23821" spans="6:22" x14ac:dyDescent="0.2">
      <c r="M23821" s="2"/>
    </row>
    <row r="23822" spans="6:22" x14ac:dyDescent="0.2">
      <c r="M23822" s="2"/>
    </row>
    <row r="23823" spans="6:22" x14ac:dyDescent="0.2">
      <c r="F23823"/>
      <c r="M23823" s="2"/>
      <c r="N23823"/>
      <c r="O23823"/>
      <c r="U23823"/>
      <c r="V23823"/>
    </row>
    <row r="23824" spans="6:22" x14ac:dyDescent="0.2">
      <c r="M23824" s="2"/>
    </row>
    <row r="23825" spans="6:22" x14ac:dyDescent="0.2">
      <c r="M23825" s="2"/>
    </row>
    <row r="23826" spans="6:22" x14ac:dyDescent="0.2">
      <c r="M23826" s="2"/>
    </row>
    <row r="23827" spans="6:22" x14ac:dyDescent="0.2">
      <c r="M23827" s="2"/>
    </row>
    <row r="23828" spans="6:22" x14ac:dyDescent="0.2">
      <c r="M23828" s="2"/>
    </row>
    <row r="23829" spans="6:22" x14ac:dyDescent="0.2">
      <c r="F23829"/>
      <c r="M23829" s="2"/>
      <c r="N23829"/>
      <c r="O23829"/>
      <c r="U23829"/>
      <c r="V23829"/>
    </row>
    <row r="23830" spans="6:22" x14ac:dyDescent="0.2">
      <c r="F23830"/>
      <c r="M23830" s="2"/>
      <c r="N23830"/>
      <c r="O23830"/>
      <c r="U23830"/>
      <c r="V23830"/>
    </row>
    <row r="23831" spans="6:22" x14ac:dyDescent="0.2">
      <c r="F23831"/>
      <c r="M23831" s="2"/>
      <c r="N23831"/>
      <c r="O23831"/>
      <c r="U23831"/>
      <c r="V23831"/>
    </row>
    <row r="23832" spans="6:22" x14ac:dyDescent="0.2">
      <c r="F23832"/>
      <c r="M23832" s="2"/>
      <c r="N23832"/>
      <c r="O23832"/>
      <c r="U23832"/>
      <c r="V23832"/>
    </row>
    <row r="23833" spans="6:22" x14ac:dyDescent="0.2">
      <c r="F23833"/>
      <c r="M23833" s="2"/>
      <c r="N23833"/>
      <c r="O23833"/>
      <c r="U23833"/>
      <c r="V23833"/>
    </row>
    <row r="23834" spans="6:22" x14ac:dyDescent="0.2">
      <c r="F23834"/>
      <c r="M23834" s="2"/>
      <c r="N23834"/>
      <c r="O23834"/>
      <c r="U23834"/>
      <c r="V23834"/>
    </row>
    <row r="23835" spans="6:22" x14ac:dyDescent="0.2">
      <c r="F23835"/>
      <c r="M23835" s="2"/>
      <c r="N23835"/>
      <c r="O23835"/>
      <c r="U23835"/>
      <c r="V23835"/>
    </row>
    <row r="23836" spans="6:22" x14ac:dyDescent="0.2">
      <c r="F23836"/>
      <c r="M23836" s="2"/>
      <c r="N23836"/>
      <c r="O23836"/>
      <c r="U23836"/>
      <c r="V23836"/>
    </row>
    <row r="23837" spans="6:22" x14ac:dyDescent="0.2">
      <c r="F23837"/>
      <c r="M23837" s="2"/>
      <c r="N23837"/>
      <c r="O23837"/>
      <c r="U23837"/>
      <c r="V23837"/>
    </row>
    <row r="23838" spans="6:22" x14ac:dyDescent="0.2">
      <c r="F23838"/>
      <c r="M23838" s="2"/>
      <c r="N23838"/>
      <c r="O23838"/>
      <c r="U23838"/>
      <c r="V23838"/>
    </row>
    <row r="23839" spans="6:22" x14ac:dyDescent="0.2">
      <c r="F23839"/>
      <c r="M23839" s="2"/>
      <c r="N23839"/>
      <c r="O23839"/>
      <c r="U23839"/>
      <c r="V23839"/>
    </row>
    <row r="23840" spans="6:22" x14ac:dyDescent="0.2">
      <c r="F23840"/>
      <c r="M23840" s="2"/>
      <c r="N23840"/>
      <c r="O23840"/>
      <c r="U23840"/>
      <c r="V23840"/>
    </row>
    <row r="23841" spans="6:22" x14ac:dyDescent="0.2">
      <c r="F23841"/>
      <c r="M23841" s="2"/>
      <c r="N23841"/>
      <c r="O23841"/>
      <c r="U23841"/>
      <c r="V23841"/>
    </row>
    <row r="23842" spans="6:22" x14ac:dyDescent="0.2">
      <c r="F23842"/>
      <c r="M23842" s="2"/>
      <c r="N23842"/>
      <c r="O23842"/>
      <c r="U23842"/>
      <c r="V23842"/>
    </row>
    <row r="23843" spans="6:22" x14ac:dyDescent="0.2">
      <c r="F23843"/>
      <c r="M23843" s="2"/>
      <c r="N23843"/>
      <c r="O23843"/>
      <c r="U23843"/>
      <c r="V23843"/>
    </row>
    <row r="23844" spans="6:22" x14ac:dyDescent="0.2">
      <c r="M23844" s="2"/>
    </row>
    <row r="23845" spans="6:22" x14ac:dyDescent="0.2">
      <c r="F23845"/>
      <c r="M23845" s="2"/>
      <c r="N23845"/>
      <c r="O23845"/>
      <c r="U23845"/>
      <c r="V23845"/>
    </row>
    <row r="23846" spans="6:22" x14ac:dyDescent="0.2">
      <c r="F23846"/>
      <c r="M23846" s="2"/>
      <c r="N23846"/>
      <c r="O23846"/>
      <c r="U23846"/>
      <c r="V23846"/>
    </row>
    <row r="23847" spans="6:22" x14ac:dyDescent="0.2">
      <c r="F23847"/>
      <c r="M23847" s="2"/>
      <c r="N23847"/>
      <c r="O23847"/>
      <c r="U23847"/>
      <c r="V23847"/>
    </row>
    <row r="23848" spans="6:22" x14ac:dyDescent="0.2">
      <c r="F23848"/>
      <c r="M23848" s="2"/>
      <c r="N23848"/>
      <c r="O23848"/>
      <c r="U23848"/>
      <c r="V23848"/>
    </row>
    <row r="23849" spans="6:22" x14ac:dyDescent="0.2">
      <c r="F23849"/>
      <c r="M23849" s="2"/>
      <c r="N23849"/>
      <c r="O23849"/>
      <c r="U23849"/>
      <c r="V23849"/>
    </row>
    <row r="23850" spans="6:22" x14ac:dyDescent="0.2">
      <c r="F23850"/>
      <c r="M23850" s="2"/>
      <c r="N23850"/>
      <c r="O23850"/>
      <c r="U23850"/>
      <c r="V23850"/>
    </row>
    <row r="23851" spans="6:22" x14ac:dyDescent="0.2">
      <c r="F23851"/>
      <c r="M23851" s="2"/>
      <c r="N23851"/>
      <c r="O23851"/>
      <c r="U23851"/>
      <c r="V23851"/>
    </row>
    <row r="23852" spans="6:22" x14ac:dyDescent="0.2">
      <c r="F23852"/>
      <c r="M23852" s="2"/>
      <c r="N23852"/>
      <c r="O23852"/>
      <c r="U23852"/>
      <c r="V23852"/>
    </row>
    <row r="23853" spans="6:22" x14ac:dyDescent="0.2">
      <c r="F23853"/>
      <c r="M23853" s="2"/>
      <c r="N23853"/>
      <c r="O23853"/>
      <c r="U23853"/>
      <c r="V23853"/>
    </row>
    <row r="23854" spans="6:22" x14ac:dyDescent="0.2">
      <c r="F23854"/>
      <c r="M23854" s="2"/>
      <c r="N23854"/>
      <c r="O23854"/>
      <c r="U23854"/>
      <c r="V23854"/>
    </row>
    <row r="23855" spans="6:22" x14ac:dyDescent="0.2">
      <c r="F23855"/>
      <c r="M23855" s="2"/>
      <c r="N23855"/>
      <c r="O23855"/>
      <c r="U23855"/>
      <c r="V23855"/>
    </row>
    <row r="23856" spans="6:22" x14ac:dyDescent="0.2">
      <c r="F23856"/>
      <c r="M23856" s="2"/>
      <c r="N23856"/>
      <c r="O23856"/>
      <c r="U23856"/>
      <c r="V23856"/>
    </row>
    <row r="23857" spans="6:22" x14ac:dyDescent="0.2">
      <c r="F23857"/>
      <c r="M23857" s="2"/>
      <c r="N23857"/>
      <c r="O23857"/>
      <c r="U23857"/>
      <c r="V23857"/>
    </row>
    <row r="23858" spans="6:22" x14ac:dyDescent="0.2">
      <c r="F23858"/>
      <c r="M23858" s="2"/>
      <c r="N23858"/>
      <c r="O23858"/>
      <c r="U23858"/>
      <c r="V23858"/>
    </row>
    <row r="23859" spans="6:22" x14ac:dyDescent="0.2">
      <c r="F23859"/>
      <c r="M23859" s="2"/>
      <c r="N23859"/>
      <c r="O23859"/>
      <c r="U23859"/>
      <c r="V23859"/>
    </row>
    <row r="23860" spans="6:22" x14ac:dyDescent="0.2">
      <c r="F23860"/>
      <c r="M23860" s="2"/>
      <c r="N23860"/>
      <c r="O23860"/>
      <c r="U23860"/>
      <c r="V23860"/>
    </row>
    <row r="23861" spans="6:22" x14ac:dyDescent="0.2">
      <c r="M23861" s="2"/>
    </row>
    <row r="23862" spans="6:22" x14ac:dyDescent="0.2">
      <c r="M23862" s="2"/>
    </row>
    <row r="23863" spans="6:22" x14ac:dyDescent="0.2">
      <c r="F23863"/>
      <c r="M23863" s="2"/>
      <c r="N23863"/>
      <c r="O23863"/>
      <c r="U23863"/>
      <c r="V23863"/>
    </row>
    <row r="23864" spans="6:22" x14ac:dyDescent="0.2">
      <c r="F23864"/>
      <c r="M23864" s="2"/>
      <c r="N23864"/>
      <c r="O23864"/>
      <c r="U23864"/>
      <c r="V23864"/>
    </row>
    <row r="23865" spans="6:22" x14ac:dyDescent="0.2">
      <c r="F23865"/>
      <c r="M23865" s="2"/>
      <c r="N23865"/>
      <c r="O23865"/>
      <c r="U23865"/>
      <c r="V23865"/>
    </row>
    <row r="23866" spans="6:22" x14ac:dyDescent="0.2">
      <c r="F23866"/>
      <c r="M23866" s="2"/>
      <c r="N23866"/>
      <c r="O23866"/>
      <c r="U23866"/>
      <c r="V23866"/>
    </row>
    <row r="23867" spans="6:22" x14ac:dyDescent="0.2">
      <c r="M23867" s="2"/>
    </row>
    <row r="23868" spans="6:22" x14ac:dyDescent="0.2">
      <c r="F23868"/>
      <c r="M23868" s="2"/>
      <c r="N23868"/>
      <c r="O23868"/>
      <c r="U23868"/>
      <c r="V23868"/>
    </row>
    <row r="23869" spans="6:22" x14ac:dyDescent="0.2">
      <c r="M23869" s="2"/>
    </row>
    <row r="23870" spans="6:22" x14ac:dyDescent="0.2">
      <c r="M23870" s="2"/>
    </row>
    <row r="23871" spans="6:22" x14ac:dyDescent="0.2">
      <c r="F23871"/>
      <c r="M23871" s="2"/>
      <c r="N23871"/>
      <c r="O23871"/>
      <c r="U23871"/>
      <c r="V23871"/>
    </row>
    <row r="23872" spans="6:22" x14ac:dyDescent="0.2">
      <c r="M23872" s="2"/>
    </row>
    <row r="23873" spans="6:22" x14ac:dyDescent="0.2">
      <c r="F23873"/>
      <c r="M23873" s="2"/>
      <c r="N23873"/>
      <c r="O23873"/>
      <c r="U23873"/>
      <c r="V23873"/>
    </row>
    <row r="23874" spans="6:22" x14ac:dyDescent="0.2">
      <c r="F23874"/>
      <c r="M23874" s="2"/>
      <c r="N23874"/>
      <c r="O23874"/>
      <c r="U23874"/>
      <c r="V23874"/>
    </row>
    <row r="23875" spans="6:22" x14ac:dyDescent="0.2">
      <c r="F23875"/>
      <c r="M23875" s="2"/>
      <c r="N23875"/>
      <c r="O23875"/>
      <c r="U23875"/>
      <c r="V23875"/>
    </row>
    <row r="23876" spans="6:22" x14ac:dyDescent="0.2">
      <c r="F23876"/>
      <c r="M23876" s="2"/>
      <c r="N23876"/>
      <c r="O23876"/>
      <c r="U23876"/>
      <c r="V23876"/>
    </row>
    <row r="23877" spans="6:22" x14ac:dyDescent="0.2">
      <c r="F23877"/>
      <c r="M23877" s="2"/>
      <c r="N23877"/>
      <c r="O23877"/>
      <c r="U23877"/>
      <c r="V23877"/>
    </row>
    <row r="23878" spans="6:22" x14ac:dyDescent="0.2">
      <c r="F23878"/>
      <c r="M23878" s="2"/>
      <c r="N23878"/>
      <c r="O23878"/>
      <c r="U23878"/>
      <c r="V23878"/>
    </row>
    <row r="23879" spans="6:22" x14ac:dyDescent="0.2">
      <c r="F23879"/>
      <c r="M23879" s="2"/>
      <c r="N23879"/>
      <c r="O23879"/>
      <c r="U23879"/>
      <c r="V23879"/>
    </row>
    <row r="23880" spans="6:22" x14ac:dyDescent="0.2">
      <c r="F23880"/>
      <c r="M23880" s="2"/>
      <c r="N23880"/>
      <c r="O23880"/>
      <c r="U23880"/>
      <c r="V23880"/>
    </row>
    <row r="23881" spans="6:22" x14ac:dyDescent="0.2">
      <c r="F23881"/>
      <c r="M23881" s="2"/>
      <c r="N23881"/>
      <c r="O23881"/>
      <c r="U23881"/>
      <c r="V23881"/>
    </row>
    <row r="23882" spans="6:22" x14ac:dyDescent="0.2">
      <c r="F23882"/>
      <c r="M23882" s="2"/>
      <c r="N23882"/>
      <c r="O23882"/>
      <c r="U23882"/>
      <c r="V23882"/>
    </row>
    <row r="23883" spans="6:22" x14ac:dyDescent="0.2">
      <c r="F23883"/>
      <c r="M23883" s="2"/>
      <c r="N23883"/>
      <c r="O23883"/>
      <c r="U23883"/>
      <c r="V23883"/>
    </row>
    <row r="23884" spans="6:22" x14ac:dyDescent="0.2">
      <c r="M23884" s="2"/>
    </row>
    <row r="23885" spans="6:22" x14ac:dyDescent="0.2">
      <c r="F23885"/>
      <c r="M23885" s="2"/>
      <c r="N23885"/>
      <c r="O23885"/>
      <c r="U23885"/>
      <c r="V23885"/>
    </row>
    <row r="23886" spans="6:22" x14ac:dyDescent="0.2">
      <c r="F23886"/>
      <c r="M23886" s="2"/>
      <c r="N23886"/>
      <c r="O23886"/>
      <c r="U23886"/>
      <c r="V23886"/>
    </row>
    <row r="23887" spans="6:22" x14ac:dyDescent="0.2">
      <c r="F23887"/>
      <c r="M23887" s="2"/>
      <c r="N23887"/>
      <c r="O23887"/>
      <c r="U23887"/>
      <c r="V23887"/>
    </row>
    <row r="23888" spans="6:22" x14ac:dyDescent="0.2">
      <c r="F23888"/>
      <c r="M23888" s="2"/>
      <c r="N23888"/>
      <c r="O23888"/>
      <c r="U23888"/>
      <c r="V23888"/>
    </row>
    <row r="23889" spans="6:22" x14ac:dyDescent="0.2">
      <c r="F23889"/>
      <c r="M23889" s="2"/>
      <c r="N23889"/>
      <c r="O23889"/>
      <c r="U23889"/>
      <c r="V23889"/>
    </row>
    <row r="23890" spans="6:22" x14ac:dyDescent="0.2">
      <c r="F23890"/>
      <c r="M23890" s="2"/>
      <c r="N23890"/>
      <c r="O23890"/>
      <c r="U23890"/>
      <c r="V23890"/>
    </row>
    <row r="23891" spans="6:22" x14ac:dyDescent="0.2">
      <c r="F23891"/>
      <c r="M23891" s="2"/>
      <c r="N23891"/>
      <c r="O23891"/>
      <c r="U23891"/>
      <c r="V23891"/>
    </row>
    <row r="23892" spans="6:22" x14ac:dyDescent="0.2">
      <c r="F23892"/>
      <c r="M23892" s="2"/>
      <c r="N23892"/>
      <c r="O23892"/>
      <c r="U23892"/>
      <c r="V23892"/>
    </row>
    <row r="23893" spans="6:22" x14ac:dyDescent="0.2">
      <c r="F23893"/>
      <c r="M23893" s="2"/>
      <c r="N23893"/>
      <c r="O23893"/>
      <c r="U23893"/>
      <c r="V23893"/>
    </row>
    <row r="23894" spans="6:22" x14ac:dyDescent="0.2">
      <c r="F23894"/>
      <c r="M23894" s="2"/>
      <c r="N23894"/>
      <c r="O23894"/>
      <c r="U23894"/>
      <c r="V23894"/>
    </row>
    <row r="23895" spans="6:22" x14ac:dyDescent="0.2">
      <c r="F23895"/>
      <c r="M23895" s="2"/>
      <c r="N23895"/>
      <c r="O23895"/>
      <c r="U23895"/>
      <c r="V23895"/>
    </row>
    <row r="23896" spans="6:22" x14ac:dyDescent="0.2">
      <c r="F23896"/>
      <c r="M23896" s="2"/>
      <c r="N23896"/>
      <c r="O23896"/>
      <c r="U23896"/>
      <c r="V23896"/>
    </row>
    <row r="23897" spans="6:22" x14ac:dyDescent="0.2">
      <c r="F23897"/>
      <c r="M23897" s="2"/>
      <c r="N23897"/>
      <c r="O23897"/>
      <c r="U23897"/>
      <c r="V23897"/>
    </row>
    <row r="23898" spans="6:22" x14ac:dyDescent="0.2">
      <c r="F23898"/>
      <c r="M23898" s="2"/>
      <c r="N23898"/>
      <c r="O23898"/>
      <c r="U23898"/>
      <c r="V23898"/>
    </row>
    <row r="23899" spans="6:22" x14ac:dyDescent="0.2">
      <c r="F23899"/>
      <c r="M23899" s="2"/>
      <c r="N23899"/>
      <c r="O23899"/>
      <c r="U23899"/>
      <c r="V23899"/>
    </row>
    <row r="23900" spans="6:22" x14ac:dyDescent="0.2">
      <c r="F23900"/>
      <c r="M23900" s="2"/>
      <c r="N23900"/>
      <c r="O23900"/>
      <c r="U23900"/>
      <c r="V23900"/>
    </row>
    <row r="23901" spans="6:22" x14ac:dyDescent="0.2">
      <c r="M23901" s="2"/>
    </row>
    <row r="23902" spans="6:22" x14ac:dyDescent="0.2">
      <c r="M23902" s="2"/>
    </row>
    <row r="23903" spans="6:22" x14ac:dyDescent="0.2">
      <c r="F23903"/>
      <c r="M23903" s="2"/>
      <c r="N23903"/>
      <c r="O23903"/>
      <c r="U23903"/>
      <c r="V23903"/>
    </row>
    <row r="23904" spans="6:22" x14ac:dyDescent="0.2">
      <c r="F23904"/>
      <c r="M23904" s="2"/>
      <c r="N23904"/>
      <c r="O23904"/>
      <c r="U23904"/>
      <c r="V23904"/>
    </row>
    <row r="23905" spans="6:22" x14ac:dyDescent="0.2">
      <c r="F23905"/>
      <c r="M23905" s="2"/>
      <c r="N23905"/>
      <c r="O23905"/>
      <c r="U23905"/>
      <c r="V23905"/>
    </row>
    <row r="23906" spans="6:22" x14ac:dyDescent="0.2">
      <c r="F23906"/>
      <c r="M23906" s="2"/>
      <c r="N23906"/>
      <c r="O23906"/>
      <c r="U23906"/>
      <c r="V23906"/>
    </row>
    <row r="23907" spans="6:22" x14ac:dyDescent="0.2">
      <c r="M23907" s="2"/>
    </row>
    <row r="23908" spans="6:22" x14ac:dyDescent="0.2">
      <c r="F23908"/>
      <c r="M23908" s="2"/>
      <c r="N23908"/>
      <c r="O23908"/>
      <c r="U23908"/>
      <c r="V23908"/>
    </row>
    <row r="23909" spans="6:22" x14ac:dyDescent="0.2">
      <c r="M23909" s="2"/>
    </row>
    <row r="23910" spans="6:22" x14ac:dyDescent="0.2">
      <c r="M23910" s="2"/>
    </row>
    <row r="23911" spans="6:22" x14ac:dyDescent="0.2">
      <c r="F23911"/>
      <c r="M23911" s="2"/>
      <c r="N23911"/>
      <c r="O23911"/>
      <c r="U23911"/>
      <c r="V23911"/>
    </row>
    <row r="23912" spans="6:22" x14ac:dyDescent="0.2">
      <c r="M23912" s="2"/>
    </row>
    <row r="23913" spans="6:22" x14ac:dyDescent="0.2">
      <c r="F23913"/>
      <c r="M23913" s="2"/>
      <c r="N23913"/>
      <c r="O23913"/>
      <c r="U23913"/>
      <c r="V23913"/>
    </row>
    <row r="23914" spans="6:22" x14ac:dyDescent="0.2">
      <c r="F23914"/>
      <c r="M23914" s="2"/>
      <c r="N23914"/>
      <c r="O23914"/>
      <c r="U23914"/>
      <c r="V23914"/>
    </row>
    <row r="23915" spans="6:22" x14ac:dyDescent="0.2">
      <c r="F23915"/>
      <c r="M23915" s="2"/>
      <c r="N23915"/>
      <c r="O23915"/>
      <c r="U23915"/>
      <c r="V23915"/>
    </row>
    <row r="23916" spans="6:22" x14ac:dyDescent="0.2">
      <c r="F23916"/>
      <c r="M23916" s="2"/>
      <c r="N23916"/>
      <c r="O23916"/>
      <c r="U23916"/>
      <c r="V23916"/>
    </row>
    <row r="23917" spans="6:22" x14ac:dyDescent="0.2">
      <c r="F23917"/>
      <c r="M23917" s="2"/>
      <c r="N23917"/>
      <c r="O23917"/>
      <c r="U23917"/>
      <c r="V23917"/>
    </row>
    <row r="23918" spans="6:22" x14ac:dyDescent="0.2">
      <c r="F23918"/>
      <c r="M23918" s="2"/>
      <c r="N23918"/>
      <c r="O23918"/>
      <c r="U23918"/>
      <c r="V23918"/>
    </row>
    <row r="23919" spans="6:22" x14ac:dyDescent="0.2">
      <c r="F23919"/>
      <c r="M23919" s="2"/>
      <c r="N23919"/>
      <c r="O23919"/>
      <c r="U23919"/>
      <c r="V23919"/>
    </row>
    <row r="23920" spans="6:22" x14ac:dyDescent="0.2">
      <c r="F23920"/>
      <c r="M23920" s="2"/>
      <c r="N23920"/>
      <c r="O23920"/>
      <c r="U23920"/>
      <c r="V23920"/>
    </row>
    <row r="23921" spans="6:22" x14ac:dyDescent="0.2">
      <c r="F23921"/>
      <c r="M23921" s="2"/>
      <c r="N23921"/>
      <c r="O23921"/>
      <c r="U23921"/>
      <c r="V23921"/>
    </row>
    <row r="23922" spans="6:22" x14ac:dyDescent="0.2">
      <c r="F23922"/>
      <c r="M23922" s="2"/>
      <c r="N23922"/>
      <c r="O23922"/>
      <c r="U23922"/>
      <c r="V23922"/>
    </row>
    <row r="23923" spans="6:22" x14ac:dyDescent="0.2">
      <c r="F23923"/>
      <c r="M23923" s="2"/>
      <c r="N23923"/>
      <c r="O23923"/>
      <c r="U23923"/>
      <c r="V23923"/>
    </row>
    <row r="23924" spans="6:22" x14ac:dyDescent="0.2">
      <c r="M23924" s="2"/>
    </row>
    <row r="23925" spans="6:22" x14ac:dyDescent="0.2">
      <c r="F23925"/>
      <c r="M23925" s="2"/>
      <c r="N23925"/>
      <c r="O23925"/>
      <c r="U23925"/>
      <c r="V23925"/>
    </row>
    <row r="23926" spans="6:22" x14ac:dyDescent="0.2">
      <c r="F23926"/>
      <c r="M23926" s="2"/>
      <c r="N23926"/>
      <c r="O23926"/>
      <c r="U23926"/>
      <c r="V23926"/>
    </row>
    <row r="23927" spans="6:22" x14ac:dyDescent="0.2">
      <c r="M23927" s="2"/>
    </row>
    <row r="23928" spans="6:22" x14ac:dyDescent="0.2">
      <c r="F23928"/>
      <c r="M23928" s="2"/>
      <c r="N23928"/>
      <c r="O23928"/>
      <c r="U23928"/>
      <c r="V23928"/>
    </row>
    <row r="23929" spans="6:22" x14ac:dyDescent="0.2">
      <c r="F23929"/>
      <c r="M23929" s="2"/>
      <c r="N23929"/>
      <c r="O23929"/>
      <c r="U23929"/>
      <c r="V23929"/>
    </row>
    <row r="23930" spans="6:22" x14ac:dyDescent="0.2">
      <c r="F23930"/>
      <c r="M23930" s="2"/>
      <c r="N23930"/>
      <c r="O23930"/>
      <c r="U23930"/>
      <c r="V23930"/>
    </row>
    <row r="23931" spans="6:22" x14ac:dyDescent="0.2">
      <c r="F23931"/>
      <c r="M23931" s="2"/>
      <c r="N23931"/>
      <c r="O23931"/>
      <c r="U23931"/>
      <c r="V23931"/>
    </row>
    <row r="23932" spans="6:22" x14ac:dyDescent="0.2">
      <c r="F23932"/>
      <c r="M23932" s="2"/>
      <c r="N23932"/>
      <c r="O23932"/>
      <c r="U23932"/>
      <c r="V23932"/>
    </row>
    <row r="23933" spans="6:22" x14ac:dyDescent="0.2">
      <c r="F23933"/>
      <c r="M23933" s="2"/>
      <c r="N23933"/>
      <c r="O23933"/>
      <c r="U23933"/>
      <c r="V23933"/>
    </row>
    <row r="23934" spans="6:22" x14ac:dyDescent="0.2">
      <c r="F23934"/>
      <c r="M23934" s="2"/>
      <c r="N23934"/>
      <c r="O23934"/>
      <c r="U23934"/>
      <c r="V23934"/>
    </row>
    <row r="23935" spans="6:22" x14ac:dyDescent="0.2">
      <c r="F23935"/>
      <c r="M23935" s="2"/>
      <c r="N23935"/>
      <c r="O23935"/>
      <c r="U23935"/>
      <c r="V23935"/>
    </row>
    <row r="23936" spans="6:22" x14ac:dyDescent="0.2">
      <c r="F23936"/>
      <c r="M23936" s="2"/>
      <c r="N23936"/>
      <c r="O23936"/>
      <c r="U23936"/>
      <c r="V23936"/>
    </row>
    <row r="23937" spans="6:22" x14ac:dyDescent="0.2">
      <c r="M23937" s="2"/>
    </row>
    <row r="23938" spans="6:22" x14ac:dyDescent="0.2">
      <c r="F23938"/>
      <c r="M23938" s="2"/>
      <c r="N23938"/>
      <c r="O23938"/>
      <c r="U23938"/>
      <c r="V23938"/>
    </row>
    <row r="23939" spans="6:22" x14ac:dyDescent="0.2">
      <c r="F23939"/>
      <c r="M23939" s="2"/>
      <c r="N23939"/>
      <c r="O23939"/>
      <c r="U23939"/>
      <c r="V23939"/>
    </row>
    <row r="23940" spans="6:22" x14ac:dyDescent="0.2">
      <c r="M23940" s="2"/>
    </row>
    <row r="23941" spans="6:22" x14ac:dyDescent="0.2">
      <c r="M23941" s="2"/>
    </row>
    <row r="23942" spans="6:22" x14ac:dyDescent="0.2">
      <c r="M23942" s="2"/>
    </row>
    <row r="23943" spans="6:22" x14ac:dyDescent="0.2">
      <c r="M23943" s="2"/>
    </row>
    <row r="23944" spans="6:22" x14ac:dyDescent="0.2">
      <c r="M23944" s="2"/>
    </row>
    <row r="23945" spans="6:22" x14ac:dyDescent="0.2">
      <c r="F23945"/>
      <c r="M23945" s="2"/>
      <c r="N23945"/>
      <c r="O23945"/>
      <c r="U23945"/>
      <c r="V23945"/>
    </row>
    <row r="23946" spans="6:22" x14ac:dyDescent="0.2">
      <c r="M23946" s="2"/>
    </row>
    <row r="23947" spans="6:22" x14ac:dyDescent="0.2">
      <c r="M23947" s="2"/>
    </row>
    <row r="23948" spans="6:22" x14ac:dyDescent="0.2">
      <c r="M23948" s="2"/>
    </row>
    <row r="23949" spans="6:22" x14ac:dyDescent="0.2">
      <c r="M23949" s="2"/>
    </row>
    <row r="23950" spans="6:22" x14ac:dyDescent="0.2">
      <c r="M23950" s="2"/>
    </row>
    <row r="23951" spans="6:22" x14ac:dyDescent="0.2">
      <c r="M23951" s="2"/>
    </row>
    <row r="23952" spans="6:22" x14ac:dyDescent="0.2">
      <c r="F23952"/>
      <c r="M23952" s="2"/>
      <c r="N23952"/>
      <c r="O23952"/>
      <c r="U23952"/>
      <c r="V23952"/>
    </row>
    <row r="23953" spans="6:22" x14ac:dyDescent="0.2">
      <c r="M23953" s="2"/>
    </row>
    <row r="23954" spans="6:22" x14ac:dyDescent="0.2">
      <c r="M23954" s="2"/>
    </row>
    <row r="23955" spans="6:22" x14ac:dyDescent="0.2">
      <c r="M23955" s="2"/>
    </row>
    <row r="23956" spans="6:22" x14ac:dyDescent="0.2">
      <c r="M23956" s="2"/>
    </row>
    <row r="23957" spans="6:22" x14ac:dyDescent="0.2">
      <c r="M23957" s="2"/>
    </row>
    <row r="23958" spans="6:22" x14ac:dyDescent="0.2">
      <c r="F23958"/>
      <c r="M23958" s="2"/>
      <c r="N23958"/>
      <c r="O23958"/>
      <c r="U23958"/>
      <c r="V23958"/>
    </row>
    <row r="23959" spans="6:22" x14ac:dyDescent="0.2">
      <c r="F23959"/>
      <c r="M23959" s="2"/>
      <c r="N23959"/>
      <c r="O23959"/>
      <c r="U23959"/>
      <c r="V23959"/>
    </row>
    <row r="23960" spans="6:22" x14ac:dyDescent="0.2">
      <c r="F23960"/>
      <c r="M23960" s="2"/>
      <c r="N23960"/>
      <c r="O23960"/>
      <c r="U23960"/>
      <c r="V23960"/>
    </row>
    <row r="23961" spans="6:22" x14ac:dyDescent="0.2">
      <c r="F23961"/>
      <c r="M23961" s="2"/>
      <c r="N23961"/>
      <c r="O23961"/>
      <c r="U23961"/>
      <c r="V23961"/>
    </row>
    <row r="23962" spans="6:22" x14ac:dyDescent="0.2">
      <c r="F23962"/>
      <c r="M23962" s="2"/>
      <c r="N23962"/>
      <c r="O23962"/>
      <c r="U23962"/>
      <c r="V23962"/>
    </row>
    <row r="23963" spans="6:22" x14ac:dyDescent="0.2">
      <c r="F23963"/>
      <c r="M23963" s="2"/>
      <c r="N23963"/>
      <c r="O23963"/>
      <c r="U23963"/>
      <c r="V23963"/>
    </row>
    <row r="23964" spans="6:22" x14ac:dyDescent="0.2">
      <c r="F23964"/>
      <c r="M23964" s="2"/>
      <c r="N23964"/>
      <c r="O23964"/>
      <c r="U23964"/>
      <c r="V23964"/>
    </row>
    <row r="23965" spans="6:22" x14ac:dyDescent="0.2">
      <c r="F23965"/>
      <c r="M23965" s="2"/>
      <c r="N23965"/>
      <c r="O23965"/>
      <c r="U23965"/>
      <c r="V23965"/>
    </row>
    <row r="23966" spans="6:22" x14ac:dyDescent="0.2">
      <c r="F23966"/>
      <c r="M23966" s="2"/>
      <c r="N23966"/>
      <c r="O23966"/>
      <c r="U23966"/>
      <c r="V23966"/>
    </row>
    <row r="23967" spans="6:22" x14ac:dyDescent="0.2">
      <c r="F23967"/>
      <c r="M23967" s="2"/>
      <c r="N23967"/>
      <c r="O23967"/>
      <c r="U23967"/>
      <c r="V23967"/>
    </row>
    <row r="23968" spans="6:22" x14ac:dyDescent="0.2">
      <c r="F23968"/>
      <c r="M23968" s="2"/>
      <c r="N23968"/>
      <c r="O23968"/>
      <c r="U23968"/>
      <c r="V23968"/>
    </row>
    <row r="23969" spans="6:22" x14ac:dyDescent="0.2">
      <c r="F23969"/>
      <c r="M23969" s="2"/>
      <c r="N23969"/>
      <c r="O23969"/>
      <c r="U23969"/>
      <c r="V23969"/>
    </row>
    <row r="23970" spans="6:22" x14ac:dyDescent="0.2">
      <c r="F23970"/>
      <c r="M23970" s="2"/>
      <c r="N23970"/>
      <c r="O23970"/>
      <c r="U23970"/>
      <c r="V23970"/>
    </row>
    <row r="23971" spans="6:22" x14ac:dyDescent="0.2">
      <c r="F23971"/>
      <c r="M23971" s="2"/>
      <c r="N23971"/>
      <c r="O23971"/>
      <c r="U23971"/>
      <c r="V23971"/>
    </row>
    <row r="23972" spans="6:22" x14ac:dyDescent="0.2">
      <c r="F23972"/>
      <c r="M23972" s="2"/>
      <c r="N23972"/>
      <c r="O23972"/>
      <c r="U23972"/>
      <c r="V23972"/>
    </row>
    <row r="23973" spans="6:22" x14ac:dyDescent="0.2">
      <c r="F23973"/>
      <c r="M23973" s="2"/>
      <c r="N23973"/>
      <c r="O23973"/>
      <c r="U23973"/>
      <c r="V23973"/>
    </row>
    <row r="23974" spans="6:22" x14ac:dyDescent="0.2">
      <c r="F23974"/>
      <c r="M23974" s="2"/>
      <c r="N23974"/>
      <c r="O23974"/>
      <c r="U23974"/>
      <c r="V23974"/>
    </row>
    <row r="23975" spans="6:22" x14ac:dyDescent="0.2">
      <c r="F23975"/>
      <c r="M23975" s="2"/>
      <c r="N23975"/>
      <c r="O23975"/>
      <c r="U23975"/>
      <c r="V23975"/>
    </row>
    <row r="23976" spans="6:22" x14ac:dyDescent="0.2">
      <c r="F23976"/>
      <c r="M23976" s="2"/>
      <c r="N23976"/>
      <c r="O23976"/>
      <c r="U23976"/>
      <c r="V23976"/>
    </row>
    <row r="23977" spans="6:22" x14ac:dyDescent="0.2">
      <c r="F23977"/>
      <c r="M23977" s="2"/>
      <c r="N23977"/>
      <c r="O23977"/>
      <c r="U23977"/>
      <c r="V23977"/>
    </row>
    <row r="23978" spans="6:22" x14ac:dyDescent="0.2">
      <c r="F23978"/>
      <c r="M23978" s="2"/>
      <c r="N23978"/>
      <c r="O23978"/>
      <c r="U23978"/>
      <c r="V23978"/>
    </row>
    <row r="23979" spans="6:22" x14ac:dyDescent="0.2">
      <c r="F23979"/>
      <c r="M23979" s="2"/>
      <c r="N23979"/>
      <c r="O23979"/>
      <c r="U23979"/>
      <c r="V23979"/>
    </row>
    <row r="23980" spans="6:22" x14ac:dyDescent="0.2">
      <c r="F23980"/>
      <c r="M23980" s="2"/>
      <c r="N23980"/>
      <c r="O23980"/>
      <c r="U23980"/>
      <c r="V23980"/>
    </row>
    <row r="23981" spans="6:22" x14ac:dyDescent="0.2">
      <c r="F23981"/>
      <c r="M23981" s="2"/>
      <c r="N23981"/>
      <c r="O23981"/>
      <c r="U23981"/>
      <c r="V23981"/>
    </row>
    <row r="23982" spans="6:22" x14ac:dyDescent="0.2">
      <c r="F23982"/>
      <c r="M23982" s="2"/>
      <c r="N23982"/>
      <c r="O23982"/>
      <c r="U23982"/>
      <c r="V23982"/>
    </row>
    <row r="23983" spans="6:22" x14ac:dyDescent="0.2">
      <c r="F23983"/>
      <c r="M23983" s="2"/>
      <c r="N23983"/>
      <c r="O23983"/>
      <c r="U23983"/>
      <c r="V23983"/>
    </row>
    <row r="23984" spans="6:22" x14ac:dyDescent="0.2">
      <c r="F23984"/>
      <c r="M23984" s="2"/>
      <c r="N23984"/>
      <c r="O23984"/>
      <c r="U23984"/>
      <c r="V23984"/>
    </row>
    <row r="23985" spans="6:22" x14ac:dyDescent="0.2">
      <c r="F23985"/>
      <c r="M23985" s="2"/>
      <c r="N23985"/>
      <c r="O23985"/>
      <c r="U23985"/>
      <c r="V23985"/>
    </row>
    <row r="23986" spans="6:22" x14ac:dyDescent="0.2">
      <c r="M23986" s="2"/>
    </row>
    <row r="23987" spans="6:22" x14ac:dyDescent="0.2">
      <c r="M23987" s="2"/>
    </row>
    <row r="23988" spans="6:22" x14ac:dyDescent="0.2">
      <c r="F23988"/>
      <c r="M23988" s="2"/>
      <c r="N23988"/>
      <c r="O23988"/>
      <c r="U23988"/>
      <c r="V23988"/>
    </row>
    <row r="23989" spans="6:22" x14ac:dyDescent="0.2">
      <c r="F23989"/>
      <c r="M23989" s="2"/>
      <c r="N23989"/>
      <c r="O23989"/>
      <c r="U23989"/>
      <c r="V23989"/>
    </row>
    <row r="23990" spans="6:22" x14ac:dyDescent="0.2">
      <c r="F23990"/>
      <c r="M23990" s="2"/>
      <c r="N23990"/>
      <c r="O23990"/>
      <c r="U23990"/>
      <c r="V23990"/>
    </row>
    <row r="23991" spans="6:22" x14ac:dyDescent="0.2">
      <c r="F23991"/>
      <c r="M23991" s="2"/>
      <c r="N23991"/>
      <c r="O23991"/>
      <c r="U23991"/>
      <c r="V23991"/>
    </row>
    <row r="23992" spans="6:22" x14ac:dyDescent="0.2">
      <c r="M23992" s="2"/>
    </row>
    <row r="23993" spans="6:22" x14ac:dyDescent="0.2">
      <c r="F23993"/>
      <c r="M23993" s="2"/>
      <c r="N23993"/>
      <c r="O23993"/>
      <c r="U23993"/>
      <c r="V23993"/>
    </row>
    <row r="23994" spans="6:22" x14ac:dyDescent="0.2">
      <c r="M23994" s="2"/>
    </row>
    <row r="23995" spans="6:22" x14ac:dyDescent="0.2">
      <c r="M23995" s="2"/>
    </row>
    <row r="23996" spans="6:22" x14ac:dyDescent="0.2">
      <c r="M23996" s="2"/>
    </row>
    <row r="23997" spans="6:22" x14ac:dyDescent="0.2">
      <c r="F23997"/>
      <c r="M23997" s="2"/>
      <c r="N23997"/>
      <c r="O23997"/>
      <c r="U23997"/>
      <c r="V23997"/>
    </row>
    <row r="23998" spans="6:22" x14ac:dyDescent="0.2">
      <c r="M23998" s="2"/>
    </row>
    <row r="23999" spans="6:22" x14ac:dyDescent="0.2">
      <c r="M23999" s="2"/>
    </row>
    <row r="24000" spans="6:22" x14ac:dyDescent="0.2">
      <c r="F24000"/>
      <c r="M24000" s="2"/>
      <c r="N24000"/>
      <c r="O24000"/>
      <c r="U24000"/>
      <c r="V24000"/>
    </row>
    <row r="24001" spans="6:22" x14ac:dyDescent="0.2">
      <c r="F24001"/>
      <c r="M24001" s="2"/>
      <c r="N24001"/>
      <c r="O24001"/>
      <c r="U24001"/>
      <c r="V24001"/>
    </row>
    <row r="24002" spans="6:22" x14ac:dyDescent="0.2">
      <c r="F24002"/>
      <c r="M24002" s="2"/>
      <c r="N24002"/>
      <c r="O24002"/>
      <c r="U24002"/>
      <c r="V24002"/>
    </row>
    <row r="24003" spans="6:22" x14ac:dyDescent="0.2">
      <c r="F24003"/>
      <c r="M24003" s="2"/>
      <c r="N24003"/>
      <c r="O24003"/>
      <c r="U24003"/>
      <c r="V24003"/>
    </row>
    <row r="24004" spans="6:22" x14ac:dyDescent="0.2">
      <c r="F24004"/>
      <c r="M24004" s="2"/>
      <c r="N24004"/>
      <c r="O24004"/>
      <c r="U24004"/>
      <c r="V24004"/>
    </row>
    <row r="24005" spans="6:22" x14ac:dyDescent="0.2">
      <c r="F24005"/>
      <c r="M24005" s="2"/>
      <c r="N24005"/>
      <c r="O24005"/>
      <c r="U24005"/>
      <c r="V24005"/>
    </row>
    <row r="24006" spans="6:22" x14ac:dyDescent="0.2">
      <c r="F24006"/>
      <c r="M24006" s="2"/>
      <c r="N24006"/>
      <c r="O24006"/>
      <c r="U24006"/>
      <c r="V24006"/>
    </row>
    <row r="24007" spans="6:22" x14ac:dyDescent="0.2">
      <c r="F24007"/>
      <c r="M24007" s="2"/>
      <c r="N24007"/>
      <c r="O24007"/>
      <c r="U24007"/>
      <c r="V24007"/>
    </row>
    <row r="24008" spans="6:22" x14ac:dyDescent="0.2">
      <c r="F24008"/>
      <c r="M24008" s="2"/>
      <c r="N24008"/>
      <c r="O24008"/>
      <c r="U24008"/>
      <c r="V24008"/>
    </row>
    <row r="24009" spans="6:22" x14ac:dyDescent="0.2">
      <c r="F24009"/>
      <c r="M24009" s="2"/>
      <c r="N24009"/>
      <c r="O24009"/>
      <c r="U24009"/>
      <c r="V24009"/>
    </row>
    <row r="24010" spans="6:22" x14ac:dyDescent="0.2">
      <c r="F24010"/>
      <c r="M24010" s="2"/>
      <c r="N24010"/>
      <c r="O24010"/>
      <c r="U24010"/>
      <c r="V24010"/>
    </row>
    <row r="24011" spans="6:22" x14ac:dyDescent="0.2">
      <c r="F24011"/>
      <c r="M24011" s="2"/>
      <c r="N24011"/>
      <c r="O24011"/>
      <c r="U24011"/>
      <c r="V24011"/>
    </row>
    <row r="24012" spans="6:22" x14ac:dyDescent="0.2">
      <c r="F24012"/>
      <c r="M24012" s="2"/>
      <c r="N24012"/>
      <c r="O24012"/>
      <c r="U24012"/>
      <c r="V24012"/>
    </row>
    <row r="24013" spans="6:22" x14ac:dyDescent="0.2">
      <c r="F24013"/>
      <c r="M24013" s="2"/>
      <c r="N24013"/>
      <c r="O24013"/>
      <c r="U24013"/>
      <c r="V24013"/>
    </row>
    <row r="24014" spans="6:22" x14ac:dyDescent="0.2">
      <c r="F24014"/>
      <c r="M24014" s="2"/>
      <c r="N24014"/>
      <c r="O24014"/>
      <c r="U24014"/>
      <c r="V24014"/>
    </row>
    <row r="24015" spans="6:22" x14ac:dyDescent="0.2">
      <c r="F24015"/>
      <c r="M24015" s="2"/>
      <c r="N24015"/>
      <c r="O24015"/>
      <c r="U24015"/>
      <c r="V24015"/>
    </row>
    <row r="24016" spans="6:22" x14ac:dyDescent="0.2">
      <c r="F24016"/>
      <c r="M24016" s="2"/>
      <c r="N24016"/>
      <c r="O24016"/>
      <c r="U24016"/>
      <c r="V24016"/>
    </row>
    <row r="24017" spans="6:22" x14ac:dyDescent="0.2">
      <c r="F24017"/>
      <c r="M24017" s="2"/>
      <c r="N24017"/>
      <c r="O24017"/>
      <c r="U24017"/>
      <c r="V24017"/>
    </row>
    <row r="24018" spans="6:22" x14ac:dyDescent="0.2">
      <c r="F24018"/>
      <c r="M24018" s="2"/>
      <c r="N24018"/>
      <c r="O24018"/>
      <c r="U24018"/>
      <c r="V24018"/>
    </row>
    <row r="24019" spans="6:22" x14ac:dyDescent="0.2">
      <c r="F24019"/>
      <c r="M24019" s="2"/>
      <c r="N24019"/>
      <c r="O24019"/>
      <c r="U24019"/>
      <c r="V24019"/>
    </row>
    <row r="24020" spans="6:22" x14ac:dyDescent="0.2">
      <c r="F24020"/>
      <c r="M24020" s="2"/>
      <c r="N24020"/>
      <c r="O24020"/>
      <c r="U24020"/>
      <c r="V24020"/>
    </row>
    <row r="24021" spans="6:22" x14ac:dyDescent="0.2">
      <c r="F24021"/>
      <c r="M24021" s="2"/>
      <c r="N24021"/>
      <c r="O24021"/>
      <c r="U24021"/>
      <c r="V24021"/>
    </row>
    <row r="24022" spans="6:22" x14ac:dyDescent="0.2">
      <c r="F24022"/>
      <c r="M24022" s="2"/>
      <c r="N24022"/>
      <c r="O24022"/>
      <c r="U24022"/>
      <c r="V24022"/>
    </row>
    <row r="24023" spans="6:22" x14ac:dyDescent="0.2">
      <c r="F24023"/>
      <c r="M24023" s="2"/>
      <c r="N24023"/>
      <c r="O24023"/>
      <c r="U24023"/>
      <c r="V24023"/>
    </row>
    <row r="24024" spans="6:22" x14ac:dyDescent="0.2">
      <c r="F24024"/>
      <c r="M24024" s="2"/>
      <c r="N24024"/>
      <c r="O24024"/>
      <c r="U24024"/>
      <c r="V24024"/>
    </row>
    <row r="24025" spans="6:22" x14ac:dyDescent="0.2">
      <c r="F24025"/>
      <c r="M24025" s="2"/>
      <c r="N24025"/>
      <c r="O24025"/>
      <c r="U24025"/>
      <c r="V24025"/>
    </row>
    <row r="24026" spans="6:22" x14ac:dyDescent="0.2">
      <c r="F24026"/>
      <c r="M24026" s="2"/>
      <c r="N24026"/>
      <c r="O24026"/>
      <c r="U24026"/>
      <c r="V24026"/>
    </row>
    <row r="24027" spans="6:22" x14ac:dyDescent="0.2">
      <c r="F24027"/>
      <c r="M24027" s="2"/>
      <c r="N24027"/>
      <c r="O24027"/>
      <c r="U24027"/>
      <c r="V24027"/>
    </row>
    <row r="24028" spans="6:22" x14ac:dyDescent="0.2">
      <c r="F24028"/>
      <c r="M24028" s="2"/>
      <c r="N24028"/>
      <c r="O24028"/>
      <c r="U24028"/>
      <c r="V24028"/>
    </row>
    <row r="24029" spans="6:22" x14ac:dyDescent="0.2">
      <c r="M24029" s="2"/>
    </row>
    <row r="24030" spans="6:22" x14ac:dyDescent="0.2">
      <c r="M24030" s="2"/>
    </row>
    <row r="24031" spans="6:22" x14ac:dyDescent="0.2">
      <c r="F24031"/>
      <c r="M24031" s="2"/>
      <c r="N24031"/>
      <c r="O24031"/>
      <c r="U24031"/>
      <c r="V24031"/>
    </row>
    <row r="24032" spans="6:22" x14ac:dyDescent="0.2">
      <c r="F24032"/>
      <c r="M24032" s="2"/>
      <c r="N24032"/>
      <c r="O24032"/>
      <c r="U24032"/>
      <c r="V24032"/>
    </row>
    <row r="24033" spans="6:22" x14ac:dyDescent="0.2">
      <c r="F24033"/>
      <c r="M24033" s="2"/>
      <c r="N24033"/>
      <c r="O24033"/>
      <c r="U24033"/>
      <c r="V24033"/>
    </row>
    <row r="24034" spans="6:22" x14ac:dyDescent="0.2">
      <c r="F24034"/>
      <c r="M24034" s="2"/>
      <c r="N24034"/>
      <c r="O24034"/>
      <c r="U24034"/>
      <c r="V24034"/>
    </row>
    <row r="24035" spans="6:22" x14ac:dyDescent="0.2">
      <c r="M24035" s="2"/>
    </row>
    <row r="24036" spans="6:22" x14ac:dyDescent="0.2">
      <c r="F24036"/>
      <c r="M24036" s="2"/>
      <c r="N24036"/>
      <c r="O24036"/>
      <c r="U24036"/>
      <c r="V24036"/>
    </row>
    <row r="24037" spans="6:22" x14ac:dyDescent="0.2">
      <c r="M24037" s="2"/>
    </row>
    <row r="24038" spans="6:22" x14ac:dyDescent="0.2">
      <c r="M24038" s="2"/>
    </row>
    <row r="24039" spans="6:22" x14ac:dyDescent="0.2">
      <c r="M24039" s="2"/>
    </row>
    <row r="24040" spans="6:22" x14ac:dyDescent="0.2">
      <c r="F24040"/>
      <c r="M24040" s="2"/>
      <c r="N24040"/>
      <c r="O24040"/>
      <c r="U24040"/>
      <c r="V24040"/>
    </row>
    <row r="24041" spans="6:22" x14ac:dyDescent="0.2">
      <c r="M24041" s="2"/>
    </row>
    <row r="24042" spans="6:22" x14ac:dyDescent="0.2">
      <c r="M24042" s="2"/>
    </row>
    <row r="24043" spans="6:22" x14ac:dyDescent="0.2">
      <c r="F24043"/>
      <c r="M24043" s="2"/>
      <c r="N24043"/>
      <c r="O24043"/>
      <c r="U24043"/>
      <c r="V24043"/>
    </row>
    <row r="24044" spans="6:22" x14ac:dyDescent="0.2">
      <c r="F24044"/>
      <c r="M24044" s="2"/>
      <c r="N24044"/>
      <c r="O24044"/>
      <c r="U24044"/>
      <c r="V24044"/>
    </row>
    <row r="24045" spans="6:22" x14ac:dyDescent="0.2">
      <c r="F24045"/>
      <c r="M24045" s="2"/>
      <c r="N24045"/>
      <c r="O24045"/>
      <c r="U24045"/>
      <c r="V24045"/>
    </row>
    <row r="24046" spans="6:22" x14ac:dyDescent="0.2">
      <c r="F24046"/>
      <c r="M24046" s="2"/>
      <c r="N24046"/>
      <c r="O24046"/>
      <c r="U24046"/>
      <c r="V24046"/>
    </row>
    <row r="24047" spans="6:22" x14ac:dyDescent="0.2">
      <c r="F24047"/>
      <c r="M24047" s="2"/>
      <c r="N24047"/>
      <c r="O24047"/>
      <c r="U24047"/>
      <c r="V24047"/>
    </row>
    <row r="24048" spans="6:22" x14ac:dyDescent="0.2">
      <c r="F24048"/>
      <c r="M24048" s="2"/>
      <c r="N24048"/>
      <c r="O24048"/>
      <c r="U24048"/>
      <c r="V24048"/>
    </row>
    <row r="24049" spans="6:22" x14ac:dyDescent="0.2">
      <c r="F24049"/>
      <c r="M24049" s="2"/>
      <c r="N24049"/>
      <c r="O24049"/>
      <c r="U24049"/>
      <c r="V24049"/>
    </row>
    <row r="24050" spans="6:22" x14ac:dyDescent="0.2">
      <c r="F24050"/>
      <c r="M24050" s="2"/>
      <c r="N24050"/>
      <c r="O24050"/>
      <c r="U24050"/>
      <c r="V24050"/>
    </row>
    <row r="24051" spans="6:22" x14ac:dyDescent="0.2">
      <c r="F24051"/>
      <c r="M24051" s="2"/>
      <c r="N24051"/>
      <c r="O24051"/>
      <c r="U24051"/>
      <c r="V24051"/>
    </row>
    <row r="24052" spans="6:22" x14ac:dyDescent="0.2">
      <c r="F24052"/>
      <c r="M24052" s="2"/>
      <c r="N24052"/>
      <c r="O24052"/>
      <c r="U24052"/>
      <c r="V24052"/>
    </row>
    <row r="24053" spans="6:22" x14ac:dyDescent="0.2">
      <c r="F24053"/>
      <c r="M24053" s="2"/>
      <c r="N24053"/>
      <c r="O24053"/>
      <c r="U24053"/>
      <c r="V24053"/>
    </row>
    <row r="24054" spans="6:22" x14ac:dyDescent="0.2">
      <c r="F24054"/>
      <c r="M24054" s="2"/>
      <c r="N24054"/>
      <c r="O24054"/>
      <c r="U24054"/>
      <c r="V24054"/>
    </row>
    <row r="24055" spans="6:22" x14ac:dyDescent="0.2">
      <c r="F24055"/>
      <c r="M24055" s="2"/>
      <c r="N24055"/>
      <c r="O24055"/>
      <c r="U24055"/>
      <c r="V24055"/>
    </row>
    <row r="24056" spans="6:22" x14ac:dyDescent="0.2">
      <c r="F24056"/>
      <c r="M24056" s="2"/>
      <c r="N24056"/>
      <c r="O24056"/>
      <c r="U24056"/>
      <c r="V24056"/>
    </row>
    <row r="24057" spans="6:22" x14ac:dyDescent="0.2">
      <c r="F24057"/>
      <c r="M24057" s="2"/>
      <c r="N24057"/>
      <c r="O24057"/>
      <c r="U24057"/>
      <c r="V24057"/>
    </row>
    <row r="24058" spans="6:22" x14ac:dyDescent="0.2">
      <c r="F24058"/>
      <c r="M24058" s="2"/>
      <c r="N24058"/>
      <c r="O24058"/>
      <c r="U24058"/>
      <c r="V24058"/>
    </row>
    <row r="24059" spans="6:22" x14ac:dyDescent="0.2">
      <c r="F24059"/>
      <c r="M24059" s="2"/>
      <c r="N24059"/>
      <c r="O24059"/>
      <c r="U24059"/>
      <c r="V24059"/>
    </row>
    <row r="24060" spans="6:22" x14ac:dyDescent="0.2">
      <c r="F24060"/>
      <c r="M24060" s="2"/>
      <c r="N24060"/>
      <c r="O24060"/>
      <c r="U24060"/>
      <c r="V24060"/>
    </row>
    <row r="24061" spans="6:22" x14ac:dyDescent="0.2">
      <c r="F24061"/>
      <c r="M24061" s="2"/>
      <c r="N24061"/>
      <c r="O24061"/>
      <c r="U24061"/>
      <c r="V24061"/>
    </row>
    <row r="24062" spans="6:22" x14ac:dyDescent="0.2">
      <c r="F24062"/>
      <c r="M24062" s="2"/>
      <c r="N24062"/>
      <c r="O24062"/>
      <c r="U24062"/>
      <c r="V24062"/>
    </row>
    <row r="24063" spans="6:22" x14ac:dyDescent="0.2">
      <c r="F24063"/>
      <c r="M24063" s="2"/>
      <c r="N24063"/>
      <c r="O24063"/>
      <c r="U24063"/>
      <c r="V24063"/>
    </row>
    <row r="24064" spans="6:22" x14ac:dyDescent="0.2">
      <c r="F24064"/>
      <c r="M24064" s="2"/>
      <c r="N24064"/>
      <c r="O24064"/>
      <c r="U24064"/>
      <c r="V24064"/>
    </row>
    <row r="24065" spans="6:22" x14ac:dyDescent="0.2">
      <c r="F24065"/>
      <c r="M24065" s="2"/>
      <c r="N24065"/>
      <c r="O24065"/>
      <c r="U24065"/>
      <c r="V24065"/>
    </row>
    <row r="24066" spans="6:22" x14ac:dyDescent="0.2">
      <c r="F24066"/>
      <c r="M24066" s="2"/>
      <c r="N24066"/>
      <c r="O24066"/>
      <c r="U24066"/>
      <c r="V24066"/>
    </row>
    <row r="24067" spans="6:22" x14ac:dyDescent="0.2">
      <c r="F24067"/>
      <c r="M24067" s="2"/>
      <c r="N24067"/>
      <c r="O24067"/>
      <c r="U24067"/>
      <c r="V24067"/>
    </row>
    <row r="24068" spans="6:22" x14ac:dyDescent="0.2">
      <c r="F24068"/>
      <c r="M24068" s="2"/>
      <c r="N24068"/>
      <c r="O24068"/>
      <c r="U24068"/>
      <c r="V24068"/>
    </row>
    <row r="24069" spans="6:22" x14ac:dyDescent="0.2">
      <c r="F24069"/>
      <c r="M24069" s="2"/>
      <c r="N24069"/>
      <c r="O24069"/>
      <c r="U24069"/>
      <c r="V24069"/>
    </row>
    <row r="24070" spans="6:22" x14ac:dyDescent="0.2">
      <c r="M24070" s="2"/>
    </row>
    <row r="24071" spans="6:22" x14ac:dyDescent="0.2">
      <c r="M24071" s="2"/>
    </row>
    <row r="24072" spans="6:22" x14ac:dyDescent="0.2">
      <c r="F24072"/>
      <c r="M24072" s="2"/>
      <c r="N24072"/>
      <c r="O24072"/>
      <c r="U24072"/>
      <c r="V24072"/>
    </row>
    <row r="24073" spans="6:22" x14ac:dyDescent="0.2">
      <c r="F24073"/>
      <c r="M24073" s="2"/>
      <c r="N24073"/>
      <c r="O24073"/>
      <c r="U24073"/>
      <c r="V24073"/>
    </row>
    <row r="24074" spans="6:22" x14ac:dyDescent="0.2">
      <c r="F24074"/>
      <c r="M24074" s="2"/>
      <c r="N24074"/>
      <c r="O24074"/>
      <c r="U24074"/>
      <c r="V24074"/>
    </row>
    <row r="24075" spans="6:22" x14ac:dyDescent="0.2">
      <c r="F24075"/>
      <c r="M24075" s="2"/>
      <c r="N24075"/>
      <c r="O24075"/>
      <c r="U24075"/>
      <c r="V24075"/>
    </row>
    <row r="24076" spans="6:22" x14ac:dyDescent="0.2">
      <c r="M24076" s="2"/>
    </row>
    <row r="24077" spans="6:22" x14ac:dyDescent="0.2">
      <c r="F24077"/>
      <c r="M24077" s="2"/>
      <c r="N24077"/>
      <c r="O24077"/>
      <c r="U24077"/>
      <c r="V24077"/>
    </row>
    <row r="24078" spans="6:22" x14ac:dyDescent="0.2">
      <c r="M24078" s="2"/>
    </row>
    <row r="24079" spans="6:22" x14ac:dyDescent="0.2">
      <c r="M24079" s="2"/>
    </row>
    <row r="24080" spans="6:22" x14ac:dyDescent="0.2">
      <c r="M24080" s="2"/>
    </row>
    <row r="24081" spans="6:22" x14ac:dyDescent="0.2">
      <c r="F24081"/>
      <c r="M24081" s="2"/>
      <c r="N24081"/>
      <c r="O24081"/>
      <c r="U24081"/>
      <c r="V24081"/>
    </row>
    <row r="24082" spans="6:22" x14ac:dyDescent="0.2">
      <c r="M24082" s="2"/>
    </row>
    <row r="24083" spans="6:22" x14ac:dyDescent="0.2">
      <c r="M24083" s="2"/>
    </row>
    <row r="24084" spans="6:22" x14ac:dyDescent="0.2">
      <c r="F24084"/>
      <c r="M24084" s="2"/>
      <c r="N24084"/>
      <c r="O24084"/>
      <c r="U24084"/>
      <c r="V24084"/>
    </row>
    <row r="24085" spans="6:22" x14ac:dyDescent="0.2">
      <c r="F24085"/>
      <c r="M24085" s="2"/>
      <c r="N24085"/>
      <c r="O24085"/>
      <c r="U24085"/>
      <c r="V24085"/>
    </row>
    <row r="24086" spans="6:22" x14ac:dyDescent="0.2">
      <c r="F24086"/>
      <c r="M24086" s="2"/>
      <c r="N24086"/>
      <c r="O24086"/>
      <c r="U24086"/>
      <c r="V24086"/>
    </row>
    <row r="24087" spans="6:22" x14ac:dyDescent="0.2">
      <c r="F24087"/>
      <c r="M24087" s="2"/>
      <c r="N24087"/>
      <c r="O24087"/>
      <c r="U24087"/>
      <c r="V24087"/>
    </row>
    <row r="24088" spans="6:22" x14ac:dyDescent="0.2">
      <c r="F24088"/>
      <c r="M24088" s="2"/>
      <c r="N24088"/>
      <c r="O24088"/>
      <c r="U24088"/>
      <c r="V24088"/>
    </row>
    <row r="24089" spans="6:22" x14ac:dyDescent="0.2">
      <c r="F24089"/>
      <c r="M24089" s="2"/>
      <c r="N24089"/>
      <c r="O24089"/>
      <c r="U24089"/>
      <c r="V24089"/>
    </row>
    <row r="24090" spans="6:22" x14ac:dyDescent="0.2">
      <c r="F24090"/>
      <c r="M24090" s="2"/>
      <c r="N24090"/>
      <c r="O24090"/>
      <c r="U24090"/>
      <c r="V24090"/>
    </row>
    <row r="24091" spans="6:22" x14ac:dyDescent="0.2">
      <c r="F24091"/>
      <c r="M24091" s="2"/>
      <c r="N24091"/>
      <c r="O24091"/>
      <c r="U24091"/>
      <c r="V24091"/>
    </row>
    <row r="24092" spans="6:22" x14ac:dyDescent="0.2">
      <c r="F24092"/>
      <c r="M24092" s="2"/>
      <c r="N24092"/>
      <c r="O24092"/>
      <c r="U24092"/>
      <c r="V24092"/>
    </row>
    <row r="24093" spans="6:22" x14ac:dyDescent="0.2">
      <c r="F24093"/>
      <c r="M24093" s="2"/>
      <c r="N24093"/>
      <c r="O24093"/>
      <c r="U24093"/>
      <c r="V24093"/>
    </row>
    <row r="24094" spans="6:22" x14ac:dyDescent="0.2">
      <c r="F24094"/>
      <c r="M24094" s="2"/>
      <c r="N24094"/>
      <c r="O24094"/>
      <c r="U24094"/>
      <c r="V24094"/>
    </row>
    <row r="24095" spans="6:22" x14ac:dyDescent="0.2">
      <c r="F24095"/>
      <c r="M24095" s="2"/>
      <c r="N24095"/>
      <c r="O24095"/>
      <c r="U24095"/>
      <c r="V24095"/>
    </row>
    <row r="24096" spans="6:22" x14ac:dyDescent="0.2">
      <c r="F24096"/>
      <c r="M24096" s="2"/>
      <c r="N24096"/>
      <c r="O24096"/>
      <c r="U24096"/>
      <c r="V24096"/>
    </row>
    <row r="24097" spans="6:22" x14ac:dyDescent="0.2">
      <c r="F24097"/>
      <c r="M24097" s="2"/>
      <c r="N24097"/>
      <c r="O24097"/>
      <c r="U24097"/>
      <c r="V24097"/>
    </row>
    <row r="24098" spans="6:22" x14ac:dyDescent="0.2">
      <c r="F24098"/>
      <c r="M24098" s="2"/>
      <c r="N24098"/>
      <c r="O24098"/>
      <c r="U24098"/>
      <c r="V24098"/>
    </row>
    <row r="24099" spans="6:22" x14ac:dyDescent="0.2">
      <c r="F24099"/>
      <c r="M24099" s="2"/>
      <c r="N24099"/>
      <c r="O24099"/>
      <c r="U24099"/>
      <c r="V24099"/>
    </row>
    <row r="24100" spans="6:22" x14ac:dyDescent="0.2">
      <c r="F24100"/>
      <c r="M24100" s="2"/>
      <c r="N24100"/>
      <c r="O24100"/>
      <c r="U24100"/>
      <c r="V24100"/>
    </row>
    <row r="24101" spans="6:22" x14ac:dyDescent="0.2">
      <c r="F24101"/>
      <c r="M24101" s="2"/>
      <c r="N24101"/>
      <c r="O24101"/>
      <c r="U24101"/>
      <c r="V24101"/>
    </row>
    <row r="24102" spans="6:22" x14ac:dyDescent="0.2">
      <c r="F24102"/>
      <c r="M24102" s="2"/>
      <c r="N24102"/>
      <c r="O24102"/>
      <c r="U24102"/>
      <c r="V24102"/>
    </row>
    <row r="24103" spans="6:22" x14ac:dyDescent="0.2">
      <c r="F24103"/>
      <c r="M24103" s="2"/>
      <c r="N24103"/>
      <c r="O24103"/>
      <c r="U24103"/>
      <c r="V24103"/>
    </row>
    <row r="24104" spans="6:22" x14ac:dyDescent="0.2">
      <c r="F24104"/>
      <c r="M24104" s="2"/>
      <c r="N24104"/>
      <c r="O24104"/>
      <c r="U24104"/>
      <c r="V24104"/>
    </row>
    <row r="24105" spans="6:22" x14ac:dyDescent="0.2">
      <c r="F24105"/>
      <c r="M24105" s="2"/>
      <c r="N24105"/>
      <c r="O24105"/>
      <c r="U24105"/>
      <c r="V24105"/>
    </row>
    <row r="24106" spans="6:22" x14ac:dyDescent="0.2">
      <c r="F24106"/>
      <c r="M24106" s="2"/>
      <c r="N24106"/>
      <c r="O24106"/>
      <c r="U24106"/>
      <c r="V24106"/>
    </row>
    <row r="24107" spans="6:22" x14ac:dyDescent="0.2">
      <c r="F24107"/>
      <c r="M24107" s="2"/>
      <c r="N24107"/>
      <c r="O24107"/>
      <c r="U24107"/>
      <c r="V24107"/>
    </row>
    <row r="24108" spans="6:22" x14ac:dyDescent="0.2">
      <c r="F24108"/>
      <c r="M24108" s="2"/>
      <c r="N24108"/>
      <c r="O24108"/>
      <c r="U24108"/>
      <c r="V24108"/>
    </row>
    <row r="24109" spans="6:22" x14ac:dyDescent="0.2">
      <c r="F24109"/>
      <c r="M24109" s="2"/>
      <c r="N24109"/>
      <c r="O24109"/>
      <c r="U24109"/>
      <c r="V24109"/>
    </row>
    <row r="24110" spans="6:22" x14ac:dyDescent="0.2">
      <c r="F24110"/>
      <c r="M24110" s="2"/>
      <c r="N24110"/>
      <c r="O24110"/>
      <c r="U24110"/>
      <c r="V24110"/>
    </row>
    <row r="24111" spans="6:22" x14ac:dyDescent="0.2">
      <c r="F24111"/>
      <c r="M24111" s="2"/>
      <c r="N24111"/>
      <c r="O24111"/>
      <c r="U24111"/>
      <c r="V24111"/>
    </row>
    <row r="24112" spans="6:22" x14ac:dyDescent="0.2">
      <c r="F24112"/>
      <c r="M24112" s="2"/>
      <c r="N24112"/>
      <c r="O24112"/>
      <c r="U24112"/>
      <c r="V24112"/>
    </row>
    <row r="24113" spans="6:22" x14ac:dyDescent="0.2">
      <c r="M24113" s="2"/>
    </row>
    <row r="24114" spans="6:22" x14ac:dyDescent="0.2">
      <c r="M24114" s="2"/>
    </row>
    <row r="24115" spans="6:22" x14ac:dyDescent="0.2">
      <c r="F24115"/>
      <c r="M24115" s="2"/>
      <c r="N24115"/>
      <c r="O24115"/>
      <c r="U24115"/>
      <c r="V24115"/>
    </row>
    <row r="24116" spans="6:22" x14ac:dyDescent="0.2">
      <c r="F24116"/>
      <c r="M24116" s="2"/>
      <c r="N24116"/>
      <c r="O24116"/>
      <c r="U24116"/>
      <c r="V24116"/>
    </row>
    <row r="24117" spans="6:22" x14ac:dyDescent="0.2">
      <c r="F24117"/>
      <c r="M24117" s="2"/>
      <c r="N24117"/>
      <c r="O24117"/>
      <c r="U24117"/>
      <c r="V24117"/>
    </row>
    <row r="24118" spans="6:22" x14ac:dyDescent="0.2">
      <c r="F24118"/>
      <c r="M24118" s="2"/>
      <c r="N24118"/>
      <c r="O24118"/>
      <c r="U24118"/>
      <c r="V24118"/>
    </row>
    <row r="24119" spans="6:22" x14ac:dyDescent="0.2">
      <c r="M24119" s="2"/>
    </row>
    <row r="24120" spans="6:22" x14ac:dyDescent="0.2">
      <c r="F24120"/>
      <c r="M24120" s="2"/>
      <c r="N24120"/>
      <c r="O24120"/>
      <c r="U24120"/>
      <c r="V24120"/>
    </row>
    <row r="24121" spans="6:22" x14ac:dyDescent="0.2">
      <c r="M24121" s="2"/>
    </row>
    <row r="24122" spans="6:22" x14ac:dyDescent="0.2">
      <c r="M24122" s="2"/>
    </row>
    <row r="24123" spans="6:22" x14ac:dyDescent="0.2">
      <c r="M24123" s="2"/>
    </row>
    <row r="24124" spans="6:22" x14ac:dyDescent="0.2">
      <c r="F24124"/>
      <c r="M24124" s="2"/>
      <c r="N24124"/>
      <c r="O24124"/>
      <c r="U24124"/>
      <c r="V24124"/>
    </row>
    <row r="24125" spans="6:22" x14ac:dyDescent="0.2">
      <c r="M24125" s="2"/>
    </row>
    <row r="24126" spans="6:22" x14ac:dyDescent="0.2">
      <c r="M24126" s="2"/>
    </row>
    <row r="24127" spans="6:22" x14ac:dyDescent="0.2">
      <c r="F24127"/>
      <c r="M24127" s="2"/>
      <c r="N24127"/>
      <c r="O24127"/>
      <c r="U24127"/>
      <c r="V24127"/>
    </row>
    <row r="24128" spans="6:22" x14ac:dyDescent="0.2">
      <c r="F24128"/>
      <c r="M24128" s="2"/>
      <c r="N24128"/>
      <c r="O24128"/>
      <c r="U24128"/>
      <c r="V24128"/>
    </row>
    <row r="24129" spans="6:22" x14ac:dyDescent="0.2">
      <c r="F24129"/>
      <c r="M24129" s="2"/>
      <c r="N24129"/>
      <c r="O24129"/>
      <c r="U24129"/>
      <c r="V24129"/>
    </row>
    <row r="24130" spans="6:22" x14ac:dyDescent="0.2">
      <c r="F24130"/>
      <c r="M24130" s="2"/>
      <c r="N24130"/>
      <c r="O24130"/>
      <c r="U24130"/>
      <c r="V24130"/>
    </row>
    <row r="24131" spans="6:22" x14ac:dyDescent="0.2">
      <c r="F24131"/>
      <c r="M24131" s="2"/>
      <c r="N24131"/>
      <c r="O24131"/>
      <c r="U24131"/>
      <c r="V24131"/>
    </row>
    <row r="24132" spans="6:22" x14ac:dyDescent="0.2">
      <c r="F24132"/>
      <c r="M24132" s="2"/>
      <c r="N24132"/>
      <c r="O24132"/>
      <c r="U24132"/>
      <c r="V24132"/>
    </row>
    <row r="24133" spans="6:22" x14ac:dyDescent="0.2">
      <c r="F24133"/>
      <c r="M24133" s="2"/>
      <c r="N24133"/>
      <c r="O24133"/>
      <c r="U24133"/>
      <c r="V24133"/>
    </row>
    <row r="24134" spans="6:22" x14ac:dyDescent="0.2">
      <c r="F24134"/>
      <c r="M24134" s="2"/>
      <c r="N24134"/>
      <c r="O24134"/>
      <c r="U24134"/>
      <c r="V24134"/>
    </row>
    <row r="24135" spans="6:22" x14ac:dyDescent="0.2">
      <c r="F24135"/>
      <c r="M24135" s="2"/>
      <c r="N24135"/>
      <c r="O24135"/>
      <c r="U24135"/>
      <c r="V24135"/>
    </row>
    <row r="24136" spans="6:22" x14ac:dyDescent="0.2">
      <c r="F24136"/>
      <c r="M24136" s="2"/>
      <c r="N24136"/>
      <c r="O24136"/>
      <c r="U24136"/>
      <c r="V24136"/>
    </row>
    <row r="24137" spans="6:22" x14ac:dyDescent="0.2">
      <c r="F24137"/>
      <c r="M24137" s="2"/>
      <c r="N24137"/>
      <c r="O24137"/>
      <c r="U24137"/>
      <c r="V24137"/>
    </row>
    <row r="24138" spans="6:22" x14ac:dyDescent="0.2">
      <c r="F24138"/>
      <c r="M24138" s="2"/>
      <c r="N24138"/>
      <c r="O24138"/>
      <c r="U24138"/>
      <c r="V24138"/>
    </row>
    <row r="24139" spans="6:22" x14ac:dyDescent="0.2">
      <c r="F24139"/>
      <c r="M24139" s="2"/>
      <c r="N24139"/>
      <c r="O24139"/>
      <c r="U24139"/>
      <c r="V24139"/>
    </row>
    <row r="24140" spans="6:22" x14ac:dyDescent="0.2">
      <c r="F24140"/>
      <c r="M24140" s="2"/>
      <c r="N24140"/>
      <c r="O24140"/>
      <c r="U24140"/>
      <c r="V24140"/>
    </row>
    <row r="24141" spans="6:22" x14ac:dyDescent="0.2">
      <c r="F24141"/>
      <c r="M24141" s="2"/>
      <c r="N24141"/>
      <c r="O24141"/>
      <c r="U24141"/>
      <c r="V24141"/>
    </row>
    <row r="24142" spans="6:22" x14ac:dyDescent="0.2">
      <c r="F24142"/>
      <c r="M24142" s="2"/>
      <c r="N24142"/>
      <c r="O24142"/>
      <c r="U24142"/>
      <c r="V24142"/>
    </row>
    <row r="24143" spans="6:22" x14ac:dyDescent="0.2">
      <c r="F24143"/>
      <c r="M24143" s="2"/>
      <c r="N24143"/>
      <c r="O24143"/>
      <c r="U24143"/>
      <c r="V24143"/>
    </row>
    <row r="24144" spans="6:22" x14ac:dyDescent="0.2">
      <c r="F24144"/>
      <c r="M24144" s="2"/>
      <c r="N24144"/>
      <c r="O24144"/>
      <c r="U24144"/>
      <c r="V24144"/>
    </row>
    <row r="24145" spans="6:22" x14ac:dyDescent="0.2">
      <c r="F24145"/>
      <c r="M24145" s="2"/>
      <c r="N24145"/>
      <c r="O24145"/>
      <c r="U24145"/>
      <c r="V24145"/>
    </row>
    <row r="24146" spans="6:22" x14ac:dyDescent="0.2">
      <c r="F24146"/>
      <c r="M24146" s="2"/>
      <c r="N24146"/>
      <c r="O24146"/>
      <c r="U24146"/>
      <c r="V24146"/>
    </row>
    <row r="24147" spans="6:22" x14ac:dyDescent="0.2">
      <c r="F24147"/>
      <c r="M24147" s="2"/>
      <c r="N24147"/>
      <c r="O24147"/>
      <c r="U24147"/>
      <c r="V24147"/>
    </row>
    <row r="24148" spans="6:22" x14ac:dyDescent="0.2">
      <c r="F24148"/>
      <c r="M24148" s="2"/>
      <c r="N24148"/>
      <c r="O24148"/>
      <c r="U24148"/>
      <c r="V24148"/>
    </row>
    <row r="24149" spans="6:22" x14ac:dyDescent="0.2">
      <c r="F24149"/>
      <c r="M24149" s="2"/>
      <c r="N24149"/>
      <c r="O24149"/>
      <c r="U24149"/>
      <c r="V24149"/>
    </row>
    <row r="24150" spans="6:22" x14ac:dyDescent="0.2">
      <c r="F24150"/>
      <c r="M24150" s="2"/>
      <c r="N24150"/>
      <c r="O24150"/>
      <c r="U24150"/>
      <c r="V24150"/>
    </row>
    <row r="24151" spans="6:22" x14ac:dyDescent="0.2">
      <c r="F24151"/>
      <c r="M24151" s="2"/>
      <c r="N24151"/>
      <c r="O24151"/>
      <c r="U24151"/>
      <c r="V24151"/>
    </row>
    <row r="24152" spans="6:22" x14ac:dyDescent="0.2">
      <c r="F24152"/>
      <c r="M24152" s="2"/>
      <c r="N24152"/>
      <c r="O24152"/>
      <c r="U24152"/>
      <c r="V24152"/>
    </row>
    <row r="24153" spans="6:22" x14ac:dyDescent="0.2">
      <c r="F24153"/>
      <c r="M24153" s="2"/>
      <c r="N24153"/>
      <c r="O24153"/>
      <c r="U24153"/>
      <c r="V24153"/>
    </row>
    <row r="24154" spans="6:22" x14ac:dyDescent="0.2">
      <c r="F24154"/>
      <c r="M24154" s="2"/>
      <c r="N24154"/>
      <c r="O24154"/>
      <c r="U24154"/>
      <c r="V24154"/>
    </row>
    <row r="24155" spans="6:22" x14ac:dyDescent="0.2">
      <c r="F24155"/>
      <c r="M24155" s="2"/>
      <c r="N24155"/>
      <c r="O24155"/>
      <c r="U24155"/>
      <c r="V24155"/>
    </row>
    <row r="24156" spans="6:22" x14ac:dyDescent="0.2">
      <c r="M24156" s="2"/>
    </row>
    <row r="24157" spans="6:22" x14ac:dyDescent="0.2">
      <c r="M24157" s="2"/>
    </row>
    <row r="24158" spans="6:22" x14ac:dyDescent="0.2">
      <c r="F24158"/>
      <c r="M24158" s="2"/>
      <c r="N24158"/>
      <c r="O24158"/>
      <c r="U24158"/>
      <c r="V24158"/>
    </row>
    <row r="24159" spans="6:22" x14ac:dyDescent="0.2">
      <c r="F24159"/>
      <c r="M24159" s="2"/>
      <c r="N24159"/>
      <c r="O24159"/>
      <c r="U24159"/>
      <c r="V24159"/>
    </row>
    <row r="24160" spans="6:22" x14ac:dyDescent="0.2">
      <c r="F24160"/>
      <c r="M24160" s="2"/>
      <c r="N24160"/>
      <c r="O24160"/>
      <c r="U24160"/>
      <c r="V24160"/>
    </row>
    <row r="24161" spans="6:22" x14ac:dyDescent="0.2">
      <c r="F24161"/>
      <c r="M24161" s="2"/>
      <c r="N24161"/>
      <c r="O24161"/>
      <c r="U24161"/>
      <c r="V24161"/>
    </row>
    <row r="24162" spans="6:22" x14ac:dyDescent="0.2">
      <c r="M24162" s="2"/>
    </row>
    <row r="24163" spans="6:22" x14ac:dyDescent="0.2">
      <c r="F24163"/>
      <c r="M24163" s="2"/>
      <c r="N24163"/>
      <c r="O24163"/>
      <c r="U24163"/>
      <c r="V24163"/>
    </row>
    <row r="24164" spans="6:22" x14ac:dyDescent="0.2">
      <c r="M24164" s="2"/>
    </row>
    <row r="24165" spans="6:22" x14ac:dyDescent="0.2">
      <c r="M24165" s="2"/>
    </row>
    <row r="24166" spans="6:22" x14ac:dyDescent="0.2">
      <c r="M24166" s="2"/>
    </row>
    <row r="24167" spans="6:22" x14ac:dyDescent="0.2">
      <c r="F24167"/>
      <c r="M24167" s="2"/>
      <c r="N24167"/>
      <c r="O24167"/>
      <c r="U24167"/>
      <c r="V24167"/>
    </row>
    <row r="24168" spans="6:22" x14ac:dyDescent="0.2">
      <c r="M24168" s="2"/>
    </row>
    <row r="24169" spans="6:22" x14ac:dyDescent="0.2">
      <c r="M24169" s="2"/>
    </row>
    <row r="24170" spans="6:22" x14ac:dyDescent="0.2">
      <c r="F24170"/>
      <c r="M24170" s="2"/>
      <c r="N24170"/>
      <c r="O24170"/>
      <c r="U24170"/>
      <c r="V24170"/>
    </row>
    <row r="24171" spans="6:22" x14ac:dyDescent="0.2">
      <c r="F24171"/>
      <c r="M24171" s="2"/>
      <c r="N24171"/>
      <c r="O24171"/>
      <c r="U24171"/>
      <c r="V24171"/>
    </row>
    <row r="24172" spans="6:22" x14ac:dyDescent="0.2">
      <c r="F24172"/>
      <c r="M24172" s="2"/>
      <c r="N24172"/>
      <c r="O24172"/>
      <c r="U24172"/>
      <c r="V24172"/>
    </row>
    <row r="24173" spans="6:22" x14ac:dyDescent="0.2">
      <c r="F24173"/>
      <c r="M24173" s="2"/>
      <c r="N24173"/>
      <c r="O24173"/>
      <c r="U24173"/>
      <c r="V24173"/>
    </row>
    <row r="24174" spans="6:22" x14ac:dyDescent="0.2">
      <c r="F24174"/>
      <c r="M24174" s="2"/>
      <c r="N24174"/>
      <c r="O24174"/>
      <c r="U24174"/>
      <c r="V24174"/>
    </row>
    <row r="24175" spans="6:22" x14ac:dyDescent="0.2">
      <c r="F24175"/>
      <c r="M24175" s="2"/>
      <c r="N24175"/>
      <c r="O24175"/>
      <c r="U24175"/>
      <c r="V24175"/>
    </row>
    <row r="24176" spans="6:22" x14ac:dyDescent="0.2">
      <c r="F24176"/>
      <c r="M24176" s="2"/>
      <c r="N24176"/>
      <c r="O24176"/>
      <c r="U24176"/>
      <c r="V24176"/>
    </row>
    <row r="24177" spans="6:22" x14ac:dyDescent="0.2">
      <c r="F24177"/>
      <c r="M24177" s="2"/>
      <c r="N24177"/>
      <c r="O24177"/>
      <c r="U24177"/>
      <c r="V24177"/>
    </row>
    <row r="24178" spans="6:22" x14ac:dyDescent="0.2">
      <c r="F24178"/>
      <c r="M24178" s="2"/>
      <c r="N24178"/>
      <c r="O24178"/>
      <c r="U24178"/>
      <c r="V24178"/>
    </row>
    <row r="24179" spans="6:22" x14ac:dyDescent="0.2">
      <c r="F24179"/>
      <c r="M24179" s="2"/>
      <c r="N24179"/>
      <c r="O24179"/>
      <c r="U24179"/>
      <c r="V24179"/>
    </row>
    <row r="24180" spans="6:22" x14ac:dyDescent="0.2">
      <c r="F24180"/>
      <c r="M24180" s="2"/>
      <c r="N24180"/>
      <c r="O24180"/>
      <c r="U24180"/>
      <c r="V24180"/>
    </row>
    <row r="24181" spans="6:22" x14ac:dyDescent="0.2">
      <c r="F24181"/>
      <c r="M24181" s="2"/>
      <c r="N24181"/>
      <c r="O24181"/>
      <c r="U24181"/>
      <c r="V24181"/>
    </row>
    <row r="24182" spans="6:22" x14ac:dyDescent="0.2">
      <c r="F24182"/>
      <c r="M24182" s="2"/>
      <c r="N24182"/>
      <c r="O24182"/>
      <c r="U24182"/>
      <c r="V24182"/>
    </row>
    <row r="24183" spans="6:22" x14ac:dyDescent="0.2">
      <c r="F24183"/>
      <c r="M24183" s="2"/>
      <c r="N24183"/>
      <c r="O24183"/>
      <c r="U24183"/>
      <c r="V24183"/>
    </row>
    <row r="24184" spans="6:22" x14ac:dyDescent="0.2">
      <c r="F24184"/>
      <c r="M24184" s="2"/>
      <c r="N24184"/>
      <c r="O24184"/>
      <c r="U24184"/>
      <c r="V24184"/>
    </row>
    <row r="24185" spans="6:22" x14ac:dyDescent="0.2">
      <c r="F24185"/>
      <c r="M24185" s="2"/>
      <c r="N24185"/>
      <c r="O24185"/>
      <c r="U24185"/>
      <c r="V24185"/>
    </row>
    <row r="24186" spans="6:22" x14ac:dyDescent="0.2">
      <c r="F24186"/>
      <c r="M24186" s="2"/>
      <c r="N24186"/>
      <c r="O24186"/>
      <c r="U24186"/>
      <c r="V24186"/>
    </row>
    <row r="24187" spans="6:22" x14ac:dyDescent="0.2">
      <c r="F24187"/>
      <c r="M24187" s="2"/>
      <c r="N24187"/>
      <c r="O24187"/>
      <c r="U24187"/>
      <c r="V24187"/>
    </row>
    <row r="24188" spans="6:22" x14ac:dyDescent="0.2">
      <c r="F24188"/>
      <c r="M24188" s="2"/>
      <c r="N24188"/>
      <c r="O24188"/>
      <c r="U24188"/>
      <c r="V24188"/>
    </row>
    <row r="24189" spans="6:22" x14ac:dyDescent="0.2">
      <c r="F24189"/>
      <c r="M24189" s="2"/>
      <c r="N24189"/>
      <c r="O24189"/>
      <c r="U24189"/>
      <c r="V24189"/>
    </row>
    <row r="24190" spans="6:22" x14ac:dyDescent="0.2">
      <c r="F24190"/>
      <c r="M24190" s="2"/>
      <c r="N24190"/>
      <c r="O24190"/>
      <c r="U24190"/>
      <c r="V24190"/>
    </row>
    <row r="24191" spans="6:22" x14ac:dyDescent="0.2">
      <c r="F24191"/>
      <c r="M24191" s="2"/>
      <c r="N24191"/>
      <c r="O24191"/>
      <c r="U24191"/>
      <c r="V24191"/>
    </row>
    <row r="24192" spans="6:22" x14ac:dyDescent="0.2">
      <c r="F24192"/>
      <c r="M24192" s="2"/>
      <c r="N24192"/>
      <c r="O24192"/>
      <c r="U24192"/>
      <c r="V24192"/>
    </row>
    <row r="24193" spans="6:22" x14ac:dyDescent="0.2">
      <c r="F24193"/>
      <c r="M24193" s="2"/>
      <c r="N24193"/>
      <c r="O24193"/>
      <c r="U24193"/>
      <c r="V24193"/>
    </row>
    <row r="24194" spans="6:22" x14ac:dyDescent="0.2">
      <c r="F24194"/>
      <c r="M24194" s="2"/>
      <c r="N24194"/>
      <c r="O24194"/>
      <c r="U24194"/>
      <c r="V24194"/>
    </row>
    <row r="24195" spans="6:22" x14ac:dyDescent="0.2">
      <c r="F24195"/>
      <c r="M24195" s="2"/>
      <c r="N24195"/>
      <c r="O24195"/>
      <c r="U24195"/>
      <c r="V24195"/>
    </row>
    <row r="24196" spans="6:22" x14ac:dyDescent="0.2">
      <c r="F24196"/>
      <c r="M24196" s="2"/>
      <c r="N24196"/>
      <c r="O24196"/>
      <c r="U24196"/>
      <c r="V24196"/>
    </row>
    <row r="24197" spans="6:22" x14ac:dyDescent="0.2">
      <c r="M24197" s="2"/>
    </row>
    <row r="24198" spans="6:22" x14ac:dyDescent="0.2">
      <c r="M24198" s="2"/>
    </row>
    <row r="24199" spans="6:22" x14ac:dyDescent="0.2">
      <c r="F24199"/>
      <c r="M24199" s="2"/>
      <c r="N24199"/>
      <c r="O24199"/>
      <c r="U24199"/>
      <c r="V24199"/>
    </row>
    <row r="24200" spans="6:22" x14ac:dyDescent="0.2">
      <c r="F24200"/>
      <c r="M24200" s="2"/>
      <c r="N24200"/>
      <c r="O24200"/>
      <c r="U24200"/>
      <c r="V24200"/>
    </row>
    <row r="24201" spans="6:22" x14ac:dyDescent="0.2">
      <c r="F24201"/>
      <c r="M24201" s="2"/>
      <c r="N24201"/>
      <c r="O24201"/>
      <c r="U24201"/>
      <c r="V24201"/>
    </row>
    <row r="24202" spans="6:22" x14ac:dyDescent="0.2">
      <c r="F24202"/>
      <c r="M24202" s="2"/>
      <c r="N24202"/>
      <c r="O24202"/>
      <c r="U24202"/>
      <c r="V24202"/>
    </row>
    <row r="24203" spans="6:22" x14ac:dyDescent="0.2">
      <c r="M24203" s="2"/>
    </row>
    <row r="24204" spans="6:22" x14ac:dyDescent="0.2">
      <c r="F24204"/>
      <c r="M24204" s="2"/>
      <c r="N24204"/>
      <c r="O24204"/>
      <c r="U24204"/>
      <c r="V24204"/>
    </row>
    <row r="24205" spans="6:22" x14ac:dyDescent="0.2">
      <c r="M24205" s="2"/>
    </row>
    <row r="24206" spans="6:22" x14ac:dyDescent="0.2">
      <c r="M24206" s="2"/>
    </row>
    <row r="24207" spans="6:22" x14ac:dyDescent="0.2">
      <c r="M24207" s="2"/>
    </row>
    <row r="24208" spans="6:22" x14ac:dyDescent="0.2">
      <c r="F24208"/>
      <c r="M24208" s="2"/>
      <c r="N24208"/>
      <c r="O24208"/>
      <c r="U24208"/>
      <c r="V24208"/>
    </row>
    <row r="24209" spans="6:22" x14ac:dyDescent="0.2">
      <c r="M24209" s="2"/>
    </row>
    <row r="24210" spans="6:22" x14ac:dyDescent="0.2">
      <c r="M24210" s="2"/>
    </row>
    <row r="24211" spans="6:22" x14ac:dyDescent="0.2">
      <c r="F24211"/>
      <c r="M24211" s="2"/>
      <c r="N24211"/>
      <c r="O24211"/>
      <c r="U24211"/>
      <c r="V24211"/>
    </row>
    <row r="24212" spans="6:22" x14ac:dyDescent="0.2">
      <c r="F24212"/>
      <c r="M24212" s="2"/>
      <c r="N24212"/>
      <c r="O24212"/>
      <c r="U24212"/>
      <c r="V24212"/>
    </row>
    <row r="24213" spans="6:22" x14ac:dyDescent="0.2">
      <c r="F24213"/>
      <c r="M24213" s="2"/>
      <c r="N24213"/>
      <c r="O24213"/>
      <c r="U24213"/>
      <c r="V24213"/>
    </row>
    <row r="24214" spans="6:22" x14ac:dyDescent="0.2">
      <c r="F24214"/>
      <c r="M24214" s="2"/>
      <c r="N24214"/>
      <c r="O24214"/>
      <c r="U24214"/>
      <c r="V24214"/>
    </row>
    <row r="24215" spans="6:22" x14ac:dyDescent="0.2">
      <c r="F24215"/>
      <c r="M24215" s="2"/>
      <c r="N24215"/>
      <c r="O24215"/>
      <c r="U24215"/>
      <c r="V24215"/>
    </row>
    <row r="24216" spans="6:22" x14ac:dyDescent="0.2">
      <c r="F24216"/>
      <c r="M24216" s="2"/>
      <c r="N24216"/>
      <c r="O24216"/>
      <c r="U24216"/>
      <c r="V24216"/>
    </row>
    <row r="24217" spans="6:22" x14ac:dyDescent="0.2">
      <c r="M24217" s="2"/>
    </row>
    <row r="24218" spans="6:22" x14ac:dyDescent="0.2">
      <c r="M24218" s="2"/>
    </row>
    <row r="24219" spans="6:22" x14ac:dyDescent="0.2">
      <c r="M24219" s="2"/>
    </row>
    <row r="24220" spans="6:22" x14ac:dyDescent="0.2">
      <c r="M24220" s="2"/>
    </row>
    <row r="24221" spans="6:22" x14ac:dyDescent="0.2">
      <c r="M24221" s="2"/>
    </row>
    <row r="24222" spans="6:22" x14ac:dyDescent="0.2">
      <c r="M24222" s="2"/>
    </row>
    <row r="24223" spans="6:22" x14ac:dyDescent="0.2">
      <c r="M24223" s="2"/>
    </row>
    <row r="24224" spans="6:22" x14ac:dyDescent="0.2">
      <c r="M24224" s="2"/>
    </row>
    <row r="24225" spans="3:22" x14ac:dyDescent="0.2">
      <c r="M24225" s="2"/>
    </row>
    <row r="24226" spans="3:22" x14ac:dyDescent="0.2">
      <c r="M24226" s="2"/>
    </row>
    <row r="24227" spans="3:22" x14ac:dyDescent="0.2">
      <c r="M24227" s="2"/>
    </row>
    <row r="24228" spans="3:22" x14ac:dyDescent="0.2">
      <c r="M24228" s="2"/>
    </row>
    <row r="24229" spans="3:22" x14ac:dyDescent="0.2">
      <c r="M24229" s="2"/>
    </row>
    <row r="24230" spans="3:22" x14ac:dyDescent="0.2">
      <c r="M24230" s="2"/>
    </row>
    <row r="24231" spans="3:22" x14ac:dyDescent="0.2">
      <c r="M24231" s="2"/>
    </row>
    <row r="24232" spans="3:22" x14ac:dyDescent="0.2">
      <c r="C24232" s="9"/>
      <c r="F24232"/>
      <c r="M24232" s="2"/>
      <c r="N24232"/>
      <c r="O24232"/>
      <c r="U24232"/>
      <c r="V24232"/>
    </row>
    <row r="24233" spans="3:22" x14ac:dyDescent="0.2">
      <c r="M24233" s="2"/>
    </row>
    <row r="24234" spans="3:22" x14ac:dyDescent="0.2">
      <c r="F24234"/>
      <c r="M24234" s="2"/>
      <c r="N24234"/>
      <c r="O24234"/>
      <c r="U24234"/>
      <c r="V24234"/>
    </row>
    <row r="24235" spans="3:22" x14ac:dyDescent="0.2">
      <c r="M24235" s="2"/>
    </row>
    <row r="24236" spans="3:22" x14ac:dyDescent="0.2">
      <c r="M24236" s="2"/>
    </row>
    <row r="24237" spans="3:22" x14ac:dyDescent="0.2">
      <c r="M24237" s="2"/>
    </row>
    <row r="24238" spans="3:22" x14ac:dyDescent="0.2">
      <c r="M24238" s="2"/>
    </row>
    <row r="24239" spans="3:22" x14ac:dyDescent="0.2">
      <c r="M24239" s="2"/>
    </row>
    <row r="24240" spans="3:22" x14ac:dyDescent="0.2">
      <c r="M24240" s="2"/>
    </row>
    <row r="24241" spans="6:22" x14ac:dyDescent="0.2">
      <c r="M24241" s="2"/>
    </row>
    <row r="24242" spans="6:22" x14ac:dyDescent="0.2">
      <c r="M24242" s="2"/>
    </row>
    <row r="24243" spans="6:22" x14ac:dyDescent="0.2">
      <c r="M24243" s="2"/>
    </row>
    <row r="24244" spans="6:22" x14ac:dyDescent="0.2">
      <c r="F24244"/>
      <c r="M24244" s="2"/>
      <c r="N24244"/>
      <c r="O24244"/>
      <c r="U24244"/>
      <c r="V24244"/>
    </row>
    <row r="24245" spans="6:22" x14ac:dyDescent="0.2">
      <c r="F24245"/>
      <c r="M24245" s="2"/>
      <c r="N24245"/>
      <c r="O24245"/>
      <c r="U24245"/>
      <c r="V24245"/>
    </row>
    <row r="24246" spans="6:22" x14ac:dyDescent="0.2">
      <c r="F24246"/>
      <c r="M24246" s="2"/>
      <c r="N24246"/>
      <c r="O24246"/>
      <c r="U24246"/>
      <c r="V24246"/>
    </row>
    <row r="24247" spans="6:22" x14ac:dyDescent="0.2">
      <c r="M24247" s="2"/>
    </row>
    <row r="24248" spans="6:22" x14ac:dyDescent="0.2">
      <c r="M24248" s="2"/>
    </row>
    <row r="24249" spans="6:22" x14ac:dyDescent="0.2">
      <c r="M24249" s="2"/>
    </row>
    <row r="24250" spans="6:22" x14ac:dyDescent="0.2">
      <c r="M24250" s="2"/>
    </row>
    <row r="24251" spans="6:22" x14ac:dyDescent="0.2">
      <c r="M24251" s="2"/>
    </row>
    <row r="24252" spans="6:22" x14ac:dyDescent="0.2">
      <c r="M24252" s="2"/>
    </row>
    <row r="24253" spans="6:22" x14ac:dyDescent="0.2">
      <c r="M24253" s="2"/>
    </row>
    <row r="24254" spans="6:22" x14ac:dyDescent="0.2">
      <c r="M24254" s="2"/>
    </row>
    <row r="24255" spans="6:22" x14ac:dyDescent="0.2">
      <c r="M24255" s="2"/>
    </row>
    <row r="24256" spans="6:22" x14ac:dyDescent="0.2">
      <c r="M24256" s="2"/>
    </row>
    <row r="24257" spans="6:22" x14ac:dyDescent="0.2">
      <c r="M24257" s="2"/>
    </row>
    <row r="24258" spans="6:22" x14ac:dyDescent="0.2">
      <c r="F24258"/>
      <c r="M24258" s="2"/>
      <c r="N24258"/>
      <c r="O24258"/>
      <c r="U24258"/>
      <c r="V24258"/>
    </row>
    <row r="24259" spans="6:22" x14ac:dyDescent="0.2">
      <c r="M24259" s="2"/>
    </row>
    <row r="24260" spans="6:22" x14ac:dyDescent="0.2">
      <c r="M24260" s="2"/>
    </row>
    <row r="24261" spans="6:22" x14ac:dyDescent="0.2">
      <c r="M24261" s="2"/>
    </row>
    <row r="24262" spans="6:22" x14ac:dyDescent="0.2">
      <c r="M24262" s="2"/>
    </row>
    <row r="24263" spans="6:22" x14ac:dyDescent="0.2">
      <c r="M24263" s="2"/>
    </row>
    <row r="24264" spans="6:22" x14ac:dyDescent="0.2">
      <c r="M24264" s="2"/>
    </row>
    <row r="24265" spans="6:22" x14ac:dyDescent="0.2">
      <c r="M24265" s="2"/>
    </row>
    <row r="24266" spans="6:22" x14ac:dyDescent="0.2">
      <c r="M24266" s="2"/>
    </row>
    <row r="24267" spans="6:22" x14ac:dyDescent="0.2">
      <c r="M24267" s="2"/>
    </row>
    <row r="24268" spans="6:22" x14ac:dyDescent="0.2">
      <c r="M24268" s="2"/>
    </row>
    <row r="24269" spans="6:22" x14ac:dyDescent="0.2">
      <c r="M24269" s="2"/>
    </row>
    <row r="24270" spans="6:22" x14ac:dyDescent="0.2">
      <c r="M24270" s="2"/>
    </row>
    <row r="24271" spans="6:22" x14ac:dyDescent="0.2">
      <c r="M24271" s="2"/>
    </row>
    <row r="24272" spans="6:22" x14ac:dyDescent="0.2">
      <c r="M24272" s="2"/>
    </row>
    <row r="24273" spans="6:22" x14ac:dyDescent="0.2">
      <c r="M24273" s="2"/>
    </row>
    <row r="24274" spans="6:22" x14ac:dyDescent="0.2">
      <c r="M24274" s="2"/>
    </row>
    <row r="24275" spans="6:22" x14ac:dyDescent="0.2">
      <c r="F24275"/>
      <c r="M24275" s="2"/>
      <c r="N24275"/>
      <c r="O24275"/>
      <c r="U24275"/>
      <c r="V24275"/>
    </row>
    <row r="24276" spans="6:22" x14ac:dyDescent="0.2">
      <c r="M24276" s="2"/>
    </row>
    <row r="24277" spans="6:22" x14ac:dyDescent="0.2">
      <c r="M24277" s="2"/>
    </row>
    <row r="24278" spans="6:22" x14ac:dyDescent="0.2">
      <c r="M24278" s="2"/>
    </row>
    <row r="24279" spans="6:22" x14ac:dyDescent="0.2">
      <c r="M24279" s="2"/>
    </row>
    <row r="24280" spans="6:22" x14ac:dyDescent="0.2">
      <c r="M24280" s="2"/>
    </row>
    <row r="24281" spans="6:22" x14ac:dyDescent="0.2">
      <c r="F24281"/>
      <c r="M24281" s="2"/>
      <c r="N24281"/>
      <c r="O24281"/>
      <c r="U24281"/>
      <c r="V24281"/>
    </row>
    <row r="24282" spans="6:22" x14ac:dyDescent="0.2">
      <c r="F24282"/>
      <c r="M24282" s="2"/>
      <c r="N24282"/>
      <c r="O24282"/>
      <c r="U24282"/>
      <c r="V24282"/>
    </row>
    <row r="24283" spans="6:22" x14ac:dyDescent="0.2">
      <c r="F24283"/>
      <c r="M24283" s="2"/>
      <c r="N24283"/>
      <c r="O24283"/>
      <c r="U24283"/>
      <c r="V24283"/>
    </row>
    <row r="24284" spans="6:22" x14ac:dyDescent="0.2">
      <c r="F24284"/>
      <c r="M24284" s="2"/>
      <c r="N24284"/>
      <c r="O24284"/>
      <c r="U24284"/>
      <c r="V24284"/>
    </row>
    <row r="24285" spans="6:22" x14ac:dyDescent="0.2">
      <c r="F24285"/>
      <c r="M24285" s="2"/>
      <c r="N24285"/>
      <c r="O24285"/>
      <c r="U24285"/>
      <c r="V24285"/>
    </row>
    <row r="24286" spans="6:22" x14ac:dyDescent="0.2">
      <c r="M24286" s="2"/>
    </row>
    <row r="24287" spans="6:22" x14ac:dyDescent="0.2">
      <c r="F24287"/>
      <c r="M24287" s="2"/>
      <c r="N24287"/>
      <c r="O24287"/>
      <c r="U24287"/>
      <c r="V24287"/>
    </row>
    <row r="24288" spans="6:22" x14ac:dyDescent="0.2">
      <c r="M24288" s="2"/>
    </row>
    <row r="24289" spans="6:22" x14ac:dyDescent="0.2">
      <c r="M24289" s="2"/>
    </row>
    <row r="24290" spans="6:22" x14ac:dyDescent="0.2">
      <c r="M24290" s="2"/>
    </row>
    <row r="24291" spans="6:22" x14ac:dyDescent="0.2">
      <c r="M24291" s="2"/>
    </row>
    <row r="24292" spans="6:22" x14ac:dyDescent="0.2">
      <c r="M24292" s="2"/>
    </row>
    <row r="24293" spans="6:22" x14ac:dyDescent="0.2">
      <c r="M24293" s="2"/>
    </row>
    <row r="24294" spans="6:22" x14ac:dyDescent="0.2">
      <c r="M24294" s="2"/>
    </row>
    <row r="24295" spans="6:22" x14ac:dyDescent="0.2">
      <c r="F24295"/>
      <c r="M24295" s="2"/>
      <c r="N24295"/>
      <c r="O24295"/>
      <c r="U24295"/>
      <c r="V24295"/>
    </row>
    <row r="24296" spans="6:22" x14ac:dyDescent="0.2">
      <c r="M24296" s="2"/>
    </row>
    <row r="24297" spans="6:22" x14ac:dyDescent="0.2">
      <c r="F24297"/>
      <c r="M24297" s="2"/>
      <c r="N24297"/>
      <c r="O24297"/>
      <c r="U24297"/>
      <c r="V24297"/>
    </row>
    <row r="24298" spans="6:22" x14ac:dyDescent="0.2">
      <c r="M24298" s="2"/>
    </row>
    <row r="24299" spans="6:22" x14ac:dyDescent="0.2">
      <c r="M24299" s="2"/>
    </row>
    <row r="24300" spans="6:22" x14ac:dyDescent="0.2">
      <c r="M24300" s="2"/>
    </row>
    <row r="24301" spans="6:22" x14ac:dyDescent="0.2">
      <c r="M24301" s="2"/>
    </row>
    <row r="24302" spans="6:22" x14ac:dyDescent="0.2">
      <c r="M24302" s="2"/>
    </row>
    <row r="24303" spans="6:22" x14ac:dyDescent="0.2">
      <c r="M24303" s="2"/>
    </row>
    <row r="24304" spans="6:22" x14ac:dyDescent="0.2">
      <c r="M24304" s="2"/>
    </row>
    <row r="24305" spans="6:22" x14ac:dyDescent="0.2">
      <c r="M24305" s="2"/>
    </row>
    <row r="24306" spans="6:22" x14ac:dyDescent="0.2">
      <c r="F24306"/>
      <c r="M24306" s="2"/>
      <c r="N24306"/>
      <c r="O24306"/>
      <c r="U24306"/>
      <c r="V24306"/>
    </row>
    <row r="24307" spans="6:22" x14ac:dyDescent="0.2">
      <c r="F24307"/>
      <c r="M24307" s="2"/>
      <c r="N24307"/>
      <c r="O24307"/>
      <c r="U24307"/>
      <c r="V24307"/>
    </row>
    <row r="24308" spans="6:22" x14ac:dyDescent="0.2">
      <c r="M24308" s="2"/>
    </row>
    <row r="24309" spans="6:22" x14ac:dyDescent="0.2">
      <c r="M24309" s="2"/>
    </row>
    <row r="24310" spans="6:22" x14ac:dyDescent="0.2">
      <c r="M24310" s="2"/>
    </row>
    <row r="24311" spans="6:22" x14ac:dyDescent="0.2">
      <c r="M24311" s="2"/>
    </row>
    <row r="24312" spans="6:22" x14ac:dyDescent="0.2">
      <c r="M24312" s="2"/>
    </row>
    <row r="24313" spans="6:22" x14ac:dyDescent="0.2">
      <c r="M24313" s="2"/>
    </row>
    <row r="24314" spans="6:22" x14ac:dyDescent="0.2">
      <c r="M24314" s="2"/>
    </row>
    <row r="24315" spans="6:22" x14ac:dyDescent="0.2">
      <c r="M24315" s="2"/>
    </row>
    <row r="24316" spans="6:22" x14ac:dyDescent="0.2">
      <c r="M24316" s="2"/>
    </row>
    <row r="24317" spans="6:22" x14ac:dyDescent="0.2">
      <c r="M24317" s="2"/>
    </row>
    <row r="24318" spans="6:22" x14ac:dyDescent="0.2">
      <c r="M24318" s="2"/>
    </row>
    <row r="24319" spans="6:22" x14ac:dyDescent="0.2">
      <c r="M24319" s="2"/>
    </row>
    <row r="24320" spans="6:22" x14ac:dyDescent="0.2">
      <c r="M24320" s="2"/>
    </row>
    <row r="24321" spans="6:22" x14ac:dyDescent="0.2">
      <c r="M24321" s="2"/>
    </row>
    <row r="24322" spans="6:22" x14ac:dyDescent="0.2">
      <c r="M24322" s="2"/>
    </row>
    <row r="24323" spans="6:22" x14ac:dyDescent="0.2">
      <c r="F24323"/>
      <c r="M24323" s="2"/>
      <c r="N24323"/>
      <c r="O24323"/>
      <c r="U24323"/>
      <c r="V24323"/>
    </row>
    <row r="24324" spans="6:22" x14ac:dyDescent="0.2">
      <c r="F24324"/>
      <c r="M24324" s="2"/>
      <c r="N24324"/>
      <c r="O24324"/>
      <c r="U24324"/>
      <c r="V24324"/>
    </row>
    <row r="24325" spans="6:22" x14ac:dyDescent="0.2">
      <c r="F24325"/>
      <c r="M24325" s="2"/>
      <c r="N24325"/>
      <c r="O24325"/>
      <c r="U24325"/>
      <c r="V24325"/>
    </row>
    <row r="24326" spans="6:22" x14ac:dyDescent="0.2">
      <c r="F24326"/>
      <c r="M24326" s="2"/>
      <c r="N24326"/>
      <c r="O24326"/>
      <c r="U24326"/>
      <c r="V24326"/>
    </row>
    <row r="24327" spans="6:22" x14ac:dyDescent="0.2">
      <c r="M24327" s="2"/>
    </row>
    <row r="24328" spans="6:22" x14ac:dyDescent="0.2">
      <c r="F24328"/>
      <c r="M24328" s="2"/>
      <c r="N24328"/>
      <c r="O24328"/>
      <c r="U24328"/>
      <c r="V24328"/>
    </row>
    <row r="24329" spans="6:22" x14ac:dyDescent="0.2">
      <c r="M24329" s="2"/>
    </row>
    <row r="24330" spans="6:22" x14ac:dyDescent="0.2">
      <c r="F24330"/>
      <c r="M24330" s="2"/>
      <c r="N24330"/>
      <c r="O24330"/>
      <c r="U24330"/>
      <c r="V24330"/>
    </row>
    <row r="24331" spans="6:22" x14ac:dyDescent="0.2">
      <c r="M24331" s="2"/>
    </row>
    <row r="24332" spans="6:22" x14ac:dyDescent="0.2">
      <c r="M24332" s="2"/>
    </row>
    <row r="24333" spans="6:22" x14ac:dyDescent="0.2">
      <c r="M24333" s="2"/>
    </row>
    <row r="24334" spans="6:22" x14ac:dyDescent="0.2">
      <c r="M24334" s="2"/>
    </row>
    <row r="24335" spans="6:22" x14ac:dyDescent="0.2">
      <c r="M24335" s="2"/>
    </row>
    <row r="24336" spans="6:22" x14ac:dyDescent="0.2">
      <c r="M24336" s="2"/>
    </row>
    <row r="24337" spans="6:22" x14ac:dyDescent="0.2">
      <c r="M24337" s="2"/>
    </row>
    <row r="24338" spans="6:22" x14ac:dyDescent="0.2">
      <c r="M24338" s="2"/>
    </row>
    <row r="24339" spans="6:22" x14ac:dyDescent="0.2">
      <c r="M24339" s="2"/>
    </row>
    <row r="24340" spans="6:22" x14ac:dyDescent="0.2">
      <c r="F24340"/>
      <c r="M24340" s="2"/>
      <c r="N24340"/>
      <c r="O24340"/>
      <c r="U24340"/>
      <c r="V24340"/>
    </row>
    <row r="24341" spans="6:22" x14ac:dyDescent="0.2">
      <c r="M24341" s="2"/>
    </row>
    <row r="24342" spans="6:22" x14ac:dyDescent="0.2">
      <c r="M24342" s="2"/>
    </row>
    <row r="24343" spans="6:22" x14ac:dyDescent="0.2">
      <c r="M24343" s="2"/>
    </row>
    <row r="24344" spans="6:22" x14ac:dyDescent="0.2">
      <c r="M24344" s="2"/>
    </row>
    <row r="24345" spans="6:22" x14ac:dyDescent="0.2">
      <c r="M24345" s="2"/>
    </row>
    <row r="24346" spans="6:22" x14ac:dyDescent="0.2">
      <c r="M24346" s="2"/>
    </row>
    <row r="24347" spans="6:22" x14ac:dyDescent="0.2">
      <c r="M24347" s="2"/>
    </row>
    <row r="24348" spans="6:22" x14ac:dyDescent="0.2">
      <c r="M24348" s="2"/>
    </row>
    <row r="24349" spans="6:22" x14ac:dyDescent="0.2">
      <c r="F24349"/>
      <c r="M24349" s="2"/>
      <c r="N24349"/>
      <c r="O24349"/>
      <c r="U24349"/>
      <c r="V24349"/>
    </row>
    <row r="24350" spans="6:22" x14ac:dyDescent="0.2">
      <c r="F24350"/>
      <c r="M24350" s="2"/>
      <c r="N24350"/>
      <c r="O24350"/>
      <c r="U24350"/>
      <c r="V24350"/>
    </row>
    <row r="24351" spans="6:22" x14ac:dyDescent="0.2">
      <c r="F24351"/>
      <c r="M24351" s="2"/>
      <c r="N24351"/>
      <c r="O24351"/>
      <c r="U24351"/>
      <c r="V24351"/>
    </row>
    <row r="24352" spans="6:22" x14ac:dyDescent="0.2">
      <c r="F24352"/>
      <c r="M24352" s="2"/>
      <c r="N24352"/>
      <c r="O24352"/>
      <c r="U24352"/>
      <c r="V24352"/>
    </row>
    <row r="24353" spans="6:22" x14ac:dyDescent="0.2">
      <c r="F24353"/>
      <c r="M24353" s="2"/>
      <c r="N24353"/>
      <c r="O24353"/>
      <c r="U24353"/>
      <c r="V24353"/>
    </row>
    <row r="24354" spans="6:22" x14ac:dyDescent="0.2">
      <c r="F24354"/>
      <c r="M24354" s="2"/>
      <c r="N24354"/>
      <c r="O24354"/>
      <c r="U24354"/>
      <c r="V24354"/>
    </row>
    <row r="24355" spans="6:22" x14ac:dyDescent="0.2">
      <c r="F24355"/>
      <c r="M24355" s="2"/>
      <c r="N24355"/>
      <c r="O24355"/>
      <c r="U24355"/>
      <c r="V24355"/>
    </row>
    <row r="24356" spans="6:22" x14ac:dyDescent="0.2">
      <c r="M24356" s="2"/>
    </row>
    <row r="24357" spans="6:22" x14ac:dyDescent="0.2">
      <c r="M24357" s="2"/>
    </row>
    <row r="24358" spans="6:22" x14ac:dyDescent="0.2">
      <c r="M24358" s="2"/>
    </row>
    <row r="24359" spans="6:22" x14ac:dyDescent="0.2">
      <c r="M24359" s="2"/>
    </row>
    <row r="24360" spans="6:22" x14ac:dyDescent="0.2">
      <c r="M24360" s="2"/>
    </row>
    <row r="24361" spans="6:22" x14ac:dyDescent="0.2">
      <c r="M24361" s="2"/>
    </row>
    <row r="24362" spans="6:22" x14ac:dyDescent="0.2">
      <c r="M24362" s="2"/>
    </row>
    <row r="24363" spans="6:22" x14ac:dyDescent="0.2">
      <c r="M24363" s="2"/>
    </row>
    <row r="24364" spans="6:22" x14ac:dyDescent="0.2">
      <c r="M24364" s="2"/>
    </row>
    <row r="24365" spans="6:22" x14ac:dyDescent="0.2">
      <c r="M24365" s="2"/>
    </row>
    <row r="24366" spans="6:22" x14ac:dyDescent="0.2">
      <c r="M24366" s="2"/>
    </row>
    <row r="24367" spans="6:22" x14ac:dyDescent="0.2">
      <c r="M24367" s="2"/>
    </row>
    <row r="24368" spans="6:22" x14ac:dyDescent="0.2">
      <c r="M24368" s="2"/>
    </row>
    <row r="24369" spans="3:22" x14ac:dyDescent="0.2">
      <c r="M24369" s="2"/>
    </row>
    <row r="24370" spans="3:22" x14ac:dyDescent="0.2">
      <c r="M24370" s="2"/>
    </row>
    <row r="24371" spans="3:22" x14ac:dyDescent="0.2">
      <c r="C24371" s="9"/>
      <c r="F24371"/>
      <c r="M24371" s="2"/>
      <c r="N24371"/>
      <c r="O24371"/>
      <c r="U24371"/>
      <c r="V24371"/>
    </row>
    <row r="24372" spans="3:22" x14ac:dyDescent="0.2">
      <c r="M24372" s="2"/>
    </row>
    <row r="24373" spans="3:22" x14ac:dyDescent="0.2">
      <c r="F24373"/>
      <c r="M24373" s="2"/>
      <c r="N24373"/>
      <c r="O24373"/>
      <c r="U24373"/>
      <c r="V24373"/>
    </row>
    <row r="24374" spans="3:22" x14ac:dyDescent="0.2">
      <c r="M24374" s="2"/>
    </row>
    <row r="24375" spans="3:22" x14ac:dyDescent="0.2">
      <c r="M24375" s="2"/>
    </row>
    <row r="24376" spans="3:22" x14ac:dyDescent="0.2">
      <c r="M24376" s="2"/>
    </row>
    <row r="24377" spans="3:22" x14ac:dyDescent="0.2">
      <c r="M24377" s="2"/>
    </row>
    <row r="24378" spans="3:22" x14ac:dyDescent="0.2">
      <c r="M24378" s="2"/>
    </row>
    <row r="24379" spans="3:22" x14ac:dyDescent="0.2">
      <c r="M24379" s="2"/>
    </row>
    <row r="24380" spans="3:22" x14ac:dyDescent="0.2">
      <c r="M24380" s="2"/>
    </row>
    <row r="24381" spans="3:22" x14ac:dyDescent="0.2">
      <c r="M24381" s="2"/>
    </row>
    <row r="24382" spans="3:22" x14ac:dyDescent="0.2">
      <c r="M24382" s="2"/>
    </row>
    <row r="24383" spans="3:22" x14ac:dyDescent="0.2">
      <c r="F24383"/>
      <c r="M24383" s="2"/>
      <c r="N24383"/>
      <c r="O24383"/>
      <c r="U24383"/>
      <c r="V24383"/>
    </row>
    <row r="24384" spans="3:22" x14ac:dyDescent="0.2">
      <c r="F24384"/>
      <c r="M24384" s="2"/>
      <c r="N24384"/>
      <c r="O24384"/>
      <c r="U24384"/>
      <c r="V24384"/>
    </row>
    <row r="24385" spans="6:22" x14ac:dyDescent="0.2">
      <c r="F24385"/>
      <c r="M24385" s="2"/>
      <c r="N24385"/>
      <c r="O24385"/>
      <c r="U24385"/>
      <c r="V24385"/>
    </row>
    <row r="24386" spans="6:22" x14ac:dyDescent="0.2">
      <c r="F24386"/>
      <c r="M24386" s="2"/>
      <c r="N24386"/>
      <c r="O24386"/>
      <c r="U24386"/>
      <c r="V24386"/>
    </row>
    <row r="24387" spans="6:22" x14ac:dyDescent="0.2">
      <c r="F24387"/>
      <c r="M24387" s="2"/>
      <c r="N24387"/>
      <c r="O24387"/>
      <c r="U24387"/>
      <c r="V24387"/>
    </row>
    <row r="24388" spans="6:22" x14ac:dyDescent="0.2">
      <c r="M24388" s="2"/>
    </row>
    <row r="24389" spans="6:22" x14ac:dyDescent="0.2">
      <c r="M24389" s="2"/>
    </row>
    <row r="24390" spans="6:22" x14ac:dyDescent="0.2">
      <c r="M24390" s="2"/>
    </row>
    <row r="24391" spans="6:22" x14ac:dyDescent="0.2">
      <c r="M24391" s="2"/>
    </row>
    <row r="24392" spans="6:22" x14ac:dyDescent="0.2">
      <c r="M24392" s="2"/>
    </row>
    <row r="24393" spans="6:22" x14ac:dyDescent="0.2">
      <c r="M24393" s="2"/>
    </row>
    <row r="24394" spans="6:22" x14ac:dyDescent="0.2">
      <c r="M24394" s="2"/>
    </row>
    <row r="24395" spans="6:22" x14ac:dyDescent="0.2">
      <c r="M24395" s="2"/>
    </row>
    <row r="24396" spans="6:22" x14ac:dyDescent="0.2">
      <c r="M24396" s="2"/>
    </row>
    <row r="24397" spans="6:22" x14ac:dyDescent="0.2">
      <c r="M24397" s="2"/>
    </row>
    <row r="24398" spans="6:22" x14ac:dyDescent="0.2">
      <c r="M24398" s="2"/>
    </row>
    <row r="24399" spans="6:22" x14ac:dyDescent="0.2">
      <c r="M24399" s="2"/>
    </row>
    <row r="24400" spans="6:22" x14ac:dyDescent="0.2">
      <c r="M24400" s="2"/>
    </row>
    <row r="24401" spans="6:22" x14ac:dyDescent="0.2">
      <c r="M24401" s="2"/>
    </row>
    <row r="24402" spans="6:22" x14ac:dyDescent="0.2">
      <c r="M24402" s="2"/>
    </row>
    <row r="24403" spans="6:22" x14ac:dyDescent="0.2">
      <c r="M24403" s="2"/>
    </row>
    <row r="24404" spans="6:22" x14ac:dyDescent="0.2">
      <c r="M24404" s="2"/>
    </row>
    <row r="24405" spans="6:22" x14ac:dyDescent="0.2">
      <c r="M24405" s="2"/>
    </row>
    <row r="24406" spans="6:22" x14ac:dyDescent="0.2">
      <c r="M24406" s="2"/>
    </row>
    <row r="24407" spans="6:22" x14ac:dyDescent="0.2">
      <c r="M24407" s="2"/>
    </row>
    <row r="24408" spans="6:22" x14ac:dyDescent="0.2">
      <c r="M24408" s="2"/>
    </row>
    <row r="24409" spans="6:22" x14ac:dyDescent="0.2">
      <c r="M24409" s="2"/>
    </row>
    <row r="24410" spans="6:22" x14ac:dyDescent="0.2">
      <c r="F24410"/>
      <c r="M24410" s="2"/>
      <c r="N24410"/>
      <c r="O24410"/>
      <c r="U24410"/>
      <c r="V24410"/>
    </row>
    <row r="24411" spans="6:22" x14ac:dyDescent="0.2">
      <c r="M24411" s="2"/>
    </row>
    <row r="24412" spans="6:22" x14ac:dyDescent="0.2">
      <c r="M24412" s="2"/>
    </row>
    <row r="24413" spans="6:22" x14ac:dyDescent="0.2">
      <c r="M24413" s="2"/>
    </row>
    <row r="24414" spans="6:22" x14ac:dyDescent="0.2">
      <c r="M24414" s="2"/>
    </row>
    <row r="24415" spans="6:22" x14ac:dyDescent="0.2">
      <c r="M24415" s="2"/>
    </row>
    <row r="24416" spans="6:22" x14ac:dyDescent="0.2">
      <c r="F24416"/>
      <c r="M24416" s="2"/>
      <c r="N24416"/>
      <c r="O24416"/>
      <c r="U24416"/>
      <c r="V24416"/>
    </row>
    <row r="24417" spans="6:22" x14ac:dyDescent="0.2">
      <c r="F24417"/>
      <c r="M24417" s="2"/>
      <c r="N24417"/>
      <c r="O24417"/>
      <c r="U24417"/>
      <c r="V24417"/>
    </row>
    <row r="24418" spans="6:22" x14ac:dyDescent="0.2">
      <c r="F24418"/>
      <c r="M24418" s="2"/>
      <c r="N24418"/>
      <c r="O24418"/>
      <c r="U24418"/>
      <c r="V24418"/>
    </row>
    <row r="24419" spans="6:22" x14ac:dyDescent="0.2">
      <c r="F24419"/>
      <c r="M24419" s="2"/>
      <c r="N24419"/>
      <c r="O24419"/>
      <c r="U24419"/>
      <c r="V24419"/>
    </row>
    <row r="24420" spans="6:22" x14ac:dyDescent="0.2">
      <c r="M24420" s="2"/>
    </row>
    <row r="24421" spans="6:22" x14ac:dyDescent="0.2">
      <c r="M24421" s="2"/>
    </row>
    <row r="24422" spans="6:22" x14ac:dyDescent="0.2">
      <c r="M24422" s="2"/>
    </row>
    <row r="24423" spans="6:22" x14ac:dyDescent="0.2">
      <c r="M24423" s="2"/>
    </row>
    <row r="24424" spans="6:22" x14ac:dyDescent="0.2">
      <c r="M24424" s="2"/>
    </row>
    <row r="24425" spans="6:22" x14ac:dyDescent="0.2">
      <c r="M24425" s="2"/>
    </row>
    <row r="24426" spans="6:22" x14ac:dyDescent="0.2">
      <c r="M24426" s="2"/>
    </row>
    <row r="24427" spans="6:22" x14ac:dyDescent="0.2">
      <c r="M24427" s="2"/>
    </row>
    <row r="24428" spans="6:22" x14ac:dyDescent="0.2">
      <c r="M24428" s="2"/>
    </row>
    <row r="24429" spans="6:22" x14ac:dyDescent="0.2">
      <c r="M24429" s="2"/>
    </row>
    <row r="24430" spans="6:22" x14ac:dyDescent="0.2">
      <c r="M24430" s="2"/>
    </row>
    <row r="24431" spans="6:22" x14ac:dyDescent="0.2">
      <c r="M24431" s="2"/>
    </row>
    <row r="24432" spans="6:22" x14ac:dyDescent="0.2">
      <c r="M24432" s="2"/>
    </row>
    <row r="24433" spans="6:22" x14ac:dyDescent="0.2">
      <c r="F24433"/>
      <c r="M24433" s="2"/>
      <c r="N24433"/>
      <c r="O24433"/>
      <c r="U24433"/>
      <c r="V24433"/>
    </row>
    <row r="24434" spans="6:22" x14ac:dyDescent="0.2">
      <c r="F24434"/>
      <c r="M24434" s="2"/>
      <c r="N24434"/>
      <c r="O24434"/>
      <c r="U24434"/>
      <c r="V24434"/>
    </row>
    <row r="24435" spans="6:22" x14ac:dyDescent="0.2">
      <c r="M24435" s="2"/>
    </row>
    <row r="24436" spans="6:22" x14ac:dyDescent="0.2">
      <c r="M24436" s="2"/>
    </row>
    <row r="24437" spans="6:22" x14ac:dyDescent="0.2">
      <c r="M24437" s="2"/>
    </row>
    <row r="24438" spans="6:22" x14ac:dyDescent="0.2">
      <c r="M24438" s="2"/>
    </row>
    <row r="24439" spans="6:22" x14ac:dyDescent="0.2">
      <c r="M24439" s="2"/>
    </row>
    <row r="24440" spans="6:22" x14ac:dyDescent="0.2">
      <c r="F24440"/>
      <c r="M24440" s="2"/>
      <c r="N24440"/>
      <c r="O24440"/>
      <c r="U24440"/>
      <c r="V24440"/>
    </row>
    <row r="24441" spans="6:22" x14ac:dyDescent="0.2">
      <c r="F24441"/>
      <c r="M24441" s="2"/>
      <c r="N24441"/>
      <c r="O24441"/>
      <c r="U24441"/>
      <c r="V24441"/>
    </row>
    <row r="24442" spans="6:22" x14ac:dyDescent="0.2">
      <c r="F24442"/>
      <c r="M24442" s="2"/>
      <c r="N24442"/>
      <c r="O24442"/>
      <c r="U24442"/>
      <c r="V24442"/>
    </row>
    <row r="24443" spans="6:22" x14ac:dyDescent="0.2">
      <c r="F24443"/>
      <c r="M24443" s="2"/>
      <c r="N24443"/>
      <c r="O24443"/>
      <c r="U24443"/>
      <c r="V24443"/>
    </row>
    <row r="24444" spans="6:22" x14ac:dyDescent="0.2">
      <c r="F24444"/>
      <c r="M24444" s="2"/>
      <c r="N24444"/>
      <c r="O24444"/>
      <c r="U24444"/>
      <c r="V24444"/>
    </row>
    <row r="24445" spans="6:22" x14ac:dyDescent="0.2">
      <c r="M24445" s="2"/>
    </row>
    <row r="24446" spans="6:22" x14ac:dyDescent="0.2">
      <c r="M24446" s="2"/>
    </row>
    <row r="24447" spans="6:22" x14ac:dyDescent="0.2">
      <c r="M24447" s="2"/>
    </row>
    <row r="24448" spans="6:22" x14ac:dyDescent="0.2">
      <c r="M24448" s="2"/>
    </row>
    <row r="24449" spans="6:22" x14ac:dyDescent="0.2">
      <c r="M24449" s="2"/>
    </row>
    <row r="24450" spans="6:22" x14ac:dyDescent="0.2">
      <c r="M24450" s="2"/>
    </row>
    <row r="24451" spans="6:22" x14ac:dyDescent="0.2">
      <c r="M24451" s="2"/>
    </row>
    <row r="24452" spans="6:22" x14ac:dyDescent="0.2">
      <c r="M24452" s="2"/>
    </row>
    <row r="24453" spans="6:22" x14ac:dyDescent="0.2">
      <c r="M24453" s="2"/>
    </row>
    <row r="24454" spans="6:22" x14ac:dyDescent="0.2">
      <c r="M24454" s="2"/>
    </row>
    <row r="24455" spans="6:22" x14ac:dyDescent="0.2">
      <c r="M24455" s="2"/>
    </row>
    <row r="24456" spans="6:22" x14ac:dyDescent="0.2">
      <c r="M24456" s="2"/>
    </row>
    <row r="24457" spans="6:22" x14ac:dyDescent="0.2">
      <c r="M24457" s="2"/>
    </row>
    <row r="24458" spans="6:22" x14ac:dyDescent="0.2">
      <c r="F24458"/>
      <c r="M24458" s="2"/>
      <c r="N24458"/>
      <c r="O24458"/>
      <c r="U24458"/>
      <c r="V24458"/>
    </row>
    <row r="24459" spans="6:22" x14ac:dyDescent="0.2">
      <c r="F24459"/>
      <c r="M24459" s="2"/>
      <c r="N24459"/>
      <c r="O24459"/>
      <c r="U24459"/>
      <c r="V24459"/>
    </row>
    <row r="24460" spans="6:22" x14ac:dyDescent="0.2">
      <c r="M24460" s="2"/>
    </row>
    <row r="24461" spans="6:22" x14ac:dyDescent="0.2">
      <c r="M24461" s="2"/>
    </row>
    <row r="24462" spans="6:22" x14ac:dyDescent="0.2">
      <c r="M24462" s="2"/>
    </row>
    <row r="24463" spans="6:22" x14ac:dyDescent="0.2">
      <c r="M24463" s="2"/>
    </row>
    <row r="24464" spans="6:22" x14ac:dyDescent="0.2">
      <c r="M24464" s="2"/>
    </row>
    <row r="24465" spans="6:22" x14ac:dyDescent="0.2">
      <c r="F24465"/>
      <c r="M24465" s="2"/>
      <c r="N24465"/>
      <c r="O24465"/>
      <c r="U24465"/>
      <c r="V24465"/>
    </row>
    <row r="24466" spans="6:22" x14ac:dyDescent="0.2">
      <c r="F24466"/>
      <c r="M24466" s="2"/>
      <c r="N24466"/>
      <c r="O24466"/>
      <c r="U24466"/>
      <c r="V24466"/>
    </row>
    <row r="24467" spans="6:22" x14ac:dyDescent="0.2">
      <c r="F24467"/>
      <c r="M24467" s="2"/>
      <c r="N24467"/>
      <c r="O24467"/>
      <c r="U24467"/>
      <c r="V24467"/>
    </row>
    <row r="24468" spans="6:22" x14ac:dyDescent="0.2">
      <c r="F24468"/>
      <c r="M24468" s="2"/>
      <c r="N24468"/>
      <c r="O24468"/>
      <c r="U24468"/>
      <c r="V24468"/>
    </row>
    <row r="24469" spans="6:22" x14ac:dyDescent="0.2">
      <c r="F24469"/>
      <c r="M24469" s="2"/>
      <c r="N24469"/>
      <c r="O24469"/>
      <c r="U24469"/>
      <c r="V24469"/>
    </row>
    <row r="24470" spans="6:22" x14ac:dyDescent="0.2">
      <c r="F24470"/>
      <c r="M24470" s="2"/>
      <c r="N24470"/>
      <c r="O24470"/>
      <c r="U24470"/>
      <c r="V24470"/>
    </row>
    <row r="24471" spans="6:22" x14ac:dyDescent="0.2">
      <c r="F24471"/>
      <c r="M24471" s="2"/>
      <c r="N24471"/>
      <c r="O24471"/>
      <c r="U24471"/>
      <c r="V24471"/>
    </row>
    <row r="24472" spans="6:22" x14ac:dyDescent="0.2">
      <c r="M24472" s="2"/>
    </row>
    <row r="24473" spans="6:22" x14ac:dyDescent="0.2">
      <c r="M24473" s="2"/>
    </row>
    <row r="24474" spans="6:22" x14ac:dyDescent="0.2">
      <c r="F24474"/>
      <c r="M24474" s="2"/>
      <c r="N24474"/>
      <c r="O24474"/>
      <c r="U24474"/>
      <c r="V24474"/>
    </row>
    <row r="24475" spans="6:22" x14ac:dyDescent="0.2">
      <c r="F24475"/>
      <c r="M24475" s="2"/>
      <c r="N24475"/>
      <c r="O24475"/>
      <c r="U24475"/>
      <c r="V24475"/>
    </row>
    <row r="24476" spans="6:22" x14ac:dyDescent="0.2">
      <c r="M24476" s="2"/>
    </row>
    <row r="24477" spans="6:22" x14ac:dyDescent="0.2">
      <c r="M24477" s="2"/>
    </row>
    <row r="24478" spans="6:22" x14ac:dyDescent="0.2">
      <c r="M24478" s="2"/>
    </row>
    <row r="24479" spans="6:22" x14ac:dyDescent="0.2">
      <c r="M24479" s="2"/>
    </row>
    <row r="24480" spans="6:22" x14ac:dyDescent="0.2">
      <c r="M24480" s="2"/>
    </row>
    <row r="24481" spans="6:22" x14ac:dyDescent="0.2">
      <c r="M24481" s="2"/>
    </row>
    <row r="24482" spans="6:22" x14ac:dyDescent="0.2">
      <c r="M24482" s="2"/>
    </row>
    <row r="24483" spans="6:22" x14ac:dyDescent="0.2">
      <c r="F24483"/>
      <c r="M24483" s="2"/>
      <c r="N24483"/>
      <c r="O24483"/>
      <c r="U24483"/>
      <c r="V24483"/>
    </row>
    <row r="24484" spans="6:22" x14ac:dyDescent="0.2">
      <c r="F24484"/>
      <c r="M24484" s="2"/>
      <c r="N24484"/>
      <c r="O24484"/>
      <c r="U24484"/>
      <c r="V24484"/>
    </row>
    <row r="24485" spans="6:22" x14ac:dyDescent="0.2">
      <c r="F24485"/>
      <c r="M24485" s="2"/>
      <c r="N24485"/>
      <c r="O24485"/>
      <c r="U24485"/>
      <c r="V24485"/>
    </row>
    <row r="24486" spans="6:22" x14ac:dyDescent="0.2">
      <c r="F24486"/>
      <c r="M24486" s="2"/>
      <c r="N24486"/>
      <c r="O24486"/>
      <c r="U24486"/>
      <c r="V24486"/>
    </row>
    <row r="24487" spans="6:22" x14ac:dyDescent="0.2">
      <c r="M24487" s="2"/>
    </row>
    <row r="24488" spans="6:22" x14ac:dyDescent="0.2">
      <c r="M24488" s="2"/>
    </row>
    <row r="24489" spans="6:22" x14ac:dyDescent="0.2">
      <c r="F24489"/>
      <c r="M24489" s="2"/>
      <c r="N24489"/>
      <c r="O24489"/>
      <c r="U24489"/>
      <c r="V24489"/>
    </row>
    <row r="24490" spans="6:22" x14ac:dyDescent="0.2">
      <c r="F24490"/>
      <c r="M24490" s="2"/>
      <c r="N24490"/>
      <c r="O24490"/>
      <c r="U24490"/>
      <c r="V24490"/>
    </row>
    <row r="24491" spans="6:22" x14ac:dyDescent="0.2">
      <c r="M24491" s="2"/>
    </row>
    <row r="24492" spans="6:22" x14ac:dyDescent="0.2">
      <c r="M24492" s="2"/>
    </row>
    <row r="24493" spans="6:22" x14ac:dyDescent="0.2">
      <c r="M24493" s="2"/>
    </row>
    <row r="24494" spans="6:22" x14ac:dyDescent="0.2">
      <c r="M24494" s="2"/>
    </row>
    <row r="24495" spans="6:22" x14ac:dyDescent="0.2">
      <c r="M24495" s="2"/>
    </row>
    <row r="24496" spans="6:22" x14ac:dyDescent="0.2">
      <c r="M24496" s="2"/>
    </row>
    <row r="24497" spans="6:22" x14ac:dyDescent="0.2">
      <c r="M24497" s="2"/>
    </row>
    <row r="24498" spans="6:22" x14ac:dyDescent="0.2">
      <c r="F24498"/>
      <c r="M24498" s="2"/>
      <c r="N24498"/>
      <c r="O24498"/>
      <c r="U24498"/>
      <c r="V24498"/>
    </row>
    <row r="24499" spans="6:22" x14ac:dyDescent="0.2">
      <c r="F24499"/>
      <c r="M24499" s="2"/>
      <c r="N24499"/>
      <c r="O24499"/>
      <c r="U24499"/>
      <c r="V24499"/>
    </row>
    <row r="24500" spans="6:22" x14ac:dyDescent="0.2">
      <c r="F24500"/>
      <c r="M24500" s="2"/>
      <c r="N24500"/>
      <c r="O24500"/>
      <c r="U24500"/>
      <c r="V24500"/>
    </row>
    <row r="24501" spans="6:22" x14ac:dyDescent="0.2">
      <c r="F24501"/>
      <c r="M24501" s="2"/>
      <c r="N24501"/>
      <c r="O24501"/>
      <c r="U24501"/>
      <c r="V24501"/>
    </row>
    <row r="24502" spans="6:22" x14ac:dyDescent="0.2">
      <c r="M24502" s="2"/>
    </row>
    <row r="24503" spans="6:22" x14ac:dyDescent="0.2">
      <c r="M24503" s="2"/>
    </row>
    <row r="24504" spans="6:22" x14ac:dyDescent="0.2">
      <c r="M24504" s="2"/>
    </row>
    <row r="24505" spans="6:22" x14ac:dyDescent="0.2">
      <c r="M24505" s="2"/>
    </row>
    <row r="24506" spans="6:22" x14ac:dyDescent="0.2">
      <c r="M24506" s="2"/>
    </row>
    <row r="24507" spans="6:22" x14ac:dyDescent="0.2">
      <c r="M24507" s="2"/>
    </row>
    <row r="24508" spans="6:22" x14ac:dyDescent="0.2">
      <c r="M24508" s="2"/>
    </row>
    <row r="24509" spans="6:22" x14ac:dyDescent="0.2">
      <c r="M24509" s="2"/>
    </row>
    <row r="24510" spans="6:22" x14ac:dyDescent="0.2">
      <c r="M24510" s="2"/>
    </row>
    <row r="24511" spans="6:22" x14ac:dyDescent="0.2">
      <c r="M24511" s="2"/>
    </row>
    <row r="24512" spans="6:22" x14ac:dyDescent="0.2">
      <c r="M24512" s="2"/>
    </row>
    <row r="24513" spans="13:13" x14ac:dyDescent="0.2">
      <c r="M24513" s="2"/>
    </row>
    <row r="24514" spans="13:13" x14ac:dyDescent="0.2">
      <c r="M24514" s="2"/>
    </row>
    <row r="24515" spans="13:13" x14ac:dyDescent="0.2">
      <c r="M24515" s="2"/>
    </row>
    <row r="24516" spans="13:13" x14ac:dyDescent="0.2">
      <c r="M24516" s="2"/>
    </row>
    <row r="24517" spans="13:13" x14ac:dyDescent="0.2">
      <c r="M24517" s="2"/>
    </row>
    <row r="24518" spans="13:13" x14ac:dyDescent="0.2">
      <c r="M24518" s="2"/>
    </row>
    <row r="24519" spans="13:13" x14ac:dyDescent="0.2">
      <c r="M24519" s="2"/>
    </row>
    <row r="24520" spans="13:13" x14ac:dyDescent="0.2">
      <c r="M24520" s="2"/>
    </row>
    <row r="24521" spans="13:13" x14ac:dyDescent="0.2">
      <c r="M24521" s="2"/>
    </row>
    <row r="24522" spans="13:13" x14ac:dyDescent="0.2">
      <c r="M24522" s="2"/>
    </row>
    <row r="24523" spans="13:13" x14ac:dyDescent="0.2">
      <c r="M24523" s="2"/>
    </row>
    <row r="24524" spans="13:13" x14ac:dyDescent="0.2">
      <c r="M24524" s="2"/>
    </row>
    <row r="24525" spans="13:13" x14ac:dyDescent="0.2">
      <c r="M24525" s="2"/>
    </row>
    <row r="24526" spans="13:13" x14ac:dyDescent="0.2">
      <c r="M24526" s="2"/>
    </row>
    <row r="24527" spans="13:13" x14ac:dyDescent="0.2">
      <c r="M24527" s="2"/>
    </row>
    <row r="24528" spans="13:13" x14ac:dyDescent="0.2">
      <c r="M24528" s="2"/>
    </row>
    <row r="24529" spans="6:22" x14ac:dyDescent="0.2">
      <c r="M24529" s="2"/>
    </row>
    <row r="24530" spans="6:22" x14ac:dyDescent="0.2">
      <c r="M24530" s="2"/>
    </row>
    <row r="24531" spans="6:22" x14ac:dyDescent="0.2">
      <c r="M24531" s="2"/>
    </row>
    <row r="24532" spans="6:22" x14ac:dyDescent="0.2">
      <c r="M24532" s="2"/>
    </row>
    <row r="24533" spans="6:22" x14ac:dyDescent="0.2">
      <c r="M24533" s="2"/>
    </row>
    <row r="24534" spans="6:22" x14ac:dyDescent="0.2">
      <c r="M24534" s="2"/>
    </row>
    <row r="24535" spans="6:22" x14ac:dyDescent="0.2">
      <c r="M24535" s="2"/>
    </row>
    <row r="24536" spans="6:22" x14ac:dyDescent="0.2">
      <c r="M24536" s="2"/>
    </row>
    <row r="24537" spans="6:22" x14ac:dyDescent="0.2">
      <c r="M24537" s="2"/>
    </row>
    <row r="24538" spans="6:22" x14ac:dyDescent="0.2">
      <c r="F24538"/>
      <c r="M24538" s="2"/>
      <c r="N24538"/>
      <c r="O24538"/>
      <c r="U24538"/>
      <c r="V24538"/>
    </row>
    <row r="24539" spans="6:22" x14ac:dyDescent="0.2">
      <c r="F24539"/>
      <c r="M24539" s="2"/>
      <c r="N24539"/>
      <c r="O24539"/>
      <c r="U24539"/>
      <c r="V24539"/>
    </row>
    <row r="24540" spans="6:22" x14ac:dyDescent="0.2">
      <c r="F24540"/>
      <c r="M24540" s="2"/>
      <c r="N24540"/>
      <c r="O24540"/>
      <c r="U24540"/>
      <c r="V24540"/>
    </row>
    <row r="24541" spans="6:22" x14ac:dyDescent="0.2">
      <c r="F24541"/>
      <c r="M24541" s="2"/>
      <c r="N24541"/>
      <c r="O24541"/>
      <c r="U24541"/>
      <c r="V24541"/>
    </row>
    <row r="24542" spans="6:22" x14ac:dyDescent="0.2">
      <c r="M24542" s="2"/>
    </row>
    <row r="24543" spans="6:22" x14ac:dyDescent="0.2">
      <c r="F24543"/>
      <c r="M24543" s="2"/>
      <c r="N24543"/>
      <c r="O24543"/>
      <c r="U24543"/>
      <c r="V24543"/>
    </row>
    <row r="24544" spans="6:22" x14ac:dyDescent="0.2">
      <c r="M24544" s="2"/>
    </row>
    <row r="24545" spans="6:22" x14ac:dyDescent="0.2">
      <c r="F24545"/>
      <c r="M24545" s="2"/>
      <c r="N24545"/>
      <c r="O24545"/>
      <c r="U24545"/>
      <c r="V24545"/>
    </row>
    <row r="24546" spans="6:22" x14ac:dyDescent="0.2">
      <c r="M24546" s="2"/>
    </row>
    <row r="24547" spans="6:22" x14ac:dyDescent="0.2">
      <c r="M24547" s="2"/>
    </row>
    <row r="24548" spans="6:22" x14ac:dyDescent="0.2">
      <c r="F24548"/>
      <c r="M24548" s="2"/>
      <c r="N24548"/>
      <c r="O24548"/>
      <c r="U24548"/>
      <c r="V24548"/>
    </row>
    <row r="24549" spans="6:22" x14ac:dyDescent="0.2">
      <c r="F24549"/>
      <c r="M24549" s="2"/>
      <c r="N24549"/>
      <c r="O24549"/>
      <c r="U24549"/>
      <c r="V24549"/>
    </row>
    <row r="24550" spans="6:22" x14ac:dyDescent="0.2">
      <c r="F24550"/>
      <c r="M24550" s="2"/>
      <c r="N24550"/>
      <c r="O24550"/>
      <c r="U24550"/>
      <c r="V24550"/>
    </row>
    <row r="24551" spans="6:22" x14ac:dyDescent="0.2">
      <c r="F24551"/>
      <c r="M24551" s="2"/>
      <c r="N24551"/>
      <c r="O24551"/>
      <c r="U24551"/>
      <c r="V24551"/>
    </row>
    <row r="24552" spans="6:22" x14ac:dyDescent="0.2">
      <c r="F24552"/>
      <c r="M24552" s="2"/>
      <c r="N24552"/>
      <c r="O24552"/>
      <c r="U24552"/>
      <c r="V24552"/>
    </row>
    <row r="24553" spans="6:22" x14ac:dyDescent="0.2">
      <c r="M24553" s="2"/>
    </row>
    <row r="24554" spans="6:22" x14ac:dyDescent="0.2">
      <c r="M24554" s="2"/>
    </row>
    <row r="24555" spans="6:22" x14ac:dyDescent="0.2">
      <c r="M24555" s="2"/>
    </row>
    <row r="24556" spans="6:22" x14ac:dyDescent="0.2">
      <c r="M24556" s="2"/>
    </row>
    <row r="24557" spans="6:22" x14ac:dyDescent="0.2">
      <c r="F24557"/>
      <c r="M24557" s="2"/>
      <c r="N24557"/>
      <c r="O24557"/>
      <c r="U24557"/>
      <c r="V24557"/>
    </row>
    <row r="24558" spans="6:22" x14ac:dyDescent="0.2">
      <c r="M24558" s="2"/>
    </row>
    <row r="24559" spans="6:22" x14ac:dyDescent="0.2">
      <c r="M24559" s="2"/>
    </row>
    <row r="24560" spans="6:22" x14ac:dyDescent="0.2">
      <c r="M24560" s="2"/>
    </row>
    <row r="24561" spans="6:22" x14ac:dyDescent="0.2">
      <c r="M24561" s="2"/>
    </row>
    <row r="24562" spans="6:22" x14ac:dyDescent="0.2">
      <c r="M24562" s="2"/>
    </row>
    <row r="24563" spans="6:22" x14ac:dyDescent="0.2">
      <c r="M24563" s="2"/>
    </row>
    <row r="24564" spans="6:22" x14ac:dyDescent="0.2">
      <c r="M24564" s="2"/>
    </row>
    <row r="24565" spans="6:22" x14ac:dyDescent="0.2">
      <c r="M24565" s="2"/>
    </row>
    <row r="24566" spans="6:22" x14ac:dyDescent="0.2">
      <c r="M24566" s="2"/>
    </row>
    <row r="24567" spans="6:22" x14ac:dyDescent="0.2">
      <c r="M24567" s="2"/>
    </row>
    <row r="24568" spans="6:22" x14ac:dyDescent="0.2">
      <c r="M24568" s="2"/>
    </row>
    <row r="24569" spans="6:22" x14ac:dyDescent="0.2">
      <c r="M24569" s="2"/>
    </row>
    <row r="24570" spans="6:22" x14ac:dyDescent="0.2">
      <c r="M24570" s="2"/>
    </row>
    <row r="24571" spans="6:22" x14ac:dyDescent="0.2">
      <c r="M24571" s="2"/>
    </row>
    <row r="24572" spans="6:22" x14ac:dyDescent="0.2">
      <c r="M24572" s="2"/>
    </row>
    <row r="24573" spans="6:22" x14ac:dyDescent="0.2">
      <c r="M24573" s="2"/>
    </row>
    <row r="24574" spans="6:22" x14ac:dyDescent="0.2">
      <c r="M24574" s="2"/>
    </row>
    <row r="24575" spans="6:22" x14ac:dyDescent="0.2">
      <c r="M24575" s="2"/>
    </row>
    <row r="24576" spans="6:22" x14ac:dyDescent="0.2">
      <c r="F24576"/>
      <c r="M24576" s="2"/>
      <c r="N24576"/>
      <c r="O24576"/>
      <c r="U24576"/>
      <c r="V24576"/>
    </row>
    <row r="24577" spans="6:22" x14ac:dyDescent="0.2">
      <c r="F24577"/>
      <c r="M24577" s="2"/>
      <c r="N24577"/>
      <c r="O24577"/>
      <c r="U24577"/>
      <c r="V24577"/>
    </row>
    <row r="24578" spans="6:22" x14ac:dyDescent="0.2">
      <c r="F24578"/>
      <c r="M24578" s="2"/>
      <c r="N24578"/>
      <c r="O24578"/>
      <c r="U24578"/>
      <c r="V24578"/>
    </row>
    <row r="24579" spans="6:22" x14ac:dyDescent="0.2">
      <c r="F24579"/>
      <c r="M24579" s="2"/>
      <c r="N24579"/>
      <c r="O24579"/>
      <c r="U24579"/>
      <c r="V24579"/>
    </row>
    <row r="24580" spans="6:22" x14ac:dyDescent="0.2">
      <c r="F24580"/>
      <c r="M24580" s="2"/>
      <c r="N24580"/>
      <c r="O24580"/>
      <c r="U24580"/>
      <c r="V24580"/>
    </row>
    <row r="24581" spans="6:22" x14ac:dyDescent="0.2">
      <c r="F24581"/>
      <c r="M24581" s="2"/>
      <c r="N24581"/>
      <c r="O24581"/>
      <c r="U24581"/>
      <c r="V24581"/>
    </row>
    <row r="24582" spans="6:22" x14ac:dyDescent="0.2">
      <c r="F24582"/>
      <c r="M24582" s="2"/>
      <c r="N24582"/>
      <c r="O24582"/>
      <c r="U24582"/>
      <c r="V24582"/>
    </row>
    <row r="24583" spans="6:22" x14ac:dyDescent="0.2">
      <c r="F24583"/>
      <c r="M24583" s="2"/>
      <c r="N24583"/>
      <c r="O24583"/>
      <c r="U24583"/>
      <c r="V24583"/>
    </row>
    <row r="24584" spans="6:22" x14ac:dyDescent="0.2">
      <c r="F24584"/>
      <c r="M24584" s="2"/>
      <c r="N24584"/>
      <c r="O24584"/>
      <c r="U24584"/>
      <c r="V24584"/>
    </row>
    <row r="24585" spans="6:22" x14ac:dyDescent="0.2">
      <c r="F24585"/>
      <c r="M24585" s="2"/>
      <c r="N24585"/>
      <c r="O24585"/>
      <c r="U24585"/>
      <c r="V24585"/>
    </row>
    <row r="24586" spans="6:22" x14ac:dyDescent="0.2">
      <c r="F24586"/>
      <c r="M24586" s="2"/>
      <c r="N24586"/>
      <c r="O24586"/>
      <c r="U24586"/>
      <c r="V24586"/>
    </row>
    <row r="24587" spans="6:22" x14ac:dyDescent="0.2">
      <c r="F24587"/>
      <c r="M24587" s="2"/>
      <c r="N24587"/>
      <c r="O24587"/>
      <c r="U24587"/>
      <c r="V24587"/>
    </row>
    <row r="24588" spans="6:22" x14ac:dyDescent="0.2">
      <c r="F24588"/>
      <c r="M24588" s="2"/>
      <c r="N24588"/>
      <c r="O24588"/>
      <c r="U24588"/>
      <c r="V24588"/>
    </row>
    <row r="24589" spans="6:22" x14ac:dyDescent="0.2">
      <c r="F24589"/>
      <c r="M24589" s="2"/>
      <c r="N24589"/>
      <c r="O24589"/>
      <c r="U24589"/>
      <c r="V24589"/>
    </row>
    <row r="24590" spans="6:22" x14ac:dyDescent="0.2">
      <c r="F24590"/>
      <c r="M24590" s="2"/>
      <c r="N24590"/>
      <c r="O24590"/>
      <c r="U24590"/>
      <c r="V24590"/>
    </row>
    <row r="24591" spans="6:22" x14ac:dyDescent="0.2">
      <c r="F24591"/>
      <c r="M24591" s="2"/>
      <c r="N24591"/>
      <c r="O24591"/>
      <c r="U24591"/>
      <c r="V24591"/>
    </row>
    <row r="24592" spans="6:22" x14ac:dyDescent="0.2">
      <c r="F24592"/>
      <c r="M24592" s="2"/>
      <c r="N24592"/>
      <c r="O24592"/>
      <c r="U24592"/>
      <c r="V24592"/>
    </row>
    <row r="24593" spans="6:22" x14ac:dyDescent="0.2">
      <c r="F24593"/>
      <c r="M24593" s="2"/>
      <c r="N24593"/>
      <c r="O24593"/>
      <c r="U24593"/>
      <c r="V24593"/>
    </row>
    <row r="24594" spans="6:22" x14ac:dyDescent="0.2">
      <c r="F24594"/>
      <c r="M24594" s="2"/>
      <c r="N24594"/>
      <c r="O24594"/>
      <c r="U24594"/>
      <c r="V24594"/>
    </row>
    <row r="24595" spans="6:22" x14ac:dyDescent="0.2">
      <c r="F24595"/>
      <c r="M24595" s="2"/>
      <c r="N24595"/>
      <c r="O24595"/>
      <c r="U24595"/>
      <c r="V24595"/>
    </row>
    <row r="24596" spans="6:22" x14ac:dyDescent="0.2">
      <c r="M24596" s="2"/>
    </row>
    <row r="24597" spans="6:22" x14ac:dyDescent="0.2">
      <c r="F24597"/>
      <c r="M24597" s="2"/>
      <c r="N24597"/>
      <c r="O24597"/>
      <c r="U24597"/>
      <c r="V24597"/>
    </row>
    <row r="24598" spans="6:22" x14ac:dyDescent="0.2">
      <c r="M24598" s="2"/>
    </row>
    <row r="24599" spans="6:22" x14ac:dyDescent="0.2">
      <c r="M24599" s="2"/>
    </row>
    <row r="24600" spans="6:22" x14ac:dyDescent="0.2">
      <c r="M24600" s="2"/>
    </row>
    <row r="24601" spans="6:22" x14ac:dyDescent="0.2">
      <c r="M24601" s="2"/>
    </row>
    <row r="24602" spans="6:22" x14ac:dyDescent="0.2">
      <c r="M24602" s="2"/>
    </row>
    <row r="24603" spans="6:22" x14ac:dyDescent="0.2">
      <c r="M24603" s="2"/>
    </row>
    <row r="24604" spans="6:22" x14ac:dyDescent="0.2">
      <c r="M24604" s="2"/>
    </row>
    <row r="24605" spans="6:22" x14ac:dyDescent="0.2">
      <c r="M24605" s="2"/>
    </row>
    <row r="24606" spans="6:22" x14ac:dyDescent="0.2">
      <c r="F24606"/>
      <c r="M24606" s="2"/>
      <c r="N24606"/>
      <c r="O24606"/>
      <c r="U24606"/>
      <c r="V24606"/>
    </row>
    <row r="24607" spans="6:22" x14ac:dyDescent="0.2">
      <c r="F24607"/>
      <c r="M24607" s="2"/>
      <c r="N24607"/>
      <c r="O24607"/>
      <c r="U24607"/>
      <c r="V24607"/>
    </row>
    <row r="24608" spans="6:22" x14ac:dyDescent="0.2">
      <c r="F24608"/>
      <c r="M24608" s="2"/>
      <c r="N24608"/>
      <c r="O24608"/>
      <c r="U24608"/>
      <c r="V24608"/>
    </row>
    <row r="24609" spans="6:22" x14ac:dyDescent="0.2">
      <c r="F24609"/>
      <c r="M24609" s="2"/>
      <c r="N24609"/>
      <c r="O24609"/>
      <c r="U24609"/>
      <c r="V24609"/>
    </row>
    <row r="24610" spans="6:22" x14ac:dyDescent="0.2">
      <c r="F24610"/>
      <c r="M24610" s="2"/>
      <c r="N24610"/>
      <c r="O24610"/>
      <c r="U24610"/>
      <c r="V24610"/>
    </row>
    <row r="24611" spans="6:22" x14ac:dyDescent="0.2">
      <c r="M24611" s="2"/>
    </row>
    <row r="24612" spans="6:22" x14ac:dyDescent="0.2">
      <c r="M24612" s="2"/>
    </row>
    <row r="24613" spans="6:22" x14ac:dyDescent="0.2">
      <c r="M24613" s="2"/>
    </row>
    <row r="24614" spans="6:22" x14ac:dyDescent="0.2">
      <c r="M24614" s="2"/>
    </row>
    <row r="24615" spans="6:22" x14ac:dyDescent="0.2">
      <c r="F24615"/>
      <c r="M24615" s="2"/>
      <c r="N24615"/>
      <c r="O24615"/>
      <c r="U24615"/>
      <c r="V24615"/>
    </row>
    <row r="24616" spans="6:22" x14ac:dyDescent="0.2">
      <c r="M24616" s="2"/>
    </row>
    <row r="24617" spans="6:22" x14ac:dyDescent="0.2">
      <c r="M24617" s="2"/>
    </row>
    <row r="24618" spans="6:22" x14ac:dyDescent="0.2">
      <c r="M24618" s="2"/>
    </row>
    <row r="24619" spans="6:22" x14ac:dyDescent="0.2">
      <c r="M24619" s="2"/>
    </row>
    <row r="24620" spans="6:22" x14ac:dyDescent="0.2">
      <c r="M24620" s="2"/>
    </row>
    <row r="24621" spans="6:22" x14ac:dyDescent="0.2">
      <c r="M24621" s="2"/>
    </row>
    <row r="24622" spans="6:22" x14ac:dyDescent="0.2">
      <c r="M24622" s="2"/>
    </row>
    <row r="24623" spans="6:22" x14ac:dyDescent="0.2">
      <c r="M24623" s="2"/>
    </row>
    <row r="24624" spans="6:22" x14ac:dyDescent="0.2">
      <c r="M24624" s="2"/>
    </row>
    <row r="24625" spans="6:22" x14ac:dyDescent="0.2">
      <c r="M24625" s="2"/>
    </row>
    <row r="24626" spans="6:22" x14ac:dyDescent="0.2">
      <c r="M24626" s="2"/>
    </row>
    <row r="24627" spans="6:22" x14ac:dyDescent="0.2">
      <c r="M24627" s="2"/>
    </row>
    <row r="24628" spans="6:22" x14ac:dyDescent="0.2">
      <c r="M24628" s="2"/>
    </row>
    <row r="24629" spans="6:22" x14ac:dyDescent="0.2">
      <c r="M24629" s="2"/>
    </row>
    <row r="24630" spans="6:22" x14ac:dyDescent="0.2">
      <c r="M24630" s="2"/>
    </row>
    <row r="24631" spans="6:22" x14ac:dyDescent="0.2">
      <c r="M24631" s="2"/>
    </row>
    <row r="24632" spans="6:22" x14ac:dyDescent="0.2">
      <c r="M24632" s="2"/>
    </row>
    <row r="24633" spans="6:22" x14ac:dyDescent="0.2">
      <c r="M24633" s="2"/>
    </row>
    <row r="24634" spans="6:22" x14ac:dyDescent="0.2">
      <c r="M24634" s="2"/>
    </row>
    <row r="24635" spans="6:22" x14ac:dyDescent="0.2">
      <c r="F24635"/>
      <c r="M24635" s="2"/>
      <c r="N24635"/>
      <c r="O24635"/>
      <c r="U24635"/>
      <c r="V24635"/>
    </row>
    <row r="24636" spans="6:22" x14ac:dyDescent="0.2">
      <c r="F24636"/>
      <c r="M24636" s="2"/>
      <c r="N24636"/>
      <c r="O24636"/>
      <c r="U24636"/>
      <c r="V24636"/>
    </row>
    <row r="24637" spans="6:22" x14ac:dyDescent="0.2">
      <c r="M24637" s="2"/>
    </row>
    <row r="24638" spans="6:22" x14ac:dyDescent="0.2">
      <c r="M24638" s="2"/>
    </row>
    <row r="24639" spans="6:22" x14ac:dyDescent="0.2">
      <c r="M24639" s="2"/>
    </row>
    <row r="24640" spans="6:22" x14ac:dyDescent="0.2">
      <c r="M24640" s="2"/>
    </row>
    <row r="24641" spans="6:22" x14ac:dyDescent="0.2">
      <c r="F24641"/>
      <c r="M24641" s="2"/>
      <c r="N24641"/>
      <c r="O24641"/>
      <c r="U24641"/>
      <c r="V24641"/>
    </row>
    <row r="24642" spans="6:22" x14ac:dyDescent="0.2">
      <c r="M24642" s="2"/>
    </row>
    <row r="24643" spans="6:22" x14ac:dyDescent="0.2">
      <c r="M24643" s="2"/>
    </row>
    <row r="24644" spans="6:22" x14ac:dyDescent="0.2">
      <c r="M24644" s="2"/>
    </row>
    <row r="24645" spans="6:22" x14ac:dyDescent="0.2">
      <c r="M24645" s="2"/>
    </row>
    <row r="24646" spans="6:22" x14ac:dyDescent="0.2">
      <c r="M24646" s="2"/>
    </row>
    <row r="24647" spans="6:22" x14ac:dyDescent="0.2">
      <c r="M24647" s="2"/>
    </row>
    <row r="24648" spans="6:22" x14ac:dyDescent="0.2">
      <c r="M24648" s="2"/>
    </row>
    <row r="24649" spans="6:22" x14ac:dyDescent="0.2">
      <c r="M24649" s="2"/>
    </row>
    <row r="24650" spans="6:22" x14ac:dyDescent="0.2">
      <c r="M24650" s="2"/>
    </row>
    <row r="24651" spans="6:22" x14ac:dyDescent="0.2">
      <c r="M24651" s="2"/>
    </row>
    <row r="24652" spans="6:22" x14ac:dyDescent="0.2">
      <c r="M24652" s="2"/>
    </row>
    <row r="24653" spans="6:22" x14ac:dyDescent="0.2">
      <c r="M24653" s="2"/>
    </row>
    <row r="24654" spans="6:22" x14ac:dyDescent="0.2">
      <c r="M24654" s="2"/>
    </row>
    <row r="24655" spans="6:22" x14ac:dyDescent="0.2">
      <c r="M24655" s="2"/>
    </row>
    <row r="24656" spans="6:22" x14ac:dyDescent="0.2">
      <c r="M24656" s="2"/>
    </row>
    <row r="24657" spans="6:22" x14ac:dyDescent="0.2">
      <c r="M24657" s="2"/>
    </row>
    <row r="24658" spans="6:22" x14ac:dyDescent="0.2">
      <c r="M24658" s="2"/>
    </row>
    <row r="24659" spans="6:22" x14ac:dyDescent="0.2">
      <c r="M24659" s="2"/>
    </row>
    <row r="24660" spans="6:22" x14ac:dyDescent="0.2">
      <c r="F24660"/>
      <c r="M24660" s="2"/>
      <c r="N24660"/>
      <c r="O24660"/>
      <c r="U24660"/>
      <c r="V24660"/>
    </row>
    <row r="24661" spans="6:22" x14ac:dyDescent="0.2">
      <c r="M24661" s="2"/>
    </row>
    <row r="24662" spans="6:22" x14ac:dyDescent="0.2">
      <c r="M24662" s="2"/>
    </row>
    <row r="24663" spans="6:22" x14ac:dyDescent="0.2">
      <c r="M24663" s="2"/>
    </row>
    <row r="24664" spans="6:22" x14ac:dyDescent="0.2">
      <c r="M24664" s="2"/>
    </row>
    <row r="24665" spans="6:22" x14ac:dyDescent="0.2">
      <c r="F24665"/>
      <c r="M24665" s="2"/>
      <c r="N24665"/>
      <c r="O24665"/>
      <c r="U24665"/>
      <c r="V24665"/>
    </row>
    <row r="24666" spans="6:22" x14ac:dyDescent="0.2">
      <c r="M24666" s="2"/>
    </row>
    <row r="24667" spans="6:22" x14ac:dyDescent="0.2">
      <c r="M24667" s="2"/>
    </row>
    <row r="24668" spans="6:22" x14ac:dyDescent="0.2">
      <c r="M24668" s="2"/>
    </row>
    <row r="24669" spans="6:22" x14ac:dyDescent="0.2">
      <c r="M24669" s="2"/>
    </row>
    <row r="24670" spans="6:22" x14ac:dyDescent="0.2">
      <c r="M24670" s="2"/>
    </row>
    <row r="24671" spans="6:22" x14ac:dyDescent="0.2">
      <c r="M24671" s="2"/>
    </row>
    <row r="24672" spans="6:22" x14ac:dyDescent="0.2">
      <c r="M24672" s="2"/>
    </row>
    <row r="24673" spans="6:22" x14ac:dyDescent="0.2">
      <c r="M24673" s="2"/>
    </row>
    <row r="24674" spans="6:22" x14ac:dyDescent="0.2">
      <c r="M24674" s="2"/>
    </row>
    <row r="24675" spans="6:22" x14ac:dyDescent="0.2">
      <c r="M24675" s="2"/>
    </row>
    <row r="24676" spans="6:22" x14ac:dyDescent="0.2">
      <c r="M24676" s="2"/>
    </row>
    <row r="24677" spans="6:22" x14ac:dyDescent="0.2">
      <c r="M24677" s="2"/>
    </row>
    <row r="24678" spans="6:22" x14ac:dyDescent="0.2">
      <c r="M24678" s="2"/>
    </row>
    <row r="24679" spans="6:22" x14ac:dyDescent="0.2">
      <c r="M24679" s="2"/>
    </row>
    <row r="24680" spans="6:22" x14ac:dyDescent="0.2">
      <c r="M24680" s="2"/>
    </row>
    <row r="24681" spans="6:22" x14ac:dyDescent="0.2">
      <c r="M24681" s="2"/>
    </row>
    <row r="24682" spans="6:22" x14ac:dyDescent="0.2">
      <c r="M24682" s="2"/>
    </row>
    <row r="24683" spans="6:22" x14ac:dyDescent="0.2">
      <c r="M24683" s="2"/>
    </row>
    <row r="24684" spans="6:22" x14ac:dyDescent="0.2">
      <c r="F24684"/>
      <c r="M24684" s="2"/>
      <c r="N24684"/>
      <c r="O24684"/>
      <c r="U24684"/>
      <c r="V24684"/>
    </row>
    <row r="24685" spans="6:22" x14ac:dyDescent="0.2">
      <c r="M24685" s="2"/>
    </row>
    <row r="24686" spans="6:22" x14ac:dyDescent="0.2">
      <c r="M24686" s="2"/>
    </row>
    <row r="24687" spans="6:22" x14ac:dyDescent="0.2">
      <c r="M24687" s="2"/>
    </row>
    <row r="24688" spans="6:22" x14ac:dyDescent="0.2">
      <c r="M24688" s="2"/>
    </row>
    <row r="24689" spans="6:22" x14ac:dyDescent="0.2">
      <c r="F24689"/>
      <c r="M24689" s="2"/>
      <c r="N24689"/>
      <c r="O24689"/>
      <c r="U24689"/>
      <c r="V24689"/>
    </row>
    <row r="24690" spans="6:22" x14ac:dyDescent="0.2">
      <c r="M24690" s="2"/>
    </row>
    <row r="24691" spans="6:22" x14ac:dyDescent="0.2">
      <c r="M24691" s="2"/>
    </row>
    <row r="24692" spans="6:22" x14ac:dyDescent="0.2">
      <c r="M24692" s="2"/>
    </row>
    <row r="24693" spans="6:22" x14ac:dyDescent="0.2">
      <c r="M24693" s="2"/>
    </row>
    <row r="24694" spans="6:22" x14ac:dyDescent="0.2">
      <c r="M24694" s="2"/>
    </row>
    <row r="24695" spans="6:22" x14ac:dyDescent="0.2">
      <c r="M24695" s="2"/>
    </row>
    <row r="24696" spans="6:22" x14ac:dyDescent="0.2">
      <c r="M24696" s="2"/>
    </row>
    <row r="24697" spans="6:22" x14ac:dyDescent="0.2">
      <c r="M24697" s="2"/>
    </row>
    <row r="24698" spans="6:22" x14ac:dyDescent="0.2">
      <c r="M24698" s="2"/>
    </row>
    <row r="24699" spans="6:22" x14ac:dyDescent="0.2">
      <c r="M24699" s="2"/>
    </row>
    <row r="24700" spans="6:22" x14ac:dyDescent="0.2">
      <c r="M24700" s="2"/>
    </row>
    <row r="24701" spans="6:22" x14ac:dyDescent="0.2">
      <c r="M24701" s="2"/>
    </row>
    <row r="24702" spans="6:22" x14ac:dyDescent="0.2">
      <c r="M24702" s="2"/>
    </row>
    <row r="24703" spans="6:22" x14ac:dyDescent="0.2">
      <c r="M24703" s="2"/>
    </row>
    <row r="24704" spans="6:22" x14ac:dyDescent="0.2">
      <c r="M24704" s="2"/>
    </row>
    <row r="24705" spans="6:22" x14ac:dyDescent="0.2">
      <c r="M24705" s="2"/>
    </row>
    <row r="24706" spans="6:22" x14ac:dyDescent="0.2">
      <c r="M24706" s="2"/>
    </row>
    <row r="24707" spans="6:22" x14ac:dyDescent="0.2">
      <c r="M24707" s="2"/>
    </row>
    <row r="24708" spans="6:22" x14ac:dyDescent="0.2">
      <c r="F24708"/>
      <c r="M24708" s="2"/>
      <c r="N24708"/>
      <c r="O24708"/>
      <c r="U24708"/>
      <c r="V24708"/>
    </row>
    <row r="24709" spans="6:22" x14ac:dyDescent="0.2">
      <c r="M24709" s="2"/>
    </row>
    <row r="24710" spans="6:22" x14ac:dyDescent="0.2">
      <c r="M24710" s="2"/>
    </row>
    <row r="24711" spans="6:22" x14ac:dyDescent="0.2">
      <c r="M24711" s="2"/>
    </row>
    <row r="24712" spans="6:22" x14ac:dyDescent="0.2">
      <c r="M24712" s="2"/>
    </row>
    <row r="24713" spans="6:22" x14ac:dyDescent="0.2">
      <c r="F24713"/>
      <c r="M24713" s="2"/>
      <c r="N24713"/>
      <c r="O24713"/>
      <c r="U24713"/>
      <c r="V24713"/>
    </row>
    <row r="24714" spans="6:22" x14ac:dyDescent="0.2">
      <c r="M24714" s="2"/>
    </row>
    <row r="24715" spans="6:22" x14ac:dyDescent="0.2">
      <c r="M24715" s="2"/>
    </row>
    <row r="24716" spans="6:22" x14ac:dyDescent="0.2">
      <c r="M24716" s="2"/>
    </row>
    <row r="24717" spans="6:22" x14ac:dyDescent="0.2">
      <c r="M24717" s="2"/>
    </row>
    <row r="24718" spans="6:22" x14ac:dyDescent="0.2">
      <c r="M24718" s="2"/>
    </row>
    <row r="24719" spans="6:22" x14ac:dyDescent="0.2">
      <c r="M24719" s="2"/>
    </row>
    <row r="24720" spans="6:22" x14ac:dyDescent="0.2">
      <c r="M24720" s="2"/>
    </row>
    <row r="24721" spans="6:22" x14ac:dyDescent="0.2">
      <c r="M24721" s="2"/>
    </row>
    <row r="24722" spans="6:22" x14ac:dyDescent="0.2">
      <c r="M24722" s="2"/>
    </row>
    <row r="24723" spans="6:22" x14ac:dyDescent="0.2">
      <c r="M24723" s="2"/>
    </row>
    <row r="24724" spans="6:22" x14ac:dyDescent="0.2">
      <c r="M24724" s="2"/>
    </row>
    <row r="24725" spans="6:22" x14ac:dyDescent="0.2">
      <c r="M24725" s="2"/>
    </row>
    <row r="24726" spans="6:22" x14ac:dyDescent="0.2">
      <c r="M24726" s="2"/>
    </row>
    <row r="24727" spans="6:22" x14ac:dyDescent="0.2">
      <c r="M24727" s="2"/>
    </row>
    <row r="24728" spans="6:22" x14ac:dyDescent="0.2">
      <c r="M24728" s="2"/>
    </row>
    <row r="24729" spans="6:22" x14ac:dyDescent="0.2">
      <c r="M24729" s="2"/>
    </row>
    <row r="24730" spans="6:22" x14ac:dyDescent="0.2">
      <c r="M24730" s="2"/>
    </row>
    <row r="24731" spans="6:22" x14ac:dyDescent="0.2">
      <c r="M24731" s="2"/>
    </row>
    <row r="24732" spans="6:22" x14ac:dyDescent="0.2">
      <c r="F24732"/>
      <c r="M24732" s="2"/>
      <c r="N24732"/>
      <c r="O24732"/>
      <c r="U24732"/>
      <c r="V24732"/>
    </row>
    <row r="24733" spans="6:22" x14ac:dyDescent="0.2">
      <c r="F24733"/>
      <c r="M24733" s="2"/>
      <c r="N24733"/>
      <c r="O24733"/>
      <c r="U24733"/>
      <c r="V24733"/>
    </row>
    <row r="24734" spans="6:22" x14ac:dyDescent="0.2">
      <c r="F24734"/>
      <c r="M24734" s="2"/>
      <c r="N24734"/>
      <c r="O24734"/>
      <c r="U24734"/>
      <c r="V24734"/>
    </row>
    <row r="24735" spans="6:22" x14ac:dyDescent="0.2">
      <c r="F24735"/>
      <c r="M24735" s="2"/>
      <c r="N24735"/>
      <c r="O24735"/>
      <c r="U24735"/>
      <c r="V24735"/>
    </row>
    <row r="24736" spans="6:22" x14ac:dyDescent="0.2">
      <c r="F24736"/>
      <c r="M24736" s="2"/>
      <c r="N24736"/>
      <c r="O24736"/>
      <c r="U24736"/>
      <c r="V24736"/>
    </row>
    <row r="24737" spans="6:22" x14ac:dyDescent="0.2">
      <c r="F24737"/>
      <c r="M24737" s="2"/>
      <c r="N24737"/>
      <c r="O24737"/>
      <c r="U24737"/>
      <c r="V24737"/>
    </row>
    <row r="24738" spans="6:22" x14ac:dyDescent="0.2">
      <c r="F24738"/>
      <c r="M24738" s="2"/>
      <c r="N24738"/>
      <c r="O24738"/>
      <c r="U24738"/>
      <c r="V24738"/>
    </row>
    <row r="24739" spans="6:22" x14ac:dyDescent="0.2">
      <c r="F24739"/>
      <c r="M24739" s="2"/>
      <c r="N24739"/>
      <c r="O24739"/>
      <c r="U24739"/>
      <c r="V24739"/>
    </row>
    <row r="24740" spans="6:22" x14ac:dyDescent="0.2">
      <c r="F24740"/>
      <c r="M24740" s="2"/>
      <c r="N24740"/>
      <c r="O24740"/>
      <c r="U24740"/>
      <c r="V24740"/>
    </row>
    <row r="24741" spans="6:22" x14ac:dyDescent="0.2">
      <c r="F24741"/>
      <c r="M24741" s="2"/>
      <c r="N24741"/>
      <c r="O24741"/>
      <c r="U24741"/>
      <c r="V24741"/>
    </row>
    <row r="24742" spans="6:22" x14ac:dyDescent="0.2">
      <c r="F24742"/>
      <c r="M24742" s="2"/>
      <c r="N24742"/>
      <c r="O24742"/>
      <c r="U24742"/>
      <c r="V24742"/>
    </row>
    <row r="24743" spans="6:22" x14ac:dyDescent="0.2">
      <c r="F24743"/>
      <c r="M24743" s="2"/>
      <c r="N24743"/>
      <c r="O24743"/>
      <c r="U24743"/>
      <c r="V24743"/>
    </row>
    <row r="24744" spans="6:22" x14ac:dyDescent="0.2">
      <c r="F24744"/>
      <c r="M24744" s="2"/>
      <c r="N24744"/>
      <c r="O24744"/>
      <c r="U24744"/>
      <c r="V24744"/>
    </row>
    <row r="24745" spans="6:22" x14ac:dyDescent="0.2">
      <c r="F24745"/>
      <c r="M24745" s="2"/>
      <c r="N24745"/>
      <c r="O24745"/>
      <c r="U24745"/>
      <c r="V24745"/>
    </row>
    <row r="24746" spans="6:22" x14ac:dyDescent="0.2">
      <c r="F24746"/>
      <c r="M24746" s="2"/>
      <c r="N24746"/>
      <c r="O24746"/>
      <c r="U24746"/>
      <c r="V24746"/>
    </row>
    <row r="24747" spans="6:22" x14ac:dyDescent="0.2">
      <c r="F24747"/>
      <c r="M24747" s="2"/>
      <c r="N24747"/>
      <c r="O24747"/>
      <c r="U24747"/>
      <c r="V24747"/>
    </row>
    <row r="24748" spans="6:22" x14ac:dyDescent="0.2">
      <c r="F24748"/>
      <c r="M24748" s="2"/>
      <c r="N24748"/>
      <c r="O24748"/>
      <c r="U24748"/>
      <c r="V24748"/>
    </row>
    <row r="24749" spans="6:22" x14ac:dyDescent="0.2">
      <c r="F24749"/>
      <c r="M24749" s="2"/>
      <c r="N24749"/>
      <c r="O24749"/>
      <c r="U24749"/>
      <c r="V24749"/>
    </row>
    <row r="24750" spans="6:22" x14ac:dyDescent="0.2">
      <c r="F24750"/>
      <c r="M24750" s="2"/>
      <c r="N24750"/>
      <c r="O24750"/>
      <c r="U24750"/>
      <c r="V24750"/>
    </row>
    <row r="24751" spans="6:22" x14ac:dyDescent="0.2">
      <c r="F24751"/>
      <c r="M24751" s="2"/>
      <c r="N24751"/>
      <c r="O24751"/>
      <c r="U24751"/>
      <c r="V24751"/>
    </row>
    <row r="24752" spans="6:22" x14ac:dyDescent="0.2">
      <c r="M24752" s="2"/>
    </row>
    <row r="24753" spans="6:22" x14ac:dyDescent="0.2">
      <c r="F24753"/>
      <c r="M24753" s="2"/>
      <c r="N24753"/>
      <c r="O24753"/>
      <c r="U24753"/>
      <c r="V24753"/>
    </row>
    <row r="24754" spans="6:22" x14ac:dyDescent="0.2">
      <c r="M24754" s="2"/>
    </row>
    <row r="24755" spans="6:22" x14ac:dyDescent="0.2">
      <c r="M24755" s="2"/>
    </row>
    <row r="24756" spans="6:22" x14ac:dyDescent="0.2">
      <c r="M24756" s="2"/>
    </row>
    <row r="24757" spans="6:22" x14ac:dyDescent="0.2">
      <c r="M24757" s="2"/>
    </row>
    <row r="24758" spans="6:22" x14ac:dyDescent="0.2">
      <c r="M24758" s="2"/>
    </row>
    <row r="24759" spans="6:22" x14ac:dyDescent="0.2">
      <c r="M24759" s="2"/>
    </row>
    <row r="24760" spans="6:22" x14ac:dyDescent="0.2">
      <c r="M24760" s="2"/>
    </row>
    <row r="24761" spans="6:22" x14ac:dyDescent="0.2">
      <c r="M24761" s="2"/>
    </row>
    <row r="24762" spans="6:22" x14ac:dyDescent="0.2">
      <c r="F24762"/>
      <c r="M24762" s="2"/>
      <c r="N24762"/>
      <c r="O24762"/>
      <c r="U24762"/>
      <c r="V24762"/>
    </row>
    <row r="24763" spans="6:22" x14ac:dyDescent="0.2">
      <c r="F24763"/>
      <c r="M24763" s="2"/>
      <c r="N24763"/>
      <c r="O24763"/>
      <c r="U24763"/>
      <c r="V24763"/>
    </row>
    <row r="24764" spans="6:22" x14ac:dyDescent="0.2">
      <c r="F24764"/>
      <c r="M24764" s="2"/>
      <c r="N24764"/>
      <c r="O24764"/>
      <c r="U24764"/>
      <c r="V24764"/>
    </row>
    <row r="24765" spans="6:22" x14ac:dyDescent="0.2">
      <c r="F24765"/>
      <c r="M24765" s="2"/>
      <c r="N24765"/>
      <c r="O24765"/>
      <c r="U24765"/>
      <c r="V24765"/>
    </row>
    <row r="24766" spans="6:22" x14ac:dyDescent="0.2">
      <c r="F24766"/>
      <c r="M24766" s="2"/>
      <c r="N24766"/>
      <c r="O24766"/>
      <c r="U24766"/>
      <c r="V24766"/>
    </row>
    <row r="24767" spans="6:22" x14ac:dyDescent="0.2">
      <c r="F24767"/>
      <c r="M24767" s="2"/>
      <c r="N24767"/>
      <c r="O24767"/>
      <c r="U24767"/>
      <c r="V24767"/>
    </row>
    <row r="24768" spans="6:22" x14ac:dyDescent="0.2">
      <c r="F24768"/>
      <c r="M24768" s="2"/>
      <c r="N24768"/>
      <c r="O24768"/>
      <c r="U24768"/>
      <c r="V24768"/>
    </row>
    <row r="24769" spans="6:22" x14ac:dyDescent="0.2">
      <c r="F24769"/>
      <c r="M24769" s="2"/>
      <c r="N24769"/>
      <c r="O24769"/>
      <c r="U24769"/>
      <c r="V24769"/>
    </row>
    <row r="24770" spans="6:22" x14ac:dyDescent="0.2">
      <c r="F24770"/>
      <c r="M24770" s="2"/>
      <c r="N24770"/>
      <c r="O24770"/>
      <c r="U24770"/>
      <c r="V24770"/>
    </row>
    <row r="24771" spans="6:22" x14ac:dyDescent="0.2">
      <c r="F24771"/>
      <c r="M24771" s="2"/>
      <c r="N24771"/>
      <c r="O24771"/>
      <c r="U24771"/>
      <c r="V24771"/>
    </row>
    <row r="24772" spans="6:22" x14ac:dyDescent="0.2">
      <c r="F24772"/>
      <c r="M24772" s="2"/>
      <c r="N24772"/>
      <c r="O24772"/>
      <c r="U24772"/>
      <c r="V24772"/>
    </row>
    <row r="24773" spans="6:22" x14ac:dyDescent="0.2">
      <c r="F24773"/>
      <c r="M24773" s="2"/>
      <c r="N24773"/>
      <c r="O24773"/>
      <c r="U24773"/>
      <c r="V24773"/>
    </row>
    <row r="24774" spans="6:22" x14ac:dyDescent="0.2">
      <c r="F24774"/>
      <c r="M24774" s="2"/>
      <c r="N24774"/>
      <c r="O24774"/>
      <c r="U24774"/>
      <c r="V24774"/>
    </row>
    <row r="24775" spans="6:22" x14ac:dyDescent="0.2">
      <c r="F24775"/>
      <c r="M24775" s="2"/>
      <c r="N24775"/>
      <c r="O24775"/>
      <c r="U24775"/>
      <c r="V24775"/>
    </row>
    <row r="24776" spans="6:22" x14ac:dyDescent="0.2">
      <c r="F24776"/>
      <c r="M24776" s="2"/>
      <c r="N24776"/>
      <c r="O24776"/>
      <c r="U24776"/>
      <c r="V24776"/>
    </row>
    <row r="24777" spans="6:22" x14ac:dyDescent="0.2">
      <c r="F24777"/>
      <c r="M24777" s="2"/>
      <c r="N24777"/>
      <c r="O24777"/>
      <c r="U24777"/>
      <c r="V24777"/>
    </row>
    <row r="24778" spans="6:22" x14ac:dyDescent="0.2">
      <c r="F24778"/>
      <c r="M24778" s="2"/>
      <c r="N24778"/>
      <c r="O24778"/>
      <c r="U24778"/>
      <c r="V24778"/>
    </row>
    <row r="24779" spans="6:22" x14ac:dyDescent="0.2">
      <c r="F24779"/>
      <c r="M24779" s="2"/>
      <c r="N24779"/>
      <c r="O24779"/>
      <c r="U24779"/>
      <c r="V24779"/>
    </row>
    <row r="24780" spans="6:22" x14ac:dyDescent="0.2">
      <c r="F24780"/>
      <c r="M24780" s="2"/>
      <c r="N24780"/>
      <c r="O24780"/>
      <c r="U24780"/>
      <c r="V24780"/>
    </row>
    <row r="24781" spans="6:22" x14ac:dyDescent="0.2">
      <c r="F24781"/>
      <c r="M24781" s="2"/>
      <c r="N24781"/>
      <c r="O24781"/>
      <c r="U24781"/>
      <c r="V24781"/>
    </row>
    <row r="24782" spans="6:22" x14ac:dyDescent="0.2">
      <c r="F24782"/>
      <c r="M24782" s="2"/>
      <c r="N24782"/>
      <c r="O24782"/>
      <c r="U24782"/>
      <c r="V24782"/>
    </row>
    <row r="24783" spans="6:22" x14ac:dyDescent="0.2">
      <c r="F24783"/>
      <c r="M24783" s="2"/>
      <c r="N24783"/>
      <c r="O24783"/>
      <c r="U24783"/>
      <c r="V24783"/>
    </row>
    <row r="24784" spans="6:22" x14ac:dyDescent="0.2">
      <c r="F24784"/>
      <c r="M24784" s="2"/>
      <c r="N24784"/>
      <c r="O24784"/>
      <c r="U24784"/>
      <c r="V24784"/>
    </row>
    <row r="24785" spans="6:22" x14ac:dyDescent="0.2">
      <c r="F24785"/>
      <c r="M24785" s="2"/>
      <c r="N24785"/>
      <c r="O24785"/>
      <c r="U24785"/>
      <c r="V24785"/>
    </row>
    <row r="24786" spans="6:22" x14ac:dyDescent="0.2">
      <c r="M24786" s="2"/>
    </row>
    <row r="24787" spans="6:22" x14ac:dyDescent="0.2">
      <c r="F24787"/>
      <c r="M24787" s="2"/>
      <c r="N24787"/>
      <c r="O24787"/>
      <c r="U24787"/>
      <c r="V24787"/>
    </row>
    <row r="24788" spans="6:22" x14ac:dyDescent="0.2">
      <c r="M24788" s="2"/>
    </row>
    <row r="24789" spans="6:22" x14ac:dyDescent="0.2">
      <c r="M24789" s="2"/>
    </row>
    <row r="24790" spans="6:22" x14ac:dyDescent="0.2">
      <c r="M24790" s="2"/>
    </row>
    <row r="24791" spans="6:22" x14ac:dyDescent="0.2">
      <c r="M24791" s="2"/>
    </row>
    <row r="24792" spans="6:22" x14ac:dyDescent="0.2">
      <c r="M24792" s="2"/>
    </row>
    <row r="24793" spans="6:22" x14ac:dyDescent="0.2">
      <c r="M24793" s="2"/>
    </row>
    <row r="24794" spans="6:22" x14ac:dyDescent="0.2">
      <c r="M24794" s="2"/>
    </row>
    <row r="24795" spans="6:22" x14ac:dyDescent="0.2">
      <c r="M24795" s="2"/>
    </row>
    <row r="24796" spans="6:22" x14ac:dyDescent="0.2">
      <c r="F24796"/>
      <c r="M24796" s="2"/>
      <c r="N24796"/>
      <c r="O24796"/>
      <c r="U24796"/>
      <c r="V24796"/>
    </row>
    <row r="24797" spans="6:22" x14ac:dyDescent="0.2">
      <c r="F24797"/>
      <c r="M24797" s="2"/>
      <c r="N24797"/>
      <c r="O24797"/>
      <c r="U24797"/>
      <c r="V24797"/>
    </row>
    <row r="24798" spans="6:22" x14ac:dyDescent="0.2">
      <c r="F24798"/>
      <c r="M24798" s="2"/>
      <c r="N24798"/>
      <c r="O24798"/>
      <c r="U24798"/>
      <c r="V24798"/>
    </row>
    <row r="24799" spans="6:22" x14ac:dyDescent="0.2">
      <c r="F24799"/>
      <c r="M24799" s="2"/>
      <c r="N24799"/>
      <c r="O24799"/>
      <c r="U24799"/>
      <c r="V24799"/>
    </row>
    <row r="24800" spans="6:22" x14ac:dyDescent="0.2">
      <c r="F24800"/>
      <c r="M24800" s="2"/>
      <c r="N24800"/>
      <c r="O24800"/>
      <c r="U24800"/>
      <c r="V24800"/>
    </row>
    <row r="24801" spans="6:22" x14ac:dyDescent="0.2">
      <c r="F24801"/>
      <c r="M24801" s="2"/>
      <c r="N24801"/>
      <c r="O24801"/>
      <c r="U24801"/>
      <c r="V24801"/>
    </row>
    <row r="24802" spans="6:22" x14ac:dyDescent="0.2">
      <c r="F24802"/>
      <c r="M24802" s="2"/>
      <c r="N24802"/>
      <c r="O24802"/>
      <c r="U24802"/>
      <c r="V24802"/>
    </row>
    <row r="24803" spans="6:22" x14ac:dyDescent="0.2">
      <c r="F24803"/>
      <c r="M24803" s="2"/>
      <c r="N24803"/>
      <c r="O24803"/>
      <c r="U24803"/>
      <c r="V24803"/>
    </row>
    <row r="24804" spans="6:22" x14ac:dyDescent="0.2">
      <c r="F24804"/>
      <c r="M24804" s="2"/>
      <c r="N24804"/>
      <c r="O24804"/>
      <c r="U24804"/>
      <c r="V24804"/>
    </row>
    <row r="24805" spans="6:22" x14ac:dyDescent="0.2">
      <c r="F24805"/>
      <c r="M24805" s="2"/>
      <c r="N24805"/>
      <c r="O24805"/>
      <c r="U24805"/>
      <c r="V24805"/>
    </row>
    <row r="24806" spans="6:22" x14ac:dyDescent="0.2">
      <c r="F24806"/>
      <c r="M24806" s="2"/>
      <c r="N24806"/>
      <c r="O24806"/>
      <c r="U24806"/>
      <c r="V24806"/>
    </row>
    <row r="24807" spans="6:22" x14ac:dyDescent="0.2">
      <c r="F24807"/>
      <c r="M24807" s="2"/>
      <c r="N24807"/>
      <c r="O24807"/>
      <c r="U24807"/>
      <c r="V24807"/>
    </row>
    <row r="24808" spans="6:22" x14ac:dyDescent="0.2">
      <c r="F24808"/>
      <c r="M24808" s="2"/>
      <c r="N24808"/>
      <c r="O24808"/>
      <c r="U24808"/>
      <c r="V24808"/>
    </row>
    <row r="24809" spans="6:22" x14ac:dyDescent="0.2">
      <c r="F24809"/>
      <c r="M24809" s="2"/>
      <c r="N24809"/>
      <c r="O24809"/>
      <c r="U24809"/>
      <c r="V24809"/>
    </row>
    <row r="24810" spans="6:22" x14ac:dyDescent="0.2">
      <c r="F24810"/>
      <c r="M24810" s="2"/>
      <c r="N24810"/>
      <c r="O24810"/>
      <c r="U24810"/>
      <c r="V24810"/>
    </row>
    <row r="24811" spans="6:22" x14ac:dyDescent="0.2">
      <c r="F24811"/>
      <c r="M24811" s="2"/>
      <c r="N24811"/>
      <c r="O24811"/>
      <c r="U24811"/>
      <c r="V24811"/>
    </row>
    <row r="24812" spans="6:22" x14ac:dyDescent="0.2">
      <c r="F24812"/>
      <c r="M24812" s="2"/>
      <c r="N24812"/>
      <c r="O24812"/>
      <c r="U24812"/>
      <c r="V24812"/>
    </row>
    <row r="24813" spans="6:22" x14ac:dyDescent="0.2">
      <c r="F24813"/>
      <c r="M24813" s="2"/>
      <c r="N24813"/>
      <c r="O24813"/>
      <c r="U24813"/>
      <c r="V24813"/>
    </row>
    <row r="24814" spans="6:22" x14ac:dyDescent="0.2">
      <c r="F24814"/>
      <c r="M24814" s="2"/>
      <c r="N24814"/>
      <c r="O24814"/>
      <c r="U24814"/>
      <c r="V24814"/>
    </row>
    <row r="24815" spans="6:22" x14ac:dyDescent="0.2">
      <c r="F24815"/>
      <c r="M24815" s="2"/>
      <c r="N24815"/>
      <c r="O24815"/>
      <c r="U24815"/>
      <c r="V24815"/>
    </row>
    <row r="24816" spans="6:22" x14ac:dyDescent="0.2">
      <c r="F24816"/>
      <c r="M24816" s="2"/>
      <c r="N24816"/>
      <c r="O24816"/>
      <c r="U24816"/>
      <c r="V24816"/>
    </row>
    <row r="24817" spans="6:22" x14ac:dyDescent="0.2">
      <c r="F24817"/>
      <c r="M24817" s="2"/>
      <c r="N24817"/>
      <c r="O24817"/>
      <c r="U24817"/>
      <c r="V24817"/>
    </row>
    <row r="24818" spans="6:22" x14ac:dyDescent="0.2">
      <c r="F24818"/>
      <c r="M24818" s="2"/>
      <c r="N24818"/>
      <c r="O24818"/>
      <c r="U24818"/>
      <c r="V24818"/>
    </row>
    <row r="24819" spans="6:22" x14ac:dyDescent="0.2">
      <c r="F24819"/>
      <c r="M24819" s="2"/>
      <c r="N24819"/>
      <c r="O24819"/>
      <c r="U24819"/>
      <c r="V24819"/>
    </row>
    <row r="24820" spans="6:22" x14ac:dyDescent="0.2">
      <c r="M24820" s="2"/>
    </row>
    <row r="24821" spans="6:22" x14ac:dyDescent="0.2">
      <c r="F24821"/>
      <c r="M24821" s="2"/>
      <c r="N24821"/>
      <c r="O24821"/>
      <c r="U24821"/>
      <c r="V24821"/>
    </row>
    <row r="24822" spans="6:22" x14ac:dyDescent="0.2">
      <c r="M24822" s="2"/>
    </row>
    <row r="24823" spans="6:22" x14ac:dyDescent="0.2">
      <c r="M24823" s="2"/>
    </row>
    <row r="24824" spans="6:22" x14ac:dyDescent="0.2">
      <c r="M24824" s="2"/>
    </row>
    <row r="24825" spans="6:22" x14ac:dyDescent="0.2">
      <c r="M24825" s="2"/>
    </row>
    <row r="24826" spans="6:22" x14ac:dyDescent="0.2">
      <c r="M24826" s="2"/>
    </row>
    <row r="24827" spans="6:22" x14ac:dyDescent="0.2">
      <c r="M24827" s="2"/>
    </row>
    <row r="24828" spans="6:22" x14ac:dyDescent="0.2">
      <c r="M24828" s="2"/>
    </row>
    <row r="24829" spans="6:22" x14ac:dyDescent="0.2">
      <c r="M24829" s="2"/>
    </row>
    <row r="24830" spans="6:22" x14ac:dyDescent="0.2">
      <c r="F24830"/>
      <c r="M24830" s="2"/>
      <c r="N24830"/>
      <c r="O24830"/>
      <c r="U24830"/>
      <c r="V24830"/>
    </row>
    <row r="24831" spans="6:22" x14ac:dyDescent="0.2">
      <c r="F24831"/>
      <c r="M24831" s="2"/>
      <c r="N24831"/>
      <c r="O24831"/>
      <c r="U24831"/>
      <c r="V24831"/>
    </row>
    <row r="24832" spans="6:22" x14ac:dyDescent="0.2">
      <c r="F24832"/>
      <c r="M24832" s="2"/>
      <c r="N24832"/>
      <c r="O24832"/>
      <c r="U24832"/>
      <c r="V24832"/>
    </row>
    <row r="24833" spans="6:22" x14ac:dyDescent="0.2">
      <c r="F24833"/>
      <c r="M24833" s="2"/>
      <c r="N24833"/>
      <c r="O24833"/>
      <c r="U24833"/>
      <c r="V24833"/>
    </row>
    <row r="24834" spans="6:22" x14ac:dyDescent="0.2">
      <c r="F24834"/>
      <c r="M24834" s="2"/>
      <c r="N24834"/>
      <c r="O24834"/>
      <c r="U24834"/>
      <c r="V24834"/>
    </row>
    <row r="24835" spans="6:22" x14ac:dyDescent="0.2">
      <c r="F24835"/>
      <c r="M24835" s="2"/>
      <c r="N24835"/>
      <c r="O24835"/>
      <c r="U24835"/>
      <c r="V24835"/>
    </row>
    <row r="24836" spans="6:22" x14ac:dyDescent="0.2">
      <c r="F24836"/>
      <c r="M24836" s="2"/>
      <c r="N24836"/>
      <c r="O24836"/>
      <c r="U24836"/>
      <c r="V24836"/>
    </row>
    <row r="24837" spans="6:22" x14ac:dyDescent="0.2">
      <c r="F24837"/>
      <c r="M24837" s="2"/>
      <c r="N24837"/>
      <c r="O24837"/>
      <c r="U24837"/>
      <c r="V24837"/>
    </row>
    <row r="24838" spans="6:22" x14ac:dyDescent="0.2">
      <c r="F24838"/>
      <c r="M24838" s="2"/>
      <c r="N24838"/>
      <c r="O24838"/>
      <c r="U24838"/>
      <c r="V24838"/>
    </row>
    <row r="24839" spans="6:22" x14ac:dyDescent="0.2">
      <c r="F24839"/>
      <c r="M24839" s="2"/>
      <c r="N24839"/>
      <c r="O24839"/>
      <c r="U24839"/>
      <c r="V24839"/>
    </row>
    <row r="24840" spans="6:22" x14ac:dyDescent="0.2">
      <c r="F24840"/>
      <c r="M24840" s="2"/>
      <c r="N24840"/>
      <c r="O24840"/>
      <c r="U24840"/>
      <c r="V24840"/>
    </row>
    <row r="24841" spans="6:22" x14ac:dyDescent="0.2">
      <c r="F24841"/>
      <c r="M24841" s="2"/>
      <c r="N24841"/>
      <c r="O24841"/>
      <c r="U24841"/>
      <c r="V24841"/>
    </row>
    <row r="24842" spans="6:22" x14ac:dyDescent="0.2">
      <c r="F24842"/>
      <c r="M24842" s="2"/>
      <c r="N24842"/>
      <c r="O24842"/>
      <c r="U24842"/>
      <c r="V24842"/>
    </row>
    <row r="24843" spans="6:22" x14ac:dyDescent="0.2">
      <c r="F24843"/>
      <c r="M24843" s="2"/>
      <c r="N24843"/>
      <c r="O24843"/>
      <c r="U24843"/>
      <c r="V24843"/>
    </row>
    <row r="24844" spans="6:22" x14ac:dyDescent="0.2">
      <c r="F24844"/>
      <c r="M24844" s="2"/>
      <c r="N24844"/>
      <c r="O24844"/>
      <c r="U24844"/>
      <c r="V24844"/>
    </row>
    <row r="24845" spans="6:22" x14ac:dyDescent="0.2">
      <c r="F24845"/>
      <c r="M24845" s="2"/>
      <c r="N24845"/>
      <c r="O24845"/>
      <c r="U24845"/>
      <c r="V24845"/>
    </row>
    <row r="24846" spans="6:22" x14ac:dyDescent="0.2">
      <c r="F24846"/>
      <c r="M24846" s="2"/>
      <c r="N24846"/>
      <c r="O24846"/>
      <c r="U24846"/>
      <c r="V24846"/>
    </row>
    <row r="24847" spans="6:22" x14ac:dyDescent="0.2">
      <c r="F24847"/>
      <c r="M24847" s="2"/>
      <c r="N24847"/>
      <c r="O24847"/>
      <c r="U24847"/>
      <c r="V24847"/>
    </row>
    <row r="24848" spans="6:22" x14ac:dyDescent="0.2">
      <c r="F24848"/>
      <c r="M24848" s="2"/>
      <c r="N24848"/>
      <c r="O24848"/>
      <c r="U24848"/>
      <c r="V24848"/>
    </row>
    <row r="24849" spans="6:22" x14ac:dyDescent="0.2">
      <c r="F24849"/>
      <c r="M24849" s="2"/>
      <c r="N24849"/>
      <c r="O24849"/>
      <c r="U24849"/>
      <c r="V24849"/>
    </row>
    <row r="24850" spans="6:22" x14ac:dyDescent="0.2">
      <c r="F24850"/>
      <c r="M24850" s="2"/>
      <c r="N24850"/>
      <c r="O24850"/>
      <c r="U24850"/>
      <c r="V24850"/>
    </row>
    <row r="24851" spans="6:22" x14ac:dyDescent="0.2">
      <c r="F24851"/>
      <c r="M24851" s="2"/>
      <c r="N24851"/>
      <c r="O24851"/>
      <c r="U24851"/>
      <c r="V24851"/>
    </row>
    <row r="24852" spans="6:22" x14ac:dyDescent="0.2">
      <c r="F24852"/>
      <c r="M24852" s="2"/>
      <c r="N24852"/>
      <c r="O24852"/>
      <c r="U24852"/>
      <c r="V24852"/>
    </row>
    <row r="24853" spans="6:22" x14ac:dyDescent="0.2">
      <c r="F24853"/>
      <c r="M24853" s="2"/>
      <c r="N24853"/>
      <c r="O24853"/>
      <c r="U24853"/>
      <c r="V24853"/>
    </row>
    <row r="24854" spans="6:22" x14ac:dyDescent="0.2">
      <c r="M24854" s="2"/>
    </row>
    <row r="24855" spans="6:22" x14ac:dyDescent="0.2">
      <c r="F24855"/>
      <c r="M24855" s="2"/>
      <c r="N24855"/>
      <c r="O24855"/>
      <c r="U24855"/>
      <c r="V24855"/>
    </row>
    <row r="24856" spans="6:22" x14ac:dyDescent="0.2">
      <c r="M24856" s="2"/>
    </row>
    <row r="24857" spans="6:22" x14ac:dyDescent="0.2">
      <c r="M24857" s="2"/>
    </row>
    <row r="24858" spans="6:22" x14ac:dyDescent="0.2">
      <c r="M24858" s="2"/>
    </row>
    <row r="24859" spans="6:22" x14ac:dyDescent="0.2">
      <c r="M24859" s="2"/>
    </row>
    <row r="24860" spans="6:22" x14ac:dyDescent="0.2">
      <c r="M24860" s="2"/>
    </row>
    <row r="24861" spans="6:22" x14ac:dyDescent="0.2">
      <c r="M24861" s="2"/>
    </row>
    <row r="24862" spans="6:22" x14ac:dyDescent="0.2">
      <c r="M24862" s="2"/>
    </row>
    <row r="24863" spans="6:22" x14ac:dyDescent="0.2">
      <c r="M24863" s="2"/>
    </row>
    <row r="24864" spans="6:22" x14ac:dyDescent="0.2">
      <c r="F24864"/>
      <c r="M24864" s="2"/>
      <c r="N24864"/>
      <c r="O24864"/>
      <c r="U24864"/>
      <c r="V24864"/>
    </row>
    <row r="24865" spans="6:22" x14ac:dyDescent="0.2">
      <c r="F24865"/>
      <c r="M24865" s="2"/>
      <c r="N24865"/>
      <c r="O24865"/>
      <c r="U24865"/>
      <c r="V24865"/>
    </row>
    <row r="24866" spans="6:22" x14ac:dyDescent="0.2">
      <c r="F24866"/>
      <c r="M24866" s="2"/>
      <c r="N24866"/>
      <c r="O24866"/>
      <c r="U24866"/>
      <c r="V24866"/>
    </row>
    <row r="24867" spans="6:22" x14ac:dyDescent="0.2">
      <c r="F24867"/>
      <c r="M24867" s="2"/>
      <c r="N24867"/>
      <c r="O24867"/>
      <c r="U24867"/>
      <c r="V24867"/>
    </row>
    <row r="24868" spans="6:22" x14ac:dyDescent="0.2">
      <c r="F24868"/>
      <c r="M24868" s="2"/>
      <c r="N24868"/>
      <c r="O24868"/>
      <c r="U24868"/>
      <c r="V24868"/>
    </row>
    <row r="24869" spans="6:22" x14ac:dyDescent="0.2">
      <c r="F24869"/>
      <c r="M24869" s="2"/>
      <c r="N24869"/>
      <c r="O24869"/>
      <c r="U24869"/>
      <c r="V24869"/>
    </row>
    <row r="24870" spans="6:22" x14ac:dyDescent="0.2">
      <c r="F24870"/>
      <c r="M24870" s="2"/>
      <c r="N24870"/>
      <c r="O24870"/>
      <c r="U24870"/>
      <c r="V24870"/>
    </row>
    <row r="24871" spans="6:22" x14ac:dyDescent="0.2">
      <c r="F24871"/>
      <c r="M24871" s="2"/>
      <c r="N24871"/>
      <c r="O24871"/>
      <c r="U24871"/>
      <c r="V24871"/>
    </row>
    <row r="24872" spans="6:22" x14ac:dyDescent="0.2">
      <c r="F24872"/>
      <c r="M24872" s="2"/>
      <c r="N24872"/>
      <c r="O24872"/>
      <c r="U24872"/>
      <c r="V24872"/>
    </row>
    <row r="24873" spans="6:22" x14ac:dyDescent="0.2">
      <c r="F24873"/>
      <c r="M24873" s="2"/>
      <c r="N24873"/>
      <c r="O24873"/>
      <c r="U24873"/>
      <c r="V24873"/>
    </row>
    <row r="24874" spans="6:22" x14ac:dyDescent="0.2">
      <c r="F24874"/>
      <c r="M24874" s="2"/>
      <c r="N24874"/>
      <c r="O24874"/>
      <c r="U24874"/>
      <c r="V24874"/>
    </row>
    <row r="24875" spans="6:22" x14ac:dyDescent="0.2">
      <c r="F24875"/>
      <c r="M24875" s="2"/>
      <c r="N24875"/>
      <c r="O24875"/>
      <c r="U24875"/>
      <c r="V24875"/>
    </row>
    <row r="24876" spans="6:22" x14ac:dyDescent="0.2">
      <c r="F24876"/>
      <c r="M24876" s="2"/>
      <c r="N24876"/>
      <c r="O24876"/>
      <c r="U24876"/>
      <c r="V24876"/>
    </row>
    <row r="24877" spans="6:22" x14ac:dyDescent="0.2">
      <c r="F24877"/>
      <c r="M24877" s="2"/>
      <c r="N24877"/>
      <c r="O24877"/>
      <c r="U24877"/>
      <c r="V24877"/>
    </row>
    <row r="24878" spans="6:22" x14ac:dyDescent="0.2">
      <c r="F24878"/>
      <c r="M24878" s="2"/>
      <c r="N24878"/>
      <c r="O24878"/>
      <c r="U24878"/>
      <c r="V24878"/>
    </row>
    <row r="24879" spans="6:22" x14ac:dyDescent="0.2">
      <c r="F24879"/>
      <c r="M24879" s="2"/>
      <c r="N24879"/>
      <c r="O24879"/>
      <c r="U24879"/>
      <c r="V24879"/>
    </row>
    <row r="24880" spans="6:22" x14ac:dyDescent="0.2">
      <c r="F24880"/>
      <c r="M24880" s="2"/>
      <c r="N24880"/>
      <c r="O24880"/>
      <c r="U24880"/>
      <c r="V24880"/>
    </row>
    <row r="24881" spans="6:22" x14ac:dyDescent="0.2">
      <c r="F24881"/>
      <c r="M24881" s="2"/>
      <c r="N24881"/>
      <c r="O24881"/>
      <c r="U24881"/>
      <c r="V24881"/>
    </row>
    <row r="24882" spans="6:22" x14ac:dyDescent="0.2">
      <c r="F24882"/>
      <c r="M24882" s="2"/>
      <c r="N24882"/>
      <c r="O24882"/>
      <c r="U24882"/>
      <c r="V24882"/>
    </row>
    <row r="24883" spans="6:22" x14ac:dyDescent="0.2">
      <c r="F24883"/>
      <c r="M24883" s="2"/>
      <c r="N24883"/>
      <c r="O24883"/>
      <c r="U24883"/>
      <c r="V24883"/>
    </row>
    <row r="24884" spans="6:22" x14ac:dyDescent="0.2">
      <c r="F24884"/>
      <c r="M24884" s="2"/>
      <c r="N24884"/>
      <c r="O24884"/>
      <c r="U24884"/>
      <c r="V24884"/>
    </row>
    <row r="24885" spans="6:22" x14ac:dyDescent="0.2">
      <c r="F24885"/>
      <c r="M24885" s="2"/>
      <c r="N24885"/>
      <c r="O24885"/>
      <c r="U24885"/>
      <c r="V24885"/>
    </row>
    <row r="24886" spans="6:22" x14ac:dyDescent="0.2">
      <c r="F24886"/>
      <c r="M24886" s="2"/>
      <c r="N24886"/>
      <c r="O24886"/>
      <c r="U24886"/>
      <c r="V24886"/>
    </row>
    <row r="24887" spans="6:22" x14ac:dyDescent="0.2">
      <c r="F24887"/>
      <c r="M24887" s="2"/>
      <c r="N24887"/>
      <c r="O24887"/>
      <c r="U24887"/>
      <c r="V24887"/>
    </row>
    <row r="24888" spans="6:22" x14ac:dyDescent="0.2">
      <c r="M24888" s="2"/>
    </row>
    <row r="24889" spans="6:22" x14ac:dyDescent="0.2">
      <c r="F24889"/>
      <c r="M24889" s="2"/>
      <c r="N24889"/>
      <c r="O24889"/>
      <c r="U24889"/>
      <c r="V24889"/>
    </row>
    <row r="24890" spans="6:22" x14ac:dyDescent="0.2">
      <c r="M24890" s="2"/>
    </row>
    <row r="24891" spans="6:22" x14ac:dyDescent="0.2">
      <c r="M24891" s="2"/>
    </row>
    <row r="24892" spans="6:22" x14ac:dyDescent="0.2">
      <c r="M24892" s="2"/>
    </row>
    <row r="24893" spans="6:22" x14ac:dyDescent="0.2">
      <c r="M24893" s="2"/>
    </row>
    <row r="24894" spans="6:22" x14ac:dyDescent="0.2">
      <c r="M24894" s="2"/>
    </row>
    <row r="24895" spans="6:22" x14ac:dyDescent="0.2">
      <c r="M24895" s="2"/>
    </row>
    <row r="24896" spans="6:22" x14ac:dyDescent="0.2">
      <c r="M24896" s="2"/>
    </row>
    <row r="24897" spans="6:22" x14ac:dyDescent="0.2">
      <c r="M24897" s="2"/>
    </row>
    <row r="24898" spans="6:22" x14ac:dyDescent="0.2">
      <c r="F24898"/>
      <c r="M24898" s="2"/>
      <c r="N24898"/>
      <c r="O24898"/>
      <c r="U24898"/>
      <c r="V24898"/>
    </row>
    <row r="24899" spans="6:22" x14ac:dyDescent="0.2">
      <c r="F24899"/>
      <c r="M24899" s="2"/>
      <c r="N24899"/>
      <c r="O24899"/>
      <c r="U24899"/>
      <c r="V24899"/>
    </row>
    <row r="24900" spans="6:22" x14ac:dyDescent="0.2">
      <c r="F24900"/>
      <c r="M24900" s="2"/>
      <c r="N24900"/>
      <c r="O24900"/>
      <c r="U24900"/>
      <c r="V24900"/>
    </row>
    <row r="24901" spans="6:22" x14ac:dyDescent="0.2">
      <c r="F24901"/>
      <c r="M24901" s="2"/>
      <c r="N24901"/>
      <c r="O24901"/>
      <c r="U24901"/>
      <c r="V24901"/>
    </row>
    <row r="24902" spans="6:22" x14ac:dyDescent="0.2">
      <c r="F24902"/>
      <c r="M24902" s="2"/>
      <c r="N24902"/>
      <c r="O24902"/>
      <c r="U24902"/>
      <c r="V24902"/>
    </row>
    <row r="24903" spans="6:22" x14ac:dyDescent="0.2">
      <c r="M24903" s="2"/>
    </row>
    <row r="24904" spans="6:22" x14ac:dyDescent="0.2">
      <c r="M24904" s="2"/>
    </row>
    <row r="24905" spans="6:22" x14ac:dyDescent="0.2">
      <c r="M24905" s="2"/>
    </row>
    <row r="24906" spans="6:22" x14ac:dyDescent="0.2">
      <c r="M24906" s="2"/>
    </row>
    <row r="24907" spans="6:22" x14ac:dyDescent="0.2">
      <c r="M24907" s="2"/>
    </row>
    <row r="24908" spans="6:22" x14ac:dyDescent="0.2">
      <c r="M24908" s="2"/>
    </row>
    <row r="24909" spans="6:22" x14ac:dyDescent="0.2">
      <c r="M24909" s="2"/>
    </row>
    <row r="24910" spans="6:22" x14ac:dyDescent="0.2">
      <c r="M24910" s="2"/>
    </row>
    <row r="24911" spans="6:22" x14ac:dyDescent="0.2">
      <c r="M24911" s="2"/>
    </row>
    <row r="24912" spans="6:22" x14ac:dyDescent="0.2">
      <c r="M24912" s="2"/>
    </row>
    <row r="24913" spans="6:22" x14ac:dyDescent="0.2">
      <c r="M24913" s="2"/>
    </row>
    <row r="24914" spans="6:22" x14ac:dyDescent="0.2">
      <c r="M24914" s="2"/>
    </row>
    <row r="24915" spans="6:22" x14ac:dyDescent="0.2">
      <c r="M24915" s="2"/>
    </row>
    <row r="24916" spans="6:22" x14ac:dyDescent="0.2">
      <c r="M24916" s="2"/>
    </row>
    <row r="24917" spans="6:22" x14ac:dyDescent="0.2">
      <c r="M24917" s="2"/>
    </row>
    <row r="24918" spans="6:22" x14ac:dyDescent="0.2">
      <c r="M24918" s="2"/>
    </row>
    <row r="24919" spans="6:22" x14ac:dyDescent="0.2">
      <c r="F24919"/>
      <c r="M24919" s="2"/>
      <c r="N24919"/>
      <c r="O24919"/>
      <c r="U24919"/>
      <c r="V24919"/>
    </row>
    <row r="24920" spans="6:22" x14ac:dyDescent="0.2">
      <c r="F24920"/>
      <c r="M24920" s="2"/>
      <c r="N24920"/>
      <c r="O24920"/>
      <c r="U24920"/>
      <c r="V24920"/>
    </row>
    <row r="24921" spans="6:22" x14ac:dyDescent="0.2">
      <c r="F24921"/>
      <c r="M24921" s="2"/>
      <c r="N24921"/>
      <c r="O24921"/>
      <c r="U24921"/>
      <c r="V24921"/>
    </row>
    <row r="24922" spans="6:22" x14ac:dyDescent="0.2">
      <c r="F24922"/>
      <c r="M24922" s="2"/>
      <c r="N24922"/>
      <c r="O24922"/>
      <c r="U24922"/>
      <c r="V24922"/>
    </row>
    <row r="24923" spans="6:22" x14ac:dyDescent="0.2">
      <c r="F24923"/>
      <c r="M24923" s="2"/>
      <c r="N24923"/>
      <c r="O24923"/>
      <c r="U24923"/>
      <c r="V24923"/>
    </row>
    <row r="24924" spans="6:22" x14ac:dyDescent="0.2">
      <c r="M24924" s="2"/>
    </row>
    <row r="24925" spans="6:22" x14ac:dyDescent="0.2">
      <c r="M24925" s="2"/>
    </row>
    <row r="24926" spans="6:22" x14ac:dyDescent="0.2">
      <c r="M24926" s="2"/>
    </row>
    <row r="24927" spans="6:22" x14ac:dyDescent="0.2">
      <c r="M24927" s="2"/>
    </row>
    <row r="24928" spans="6:22" x14ac:dyDescent="0.2">
      <c r="M24928" s="2"/>
    </row>
    <row r="24929" spans="13:13" x14ac:dyDescent="0.2">
      <c r="M24929" s="2"/>
    </row>
    <row r="24930" spans="13:13" x14ac:dyDescent="0.2">
      <c r="M24930" s="2"/>
    </row>
    <row r="24931" spans="13:13" x14ac:dyDescent="0.2">
      <c r="M24931" s="2"/>
    </row>
    <row r="24932" spans="13:13" x14ac:dyDescent="0.2">
      <c r="M24932" s="2"/>
    </row>
    <row r="24933" spans="13:13" x14ac:dyDescent="0.2">
      <c r="M24933" s="2"/>
    </row>
    <row r="24934" spans="13:13" x14ac:dyDescent="0.2">
      <c r="M24934" s="2"/>
    </row>
    <row r="24935" spans="13:13" x14ac:dyDescent="0.2">
      <c r="M24935" s="2"/>
    </row>
    <row r="24936" spans="13:13" x14ac:dyDescent="0.2">
      <c r="M24936" s="2"/>
    </row>
    <row r="24937" spans="13:13" x14ac:dyDescent="0.2">
      <c r="M24937" s="2"/>
    </row>
    <row r="24938" spans="13:13" x14ac:dyDescent="0.2">
      <c r="M24938" s="2"/>
    </row>
    <row r="24939" spans="13:13" x14ac:dyDescent="0.2">
      <c r="M24939" s="2"/>
    </row>
    <row r="24940" spans="13:13" x14ac:dyDescent="0.2">
      <c r="M24940" s="2"/>
    </row>
    <row r="24941" spans="13:13" x14ac:dyDescent="0.2">
      <c r="M24941" s="2"/>
    </row>
    <row r="24942" spans="13:13" x14ac:dyDescent="0.2">
      <c r="M24942" s="2"/>
    </row>
    <row r="24943" spans="13:13" x14ac:dyDescent="0.2">
      <c r="M24943" s="2"/>
    </row>
    <row r="24944" spans="13:13" x14ac:dyDescent="0.2">
      <c r="M24944" s="2"/>
    </row>
    <row r="24945" spans="6:22" x14ac:dyDescent="0.2">
      <c r="M24945" s="2"/>
    </row>
    <row r="24946" spans="6:22" x14ac:dyDescent="0.2">
      <c r="M24946" s="2"/>
    </row>
    <row r="24947" spans="6:22" x14ac:dyDescent="0.2">
      <c r="M24947" s="2"/>
    </row>
    <row r="24948" spans="6:22" x14ac:dyDescent="0.2">
      <c r="M24948" s="2"/>
    </row>
    <row r="24949" spans="6:22" x14ac:dyDescent="0.2">
      <c r="M24949" s="2"/>
    </row>
    <row r="24950" spans="6:22" x14ac:dyDescent="0.2">
      <c r="M24950" s="2"/>
    </row>
    <row r="24951" spans="6:22" x14ac:dyDescent="0.2">
      <c r="M24951" s="2"/>
    </row>
    <row r="24952" spans="6:22" x14ac:dyDescent="0.2">
      <c r="M24952" s="2"/>
    </row>
    <row r="24953" spans="6:22" x14ac:dyDescent="0.2">
      <c r="M24953" s="2"/>
    </row>
    <row r="24954" spans="6:22" x14ac:dyDescent="0.2">
      <c r="M24954" s="2"/>
    </row>
    <row r="24955" spans="6:22" x14ac:dyDescent="0.2">
      <c r="M24955" s="2"/>
    </row>
    <row r="24956" spans="6:22" x14ac:dyDescent="0.2">
      <c r="M24956" s="2"/>
    </row>
    <row r="24957" spans="6:22" x14ac:dyDescent="0.2">
      <c r="M24957" s="2"/>
    </row>
    <row r="24958" spans="6:22" x14ac:dyDescent="0.2">
      <c r="M24958" s="2"/>
    </row>
    <row r="24959" spans="6:22" x14ac:dyDescent="0.2">
      <c r="M24959" s="2"/>
    </row>
    <row r="24960" spans="6:22" x14ac:dyDescent="0.2">
      <c r="F24960"/>
      <c r="M24960" s="2"/>
      <c r="N24960"/>
      <c r="O24960"/>
      <c r="U24960"/>
      <c r="V24960"/>
    </row>
    <row r="24961" spans="6:22" x14ac:dyDescent="0.2">
      <c r="F24961"/>
      <c r="M24961" s="2"/>
      <c r="N24961"/>
      <c r="O24961"/>
      <c r="U24961"/>
      <c r="V24961"/>
    </row>
    <row r="24962" spans="6:22" x14ac:dyDescent="0.2">
      <c r="F24962"/>
      <c r="M24962" s="2"/>
      <c r="N24962"/>
      <c r="O24962"/>
      <c r="U24962"/>
      <c r="V24962"/>
    </row>
    <row r="24963" spans="6:22" x14ac:dyDescent="0.2">
      <c r="F24963"/>
      <c r="M24963" s="2"/>
      <c r="N24963"/>
      <c r="O24963"/>
      <c r="U24963"/>
      <c r="V24963"/>
    </row>
    <row r="24964" spans="6:22" x14ac:dyDescent="0.2">
      <c r="M24964" s="2"/>
    </row>
    <row r="24965" spans="6:22" x14ac:dyDescent="0.2">
      <c r="F24965"/>
      <c r="M24965" s="2"/>
      <c r="N24965"/>
      <c r="O24965"/>
      <c r="U24965"/>
      <c r="V24965"/>
    </row>
    <row r="24966" spans="6:22" x14ac:dyDescent="0.2">
      <c r="M24966" s="2"/>
    </row>
    <row r="24967" spans="6:22" x14ac:dyDescent="0.2">
      <c r="F24967"/>
      <c r="M24967" s="2"/>
      <c r="N24967"/>
      <c r="O24967"/>
      <c r="U24967"/>
      <c r="V24967"/>
    </row>
    <row r="24968" spans="6:22" x14ac:dyDescent="0.2">
      <c r="M24968" s="2"/>
    </row>
    <row r="24969" spans="6:22" x14ac:dyDescent="0.2">
      <c r="M24969" s="2"/>
    </row>
    <row r="24970" spans="6:22" x14ac:dyDescent="0.2">
      <c r="F24970"/>
      <c r="M24970" s="2"/>
      <c r="N24970"/>
      <c r="O24970"/>
      <c r="U24970"/>
      <c r="V24970"/>
    </row>
    <row r="24971" spans="6:22" x14ac:dyDescent="0.2">
      <c r="F24971"/>
      <c r="M24971" s="2"/>
      <c r="N24971"/>
      <c r="O24971"/>
      <c r="U24971"/>
      <c r="V24971"/>
    </row>
    <row r="24972" spans="6:22" x14ac:dyDescent="0.2">
      <c r="F24972"/>
      <c r="M24972" s="2"/>
      <c r="N24972"/>
      <c r="O24972"/>
      <c r="U24972"/>
      <c r="V24972"/>
    </row>
    <row r="24973" spans="6:22" x14ac:dyDescent="0.2">
      <c r="F24973"/>
      <c r="M24973" s="2"/>
      <c r="N24973"/>
      <c r="O24973"/>
      <c r="U24973"/>
      <c r="V24973"/>
    </row>
    <row r="24974" spans="6:22" x14ac:dyDescent="0.2">
      <c r="F24974"/>
      <c r="M24974" s="2"/>
      <c r="N24974"/>
      <c r="O24974"/>
      <c r="U24974"/>
      <c r="V24974"/>
    </row>
    <row r="24975" spans="6:22" x14ac:dyDescent="0.2">
      <c r="M24975" s="2"/>
    </row>
    <row r="24976" spans="6:22" x14ac:dyDescent="0.2">
      <c r="M24976" s="2"/>
    </row>
    <row r="24977" spans="13:13" x14ac:dyDescent="0.2">
      <c r="M24977" s="2"/>
    </row>
    <row r="24978" spans="13:13" x14ac:dyDescent="0.2">
      <c r="M24978" s="2"/>
    </row>
    <row r="24979" spans="13:13" x14ac:dyDescent="0.2">
      <c r="M24979" s="2"/>
    </row>
    <row r="24980" spans="13:13" x14ac:dyDescent="0.2">
      <c r="M24980" s="2"/>
    </row>
    <row r="24981" spans="13:13" x14ac:dyDescent="0.2">
      <c r="M24981" s="2"/>
    </row>
    <row r="24982" spans="13:13" x14ac:dyDescent="0.2">
      <c r="M24982" s="2"/>
    </row>
    <row r="24983" spans="13:13" x14ac:dyDescent="0.2">
      <c r="M24983" s="2"/>
    </row>
    <row r="24984" spans="13:13" x14ac:dyDescent="0.2">
      <c r="M24984" s="2"/>
    </row>
    <row r="24985" spans="13:13" x14ac:dyDescent="0.2">
      <c r="M24985" s="2"/>
    </row>
    <row r="24986" spans="13:13" x14ac:dyDescent="0.2">
      <c r="M24986" s="2"/>
    </row>
    <row r="24987" spans="13:13" x14ac:dyDescent="0.2">
      <c r="M24987" s="2"/>
    </row>
    <row r="24988" spans="13:13" x14ac:dyDescent="0.2">
      <c r="M24988" s="2"/>
    </row>
    <row r="24989" spans="13:13" x14ac:dyDescent="0.2">
      <c r="M24989" s="2"/>
    </row>
    <row r="24990" spans="13:13" x14ac:dyDescent="0.2">
      <c r="M24990" s="2"/>
    </row>
    <row r="24991" spans="13:13" x14ac:dyDescent="0.2">
      <c r="M24991" s="2"/>
    </row>
    <row r="24992" spans="13:13" x14ac:dyDescent="0.2">
      <c r="M24992" s="2"/>
    </row>
    <row r="24993" spans="6:22" x14ac:dyDescent="0.2">
      <c r="M24993" s="2"/>
    </row>
    <row r="24994" spans="6:22" x14ac:dyDescent="0.2">
      <c r="M24994" s="2"/>
    </row>
    <row r="24995" spans="6:22" x14ac:dyDescent="0.2">
      <c r="M24995" s="2"/>
    </row>
    <row r="24996" spans="6:22" x14ac:dyDescent="0.2">
      <c r="M24996" s="2"/>
    </row>
    <row r="24997" spans="6:22" x14ac:dyDescent="0.2">
      <c r="M24997" s="2"/>
    </row>
    <row r="24998" spans="6:22" x14ac:dyDescent="0.2">
      <c r="M24998" s="2"/>
    </row>
    <row r="24999" spans="6:22" x14ac:dyDescent="0.2">
      <c r="M24999" s="2"/>
    </row>
    <row r="25000" spans="6:22" x14ac:dyDescent="0.2">
      <c r="M25000" s="2"/>
    </row>
    <row r="25001" spans="6:22" x14ac:dyDescent="0.2">
      <c r="M25001" s="2"/>
    </row>
    <row r="25002" spans="6:22" x14ac:dyDescent="0.2">
      <c r="F25002"/>
      <c r="M25002" s="2"/>
      <c r="N25002"/>
      <c r="O25002"/>
      <c r="U25002"/>
      <c r="V25002"/>
    </row>
    <row r="25003" spans="6:22" x14ac:dyDescent="0.2">
      <c r="F25003"/>
      <c r="M25003" s="2"/>
      <c r="N25003"/>
      <c r="O25003"/>
      <c r="U25003"/>
      <c r="V25003"/>
    </row>
    <row r="25004" spans="6:22" x14ac:dyDescent="0.2">
      <c r="M25004" s="2"/>
    </row>
    <row r="25005" spans="6:22" x14ac:dyDescent="0.2">
      <c r="M25005" s="2"/>
    </row>
    <row r="25006" spans="6:22" x14ac:dyDescent="0.2">
      <c r="M25006" s="2"/>
    </row>
    <row r="25007" spans="6:22" x14ac:dyDescent="0.2">
      <c r="M25007" s="2"/>
    </row>
    <row r="25008" spans="6:22" x14ac:dyDescent="0.2">
      <c r="F25008"/>
      <c r="M25008" s="2"/>
      <c r="N25008"/>
      <c r="O25008"/>
      <c r="U25008"/>
      <c r="V25008"/>
    </row>
    <row r="25009" spans="6:22" x14ac:dyDescent="0.2">
      <c r="F25009"/>
      <c r="M25009" s="2"/>
      <c r="N25009"/>
      <c r="O25009"/>
      <c r="U25009"/>
      <c r="V25009"/>
    </row>
    <row r="25010" spans="6:22" x14ac:dyDescent="0.2">
      <c r="F25010"/>
      <c r="M25010" s="2"/>
      <c r="N25010"/>
      <c r="O25010"/>
      <c r="U25010"/>
      <c r="V25010"/>
    </row>
    <row r="25011" spans="6:22" x14ac:dyDescent="0.2">
      <c r="F25011"/>
      <c r="M25011" s="2"/>
      <c r="N25011"/>
      <c r="O25011"/>
      <c r="U25011"/>
      <c r="V25011"/>
    </row>
    <row r="25012" spans="6:22" x14ac:dyDescent="0.2">
      <c r="M25012" s="2"/>
    </row>
    <row r="25013" spans="6:22" x14ac:dyDescent="0.2">
      <c r="M25013" s="2"/>
    </row>
    <row r="25014" spans="6:22" x14ac:dyDescent="0.2">
      <c r="M25014" s="2"/>
    </row>
    <row r="25015" spans="6:22" x14ac:dyDescent="0.2">
      <c r="M25015" s="2"/>
    </row>
    <row r="25016" spans="6:22" x14ac:dyDescent="0.2">
      <c r="M25016" s="2"/>
    </row>
    <row r="25017" spans="6:22" x14ac:dyDescent="0.2">
      <c r="M25017" s="2"/>
    </row>
    <row r="25018" spans="6:22" x14ac:dyDescent="0.2">
      <c r="M25018" s="2"/>
    </row>
    <row r="25019" spans="6:22" x14ac:dyDescent="0.2">
      <c r="M25019" s="2"/>
    </row>
    <row r="25020" spans="6:22" x14ac:dyDescent="0.2">
      <c r="M25020" s="2"/>
    </row>
    <row r="25021" spans="6:22" x14ac:dyDescent="0.2">
      <c r="M25021" s="2"/>
    </row>
    <row r="25022" spans="6:22" x14ac:dyDescent="0.2">
      <c r="M25022" s="2"/>
    </row>
    <row r="25023" spans="6:22" x14ac:dyDescent="0.2">
      <c r="M25023" s="2"/>
    </row>
    <row r="25024" spans="6:22" x14ac:dyDescent="0.2">
      <c r="M25024" s="2"/>
    </row>
    <row r="25025" spans="6:22" x14ac:dyDescent="0.2">
      <c r="M25025" s="2"/>
    </row>
    <row r="25026" spans="6:22" x14ac:dyDescent="0.2">
      <c r="M25026" s="2"/>
    </row>
    <row r="25027" spans="6:22" x14ac:dyDescent="0.2">
      <c r="M25027" s="2"/>
    </row>
    <row r="25028" spans="6:22" x14ac:dyDescent="0.2">
      <c r="M25028" s="2"/>
    </row>
    <row r="25029" spans="6:22" x14ac:dyDescent="0.2">
      <c r="M25029" s="2"/>
    </row>
    <row r="25030" spans="6:22" x14ac:dyDescent="0.2">
      <c r="F25030"/>
      <c r="M25030" s="2"/>
      <c r="N25030"/>
      <c r="O25030"/>
      <c r="U25030"/>
      <c r="V25030"/>
    </row>
    <row r="25031" spans="6:22" x14ac:dyDescent="0.2">
      <c r="M25031" s="2"/>
    </row>
    <row r="25032" spans="6:22" x14ac:dyDescent="0.2">
      <c r="M25032" s="2"/>
    </row>
    <row r="25033" spans="6:22" x14ac:dyDescent="0.2">
      <c r="M25033" s="2"/>
    </row>
    <row r="25034" spans="6:22" x14ac:dyDescent="0.2">
      <c r="M25034" s="2"/>
    </row>
    <row r="25035" spans="6:22" x14ac:dyDescent="0.2">
      <c r="M25035" s="2"/>
    </row>
    <row r="25036" spans="6:22" x14ac:dyDescent="0.2">
      <c r="M25036" s="2"/>
    </row>
    <row r="25037" spans="6:22" x14ac:dyDescent="0.2">
      <c r="M25037" s="2"/>
    </row>
    <row r="25038" spans="6:22" x14ac:dyDescent="0.2">
      <c r="M25038" s="2"/>
    </row>
    <row r="25039" spans="6:22" x14ac:dyDescent="0.2">
      <c r="M25039" s="2"/>
    </row>
    <row r="25040" spans="6:22" x14ac:dyDescent="0.2">
      <c r="F25040"/>
      <c r="M25040" s="2"/>
      <c r="N25040"/>
      <c r="O25040"/>
      <c r="U25040"/>
      <c r="V25040"/>
    </row>
    <row r="25041" spans="6:22" x14ac:dyDescent="0.2">
      <c r="F25041"/>
      <c r="M25041" s="2"/>
      <c r="N25041"/>
      <c r="O25041"/>
      <c r="U25041"/>
      <c r="V25041"/>
    </row>
    <row r="25042" spans="6:22" x14ac:dyDescent="0.2">
      <c r="M25042" s="2"/>
    </row>
    <row r="25043" spans="6:22" x14ac:dyDescent="0.2">
      <c r="M25043" s="2"/>
    </row>
    <row r="25044" spans="6:22" x14ac:dyDescent="0.2">
      <c r="M25044" s="2"/>
    </row>
    <row r="25045" spans="6:22" x14ac:dyDescent="0.2">
      <c r="M25045" s="2"/>
    </row>
    <row r="25046" spans="6:22" x14ac:dyDescent="0.2">
      <c r="F25046"/>
      <c r="M25046" s="2"/>
      <c r="N25046"/>
      <c r="O25046"/>
      <c r="U25046"/>
      <c r="V25046"/>
    </row>
    <row r="25047" spans="6:22" x14ac:dyDescent="0.2">
      <c r="F25047"/>
      <c r="M25047" s="2"/>
      <c r="N25047"/>
      <c r="O25047"/>
      <c r="U25047"/>
      <c r="V25047"/>
    </row>
    <row r="25048" spans="6:22" x14ac:dyDescent="0.2">
      <c r="F25048"/>
      <c r="M25048" s="2"/>
      <c r="N25048"/>
      <c r="O25048"/>
      <c r="U25048"/>
      <c r="V25048"/>
    </row>
    <row r="25049" spans="6:22" x14ac:dyDescent="0.2">
      <c r="F25049"/>
      <c r="M25049" s="2"/>
      <c r="N25049"/>
      <c r="O25049"/>
      <c r="U25049"/>
      <c r="V25049"/>
    </row>
    <row r="25050" spans="6:22" x14ac:dyDescent="0.2">
      <c r="F25050"/>
      <c r="M25050" s="2"/>
      <c r="N25050"/>
      <c r="O25050"/>
      <c r="U25050"/>
      <c r="V25050"/>
    </row>
    <row r="25051" spans="6:22" x14ac:dyDescent="0.2">
      <c r="F25051"/>
      <c r="M25051" s="2"/>
      <c r="N25051"/>
      <c r="O25051"/>
      <c r="U25051"/>
      <c r="V25051"/>
    </row>
    <row r="25052" spans="6:22" x14ac:dyDescent="0.2">
      <c r="M25052" s="2"/>
    </row>
    <row r="25053" spans="6:22" x14ac:dyDescent="0.2">
      <c r="M25053" s="2"/>
    </row>
    <row r="25054" spans="6:22" x14ac:dyDescent="0.2">
      <c r="M25054" s="2"/>
    </row>
    <row r="25055" spans="6:22" x14ac:dyDescent="0.2">
      <c r="M25055" s="2"/>
    </row>
    <row r="25056" spans="6:22" x14ac:dyDescent="0.2">
      <c r="M25056" s="2"/>
    </row>
    <row r="25057" spans="6:22" x14ac:dyDescent="0.2">
      <c r="M25057" s="2"/>
    </row>
    <row r="25058" spans="6:22" x14ac:dyDescent="0.2">
      <c r="M25058" s="2"/>
    </row>
    <row r="25059" spans="6:22" x14ac:dyDescent="0.2">
      <c r="M25059" s="2"/>
    </row>
    <row r="25060" spans="6:22" x14ac:dyDescent="0.2">
      <c r="F25060"/>
      <c r="M25060" s="2"/>
      <c r="N25060"/>
      <c r="O25060"/>
      <c r="U25060"/>
      <c r="V25060"/>
    </row>
    <row r="25061" spans="6:22" x14ac:dyDescent="0.2">
      <c r="M25061" s="2"/>
    </row>
    <row r="25062" spans="6:22" x14ac:dyDescent="0.2">
      <c r="M25062" s="2"/>
    </row>
    <row r="25063" spans="6:22" x14ac:dyDescent="0.2">
      <c r="M25063" s="2"/>
    </row>
    <row r="25064" spans="6:22" x14ac:dyDescent="0.2">
      <c r="M25064" s="2"/>
    </row>
    <row r="25065" spans="6:22" x14ac:dyDescent="0.2">
      <c r="M25065" s="2"/>
    </row>
    <row r="25066" spans="6:22" x14ac:dyDescent="0.2">
      <c r="M25066" s="2"/>
    </row>
    <row r="25067" spans="6:22" x14ac:dyDescent="0.2">
      <c r="F25067"/>
      <c r="M25067" s="2"/>
      <c r="N25067"/>
      <c r="O25067"/>
      <c r="U25067"/>
      <c r="V25067"/>
    </row>
    <row r="25068" spans="6:22" x14ac:dyDescent="0.2">
      <c r="M25068" s="2"/>
    </row>
    <row r="25069" spans="6:22" x14ac:dyDescent="0.2">
      <c r="M25069" s="2"/>
    </row>
    <row r="25070" spans="6:22" x14ac:dyDescent="0.2">
      <c r="M25070" s="2"/>
    </row>
    <row r="25071" spans="6:22" x14ac:dyDescent="0.2">
      <c r="M25071" s="2"/>
    </row>
    <row r="25072" spans="6:22" x14ac:dyDescent="0.2">
      <c r="M25072" s="2"/>
    </row>
    <row r="25073" spans="6:22" x14ac:dyDescent="0.2">
      <c r="M25073" s="2"/>
    </row>
    <row r="25074" spans="6:22" x14ac:dyDescent="0.2">
      <c r="M25074" s="2"/>
    </row>
    <row r="25075" spans="6:22" x14ac:dyDescent="0.2">
      <c r="F25075"/>
      <c r="M25075" s="2"/>
      <c r="N25075"/>
      <c r="O25075"/>
      <c r="U25075"/>
      <c r="V25075"/>
    </row>
    <row r="25076" spans="6:22" x14ac:dyDescent="0.2">
      <c r="M25076" s="2"/>
    </row>
    <row r="25077" spans="6:22" x14ac:dyDescent="0.2">
      <c r="F25077"/>
      <c r="M25077" s="2"/>
      <c r="N25077"/>
      <c r="O25077"/>
      <c r="U25077"/>
      <c r="V25077"/>
    </row>
    <row r="25078" spans="6:22" x14ac:dyDescent="0.2">
      <c r="M25078" s="2"/>
    </row>
    <row r="25079" spans="6:22" x14ac:dyDescent="0.2">
      <c r="M25079" s="2"/>
    </row>
    <row r="25080" spans="6:22" x14ac:dyDescent="0.2">
      <c r="M25080" s="2"/>
    </row>
    <row r="25081" spans="6:22" x14ac:dyDescent="0.2">
      <c r="F25081"/>
      <c r="M25081" s="2"/>
      <c r="N25081"/>
      <c r="O25081"/>
      <c r="U25081"/>
      <c r="V25081"/>
    </row>
    <row r="25082" spans="6:22" x14ac:dyDescent="0.2">
      <c r="F25082"/>
      <c r="M25082" s="2"/>
      <c r="N25082"/>
      <c r="O25082"/>
      <c r="U25082"/>
      <c r="V25082"/>
    </row>
    <row r="25083" spans="6:22" x14ac:dyDescent="0.2">
      <c r="F25083"/>
      <c r="M25083" s="2"/>
      <c r="N25083"/>
      <c r="O25083"/>
      <c r="U25083"/>
      <c r="V25083"/>
    </row>
    <row r="25084" spans="6:22" x14ac:dyDescent="0.2">
      <c r="M25084" s="2"/>
    </row>
    <row r="25085" spans="6:22" x14ac:dyDescent="0.2">
      <c r="M25085" s="2"/>
    </row>
    <row r="25086" spans="6:22" x14ac:dyDescent="0.2">
      <c r="M25086" s="2"/>
    </row>
    <row r="25087" spans="6:22" x14ac:dyDescent="0.2">
      <c r="M25087" s="2"/>
    </row>
    <row r="25088" spans="6:22" x14ac:dyDescent="0.2">
      <c r="M25088" s="2"/>
    </row>
    <row r="25089" spans="6:22" x14ac:dyDescent="0.2">
      <c r="M25089" s="2"/>
    </row>
    <row r="25090" spans="6:22" x14ac:dyDescent="0.2">
      <c r="M25090" s="2"/>
    </row>
    <row r="25091" spans="6:22" x14ac:dyDescent="0.2">
      <c r="M25091" s="2"/>
    </row>
    <row r="25092" spans="6:22" x14ac:dyDescent="0.2">
      <c r="M25092" s="2"/>
    </row>
    <row r="25093" spans="6:22" x14ac:dyDescent="0.2">
      <c r="M25093" s="2"/>
    </row>
    <row r="25094" spans="6:22" x14ac:dyDescent="0.2">
      <c r="F25094"/>
      <c r="M25094" s="2"/>
      <c r="N25094"/>
      <c r="O25094"/>
      <c r="U25094"/>
      <c r="V25094"/>
    </row>
    <row r="25095" spans="6:22" x14ac:dyDescent="0.2">
      <c r="F25095"/>
      <c r="M25095" s="2"/>
      <c r="N25095"/>
      <c r="O25095"/>
      <c r="U25095"/>
      <c r="V25095"/>
    </row>
    <row r="25096" spans="6:22" x14ac:dyDescent="0.2">
      <c r="F25096"/>
      <c r="M25096" s="2"/>
      <c r="N25096"/>
      <c r="O25096"/>
      <c r="U25096"/>
      <c r="V25096"/>
    </row>
    <row r="25097" spans="6:22" x14ac:dyDescent="0.2">
      <c r="M25097" s="2"/>
    </row>
    <row r="25098" spans="6:22" x14ac:dyDescent="0.2">
      <c r="M25098" s="2"/>
    </row>
    <row r="25099" spans="6:22" x14ac:dyDescent="0.2">
      <c r="M25099" s="2"/>
    </row>
    <row r="25100" spans="6:22" x14ac:dyDescent="0.2">
      <c r="M25100" s="2"/>
    </row>
    <row r="25101" spans="6:22" x14ac:dyDescent="0.2">
      <c r="M25101" s="2"/>
    </row>
    <row r="25102" spans="6:22" x14ac:dyDescent="0.2">
      <c r="M25102" s="2"/>
    </row>
    <row r="25103" spans="6:22" x14ac:dyDescent="0.2">
      <c r="M25103" s="2"/>
    </row>
    <row r="25104" spans="6:22" x14ac:dyDescent="0.2">
      <c r="M25104" s="2"/>
    </row>
    <row r="25105" spans="6:22" x14ac:dyDescent="0.2">
      <c r="F25105"/>
      <c r="M25105" s="2"/>
      <c r="N25105"/>
      <c r="O25105"/>
      <c r="U25105"/>
      <c r="V25105"/>
    </row>
    <row r="25106" spans="6:22" x14ac:dyDescent="0.2">
      <c r="M25106" s="2"/>
    </row>
    <row r="25107" spans="6:22" x14ac:dyDescent="0.2">
      <c r="M25107" s="2"/>
    </row>
    <row r="25108" spans="6:22" x14ac:dyDescent="0.2">
      <c r="M25108" s="2"/>
    </row>
    <row r="25109" spans="6:22" x14ac:dyDescent="0.2">
      <c r="M25109" s="2"/>
    </row>
    <row r="25110" spans="6:22" x14ac:dyDescent="0.2">
      <c r="M25110" s="2"/>
    </row>
    <row r="25111" spans="6:22" x14ac:dyDescent="0.2">
      <c r="M25111" s="2"/>
    </row>
    <row r="25112" spans="6:22" x14ac:dyDescent="0.2">
      <c r="F25112"/>
      <c r="M25112" s="2"/>
      <c r="N25112"/>
      <c r="O25112"/>
      <c r="U25112"/>
      <c r="V25112"/>
    </row>
    <row r="25113" spans="6:22" x14ac:dyDescent="0.2">
      <c r="M25113" s="2"/>
    </row>
    <row r="25114" spans="6:22" x14ac:dyDescent="0.2">
      <c r="M25114" s="2"/>
    </row>
    <row r="25115" spans="6:22" x14ac:dyDescent="0.2">
      <c r="M25115" s="2"/>
    </row>
    <row r="25116" spans="6:22" x14ac:dyDescent="0.2">
      <c r="M25116" s="2"/>
    </row>
    <row r="25117" spans="6:22" x14ac:dyDescent="0.2">
      <c r="M25117" s="2"/>
    </row>
    <row r="25118" spans="6:22" x14ac:dyDescent="0.2">
      <c r="M25118" s="2"/>
    </row>
    <row r="25119" spans="6:22" x14ac:dyDescent="0.2">
      <c r="M25119" s="2"/>
    </row>
    <row r="25120" spans="6:22" x14ac:dyDescent="0.2">
      <c r="F25120"/>
      <c r="M25120" s="2"/>
      <c r="N25120"/>
      <c r="O25120"/>
      <c r="U25120"/>
      <c r="V25120"/>
    </row>
    <row r="25121" spans="6:22" x14ac:dyDescent="0.2">
      <c r="M25121" s="2"/>
    </row>
    <row r="25122" spans="6:22" x14ac:dyDescent="0.2">
      <c r="F25122"/>
      <c r="M25122" s="2"/>
      <c r="N25122"/>
      <c r="O25122"/>
      <c r="U25122"/>
      <c r="V25122"/>
    </row>
    <row r="25123" spans="6:22" x14ac:dyDescent="0.2">
      <c r="M25123" s="2"/>
    </row>
    <row r="25124" spans="6:22" x14ac:dyDescent="0.2">
      <c r="M25124" s="2"/>
    </row>
    <row r="25125" spans="6:22" x14ac:dyDescent="0.2">
      <c r="M25125" s="2"/>
    </row>
    <row r="25126" spans="6:22" x14ac:dyDescent="0.2">
      <c r="F25126"/>
      <c r="M25126" s="2"/>
      <c r="N25126"/>
      <c r="O25126"/>
      <c r="U25126"/>
      <c r="V25126"/>
    </row>
    <row r="25127" spans="6:22" x14ac:dyDescent="0.2">
      <c r="F25127"/>
      <c r="M25127" s="2"/>
      <c r="N25127"/>
      <c r="O25127"/>
      <c r="U25127"/>
      <c r="V25127"/>
    </row>
    <row r="25128" spans="6:22" x14ac:dyDescent="0.2">
      <c r="F25128"/>
      <c r="M25128" s="2"/>
      <c r="N25128"/>
      <c r="O25128"/>
      <c r="U25128"/>
      <c r="V25128"/>
    </row>
    <row r="25129" spans="6:22" x14ac:dyDescent="0.2">
      <c r="M25129" s="2"/>
    </row>
    <row r="25130" spans="6:22" x14ac:dyDescent="0.2">
      <c r="M25130" s="2"/>
    </row>
    <row r="25131" spans="6:22" x14ac:dyDescent="0.2">
      <c r="M25131" s="2"/>
    </row>
    <row r="25132" spans="6:22" x14ac:dyDescent="0.2">
      <c r="M25132" s="2"/>
    </row>
    <row r="25133" spans="6:22" x14ac:dyDescent="0.2">
      <c r="M25133" s="2"/>
    </row>
    <row r="25134" spans="6:22" x14ac:dyDescent="0.2">
      <c r="M25134" s="2"/>
    </row>
    <row r="25135" spans="6:22" x14ac:dyDescent="0.2">
      <c r="M25135" s="2"/>
    </row>
    <row r="25136" spans="6:22" x14ac:dyDescent="0.2">
      <c r="M25136" s="2"/>
    </row>
    <row r="25137" spans="6:22" x14ac:dyDescent="0.2">
      <c r="M25137" s="2"/>
    </row>
    <row r="25138" spans="6:22" x14ac:dyDescent="0.2">
      <c r="M25138" s="2"/>
    </row>
    <row r="25139" spans="6:22" x14ac:dyDescent="0.2">
      <c r="F25139"/>
      <c r="M25139" s="2"/>
      <c r="N25139"/>
      <c r="O25139"/>
      <c r="U25139"/>
      <c r="V25139"/>
    </row>
    <row r="25140" spans="6:22" x14ac:dyDescent="0.2">
      <c r="F25140"/>
      <c r="M25140" s="2"/>
      <c r="N25140"/>
      <c r="O25140"/>
      <c r="U25140"/>
      <c r="V25140"/>
    </row>
    <row r="25141" spans="6:22" x14ac:dyDescent="0.2">
      <c r="F25141"/>
      <c r="M25141" s="2"/>
      <c r="N25141"/>
      <c r="O25141"/>
      <c r="U25141"/>
      <c r="V25141"/>
    </row>
    <row r="25142" spans="6:22" x14ac:dyDescent="0.2">
      <c r="F25142"/>
      <c r="M25142" s="2"/>
      <c r="N25142"/>
      <c r="O25142"/>
      <c r="U25142"/>
      <c r="V25142"/>
    </row>
    <row r="25143" spans="6:22" x14ac:dyDescent="0.2">
      <c r="F25143"/>
      <c r="M25143" s="2"/>
      <c r="N25143"/>
      <c r="O25143"/>
      <c r="U25143"/>
      <c r="V25143"/>
    </row>
    <row r="25144" spans="6:22" x14ac:dyDescent="0.2">
      <c r="M25144" s="2"/>
    </row>
    <row r="25145" spans="6:22" x14ac:dyDescent="0.2">
      <c r="M25145" s="2"/>
    </row>
    <row r="25146" spans="6:22" x14ac:dyDescent="0.2">
      <c r="M25146" s="2"/>
    </row>
    <row r="25147" spans="6:22" x14ac:dyDescent="0.2">
      <c r="M25147" s="2"/>
    </row>
    <row r="25148" spans="6:22" x14ac:dyDescent="0.2">
      <c r="M25148" s="2"/>
    </row>
    <row r="25149" spans="6:22" x14ac:dyDescent="0.2">
      <c r="M25149" s="2"/>
    </row>
    <row r="25150" spans="6:22" x14ac:dyDescent="0.2">
      <c r="M25150" s="2"/>
    </row>
    <row r="25151" spans="6:22" x14ac:dyDescent="0.2">
      <c r="M25151" s="2"/>
    </row>
    <row r="25152" spans="6:22" x14ac:dyDescent="0.2">
      <c r="M25152" s="2"/>
    </row>
    <row r="25153" spans="6:22" x14ac:dyDescent="0.2">
      <c r="M25153" s="2"/>
    </row>
    <row r="25154" spans="6:22" x14ac:dyDescent="0.2">
      <c r="F25154"/>
      <c r="M25154" s="2"/>
      <c r="N25154"/>
      <c r="O25154"/>
      <c r="U25154"/>
      <c r="V25154"/>
    </row>
    <row r="25155" spans="6:22" x14ac:dyDescent="0.2">
      <c r="F25155"/>
      <c r="M25155" s="2"/>
      <c r="N25155"/>
      <c r="O25155"/>
      <c r="U25155"/>
      <c r="V25155"/>
    </row>
    <row r="25156" spans="6:22" x14ac:dyDescent="0.2">
      <c r="M25156" s="2"/>
    </row>
    <row r="25157" spans="6:22" x14ac:dyDescent="0.2">
      <c r="M25157" s="2"/>
    </row>
    <row r="25158" spans="6:22" x14ac:dyDescent="0.2">
      <c r="M25158" s="2"/>
    </row>
    <row r="25159" spans="6:22" x14ac:dyDescent="0.2">
      <c r="M25159" s="2"/>
    </row>
    <row r="25160" spans="6:22" x14ac:dyDescent="0.2">
      <c r="F25160"/>
      <c r="M25160" s="2"/>
      <c r="N25160"/>
      <c r="O25160"/>
      <c r="U25160"/>
      <c r="V25160"/>
    </row>
    <row r="25161" spans="6:22" x14ac:dyDescent="0.2">
      <c r="F25161"/>
      <c r="M25161" s="2"/>
      <c r="N25161"/>
      <c r="O25161"/>
      <c r="U25161"/>
      <c r="V25161"/>
    </row>
    <row r="25162" spans="6:22" x14ac:dyDescent="0.2">
      <c r="F25162"/>
      <c r="M25162" s="2"/>
      <c r="N25162"/>
      <c r="O25162"/>
      <c r="U25162"/>
      <c r="V25162"/>
    </row>
    <row r="25163" spans="6:22" x14ac:dyDescent="0.2">
      <c r="F25163"/>
      <c r="M25163" s="2"/>
      <c r="N25163"/>
      <c r="O25163"/>
      <c r="U25163"/>
      <c r="V25163"/>
    </row>
    <row r="25164" spans="6:22" x14ac:dyDescent="0.2">
      <c r="M25164" s="2"/>
    </row>
    <row r="25165" spans="6:22" x14ac:dyDescent="0.2">
      <c r="M25165" s="2"/>
    </row>
    <row r="25166" spans="6:22" x14ac:dyDescent="0.2">
      <c r="M25166" s="2"/>
    </row>
    <row r="25167" spans="6:22" x14ac:dyDescent="0.2">
      <c r="M25167" s="2"/>
    </row>
    <row r="25168" spans="6:22" x14ac:dyDescent="0.2">
      <c r="M25168" s="2"/>
    </row>
    <row r="25169" spans="6:22" x14ac:dyDescent="0.2">
      <c r="M25169" s="2"/>
    </row>
    <row r="25170" spans="6:22" x14ac:dyDescent="0.2">
      <c r="M25170" s="2"/>
    </row>
    <row r="25171" spans="6:22" x14ac:dyDescent="0.2">
      <c r="M25171" s="2"/>
    </row>
    <row r="25172" spans="6:22" x14ac:dyDescent="0.2">
      <c r="F25172"/>
      <c r="M25172" s="2"/>
      <c r="N25172"/>
      <c r="O25172"/>
      <c r="U25172"/>
      <c r="V25172"/>
    </row>
    <row r="25173" spans="6:22" x14ac:dyDescent="0.2">
      <c r="M25173" s="2"/>
    </row>
    <row r="25174" spans="6:22" x14ac:dyDescent="0.2">
      <c r="M25174" s="2"/>
    </row>
    <row r="25175" spans="6:22" x14ac:dyDescent="0.2">
      <c r="M25175" s="2"/>
    </row>
    <row r="25176" spans="6:22" x14ac:dyDescent="0.2">
      <c r="M25176" s="2"/>
    </row>
    <row r="25177" spans="6:22" x14ac:dyDescent="0.2">
      <c r="M25177" s="2"/>
    </row>
    <row r="25178" spans="6:22" x14ac:dyDescent="0.2">
      <c r="M25178" s="2"/>
    </row>
    <row r="25179" spans="6:22" x14ac:dyDescent="0.2">
      <c r="F25179"/>
      <c r="M25179" s="2"/>
      <c r="N25179"/>
      <c r="O25179"/>
      <c r="U25179"/>
      <c r="V25179"/>
    </row>
    <row r="25180" spans="6:22" x14ac:dyDescent="0.2">
      <c r="M25180" s="2"/>
    </row>
    <row r="25181" spans="6:22" x14ac:dyDescent="0.2">
      <c r="M25181" s="2"/>
    </row>
    <row r="25182" spans="6:22" x14ac:dyDescent="0.2">
      <c r="M25182" s="2"/>
    </row>
    <row r="25183" spans="6:22" x14ac:dyDescent="0.2">
      <c r="M25183" s="2"/>
    </row>
    <row r="25184" spans="6:22" x14ac:dyDescent="0.2">
      <c r="M25184" s="2"/>
    </row>
    <row r="25185" spans="6:22" x14ac:dyDescent="0.2">
      <c r="M25185" s="2"/>
    </row>
    <row r="25186" spans="6:22" x14ac:dyDescent="0.2">
      <c r="M25186" s="2"/>
    </row>
    <row r="25187" spans="6:22" x14ac:dyDescent="0.2">
      <c r="F25187"/>
      <c r="M25187" s="2"/>
      <c r="N25187"/>
      <c r="O25187"/>
      <c r="U25187"/>
      <c r="V25187"/>
    </row>
    <row r="25188" spans="6:22" x14ac:dyDescent="0.2">
      <c r="M25188" s="2"/>
    </row>
    <row r="25189" spans="6:22" x14ac:dyDescent="0.2">
      <c r="F25189"/>
      <c r="M25189" s="2"/>
      <c r="N25189"/>
      <c r="O25189"/>
      <c r="U25189"/>
      <c r="V25189"/>
    </row>
    <row r="25190" spans="6:22" x14ac:dyDescent="0.2">
      <c r="M25190" s="2"/>
    </row>
    <row r="25191" spans="6:22" x14ac:dyDescent="0.2">
      <c r="M25191" s="2"/>
    </row>
    <row r="25192" spans="6:22" x14ac:dyDescent="0.2">
      <c r="M25192" s="2"/>
    </row>
    <row r="25193" spans="6:22" x14ac:dyDescent="0.2">
      <c r="F25193"/>
      <c r="M25193" s="2"/>
      <c r="N25193"/>
      <c r="O25193"/>
      <c r="U25193"/>
      <c r="V25193"/>
    </row>
    <row r="25194" spans="6:22" x14ac:dyDescent="0.2">
      <c r="F25194"/>
      <c r="M25194" s="2"/>
      <c r="N25194"/>
      <c r="O25194"/>
      <c r="U25194"/>
      <c r="V25194"/>
    </row>
    <row r="25195" spans="6:22" x14ac:dyDescent="0.2">
      <c r="F25195"/>
      <c r="M25195" s="2"/>
      <c r="N25195"/>
      <c r="O25195"/>
      <c r="U25195"/>
      <c r="V25195"/>
    </row>
    <row r="25196" spans="6:22" x14ac:dyDescent="0.2">
      <c r="M25196" s="2"/>
    </row>
    <row r="25197" spans="6:22" x14ac:dyDescent="0.2">
      <c r="M25197" s="2"/>
    </row>
    <row r="25198" spans="6:22" x14ac:dyDescent="0.2">
      <c r="M25198" s="2"/>
    </row>
    <row r="25199" spans="6:22" x14ac:dyDescent="0.2">
      <c r="M25199" s="2"/>
    </row>
    <row r="25200" spans="6:22" x14ac:dyDescent="0.2">
      <c r="M25200" s="2"/>
    </row>
    <row r="25201" spans="6:22" x14ac:dyDescent="0.2">
      <c r="M25201" s="2"/>
    </row>
    <row r="25202" spans="6:22" x14ac:dyDescent="0.2">
      <c r="M25202" s="2"/>
    </row>
    <row r="25203" spans="6:22" x14ac:dyDescent="0.2">
      <c r="M25203" s="2"/>
    </row>
    <row r="25204" spans="6:22" x14ac:dyDescent="0.2">
      <c r="M25204" s="2"/>
    </row>
    <row r="25205" spans="6:22" x14ac:dyDescent="0.2">
      <c r="M25205" s="2"/>
    </row>
    <row r="25206" spans="6:22" x14ac:dyDescent="0.2">
      <c r="F25206"/>
      <c r="M25206" s="2"/>
      <c r="N25206"/>
      <c r="O25206"/>
      <c r="U25206"/>
      <c r="V25206"/>
    </row>
    <row r="25207" spans="6:22" x14ac:dyDescent="0.2">
      <c r="F25207"/>
      <c r="M25207" s="2"/>
      <c r="N25207"/>
      <c r="O25207"/>
      <c r="U25207"/>
      <c r="V25207"/>
    </row>
    <row r="25208" spans="6:22" x14ac:dyDescent="0.2">
      <c r="F25208"/>
      <c r="M25208" s="2"/>
      <c r="N25208"/>
      <c r="O25208"/>
      <c r="U25208"/>
      <c r="V25208"/>
    </row>
    <row r="25209" spans="6:22" x14ac:dyDescent="0.2">
      <c r="M25209" s="2"/>
    </row>
    <row r="25210" spans="6:22" x14ac:dyDescent="0.2">
      <c r="M25210" s="2"/>
    </row>
    <row r="25211" spans="6:22" x14ac:dyDescent="0.2">
      <c r="M25211" s="2"/>
    </row>
    <row r="25212" spans="6:22" x14ac:dyDescent="0.2">
      <c r="M25212" s="2"/>
    </row>
    <row r="25213" spans="6:22" x14ac:dyDescent="0.2">
      <c r="M25213" s="2"/>
    </row>
    <row r="25214" spans="6:22" x14ac:dyDescent="0.2">
      <c r="F25214"/>
      <c r="M25214" s="2"/>
      <c r="N25214"/>
      <c r="O25214"/>
      <c r="U25214"/>
      <c r="V25214"/>
    </row>
    <row r="25215" spans="6:22" x14ac:dyDescent="0.2">
      <c r="F25215"/>
      <c r="M25215" s="2"/>
      <c r="N25215"/>
      <c r="O25215"/>
      <c r="U25215"/>
      <c r="V25215"/>
    </row>
    <row r="25216" spans="6:22" x14ac:dyDescent="0.2">
      <c r="F25216"/>
      <c r="M25216" s="2"/>
      <c r="N25216"/>
      <c r="O25216"/>
      <c r="U25216"/>
      <c r="V25216"/>
    </row>
    <row r="25217" spans="6:22" x14ac:dyDescent="0.2">
      <c r="F25217"/>
      <c r="M25217" s="2"/>
      <c r="N25217"/>
      <c r="O25217"/>
      <c r="U25217"/>
      <c r="V25217"/>
    </row>
    <row r="25218" spans="6:22" x14ac:dyDescent="0.2">
      <c r="M25218" s="2"/>
    </row>
    <row r="25219" spans="6:22" x14ac:dyDescent="0.2">
      <c r="M25219" s="2"/>
    </row>
    <row r="25220" spans="6:22" x14ac:dyDescent="0.2">
      <c r="M25220" s="2"/>
    </row>
    <row r="25221" spans="6:22" x14ac:dyDescent="0.2">
      <c r="M25221" s="2"/>
    </row>
    <row r="25222" spans="6:22" x14ac:dyDescent="0.2">
      <c r="M25222" s="2"/>
    </row>
    <row r="25223" spans="6:22" x14ac:dyDescent="0.2">
      <c r="M25223" s="2"/>
    </row>
    <row r="25224" spans="6:22" x14ac:dyDescent="0.2">
      <c r="M25224" s="2"/>
    </row>
    <row r="25225" spans="6:22" x14ac:dyDescent="0.2">
      <c r="M25225" s="2"/>
    </row>
    <row r="25226" spans="6:22" x14ac:dyDescent="0.2">
      <c r="M25226" s="2"/>
    </row>
    <row r="25227" spans="6:22" x14ac:dyDescent="0.2">
      <c r="M25227" s="2"/>
    </row>
    <row r="25228" spans="6:22" x14ac:dyDescent="0.2">
      <c r="M25228" s="2"/>
    </row>
    <row r="25229" spans="6:22" x14ac:dyDescent="0.2">
      <c r="M25229" s="2"/>
    </row>
    <row r="25230" spans="6:22" x14ac:dyDescent="0.2">
      <c r="M25230" s="2"/>
    </row>
    <row r="25231" spans="6:22" x14ac:dyDescent="0.2">
      <c r="M25231" s="2"/>
    </row>
    <row r="25232" spans="6:22" x14ac:dyDescent="0.2">
      <c r="M25232" s="2"/>
    </row>
    <row r="25233" spans="6:22" x14ac:dyDescent="0.2">
      <c r="M25233" s="2"/>
    </row>
    <row r="25234" spans="6:22" x14ac:dyDescent="0.2">
      <c r="M25234" s="2"/>
    </row>
    <row r="25235" spans="6:22" x14ac:dyDescent="0.2">
      <c r="M25235" s="2"/>
    </row>
    <row r="25236" spans="6:22" x14ac:dyDescent="0.2">
      <c r="M25236" s="2"/>
    </row>
    <row r="25237" spans="6:22" x14ac:dyDescent="0.2">
      <c r="M25237" s="2"/>
    </row>
    <row r="25238" spans="6:22" x14ac:dyDescent="0.2">
      <c r="M25238" s="2"/>
    </row>
    <row r="25239" spans="6:22" x14ac:dyDescent="0.2">
      <c r="M25239" s="2"/>
    </row>
    <row r="25240" spans="6:22" x14ac:dyDescent="0.2">
      <c r="F25240"/>
      <c r="M25240" s="2"/>
      <c r="N25240"/>
      <c r="O25240"/>
      <c r="U25240"/>
      <c r="V25240"/>
    </row>
    <row r="25241" spans="6:22" x14ac:dyDescent="0.2">
      <c r="F25241"/>
      <c r="M25241" s="2"/>
      <c r="N25241"/>
      <c r="O25241"/>
      <c r="U25241"/>
      <c r="V25241"/>
    </row>
    <row r="25242" spans="6:22" x14ac:dyDescent="0.2">
      <c r="M25242" s="2"/>
    </row>
    <row r="25243" spans="6:22" x14ac:dyDescent="0.2">
      <c r="M25243" s="2"/>
    </row>
    <row r="25244" spans="6:22" x14ac:dyDescent="0.2">
      <c r="F25244"/>
      <c r="M25244" s="2"/>
      <c r="N25244"/>
      <c r="O25244"/>
      <c r="U25244"/>
      <c r="V25244"/>
    </row>
    <row r="25245" spans="6:22" x14ac:dyDescent="0.2">
      <c r="F25245"/>
      <c r="M25245" s="2"/>
      <c r="N25245"/>
      <c r="O25245"/>
      <c r="U25245"/>
      <c r="V25245"/>
    </row>
    <row r="25246" spans="6:22" x14ac:dyDescent="0.2">
      <c r="F25246"/>
      <c r="M25246" s="2"/>
      <c r="N25246"/>
      <c r="O25246"/>
      <c r="U25246"/>
      <c r="V25246"/>
    </row>
    <row r="25247" spans="6:22" x14ac:dyDescent="0.2">
      <c r="F25247"/>
      <c r="M25247" s="2"/>
      <c r="N25247"/>
      <c r="O25247"/>
      <c r="U25247"/>
      <c r="V25247"/>
    </row>
    <row r="25248" spans="6:22" x14ac:dyDescent="0.2">
      <c r="F25248"/>
      <c r="M25248" s="2"/>
      <c r="N25248"/>
      <c r="O25248"/>
      <c r="U25248"/>
      <c r="V25248"/>
    </row>
    <row r="25249" spans="6:22" x14ac:dyDescent="0.2">
      <c r="F25249"/>
      <c r="M25249" s="2"/>
      <c r="N25249"/>
      <c r="O25249"/>
      <c r="U25249"/>
      <c r="V25249"/>
    </row>
    <row r="25250" spans="6:22" x14ac:dyDescent="0.2">
      <c r="M25250" s="2"/>
    </row>
    <row r="25251" spans="6:22" x14ac:dyDescent="0.2">
      <c r="M25251" s="2"/>
    </row>
    <row r="25252" spans="6:22" x14ac:dyDescent="0.2">
      <c r="M25252" s="2"/>
    </row>
    <row r="25253" spans="6:22" x14ac:dyDescent="0.2">
      <c r="M25253" s="2"/>
    </row>
    <row r="25254" spans="6:22" x14ac:dyDescent="0.2">
      <c r="M25254" s="2"/>
    </row>
    <row r="25255" spans="6:22" x14ac:dyDescent="0.2">
      <c r="M25255" s="2"/>
    </row>
    <row r="25256" spans="6:22" x14ac:dyDescent="0.2">
      <c r="M25256" s="2"/>
    </row>
    <row r="25257" spans="6:22" x14ac:dyDescent="0.2">
      <c r="M25257" s="2"/>
    </row>
    <row r="25258" spans="6:22" x14ac:dyDescent="0.2">
      <c r="M25258" s="2"/>
    </row>
    <row r="25259" spans="6:22" x14ac:dyDescent="0.2">
      <c r="M25259" s="2"/>
    </row>
    <row r="25260" spans="6:22" x14ac:dyDescent="0.2">
      <c r="M25260" s="2"/>
    </row>
    <row r="25261" spans="6:22" x14ac:dyDescent="0.2">
      <c r="M25261" s="2"/>
    </row>
    <row r="25262" spans="6:22" x14ac:dyDescent="0.2">
      <c r="M25262" s="2"/>
    </row>
    <row r="25263" spans="6:22" x14ac:dyDescent="0.2">
      <c r="M25263" s="2"/>
    </row>
    <row r="25264" spans="6:22" x14ac:dyDescent="0.2">
      <c r="M25264" s="2"/>
    </row>
    <row r="25265" spans="6:22" x14ac:dyDescent="0.2">
      <c r="M25265" s="2"/>
    </row>
    <row r="25266" spans="6:22" x14ac:dyDescent="0.2">
      <c r="M25266" s="2"/>
    </row>
    <row r="25267" spans="6:22" x14ac:dyDescent="0.2">
      <c r="M25267" s="2"/>
    </row>
    <row r="25268" spans="6:22" x14ac:dyDescent="0.2">
      <c r="M25268" s="2"/>
    </row>
    <row r="25269" spans="6:22" x14ac:dyDescent="0.2">
      <c r="M25269" s="2"/>
    </row>
    <row r="25270" spans="6:22" x14ac:dyDescent="0.2">
      <c r="M25270" s="2"/>
    </row>
    <row r="25271" spans="6:22" x14ac:dyDescent="0.2">
      <c r="M25271" s="2"/>
    </row>
    <row r="25272" spans="6:22" x14ac:dyDescent="0.2">
      <c r="M25272" s="2"/>
    </row>
    <row r="25273" spans="6:22" x14ac:dyDescent="0.2">
      <c r="M25273" s="2"/>
    </row>
    <row r="25274" spans="6:22" x14ac:dyDescent="0.2">
      <c r="F25274"/>
      <c r="M25274" s="2"/>
      <c r="N25274"/>
      <c r="O25274"/>
      <c r="U25274"/>
      <c r="V25274"/>
    </row>
    <row r="25275" spans="6:22" x14ac:dyDescent="0.2">
      <c r="M25275" s="2"/>
    </row>
    <row r="25276" spans="6:22" x14ac:dyDescent="0.2">
      <c r="M25276" s="2"/>
    </row>
    <row r="25277" spans="6:22" x14ac:dyDescent="0.2">
      <c r="F25277"/>
      <c r="M25277" s="2"/>
      <c r="N25277"/>
      <c r="O25277"/>
      <c r="U25277"/>
      <c r="V25277"/>
    </row>
    <row r="25278" spans="6:22" x14ac:dyDescent="0.2">
      <c r="F25278"/>
      <c r="M25278" s="2"/>
      <c r="N25278"/>
      <c r="O25278"/>
      <c r="U25278"/>
      <c r="V25278"/>
    </row>
    <row r="25279" spans="6:22" x14ac:dyDescent="0.2">
      <c r="F25279"/>
      <c r="M25279" s="2"/>
      <c r="N25279"/>
      <c r="O25279"/>
      <c r="U25279"/>
      <c r="V25279"/>
    </row>
    <row r="25280" spans="6:22" x14ac:dyDescent="0.2">
      <c r="F25280"/>
      <c r="M25280" s="2"/>
      <c r="N25280"/>
      <c r="O25280"/>
      <c r="U25280"/>
      <c r="V25280"/>
    </row>
    <row r="25281" spans="6:22" x14ac:dyDescent="0.2">
      <c r="F25281"/>
      <c r="M25281" s="2"/>
      <c r="N25281"/>
      <c r="O25281"/>
      <c r="U25281"/>
      <c r="V25281"/>
    </row>
    <row r="25282" spans="6:22" x14ac:dyDescent="0.2">
      <c r="F25282"/>
      <c r="M25282" s="2"/>
      <c r="N25282"/>
      <c r="O25282"/>
      <c r="U25282"/>
      <c r="V25282"/>
    </row>
    <row r="25283" spans="6:22" x14ac:dyDescent="0.2">
      <c r="M25283" s="2"/>
    </row>
    <row r="25284" spans="6:22" x14ac:dyDescent="0.2">
      <c r="M25284" s="2"/>
    </row>
    <row r="25285" spans="6:22" x14ac:dyDescent="0.2">
      <c r="M25285" s="2"/>
    </row>
    <row r="25286" spans="6:22" x14ac:dyDescent="0.2">
      <c r="M25286" s="2"/>
    </row>
    <row r="25287" spans="6:22" x14ac:dyDescent="0.2">
      <c r="M25287" s="2"/>
    </row>
    <row r="25288" spans="6:22" x14ac:dyDescent="0.2">
      <c r="M25288" s="2"/>
    </row>
    <row r="25289" spans="6:22" x14ac:dyDescent="0.2">
      <c r="M25289" s="2"/>
    </row>
    <row r="25290" spans="6:22" x14ac:dyDescent="0.2">
      <c r="M25290" s="2"/>
    </row>
    <row r="25291" spans="6:22" x14ac:dyDescent="0.2">
      <c r="M25291" s="2"/>
    </row>
    <row r="25292" spans="6:22" x14ac:dyDescent="0.2">
      <c r="M25292" s="2"/>
    </row>
    <row r="25293" spans="6:22" x14ac:dyDescent="0.2">
      <c r="M25293" s="2"/>
    </row>
    <row r="25294" spans="6:22" x14ac:dyDescent="0.2">
      <c r="M25294" s="2"/>
    </row>
    <row r="25295" spans="6:22" x14ac:dyDescent="0.2">
      <c r="F25295"/>
      <c r="M25295" s="2"/>
      <c r="N25295"/>
      <c r="O25295"/>
      <c r="U25295"/>
      <c r="V25295"/>
    </row>
    <row r="25296" spans="6:22" x14ac:dyDescent="0.2">
      <c r="M25296" s="2"/>
    </row>
    <row r="25297" spans="6:22" x14ac:dyDescent="0.2">
      <c r="M25297" s="2"/>
    </row>
    <row r="25298" spans="6:22" x14ac:dyDescent="0.2">
      <c r="F25298"/>
      <c r="M25298" s="2"/>
      <c r="N25298"/>
      <c r="O25298"/>
      <c r="U25298"/>
      <c r="V25298"/>
    </row>
    <row r="25299" spans="6:22" x14ac:dyDescent="0.2">
      <c r="M25299" s="2"/>
    </row>
    <row r="25300" spans="6:22" x14ac:dyDescent="0.2">
      <c r="M25300" s="2"/>
    </row>
    <row r="25301" spans="6:22" x14ac:dyDescent="0.2">
      <c r="M25301" s="2"/>
    </row>
    <row r="25302" spans="6:22" x14ac:dyDescent="0.2">
      <c r="M25302" s="2"/>
    </row>
    <row r="25303" spans="6:22" x14ac:dyDescent="0.2">
      <c r="M25303" s="2"/>
    </row>
    <row r="25304" spans="6:22" x14ac:dyDescent="0.2">
      <c r="F25304"/>
      <c r="M25304" s="2"/>
      <c r="N25304"/>
      <c r="O25304"/>
      <c r="U25304"/>
      <c r="V25304"/>
    </row>
    <row r="25305" spans="6:22" x14ac:dyDescent="0.2">
      <c r="M25305" s="2"/>
    </row>
    <row r="25306" spans="6:22" x14ac:dyDescent="0.2">
      <c r="M25306" s="2"/>
    </row>
    <row r="25307" spans="6:22" x14ac:dyDescent="0.2">
      <c r="M25307" s="2"/>
    </row>
    <row r="25308" spans="6:22" x14ac:dyDescent="0.2">
      <c r="M25308" s="2"/>
    </row>
    <row r="25309" spans="6:22" x14ac:dyDescent="0.2">
      <c r="M25309" s="2"/>
    </row>
    <row r="25310" spans="6:22" x14ac:dyDescent="0.2">
      <c r="M25310" s="2"/>
    </row>
    <row r="25311" spans="6:22" x14ac:dyDescent="0.2">
      <c r="M25311" s="2"/>
    </row>
    <row r="25312" spans="6:22" x14ac:dyDescent="0.2">
      <c r="M25312" s="2"/>
    </row>
    <row r="25313" spans="6:22" x14ac:dyDescent="0.2">
      <c r="M25313" s="2"/>
    </row>
    <row r="25314" spans="6:22" x14ac:dyDescent="0.2">
      <c r="M25314" s="2"/>
    </row>
    <row r="25315" spans="6:22" x14ac:dyDescent="0.2">
      <c r="M25315" s="2"/>
    </row>
    <row r="25316" spans="6:22" x14ac:dyDescent="0.2">
      <c r="M25316" s="2"/>
    </row>
    <row r="25317" spans="6:22" x14ac:dyDescent="0.2">
      <c r="M25317" s="2"/>
    </row>
    <row r="25318" spans="6:22" x14ac:dyDescent="0.2">
      <c r="M25318" s="2"/>
    </row>
    <row r="25319" spans="6:22" x14ac:dyDescent="0.2">
      <c r="M25319" s="2"/>
    </row>
    <row r="25320" spans="6:22" x14ac:dyDescent="0.2">
      <c r="M25320" s="2"/>
    </row>
    <row r="25321" spans="6:22" x14ac:dyDescent="0.2">
      <c r="F25321"/>
      <c r="M25321" s="2"/>
      <c r="N25321"/>
      <c r="O25321"/>
      <c r="U25321"/>
      <c r="V25321"/>
    </row>
    <row r="25322" spans="6:22" x14ac:dyDescent="0.2">
      <c r="F25322"/>
      <c r="M25322" s="2"/>
      <c r="N25322"/>
      <c r="O25322"/>
      <c r="U25322"/>
      <c r="V25322"/>
    </row>
    <row r="25323" spans="6:22" x14ac:dyDescent="0.2">
      <c r="F25323"/>
      <c r="M25323" s="2"/>
      <c r="N25323"/>
      <c r="O25323"/>
      <c r="U25323"/>
      <c r="V25323"/>
    </row>
    <row r="25324" spans="6:22" x14ac:dyDescent="0.2">
      <c r="F25324"/>
      <c r="M25324" s="2"/>
      <c r="N25324"/>
      <c r="O25324"/>
      <c r="U25324"/>
      <c r="V25324"/>
    </row>
    <row r="25325" spans="6:22" x14ac:dyDescent="0.2">
      <c r="F25325"/>
      <c r="M25325" s="2"/>
      <c r="N25325"/>
      <c r="O25325"/>
      <c r="U25325"/>
      <c r="V25325"/>
    </row>
    <row r="25326" spans="6:22" x14ac:dyDescent="0.2">
      <c r="F25326"/>
      <c r="M25326" s="2"/>
      <c r="N25326"/>
      <c r="O25326"/>
      <c r="U25326"/>
      <c r="V25326"/>
    </row>
    <row r="25327" spans="6:22" x14ac:dyDescent="0.2">
      <c r="F25327"/>
      <c r="M25327" s="2"/>
      <c r="N25327"/>
      <c r="O25327"/>
      <c r="U25327"/>
      <c r="V25327"/>
    </row>
    <row r="25328" spans="6:22" x14ac:dyDescent="0.2">
      <c r="F25328"/>
      <c r="M25328" s="2"/>
      <c r="N25328"/>
      <c r="O25328"/>
      <c r="U25328"/>
      <c r="V25328"/>
    </row>
    <row r="25329" spans="6:22" x14ac:dyDescent="0.2">
      <c r="M25329" s="2"/>
    </row>
    <row r="25330" spans="6:22" x14ac:dyDescent="0.2">
      <c r="M25330" s="2"/>
    </row>
    <row r="25331" spans="6:22" x14ac:dyDescent="0.2">
      <c r="M25331" s="2"/>
    </row>
    <row r="25332" spans="6:22" x14ac:dyDescent="0.2">
      <c r="M25332" s="2"/>
    </row>
    <row r="25333" spans="6:22" x14ac:dyDescent="0.2">
      <c r="M25333" s="2"/>
    </row>
    <row r="25334" spans="6:22" x14ac:dyDescent="0.2">
      <c r="M25334" s="2"/>
    </row>
    <row r="25335" spans="6:22" x14ac:dyDescent="0.2">
      <c r="M25335" s="2"/>
    </row>
    <row r="25336" spans="6:22" x14ac:dyDescent="0.2">
      <c r="M25336" s="2"/>
    </row>
    <row r="25337" spans="6:22" x14ac:dyDescent="0.2">
      <c r="M25337" s="2"/>
    </row>
    <row r="25338" spans="6:22" x14ac:dyDescent="0.2">
      <c r="M25338" s="2"/>
    </row>
    <row r="25339" spans="6:22" x14ac:dyDescent="0.2">
      <c r="M25339" s="2"/>
    </row>
    <row r="25340" spans="6:22" x14ac:dyDescent="0.2">
      <c r="M25340" s="2"/>
    </row>
    <row r="25341" spans="6:22" x14ac:dyDescent="0.2">
      <c r="F25341"/>
      <c r="M25341" s="2"/>
      <c r="N25341"/>
      <c r="O25341"/>
      <c r="U25341"/>
      <c r="V25341"/>
    </row>
    <row r="25342" spans="6:22" x14ac:dyDescent="0.2">
      <c r="M25342" s="2"/>
    </row>
    <row r="25343" spans="6:22" x14ac:dyDescent="0.2">
      <c r="M25343" s="2"/>
    </row>
    <row r="25344" spans="6:22" x14ac:dyDescent="0.2">
      <c r="F25344"/>
      <c r="M25344" s="2"/>
      <c r="N25344"/>
      <c r="O25344"/>
      <c r="U25344"/>
      <c r="V25344"/>
    </row>
    <row r="25345" spans="6:22" x14ac:dyDescent="0.2">
      <c r="M25345" s="2"/>
    </row>
    <row r="25346" spans="6:22" x14ac:dyDescent="0.2">
      <c r="M25346" s="2"/>
    </row>
    <row r="25347" spans="6:22" x14ac:dyDescent="0.2">
      <c r="M25347" s="2"/>
    </row>
    <row r="25348" spans="6:22" x14ac:dyDescent="0.2">
      <c r="M25348" s="2"/>
    </row>
    <row r="25349" spans="6:22" x14ac:dyDescent="0.2">
      <c r="M25349" s="2"/>
    </row>
    <row r="25350" spans="6:22" x14ac:dyDescent="0.2">
      <c r="F25350"/>
      <c r="M25350" s="2"/>
      <c r="N25350"/>
      <c r="O25350"/>
      <c r="U25350"/>
      <c r="V25350"/>
    </row>
    <row r="25351" spans="6:22" x14ac:dyDescent="0.2">
      <c r="M25351" s="2"/>
    </row>
    <row r="25352" spans="6:22" x14ac:dyDescent="0.2">
      <c r="M25352" s="2"/>
    </row>
    <row r="25353" spans="6:22" x14ac:dyDescent="0.2">
      <c r="M25353" s="2"/>
    </row>
    <row r="25354" spans="6:22" x14ac:dyDescent="0.2">
      <c r="M25354" s="2"/>
    </row>
    <row r="25355" spans="6:22" x14ac:dyDescent="0.2">
      <c r="M25355" s="2"/>
    </row>
    <row r="25356" spans="6:22" x14ac:dyDescent="0.2">
      <c r="M25356" s="2"/>
    </row>
    <row r="25357" spans="6:22" x14ac:dyDescent="0.2">
      <c r="M25357" s="2"/>
    </row>
    <row r="25358" spans="6:22" x14ac:dyDescent="0.2">
      <c r="M25358" s="2"/>
    </row>
    <row r="25359" spans="6:22" x14ac:dyDescent="0.2">
      <c r="M25359" s="2"/>
    </row>
    <row r="25360" spans="6:22" x14ac:dyDescent="0.2">
      <c r="M25360" s="2"/>
    </row>
    <row r="25361" spans="6:22" x14ac:dyDescent="0.2">
      <c r="M25361" s="2"/>
    </row>
    <row r="25362" spans="6:22" x14ac:dyDescent="0.2">
      <c r="M25362" s="2"/>
    </row>
    <row r="25363" spans="6:22" x14ac:dyDescent="0.2">
      <c r="M25363" s="2"/>
    </row>
    <row r="25364" spans="6:22" x14ac:dyDescent="0.2">
      <c r="M25364" s="2"/>
    </row>
    <row r="25365" spans="6:22" x14ac:dyDescent="0.2">
      <c r="M25365" s="2"/>
    </row>
    <row r="25366" spans="6:22" x14ac:dyDescent="0.2">
      <c r="M25366" s="2"/>
    </row>
    <row r="25367" spans="6:22" x14ac:dyDescent="0.2">
      <c r="F25367"/>
      <c r="M25367" s="2"/>
      <c r="N25367"/>
      <c r="O25367"/>
      <c r="U25367"/>
      <c r="V25367"/>
    </row>
    <row r="25368" spans="6:22" x14ac:dyDescent="0.2">
      <c r="F25368"/>
      <c r="M25368" s="2"/>
      <c r="N25368"/>
      <c r="O25368"/>
      <c r="U25368"/>
      <c r="V25368"/>
    </row>
    <row r="25369" spans="6:22" x14ac:dyDescent="0.2">
      <c r="F25369"/>
      <c r="M25369" s="2"/>
      <c r="N25369"/>
      <c r="O25369"/>
      <c r="U25369"/>
      <c r="V25369"/>
    </row>
    <row r="25370" spans="6:22" x14ac:dyDescent="0.2">
      <c r="F25370"/>
      <c r="M25370" s="2"/>
      <c r="N25370"/>
      <c r="O25370"/>
      <c r="U25370"/>
      <c r="V25370"/>
    </row>
    <row r="25371" spans="6:22" x14ac:dyDescent="0.2">
      <c r="F25371"/>
      <c r="M25371" s="2"/>
      <c r="N25371"/>
      <c r="O25371"/>
      <c r="U25371"/>
      <c r="V25371"/>
    </row>
    <row r="25372" spans="6:22" x14ac:dyDescent="0.2">
      <c r="F25372"/>
      <c r="M25372" s="2"/>
      <c r="N25372"/>
      <c r="O25372"/>
      <c r="U25372"/>
      <c r="V25372"/>
    </row>
    <row r="25373" spans="6:22" x14ac:dyDescent="0.2">
      <c r="F25373"/>
      <c r="M25373" s="2"/>
      <c r="N25373"/>
      <c r="O25373"/>
      <c r="U25373"/>
      <c r="V25373"/>
    </row>
    <row r="25374" spans="6:22" x14ac:dyDescent="0.2">
      <c r="F25374"/>
      <c r="M25374" s="2"/>
      <c r="N25374"/>
      <c r="O25374"/>
      <c r="U25374"/>
      <c r="V25374"/>
    </row>
    <row r="25375" spans="6:22" x14ac:dyDescent="0.2">
      <c r="M25375" s="2"/>
    </row>
    <row r="25376" spans="6:22" x14ac:dyDescent="0.2">
      <c r="M25376" s="2"/>
    </row>
    <row r="25377" spans="6:22" x14ac:dyDescent="0.2">
      <c r="M25377" s="2"/>
    </row>
    <row r="25378" spans="6:22" x14ac:dyDescent="0.2">
      <c r="F25378"/>
      <c r="M25378" s="2"/>
      <c r="N25378"/>
      <c r="O25378"/>
      <c r="U25378"/>
      <c r="V25378"/>
    </row>
    <row r="25379" spans="6:22" x14ac:dyDescent="0.2">
      <c r="M25379" s="2"/>
    </row>
    <row r="25380" spans="6:22" x14ac:dyDescent="0.2">
      <c r="M25380" s="2"/>
    </row>
    <row r="25381" spans="6:22" x14ac:dyDescent="0.2">
      <c r="M25381" s="2"/>
    </row>
    <row r="25382" spans="6:22" x14ac:dyDescent="0.2">
      <c r="M25382" s="2"/>
    </row>
    <row r="25383" spans="6:22" x14ac:dyDescent="0.2">
      <c r="M25383" s="2"/>
    </row>
    <row r="25384" spans="6:22" x14ac:dyDescent="0.2">
      <c r="M25384" s="2"/>
    </row>
    <row r="25385" spans="6:22" x14ac:dyDescent="0.2">
      <c r="M25385" s="2"/>
    </row>
    <row r="25386" spans="6:22" x14ac:dyDescent="0.2">
      <c r="M25386" s="2"/>
    </row>
    <row r="25387" spans="6:22" x14ac:dyDescent="0.2">
      <c r="F25387"/>
      <c r="M25387" s="2"/>
      <c r="N25387"/>
      <c r="O25387"/>
      <c r="U25387"/>
      <c r="V25387"/>
    </row>
    <row r="25388" spans="6:22" x14ac:dyDescent="0.2">
      <c r="M25388" s="2"/>
    </row>
    <row r="25389" spans="6:22" x14ac:dyDescent="0.2">
      <c r="M25389" s="2"/>
    </row>
    <row r="25390" spans="6:22" x14ac:dyDescent="0.2">
      <c r="M25390" s="2"/>
    </row>
    <row r="25391" spans="6:22" x14ac:dyDescent="0.2">
      <c r="M25391" s="2"/>
    </row>
    <row r="25392" spans="6:22" x14ac:dyDescent="0.2">
      <c r="M25392" s="2"/>
    </row>
    <row r="25393" spans="6:22" x14ac:dyDescent="0.2">
      <c r="M25393" s="2"/>
    </row>
    <row r="25394" spans="6:22" x14ac:dyDescent="0.2">
      <c r="M25394" s="2"/>
    </row>
    <row r="25395" spans="6:22" x14ac:dyDescent="0.2">
      <c r="M25395" s="2"/>
    </row>
    <row r="25396" spans="6:22" x14ac:dyDescent="0.2">
      <c r="M25396" s="2"/>
    </row>
    <row r="25397" spans="6:22" x14ac:dyDescent="0.2">
      <c r="M25397" s="2"/>
    </row>
    <row r="25398" spans="6:22" x14ac:dyDescent="0.2">
      <c r="M25398" s="2"/>
    </row>
    <row r="25399" spans="6:22" x14ac:dyDescent="0.2">
      <c r="F25399"/>
      <c r="M25399" s="2"/>
      <c r="N25399"/>
      <c r="O25399"/>
      <c r="U25399"/>
      <c r="V25399"/>
    </row>
    <row r="25400" spans="6:22" x14ac:dyDescent="0.2">
      <c r="M25400" s="2"/>
    </row>
    <row r="25401" spans="6:22" x14ac:dyDescent="0.2">
      <c r="M25401" s="2"/>
    </row>
    <row r="25402" spans="6:22" x14ac:dyDescent="0.2">
      <c r="M25402" s="2"/>
    </row>
    <row r="25403" spans="6:22" x14ac:dyDescent="0.2">
      <c r="M25403" s="2"/>
    </row>
    <row r="25404" spans="6:22" x14ac:dyDescent="0.2">
      <c r="M25404" s="2"/>
    </row>
    <row r="25405" spans="6:22" x14ac:dyDescent="0.2">
      <c r="F25405"/>
      <c r="M25405" s="2"/>
      <c r="N25405"/>
      <c r="O25405"/>
      <c r="U25405"/>
      <c r="V25405"/>
    </row>
    <row r="25406" spans="6:22" x14ac:dyDescent="0.2">
      <c r="M25406" s="2"/>
    </row>
    <row r="25407" spans="6:22" x14ac:dyDescent="0.2">
      <c r="M25407" s="2"/>
    </row>
    <row r="25408" spans="6:22" x14ac:dyDescent="0.2">
      <c r="F25408"/>
      <c r="M25408" s="2"/>
      <c r="N25408"/>
      <c r="O25408"/>
      <c r="U25408"/>
      <c r="V25408"/>
    </row>
    <row r="25409" spans="6:22" x14ac:dyDescent="0.2">
      <c r="M25409" s="2"/>
    </row>
    <row r="25410" spans="6:22" x14ac:dyDescent="0.2">
      <c r="F25410"/>
      <c r="M25410" s="2"/>
      <c r="N25410"/>
      <c r="O25410"/>
      <c r="U25410"/>
      <c r="V25410"/>
    </row>
    <row r="25411" spans="6:22" x14ac:dyDescent="0.2">
      <c r="M25411" s="2"/>
    </row>
    <row r="25412" spans="6:22" x14ac:dyDescent="0.2">
      <c r="M25412" s="2"/>
    </row>
    <row r="25413" spans="6:22" x14ac:dyDescent="0.2">
      <c r="M25413" s="2"/>
    </row>
    <row r="25414" spans="6:22" x14ac:dyDescent="0.2">
      <c r="M25414" s="2"/>
    </row>
    <row r="25415" spans="6:22" x14ac:dyDescent="0.2">
      <c r="M25415" s="2"/>
    </row>
    <row r="25416" spans="6:22" x14ac:dyDescent="0.2">
      <c r="M25416" s="2"/>
    </row>
    <row r="25417" spans="6:22" x14ac:dyDescent="0.2">
      <c r="M25417" s="2"/>
    </row>
    <row r="25418" spans="6:22" x14ac:dyDescent="0.2">
      <c r="M25418" s="2"/>
    </row>
    <row r="25419" spans="6:22" x14ac:dyDescent="0.2">
      <c r="M25419" s="2"/>
    </row>
    <row r="25420" spans="6:22" x14ac:dyDescent="0.2">
      <c r="M25420" s="2"/>
    </row>
    <row r="25421" spans="6:22" x14ac:dyDescent="0.2">
      <c r="M25421" s="2"/>
    </row>
    <row r="25422" spans="6:22" x14ac:dyDescent="0.2">
      <c r="M25422" s="2"/>
    </row>
    <row r="25423" spans="6:22" x14ac:dyDescent="0.2">
      <c r="M25423" s="2"/>
    </row>
    <row r="25424" spans="6:22" x14ac:dyDescent="0.2">
      <c r="M25424" s="2"/>
    </row>
    <row r="25425" spans="6:22" x14ac:dyDescent="0.2">
      <c r="M25425" s="2"/>
    </row>
    <row r="25426" spans="6:22" x14ac:dyDescent="0.2">
      <c r="M25426" s="2"/>
    </row>
    <row r="25427" spans="6:22" x14ac:dyDescent="0.2">
      <c r="M25427" s="2"/>
    </row>
    <row r="25428" spans="6:22" x14ac:dyDescent="0.2">
      <c r="F25428"/>
      <c r="M25428" s="2"/>
      <c r="N25428"/>
      <c r="O25428"/>
      <c r="U25428"/>
      <c r="V25428"/>
    </row>
    <row r="25429" spans="6:22" x14ac:dyDescent="0.2">
      <c r="M25429" s="2"/>
    </row>
    <row r="25430" spans="6:22" x14ac:dyDescent="0.2">
      <c r="M25430" s="2"/>
    </row>
    <row r="25431" spans="6:22" x14ac:dyDescent="0.2">
      <c r="M25431" s="2"/>
    </row>
    <row r="25432" spans="6:22" x14ac:dyDescent="0.2">
      <c r="F25432"/>
      <c r="M25432" s="2"/>
      <c r="N25432"/>
      <c r="O25432"/>
      <c r="U25432"/>
      <c r="V25432"/>
    </row>
    <row r="25433" spans="6:22" x14ac:dyDescent="0.2">
      <c r="M25433" s="2"/>
    </row>
    <row r="25434" spans="6:22" x14ac:dyDescent="0.2">
      <c r="F25434"/>
      <c r="M25434" s="2"/>
      <c r="N25434"/>
      <c r="O25434"/>
      <c r="U25434"/>
      <c r="V25434"/>
    </row>
    <row r="25435" spans="6:22" x14ac:dyDescent="0.2">
      <c r="F25435"/>
      <c r="M25435" s="2"/>
      <c r="N25435"/>
      <c r="O25435"/>
      <c r="U25435"/>
      <c r="V25435"/>
    </row>
    <row r="25436" spans="6:22" x14ac:dyDescent="0.2">
      <c r="M25436" s="2"/>
    </row>
    <row r="25437" spans="6:22" x14ac:dyDescent="0.2">
      <c r="M25437" s="2"/>
    </row>
    <row r="25438" spans="6:22" x14ac:dyDescent="0.2">
      <c r="F25438"/>
      <c r="M25438" s="2"/>
      <c r="N25438"/>
      <c r="O25438"/>
      <c r="U25438"/>
      <c r="V25438"/>
    </row>
    <row r="25439" spans="6:22" x14ac:dyDescent="0.2">
      <c r="M25439" s="2"/>
    </row>
    <row r="25440" spans="6:22" x14ac:dyDescent="0.2">
      <c r="M25440" s="2"/>
    </row>
    <row r="25441" spans="6:22" x14ac:dyDescent="0.2">
      <c r="M25441" s="2"/>
    </row>
    <row r="25442" spans="6:22" x14ac:dyDescent="0.2">
      <c r="M25442" s="2"/>
    </row>
    <row r="25443" spans="6:22" x14ac:dyDescent="0.2">
      <c r="M25443" s="2"/>
    </row>
    <row r="25444" spans="6:22" x14ac:dyDescent="0.2">
      <c r="M25444" s="2"/>
    </row>
    <row r="25445" spans="6:22" x14ac:dyDescent="0.2">
      <c r="M25445" s="2"/>
    </row>
    <row r="25446" spans="6:22" x14ac:dyDescent="0.2">
      <c r="F25446"/>
      <c r="M25446" s="2"/>
      <c r="N25446"/>
      <c r="O25446"/>
      <c r="U25446"/>
      <c r="V25446"/>
    </row>
    <row r="25447" spans="6:22" x14ac:dyDescent="0.2">
      <c r="F25447"/>
      <c r="M25447" s="2"/>
      <c r="N25447"/>
      <c r="O25447"/>
      <c r="U25447"/>
      <c r="V25447"/>
    </row>
    <row r="25448" spans="6:22" x14ac:dyDescent="0.2">
      <c r="M25448" s="2"/>
    </row>
    <row r="25449" spans="6:22" x14ac:dyDescent="0.2">
      <c r="M25449" s="2"/>
    </row>
    <row r="25450" spans="6:22" x14ac:dyDescent="0.2">
      <c r="M25450" s="2"/>
    </row>
    <row r="25451" spans="6:22" x14ac:dyDescent="0.2">
      <c r="M25451" s="2"/>
    </row>
    <row r="25452" spans="6:22" x14ac:dyDescent="0.2">
      <c r="M25452" s="2"/>
    </row>
    <row r="25453" spans="6:22" x14ac:dyDescent="0.2">
      <c r="M25453" s="2"/>
    </row>
    <row r="25454" spans="6:22" x14ac:dyDescent="0.2">
      <c r="M25454" s="2"/>
    </row>
    <row r="25455" spans="6:22" x14ac:dyDescent="0.2">
      <c r="M25455" s="2"/>
    </row>
    <row r="25456" spans="6:22" x14ac:dyDescent="0.2">
      <c r="M25456" s="2"/>
    </row>
    <row r="25457" spans="13:13" x14ac:dyDescent="0.2">
      <c r="M25457" s="2"/>
    </row>
    <row r="25458" spans="13:13" x14ac:dyDescent="0.2">
      <c r="M25458" s="2"/>
    </row>
    <row r="25459" spans="13:13" x14ac:dyDescent="0.2">
      <c r="M25459" s="2"/>
    </row>
    <row r="25460" spans="13:13" x14ac:dyDescent="0.2">
      <c r="M25460" s="2"/>
    </row>
    <row r="25461" spans="13:13" x14ac:dyDescent="0.2">
      <c r="M25461" s="2"/>
    </row>
    <row r="25462" spans="13:13" x14ac:dyDescent="0.2">
      <c r="M25462" s="2"/>
    </row>
    <row r="25463" spans="13:13" x14ac:dyDescent="0.2">
      <c r="M25463" s="2"/>
    </row>
    <row r="25464" spans="13:13" x14ac:dyDescent="0.2">
      <c r="M25464" s="2"/>
    </row>
    <row r="25465" spans="13:13" x14ac:dyDescent="0.2">
      <c r="M25465" s="2"/>
    </row>
    <row r="25466" spans="13:13" x14ac:dyDescent="0.2">
      <c r="M25466" s="2"/>
    </row>
    <row r="25467" spans="13:13" x14ac:dyDescent="0.2">
      <c r="M25467" s="2"/>
    </row>
    <row r="25468" spans="13:13" x14ac:dyDescent="0.2">
      <c r="M25468" s="2"/>
    </row>
    <row r="25469" spans="13:13" x14ac:dyDescent="0.2">
      <c r="M25469" s="2"/>
    </row>
    <row r="25470" spans="13:13" x14ac:dyDescent="0.2">
      <c r="M25470" s="2"/>
    </row>
    <row r="25471" spans="13:13" x14ac:dyDescent="0.2">
      <c r="M25471" s="2"/>
    </row>
    <row r="25472" spans="13:13" x14ac:dyDescent="0.2">
      <c r="M25472" s="2"/>
    </row>
    <row r="25473" spans="6:22" x14ac:dyDescent="0.2">
      <c r="M25473" s="2"/>
    </row>
    <row r="25474" spans="6:22" x14ac:dyDescent="0.2">
      <c r="M25474" s="2"/>
    </row>
    <row r="25475" spans="6:22" x14ac:dyDescent="0.2">
      <c r="F25475"/>
      <c r="M25475" s="2"/>
      <c r="N25475"/>
      <c r="O25475"/>
      <c r="U25475"/>
      <c r="V25475"/>
    </row>
    <row r="25476" spans="6:22" x14ac:dyDescent="0.2">
      <c r="F25476"/>
      <c r="M25476" s="2"/>
      <c r="N25476"/>
      <c r="O25476"/>
      <c r="U25476"/>
      <c r="V25476"/>
    </row>
    <row r="25477" spans="6:22" x14ac:dyDescent="0.2">
      <c r="M25477" s="2"/>
    </row>
    <row r="25478" spans="6:22" x14ac:dyDescent="0.2">
      <c r="M25478" s="2"/>
    </row>
    <row r="25479" spans="6:22" x14ac:dyDescent="0.2">
      <c r="M25479" s="2"/>
    </row>
    <row r="25480" spans="6:22" x14ac:dyDescent="0.2">
      <c r="M25480" s="2"/>
    </row>
    <row r="25481" spans="6:22" x14ac:dyDescent="0.2">
      <c r="M25481" s="2"/>
    </row>
    <row r="25482" spans="6:22" x14ac:dyDescent="0.2">
      <c r="M25482" s="2"/>
    </row>
    <row r="25483" spans="6:22" x14ac:dyDescent="0.2">
      <c r="M25483" s="2"/>
    </row>
    <row r="25484" spans="6:22" x14ac:dyDescent="0.2">
      <c r="M25484" s="2"/>
    </row>
    <row r="25485" spans="6:22" x14ac:dyDescent="0.2">
      <c r="M25485" s="2"/>
    </row>
    <row r="25486" spans="6:22" x14ac:dyDescent="0.2">
      <c r="M25486" s="2"/>
    </row>
    <row r="25487" spans="6:22" x14ac:dyDescent="0.2">
      <c r="M25487" s="2"/>
    </row>
    <row r="25488" spans="6:22" x14ac:dyDescent="0.2">
      <c r="M25488" s="2"/>
    </row>
    <row r="25489" spans="6:22" x14ac:dyDescent="0.2">
      <c r="M25489" s="2"/>
    </row>
    <row r="25490" spans="6:22" x14ac:dyDescent="0.2">
      <c r="M25490" s="2"/>
    </row>
    <row r="25491" spans="6:22" x14ac:dyDescent="0.2">
      <c r="M25491" s="2"/>
    </row>
    <row r="25492" spans="6:22" x14ac:dyDescent="0.2">
      <c r="M25492" s="2"/>
    </row>
    <row r="25493" spans="6:22" x14ac:dyDescent="0.2">
      <c r="M25493" s="2"/>
    </row>
    <row r="25494" spans="6:22" x14ac:dyDescent="0.2">
      <c r="M25494" s="2"/>
    </row>
    <row r="25495" spans="6:22" x14ac:dyDescent="0.2">
      <c r="F25495"/>
      <c r="M25495" s="2"/>
      <c r="N25495"/>
      <c r="O25495"/>
      <c r="U25495"/>
      <c r="V25495"/>
    </row>
    <row r="25496" spans="6:22" x14ac:dyDescent="0.2">
      <c r="F25496"/>
      <c r="M25496" s="2"/>
      <c r="N25496"/>
      <c r="O25496"/>
      <c r="U25496"/>
      <c r="V25496"/>
    </row>
    <row r="25497" spans="6:22" x14ac:dyDescent="0.2">
      <c r="M25497" s="2"/>
    </row>
    <row r="25498" spans="6:22" x14ac:dyDescent="0.2">
      <c r="M25498" s="2"/>
    </row>
    <row r="25499" spans="6:22" x14ac:dyDescent="0.2">
      <c r="M25499" s="2"/>
    </row>
    <row r="25500" spans="6:22" x14ac:dyDescent="0.2">
      <c r="M25500" s="2"/>
    </row>
    <row r="25501" spans="6:22" x14ac:dyDescent="0.2">
      <c r="M25501" s="2"/>
    </row>
    <row r="25502" spans="6:22" x14ac:dyDescent="0.2">
      <c r="M25502" s="2"/>
    </row>
    <row r="25503" spans="6:22" x14ac:dyDescent="0.2">
      <c r="M25503" s="2"/>
    </row>
    <row r="25504" spans="6:22" x14ac:dyDescent="0.2">
      <c r="M25504" s="2"/>
    </row>
    <row r="25505" spans="6:22" x14ac:dyDescent="0.2">
      <c r="F25505"/>
      <c r="M25505" s="2"/>
      <c r="N25505"/>
      <c r="O25505"/>
      <c r="U25505"/>
      <c r="V25505"/>
    </row>
    <row r="25506" spans="6:22" x14ac:dyDescent="0.2">
      <c r="M25506" s="2"/>
    </row>
    <row r="25507" spans="6:22" x14ac:dyDescent="0.2">
      <c r="M25507" s="2"/>
    </row>
    <row r="25508" spans="6:22" x14ac:dyDescent="0.2">
      <c r="M25508" s="2"/>
    </row>
    <row r="25509" spans="6:22" x14ac:dyDescent="0.2">
      <c r="M25509" s="2"/>
    </row>
    <row r="25510" spans="6:22" x14ac:dyDescent="0.2">
      <c r="M25510" s="2"/>
    </row>
    <row r="25511" spans="6:22" x14ac:dyDescent="0.2">
      <c r="M25511" s="2"/>
    </row>
    <row r="25512" spans="6:22" x14ac:dyDescent="0.2">
      <c r="F25512"/>
      <c r="M25512" s="2"/>
      <c r="N25512"/>
      <c r="O25512"/>
      <c r="U25512"/>
      <c r="V25512"/>
    </row>
    <row r="25513" spans="6:22" x14ac:dyDescent="0.2">
      <c r="M25513" s="2"/>
    </row>
    <row r="25514" spans="6:22" x14ac:dyDescent="0.2">
      <c r="M25514" s="2"/>
    </row>
    <row r="25515" spans="6:22" x14ac:dyDescent="0.2">
      <c r="M25515" s="2"/>
    </row>
    <row r="25516" spans="6:22" x14ac:dyDescent="0.2">
      <c r="M25516" s="2"/>
    </row>
    <row r="25517" spans="6:22" x14ac:dyDescent="0.2">
      <c r="M25517" s="2"/>
    </row>
    <row r="25518" spans="6:22" x14ac:dyDescent="0.2">
      <c r="M25518" s="2"/>
    </row>
    <row r="25519" spans="6:22" x14ac:dyDescent="0.2">
      <c r="M25519" s="2"/>
    </row>
    <row r="25520" spans="6:22" x14ac:dyDescent="0.2">
      <c r="F25520"/>
      <c r="M25520" s="2"/>
      <c r="N25520"/>
      <c r="O25520"/>
      <c r="U25520"/>
      <c r="V25520"/>
    </row>
    <row r="25521" spans="6:22" x14ac:dyDescent="0.2">
      <c r="M25521" s="2"/>
    </row>
    <row r="25522" spans="6:22" x14ac:dyDescent="0.2">
      <c r="F25522"/>
      <c r="M25522" s="2"/>
      <c r="N25522"/>
      <c r="O25522"/>
      <c r="U25522"/>
      <c r="V25522"/>
    </row>
    <row r="25523" spans="6:22" x14ac:dyDescent="0.2">
      <c r="M25523" s="2"/>
    </row>
    <row r="25524" spans="6:22" x14ac:dyDescent="0.2">
      <c r="M25524" s="2"/>
    </row>
    <row r="25525" spans="6:22" x14ac:dyDescent="0.2">
      <c r="M25525" s="2"/>
    </row>
    <row r="25526" spans="6:22" x14ac:dyDescent="0.2">
      <c r="F25526"/>
      <c r="M25526" s="2"/>
      <c r="N25526"/>
      <c r="O25526"/>
      <c r="U25526"/>
      <c r="V25526"/>
    </row>
    <row r="25527" spans="6:22" x14ac:dyDescent="0.2">
      <c r="F25527"/>
      <c r="M25527" s="2"/>
      <c r="N25527"/>
      <c r="O25527"/>
      <c r="U25527"/>
      <c r="V25527"/>
    </row>
    <row r="25528" spans="6:22" x14ac:dyDescent="0.2">
      <c r="F25528"/>
      <c r="M25528" s="2"/>
      <c r="N25528"/>
      <c r="O25528"/>
      <c r="U25528"/>
      <c r="V25528"/>
    </row>
    <row r="25529" spans="6:22" x14ac:dyDescent="0.2">
      <c r="M25529" s="2"/>
    </row>
    <row r="25530" spans="6:22" x14ac:dyDescent="0.2">
      <c r="M25530" s="2"/>
    </row>
    <row r="25531" spans="6:22" x14ac:dyDescent="0.2">
      <c r="M25531" s="2"/>
    </row>
    <row r="25532" spans="6:22" x14ac:dyDescent="0.2">
      <c r="M25532" s="2"/>
    </row>
    <row r="25533" spans="6:22" x14ac:dyDescent="0.2">
      <c r="M25533" s="2"/>
    </row>
    <row r="25534" spans="6:22" x14ac:dyDescent="0.2">
      <c r="M25534" s="2"/>
    </row>
    <row r="25535" spans="6:22" x14ac:dyDescent="0.2">
      <c r="M25535" s="2"/>
    </row>
    <row r="25536" spans="6:22" x14ac:dyDescent="0.2">
      <c r="M25536" s="2"/>
    </row>
    <row r="25537" spans="6:22" x14ac:dyDescent="0.2">
      <c r="M25537" s="2"/>
    </row>
    <row r="25538" spans="6:22" x14ac:dyDescent="0.2">
      <c r="M25538" s="2"/>
    </row>
    <row r="25539" spans="6:22" x14ac:dyDescent="0.2">
      <c r="F25539"/>
      <c r="M25539" s="2"/>
      <c r="N25539"/>
      <c r="O25539"/>
      <c r="U25539"/>
      <c r="V25539"/>
    </row>
    <row r="25540" spans="6:22" x14ac:dyDescent="0.2">
      <c r="F25540"/>
      <c r="M25540" s="2"/>
      <c r="N25540"/>
      <c r="O25540"/>
      <c r="U25540"/>
      <c r="V25540"/>
    </row>
    <row r="25541" spans="6:22" x14ac:dyDescent="0.2">
      <c r="F25541"/>
      <c r="M25541" s="2"/>
      <c r="N25541"/>
      <c r="O25541"/>
      <c r="U25541"/>
      <c r="V25541"/>
    </row>
    <row r="25542" spans="6:22" x14ac:dyDescent="0.2">
      <c r="F25542"/>
      <c r="M25542" s="2"/>
      <c r="N25542"/>
      <c r="O25542"/>
      <c r="U25542"/>
      <c r="V25542"/>
    </row>
    <row r="25543" spans="6:22" x14ac:dyDescent="0.2">
      <c r="F25543"/>
      <c r="M25543" s="2"/>
      <c r="N25543"/>
      <c r="O25543"/>
      <c r="U25543"/>
      <c r="V25543"/>
    </row>
    <row r="25544" spans="6:22" x14ac:dyDescent="0.2">
      <c r="F25544"/>
      <c r="M25544" s="2"/>
      <c r="N25544"/>
      <c r="O25544"/>
      <c r="U25544"/>
      <c r="V25544"/>
    </row>
    <row r="25545" spans="6:22" x14ac:dyDescent="0.2">
      <c r="F25545"/>
      <c r="M25545" s="2"/>
      <c r="N25545"/>
      <c r="O25545"/>
      <c r="U25545"/>
      <c r="V25545"/>
    </row>
    <row r="25546" spans="6:22" x14ac:dyDescent="0.2">
      <c r="M25546" s="2"/>
    </row>
    <row r="25547" spans="6:22" x14ac:dyDescent="0.2">
      <c r="M25547" s="2"/>
    </row>
    <row r="25548" spans="6:22" x14ac:dyDescent="0.2">
      <c r="M25548" s="2"/>
    </row>
    <row r="25549" spans="6:22" x14ac:dyDescent="0.2">
      <c r="M25549" s="2"/>
    </row>
    <row r="25550" spans="6:22" x14ac:dyDescent="0.2">
      <c r="M25550" s="2"/>
    </row>
    <row r="25551" spans="6:22" x14ac:dyDescent="0.2">
      <c r="M25551" s="2"/>
    </row>
    <row r="25552" spans="6:22" x14ac:dyDescent="0.2">
      <c r="M25552" s="2"/>
    </row>
    <row r="25553" spans="13:13" x14ac:dyDescent="0.2">
      <c r="M25553" s="2"/>
    </row>
    <row r="25554" spans="13:13" x14ac:dyDescent="0.2">
      <c r="M25554" s="2"/>
    </row>
    <row r="25555" spans="13:13" x14ac:dyDescent="0.2">
      <c r="M25555" s="2"/>
    </row>
    <row r="25556" spans="13:13" x14ac:dyDescent="0.2">
      <c r="M25556" s="2"/>
    </row>
    <row r="25557" spans="13:13" x14ac:dyDescent="0.2">
      <c r="M25557" s="2"/>
    </row>
    <row r="25558" spans="13:13" x14ac:dyDescent="0.2">
      <c r="M25558" s="2"/>
    </row>
    <row r="25559" spans="13:13" x14ac:dyDescent="0.2">
      <c r="M25559" s="2"/>
    </row>
    <row r="25560" spans="13:13" x14ac:dyDescent="0.2">
      <c r="M25560" s="2"/>
    </row>
    <row r="25561" spans="13:13" x14ac:dyDescent="0.2">
      <c r="M25561" s="2"/>
    </row>
    <row r="25562" spans="13:13" x14ac:dyDescent="0.2">
      <c r="M25562" s="2"/>
    </row>
    <row r="25563" spans="13:13" x14ac:dyDescent="0.2">
      <c r="M25563" s="2"/>
    </row>
    <row r="25564" spans="13:13" x14ac:dyDescent="0.2">
      <c r="M25564" s="2"/>
    </row>
    <row r="25565" spans="13:13" x14ac:dyDescent="0.2">
      <c r="M25565" s="2"/>
    </row>
    <row r="25566" spans="13:13" x14ac:dyDescent="0.2">
      <c r="M25566" s="2"/>
    </row>
    <row r="25567" spans="13:13" x14ac:dyDescent="0.2">
      <c r="M25567" s="2"/>
    </row>
    <row r="25568" spans="13:13" x14ac:dyDescent="0.2">
      <c r="M25568" s="2"/>
    </row>
    <row r="25569" spans="6:22" x14ac:dyDescent="0.2">
      <c r="M25569" s="2"/>
    </row>
    <row r="25570" spans="6:22" x14ac:dyDescent="0.2">
      <c r="F25570"/>
      <c r="M25570" s="2"/>
      <c r="N25570"/>
      <c r="O25570"/>
      <c r="U25570"/>
      <c r="V25570"/>
    </row>
    <row r="25571" spans="6:22" x14ac:dyDescent="0.2">
      <c r="F25571"/>
      <c r="M25571" s="2"/>
      <c r="N25571"/>
      <c r="O25571"/>
      <c r="U25571"/>
      <c r="V25571"/>
    </row>
    <row r="25572" spans="6:22" x14ac:dyDescent="0.2">
      <c r="M25572" s="2"/>
    </row>
    <row r="25573" spans="6:22" x14ac:dyDescent="0.2">
      <c r="M25573" s="2"/>
    </row>
    <row r="25574" spans="6:22" x14ac:dyDescent="0.2">
      <c r="M25574" s="2"/>
    </row>
    <row r="25575" spans="6:22" x14ac:dyDescent="0.2">
      <c r="M25575" s="2"/>
    </row>
    <row r="25576" spans="6:22" x14ac:dyDescent="0.2">
      <c r="M25576" s="2"/>
    </row>
    <row r="25577" spans="6:22" x14ac:dyDescent="0.2">
      <c r="M25577" s="2"/>
    </row>
    <row r="25578" spans="6:22" x14ac:dyDescent="0.2">
      <c r="M25578" s="2"/>
    </row>
    <row r="25579" spans="6:22" x14ac:dyDescent="0.2">
      <c r="M25579" s="2"/>
    </row>
    <row r="25580" spans="6:22" x14ac:dyDescent="0.2">
      <c r="M25580" s="2"/>
    </row>
    <row r="25581" spans="6:22" x14ac:dyDescent="0.2">
      <c r="M25581" s="2"/>
    </row>
    <row r="25582" spans="6:22" x14ac:dyDescent="0.2">
      <c r="M25582" s="2"/>
    </row>
    <row r="25583" spans="6:22" x14ac:dyDescent="0.2">
      <c r="M25583" s="2"/>
    </row>
    <row r="25584" spans="6:22" x14ac:dyDescent="0.2">
      <c r="M25584" s="2"/>
    </row>
    <row r="25585" spans="6:22" x14ac:dyDescent="0.2">
      <c r="M25585" s="2"/>
    </row>
    <row r="25586" spans="6:22" x14ac:dyDescent="0.2">
      <c r="M25586" s="2"/>
    </row>
    <row r="25587" spans="6:22" x14ac:dyDescent="0.2">
      <c r="M25587" s="2"/>
    </row>
    <row r="25588" spans="6:22" x14ac:dyDescent="0.2">
      <c r="M25588" s="2"/>
    </row>
    <row r="25589" spans="6:22" x14ac:dyDescent="0.2">
      <c r="M25589" s="2"/>
    </row>
    <row r="25590" spans="6:22" x14ac:dyDescent="0.2">
      <c r="M25590" s="2"/>
    </row>
    <row r="25591" spans="6:22" x14ac:dyDescent="0.2">
      <c r="M25591" s="2"/>
    </row>
    <row r="25592" spans="6:22" x14ac:dyDescent="0.2">
      <c r="M25592" s="2"/>
    </row>
    <row r="25593" spans="6:22" x14ac:dyDescent="0.2">
      <c r="M25593" s="2"/>
    </row>
    <row r="25594" spans="6:22" x14ac:dyDescent="0.2">
      <c r="M25594" s="2"/>
    </row>
    <row r="25595" spans="6:22" x14ac:dyDescent="0.2">
      <c r="M25595" s="2"/>
    </row>
    <row r="25596" spans="6:22" x14ac:dyDescent="0.2">
      <c r="F25596"/>
      <c r="M25596" s="2"/>
      <c r="N25596"/>
      <c r="O25596"/>
      <c r="U25596"/>
      <c r="V25596"/>
    </row>
    <row r="25597" spans="6:22" x14ac:dyDescent="0.2">
      <c r="F25597"/>
      <c r="M25597" s="2"/>
      <c r="N25597"/>
      <c r="O25597"/>
      <c r="U25597"/>
      <c r="V25597"/>
    </row>
    <row r="25598" spans="6:22" x14ac:dyDescent="0.2">
      <c r="F25598"/>
      <c r="M25598" s="2"/>
      <c r="N25598"/>
      <c r="O25598"/>
      <c r="U25598"/>
      <c r="V25598"/>
    </row>
    <row r="25599" spans="6:22" x14ac:dyDescent="0.2">
      <c r="F25599"/>
      <c r="M25599" s="2"/>
      <c r="N25599"/>
      <c r="O25599"/>
      <c r="U25599"/>
      <c r="V25599"/>
    </row>
    <row r="25600" spans="6:22" x14ac:dyDescent="0.2">
      <c r="F25600"/>
      <c r="M25600" s="2"/>
      <c r="N25600"/>
      <c r="O25600"/>
      <c r="U25600"/>
      <c r="V25600"/>
    </row>
    <row r="25601" spans="6:22" x14ac:dyDescent="0.2">
      <c r="F25601"/>
      <c r="M25601" s="2"/>
      <c r="N25601"/>
      <c r="O25601"/>
      <c r="U25601"/>
      <c r="V25601"/>
    </row>
    <row r="25602" spans="6:22" x14ac:dyDescent="0.2">
      <c r="F25602"/>
      <c r="M25602" s="2"/>
      <c r="N25602"/>
      <c r="O25602"/>
      <c r="U25602"/>
      <c r="V25602"/>
    </row>
    <row r="25603" spans="6:22" x14ac:dyDescent="0.2">
      <c r="F25603"/>
      <c r="M25603" s="2"/>
      <c r="N25603"/>
      <c r="O25603"/>
      <c r="U25603"/>
      <c r="V25603"/>
    </row>
    <row r="25604" spans="6:22" x14ac:dyDescent="0.2">
      <c r="F25604"/>
      <c r="M25604" s="2"/>
      <c r="N25604"/>
      <c r="O25604"/>
      <c r="U25604"/>
      <c r="V25604"/>
    </row>
    <row r="25605" spans="6:22" x14ac:dyDescent="0.2">
      <c r="F25605"/>
      <c r="M25605" s="2"/>
      <c r="N25605"/>
      <c r="O25605"/>
      <c r="U25605"/>
      <c r="V25605"/>
    </row>
    <row r="25606" spans="6:22" x14ac:dyDescent="0.2">
      <c r="F25606"/>
      <c r="M25606" s="2"/>
      <c r="N25606"/>
      <c r="O25606"/>
      <c r="U25606"/>
      <c r="V25606"/>
    </row>
    <row r="25607" spans="6:22" x14ac:dyDescent="0.2">
      <c r="F25607"/>
      <c r="M25607" s="2"/>
      <c r="N25607"/>
      <c r="O25607"/>
      <c r="U25607"/>
      <c r="V25607"/>
    </row>
    <row r="25608" spans="6:22" x14ac:dyDescent="0.2">
      <c r="F25608"/>
      <c r="M25608" s="2"/>
      <c r="N25608"/>
      <c r="O25608"/>
      <c r="U25608"/>
      <c r="V25608"/>
    </row>
    <row r="25609" spans="6:22" x14ac:dyDescent="0.2">
      <c r="F25609"/>
      <c r="M25609" s="2"/>
      <c r="N25609"/>
      <c r="O25609"/>
      <c r="U25609"/>
      <c r="V25609"/>
    </row>
    <row r="25610" spans="6:22" x14ac:dyDescent="0.2">
      <c r="F25610"/>
      <c r="M25610" s="2"/>
      <c r="N25610"/>
      <c r="O25610"/>
      <c r="U25610"/>
      <c r="V25610"/>
    </row>
    <row r="25611" spans="6:22" x14ac:dyDescent="0.2">
      <c r="F25611"/>
      <c r="M25611" s="2"/>
      <c r="N25611"/>
      <c r="O25611"/>
      <c r="U25611"/>
      <c r="V25611"/>
    </row>
    <row r="25612" spans="6:22" x14ac:dyDescent="0.2">
      <c r="F25612"/>
      <c r="M25612" s="2"/>
      <c r="N25612"/>
      <c r="O25612"/>
      <c r="U25612"/>
      <c r="V25612"/>
    </row>
    <row r="25613" spans="6:22" x14ac:dyDescent="0.2">
      <c r="F25613"/>
      <c r="M25613" s="2"/>
      <c r="N25613"/>
      <c r="O25613"/>
      <c r="U25613"/>
      <c r="V25613"/>
    </row>
    <row r="25614" spans="6:22" x14ac:dyDescent="0.2">
      <c r="F25614"/>
      <c r="M25614" s="2"/>
      <c r="N25614"/>
      <c r="O25614"/>
      <c r="U25614"/>
      <c r="V25614"/>
    </row>
    <row r="25615" spans="6:22" x14ac:dyDescent="0.2">
      <c r="F25615"/>
      <c r="M25615" s="2"/>
      <c r="N25615"/>
      <c r="O25615"/>
      <c r="U25615"/>
      <c r="V25615"/>
    </row>
    <row r="25616" spans="6:22" x14ac:dyDescent="0.2">
      <c r="F25616"/>
      <c r="M25616" s="2"/>
      <c r="N25616"/>
      <c r="O25616"/>
      <c r="U25616"/>
      <c r="V25616"/>
    </row>
    <row r="25617" spans="6:22" x14ac:dyDescent="0.2">
      <c r="F25617"/>
      <c r="M25617" s="2"/>
      <c r="N25617"/>
      <c r="O25617"/>
      <c r="U25617"/>
      <c r="V25617"/>
    </row>
    <row r="25618" spans="6:22" x14ac:dyDescent="0.2">
      <c r="F25618"/>
      <c r="M25618" s="2"/>
      <c r="N25618"/>
      <c r="O25618"/>
      <c r="U25618"/>
      <c r="V25618"/>
    </row>
    <row r="25619" spans="6:22" x14ac:dyDescent="0.2">
      <c r="F25619"/>
      <c r="M25619" s="2"/>
      <c r="N25619"/>
      <c r="O25619"/>
      <c r="U25619"/>
      <c r="V25619"/>
    </row>
    <row r="25620" spans="6:22" x14ac:dyDescent="0.2">
      <c r="F25620"/>
      <c r="M25620" s="2"/>
      <c r="N25620"/>
      <c r="O25620"/>
      <c r="U25620"/>
      <c r="V25620"/>
    </row>
    <row r="25621" spans="6:22" x14ac:dyDescent="0.2">
      <c r="F25621"/>
      <c r="M25621" s="2"/>
      <c r="N25621"/>
      <c r="O25621"/>
      <c r="U25621"/>
      <c r="V25621"/>
    </row>
    <row r="25622" spans="6:22" x14ac:dyDescent="0.2">
      <c r="F25622"/>
      <c r="M25622" s="2"/>
      <c r="N25622"/>
      <c r="O25622"/>
      <c r="U25622"/>
      <c r="V25622"/>
    </row>
    <row r="25623" spans="6:22" x14ac:dyDescent="0.2">
      <c r="F25623"/>
      <c r="M25623" s="2"/>
      <c r="N25623"/>
      <c r="O25623"/>
      <c r="U25623"/>
      <c r="V25623"/>
    </row>
    <row r="25624" spans="6:22" x14ac:dyDescent="0.2">
      <c r="F25624"/>
      <c r="M25624" s="2"/>
      <c r="N25624"/>
      <c r="O25624"/>
      <c r="U25624"/>
      <c r="V25624"/>
    </row>
    <row r="25625" spans="6:22" x14ac:dyDescent="0.2">
      <c r="F25625"/>
      <c r="M25625" s="2"/>
      <c r="N25625"/>
      <c r="O25625"/>
      <c r="U25625"/>
      <c r="V25625"/>
    </row>
    <row r="25626" spans="6:22" x14ac:dyDescent="0.2">
      <c r="F25626"/>
      <c r="M25626" s="2"/>
      <c r="N25626"/>
      <c r="O25626"/>
      <c r="U25626"/>
      <c r="V25626"/>
    </row>
    <row r="25627" spans="6:22" x14ac:dyDescent="0.2">
      <c r="F25627"/>
      <c r="M25627" s="2"/>
      <c r="N25627"/>
      <c r="O25627"/>
      <c r="U25627"/>
      <c r="V25627"/>
    </row>
    <row r="25628" spans="6:22" x14ac:dyDescent="0.2">
      <c r="F25628"/>
      <c r="M25628" s="2"/>
      <c r="N25628"/>
      <c r="O25628"/>
      <c r="U25628"/>
      <c r="V25628"/>
    </row>
    <row r="25629" spans="6:22" x14ac:dyDescent="0.2">
      <c r="F25629"/>
      <c r="M25629" s="2"/>
      <c r="N25629"/>
      <c r="O25629"/>
      <c r="U25629"/>
      <c r="V25629"/>
    </row>
    <row r="25630" spans="6:22" x14ac:dyDescent="0.2">
      <c r="F25630"/>
      <c r="M25630" s="2"/>
      <c r="N25630"/>
      <c r="O25630"/>
      <c r="U25630"/>
      <c r="V25630"/>
    </row>
    <row r="25631" spans="6:22" x14ac:dyDescent="0.2">
      <c r="F25631"/>
      <c r="M25631" s="2"/>
      <c r="N25631"/>
      <c r="O25631"/>
      <c r="U25631"/>
      <c r="V25631"/>
    </row>
    <row r="25632" spans="6:22" x14ac:dyDescent="0.2">
      <c r="F25632"/>
      <c r="M25632" s="2"/>
      <c r="N25632"/>
      <c r="O25632"/>
      <c r="U25632"/>
      <c r="V25632"/>
    </row>
    <row r="25633" spans="6:22" x14ac:dyDescent="0.2">
      <c r="F25633"/>
      <c r="M25633" s="2"/>
      <c r="N25633"/>
      <c r="O25633"/>
      <c r="U25633"/>
      <c r="V25633"/>
    </row>
    <row r="25634" spans="6:22" x14ac:dyDescent="0.2">
      <c r="F25634"/>
      <c r="M25634" s="2"/>
      <c r="N25634"/>
      <c r="O25634"/>
      <c r="U25634"/>
      <c r="V25634"/>
    </row>
    <row r="25635" spans="6:22" x14ac:dyDescent="0.2">
      <c r="F25635"/>
      <c r="M25635" s="2"/>
      <c r="N25635"/>
      <c r="O25635"/>
      <c r="U25635"/>
      <c r="V25635"/>
    </row>
    <row r="25636" spans="6:22" x14ac:dyDescent="0.2">
      <c r="F25636"/>
      <c r="M25636" s="2"/>
      <c r="N25636"/>
      <c r="O25636"/>
      <c r="U25636"/>
      <c r="V25636"/>
    </row>
    <row r="25637" spans="6:22" x14ac:dyDescent="0.2">
      <c r="M25637" s="2"/>
    </row>
    <row r="25638" spans="6:22" x14ac:dyDescent="0.2">
      <c r="M25638" s="2"/>
    </row>
    <row r="25639" spans="6:22" x14ac:dyDescent="0.2">
      <c r="M25639" s="2"/>
    </row>
    <row r="25640" spans="6:22" x14ac:dyDescent="0.2">
      <c r="M25640" s="2"/>
    </row>
    <row r="25641" spans="6:22" x14ac:dyDescent="0.2">
      <c r="M25641" s="2"/>
    </row>
    <row r="25642" spans="6:22" x14ac:dyDescent="0.2">
      <c r="M25642" s="2"/>
    </row>
    <row r="25643" spans="6:22" x14ac:dyDescent="0.2">
      <c r="M25643" s="2"/>
    </row>
    <row r="25644" spans="6:22" x14ac:dyDescent="0.2">
      <c r="M25644" s="2"/>
    </row>
    <row r="25645" spans="6:22" x14ac:dyDescent="0.2">
      <c r="F25645"/>
      <c r="M25645" s="2"/>
      <c r="N25645"/>
      <c r="O25645"/>
      <c r="U25645"/>
      <c r="V25645"/>
    </row>
    <row r="25646" spans="6:22" x14ac:dyDescent="0.2">
      <c r="M25646" s="2"/>
    </row>
    <row r="25647" spans="6:22" x14ac:dyDescent="0.2">
      <c r="M25647" s="2"/>
    </row>
    <row r="25648" spans="6:22" x14ac:dyDescent="0.2">
      <c r="M25648" s="2"/>
    </row>
    <row r="25649" spans="6:22" x14ac:dyDescent="0.2">
      <c r="M25649" s="2"/>
    </row>
    <row r="25650" spans="6:22" x14ac:dyDescent="0.2">
      <c r="M25650" s="2"/>
    </row>
    <row r="25651" spans="6:22" x14ac:dyDescent="0.2">
      <c r="M25651" s="2"/>
    </row>
    <row r="25652" spans="6:22" x14ac:dyDescent="0.2">
      <c r="F25652"/>
      <c r="M25652" s="2"/>
      <c r="N25652"/>
      <c r="O25652"/>
      <c r="U25652"/>
      <c r="V25652"/>
    </row>
    <row r="25653" spans="6:22" x14ac:dyDescent="0.2">
      <c r="F25653"/>
      <c r="M25653" s="2"/>
      <c r="N25653"/>
      <c r="O25653"/>
      <c r="U25653"/>
      <c r="V25653"/>
    </row>
    <row r="25654" spans="6:22" x14ac:dyDescent="0.2">
      <c r="F25654"/>
      <c r="M25654" s="2"/>
      <c r="N25654"/>
      <c r="O25654"/>
      <c r="U25654"/>
      <c r="V25654"/>
    </row>
    <row r="25655" spans="6:22" x14ac:dyDescent="0.2">
      <c r="F25655"/>
      <c r="M25655" s="2"/>
      <c r="N25655"/>
      <c r="O25655"/>
      <c r="U25655"/>
      <c r="V25655"/>
    </row>
    <row r="25656" spans="6:22" x14ac:dyDescent="0.2">
      <c r="F25656"/>
      <c r="M25656" s="2"/>
      <c r="N25656"/>
      <c r="O25656"/>
      <c r="U25656"/>
      <c r="V25656"/>
    </row>
    <row r="25657" spans="6:22" x14ac:dyDescent="0.2">
      <c r="F25657"/>
      <c r="M25657" s="2"/>
      <c r="N25657"/>
      <c r="O25657"/>
      <c r="U25657"/>
      <c r="V25657"/>
    </row>
    <row r="25658" spans="6:22" x14ac:dyDescent="0.2">
      <c r="F25658"/>
      <c r="M25658" s="2"/>
      <c r="N25658"/>
      <c r="O25658"/>
      <c r="U25658"/>
      <c r="V25658"/>
    </row>
    <row r="25659" spans="6:22" x14ac:dyDescent="0.2">
      <c r="M25659" s="2"/>
    </row>
    <row r="25660" spans="6:22" x14ac:dyDescent="0.2">
      <c r="M25660" s="2"/>
    </row>
    <row r="25661" spans="6:22" x14ac:dyDescent="0.2">
      <c r="F25661"/>
      <c r="M25661" s="2"/>
      <c r="N25661"/>
      <c r="O25661"/>
      <c r="U25661"/>
      <c r="V25661"/>
    </row>
    <row r="25662" spans="6:22" x14ac:dyDescent="0.2">
      <c r="F25662"/>
      <c r="M25662" s="2"/>
      <c r="N25662"/>
      <c r="O25662"/>
      <c r="U25662"/>
      <c r="V25662"/>
    </row>
    <row r="25663" spans="6:22" x14ac:dyDescent="0.2">
      <c r="F25663"/>
      <c r="M25663" s="2"/>
      <c r="N25663"/>
      <c r="O25663"/>
      <c r="U25663"/>
      <c r="V25663"/>
    </row>
    <row r="25664" spans="6:22" x14ac:dyDescent="0.2">
      <c r="F25664"/>
      <c r="M25664" s="2"/>
      <c r="N25664"/>
      <c r="O25664"/>
      <c r="U25664"/>
      <c r="V25664"/>
    </row>
    <row r="25665" spans="6:22" x14ac:dyDescent="0.2">
      <c r="F25665"/>
      <c r="M25665" s="2"/>
      <c r="N25665"/>
      <c r="O25665"/>
      <c r="U25665"/>
      <c r="V25665"/>
    </row>
    <row r="25666" spans="6:22" x14ac:dyDescent="0.2">
      <c r="F25666"/>
      <c r="M25666" s="2"/>
      <c r="N25666"/>
      <c r="O25666"/>
      <c r="U25666"/>
      <c r="V25666"/>
    </row>
    <row r="25667" spans="6:22" x14ac:dyDescent="0.2">
      <c r="F25667"/>
      <c r="M25667" s="2"/>
      <c r="N25667"/>
      <c r="O25667"/>
      <c r="U25667"/>
      <c r="V25667"/>
    </row>
    <row r="25668" spans="6:22" x14ac:dyDescent="0.2">
      <c r="F25668"/>
      <c r="M25668" s="2"/>
      <c r="N25668"/>
      <c r="O25668"/>
      <c r="U25668"/>
      <c r="V25668"/>
    </row>
    <row r="25669" spans="6:22" x14ac:dyDescent="0.2">
      <c r="M25669" s="2"/>
    </row>
    <row r="25670" spans="6:22" x14ac:dyDescent="0.2">
      <c r="F25670"/>
      <c r="M25670" s="2"/>
      <c r="N25670"/>
      <c r="O25670"/>
      <c r="U25670"/>
      <c r="V25670"/>
    </row>
    <row r="25671" spans="6:22" x14ac:dyDescent="0.2">
      <c r="F25671"/>
      <c r="M25671" s="2"/>
      <c r="N25671"/>
      <c r="O25671"/>
      <c r="U25671"/>
      <c r="V25671"/>
    </row>
    <row r="25672" spans="6:22" x14ac:dyDescent="0.2">
      <c r="F25672"/>
      <c r="M25672" s="2"/>
      <c r="N25672"/>
      <c r="O25672"/>
      <c r="U25672"/>
      <c r="V25672"/>
    </row>
    <row r="25673" spans="6:22" x14ac:dyDescent="0.2">
      <c r="F25673"/>
      <c r="M25673" s="2"/>
      <c r="N25673"/>
      <c r="O25673"/>
      <c r="U25673"/>
      <c r="V25673"/>
    </row>
    <row r="25674" spans="6:22" x14ac:dyDescent="0.2">
      <c r="F25674"/>
      <c r="M25674" s="2"/>
      <c r="N25674"/>
      <c r="O25674"/>
      <c r="U25674"/>
      <c r="V25674"/>
    </row>
    <row r="25675" spans="6:22" x14ac:dyDescent="0.2">
      <c r="F25675"/>
      <c r="M25675" s="2"/>
      <c r="N25675"/>
      <c r="O25675"/>
      <c r="U25675"/>
      <c r="V25675"/>
    </row>
    <row r="25676" spans="6:22" x14ac:dyDescent="0.2">
      <c r="F25676"/>
      <c r="M25676" s="2"/>
      <c r="N25676"/>
      <c r="O25676"/>
      <c r="U25676"/>
      <c r="V25676"/>
    </row>
    <row r="25677" spans="6:22" x14ac:dyDescent="0.2">
      <c r="F25677"/>
      <c r="M25677" s="2"/>
      <c r="N25677"/>
      <c r="O25677"/>
      <c r="U25677"/>
      <c r="V25677"/>
    </row>
    <row r="25678" spans="6:22" x14ac:dyDescent="0.2">
      <c r="F25678"/>
      <c r="M25678" s="2"/>
      <c r="N25678"/>
      <c r="O25678"/>
      <c r="U25678"/>
      <c r="V25678"/>
    </row>
    <row r="25679" spans="6:22" x14ac:dyDescent="0.2">
      <c r="F25679"/>
      <c r="M25679" s="2"/>
      <c r="N25679"/>
      <c r="O25679"/>
      <c r="U25679"/>
      <c r="V25679"/>
    </row>
    <row r="25680" spans="6:22" x14ac:dyDescent="0.2">
      <c r="F25680"/>
      <c r="M25680" s="2"/>
      <c r="N25680"/>
      <c r="O25680"/>
      <c r="U25680"/>
      <c r="V25680"/>
    </row>
    <row r="25681" spans="6:22" x14ac:dyDescent="0.2">
      <c r="F25681"/>
      <c r="M25681" s="2"/>
      <c r="N25681"/>
      <c r="O25681"/>
      <c r="U25681"/>
      <c r="V25681"/>
    </row>
    <row r="25682" spans="6:22" x14ac:dyDescent="0.2">
      <c r="F25682"/>
      <c r="M25682" s="2"/>
      <c r="N25682"/>
      <c r="O25682"/>
      <c r="U25682"/>
      <c r="V25682"/>
    </row>
    <row r="25683" spans="6:22" x14ac:dyDescent="0.2">
      <c r="F25683"/>
      <c r="M25683" s="2"/>
      <c r="N25683"/>
      <c r="O25683"/>
      <c r="U25683"/>
      <c r="V25683"/>
    </row>
    <row r="25684" spans="6:22" x14ac:dyDescent="0.2">
      <c r="F25684"/>
      <c r="M25684" s="2"/>
      <c r="N25684"/>
      <c r="O25684"/>
      <c r="U25684"/>
      <c r="V25684"/>
    </row>
    <row r="25685" spans="6:22" x14ac:dyDescent="0.2">
      <c r="F25685"/>
      <c r="M25685" s="2"/>
      <c r="N25685"/>
      <c r="O25685"/>
      <c r="U25685"/>
      <c r="V25685"/>
    </row>
    <row r="25686" spans="6:22" x14ac:dyDescent="0.2">
      <c r="F25686"/>
      <c r="M25686" s="2"/>
      <c r="N25686"/>
      <c r="O25686"/>
      <c r="U25686"/>
      <c r="V25686"/>
    </row>
    <row r="25687" spans="6:22" x14ac:dyDescent="0.2">
      <c r="F25687"/>
      <c r="M25687" s="2"/>
      <c r="N25687"/>
      <c r="O25687"/>
      <c r="U25687"/>
      <c r="V25687"/>
    </row>
    <row r="25688" spans="6:22" x14ac:dyDescent="0.2">
      <c r="F25688"/>
      <c r="M25688" s="2"/>
      <c r="N25688"/>
      <c r="O25688"/>
      <c r="U25688"/>
      <c r="V25688"/>
    </row>
    <row r="25689" spans="6:22" x14ac:dyDescent="0.2">
      <c r="F25689"/>
      <c r="M25689" s="2"/>
      <c r="N25689"/>
      <c r="O25689"/>
      <c r="U25689"/>
      <c r="V25689"/>
    </row>
    <row r="25690" spans="6:22" x14ac:dyDescent="0.2">
      <c r="F25690"/>
      <c r="M25690" s="2"/>
      <c r="N25690"/>
      <c r="O25690"/>
      <c r="U25690"/>
      <c r="V25690"/>
    </row>
    <row r="25691" spans="6:22" x14ac:dyDescent="0.2">
      <c r="F25691"/>
      <c r="M25691" s="2"/>
      <c r="N25691"/>
      <c r="O25691"/>
      <c r="U25691"/>
      <c r="V25691"/>
    </row>
    <row r="25692" spans="6:22" x14ac:dyDescent="0.2">
      <c r="F25692"/>
      <c r="M25692" s="2"/>
      <c r="N25692"/>
      <c r="O25692"/>
      <c r="U25692"/>
      <c r="V25692"/>
    </row>
    <row r="25693" spans="6:22" x14ac:dyDescent="0.2">
      <c r="F25693"/>
      <c r="M25693" s="2"/>
      <c r="N25693"/>
      <c r="O25693"/>
      <c r="U25693"/>
      <c r="V25693"/>
    </row>
    <row r="25694" spans="6:22" x14ac:dyDescent="0.2">
      <c r="F25694"/>
      <c r="M25694" s="2"/>
      <c r="N25694"/>
      <c r="O25694"/>
      <c r="U25694"/>
      <c r="V25694"/>
    </row>
    <row r="25695" spans="6:22" x14ac:dyDescent="0.2">
      <c r="F25695"/>
      <c r="M25695" s="2"/>
      <c r="N25695"/>
      <c r="O25695"/>
      <c r="U25695"/>
      <c r="V25695"/>
    </row>
    <row r="25696" spans="6:22" x14ac:dyDescent="0.2">
      <c r="F25696"/>
      <c r="M25696" s="2"/>
      <c r="N25696"/>
      <c r="O25696"/>
      <c r="U25696"/>
      <c r="V25696"/>
    </row>
    <row r="25697" spans="6:22" x14ac:dyDescent="0.2">
      <c r="F25697"/>
      <c r="M25697" s="2"/>
      <c r="N25697"/>
      <c r="O25697"/>
      <c r="U25697"/>
      <c r="V25697"/>
    </row>
    <row r="25698" spans="6:22" x14ac:dyDescent="0.2">
      <c r="F25698"/>
      <c r="M25698" s="2"/>
      <c r="N25698"/>
      <c r="O25698"/>
      <c r="U25698"/>
      <c r="V25698"/>
    </row>
    <row r="25699" spans="6:22" x14ac:dyDescent="0.2">
      <c r="F25699"/>
      <c r="M25699" s="2"/>
      <c r="N25699"/>
      <c r="O25699"/>
      <c r="U25699"/>
      <c r="V25699"/>
    </row>
    <row r="25700" spans="6:22" x14ac:dyDescent="0.2">
      <c r="F25700"/>
      <c r="M25700" s="2"/>
      <c r="N25700"/>
      <c r="O25700"/>
      <c r="U25700"/>
      <c r="V25700"/>
    </row>
    <row r="25701" spans="6:22" x14ac:dyDescent="0.2">
      <c r="M25701" s="2"/>
    </row>
    <row r="25702" spans="6:22" x14ac:dyDescent="0.2">
      <c r="M25702" s="2"/>
    </row>
    <row r="25703" spans="6:22" x14ac:dyDescent="0.2">
      <c r="M25703" s="2"/>
    </row>
    <row r="25704" spans="6:22" x14ac:dyDescent="0.2">
      <c r="M25704" s="2"/>
    </row>
    <row r="25705" spans="6:22" x14ac:dyDescent="0.2">
      <c r="M25705" s="2"/>
    </row>
    <row r="25706" spans="6:22" x14ac:dyDescent="0.2">
      <c r="M25706" s="2"/>
    </row>
    <row r="25707" spans="6:22" x14ac:dyDescent="0.2">
      <c r="M25707" s="2"/>
    </row>
    <row r="25708" spans="6:22" x14ac:dyDescent="0.2">
      <c r="M25708" s="2"/>
    </row>
    <row r="25709" spans="6:22" x14ac:dyDescent="0.2">
      <c r="M25709" s="2"/>
    </row>
    <row r="25710" spans="6:22" x14ac:dyDescent="0.2">
      <c r="M25710" s="2"/>
    </row>
    <row r="25711" spans="6:22" x14ac:dyDescent="0.2">
      <c r="M25711" s="2"/>
    </row>
    <row r="25712" spans="6:22" x14ac:dyDescent="0.2">
      <c r="M25712" s="2"/>
    </row>
    <row r="25713" spans="13:13" x14ac:dyDescent="0.2">
      <c r="M25713" s="2"/>
    </row>
    <row r="25714" spans="13:13" x14ac:dyDescent="0.2">
      <c r="M25714" s="2"/>
    </row>
    <row r="25715" spans="13:13" x14ac:dyDescent="0.2">
      <c r="M25715" s="2"/>
    </row>
    <row r="25716" spans="13:13" x14ac:dyDescent="0.2">
      <c r="M25716" s="2"/>
    </row>
    <row r="25717" spans="13:13" x14ac:dyDescent="0.2">
      <c r="M25717" s="2"/>
    </row>
    <row r="25718" spans="13:13" x14ac:dyDescent="0.2">
      <c r="M25718" s="2"/>
    </row>
    <row r="25719" spans="13:13" x14ac:dyDescent="0.2">
      <c r="M25719" s="2"/>
    </row>
    <row r="25720" spans="13:13" x14ac:dyDescent="0.2">
      <c r="M25720" s="2"/>
    </row>
    <row r="25721" spans="13:13" x14ac:dyDescent="0.2">
      <c r="M25721" s="2"/>
    </row>
    <row r="25722" spans="13:13" x14ac:dyDescent="0.2">
      <c r="M25722" s="2"/>
    </row>
    <row r="25723" spans="13:13" x14ac:dyDescent="0.2">
      <c r="M25723" s="2"/>
    </row>
    <row r="25724" spans="13:13" x14ac:dyDescent="0.2">
      <c r="M25724" s="2"/>
    </row>
    <row r="25725" spans="13:13" x14ac:dyDescent="0.2">
      <c r="M25725" s="2"/>
    </row>
    <row r="25726" spans="13:13" x14ac:dyDescent="0.2">
      <c r="M25726" s="2"/>
    </row>
    <row r="25727" spans="13:13" x14ac:dyDescent="0.2">
      <c r="M25727" s="2"/>
    </row>
    <row r="25728" spans="13:13" x14ac:dyDescent="0.2">
      <c r="M25728" s="2"/>
    </row>
    <row r="25729" spans="6:22" x14ac:dyDescent="0.2">
      <c r="M25729" s="2"/>
    </row>
    <row r="25730" spans="6:22" x14ac:dyDescent="0.2">
      <c r="M25730" s="2"/>
    </row>
    <row r="25731" spans="6:22" x14ac:dyDescent="0.2">
      <c r="M25731" s="2"/>
    </row>
    <row r="25732" spans="6:22" x14ac:dyDescent="0.2">
      <c r="M25732" s="2"/>
    </row>
    <row r="25733" spans="6:22" x14ac:dyDescent="0.2">
      <c r="F25733"/>
      <c r="M25733" s="2"/>
      <c r="N25733"/>
      <c r="O25733"/>
      <c r="U25733"/>
      <c r="V25733"/>
    </row>
    <row r="25734" spans="6:22" x14ac:dyDescent="0.2">
      <c r="F25734"/>
      <c r="M25734" s="2"/>
      <c r="N25734"/>
      <c r="O25734"/>
      <c r="U25734"/>
      <c r="V25734"/>
    </row>
    <row r="25735" spans="6:22" x14ac:dyDescent="0.2">
      <c r="F25735"/>
      <c r="M25735" s="2"/>
      <c r="N25735"/>
      <c r="O25735"/>
      <c r="U25735"/>
      <c r="V25735"/>
    </row>
    <row r="25736" spans="6:22" x14ac:dyDescent="0.2">
      <c r="M25736" s="2"/>
    </row>
    <row r="25737" spans="6:22" x14ac:dyDescent="0.2">
      <c r="M25737" s="2"/>
    </row>
    <row r="25738" spans="6:22" x14ac:dyDescent="0.2">
      <c r="M25738" s="2"/>
    </row>
    <row r="25739" spans="6:22" x14ac:dyDescent="0.2">
      <c r="M25739" s="2"/>
    </row>
    <row r="25740" spans="6:22" x14ac:dyDescent="0.2">
      <c r="M25740" s="2"/>
    </row>
    <row r="25741" spans="6:22" x14ac:dyDescent="0.2">
      <c r="M25741" s="2"/>
    </row>
    <row r="25742" spans="6:22" x14ac:dyDescent="0.2">
      <c r="M25742" s="2"/>
    </row>
    <row r="25743" spans="6:22" x14ac:dyDescent="0.2">
      <c r="M25743" s="2"/>
    </row>
    <row r="25744" spans="6:22" x14ac:dyDescent="0.2">
      <c r="M25744" s="2"/>
    </row>
    <row r="25745" spans="13:13" x14ac:dyDescent="0.2">
      <c r="M25745" s="2"/>
    </row>
    <row r="25746" spans="13:13" x14ac:dyDescent="0.2">
      <c r="M25746" s="2"/>
    </row>
    <row r="25747" spans="13:13" x14ac:dyDescent="0.2">
      <c r="M25747" s="2"/>
    </row>
    <row r="25748" spans="13:13" x14ac:dyDescent="0.2">
      <c r="M25748" s="2"/>
    </row>
    <row r="25749" spans="13:13" x14ac:dyDescent="0.2">
      <c r="M25749" s="2"/>
    </row>
    <row r="25750" spans="13:13" x14ac:dyDescent="0.2">
      <c r="M25750" s="2"/>
    </row>
    <row r="25751" spans="13:13" x14ac:dyDescent="0.2">
      <c r="M25751" s="2"/>
    </row>
    <row r="25752" spans="13:13" x14ac:dyDescent="0.2">
      <c r="M25752" s="2"/>
    </row>
    <row r="25753" spans="13:13" x14ac:dyDescent="0.2">
      <c r="M25753" s="2"/>
    </row>
    <row r="25754" spans="13:13" x14ac:dyDescent="0.2">
      <c r="M25754" s="2"/>
    </row>
    <row r="25755" spans="13:13" x14ac:dyDescent="0.2">
      <c r="M25755" s="2"/>
    </row>
    <row r="25756" spans="13:13" x14ac:dyDescent="0.2">
      <c r="M25756" s="2"/>
    </row>
    <row r="25757" spans="13:13" x14ac:dyDescent="0.2">
      <c r="M25757" s="2"/>
    </row>
    <row r="25758" spans="13:13" x14ac:dyDescent="0.2">
      <c r="M25758" s="2"/>
    </row>
    <row r="25759" spans="13:13" x14ac:dyDescent="0.2">
      <c r="M25759" s="2"/>
    </row>
    <row r="25760" spans="13:13" x14ac:dyDescent="0.2">
      <c r="M25760" s="2"/>
    </row>
    <row r="25761" spans="6:22" x14ac:dyDescent="0.2">
      <c r="M25761" s="2"/>
    </row>
    <row r="25762" spans="6:22" x14ac:dyDescent="0.2">
      <c r="M25762" s="2"/>
    </row>
    <row r="25763" spans="6:22" x14ac:dyDescent="0.2">
      <c r="M25763" s="2"/>
    </row>
    <row r="25764" spans="6:22" x14ac:dyDescent="0.2">
      <c r="M25764" s="2"/>
    </row>
    <row r="25765" spans="6:22" x14ac:dyDescent="0.2">
      <c r="M25765" s="2"/>
    </row>
    <row r="25766" spans="6:22" x14ac:dyDescent="0.2">
      <c r="M25766" s="2"/>
    </row>
    <row r="25767" spans="6:22" x14ac:dyDescent="0.2">
      <c r="M25767" s="2"/>
    </row>
    <row r="25768" spans="6:22" x14ac:dyDescent="0.2">
      <c r="F25768"/>
      <c r="M25768" s="2"/>
      <c r="N25768"/>
      <c r="O25768"/>
      <c r="U25768"/>
      <c r="V25768"/>
    </row>
    <row r="25769" spans="6:22" x14ac:dyDescent="0.2">
      <c r="F25769"/>
      <c r="M25769" s="2"/>
      <c r="N25769"/>
      <c r="O25769"/>
      <c r="U25769"/>
      <c r="V25769"/>
    </row>
    <row r="25770" spans="6:22" x14ac:dyDescent="0.2">
      <c r="F25770"/>
      <c r="M25770" s="2"/>
      <c r="N25770"/>
      <c r="O25770"/>
      <c r="U25770"/>
      <c r="V25770"/>
    </row>
    <row r="25771" spans="6:22" x14ac:dyDescent="0.2">
      <c r="M25771" s="2"/>
    </row>
    <row r="25772" spans="6:22" x14ac:dyDescent="0.2">
      <c r="M25772" s="2"/>
    </row>
    <row r="25773" spans="6:22" x14ac:dyDescent="0.2">
      <c r="F25773"/>
      <c r="M25773" s="2"/>
      <c r="N25773"/>
      <c r="O25773"/>
      <c r="U25773"/>
      <c r="V25773"/>
    </row>
    <row r="25774" spans="6:22" x14ac:dyDescent="0.2">
      <c r="M25774" s="2"/>
    </row>
    <row r="25775" spans="6:22" x14ac:dyDescent="0.2">
      <c r="M25775" s="2"/>
    </row>
    <row r="25776" spans="6:22" x14ac:dyDescent="0.2">
      <c r="F25776"/>
      <c r="M25776" s="2"/>
      <c r="N25776"/>
      <c r="O25776"/>
      <c r="U25776"/>
      <c r="V25776"/>
    </row>
    <row r="25777" spans="6:22" x14ac:dyDescent="0.2">
      <c r="F25777"/>
      <c r="M25777" s="2"/>
      <c r="N25777"/>
      <c r="O25777"/>
      <c r="U25777"/>
      <c r="V25777"/>
    </row>
    <row r="25778" spans="6:22" x14ac:dyDescent="0.2">
      <c r="M25778" s="2"/>
    </row>
    <row r="25779" spans="6:22" x14ac:dyDescent="0.2">
      <c r="M25779" s="2"/>
    </row>
    <row r="25780" spans="6:22" x14ac:dyDescent="0.2">
      <c r="M25780" s="2"/>
    </row>
    <row r="25781" spans="6:22" x14ac:dyDescent="0.2">
      <c r="M25781" s="2"/>
    </row>
    <row r="25782" spans="6:22" x14ac:dyDescent="0.2">
      <c r="M25782" s="2"/>
    </row>
    <row r="25783" spans="6:22" x14ac:dyDescent="0.2">
      <c r="M25783" s="2"/>
    </row>
    <row r="25784" spans="6:22" x14ac:dyDescent="0.2">
      <c r="F25784"/>
      <c r="M25784" s="2"/>
      <c r="N25784"/>
      <c r="O25784"/>
      <c r="U25784"/>
      <c r="V25784"/>
    </row>
    <row r="25785" spans="6:22" x14ac:dyDescent="0.2">
      <c r="M25785" s="2"/>
    </row>
    <row r="25786" spans="6:22" x14ac:dyDescent="0.2">
      <c r="M25786" s="2"/>
    </row>
    <row r="25787" spans="6:22" x14ac:dyDescent="0.2">
      <c r="M25787" s="2"/>
    </row>
    <row r="25788" spans="6:22" x14ac:dyDescent="0.2">
      <c r="M25788" s="2"/>
    </row>
    <row r="25789" spans="6:22" x14ac:dyDescent="0.2">
      <c r="M25789" s="2"/>
    </row>
    <row r="25790" spans="6:22" x14ac:dyDescent="0.2">
      <c r="M25790" s="2"/>
    </row>
    <row r="25791" spans="6:22" x14ac:dyDescent="0.2">
      <c r="M25791" s="2"/>
    </row>
    <row r="25792" spans="6:22" x14ac:dyDescent="0.2">
      <c r="M25792" s="2"/>
    </row>
    <row r="25793" spans="6:22" x14ac:dyDescent="0.2">
      <c r="M25793" s="2"/>
    </row>
    <row r="25794" spans="6:22" x14ac:dyDescent="0.2">
      <c r="M25794" s="2"/>
    </row>
    <row r="25795" spans="6:22" x14ac:dyDescent="0.2">
      <c r="M25795" s="2"/>
    </row>
    <row r="25796" spans="6:22" x14ac:dyDescent="0.2">
      <c r="M25796" s="2"/>
    </row>
    <row r="25797" spans="6:22" x14ac:dyDescent="0.2">
      <c r="M25797" s="2"/>
    </row>
    <row r="25798" spans="6:22" x14ac:dyDescent="0.2">
      <c r="M25798" s="2"/>
    </row>
    <row r="25799" spans="6:22" x14ac:dyDescent="0.2">
      <c r="M25799" s="2"/>
    </row>
    <row r="25800" spans="6:22" x14ac:dyDescent="0.2">
      <c r="M25800" s="2"/>
    </row>
    <row r="25801" spans="6:22" x14ac:dyDescent="0.2">
      <c r="M25801" s="2"/>
    </row>
    <row r="25802" spans="6:22" x14ac:dyDescent="0.2">
      <c r="M25802" s="2"/>
    </row>
    <row r="25803" spans="6:22" x14ac:dyDescent="0.2">
      <c r="M25803" s="2"/>
    </row>
    <row r="25804" spans="6:22" x14ac:dyDescent="0.2">
      <c r="M25804" s="2"/>
    </row>
    <row r="25805" spans="6:22" x14ac:dyDescent="0.2">
      <c r="M25805" s="2"/>
    </row>
    <row r="25806" spans="6:22" x14ac:dyDescent="0.2">
      <c r="M25806" s="2"/>
    </row>
    <row r="25807" spans="6:22" x14ac:dyDescent="0.2">
      <c r="F25807"/>
      <c r="M25807" s="2"/>
      <c r="N25807"/>
      <c r="O25807"/>
      <c r="U25807"/>
      <c r="V25807"/>
    </row>
    <row r="25808" spans="6:22" x14ac:dyDescent="0.2">
      <c r="F25808"/>
      <c r="M25808" s="2"/>
      <c r="N25808"/>
      <c r="O25808"/>
      <c r="U25808"/>
      <c r="V25808"/>
    </row>
    <row r="25809" spans="6:22" x14ac:dyDescent="0.2">
      <c r="F25809"/>
      <c r="M25809" s="2"/>
      <c r="N25809"/>
      <c r="O25809"/>
      <c r="U25809"/>
      <c r="V25809"/>
    </row>
    <row r="25810" spans="6:22" x14ac:dyDescent="0.2">
      <c r="F25810"/>
      <c r="M25810" s="2"/>
      <c r="N25810"/>
      <c r="O25810"/>
      <c r="U25810"/>
      <c r="V25810"/>
    </row>
    <row r="25811" spans="6:22" x14ac:dyDescent="0.2">
      <c r="F25811"/>
      <c r="M25811" s="2"/>
      <c r="N25811"/>
      <c r="O25811"/>
      <c r="U25811"/>
      <c r="V25811"/>
    </row>
    <row r="25812" spans="6:22" x14ac:dyDescent="0.2">
      <c r="M25812" s="2"/>
    </row>
    <row r="25813" spans="6:22" x14ac:dyDescent="0.2">
      <c r="M25813" s="2"/>
    </row>
    <row r="25814" spans="6:22" x14ac:dyDescent="0.2">
      <c r="M25814" s="2"/>
    </row>
    <row r="25815" spans="6:22" x14ac:dyDescent="0.2">
      <c r="M25815" s="2"/>
    </row>
    <row r="25816" spans="6:22" x14ac:dyDescent="0.2">
      <c r="M25816" s="2"/>
    </row>
    <row r="25817" spans="6:22" x14ac:dyDescent="0.2">
      <c r="M25817" s="2"/>
    </row>
    <row r="25818" spans="6:22" x14ac:dyDescent="0.2">
      <c r="M25818" s="2"/>
    </row>
    <row r="25819" spans="6:22" x14ac:dyDescent="0.2">
      <c r="M25819" s="2"/>
    </row>
    <row r="25820" spans="6:22" x14ac:dyDescent="0.2">
      <c r="M25820" s="2"/>
    </row>
    <row r="25821" spans="6:22" x14ac:dyDescent="0.2">
      <c r="M25821" s="2"/>
    </row>
    <row r="25822" spans="6:22" x14ac:dyDescent="0.2">
      <c r="M25822" s="2"/>
    </row>
    <row r="25823" spans="6:22" x14ac:dyDescent="0.2">
      <c r="M25823" s="2"/>
    </row>
    <row r="25824" spans="6:22" x14ac:dyDescent="0.2">
      <c r="M25824" s="2"/>
    </row>
    <row r="25825" spans="13:13" x14ac:dyDescent="0.2">
      <c r="M25825" s="2"/>
    </row>
    <row r="25826" spans="13:13" x14ac:dyDescent="0.2">
      <c r="M25826" s="2"/>
    </row>
    <row r="25827" spans="13:13" x14ac:dyDescent="0.2">
      <c r="M25827" s="2"/>
    </row>
    <row r="25828" spans="13:13" x14ac:dyDescent="0.2">
      <c r="M25828" s="2"/>
    </row>
    <row r="25829" spans="13:13" x14ac:dyDescent="0.2">
      <c r="M25829" s="2"/>
    </row>
    <row r="25830" spans="13:13" x14ac:dyDescent="0.2">
      <c r="M25830" s="2"/>
    </row>
    <row r="25831" spans="13:13" x14ac:dyDescent="0.2">
      <c r="M25831" s="2"/>
    </row>
    <row r="25832" spans="13:13" x14ac:dyDescent="0.2">
      <c r="M25832" s="2"/>
    </row>
    <row r="25833" spans="13:13" x14ac:dyDescent="0.2">
      <c r="M25833" s="2"/>
    </row>
    <row r="25834" spans="13:13" x14ac:dyDescent="0.2">
      <c r="M25834" s="2"/>
    </row>
    <row r="25835" spans="13:13" x14ac:dyDescent="0.2">
      <c r="M25835" s="2"/>
    </row>
    <row r="25836" spans="13:13" x14ac:dyDescent="0.2">
      <c r="M25836" s="2"/>
    </row>
    <row r="25837" spans="13:13" x14ac:dyDescent="0.2">
      <c r="M25837" s="2"/>
    </row>
    <row r="25838" spans="13:13" x14ac:dyDescent="0.2">
      <c r="M25838" s="2"/>
    </row>
    <row r="25839" spans="13:13" x14ac:dyDescent="0.2">
      <c r="M25839" s="2"/>
    </row>
    <row r="25840" spans="13:13" x14ac:dyDescent="0.2">
      <c r="M25840" s="2"/>
    </row>
    <row r="25841" spans="6:22" x14ac:dyDescent="0.2">
      <c r="M25841" s="2"/>
    </row>
    <row r="25842" spans="6:22" x14ac:dyDescent="0.2">
      <c r="F25842"/>
      <c r="M25842" s="2"/>
      <c r="N25842"/>
      <c r="O25842"/>
      <c r="U25842"/>
      <c r="V25842"/>
    </row>
    <row r="25843" spans="6:22" x14ac:dyDescent="0.2">
      <c r="F25843"/>
      <c r="M25843" s="2"/>
      <c r="N25843"/>
      <c r="O25843"/>
      <c r="U25843"/>
      <c r="V25843"/>
    </row>
    <row r="25844" spans="6:22" x14ac:dyDescent="0.2">
      <c r="F25844"/>
      <c r="M25844" s="2"/>
      <c r="N25844"/>
      <c r="O25844"/>
      <c r="U25844"/>
      <c r="V25844"/>
    </row>
    <row r="25845" spans="6:22" x14ac:dyDescent="0.2">
      <c r="F25845"/>
      <c r="M25845" s="2"/>
      <c r="N25845"/>
      <c r="O25845"/>
      <c r="U25845"/>
      <c r="V25845"/>
    </row>
    <row r="25846" spans="6:22" x14ac:dyDescent="0.2">
      <c r="M25846" s="2"/>
    </row>
    <row r="25847" spans="6:22" x14ac:dyDescent="0.2">
      <c r="M25847" s="2"/>
    </row>
    <row r="25848" spans="6:22" x14ac:dyDescent="0.2">
      <c r="M25848" s="2"/>
    </row>
    <row r="25849" spans="6:22" x14ac:dyDescent="0.2">
      <c r="M25849" s="2"/>
    </row>
    <row r="25850" spans="6:22" x14ac:dyDescent="0.2">
      <c r="M25850" s="2"/>
    </row>
    <row r="25851" spans="6:22" x14ac:dyDescent="0.2">
      <c r="M25851" s="2"/>
    </row>
    <row r="25852" spans="6:22" x14ac:dyDescent="0.2">
      <c r="M25852" s="2"/>
    </row>
    <row r="25853" spans="6:22" x14ac:dyDescent="0.2">
      <c r="M25853" s="2"/>
    </row>
    <row r="25854" spans="6:22" x14ac:dyDescent="0.2">
      <c r="M25854" s="2"/>
    </row>
    <row r="25855" spans="6:22" x14ac:dyDescent="0.2">
      <c r="M25855" s="2"/>
    </row>
    <row r="25856" spans="6:22" x14ac:dyDescent="0.2">
      <c r="M25856" s="2"/>
    </row>
    <row r="25857" spans="13:13" x14ac:dyDescent="0.2">
      <c r="M25857" s="2"/>
    </row>
    <row r="25858" spans="13:13" x14ac:dyDescent="0.2">
      <c r="M25858" s="2"/>
    </row>
    <row r="25859" spans="13:13" x14ac:dyDescent="0.2">
      <c r="M25859" s="2"/>
    </row>
    <row r="25860" spans="13:13" x14ac:dyDescent="0.2">
      <c r="M25860" s="2"/>
    </row>
    <row r="25861" spans="13:13" x14ac:dyDescent="0.2">
      <c r="M25861" s="2"/>
    </row>
    <row r="25862" spans="13:13" x14ac:dyDescent="0.2">
      <c r="M25862" s="2"/>
    </row>
    <row r="25863" spans="13:13" x14ac:dyDescent="0.2">
      <c r="M25863" s="2"/>
    </row>
    <row r="25864" spans="13:13" x14ac:dyDescent="0.2">
      <c r="M25864" s="2"/>
    </row>
    <row r="25865" spans="13:13" x14ac:dyDescent="0.2">
      <c r="M25865" s="2"/>
    </row>
    <row r="25866" spans="13:13" x14ac:dyDescent="0.2">
      <c r="M25866" s="2"/>
    </row>
    <row r="25867" spans="13:13" x14ac:dyDescent="0.2">
      <c r="M25867" s="2"/>
    </row>
    <row r="25868" spans="13:13" x14ac:dyDescent="0.2">
      <c r="M25868" s="2"/>
    </row>
    <row r="25869" spans="13:13" x14ac:dyDescent="0.2">
      <c r="M25869" s="2"/>
    </row>
    <row r="25870" spans="13:13" x14ac:dyDescent="0.2">
      <c r="M25870" s="2"/>
    </row>
    <row r="25871" spans="13:13" x14ac:dyDescent="0.2">
      <c r="M25871" s="2"/>
    </row>
    <row r="25872" spans="13:13" x14ac:dyDescent="0.2">
      <c r="M25872" s="2"/>
    </row>
    <row r="25873" spans="6:22" x14ac:dyDescent="0.2">
      <c r="M25873" s="2"/>
    </row>
    <row r="25874" spans="6:22" x14ac:dyDescent="0.2">
      <c r="M25874" s="2"/>
    </row>
    <row r="25875" spans="6:22" x14ac:dyDescent="0.2">
      <c r="M25875" s="2"/>
    </row>
    <row r="25876" spans="6:22" x14ac:dyDescent="0.2">
      <c r="F25876"/>
      <c r="M25876" s="2"/>
      <c r="N25876"/>
      <c r="O25876"/>
      <c r="U25876"/>
      <c r="V25876"/>
    </row>
    <row r="25877" spans="6:22" x14ac:dyDescent="0.2">
      <c r="F25877"/>
      <c r="M25877" s="2"/>
      <c r="N25877"/>
      <c r="O25877"/>
      <c r="U25877"/>
      <c r="V25877"/>
    </row>
    <row r="25878" spans="6:22" x14ac:dyDescent="0.2">
      <c r="F25878"/>
      <c r="M25878" s="2"/>
      <c r="N25878"/>
      <c r="O25878"/>
      <c r="U25878"/>
      <c r="V25878"/>
    </row>
    <row r="25879" spans="6:22" x14ac:dyDescent="0.2">
      <c r="F25879"/>
      <c r="M25879" s="2"/>
      <c r="N25879"/>
      <c r="O25879"/>
      <c r="U25879"/>
      <c r="V25879"/>
    </row>
    <row r="25880" spans="6:22" x14ac:dyDescent="0.2">
      <c r="M25880" s="2"/>
    </row>
    <row r="25881" spans="6:22" x14ac:dyDescent="0.2">
      <c r="M25881" s="2"/>
    </row>
    <row r="25882" spans="6:22" x14ac:dyDescent="0.2">
      <c r="F25882"/>
      <c r="M25882" s="2"/>
      <c r="N25882"/>
      <c r="O25882"/>
      <c r="U25882"/>
      <c r="V25882"/>
    </row>
    <row r="25883" spans="6:22" x14ac:dyDescent="0.2">
      <c r="M25883" s="2"/>
    </row>
    <row r="25884" spans="6:22" x14ac:dyDescent="0.2">
      <c r="M25884" s="2"/>
    </row>
    <row r="25885" spans="6:22" x14ac:dyDescent="0.2">
      <c r="F25885"/>
      <c r="M25885" s="2"/>
      <c r="N25885"/>
      <c r="O25885"/>
      <c r="U25885"/>
      <c r="V25885"/>
    </row>
    <row r="25886" spans="6:22" x14ac:dyDescent="0.2">
      <c r="F25886"/>
      <c r="M25886" s="2"/>
      <c r="N25886"/>
      <c r="O25886"/>
      <c r="U25886"/>
      <c r="V25886"/>
    </row>
    <row r="25887" spans="6:22" x14ac:dyDescent="0.2">
      <c r="M25887" s="2"/>
    </row>
    <row r="25888" spans="6:22" x14ac:dyDescent="0.2">
      <c r="M25888" s="2"/>
    </row>
    <row r="25889" spans="6:22" x14ac:dyDescent="0.2">
      <c r="M25889" s="2"/>
    </row>
    <row r="25890" spans="6:22" x14ac:dyDescent="0.2">
      <c r="M25890" s="2"/>
    </row>
    <row r="25891" spans="6:22" x14ac:dyDescent="0.2">
      <c r="M25891" s="2"/>
    </row>
    <row r="25892" spans="6:22" x14ac:dyDescent="0.2">
      <c r="M25892" s="2"/>
    </row>
    <row r="25893" spans="6:22" x14ac:dyDescent="0.2">
      <c r="F25893"/>
      <c r="M25893" s="2"/>
      <c r="N25893"/>
      <c r="O25893"/>
      <c r="U25893"/>
      <c r="V25893"/>
    </row>
    <row r="25894" spans="6:22" x14ac:dyDescent="0.2">
      <c r="M25894" s="2"/>
    </row>
    <row r="25895" spans="6:22" x14ac:dyDescent="0.2">
      <c r="M25895" s="2"/>
    </row>
    <row r="25896" spans="6:22" x14ac:dyDescent="0.2">
      <c r="M25896" s="2"/>
    </row>
    <row r="25897" spans="6:22" x14ac:dyDescent="0.2">
      <c r="M25897" s="2"/>
    </row>
    <row r="25898" spans="6:22" x14ac:dyDescent="0.2">
      <c r="M25898" s="2"/>
    </row>
    <row r="25899" spans="6:22" x14ac:dyDescent="0.2">
      <c r="M25899" s="2"/>
    </row>
    <row r="25900" spans="6:22" x14ac:dyDescent="0.2">
      <c r="M25900" s="2"/>
    </row>
    <row r="25901" spans="6:22" x14ac:dyDescent="0.2">
      <c r="M25901" s="2"/>
    </row>
    <row r="25902" spans="6:22" x14ac:dyDescent="0.2">
      <c r="M25902" s="2"/>
    </row>
    <row r="25903" spans="6:22" x14ac:dyDescent="0.2">
      <c r="M25903" s="2"/>
    </row>
    <row r="25904" spans="6:22" x14ac:dyDescent="0.2">
      <c r="M25904" s="2"/>
    </row>
    <row r="25905" spans="6:22" x14ac:dyDescent="0.2">
      <c r="M25905" s="2"/>
    </row>
    <row r="25906" spans="6:22" x14ac:dyDescent="0.2">
      <c r="M25906" s="2"/>
    </row>
    <row r="25907" spans="6:22" x14ac:dyDescent="0.2">
      <c r="M25907" s="2"/>
    </row>
    <row r="25908" spans="6:22" x14ac:dyDescent="0.2">
      <c r="M25908" s="2"/>
    </row>
    <row r="25909" spans="6:22" x14ac:dyDescent="0.2">
      <c r="M25909" s="2"/>
    </row>
    <row r="25910" spans="6:22" x14ac:dyDescent="0.2">
      <c r="M25910" s="2"/>
    </row>
    <row r="25911" spans="6:22" x14ac:dyDescent="0.2">
      <c r="M25911" s="2"/>
    </row>
    <row r="25912" spans="6:22" x14ac:dyDescent="0.2">
      <c r="M25912" s="2"/>
    </row>
    <row r="25913" spans="6:22" x14ac:dyDescent="0.2">
      <c r="M25913" s="2"/>
    </row>
    <row r="25914" spans="6:22" x14ac:dyDescent="0.2">
      <c r="M25914" s="2"/>
    </row>
    <row r="25915" spans="6:22" x14ac:dyDescent="0.2">
      <c r="M25915" s="2"/>
    </row>
    <row r="25916" spans="6:22" x14ac:dyDescent="0.2">
      <c r="F25916"/>
      <c r="M25916" s="2"/>
      <c r="N25916"/>
      <c r="O25916"/>
      <c r="U25916"/>
      <c r="V25916"/>
    </row>
    <row r="25917" spans="6:22" x14ac:dyDescent="0.2">
      <c r="F25917"/>
      <c r="M25917" s="2"/>
      <c r="N25917"/>
      <c r="O25917"/>
      <c r="U25917"/>
      <c r="V25917"/>
    </row>
    <row r="25918" spans="6:22" x14ac:dyDescent="0.2">
      <c r="F25918"/>
      <c r="M25918" s="2"/>
      <c r="N25918"/>
      <c r="O25918"/>
      <c r="U25918"/>
      <c r="V25918"/>
    </row>
    <row r="25919" spans="6:22" x14ac:dyDescent="0.2">
      <c r="F25919"/>
      <c r="M25919" s="2"/>
      <c r="N25919"/>
      <c r="O25919"/>
      <c r="U25919"/>
      <c r="V25919"/>
    </row>
    <row r="25920" spans="6:22" x14ac:dyDescent="0.2">
      <c r="F25920"/>
      <c r="M25920" s="2"/>
      <c r="N25920"/>
      <c r="O25920"/>
      <c r="U25920"/>
      <c r="V25920"/>
    </row>
    <row r="25921" spans="6:22" x14ac:dyDescent="0.2">
      <c r="F25921"/>
      <c r="M25921" s="2"/>
      <c r="N25921"/>
      <c r="O25921"/>
      <c r="U25921"/>
      <c r="V25921"/>
    </row>
    <row r="25922" spans="6:22" x14ac:dyDescent="0.2">
      <c r="M25922" s="2"/>
    </row>
    <row r="25923" spans="6:22" x14ac:dyDescent="0.2">
      <c r="M25923" s="2"/>
    </row>
    <row r="25924" spans="6:22" x14ac:dyDescent="0.2">
      <c r="M25924" s="2"/>
    </row>
    <row r="25925" spans="6:22" x14ac:dyDescent="0.2">
      <c r="M25925" s="2"/>
    </row>
    <row r="25926" spans="6:22" x14ac:dyDescent="0.2">
      <c r="M25926" s="2"/>
    </row>
    <row r="25927" spans="6:22" x14ac:dyDescent="0.2">
      <c r="M25927" s="2"/>
    </row>
    <row r="25928" spans="6:22" x14ac:dyDescent="0.2">
      <c r="M25928" s="2"/>
    </row>
    <row r="25929" spans="6:22" x14ac:dyDescent="0.2">
      <c r="M25929" s="2"/>
    </row>
    <row r="25930" spans="6:22" x14ac:dyDescent="0.2">
      <c r="M25930" s="2"/>
    </row>
    <row r="25931" spans="6:22" x14ac:dyDescent="0.2">
      <c r="M25931" s="2"/>
    </row>
    <row r="25932" spans="6:22" x14ac:dyDescent="0.2">
      <c r="M25932" s="2"/>
    </row>
    <row r="25933" spans="6:22" x14ac:dyDescent="0.2">
      <c r="M25933" s="2"/>
    </row>
    <row r="25934" spans="6:22" x14ac:dyDescent="0.2">
      <c r="M25934" s="2"/>
    </row>
    <row r="25935" spans="6:22" x14ac:dyDescent="0.2">
      <c r="M25935" s="2"/>
    </row>
    <row r="25936" spans="6:22" x14ac:dyDescent="0.2">
      <c r="M25936" s="2"/>
    </row>
    <row r="25937" spans="13:13" x14ac:dyDescent="0.2">
      <c r="M25937" s="2"/>
    </row>
    <row r="25938" spans="13:13" x14ac:dyDescent="0.2">
      <c r="M25938" s="2"/>
    </row>
    <row r="25939" spans="13:13" x14ac:dyDescent="0.2">
      <c r="M25939" s="2"/>
    </row>
    <row r="25940" spans="13:13" x14ac:dyDescent="0.2">
      <c r="M25940" s="2"/>
    </row>
    <row r="25941" spans="13:13" x14ac:dyDescent="0.2">
      <c r="M25941" s="2"/>
    </row>
    <row r="25942" spans="13:13" x14ac:dyDescent="0.2">
      <c r="M25942" s="2"/>
    </row>
    <row r="25943" spans="13:13" x14ac:dyDescent="0.2">
      <c r="M25943" s="2"/>
    </row>
    <row r="25944" spans="13:13" x14ac:dyDescent="0.2">
      <c r="M25944" s="2"/>
    </row>
    <row r="25945" spans="13:13" x14ac:dyDescent="0.2">
      <c r="M25945" s="2"/>
    </row>
    <row r="25946" spans="13:13" x14ac:dyDescent="0.2">
      <c r="M25946" s="2"/>
    </row>
    <row r="25947" spans="13:13" x14ac:dyDescent="0.2">
      <c r="M25947" s="2"/>
    </row>
    <row r="25948" spans="13:13" x14ac:dyDescent="0.2">
      <c r="M25948" s="2"/>
    </row>
    <row r="25949" spans="13:13" x14ac:dyDescent="0.2">
      <c r="M25949" s="2"/>
    </row>
    <row r="25950" spans="13:13" x14ac:dyDescent="0.2">
      <c r="M25950" s="2"/>
    </row>
    <row r="25951" spans="13:13" x14ac:dyDescent="0.2">
      <c r="M25951" s="2"/>
    </row>
    <row r="25952" spans="13:13" x14ac:dyDescent="0.2">
      <c r="M25952" s="2"/>
    </row>
    <row r="25953" spans="6:22" x14ac:dyDescent="0.2">
      <c r="M25953" s="2"/>
    </row>
    <row r="25954" spans="6:22" x14ac:dyDescent="0.2">
      <c r="F25954"/>
      <c r="M25954" s="2"/>
      <c r="N25954"/>
      <c r="O25954"/>
      <c r="U25954"/>
      <c r="V25954"/>
    </row>
    <row r="25955" spans="6:22" x14ac:dyDescent="0.2">
      <c r="F25955"/>
      <c r="M25955" s="2"/>
      <c r="N25955"/>
      <c r="O25955"/>
      <c r="U25955"/>
      <c r="V25955"/>
    </row>
    <row r="25956" spans="6:22" x14ac:dyDescent="0.2">
      <c r="F25956"/>
      <c r="M25956" s="2"/>
      <c r="N25956"/>
      <c r="O25956"/>
      <c r="U25956"/>
      <c r="V25956"/>
    </row>
    <row r="25957" spans="6:22" x14ac:dyDescent="0.2">
      <c r="M25957" s="2"/>
    </row>
    <row r="25958" spans="6:22" x14ac:dyDescent="0.2">
      <c r="M25958" s="2"/>
    </row>
    <row r="25959" spans="6:22" x14ac:dyDescent="0.2">
      <c r="M25959" s="2"/>
    </row>
    <row r="25960" spans="6:22" x14ac:dyDescent="0.2">
      <c r="M25960" s="2"/>
    </row>
    <row r="25961" spans="6:22" x14ac:dyDescent="0.2">
      <c r="M25961" s="2"/>
    </row>
    <row r="25962" spans="6:22" x14ac:dyDescent="0.2">
      <c r="M25962" s="2"/>
    </row>
    <row r="25963" spans="6:22" x14ac:dyDescent="0.2">
      <c r="M25963" s="2"/>
    </row>
    <row r="25964" spans="6:22" x14ac:dyDescent="0.2">
      <c r="M25964" s="2"/>
    </row>
    <row r="25965" spans="6:22" x14ac:dyDescent="0.2">
      <c r="M25965" s="2"/>
    </row>
    <row r="25966" spans="6:22" x14ac:dyDescent="0.2">
      <c r="M25966" s="2"/>
    </row>
    <row r="25967" spans="6:22" x14ac:dyDescent="0.2">
      <c r="M25967" s="2"/>
    </row>
    <row r="25968" spans="6:22" x14ac:dyDescent="0.2">
      <c r="M25968" s="2"/>
    </row>
    <row r="25969" spans="13:13" x14ac:dyDescent="0.2">
      <c r="M25969" s="2"/>
    </row>
    <row r="25970" spans="13:13" x14ac:dyDescent="0.2">
      <c r="M25970" s="2"/>
    </row>
    <row r="25971" spans="13:13" x14ac:dyDescent="0.2">
      <c r="M25971" s="2"/>
    </row>
    <row r="25972" spans="13:13" x14ac:dyDescent="0.2">
      <c r="M25972" s="2"/>
    </row>
    <row r="25973" spans="13:13" x14ac:dyDescent="0.2">
      <c r="M25973" s="2"/>
    </row>
    <row r="25974" spans="13:13" x14ac:dyDescent="0.2">
      <c r="M25974" s="2"/>
    </row>
    <row r="25975" spans="13:13" x14ac:dyDescent="0.2">
      <c r="M25975" s="2"/>
    </row>
    <row r="25976" spans="13:13" x14ac:dyDescent="0.2">
      <c r="M25976" s="2"/>
    </row>
    <row r="25977" spans="13:13" x14ac:dyDescent="0.2">
      <c r="M25977" s="2"/>
    </row>
    <row r="25978" spans="13:13" x14ac:dyDescent="0.2">
      <c r="M25978" s="2"/>
    </row>
    <row r="25979" spans="13:13" x14ac:dyDescent="0.2">
      <c r="M25979" s="2"/>
    </row>
    <row r="25980" spans="13:13" x14ac:dyDescent="0.2">
      <c r="M25980" s="2"/>
    </row>
    <row r="25981" spans="13:13" x14ac:dyDescent="0.2">
      <c r="M25981" s="2"/>
    </row>
    <row r="25982" spans="13:13" x14ac:dyDescent="0.2">
      <c r="M25982" s="2"/>
    </row>
    <row r="25983" spans="13:13" x14ac:dyDescent="0.2">
      <c r="M25983" s="2"/>
    </row>
    <row r="25984" spans="13:13" x14ac:dyDescent="0.2">
      <c r="M25984" s="2"/>
    </row>
    <row r="25985" spans="6:22" x14ac:dyDescent="0.2">
      <c r="M25985" s="2"/>
    </row>
    <row r="25986" spans="6:22" x14ac:dyDescent="0.2">
      <c r="M25986" s="2"/>
    </row>
    <row r="25987" spans="6:22" x14ac:dyDescent="0.2">
      <c r="M25987" s="2"/>
    </row>
    <row r="25988" spans="6:22" x14ac:dyDescent="0.2">
      <c r="M25988" s="2"/>
    </row>
    <row r="25989" spans="6:22" x14ac:dyDescent="0.2">
      <c r="F25989"/>
      <c r="M25989" s="2"/>
      <c r="N25989"/>
      <c r="O25989"/>
      <c r="U25989"/>
      <c r="V25989"/>
    </row>
    <row r="25990" spans="6:22" x14ac:dyDescent="0.2">
      <c r="F25990"/>
      <c r="M25990" s="2"/>
      <c r="N25990"/>
      <c r="O25990"/>
      <c r="U25990"/>
      <c r="V25990"/>
    </row>
    <row r="25991" spans="6:22" x14ac:dyDescent="0.2">
      <c r="F25991"/>
      <c r="M25991" s="2"/>
      <c r="N25991"/>
      <c r="O25991"/>
      <c r="U25991"/>
      <c r="V25991"/>
    </row>
    <row r="25992" spans="6:22" x14ac:dyDescent="0.2">
      <c r="M25992" s="2"/>
    </row>
    <row r="25993" spans="6:22" x14ac:dyDescent="0.2">
      <c r="M25993" s="2"/>
    </row>
    <row r="25994" spans="6:22" x14ac:dyDescent="0.2">
      <c r="F25994"/>
      <c r="M25994" s="2"/>
      <c r="N25994"/>
      <c r="O25994"/>
      <c r="U25994"/>
      <c r="V25994"/>
    </row>
    <row r="25995" spans="6:22" x14ac:dyDescent="0.2">
      <c r="M25995" s="2"/>
    </row>
    <row r="25996" spans="6:22" x14ac:dyDescent="0.2">
      <c r="M25996" s="2"/>
    </row>
    <row r="25997" spans="6:22" x14ac:dyDescent="0.2">
      <c r="F25997"/>
      <c r="M25997" s="2"/>
      <c r="N25997"/>
      <c r="O25997"/>
      <c r="U25997"/>
      <c r="V25997"/>
    </row>
    <row r="25998" spans="6:22" x14ac:dyDescent="0.2">
      <c r="F25998"/>
      <c r="M25998" s="2"/>
      <c r="N25998"/>
      <c r="O25998"/>
      <c r="U25998"/>
      <c r="V25998"/>
    </row>
    <row r="25999" spans="6:22" x14ac:dyDescent="0.2">
      <c r="M25999" s="2"/>
    </row>
    <row r="26000" spans="6:22" x14ac:dyDescent="0.2">
      <c r="M26000" s="2"/>
    </row>
    <row r="26001" spans="6:22" x14ac:dyDescent="0.2">
      <c r="M26001" s="2"/>
    </row>
    <row r="26002" spans="6:22" x14ac:dyDescent="0.2">
      <c r="M26002" s="2"/>
    </row>
    <row r="26003" spans="6:22" x14ac:dyDescent="0.2">
      <c r="M26003" s="2"/>
    </row>
    <row r="26004" spans="6:22" x14ac:dyDescent="0.2">
      <c r="M26004" s="2"/>
    </row>
    <row r="26005" spans="6:22" x14ac:dyDescent="0.2">
      <c r="F26005"/>
      <c r="M26005" s="2"/>
      <c r="N26005"/>
      <c r="O26005"/>
      <c r="U26005"/>
      <c r="V26005"/>
    </row>
    <row r="26006" spans="6:22" x14ac:dyDescent="0.2">
      <c r="M26006" s="2"/>
    </row>
    <row r="26007" spans="6:22" x14ac:dyDescent="0.2">
      <c r="M26007" s="2"/>
    </row>
    <row r="26008" spans="6:22" x14ac:dyDescent="0.2">
      <c r="M26008" s="2"/>
    </row>
    <row r="26009" spans="6:22" x14ac:dyDescent="0.2">
      <c r="M26009" s="2"/>
    </row>
    <row r="26010" spans="6:22" x14ac:dyDescent="0.2">
      <c r="M26010" s="2"/>
    </row>
    <row r="26011" spans="6:22" x14ac:dyDescent="0.2">
      <c r="M26011" s="2"/>
    </row>
    <row r="26012" spans="6:22" x14ac:dyDescent="0.2">
      <c r="M26012" s="2"/>
    </row>
    <row r="26013" spans="6:22" x14ac:dyDescent="0.2">
      <c r="M26013" s="2"/>
    </row>
    <row r="26014" spans="6:22" x14ac:dyDescent="0.2">
      <c r="M26014" s="2"/>
    </row>
    <row r="26015" spans="6:22" x14ac:dyDescent="0.2">
      <c r="M26015" s="2"/>
    </row>
    <row r="26016" spans="6:22" x14ac:dyDescent="0.2">
      <c r="M26016" s="2"/>
    </row>
    <row r="26017" spans="6:22" x14ac:dyDescent="0.2">
      <c r="M26017" s="2"/>
    </row>
    <row r="26018" spans="6:22" x14ac:dyDescent="0.2">
      <c r="M26018" s="2"/>
    </row>
    <row r="26019" spans="6:22" x14ac:dyDescent="0.2">
      <c r="M26019" s="2"/>
    </row>
    <row r="26020" spans="6:22" x14ac:dyDescent="0.2">
      <c r="M26020" s="2"/>
    </row>
    <row r="26021" spans="6:22" x14ac:dyDescent="0.2">
      <c r="M26021" s="2"/>
    </row>
    <row r="26022" spans="6:22" x14ac:dyDescent="0.2">
      <c r="M26022" s="2"/>
    </row>
    <row r="26023" spans="6:22" x14ac:dyDescent="0.2">
      <c r="M26023" s="2"/>
    </row>
    <row r="26024" spans="6:22" x14ac:dyDescent="0.2">
      <c r="M26024" s="2"/>
    </row>
    <row r="26025" spans="6:22" x14ac:dyDescent="0.2">
      <c r="M26025" s="2"/>
    </row>
    <row r="26026" spans="6:22" x14ac:dyDescent="0.2">
      <c r="M26026" s="2"/>
    </row>
    <row r="26027" spans="6:22" x14ac:dyDescent="0.2">
      <c r="M26027" s="2"/>
    </row>
    <row r="26028" spans="6:22" x14ac:dyDescent="0.2">
      <c r="F26028"/>
      <c r="M26028" s="2"/>
      <c r="N26028"/>
      <c r="O26028"/>
      <c r="U26028"/>
      <c r="V26028"/>
    </row>
    <row r="26029" spans="6:22" x14ac:dyDescent="0.2">
      <c r="F26029"/>
      <c r="M26029" s="2"/>
      <c r="N26029"/>
      <c r="O26029"/>
      <c r="U26029"/>
      <c r="V26029"/>
    </row>
    <row r="26030" spans="6:22" x14ac:dyDescent="0.2">
      <c r="F26030"/>
      <c r="M26030" s="2"/>
      <c r="N26030"/>
      <c r="O26030"/>
      <c r="U26030"/>
      <c r="V26030"/>
    </row>
    <row r="26031" spans="6:22" x14ac:dyDescent="0.2">
      <c r="F26031"/>
      <c r="M26031" s="2"/>
      <c r="N26031"/>
      <c r="O26031"/>
      <c r="U26031"/>
      <c r="V26031"/>
    </row>
    <row r="26032" spans="6:22" x14ac:dyDescent="0.2">
      <c r="F26032"/>
      <c r="M26032" s="2"/>
      <c r="N26032"/>
      <c r="O26032"/>
      <c r="U26032"/>
      <c r="V26032"/>
    </row>
    <row r="26033" spans="13:13" x14ac:dyDescent="0.2">
      <c r="M26033" s="2"/>
    </row>
    <row r="26034" spans="13:13" x14ac:dyDescent="0.2">
      <c r="M26034" s="2"/>
    </row>
    <row r="26035" spans="13:13" x14ac:dyDescent="0.2">
      <c r="M26035" s="2"/>
    </row>
    <row r="26036" spans="13:13" x14ac:dyDescent="0.2">
      <c r="M26036" s="2"/>
    </row>
    <row r="26037" spans="13:13" x14ac:dyDescent="0.2">
      <c r="M26037" s="2"/>
    </row>
    <row r="26038" spans="13:13" x14ac:dyDescent="0.2">
      <c r="M26038" s="2"/>
    </row>
    <row r="26039" spans="13:13" x14ac:dyDescent="0.2">
      <c r="M26039" s="2"/>
    </row>
    <row r="26040" spans="13:13" x14ac:dyDescent="0.2">
      <c r="M26040" s="2"/>
    </row>
    <row r="26041" spans="13:13" x14ac:dyDescent="0.2">
      <c r="M26041" s="2"/>
    </row>
    <row r="26042" spans="13:13" x14ac:dyDescent="0.2">
      <c r="M26042" s="2"/>
    </row>
    <row r="26043" spans="13:13" x14ac:dyDescent="0.2">
      <c r="M26043" s="2"/>
    </row>
    <row r="26044" spans="13:13" x14ac:dyDescent="0.2">
      <c r="M26044" s="2"/>
    </row>
    <row r="26045" spans="13:13" x14ac:dyDescent="0.2">
      <c r="M26045" s="2"/>
    </row>
    <row r="26046" spans="13:13" x14ac:dyDescent="0.2">
      <c r="M26046" s="2"/>
    </row>
    <row r="26047" spans="13:13" x14ac:dyDescent="0.2">
      <c r="M26047" s="2"/>
    </row>
    <row r="26048" spans="13:13" x14ac:dyDescent="0.2">
      <c r="M26048" s="2"/>
    </row>
    <row r="26049" spans="13:13" x14ac:dyDescent="0.2">
      <c r="M26049" s="2"/>
    </row>
    <row r="26050" spans="13:13" x14ac:dyDescent="0.2">
      <c r="M26050" s="2"/>
    </row>
    <row r="26051" spans="13:13" x14ac:dyDescent="0.2">
      <c r="M26051" s="2"/>
    </row>
    <row r="26052" spans="13:13" x14ac:dyDescent="0.2">
      <c r="M26052" s="2"/>
    </row>
    <row r="26053" spans="13:13" x14ac:dyDescent="0.2">
      <c r="M26053" s="2"/>
    </row>
    <row r="26054" spans="13:13" x14ac:dyDescent="0.2">
      <c r="M26054" s="2"/>
    </row>
    <row r="26055" spans="13:13" x14ac:dyDescent="0.2">
      <c r="M26055" s="2"/>
    </row>
    <row r="26056" spans="13:13" x14ac:dyDescent="0.2">
      <c r="M26056" s="2"/>
    </row>
    <row r="26057" spans="13:13" x14ac:dyDescent="0.2">
      <c r="M26057" s="2"/>
    </row>
    <row r="26058" spans="13:13" x14ac:dyDescent="0.2">
      <c r="M26058" s="2"/>
    </row>
    <row r="26059" spans="13:13" x14ac:dyDescent="0.2">
      <c r="M26059" s="2"/>
    </row>
    <row r="26060" spans="13:13" x14ac:dyDescent="0.2">
      <c r="M26060" s="2"/>
    </row>
    <row r="26061" spans="13:13" x14ac:dyDescent="0.2">
      <c r="M26061" s="2"/>
    </row>
    <row r="26062" spans="13:13" x14ac:dyDescent="0.2">
      <c r="M26062" s="2"/>
    </row>
    <row r="26063" spans="13:13" x14ac:dyDescent="0.2">
      <c r="M26063" s="2"/>
    </row>
    <row r="26064" spans="13:13" x14ac:dyDescent="0.2">
      <c r="M26064" s="2"/>
    </row>
    <row r="26065" spans="6:22" x14ac:dyDescent="0.2">
      <c r="F26065"/>
      <c r="M26065" s="2"/>
      <c r="N26065"/>
      <c r="O26065"/>
      <c r="U26065"/>
      <c r="V26065"/>
    </row>
    <row r="26066" spans="6:22" x14ac:dyDescent="0.2">
      <c r="M26066" s="2"/>
    </row>
    <row r="26067" spans="6:22" x14ac:dyDescent="0.2">
      <c r="F26067"/>
      <c r="M26067" s="2"/>
      <c r="N26067"/>
      <c r="O26067"/>
      <c r="U26067"/>
      <c r="V26067"/>
    </row>
    <row r="26068" spans="6:22" x14ac:dyDescent="0.2">
      <c r="F26068"/>
      <c r="M26068" s="2"/>
      <c r="N26068"/>
      <c r="O26068"/>
      <c r="U26068"/>
      <c r="V26068"/>
    </row>
    <row r="26069" spans="6:22" x14ac:dyDescent="0.2">
      <c r="M26069" s="2"/>
    </row>
    <row r="26070" spans="6:22" x14ac:dyDescent="0.2">
      <c r="M26070" s="2"/>
    </row>
    <row r="26071" spans="6:22" x14ac:dyDescent="0.2">
      <c r="M26071" s="2"/>
    </row>
    <row r="26072" spans="6:22" x14ac:dyDescent="0.2">
      <c r="M26072" s="2"/>
    </row>
    <row r="26073" spans="6:22" x14ac:dyDescent="0.2">
      <c r="M26073" s="2"/>
    </row>
    <row r="26074" spans="6:22" x14ac:dyDescent="0.2">
      <c r="M26074" s="2"/>
    </row>
    <row r="26075" spans="6:22" x14ac:dyDescent="0.2">
      <c r="M26075" s="2"/>
    </row>
    <row r="26076" spans="6:22" x14ac:dyDescent="0.2">
      <c r="M26076" s="2"/>
    </row>
    <row r="26077" spans="6:22" x14ac:dyDescent="0.2">
      <c r="M26077" s="2"/>
    </row>
    <row r="26078" spans="6:22" x14ac:dyDescent="0.2">
      <c r="M26078" s="2"/>
    </row>
    <row r="26079" spans="6:22" x14ac:dyDescent="0.2">
      <c r="M26079" s="2"/>
    </row>
    <row r="26080" spans="6:22" x14ac:dyDescent="0.2">
      <c r="M26080" s="2"/>
    </row>
    <row r="26081" spans="13:13" x14ac:dyDescent="0.2">
      <c r="M26081" s="2"/>
    </row>
    <row r="26082" spans="13:13" x14ac:dyDescent="0.2">
      <c r="M26082" s="2"/>
    </row>
    <row r="26083" spans="13:13" x14ac:dyDescent="0.2">
      <c r="M26083" s="2"/>
    </row>
    <row r="26084" spans="13:13" x14ac:dyDescent="0.2">
      <c r="M26084" s="2"/>
    </row>
    <row r="26085" spans="13:13" x14ac:dyDescent="0.2">
      <c r="M26085" s="2"/>
    </row>
    <row r="26086" spans="13:13" x14ac:dyDescent="0.2">
      <c r="M26086" s="2"/>
    </row>
    <row r="26087" spans="13:13" x14ac:dyDescent="0.2">
      <c r="M26087" s="2"/>
    </row>
    <row r="26088" spans="13:13" x14ac:dyDescent="0.2">
      <c r="M26088" s="2"/>
    </row>
    <row r="26089" spans="13:13" x14ac:dyDescent="0.2">
      <c r="M26089" s="2"/>
    </row>
    <row r="26090" spans="13:13" x14ac:dyDescent="0.2">
      <c r="M26090" s="2"/>
    </row>
    <row r="26091" spans="13:13" x14ac:dyDescent="0.2">
      <c r="M26091" s="2"/>
    </row>
    <row r="26092" spans="13:13" x14ac:dyDescent="0.2">
      <c r="M26092" s="2"/>
    </row>
    <row r="26093" spans="13:13" x14ac:dyDescent="0.2">
      <c r="M26093" s="2"/>
    </row>
    <row r="26094" spans="13:13" x14ac:dyDescent="0.2">
      <c r="M26094" s="2"/>
    </row>
    <row r="26095" spans="13:13" x14ac:dyDescent="0.2">
      <c r="M26095" s="2"/>
    </row>
    <row r="26096" spans="13:13" x14ac:dyDescent="0.2">
      <c r="M26096" s="2"/>
    </row>
    <row r="26097" spans="6:22" x14ac:dyDescent="0.2">
      <c r="M26097" s="2"/>
    </row>
    <row r="26098" spans="6:22" x14ac:dyDescent="0.2">
      <c r="M26098" s="2"/>
    </row>
    <row r="26099" spans="6:22" x14ac:dyDescent="0.2">
      <c r="M26099" s="2"/>
    </row>
    <row r="26100" spans="6:22" x14ac:dyDescent="0.2">
      <c r="M26100" s="2"/>
    </row>
    <row r="26101" spans="6:22" x14ac:dyDescent="0.2">
      <c r="M26101" s="2"/>
    </row>
    <row r="26102" spans="6:22" x14ac:dyDescent="0.2">
      <c r="F26102"/>
      <c r="M26102" s="2"/>
      <c r="N26102"/>
      <c r="O26102"/>
      <c r="U26102"/>
      <c r="V26102"/>
    </row>
    <row r="26103" spans="6:22" x14ac:dyDescent="0.2">
      <c r="F26103"/>
      <c r="M26103" s="2"/>
      <c r="N26103"/>
      <c r="O26103"/>
      <c r="U26103"/>
      <c r="V26103"/>
    </row>
    <row r="26104" spans="6:22" x14ac:dyDescent="0.2">
      <c r="F26104"/>
      <c r="M26104" s="2"/>
      <c r="N26104"/>
      <c r="O26104"/>
      <c r="U26104"/>
      <c r="V26104"/>
    </row>
    <row r="26105" spans="6:22" x14ac:dyDescent="0.2">
      <c r="M26105" s="2"/>
    </row>
    <row r="26106" spans="6:22" x14ac:dyDescent="0.2">
      <c r="M26106" s="2"/>
    </row>
    <row r="26107" spans="6:22" x14ac:dyDescent="0.2">
      <c r="M26107" s="2"/>
    </row>
    <row r="26108" spans="6:22" x14ac:dyDescent="0.2">
      <c r="M26108" s="2"/>
    </row>
    <row r="26109" spans="6:22" x14ac:dyDescent="0.2">
      <c r="M26109" s="2"/>
    </row>
    <row r="26110" spans="6:22" x14ac:dyDescent="0.2">
      <c r="M26110" s="2"/>
    </row>
    <row r="26111" spans="6:22" x14ac:dyDescent="0.2">
      <c r="M26111" s="2"/>
    </row>
    <row r="26112" spans="6:22" x14ac:dyDescent="0.2">
      <c r="M26112" s="2"/>
    </row>
    <row r="26113" spans="13:13" x14ac:dyDescent="0.2">
      <c r="M26113" s="2"/>
    </row>
    <row r="26114" spans="13:13" x14ac:dyDescent="0.2">
      <c r="M26114" s="2"/>
    </row>
    <row r="26115" spans="13:13" x14ac:dyDescent="0.2">
      <c r="M26115" s="2"/>
    </row>
    <row r="26116" spans="13:13" x14ac:dyDescent="0.2">
      <c r="M26116" s="2"/>
    </row>
    <row r="26117" spans="13:13" x14ac:dyDescent="0.2">
      <c r="M26117" s="2"/>
    </row>
    <row r="26118" spans="13:13" x14ac:dyDescent="0.2">
      <c r="M26118" s="2"/>
    </row>
    <row r="26119" spans="13:13" x14ac:dyDescent="0.2">
      <c r="M26119" s="2"/>
    </row>
    <row r="26120" spans="13:13" x14ac:dyDescent="0.2">
      <c r="M26120" s="2"/>
    </row>
    <row r="26121" spans="13:13" x14ac:dyDescent="0.2">
      <c r="M26121" s="2"/>
    </row>
    <row r="26122" spans="13:13" x14ac:dyDescent="0.2">
      <c r="M26122" s="2"/>
    </row>
    <row r="26123" spans="13:13" x14ac:dyDescent="0.2">
      <c r="M26123" s="2"/>
    </row>
    <row r="26124" spans="13:13" x14ac:dyDescent="0.2">
      <c r="M26124" s="2"/>
    </row>
    <row r="26125" spans="13:13" x14ac:dyDescent="0.2">
      <c r="M26125" s="2"/>
    </row>
    <row r="26126" spans="13:13" x14ac:dyDescent="0.2">
      <c r="M26126" s="2"/>
    </row>
    <row r="26127" spans="13:13" x14ac:dyDescent="0.2">
      <c r="M26127" s="2"/>
    </row>
    <row r="26128" spans="13:13" x14ac:dyDescent="0.2">
      <c r="M26128" s="2"/>
    </row>
    <row r="26129" spans="6:22" x14ac:dyDescent="0.2">
      <c r="M26129" s="2"/>
    </row>
    <row r="26130" spans="6:22" x14ac:dyDescent="0.2">
      <c r="M26130" s="2"/>
    </row>
    <row r="26131" spans="6:22" x14ac:dyDescent="0.2">
      <c r="M26131" s="2"/>
    </row>
    <row r="26132" spans="6:22" x14ac:dyDescent="0.2">
      <c r="M26132" s="2"/>
    </row>
    <row r="26133" spans="6:22" x14ac:dyDescent="0.2">
      <c r="M26133" s="2"/>
    </row>
    <row r="26134" spans="6:22" x14ac:dyDescent="0.2">
      <c r="M26134" s="2"/>
    </row>
    <row r="26135" spans="6:22" x14ac:dyDescent="0.2">
      <c r="M26135" s="2"/>
    </row>
    <row r="26136" spans="6:22" x14ac:dyDescent="0.2">
      <c r="M26136" s="2"/>
    </row>
    <row r="26137" spans="6:22" x14ac:dyDescent="0.2">
      <c r="M26137" s="2"/>
    </row>
    <row r="26138" spans="6:22" x14ac:dyDescent="0.2">
      <c r="F26138"/>
      <c r="M26138" s="2"/>
      <c r="N26138"/>
      <c r="O26138"/>
      <c r="U26138"/>
      <c r="V26138"/>
    </row>
    <row r="26139" spans="6:22" x14ac:dyDescent="0.2">
      <c r="F26139"/>
      <c r="M26139" s="2"/>
      <c r="N26139"/>
      <c r="O26139"/>
      <c r="U26139"/>
      <c r="V26139"/>
    </row>
    <row r="26140" spans="6:22" x14ac:dyDescent="0.2">
      <c r="F26140"/>
      <c r="M26140" s="2"/>
      <c r="N26140"/>
      <c r="O26140"/>
      <c r="U26140"/>
      <c r="V26140"/>
    </row>
    <row r="26141" spans="6:22" x14ac:dyDescent="0.2">
      <c r="M26141" s="2"/>
    </row>
    <row r="26142" spans="6:22" x14ac:dyDescent="0.2">
      <c r="M26142" s="2"/>
    </row>
    <row r="26143" spans="6:22" x14ac:dyDescent="0.2">
      <c r="F26143"/>
      <c r="M26143" s="2"/>
      <c r="N26143"/>
      <c r="O26143"/>
      <c r="U26143"/>
      <c r="V26143"/>
    </row>
    <row r="26144" spans="6:22" x14ac:dyDescent="0.2">
      <c r="M26144" s="2"/>
    </row>
    <row r="26145" spans="6:22" x14ac:dyDescent="0.2">
      <c r="M26145" s="2"/>
    </row>
    <row r="26146" spans="6:22" x14ac:dyDescent="0.2">
      <c r="F26146"/>
      <c r="M26146" s="2"/>
      <c r="N26146"/>
      <c r="O26146"/>
      <c r="U26146"/>
      <c r="V26146"/>
    </row>
    <row r="26147" spans="6:22" x14ac:dyDescent="0.2">
      <c r="F26147"/>
      <c r="M26147" s="2"/>
      <c r="N26147"/>
      <c r="O26147"/>
      <c r="U26147"/>
      <c r="V26147"/>
    </row>
    <row r="26148" spans="6:22" x14ac:dyDescent="0.2">
      <c r="M26148" s="2"/>
    </row>
    <row r="26149" spans="6:22" x14ac:dyDescent="0.2">
      <c r="M26149" s="2"/>
    </row>
    <row r="26150" spans="6:22" x14ac:dyDescent="0.2">
      <c r="M26150" s="2"/>
    </row>
    <row r="26151" spans="6:22" x14ac:dyDescent="0.2">
      <c r="M26151" s="2"/>
    </row>
    <row r="26152" spans="6:22" x14ac:dyDescent="0.2">
      <c r="M26152" s="2"/>
    </row>
    <row r="26153" spans="6:22" x14ac:dyDescent="0.2">
      <c r="M26153" s="2"/>
    </row>
    <row r="26154" spans="6:22" x14ac:dyDescent="0.2">
      <c r="M26154" s="2"/>
    </row>
    <row r="26155" spans="6:22" x14ac:dyDescent="0.2">
      <c r="M26155" s="2"/>
    </row>
    <row r="26156" spans="6:22" x14ac:dyDescent="0.2">
      <c r="M26156" s="2"/>
    </row>
    <row r="26157" spans="6:22" x14ac:dyDescent="0.2">
      <c r="M26157" s="2"/>
    </row>
    <row r="26158" spans="6:22" x14ac:dyDescent="0.2">
      <c r="M26158" s="2"/>
    </row>
    <row r="26159" spans="6:22" x14ac:dyDescent="0.2">
      <c r="M26159" s="2"/>
    </row>
    <row r="26160" spans="6:22" x14ac:dyDescent="0.2">
      <c r="M26160" s="2"/>
    </row>
    <row r="26161" spans="13:13" x14ac:dyDescent="0.2">
      <c r="M26161" s="2"/>
    </row>
    <row r="26162" spans="13:13" x14ac:dyDescent="0.2">
      <c r="M26162" s="2"/>
    </row>
    <row r="26163" spans="13:13" x14ac:dyDescent="0.2">
      <c r="M26163" s="2"/>
    </row>
    <row r="26164" spans="13:13" x14ac:dyDescent="0.2">
      <c r="M26164" s="2"/>
    </row>
    <row r="26165" spans="13:13" x14ac:dyDescent="0.2">
      <c r="M26165" s="2"/>
    </row>
    <row r="26166" spans="13:13" x14ac:dyDescent="0.2">
      <c r="M26166" s="2"/>
    </row>
    <row r="26167" spans="13:13" x14ac:dyDescent="0.2">
      <c r="M26167" s="2"/>
    </row>
    <row r="26168" spans="13:13" x14ac:dyDescent="0.2">
      <c r="M26168" s="2"/>
    </row>
    <row r="26169" spans="13:13" x14ac:dyDescent="0.2">
      <c r="M26169" s="2"/>
    </row>
    <row r="26170" spans="13:13" x14ac:dyDescent="0.2">
      <c r="M26170" s="2"/>
    </row>
    <row r="26171" spans="13:13" x14ac:dyDescent="0.2">
      <c r="M26171" s="2"/>
    </row>
    <row r="26172" spans="13:13" x14ac:dyDescent="0.2">
      <c r="M26172" s="2"/>
    </row>
    <row r="26173" spans="13:13" x14ac:dyDescent="0.2">
      <c r="M26173" s="2"/>
    </row>
    <row r="26174" spans="13:13" x14ac:dyDescent="0.2">
      <c r="M26174" s="2"/>
    </row>
    <row r="26175" spans="13:13" x14ac:dyDescent="0.2">
      <c r="M26175" s="2"/>
    </row>
    <row r="26176" spans="13:13" x14ac:dyDescent="0.2">
      <c r="M26176" s="2"/>
    </row>
    <row r="26177" spans="6:22" x14ac:dyDescent="0.2">
      <c r="M26177" s="2"/>
    </row>
    <row r="26178" spans="6:22" x14ac:dyDescent="0.2">
      <c r="F26178"/>
      <c r="M26178" s="2"/>
      <c r="N26178"/>
      <c r="O26178"/>
      <c r="U26178"/>
      <c r="V26178"/>
    </row>
    <row r="26179" spans="6:22" x14ac:dyDescent="0.2">
      <c r="F26179"/>
      <c r="M26179" s="2"/>
      <c r="N26179"/>
      <c r="O26179"/>
      <c r="U26179"/>
      <c r="V26179"/>
    </row>
    <row r="26180" spans="6:22" x14ac:dyDescent="0.2">
      <c r="F26180"/>
      <c r="M26180" s="2"/>
      <c r="N26180"/>
      <c r="O26180"/>
      <c r="U26180"/>
      <c r="V26180"/>
    </row>
    <row r="26181" spans="6:22" x14ac:dyDescent="0.2">
      <c r="F26181"/>
      <c r="M26181" s="2"/>
      <c r="N26181"/>
      <c r="O26181"/>
      <c r="U26181"/>
      <c r="V26181"/>
    </row>
    <row r="26182" spans="6:22" x14ac:dyDescent="0.2">
      <c r="F26182"/>
      <c r="M26182" s="2"/>
      <c r="N26182"/>
      <c r="O26182"/>
      <c r="U26182"/>
      <c r="V26182"/>
    </row>
    <row r="26183" spans="6:22" x14ac:dyDescent="0.2">
      <c r="M26183" s="2"/>
    </row>
    <row r="26184" spans="6:22" x14ac:dyDescent="0.2">
      <c r="M26184" s="2"/>
    </row>
    <row r="26185" spans="6:22" x14ac:dyDescent="0.2">
      <c r="M26185" s="2"/>
    </row>
    <row r="26186" spans="6:22" x14ac:dyDescent="0.2">
      <c r="F26186"/>
      <c r="M26186" s="2"/>
      <c r="N26186"/>
      <c r="O26186"/>
      <c r="U26186"/>
      <c r="V26186"/>
    </row>
    <row r="26187" spans="6:22" x14ac:dyDescent="0.2">
      <c r="M26187" s="2"/>
    </row>
    <row r="26188" spans="6:22" x14ac:dyDescent="0.2">
      <c r="M26188" s="2"/>
    </row>
    <row r="26189" spans="6:22" x14ac:dyDescent="0.2">
      <c r="M26189" s="2"/>
    </row>
    <row r="26190" spans="6:22" x14ac:dyDescent="0.2">
      <c r="M26190" s="2"/>
    </row>
    <row r="26191" spans="6:22" x14ac:dyDescent="0.2">
      <c r="M26191" s="2"/>
    </row>
    <row r="26192" spans="6:22" x14ac:dyDescent="0.2">
      <c r="M26192" s="2"/>
    </row>
    <row r="26193" spans="6:22" x14ac:dyDescent="0.2">
      <c r="M26193" s="2"/>
    </row>
    <row r="26194" spans="6:22" x14ac:dyDescent="0.2">
      <c r="M26194" s="2"/>
    </row>
    <row r="26195" spans="6:22" x14ac:dyDescent="0.2">
      <c r="M26195" s="2"/>
    </row>
    <row r="26196" spans="6:22" x14ac:dyDescent="0.2">
      <c r="M26196" s="2"/>
    </row>
    <row r="26197" spans="6:22" x14ac:dyDescent="0.2">
      <c r="M26197" s="2"/>
    </row>
    <row r="26198" spans="6:22" x14ac:dyDescent="0.2">
      <c r="M26198" s="2"/>
    </row>
    <row r="26199" spans="6:22" x14ac:dyDescent="0.2">
      <c r="M26199" s="2"/>
    </row>
    <row r="26200" spans="6:22" x14ac:dyDescent="0.2">
      <c r="M26200" s="2"/>
    </row>
    <row r="26201" spans="6:22" x14ac:dyDescent="0.2">
      <c r="F26201"/>
      <c r="M26201" s="2"/>
      <c r="N26201"/>
      <c r="O26201"/>
      <c r="U26201"/>
      <c r="V26201"/>
    </row>
    <row r="26202" spans="6:22" x14ac:dyDescent="0.2">
      <c r="M26202" s="2"/>
    </row>
    <row r="26203" spans="6:22" x14ac:dyDescent="0.2">
      <c r="M26203" s="2"/>
    </row>
    <row r="26204" spans="6:22" x14ac:dyDescent="0.2">
      <c r="M26204" s="2"/>
    </row>
    <row r="26205" spans="6:22" x14ac:dyDescent="0.2">
      <c r="M26205" s="2"/>
    </row>
    <row r="26206" spans="6:22" x14ac:dyDescent="0.2">
      <c r="M26206" s="2"/>
    </row>
    <row r="26207" spans="6:22" x14ac:dyDescent="0.2">
      <c r="M26207" s="2"/>
    </row>
    <row r="26208" spans="6:22" x14ac:dyDescent="0.2">
      <c r="M26208" s="2"/>
    </row>
    <row r="26209" spans="6:22" x14ac:dyDescent="0.2">
      <c r="M26209" s="2"/>
    </row>
    <row r="26210" spans="6:22" x14ac:dyDescent="0.2">
      <c r="M26210" s="2"/>
    </row>
    <row r="26211" spans="6:22" x14ac:dyDescent="0.2">
      <c r="M26211" s="2"/>
    </row>
    <row r="26212" spans="6:22" x14ac:dyDescent="0.2">
      <c r="M26212" s="2"/>
    </row>
    <row r="26213" spans="6:22" x14ac:dyDescent="0.2">
      <c r="M26213" s="2"/>
    </row>
    <row r="26214" spans="6:22" x14ac:dyDescent="0.2">
      <c r="M26214" s="2"/>
    </row>
    <row r="26215" spans="6:22" x14ac:dyDescent="0.2">
      <c r="F26215"/>
      <c r="M26215" s="2"/>
      <c r="N26215"/>
      <c r="O26215"/>
      <c r="U26215"/>
      <c r="V26215"/>
    </row>
    <row r="26216" spans="6:22" x14ac:dyDescent="0.2">
      <c r="F26216"/>
      <c r="M26216" s="2"/>
      <c r="N26216"/>
      <c r="O26216"/>
      <c r="U26216"/>
      <c r="V26216"/>
    </row>
    <row r="26217" spans="6:22" x14ac:dyDescent="0.2">
      <c r="F26217"/>
      <c r="M26217" s="2"/>
      <c r="N26217"/>
      <c r="O26217"/>
      <c r="U26217"/>
      <c r="V26217"/>
    </row>
    <row r="26218" spans="6:22" x14ac:dyDescent="0.2">
      <c r="M26218" s="2"/>
    </row>
    <row r="26219" spans="6:22" x14ac:dyDescent="0.2">
      <c r="M26219" s="2"/>
    </row>
    <row r="26220" spans="6:22" x14ac:dyDescent="0.2">
      <c r="M26220" s="2"/>
    </row>
    <row r="26221" spans="6:22" x14ac:dyDescent="0.2">
      <c r="F26221"/>
      <c r="M26221" s="2"/>
      <c r="N26221"/>
      <c r="O26221"/>
      <c r="U26221"/>
      <c r="V26221"/>
    </row>
    <row r="26222" spans="6:22" x14ac:dyDescent="0.2">
      <c r="M26222" s="2"/>
    </row>
    <row r="26223" spans="6:22" x14ac:dyDescent="0.2">
      <c r="M26223" s="2"/>
    </row>
    <row r="26224" spans="6:22" x14ac:dyDescent="0.2">
      <c r="M26224" s="2"/>
    </row>
    <row r="26225" spans="6:22" x14ac:dyDescent="0.2">
      <c r="M26225" s="2"/>
    </row>
    <row r="26226" spans="6:22" x14ac:dyDescent="0.2">
      <c r="M26226" s="2"/>
    </row>
    <row r="26227" spans="6:22" x14ac:dyDescent="0.2">
      <c r="M26227" s="2"/>
    </row>
    <row r="26228" spans="6:22" x14ac:dyDescent="0.2">
      <c r="M26228" s="2"/>
    </row>
    <row r="26229" spans="6:22" x14ac:dyDescent="0.2">
      <c r="M26229" s="2"/>
    </row>
    <row r="26230" spans="6:22" x14ac:dyDescent="0.2">
      <c r="M26230" s="2"/>
    </row>
    <row r="26231" spans="6:22" x14ac:dyDescent="0.2">
      <c r="M26231" s="2"/>
    </row>
    <row r="26232" spans="6:22" x14ac:dyDescent="0.2">
      <c r="M26232" s="2"/>
    </row>
    <row r="26233" spans="6:22" x14ac:dyDescent="0.2">
      <c r="M26233" s="2"/>
    </row>
    <row r="26234" spans="6:22" x14ac:dyDescent="0.2">
      <c r="M26234" s="2"/>
    </row>
    <row r="26235" spans="6:22" x14ac:dyDescent="0.2">
      <c r="M26235" s="2"/>
    </row>
    <row r="26236" spans="6:22" x14ac:dyDescent="0.2">
      <c r="F26236"/>
      <c r="M26236" s="2"/>
      <c r="N26236"/>
      <c r="O26236"/>
      <c r="U26236"/>
      <c r="V26236"/>
    </row>
    <row r="26237" spans="6:22" x14ac:dyDescent="0.2">
      <c r="M26237" s="2"/>
    </row>
    <row r="26238" spans="6:22" x14ac:dyDescent="0.2">
      <c r="M26238" s="2"/>
    </row>
    <row r="26239" spans="6:22" x14ac:dyDescent="0.2">
      <c r="M26239" s="2"/>
    </row>
    <row r="26240" spans="6:22" x14ac:dyDescent="0.2">
      <c r="M26240" s="2"/>
    </row>
    <row r="26241" spans="6:22" x14ac:dyDescent="0.2">
      <c r="M26241" s="2"/>
    </row>
    <row r="26242" spans="6:22" x14ac:dyDescent="0.2">
      <c r="M26242" s="2"/>
    </row>
    <row r="26243" spans="6:22" x14ac:dyDescent="0.2">
      <c r="M26243" s="2"/>
    </row>
    <row r="26244" spans="6:22" x14ac:dyDescent="0.2">
      <c r="M26244" s="2"/>
    </row>
    <row r="26245" spans="6:22" x14ac:dyDescent="0.2">
      <c r="M26245" s="2"/>
    </row>
    <row r="26246" spans="6:22" x14ac:dyDescent="0.2">
      <c r="M26246" s="2"/>
    </row>
    <row r="26247" spans="6:22" x14ac:dyDescent="0.2">
      <c r="M26247" s="2"/>
    </row>
    <row r="26248" spans="6:22" x14ac:dyDescent="0.2">
      <c r="M26248" s="2"/>
    </row>
    <row r="26249" spans="6:22" x14ac:dyDescent="0.2">
      <c r="M26249" s="2"/>
    </row>
    <row r="26250" spans="6:22" x14ac:dyDescent="0.2">
      <c r="F26250"/>
      <c r="M26250" s="2"/>
      <c r="N26250"/>
      <c r="O26250"/>
      <c r="U26250"/>
      <c r="V26250"/>
    </row>
    <row r="26251" spans="6:22" x14ac:dyDescent="0.2">
      <c r="F26251"/>
      <c r="M26251" s="2"/>
      <c r="N26251"/>
      <c r="O26251"/>
      <c r="U26251"/>
      <c r="V26251"/>
    </row>
    <row r="26252" spans="6:22" x14ac:dyDescent="0.2">
      <c r="F26252"/>
      <c r="M26252" s="2"/>
      <c r="N26252"/>
      <c r="O26252"/>
      <c r="U26252"/>
      <c r="V26252"/>
    </row>
    <row r="26253" spans="6:22" x14ac:dyDescent="0.2">
      <c r="M26253" s="2"/>
    </row>
    <row r="26254" spans="6:22" x14ac:dyDescent="0.2">
      <c r="M26254" s="2"/>
    </row>
    <row r="26255" spans="6:22" x14ac:dyDescent="0.2">
      <c r="M26255" s="2"/>
    </row>
    <row r="26256" spans="6:22" x14ac:dyDescent="0.2">
      <c r="F26256"/>
      <c r="M26256" s="2"/>
      <c r="N26256"/>
      <c r="O26256"/>
      <c r="U26256"/>
      <c r="V26256"/>
    </row>
    <row r="26257" spans="6:22" x14ac:dyDescent="0.2">
      <c r="M26257" s="2"/>
    </row>
    <row r="26258" spans="6:22" x14ac:dyDescent="0.2">
      <c r="M26258" s="2"/>
    </row>
    <row r="26259" spans="6:22" x14ac:dyDescent="0.2">
      <c r="M26259" s="2"/>
    </row>
    <row r="26260" spans="6:22" x14ac:dyDescent="0.2">
      <c r="M26260" s="2"/>
    </row>
    <row r="26261" spans="6:22" x14ac:dyDescent="0.2">
      <c r="M26261" s="2"/>
    </row>
    <row r="26262" spans="6:22" x14ac:dyDescent="0.2">
      <c r="M26262" s="2"/>
    </row>
    <row r="26263" spans="6:22" x14ac:dyDescent="0.2">
      <c r="M26263" s="2"/>
    </row>
    <row r="26264" spans="6:22" x14ac:dyDescent="0.2">
      <c r="M26264" s="2"/>
    </row>
    <row r="26265" spans="6:22" x14ac:dyDescent="0.2">
      <c r="M26265" s="2"/>
    </row>
    <row r="26266" spans="6:22" x14ac:dyDescent="0.2">
      <c r="M26266" s="2"/>
    </row>
    <row r="26267" spans="6:22" x14ac:dyDescent="0.2">
      <c r="M26267" s="2"/>
    </row>
    <row r="26268" spans="6:22" x14ac:dyDescent="0.2">
      <c r="M26268" s="2"/>
    </row>
    <row r="26269" spans="6:22" x14ac:dyDescent="0.2">
      <c r="M26269" s="2"/>
    </row>
    <row r="26270" spans="6:22" x14ac:dyDescent="0.2">
      <c r="M26270" s="2"/>
    </row>
    <row r="26271" spans="6:22" x14ac:dyDescent="0.2">
      <c r="F26271"/>
      <c r="M26271" s="2"/>
      <c r="N26271"/>
      <c r="O26271"/>
      <c r="U26271"/>
      <c r="V26271"/>
    </row>
    <row r="26272" spans="6:22" x14ac:dyDescent="0.2">
      <c r="M26272" s="2"/>
    </row>
    <row r="26273" spans="6:22" x14ac:dyDescent="0.2">
      <c r="M26273" s="2"/>
    </row>
    <row r="26274" spans="6:22" x14ac:dyDescent="0.2">
      <c r="M26274" s="2"/>
    </row>
    <row r="26275" spans="6:22" x14ac:dyDescent="0.2">
      <c r="M26275" s="2"/>
    </row>
    <row r="26276" spans="6:22" x14ac:dyDescent="0.2">
      <c r="M26276" s="2"/>
    </row>
    <row r="26277" spans="6:22" x14ac:dyDescent="0.2">
      <c r="M26277" s="2"/>
    </row>
    <row r="26278" spans="6:22" x14ac:dyDescent="0.2">
      <c r="M26278" s="2"/>
    </row>
    <row r="26279" spans="6:22" x14ac:dyDescent="0.2">
      <c r="M26279" s="2"/>
    </row>
    <row r="26280" spans="6:22" x14ac:dyDescent="0.2">
      <c r="M26280" s="2"/>
    </row>
    <row r="26281" spans="6:22" x14ac:dyDescent="0.2">
      <c r="M26281" s="2"/>
    </row>
    <row r="26282" spans="6:22" x14ac:dyDescent="0.2">
      <c r="M26282" s="2"/>
    </row>
    <row r="26283" spans="6:22" x14ac:dyDescent="0.2">
      <c r="M26283" s="2"/>
    </row>
    <row r="26284" spans="6:22" x14ac:dyDescent="0.2">
      <c r="M26284" s="2"/>
    </row>
    <row r="26285" spans="6:22" x14ac:dyDescent="0.2">
      <c r="F26285"/>
      <c r="M26285" s="2"/>
      <c r="N26285"/>
      <c r="O26285"/>
      <c r="U26285"/>
      <c r="V26285"/>
    </row>
    <row r="26286" spans="6:22" x14ac:dyDescent="0.2">
      <c r="F26286"/>
      <c r="M26286" s="2"/>
      <c r="N26286"/>
      <c r="O26286"/>
      <c r="U26286"/>
      <c r="V26286"/>
    </row>
    <row r="26287" spans="6:22" x14ac:dyDescent="0.2">
      <c r="F26287"/>
      <c r="M26287" s="2"/>
      <c r="N26287"/>
      <c r="O26287"/>
      <c r="U26287"/>
      <c r="V26287"/>
    </row>
    <row r="26288" spans="6:22" x14ac:dyDescent="0.2">
      <c r="M26288" s="2"/>
    </row>
    <row r="26289" spans="6:22" x14ac:dyDescent="0.2">
      <c r="M26289" s="2"/>
    </row>
    <row r="26290" spans="6:22" x14ac:dyDescent="0.2">
      <c r="F26290"/>
      <c r="M26290" s="2"/>
      <c r="N26290"/>
      <c r="O26290"/>
      <c r="U26290"/>
      <c r="V26290"/>
    </row>
    <row r="26291" spans="6:22" x14ac:dyDescent="0.2">
      <c r="M26291" s="2"/>
    </row>
    <row r="26292" spans="6:22" x14ac:dyDescent="0.2">
      <c r="F26292"/>
      <c r="M26292" s="2"/>
      <c r="N26292"/>
      <c r="O26292"/>
      <c r="U26292"/>
      <c r="V26292"/>
    </row>
    <row r="26293" spans="6:22" x14ac:dyDescent="0.2">
      <c r="F26293"/>
      <c r="M26293" s="2"/>
      <c r="N26293"/>
      <c r="O26293"/>
      <c r="U26293"/>
      <c r="V26293"/>
    </row>
    <row r="26294" spans="6:22" x14ac:dyDescent="0.2">
      <c r="F26294"/>
      <c r="M26294" s="2"/>
      <c r="N26294"/>
      <c r="O26294"/>
      <c r="U26294"/>
      <c r="V26294"/>
    </row>
    <row r="26295" spans="6:22" x14ac:dyDescent="0.2">
      <c r="M26295" s="2"/>
    </row>
    <row r="26296" spans="6:22" x14ac:dyDescent="0.2">
      <c r="M26296" s="2"/>
    </row>
    <row r="26297" spans="6:22" x14ac:dyDescent="0.2">
      <c r="M26297" s="2"/>
    </row>
    <row r="26298" spans="6:22" x14ac:dyDescent="0.2">
      <c r="M26298" s="2"/>
    </row>
    <row r="26299" spans="6:22" x14ac:dyDescent="0.2">
      <c r="M26299" s="2"/>
    </row>
    <row r="26300" spans="6:22" x14ac:dyDescent="0.2">
      <c r="M26300" s="2"/>
    </row>
    <row r="26301" spans="6:22" x14ac:dyDescent="0.2">
      <c r="F26301"/>
      <c r="M26301" s="2"/>
      <c r="N26301"/>
      <c r="O26301"/>
      <c r="U26301"/>
      <c r="V26301"/>
    </row>
    <row r="26302" spans="6:22" x14ac:dyDescent="0.2">
      <c r="M26302" s="2"/>
    </row>
    <row r="26303" spans="6:22" x14ac:dyDescent="0.2">
      <c r="M26303" s="2"/>
    </row>
    <row r="26304" spans="6:22" x14ac:dyDescent="0.2">
      <c r="M26304" s="2"/>
    </row>
    <row r="26305" spans="6:22" x14ac:dyDescent="0.2">
      <c r="M26305" s="2"/>
    </row>
    <row r="26306" spans="6:22" x14ac:dyDescent="0.2">
      <c r="M26306" s="2"/>
    </row>
    <row r="26307" spans="6:22" x14ac:dyDescent="0.2">
      <c r="M26307" s="2"/>
    </row>
    <row r="26308" spans="6:22" x14ac:dyDescent="0.2">
      <c r="M26308" s="2"/>
    </row>
    <row r="26309" spans="6:22" x14ac:dyDescent="0.2">
      <c r="M26309" s="2"/>
    </row>
    <row r="26310" spans="6:22" x14ac:dyDescent="0.2">
      <c r="F26310"/>
      <c r="M26310" s="2"/>
      <c r="N26310"/>
      <c r="O26310"/>
      <c r="U26310"/>
      <c r="V26310"/>
    </row>
    <row r="26311" spans="6:22" x14ac:dyDescent="0.2">
      <c r="M26311" s="2"/>
    </row>
    <row r="26312" spans="6:22" x14ac:dyDescent="0.2">
      <c r="M26312" s="2"/>
    </row>
    <row r="26313" spans="6:22" x14ac:dyDescent="0.2">
      <c r="M26313" s="2"/>
    </row>
    <row r="26314" spans="6:22" x14ac:dyDescent="0.2">
      <c r="M26314" s="2"/>
    </row>
    <row r="26315" spans="6:22" x14ac:dyDescent="0.2">
      <c r="M26315" s="2"/>
    </row>
    <row r="26316" spans="6:22" x14ac:dyDescent="0.2">
      <c r="M26316" s="2"/>
    </row>
    <row r="26317" spans="6:22" x14ac:dyDescent="0.2">
      <c r="M26317" s="2"/>
    </row>
    <row r="26318" spans="6:22" x14ac:dyDescent="0.2">
      <c r="M26318" s="2"/>
    </row>
    <row r="26319" spans="6:22" x14ac:dyDescent="0.2">
      <c r="M26319" s="2"/>
    </row>
    <row r="26320" spans="6:22" x14ac:dyDescent="0.2">
      <c r="M26320" s="2"/>
    </row>
    <row r="26321" spans="6:22" x14ac:dyDescent="0.2">
      <c r="M26321" s="2"/>
    </row>
    <row r="26322" spans="6:22" x14ac:dyDescent="0.2">
      <c r="M26322" s="2"/>
    </row>
    <row r="26323" spans="6:22" x14ac:dyDescent="0.2">
      <c r="M26323" s="2"/>
    </row>
    <row r="26324" spans="6:22" x14ac:dyDescent="0.2">
      <c r="F26324"/>
      <c r="M26324" s="2"/>
      <c r="N26324"/>
      <c r="O26324"/>
      <c r="U26324"/>
      <c r="V26324"/>
    </row>
    <row r="26325" spans="6:22" x14ac:dyDescent="0.2">
      <c r="F26325"/>
      <c r="M26325" s="2"/>
      <c r="N26325"/>
      <c r="O26325"/>
      <c r="U26325"/>
      <c r="V26325"/>
    </row>
    <row r="26326" spans="6:22" x14ac:dyDescent="0.2">
      <c r="F26326"/>
      <c r="M26326" s="2"/>
      <c r="N26326"/>
      <c r="O26326"/>
      <c r="U26326"/>
      <c r="V26326"/>
    </row>
    <row r="26327" spans="6:22" x14ac:dyDescent="0.2">
      <c r="F26327"/>
      <c r="M26327" s="2"/>
      <c r="N26327"/>
      <c r="O26327"/>
      <c r="U26327"/>
      <c r="V26327"/>
    </row>
    <row r="26328" spans="6:22" x14ac:dyDescent="0.2">
      <c r="F26328"/>
      <c r="M26328" s="2"/>
      <c r="N26328"/>
      <c r="O26328"/>
      <c r="U26328"/>
      <c r="V26328"/>
    </row>
    <row r="26329" spans="6:22" x14ac:dyDescent="0.2">
      <c r="M26329" s="2"/>
    </row>
    <row r="26330" spans="6:22" x14ac:dyDescent="0.2">
      <c r="M26330" s="2"/>
    </row>
    <row r="26331" spans="6:22" x14ac:dyDescent="0.2">
      <c r="M26331" s="2"/>
    </row>
    <row r="26332" spans="6:22" x14ac:dyDescent="0.2">
      <c r="F26332"/>
      <c r="M26332" s="2"/>
      <c r="N26332"/>
      <c r="O26332"/>
      <c r="U26332"/>
      <c r="V26332"/>
    </row>
    <row r="26333" spans="6:22" x14ac:dyDescent="0.2">
      <c r="M26333" s="2"/>
    </row>
    <row r="26334" spans="6:22" x14ac:dyDescent="0.2">
      <c r="M26334" s="2"/>
    </row>
    <row r="26335" spans="6:22" x14ac:dyDescent="0.2">
      <c r="M26335" s="2"/>
    </row>
    <row r="26336" spans="6:22" x14ac:dyDescent="0.2">
      <c r="M26336" s="2"/>
    </row>
    <row r="26337" spans="6:22" x14ac:dyDescent="0.2">
      <c r="M26337" s="2"/>
    </row>
    <row r="26338" spans="6:22" x14ac:dyDescent="0.2">
      <c r="M26338" s="2"/>
    </row>
    <row r="26339" spans="6:22" x14ac:dyDescent="0.2">
      <c r="M26339" s="2"/>
    </row>
    <row r="26340" spans="6:22" x14ac:dyDescent="0.2">
      <c r="M26340" s="2"/>
    </row>
    <row r="26341" spans="6:22" x14ac:dyDescent="0.2">
      <c r="M26341" s="2"/>
    </row>
    <row r="26342" spans="6:22" x14ac:dyDescent="0.2">
      <c r="M26342" s="2"/>
    </row>
    <row r="26343" spans="6:22" x14ac:dyDescent="0.2">
      <c r="M26343" s="2"/>
    </row>
    <row r="26344" spans="6:22" x14ac:dyDescent="0.2">
      <c r="M26344" s="2"/>
    </row>
    <row r="26345" spans="6:22" x14ac:dyDescent="0.2">
      <c r="M26345" s="2"/>
    </row>
    <row r="26346" spans="6:22" x14ac:dyDescent="0.2">
      <c r="M26346" s="2"/>
    </row>
    <row r="26347" spans="6:22" x14ac:dyDescent="0.2">
      <c r="F26347"/>
      <c r="M26347" s="2"/>
      <c r="N26347"/>
      <c r="O26347"/>
      <c r="U26347"/>
      <c r="V26347"/>
    </row>
    <row r="26348" spans="6:22" x14ac:dyDescent="0.2">
      <c r="M26348" s="2"/>
    </row>
    <row r="26349" spans="6:22" x14ac:dyDescent="0.2">
      <c r="M26349" s="2"/>
    </row>
    <row r="26350" spans="6:22" x14ac:dyDescent="0.2">
      <c r="M26350" s="2"/>
    </row>
    <row r="26351" spans="6:22" x14ac:dyDescent="0.2">
      <c r="M26351" s="2"/>
    </row>
    <row r="26352" spans="6:22" x14ac:dyDescent="0.2">
      <c r="M26352" s="2"/>
    </row>
    <row r="26353" spans="6:22" x14ac:dyDescent="0.2">
      <c r="M26353" s="2"/>
    </row>
    <row r="26354" spans="6:22" x14ac:dyDescent="0.2">
      <c r="M26354" s="2"/>
    </row>
    <row r="26355" spans="6:22" x14ac:dyDescent="0.2">
      <c r="M26355" s="2"/>
    </row>
    <row r="26356" spans="6:22" x14ac:dyDescent="0.2">
      <c r="M26356" s="2"/>
    </row>
    <row r="26357" spans="6:22" x14ac:dyDescent="0.2">
      <c r="M26357" s="2"/>
    </row>
    <row r="26358" spans="6:22" x14ac:dyDescent="0.2">
      <c r="M26358" s="2"/>
    </row>
    <row r="26359" spans="6:22" x14ac:dyDescent="0.2">
      <c r="M26359" s="2"/>
    </row>
    <row r="26360" spans="6:22" x14ac:dyDescent="0.2">
      <c r="M26360" s="2"/>
    </row>
    <row r="26361" spans="6:22" x14ac:dyDescent="0.2">
      <c r="F26361"/>
      <c r="M26361" s="2"/>
      <c r="N26361"/>
      <c r="O26361"/>
      <c r="U26361"/>
      <c r="V26361"/>
    </row>
    <row r="26362" spans="6:22" x14ac:dyDescent="0.2">
      <c r="F26362"/>
      <c r="M26362" s="2"/>
      <c r="N26362"/>
      <c r="O26362"/>
      <c r="U26362"/>
      <c r="V26362"/>
    </row>
    <row r="26363" spans="6:22" x14ac:dyDescent="0.2">
      <c r="F26363"/>
      <c r="M26363" s="2"/>
      <c r="N26363"/>
      <c r="O26363"/>
      <c r="U26363"/>
      <c r="V26363"/>
    </row>
    <row r="26364" spans="6:22" x14ac:dyDescent="0.2">
      <c r="M26364" s="2"/>
    </row>
    <row r="26365" spans="6:22" x14ac:dyDescent="0.2">
      <c r="M26365" s="2"/>
    </row>
    <row r="26366" spans="6:22" x14ac:dyDescent="0.2">
      <c r="M26366" s="2"/>
    </row>
    <row r="26367" spans="6:22" x14ac:dyDescent="0.2">
      <c r="F26367"/>
      <c r="M26367" s="2"/>
      <c r="N26367"/>
      <c r="O26367"/>
      <c r="U26367"/>
      <c r="V26367"/>
    </row>
    <row r="26368" spans="6:22" x14ac:dyDescent="0.2">
      <c r="M26368" s="2"/>
    </row>
    <row r="26369" spans="6:22" x14ac:dyDescent="0.2">
      <c r="M26369" s="2"/>
    </row>
    <row r="26370" spans="6:22" x14ac:dyDescent="0.2">
      <c r="M26370" s="2"/>
    </row>
    <row r="26371" spans="6:22" x14ac:dyDescent="0.2">
      <c r="M26371" s="2"/>
    </row>
    <row r="26372" spans="6:22" x14ac:dyDescent="0.2">
      <c r="M26372" s="2"/>
    </row>
    <row r="26373" spans="6:22" x14ac:dyDescent="0.2">
      <c r="M26373" s="2"/>
    </row>
    <row r="26374" spans="6:22" x14ac:dyDescent="0.2">
      <c r="M26374" s="2"/>
    </row>
    <row r="26375" spans="6:22" x14ac:dyDescent="0.2">
      <c r="M26375" s="2"/>
    </row>
    <row r="26376" spans="6:22" x14ac:dyDescent="0.2">
      <c r="M26376" s="2"/>
    </row>
    <row r="26377" spans="6:22" x14ac:dyDescent="0.2">
      <c r="M26377" s="2"/>
    </row>
    <row r="26378" spans="6:22" x14ac:dyDescent="0.2">
      <c r="M26378" s="2"/>
    </row>
    <row r="26379" spans="6:22" x14ac:dyDescent="0.2">
      <c r="M26379" s="2"/>
    </row>
    <row r="26380" spans="6:22" x14ac:dyDescent="0.2">
      <c r="M26380" s="2"/>
    </row>
    <row r="26381" spans="6:22" x14ac:dyDescent="0.2">
      <c r="M26381" s="2"/>
    </row>
    <row r="26382" spans="6:22" x14ac:dyDescent="0.2">
      <c r="F26382"/>
      <c r="M26382" s="2"/>
      <c r="N26382"/>
      <c r="O26382"/>
      <c r="U26382"/>
      <c r="V26382"/>
    </row>
    <row r="26383" spans="6:22" x14ac:dyDescent="0.2">
      <c r="M26383" s="2"/>
    </row>
    <row r="26384" spans="6:22" x14ac:dyDescent="0.2">
      <c r="M26384" s="2"/>
    </row>
    <row r="26385" spans="6:22" x14ac:dyDescent="0.2">
      <c r="M26385" s="2"/>
    </row>
    <row r="26386" spans="6:22" x14ac:dyDescent="0.2">
      <c r="M26386" s="2"/>
    </row>
    <row r="26387" spans="6:22" x14ac:dyDescent="0.2">
      <c r="M26387" s="2"/>
    </row>
    <row r="26388" spans="6:22" x14ac:dyDescent="0.2">
      <c r="M26388" s="2"/>
    </row>
    <row r="26389" spans="6:22" x14ac:dyDescent="0.2">
      <c r="M26389" s="2"/>
    </row>
    <row r="26390" spans="6:22" x14ac:dyDescent="0.2">
      <c r="M26390" s="2"/>
    </row>
    <row r="26391" spans="6:22" x14ac:dyDescent="0.2">
      <c r="M26391" s="2"/>
    </row>
    <row r="26392" spans="6:22" x14ac:dyDescent="0.2">
      <c r="M26392" s="2"/>
    </row>
    <row r="26393" spans="6:22" x14ac:dyDescent="0.2">
      <c r="M26393" s="2"/>
    </row>
    <row r="26394" spans="6:22" x14ac:dyDescent="0.2">
      <c r="M26394" s="2"/>
    </row>
    <row r="26395" spans="6:22" x14ac:dyDescent="0.2">
      <c r="M26395" s="2"/>
    </row>
    <row r="26396" spans="6:22" x14ac:dyDescent="0.2">
      <c r="F26396"/>
      <c r="M26396" s="2"/>
      <c r="N26396"/>
      <c r="O26396"/>
      <c r="U26396"/>
      <c r="V26396"/>
    </row>
    <row r="26397" spans="6:22" x14ac:dyDescent="0.2">
      <c r="F26397"/>
      <c r="M26397" s="2"/>
      <c r="N26397"/>
      <c r="O26397"/>
      <c r="U26397"/>
      <c r="V26397"/>
    </row>
    <row r="26398" spans="6:22" x14ac:dyDescent="0.2">
      <c r="F26398"/>
      <c r="M26398" s="2"/>
      <c r="N26398"/>
      <c r="O26398"/>
      <c r="U26398"/>
      <c r="V26398"/>
    </row>
    <row r="26399" spans="6:22" x14ac:dyDescent="0.2">
      <c r="M26399" s="2"/>
    </row>
    <row r="26400" spans="6:22" x14ac:dyDescent="0.2">
      <c r="M26400" s="2"/>
    </row>
    <row r="26401" spans="6:22" x14ac:dyDescent="0.2">
      <c r="F26401"/>
      <c r="M26401" s="2"/>
      <c r="N26401"/>
      <c r="O26401"/>
      <c r="U26401"/>
      <c r="V26401"/>
    </row>
    <row r="26402" spans="6:22" x14ac:dyDescent="0.2">
      <c r="M26402" s="2"/>
    </row>
    <row r="26403" spans="6:22" x14ac:dyDescent="0.2">
      <c r="F26403"/>
      <c r="M26403" s="2"/>
      <c r="N26403"/>
      <c r="O26403"/>
      <c r="U26403"/>
      <c r="V26403"/>
    </row>
    <row r="26404" spans="6:22" x14ac:dyDescent="0.2">
      <c r="F26404"/>
      <c r="M26404" s="2"/>
      <c r="N26404"/>
      <c r="O26404"/>
      <c r="U26404"/>
      <c r="V26404"/>
    </row>
    <row r="26405" spans="6:22" x14ac:dyDescent="0.2">
      <c r="F26405"/>
      <c r="M26405" s="2"/>
      <c r="N26405"/>
      <c r="O26405"/>
      <c r="U26405"/>
      <c r="V26405"/>
    </row>
    <row r="26406" spans="6:22" x14ac:dyDescent="0.2">
      <c r="M26406" s="2"/>
    </row>
    <row r="26407" spans="6:22" x14ac:dyDescent="0.2">
      <c r="M26407" s="2"/>
    </row>
    <row r="26408" spans="6:22" x14ac:dyDescent="0.2">
      <c r="M26408" s="2"/>
    </row>
    <row r="26409" spans="6:22" x14ac:dyDescent="0.2">
      <c r="M26409" s="2"/>
    </row>
    <row r="26410" spans="6:22" x14ac:dyDescent="0.2">
      <c r="M26410" s="2"/>
    </row>
    <row r="26411" spans="6:22" x14ac:dyDescent="0.2">
      <c r="M26411" s="2"/>
    </row>
    <row r="26412" spans="6:22" x14ac:dyDescent="0.2">
      <c r="F26412"/>
      <c r="M26412" s="2"/>
      <c r="N26412"/>
      <c r="O26412"/>
      <c r="U26412"/>
      <c r="V26412"/>
    </row>
    <row r="26413" spans="6:22" x14ac:dyDescent="0.2">
      <c r="M26413" s="2"/>
    </row>
    <row r="26414" spans="6:22" x14ac:dyDescent="0.2">
      <c r="M26414" s="2"/>
    </row>
    <row r="26415" spans="6:22" x14ac:dyDescent="0.2">
      <c r="M26415" s="2"/>
    </row>
    <row r="26416" spans="6:22" x14ac:dyDescent="0.2">
      <c r="M26416" s="2"/>
    </row>
    <row r="26417" spans="6:22" x14ac:dyDescent="0.2">
      <c r="M26417" s="2"/>
    </row>
    <row r="26418" spans="6:22" x14ac:dyDescent="0.2">
      <c r="M26418" s="2"/>
    </row>
    <row r="26419" spans="6:22" x14ac:dyDescent="0.2">
      <c r="M26419" s="2"/>
    </row>
    <row r="26420" spans="6:22" x14ac:dyDescent="0.2">
      <c r="M26420" s="2"/>
    </row>
    <row r="26421" spans="6:22" x14ac:dyDescent="0.2">
      <c r="F26421"/>
      <c r="M26421" s="2"/>
      <c r="N26421"/>
      <c r="O26421"/>
      <c r="U26421"/>
      <c r="V26421"/>
    </row>
    <row r="26422" spans="6:22" x14ac:dyDescent="0.2">
      <c r="M26422" s="2"/>
    </row>
    <row r="26423" spans="6:22" x14ac:dyDescent="0.2">
      <c r="M26423" s="2"/>
    </row>
    <row r="26424" spans="6:22" x14ac:dyDescent="0.2">
      <c r="M26424" s="2"/>
    </row>
    <row r="26425" spans="6:22" x14ac:dyDescent="0.2">
      <c r="M26425" s="2"/>
    </row>
    <row r="26426" spans="6:22" x14ac:dyDescent="0.2">
      <c r="M26426" s="2"/>
    </row>
    <row r="26427" spans="6:22" x14ac:dyDescent="0.2">
      <c r="M26427" s="2"/>
    </row>
    <row r="26428" spans="6:22" x14ac:dyDescent="0.2">
      <c r="M26428" s="2"/>
    </row>
    <row r="26429" spans="6:22" x14ac:dyDescent="0.2">
      <c r="M26429" s="2"/>
    </row>
    <row r="26430" spans="6:22" x14ac:dyDescent="0.2">
      <c r="M26430" s="2"/>
    </row>
    <row r="26431" spans="6:22" x14ac:dyDescent="0.2">
      <c r="M26431" s="2"/>
    </row>
    <row r="26432" spans="6:22" x14ac:dyDescent="0.2">
      <c r="M26432" s="2"/>
    </row>
    <row r="26433" spans="6:22" x14ac:dyDescent="0.2">
      <c r="M26433" s="2"/>
    </row>
    <row r="26434" spans="6:22" x14ac:dyDescent="0.2">
      <c r="M26434" s="2"/>
    </row>
    <row r="26435" spans="6:22" x14ac:dyDescent="0.2">
      <c r="F26435"/>
      <c r="M26435" s="2"/>
      <c r="N26435"/>
      <c r="O26435"/>
      <c r="U26435"/>
      <c r="V26435"/>
    </row>
    <row r="26436" spans="6:22" x14ac:dyDescent="0.2">
      <c r="F26436"/>
      <c r="M26436" s="2"/>
      <c r="N26436"/>
      <c r="O26436"/>
      <c r="U26436"/>
      <c r="V26436"/>
    </row>
    <row r="26437" spans="6:22" x14ac:dyDescent="0.2">
      <c r="F26437"/>
      <c r="M26437" s="2"/>
      <c r="N26437"/>
      <c r="O26437"/>
      <c r="U26437"/>
      <c r="V26437"/>
    </row>
    <row r="26438" spans="6:22" x14ac:dyDescent="0.2">
      <c r="F26438"/>
      <c r="M26438" s="2"/>
      <c r="N26438"/>
      <c r="O26438"/>
      <c r="U26438"/>
      <c r="V26438"/>
    </row>
    <row r="26439" spans="6:22" x14ac:dyDescent="0.2">
      <c r="F26439"/>
      <c r="M26439" s="2"/>
      <c r="N26439"/>
      <c r="O26439"/>
      <c r="U26439"/>
      <c r="V26439"/>
    </row>
    <row r="26440" spans="6:22" x14ac:dyDescent="0.2">
      <c r="M26440" s="2"/>
    </row>
    <row r="26441" spans="6:22" x14ac:dyDescent="0.2">
      <c r="M26441" s="2"/>
    </row>
    <row r="26442" spans="6:22" x14ac:dyDescent="0.2">
      <c r="M26442" s="2"/>
    </row>
    <row r="26443" spans="6:22" x14ac:dyDescent="0.2">
      <c r="M26443" s="2"/>
    </row>
    <row r="26444" spans="6:22" x14ac:dyDescent="0.2">
      <c r="M26444" s="2"/>
    </row>
    <row r="26445" spans="6:22" x14ac:dyDescent="0.2">
      <c r="M26445" s="2"/>
    </row>
    <row r="26446" spans="6:22" x14ac:dyDescent="0.2">
      <c r="M26446" s="2"/>
    </row>
    <row r="26447" spans="6:22" x14ac:dyDescent="0.2">
      <c r="M26447" s="2"/>
    </row>
    <row r="26448" spans="6:22" x14ac:dyDescent="0.2">
      <c r="M26448" s="2"/>
    </row>
    <row r="26449" spans="13:13" x14ac:dyDescent="0.2">
      <c r="M26449" s="2"/>
    </row>
    <row r="26450" spans="13:13" x14ac:dyDescent="0.2">
      <c r="M26450" s="2"/>
    </row>
    <row r="26451" spans="13:13" x14ac:dyDescent="0.2">
      <c r="M26451" s="2"/>
    </row>
    <row r="26452" spans="13:13" x14ac:dyDescent="0.2">
      <c r="M26452" s="2"/>
    </row>
    <row r="26453" spans="13:13" x14ac:dyDescent="0.2">
      <c r="M26453" s="2"/>
    </row>
    <row r="26454" spans="13:13" x14ac:dyDescent="0.2">
      <c r="M26454" s="2"/>
    </row>
    <row r="26455" spans="13:13" x14ac:dyDescent="0.2">
      <c r="M26455" s="2"/>
    </row>
    <row r="26456" spans="13:13" x14ac:dyDescent="0.2">
      <c r="M26456" s="2"/>
    </row>
    <row r="26457" spans="13:13" x14ac:dyDescent="0.2">
      <c r="M26457" s="2"/>
    </row>
    <row r="26458" spans="13:13" x14ac:dyDescent="0.2">
      <c r="M26458" s="2"/>
    </row>
    <row r="26459" spans="13:13" x14ac:dyDescent="0.2">
      <c r="M26459" s="2"/>
    </row>
    <row r="26460" spans="13:13" x14ac:dyDescent="0.2">
      <c r="M26460" s="2"/>
    </row>
    <row r="26461" spans="13:13" x14ac:dyDescent="0.2">
      <c r="M26461" s="2"/>
    </row>
    <row r="26462" spans="13:13" x14ac:dyDescent="0.2">
      <c r="M26462" s="2"/>
    </row>
    <row r="26463" spans="13:13" x14ac:dyDescent="0.2">
      <c r="M26463" s="2"/>
    </row>
    <row r="26464" spans="13:13" x14ac:dyDescent="0.2">
      <c r="M26464" s="2"/>
    </row>
    <row r="26465" spans="6:22" x14ac:dyDescent="0.2">
      <c r="M26465" s="2"/>
    </row>
    <row r="26466" spans="6:22" x14ac:dyDescent="0.2">
      <c r="M26466" s="2"/>
    </row>
    <row r="26467" spans="6:22" x14ac:dyDescent="0.2">
      <c r="M26467" s="2"/>
    </row>
    <row r="26468" spans="6:22" x14ac:dyDescent="0.2">
      <c r="M26468" s="2"/>
    </row>
    <row r="26469" spans="6:22" x14ac:dyDescent="0.2">
      <c r="M26469" s="2"/>
    </row>
    <row r="26470" spans="6:22" x14ac:dyDescent="0.2">
      <c r="M26470" s="2"/>
    </row>
    <row r="26471" spans="6:22" x14ac:dyDescent="0.2">
      <c r="M26471" s="2"/>
    </row>
    <row r="26472" spans="6:22" x14ac:dyDescent="0.2">
      <c r="F26472"/>
      <c r="M26472" s="2"/>
      <c r="N26472"/>
      <c r="O26472"/>
      <c r="U26472"/>
      <c r="V26472"/>
    </row>
    <row r="26473" spans="6:22" x14ac:dyDescent="0.2">
      <c r="F26473"/>
      <c r="M26473" s="2"/>
      <c r="N26473"/>
      <c r="O26473"/>
      <c r="U26473"/>
      <c r="V26473"/>
    </row>
    <row r="26474" spans="6:22" x14ac:dyDescent="0.2">
      <c r="F26474"/>
      <c r="M26474" s="2"/>
      <c r="N26474"/>
      <c r="O26474"/>
      <c r="U26474"/>
      <c r="V26474"/>
    </row>
    <row r="26475" spans="6:22" x14ac:dyDescent="0.2">
      <c r="M26475" s="2"/>
    </row>
    <row r="26476" spans="6:22" x14ac:dyDescent="0.2">
      <c r="M26476" s="2"/>
    </row>
    <row r="26477" spans="6:22" x14ac:dyDescent="0.2">
      <c r="M26477" s="2"/>
    </row>
    <row r="26478" spans="6:22" x14ac:dyDescent="0.2">
      <c r="M26478" s="2"/>
    </row>
    <row r="26479" spans="6:22" x14ac:dyDescent="0.2">
      <c r="M26479" s="2"/>
    </row>
    <row r="26480" spans="6:22" x14ac:dyDescent="0.2">
      <c r="M26480" s="2"/>
    </row>
    <row r="26481" spans="13:13" x14ac:dyDescent="0.2">
      <c r="M26481" s="2"/>
    </row>
    <row r="26482" spans="13:13" x14ac:dyDescent="0.2">
      <c r="M26482" s="2"/>
    </row>
    <row r="26483" spans="13:13" x14ac:dyDescent="0.2">
      <c r="M26483" s="2"/>
    </row>
    <row r="26484" spans="13:13" x14ac:dyDescent="0.2">
      <c r="M26484" s="2"/>
    </row>
    <row r="26485" spans="13:13" x14ac:dyDescent="0.2">
      <c r="M26485" s="2"/>
    </row>
    <row r="26486" spans="13:13" x14ac:dyDescent="0.2">
      <c r="M26486" s="2"/>
    </row>
    <row r="26487" spans="13:13" x14ac:dyDescent="0.2">
      <c r="M26487" s="2"/>
    </row>
    <row r="26488" spans="13:13" x14ac:dyDescent="0.2">
      <c r="M26488" s="2"/>
    </row>
    <row r="26489" spans="13:13" x14ac:dyDescent="0.2">
      <c r="M26489" s="2"/>
    </row>
    <row r="26490" spans="13:13" x14ac:dyDescent="0.2">
      <c r="M26490" s="2"/>
    </row>
    <row r="26491" spans="13:13" x14ac:dyDescent="0.2">
      <c r="M26491" s="2"/>
    </row>
    <row r="26492" spans="13:13" x14ac:dyDescent="0.2">
      <c r="M26492" s="2"/>
    </row>
    <row r="26493" spans="13:13" x14ac:dyDescent="0.2">
      <c r="M26493" s="2"/>
    </row>
    <row r="26494" spans="13:13" x14ac:dyDescent="0.2">
      <c r="M26494" s="2"/>
    </row>
    <row r="26495" spans="13:13" x14ac:dyDescent="0.2">
      <c r="M26495" s="2"/>
    </row>
    <row r="26496" spans="13:13" x14ac:dyDescent="0.2">
      <c r="M26496" s="2"/>
    </row>
    <row r="26497" spans="6:22" x14ac:dyDescent="0.2">
      <c r="M26497" s="2"/>
    </row>
    <row r="26498" spans="6:22" x14ac:dyDescent="0.2">
      <c r="M26498" s="2"/>
    </row>
    <row r="26499" spans="6:22" x14ac:dyDescent="0.2">
      <c r="M26499" s="2"/>
    </row>
    <row r="26500" spans="6:22" x14ac:dyDescent="0.2">
      <c r="M26500" s="2"/>
    </row>
    <row r="26501" spans="6:22" x14ac:dyDescent="0.2">
      <c r="M26501" s="2"/>
    </row>
    <row r="26502" spans="6:22" x14ac:dyDescent="0.2">
      <c r="M26502" s="2"/>
    </row>
    <row r="26503" spans="6:22" x14ac:dyDescent="0.2">
      <c r="M26503" s="2"/>
    </row>
    <row r="26504" spans="6:22" x14ac:dyDescent="0.2">
      <c r="M26504" s="2"/>
    </row>
    <row r="26505" spans="6:22" x14ac:dyDescent="0.2">
      <c r="M26505" s="2"/>
    </row>
    <row r="26506" spans="6:22" x14ac:dyDescent="0.2">
      <c r="M26506" s="2"/>
    </row>
    <row r="26507" spans="6:22" x14ac:dyDescent="0.2">
      <c r="F26507"/>
      <c r="M26507" s="2"/>
      <c r="N26507"/>
      <c r="O26507"/>
      <c r="U26507"/>
      <c r="V26507"/>
    </row>
    <row r="26508" spans="6:22" x14ac:dyDescent="0.2">
      <c r="F26508"/>
      <c r="M26508" s="2"/>
      <c r="N26508"/>
      <c r="O26508"/>
      <c r="U26508"/>
      <c r="V26508"/>
    </row>
    <row r="26509" spans="6:22" x14ac:dyDescent="0.2">
      <c r="F26509"/>
      <c r="M26509" s="2"/>
      <c r="N26509"/>
      <c r="O26509"/>
      <c r="U26509"/>
      <c r="V26509"/>
    </row>
    <row r="26510" spans="6:22" x14ac:dyDescent="0.2">
      <c r="M26510" s="2"/>
    </row>
    <row r="26511" spans="6:22" x14ac:dyDescent="0.2">
      <c r="M26511" s="2"/>
    </row>
    <row r="26512" spans="6:22" x14ac:dyDescent="0.2">
      <c r="F26512"/>
      <c r="M26512" s="2"/>
      <c r="N26512"/>
      <c r="O26512"/>
      <c r="U26512"/>
      <c r="V26512"/>
    </row>
    <row r="26513" spans="6:22" x14ac:dyDescent="0.2">
      <c r="M26513" s="2"/>
    </row>
    <row r="26514" spans="6:22" x14ac:dyDescent="0.2">
      <c r="M26514" s="2"/>
    </row>
    <row r="26515" spans="6:22" x14ac:dyDescent="0.2">
      <c r="F26515"/>
      <c r="M26515" s="2"/>
      <c r="N26515"/>
      <c r="O26515"/>
      <c r="U26515"/>
      <c r="V26515"/>
    </row>
    <row r="26516" spans="6:22" x14ac:dyDescent="0.2">
      <c r="M26516" s="2"/>
    </row>
    <row r="26517" spans="6:22" x14ac:dyDescent="0.2">
      <c r="M26517" s="2"/>
    </row>
    <row r="26518" spans="6:22" x14ac:dyDescent="0.2">
      <c r="M26518" s="2"/>
    </row>
    <row r="26519" spans="6:22" x14ac:dyDescent="0.2">
      <c r="M26519" s="2"/>
    </row>
    <row r="26520" spans="6:22" x14ac:dyDescent="0.2">
      <c r="M26520" s="2"/>
    </row>
    <row r="26521" spans="6:22" x14ac:dyDescent="0.2">
      <c r="M26521" s="2"/>
    </row>
    <row r="26522" spans="6:22" x14ac:dyDescent="0.2">
      <c r="M26522" s="2"/>
    </row>
    <row r="26523" spans="6:22" x14ac:dyDescent="0.2">
      <c r="F26523"/>
      <c r="M26523" s="2"/>
      <c r="N26523"/>
      <c r="O26523"/>
      <c r="U26523"/>
      <c r="V26523"/>
    </row>
    <row r="26524" spans="6:22" x14ac:dyDescent="0.2">
      <c r="M26524" s="2"/>
    </row>
    <row r="26525" spans="6:22" x14ac:dyDescent="0.2">
      <c r="M26525" s="2"/>
    </row>
    <row r="26526" spans="6:22" x14ac:dyDescent="0.2">
      <c r="M26526" s="2"/>
    </row>
    <row r="26527" spans="6:22" x14ac:dyDescent="0.2">
      <c r="M26527" s="2"/>
    </row>
    <row r="26528" spans="6:22" x14ac:dyDescent="0.2">
      <c r="M26528" s="2"/>
    </row>
    <row r="26529" spans="13:13" x14ac:dyDescent="0.2">
      <c r="M26529" s="2"/>
    </row>
    <row r="26530" spans="13:13" x14ac:dyDescent="0.2">
      <c r="M26530" s="2"/>
    </row>
    <row r="26531" spans="13:13" x14ac:dyDescent="0.2">
      <c r="M26531" s="2"/>
    </row>
    <row r="26532" spans="13:13" x14ac:dyDescent="0.2">
      <c r="M26532" s="2"/>
    </row>
    <row r="26533" spans="13:13" x14ac:dyDescent="0.2">
      <c r="M26533" s="2"/>
    </row>
    <row r="26534" spans="13:13" x14ac:dyDescent="0.2">
      <c r="M26534" s="2"/>
    </row>
    <row r="26535" spans="13:13" x14ac:dyDescent="0.2">
      <c r="M26535" s="2"/>
    </row>
    <row r="26536" spans="13:13" x14ac:dyDescent="0.2">
      <c r="M26536" s="2"/>
    </row>
    <row r="26537" spans="13:13" x14ac:dyDescent="0.2">
      <c r="M26537" s="2"/>
    </row>
    <row r="26538" spans="13:13" x14ac:dyDescent="0.2">
      <c r="M26538" s="2"/>
    </row>
    <row r="26539" spans="13:13" x14ac:dyDescent="0.2">
      <c r="M26539" s="2"/>
    </row>
    <row r="26540" spans="13:13" x14ac:dyDescent="0.2">
      <c r="M26540" s="2"/>
    </row>
    <row r="26541" spans="13:13" x14ac:dyDescent="0.2">
      <c r="M26541" s="2"/>
    </row>
    <row r="26542" spans="13:13" x14ac:dyDescent="0.2">
      <c r="M26542" s="2"/>
    </row>
    <row r="26543" spans="13:13" x14ac:dyDescent="0.2">
      <c r="M26543" s="2"/>
    </row>
    <row r="26544" spans="13:13" x14ac:dyDescent="0.2">
      <c r="M26544" s="2"/>
    </row>
    <row r="26545" spans="6:22" x14ac:dyDescent="0.2">
      <c r="M26545" s="2"/>
    </row>
    <row r="26546" spans="6:22" x14ac:dyDescent="0.2">
      <c r="F26546"/>
      <c r="M26546" s="2"/>
      <c r="N26546"/>
      <c r="O26546"/>
      <c r="U26546"/>
      <c r="V26546"/>
    </row>
    <row r="26547" spans="6:22" x14ac:dyDescent="0.2">
      <c r="F26547"/>
      <c r="M26547" s="2"/>
      <c r="N26547"/>
      <c r="O26547"/>
      <c r="U26547"/>
      <c r="V26547"/>
    </row>
    <row r="26548" spans="6:22" x14ac:dyDescent="0.2">
      <c r="F26548"/>
      <c r="M26548" s="2"/>
      <c r="N26548"/>
      <c r="O26548"/>
      <c r="U26548"/>
      <c r="V26548"/>
    </row>
    <row r="26549" spans="6:22" x14ac:dyDescent="0.2">
      <c r="F26549"/>
      <c r="M26549" s="2"/>
      <c r="N26549"/>
      <c r="O26549"/>
      <c r="U26549"/>
      <c r="V26549"/>
    </row>
    <row r="26550" spans="6:22" x14ac:dyDescent="0.2">
      <c r="F26550"/>
      <c r="M26550" s="2"/>
      <c r="N26550"/>
      <c r="O26550"/>
      <c r="U26550"/>
      <c r="V26550"/>
    </row>
    <row r="26551" spans="6:22" x14ac:dyDescent="0.2">
      <c r="M26551" s="2"/>
    </row>
    <row r="26552" spans="6:22" x14ac:dyDescent="0.2">
      <c r="M26552" s="2"/>
    </row>
    <row r="26553" spans="6:22" x14ac:dyDescent="0.2">
      <c r="M26553" s="2"/>
    </row>
    <row r="26554" spans="6:22" x14ac:dyDescent="0.2">
      <c r="M26554" s="2"/>
    </row>
    <row r="26555" spans="6:22" x14ac:dyDescent="0.2">
      <c r="M26555" s="2"/>
    </row>
    <row r="26556" spans="6:22" x14ac:dyDescent="0.2">
      <c r="M26556" s="2"/>
    </row>
    <row r="26557" spans="6:22" x14ac:dyDescent="0.2">
      <c r="M26557" s="2"/>
    </row>
    <row r="26558" spans="6:22" x14ac:dyDescent="0.2">
      <c r="M26558" s="2"/>
    </row>
    <row r="26559" spans="6:22" x14ac:dyDescent="0.2">
      <c r="M26559" s="2"/>
    </row>
    <row r="26560" spans="6:22" x14ac:dyDescent="0.2">
      <c r="M26560" s="2"/>
    </row>
    <row r="26561" spans="13:13" x14ac:dyDescent="0.2">
      <c r="M26561" s="2"/>
    </row>
    <row r="26562" spans="13:13" x14ac:dyDescent="0.2">
      <c r="M26562" s="2"/>
    </row>
    <row r="26563" spans="13:13" x14ac:dyDescent="0.2">
      <c r="M26563" s="2"/>
    </row>
    <row r="26564" spans="13:13" x14ac:dyDescent="0.2">
      <c r="M26564" s="2"/>
    </row>
    <row r="26565" spans="13:13" x14ac:dyDescent="0.2">
      <c r="M26565" s="2"/>
    </row>
    <row r="26566" spans="13:13" x14ac:dyDescent="0.2">
      <c r="M26566" s="2"/>
    </row>
    <row r="26567" spans="13:13" x14ac:dyDescent="0.2">
      <c r="M26567" s="2"/>
    </row>
    <row r="26568" spans="13:13" x14ac:dyDescent="0.2">
      <c r="M26568" s="2"/>
    </row>
    <row r="26569" spans="13:13" x14ac:dyDescent="0.2">
      <c r="M26569" s="2"/>
    </row>
    <row r="26570" spans="13:13" x14ac:dyDescent="0.2">
      <c r="M26570" s="2"/>
    </row>
    <row r="26571" spans="13:13" x14ac:dyDescent="0.2">
      <c r="M26571" s="2"/>
    </row>
    <row r="26572" spans="13:13" x14ac:dyDescent="0.2">
      <c r="M26572" s="2"/>
    </row>
    <row r="26573" spans="13:13" x14ac:dyDescent="0.2">
      <c r="M26573" s="2"/>
    </row>
    <row r="26574" spans="13:13" x14ac:dyDescent="0.2">
      <c r="M26574" s="2"/>
    </row>
    <row r="26575" spans="13:13" x14ac:dyDescent="0.2">
      <c r="M26575" s="2"/>
    </row>
    <row r="26576" spans="13:13" x14ac:dyDescent="0.2">
      <c r="M26576" s="2"/>
    </row>
    <row r="26577" spans="6:22" x14ac:dyDescent="0.2">
      <c r="M26577" s="2"/>
    </row>
    <row r="26578" spans="6:22" x14ac:dyDescent="0.2">
      <c r="M26578" s="2"/>
    </row>
    <row r="26579" spans="6:22" x14ac:dyDescent="0.2">
      <c r="M26579" s="2"/>
    </row>
    <row r="26580" spans="6:22" x14ac:dyDescent="0.2">
      <c r="M26580" s="2"/>
    </row>
    <row r="26581" spans="6:22" x14ac:dyDescent="0.2">
      <c r="M26581" s="2"/>
    </row>
    <row r="26582" spans="6:22" x14ac:dyDescent="0.2">
      <c r="M26582" s="2"/>
    </row>
    <row r="26583" spans="6:22" x14ac:dyDescent="0.2">
      <c r="M26583" s="2"/>
    </row>
    <row r="26584" spans="6:22" x14ac:dyDescent="0.2">
      <c r="F26584"/>
      <c r="M26584" s="2"/>
      <c r="N26584"/>
      <c r="O26584"/>
      <c r="U26584"/>
      <c r="V26584"/>
    </row>
    <row r="26585" spans="6:22" x14ac:dyDescent="0.2">
      <c r="F26585"/>
      <c r="M26585" s="2"/>
      <c r="N26585"/>
      <c r="O26585"/>
      <c r="U26585"/>
      <c r="V26585"/>
    </row>
    <row r="26586" spans="6:22" x14ac:dyDescent="0.2">
      <c r="F26586"/>
      <c r="M26586" s="2"/>
      <c r="N26586"/>
      <c r="O26586"/>
      <c r="U26586"/>
      <c r="V26586"/>
    </row>
    <row r="26587" spans="6:22" x14ac:dyDescent="0.2">
      <c r="M26587" s="2"/>
    </row>
    <row r="26588" spans="6:22" x14ac:dyDescent="0.2">
      <c r="M26588" s="2"/>
    </row>
    <row r="26589" spans="6:22" x14ac:dyDescent="0.2">
      <c r="M26589" s="2"/>
    </row>
    <row r="26590" spans="6:22" x14ac:dyDescent="0.2">
      <c r="M26590" s="2"/>
    </row>
    <row r="26591" spans="6:22" x14ac:dyDescent="0.2">
      <c r="M26591" s="2"/>
    </row>
    <row r="26592" spans="6:22" x14ac:dyDescent="0.2">
      <c r="M26592" s="2"/>
    </row>
    <row r="26593" spans="13:13" x14ac:dyDescent="0.2">
      <c r="M26593" s="2"/>
    </row>
    <row r="26594" spans="13:13" x14ac:dyDescent="0.2">
      <c r="M26594" s="2"/>
    </row>
    <row r="26595" spans="13:13" x14ac:dyDescent="0.2">
      <c r="M26595" s="2"/>
    </row>
    <row r="26596" spans="13:13" x14ac:dyDescent="0.2">
      <c r="M26596" s="2"/>
    </row>
    <row r="26597" spans="13:13" x14ac:dyDescent="0.2">
      <c r="M26597" s="2"/>
    </row>
    <row r="26598" spans="13:13" x14ac:dyDescent="0.2">
      <c r="M26598" s="2"/>
    </row>
    <row r="26599" spans="13:13" x14ac:dyDescent="0.2">
      <c r="M26599" s="2"/>
    </row>
    <row r="26600" spans="13:13" x14ac:dyDescent="0.2">
      <c r="M26600" s="2"/>
    </row>
    <row r="26601" spans="13:13" x14ac:dyDescent="0.2">
      <c r="M26601" s="2"/>
    </row>
    <row r="26602" spans="13:13" x14ac:dyDescent="0.2">
      <c r="M26602" s="2"/>
    </row>
    <row r="26603" spans="13:13" x14ac:dyDescent="0.2">
      <c r="M26603" s="2"/>
    </row>
    <row r="26604" spans="13:13" x14ac:dyDescent="0.2">
      <c r="M26604" s="2"/>
    </row>
    <row r="26605" spans="13:13" x14ac:dyDescent="0.2">
      <c r="M26605" s="2"/>
    </row>
    <row r="26606" spans="13:13" x14ac:dyDescent="0.2">
      <c r="M26606" s="2"/>
    </row>
    <row r="26607" spans="13:13" x14ac:dyDescent="0.2">
      <c r="M26607" s="2"/>
    </row>
    <row r="26608" spans="13:13" x14ac:dyDescent="0.2">
      <c r="M26608" s="2"/>
    </row>
    <row r="26609" spans="6:22" x14ac:dyDescent="0.2">
      <c r="M26609" s="2"/>
    </row>
    <row r="26610" spans="6:22" x14ac:dyDescent="0.2">
      <c r="M26610" s="2"/>
    </row>
    <row r="26611" spans="6:22" x14ac:dyDescent="0.2">
      <c r="M26611" s="2"/>
    </row>
    <row r="26612" spans="6:22" x14ac:dyDescent="0.2">
      <c r="M26612" s="2"/>
    </row>
    <row r="26613" spans="6:22" x14ac:dyDescent="0.2">
      <c r="M26613" s="2"/>
    </row>
    <row r="26614" spans="6:22" x14ac:dyDescent="0.2">
      <c r="M26614" s="2"/>
    </row>
    <row r="26615" spans="6:22" x14ac:dyDescent="0.2">
      <c r="M26615" s="2"/>
    </row>
    <row r="26616" spans="6:22" x14ac:dyDescent="0.2">
      <c r="M26616" s="2"/>
    </row>
    <row r="26617" spans="6:22" x14ac:dyDescent="0.2">
      <c r="M26617" s="2"/>
    </row>
    <row r="26618" spans="6:22" x14ac:dyDescent="0.2">
      <c r="M26618" s="2"/>
    </row>
    <row r="26619" spans="6:22" x14ac:dyDescent="0.2">
      <c r="M26619" s="2"/>
    </row>
    <row r="26620" spans="6:22" x14ac:dyDescent="0.2">
      <c r="F26620"/>
      <c r="M26620" s="2"/>
      <c r="N26620"/>
      <c r="O26620"/>
      <c r="U26620"/>
      <c r="V26620"/>
    </row>
    <row r="26621" spans="6:22" x14ac:dyDescent="0.2">
      <c r="F26621"/>
      <c r="M26621" s="2"/>
      <c r="N26621"/>
      <c r="O26621"/>
      <c r="U26621"/>
      <c r="V26621"/>
    </row>
    <row r="26622" spans="6:22" x14ac:dyDescent="0.2">
      <c r="F26622"/>
      <c r="M26622" s="2"/>
      <c r="N26622"/>
      <c r="O26622"/>
      <c r="U26622"/>
      <c r="V26622"/>
    </row>
    <row r="26623" spans="6:22" x14ac:dyDescent="0.2">
      <c r="M26623" s="2"/>
    </row>
    <row r="26624" spans="6:22" x14ac:dyDescent="0.2">
      <c r="M26624" s="2"/>
    </row>
    <row r="26625" spans="6:22" x14ac:dyDescent="0.2">
      <c r="F26625"/>
      <c r="M26625" s="2"/>
      <c r="N26625"/>
      <c r="O26625"/>
      <c r="U26625"/>
      <c r="V26625"/>
    </row>
    <row r="26626" spans="6:22" x14ac:dyDescent="0.2">
      <c r="M26626" s="2"/>
    </row>
    <row r="26627" spans="6:22" x14ac:dyDescent="0.2">
      <c r="M26627" s="2"/>
    </row>
    <row r="26628" spans="6:22" x14ac:dyDescent="0.2">
      <c r="F26628"/>
      <c r="M26628" s="2"/>
      <c r="N26628"/>
      <c r="O26628"/>
      <c r="U26628"/>
      <c r="V26628"/>
    </row>
    <row r="26629" spans="6:22" x14ac:dyDescent="0.2">
      <c r="F26629"/>
      <c r="M26629" s="2"/>
      <c r="N26629"/>
      <c r="O26629"/>
      <c r="U26629"/>
      <c r="V26629"/>
    </row>
    <row r="26630" spans="6:22" x14ac:dyDescent="0.2">
      <c r="M26630" s="2"/>
    </row>
    <row r="26631" spans="6:22" x14ac:dyDescent="0.2">
      <c r="M26631" s="2"/>
    </row>
    <row r="26632" spans="6:22" x14ac:dyDescent="0.2">
      <c r="M26632" s="2"/>
    </row>
    <row r="26633" spans="6:22" x14ac:dyDescent="0.2">
      <c r="M26633" s="2"/>
    </row>
    <row r="26634" spans="6:22" x14ac:dyDescent="0.2">
      <c r="M26634" s="2"/>
    </row>
    <row r="26635" spans="6:22" x14ac:dyDescent="0.2">
      <c r="M26635" s="2"/>
    </row>
    <row r="26636" spans="6:22" x14ac:dyDescent="0.2">
      <c r="M26636" s="2"/>
    </row>
    <row r="26637" spans="6:22" x14ac:dyDescent="0.2">
      <c r="F26637"/>
      <c r="M26637" s="2"/>
      <c r="N26637"/>
      <c r="O26637"/>
      <c r="U26637"/>
      <c r="V26637"/>
    </row>
    <row r="26638" spans="6:22" x14ac:dyDescent="0.2">
      <c r="M26638" s="2"/>
    </row>
    <row r="26639" spans="6:22" x14ac:dyDescent="0.2">
      <c r="M26639" s="2"/>
    </row>
    <row r="26640" spans="6:22" x14ac:dyDescent="0.2">
      <c r="M26640" s="2"/>
    </row>
    <row r="26641" spans="13:13" x14ac:dyDescent="0.2">
      <c r="M26641" s="2"/>
    </row>
    <row r="26642" spans="13:13" x14ac:dyDescent="0.2">
      <c r="M26642" s="2"/>
    </row>
    <row r="26643" spans="13:13" x14ac:dyDescent="0.2">
      <c r="M26643" s="2"/>
    </row>
    <row r="26644" spans="13:13" x14ac:dyDescent="0.2">
      <c r="M26644" s="2"/>
    </row>
    <row r="26645" spans="13:13" x14ac:dyDescent="0.2">
      <c r="M26645" s="2"/>
    </row>
    <row r="26646" spans="13:13" x14ac:dyDescent="0.2">
      <c r="M26646" s="2"/>
    </row>
    <row r="26647" spans="13:13" x14ac:dyDescent="0.2">
      <c r="M26647" s="2"/>
    </row>
    <row r="26648" spans="13:13" x14ac:dyDescent="0.2">
      <c r="M26648" s="2"/>
    </row>
    <row r="26649" spans="13:13" x14ac:dyDescent="0.2">
      <c r="M26649" s="2"/>
    </row>
    <row r="26650" spans="13:13" x14ac:dyDescent="0.2">
      <c r="M26650" s="2"/>
    </row>
    <row r="26651" spans="13:13" x14ac:dyDescent="0.2">
      <c r="M26651" s="2"/>
    </row>
    <row r="26652" spans="13:13" x14ac:dyDescent="0.2">
      <c r="M26652" s="2"/>
    </row>
    <row r="26653" spans="13:13" x14ac:dyDescent="0.2">
      <c r="M26653" s="2"/>
    </row>
    <row r="26654" spans="13:13" x14ac:dyDescent="0.2">
      <c r="M26654" s="2"/>
    </row>
    <row r="26655" spans="13:13" x14ac:dyDescent="0.2">
      <c r="M26655" s="2"/>
    </row>
    <row r="26656" spans="13:13" x14ac:dyDescent="0.2">
      <c r="M26656" s="2"/>
    </row>
    <row r="26657" spans="6:22" x14ac:dyDescent="0.2">
      <c r="M26657" s="2"/>
    </row>
    <row r="26658" spans="6:22" x14ac:dyDescent="0.2">
      <c r="M26658" s="2"/>
    </row>
    <row r="26659" spans="6:22" x14ac:dyDescent="0.2">
      <c r="M26659" s="2"/>
    </row>
    <row r="26660" spans="6:22" x14ac:dyDescent="0.2">
      <c r="F26660"/>
      <c r="M26660" s="2"/>
      <c r="N26660"/>
      <c r="O26660"/>
      <c r="U26660"/>
      <c r="V26660"/>
    </row>
    <row r="26661" spans="6:22" x14ac:dyDescent="0.2">
      <c r="F26661"/>
      <c r="M26661" s="2"/>
      <c r="N26661"/>
      <c r="O26661"/>
      <c r="U26661"/>
      <c r="V26661"/>
    </row>
    <row r="26662" spans="6:22" x14ac:dyDescent="0.2">
      <c r="F26662"/>
      <c r="M26662" s="2"/>
      <c r="N26662"/>
      <c r="O26662"/>
      <c r="U26662"/>
      <c r="V26662"/>
    </row>
    <row r="26663" spans="6:22" x14ac:dyDescent="0.2">
      <c r="F26663"/>
      <c r="M26663" s="2"/>
      <c r="N26663"/>
      <c r="O26663"/>
      <c r="U26663"/>
      <c r="V26663"/>
    </row>
    <row r="26664" spans="6:22" x14ac:dyDescent="0.2">
      <c r="F26664"/>
      <c r="M26664" s="2"/>
      <c r="N26664"/>
      <c r="O26664"/>
      <c r="U26664"/>
      <c r="V26664"/>
    </row>
    <row r="26665" spans="6:22" x14ac:dyDescent="0.2">
      <c r="M26665" s="2"/>
    </row>
    <row r="26666" spans="6:22" x14ac:dyDescent="0.2">
      <c r="M26666" s="2"/>
    </row>
    <row r="26667" spans="6:22" x14ac:dyDescent="0.2">
      <c r="M26667" s="2"/>
    </row>
    <row r="26668" spans="6:22" x14ac:dyDescent="0.2">
      <c r="M26668" s="2"/>
    </row>
    <row r="26669" spans="6:22" x14ac:dyDescent="0.2">
      <c r="M26669" s="2"/>
    </row>
    <row r="26670" spans="6:22" x14ac:dyDescent="0.2">
      <c r="M26670" s="2"/>
    </row>
    <row r="26671" spans="6:22" x14ac:dyDescent="0.2">
      <c r="M26671" s="2"/>
    </row>
    <row r="26672" spans="6:22" x14ac:dyDescent="0.2">
      <c r="M26672" s="2"/>
    </row>
    <row r="26673" spans="13:13" x14ac:dyDescent="0.2">
      <c r="M26673" s="2"/>
    </row>
    <row r="26674" spans="13:13" x14ac:dyDescent="0.2">
      <c r="M26674" s="2"/>
    </row>
    <row r="26675" spans="13:13" x14ac:dyDescent="0.2">
      <c r="M26675" s="2"/>
    </row>
    <row r="26676" spans="13:13" x14ac:dyDescent="0.2">
      <c r="M26676" s="2"/>
    </row>
    <row r="26677" spans="13:13" x14ac:dyDescent="0.2">
      <c r="M26677" s="2"/>
    </row>
    <row r="26678" spans="13:13" x14ac:dyDescent="0.2">
      <c r="M26678" s="2"/>
    </row>
    <row r="26679" spans="13:13" x14ac:dyDescent="0.2">
      <c r="M26679" s="2"/>
    </row>
    <row r="26680" spans="13:13" x14ac:dyDescent="0.2">
      <c r="M26680" s="2"/>
    </row>
    <row r="26681" spans="13:13" x14ac:dyDescent="0.2">
      <c r="M26681" s="2"/>
    </row>
    <row r="26682" spans="13:13" x14ac:dyDescent="0.2">
      <c r="M26682" s="2"/>
    </row>
    <row r="26683" spans="13:13" x14ac:dyDescent="0.2">
      <c r="M26683" s="2"/>
    </row>
    <row r="26684" spans="13:13" x14ac:dyDescent="0.2">
      <c r="M26684" s="2"/>
    </row>
    <row r="26685" spans="13:13" x14ac:dyDescent="0.2">
      <c r="M26685" s="2"/>
    </row>
    <row r="26686" spans="13:13" x14ac:dyDescent="0.2">
      <c r="M26686" s="2"/>
    </row>
    <row r="26687" spans="13:13" x14ac:dyDescent="0.2">
      <c r="M26687" s="2"/>
    </row>
    <row r="26688" spans="13:13" x14ac:dyDescent="0.2">
      <c r="M26688" s="2"/>
    </row>
    <row r="26689" spans="6:22" x14ac:dyDescent="0.2">
      <c r="M26689" s="2"/>
    </row>
    <row r="26690" spans="6:22" x14ac:dyDescent="0.2">
      <c r="M26690" s="2"/>
    </row>
    <row r="26691" spans="6:22" x14ac:dyDescent="0.2">
      <c r="M26691" s="2"/>
    </row>
    <row r="26692" spans="6:22" x14ac:dyDescent="0.2">
      <c r="M26692" s="2"/>
    </row>
    <row r="26693" spans="6:22" x14ac:dyDescent="0.2">
      <c r="M26693" s="2"/>
    </row>
    <row r="26694" spans="6:22" x14ac:dyDescent="0.2">
      <c r="M26694" s="2"/>
    </row>
    <row r="26695" spans="6:22" x14ac:dyDescent="0.2">
      <c r="M26695" s="2"/>
    </row>
    <row r="26696" spans="6:22" x14ac:dyDescent="0.2">
      <c r="M26696" s="2"/>
    </row>
    <row r="26697" spans="6:22" x14ac:dyDescent="0.2">
      <c r="F26697"/>
      <c r="M26697" s="2"/>
      <c r="N26697"/>
      <c r="O26697"/>
      <c r="U26697"/>
      <c r="V26697"/>
    </row>
    <row r="26698" spans="6:22" x14ac:dyDescent="0.2">
      <c r="F26698"/>
      <c r="M26698" s="2"/>
      <c r="N26698"/>
      <c r="O26698"/>
      <c r="U26698"/>
      <c r="V26698"/>
    </row>
    <row r="26699" spans="6:22" x14ac:dyDescent="0.2">
      <c r="F26699"/>
      <c r="M26699" s="2"/>
      <c r="N26699"/>
      <c r="O26699"/>
      <c r="U26699"/>
      <c r="V26699"/>
    </row>
    <row r="26700" spans="6:22" x14ac:dyDescent="0.2">
      <c r="M26700" s="2"/>
    </row>
    <row r="26701" spans="6:22" x14ac:dyDescent="0.2">
      <c r="M26701" s="2"/>
    </row>
    <row r="26702" spans="6:22" x14ac:dyDescent="0.2">
      <c r="M26702" s="2"/>
    </row>
    <row r="26703" spans="6:22" x14ac:dyDescent="0.2">
      <c r="M26703" s="2"/>
    </row>
    <row r="26704" spans="6:22" x14ac:dyDescent="0.2">
      <c r="M26704" s="2"/>
    </row>
    <row r="26705" spans="13:13" x14ac:dyDescent="0.2">
      <c r="M26705" s="2"/>
    </row>
    <row r="26706" spans="13:13" x14ac:dyDescent="0.2">
      <c r="M26706" s="2"/>
    </row>
    <row r="26707" spans="13:13" x14ac:dyDescent="0.2">
      <c r="M26707" s="2"/>
    </row>
    <row r="26708" spans="13:13" x14ac:dyDescent="0.2">
      <c r="M26708" s="2"/>
    </row>
    <row r="26709" spans="13:13" x14ac:dyDescent="0.2">
      <c r="M26709" s="2"/>
    </row>
    <row r="26710" spans="13:13" x14ac:dyDescent="0.2">
      <c r="M26710" s="2"/>
    </row>
    <row r="26711" spans="13:13" x14ac:dyDescent="0.2">
      <c r="M26711" s="2"/>
    </row>
    <row r="26712" spans="13:13" x14ac:dyDescent="0.2">
      <c r="M26712" s="2"/>
    </row>
    <row r="26713" spans="13:13" x14ac:dyDescent="0.2">
      <c r="M26713" s="2"/>
    </row>
    <row r="26714" spans="13:13" x14ac:dyDescent="0.2">
      <c r="M26714" s="2"/>
    </row>
    <row r="26715" spans="13:13" x14ac:dyDescent="0.2">
      <c r="M26715" s="2"/>
    </row>
    <row r="26716" spans="13:13" x14ac:dyDescent="0.2">
      <c r="M26716" s="2"/>
    </row>
    <row r="26717" spans="13:13" x14ac:dyDescent="0.2">
      <c r="M26717" s="2"/>
    </row>
    <row r="26718" spans="13:13" x14ac:dyDescent="0.2">
      <c r="M26718" s="2"/>
    </row>
    <row r="26719" spans="13:13" x14ac:dyDescent="0.2">
      <c r="M26719" s="2"/>
    </row>
    <row r="26720" spans="13:13" x14ac:dyDescent="0.2">
      <c r="M26720" s="2"/>
    </row>
    <row r="26721" spans="6:22" x14ac:dyDescent="0.2">
      <c r="M26721" s="2"/>
    </row>
    <row r="26722" spans="6:22" x14ac:dyDescent="0.2">
      <c r="M26722" s="2"/>
    </row>
    <row r="26723" spans="6:22" x14ac:dyDescent="0.2">
      <c r="M26723" s="2"/>
    </row>
    <row r="26724" spans="6:22" x14ac:dyDescent="0.2">
      <c r="M26724" s="2"/>
    </row>
    <row r="26725" spans="6:22" x14ac:dyDescent="0.2">
      <c r="M26725" s="2"/>
    </row>
    <row r="26726" spans="6:22" x14ac:dyDescent="0.2">
      <c r="M26726" s="2"/>
    </row>
    <row r="26727" spans="6:22" x14ac:dyDescent="0.2">
      <c r="M26727" s="2"/>
    </row>
    <row r="26728" spans="6:22" x14ac:dyDescent="0.2">
      <c r="M26728" s="2"/>
    </row>
    <row r="26729" spans="6:22" x14ac:dyDescent="0.2">
      <c r="M26729" s="2"/>
    </row>
    <row r="26730" spans="6:22" x14ac:dyDescent="0.2">
      <c r="M26730" s="2"/>
    </row>
    <row r="26731" spans="6:22" x14ac:dyDescent="0.2">
      <c r="M26731" s="2"/>
    </row>
    <row r="26732" spans="6:22" x14ac:dyDescent="0.2">
      <c r="F26732"/>
      <c r="M26732" s="2"/>
      <c r="N26732"/>
      <c r="O26732"/>
      <c r="U26732"/>
      <c r="V26732"/>
    </row>
    <row r="26733" spans="6:22" x14ac:dyDescent="0.2">
      <c r="F26733"/>
      <c r="M26733" s="2"/>
      <c r="N26733"/>
      <c r="O26733"/>
      <c r="U26733"/>
      <c r="V26733"/>
    </row>
    <row r="26734" spans="6:22" x14ac:dyDescent="0.2">
      <c r="F26734"/>
      <c r="M26734" s="2"/>
      <c r="N26734"/>
      <c r="O26734"/>
      <c r="U26734"/>
      <c r="V26734"/>
    </row>
    <row r="26735" spans="6:22" x14ac:dyDescent="0.2">
      <c r="M26735" s="2"/>
    </row>
    <row r="26736" spans="6:22" x14ac:dyDescent="0.2">
      <c r="M26736" s="2"/>
    </row>
    <row r="26737" spans="6:22" x14ac:dyDescent="0.2">
      <c r="F26737"/>
      <c r="M26737" s="2"/>
      <c r="N26737"/>
      <c r="O26737"/>
      <c r="U26737"/>
      <c r="V26737"/>
    </row>
    <row r="26738" spans="6:22" x14ac:dyDescent="0.2">
      <c r="M26738" s="2"/>
    </row>
    <row r="26739" spans="6:22" x14ac:dyDescent="0.2">
      <c r="M26739" s="2"/>
    </row>
    <row r="26740" spans="6:22" x14ac:dyDescent="0.2">
      <c r="F26740"/>
      <c r="M26740" s="2"/>
      <c r="N26740"/>
      <c r="O26740"/>
      <c r="U26740"/>
      <c r="V26740"/>
    </row>
    <row r="26741" spans="6:22" x14ac:dyDescent="0.2">
      <c r="F26741"/>
      <c r="M26741" s="2"/>
      <c r="N26741"/>
      <c r="O26741"/>
      <c r="U26741"/>
      <c r="V26741"/>
    </row>
    <row r="26742" spans="6:22" x14ac:dyDescent="0.2">
      <c r="M26742" s="2"/>
    </row>
    <row r="26743" spans="6:22" x14ac:dyDescent="0.2">
      <c r="M26743" s="2"/>
    </row>
    <row r="26744" spans="6:22" x14ac:dyDescent="0.2">
      <c r="M26744" s="2"/>
    </row>
    <row r="26745" spans="6:22" x14ac:dyDescent="0.2">
      <c r="M26745" s="2"/>
    </row>
    <row r="26746" spans="6:22" x14ac:dyDescent="0.2">
      <c r="M26746" s="2"/>
    </row>
    <row r="26747" spans="6:22" x14ac:dyDescent="0.2">
      <c r="M26747" s="2"/>
    </row>
    <row r="26748" spans="6:22" x14ac:dyDescent="0.2">
      <c r="F26748"/>
      <c r="M26748" s="2"/>
      <c r="N26748"/>
      <c r="O26748"/>
      <c r="U26748"/>
      <c r="V26748"/>
    </row>
    <row r="26749" spans="6:22" x14ac:dyDescent="0.2">
      <c r="M26749" s="2"/>
    </row>
    <row r="26750" spans="6:22" x14ac:dyDescent="0.2">
      <c r="M26750" s="2"/>
    </row>
    <row r="26751" spans="6:22" x14ac:dyDescent="0.2">
      <c r="M26751" s="2"/>
    </row>
    <row r="26752" spans="6:22" x14ac:dyDescent="0.2">
      <c r="M26752" s="2"/>
    </row>
    <row r="26753" spans="13:13" x14ac:dyDescent="0.2">
      <c r="M26753" s="2"/>
    </row>
    <row r="26754" spans="13:13" x14ac:dyDescent="0.2">
      <c r="M26754" s="2"/>
    </row>
    <row r="26755" spans="13:13" x14ac:dyDescent="0.2">
      <c r="M26755" s="2"/>
    </row>
    <row r="26756" spans="13:13" x14ac:dyDescent="0.2">
      <c r="M26756" s="2"/>
    </row>
    <row r="26757" spans="13:13" x14ac:dyDescent="0.2">
      <c r="M26757" s="2"/>
    </row>
    <row r="26758" spans="13:13" x14ac:dyDescent="0.2">
      <c r="M26758" s="2"/>
    </row>
    <row r="26759" spans="13:13" x14ac:dyDescent="0.2">
      <c r="M26759" s="2"/>
    </row>
    <row r="26760" spans="13:13" x14ac:dyDescent="0.2">
      <c r="M26760" s="2"/>
    </row>
    <row r="26761" spans="13:13" x14ac:dyDescent="0.2">
      <c r="M26761" s="2"/>
    </row>
    <row r="26762" spans="13:13" x14ac:dyDescent="0.2">
      <c r="M26762" s="2"/>
    </row>
    <row r="26763" spans="13:13" x14ac:dyDescent="0.2">
      <c r="M26763" s="2"/>
    </row>
    <row r="26764" spans="13:13" x14ac:dyDescent="0.2">
      <c r="M26764" s="2"/>
    </row>
    <row r="26765" spans="13:13" x14ac:dyDescent="0.2">
      <c r="M26765" s="2"/>
    </row>
    <row r="26766" spans="13:13" x14ac:dyDescent="0.2">
      <c r="M26766" s="2"/>
    </row>
    <row r="26767" spans="13:13" x14ac:dyDescent="0.2">
      <c r="M26767" s="2"/>
    </row>
    <row r="26768" spans="13:13" x14ac:dyDescent="0.2">
      <c r="M26768" s="2"/>
    </row>
    <row r="26769" spans="6:22" x14ac:dyDescent="0.2">
      <c r="M26769" s="2"/>
    </row>
    <row r="26770" spans="6:22" x14ac:dyDescent="0.2">
      <c r="M26770" s="2"/>
    </row>
    <row r="26771" spans="6:22" x14ac:dyDescent="0.2">
      <c r="F26771"/>
      <c r="M26771" s="2"/>
      <c r="N26771"/>
      <c r="O26771"/>
      <c r="U26771"/>
      <c r="V26771"/>
    </row>
    <row r="26772" spans="6:22" x14ac:dyDescent="0.2">
      <c r="F26772"/>
      <c r="M26772" s="2"/>
      <c r="N26772"/>
      <c r="O26772"/>
      <c r="U26772"/>
      <c r="V26772"/>
    </row>
    <row r="26773" spans="6:22" x14ac:dyDescent="0.2">
      <c r="F26773"/>
      <c r="M26773" s="2"/>
      <c r="N26773"/>
      <c r="O26773"/>
      <c r="U26773"/>
      <c r="V26773"/>
    </row>
    <row r="26774" spans="6:22" x14ac:dyDescent="0.2">
      <c r="F26774"/>
      <c r="M26774" s="2"/>
      <c r="N26774"/>
      <c r="O26774"/>
      <c r="U26774"/>
      <c r="V26774"/>
    </row>
    <row r="26775" spans="6:22" x14ac:dyDescent="0.2">
      <c r="F26775"/>
      <c r="M26775" s="2"/>
      <c r="N26775"/>
      <c r="O26775"/>
      <c r="U26775"/>
      <c r="V26775"/>
    </row>
    <row r="26776" spans="6:22" x14ac:dyDescent="0.2">
      <c r="M26776" s="2"/>
    </row>
    <row r="26777" spans="6:22" x14ac:dyDescent="0.2">
      <c r="M26777" s="2"/>
    </row>
    <row r="26778" spans="6:22" x14ac:dyDescent="0.2">
      <c r="M26778" s="2"/>
    </row>
    <row r="26779" spans="6:22" x14ac:dyDescent="0.2">
      <c r="M26779" s="2"/>
    </row>
    <row r="26780" spans="6:22" x14ac:dyDescent="0.2">
      <c r="M26780" s="2"/>
    </row>
    <row r="26781" spans="6:22" x14ac:dyDescent="0.2">
      <c r="M26781" s="2"/>
    </row>
    <row r="26782" spans="6:22" x14ac:dyDescent="0.2">
      <c r="M26782" s="2"/>
    </row>
    <row r="26783" spans="6:22" x14ac:dyDescent="0.2">
      <c r="M26783" s="2"/>
    </row>
    <row r="26784" spans="6:22" x14ac:dyDescent="0.2">
      <c r="M26784" s="2"/>
    </row>
    <row r="26785" spans="6:22" x14ac:dyDescent="0.2">
      <c r="M26785" s="2"/>
    </row>
    <row r="26786" spans="6:22" x14ac:dyDescent="0.2">
      <c r="M26786" s="2"/>
    </row>
    <row r="26787" spans="6:22" x14ac:dyDescent="0.2">
      <c r="M26787" s="2"/>
    </row>
    <row r="26788" spans="6:22" x14ac:dyDescent="0.2">
      <c r="M26788" s="2"/>
    </row>
    <row r="26789" spans="6:22" x14ac:dyDescent="0.2">
      <c r="M26789" s="2"/>
    </row>
    <row r="26790" spans="6:22" x14ac:dyDescent="0.2">
      <c r="M26790" s="2"/>
    </row>
    <row r="26791" spans="6:22" x14ac:dyDescent="0.2">
      <c r="M26791" s="2"/>
    </row>
    <row r="26792" spans="6:22" x14ac:dyDescent="0.2">
      <c r="M26792" s="2"/>
    </row>
    <row r="26793" spans="6:22" x14ac:dyDescent="0.2">
      <c r="M26793" s="2"/>
    </row>
    <row r="26794" spans="6:22" x14ac:dyDescent="0.2">
      <c r="F26794"/>
      <c r="M26794" s="2"/>
      <c r="N26794"/>
      <c r="O26794"/>
      <c r="U26794"/>
      <c r="V26794"/>
    </row>
    <row r="26795" spans="6:22" x14ac:dyDescent="0.2">
      <c r="M26795" s="2"/>
    </row>
    <row r="26796" spans="6:22" x14ac:dyDescent="0.2">
      <c r="M26796" s="2"/>
    </row>
    <row r="26797" spans="6:22" x14ac:dyDescent="0.2">
      <c r="M26797" s="2"/>
    </row>
    <row r="26798" spans="6:22" x14ac:dyDescent="0.2">
      <c r="M26798" s="2"/>
    </row>
    <row r="26799" spans="6:22" x14ac:dyDescent="0.2">
      <c r="M26799" s="2"/>
    </row>
    <row r="26800" spans="6:22" x14ac:dyDescent="0.2">
      <c r="M26800" s="2"/>
    </row>
    <row r="26801" spans="6:22" x14ac:dyDescent="0.2">
      <c r="M26801" s="2"/>
    </row>
    <row r="26802" spans="6:22" x14ac:dyDescent="0.2">
      <c r="M26802" s="2"/>
    </row>
    <row r="26803" spans="6:22" x14ac:dyDescent="0.2">
      <c r="M26803" s="2"/>
    </row>
    <row r="26804" spans="6:22" x14ac:dyDescent="0.2">
      <c r="M26804" s="2"/>
    </row>
    <row r="26805" spans="6:22" x14ac:dyDescent="0.2">
      <c r="M26805" s="2"/>
    </row>
    <row r="26806" spans="6:22" x14ac:dyDescent="0.2">
      <c r="M26806" s="2"/>
    </row>
    <row r="26807" spans="6:22" x14ac:dyDescent="0.2">
      <c r="M26807" s="2"/>
    </row>
    <row r="26808" spans="6:22" x14ac:dyDescent="0.2">
      <c r="M26808" s="2"/>
    </row>
    <row r="26809" spans="6:22" x14ac:dyDescent="0.2">
      <c r="F26809"/>
      <c r="M26809" s="2"/>
      <c r="N26809"/>
      <c r="O26809"/>
      <c r="U26809"/>
      <c r="V26809"/>
    </row>
    <row r="26810" spans="6:22" x14ac:dyDescent="0.2">
      <c r="F26810"/>
      <c r="M26810" s="2"/>
      <c r="N26810"/>
      <c r="O26810"/>
      <c r="U26810"/>
      <c r="V26810"/>
    </row>
    <row r="26811" spans="6:22" x14ac:dyDescent="0.2">
      <c r="F26811"/>
      <c r="M26811" s="2"/>
      <c r="N26811"/>
      <c r="O26811"/>
      <c r="U26811"/>
      <c r="V26811"/>
    </row>
    <row r="26812" spans="6:22" x14ac:dyDescent="0.2">
      <c r="M26812" s="2"/>
    </row>
    <row r="26813" spans="6:22" x14ac:dyDescent="0.2">
      <c r="M26813" s="2"/>
    </row>
    <row r="26814" spans="6:22" x14ac:dyDescent="0.2">
      <c r="F26814"/>
      <c r="M26814" s="2"/>
      <c r="N26814"/>
      <c r="O26814"/>
      <c r="U26814"/>
      <c r="V26814"/>
    </row>
    <row r="26815" spans="6:22" x14ac:dyDescent="0.2">
      <c r="M26815" s="2"/>
    </row>
    <row r="26816" spans="6:22" x14ac:dyDescent="0.2">
      <c r="M26816" s="2"/>
    </row>
    <row r="26817" spans="6:22" x14ac:dyDescent="0.2">
      <c r="F26817"/>
      <c r="M26817" s="2"/>
      <c r="N26817"/>
      <c r="O26817"/>
      <c r="U26817"/>
      <c r="V26817"/>
    </row>
    <row r="26818" spans="6:22" x14ac:dyDescent="0.2">
      <c r="F26818"/>
      <c r="M26818" s="2"/>
      <c r="N26818"/>
      <c r="O26818"/>
      <c r="U26818"/>
      <c r="V26818"/>
    </row>
    <row r="26819" spans="6:22" x14ac:dyDescent="0.2">
      <c r="M26819" s="2"/>
    </row>
    <row r="26820" spans="6:22" x14ac:dyDescent="0.2">
      <c r="M26820" s="2"/>
    </row>
    <row r="26821" spans="6:22" x14ac:dyDescent="0.2">
      <c r="M26821" s="2"/>
    </row>
    <row r="26822" spans="6:22" x14ac:dyDescent="0.2">
      <c r="M26822" s="2"/>
    </row>
    <row r="26823" spans="6:22" x14ac:dyDescent="0.2">
      <c r="M26823" s="2"/>
    </row>
    <row r="26824" spans="6:22" x14ac:dyDescent="0.2">
      <c r="M26824" s="2"/>
    </row>
    <row r="26825" spans="6:22" x14ac:dyDescent="0.2">
      <c r="F26825"/>
      <c r="M26825" s="2"/>
      <c r="N26825"/>
      <c r="O26825"/>
      <c r="U26825"/>
      <c r="V26825"/>
    </row>
    <row r="26826" spans="6:22" x14ac:dyDescent="0.2">
      <c r="M26826" s="2"/>
    </row>
    <row r="26827" spans="6:22" x14ac:dyDescent="0.2">
      <c r="M26827" s="2"/>
    </row>
    <row r="26828" spans="6:22" x14ac:dyDescent="0.2">
      <c r="M26828" s="2"/>
    </row>
    <row r="26829" spans="6:22" x14ac:dyDescent="0.2">
      <c r="M26829" s="2"/>
    </row>
    <row r="26830" spans="6:22" x14ac:dyDescent="0.2">
      <c r="M26830" s="2"/>
    </row>
    <row r="26831" spans="6:22" x14ac:dyDescent="0.2">
      <c r="M26831" s="2"/>
    </row>
    <row r="26832" spans="6:22" x14ac:dyDescent="0.2">
      <c r="M26832" s="2"/>
    </row>
    <row r="26833" spans="6:22" x14ac:dyDescent="0.2">
      <c r="M26833" s="2"/>
    </row>
    <row r="26834" spans="6:22" x14ac:dyDescent="0.2">
      <c r="F26834"/>
      <c r="M26834" s="2"/>
      <c r="N26834"/>
      <c r="O26834"/>
      <c r="U26834"/>
      <c r="V26834"/>
    </row>
    <row r="26835" spans="6:22" x14ac:dyDescent="0.2">
      <c r="M26835" s="2"/>
    </row>
    <row r="26836" spans="6:22" x14ac:dyDescent="0.2">
      <c r="M26836" s="2"/>
    </row>
    <row r="26837" spans="6:22" x14ac:dyDescent="0.2">
      <c r="M26837" s="2"/>
    </row>
    <row r="26838" spans="6:22" x14ac:dyDescent="0.2">
      <c r="M26838" s="2"/>
    </row>
    <row r="26839" spans="6:22" x14ac:dyDescent="0.2">
      <c r="M26839" s="2"/>
    </row>
    <row r="26840" spans="6:22" x14ac:dyDescent="0.2">
      <c r="M26840" s="2"/>
    </row>
    <row r="26841" spans="6:22" x14ac:dyDescent="0.2">
      <c r="M26841" s="2"/>
    </row>
    <row r="26842" spans="6:22" x14ac:dyDescent="0.2">
      <c r="M26842" s="2"/>
    </row>
    <row r="26843" spans="6:22" x14ac:dyDescent="0.2">
      <c r="M26843" s="2"/>
    </row>
    <row r="26844" spans="6:22" x14ac:dyDescent="0.2">
      <c r="M26844" s="2"/>
    </row>
    <row r="26845" spans="6:22" x14ac:dyDescent="0.2">
      <c r="M26845" s="2"/>
    </row>
    <row r="26846" spans="6:22" x14ac:dyDescent="0.2">
      <c r="M26846" s="2"/>
    </row>
    <row r="26847" spans="6:22" x14ac:dyDescent="0.2">
      <c r="M26847" s="2"/>
    </row>
    <row r="26848" spans="6:22" x14ac:dyDescent="0.2">
      <c r="M26848" s="2"/>
    </row>
    <row r="26849" spans="6:22" x14ac:dyDescent="0.2">
      <c r="F26849"/>
      <c r="M26849" s="2"/>
      <c r="N26849"/>
      <c r="O26849"/>
      <c r="U26849"/>
      <c r="V26849"/>
    </row>
    <row r="26850" spans="6:22" x14ac:dyDescent="0.2">
      <c r="F26850"/>
      <c r="M26850" s="2"/>
      <c r="N26850"/>
      <c r="O26850"/>
      <c r="U26850"/>
      <c r="V26850"/>
    </row>
    <row r="26851" spans="6:22" x14ac:dyDescent="0.2">
      <c r="F26851"/>
      <c r="M26851" s="2"/>
      <c r="N26851"/>
      <c r="O26851"/>
      <c r="U26851"/>
      <c r="V26851"/>
    </row>
    <row r="26852" spans="6:22" x14ac:dyDescent="0.2">
      <c r="F26852"/>
      <c r="M26852" s="2"/>
      <c r="N26852"/>
      <c r="O26852"/>
      <c r="U26852"/>
      <c r="V26852"/>
    </row>
    <row r="26853" spans="6:22" x14ac:dyDescent="0.2">
      <c r="F26853"/>
      <c r="M26853" s="2"/>
      <c r="N26853"/>
      <c r="O26853"/>
      <c r="U26853"/>
      <c r="V26853"/>
    </row>
    <row r="26854" spans="6:22" x14ac:dyDescent="0.2">
      <c r="M26854" s="2"/>
    </row>
    <row r="26855" spans="6:22" x14ac:dyDescent="0.2">
      <c r="M26855" s="2"/>
    </row>
    <row r="26856" spans="6:22" x14ac:dyDescent="0.2">
      <c r="M26856" s="2"/>
    </row>
    <row r="26857" spans="6:22" x14ac:dyDescent="0.2">
      <c r="M26857" s="2"/>
    </row>
    <row r="26858" spans="6:22" x14ac:dyDescent="0.2">
      <c r="F26858"/>
      <c r="M26858" s="2"/>
      <c r="N26858"/>
      <c r="O26858"/>
      <c r="U26858"/>
      <c r="V26858"/>
    </row>
    <row r="26859" spans="6:22" x14ac:dyDescent="0.2">
      <c r="M26859" s="2"/>
    </row>
    <row r="26860" spans="6:22" x14ac:dyDescent="0.2">
      <c r="M26860" s="2"/>
    </row>
    <row r="26861" spans="6:22" x14ac:dyDescent="0.2">
      <c r="M26861" s="2"/>
    </row>
    <row r="26862" spans="6:22" x14ac:dyDescent="0.2">
      <c r="M26862" s="2"/>
    </row>
    <row r="26863" spans="6:22" x14ac:dyDescent="0.2">
      <c r="M26863" s="2"/>
    </row>
    <row r="26864" spans="6:22" x14ac:dyDescent="0.2">
      <c r="M26864" s="2"/>
    </row>
    <row r="26865" spans="6:22" x14ac:dyDescent="0.2">
      <c r="M26865" s="2"/>
    </row>
    <row r="26866" spans="6:22" x14ac:dyDescent="0.2">
      <c r="M26866" s="2"/>
    </row>
    <row r="26867" spans="6:22" x14ac:dyDescent="0.2">
      <c r="M26867" s="2"/>
    </row>
    <row r="26868" spans="6:22" x14ac:dyDescent="0.2">
      <c r="M26868" s="2"/>
    </row>
    <row r="26869" spans="6:22" x14ac:dyDescent="0.2">
      <c r="M26869" s="2"/>
    </row>
    <row r="26870" spans="6:22" x14ac:dyDescent="0.2">
      <c r="M26870" s="2"/>
    </row>
    <row r="26871" spans="6:22" x14ac:dyDescent="0.2">
      <c r="M26871" s="2"/>
    </row>
    <row r="26872" spans="6:22" x14ac:dyDescent="0.2">
      <c r="M26872" s="2"/>
    </row>
    <row r="26873" spans="6:22" x14ac:dyDescent="0.2">
      <c r="F26873"/>
      <c r="M26873" s="2"/>
      <c r="N26873"/>
      <c r="O26873"/>
      <c r="U26873"/>
      <c r="V26873"/>
    </row>
    <row r="26874" spans="6:22" x14ac:dyDescent="0.2">
      <c r="M26874" s="2"/>
    </row>
    <row r="26875" spans="6:22" x14ac:dyDescent="0.2">
      <c r="M26875" s="2"/>
    </row>
    <row r="26876" spans="6:22" x14ac:dyDescent="0.2">
      <c r="M26876" s="2"/>
    </row>
    <row r="26877" spans="6:22" x14ac:dyDescent="0.2">
      <c r="M26877" s="2"/>
    </row>
    <row r="26878" spans="6:22" x14ac:dyDescent="0.2">
      <c r="M26878" s="2"/>
    </row>
    <row r="26879" spans="6:22" x14ac:dyDescent="0.2">
      <c r="M26879" s="2"/>
    </row>
    <row r="26880" spans="6:22" x14ac:dyDescent="0.2">
      <c r="M26880" s="2"/>
    </row>
    <row r="26881" spans="6:22" x14ac:dyDescent="0.2">
      <c r="M26881" s="2"/>
    </row>
    <row r="26882" spans="6:22" x14ac:dyDescent="0.2">
      <c r="M26882" s="2"/>
    </row>
    <row r="26883" spans="6:22" x14ac:dyDescent="0.2">
      <c r="M26883" s="2"/>
    </row>
    <row r="26884" spans="6:22" x14ac:dyDescent="0.2">
      <c r="M26884" s="2"/>
    </row>
    <row r="26885" spans="6:22" x14ac:dyDescent="0.2">
      <c r="M26885" s="2"/>
    </row>
    <row r="26886" spans="6:22" x14ac:dyDescent="0.2">
      <c r="M26886" s="2"/>
    </row>
    <row r="26887" spans="6:22" x14ac:dyDescent="0.2">
      <c r="M26887" s="2"/>
    </row>
    <row r="26888" spans="6:22" x14ac:dyDescent="0.2">
      <c r="F26888"/>
      <c r="M26888" s="2"/>
      <c r="N26888"/>
      <c r="O26888"/>
      <c r="U26888"/>
      <c r="V26888"/>
    </row>
    <row r="26889" spans="6:22" x14ac:dyDescent="0.2">
      <c r="F26889"/>
      <c r="M26889" s="2"/>
      <c r="N26889"/>
      <c r="O26889"/>
      <c r="U26889"/>
      <c r="V26889"/>
    </row>
    <row r="26890" spans="6:22" x14ac:dyDescent="0.2">
      <c r="F26890"/>
      <c r="M26890" s="2"/>
      <c r="N26890"/>
      <c r="O26890"/>
      <c r="U26890"/>
      <c r="V26890"/>
    </row>
    <row r="26891" spans="6:22" x14ac:dyDescent="0.2">
      <c r="M26891" s="2"/>
    </row>
    <row r="26892" spans="6:22" x14ac:dyDescent="0.2">
      <c r="F26892"/>
      <c r="M26892" s="2"/>
      <c r="N26892"/>
      <c r="O26892"/>
      <c r="U26892"/>
      <c r="V26892"/>
    </row>
    <row r="26893" spans="6:22" x14ac:dyDescent="0.2">
      <c r="M26893" s="2"/>
    </row>
    <row r="26894" spans="6:22" x14ac:dyDescent="0.2">
      <c r="M26894" s="2"/>
    </row>
    <row r="26895" spans="6:22" x14ac:dyDescent="0.2">
      <c r="M26895" s="2"/>
    </row>
    <row r="26896" spans="6:22" x14ac:dyDescent="0.2">
      <c r="M26896" s="2"/>
    </row>
    <row r="26897" spans="6:22" x14ac:dyDescent="0.2">
      <c r="M26897" s="2"/>
    </row>
    <row r="26898" spans="6:22" x14ac:dyDescent="0.2">
      <c r="M26898" s="2"/>
    </row>
    <row r="26899" spans="6:22" x14ac:dyDescent="0.2">
      <c r="M26899" s="2"/>
    </row>
    <row r="26900" spans="6:22" x14ac:dyDescent="0.2">
      <c r="M26900" s="2"/>
    </row>
    <row r="26901" spans="6:22" x14ac:dyDescent="0.2">
      <c r="M26901" s="2"/>
    </row>
    <row r="26902" spans="6:22" x14ac:dyDescent="0.2">
      <c r="M26902" s="2"/>
    </row>
    <row r="26903" spans="6:22" x14ac:dyDescent="0.2">
      <c r="M26903" s="2"/>
    </row>
    <row r="26904" spans="6:22" x14ac:dyDescent="0.2">
      <c r="M26904" s="2"/>
    </row>
    <row r="26905" spans="6:22" x14ac:dyDescent="0.2">
      <c r="M26905" s="2"/>
    </row>
    <row r="26906" spans="6:22" x14ac:dyDescent="0.2">
      <c r="M26906" s="2"/>
    </row>
    <row r="26907" spans="6:22" x14ac:dyDescent="0.2">
      <c r="M26907" s="2"/>
    </row>
    <row r="26908" spans="6:22" x14ac:dyDescent="0.2">
      <c r="M26908" s="2"/>
    </row>
    <row r="26909" spans="6:22" x14ac:dyDescent="0.2">
      <c r="F26909"/>
      <c r="M26909" s="2"/>
      <c r="N26909"/>
      <c r="O26909"/>
      <c r="U26909"/>
      <c r="V26909"/>
    </row>
    <row r="26910" spans="6:22" x14ac:dyDescent="0.2">
      <c r="M26910" s="2"/>
    </row>
    <row r="26911" spans="6:22" x14ac:dyDescent="0.2">
      <c r="M26911" s="2"/>
    </row>
    <row r="26912" spans="6:22" x14ac:dyDescent="0.2">
      <c r="M26912" s="2"/>
    </row>
    <row r="26913" spans="6:22" x14ac:dyDescent="0.2">
      <c r="M26913" s="2"/>
    </row>
    <row r="26914" spans="6:22" x14ac:dyDescent="0.2">
      <c r="M26914" s="2"/>
    </row>
    <row r="26915" spans="6:22" x14ac:dyDescent="0.2">
      <c r="M26915" s="2"/>
    </row>
    <row r="26916" spans="6:22" x14ac:dyDescent="0.2">
      <c r="M26916" s="2"/>
    </row>
    <row r="26917" spans="6:22" x14ac:dyDescent="0.2">
      <c r="M26917" s="2"/>
    </row>
    <row r="26918" spans="6:22" x14ac:dyDescent="0.2">
      <c r="M26918" s="2"/>
    </row>
    <row r="26919" spans="6:22" x14ac:dyDescent="0.2">
      <c r="M26919" s="2"/>
    </row>
    <row r="26920" spans="6:22" x14ac:dyDescent="0.2">
      <c r="M26920" s="2"/>
    </row>
    <row r="26921" spans="6:22" x14ac:dyDescent="0.2">
      <c r="M26921" s="2"/>
    </row>
    <row r="26922" spans="6:22" x14ac:dyDescent="0.2">
      <c r="M26922" s="2"/>
    </row>
    <row r="26923" spans="6:22" x14ac:dyDescent="0.2">
      <c r="M26923" s="2"/>
    </row>
    <row r="26924" spans="6:22" x14ac:dyDescent="0.2">
      <c r="F26924"/>
      <c r="M26924" s="2"/>
      <c r="N26924"/>
      <c r="O26924"/>
      <c r="U26924"/>
      <c r="V26924"/>
    </row>
    <row r="26925" spans="6:22" x14ac:dyDescent="0.2">
      <c r="F26925"/>
      <c r="M26925" s="2"/>
      <c r="N26925"/>
      <c r="O26925"/>
      <c r="U26925"/>
      <c r="V26925"/>
    </row>
    <row r="26926" spans="6:22" x14ac:dyDescent="0.2">
      <c r="F26926"/>
      <c r="M26926" s="2"/>
      <c r="N26926"/>
      <c r="O26926"/>
      <c r="U26926"/>
      <c r="V26926"/>
    </row>
    <row r="26927" spans="6:22" x14ac:dyDescent="0.2">
      <c r="M26927" s="2"/>
    </row>
    <row r="26928" spans="6:22" x14ac:dyDescent="0.2">
      <c r="F26928"/>
      <c r="M26928" s="2"/>
      <c r="N26928"/>
      <c r="O26928"/>
      <c r="U26928"/>
      <c r="V26928"/>
    </row>
    <row r="26929" spans="6:22" x14ac:dyDescent="0.2">
      <c r="F26929"/>
      <c r="M26929" s="2"/>
      <c r="N26929"/>
      <c r="O26929"/>
      <c r="U26929"/>
      <c r="V26929"/>
    </row>
    <row r="26930" spans="6:22" x14ac:dyDescent="0.2">
      <c r="M26930" s="2"/>
    </row>
    <row r="26931" spans="6:22" x14ac:dyDescent="0.2">
      <c r="M26931" s="2"/>
    </row>
    <row r="26932" spans="6:22" x14ac:dyDescent="0.2">
      <c r="F26932"/>
      <c r="M26932" s="2"/>
      <c r="N26932"/>
      <c r="O26932"/>
      <c r="U26932"/>
      <c r="V26932"/>
    </row>
    <row r="26933" spans="6:22" x14ac:dyDescent="0.2">
      <c r="F26933"/>
      <c r="M26933" s="2"/>
      <c r="N26933"/>
      <c r="O26933"/>
      <c r="U26933"/>
      <c r="V26933"/>
    </row>
    <row r="26934" spans="6:22" x14ac:dyDescent="0.2">
      <c r="M26934" s="2"/>
    </row>
    <row r="26935" spans="6:22" x14ac:dyDescent="0.2">
      <c r="M26935" s="2"/>
    </row>
    <row r="26936" spans="6:22" x14ac:dyDescent="0.2">
      <c r="M26936" s="2"/>
    </row>
    <row r="26937" spans="6:22" x14ac:dyDescent="0.2">
      <c r="M26937" s="2"/>
    </row>
    <row r="26938" spans="6:22" x14ac:dyDescent="0.2">
      <c r="M26938" s="2"/>
    </row>
    <row r="26939" spans="6:22" x14ac:dyDescent="0.2">
      <c r="M26939" s="2"/>
    </row>
    <row r="26940" spans="6:22" x14ac:dyDescent="0.2">
      <c r="F26940"/>
      <c r="M26940" s="2"/>
      <c r="N26940"/>
      <c r="O26940"/>
      <c r="U26940"/>
      <c r="V26940"/>
    </row>
    <row r="26941" spans="6:22" x14ac:dyDescent="0.2">
      <c r="M26941" s="2"/>
    </row>
    <row r="26942" spans="6:22" x14ac:dyDescent="0.2">
      <c r="M26942" s="2"/>
    </row>
    <row r="26943" spans="6:22" x14ac:dyDescent="0.2">
      <c r="M26943" s="2"/>
    </row>
    <row r="26944" spans="6:22" x14ac:dyDescent="0.2">
      <c r="M26944" s="2"/>
    </row>
    <row r="26945" spans="6:22" x14ac:dyDescent="0.2">
      <c r="M26945" s="2"/>
    </row>
    <row r="26946" spans="6:22" x14ac:dyDescent="0.2">
      <c r="M26946" s="2"/>
    </row>
    <row r="26947" spans="6:22" x14ac:dyDescent="0.2">
      <c r="M26947" s="2"/>
    </row>
    <row r="26948" spans="6:22" x14ac:dyDescent="0.2">
      <c r="M26948" s="2"/>
    </row>
    <row r="26949" spans="6:22" x14ac:dyDescent="0.2">
      <c r="F26949"/>
      <c r="M26949" s="2"/>
      <c r="N26949"/>
      <c r="O26949"/>
      <c r="U26949"/>
      <c r="V26949"/>
    </row>
    <row r="26950" spans="6:22" x14ac:dyDescent="0.2">
      <c r="M26950" s="2"/>
    </row>
    <row r="26951" spans="6:22" x14ac:dyDescent="0.2">
      <c r="M26951" s="2"/>
    </row>
    <row r="26952" spans="6:22" x14ac:dyDescent="0.2">
      <c r="M26952" s="2"/>
    </row>
    <row r="26953" spans="6:22" x14ac:dyDescent="0.2">
      <c r="M26953" s="2"/>
    </row>
    <row r="26954" spans="6:22" x14ac:dyDescent="0.2">
      <c r="M26954" s="2"/>
    </row>
    <row r="26955" spans="6:22" x14ac:dyDescent="0.2">
      <c r="M26955" s="2"/>
    </row>
    <row r="26956" spans="6:22" x14ac:dyDescent="0.2">
      <c r="M26956" s="2"/>
    </row>
    <row r="26957" spans="6:22" x14ac:dyDescent="0.2">
      <c r="M26957" s="2"/>
    </row>
    <row r="26958" spans="6:22" x14ac:dyDescent="0.2">
      <c r="M26958" s="2"/>
    </row>
    <row r="26959" spans="6:22" x14ac:dyDescent="0.2">
      <c r="M26959" s="2"/>
    </row>
    <row r="26960" spans="6:22" x14ac:dyDescent="0.2">
      <c r="M26960" s="2"/>
    </row>
    <row r="26961" spans="6:22" x14ac:dyDescent="0.2">
      <c r="M26961" s="2"/>
    </row>
    <row r="26962" spans="6:22" x14ac:dyDescent="0.2">
      <c r="M26962" s="2"/>
    </row>
    <row r="26963" spans="6:22" x14ac:dyDescent="0.2">
      <c r="M26963" s="2"/>
    </row>
    <row r="26964" spans="6:22" x14ac:dyDescent="0.2">
      <c r="F26964"/>
      <c r="M26964" s="2"/>
      <c r="N26964"/>
      <c r="O26964"/>
      <c r="U26964"/>
      <c r="V26964"/>
    </row>
    <row r="26965" spans="6:22" x14ac:dyDescent="0.2">
      <c r="F26965"/>
      <c r="M26965" s="2"/>
      <c r="N26965"/>
      <c r="O26965"/>
      <c r="U26965"/>
      <c r="V26965"/>
    </row>
    <row r="26966" spans="6:22" x14ac:dyDescent="0.2">
      <c r="F26966"/>
      <c r="M26966" s="2"/>
      <c r="N26966"/>
      <c r="O26966"/>
      <c r="U26966"/>
      <c r="V26966"/>
    </row>
    <row r="26967" spans="6:22" x14ac:dyDescent="0.2">
      <c r="F26967"/>
      <c r="M26967" s="2"/>
      <c r="N26967"/>
      <c r="O26967"/>
      <c r="U26967"/>
      <c r="V26967"/>
    </row>
    <row r="26968" spans="6:22" x14ac:dyDescent="0.2">
      <c r="F26968"/>
      <c r="M26968" s="2"/>
      <c r="N26968"/>
      <c r="O26968"/>
      <c r="U26968"/>
      <c r="V26968"/>
    </row>
    <row r="26969" spans="6:22" x14ac:dyDescent="0.2">
      <c r="M26969" s="2"/>
    </row>
    <row r="26970" spans="6:22" x14ac:dyDescent="0.2">
      <c r="F26970"/>
      <c r="M26970" s="2"/>
      <c r="N26970"/>
      <c r="O26970"/>
      <c r="U26970"/>
      <c r="V26970"/>
    </row>
    <row r="26971" spans="6:22" x14ac:dyDescent="0.2">
      <c r="M26971" s="2"/>
    </row>
    <row r="26972" spans="6:22" x14ac:dyDescent="0.2">
      <c r="M26972" s="2"/>
    </row>
    <row r="26973" spans="6:22" x14ac:dyDescent="0.2">
      <c r="F26973"/>
      <c r="M26973" s="2"/>
      <c r="N26973"/>
      <c r="O26973"/>
      <c r="U26973"/>
      <c r="V26973"/>
    </row>
    <row r="26974" spans="6:22" x14ac:dyDescent="0.2">
      <c r="M26974" s="2"/>
    </row>
    <row r="26975" spans="6:22" x14ac:dyDescent="0.2">
      <c r="M26975" s="2"/>
    </row>
    <row r="26976" spans="6:22" x14ac:dyDescent="0.2">
      <c r="M26976" s="2"/>
    </row>
    <row r="26977" spans="6:22" x14ac:dyDescent="0.2">
      <c r="M26977" s="2"/>
    </row>
    <row r="26978" spans="6:22" x14ac:dyDescent="0.2">
      <c r="M26978" s="2"/>
    </row>
    <row r="26979" spans="6:22" x14ac:dyDescent="0.2">
      <c r="M26979" s="2"/>
    </row>
    <row r="26980" spans="6:22" x14ac:dyDescent="0.2">
      <c r="M26980" s="2"/>
    </row>
    <row r="26981" spans="6:22" x14ac:dyDescent="0.2">
      <c r="M26981" s="2"/>
    </row>
    <row r="26982" spans="6:22" x14ac:dyDescent="0.2">
      <c r="M26982" s="2"/>
    </row>
    <row r="26983" spans="6:22" x14ac:dyDescent="0.2">
      <c r="M26983" s="2"/>
    </row>
    <row r="26984" spans="6:22" x14ac:dyDescent="0.2">
      <c r="M26984" s="2"/>
    </row>
    <row r="26985" spans="6:22" x14ac:dyDescent="0.2">
      <c r="M26985" s="2"/>
    </row>
    <row r="26986" spans="6:22" x14ac:dyDescent="0.2">
      <c r="M26986" s="2"/>
    </row>
    <row r="26987" spans="6:22" x14ac:dyDescent="0.2">
      <c r="M26987" s="2"/>
    </row>
    <row r="26988" spans="6:22" x14ac:dyDescent="0.2">
      <c r="F26988"/>
      <c r="M26988" s="2"/>
      <c r="N26988"/>
      <c r="O26988"/>
      <c r="U26988"/>
      <c r="V26988"/>
    </row>
    <row r="26989" spans="6:22" x14ac:dyDescent="0.2">
      <c r="M26989" s="2"/>
    </row>
    <row r="26990" spans="6:22" x14ac:dyDescent="0.2">
      <c r="M26990" s="2"/>
    </row>
    <row r="26991" spans="6:22" x14ac:dyDescent="0.2">
      <c r="M26991" s="2"/>
    </row>
    <row r="26992" spans="6:22" x14ac:dyDescent="0.2">
      <c r="M26992" s="2"/>
    </row>
    <row r="26993" spans="6:22" x14ac:dyDescent="0.2">
      <c r="M26993" s="2"/>
    </row>
    <row r="26994" spans="6:22" x14ac:dyDescent="0.2">
      <c r="M26994" s="2"/>
    </row>
    <row r="26995" spans="6:22" x14ac:dyDescent="0.2">
      <c r="M26995" s="2"/>
    </row>
    <row r="26996" spans="6:22" x14ac:dyDescent="0.2">
      <c r="M26996" s="2"/>
    </row>
    <row r="26997" spans="6:22" x14ac:dyDescent="0.2">
      <c r="M26997" s="2"/>
    </row>
    <row r="26998" spans="6:22" x14ac:dyDescent="0.2">
      <c r="M26998" s="2"/>
    </row>
    <row r="26999" spans="6:22" x14ac:dyDescent="0.2">
      <c r="M26999" s="2"/>
    </row>
    <row r="27000" spans="6:22" x14ac:dyDescent="0.2">
      <c r="M27000" s="2"/>
    </row>
    <row r="27001" spans="6:22" x14ac:dyDescent="0.2">
      <c r="M27001" s="2"/>
    </row>
    <row r="27002" spans="6:22" x14ac:dyDescent="0.2">
      <c r="M27002" s="2"/>
    </row>
    <row r="27003" spans="6:22" x14ac:dyDescent="0.2">
      <c r="F27003"/>
      <c r="M27003" s="2"/>
      <c r="N27003"/>
      <c r="O27003"/>
      <c r="U27003"/>
      <c r="V27003"/>
    </row>
    <row r="27004" spans="6:22" x14ac:dyDescent="0.2">
      <c r="F27004"/>
      <c r="M27004" s="2"/>
      <c r="N27004"/>
      <c r="O27004"/>
      <c r="U27004"/>
      <c r="V27004"/>
    </row>
    <row r="27005" spans="6:22" x14ac:dyDescent="0.2">
      <c r="F27005"/>
      <c r="M27005" s="2"/>
      <c r="N27005"/>
      <c r="O27005"/>
      <c r="U27005"/>
      <c r="V27005"/>
    </row>
    <row r="27006" spans="6:22" x14ac:dyDescent="0.2">
      <c r="M27006" s="2"/>
    </row>
    <row r="27007" spans="6:22" x14ac:dyDescent="0.2">
      <c r="M27007" s="2"/>
    </row>
    <row r="27008" spans="6:22" x14ac:dyDescent="0.2">
      <c r="M27008" s="2"/>
    </row>
    <row r="27009" spans="6:22" x14ac:dyDescent="0.2">
      <c r="M27009" s="2"/>
    </row>
    <row r="27010" spans="6:22" x14ac:dyDescent="0.2">
      <c r="M27010" s="2"/>
    </row>
    <row r="27011" spans="6:22" x14ac:dyDescent="0.2">
      <c r="M27011" s="2"/>
    </row>
    <row r="27012" spans="6:22" x14ac:dyDescent="0.2">
      <c r="M27012" s="2"/>
    </row>
    <row r="27013" spans="6:22" x14ac:dyDescent="0.2">
      <c r="M27013" s="2"/>
    </row>
    <row r="27014" spans="6:22" x14ac:dyDescent="0.2">
      <c r="M27014" s="2"/>
    </row>
    <row r="27015" spans="6:22" x14ac:dyDescent="0.2">
      <c r="M27015" s="2"/>
    </row>
    <row r="27016" spans="6:22" x14ac:dyDescent="0.2">
      <c r="M27016" s="2"/>
    </row>
    <row r="27017" spans="6:22" x14ac:dyDescent="0.2">
      <c r="M27017" s="2"/>
    </row>
    <row r="27018" spans="6:22" x14ac:dyDescent="0.2">
      <c r="M27018" s="2"/>
    </row>
    <row r="27019" spans="6:22" x14ac:dyDescent="0.2">
      <c r="M27019" s="2"/>
    </row>
    <row r="27020" spans="6:22" x14ac:dyDescent="0.2">
      <c r="M27020" s="2"/>
    </row>
    <row r="27021" spans="6:22" x14ac:dyDescent="0.2">
      <c r="M27021" s="2"/>
    </row>
    <row r="27022" spans="6:22" x14ac:dyDescent="0.2">
      <c r="F27022"/>
      <c r="M27022" s="2"/>
      <c r="N27022"/>
      <c r="O27022"/>
      <c r="U27022"/>
      <c r="V27022"/>
    </row>
    <row r="27023" spans="6:22" x14ac:dyDescent="0.2">
      <c r="M27023" s="2"/>
    </row>
    <row r="27024" spans="6:22" x14ac:dyDescent="0.2">
      <c r="F27024"/>
      <c r="M27024" s="2"/>
      <c r="N27024"/>
      <c r="O27024"/>
      <c r="U27024"/>
      <c r="V27024"/>
    </row>
    <row r="27025" spans="6:22" x14ac:dyDescent="0.2">
      <c r="M27025" s="2"/>
    </row>
    <row r="27026" spans="6:22" x14ac:dyDescent="0.2">
      <c r="M27026" s="2"/>
    </row>
    <row r="27027" spans="6:22" x14ac:dyDescent="0.2">
      <c r="M27027" s="2"/>
    </row>
    <row r="27028" spans="6:22" x14ac:dyDescent="0.2">
      <c r="M27028" s="2"/>
    </row>
    <row r="27029" spans="6:22" x14ac:dyDescent="0.2">
      <c r="M27029" s="2"/>
    </row>
    <row r="27030" spans="6:22" x14ac:dyDescent="0.2">
      <c r="M27030" s="2"/>
    </row>
    <row r="27031" spans="6:22" x14ac:dyDescent="0.2">
      <c r="M27031" s="2"/>
    </row>
    <row r="27032" spans="6:22" x14ac:dyDescent="0.2">
      <c r="M27032" s="2"/>
    </row>
    <row r="27033" spans="6:22" x14ac:dyDescent="0.2">
      <c r="M27033" s="2"/>
    </row>
    <row r="27034" spans="6:22" x14ac:dyDescent="0.2">
      <c r="M27034" s="2"/>
    </row>
    <row r="27035" spans="6:22" x14ac:dyDescent="0.2">
      <c r="M27035" s="2"/>
    </row>
    <row r="27036" spans="6:22" x14ac:dyDescent="0.2">
      <c r="M27036" s="2"/>
    </row>
    <row r="27037" spans="6:22" x14ac:dyDescent="0.2">
      <c r="F27037"/>
      <c r="M27037" s="2"/>
      <c r="N27037"/>
      <c r="O27037"/>
      <c r="U27037"/>
      <c r="V27037"/>
    </row>
    <row r="27038" spans="6:22" x14ac:dyDescent="0.2">
      <c r="F27038"/>
      <c r="M27038" s="2"/>
      <c r="N27038"/>
      <c r="O27038"/>
      <c r="U27038"/>
      <c r="V27038"/>
    </row>
    <row r="27039" spans="6:22" x14ac:dyDescent="0.2">
      <c r="F27039"/>
      <c r="M27039" s="2"/>
      <c r="N27039"/>
      <c r="O27039"/>
      <c r="U27039"/>
      <c r="V27039"/>
    </row>
    <row r="27040" spans="6:22" x14ac:dyDescent="0.2">
      <c r="F27040"/>
      <c r="M27040" s="2"/>
      <c r="N27040"/>
      <c r="O27040"/>
      <c r="U27040"/>
      <c r="V27040"/>
    </row>
    <row r="27041" spans="6:22" x14ac:dyDescent="0.2">
      <c r="F27041"/>
      <c r="M27041" s="2"/>
      <c r="N27041"/>
      <c r="O27041"/>
      <c r="U27041"/>
      <c r="V27041"/>
    </row>
    <row r="27042" spans="6:22" x14ac:dyDescent="0.2">
      <c r="M27042" s="2"/>
    </row>
    <row r="27043" spans="6:22" x14ac:dyDescent="0.2">
      <c r="M27043" s="2"/>
    </row>
    <row r="27044" spans="6:22" x14ac:dyDescent="0.2">
      <c r="M27044" s="2"/>
    </row>
    <row r="27045" spans="6:22" x14ac:dyDescent="0.2">
      <c r="M27045" s="2"/>
    </row>
    <row r="27046" spans="6:22" x14ac:dyDescent="0.2">
      <c r="F27046"/>
      <c r="M27046" s="2"/>
      <c r="N27046"/>
      <c r="O27046"/>
      <c r="U27046"/>
      <c r="V27046"/>
    </row>
    <row r="27047" spans="6:22" x14ac:dyDescent="0.2">
      <c r="M27047" s="2"/>
    </row>
    <row r="27048" spans="6:22" x14ac:dyDescent="0.2">
      <c r="M27048" s="2"/>
    </row>
    <row r="27049" spans="6:22" x14ac:dyDescent="0.2">
      <c r="M27049" s="2"/>
    </row>
    <row r="27050" spans="6:22" x14ac:dyDescent="0.2">
      <c r="M27050" s="2"/>
    </row>
    <row r="27051" spans="6:22" x14ac:dyDescent="0.2">
      <c r="M27051" s="2"/>
    </row>
    <row r="27052" spans="6:22" x14ac:dyDescent="0.2">
      <c r="M27052" s="2"/>
    </row>
    <row r="27053" spans="6:22" x14ac:dyDescent="0.2">
      <c r="M27053" s="2"/>
    </row>
    <row r="27054" spans="6:22" x14ac:dyDescent="0.2">
      <c r="M27054" s="2"/>
    </row>
    <row r="27055" spans="6:22" x14ac:dyDescent="0.2">
      <c r="M27055" s="2"/>
    </row>
    <row r="27056" spans="6:22" x14ac:dyDescent="0.2">
      <c r="M27056" s="2"/>
    </row>
    <row r="27057" spans="6:22" x14ac:dyDescent="0.2">
      <c r="M27057" s="2"/>
    </row>
    <row r="27058" spans="6:22" x14ac:dyDescent="0.2">
      <c r="M27058" s="2"/>
    </row>
    <row r="27059" spans="6:22" x14ac:dyDescent="0.2">
      <c r="F27059"/>
      <c r="M27059" s="2"/>
      <c r="N27059"/>
      <c r="O27059"/>
      <c r="U27059"/>
      <c r="V27059"/>
    </row>
    <row r="27060" spans="6:22" x14ac:dyDescent="0.2">
      <c r="M27060" s="2"/>
    </row>
    <row r="27061" spans="6:22" x14ac:dyDescent="0.2">
      <c r="F27061"/>
      <c r="M27061" s="2"/>
      <c r="N27061"/>
      <c r="O27061"/>
      <c r="U27061"/>
      <c r="V27061"/>
    </row>
    <row r="27062" spans="6:22" x14ac:dyDescent="0.2">
      <c r="M27062" s="2"/>
    </row>
    <row r="27063" spans="6:22" x14ac:dyDescent="0.2">
      <c r="M27063" s="2"/>
    </row>
    <row r="27064" spans="6:22" x14ac:dyDescent="0.2">
      <c r="M27064" s="2"/>
    </row>
    <row r="27065" spans="6:22" x14ac:dyDescent="0.2">
      <c r="M27065" s="2"/>
    </row>
    <row r="27066" spans="6:22" x14ac:dyDescent="0.2">
      <c r="M27066" s="2"/>
    </row>
    <row r="27067" spans="6:22" x14ac:dyDescent="0.2">
      <c r="M27067" s="2"/>
    </row>
    <row r="27068" spans="6:22" x14ac:dyDescent="0.2">
      <c r="M27068" s="2"/>
    </row>
    <row r="27069" spans="6:22" x14ac:dyDescent="0.2">
      <c r="M27069" s="2"/>
    </row>
    <row r="27070" spans="6:22" x14ac:dyDescent="0.2">
      <c r="M27070" s="2"/>
    </row>
    <row r="27071" spans="6:22" x14ac:dyDescent="0.2">
      <c r="M27071" s="2"/>
    </row>
    <row r="27072" spans="6:22" x14ac:dyDescent="0.2">
      <c r="M27072" s="2"/>
    </row>
    <row r="27073" spans="6:22" x14ac:dyDescent="0.2">
      <c r="M27073" s="2"/>
    </row>
    <row r="27074" spans="6:22" x14ac:dyDescent="0.2">
      <c r="F27074"/>
      <c r="M27074" s="2"/>
      <c r="N27074"/>
      <c r="O27074"/>
      <c r="U27074"/>
      <c r="V27074"/>
    </row>
    <row r="27075" spans="6:22" x14ac:dyDescent="0.2">
      <c r="F27075"/>
      <c r="M27075" s="2"/>
      <c r="N27075"/>
      <c r="O27075"/>
      <c r="U27075"/>
      <c r="V27075"/>
    </row>
    <row r="27076" spans="6:22" x14ac:dyDescent="0.2">
      <c r="F27076"/>
      <c r="M27076" s="2"/>
      <c r="N27076"/>
      <c r="O27076"/>
      <c r="U27076"/>
      <c r="V27076"/>
    </row>
    <row r="27077" spans="6:22" x14ac:dyDescent="0.2">
      <c r="F27077"/>
      <c r="M27077" s="2"/>
      <c r="N27077"/>
      <c r="O27077"/>
      <c r="U27077"/>
      <c r="V27077"/>
    </row>
    <row r="27078" spans="6:22" x14ac:dyDescent="0.2">
      <c r="F27078"/>
      <c r="M27078" s="2"/>
      <c r="N27078"/>
      <c r="O27078"/>
      <c r="U27078"/>
      <c r="V27078"/>
    </row>
    <row r="27079" spans="6:22" x14ac:dyDescent="0.2">
      <c r="F27079"/>
      <c r="M27079" s="2"/>
      <c r="N27079"/>
      <c r="O27079"/>
      <c r="U27079"/>
      <c r="V27079"/>
    </row>
    <row r="27080" spans="6:22" x14ac:dyDescent="0.2">
      <c r="M27080" s="2"/>
    </row>
    <row r="27081" spans="6:22" x14ac:dyDescent="0.2">
      <c r="M27081" s="2"/>
    </row>
    <row r="27082" spans="6:22" x14ac:dyDescent="0.2">
      <c r="F27082"/>
      <c r="M27082" s="2"/>
      <c r="N27082"/>
      <c r="O27082"/>
      <c r="U27082"/>
      <c r="V27082"/>
    </row>
    <row r="27083" spans="6:22" x14ac:dyDescent="0.2">
      <c r="M27083" s="2"/>
    </row>
    <row r="27084" spans="6:22" x14ac:dyDescent="0.2">
      <c r="M27084" s="2"/>
    </row>
    <row r="27085" spans="6:22" x14ac:dyDescent="0.2">
      <c r="F27085"/>
      <c r="M27085" s="2"/>
      <c r="N27085"/>
      <c r="O27085"/>
      <c r="U27085"/>
      <c r="V27085"/>
    </row>
    <row r="27086" spans="6:22" x14ac:dyDescent="0.2">
      <c r="F27086"/>
      <c r="M27086" s="2"/>
      <c r="N27086"/>
      <c r="O27086"/>
      <c r="U27086"/>
      <c r="V27086"/>
    </row>
    <row r="27087" spans="6:22" x14ac:dyDescent="0.2">
      <c r="M27087" s="2"/>
    </row>
    <row r="27088" spans="6:22" x14ac:dyDescent="0.2">
      <c r="M27088" s="2"/>
    </row>
    <row r="27089" spans="6:22" x14ac:dyDescent="0.2">
      <c r="M27089" s="2"/>
    </row>
    <row r="27090" spans="6:22" x14ac:dyDescent="0.2">
      <c r="M27090" s="2"/>
    </row>
    <row r="27091" spans="6:22" x14ac:dyDescent="0.2">
      <c r="M27091" s="2"/>
    </row>
    <row r="27092" spans="6:22" x14ac:dyDescent="0.2">
      <c r="M27092" s="2"/>
    </row>
    <row r="27093" spans="6:22" x14ac:dyDescent="0.2">
      <c r="M27093" s="2"/>
    </row>
    <row r="27094" spans="6:22" x14ac:dyDescent="0.2">
      <c r="M27094" s="2"/>
    </row>
    <row r="27095" spans="6:22" x14ac:dyDescent="0.2">
      <c r="M27095" s="2"/>
    </row>
    <row r="27096" spans="6:22" x14ac:dyDescent="0.2">
      <c r="M27096" s="2"/>
    </row>
    <row r="27097" spans="6:22" x14ac:dyDescent="0.2">
      <c r="M27097" s="2"/>
    </row>
    <row r="27098" spans="6:22" x14ac:dyDescent="0.2">
      <c r="M27098" s="2"/>
    </row>
    <row r="27099" spans="6:22" x14ac:dyDescent="0.2">
      <c r="M27099" s="2"/>
    </row>
    <row r="27100" spans="6:22" x14ac:dyDescent="0.2">
      <c r="F27100"/>
      <c r="M27100" s="2"/>
      <c r="N27100"/>
      <c r="O27100"/>
      <c r="U27100"/>
      <c r="V27100"/>
    </row>
    <row r="27101" spans="6:22" x14ac:dyDescent="0.2">
      <c r="M27101" s="2"/>
    </row>
    <row r="27102" spans="6:22" x14ac:dyDescent="0.2">
      <c r="F27102"/>
      <c r="M27102" s="2"/>
      <c r="N27102"/>
      <c r="O27102"/>
      <c r="U27102"/>
      <c r="V27102"/>
    </row>
    <row r="27103" spans="6:22" x14ac:dyDescent="0.2">
      <c r="M27103" s="2"/>
    </row>
    <row r="27104" spans="6:22" x14ac:dyDescent="0.2">
      <c r="M27104" s="2"/>
    </row>
    <row r="27105" spans="6:22" x14ac:dyDescent="0.2">
      <c r="M27105" s="2"/>
    </row>
    <row r="27106" spans="6:22" x14ac:dyDescent="0.2">
      <c r="M27106" s="2"/>
    </row>
    <row r="27107" spans="6:22" x14ac:dyDescent="0.2">
      <c r="M27107" s="2"/>
    </row>
    <row r="27108" spans="6:22" x14ac:dyDescent="0.2">
      <c r="M27108" s="2"/>
    </row>
    <row r="27109" spans="6:22" x14ac:dyDescent="0.2">
      <c r="M27109" s="2"/>
    </row>
    <row r="27110" spans="6:22" x14ac:dyDescent="0.2">
      <c r="M27110" s="2"/>
    </row>
    <row r="27111" spans="6:22" x14ac:dyDescent="0.2">
      <c r="M27111" s="2"/>
    </row>
    <row r="27112" spans="6:22" x14ac:dyDescent="0.2">
      <c r="M27112" s="2"/>
    </row>
    <row r="27113" spans="6:22" x14ac:dyDescent="0.2">
      <c r="M27113" s="2"/>
    </row>
    <row r="27114" spans="6:22" x14ac:dyDescent="0.2">
      <c r="M27114" s="2"/>
    </row>
    <row r="27115" spans="6:22" x14ac:dyDescent="0.2">
      <c r="F27115"/>
      <c r="M27115" s="2"/>
      <c r="N27115"/>
      <c r="O27115"/>
      <c r="U27115"/>
      <c r="V27115"/>
    </row>
    <row r="27116" spans="6:22" x14ac:dyDescent="0.2">
      <c r="F27116"/>
      <c r="M27116" s="2"/>
      <c r="N27116"/>
      <c r="O27116"/>
      <c r="U27116"/>
      <c r="V27116"/>
    </row>
    <row r="27117" spans="6:22" x14ac:dyDescent="0.2">
      <c r="F27117"/>
      <c r="M27117" s="2"/>
      <c r="N27117"/>
      <c r="O27117"/>
      <c r="U27117"/>
      <c r="V27117"/>
    </row>
    <row r="27118" spans="6:22" x14ac:dyDescent="0.2">
      <c r="F27118"/>
      <c r="M27118" s="2"/>
      <c r="N27118"/>
      <c r="O27118"/>
      <c r="U27118"/>
      <c r="V27118"/>
    </row>
    <row r="27119" spans="6:22" x14ac:dyDescent="0.2">
      <c r="F27119"/>
      <c r="M27119" s="2"/>
      <c r="N27119"/>
      <c r="O27119"/>
      <c r="U27119"/>
      <c r="V27119"/>
    </row>
    <row r="27120" spans="6:22" x14ac:dyDescent="0.2">
      <c r="F27120"/>
      <c r="M27120" s="2"/>
      <c r="N27120"/>
      <c r="O27120"/>
      <c r="U27120"/>
      <c r="V27120"/>
    </row>
    <row r="27121" spans="6:22" x14ac:dyDescent="0.2">
      <c r="F27121"/>
      <c r="M27121" s="2"/>
      <c r="N27121"/>
      <c r="O27121"/>
      <c r="U27121"/>
      <c r="V27121"/>
    </row>
    <row r="27122" spans="6:22" x14ac:dyDescent="0.2">
      <c r="M27122" s="2"/>
    </row>
    <row r="27123" spans="6:22" x14ac:dyDescent="0.2">
      <c r="M27123" s="2"/>
    </row>
    <row r="27124" spans="6:22" x14ac:dyDescent="0.2">
      <c r="F27124"/>
      <c r="M27124" s="2"/>
      <c r="N27124"/>
      <c r="O27124"/>
      <c r="U27124"/>
      <c r="V27124"/>
    </row>
    <row r="27125" spans="6:22" x14ac:dyDescent="0.2">
      <c r="M27125" s="2"/>
    </row>
    <row r="27126" spans="6:22" x14ac:dyDescent="0.2">
      <c r="M27126" s="2"/>
    </row>
    <row r="27127" spans="6:22" x14ac:dyDescent="0.2">
      <c r="F27127"/>
      <c r="M27127" s="2"/>
      <c r="N27127"/>
      <c r="O27127"/>
      <c r="U27127"/>
      <c r="V27127"/>
    </row>
    <row r="27128" spans="6:22" x14ac:dyDescent="0.2">
      <c r="F27128"/>
      <c r="M27128" s="2"/>
      <c r="N27128"/>
      <c r="O27128"/>
      <c r="U27128"/>
      <c r="V27128"/>
    </row>
    <row r="27129" spans="6:22" x14ac:dyDescent="0.2">
      <c r="M27129" s="2"/>
    </row>
    <row r="27130" spans="6:22" x14ac:dyDescent="0.2">
      <c r="M27130" s="2"/>
    </row>
    <row r="27131" spans="6:22" x14ac:dyDescent="0.2">
      <c r="M27131" s="2"/>
    </row>
    <row r="27132" spans="6:22" x14ac:dyDescent="0.2">
      <c r="M27132" s="2"/>
    </row>
    <row r="27133" spans="6:22" x14ac:dyDescent="0.2">
      <c r="M27133" s="2"/>
    </row>
    <row r="27134" spans="6:22" x14ac:dyDescent="0.2">
      <c r="M27134" s="2"/>
    </row>
    <row r="27135" spans="6:22" x14ac:dyDescent="0.2">
      <c r="M27135" s="2"/>
    </row>
    <row r="27136" spans="6:22" x14ac:dyDescent="0.2">
      <c r="M27136" s="2"/>
    </row>
    <row r="27137" spans="6:22" x14ac:dyDescent="0.2">
      <c r="M27137" s="2"/>
    </row>
    <row r="27138" spans="6:22" x14ac:dyDescent="0.2">
      <c r="M27138" s="2"/>
    </row>
    <row r="27139" spans="6:22" x14ac:dyDescent="0.2">
      <c r="M27139" s="2"/>
    </row>
    <row r="27140" spans="6:22" x14ac:dyDescent="0.2">
      <c r="M27140" s="2"/>
    </row>
    <row r="27141" spans="6:22" x14ac:dyDescent="0.2">
      <c r="M27141" s="2"/>
    </row>
    <row r="27142" spans="6:22" x14ac:dyDescent="0.2">
      <c r="F27142"/>
      <c r="M27142" s="2"/>
      <c r="N27142"/>
      <c r="O27142"/>
      <c r="U27142"/>
      <c r="V27142"/>
    </row>
    <row r="27143" spans="6:22" x14ac:dyDescent="0.2">
      <c r="M27143" s="2"/>
    </row>
    <row r="27144" spans="6:22" x14ac:dyDescent="0.2">
      <c r="F27144"/>
      <c r="M27144" s="2"/>
      <c r="N27144"/>
      <c r="O27144"/>
      <c r="U27144"/>
      <c r="V27144"/>
    </row>
    <row r="27145" spans="6:22" x14ac:dyDescent="0.2">
      <c r="M27145" s="2"/>
    </row>
    <row r="27146" spans="6:22" x14ac:dyDescent="0.2">
      <c r="M27146" s="2"/>
    </row>
    <row r="27147" spans="6:22" x14ac:dyDescent="0.2">
      <c r="M27147" s="2"/>
    </row>
    <row r="27148" spans="6:22" x14ac:dyDescent="0.2">
      <c r="M27148" s="2"/>
    </row>
    <row r="27149" spans="6:22" x14ac:dyDescent="0.2">
      <c r="M27149" s="2"/>
    </row>
    <row r="27150" spans="6:22" x14ac:dyDescent="0.2">
      <c r="M27150" s="2"/>
    </row>
    <row r="27151" spans="6:22" x14ac:dyDescent="0.2">
      <c r="M27151" s="2"/>
    </row>
    <row r="27152" spans="6:22" x14ac:dyDescent="0.2">
      <c r="M27152" s="2"/>
    </row>
    <row r="27153" spans="6:22" x14ac:dyDescent="0.2">
      <c r="M27153" s="2"/>
    </row>
    <row r="27154" spans="6:22" x14ac:dyDescent="0.2">
      <c r="M27154" s="2"/>
    </row>
    <row r="27155" spans="6:22" x14ac:dyDescent="0.2">
      <c r="M27155" s="2"/>
    </row>
    <row r="27156" spans="6:22" x14ac:dyDescent="0.2">
      <c r="M27156" s="2"/>
    </row>
    <row r="27157" spans="6:22" x14ac:dyDescent="0.2">
      <c r="F27157"/>
      <c r="M27157" s="2"/>
      <c r="N27157"/>
      <c r="O27157"/>
      <c r="U27157"/>
      <c r="V27157"/>
    </row>
    <row r="27158" spans="6:22" x14ac:dyDescent="0.2">
      <c r="F27158"/>
      <c r="M27158" s="2"/>
      <c r="N27158"/>
      <c r="O27158"/>
      <c r="U27158"/>
      <c r="V27158"/>
    </row>
    <row r="27159" spans="6:22" x14ac:dyDescent="0.2">
      <c r="F27159"/>
      <c r="M27159" s="2"/>
      <c r="N27159"/>
      <c r="O27159"/>
      <c r="U27159"/>
      <c r="V27159"/>
    </row>
    <row r="27160" spans="6:22" x14ac:dyDescent="0.2">
      <c r="F27160"/>
      <c r="M27160" s="2"/>
      <c r="N27160"/>
      <c r="O27160"/>
      <c r="U27160"/>
      <c r="V27160"/>
    </row>
    <row r="27161" spans="6:22" x14ac:dyDescent="0.2">
      <c r="F27161"/>
      <c r="M27161" s="2"/>
      <c r="N27161"/>
      <c r="O27161"/>
      <c r="U27161"/>
      <c r="V27161"/>
    </row>
    <row r="27162" spans="6:22" x14ac:dyDescent="0.2">
      <c r="F27162"/>
      <c r="M27162" s="2"/>
      <c r="N27162"/>
      <c r="O27162"/>
      <c r="U27162"/>
      <c r="V27162"/>
    </row>
    <row r="27163" spans="6:22" x14ac:dyDescent="0.2">
      <c r="F27163"/>
      <c r="M27163" s="2"/>
      <c r="N27163"/>
      <c r="O27163"/>
      <c r="U27163"/>
      <c r="V27163"/>
    </row>
    <row r="27164" spans="6:22" x14ac:dyDescent="0.2">
      <c r="M27164" s="2"/>
    </row>
    <row r="27165" spans="6:22" x14ac:dyDescent="0.2">
      <c r="M27165" s="2"/>
    </row>
    <row r="27166" spans="6:22" x14ac:dyDescent="0.2">
      <c r="M27166" s="2"/>
    </row>
    <row r="27167" spans="6:22" x14ac:dyDescent="0.2">
      <c r="M27167" s="2"/>
    </row>
    <row r="27168" spans="6:22" x14ac:dyDescent="0.2">
      <c r="M27168" s="2"/>
    </row>
    <row r="27169" spans="13:13" x14ac:dyDescent="0.2">
      <c r="M27169" s="2"/>
    </row>
    <row r="27170" spans="13:13" x14ac:dyDescent="0.2">
      <c r="M27170" s="2"/>
    </row>
    <row r="27171" spans="13:13" x14ac:dyDescent="0.2">
      <c r="M27171" s="2"/>
    </row>
    <row r="27172" spans="13:13" x14ac:dyDescent="0.2">
      <c r="M27172" s="2"/>
    </row>
    <row r="27173" spans="13:13" x14ac:dyDescent="0.2">
      <c r="M27173" s="2"/>
    </row>
    <row r="27174" spans="13:13" x14ac:dyDescent="0.2">
      <c r="M27174" s="2"/>
    </row>
    <row r="27175" spans="13:13" x14ac:dyDescent="0.2">
      <c r="M27175" s="2"/>
    </row>
    <row r="27176" spans="13:13" x14ac:dyDescent="0.2">
      <c r="M27176" s="2"/>
    </row>
    <row r="27177" spans="13:13" x14ac:dyDescent="0.2">
      <c r="M27177" s="2"/>
    </row>
    <row r="27178" spans="13:13" x14ac:dyDescent="0.2">
      <c r="M27178" s="2"/>
    </row>
    <row r="27179" spans="13:13" x14ac:dyDescent="0.2">
      <c r="M27179" s="2"/>
    </row>
    <row r="27180" spans="13:13" x14ac:dyDescent="0.2">
      <c r="M27180" s="2"/>
    </row>
    <row r="27181" spans="13:13" x14ac:dyDescent="0.2">
      <c r="M27181" s="2"/>
    </row>
    <row r="27182" spans="13:13" x14ac:dyDescent="0.2">
      <c r="M27182" s="2"/>
    </row>
    <row r="27183" spans="13:13" x14ac:dyDescent="0.2">
      <c r="M27183" s="2"/>
    </row>
    <row r="27184" spans="13:13" x14ac:dyDescent="0.2">
      <c r="M27184" s="2"/>
    </row>
    <row r="27185" spans="6:22" x14ac:dyDescent="0.2">
      <c r="M27185" s="2"/>
    </row>
    <row r="27186" spans="6:22" x14ac:dyDescent="0.2">
      <c r="M27186" s="2"/>
    </row>
    <row r="27187" spans="6:22" x14ac:dyDescent="0.2">
      <c r="M27187" s="2"/>
    </row>
    <row r="27188" spans="6:22" x14ac:dyDescent="0.2">
      <c r="M27188" s="2"/>
    </row>
    <row r="27189" spans="6:22" x14ac:dyDescent="0.2">
      <c r="M27189" s="2"/>
    </row>
    <row r="27190" spans="6:22" x14ac:dyDescent="0.2">
      <c r="M27190" s="2"/>
    </row>
    <row r="27191" spans="6:22" x14ac:dyDescent="0.2">
      <c r="M27191" s="2"/>
    </row>
    <row r="27192" spans="6:22" x14ac:dyDescent="0.2">
      <c r="M27192" s="2"/>
    </row>
    <row r="27193" spans="6:22" x14ac:dyDescent="0.2">
      <c r="M27193" s="2"/>
    </row>
    <row r="27194" spans="6:22" x14ac:dyDescent="0.2">
      <c r="M27194" s="2"/>
    </row>
    <row r="27195" spans="6:22" x14ac:dyDescent="0.2">
      <c r="M27195" s="2"/>
    </row>
    <row r="27196" spans="6:22" x14ac:dyDescent="0.2">
      <c r="M27196" s="2"/>
    </row>
    <row r="27197" spans="6:22" x14ac:dyDescent="0.2">
      <c r="F27197"/>
      <c r="M27197" s="2"/>
      <c r="N27197"/>
      <c r="O27197"/>
      <c r="U27197"/>
      <c r="V27197"/>
    </row>
    <row r="27198" spans="6:22" x14ac:dyDescent="0.2">
      <c r="F27198"/>
      <c r="M27198" s="2"/>
      <c r="N27198"/>
      <c r="O27198"/>
      <c r="U27198"/>
      <c r="V27198"/>
    </row>
    <row r="27199" spans="6:22" x14ac:dyDescent="0.2">
      <c r="F27199"/>
      <c r="M27199" s="2"/>
      <c r="N27199"/>
      <c r="O27199"/>
      <c r="U27199"/>
      <c r="V27199"/>
    </row>
    <row r="27200" spans="6:22" x14ac:dyDescent="0.2">
      <c r="M27200" s="2"/>
    </row>
    <row r="27201" spans="6:22" x14ac:dyDescent="0.2">
      <c r="M27201" s="2"/>
    </row>
    <row r="27202" spans="6:22" x14ac:dyDescent="0.2">
      <c r="M27202" s="2"/>
    </row>
    <row r="27203" spans="6:22" x14ac:dyDescent="0.2">
      <c r="M27203" s="2"/>
    </row>
    <row r="27204" spans="6:22" x14ac:dyDescent="0.2">
      <c r="M27204" s="2"/>
    </row>
    <row r="27205" spans="6:22" x14ac:dyDescent="0.2">
      <c r="M27205" s="2"/>
    </row>
    <row r="27206" spans="6:22" x14ac:dyDescent="0.2">
      <c r="M27206" s="2"/>
    </row>
    <row r="27207" spans="6:22" x14ac:dyDescent="0.2">
      <c r="M27207" s="2"/>
    </row>
    <row r="27208" spans="6:22" x14ac:dyDescent="0.2">
      <c r="M27208" s="2"/>
    </row>
    <row r="27209" spans="6:22" x14ac:dyDescent="0.2">
      <c r="M27209" s="2"/>
    </row>
    <row r="27210" spans="6:22" x14ac:dyDescent="0.2">
      <c r="M27210" s="2"/>
    </row>
    <row r="27211" spans="6:22" x14ac:dyDescent="0.2">
      <c r="M27211" s="2"/>
    </row>
    <row r="27212" spans="6:22" x14ac:dyDescent="0.2">
      <c r="M27212" s="2"/>
    </row>
    <row r="27213" spans="6:22" x14ac:dyDescent="0.2">
      <c r="M27213" s="2"/>
    </row>
    <row r="27214" spans="6:22" x14ac:dyDescent="0.2">
      <c r="M27214" s="2"/>
    </row>
    <row r="27215" spans="6:22" x14ac:dyDescent="0.2">
      <c r="M27215" s="2"/>
    </row>
    <row r="27216" spans="6:22" x14ac:dyDescent="0.2">
      <c r="F27216"/>
      <c r="M27216" s="2"/>
      <c r="N27216"/>
      <c r="O27216"/>
      <c r="U27216"/>
      <c r="V27216"/>
    </row>
    <row r="27217" spans="6:22" x14ac:dyDescent="0.2">
      <c r="M27217" s="2"/>
    </row>
    <row r="27218" spans="6:22" x14ac:dyDescent="0.2">
      <c r="F27218"/>
      <c r="M27218" s="2"/>
      <c r="N27218"/>
      <c r="O27218"/>
      <c r="U27218"/>
      <c r="V27218"/>
    </row>
    <row r="27219" spans="6:22" x14ac:dyDescent="0.2">
      <c r="M27219" s="2"/>
    </row>
    <row r="27220" spans="6:22" x14ac:dyDescent="0.2">
      <c r="M27220" s="2"/>
    </row>
    <row r="27221" spans="6:22" x14ac:dyDescent="0.2">
      <c r="M27221" s="2"/>
    </row>
    <row r="27222" spans="6:22" x14ac:dyDescent="0.2">
      <c r="M27222" s="2"/>
    </row>
    <row r="27223" spans="6:22" x14ac:dyDescent="0.2">
      <c r="M27223" s="2"/>
    </row>
    <row r="27224" spans="6:22" x14ac:dyDescent="0.2">
      <c r="M27224" s="2"/>
    </row>
    <row r="27225" spans="6:22" x14ac:dyDescent="0.2">
      <c r="M27225" s="2"/>
    </row>
    <row r="27226" spans="6:22" x14ac:dyDescent="0.2">
      <c r="M27226" s="2"/>
    </row>
    <row r="27227" spans="6:22" x14ac:dyDescent="0.2">
      <c r="M27227" s="2"/>
    </row>
    <row r="27228" spans="6:22" x14ac:dyDescent="0.2">
      <c r="M27228" s="2"/>
    </row>
    <row r="27229" spans="6:22" x14ac:dyDescent="0.2">
      <c r="M27229" s="2"/>
    </row>
    <row r="27230" spans="6:22" x14ac:dyDescent="0.2">
      <c r="M27230" s="2"/>
    </row>
    <row r="27231" spans="6:22" x14ac:dyDescent="0.2">
      <c r="F27231"/>
      <c r="M27231" s="2"/>
      <c r="N27231"/>
      <c r="O27231"/>
      <c r="U27231"/>
      <c r="V27231"/>
    </row>
    <row r="27232" spans="6:22" x14ac:dyDescent="0.2">
      <c r="F27232"/>
      <c r="M27232" s="2"/>
      <c r="N27232"/>
      <c r="O27232"/>
      <c r="U27232"/>
      <c r="V27232"/>
    </row>
    <row r="27233" spans="6:22" x14ac:dyDescent="0.2">
      <c r="F27233"/>
      <c r="M27233" s="2"/>
      <c r="N27233"/>
      <c r="O27233"/>
      <c r="U27233"/>
      <c r="V27233"/>
    </row>
    <row r="27234" spans="6:22" x14ac:dyDescent="0.2">
      <c r="F27234"/>
      <c r="M27234" s="2"/>
      <c r="N27234"/>
      <c r="O27234"/>
      <c r="U27234"/>
      <c r="V27234"/>
    </row>
    <row r="27235" spans="6:22" x14ac:dyDescent="0.2">
      <c r="F27235"/>
      <c r="M27235" s="2"/>
      <c r="N27235"/>
      <c r="O27235"/>
      <c r="U27235"/>
      <c r="V27235"/>
    </row>
    <row r="27236" spans="6:22" x14ac:dyDescent="0.2">
      <c r="M27236" s="2"/>
    </row>
    <row r="27237" spans="6:22" x14ac:dyDescent="0.2">
      <c r="M27237" s="2"/>
    </row>
    <row r="27238" spans="6:22" x14ac:dyDescent="0.2">
      <c r="M27238" s="2"/>
    </row>
    <row r="27239" spans="6:22" x14ac:dyDescent="0.2">
      <c r="M27239" s="2"/>
    </row>
    <row r="27240" spans="6:22" x14ac:dyDescent="0.2">
      <c r="M27240" s="2"/>
    </row>
    <row r="27241" spans="6:22" x14ac:dyDescent="0.2">
      <c r="M27241" s="2"/>
    </row>
    <row r="27242" spans="6:22" x14ac:dyDescent="0.2">
      <c r="M27242" s="2"/>
    </row>
    <row r="27243" spans="6:22" x14ac:dyDescent="0.2">
      <c r="M27243" s="2"/>
    </row>
    <row r="27244" spans="6:22" x14ac:dyDescent="0.2">
      <c r="M27244" s="2"/>
    </row>
    <row r="27245" spans="6:22" x14ac:dyDescent="0.2">
      <c r="M27245" s="2"/>
    </row>
    <row r="27246" spans="6:22" x14ac:dyDescent="0.2">
      <c r="M27246" s="2"/>
    </row>
    <row r="27247" spans="6:22" x14ac:dyDescent="0.2">
      <c r="M27247" s="2"/>
    </row>
    <row r="27248" spans="6:22" x14ac:dyDescent="0.2">
      <c r="M27248" s="2"/>
    </row>
    <row r="27249" spans="6:22" x14ac:dyDescent="0.2">
      <c r="M27249" s="2"/>
    </row>
    <row r="27250" spans="6:22" x14ac:dyDescent="0.2">
      <c r="M27250" s="2"/>
    </row>
    <row r="27251" spans="6:22" x14ac:dyDescent="0.2">
      <c r="M27251" s="2"/>
    </row>
    <row r="27252" spans="6:22" x14ac:dyDescent="0.2">
      <c r="F27252"/>
      <c r="M27252" s="2"/>
      <c r="N27252"/>
      <c r="O27252"/>
      <c r="U27252"/>
      <c r="V27252"/>
    </row>
    <row r="27253" spans="6:22" x14ac:dyDescent="0.2">
      <c r="M27253" s="2"/>
    </row>
    <row r="27254" spans="6:22" x14ac:dyDescent="0.2">
      <c r="F27254"/>
      <c r="M27254" s="2"/>
      <c r="N27254"/>
      <c r="O27254"/>
      <c r="U27254"/>
      <c r="V27254"/>
    </row>
    <row r="27255" spans="6:22" x14ac:dyDescent="0.2">
      <c r="M27255" s="2"/>
    </row>
    <row r="27256" spans="6:22" x14ac:dyDescent="0.2">
      <c r="M27256" s="2"/>
    </row>
    <row r="27257" spans="6:22" x14ac:dyDescent="0.2">
      <c r="M27257" s="2"/>
    </row>
    <row r="27258" spans="6:22" x14ac:dyDescent="0.2">
      <c r="M27258" s="2"/>
    </row>
    <row r="27259" spans="6:22" x14ac:dyDescent="0.2">
      <c r="M27259" s="2"/>
    </row>
    <row r="27260" spans="6:22" x14ac:dyDescent="0.2">
      <c r="M27260" s="2"/>
    </row>
    <row r="27261" spans="6:22" x14ac:dyDescent="0.2">
      <c r="M27261" s="2"/>
    </row>
    <row r="27262" spans="6:22" x14ac:dyDescent="0.2">
      <c r="M27262" s="2"/>
    </row>
    <row r="27263" spans="6:22" x14ac:dyDescent="0.2">
      <c r="M27263" s="2"/>
    </row>
    <row r="27264" spans="6:22" x14ac:dyDescent="0.2">
      <c r="M27264" s="2"/>
    </row>
    <row r="27265" spans="6:22" x14ac:dyDescent="0.2">
      <c r="M27265" s="2"/>
    </row>
    <row r="27266" spans="6:22" x14ac:dyDescent="0.2">
      <c r="M27266" s="2"/>
    </row>
    <row r="27267" spans="6:22" x14ac:dyDescent="0.2">
      <c r="F27267"/>
      <c r="M27267" s="2"/>
      <c r="N27267"/>
      <c r="O27267"/>
      <c r="U27267"/>
      <c r="V27267"/>
    </row>
    <row r="27268" spans="6:22" x14ac:dyDescent="0.2">
      <c r="F27268"/>
      <c r="M27268" s="2"/>
      <c r="N27268"/>
      <c r="O27268"/>
      <c r="U27268"/>
      <c r="V27268"/>
    </row>
    <row r="27269" spans="6:22" x14ac:dyDescent="0.2">
      <c r="F27269"/>
      <c r="M27269" s="2"/>
      <c r="N27269"/>
      <c r="O27269"/>
      <c r="U27269"/>
      <c r="V27269"/>
    </row>
    <row r="27270" spans="6:22" x14ac:dyDescent="0.2">
      <c r="F27270"/>
      <c r="M27270" s="2"/>
      <c r="N27270"/>
      <c r="O27270"/>
      <c r="U27270"/>
      <c r="V27270"/>
    </row>
    <row r="27271" spans="6:22" x14ac:dyDescent="0.2">
      <c r="F27271"/>
      <c r="M27271" s="2"/>
      <c r="N27271"/>
      <c r="O27271"/>
      <c r="U27271"/>
      <c r="V27271"/>
    </row>
    <row r="27272" spans="6:22" x14ac:dyDescent="0.2">
      <c r="M27272" s="2"/>
    </row>
    <row r="27273" spans="6:22" x14ac:dyDescent="0.2">
      <c r="M27273" s="2"/>
    </row>
    <row r="27274" spans="6:22" x14ac:dyDescent="0.2">
      <c r="M27274" s="2"/>
    </row>
    <row r="27275" spans="6:22" x14ac:dyDescent="0.2">
      <c r="M27275" s="2"/>
    </row>
    <row r="27276" spans="6:22" x14ac:dyDescent="0.2">
      <c r="M27276" s="2"/>
    </row>
    <row r="27277" spans="6:22" x14ac:dyDescent="0.2">
      <c r="M27277" s="2"/>
    </row>
    <row r="27278" spans="6:22" x14ac:dyDescent="0.2">
      <c r="M27278" s="2"/>
    </row>
    <row r="27279" spans="6:22" x14ac:dyDescent="0.2">
      <c r="M27279" s="2"/>
    </row>
    <row r="27280" spans="6:22" x14ac:dyDescent="0.2">
      <c r="M27280" s="2"/>
    </row>
    <row r="27281" spans="13:13" x14ac:dyDescent="0.2">
      <c r="M27281" s="2"/>
    </row>
    <row r="27282" spans="13:13" x14ac:dyDescent="0.2">
      <c r="M27282" s="2"/>
    </row>
    <row r="27283" spans="13:13" x14ac:dyDescent="0.2">
      <c r="M27283" s="2"/>
    </row>
    <row r="27284" spans="13:13" x14ac:dyDescent="0.2">
      <c r="M27284" s="2"/>
    </row>
    <row r="27285" spans="13:13" x14ac:dyDescent="0.2">
      <c r="M27285" s="2"/>
    </row>
    <row r="27286" spans="13:13" x14ac:dyDescent="0.2">
      <c r="M27286" s="2"/>
    </row>
    <row r="27287" spans="13:13" x14ac:dyDescent="0.2">
      <c r="M27287" s="2"/>
    </row>
    <row r="27288" spans="13:13" x14ac:dyDescent="0.2">
      <c r="M27288" s="2"/>
    </row>
    <row r="27289" spans="13:13" x14ac:dyDescent="0.2">
      <c r="M27289" s="2"/>
    </row>
    <row r="27290" spans="13:13" x14ac:dyDescent="0.2">
      <c r="M27290" s="2"/>
    </row>
    <row r="27291" spans="13:13" x14ac:dyDescent="0.2">
      <c r="M27291" s="2"/>
    </row>
    <row r="27292" spans="13:13" x14ac:dyDescent="0.2">
      <c r="M27292" s="2"/>
    </row>
    <row r="27293" spans="13:13" x14ac:dyDescent="0.2">
      <c r="M27293" s="2"/>
    </row>
    <row r="27294" spans="13:13" x14ac:dyDescent="0.2">
      <c r="M27294" s="2"/>
    </row>
    <row r="27295" spans="13:13" x14ac:dyDescent="0.2">
      <c r="M27295" s="2"/>
    </row>
    <row r="27296" spans="13:13" x14ac:dyDescent="0.2">
      <c r="M27296" s="2"/>
    </row>
    <row r="27297" spans="6:22" x14ac:dyDescent="0.2">
      <c r="M27297" s="2"/>
    </row>
    <row r="27298" spans="6:22" x14ac:dyDescent="0.2">
      <c r="M27298" s="2"/>
    </row>
    <row r="27299" spans="6:22" x14ac:dyDescent="0.2">
      <c r="M27299" s="2"/>
    </row>
    <row r="27300" spans="6:22" x14ac:dyDescent="0.2">
      <c r="M27300" s="2"/>
    </row>
    <row r="27301" spans="6:22" x14ac:dyDescent="0.2">
      <c r="M27301" s="2"/>
    </row>
    <row r="27302" spans="6:22" x14ac:dyDescent="0.2">
      <c r="F27302"/>
      <c r="M27302" s="2"/>
      <c r="N27302"/>
      <c r="O27302"/>
      <c r="U27302"/>
      <c r="V27302"/>
    </row>
    <row r="27303" spans="6:22" x14ac:dyDescent="0.2">
      <c r="M27303" s="2"/>
    </row>
    <row r="27304" spans="6:22" x14ac:dyDescent="0.2">
      <c r="M27304" s="2"/>
    </row>
    <row r="27305" spans="6:22" x14ac:dyDescent="0.2">
      <c r="M27305" s="2"/>
    </row>
    <row r="27306" spans="6:22" x14ac:dyDescent="0.2">
      <c r="F27306"/>
      <c r="M27306" s="2"/>
      <c r="N27306"/>
      <c r="O27306"/>
      <c r="U27306"/>
      <c r="V27306"/>
    </row>
    <row r="27307" spans="6:22" x14ac:dyDescent="0.2">
      <c r="F27307"/>
      <c r="M27307" s="2"/>
      <c r="N27307"/>
      <c r="O27307"/>
      <c r="U27307"/>
      <c r="V27307"/>
    </row>
    <row r="27308" spans="6:22" x14ac:dyDescent="0.2">
      <c r="F27308"/>
      <c r="M27308" s="2"/>
      <c r="N27308"/>
      <c r="O27308"/>
      <c r="U27308"/>
      <c r="V27308"/>
    </row>
    <row r="27309" spans="6:22" x14ac:dyDescent="0.2">
      <c r="M27309" s="2"/>
    </row>
    <row r="27310" spans="6:22" x14ac:dyDescent="0.2">
      <c r="M27310" s="2"/>
    </row>
    <row r="27311" spans="6:22" x14ac:dyDescent="0.2">
      <c r="M27311" s="2"/>
    </row>
    <row r="27312" spans="6:22" x14ac:dyDescent="0.2">
      <c r="M27312" s="2"/>
    </row>
    <row r="27313" spans="13:13" x14ac:dyDescent="0.2">
      <c r="M27313" s="2"/>
    </row>
    <row r="27314" spans="13:13" x14ac:dyDescent="0.2">
      <c r="M27314" s="2"/>
    </row>
    <row r="27315" spans="13:13" x14ac:dyDescent="0.2">
      <c r="M27315" s="2"/>
    </row>
    <row r="27316" spans="13:13" x14ac:dyDescent="0.2">
      <c r="M27316" s="2"/>
    </row>
    <row r="27317" spans="13:13" x14ac:dyDescent="0.2">
      <c r="M27317" s="2"/>
    </row>
    <row r="27318" spans="13:13" x14ac:dyDescent="0.2">
      <c r="M27318" s="2"/>
    </row>
    <row r="27319" spans="13:13" x14ac:dyDescent="0.2">
      <c r="M27319" s="2"/>
    </row>
    <row r="27320" spans="13:13" x14ac:dyDescent="0.2">
      <c r="M27320" s="2"/>
    </row>
    <row r="27321" spans="13:13" x14ac:dyDescent="0.2">
      <c r="M27321" s="2"/>
    </row>
    <row r="27322" spans="13:13" x14ac:dyDescent="0.2">
      <c r="M27322" s="2"/>
    </row>
    <row r="27323" spans="13:13" x14ac:dyDescent="0.2">
      <c r="M27323" s="2"/>
    </row>
    <row r="27324" spans="13:13" x14ac:dyDescent="0.2">
      <c r="M27324" s="2"/>
    </row>
    <row r="27325" spans="13:13" x14ac:dyDescent="0.2">
      <c r="M27325" s="2"/>
    </row>
    <row r="27326" spans="13:13" x14ac:dyDescent="0.2">
      <c r="M27326" s="2"/>
    </row>
    <row r="27327" spans="13:13" x14ac:dyDescent="0.2">
      <c r="M27327" s="2"/>
    </row>
    <row r="27328" spans="13:13" x14ac:dyDescent="0.2">
      <c r="M27328" s="2"/>
    </row>
    <row r="27329" spans="6:22" x14ac:dyDescent="0.2">
      <c r="M27329" s="2"/>
    </row>
    <row r="27330" spans="6:22" x14ac:dyDescent="0.2">
      <c r="M27330" s="2"/>
    </row>
    <row r="27331" spans="6:22" x14ac:dyDescent="0.2">
      <c r="M27331" s="2"/>
    </row>
    <row r="27332" spans="6:22" x14ac:dyDescent="0.2">
      <c r="M27332" s="2"/>
    </row>
    <row r="27333" spans="6:22" x14ac:dyDescent="0.2">
      <c r="M27333" s="2"/>
    </row>
    <row r="27334" spans="6:22" x14ac:dyDescent="0.2">
      <c r="M27334" s="2"/>
    </row>
    <row r="27335" spans="6:22" x14ac:dyDescent="0.2">
      <c r="M27335" s="2"/>
    </row>
    <row r="27336" spans="6:22" x14ac:dyDescent="0.2">
      <c r="M27336" s="2"/>
    </row>
    <row r="27337" spans="6:22" x14ac:dyDescent="0.2">
      <c r="M27337" s="2"/>
    </row>
    <row r="27338" spans="6:22" x14ac:dyDescent="0.2">
      <c r="M27338" s="2"/>
    </row>
    <row r="27339" spans="6:22" x14ac:dyDescent="0.2">
      <c r="M27339" s="2"/>
    </row>
    <row r="27340" spans="6:22" x14ac:dyDescent="0.2">
      <c r="M27340" s="2"/>
    </row>
    <row r="27341" spans="6:22" x14ac:dyDescent="0.2">
      <c r="M27341" s="2"/>
    </row>
    <row r="27342" spans="6:22" x14ac:dyDescent="0.2">
      <c r="F27342"/>
      <c r="M27342" s="2"/>
      <c r="N27342"/>
      <c r="O27342"/>
      <c r="U27342"/>
      <c r="V27342"/>
    </row>
    <row r="27343" spans="6:22" x14ac:dyDescent="0.2">
      <c r="F27343"/>
      <c r="M27343" s="2"/>
      <c r="N27343"/>
      <c r="O27343"/>
      <c r="U27343"/>
      <c r="V27343"/>
    </row>
    <row r="27344" spans="6:22" x14ac:dyDescent="0.2">
      <c r="F27344"/>
      <c r="M27344" s="2"/>
      <c r="N27344"/>
      <c r="O27344"/>
      <c r="U27344"/>
      <c r="V27344"/>
    </row>
    <row r="27345" spans="6:22" x14ac:dyDescent="0.2">
      <c r="F27345"/>
      <c r="M27345" s="2"/>
      <c r="N27345"/>
      <c r="O27345"/>
      <c r="U27345"/>
      <c r="V27345"/>
    </row>
    <row r="27346" spans="6:22" x14ac:dyDescent="0.2">
      <c r="F27346"/>
      <c r="M27346" s="2"/>
      <c r="N27346"/>
      <c r="O27346"/>
      <c r="U27346"/>
      <c r="V27346"/>
    </row>
    <row r="27347" spans="6:22" x14ac:dyDescent="0.2">
      <c r="F27347"/>
      <c r="M27347" s="2"/>
      <c r="N27347"/>
      <c r="O27347"/>
      <c r="U27347"/>
      <c r="V27347"/>
    </row>
    <row r="27348" spans="6:22" x14ac:dyDescent="0.2">
      <c r="F27348"/>
      <c r="M27348" s="2"/>
      <c r="N27348"/>
      <c r="O27348"/>
      <c r="U27348"/>
      <c r="V27348"/>
    </row>
    <row r="27349" spans="6:22" x14ac:dyDescent="0.2">
      <c r="F27349"/>
      <c r="M27349" s="2"/>
      <c r="N27349"/>
      <c r="O27349"/>
      <c r="U27349"/>
      <c r="V27349"/>
    </row>
    <row r="27350" spans="6:22" x14ac:dyDescent="0.2">
      <c r="F27350"/>
      <c r="M27350" s="2"/>
      <c r="N27350"/>
      <c r="O27350"/>
      <c r="U27350"/>
      <c r="V27350"/>
    </row>
    <row r="27351" spans="6:22" x14ac:dyDescent="0.2">
      <c r="M27351" s="2"/>
    </row>
    <row r="27352" spans="6:22" x14ac:dyDescent="0.2">
      <c r="M27352" s="2"/>
    </row>
    <row r="27353" spans="6:22" x14ac:dyDescent="0.2">
      <c r="M27353" s="2"/>
    </row>
    <row r="27354" spans="6:22" x14ac:dyDescent="0.2">
      <c r="M27354" s="2"/>
    </row>
    <row r="27355" spans="6:22" x14ac:dyDescent="0.2">
      <c r="M27355" s="2"/>
    </row>
    <row r="27356" spans="6:22" x14ac:dyDescent="0.2">
      <c r="M27356" s="2"/>
    </row>
    <row r="27357" spans="6:22" x14ac:dyDescent="0.2">
      <c r="M27357" s="2"/>
    </row>
    <row r="27358" spans="6:22" x14ac:dyDescent="0.2">
      <c r="M27358" s="2"/>
    </row>
    <row r="27359" spans="6:22" x14ac:dyDescent="0.2">
      <c r="M27359" s="2"/>
    </row>
    <row r="27360" spans="6:22" x14ac:dyDescent="0.2">
      <c r="M27360" s="2"/>
    </row>
    <row r="27361" spans="13:13" x14ac:dyDescent="0.2">
      <c r="M27361" s="2"/>
    </row>
    <row r="27362" spans="13:13" x14ac:dyDescent="0.2">
      <c r="M27362" s="2"/>
    </row>
    <row r="27363" spans="13:13" x14ac:dyDescent="0.2">
      <c r="M27363" s="2"/>
    </row>
    <row r="27364" spans="13:13" x14ac:dyDescent="0.2">
      <c r="M27364" s="2"/>
    </row>
    <row r="27365" spans="13:13" x14ac:dyDescent="0.2">
      <c r="M27365" s="2"/>
    </row>
    <row r="27366" spans="13:13" x14ac:dyDescent="0.2">
      <c r="M27366" s="2"/>
    </row>
    <row r="27367" spans="13:13" x14ac:dyDescent="0.2">
      <c r="M27367" s="2"/>
    </row>
    <row r="27368" spans="13:13" x14ac:dyDescent="0.2">
      <c r="M27368" s="2"/>
    </row>
    <row r="27369" spans="13:13" x14ac:dyDescent="0.2">
      <c r="M27369" s="2"/>
    </row>
    <row r="27370" spans="13:13" x14ac:dyDescent="0.2">
      <c r="M27370" s="2"/>
    </row>
    <row r="27371" spans="13:13" x14ac:dyDescent="0.2">
      <c r="M27371" s="2"/>
    </row>
    <row r="27372" spans="13:13" x14ac:dyDescent="0.2">
      <c r="M27372" s="2"/>
    </row>
    <row r="27373" spans="13:13" x14ac:dyDescent="0.2">
      <c r="M27373" s="2"/>
    </row>
    <row r="27374" spans="13:13" x14ac:dyDescent="0.2">
      <c r="M27374" s="2"/>
    </row>
    <row r="27375" spans="13:13" x14ac:dyDescent="0.2">
      <c r="M27375" s="2"/>
    </row>
    <row r="27376" spans="13:13" x14ac:dyDescent="0.2">
      <c r="M27376" s="2"/>
    </row>
    <row r="27377" spans="6:22" x14ac:dyDescent="0.2">
      <c r="M27377" s="2"/>
    </row>
    <row r="27378" spans="6:22" x14ac:dyDescent="0.2">
      <c r="M27378" s="2"/>
    </row>
    <row r="27379" spans="6:22" x14ac:dyDescent="0.2">
      <c r="M27379" s="2"/>
    </row>
    <row r="27380" spans="6:22" x14ac:dyDescent="0.2">
      <c r="M27380" s="2"/>
    </row>
    <row r="27381" spans="6:22" x14ac:dyDescent="0.2">
      <c r="M27381" s="2"/>
    </row>
    <row r="27382" spans="6:22" x14ac:dyDescent="0.2">
      <c r="M27382" s="2"/>
    </row>
    <row r="27383" spans="6:22" x14ac:dyDescent="0.2">
      <c r="M27383" s="2"/>
    </row>
    <row r="27384" spans="6:22" x14ac:dyDescent="0.2">
      <c r="F27384"/>
      <c r="M27384" s="2"/>
      <c r="N27384"/>
      <c r="O27384"/>
      <c r="U27384"/>
      <c r="V27384"/>
    </row>
    <row r="27385" spans="6:22" x14ac:dyDescent="0.2">
      <c r="F27385"/>
      <c r="M27385" s="2"/>
      <c r="N27385"/>
      <c r="O27385"/>
      <c r="U27385"/>
      <c r="V27385"/>
    </row>
    <row r="27386" spans="6:22" x14ac:dyDescent="0.2">
      <c r="F27386"/>
      <c r="M27386" s="2"/>
      <c r="N27386"/>
      <c r="O27386"/>
      <c r="U27386"/>
      <c r="V27386"/>
    </row>
    <row r="27387" spans="6:22" x14ac:dyDescent="0.2">
      <c r="F27387"/>
      <c r="M27387" s="2"/>
      <c r="N27387"/>
      <c r="O27387"/>
      <c r="U27387"/>
      <c r="V27387"/>
    </row>
    <row r="27388" spans="6:22" x14ac:dyDescent="0.2">
      <c r="F27388"/>
      <c r="M27388" s="2"/>
      <c r="N27388"/>
      <c r="O27388"/>
      <c r="U27388"/>
      <c r="V27388"/>
    </row>
    <row r="27389" spans="6:22" x14ac:dyDescent="0.2">
      <c r="F27389"/>
      <c r="M27389" s="2"/>
      <c r="N27389"/>
      <c r="O27389"/>
      <c r="U27389"/>
      <c r="V27389"/>
    </row>
    <row r="27390" spans="6:22" x14ac:dyDescent="0.2">
      <c r="F27390"/>
      <c r="M27390" s="2"/>
      <c r="N27390"/>
      <c r="O27390"/>
      <c r="U27390"/>
      <c r="V27390"/>
    </row>
    <row r="27391" spans="6:22" x14ac:dyDescent="0.2">
      <c r="F27391"/>
      <c r="M27391" s="2"/>
      <c r="N27391"/>
      <c r="O27391"/>
      <c r="U27391"/>
      <c r="V27391"/>
    </row>
    <row r="27392" spans="6:22" x14ac:dyDescent="0.2">
      <c r="F27392"/>
      <c r="M27392" s="2"/>
      <c r="N27392"/>
      <c r="O27392"/>
      <c r="U27392"/>
      <c r="V27392"/>
    </row>
    <row r="27393" spans="13:13" x14ac:dyDescent="0.2">
      <c r="M27393" s="2"/>
    </row>
    <row r="27394" spans="13:13" x14ac:dyDescent="0.2">
      <c r="M27394" s="2"/>
    </row>
    <row r="27395" spans="13:13" x14ac:dyDescent="0.2">
      <c r="M27395" s="2"/>
    </row>
    <row r="27396" spans="13:13" x14ac:dyDescent="0.2">
      <c r="M27396" s="2"/>
    </row>
    <row r="27397" spans="13:13" x14ac:dyDescent="0.2">
      <c r="M27397" s="2"/>
    </row>
    <row r="27398" spans="13:13" x14ac:dyDescent="0.2">
      <c r="M27398" s="2"/>
    </row>
    <row r="27399" spans="13:13" x14ac:dyDescent="0.2">
      <c r="M27399" s="2"/>
    </row>
    <row r="27400" spans="13:13" x14ac:dyDescent="0.2">
      <c r="M27400" s="2"/>
    </row>
    <row r="27401" spans="13:13" x14ac:dyDescent="0.2">
      <c r="M27401" s="2"/>
    </row>
    <row r="27402" spans="13:13" x14ac:dyDescent="0.2">
      <c r="M27402" s="2"/>
    </row>
    <row r="27403" spans="13:13" x14ac:dyDescent="0.2">
      <c r="M27403" s="2"/>
    </row>
    <row r="27404" spans="13:13" x14ac:dyDescent="0.2">
      <c r="M27404" s="2"/>
    </row>
    <row r="27405" spans="13:13" x14ac:dyDescent="0.2">
      <c r="M27405" s="2"/>
    </row>
    <row r="27406" spans="13:13" x14ac:dyDescent="0.2">
      <c r="M27406" s="2"/>
    </row>
    <row r="27407" spans="13:13" x14ac:dyDescent="0.2">
      <c r="M27407" s="2"/>
    </row>
    <row r="27408" spans="13:13" x14ac:dyDescent="0.2">
      <c r="M27408" s="2"/>
    </row>
    <row r="27409" spans="6:22" x14ac:dyDescent="0.2">
      <c r="F27409"/>
      <c r="M27409" s="2"/>
      <c r="N27409"/>
      <c r="O27409"/>
      <c r="U27409"/>
      <c r="V27409"/>
    </row>
    <row r="27410" spans="6:22" x14ac:dyDescent="0.2">
      <c r="M27410" s="2"/>
    </row>
    <row r="27411" spans="6:22" x14ac:dyDescent="0.2">
      <c r="F27411"/>
      <c r="M27411" s="2"/>
      <c r="N27411"/>
      <c r="O27411"/>
      <c r="U27411"/>
      <c r="V27411"/>
    </row>
    <row r="27412" spans="6:22" x14ac:dyDescent="0.2">
      <c r="M27412" s="2"/>
    </row>
    <row r="27413" spans="6:22" x14ac:dyDescent="0.2">
      <c r="M27413" s="2"/>
    </row>
    <row r="27414" spans="6:22" x14ac:dyDescent="0.2">
      <c r="M27414" s="2"/>
    </row>
    <row r="27415" spans="6:22" x14ac:dyDescent="0.2">
      <c r="M27415" s="2"/>
    </row>
    <row r="27416" spans="6:22" x14ac:dyDescent="0.2">
      <c r="M27416" s="2"/>
    </row>
    <row r="27417" spans="6:22" x14ac:dyDescent="0.2">
      <c r="M27417" s="2"/>
    </row>
    <row r="27418" spans="6:22" x14ac:dyDescent="0.2">
      <c r="M27418" s="2"/>
    </row>
    <row r="27419" spans="6:22" x14ac:dyDescent="0.2">
      <c r="M27419" s="2"/>
    </row>
    <row r="27420" spans="6:22" x14ac:dyDescent="0.2">
      <c r="M27420" s="2"/>
    </row>
    <row r="27421" spans="6:22" x14ac:dyDescent="0.2">
      <c r="M27421" s="2"/>
    </row>
    <row r="27422" spans="6:22" x14ac:dyDescent="0.2">
      <c r="M27422" s="2"/>
    </row>
    <row r="27423" spans="6:22" x14ac:dyDescent="0.2">
      <c r="M27423" s="2"/>
    </row>
    <row r="27424" spans="6:22" x14ac:dyDescent="0.2">
      <c r="F27424"/>
      <c r="M27424" s="2"/>
      <c r="N27424"/>
      <c r="O27424"/>
      <c r="U27424"/>
      <c r="V27424"/>
    </row>
    <row r="27425" spans="6:22" x14ac:dyDescent="0.2">
      <c r="F27425"/>
      <c r="M27425" s="2"/>
      <c r="N27425"/>
      <c r="O27425"/>
      <c r="U27425"/>
      <c r="V27425"/>
    </row>
    <row r="27426" spans="6:22" x14ac:dyDescent="0.2">
      <c r="F27426"/>
      <c r="M27426" s="2"/>
      <c r="N27426"/>
      <c r="O27426"/>
      <c r="U27426"/>
      <c r="V27426"/>
    </row>
    <row r="27427" spans="6:22" x14ac:dyDescent="0.2">
      <c r="F27427"/>
      <c r="M27427" s="2"/>
      <c r="N27427"/>
      <c r="O27427"/>
      <c r="U27427"/>
      <c r="V27427"/>
    </row>
    <row r="27428" spans="6:22" x14ac:dyDescent="0.2">
      <c r="F27428"/>
      <c r="M27428" s="2"/>
      <c r="N27428"/>
      <c r="O27428"/>
      <c r="U27428"/>
      <c r="V27428"/>
    </row>
    <row r="27429" spans="6:22" x14ac:dyDescent="0.2">
      <c r="M27429" s="2"/>
    </row>
    <row r="27430" spans="6:22" x14ac:dyDescent="0.2">
      <c r="M27430" s="2"/>
    </row>
    <row r="27431" spans="6:22" x14ac:dyDescent="0.2">
      <c r="M27431" s="2"/>
    </row>
    <row r="27432" spans="6:22" x14ac:dyDescent="0.2">
      <c r="M27432" s="2"/>
    </row>
    <row r="27433" spans="6:22" x14ac:dyDescent="0.2">
      <c r="M27433" s="2"/>
    </row>
    <row r="27434" spans="6:22" x14ac:dyDescent="0.2">
      <c r="M27434" s="2"/>
    </row>
    <row r="27435" spans="6:22" x14ac:dyDescent="0.2">
      <c r="M27435" s="2"/>
    </row>
    <row r="27436" spans="6:22" x14ac:dyDescent="0.2">
      <c r="M27436" s="2"/>
    </row>
    <row r="27437" spans="6:22" x14ac:dyDescent="0.2">
      <c r="M27437" s="2"/>
    </row>
    <row r="27438" spans="6:22" x14ac:dyDescent="0.2">
      <c r="M27438" s="2"/>
    </row>
    <row r="27439" spans="6:22" x14ac:dyDescent="0.2">
      <c r="M27439" s="2"/>
    </row>
    <row r="27440" spans="6:22" x14ac:dyDescent="0.2">
      <c r="M27440" s="2"/>
    </row>
    <row r="27441" spans="6:22" x14ac:dyDescent="0.2">
      <c r="M27441" s="2"/>
    </row>
    <row r="27442" spans="6:22" x14ac:dyDescent="0.2">
      <c r="M27442" s="2"/>
    </row>
    <row r="27443" spans="6:22" x14ac:dyDescent="0.2">
      <c r="M27443" s="2"/>
    </row>
    <row r="27444" spans="6:22" x14ac:dyDescent="0.2">
      <c r="M27444" s="2"/>
    </row>
    <row r="27445" spans="6:22" x14ac:dyDescent="0.2">
      <c r="F27445"/>
      <c r="M27445" s="2"/>
      <c r="N27445"/>
      <c r="O27445"/>
      <c r="U27445"/>
      <c r="V27445"/>
    </row>
    <row r="27446" spans="6:22" x14ac:dyDescent="0.2">
      <c r="M27446" s="2"/>
    </row>
    <row r="27447" spans="6:22" x14ac:dyDescent="0.2">
      <c r="F27447"/>
      <c r="M27447" s="2"/>
      <c r="N27447"/>
      <c r="O27447"/>
      <c r="U27447"/>
      <c r="V27447"/>
    </row>
    <row r="27448" spans="6:22" x14ac:dyDescent="0.2">
      <c r="M27448" s="2"/>
    </row>
    <row r="27449" spans="6:22" x14ac:dyDescent="0.2">
      <c r="M27449" s="2"/>
    </row>
    <row r="27450" spans="6:22" x14ac:dyDescent="0.2">
      <c r="M27450" s="2"/>
    </row>
    <row r="27451" spans="6:22" x14ac:dyDescent="0.2">
      <c r="M27451" s="2"/>
    </row>
    <row r="27452" spans="6:22" x14ac:dyDescent="0.2">
      <c r="M27452" s="2"/>
    </row>
    <row r="27453" spans="6:22" x14ac:dyDescent="0.2">
      <c r="M27453" s="2"/>
    </row>
    <row r="27454" spans="6:22" x14ac:dyDescent="0.2">
      <c r="M27454" s="2"/>
    </row>
    <row r="27455" spans="6:22" x14ac:dyDescent="0.2">
      <c r="M27455" s="2"/>
    </row>
    <row r="27456" spans="6:22" x14ac:dyDescent="0.2">
      <c r="M27456" s="2"/>
    </row>
    <row r="27457" spans="6:22" x14ac:dyDescent="0.2">
      <c r="M27457" s="2"/>
    </row>
    <row r="27458" spans="6:22" x14ac:dyDescent="0.2">
      <c r="M27458" s="2"/>
    </row>
    <row r="27459" spans="6:22" x14ac:dyDescent="0.2">
      <c r="M27459" s="2"/>
    </row>
    <row r="27460" spans="6:22" x14ac:dyDescent="0.2">
      <c r="F27460"/>
      <c r="M27460" s="2"/>
      <c r="N27460"/>
      <c r="O27460"/>
      <c r="U27460"/>
      <c r="V27460"/>
    </row>
    <row r="27461" spans="6:22" x14ac:dyDescent="0.2">
      <c r="F27461"/>
      <c r="M27461" s="2"/>
      <c r="N27461"/>
      <c r="O27461"/>
      <c r="U27461"/>
      <c r="V27461"/>
    </row>
    <row r="27462" spans="6:22" x14ac:dyDescent="0.2">
      <c r="F27462"/>
      <c r="M27462" s="2"/>
      <c r="N27462"/>
      <c r="O27462"/>
      <c r="U27462"/>
      <c r="V27462"/>
    </row>
    <row r="27463" spans="6:22" x14ac:dyDescent="0.2">
      <c r="F27463"/>
      <c r="M27463" s="2"/>
      <c r="N27463"/>
      <c r="O27463"/>
      <c r="U27463"/>
      <c r="V27463"/>
    </row>
    <row r="27464" spans="6:22" x14ac:dyDescent="0.2">
      <c r="F27464"/>
      <c r="M27464" s="2"/>
      <c r="N27464"/>
      <c r="O27464"/>
      <c r="U27464"/>
      <c r="V27464"/>
    </row>
    <row r="27465" spans="6:22" x14ac:dyDescent="0.2">
      <c r="M27465" s="2"/>
    </row>
    <row r="27466" spans="6:22" x14ac:dyDescent="0.2">
      <c r="M27466" s="2"/>
    </row>
    <row r="27467" spans="6:22" x14ac:dyDescent="0.2">
      <c r="M27467" s="2"/>
    </row>
    <row r="27468" spans="6:22" x14ac:dyDescent="0.2">
      <c r="M27468" s="2"/>
    </row>
    <row r="27469" spans="6:22" x14ac:dyDescent="0.2">
      <c r="M27469" s="2"/>
    </row>
    <row r="27470" spans="6:22" x14ac:dyDescent="0.2">
      <c r="M27470" s="2"/>
    </row>
    <row r="27471" spans="6:22" x14ac:dyDescent="0.2">
      <c r="M27471" s="2"/>
    </row>
    <row r="27472" spans="6:22" x14ac:dyDescent="0.2">
      <c r="M27472" s="2"/>
    </row>
    <row r="27473" spans="6:22" x14ac:dyDescent="0.2">
      <c r="M27473" s="2"/>
    </row>
    <row r="27474" spans="6:22" x14ac:dyDescent="0.2">
      <c r="M27474" s="2"/>
    </row>
    <row r="27475" spans="6:22" x14ac:dyDescent="0.2">
      <c r="M27475" s="2"/>
    </row>
    <row r="27476" spans="6:22" x14ac:dyDescent="0.2">
      <c r="M27476" s="2"/>
    </row>
    <row r="27477" spans="6:22" x14ac:dyDescent="0.2">
      <c r="M27477" s="2"/>
    </row>
    <row r="27478" spans="6:22" x14ac:dyDescent="0.2">
      <c r="M27478" s="2"/>
    </row>
    <row r="27479" spans="6:22" x14ac:dyDescent="0.2">
      <c r="M27479" s="2"/>
    </row>
    <row r="27480" spans="6:22" x14ac:dyDescent="0.2">
      <c r="M27480" s="2"/>
    </row>
    <row r="27481" spans="6:22" x14ac:dyDescent="0.2">
      <c r="F27481"/>
      <c r="M27481" s="2"/>
      <c r="N27481"/>
      <c r="O27481"/>
      <c r="U27481"/>
      <c r="V27481"/>
    </row>
    <row r="27482" spans="6:22" x14ac:dyDescent="0.2">
      <c r="M27482" s="2"/>
    </row>
    <row r="27483" spans="6:22" x14ac:dyDescent="0.2">
      <c r="F27483"/>
      <c r="M27483" s="2"/>
      <c r="N27483"/>
      <c r="O27483"/>
      <c r="U27483"/>
      <c r="V27483"/>
    </row>
    <row r="27484" spans="6:22" x14ac:dyDescent="0.2">
      <c r="M27484" s="2"/>
    </row>
    <row r="27485" spans="6:22" x14ac:dyDescent="0.2">
      <c r="M27485" s="2"/>
    </row>
    <row r="27486" spans="6:22" x14ac:dyDescent="0.2">
      <c r="M27486" s="2"/>
    </row>
    <row r="27487" spans="6:22" x14ac:dyDescent="0.2">
      <c r="M27487" s="2"/>
    </row>
    <row r="27488" spans="6:22" x14ac:dyDescent="0.2">
      <c r="M27488" s="2"/>
    </row>
    <row r="27489" spans="6:22" x14ac:dyDescent="0.2">
      <c r="M27489" s="2"/>
    </row>
    <row r="27490" spans="6:22" x14ac:dyDescent="0.2">
      <c r="M27490" s="2"/>
    </row>
    <row r="27491" spans="6:22" x14ac:dyDescent="0.2">
      <c r="M27491" s="2"/>
    </row>
    <row r="27492" spans="6:22" x14ac:dyDescent="0.2">
      <c r="M27492" s="2"/>
    </row>
    <row r="27493" spans="6:22" x14ac:dyDescent="0.2">
      <c r="M27493" s="2"/>
    </row>
    <row r="27494" spans="6:22" x14ac:dyDescent="0.2">
      <c r="M27494" s="2"/>
    </row>
    <row r="27495" spans="6:22" x14ac:dyDescent="0.2">
      <c r="M27495" s="2"/>
    </row>
    <row r="27496" spans="6:22" x14ac:dyDescent="0.2">
      <c r="F27496"/>
      <c r="M27496" s="2"/>
      <c r="N27496"/>
      <c r="O27496"/>
      <c r="U27496"/>
      <c r="V27496"/>
    </row>
    <row r="27497" spans="6:22" x14ac:dyDescent="0.2">
      <c r="F27497"/>
      <c r="M27497" s="2"/>
      <c r="N27497"/>
      <c r="O27497"/>
      <c r="U27497"/>
      <c r="V27497"/>
    </row>
    <row r="27498" spans="6:22" x14ac:dyDescent="0.2">
      <c r="F27498"/>
      <c r="M27498" s="2"/>
      <c r="N27498"/>
      <c r="O27498"/>
      <c r="U27498"/>
      <c r="V27498"/>
    </row>
    <row r="27499" spans="6:22" x14ac:dyDescent="0.2">
      <c r="F27499"/>
      <c r="M27499" s="2"/>
      <c r="N27499"/>
      <c r="O27499"/>
      <c r="U27499"/>
      <c r="V27499"/>
    </row>
    <row r="27500" spans="6:22" x14ac:dyDescent="0.2">
      <c r="F27500"/>
      <c r="M27500" s="2"/>
      <c r="N27500"/>
      <c r="O27500"/>
      <c r="U27500"/>
      <c r="V27500"/>
    </row>
    <row r="27501" spans="6:22" x14ac:dyDescent="0.2">
      <c r="M27501" s="2"/>
    </row>
    <row r="27502" spans="6:22" x14ac:dyDescent="0.2">
      <c r="M27502" s="2"/>
    </row>
    <row r="27503" spans="6:22" x14ac:dyDescent="0.2">
      <c r="M27503" s="2"/>
    </row>
    <row r="27504" spans="6:22" x14ac:dyDescent="0.2">
      <c r="M27504" s="2"/>
    </row>
    <row r="27505" spans="6:22" x14ac:dyDescent="0.2">
      <c r="F27505"/>
      <c r="M27505" s="2"/>
      <c r="N27505"/>
      <c r="O27505"/>
      <c r="U27505"/>
      <c r="V27505"/>
    </row>
    <row r="27506" spans="6:22" x14ac:dyDescent="0.2">
      <c r="M27506" s="2"/>
    </row>
    <row r="27507" spans="6:22" x14ac:dyDescent="0.2">
      <c r="M27507" s="2"/>
    </row>
    <row r="27508" spans="6:22" x14ac:dyDescent="0.2">
      <c r="M27508" s="2"/>
    </row>
    <row r="27509" spans="6:22" x14ac:dyDescent="0.2">
      <c r="M27509" s="2"/>
    </row>
    <row r="27510" spans="6:22" x14ac:dyDescent="0.2">
      <c r="M27510" s="2"/>
    </row>
    <row r="27511" spans="6:22" x14ac:dyDescent="0.2">
      <c r="M27511" s="2"/>
    </row>
    <row r="27512" spans="6:22" x14ac:dyDescent="0.2">
      <c r="M27512" s="2"/>
    </row>
    <row r="27513" spans="6:22" x14ac:dyDescent="0.2">
      <c r="M27513" s="2"/>
    </row>
    <row r="27514" spans="6:22" x14ac:dyDescent="0.2">
      <c r="M27514" s="2"/>
    </row>
    <row r="27515" spans="6:22" x14ac:dyDescent="0.2">
      <c r="M27515" s="2"/>
    </row>
    <row r="27516" spans="6:22" x14ac:dyDescent="0.2">
      <c r="M27516" s="2"/>
    </row>
    <row r="27517" spans="6:22" x14ac:dyDescent="0.2">
      <c r="M27517" s="2"/>
    </row>
    <row r="27518" spans="6:22" x14ac:dyDescent="0.2">
      <c r="F27518"/>
      <c r="M27518" s="2"/>
      <c r="N27518"/>
      <c r="O27518"/>
      <c r="U27518"/>
      <c r="V27518"/>
    </row>
    <row r="27519" spans="6:22" x14ac:dyDescent="0.2">
      <c r="M27519" s="2"/>
    </row>
    <row r="27520" spans="6:22" x14ac:dyDescent="0.2">
      <c r="F27520"/>
      <c r="M27520" s="2"/>
      <c r="N27520"/>
      <c r="O27520"/>
      <c r="U27520"/>
      <c r="V27520"/>
    </row>
    <row r="27521" spans="6:22" x14ac:dyDescent="0.2">
      <c r="M27521" s="2"/>
    </row>
    <row r="27522" spans="6:22" x14ac:dyDescent="0.2">
      <c r="M27522" s="2"/>
    </row>
    <row r="27523" spans="6:22" x14ac:dyDescent="0.2">
      <c r="M27523" s="2"/>
    </row>
    <row r="27524" spans="6:22" x14ac:dyDescent="0.2">
      <c r="M27524" s="2"/>
    </row>
    <row r="27525" spans="6:22" x14ac:dyDescent="0.2">
      <c r="M27525" s="2"/>
    </row>
    <row r="27526" spans="6:22" x14ac:dyDescent="0.2">
      <c r="M27526" s="2"/>
    </row>
    <row r="27527" spans="6:22" x14ac:dyDescent="0.2">
      <c r="M27527" s="2"/>
    </row>
    <row r="27528" spans="6:22" x14ac:dyDescent="0.2">
      <c r="M27528" s="2"/>
    </row>
    <row r="27529" spans="6:22" x14ac:dyDescent="0.2">
      <c r="M27529" s="2"/>
    </row>
    <row r="27530" spans="6:22" x14ac:dyDescent="0.2">
      <c r="M27530" s="2"/>
    </row>
    <row r="27531" spans="6:22" x14ac:dyDescent="0.2">
      <c r="M27531" s="2"/>
    </row>
    <row r="27532" spans="6:22" x14ac:dyDescent="0.2">
      <c r="M27532" s="2"/>
    </row>
    <row r="27533" spans="6:22" x14ac:dyDescent="0.2">
      <c r="F27533"/>
      <c r="M27533" s="2"/>
      <c r="N27533"/>
      <c r="O27533"/>
      <c r="U27533"/>
      <c r="V27533"/>
    </row>
    <row r="27534" spans="6:22" x14ac:dyDescent="0.2">
      <c r="F27534"/>
      <c r="M27534" s="2"/>
      <c r="N27534"/>
      <c r="O27534"/>
      <c r="U27534"/>
      <c r="V27534"/>
    </row>
    <row r="27535" spans="6:22" x14ac:dyDescent="0.2">
      <c r="F27535"/>
      <c r="M27535" s="2"/>
      <c r="N27535"/>
      <c r="O27535"/>
      <c r="U27535"/>
      <c r="V27535"/>
    </row>
    <row r="27536" spans="6:22" x14ac:dyDescent="0.2">
      <c r="F27536"/>
      <c r="M27536" s="2"/>
      <c r="N27536"/>
      <c r="O27536"/>
      <c r="U27536"/>
      <c r="V27536"/>
    </row>
    <row r="27537" spans="6:22" x14ac:dyDescent="0.2">
      <c r="F27537"/>
      <c r="M27537" s="2"/>
      <c r="N27537"/>
      <c r="O27537"/>
      <c r="U27537"/>
      <c r="V27537"/>
    </row>
    <row r="27538" spans="6:22" x14ac:dyDescent="0.2">
      <c r="M27538" s="2"/>
    </row>
    <row r="27539" spans="6:22" x14ac:dyDescent="0.2">
      <c r="M27539" s="2"/>
    </row>
    <row r="27540" spans="6:22" x14ac:dyDescent="0.2">
      <c r="F27540"/>
      <c r="M27540" s="2"/>
      <c r="N27540"/>
      <c r="O27540"/>
      <c r="U27540"/>
      <c r="V27540"/>
    </row>
    <row r="27541" spans="6:22" x14ac:dyDescent="0.2">
      <c r="M27541" s="2"/>
    </row>
    <row r="27542" spans="6:22" x14ac:dyDescent="0.2">
      <c r="M27542" s="2"/>
    </row>
    <row r="27543" spans="6:22" x14ac:dyDescent="0.2">
      <c r="F27543"/>
      <c r="M27543" s="2"/>
      <c r="N27543"/>
      <c r="O27543"/>
      <c r="U27543"/>
      <c r="V27543"/>
    </row>
    <row r="27544" spans="6:22" x14ac:dyDescent="0.2">
      <c r="F27544"/>
      <c r="M27544" s="2"/>
      <c r="N27544"/>
      <c r="O27544"/>
      <c r="U27544"/>
      <c r="V27544"/>
    </row>
    <row r="27545" spans="6:22" x14ac:dyDescent="0.2">
      <c r="M27545" s="2"/>
    </row>
    <row r="27546" spans="6:22" x14ac:dyDescent="0.2">
      <c r="M27546" s="2"/>
    </row>
    <row r="27547" spans="6:22" x14ac:dyDescent="0.2">
      <c r="M27547" s="2"/>
    </row>
    <row r="27548" spans="6:22" x14ac:dyDescent="0.2">
      <c r="M27548" s="2"/>
    </row>
    <row r="27549" spans="6:22" x14ac:dyDescent="0.2">
      <c r="M27549" s="2"/>
    </row>
    <row r="27550" spans="6:22" x14ac:dyDescent="0.2">
      <c r="M27550" s="2"/>
    </row>
    <row r="27551" spans="6:22" x14ac:dyDescent="0.2">
      <c r="F27551"/>
      <c r="M27551" s="2"/>
      <c r="N27551"/>
      <c r="O27551"/>
      <c r="U27551"/>
      <c r="V27551"/>
    </row>
    <row r="27552" spans="6:22" x14ac:dyDescent="0.2">
      <c r="M27552" s="2"/>
    </row>
    <row r="27553" spans="6:22" x14ac:dyDescent="0.2">
      <c r="M27553" s="2"/>
    </row>
    <row r="27554" spans="6:22" x14ac:dyDescent="0.2">
      <c r="M27554" s="2"/>
    </row>
    <row r="27555" spans="6:22" x14ac:dyDescent="0.2">
      <c r="M27555" s="2"/>
    </row>
    <row r="27556" spans="6:22" x14ac:dyDescent="0.2">
      <c r="M27556" s="2"/>
    </row>
    <row r="27557" spans="6:22" x14ac:dyDescent="0.2">
      <c r="M27557" s="2"/>
    </row>
    <row r="27558" spans="6:22" x14ac:dyDescent="0.2">
      <c r="F27558"/>
      <c r="M27558" s="2"/>
      <c r="N27558"/>
      <c r="O27558"/>
      <c r="U27558"/>
      <c r="V27558"/>
    </row>
    <row r="27559" spans="6:22" x14ac:dyDescent="0.2">
      <c r="M27559" s="2"/>
    </row>
    <row r="27560" spans="6:22" x14ac:dyDescent="0.2">
      <c r="F27560"/>
      <c r="M27560" s="2"/>
      <c r="N27560"/>
      <c r="O27560"/>
      <c r="U27560"/>
      <c r="V27560"/>
    </row>
    <row r="27561" spans="6:22" x14ac:dyDescent="0.2">
      <c r="M27561" s="2"/>
    </row>
    <row r="27562" spans="6:22" x14ac:dyDescent="0.2">
      <c r="M27562" s="2"/>
    </row>
    <row r="27563" spans="6:22" x14ac:dyDescent="0.2">
      <c r="M27563" s="2"/>
    </row>
    <row r="27564" spans="6:22" x14ac:dyDescent="0.2">
      <c r="M27564" s="2"/>
    </row>
    <row r="27565" spans="6:22" x14ac:dyDescent="0.2">
      <c r="M27565" s="2"/>
    </row>
    <row r="27566" spans="6:22" x14ac:dyDescent="0.2">
      <c r="M27566" s="2"/>
    </row>
    <row r="27567" spans="6:22" x14ac:dyDescent="0.2">
      <c r="M27567" s="2"/>
    </row>
    <row r="27568" spans="6:22" x14ac:dyDescent="0.2">
      <c r="M27568" s="2"/>
    </row>
    <row r="27569" spans="6:22" x14ac:dyDescent="0.2">
      <c r="M27569" s="2"/>
    </row>
    <row r="27570" spans="6:22" x14ac:dyDescent="0.2">
      <c r="M27570" s="2"/>
    </row>
    <row r="27571" spans="6:22" x14ac:dyDescent="0.2">
      <c r="M27571" s="2"/>
    </row>
    <row r="27572" spans="6:22" x14ac:dyDescent="0.2">
      <c r="M27572" s="2"/>
    </row>
    <row r="27573" spans="6:22" x14ac:dyDescent="0.2">
      <c r="F27573"/>
      <c r="M27573" s="2"/>
      <c r="N27573"/>
      <c r="O27573"/>
      <c r="U27573"/>
      <c r="V27573"/>
    </row>
    <row r="27574" spans="6:22" x14ac:dyDescent="0.2">
      <c r="F27574"/>
      <c r="M27574" s="2"/>
      <c r="N27574"/>
      <c r="O27574"/>
      <c r="U27574"/>
      <c r="V27574"/>
    </row>
    <row r="27575" spans="6:22" x14ac:dyDescent="0.2">
      <c r="F27575"/>
      <c r="M27575" s="2"/>
      <c r="N27575"/>
      <c r="O27575"/>
      <c r="U27575"/>
      <c r="V27575"/>
    </row>
    <row r="27576" spans="6:22" x14ac:dyDescent="0.2">
      <c r="F27576"/>
      <c r="M27576" s="2"/>
      <c r="N27576"/>
      <c r="O27576"/>
      <c r="U27576"/>
      <c r="V27576"/>
    </row>
    <row r="27577" spans="6:22" x14ac:dyDescent="0.2">
      <c r="F27577"/>
      <c r="M27577" s="2"/>
      <c r="N27577"/>
      <c r="O27577"/>
      <c r="U27577"/>
      <c r="V27577"/>
    </row>
    <row r="27578" spans="6:22" x14ac:dyDescent="0.2">
      <c r="F27578"/>
      <c r="M27578" s="2"/>
      <c r="N27578"/>
      <c r="O27578"/>
      <c r="U27578"/>
      <c r="V27578"/>
    </row>
    <row r="27579" spans="6:22" x14ac:dyDescent="0.2">
      <c r="F27579"/>
      <c r="M27579" s="2"/>
      <c r="N27579"/>
      <c r="O27579"/>
      <c r="U27579"/>
      <c r="V27579"/>
    </row>
    <row r="27580" spans="6:22" x14ac:dyDescent="0.2">
      <c r="M27580" s="2"/>
    </row>
    <row r="27581" spans="6:22" x14ac:dyDescent="0.2">
      <c r="M27581" s="2"/>
    </row>
    <row r="27582" spans="6:22" x14ac:dyDescent="0.2">
      <c r="F27582"/>
      <c r="M27582" s="2"/>
      <c r="N27582"/>
      <c r="O27582"/>
      <c r="U27582"/>
      <c r="V27582"/>
    </row>
    <row r="27583" spans="6:22" x14ac:dyDescent="0.2">
      <c r="M27583" s="2"/>
    </row>
    <row r="27584" spans="6:22" x14ac:dyDescent="0.2">
      <c r="M27584" s="2"/>
    </row>
    <row r="27585" spans="6:22" x14ac:dyDescent="0.2">
      <c r="F27585"/>
      <c r="M27585" s="2"/>
      <c r="N27585"/>
      <c r="O27585"/>
      <c r="U27585"/>
      <c r="V27585"/>
    </row>
    <row r="27586" spans="6:22" x14ac:dyDescent="0.2">
      <c r="F27586"/>
      <c r="M27586" s="2"/>
      <c r="N27586"/>
      <c r="O27586"/>
      <c r="U27586"/>
      <c r="V27586"/>
    </row>
    <row r="27587" spans="6:22" x14ac:dyDescent="0.2">
      <c r="M27587" s="2"/>
    </row>
    <row r="27588" spans="6:22" x14ac:dyDescent="0.2">
      <c r="M27588" s="2"/>
    </row>
    <row r="27589" spans="6:22" x14ac:dyDescent="0.2">
      <c r="M27589" s="2"/>
    </row>
    <row r="27590" spans="6:22" x14ac:dyDescent="0.2">
      <c r="M27590" s="2"/>
    </row>
    <row r="27591" spans="6:22" x14ac:dyDescent="0.2">
      <c r="M27591" s="2"/>
    </row>
    <row r="27592" spans="6:22" x14ac:dyDescent="0.2">
      <c r="M27592" s="2"/>
    </row>
    <row r="27593" spans="6:22" x14ac:dyDescent="0.2">
      <c r="F27593"/>
      <c r="M27593" s="2"/>
      <c r="N27593"/>
      <c r="O27593"/>
      <c r="U27593"/>
      <c r="V27593"/>
    </row>
    <row r="27594" spans="6:22" x14ac:dyDescent="0.2">
      <c r="M27594" s="2"/>
    </row>
    <row r="27595" spans="6:22" x14ac:dyDescent="0.2">
      <c r="M27595" s="2"/>
    </row>
    <row r="27596" spans="6:22" x14ac:dyDescent="0.2">
      <c r="M27596" s="2"/>
    </row>
    <row r="27597" spans="6:22" x14ac:dyDescent="0.2">
      <c r="M27597" s="2"/>
    </row>
    <row r="27598" spans="6:22" x14ac:dyDescent="0.2">
      <c r="M27598" s="2"/>
    </row>
    <row r="27599" spans="6:22" x14ac:dyDescent="0.2">
      <c r="M27599" s="2"/>
    </row>
    <row r="27600" spans="6:22" x14ac:dyDescent="0.2">
      <c r="F27600"/>
      <c r="M27600" s="2"/>
      <c r="N27600"/>
      <c r="O27600"/>
      <c r="U27600"/>
      <c r="V27600"/>
    </row>
    <row r="27601" spans="6:22" x14ac:dyDescent="0.2">
      <c r="M27601" s="2"/>
    </row>
    <row r="27602" spans="6:22" x14ac:dyDescent="0.2">
      <c r="F27602"/>
      <c r="M27602" s="2"/>
      <c r="N27602"/>
      <c r="O27602"/>
      <c r="U27602"/>
      <c r="V27602"/>
    </row>
    <row r="27603" spans="6:22" x14ac:dyDescent="0.2">
      <c r="M27603" s="2"/>
    </row>
    <row r="27604" spans="6:22" x14ac:dyDescent="0.2">
      <c r="M27604" s="2"/>
    </row>
    <row r="27605" spans="6:22" x14ac:dyDescent="0.2">
      <c r="M27605" s="2"/>
    </row>
    <row r="27606" spans="6:22" x14ac:dyDescent="0.2">
      <c r="M27606" s="2"/>
    </row>
    <row r="27607" spans="6:22" x14ac:dyDescent="0.2">
      <c r="M27607" s="2"/>
    </row>
    <row r="27608" spans="6:22" x14ac:dyDescent="0.2">
      <c r="M27608" s="2"/>
    </row>
    <row r="27609" spans="6:22" x14ac:dyDescent="0.2">
      <c r="M27609" s="2"/>
    </row>
    <row r="27610" spans="6:22" x14ac:dyDescent="0.2">
      <c r="M27610" s="2"/>
    </row>
    <row r="27611" spans="6:22" x14ac:dyDescent="0.2">
      <c r="M27611" s="2"/>
    </row>
    <row r="27612" spans="6:22" x14ac:dyDescent="0.2">
      <c r="M27612" s="2"/>
    </row>
    <row r="27613" spans="6:22" x14ac:dyDescent="0.2">
      <c r="M27613" s="2"/>
    </row>
    <row r="27614" spans="6:22" x14ac:dyDescent="0.2">
      <c r="M27614" s="2"/>
    </row>
    <row r="27615" spans="6:22" x14ac:dyDescent="0.2">
      <c r="F27615"/>
      <c r="M27615" s="2"/>
      <c r="N27615"/>
      <c r="O27615"/>
      <c r="U27615"/>
      <c r="V27615"/>
    </row>
    <row r="27616" spans="6:22" x14ac:dyDescent="0.2">
      <c r="F27616"/>
      <c r="M27616" s="2"/>
      <c r="N27616"/>
      <c r="O27616"/>
      <c r="U27616"/>
      <c r="V27616"/>
    </row>
    <row r="27617" spans="6:22" x14ac:dyDescent="0.2">
      <c r="F27617"/>
      <c r="M27617" s="2"/>
      <c r="N27617"/>
      <c r="O27617"/>
      <c r="U27617"/>
      <c r="V27617"/>
    </row>
    <row r="27618" spans="6:22" x14ac:dyDescent="0.2">
      <c r="F27618"/>
      <c r="M27618" s="2"/>
      <c r="N27618"/>
      <c r="O27618"/>
      <c r="U27618"/>
      <c r="V27618"/>
    </row>
    <row r="27619" spans="6:22" x14ac:dyDescent="0.2">
      <c r="F27619"/>
      <c r="M27619" s="2"/>
      <c r="N27619"/>
      <c r="O27619"/>
      <c r="U27619"/>
      <c r="V27619"/>
    </row>
    <row r="27620" spans="6:22" x14ac:dyDescent="0.2">
      <c r="F27620"/>
      <c r="M27620" s="2"/>
      <c r="N27620"/>
      <c r="O27620"/>
      <c r="U27620"/>
      <c r="V27620"/>
    </row>
    <row r="27621" spans="6:22" x14ac:dyDescent="0.2">
      <c r="F27621"/>
      <c r="M27621" s="2"/>
      <c r="N27621"/>
      <c r="O27621"/>
      <c r="U27621"/>
      <c r="V27621"/>
    </row>
    <row r="27622" spans="6:22" x14ac:dyDescent="0.2">
      <c r="M27622" s="2"/>
    </row>
    <row r="27623" spans="6:22" x14ac:dyDescent="0.2">
      <c r="M27623" s="2"/>
    </row>
    <row r="27624" spans="6:22" x14ac:dyDescent="0.2">
      <c r="M27624" s="2"/>
    </row>
    <row r="27625" spans="6:22" x14ac:dyDescent="0.2">
      <c r="M27625" s="2"/>
    </row>
    <row r="27626" spans="6:22" x14ac:dyDescent="0.2">
      <c r="M27626" s="2"/>
    </row>
    <row r="27627" spans="6:22" x14ac:dyDescent="0.2">
      <c r="M27627" s="2"/>
    </row>
    <row r="27628" spans="6:22" x14ac:dyDescent="0.2">
      <c r="M27628" s="2"/>
    </row>
    <row r="27629" spans="6:22" x14ac:dyDescent="0.2">
      <c r="M27629" s="2"/>
    </row>
    <row r="27630" spans="6:22" x14ac:dyDescent="0.2">
      <c r="M27630" s="2"/>
    </row>
    <row r="27631" spans="6:22" x14ac:dyDescent="0.2">
      <c r="M27631" s="2"/>
    </row>
    <row r="27632" spans="6:22" x14ac:dyDescent="0.2">
      <c r="M27632" s="2"/>
    </row>
    <row r="27633" spans="6:22" x14ac:dyDescent="0.2">
      <c r="M27633" s="2"/>
    </row>
    <row r="27634" spans="6:22" x14ac:dyDescent="0.2">
      <c r="M27634" s="2"/>
    </row>
    <row r="27635" spans="6:22" x14ac:dyDescent="0.2">
      <c r="M27635" s="2"/>
    </row>
    <row r="27636" spans="6:22" x14ac:dyDescent="0.2">
      <c r="M27636" s="2"/>
    </row>
    <row r="27637" spans="6:22" x14ac:dyDescent="0.2">
      <c r="M27637" s="2"/>
    </row>
    <row r="27638" spans="6:22" x14ac:dyDescent="0.2">
      <c r="F27638"/>
      <c r="M27638" s="2"/>
      <c r="N27638"/>
      <c r="O27638"/>
      <c r="U27638"/>
      <c r="V27638"/>
    </row>
    <row r="27639" spans="6:22" x14ac:dyDescent="0.2">
      <c r="M27639" s="2"/>
    </row>
    <row r="27640" spans="6:22" x14ac:dyDescent="0.2">
      <c r="F27640"/>
      <c r="M27640" s="2"/>
      <c r="N27640"/>
      <c r="O27640"/>
      <c r="U27640"/>
      <c r="V27640"/>
    </row>
    <row r="27641" spans="6:22" x14ac:dyDescent="0.2">
      <c r="M27641" s="2"/>
    </row>
    <row r="27642" spans="6:22" x14ac:dyDescent="0.2">
      <c r="M27642" s="2"/>
    </row>
    <row r="27643" spans="6:22" x14ac:dyDescent="0.2">
      <c r="M27643" s="2"/>
    </row>
    <row r="27644" spans="6:22" x14ac:dyDescent="0.2">
      <c r="M27644" s="2"/>
    </row>
    <row r="27645" spans="6:22" x14ac:dyDescent="0.2">
      <c r="M27645" s="2"/>
    </row>
    <row r="27646" spans="6:22" x14ac:dyDescent="0.2">
      <c r="M27646" s="2"/>
    </row>
    <row r="27647" spans="6:22" x14ac:dyDescent="0.2">
      <c r="M27647" s="2"/>
    </row>
    <row r="27648" spans="6:22" x14ac:dyDescent="0.2">
      <c r="M27648" s="2"/>
    </row>
    <row r="27649" spans="6:22" x14ac:dyDescent="0.2">
      <c r="M27649" s="2"/>
    </row>
    <row r="27650" spans="6:22" x14ac:dyDescent="0.2">
      <c r="M27650" s="2"/>
    </row>
    <row r="27651" spans="6:22" x14ac:dyDescent="0.2">
      <c r="M27651" s="2"/>
    </row>
    <row r="27652" spans="6:22" x14ac:dyDescent="0.2">
      <c r="M27652" s="2"/>
    </row>
    <row r="27653" spans="6:22" x14ac:dyDescent="0.2">
      <c r="F27653"/>
      <c r="M27653" s="2"/>
      <c r="N27653"/>
      <c r="O27653"/>
      <c r="U27653"/>
      <c r="V27653"/>
    </row>
    <row r="27654" spans="6:22" x14ac:dyDescent="0.2">
      <c r="F27654"/>
      <c r="M27654" s="2"/>
      <c r="N27654"/>
      <c r="O27654"/>
      <c r="U27654"/>
      <c r="V27654"/>
    </row>
    <row r="27655" spans="6:22" x14ac:dyDescent="0.2">
      <c r="F27655"/>
      <c r="M27655" s="2"/>
      <c r="N27655"/>
      <c r="O27655"/>
      <c r="U27655"/>
      <c r="V27655"/>
    </row>
    <row r="27656" spans="6:22" x14ac:dyDescent="0.2">
      <c r="F27656"/>
      <c r="M27656" s="2"/>
      <c r="N27656"/>
      <c r="O27656"/>
      <c r="U27656"/>
      <c r="V27656"/>
    </row>
    <row r="27657" spans="6:22" x14ac:dyDescent="0.2">
      <c r="F27657"/>
      <c r="M27657" s="2"/>
      <c r="N27657"/>
      <c r="O27657"/>
      <c r="U27657"/>
      <c r="V27657"/>
    </row>
    <row r="27658" spans="6:22" x14ac:dyDescent="0.2">
      <c r="M27658" s="2"/>
    </row>
    <row r="27659" spans="6:22" x14ac:dyDescent="0.2">
      <c r="M27659" s="2"/>
    </row>
    <row r="27660" spans="6:22" x14ac:dyDescent="0.2">
      <c r="M27660" s="2"/>
    </row>
    <row r="27661" spans="6:22" x14ac:dyDescent="0.2">
      <c r="M27661" s="2"/>
    </row>
    <row r="27662" spans="6:22" x14ac:dyDescent="0.2">
      <c r="M27662" s="2"/>
    </row>
    <row r="27663" spans="6:22" x14ac:dyDescent="0.2">
      <c r="M27663" s="2"/>
    </row>
    <row r="27664" spans="6:22" x14ac:dyDescent="0.2">
      <c r="M27664" s="2"/>
    </row>
    <row r="27665" spans="6:22" x14ac:dyDescent="0.2">
      <c r="M27665" s="2"/>
    </row>
    <row r="27666" spans="6:22" x14ac:dyDescent="0.2">
      <c r="M27666" s="2"/>
    </row>
    <row r="27667" spans="6:22" x14ac:dyDescent="0.2">
      <c r="M27667" s="2"/>
    </row>
    <row r="27668" spans="6:22" x14ac:dyDescent="0.2">
      <c r="M27668" s="2"/>
    </row>
    <row r="27669" spans="6:22" x14ac:dyDescent="0.2">
      <c r="M27669" s="2"/>
    </row>
    <row r="27670" spans="6:22" x14ac:dyDescent="0.2">
      <c r="M27670" s="2"/>
    </row>
    <row r="27671" spans="6:22" x14ac:dyDescent="0.2">
      <c r="M27671" s="2"/>
    </row>
    <row r="27672" spans="6:22" x14ac:dyDescent="0.2">
      <c r="M27672" s="2"/>
    </row>
    <row r="27673" spans="6:22" x14ac:dyDescent="0.2">
      <c r="M27673" s="2"/>
    </row>
    <row r="27674" spans="6:22" x14ac:dyDescent="0.2">
      <c r="F27674"/>
      <c r="M27674" s="2"/>
      <c r="N27674"/>
      <c r="O27674"/>
      <c r="U27674"/>
      <c r="V27674"/>
    </row>
    <row r="27675" spans="6:22" x14ac:dyDescent="0.2">
      <c r="M27675" s="2"/>
    </row>
    <row r="27676" spans="6:22" x14ac:dyDescent="0.2">
      <c r="F27676"/>
      <c r="M27676" s="2"/>
      <c r="N27676"/>
      <c r="O27676"/>
      <c r="U27676"/>
      <c r="V27676"/>
    </row>
    <row r="27677" spans="6:22" x14ac:dyDescent="0.2">
      <c r="M27677" s="2"/>
    </row>
    <row r="27678" spans="6:22" x14ac:dyDescent="0.2">
      <c r="M27678" s="2"/>
    </row>
    <row r="27679" spans="6:22" x14ac:dyDescent="0.2">
      <c r="M27679" s="2"/>
    </row>
    <row r="27680" spans="6:22" x14ac:dyDescent="0.2">
      <c r="M27680" s="2"/>
    </row>
    <row r="27681" spans="6:22" x14ac:dyDescent="0.2">
      <c r="M27681" s="2"/>
    </row>
    <row r="27682" spans="6:22" x14ac:dyDescent="0.2">
      <c r="M27682" s="2"/>
    </row>
    <row r="27683" spans="6:22" x14ac:dyDescent="0.2">
      <c r="M27683" s="2"/>
    </row>
    <row r="27684" spans="6:22" x14ac:dyDescent="0.2">
      <c r="M27684" s="2"/>
    </row>
    <row r="27685" spans="6:22" x14ac:dyDescent="0.2">
      <c r="M27685" s="2"/>
    </row>
    <row r="27686" spans="6:22" x14ac:dyDescent="0.2">
      <c r="M27686" s="2"/>
    </row>
    <row r="27687" spans="6:22" x14ac:dyDescent="0.2">
      <c r="M27687" s="2"/>
    </row>
    <row r="27688" spans="6:22" x14ac:dyDescent="0.2">
      <c r="M27688" s="2"/>
    </row>
    <row r="27689" spans="6:22" x14ac:dyDescent="0.2">
      <c r="F27689"/>
      <c r="M27689" s="2"/>
      <c r="N27689"/>
      <c r="O27689"/>
      <c r="U27689"/>
      <c r="V27689"/>
    </row>
    <row r="27690" spans="6:22" x14ac:dyDescent="0.2">
      <c r="F27690"/>
      <c r="M27690" s="2"/>
      <c r="N27690"/>
      <c r="O27690"/>
      <c r="U27690"/>
      <c r="V27690"/>
    </row>
    <row r="27691" spans="6:22" x14ac:dyDescent="0.2">
      <c r="F27691"/>
      <c r="M27691" s="2"/>
      <c r="N27691"/>
      <c r="O27691"/>
      <c r="U27691"/>
      <c r="V27691"/>
    </row>
    <row r="27692" spans="6:22" x14ac:dyDescent="0.2">
      <c r="F27692"/>
      <c r="M27692" s="2"/>
      <c r="N27692"/>
      <c r="O27692"/>
      <c r="U27692"/>
      <c r="V27692"/>
    </row>
    <row r="27693" spans="6:22" x14ac:dyDescent="0.2">
      <c r="F27693"/>
      <c r="M27693" s="2"/>
      <c r="N27693"/>
      <c r="O27693"/>
      <c r="U27693"/>
      <c r="V27693"/>
    </row>
    <row r="27694" spans="6:22" x14ac:dyDescent="0.2">
      <c r="M27694" s="2"/>
    </row>
    <row r="27695" spans="6:22" x14ac:dyDescent="0.2">
      <c r="M27695" s="2"/>
    </row>
    <row r="27696" spans="6:22" x14ac:dyDescent="0.2">
      <c r="M27696" s="2"/>
    </row>
    <row r="27697" spans="6:22" x14ac:dyDescent="0.2">
      <c r="M27697" s="2"/>
    </row>
    <row r="27698" spans="6:22" x14ac:dyDescent="0.2">
      <c r="M27698" s="2"/>
    </row>
    <row r="27699" spans="6:22" x14ac:dyDescent="0.2">
      <c r="M27699" s="2"/>
    </row>
    <row r="27700" spans="6:22" x14ac:dyDescent="0.2">
      <c r="M27700" s="2"/>
    </row>
    <row r="27701" spans="6:22" x14ac:dyDescent="0.2">
      <c r="M27701" s="2"/>
    </row>
    <row r="27702" spans="6:22" x14ac:dyDescent="0.2">
      <c r="M27702" s="2"/>
    </row>
    <row r="27703" spans="6:22" x14ac:dyDescent="0.2">
      <c r="M27703" s="2"/>
    </row>
    <row r="27704" spans="6:22" x14ac:dyDescent="0.2">
      <c r="M27704" s="2"/>
    </row>
    <row r="27705" spans="6:22" x14ac:dyDescent="0.2">
      <c r="M27705" s="2"/>
    </row>
    <row r="27706" spans="6:22" x14ac:dyDescent="0.2">
      <c r="M27706" s="2"/>
    </row>
    <row r="27707" spans="6:22" x14ac:dyDescent="0.2">
      <c r="M27707" s="2"/>
    </row>
    <row r="27708" spans="6:22" x14ac:dyDescent="0.2">
      <c r="M27708" s="2"/>
    </row>
    <row r="27709" spans="6:22" x14ac:dyDescent="0.2">
      <c r="M27709" s="2"/>
    </row>
    <row r="27710" spans="6:22" x14ac:dyDescent="0.2">
      <c r="F27710"/>
      <c r="M27710" s="2"/>
      <c r="N27710"/>
      <c r="O27710"/>
      <c r="U27710"/>
      <c r="V27710"/>
    </row>
    <row r="27711" spans="6:22" x14ac:dyDescent="0.2">
      <c r="M27711" s="2"/>
    </row>
    <row r="27712" spans="6:22" x14ac:dyDescent="0.2">
      <c r="F27712"/>
      <c r="M27712" s="2"/>
      <c r="N27712"/>
      <c r="O27712"/>
      <c r="U27712"/>
      <c r="V27712"/>
    </row>
    <row r="27713" spans="6:22" x14ac:dyDescent="0.2">
      <c r="M27713" s="2"/>
    </row>
    <row r="27714" spans="6:22" x14ac:dyDescent="0.2">
      <c r="M27714" s="2"/>
    </row>
    <row r="27715" spans="6:22" x14ac:dyDescent="0.2">
      <c r="M27715" s="2"/>
    </row>
    <row r="27716" spans="6:22" x14ac:dyDescent="0.2">
      <c r="M27716" s="2"/>
    </row>
    <row r="27717" spans="6:22" x14ac:dyDescent="0.2">
      <c r="M27717" s="2"/>
    </row>
    <row r="27718" spans="6:22" x14ac:dyDescent="0.2">
      <c r="M27718" s="2"/>
    </row>
    <row r="27719" spans="6:22" x14ac:dyDescent="0.2">
      <c r="M27719" s="2"/>
    </row>
    <row r="27720" spans="6:22" x14ac:dyDescent="0.2">
      <c r="M27720" s="2"/>
    </row>
    <row r="27721" spans="6:22" x14ac:dyDescent="0.2">
      <c r="M27721" s="2"/>
    </row>
    <row r="27722" spans="6:22" x14ac:dyDescent="0.2">
      <c r="M27722" s="2"/>
    </row>
    <row r="27723" spans="6:22" x14ac:dyDescent="0.2">
      <c r="M27723" s="2"/>
    </row>
    <row r="27724" spans="6:22" x14ac:dyDescent="0.2">
      <c r="M27724" s="2"/>
    </row>
    <row r="27725" spans="6:22" x14ac:dyDescent="0.2">
      <c r="F27725"/>
      <c r="M27725" s="2"/>
      <c r="N27725"/>
      <c r="O27725"/>
      <c r="U27725"/>
      <c r="V27725"/>
    </row>
    <row r="27726" spans="6:22" x14ac:dyDescent="0.2">
      <c r="F27726"/>
      <c r="M27726" s="2"/>
      <c r="N27726"/>
      <c r="O27726"/>
      <c r="U27726"/>
      <c r="V27726"/>
    </row>
    <row r="27727" spans="6:22" x14ac:dyDescent="0.2">
      <c r="F27727"/>
      <c r="M27727" s="2"/>
      <c r="N27727"/>
      <c r="O27727"/>
      <c r="U27727"/>
      <c r="V27727"/>
    </row>
    <row r="27728" spans="6:22" x14ac:dyDescent="0.2">
      <c r="F27728"/>
      <c r="M27728" s="2"/>
      <c r="N27728"/>
      <c r="O27728"/>
      <c r="U27728"/>
      <c r="V27728"/>
    </row>
    <row r="27729" spans="6:22" x14ac:dyDescent="0.2">
      <c r="F27729"/>
      <c r="M27729" s="2"/>
      <c r="N27729"/>
      <c r="O27729"/>
      <c r="U27729"/>
      <c r="V27729"/>
    </row>
    <row r="27730" spans="6:22" x14ac:dyDescent="0.2">
      <c r="M27730" s="2"/>
    </row>
    <row r="27731" spans="6:22" x14ac:dyDescent="0.2">
      <c r="M27731" s="2"/>
    </row>
    <row r="27732" spans="6:22" x14ac:dyDescent="0.2">
      <c r="M27732" s="2"/>
    </row>
    <row r="27733" spans="6:22" x14ac:dyDescent="0.2">
      <c r="M27733" s="2"/>
    </row>
    <row r="27734" spans="6:22" x14ac:dyDescent="0.2">
      <c r="F27734"/>
      <c r="M27734" s="2"/>
      <c r="N27734"/>
      <c r="O27734"/>
      <c r="U27734"/>
      <c r="V27734"/>
    </row>
    <row r="27735" spans="6:22" x14ac:dyDescent="0.2">
      <c r="M27735" s="2"/>
    </row>
    <row r="27736" spans="6:22" x14ac:dyDescent="0.2">
      <c r="M27736" s="2"/>
    </row>
    <row r="27737" spans="6:22" x14ac:dyDescent="0.2">
      <c r="M27737" s="2"/>
    </row>
    <row r="27738" spans="6:22" x14ac:dyDescent="0.2">
      <c r="M27738" s="2"/>
    </row>
    <row r="27739" spans="6:22" x14ac:dyDescent="0.2">
      <c r="M27739" s="2"/>
    </row>
    <row r="27740" spans="6:22" x14ac:dyDescent="0.2">
      <c r="M27740" s="2"/>
    </row>
    <row r="27741" spans="6:22" x14ac:dyDescent="0.2">
      <c r="M27741" s="2"/>
    </row>
    <row r="27742" spans="6:22" x14ac:dyDescent="0.2">
      <c r="M27742" s="2"/>
    </row>
    <row r="27743" spans="6:22" x14ac:dyDescent="0.2">
      <c r="M27743" s="2"/>
    </row>
    <row r="27744" spans="6:22" x14ac:dyDescent="0.2">
      <c r="M27744" s="2"/>
    </row>
    <row r="27745" spans="6:22" x14ac:dyDescent="0.2">
      <c r="M27745" s="2"/>
    </row>
    <row r="27746" spans="6:22" x14ac:dyDescent="0.2">
      <c r="M27746" s="2"/>
    </row>
    <row r="27747" spans="6:22" x14ac:dyDescent="0.2">
      <c r="F27747"/>
      <c r="M27747" s="2"/>
      <c r="N27747"/>
      <c r="O27747"/>
      <c r="U27747"/>
      <c r="V27747"/>
    </row>
    <row r="27748" spans="6:22" x14ac:dyDescent="0.2">
      <c r="M27748" s="2"/>
    </row>
    <row r="27749" spans="6:22" x14ac:dyDescent="0.2">
      <c r="F27749"/>
      <c r="M27749" s="2"/>
      <c r="N27749"/>
      <c r="O27749"/>
      <c r="U27749"/>
      <c r="V27749"/>
    </row>
    <row r="27750" spans="6:22" x14ac:dyDescent="0.2">
      <c r="M27750" s="2"/>
    </row>
    <row r="27751" spans="6:22" x14ac:dyDescent="0.2">
      <c r="M27751" s="2"/>
    </row>
    <row r="27752" spans="6:22" x14ac:dyDescent="0.2">
      <c r="M27752" s="2"/>
    </row>
    <row r="27753" spans="6:22" x14ac:dyDescent="0.2">
      <c r="M27753" s="2"/>
    </row>
    <row r="27754" spans="6:22" x14ac:dyDescent="0.2">
      <c r="M27754" s="2"/>
    </row>
    <row r="27755" spans="6:22" x14ac:dyDescent="0.2">
      <c r="M27755" s="2"/>
    </row>
    <row r="27756" spans="6:22" x14ac:dyDescent="0.2">
      <c r="M27756" s="2"/>
    </row>
    <row r="27757" spans="6:22" x14ac:dyDescent="0.2">
      <c r="M27757" s="2"/>
    </row>
    <row r="27758" spans="6:22" x14ac:dyDescent="0.2">
      <c r="M27758" s="2"/>
    </row>
    <row r="27759" spans="6:22" x14ac:dyDescent="0.2">
      <c r="M27759" s="2"/>
    </row>
    <row r="27760" spans="6:22" x14ac:dyDescent="0.2">
      <c r="M27760" s="2"/>
    </row>
    <row r="27761" spans="6:22" x14ac:dyDescent="0.2">
      <c r="M27761" s="2"/>
    </row>
    <row r="27762" spans="6:22" x14ac:dyDescent="0.2">
      <c r="F27762"/>
      <c r="M27762" s="2"/>
      <c r="N27762"/>
      <c r="O27762"/>
      <c r="U27762"/>
      <c r="V27762"/>
    </row>
    <row r="27763" spans="6:22" x14ac:dyDescent="0.2">
      <c r="F27763"/>
      <c r="M27763" s="2"/>
      <c r="N27763"/>
      <c r="O27763"/>
      <c r="U27763"/>
      <c r="V27763"/>
    </row>
    <row r="27764" spans="6:22" x14ac:dyDescent="0.2">
      <c r="F27764"/>
      <c r="M27764" s="2"/>
      <c r="N27764"/>
      <c r="O27764"/>
      <c r="U27764"/>
      <c r="V27764"/>
    </row>
    <row r="27765" spans="6:22" x14ac:dyDescent="0.2">
      <c r="F27765"/>
      <c r="M27765" s="2"/>
      <c r="N27765"/>
      <c r="O27765"/>
      <c r="U27765"/>
      <c r="V27765"/>
    </row>
    <row r="27766" spans="6:22" x14ac:dyDescent="0.2">
      <c r="F27766"/>
      <c r="M27766" s="2"/>
      <c r="N27766"/>
      <c r="O27766"/>
      <c r="U27766"/>
      <c r="V27766"/>
    </row>
    <row r="27767" spans="6:22" x14ac:dyDescent="0.2">
      <c r="M27767" s="2"/>
    </row>
    <row r="27768" spans="6:22" x14ac:dyDescent="0.2">
      <c r="M27768" s="2"/>
    </row>
    <row r="27769" spans="6:22" x14ac:dyDescent="0.2">
      <c r="M27769" s="2"/>
    </row>
    <row r="27770" spans="6:22" x14ac:dyDescent="0.2">
      <c r="M27770" s="2"/>
    </row>
    <row r="27771" spans="6:22" x14ac:dyDescent="0.2">
      <c r="M27771" s="2"/>
    </row>
    <row r="27772" spans="6:22" x14ac:dyDescent="0.2">
      <c r="M27772" s="2"/>
    </row>
    <row r="27773" spans="6:22" x14ac:dyDescent="0.2">
      <c r="F27773"/>
      <c r="M27773" s="2"/>
      <c r="N27773"/>
      <c r="O27773"/>
      <c r="U27773"/>
      <c r="V27773"/>
    </row>
    <row r="27774" spans="6:22" x14ac:dyDescent="0.2">
      <c r="M27774" s="2"/>
    </row>
    <row r="27775" spans="6:22" x14ac:dyDescent="0.2">
      <c r="M27775" s="2"/>
    </row>
    <row r="27776" spans="6:22" x14ac:dyDescent="0.2">
      <c r="M27776" s="2"/>
    </row>
    <row r="27777" spans="6:22" x14ac:dyDescent="0.2">
      <c r="M27777" s="2"/>
    </row>
    <row r="27778" spans="6:22" x14ac:dyDescent="0.2">
      <c r="M27778" s="2"/>
    </row>
    <row r="27779" spans="6:22" x14ac:dyDescent="0.2">
      <c r="M27779" s="2"/>
    </row>
    <row r="27780" spans="6:22" x14ac:dyDescent="0.2">
      <c r="F27780"/>
      <c r="M27780" s="2"/>
      <c r="N27780"/>
      <c r="O27780"/>
      <c r="U27780"/>
      <c r="V27780"/>
    </row>
    <row r="27781" spans="6:22" x14ac:dyDescent="0.2">
      <c r="M27781" s="2"/>
    </row>
    <row r="27782" spans="6:22" x14ac:dyDescent="0.2">
      <c r="M27782" s="2"/>
    </row>
    <row r="27783" spans="6:22" x14ac:dyDescent="0.2">
      <c r="M27783" s="2"/>
    </row>
    <row r="27784" spans="6:22" x14ac:dyDescent="0.2">
      <c r="M27784" s="2"/>
    </row>
    <row r="27785" spans="6:22" x14ac:dyDescent="0.2">
      <c r="M27785" s="2"/>
    </row>
    <row r="27786" spans="6:22" x14ac:dyDescent="0.2">
      <c r="M27786" s="2"/>
    </row>
    <row r="27787" spans="6:22" x14ac:dyDescent="0.2">
      <c r="F27787"/>
      <c r="M27787" s="2"/>
      <c r="N27787"/>
      <c r="O27787"/>
      <c r="U27787"/>
      <c r="V27787"/>
    </row>
    <row r="27788" spans="6:22" x14ac:dyDescent="0.2">
      <c r="M27788" s="2"/>
    </row>
    <row r="27789" spans="6:22" x14ac:dyDescent="0.2">
      <c r="F27789"/>
      <c r="M27789" s="2"/>
      <c r="N27789"/>
      <c r="O27789"/>
      <c r="U27789"/>
      <c r="V27789"/>
    </row>
    <row r="27790" spans="6:22" x14ac:dyDescent="0.2">
      <c r="M27790" s="2"/>
    </row>
    <row r="27791" spans="6:22" x14ac:dyDescent="0.2">
      <c r="M27791" s="2"/>
    </row>
    <row r="27792" spans="6:22" x14ac:dyDescent="0.2">
      <c r="M27792" s="2"/>
    </row>
    <row r="27793" spans="6:22" x14ac:dyDescent="0.2">
      <c r="M27793" s="2"/>
    </row>
    <row r="27794" spans="6:22" x14ac:dyDescent="0.2">
      <c r="M27794" s="2"/>
    </row>
    <row r="27795" spans="6:22" x14ac:dyDescent="0.2">
      <c r="M27795" s="2"/>
    </row>
    <row r="27796" spans="6:22" x14ac:dyDescent="0.2">
      <c r="M27796" s="2"/>
    </row>
    <row r="27797" spans="6:22" x14ac:dyDescent="0.2">
      <c r="M27797" s="2"/>
    </row>
    <row r="27798" spans="6:22" x14ac:dyDescent="0.2">
      <c r="M27798" s="2"/>
    </row>
    <row r="27799" spans="6:22" x14ac:dyDescent="0.2">
      <c r="M27799" s="2"/>
    </row>
    <row r="27800" spans="6:22" x14ac:dyDescent="0.2">
      <c r="M27800" s="2"/>
    </row>
    <row r="27801" spans="6:22" x14ac:dyDescent="0.2">
      <c r="M27801" s="2"/>
    </row>
    <row r="27802" spans="6:22" x14ac:dyDescent="0.2">
      <c r="F27802"/>
      <c r="M27802" s="2"/>
      <c r="N27802"/>
      <c r="O27802"/>
      <c r="U27802"/>
      <c r="V27802"/>
    </row>
    <row r="27803" spans="6:22" x14ac:dyDescent="0.2">
      <c r="F27803"/>
      <c r="M27803" s="2"/>
      <c r="N27803"/>
      <c r="O27803"/>
      <c r="U27803"/>
      <c r="V27803"/>
    </row>
    <row r="27804" spans="6:22" x14ac:dyDescent="0.2">
      <c r="F27804"/>
      <c r="M27804" s="2"/>
      <c r="N27804"/>
      <c r="O27804"/>
      <c r="U27804"/>
      <c r="V27804"/>
    </row>
    <row r="27805" spans="6:22" x14ac:dyDescent="0.2">
      <c r="F27805"/>
      <c r="M27805" s="2"/>
      <c r="N27805"/>
      <c r="O27805"/>
      <c r="U27805"/>
      <c r="V27805"/>
    </row>
    <row r="27806" spans="6:22" x14ac:dyDescent="0.2">
      <c r="F27806"/>
      <c r="M27806" s="2"/>
      <c r="N27806"/>
      <c r="O27806"/>
      <c r="U27806"/>
      <c r="V27806"/>
    </row>
    <row r="27807" spans="6:22" x14ac:dyDescent="0.2">
      <c r="F27807"/>
      <c r="M27807" s="2"/>
      <c r="N27807"/>
      <c r="O27807"/>
      <c r="U27807"/>
      <c r="V27807"/>
    </row>
    <row r="27808" spans="6:22" x14ac:dyDescent="0.2">
      <c r="F27808"/>
      <c r="M27808" s="2"/>
      <c r="N27808"/>
      <c r="O27808"/>
      <c r="U27808"/>
      <c r="V27808"/>
    </row>
    <row r="27809" spans="6:22" x14ac:dyDescent="0.2">
      <c r="M27809" s="2"/>
    </row>
    <row r="27810" spans="6:22" x14ac:dyDescent="0.2">
      <c r="M27810" s="2"/>
    </row>
    <row r="27811" spans="6:22" x14ac:dyDescent="0.2">
      <c r="M27811" s="2"/>
    </row>
    <row r="27812" spans="6:22" x14ac:dyDescent="0.2">
      <c r="M27812" s="2"/>
    </row>
    <row r="27813" spans="6:22" x14ac:dyDescent="0.2">
      <c r="M27813" s="2"/>
    </row>
    <row r="27814" spans="6:22" x14ac:dyDescent="0.2">
      <c r="M27814" s="2"/>
    </row>
    <row r="27815" spans="6:22" x14ac:dyDescent="0.2">
      <c r="F27815"/>
      <c r="M27815" s="2"/>
      <c r="N27815"/>
      <c r="O27815"/>
      <c r="U27815"/>
      <c r="V27815"/>
    </row>
    <row r="27816" spans="6:22" x14ac:dyDescent="0.2">
      <c r="M27816" s="2"/>
    </row>
    <row r="27817" spans="6:22" x14ac:dyDescent="0.2">
      <c r="M27817" s="2"/>
    </row>
    <row r="27818" spans="6:22" x14ac:dyDescent="0.2">
      <c r="M27818" s="2"/>
    </row>
    <row r="27819" spans="6:22" x14ac:dyDescent="0.2">
      <c r="M27819" s="2"/>
    </row>
    <row r="27820" spans="6:22" x14ac:dyDescent="0.2">
      <c r="M27820" s="2"/>
    </row>
    <row r="27821" spans="6:22" x14ac:dyDescent="0.2">
      <c r="M27821" s="2"/>
    </row>
    <row r="27822" spans="6:22" x14ac:dyDescent="0.2">
      <c r="F27822"/>
      <c r="M27822" s="2"/>
      <c r="N27822"/>
      <c r="O27822"/>
      <c r="U27822"/>
      <c r="V27822"/>
    </row>
    <row r="27823" spans="6:22" x14ac:dyDescent="0.2">
      <c r="M27823" s="2"/>
    </row>
    <row r="27824" spans="6:22" x14ac:dyDescent="0.2">
      <c r="M27824" s="2"/>
    </row>
    <row r="27825" spans="6:22" x14ac:dyDescent="0.2">
      <c r="M27825" s="2"/>
    </row>
    <row r="27826" spans="6:22" x14ac:dyDescent="0.2">
      <c r="M27826" s="2"/>
    </row>
    <row r="27827" spans="6:22" x14ac:dyDescent="0.2">
      <c r="M27827" s="2"/>
    </row>
    <row r="27828" spans="6:22" x14ac:dyDescent="0.2">
      <c r="M27828" s="2"/>
    </row>
    <row r="27829" spans="6:22" x14ac:dyDescent="0.2">
      <c r="F27829"/>
      <c r="M27829" s="2"/>
      <c r="N27829"/>
      <c r="O27829"/>
      <c r="U27829"/>
      <c r="V27829"/>
    </row>
    <row r="27830" spans="6:22" x14ac:dyDescent="0.2">
      <c r="M27830" s="2"/>
    </row>
    <row r="27831" spans="6:22" x14ac:dyDescent="0.2">
      <c r="F27831"/>
      <c r="M27831" s="2"/>
      <c r="N27831"/>
      <c r="O27831"/>
      <c r="U27831"/>
      <c r="V27831"/>
    </row>
    <row r="27832" spans="6:22" x14ac:dyDescent="0.2">
      <c r="M27832" s="2"/>
    </row>
    <row r="27833" spans="6:22" x14ac:dyDescent="0.2">
      <c r="M27833" s="2"/>
    </row>
    <row r="27834" spans="6:22" x14ac:dyDescent="0.2">
      <c r="M27834" s="2"/>
    </row>
    <row r="27835" spans="6:22" x14ac:dyDescent="0.2">
      <c r="M27835" s="2"/>
    </row>
    <row r="27836" spans="6:22" x14ac:dyDescent="0.2">
      <c r="M27836" s="2"/>
    </row>
    <row r="27837" spans="6:22" x14ac:dyDescent="0.2">
      <c r="M27837" s="2"/>
    </row>
    <row r="27838" spans="6:22" x14ac:dyDescent="0.2">
      <c r="M27838" s="2"/>
    </row>
    <row r="27839" spans="6:22" x14ac:dyDescent="0.2">
      <c r="M27839" s="2"/>
    </row>
    <row r="27840" spans="6:22" x14ac:dyDescent="0.2">
      <c r="M27840" s="2"/>
    </row>
    <row r="27841" spans="6:22" x14ac:dyDescent="0.2">
      <c r="M27841" s="2"/>
    </row>
    <row r="27842" spans="6:22" x14ac:dyDescent="0.2">
      <c r="M27842" s="2"/>
    </row>
    <row r="27843" spans="6:22" x14ac:dyDescent="0.2">
      <c r="M27843" s="2"/>
    </row>
    <row r="27844" spans="6:22" x14ac:dyDescent="0.2">
      <c r="F27844"/>
      <c r="M27844" s="2"/>
      <c r="N27844"/>
      <c r="O27844"/>
      <c r="U27844"/>
      <c r="V27844"/>
    </row>
    <row r="27845" spans="6:22" x14ac:dyDescent="0.2">
      <c r="F27845"/>
      <c r="M27845" s="2"/>
      <c r="N27845"/>
      <c r="O27845"/>
      <c r="U27845"/>
      <c r="V27845"/>
    </row>
    <row r="27846" spans="6:22" x14ac:dyDescent="0.2">
      <c r="F27846"/>
      <c r="M27846" s="2"/>
      <c r="N27846"/>
      <c r="O27846"/>
      <c r="U27846"/>
      <c r="V27846"/>
    </row>
    <row r="27847" spans="6:22" x14ac:dyDescent="0.2">
      <c r="F27847"/>
      <c r="M27847" s="2"/>
      <c r="N27847"/>
      <c r="O27847"/>
      <c r="U27847"/>
      <c r="V27847"/>
    </row>
    <row r="27848" spans="6:22" x14ac:dyDescent="0.2">
      <c r="F27848"/>
      <c r="M27848" s="2"/>
      <c r="N27848"/>
      <c r="O27848"/>
      <c r="U27848"/>
      <c r="V27848"/>
    </row>
    <row r="27849" spans="6:22" x14ac:dyDescent="0.2">
      <c r="F27849"/>
      <c r="M27849" s="2"/>
      <c r="N27849"/>
      <c r="O27849"/>
      <c r="U27849"/>
      <c r="V27849"/>
    </row>
    <row r="27850" spans="6:22" x14ac:dyDescent="0.2">
      <c r="F27850"/>
      <c r="M27850" s="2"/>
      <c r="N27850"/>
      <c r="O27850"/>
      <c r="U27850"/>
      <c r="V27850"/>
    </row>
    <row r="27851" spans="6:22" x14ac:dyDescent="0.2">
      <c r="M27851" s="2"/>
    </row>
    <row r="27852" spans="6:22" x14ac:dyDescent="0.2">
      <c r="M27852" s="2"/>
    </row>
    <row r="27853" spans="6:22" x14ac:dyDescent="0.2">
      <c r="M27853" s="2"/>
    </row>
    <row r="27854" spans="6:22" x14ac:dyDescent="0.2">
      <c r="M27854" s="2"/>
    </row>
    <row r="27855" spans="6:22" x14ac:dyDescent="0.2">
      <c r="M27855" s="2"/>
    </row>
    <row r="27856" spans="6:22" x14ac:dyDescent="0.2">
      <c r="M27856" s="2"/>
    </row>
    <row r="27857" spans="6:22" x14ac:dyDescent="0.2">
      <c r="M27857" s="2"/>
    </row>
    <row r="27858" spans="6:22" x14ac:dyDescent="0.2">
      <c r="M27858" s="2"/>
    </row>
    <row r="27859" spans="6:22" x14ac:dyDescent="0.2">
      <c r="M27859" s="2"/>
    </row>
    <row r="27860" spans="6:22" x14ac:dyDescent="0.2">
      <c r="M27860" s="2"/>
    </row>
    <row r="27861" spans="6:22" x14ac:dyDescent="0.2">
      <c r="M27861" s="2"/>
    </row>
    <row r="27862" spans="6:22" x14ac:dyDescent="0.2">
      <c r="M27862" s="2"/>
    </row>
    <row r="27863" spans="6:22" x14ac:dyDescent="0.2">
      <c r="M27863" s="2"/>
    </row>
    <row r="27864" spans="6:22" x14ac:dyDescent="0.2">
      <c r="M27864" s="2"/>
    </row>
    <row r="27865" spans="6:22" x14ac:dyDescent="0.2">
      <c r="M27865" s="2"/>
    </row>
    <row r="27866" spans="6:22" x14ac:dyDescent="0.2">
      <c r="M27866" s="2"/>
    </row>
    <row r="27867" spans="6:22" x14ac:dyDescent="0.2">
      <c r="F27867"/>
      <c r="M27867" s="2"/>
      <c r="N27867"/>
      <c r="O27867"/>
      <c r="U27867"/>
      <c r="V27867"/>
    </row>
    <row r="27868" spans="6:22" x14ac:dyDescent="0.2">
      <c r="M27868" s="2"/>
    </row>
    <row r="27869" spans="6:22" x14ac:dyDescent="0.2">
      <c r="F27869"/>
      <c r="M27869" s="2"/>
      <c r="N27869"/>
      <c r="O27869"/>
      <c r="U27869"/>
      <c r="V27869"/>
    </row>
    <row r="27870" spans="6:22" x14ac:dyDescent="0.2">
      <c r="M27870" s="2"/>
    </row>
    <row r="27871" spans="6:22" x14ac:dyDescent="0.2">
      <c r="M27871" s="2"/>
    </row>
    <row r="27872" spans="6:22" x14ac:dyDescent="0.2">
      <c r="M27872" s="2"/>
    </row>
    <row r="27873" spans="6:22" x14ac:dyDescent="0.2">
      <c r="M27873" s="2"/>
    </row>
    <row r="27874" spans="6:22" x14ac:dyDescent="0.2">
      <c r="M27874" s="2"/>
    </row>
    <row r="27875" spans="6:22" x14ac:dyDescent="0.2">
      <c r="M27875" s="2"/>
    </row>
    <row r="27876" spans="6:22" x14ac:dyDescent="0.2">
      <c r="M27876" s="2"/>
    </row>
    <row r="27877" spans="6:22" x14ac:dyDescent="0.2">
      <c r="M27877" s="2"/>
    </row>
    <row r="27878" spans="6:22" x14ac:dyDescent="0.2">
      <c r="M27878" s="2"/>
    </row>
    <row r="27879" spans="6:22" x14ac:dyDescent="0.2">
      <c r="M27879" s="2"/>
    </row>
    <row r="27880" spans="6:22" x14ac:dyDescent="0.2">
      <c r="M27880" s="2"/>
    </row>
    <row r="27881" spans="6:22" x14ac:dyDescent="0.2">
      <c r="M27881" s="2"/>
    </row>
    <row r="27882" spans="6:22" x14ac:dyDescent="0.2">
      <c r="F27882"/>
      <c r="M27882" s="2"/>
      <c r="N27882"/>
      <c r="O27882"/>
      <c r="U27882"/>
      <c r="V27882"/>
    </row>
    <row r="27883" spans="6:22" x14ac:dyDescent="0.2">
      <c r="F27883"/>
      <c r="M27883" s="2"/>
      <c r="N27883"/>
      <c r="O27883"/>
      <c r="U27883"/>
      <c r="V27883"/>
    </row>
    <row r="27884" spans="6:22" x14ac:dyDescent="0.2">
      <c r="F27884"/>
      <c r="M27884" s="2"/>
      <c r="N27884"/>
      <c r="O27884"/>
      <c r="U27884"/>
      <c r="V27884"/>
    </row>
    <row r="27885" spans="6:22" x14ac:dyDescent="0.2">
      <c r="F27885"/>
      <c r="M27885" s="2"/>
      <c r="N27885"/>
      <c r="O27885"/>
      <c r="U27885"/>
      <c r="V27885"/>
    </row>
    <row r="27886" spans="6:22" x14ac:dyDescent="0.2">
      <c r="F27886"/>
      <c r="M27886" s="2"/>
      <c r="N27886"/>
      <c r="O27886"/>
      <c r="U27886"/>
      <c r="V27886"/>
    </row>
    <row r="27887" spans="6:22" x14ac:dyDescent="0.2">
      <c r="M27887" s="2"/>
    </row>
    <row r="27888" spans="6:22" x14ac:dyDescent="0.2">
      <c r="M27888" s="2"/>
    </row>
    <row r="27889" spans="6:22" x14ac:dyDescent="0.2">
      <c r="M27889" s="2"/>
    </row>
    <row r="27890" spans="6:22" x14ac:dyDescent="0.2">
      <c r="M27890" s="2"/>
    </row>
    <row r="27891" spans="6:22" x14ac:dyDescent="0.2">
      <c r="M27891" s="2"/>
    </row>
    <row r="27892" spans="6:22" x14ac:dyDescent="0.2">
      <c r="M27892" s="2"/>
    </row>
    <row r="27893" spans="6:22" x14ac:dyDescent="0.2">
      <c r="M27893" s="2"/>
    </row>
    <row r="27894" spans="6:22" x14ac:dyDescent="0.2">
      <c r="M27894" s="2"/>
    </row>
    <row r="27895" spans="6:22" x14ac:dyDescent="0.2">
      <c r="M27895" s="2"/>
    </row>
    <row r="27896" spans="6:22" x14ac:dyDescent="0.2">
      <c r="M27896" s="2"/>
    </row>
    <row r="27897" spans="6:22" x14ac:dyDescent="0.2">
      <c r="M27897" s="2"/>
    </row>
    <row r="27898" spans="6:22" x14ac:dyDescent="0.2">
      <c r="M27898" s="2"/>
    </row>
    <row r="27899" spans="6:22" x14ac:dyDescent="0.2">
      <c r="M27899" s="2"/>
    </row>
    <row r="27900" spans="6:22" x14ac:dyDescent="0.2">
      <c r="M27900" s="2"/>
    </row>
    <row r="27901" spans="6:22" x14ac:dyDescent="0.2">
      <c r="M27901" s="2"/>
    </row>
    <row r="27902" spans="6:22" x14ac:dyDescent="0.2">
      <c r="M27902" s="2"/>
    </row>
    <row r="27903" spans="6:22" x14ac:dyDescent="0.2">
      <c r="F27903"/>
      <c r="M27903" s="2"/>
      <c r="N27903"/>
      <c r="O27903"/>
      <c r="U27903"/>
      <c r="V27903"/>
    </row>
    <row r="27904" spans="6:22" x14ac:dyDescent="0.2">
      <c r="M27904" s="2"/>
    </row>
    <row r="27905" spans="6:22" x14ac:dyDescent="0.2">
      <c r="F27905"/>
      <c r="M27905" s="2"/>
      <c r="N27905"/>
      <c r="O27905"/>
      <c r="U27905"/>
      <c r="V27905"/>
    </row>
    <row r="27906" spans="6:22" x14ac:dyDescent="0.2">
      <c r="M27906" s="2"/>
    </row>
    <row r="27907" spans="6:22" x14ac:dyDescent="0.2">
      <c r="M27907" s="2"/>
    </row>
    <row r="27908" spans="6:22" x14ac:dyDescent="0.2">
      <c r="M27908" s="2"/>
    </row>
    <row r="27909" spans="6:22" x14ac:dyDescent="0.2">
      <c r="M27909" s="2"/>
    </row>
    <row r="27910" spans="6:22" x14ac:dyDescent="0.2">
      <c r="M27910" s="2"/>
    </row>
    <row r="27911" spans="6:22" x14ac:dyDescent="0.2">
      <c r="M27911" s="2"/>
    </row>
    <row r="27912" spans="6:22" x14ac:dyDescent="0.2">
      <c r="M27912" s="2"/>
    </row>
    <row r="27913" spans="6:22" x14ac:dyDescent="0.2">
      <c r="M27913" s="2"/>
    </row>
    <row r="27914" spans="6:22" x14ac:dyDescent="0.2">
      <c r="M27914" s="2"/>
    </row>
    <row r="27915" spans="6:22" x14ac:dyDescent="0.2">
      <c r="M27915" s="2"/>
    </row>
    <row r="27916" spans="6:22" x14ac:dyDescent="0.2">
      <c r="M27916" s="2"/>
    </row>
    <row r="27917" spans="6:22" x14ac:dyDescent="0.2">
      <c r="M27917" s="2"/>
    </row>
    <row r="27918" spans="6:22" x14ac:dyDescent="0.2">
      <c r="F27918"/>
      <c r="M27918" s="2"/>
      <c r="N27918"/>
      <c r="O27918"/>
      <c r="U27918"/>
      <c r="V27918"/>
    </row>
    <row r="27919" spans="6:22" x14ac:dyDescent="0.2">
      <c r="F27919"/>
      <c r="M27919" s="2"/>
      <c r="N27919"/>
      <c r="O27919"/>
      <c r="U27919"/>
      <c r="V27919"/>
    </row>
    <row r="27920" spans="6:22" x14ac:dyDescent="0.2">
      <c r="F27920"/>
      <c r="M27920" s="2"/>
      <c r="N27920"/>
      <c r="O27920"/>
      <c r="U27920"/>
      <c r="V27920"/>
    </row>
    <row r="27921" spans="6:22" x14ac:dyDescent="0.2">
      <c r="F27921"/>
      <c r="M27921" s="2"/>
      <c r="N27921"/>
      <c r="O27921"/>
      <c r="U27921"/>
      <c r="V27921"/>
    </row>
    <row r="27922" spans="6:22" x14ac:dyDescent="0.2">
      <c r="F27922"/>
      <c r="M27922" s="2"/>
      <c r="N27922"/>
      <c r="O27922"/>
      <c r="U27922"/>
      <c r="V27922"/>
    </row>
    <row r="27923" spans="6:22" x14ac:dyDescent="0.2">
      <c r="M27923" s="2"/>
    </row>
    <row r="27924" spans="6:22" x14ac:dyDescent="0.2">
      <c r="M27924" s="2"/>
    </row>
    <row r="27925" spans="6:22" x14ac:dyDescent="0.2">
      <c r="M27925" s="2"/>
    </row>
    <row r="27926" spans="6:22" x14ac:dyDescent="0.2">
      <c r="M27926" s="2"/>
    </row>
    <row r="27927" spans="6:22" x14ac:dyDescent="0.2">
      <c r="M27927" s="2"/>
    </row>
    <row r="27928" spans="6:22" x14ac:dyDescent="0.2">
      <c r="M27928" s="2"/>
    </row>
    <row r="27929" spans="6:22" x14ac:dyDescent="0.2">
      <c r="M27929" s="2"/>
    </row>
    <row r="27930" spans="6:22" x14ac:dyDescent="0.2">
      <c r="M27930" s="2"/>
    </row>
    <row r="27931" spans="6:22" x14ac:dyDescent="0.2">
      <c r="M27931" s="2"/>
    </row>
    <row r="27932" spans="6:22" x14ac:dyDescent="0.2">
      <c r="M27932" s="2"/>
    </row>
    <row r="27933" spans="6:22" x14ac:dyDescent="0.2">
      <c r="M27933" s="2"/>
    </row>
    <row r="27934" spans="6:22" x14ac:dyDescent="0.2">
      <c r="M27934" s="2"/>
    </row>
    <row r="27935" spans="6:22" x14ac:dyDescent="0.2">
      <c r="M27935" s="2"/>
    </row>
    <row r="27936" spans="6:22" x14ac:dyDescent="0.2">
      <c r="M27936" s="2"/>
    </row>
    <row r="27937" spans="6:22" x14ac:dyDescent="0.2">
      <c r="M27937" s="2"/>
    </row>
    <row r="27938" spans="6:22" x14ac:dyDescent="0.2">
      <c r="M27938" s="2"/>
    </row>
    <row r="27939" spans="6:22" x14ac:dyDescent="0.2">
      <c r="F27939"/>
      <c r="M27939" s="2"/>
      <c r="N27939"/>
      <c r="O27939"/>
      <c r="U27939"/>
      <c r="V27939"/>
    </row>
    <row r="27940" spans="6:22" x14ac:dyDescent="0.2">
      <c r="M27940" s="2"/>
    </row>
    <row r="27941" spans="6:22" x14ac:dyDescent="0.2">
      <c r="F27941"/>
      <c r="M27941" s="2"/>
      <c r="N27941"/>
      <c r="O27941"/>
      <c r="U27941"/>
      <c r="V27941"/>
    </row>
    <row r="27942" spans="6:22" x14ac:dyDescent="0.2">
      <c r="M27942" s="2"/>
    </row>
    <row r="27943" spans="6:22" x14ac:dyDescent="0.2">
      <c r="M27943" s="2"/>
    </row>
    <row r="27944" spans="6:22" x14ac:dyDescent="0.2">
      <c r="M27944" s="2"/>
    </row>
    <row r="27945" spans="6:22" x14ac:dyDescent="0.2">
      <c r="M27945" s="2"/>
    </row>
    <row r="27946" spans="6:22" x14ac:dyDescent="0.2">
      <c r="M27946" s="2"/>
    </row>
    <row r="27947" spans="6:22" x14ac:dyDescent="0.2">
      <c r="M27947" s="2"/>
    </row>
    <row r="27948" spans="6:22" x14ac:dyDescent="0.2">
      <c r="M27948" s="2"/>
    </row>
    <row r="27949" spans="6:22" x14ac:dyDescent="0.2">
      <c r="M27949" s="2"/>
    </row>
    <row r="27950" spans="6:22" x14ac:dyDescent="0.2">
      <c r="M27950" s="2"/>
    </row>
    <row r="27951" spans="6:22" x14ac:dyDescent="0.2">
      <c r="M27951" s="2"/>
    </row>
    <row r="27952" spans="6:22" x14ac:dyDescent="0.2">
      <c r="M27952" s="2"/>
    </row>
    <row r="27953" spans="6:22" x14ac:dyDescent="0.2">
      <c r="M27953" s="2"/>
    </row>
    <row r="27954" spans="6:22" x14ac:dyDescent="0.2">
      <c r="F27954"/>
      <c r="M27954" s="2"/>
      <c r="N27954"/>
      <c r="O27954"/>
      <c r="U27954"/>
      <c r="V27954"/>
    </row>
    <row r="27955" spans="6:22" x14ac:dyDescent="0.2">
      <c r="F27955"/>
      <c r="M27955" s="2"/>
      <c r="N27955"/>
      <c r="O27955"/>
      <c r="U27955"/>
      <c r="V27955"/>
    </row>
    <row r="27956" spans="6:22" x14ac:dyDescent="0.2">
      <c r="F27956"/>
      <c r="M27956" s="2"/>
      <c r="N27956"/>
      <c r="O27956"/>
      <c r="U27956"/>
      <c r="V27956"/>
    </row>
    <row r="27957" spans="6:22" x14ac:dyDescent="0.2">
      <c r="F27957"/>
      <c r="M27957" s="2"/>
      <c r="N27957"/>
      <c r="O27957"/>
      <c r="U27957"/>
      <c r="V27957"/>
    </row>
    <row r="27958" spans="6:22" x14ac:dyDescent="0.2">
      <c r="F27958"/>
      <c r="M27958" s="2"/>
      <c r="N27958"/>
      <c r="O27958"/>
      <c r="U27958"/>
      <c r="V27958"/>
    </row>
    <row r="27959" spans="6:22" x14ac:dyDescent="0.2">
      <c r="M27959" s="2"/>
    </row>
    <row r="27960" spans="6:22" x14ac:dyDescent="0.2">
      <c r="M27960" s="2"/>
    </row>
    <row r="27961" spans="6:22" x14ac:dyDescent="0.2">
      <c r="M27961" s="2"/>
    </row>
    <row r="27962" spans="6:22" x14ac:dyDescent="0.2">
      <c r="M27962" s="2"/>
    </row>
    <row r="27963" spans="6:22" x14ac:dyDescent="0.2">
      <c r="F27963"/>
      <c r="M27963" s="2"/>
      <c r="N27963"/>
      <c r="O27963"/>
      <c r="U27963"/>
      <c r="V27963"/>
    </row>
    <row r="27964" spans="6:22" x14ac:dyDescent="0.2">
      <c r="M27964" s="2"/>
    </row>
    <row r="27965" spans="6:22" x14ac:dyDescent="0.2">
      <c r="M27965" s="2"/>
    </row>
    <row r="27966" spans="6:22" x14ac:dyDescent="0.2">
      <c r="M27966" s="2"/>
    </row>
    <row r="27967" spans="6:22" x14ac:dyDescent="0.2">
      <c r="M27967" s="2"/>
    </row>
    <row r="27968" spans="6:22" x14ac:dyDescent="0.2">
      <c r="M27968" s="2"/>
    </row>
    <row r="27969" spans="6:22" x14ac:dyDescent="0.2">
      <c r="M27969" s="2"/>
    </row>
    <row r="27970" spans="6:22" x14ac:dyDescent="0.2">
      <c r="M27970" s="2"/>
    </row>
    <row r="27971" spans="6:22" x14ac:dyDescent="0.2">
      <c r="M27971" s="2"/>
    </row>
    <row r="27972" spans="6:22" x14ac:dyDescent="0.2">
      <c r="M27972" s="2"/>
    </row>
    <row r="27973" spans="6:22" x14ac:dyDescent="0.2">
      <c r="M27973" s="2"/>
    </row>
    <row r="27974" spans="6:22" x14ac:dyDescent="0.2">
      <c r="M27974" s="2"/>
    </row>
    <row r="27975" spans="6:22" x14ac:dyDescent="0.2">
      <c r="M27975" s="2"/>
    </row>
    <row r="27976" spans="6:22" x14ac:dyDescent="0.2">
      <c r="F27976"/>
      <c r="M27976" s="2"/>
      <c r="N27976"/>
      <c r="O27976"/>
      <c r="U27976"/>
      <c r="V27976"/>
    </row>
    <row r="27977" spans="6:22" x14ac:dyDescent="0.2">
      <c r="M27977" s="2"/>
    </row>
    <row r="27978" spans="6:22" x14ac:dyDescent="0.2">
      <c r="F27978"/>
      <c r="M27978" s="2"/>
      <c r="N27978"/>
      <c r="O27978"/>
      <c r="U27978"/>
      <c r="V27978"/>
    </row>
    <row r="27979" spans="6:22" x14ac:dyDescent="0.2">
      <c r="M27979" s="2"/>
    </row>
    <row r="27980" spans="6:22" x14ac:dyDescent="0.2">
      <c r="M27980" s="2"/>
    </row>
    <row r="27981" spans="6:22" x14ac:dyDescent="0.2">
      <c r="M27981" s="2"/>
    </row>
    <row r="27982" spans="6:22" x14ac:dyDescent="0.2">
      <c r="M27982" s="2"/>
    </row>
    <row r="27983" spans="6:22" x14ac:dyDescent="0.2">
      <c r="M27983" s="2"/>
    </row>
    <row r="27984" spans="6:22" x14ac:dyDescent="0.2">
      <c r="M27984" s="2"/>
    </row>
    <row r="27985" spans="6:22" x14ac:dyDescent="0.2">
      <c r="M27985" s="2"/>
    </row>
    <row r="27986" spans="6:22" x14ac:dyDescent="0.2">
      <c r="M27986" s="2"/>
    </row>
    <row r="27987" spans="6:22" x14ac:dyDescent="0.2">
      <c r="M27987" s="2"/>
    </row>
    <row r="27988" spans="6:22" x14ac:dyDescent="0.2">
      <c r="M27988" s="2"/>
    </row>
    <row r="27989" spans="6:22" x14ac:dyDescent="0.2">
      <c r="M27989" s="2"/>
    </row>
    <row r="27990" spans="6:22" x14ac:dyDescent="0.2">
      <c r="M27990" s="2"/>
    </row>
    <row r="27991" spans="6:22" x14ac:dyDescent="0.2">
      <c r="F27991"/>
      <c r="M27991" s="2"/>
      <c r="N27991"/>
      <c r="O27991"/>
      <c r="U27991"/>
      <c r="V27991"/>
    </row>
    <row r="27992" spans="6:22" x14ac:dyDescent="0.2">
      <c r="F27992"/>
      <c r="M27992" s="2"/>
      <c r="N27992"/>
      <c r="O27992"/>
      <c r="U27992"/>
      <c r="V27992"/>
    </row>
    <row r="27993" spans="6:22" x14ac:dyDescent="0.2">
      <c r="F27993"/>
      <c r="M27993" s="2"/>
      <c r="N27993"/>
      <c r="O27993"/>
      <c r="U27993"/>
      <c r="V27993"/>
    </row>
    <row r="27994" spans="6:22" x14ac:dyDescent="0.2">
      <c r="F27994"/>
      <c r="M27994" s="2"/>
      <c r="N27994"/>
      <c r="O27994"/>
      <c r="U27994"/>
      <c r="V27994"/>
    </row>
    <row r="27995" spans="6:22" x14ac:dyDescent="0.2">
      <c r="F27995"/>
      <c r="M27995" s="2"/>
      <c r="N27995"/>
      <c r="O27995"/>
      <c r="U27995"/>
      <c r="V27995"/>
    </row>
    <row r="27996" spans="6:22" x14ac:dyDescent="0.2">
      <c r="M27996" s="2"/>
    </row>
    <row r="27997" spans="6:22" x14ac:dyDescent="0.2">
      <c r="M27997" s="2"/>
    </row>
    <row r="27998" spans="6:22" x14ac:dyDescent="0.2">
      <c r="M27998" s="2"/>
    </row>
    <row r="27999" spans="6:22" x14ac:dyDescent="0.2">
      <c r="M27999" s="2"/>
    </row>
    <row r="28000" spans="6:22" x14ac:dyDescent="0.2">
      <c r="M28000" s="2"/>
    </row>
    <row r="28001" spans="6:22" x14ac:dyDescent="0.2">
      <c r="M28001" s="2"/>
    </row>
    <row r="28002" spans="6:22" x14ac:dyDescent="0.2">
      <c r="F28002"/>
      <c r="M28002" s="2"/>
      <c r="N28002"/>
      <c r="O28002"/>
      <c r="U28002"/>
      <c r="V28002"/>
    </row>
    <row r="28003" spans="6:22" x14ac:dyDescent="0.2">
      <c r="M28003" s="2"/>
    </row>
    <row r="28004" spans="6:22" x14ac:dyDescent="0.2">
      <c r="M28004" s="2"/>
    </row>
    <row r="28005" spans="6:22" x14ac:dyDescent="0.2">
      <c r="M28005" s="2"/>
    </row>
    <row r="28006" spans="6:22" x14ac:dyDescent="0.2">
      <c r="M28006" s="2"/>
    </row>
    <row r="28007" spans="6:22" x14ac:dyDescent="0.2">
      <c r="M28007" s="2"/>
    </row>
    <row r="28008" spans="6:22" x14ac:dyDescent="0.2">
      <c r="M28008" s="2"/>
    </row>
    <row r="28009" spans="6:22" x14ac:dyDescent="0.2">
      <c r="M28009" s="2"/>
    </row>
    <row r="28010" spans="6:22" x14ac:dyDescent="0.2">
      <c r="M28010" s="2"/>
    </row>
    <row r="28011" spans="6:22" x14ac:dyDescent="0.2">
      <c r="M28011" s="2"/>
    </row>
    <row r="28012" spans="6:22" x14ac:dyDescent="0.2">
      <c r="M28012" s="2"/>
    </row>
    <row r="28013" spans="6:22" x14ac:dyDescent="0.2">
      <c r="M28013" s="2"/>
    </row>
    <row r="28014" spans="6:22" x14ac:dyDescent="0.2">
      <c r="M28014" s="2"/>
    </row>
    <row r="28015" spans="6:22" x14ac:dyDescent="0.2">
      <c r="M28015" s="2"/>
    </row>
    <row r="28016" spans="6:22" x14ac:dyDescent="0.2">
      <c r="F28016"/>
      <c r="M28016" s="2"/>
      <c r="N28016"/>
      <c r="O28016"/>
      <c r="U28016"/>
      <c r="V28016"/>
    </row>
    <row r="28017" spans="6:22" x14ac:dyDescent="0.2">
      <c r="M28017" s="2"/>
    </row>
    <row r="28018" spans="6:22" x14ac:dyDescent="0.2">
      <c r="F28018"/>
      <c r="M28018" s="2"/>
      <c r="N28018"/>
      <c r="O28018"/>
      <c r="U28018"/>
      <c r="V28018"/>
    </row>
    <row r="28019" spans="6:22" x14ac:dyDescent="0.2">
      <c r="M28019" s="2"/>
    </row>
    <row r="28020" spans="6:22" x14ac:dyDescent="0.2">
      <c r="M28020" s="2"/>
    </row>
    <row r="28021" spans="6:22" x14ac:dyDescent="0.2">
      <c r="M28021" s="2"/>
    </row>
    <row r="28022" spans="6:22" x14ac:dyDescent="0.2">
      <c r="M28022" s="2"/>
    </row>
    <row r="28023" spans="6:22" x14ac:dyDescent="0.2">
      <c r="M28023" s="2"/>
    </row>
    <row r="28024" spans="6:22" x14ac:dyDescent="0.2">
      <c r="M28024" s="2"/>
    </row>
    <row r="28025" spans="6:22" x14ac:dyDescent="0.2">
      <c r="M28025" s="2"/>
    </row>
    <row r="28026" spans="6:22" x14ac:dyDescent="0.2">
      <c r="M28026" s="2"/>
    </row>
    <row r="28027" spans="6:22" x14ac:dyDescent="0.2">
      <c r="M28027" s="2"/>
    </row>
    <row r="28028" spans="6:22" x14ac:dyDescent="0.2">
      <c r="M28028" s="2"/>
    </row>
    <row r="28029" spans="6:22" x14ac:dyDescent="0.2">
      <c r="M28029" s="2"/>
    </row>
    <row r="28030" spans="6:22" x14ac:dyDescent="0.2">
      <c r="M28030" s="2"/>
    </row>
    <row r="28031" spans="6:22" x14ac:dyDescent="0.2">
      <c r="F28031"/>
      <c r="M28031" s="2"/>
      <c r="N28031"/>
      <c r="O28031"/>
      <c r="U28031"/>
      <c r="V28031"/>
    </row>
    <row r="28032" spans="6:22" x14ac:dyDescent="0.2">
      <c r="F28032"/>
      <c r="M28032" s="2"/>
      <c r="N28032"/>
      <c r="O28032"/>
      <c r="U28032"/>
      <c r="V28032"/>
    </row>
    <row r="28033" spans="6:22" x14ac:dyDescent="0.2">
      <c r="F28033"/>
      <c r="M28033" s="2"/>
      <c r="N28033"/>
      <c r="O28033"/>
      <c r="U28033"/>
      <c r="V28033"/>
    </row>
    <row r="28034" spans="6:22" x14ac:dyDescent="0.2">
      <c r="F28034"/>
      <c r="M28034" s="2"/>
      <c r="N28034"/>
      <c r="O28034"/>
      <c r="U28034"/>
      <c r="V28034"/>
    </row>
    <row r="28035" spans="6:22" x14ac:dyDescent="0.2">
      <c r="F28035"/>
      <c r="M28035" s="2"/>
      <c r="N28035"/>
      <c r="O28035"/>
      <c r="U28035"/>
      <c r="V28035"/>
    </row>
    <row r="28036" spans="6:22" x14ac:dyDescent="0.2">
      <c r="F28036"/>
      <c r="M28036" s="2"/>
      <c r="N28036"/>
      <c r="O28036"/>
      <c r="U28036"/>
      <c r="V28036"/>
    </row>
    <row r="28037" spans="6:22" x14ac:dyDescent="0.2">
      <c r="F28037"/>
      <c r="M28037" s="2"/>
      <c r="N28037"/>
      <c r="O28037"/>
      <c r="U28037"/>
      <c r="V28037"/>
    </row>
    <row r="28038" spans="6:22" x14ac:dyDescent="0.2">
      <c r="M28038" s="2"/>
    </row>
    <row r="28039" spans="6:22" x14ac:dyDescent="0.2">
      <c r="M28039" s="2"/>
    </row>
    <row r="28040" spans="6:22" x14ac:dyDescent="0.2">
      <c r="M28040" s="2"/>
    </row>
    <row r="28041" spans="6:22" x14ac:dyDescent="0.2">
      <c r="M28041" s="2"/>
    </row>
    <row r="28042" spans="6:22" x14ac:dyDescent="0.2">
      <c r="M28042" s="2"/>
    </row>
    <row r="28043" spans="6:22" x14ac:dyDescent="0.2">
      <c r="M28043" s="2"/>
    </row>
    <row r="28044" spans="6:22" x14ac:dyDescent="0.2">
      <c r="F28044"/>
      <c r="M28044" s="2"/>
      <c r="N28044"/>
      <c r="O28044"/>
      <c r="U28044"/>
      <c r="V28044"/>
    </row>
    <row r="28045" spans="6:22" x14ac:dyDescent="0.2">
      <c r="M28045" s="2"/>
    </row>
    <row r="28046" spans="6:22" x14ac:dyDescent="0.2">
      <c r="M28046" s="2"/>
    </row>
    <row r="28047" spans="6:22" x14ac:dyDescent="0.2">
      <c r="M28047" s="2"/>
    </row>
    <row r="28048" spans="6:22" x14ac:dyDescent="0.2">
      <c r="M28048" s="2"/>
    </row>
    <row r="28049" spans="6:22" x14ac:dyDescent="0.2">
      <c r="M28049" s="2"/>
    </row>
    <row r="28050" spans="6:22" x14ac:dyDescent="0.2">
      <c r="M28050" s="2"/>
    </row>
    <row r="28051" spans="6:22" x14ac:dyDescent="0.2">
      <c r="M28051" s="2"/>
    </row>
    <row r="28052" spans="6:22" x14ac:dyDescent="0.2">
      <c r="M28052" s="2"/>
    </row>
    <row r="28053" spans="6:22" x14ac:dyDescent="0.2">
      <c r="M28053" s="2"/>
    </row>
    <row r="28054" spans="6:22" x14ac:dyDescent="0.2">
      <c r="M28054" s="2"/>
    </row>
    <row r="28055" spans="6:22" x14ac:dyDescent="0.2">
      <c r="M28055" s="2"/>
    </row>
    <row r="28056" spans="6:22" x14ac:dyDescent="0.2">
      <c r="M28056" s="2"/>
    </row>
    <row r="28057" spans="6:22" x14ac:dyDescent="0.2">
      <c r="M28057" s="2"/>
    </row>
    <row r="28058" spans="6:22" x14ac:dyDescent="0.2">
      <c r="F28058"/>
      <c r="M28058" s="2"/>
      <c r="N28058"/>
      <c r="O28058"/>
      <c r="U28058"/>
      <c r="V28058"/>
    </row>
    <row r="28059" spans="6:22" x14ac:dyDescent="0.2">
      <c r="M28059" s="2"/>
    </row>
    <row r="28060" spans="6:22" x14ac:dyDescent="0.2">
      <c r="F28060"/>
      <c r="M28060" s="2"/>
      <c r="N28060"/>
      <c r="O28060"/>
      <c r="U28060"/>
      <c r="V28060"/>
    </row>
    <row r="28061" spans="6:22" x14ac:dyDescent="0.2">
      <c r="M28061" s="2"/>
    </row>
    <row r="28062" spans="6:22" x14ac:dyDescent="0.2">
      <c r="M28062" s="2"/>
    </row>
    <row r="28063" spans="6:22" x14ac:dyDescent="0.2">
      <c r="M28063" s="2"/>
    </row>
    <row r="28064" spans="6:22" x14ac:dyDescent="0.2">
      <c r="M28064" s="2"/>
    </row>
    <row r="28065" spans="6:22" x14ac:dyDescent="0.2">
      <c r="M28065" s="2"/>
    </row>
    <row r="28066" spans="6:22" x14ac:dyDescent="0.2">
      <c r="M28066" s="2"/>
    </row>
    <row r="28067" spans="6:22" x14ac:dyDescent="0.2">
      <c r="M28067" s="2"/>
    </row>
    <row r="28068" spans="6:22" x14ac:dyDescent="0.2">
      <c r="M28068" s="2"/>
    </row>
    <row r="28069" spans="6:22" x14ac:dyDescent="0.2">
      <c r="M28069" s="2"/>
    </row>
    <row r="28070" spans="6:22" x14ac:dyDescent="0.2">
      <c r="M28070" s="2"/>
    </row>
    <row r="28071" spans="6:22" x14ac:dyDescent="0.2">
      <c r="M28071" s="2"/>
    </row>
    <row r="28072" spans="6:22" x14ac:dyDescent="0.2">
      <c r="M28072" s="2"/>
    </row>
    <row r="28073" spans="6:22" x14ac:dyDescent="0.2">
      <c r="F28073"/>
      <c r="M28073" s="2"/>
      <c r="N28073"/>
      <c r="O28073"/>
      <c r="U28073"/>
      <c r="V28073"/>
    </row>
    <row r="28074" spans="6:22" x14ac:dyDescent="0.2">
      <c r="F28074"/>
      <c r="M28074" s="2"/>
      <c r="N28074"/>
      <c r="O28074"/>
      <c r="U28074"/>
      <c r="V28074"/>
    </row>
    <row r="28075" spans="6:22" x14ac:dyDescent="0.2">
      <c r="F28075"/>
      <c r="M28075" s="2"/>
      <c r="N28075"/>
      <c r="O28075"/>
      <c r="U28075"/>
      <c r="V28075"/>
    </row>
    <row r="28076" spans="6:22" x14ac:dyDescent="0.2">
      <c r="F28076"/>
      <c r="M28076" s="2"/>
      <c r="N28076"/>
      <c r="O28076"/>
      <c r="U28076"/>
      <c r="V28076"/>
    </row>
    <row r="28077" spans="6:22" x14ac:dyDescent="0.2">
      <c r="F28077"/>
      <c r="M28077" s="2"/>
      <c r="N28077"/>
      <c r="O28077"/>
      <c r="U28077"/>
      <c r="V28077"/>
    </row>
    <row r="28078" spans="6:22" x14ac:dyDescent="0.2">
      <c r="F28078"/>
      <c r="M28078" s="2"/>
      <c r="N28078"/>
      <c r="O28078"/>
      <c r="U28078"/>
      <c r="V28078"/>
    </row>
    <row r="28079" spans="6:22" x14ac:dyDescent="0.2">
      <c r="F28079"/>
      <c r="M28079" s="2"/>
      <c r="N28079"/>
      <c r="O28079"/>
      <c r="U28079"/>
      <c r="V28079"/>
    </row>
    <row r="28080" spans="6:22" x14ac:dyDescent="0.2">
      <c r="M28080" s="2"/>
    </row>
    <row r="28081" spans="6:22" x14ac:dyDescent="0.2">
      <c r="M28081" s="2"/>
    </row>
    <row r="28082" spans="6:22" x14ac:dyDescent="0.2">
      <c r="M28082" s="2"/>
    </row>
    <row r="28083" spans="6:22" x14ac:dyDescent="0.2">
      <c r="M28083" s="2"/>
    </row>
    <row r="28084" spans="6:22" x14ac:dyDescent="0.2">
      <c r="M28084" s="2"/>
    </row>
    <row r="28085" spans="6:22" x14ac:dyDescent="0.2">
      <c r="M28085" s="2"/>
    </row>
    <row r="28086" spans="6:22" x14ac:dyDescent="0.2">
      <c r="M28086" s="2"/>
    </row>
    <row r="28087" spans="6:22" x14ac:dyDescent="0.2">
      <c r="M28087" s="2"/>
    </row>
    <row r="28088" spans="6:22" x14ac:dyDescent="0.2">
      <c r="M28088" s="2"/>
    </row>
    <row r="28089" spans="6:22" x14ac:dyDescent="0.2">
      <c r="M28089" s="2"/>
    </row>
    <row r="28090" spans="6:22" x14ac:dyDescent="0.2">
      <c r="M28090" s="2"/>
    </row>
    <row r="28091" spans="6:22" x14ac:dyDescent="0.2">
      <c r="M28091" s="2"/>
    </row>
    <row r="28092" spans="6:22" x14ac:dyDescent="0.2">
      <c r="M28092" s="2"/>
    </row>
    <row r="28093" spans="6:22" x14ac:dyDescent="0.2">
      <c r="M28093" s="2"/>
    </row>
    <row r="28094" spans="6:22" x14ac:dyDescent="0.2">
      <c r="M28094" s="2"/>
    </row>
    <row r="28095" spans="6:22" x14ac:dyDescent="0.2">
      <c r="M28095" s="2"/>
    </row>
    <row r="28096" spans="6:22" x14ac:dyDescent="0.2">
      <c r="F28096"/>
      <c r="M28096" s="2"/>
      <c r="N28096"/>
      <c r="O28096"/>
      <c r="U28096"/>
      <c r="V28096"/>
    </row>
    <row r="28097" spans="6:22" x14ac:dyDescent="0.2">
      <c r="M28097" s="2"/>
    </row>
    <row r="28098" spans="6:22" x14ac:dyDescent="0.2">
      <c r="F28098"/>
      <c r="M28098" s="2"/>
      <c r="N28098"/>
      <c r="O28098"/>
      <c r="U28098"/>
      <c r="V28098"/>
    </row>
    <row r="28099" spans="6:22" x14ac:dyDescent="0.2">
      <c r="M28099" s="2"/>
    </row>
    <row r="28100" spans="6:22" x14ac:dyDescent="0.2">
      <c r="M28100" s="2"/>
    </row>
    <row r="28101" spans="6:22" x14ac:dyDescent="0.2">
      <c r="M28101" s="2"/>
    </row>
    <row r="28102" spans="6:22" x14ac:dyDescent="0.2">
      <c r="M28102" s="2"/>
    </row>
    <row r="28103" spans="6:22" x14ac:dyDescent="0.2">
      <c r="M28103" s="2"/>
    </row>
    <row r="28104" spans="6:22" x14ac:dyDescent="0.2">
      <c r="M28104" s="2"/>
    </row>
    <row r="28105" spans="6:22" x14ac:dyDescent="0.2">
      <c r="M28105" s="2"/>
    </row>
    <row r="28106" spans="6:22" x14ac:dyDescent="0.2">
      <c r="M28106" s="2"/>
    </row>
    <row r="28107" spans="6:22" x14ac:dyDescent="0.2">
      <c r="M28107" s="2"/>
    </row>
    <row r="28108" spans="6:22" x14ac:dyDescent="0.2">
      <c r="M28108" s="2"/>
    </row>
    <row r="28109" spans="6:22" x14ac:dyDescent="0.2">
      <c r="M28109" s="2"/>
    </row>
    <row r="28110" spans="6:22" x14ac:dyDescent="0.2">
      <c r="F28110"/>
      <c r="M28110" s="2"/>
      <c r="N28110"/>
      <c r="O28110"/>
      <c r="U28110"/>
      <c r="V28110"/>
    </row>
    <row r="28111" spans="6:22" x14ac:dyDescent="0.2">
      <c r="F28111"/>
      <c r="M28111" s="2"/>
      <c r="N28111"/>
      <c r="O28111"/>
      <c r="U28111"/>
      <c r="V28111"/>
    </row>
    <row r="28112" spans="6:22" x14ac:dyDescent="0.2">
      <c r="F28112"/>
      <c r="M28112" s="2"/>
      <c r="N28112"/>
      <c r="O28112"/>
      <c r="U28112"/>
      <c r="V28112"/>
    </row>
    <row r="28113" spans="6:22" x14ac:dyDescent="0.2">
      <c r="F28113"/>
      <c r="M28113" s="2"/>
      <c r="N28113"/>
      <c r="O28113"/>
      <c r="U28113"/>
      <c r="V28113"/>
    </row>
    <row r="28114" spans="6:22" x14ac:dyDescent="0.2">
      <c r="F28114"/>
      <c r="M28114" s="2"/>
      <c r="N28114"/>
      <c r="O28114"/>
      <c r="U28114"/>
      <c r="V28114"/>
    </row>
    <row r="28115" spans="6:22" x14ac:dyDescent="0.2">
      <c r="M28115" s="2"/>
    </row>
    <row r="28116" spans="6:22" x14ac:dyDescent="0.2">
      <c r="M28116" s="2"/>
    </row>
    <row r="28117" spans="6:22" x14ac:dyDescent="0.2">
      <c r="M28117" s="2"/>
    </row>
    <row r="28118" spans="6:22" x14ac:dyDescent="0.2">
      <c r="M28118" s="2"/>
    </row>
    <row r="28119" spans="6:22" x14ac:dyDescent="0.2">
      <c r="M28119" s="2"/>
    </row>
    <row r="28120" spans="6:22" x14ac:dyDescent="0.2">
      <c r="M28120" s="2"/>
    </row>
    <row r="28121" spans="6:22" x14ac:dyDescent="0.2">
      <c r="M28121" s="2"/>
    </row>
    <row r="28122" spans="6:22" x14ac:dyDescent="0.2">
      <c r="M28122" s="2"/>
    </row>
    <row r="28123" spans="6:22" x14ac:dyDescent="0.2">
      <c r="M28123" s="2"/>
    </row>
    <row r="28124" spans="6:22" x14ac:dyDescent="0.2">
      <c r="M28124" s="2"/>
    </row>
    <row r="28125" spans="6:22" x14ac:dyDescent="0.2">
      <c r="M28125" s="2"/>
    </row>
    <row r="28126" spans="6:22" x14ac:dyDescent="0.2">
      <c r="M28126" s="2"/>
    </row>
    <row r="28127" spans="6:22" x14ac:dyDescent="0.2">
      <c r="M28127" s="2"/>
    </row>
    <row r="28128" spans="6:22" x14ac:dyDescent="0.2">
      <c r="M28128" s="2"/>
    </row>
    <row r="28129" spans="6:22" x14ac:dyDescent="0.2">
      <c r="M28129" s="2"/>
    </row>
    <row r="28130" spans="6:22" x14ac:dyDescent="0.2">
      <c r="M28130" s="2"/>
    </row>
    <row r="28131" spans="6:22" x14ac:dyDescent="0.2">
      <c r="F28131"/>
      <c r="M28131" s="2"/>
      <c r="N28131"/>
      <c r="O28131"/>
      <c r="U28131"/>
      <c r="V28131"/>
    </row>
    <row r="28132" spans="6:22" x14ac:dyDescent="0.2">
      <c r="M28132" s="2"/>
    </row>
    <row r="28133" spans="6:22" x14ac:dyDescent="0.2">
      <c r="F28133"/>
      <c r="M28133" s="2"/>
      <c r="N28133"/>
      <c r="O28133"/>
      <c r="U28133"/>
      <c r="V28133"/>
    </row>
    <row r="28134" spans="6:22" x14ac:dyDescent="0.2">
      <c r="M28134" s="2"/>
    </row>
    <row r="28135" spans="6:22" x14ac:dyDescent="0.2">
      <c r="M28135" s="2"/>
    </row>
    <row r="28136" spans="6:22" x14ac:dyDescent="0.2">
      <c r="M28136" s="2"/>
    </row>
    <row r="28137" spans="6:22" x14ac:dyDescent="0.2">
      <c r="M28137" s="2"/>
    </row>
    <row r="28138" spans="6:22" x14ac:dyDescent="0.2">
      <c r="M28138" s="2"/>
    </row>
    <row r="28139" spans="6:22" x14ac:dyDescent="0.2">
      <c r="M28139" s="2"/>
    </row>
    <row r="28140" spans="6:22" x14ac:dyDescent="0.2">
      <c r="M28140" s="2"/>
    </row>
    <row r="28141" spans="6:22" x14ac:dyDescent="0.2">
      <c r="M28141" s="2"/>
    </row>
    <row r="28142" spans="6:22" x14ac:dyDescent="0.2">
      <c r="M28142" s="2"/>
    </row>
    <row r="28143" spans="6:22" x14ac:dyDescent="0.2">
      <c r="M28143" s="2"/>
    </row>
    <row r="28144" spans="6:22" x14ac:dyDescent="0.2">
      <c r="M28144" s="2"/>
    </row>
    <row r="28145" spans="6:22" x14ac:dyDescent="0.2">
      <c r="F28145"/>
      <c r="M28145" s="2"/>
      <c r="N28145"/>
      <c r="O28145"/>
      <c r="U28145"/>
      <c r="V28145"/>
    </row>
    <row r="28146" spans="6:22" x14ac:dyDescent="0.2">
      <c r="F28146"/>
      <c r="M28146" s="2"/>
      <c r="N28146"/>
      <c r="O28146"/>
      <c r="U28146"/>
      <c r="V28146"/>
    </row>
    <row r="28147" spans="6:22" x14ac:dyDescent="0.2">
      <c r="F28147"/>
      <c r="M28147" s="2"/>
      <c r="N28147"/>
      <c r="O28147"/>
      <c r="U28147"/>
      <c r="V28147"/>
    </row>
    <row r="28148" spans="6:22" x14ac:dyDescent="0.2">
      <c r="F28148"/>
      <c r="M28148" s="2"/>
      <c r="N28148"/>
      <c r="O28148"/>
      <c r="U28148"/>
      <c r="V28148"/>
    </row>
    <row r="28149" spans="6:22" x14ac:dyDescent="0.2">
      <c r="F28149"/>
      <c r="M28149" s="2"/>
      <c r="N28149"/>
      <c r="O28149"/>
      <c r="U28149"/>
      <c r="V28149"/>
    </row>
    <row r="28150" spans="6:22" x14ac:dyDescent="0.2">
      <c r="M28150" s="2"/>
    </row>
    <row r="28151" spans="6:22" x14ac:dyDescent="0.2">
      <c r="M28151" s="2"/>
    </row>
    <row r="28152" spans="6:22" x14ac:dyDescent="0.2">
      <c r="M28152" s="2"/>
    </row>
    <row r="28153" spans="6:22" x14ac:dyDescent="0.2">
      <c r="M28153" s="2"/>
    </row>
    <row r="28154" spans="6:22" x14ac:dyDescent="0.2">
      <c r="M28154" s="2"/>
    </row>
    <row r="28155" spans="6:22" x14ac:dyDescent="0.2">
      <c r="M28155" s="2"/>
    </row>
    <row r="28156" spans="6:22" x14ac:dyDescent="0.2">
      <c r="M28156" s="2"/>
    </row>
    <row r="28157" spans="6:22" x14ac:dyDescent="0.2">
      <c r="M28157" s="2"/>
    </row>
    <row r="28158" spans="6:22" x14ac:dyDescent="0.2">
      <c r="M28158" s="2"/>
    </row>
    <row r="28159" spans="6:22" x14ac:dyDescent="0.2">
      <c r="M28159" s="2"/>
    </row>
    <row r="28160" spans="6:22" x14ac:dyDescent="0.2">
      <c r="M28160" s="2"/>
    </row>
    <row r="28161" spans="6:22" x14ac:dyDescent="0.2">
      <c r="M28161" s="2"/>
    </row>
    <row r="28162" spans="6:22" x14ac:dyDescent="0.2">
      <c r="M28162" s="2"/>
    </row>
    <row r="28163" spans="6:22" x14ac:dyDescent="0.2">
      <c r="M28163" s="2"/>
    </row>
    <row r="28164" spans="6:22" x14ac:dyDescent="0.2">
      <c r="M28164" s="2"/>
    </row>
    <row r="28165" spans="6:22" x14ac:dyDescent="0.2">
      <c r="M28165" s="2"/>
    </row>
    <row r="28166" spans="6:22" x14ac:dyDescent="0.2">
      <c r="F28166"/>
      <c r="M28166" s="2"/>
      <c r="N28166"/>
      <c r="O28166"/>
      <c r="U28166"/>
      <c r="V28166"/>
    </row>
    <row r="28167" spans="6:22" x14ac:dyDescent="0.2">
      <c r="M28167" s="2"/>
    </row>
    <row r="28168" spans="6:22" x14ac:dyDescent="0.2">
      <c r="F28168"/>
      <c r="M28168" s="2"/>
      <c r="N28168"/>
      <c r="O28168"/>
      <c r="U28168"/>
      <c r="V28168"/>
    </row>
    <row r="28169" spans="6:22" x14ac:dyDescent="0.2">
      <c r="M28169" s="2"/>
    </row>
    <row r="28170" spans="6:22" x14ac:dyDescent="0.2">
      <c r="M28170" s="2"/>
    </row>
    <row r="28171" spans="6:22" x14ac:dyDescent="0.2">
      <c r="M28171" s="2"/>
    </row>
    <row r="28172" spans="6:22" x14ac:dyDescent="0.2">
      <c r="M28172" s="2"/>
    </row>
    <row r="28173" spans="6:22" x14ac:dyDescent="0.2">
      <c r="M28173" s="2"/>
    </row>
    <row r="28174" spans="6:22" x14ac:dyDescent="0.2">
      <c r="M28174" s="2"/>
    </row>
    <row r="28175" spans="6:22" x14ac:dyDescent="0.2">
      <c r="M28175" s="2"/>
    </row>
    <row r="28176" spans="6:22" x14ac:dyDescent="0.2">
      <c r="M28176" s="2"/>
    </row>
    <row r="28177" spans="6:22" x14ac:dyDescent="0.2">
      <c r="M28177" s="2"/>
    </row>
    <row r="28178" spans="6:22" x14ac:dyDescent="0.2">
      <c r="M28178" s="2"/>
    </row>
    <row r="28179" spans="6:22" x14ac:dyDescent="0.2">
      <c r="M28179" s="2"/>
    </row>
    <row r="28180" spans="6:22" x14ac:dyDescent="0.2">
      <c r="F28180"/>
      <c r="M28180" s="2"/>
      <c r="N28180"/>
      <c r="O28180"/>
      <c r="U28180"/>
      <c r="V28180"/>
    </row>
    <row r="28181" spans="6:22" x14ac:dyDescent="0.2">
      <c r="F28181"/>
      <c r="M28181" s="2"/>
      <c r="N28181"/>
      <c r="O28181"/>
      <c r="U28181"/>
      <c r="V28181"/>
    </row>
    <row r="28182" spans="6:22" x14ac:dyDescent="0.2">
      <c r="F28182"/>
      <c r="M28182" s="2"/>
      <c r="N28182"/>
      <c r="O28182"/>
      <c r="U28182"/>
      <c r="V28182"/>
    </row>
    <row r="28183" spans="6:22" x14ac:dyDescent="0.2">
      <c r="F28183"/>
      <c r="M28183" s="2"/>
      <c r="N28183"/>
      <c r="O28183"/>
      <c r="U28183"/>
      <c r="V28183"/>
    </row>
    <row r="28184" spans="6:22" x14ac:dyDescent="0.2">
      <c r="F28184"/>
      <c r="M28184" s="2"/>
      <c r="N28184"/>
      <c r="O28184"/>
      <c r="U28184"/>
      <c r="V28184"/>
    </row>
    <row r="28185" spans="6:22" x14ac:dyDescent="0.2">
      <c r="M28185" s="2"/>
    </row>
    <row r="28186" spans="6:22" x14ac:dyDescent="0.2">
      <c r="M28186" s="2"/>
    </row>
    <row r="28187" spans="6:22" x14ac:dyDescent="0.2">
      <c r="M28187" s="2"/>
    </row>
    <row r="28188" spans="6:22" x14ac:dyDescent="0.2">
      <c r="M28188" s="2"/>
    </row>
    <row r="28189" spans="6:22" x14ac:dyDescent="0.2">
      <c r="F28189"/>
      <c r="M28189" s="2"/>
      <c r="N28189"/>
      <c r="O28189"/>
      <c r="U28189"/>
      <c r="V28189"/>
    </row>
    <row r="28190" spans="6:22" x14ac:dyDescent="0.2">
      <c r="M28190" s="2"/>
    </row>
    <row r="28191" spans="6:22" x14ac:dyDescent="0.2">
      <c r="M28191" s="2"/>
    </row>
    <row r="28192" spans="6:22" x14ac:dyDescent="0.2">
      <c r="M28192" s="2"/>
    </row>
    <row r="28193" spans="6:22" x14ac:dyDescent="0.2">
      <c r="M28193" s="2"/>
    </row>
    <row r="28194" spans="6:22" x14ac:dyDescent="0.2">
      <c r="M28194" s="2"/>
    </row>
    <row r="28195" spans="6:22" x14ac:dyDescent="0.2">
      <c r="M28195" s="2"/>
    </row>
    <row r="28196" spans="6:22" x14ac:dyDescent="0.2">
      <c r="M28196" s="2"/>
    </row>
    <row r="28197" spans="6:22" x14ac:dyDescent="0.2">
      <c r="M28197" s="2"/>
    </row>
    <row r="28198" spans="6:22" x14ac:dyDescent="0.2">
      <c r="M28198" s="2"/>
    </row>
    <row r="28199" spans="6:22" x14ac:dyDescent="0.2">
      <c r="M28199" s="2"/>
    </row>
    <row r="28200" spans="6:22" x14ac:dyDescent="0.2">
      <c r="M28200" s="2"/>
    </row>
    <row r="28201" spans="6:22" x14ac:dyDescent="0.2">
      <c r="M28201" s="2"/>
    </row>
    <row r="28202" spans="6:22" x14ac:dyDescent="0.2">
      <c r="F28202"/>
      <c r="M28202" s="2"/>
      <c r="N28202"/>
      <c r="O28202"/>
      <c r="U28202"/>
      <c r="V28202"/>
    </row>
    <row r="28203" spans="6:22" x14ac:dyDescent="0.2">
      <c r="M28203" s="2"/>
    </row>
    <row r="28204" spans="6:22" x14ac:dyDescent="0.2">
      <c r="F28204"/>
      <c r="M28204" s="2"/>
      <c r="N28204"/>
      <c r="O28204"/>
      <c r="U28204"/>
      <c r="V28204"/>
    </row>
    <row r="28205" spans="6:22" x14ac:dyDescent="0.2">
      <c r="M28205" s="2"/>
    </row>
    <row r="28206" spans="6:22" x14ac:dyDescent="0.2">
      <c r="M28206" s="2"/>
    </row>
    <row r="28207" spans="6:22" x14ac:dyDescent="0.2">
      <c r="M28207" s="2"/>
    </row>
    <row r="28208" spans="6:22" x14ac:dyDescent="0.2">
      <c r="M28208" s="2"/>
    </row>
    <row r="28209" spans="6:22" x14ac:dyDescent="0.2">
      <c r="M28209" s="2"/>
    </row>
    <row r="28210" spans="6:22" x14ac:dyDescent="0.2">
      <c r="M28210" s="2"/>
    </row>
    <row r="28211" spans="6:22" x14ac:dyDescent="0.2">
      <c r="M28211" s="2"/>
    </row>
    <row r="28212" spans="6:22" x14ac:dyDescent="0.2">
      <c r="M28212" s="2"/>
    </row>
    <row r="28213" spans="6:22" x14ac:dyDescent="0.2">
      <c r="M28213" s="2"/>
    </row>
    <row r="28214" spans="6:22" x14ac:dyDescent="0.2">
      <c r="M28214" s="2"/>
    </row>
    <row r="28215" spans="6:22" x14ac:dyDescent="0.2">
      <c r="M28215" s="2"/>
    </row>
    <row r="28216" spans="6:22" x14ac:dyDescent="0.2">
      <c r="F28216"/>
      <c r="M28216" s="2"/>
      <c r="N28216"/>
      <c r="O28216"/>
      <c r="U28216"/>
      <c r="V28216"/>
    </row>
    <row r="28217" spans="6:22" x14ac:dyDescent="0.2">
      <c r="F28217"/>
      <c r="M28217" s="2"/>
      <c r="N28217"/>
      <c r="O28217"/>
      <c r="U28217"/>
      <c r="V28217"/>
    </row>
    <row r="28218" spans="6:22" x14ac:dyDescent="0.2">
      <c r="F28218"/>
      <c r="M28218" s="2"/>
      <c r="N28218"/>
      <c r="O28218"/>
      <c r="U28218"/>
      <c r="V28218"/>
    </row>
    <row r="28219" spans="6:22" x14ac:dyDescent="0.2">
      <c r="F28219"/>
      <c r="M28219" s="2"/>
      <c r="N28219"/>
      <c r="O28219"/>
      <c r="U28219"/>
      <c r="V28219"/>
    </row>
    <row r="28220" spans="6:22" x14ac:dyDescent="0.2">
      <c r="F28220"/>
      <c r="M28220" s="2"/>
      <c r="N28220"/>
      <c r="O28220"/>
      <c r="U28220"/>
      <c r="V28220"/>
    </row>
    <row r="28221" spans="6:22" x14ac:dyDescent="0.2">
      <c r="M28221" s="2"/>
    </row>
    <row r="28222" spans="6:22" x14ac:dyDescent="0.2">
      <c r="M28222" s="2"/>
    </row>
    <row r="28223" spans="6:22" x14ac:dyDescent="0.2">
      <c r="F28223"/>
      <c r="M28223" s="2"/>
      <c r="N28223"/>
      <c r="O28223"/>
      <c r="U28223"/>
      <c r="V28223"/>
    </row>
    <row r="28224" spans="6:22" x14ac:dyDescent="0.2">
      <c r="M28224" s="2"/>
    </row>
    <row r="28225" spans="6:22" x14ac:dyDescent="0.2">
      <c r="M28225" s="2"/>
    </row>
    <row r="28226" spans="6:22" x14ac:dyDescent="0.2">
      <c r="F28226"/>
      <c r="M28226" s="2"/>
      <c r="N28226"/>
      <c r="O28226"/>
      <c r="U28226"/>
      <c r="V28226"/>
    </row>
    <row r="28227" spans="6:22" x14ac:dyDescent="0.2">
      <c r="F28227"/>
      <c r="M28227" s="2"/>
      <c r="N28227"/>
      <c r="O28227"/>
      <c r="U28227"/>
      <c r="V28227"/>
    </row>
    <row r="28228" spans="6:22" x14ac:dyDescent="0.2">
      <c r="M28228" s="2"/>
    </row>
    <row r="28229" spans="6:22" x14ac:dyDescent="0.2">
      <c r="M28229" s="2"/>
    </row>
    <row r="28230" spans="6:22" x14ac:dyDescent="0.2">
      <c r="M28230" s="2"/>
    </row>
    <row r="28231" spans="6:22" x14ac:dyDescent="0.2">
      <c r="M28231" s="2"/>
    </row>
    <row r="28232" spans="6:22" x14ac:dyDescent="0.2">
      <c r="M28232" s="2"/>
    </row>
    <row r="28233" spans="6:22" x14ac:dyDescent="0.2">
      <c r="M28233" s="2"/>
    </row>
    <row r="28234" spans="6:22" x14ac:dyDescent="0.2">
      <c r="F28234"/>
      <c r="M28234" s="2"/>
      <c r="N28234"/>
      <c r="O28234"/>
      <c r="U28234"/>
      <c r="V28234"/>
    </row>
    <row r="28235" spans="6:22" x14ac:dyDescent="0.2">
      <c r="M28235" s="2"/>
    </row>
    <row r="28236" spans="6:22" x14ac:dyDescent="0.2">
      <c r="M28236" s="2"/>
    </row>
    <row r="28237" spans="6:22" x14ac:dyDescent="0.2">
      <c r="M28237" s="2"/>
    </row>
    <row r="28238" spans="6:22" x14ac:dyDescent="0.2">
      <c r="M28238" s="2"/>
    </row>
    <row r="28239" spans="6:22" x14ac:dyDescent="0.2">
      <c r="M28239" s="2"/>
    </row>
    <row r="28240" spans="6:22" x14ac:dyDescent="0.2">
      <c r="M28240" s="2"/>
    </row>
    <row r="28241" spans="6:22" x14ac:dyDescent="0.2">
      <c r="F28241"/>
      <c r="M28241" s="2"/>
      <c r="N28241"/>
      <c r="O28241"/>
      <c r="U28241"/>
      <c r="V28241"/>
    </row>
    <row r="28242" spans="6:22" x14ac:dyDescent="0.2">
      <c r="M28242" s="2"/>
    </row>
    <row r="28243" spans="6:22" x14ac:dyDescent="0.2">
      <c r="F28243"/>
      <c r="M28243" s="2"/>
      <c r="N28243"/>
      <c r="O28243"/>
      <c r="U28243"/>
      <c r="V28243"/>
    </row>
    <row r="28244" spans="6:22" x14ac:dyDescent="0.2">
      <c r="M28244" s="2"/>
    </row>
    <row r="28245" spans="6:22" x14ac:dyDescent="0.2">
      <c r="M28245" s="2"/>
    </row>
    <row r="28246" spans="6:22" x14ac:dyDescent="0.2">
      <c r="M28246" s="2"/>
    </row>
    <row r="28247" spans="6:22" x14ac:dyDescent="0.2">
      <c r="M28247" s="2"/>
    </row>
    <row r="28248" spans="6:22" x14ac:dyDescent="0.2">
      <c r="M28248" s="2"/>
    </row>
    <row r="28249" spans="6:22" x14ac:dyDescent="0.2">
      <c r="M28249" s="2"/>
    </row>
    <row r="28250" spans="6:22" x14ac:dyDescent="0.2">
      <c r="M28250" s="2"/>
    </row>
    <row r="28251" spans="6:22" x14ac:dyDescent="0.2">
      <c r="M28251" s="2"/>
    </row>
    <row r="28252" spans="6:22" x14ac:dyDescent="0.2">
      <c r="M28252" s="2"/>
    </row>
    <row r="28253" spans="6:22" x14ac:dyDescent="0.2">
      <c r="M28253" s="2"/>
    </row>
    <row r="28254" spans="6:22" x14ac:dyDescent="0.2">
      <c r="M28254" s="2"/>
    </row>
    <row r="28255" spans="6:22" x14ac:dyDescent="0.2">
      <c r="F28255"/>
      <c r="M28255" s="2"/>
      <c r="N28255"/>
      <c r="O28255"/>
      <c r="U28255"/>
      <c r="V28255"/>
    </row>
    <row r="28256" spans="6:22" x14ac:dyDescent="0.2">
      <c r="F28256"/>
      <c r="M28256" s="2"/>
      <c r="N28256"/>
      <c r="O28256"/>
      <c r="U28256"/>
      <c r="V28256"/>
    </row>
    <row r="28257" spans="6:22" x14ac:dyDescent="0.2">
      <c r="F28257"/>
      <c r="M28257" s="2"/>
      <c r="N28257"/>
      <c r="O28257"/>
      <c r="U28257"/>
      <c r="V28257"/>
    </row>
    <row r="28258" spans="6:22" x14ac:dyDescent="0.2">
      <c r="F28258"/>
      <c r="M28258" s="2"/>
      <c r="N28258"/>
      <c r="O28258"/>
      <c r="U28258"/>
      <c r="V28258"/>
    </row>
    <row r="28259" spans="6:22" x14ac:dyDescent="0.2">
      <c r="F28259"/>
      <c r="M28259" s="2"/>
      <c r="N28259"/>
      <c r="O28259"/>
      <c r="U28259"/>
      <c r="V28259"/>
    </row>
    <row r="28260" spans="6:22" x14ac:dyDescent="0.2">
      <c r="F28260"/>
      <c r="M28260" s="2"/>
      <c r="N28260"/>
      <c r="O28260"/>
      <c r="U28260"/>
      <c r="V28260"/>
    </row>
    <row r="28261" spans="6:22" x14ac:dyDescent="0.2">
      <c r="F28261"/>
      <c r="M28261" s="2"/>
      <c r="N28261"/>
      <c r="O28261"/>
      <c r="U28261"/>
      <c r="V28261"/>
    </row>
    <row r="28262" spans="6:22" x14ac:dyDescent="0.2">
      <c r="M28262" s="2"/>
    </row>
    <row r="28263" spans="6:22" x14ac:dyDescent="0.2">
      <c r="M28263" s="2"/>
    </row>
    <row r="28264" spans="6:22" x14ac:dyDescent="0.2">
      <c r="F28264"/>
      <c r="M28264" s="2"/>
      <c r="N28264"/>
      <c r="O28264"/>
      <c r="U28264"/>
      <c r="V28264"/>
    </row>
    <row r="28265" spans="6:22" x14ac:dyDescent="0.2">
      <c r="M28265" s="2"/>
    </row>
    <row r="28266" spans="6:22" x14ac:dyDescent="0.2">
      <c r="M28266" s="2"/>
    </row>
    <row r="28267" spans="6:22" x14ac:dyDescent="0.2">
      <c r="F28267"/>
      <c r="M28267" s="2"/>
      <c r="N28267"/>
      <c r="O28267"/>
      <c r="U28267"/>
      <c r="V28267"/>
    </row>
    <row r="28268" spans="6:22" x14ac:dyDescent="0.2">
      <c r="F28268"/>
      <c r="M28268" s="2"/>
      <c r="N28268"/>
      <c r="O28268"/>
      <c r="U28268"/>
      <c r="V28268"/>
    </row>
    <row r="28269" spans="6:22" x14ac:dyDescent="0.2">
      <c r="M28269" s="2"/>
    </row>
    <row r="28270" spans="6:22" x14ac:dyDescent="0.2">
      <c r="M28270" s="2"/>
    </row>
    <row r="28271" spans="6:22" x14ac:dyDescent="0.2">
      <c r="M28271" s="2"/>
    </row>
    <row r="28272" spans="6:22" x14ac:dyDescent="0.2">
      <c r="M28272" s="2"/>
    </row>
    <row r="28273" spans="6:22" x14ac:dyDescent="0.2">
      <c r="M28273" s="2"/>
    </row>
    <row r="28274" spans="6:22" x14ac:dyDescent="0.2">
      <c r="M28274" s="2"/>
    </row>
    <row r="28275" spans="6:22" x14ac:dyDescent="0.2">
      <c r="F28275"/>
      <c r="M28275" s="2"/>
      <c r="N28275"/>
      <c r="O28275"/>
      <c r="U28275"/>
      <c r="V28275"/>
    </row>
    <row r="28276" spans="6:22" x14ac:dyDescent="0.2">
      <c r="M28276" s="2"/>
    </row>
    <row r="28277" spans="6:22" x14ac:dyDescent="0.2">
      <c r="M28277" s="2"/>
    </row>
    <row r="28278" spans="6:22" x14ac:dyDescent="0.2">
      <c r="M28278" s="2"/>
    </row>
    <row r="28279" spans="6:22" x14ac:dyDescent="0.2">
      <c r="M28279" s="2"/>
    </row>
    <row r="28280" spans="6:22" x14ac:dyDescent="0.2">
      <c r="M28280" s="2"/>
    </row>
    <row r="28281" spans="6:22" x14ac:dyDescent="0.2">
      <c r="M28281" s="2"/>
    </row>
    <row r="28282" spans="6:22" x14ac:dyDescent="0.2">
      <c r="F28282"/>
      <c r="M28282" s="2"/>
      <c r="N28282"/>
      <c r="O28282"/>
      <c r="U28282"/>
      <c r="V28282"/>
    </row>
    <row r="28283" spans="6:22" x14ac:dyDescent="0.2">
      <c r="M28283" s="2"/>
    </row>
    <row r="28284" spans="6:22" x14ac:dyDescent="0.2">
      <c r="F28284"/>
      <c r="M28284" s="2"/>
      <c r="N28284"/>
      <c r="O28284"/>
      <c r="U28284"/>
      <c r="V28284"/>
    </row>
    <row r="28285" spans="6:22" x14ac:dyDescent="0.2">
      <c r="M28285" s="2"/>
    </row>
    <row r="28286" spans="6:22" x14ac:dyDescent="0.2">
      <c r="M28286" s="2"/>
    </row>
    <row r="28287" spans="6:22" x14ac:dyDescent="0.2">
      <c r="M28287" s="2"/>
    </row>
    <row r="28288" spans="6:22" x14ac:dyDescent="0.2">
      <c r="M28288" s="2"/>
    </row>
    <row r="28289" spans="6:22" x14ac:dyDescent="0.2">
      <c r="M28289" s="2"/>
    </row>
    <row r="28290" spans="6:22" x14ac:dyDescent="0.2">
      <c r="M28290" s="2"/>
    </row>
    <row r="28291" spans="6:22" x14ac:dyDescent="0.2">
      <c r="M28291" s="2"/>
    </row>
    <row r="28292" spans="6:22" x14ac:dyDescent="0.2">
      <c r="M28292" s="2"/>
    </row>
    <row r="28293" spans="6:22" x14ac:dyDescent="0.2">
      <c r="M28293" s="2"/>
    </row>
    <row r="28294" spans="6:22" x14ac:dyDescent="0.2">
      <c r="M28294" s="2"/>
    </row>
    <row r="28295" spans="6:22" x14ac:dyDescent="0.2">
      <c r="M28295" s="2"/>
    </row>
    <row r="28296" spans="6:22" x14ac:dyDescent="0.2">
      <c r="F28296"/>
      <c r="M28296" s="2"/>
      <c r="N28296"/>
      <c r="O28296"/>
      <c r="U28296"/>
      <c r="V28296"/>
    </row>
    <row r="28297" spans="6:22" x14ac:dyDescent="0.2">
      <c r="F28297"/>
      <c r="M28297" s="2"/>
      <c r="N28297"/>
      <c r="O28297"/>
      <c r="U28297"/>
      <c r="V28297"/>
    </row>
    <row r="28298" spans="6:22" x14ac:dyDescent="0.2">
      <c r="F28298"/>
      <c r="M28298" s="2"/>
      <c r="N28298"/>
      <c r="O28298"/>
      <c r="U28298"/>
      <c r="V28298"/>
    </row>
    <row r="28299" spans="6:22" x14ac:dyDescent="0.2">
      <c r="F28299"/>
      <c r="M28299" s="2"/>
      <c r="N28299"/>
      <c r="O28299"/>
      <c r="U28299"/>
      <c r="V28299"/>
    </row>
    <row r="28300" spans="6:22" x14ac:dyDescent="0.2">
      <c r="F28300"/>
      <c r="M28300" s="2"/>
      <c r="N28300"/>
      <c r="O28300"/>
      <c r="U28300"/>
      <c r="V28300"/>
    </row>
    <row r="28301" spans="6:22" x14ac:dyDescent="0.2">
      <c r="F28301"/>
      <c r="M28301" s="2"/>
      <c r="N28301"/>
      <c r="O28301"/>
      <c r="U28301"/>
      <c r="V28301"/>
    </row>
    <row r="28302" spans="6:22" x14ac:dyDescent="0.2">
      <c r="F28302"/>
      <c r="M28302" s="2"/>
      <c r="N28302"/>
      <c r="O28302"/>
      <c r="U28302"/>
      <c r="V28302"/>
    </row>
    <row r="28303" spans="6:22" x14ac:dyDescent="0.2">
      <c r="M28303" s="2"/>
    </row>
    <row r="28304" spans="6:22" x14ac:dyDescent="0.2">
      <c r="M28304" s="2"/>
    </row>
    <row r="28305" spans="6:22" x14ac:dyDescent="0.2">
      <c r="M28305" s="2"/>
    </row>
    <row r="28306" spans="6:22" x14ac:dyDescent="0.2">
      <c r="M28306" s="2"/>
    </row>
    <row r="28307" spans="6:22" x14ac:dyDescent="0.2">
      <c r="M28307" s="2"/>
    </row>
    <row r="28308" spans="6:22" x14ac:dyDescent="0.2">
      <c r="M28308" s="2"/>
    </row>
    <row r="28309" spans="6:22" x14ac:dyDescent="0.2">
      <c r="M28309" s="2"/>
    </row>
    <row r="28310" spans="6:22" x14ac:dyDescent="0.2">
      <c r="M28310" s="2"/>
    </row>
    <row r="28311" spans="6:22" x14ac:dyDescent="0.2">
      <c r="M28311" s="2"/>
    </row>
    <row r="28312" spans="6:22" x14ac:dyDescent="0.2">
      <c r="M28312" s="2"/>
    </row>
    <row r="28313" spans="6:22" x14ac:dyDescent="0.2">
      <c r="M28313" s="2"/>
    </row>
    <row r="28314" spans="6:22" x14ac:dyDescent="0.2">
      <c r="M28314" s="2"/>
    </row>
    <row r="28315" spans="6:22" x14ac:dyDescent="0.2">
      <c r="M28315" s="2"/>
    </row>
    <row r="28316" spans="6:22" x14ac:dyDescent="0.2">
      <c r="M28316" s="2"/>
    </row>
    <row r="28317" spans="6:22" x14ac:dyDescent="0.2">
      <c r="M28317" s="2"/>
    </row>
    <row r="28318" spans="6:22" x14ac:dyDescent="0.2">
      <c r="M28318" s="2"/>
    </row>
    <row r="28319" spans="6:22" x14ac:dyDescent="0.2">
      <c r="F28319"/>
      <c r="M28319" s="2"/>
      <c r="N28319"/>
      <c r="O28319"/>
      <c r="U28319"/>
      <c r="V28319"/>
    </row>
    <row r="28320" spans="6:22" x14ac:dyDescent="0.2">
      <c r="M28320" s="2"/>
    </row>
    <row r="28321" spans="6:22" x14ac:dyDescent="0.2">
      <c r="F28321"/>
      <c r="M28321" s="2"/>
      <c r="N28321"/>
      <c r="O28321"/>
      <c r="U28321"/>
      <c r="V28321"/>
    </row>
    <row r="28322" spans="6:22" x14ac:dyDescent="0.2">
      <c r="M28322" s="2"/>
    </row>
    <row r="28323" spans="6:22" x14ac:dyDescent="0.2">
      <c r="M28323" s="2"/>
    </row>
    <row r="28324" spans="6:22" x14ac:dyDescent="0.2">
      <c r="M28324" s="2"/>
    </row>
    <row r="28325" spans="6:22" x14ac:dyDescent="0.2">
      <c r="M28325" s="2"/>
    </row>
    <row r="28326" spans="6:22" x14ac:dyDescent="0.2">
      <c r="M28326" s="2"/>
    </row>
    <row r="28327" spans="6:22" x14ac:dyDescent="0.2">
      <c r="M28327" s="2"/>
    </row>
    <row r="28328" spans="6:22" x14ac:dyDescent="0.2">
      <c r="M28328" s="2"/>
    </row>
    <row r="28329" spans="6:22" x14ac:dyDescent="0.2">
      <c r="M28329" s="2"/>
    </row>
    <row r="28330" spans="6:22" x14ac:dyDescent="0.2">
      <c r="M28330" s="2"/>
    </row>
    <row r="28331" spans="6:22" x14ac:dyDescent="0.2">
      <c r="M28331" s="2"/>
    </row>
    <row r="28332" spans="6:22" x14ac:dyDescent="0.2">
      <c r="M28332" s="2"/>
    </row>
    <row r="28333" spans="6:22" x14ac:dyDescent="0.2">
      <c r="M28333" s="2"/>
    </row>
    <row r="28334" spans="6:22" x14ac:dyDescent="0.2">
      <c r="F28334"/>
      <c r="M28334" s="2"/>
      <c r="N28334"/>
      <c r="O28334"/>
      <c r="U28334"/>
      <c r="V28334"/>
    </row>
    <row r="28335" spans="6:22" x14ac:dyDescent="0.2">
      <c r="F28335"/>
      <c r="M28335" s="2"/>
      <c r="N28335"/>
      <c r="O28335"/>
      <c r="U28335"/>
      <c r="V28335"/>
    </row>
    <row r="28336" spans="6:22" x14ac:dyDescent="0.2">
      <c r="F28336"/>
      <c r="M28336" s="2"/>
      <c r="N28336"/>
      <c r="O28336"/>
      <c r="U28336"/>
      <c r="V28336"/>
    </row>
    <row r="28337" spans="6:22" x14ac:dyDescent="0.2">
      <c r="F28337"/>
      <c r="M28337" s="2"/>
      <c r="N28337"/>
      <c r="O28337"/>
      <c r="U28337"/>
      <c r="V28337"/>
    </row>
    <row r="28338" spans="6:22" x14ac:dyDescent="0.2">
      <c r="F28338"/>
      <c r="M28338" s="2"/>
      <c r="N28338"/>
      <c r="O28338"/>
      <c r="U28338"/>
      <c r="V28338"/>
    </row>
    <row r="28339" spans="6:22" x14ac:dyDescent="0.2">
      <c r="M28339" s="2"/>
    </row>
    <row r="28340" spans="6:22" x14ac:dyDescent="0.2">
      <c r="M28340" s="2"/>
    </row>
    <row r="28341" spans="6:22" x14ac:dyDescent="0.2">
      <c r="M28341" s="2"/>
    </row>
    <row r="28342" spans="6:22" x14ac:dyDescent="0.2">
      <c r="M28342" s="2"/>
    </row>
    <row r="28343" spans="6:22" x14ac:dyDescent="0.2">
      <c r="M28343" s="2"/>
    </row>
    <row r="28344" spans="6:22" x14ac:dyDescent="0.2">
      <c r="M28344" s="2"/>
    </row>
    <row r="28345" spans="6:22" x14ac:dyDescent="0.2">
      <c r="M28345" s="2"/>
    </row>
    <row r="28346" spans="6:22" x14ac:dyDescent="0.2">
      <c r="M28346" s="2"/>
    </row>
    <row r="28347" spans="6:22" x14ac:dyDescent="0.2">
      <c r="M28347" s="2"/>
    </row>
    <row r="28348" spans="6:22" x14ac:dyDescent="0.2">
      <c r="M28348" s="2"/>
    </row>
    <row r="28349" spans="6:22" x14ac:dyDescent="0.2">
      <c r="M28349" s="2"/>
    </row>
    <row r="28350" spans="6:22" x14ac:dyDescent="0.2">
      <c r="M28350" s="2"/>
    </row>
    <row r="28351" spans="6:22" x14ac:dyDescent="0.2">
      <c r="M28351" s="2"/>
    </row>
    <row r="28352" spans="6:22" x14ac:dyDescent="0.2">
      <c r="M28352" s="2"/>
    </row>
    <row r="28353" spans="6:22" x14ac:dyDescent="0.2">
      <c r="M28353" s="2"/>
    </row>
    <row r="28354" spans="6:22" x14ac:dyDescent="0.2">
      <c r="M28354" s="2"/>
    </row>
    <row r="28355" spans="6:22" x14ac:dyDescent="0.2">
      <c r="F28355"/>
      <c r="M28355" s="2"/>
      <c r="N28355"/>
      <c r="O28355"/>
      <c r="U28355"/>
      <c r="V28355"/>
    </row>
    <row r="28356" spans="6:22" x14ac:dyDescent="0.2">
      <c r="M28356" s="2"/>
    </row>
    <row r="28357" spans="6:22" x14ac:dyDescent="0.2">
      <c r="F28357"/>
      <c r="M28357" s="2"/>
      <c r="N28357"/>
      <c r="O28357"/>
      <c r="U28357"/>
      <c r="V28357"/>
    </row>
    <row r="28358" spans="6:22" x14ac:dyDescent="0.2">
      <c r="M28358" s="2"/>
    </row>
    <row r="28359" spans="6:22" x14ac:dyDescent="0.2">
      <c r="M28359" s="2"/>
    </row>
    <row r="28360" spans="6:22" x14ac:dyDescent="0.2">
      <c r="M28360" s="2"/>
    </row>
    <row r="28361" spans="6:22" x14ac:dyDescent="0.2">
      <c r="M28361" s="2"/>
    </row>
    <row r="28362" spans="6:22" x14ac:dyDescent="0.2">
      <c r="M28362" s="2"/>
    </row>
    <row r="28363" spans="6:22" x14ac:dyDescent="0.2">
      <c r="M28363" s="2"/>
    </row>
    <row r="28364" spans="6:22" x14ac:dyDescent="0.2">
      <c r="M28364" s="2"/>
    </row>
    <row r="28365" spans="6:22" x14ac:dyDescent="0.2">
      <c r="M28365" s="2"/>
    </row>
    <row r="28366" spans="6:22" x14ac:dyDescent="0.2">
      <c r="M28366" s="2"/>
    </row>
    <row r="28367" spans="6:22" x14ac:dyDescent="0.2">
      <c r="M28367" s="2"/>
    </row>
    <row r="28368" spans="6:22" x14ac:dyDescent="0.2">
      <c r="M28368" s="2"/>
    </row>
    <row r="28369" spans="6:22" x14ac:dyDescent="0.2">
      <c r="M28369" s="2"/>
    </row>
    <row r="28370" spans="6:22" x14ac:dyDescent="0.2">
      <c r="F28370"/>
      <c r="M28370" s="2"/>
      <c r="N28370"/>
      <c r="O28370"/>
      <c r="U28370"/>
      <c r="V28370"/>
    </row>
    <row r="28371" spans="6:22" x14ac:dyDescent="0.2">
      <c r="F28371"/>
      <c r="M28371" s="2"/>
      <c r="N28371"/>
      <c r="O28371"/>
      <c r="U28371"/>
      <c r="V28371"/>
    </row>
    <row r="28372" spans="6:22" x14ac:dyDescent="0.2">
      <c r="F28372"/>
      <c r="M28372" s="2"/>
      <c r="N28372"/>
      <c r="O28372"/>
      <c r="U28372"/>
      <c r="V28372"/>
    </row>
    <row r="28373" spans="6:22" x14ac:dyDescent="0.2">
      <c r="F28373"/>
      <c r="M28373" s="2"/>
      <c r="N28373"/>
      <c r="O28373"/>
      <c r="U28373"/>
      <c r="V28373"/>
    </row>
    <row r="28374" spans="6:22" x14ac:dyDescent="0.2">
      <c r="F28374"/>
      <c r="M28374" s="2"/>
      <c r="N28374"/>
      <c r="O28374"/>
      <c r="U28374"/>
      <c r="V28374"/>
    </row>
    <row r="28375" spans="6:22" x14ac:dyDescent="0.2">
      <c r="M28375" s="2"/>
    </row>
    <row r="28376" spans="6:22" x14ac:dyDescent="0.2">
      <c r="M28376" s="2"/>
    </row>
    <row r="28377" spans="6:22" x14ac:dyDescent="0.2">
      <c r="M28377" s="2"/>
    </row>
    <row r="28378" spans="6:22" x14ac:dyDescent="0.2">
      <c r="M28378" s="2"/>
    </row>
    <row r="28379" spans="6:22" x14ac:dyDescent="0.2">
      <c r="M28379" s="2"/>
    </row>
    <row r="28380" spans="6:22" x14ac:dyDescent="0.2">
      <c r="M28380" s="2"/>
    </row>
    <row r="28381" spans="6:22" x14ac:dyDescent="0.2">
      <c r="M28381" s="2"/>
    </row>
    <row r="28382" spans="6:22" x14ac:dyDescent="0.2">
      <c r="M28382" s="2"/>
    </row>
    <row r="28383" spans="6:22" x14ac:dyDescent="0.2">
      <c r="M28383" s="2"/>
    </row>
    <row r="28384" spans="6:22" x14ac:dyDescent="0.2">
      <c r="M28384" s="2"/>
    </row>
    <row r="28385" spans="6:22" x14ac:dyDescent="0.2">
      <c r="M28385" s="2"/>
    </row>
    <row r="28386" spans="6:22" x14ac:dyDescent="0.2">
      <c r="M28386" s="2"/>
    </row>
    <row r="28387" spans="6:22" x14ac:dyDescent="0.2">
      <c r="M28387" s="2"/>
    </row>
    <row r="28388" spans="6:22" x14ac:dyDescent="0.2">
      <c r="M28388" s="2"/>
    </row>
    <row r="28389" spans="6:22" x14ac:dyDescent="0.2">
      <c r="M28389" s="2"/>
    </row>
    <row r="28390" spans="6:22" x14ac:dyDescent="0.2">
      <c r="M28390" s="2"/>
    </row>
    <row r="28391" spans="6:22" x14ac:dyDescent="0.2">
      <c r="F28391"/>
      <c r="M28391" s="2"/>
      <c r="N28391"/>
      <c r="O28391"/>
      <c r="U28391"/>
      <c r="V28391"/>
    </row>
    <row r="28392" spans="6:22" x14ac:dyDescent="0.2">
      <c r="M28392" s="2"/>
    </row>
    <row r="28393" spans="6:22" x14ac:dyDescent="0.2">
      <c r="F28393"/>
      <c r="M28393" s="2"/>
      <c r="N28393"/>
      <c r="O28393"/>
      <c r="U28393"/>
      <c r="V28393"/>
    </row>
    <row r="28394" spans="6:22" x14ac:dyDescent="0.2">
      <c r="M28394" s="2"/>
    </row>
    <row r="28395" spans="6:22" x14ac:dyDescent="0.2">
      <c r="M28395" s="2"/>
    </row>
    <row r="28396" spans="6:22" x14ac:dyDescent="0.2">
      <c r="M28396" s="2"/>
    </row>
    <row r="28397" spans="6:22" x14ac:dyDescent="0.2">
      <c r="M28397" s="2"/>
    </row>
    <row r="28398" spans="6:22" x14ac:dyDescent="0.2">
      <c r="M28398" s="2"/>
    </row>
    <row r="28399" spans="6:22" x14ac:dyDescent="0.2">
      <c r="M28399" s="2"/>
    </row>
    <row r="28400" spans="6:22" x14ac:dyDescent="0.2">
      <c r="M28400" s="2"/>
    </row>
    <row r="28401" spans="6:22" x14ac:dyDescent="0.2">
      <c r="M28401" s="2"/>
    </row>
    <row r="28402" spans="6:22" x14ac:dyDescent="0.2">
      <c r="M28402" s="2"/>
    </row>
    <row r="28403" spans="6:22" x14ac:dyDescent="0.2">
      <c r="M28403" s="2"/>
    </row>
    <row r="28404" spans="6:22" x14ac:dyDescent="0.2">
      <c r="M28404" s="2"/>
    </row>
    <row r="28405" spans="6:22" x14ac:dyDescent="0.2">
      <c r="M28405" s="2"/>
    </row>
    <row r="28406" spans="6:22" x14ac:dyDescent="0.2">
      <c r="F28406"/>
      <c r="M28406" s="2"/>
      <c r="N28406"/>
      <c r="O28406"/>
      <c r="U28406"/>
      <c r="V28406"/>
    </row>
    <row r="28407" spans="6:22" x14ac:dyDescent="0.2">
      <c r="F28407"/>
      <c r="M28407" s="2"/>
      <c r="N28407"/>
      <c r="O28407"/>
      <c r="U28407"/>
      <c r="V28407"/>
    </row>
    <row r="28408" spans="6:22" x14ac:dyDescent="0.2">
      <c r="F28408"/>
      <c r="M28408" s="2"/>
      <c r="N28408"/>
      <c r="O28408"/>
      <c r="U28408"/>
      <c r="V28408"/>
    </row>
    <row r="28409" spans="6:22" x14ac:dyDescent="0.2">
      <c r="F28409"/>
      <c r="M28409" s="2"/>
      <c r="N28409"/>
      <c r="O28409"/>
      <c r="U28409"/>
      <c r="V28409"/>
    </row>
    <row r="28410" spans="6:22" x14ac:dyDescent="0.2">
      <c r="F28410"/>
      <c r="M28410" s="2"/>
      <c r="N28410"/>
      <c r="O28410"/>
      <c r="U28410"/>
      <c r="V28410"/>
    </row>
    <row r="28411" spans="6:22" x14ac:dyDescent="0.2">
      <c r="M28411" s="2"/>
    </row>
    <row r="28412" spans="6:22" x14ac:dyDescent="0.2">
      <c r="M28412" s="2"/>
    </row>
    <row r="28413" spans="6:22" x14ac:dyDescent="0.2">
      <c r="M28413" s="2"/>
    </row>
    <row r="28414" spans="6:22" x14ac:dyDescent="0.2">
      <c r="M28414" s="2"/>
    </row>
    <row r="28415" spans="6:22" x14ac:dyDescent="0.2">
      <c r="F28415"/>
      <c r="M28415" s="2"/>
      <c r="N28415"/>
      <c r="O28415"/>
      <c r="U28415"/>
      <c r="V28415"/>
    </row>
    <row r="28416" spans="6:22" x14ac:dyDescent="0.2">
      <c r="M28416" s="2"/>
    </row>
    <row r="28417" spans="6:22" x14ac:dyDescent="0.2">
      <c r="M28417" s="2"/>
    </row>
    <row r="28418" spans="6:22" x14ac:dyDescent="0.2">
      <c r="M28418" s="2"/>
    </row>
    <row r="28419" spans="6:22" x14ac:dyDescent="0.2">
      <c r="M28419" s="2"/>
    </row>
    <row r="28420" spans="6:22" x14ac:dyDescent="0.2">
      <c r="M28420" s="2"/>
    </row>
    <row r="28421" spans="6:22" x14ac:dyDescent="0.2">
      <c r="M28421" s="2"/>
    </row>
    <row r="28422" spans="6:22" x14ac:dyDescent="0.2">
      <c r="M28422" s="2"/>
    </row>
    <row r="28423" spans="6:22" x14ac:dyDescent="0.2">
      <c r="M28423" s="2"/>
    </row>
    <row r="28424" spans="6:22" x14ac:dyDescent="0.2">
      <c r="M28424" s="2"/>
    </row>
    <row r="28425" spans="6:22" x14ac:dyDescent="0.2">
      <c r="M28425" s="2"/>
    </row>
    <row r="28426" spans="6:22" x14ac:dyDescent="0.2">
      <c r="M28426" s="2"/>
    </row>
    <row r="28427" spans="6:22" x14ac:dyDescent="0.2">
      <c r="M28427" s="2"/>
    </row>
    <row r="28428" spans="6:22" x14ac:dyDescent="0.2">
      <c r="F28428"/>
      <c r="M28428" s="2"/>
      <c r="N28428"/>
      <c r="O28428"/>
      <c r="U28428"/>
      <c r="V28428"/>
    </row>
    <row r="28429" spans="6:22" x14ac:dyDescent="0.2">
      <c r="M28429" s="2"/>
    </row>
    <row r="28430" spans="6:22" x14ac:dyDescent="0.2">
      <c r="F28430"/>
      <c r="M28430" s="2"/>
      <c r="N28430"/>
      <c r="O28430"/>
      <c r="U28430"/>
      <c r="V28430"/>
    </row>
    <row r="28431" spans="6:22" x14ac:dyDescent="0.2">
      <c r="M28431" s="2"/>
    </row>
    <row r="28432" spans="6:22" x14ac:dyDescent="0.2">
      <c r="M28432" s="2"/>
    </row>
    <row r="28433" spans="6:22" x14ac:dyDescent="0.2">
      <c r="M28433" s="2"/>
    </row>
    <row r="28434" spans="6:22" x14ac:dyDescent="0.2">
      <c r="M28434" s="2"/>
    </row>
    <row r="28435" spans="6:22" x14ac:dyDescent="0.2">
      <c r="M28435" s="2"/>
    </row>
    <row r="28436" spans="6:22" x14ac:dyDescent="0.2">
      <c r="M28436" s="2"/>
    </row>
    <row r="28437" spans="6:22" x14ac:dyDescent="0.2">
      <c r="M28437" s="2"/>
    </row>
    <row r="28438" spans="6:22" x14ac:dyDescent="0.2">
      <c r="M28438" s="2"/>
    </row>
    <row r="28439" spans="6:22" x14ac:dyDescent="0.2">
      <c r="M28439" s="2"/>
    </row>
    <row r="28440" spans="6:22" x14ac:dyDescent="0.2">
      <c r="M28440" s="2"/>
    </row>
    <row r="28441" spans="6:22" x14ac:dyDescent="0.2">
      <c r="M28441" s="2"/>
    </row>
    <row r="28442" spans="6:22" x14ac:dyDescent="0.2">
      <c r="M28442" s="2"/>
    </row>
    <row r="28443" spans="6:22" x14ac:dyDescent="0.2">
      <c r="F28443"/>
      <c r="M28443" s="2"/>
      <c r="N28443"/>
      <c r="O28443"/>
      <c r="U28443"/>
      <c r="V28443"/>
    </row>
    <row r="28444" spans="6:22" x14ac:dyDescent="0.2">
      <c r="F28444"/>
      <c r="M28444" s="2"/>
      <c r="N28444"/>
      <c r="O28444"/>
      <c r="U28444"/>
      <c r="V28444"/>
    </row>
    <row r="28445" spans="6:22" x14ac:dyDescent="0.2">
      <c r="F28445"/>
      <c r="M28445" s="2"/>
      <c r="N28445"/>
      <c r="O28445"/>
      <c r="U28445"/>
      <c r="V28445"/>
    </row>
    <row r="28446" spans="6:22" x14ac:dyDescent="0.2">
      <c r="F28446"/>
      <c r="M28446" s="2"/>
      <c r="N28446"/>
      <c r="O28446"/>
      <c r="U28446"/>
      <c r="V28446"/>
    </row>
    <row r="28447" spans="6:22" x14ac:dyDescent="0.2">
      <c r="F28447"/>
      <c r="M28447" s="2"/>
      <c r="N28447"/>
      <c r="O28447"/>
      <c r="U28447"/>
      <c r="V28447"/>
    </row>
    <row r="28448" spans="6:22" x14ac:dyDescent="0.2">
      <c r="M28448" s="2"/>
    </row>
    <row r="28449" spans="6:22" x14ac:dyDescent="0.2">
      <c r="M28449" s="2"/>
    </row>
    <row r="28450" spans="6:22" x14ac:dyDescent="0.2">
      <c r="F28450"/>
      <c r="M28450" s="2"/>
      <c r="N28450"/>
      <c r="O28450"/>
      <c r="U28450"/>
      <c r="V28450"/>
    </row>
    <row r="28451" spans="6:22" x14ac:dyDescent="0.2">
      <c r="M28451" s="2"/>
    </row>
    <row r="28452" spans="6:22" x14ac:dyDescent="0.2">
      <c r="M28452" s="2"/>
    </row>
    <row r="28453" spans="6:22" x14ac:dyDescent="0.2">
      <c r="F28453"/>
      <c r="M28453" s="2"/>
      <c r="N28453"/>
      <c r="O28453"/>
      <c r="U28453"/>
      <c r="V28453"/>
    </row>
    <row r="28454" spans="6:22" x14ac:dyDescent="0.2">
      <c r="F28454"/>
      <c r="M28454" s="2"/>
      <c r="N28454"/>
      <c r="O28454"/>
      <c r="U28454"/>
      <c r="V28454"/>
    </row>
    <row r="28455" spans="6:22" x14ac:dyDescent="0.2">
      <c r="M28455" s="2"/>
    </row>
    <row r="28456" spans="6:22" x14ac:dyDescent="0.2">
      <c r="M28456" s="2"/>
    </row>
    <row r="28457" spans="6:22" x14ac:dyDescent="0.2">
      <c r="M28457" s="2"/>
    </row>
    <row r="28458" spans="6:22" x14ac:dyDescent="0.2">
      <c r="M28458" s="2"/>
    </row>
    <row r="28459" spans="6:22" x14ac:dyDescent="0.2">
      <c r="M28459" s="2"/>
    </row>
    <row r="28460" spans="6:22" x14ac:dyDescent="0.2">
      <c r="M28460" s="2"/>
    </row>
    <row r="28461" spans="6:22" x14ac:dyDescent="0.2">
      <c r="F28461"/>
      <c r="M28461" s="2"/>
      <c r="N28461"/>
      <c r="O28461"/>
      <c r="U28461"/>
      <c r="V28461"/>
    </row>
    <row r="28462" spans="6:22" x14ac:dyDescent="0.2">
      <c r="M28462" s="2"/>
    </row>
    <row r="28463" spans="6:22" x14ac:dyDescent="0.2">
      <c r="M28463" s="2"/>
    </row>
    <row r="28464" spans="6:22" x14ac:dyDescent="0.2">
      <c r="M28464" s="2"/>
    </row>
    <row r="28465" spans="6:22" x14ac:dyDescent="0.2">
      <c r="M28465" s="2"/>
    </row>
    <row r="28466" spans="6:22" x14ac:dyDescent="0.2">
      <c r="M28466" s="2"/>
    </row>
    <row r="28467" spans="6:22" x14ac:dyDescent="0.2">
      <c r="M28467" s="2"/>
    </row>
    <row r="28468" spans="6:22" x14ac:dyDescent="0.2">
      <c r="F28468"/>
      <c r="M28468" s="2"/>
      <c r="N28468"/>
      <c r="O28468"/>
      <c r="U28468"/>
      <c r="V28468"/>
    </row>
    <row r="28469" spans="6:22" x14ac:dyDescent="0.2">
      <c r="M28469" s="2"/>
    </row>
    <row r="28470" spans="6:22" x14ac:dyDescent="0.2">
      <c r="F28470"/>
      <c r="M28470" s="2"/>
      <c r="N28470"/>
      <c r="O28470"/>
      <c r="U28470"/>
      <c r="V28470"/>
    </row>
    <row r="28471" spans="6:22" x14ac:dyDescent="0.2">
      <c r="M28471" s="2"/>
    </row>
    <row r="28472" spans="6:22" x14ac:dyDescent="0.2">
      <c r="M28472" s="2"/>
    </row>
    <row r="28473" spans="6:22" x14ac:dyDescent="0.2">
      <c r="M28473" s="2"/>
    </row>
    <row r="28474" spans="6:22" x14ac:dyDescent="0.2">
      <c r="M28474" s="2"/>
    </row>
    <row r="28475" spans="6:22" x14ac:dyDescent="0.2">
      <c r="M28475" s="2"/>
    </row>
    <row r="28476" spans="6:22" x14ac:dyDescent="0.2">
      <c r="M28476" s="2"/>
    </row>
    <row r="28477" spans="6:22" x14ac:dyDescent="0.2">
      <c r="M28477" s="2"/>
    </row>
    <row r="28478" spans="6:22" x14ac:dyDescent="0.2">
      <c r="M28478" s="2"/>
    </row>
    <row r="28479" spans="6:22" x14ac:dyDescent="0.2">
      <c r="M28479" s="2"/>
    </row>
    <row r="28480" spans="6:22" x14ac:dyDescent="0.2">
      <c r="M28480" s="2"/>
    </row>
    <row r="28481" spans="6:22" x14ac:dyDescent="0.2">
      <c r="M28481" s="2"/>
    </row>
    <row r="28482" spans="6:22" x14ac:dyDescent="0.2">
      <c r="M28482" s="2"/>
    </row>
    <row r="28483" spans="6:22" x14ac:dyDescent="0.2">
      <c r="F28483"/>
      <c r="M28483" s="2"/>
      <c r="N28483"/>
      <c r="O28483"/>
      <c r="U28483"/>
      <c r="V28483"/>
    </row>
    <row r="28484" spans="6:22" x14ac:dyDescent="0.2">
      <c r="F28484"/>
      <c r="M28484" s="2"/>
      <c r="N28484"/>
      <c r="O28484"/>
      <c r="U28484"/>
      <c r="V28484"/>
    </row>
    <row r="28485" spans="6:22" x14ac:dyDescent="0.2">
      <c r="F28485"/>
      <c r="M28485" s="2"/>
      <c r="N28485"/>
      <c r="O28485"/>
      <c r="U28485"/>
      <c r="V28485"/>
    </row>
    <row r="28486" spans="6:22" x14ac:dyDescent="0.2">
      <c r="F28486"/>
      <c r="M28486" s="2"/>
      <c r="N28486"/>
      <c r="O28486"/>
      <c r="U28486"/>
      <c r="V28486"/>
    </row>
    <row r="28487" spans="6:22" x14ac:dyDescent="0.2">
      <c r="F28487"/>
      <c r="M28487" s="2"/>
      <c r="N28487"/>
      <c r="O28487"/>
      <c r="U28487"/>
      <c r="V28487"/>
    </row>
    <row r="28488" spans="6:22" x14ac:dyDescent="0.2">
      <c r="F28488"/>
      <c r="M28488" s="2"/>
      <c r="N28488"/>
      <c r="O28488"/>
      <c r="U28488"/>
      <c r="V28488"/>
    </row>
    <row r="28489" spans="6:22" x14ac:dyDescent="0.2">
      <c r="F28489"/>
      <c r="M28489" s="2"/>
      <c r="N28489"/>
      <c r="O28489"/>
      <c r="U28489"/>
      <c r="V28489"/>
    </row>
    <row r="28490" spans="6:22" x14ac:dyDescent="0.2">
      <c r="M28490" s="2"/>
    </row>
    <row r="28491" spans="6:22" x14ac:dyDescent="0.2">
      <c r="M28491" s="2"/>
    </row>
    <row r="28492" spans="6:22" x14ac:dyDescent="0.2">
      <c r="F28492"/>
      <c r="M28492" s="2"/>
      <c r="N28492"/>
      <c r="O28492"/>
      <c r="U28492"/>
      <c r="V28492"/>
    </row>
    <row r="28493" spans="6:22" x14ac:dyDescent="0.2">
      <c r="M28493" s="2"/>
    </row>
    <row r="28494" spans="6:22" x14ac:dyDescent="0.2">
      <c r="M28494" s="2"/>
    </row>
    <row r="28495" spans="6:22" x14ac:dyDescent="0.2">
      <c r="F28495"/>
      <c r="M28495" s="2"/>
      <c r="N28495"/>
      <c r="O28495"/>
      <c r="U28495"/>
      <c r="V28495"/>
    </row>
    <row r="28496" spans="6:22" x14ac:dyDescent="0.2">
      <c r="F28496"/>
      <c r="M28496" s="2"/>
      <c r="N28496"/>
      <c r="O28496"/>
      <c r="U28496"/>
      <c r="V28496"/>
    </row>
    <row r="28497" spans="6:22" x14ac:dyDescent="0.2">
      <c r="M28497" s="2"/>
    </row>
    <row r="28498" spans="6:22" x14ac:dyDescent="0.2">
      <c r="M28498" s="2"/>
    </row>
    <row r="28499" spans="6:22" x14ac:dyDescent="0.2">
      <c r="M28499" s="2"/>
    </row>
    <row r="28500" spans="6:22" x14ac:dyDescent="0.2">
      <c r="M28500" s="2"/>
    </row>
    <row r="28501" spans="6:22" x14ac:dyDescent="0.2">
      <c r="M28501" s="2"/>
    </row>
    <row r="28502" spans="6:22" x14ac:dyDescent="0.2">
      <c r="M28502" s="2"/>
    </row>
    <row r="28503" spans="6:22" x14ac:dyDescent="0.2">
      <c r="F28503"/>
      <c r="M28503" s="2"/>
      <c r="N28503"/>
      <c r="O28503"/>
      <c r="U28503"/>
      <c r="V28503"/>
    </row>
    <row r="28504" spans="6:22" x14ac:dyDescent="0.2">
      <c r="M28504" s="2"/>
    </row>
    <row r="28505" spans="6:22" x14ac:dyDescent="0.2">
      <c r="M28505" s="2"/>
    </row>
    <row r="28506" spans="6:22" x14ac:dyDescent="0.2">
      <c r="M28506" s="2"/>
    </row>
    <row r="28507" spans="6:22" x14ac:dyDescent="0.2">
      <c r="M28507" s="2"/>
    </row>
    <row r="28508" spans="6:22" x14ac:dyDescent="0.2">
      <c r="M28508" s="2"/>
    </row>
    <row r="28509" spans="6:22" x14ac:dyDescent="0.2">
      <c r="M28509" s="2"/>
    </row>
    <row r="28510" spans="6:22" x14ac:dyDescent="0.2">
      <c r="F28510"/>
      <c r="M28510" s="2"/>
      <c r="N28510"/>
      <c r="O28510"/>
      <c r="U28510"/>
      <c r="V28510"/>
    </row>
    <row r="28511" spans="6:22" x14ac:dyDescent="0.2">
      <c r="M28511" s="2"/>
    </row>
    <row r="28512" spans="6:22" x14ac:dyDescent="0.2">
      <c r="F28512"/>
      <c r="M28512" s="2"/>
      <c r="N28512"/>
      <c r="O28512"/>
      <c r="U28512"/>
      <c r="V28512"/>
    </row>
    <row r="28513" spans="6:22" x14ac:dyDescent="0.2">
      <c r="M28513" s="2"/>
    </row>
    <row r="28514" spans="6:22" x14ac:dyDescent="0.2">
      <c r="M28514" s="2"/>
    </row>
    <row r="28515" spans="6:22" x14ac:dyDescent="0.2">
      <c r="M28515" s="2"/>
    </row>
    <row r="28516" spans="6:22" x14ac:dyDescent="0.2">
      <c r="M28516" s="2"/>
    </row>
    <row r="28517" spans="6:22" x14ac:dyDescent="0.2">
      <c r="M28517" s="2"/>
    </row>
    <row r="28518" spans="6:22" x14ac:dyDescent="0.2">
      <c r="M28518" s="2"/>
    </row>
    <row r="28519" spans="6:22" x14ac:dyDescent="0.2">
      <c r="M28519" s="2"/>
    </row>
    <row r="28520" spans="6:22" x14ac:dyDescent="0.2">
      <c r="M28520" s="2"/>
    </row>
    <row r="28521" spans="6:22" x14ac:dyDescent="0.2">
      <c r="M28521" s="2"/>
    </row>
    <row r="28522" spans="6:22" x14ac:dyDescent="0.2">
      <c r="M28522" s="2"/>
    </row>
    <row r="28523" spans="6:22" x14ac:dyDescent="0.2">
      <c r="M28523" s="2"/>
    </row>
    <row r="28524" spans="6:22" x14ac:dyDescent="0.2">
      <c r="M28524" s="2"/>
    </row>
    <row r="28525" spans="6:22" x14ac:dyDescent="0.2">
      <c r="F28525"/>
      <c r="M28525" s="2"/>
      <c r="N28525"/>
      <c r="O28525"/>
      <c r="U28525"/>
      <c r="V28525"/>
    </row>
    <row r="28526" spans="6:22" x14ac:dyDescent="0.2">
      <c r="F28526"/>
      <c r="M28526" s="2"/>
      <c r="N28526"/>
      <c r="O28526"/>
      <c r="U28526"/>
      <c r="V28526"/>
    </row>
    <row r="28527" spans="6:22" x14ac:dyDescent="0.2">
      <c r="F28527"/>
      <c r="M28527" s="2"/>
      <c r="N28527"/>
      <c r="O28527"/>
      <c r="U28527"/>
      <c r="V28527"/>
    </row>
    <row r="28528" spans="6:22" x14ac:dyDescent="0.2">
      <c r="F28528"/>
      <c r="M28528" s="2"/>
      <c r="N28528"/>
      <c r="O28528"/>
      <c r="U28528"/>
      <c r="V28528"/>
    </row>
    <row r="28529" spans="6:22" x14ac:dyDescent="0.2">
      <c r="F28529"/>
      <c r="M28529" s="2"/>
      <c r="N28529"/>
      <c r="O28529"/>
      <c r="U28529"/>
      <c r="V28529"/>
    </row>
    <row r="28530" spans="6:22" x14ac:dyDescent="0.2">
      <c r="F28530"/>
      <c r="M28530" s="2"/>
      <c r="N28530"/>
      <c r="O28530"/>
      <c r="U28530"/>
      <c r="V28530"/>
    </row>
    <row r="28531" spans="6:22" x14ac:dyDescent="0.2">
      <c r="F28531"/>
      <c r="M28531" s="2"/>
      <c r="N28531"/>
      <c r="O28531"/>
      <c r="U28531"/>
      <c r="V28531"/>
    </row>
    <row r="28532" spans="6:22" x14ac:dyDescent="0.2">
      <c r="M28532" s="2"/>
    </row>
    <row r="28533" spans="6:22" x14ac:dyDescent="0.2">
      <c r="M28533" s="2"/>
    </row>
    <row r="28534" spans="6:22" x14ac:dyDescent="0.2">
      <c r="M28534" s="2"/>
    </row>
    <row r="28535" spans="6:22" x14ac:dyDescent="0.2">
      <c r="F28535"/>
      <c r="M28535" s="2"/>
      <c r="N28535"/>
      <c r="O28535"/>
      <c r="U28535"/>
      <c r="V28535"/>
    </row>
    <row r="28536" spans="6:22" x14ac:dyDescent="0.2">
      <c r="M28536" s="2"/>
    </row>
    <row r="28537" spans="6:22" x14ac:dyDescent="0.2">
      <c r="M28537" s="2"/>
    </row>
    <row r="28538" spans="6:22" x14ac:dyDescent="0.2">
      <c r="M28538" s="2"/>
    </row>
    <row r="28539" spans="6:22" x14ac:dyDescent="0.2">
      <c r="M28539" s="2"/>
    </row>
    <row r="28540" spans="6:22" x14ac:dyDescent="0.2">
      <c r="M28540" s="2"/>
    </row>
    <row r="28541" spans="6:22" x14ac:dyDescent="0.2">
      <c r="M28541" s="2"/>
    </row>
    <row r="28542" spans="6:22" x14ac:dyDescent="0.2">
      <c r="M28542" s="2"/>
    </row>
    <row r="28543" spans="6:22" x14ac:dyDescent="0.2">
      <c r="M28543" s="2"/>
    </row>
    <row r="28544" spans="6:22" x14ac:dyDescent="0.2">
      <c r="M28544" s="2"/>
    </row>
    <row r="28545" spans="6:22" x14ac:dyDescent="0.2">
      <c r="M28545" s="2"/>
    </row>
    <row r="28546" spans="6:22" x14ac:dyDescent="0.2">
      <c r="M28546" s="2"/>
    </row>
    <row r="28547" spans="6:22" x14ac:dyDescent="0.2">
      <c r="M28547" s="2"/>
    </row>
    <row r="28548" spans="6:22" x14ac:dyDescent="0.2">
      <c r="M28548" s="2"/>
    </row>
    <row r="28549" spans="6:22" x14ac:dyDescent="0.2">
      <c r="M28549" s="2"/>
    </row>
    <row r="28550" spans="6:22" x14ac:dyDescent="0.2">
      <c r="F28550"/>
      <c r="M28550" s="2"/>
      <c r="N28550"/>
      <c r="O28550"/>
      <c r="U28550"/>
      <c r="V28550"/>
    </row>
    <row r="28551" spans="6:22" x14ac:dyDescent="0.2">
      <c r="F28551"/>
      <c r="M28551" s="2"/>
      <c r="N28551"/>
      <c r="O28551"/>
      <c r="U28551"/>
      <c r="V28551"/>
    </row>
    <row r="28552" spans="6:22" x14ac:dyDescent="0.2">
      <c r="F28552"/>
      <c r="M28552" s="2"/>
      <c r="N28552"/>
      <c r="O28552"/>
      <c r="U28552"/>
      <c r="V28552"/>
    </row>
    <row r="28553" spans="6:22" x14ac:dyDescent="0.2">
      <c r="F28553"/>
      <c r="M28553" s="2"/>
      <c r="N28553"/>
      <c r="O28553"/>
      <c r="U28553"/>
      <c r="V28553"/>
    </row>
    <row r="28554" spans="6:22" x14ac:dyDescent="0.2">
      <c r="F28554"/>
      <c r="M28554" s="2"/>
      <c r="N28554"/>
      <c r="O28554"/>
      <c r="U28554"/>
      <c r="V28554"/>
    </row>
    <row r="28555" spans="6:22" x14ac:dyDescent="0.2">
      <c r="M28555" s="2"/>
    </row>
    <row r="28556" spans="6:22" x14ac:dyDescent="0.2">
      <c r="M28556" s="2"/>
    </row>
    <row r="28557" spans="6:22" x14ac:dyDescent="0.2">
      <c r="M28557" s="2"/>
    </row>
    <row r="28558" spans="6:22" x14ac:dyDescent="0.2">
      <c r="F28558"/>
      <c r="M28558" s="2"/>
      <c r="N28558"/>
      <c r="O28558"/>
      <c r="U28558"/>
      <c r="V28558"/>
    </row>
    <row r="28559" spans="6:22" x14ac:dyDescent="0.2">
      <c r="M28559" s="2"/>
    </row>
    <row r="28560" spans="6:22" x14ac:dyDescent="0.2">
      <c r="M28560" s="2"/>
    </row>
    <row r="28561" spans="6:22" x14ac:dyDescent="0.2">
      <c r="M28561" s="2"/>
    </row>
    <row r="28562" spans="6:22" x14ac:dyDescent="0.2">
      <c r="M28562" s="2"/>
    </row>
    <row r="28563" spans="6:22" x14ac:dyDescent="0.2">
      <c r="M28563" s="2"/>
    </row>
    <row r="28564" spans="6:22" x14ac:dyDescent="0.2">
      <c r="M28564" s="2"/>
    </row>
    <row r="28565" spans="6:22" x14ac:dyDescent="0.2">
      <c r="M28565" s="2"/>
    </row>
    <row r="28566" spans="6:22" x14ac:dyDescent="0.2">
      <c r="M28566" s="2"/>
    </row>
    <row r="28567" spans="6:22" x14ac:dyDescent="0.2">
      <c r="M28567" s="2"/>
    </row>
    <row r="28568" spans="6:22" x14ac:dyDescent="0.2">
      <c r="M28568" s="2"/>
    </row>
    <row r="28569" spans="6:22" x14ac:dyDescent="0.2">
      <c r="M28569" s="2"/>
    </row>
    <row r="28570" spans="6:22" x14ac:dyDescent="0.2">
      <c r="M28570" s="2"/>
    </row>
    <row r="28571" spans="6:22" x14ac:dyDescent="0.2">
      <c r="M28571" s="2"/>
    </row>
    <row r="28572" spans="6:22" x14ac:dyDescent="0.2">
      <c r="M28572" s="2"/>
    </row>
    <row r="28573" spans="6:22" x14ac:dyDescent="0.2">
      <c r="F28573"/>
      <c r="M28573" s="2"/>
      <c r="N28573"/>
      <c r="O28573"/>
      <c r="U28573"/>
      <c r="V28573"/>
    </row>
    <row r="28574" spans="6:22" x14ac:dyDescent="0.2">
      <c r="F28574"/>
      <c r="M28574" s="2"/>
      <c r="N28574"/>
      <c r="O28574"/>
      <c r="U28574"/>
      <c r="V28574"/>
    </row>
    <row r="28575" spans="6:22" x14ac:dyDescent="0.2">
      <c r="F28575"/>
      <c r="M28575" s="2"/>
      <c r="N28575"/>
      <c r="O28575"/>
      <c r="U28575"/>
      <c r="V28575"/>
    </row>
    <row r="28576" spans="6:22" x14ac:dyDescent="0.2">
      <c r="F28576"/>
      <c r="M28576" s="2"/>
      <c r="N28576"/>
      <c r="O28576"/>
      <c r="U28576"/>
      <c r="V28576"/>
    </row>
    <row r="28577" spans="6:22" x14ac:dyDescent="0.2">
      <c r="F28577"/>
      <c r="M28577" s="2"/>
      <c r="N28577"/>
      <c r="O28577"/>
      <c r="U28577"/>
      <c r="V28577"/>
    </row>
    <row r="28578" spans="6:22" x14ac:dyDescent="0.2">
      <c r="M28578" s="2"/>
    </row>
    <row r="28579" spans="6:22" x14ac:dyDescent="0.2">
      <c r="M28579" s="2"/>
    </row>
    <row r="28580" spans="6:22" x14ac:dyDescent="0.2">
      <c r="F28580"/>
      <c r="M28580" s="2"/>
      <c r="N28580"/>
      <c r="O28580"/>
      <c r="U28580"/>
      <c r="V28580"/>
    </row>
    <row r="28581" spans="6:22" x14ac:dyDescent="0.2">
      <c r="F28581"/>
      <c r="M28581" s="2"/>
      <c r="N28581"/>
      <c r="O28581"/>
      <c r="U28581"/>
      <c r="V28581"/>
    </row>
    <row r="28582" spans="6:22" x14ac:dyDescent="0.2">
      <c r="M28582" s="2"/>
    </row>
    <row r="28583" spans="6:22" x14ac:dyDescent="0.2">
      <c r="M28583" s="2"/>
    </row>
    <row r="28584" spans="6:22" x14ac:dyDescent="0.2">
      <c r="M28584" s="2"/>
    </row>
    <row r="28585" spans="6:22" x14ac:dyDescent="0.2">
      <c r="M28585" s="2"/>
    </row>
    <row r="28586" spans="6:22" x14ac:dyDescent="0.2">
      <c r="M28586" s="2"/>
    </row>
    <row r="28587" spans="6:22" x14ac:dyDescent="0.2">
      <c r="M28587" s="2"/>
    </row>
    <row r="28588" spans="6:22" x14ac:dyDescent="0.2">
      <c r="F28588"/>
      <c r="M28588" s="2"/>
      <c r="N28588"/>
      <c r="O28588"/>
      <c r="U28588"/>
      <c r="V28588"/>
    </row>
    <row r="28589" spans="6:22" x14ac:dyDescent="0.2">
      <c r="M28589" s="2"/>
    </row>
    <row r="28590" spans="6:22" x14ac:dyDescent="0.2">
      <c r="M28590" s="2"/>
    </row>
    <row r="28591" spans="6:22" x14ac:dyDescent="0.2">
      <c r="M28591" s="2"/>
    </row>
    <row r="28592" spans="6:22" x14ac:dyDescent="0.2">
      <c r="M28592" s="2"/>
    </row>
    <row r="28593" spans="6:22" x14ac:dyDescent="0.2">
      <c r="M28593" s="2"/>
    </row>
    <row r="28594" spans="6:22" x14ac:dyDescent="0.2">
      <c r="M28594" s="2"/>
    </row>
    <row r="28595" spans="6:22" x14ac:dyDescent="0.2">
      <c r="M28595" s="2"/>
    </row>
    <row r="28596" spans="6:22" x14ac:dyDescent="0.2">
      <c r="M28596" s="2"/>
    </row>
    <row r="28597" spans="6:22" x14ac:dyDescent="0.2">
      <c r="M28597" s="2"/>
    </row>
    <row r="28598" spans="6:22" x14ac:dyDescent="0.2">
      <c r="M28598" s="2"/>
    </row>
    <row r="28599" spans="6:22" x14ac:dyDescent="0.2">
      <c r="M28599" s="2"/>
    </row>
    <row r="28600" spans="6:22" x14ac:dyDescent="0.2">
      <c r="M28600" s="2"/>
    </row>
    <row r="28601" spans="6:22" x14ac:dyDescent="0.2">
      <c r="M28601" s="2"/>
    </row>
    <row r="28602" spans="6:22" x14ac:dyDescent="0.2">
      <c r="M28602" s="2"/>
    </row>
    <row r="28603" spans="6:22" x14ac:dyDescent="0.2">
      <c r="M28603" s="2"/>
    </row>
    <row r="28604" spans="6:22" x14ac:dyDescent="0.2">
      <c r="M28604" s="2"/>
    </row>
    <row r="28605" spans="6:22" x14ac:dyDescent="0.2">
      <c r="M28605" s="2"/>
    </row>
    <row r="28606" spans="6:22" x14ac:dyDescent="0.2">
      <c r="M28606" s="2"/>
    </row>
    <row r="28607" spans="6:22" x14ac:dyDescent="0.2">
      <c r="M28607" s="2"/>
    </row>
    <row r="28608" spans="6:22" x14ac:dyDescent="0.2">
      <c r="F28608"/>
      <c r="M28608" s="2"/>
      <c r="N28608"/>
      <c r="O28608"/>
      <c r="U28608"/>
      <c r="V28608"/>
    </row>
    <row r="28609" spans="6:22" x14ac:dyDescent="0.2">
      <c r="F28609"/>
      <c r="M28609" s="2"/>
      <c r="N28609"/>
      <c r="O28609"/>
      <c r="U28609"/>
      <c r="V28609"/>
    </row>
    <row r="28610" spans="6:22" x14ac:dyDescent="0.2">
      <c r="F28610"/>
      <c r="M28610" s="2"/>
      <c r="N28610"/>
      <c r="O28610"/>
      <c r="U28610"/>
      <c r="V28610"/>
    </row>
    <row r="28611" spans="6:22" x14ac:dyDescent="0.2">
      <c r="F28611"/>
      <c r="M28611" s="2"/>
      <c r="N28611"/>
      <c r="O28611"/>
      <c r="U28611"/>
      <c r="V28611"/>
    </row>
    <row r="28612" spans="6:22" x14ac:dyDescent="0.2">
      <c r="M28612" s="2"/>
    </row>
    <row r="28613" spans="6:22" x14ac:dyDescent="0.2">
      <c r="F28613"/>
      <c r="M28613" s="2"/>
      <c r="N28613"/>
      <c r="O28613"/>
      <c r="U28613"/>
      <c r="V28613"/>
    </row>
    <row r="28614" spans="6:22" x14ac:dyDescent="0.2">
      <c r="F28614"/>
      <c r="M28614" s="2"/>
      <c r="N28614"/>
      <c r="O28614"/>
      <c r="U28614"/>
      <c r="V28614"/>
    </row>
    <row r="28615" spans="6:22" x14ac:dyDescent="0.2">
      <c r="F28615"/>
      <c r="M28615" s="2"/>
      <c r="N28615"/>
      <c r="O28615"/>
      <c r="U28615"/>
      <c r="V28615"/>
    </row>
    <row r="28616" spans="6:22" x14ac:dyDescent="0.2">
      <c r="F28616"/>
      <c r="M28616" s="2"/>
      <c r="N28616"/>
      <c r="O28616"/>
      <c r="U28616"/>
      <c r="V28616"/>
    </row>
    <row r="28617" spans="6:22" x14ac:dyDescent="0.2">
      <c r="F28617"/>
      <c r="M28617" s="2"/>
      <c r="N28617"/>
      <c r="O28617"/>
      <c r="U28617"/>
      <c r="V28617"/>
    </row>
    <row r="28618" spans="6:22" x14ac:dyDescent="0.2">
      <c r="F28618"/>
      <c r="M28618" s="2"/>
      <c r="N28618"/>
      <c r="O28618"/>
      <c r="U28618"/>
      <c r="V28618"/>
    </row>
    <row r="28619" spans="6:22" x14ac:dyDescent="0.2">
      <c r="M28619" s="2"/>
    </row>
    <row r="28620" spans="6:22" x14ac:dyDescent="0.2">
      <c r="M28620" s="2"/>
    </row>
    <row r="28621" spans="6:22" x14ac:dyDescent="0.2">
      <c r="M28621" s="2"/>
    </row>
    <row r="28622" spans="6:22" x14ac:dyDescent="0.2">
      <c r="F28622"/>
      <c r="M28622" s="2"/>
      <c r="N28622"/>
      <c r="O28622"/>
      <c r="U28622"/>
      <c r="V28622"/>
    </row>
    <row r="28623" spans="6:22" x14ac:dyDescent="0.2">
      <c r="M28623" s="2"/>
    </row>
    <row r="28624" spans="6:22" x14ac:dyDescent="0.2">
      <c r="M28624" s="2"/>
    </row>
    <row r="28625" spans="6:22" x14ac:dyDescent="0.2">
      <c r="M28625" s="2"/>
    </row>
    <row r="28626" spans="6:22" x14ac:dyDescent="0.2">
      <c r="M28626" s="2"/>
    </row>
    <row r="28627" spans="6:22" x14ac:dyDescent="0.2">
      <c r="M28627" s="2"/>
    </row>
    <row r="28628" spans="6:22" x14ac:dyDescent="0.2">
      <c r="M28628" s="2"/>
    </row>
    <row r="28629" spans="6:22" x14ac:dyDescent="0.2">
      <c r="M28629" s="2"/>
    </row>
    <row r="28630" spans="6:22" x14ac:dyDescent="0.2">
      <c r="M28630" s="2"/>
    </row>
    <row r="28631" spans="6:22" x14ac:dyDescent="0.2">
      <c r="M28631" s="2"/>
    </row>
    <row r="28632" spans="6:22" x14ac:dyDescent="0.2">
      <c r="F28632"/>
      <c r="M28632" s="2"/>
      <c r="N28632"/>
      <c r="O28632"/>
      <c r="U28632"/>
      <c r="V28632"/>
    </row>
    <row r="28633" spans="6:22" x14ac:dyDescent="0.2">
      <c r="M28633" s="2"/>
    </row>
    <row r="28634" spans="6:22" x14ac:dyDescent="0.2">
      <c r="M28634" s="2"/>
    </row>
    <row r="28635" spans="6:22" x14ac:dyDescent="0.2">
      <c r="M28635" s="2"/>
    </row>
    <row r="28636" spans="6:22" x14ac:dyDescent="0.2">
      <c r="M28636" s="2"/>
    </row>
    <row r="28637" spans="6:22" x14ac:dyDescent="0.2">
      <c r="M28637" s="2"/>
    </row>
    <row r="28638" spans="6:22" x14ac:dyDescent="0.2">
      <c r="M28638" s="2"/>
    </row>
    <row r="28639" spans="6:22" x14ac:dyDescent="0.2">
      <c r="M28639" s="2"/>
    </row>
    <row r="28640" spans="6:22" x14ac:dyDescent="0.2">
      <c r="M28640" s="2"/>
    </row>
    <row r="28641" spans="6:22" x14ac:dyDescent="0.2">
      <c r="M28641" s="2"/>
    </row>
    <row r="28642" spans="6:22" x14ac:dyDescent="0.2">
      <c r="M28642" s="2"/>
    </row>
    <row r="28643" spans="6:22" x14ac:dyDescent="0.2">
      <c r="F28643"/>
      <c r="M28643" s="2"/>
      <c r="N28643"/>
      <c r="O28643"/>
      <c r="U28643"/>
      <c r="V28643"/>
    </row>
    <row r="28644" spans="6:22" x14ac:dyDescent="0.2">
      <c r="F28644"/>
      <c r="M28644" s="2"/>
      <c r="N28644"/>
      <c r="O28644"/>
      <c r="U28644"/>
      <c r="V28644"/>
    </row>
    <row r="28645" spans="6:22" x14ac:dyDescent="0.2">
      <c r="F28645"/>
      <c r="M28645" s="2"/>
      <c r="N28645"/>
      <c r="O28645"/>
      <c r="U28645"/>
      <c r="V28645"/>
    </row>
    <row r="28646" spans="6:22" x14ac:dyDescent="0.2">
      <c r="F28646"/>
      <c r="M28646" s="2"/>
      <c r="N28646"/>
      <c r="O28646"/>
      <c r="U28646"/>
      <c r="V28646"/>
    </row>
    <row r="28647" spans="6:22" x14ac:dyDescent="0.2">
      <c r="F28647"/>
      <c r="M28647" s="2"/>
      <c r="N28647"/>
      <c r="O28647"/>
      <c r="U28647"/>
      <c r="V28647"/>
    </row>
    <row r="28648" spans="6:22" x14ac:dyDescent="0.2">
      <c r="F28648"/>
      <c r="M28648" s="2"/>
      <c r="N28648"/>
      <c r="O28648"/>
      <c r="U28648"/>
      <c r="V28648"/>
    </row>
    <row r="28649" spans="6:22" x14ac:dyDescent="0.2">
      <c r="M28649" s="2"/>
    </row>
    <row r="28650" spans="6:22" x14ac:dyDescent="0.2">
      <c r="M28650" s="2"/>
    </row>
    <row r="28651" spans="6:22" x14ac:dyDescent="0.2">
      <c r="M28651" s="2"/>
    </row>
    <row r="28652" spans="6:22" x14ac:dyDescent="0.2">
      <c r="M28652" s="2"/>
    </row>
    <row r="28653" spans="6:22" x14ac:dyDescent="0.2">
      <c r="M28653" s="2"/>
    </row>
    <row r="28654" spans="6:22" x14ac:dyDescent="0.2">
      <c r="M28654" s="2"/>
    </row>
    <row r="28655" spans="6:22" x14ac:dyDescent="0.2">
      <c r="M28655" s="2"/>
    </row>
    <row r="28656" spans="6:22" x14ac:dyDescent="0.2">
      <c r="M28656" s="2"/>
    </row>
    <row r="28657" spans="13:13" x14ac:dyDescent="0.2">
      <c r="M28657" s="2"/>
    </row>
    <row r="28658" spans="13:13" x14ac:dyDescent="0.2">
      <c r="M28658" s="2"/>
    </row>
    <row r="28659" spans="13:13" x14ac:dyDescent="0.2">
      <c r="M28659" s="2"/>
    </row>
    <row r="28660" spans="13:13" x14ac:dyDescent="0.2">
      <c r="M28660" s="2"/>
    </row>
    <row r="28661" spans="13:13" x14ac:dyDescent="0.2">
      <c r="M28661" s="2"/>
    </row>
    <row r="28662" spans="13:13" x14ac:dyDescent="0.2">
      <c r="M28662" s="2"/>
    </row>
    <row r="28663" spans="13:13" x14ac:dyDescent="0.2">
      <c r="M28663" s="2"/>
    </row>
    <row r="28664" spans="13:13" x14ac:dyDescent="0.2">
      <c r="M28664" s="2"/>
    </row>
    <row r="28665" spans="13:13" x14ac:dyDescent="0.2">
      <c r="M28665" s="2"/>
    </row>
    <row r="28666" spans="13:13" x14ac:dyDescent="0.2">
      <c r="M28666" s="2"/>
    </row>
    <row r="28667" spans="13:13" x14ac:dyDescent="0.2">
      <c r="M28667" s="2"/>
    </row>
    <row r="28668" spans="13:13" x14ac:dyDescent="0.2">
      <c r="M28668" s="2"/>
    </row>
    <row r="28669" spans="13:13" x14ac:dyDescent="0.2">
      <c r="M28669" s="2"/>
    </row>
    <row r="28670" spans="13:13" x14ac:dyDescent="0.2">
      <c r="M28670" s="2"/>
    </row>
    <row r="28671" spans="13:13" x14ac:dyDescent="0.2">
      <c r="M28671" s="2"/>
    </row>
    <row r="28672" spans="13:13" x14ac:dyDescent="0.2">
      <c r="M28672" s="2"/>
    </row>
    <row r="28673" spans="6:22" x14ac:dyDescent="0.2">
      <c r="M28673" s="2"/>
    </row>
    <row r="28674" spans="6:22" x14ac:dyDescent="0.2">
      <c r="M28674" s="2"/>
    </row>
    <row r="28675" spans="6:22" x14ac:dyDescent="0.2">
      <c r="M28675" s="2"/>
    </row>
    <row r="28676" spans="6:22" x14ac:dyDescent="0.2">
      <c r="M28676" s="2"/>
    </row>
    <row r="28677" spans="6:22" x14ac:dyDescent="0.2">
      <c r="M28677" s="2"/>
    </row>
    <row r="28678" spans="6:22" x14ac:dyDescent="0.2">
      <c r="M28678" s="2"/>
    </row>
    <row r="28679" spans="6:22" x14ac:dyDescent="0.2">
      <c r="M28679" s="2"/>
    </row>
    <row r="28680" spans="6:22" x14ac:dyDescent="0.2">
      <c r="M28680" s="2"/>
    </row>
    <row r="28681" spans="6:22" x14ac:dyDescent="0.2">
      <c r="M28681" s="2"/>
    </row>
    <row r="28682" spans="6:22" x14ac:dyDescent="0.2">
      <c r="M28682" s="2"/>
    </row>
    <row r="28683" spans="6:22" x14ac:dyDescent="0.2">
      <c r="M28683" s="2"/>
    </row>
    <row r="28684" spans="6:22" x14ac:dyDescent="0.2">
      <c r="M28684" s="2"/>
    </row>
    <row r="28685" spans="6:22" x14ac:dyDescent="0.2">
      <c r="M28685" s="2"/>
    </row>
    <row r="28686" spans="6:22" x14ac:dyDescent="0.2">
      <c r="F28686"/>
      <c r="M28686" s="2"/>
      <c r="N28686"/>
      <c r="O28686"/>
      <c r="U28686"/>
      <c r="V28686"/>
    </row>
    <row r="28687" spans="6:22" x14ac:dyDescent="0.2">
      <c r="F28687"/>
      <c r="M28687" s="2"/>
      <c r="N28687"/>
      <c r="O28687"/>
      <c r="U28687"/>
      <c r="V28687"/>
    </row>
    <row r="28688" spans="6:22" x14ac:dyDescent="0.2">
      <c r="F28688"/>
      <c r="M28688" s="2"/>
      <c r="N28688"/>
      <c r="O28688"/>
      <c r="U28688"/>
      <c r="V28688"/>
    </row>
    <row r="28689" spans="6:22" x14ac:dyDescent="0.2">
      <c r="F28689"/>
      <c r="M28689" s="2"/>
      <c r="N28689"/>
      <c r="O28689"/>
      <c r="U28689"/>
      <c r="V28689"/>
    </row>
    <row r="28690" spans="6:22" x14ac:dyDescent="0.2">
      <c r="F28690"/>
      <c r="M28690" s="2"/>
      <c r="N28690"/>
      <c r="O28690"/>
      <c r="U28690"/>
      <c r="V28690"/>
    </row>
    <row r="28691" spans="6:22" x14ac:dyDescent="0.2">
      <c r="F28691"/>
      <c r="M28691" s="2"/>
      <c r="N28691"/>
      <c r="O28691"/>
      <c r="U28691"/>
      <c r="V28691"/>
    </row>
    <row r="28692" spans="6:22" x14ac:dyDescent="0.2">
      <c r="M28692" s="2"/>
    </row>
    <row r="28693" spans="6:22" x14ac:dyDescent="0.2">
      <c r="M28693" s="2"/>
    </row>
    <row r="28694" spans="6:22" x14ac:dyDescent="0.2">
      <c r="M28694" s="2"/>
    </row>
    <row r="28695" spans="6:22" x14ac:dyDescent="0.2">
      <c r="M28695" s="2"/>
    </row>
    <row r="28696" spans="6:22" x14ac:dyDescent="0.2">
      <c r="M28696" s="2"/>
    </row>
    <row r="28697" spans="6:22" x14ac:dyDescent="0.2">
      <c r="M28697" s="2"/>
    </row>
    <row r="28698" spans="6:22" x14ac:dyDescent="0.2">
      <c r="M28698" s="2"/>
    </row>
    <row r="28699" spans="6:22" x14ac:dyDescent="0.2">
      <c r="M28699" s="2"/>
    </row>
    <row r="28700" spans="6:22" x14ac:dyDescent="0.2">
      <c r="M28700" s="2"/>
    </row>
    <row r="28701" spans="6:22" x14ac:dyDescent="0.2">
      <c r="M28701" s="2"/>
    </row>
    <row r="28702" spans="6:22" x14ac:dyDescent="0.2">
      <c r="M28702" s="2"/>
    </row>
    <row r="28703" spans="6:22" x14ac:dyDescent="0.2">
      <c r="F28703"/>
      <c r="M28703" s="2"/>
      <c r="N28703"/>
      <c r="O28703"/>
      <c r="U28703"/>
      <c r="V28703"/>
    </row>
    <row r="28704" spans="6:22" x14ac:dyDescent="0.2">
      <c r="F28704"/>
      <c r="M28704" s="2"/>
      <c r="N28704"/>
      <c r="O28704"/>
      <c r="U28704"/>
      <c r="V28704"/>
    </row>
    <row r="28705" spans="6:22" x14ac:dyDescent="0.2">
      <c r="F28705"/>
      <c r="M28705" s="2"/>
      <c r="N28705"/>
      <c r="O28705"/>
      <c r="U28705"/>
      <c r="V28705"/>
    </row>
    <row r="28706" spans="6:22" x14ac:dyDescent="0.2">
      <c r="F28706"/>
      <c r="M28706" s="2"/>
      <c r="N28706"/>
      <c r="O28706"/>
      <c r="U28706"/>
      <c r="V28706"/>
    </row>
    <row r="28707" spans="6:22" x14ac:dyDescent="0.2">
      <c r="M28707" s="2"/>
    </row>
    <row r="28708" spans="6:22" x14ac:dyDescent="0.2">
      <c r="M28708" s="2"/>
    </row>
    <row r="28709" spans="6:22" x14ac:dyDescent="0.2">
      <c r="M28709" s="2"/>
    </row>
    <row r="28710" spans="6:22" x14ac:dyDescent="0.2">
      <c r="M28710" s="2"/>
    </row>
    <row r="28711" spans="6:22" x14ac:dyDescent="0.2">
      <c r="M28711" s="2"/>
    </row>
    <row r="28712" spans="6:22" x14ac:dyDescent="0.2">
      <c r="M28712" s="2"/>
    </row>
    <row r="28713" spans="6:22" x14ac:dyDescent="0.2">
      <c r="M28713" s="2"/>
    </row>
    <row r="28714" spans="6:22" x14ac:dyDescent="0.2">
      <c r="M28714" s="2"/>
    </row>
    <row r="28715" spans="6:22" x14ac:dyDescent="0.2">
      <c r="M28715" s="2"/>
    </row>
    <row r="28716" spans="6:22" x14ac:dyDescent="0.2">
      <c r="M28716" s="2"/>
    </row>
    <row r="28717" spans="6:22" x14ac:dyDescent="0.2">
      <c r="M28717" s="2"/>
    </row>
    <row r="28718" spans="6:22" x14ac:dyDescent="0.2">
      <c r="M28718" s="2"/>
    </row>
    <row r="28719" spans="6:22" x14ac:dyDescent="0.2">
      <c r="M28719" s="2"/>
    </row>
    <row r="28720" spans="6:22" x14ac:dyDescent="0.2">
      <c r="M28720" s="2"/>
    </row>
    <row r="28721" spans="13:13" x14ac:dyDescent="0.2">
      <c r="M28721" s="2"/>
    </row>
    <row r="28722" spans="13:13" x14ac:dyDescent="0.2">
      <c r="M28722" s="2"/>
    </row>
    <row r="28723" spans="13:13" x14ac:dyDescent="0.2">
      <c r="M28723" s="2"/>
    </row>
    <row r="28724" spans="13:13" x14ac:dyDescent="0.2">
      <c r="M28724" s="2"/>
    </row>
    <row r="28725" spans="13:13" x14ac:dyDescent="0.2">
      <c r="M28725" s="2"/>
    </row>
    <row r="28726" spans="13:13" x14ac:dyDescent="0.2">
      <c r="M28726" s="2"/>
    </row>
    <row r="28727" spans="13:13" x14ac:dyDescent="0.2">
      <c r="M28727" s="2"/>
    </row>
    <row r="28728" spans="13:13" x14ac:dyDescent="0.2">
      <c r="M28728" s="2"/>
    </row>
    <row r="28729" spans="13:13" x14ac:dyDescent="0.2">
      <c r="M28729" s="2"/>
    </row>
    <row r="28730" spans="13:13" x14ac:dyDescent="0.2">
      <c r="M28730" s="2"/>
    </row>
    <row r="28731" spans="13:13" x14ac:dyDescent="0.2">
      <c r="M28731" s="2"/>
    </row>
    <row r="28732" spans="13:13" x14ac:dyDescent="0.2">
      <c r="M28732" s="2"/>
    </row>
    <row r="28733" spans="13:13" x14ac:dyDescent="0.2">
      <c r="M28733" s="2"/>
    </row>
    <row r="28734" spans="13:13" x14ac:dyDescent="0.2">
      <c r="M28734" s="2"/>
    </row>
    <row r="28735" spans="13:13" x14ac:dyDescent="0.2">
      <c r="M28735" s="2"/>
    </row>
    <row r="28736" spans="13:13" x14ac:dyDescent="0.2">
      <c r="M28736" s="2"/>
    </row>
    <row r="28737" spans="6:22" x14ac:dyDescent="0.2">
      <c r="M28737" s="2"/>
    </row>
    <row r="28738" spans="6:22" x14ac:dyDescent="0.2">
      <c r="M28738" s="2"/>
    </row>
    <row r="28739" spans="6:22" x14ac:dyDescent="0.2">
      <c r="M28739" s="2"/>
    </row>
    <row r="28740" spans="6:22" x14ac:dyDescent="0.2">
      <c r="F28740"/>
      <c r="M28740" s="2"/>
      <c r="N28740"/>
      <c r="O28740"/>
      <c r="U28740"/>
      <c r="V28740"/>
    </row>
    <row r="28741" spans="6:22" x14ac:dyDescent="0.2">
      <c r="F28741"/>
      <c r="M28741" s="2"/>
      <c r="N28741"/>
      <c r="O28741"/>
      <c r="U28741"/>
      <c r="V28741"/>
    </row>
    <row r="28742" spans="6:22" x14ac:dyDescent="0.2">
      <c r="F28742"/>
      <c r="M28742" s="2"/>
      <c r="N28742"/>
      <c r="O28742"/>
      <c r="U28742"/>
      <c r="V28742"/>
    </row>
    <row r="28743" spans="6:22" x14ac:dyDescent="0.2">
      <c r="F28743"/>
      <c r="M28743" s="2"/>
      <c r="N28743"/>
      <c r="O28743"/>
      <c r="U28743"/>
      <c r="V28743"/>
    </row>
    <row r="28744" spans="6:22" x14ac:dyDescent="0.2">
      <c r="F28744"/>
      <c r="M28744" s="2"/>
      <c r="N28744"/>
      <c r="O28744"/>
      <c r="U28744"/>
      <c r="V28744"/>
    </row>
    <row r="28745" spans="6:22" x14ac:dyDescent="0.2">
      <c r="M28745" s="2"/>
    </row>
    <row r="28746" spans="6:22" x14ac:dyDescent="0.2">
      <c r="M28746" s="2"/>
    </row>
    <row r="28747" spans="6:22" x14ac:dyDescent="0.2">
      <c r="M28747" s="2"/>
    </row>
    <row r="28748" spans="6:22" x14ac:dyDescent="0.2">
      <c r="M28748" s="2"/>
    </row>
    <row r="28749" spans="6:22" x14ac:dyDescent="0.2">
      <c r="M28749" s="2"/>
    </row>
    <row r="28750" spans="6:22" x14ac:dyDescent="0.2">
      <c r="M28750" s="2"/>
    </row>
    <row r="28751" spans="6:22" x14ac:dyDescent="0.2">
      <c r="M28751" s="2"/>
    </row>
    <row r="28752" spans="6:22" x14ac:dyDescent="0.2">
      <c r="M28752" s="2"/>
    </row>
    <row r="28753" spans="6:22" x14ac:dyDescent="0.2">
      <c r="M28753" s="2"/>
    </row>
    <row r="28754" spans="6:22" x14ac:dyDescent="0.2">
      <c r="M28754" s="2"/>
    </row>
    <row r="28755" spans="6:22" x14ac:dyDescent="0.2">
      <c r="M28755" s="2"/>
    </row>
    <row r="28756" spans="6:22" x14ac:dyDescent="0.2">
      <c r="F28756"/>
      <c r="M28756" s="2"/>
      <c r="N28756"/>
      <c r="O28756"/>
      <c r="U28756"/>
      <c r="V28756"/>
    </row>
    <row r="28757" spans="6:22" x14ac:dyDescent="0.2">
      <c r="F28757"/>
      <c r="M28757" s="2"/>
      <c r="N28757"/>
      <c r="O28757"/>
      <c r="U28757"/>
      <c r="V28757"/>
    </row>
    <row r="28758" spans="6:22" x14ac:dyDescent="0.2">
      <c r="F28758"/>
      <c r="M28758" s="2"/>
      <c r="N28758"/>
      <c r="O28758"/>
      <c r="U28758"/>
      <c r="V28758"/>
    </row>
    <row r="28759" spans="6:22" x14ac:dyDescent="0.2">
      <c r="F28759"/>
      <c r="M28759" s="2"/>
      <c r="N28759"/>
      <c r="O28759"/>
      <c r="U28759"/>
      <c r="V28759"/>
    </row>
    <row r="28760" spans="6:22" x14ac:dyDescent="0.2">
      <c r="M28760" s="2"/>
    </row>
    <row r="28761" spans="6:22" x14ac:dyDescent="0.2">
      <c r="M28761" s="2"/>
    </row>
    <row r="28762" spans="6:22" x14ac:dyDescent="0.2">
      <c r="M28762" s="2"/>
    </row>
    <row r="28763" spans="6:22" x14ac:dyDescent="0.2">
      <c r="M28763" s="2"/>
    </row>
    <row r="28764" spans="6:22" x14ac:dyDescent="0.2">
      <c r="M28764" s="2"/>
    </row>
    <row r="28765" spans="6:22" x14ac:dyDescent="0.2">
      <c r="M28765" s="2"/>
    </row>
    <row r="28766" spans="6:22" x14ac:dyDescent="0.2">
      <c r="M28766" s="2"/>
    </row>
    <row r="28767" spans="6:22" x14ac:dyDescent="0.2">
      <c r="M28767" s="2"/>
    </row>
    <row r="28768" spans="6:22" x14ac:dyDescent="0.2">
      <c r="M28768" s="2"/>
    </row>
    <row r="28769" spans="6:22" x14ac:dyDescent="0.2">
      <c r="M28769" s="2"/>
    </row>
    <row r="28770" spans="6:22" x14ac:dyDescent="0.2">
      <c r="M28770" s="2"/>
    </row>
    <row r="28771" spans="6:22" x14ac:dyDescent="0.2">
      <c r="M28771" s="2"/>
    </row>
    <row r="28772" spans="6:22" x14ac:dyDescent="0.2">
      <c r="M28772" s="2"/>
    </row>
    <row r="28773" spans="6:22" x14ac:dyDescent="0.2">
      <c r="M28773" s="2"/>
    </row>
    <row r="28774" spans="6:22" x14ac:dyDescent="0.2">
      <c r="M28774" s="2"/>
    </row>
    <row r="28775" spans="6:22" x14ac:dyDescent="0.2">
      <c r="M28775" s="2"/>
    </row>
    <row r="28776" spans="6:22" x14ac:dyDescent="0.2">
      <c r="M28776" s="2"/>
    </row>
    <row r="28777" spans="6:22" x14ac:dyDescent="0.2">
      <c r="M28777" s="2"/>
    </row>
    <row r="28778" spans="6:22" x14ac:dyDescent="0.2">
      <c r="M28778" s="2"/>
    </row>
    <row r="28779" spans="6:22" x14ac:dyDescent="0.2">
      <c r="M28779" s="2"/>
    </row>
    <row r="28780" spans="6:22" x14ac:dyDescent="0.2">
      <c r="M28780" s="2"/>
    </row>
    <row r="28781" spans="6:22" x14ac:dyDescent="0.2">
      <c r="M28781" s="2"/>
    </row>
    <row r="28782" spans="6:22" x14ac:dyDescent="0.2">
      <c r="M28782" s="2"/>
    </row>
    <row r="28783" spans="6:22" x14ac:dyDescent="0.2">
      <c r="M28783" s="2"/>
    </row>
    <row r="28784" spans="6:22" x14ac:dyDescent="0.2">
      <c r="F28784"/>
      <c r="M28784" s="2"/>
      <c r="N28784"/>
      <c r="O28784"/>
      <c r="U28784"/>
      <c r="V28784"/>
    </row>
    <row r="28785" spans="6:22" x14ac:dyDescent="0.2">
      <c r="F28785"/>
      <c r="M28785" s="2"/>
      <c r="N28785"/>
      <c r="O28785"/>
      <c r="U28785"/>
      <c r="V28785"/>
    </row>
    <row r="28786" spans="6:22" x14ac:dyDescent="0.2">
      <c r="F28786"/>
      <c r="M28786" s="2"/>
      <c r="N28786"/>
      <c r="O28786"/>
      <c r="U28786"/>
      <c r="V28786"/>
    </row>
    <row r="28787" spans="6:22" x14ac:dyDescent="0.2">
      <c r="M28787" s="2"/>
    </row>
    <row r="28788" spans="6:22" x14ac:dyDescent="0.2">
      <c r="M28788" s="2"/>
    </row>
    <row r="28789" spans="6:22" x14ac:dyDescent="0.2">
      <c r="M28789" s="2"/>
    </row>
    <row r="28790" spans="6:22" x14ac:dyDescent="0.2">
      <c r="M28790" s="2"/>
    </row>
    <row r="28791" spans="6:22" x14ac:dyDescent="0.2">
      <c r="M28791" s="2"/>
    </row>
    <row r="28792" spans="6:22" x14ac:dyDescent="0.2">
      <c r="M28792" s="2"/>
    </row>
    <row r="28793" spans="6:22" x14ac:dyDescent="0.2">
      <c r="M28793" s="2"/>
    </row>
    <row r="28794" spans="6:22" x14ac:dyDescent="0.2">
      <c r="M28794" s="2"/>
    </row>
    <row r="28795" spans="6:22" x14ac:dyDescent="0.2">
      <c r="M28795" s="2"/>
    </row>
    <row r="28796" spans="6:22" x14ac:dyDescent="0.2">
      <c r="M28796" s="2"/>
    </row>
    <row r="28797" spans="6:22" x14ac:dyDescent="0.2">
      <c r="M28797" s="2"/>
    </row>
    <row r="28798" spans="6:22" x14ac:dyDescent="0.2">
      <c r="F28798"/>
      <c r="M28798" s="2"/>
      <c r="N28798"/>
      <c r="O28798"/>
      <c r="U28798"/>
      <c r="V28798"/>
    </row>
    <row r="28799" spans="6:22" x14ac:dyDescent="0.2">
      <c r="F28799"/>
      <c r="M28799" s="2"/>
      <c r="N28799"/>
      <c r="O28799"/>
      <c r="U28799"/>
      <c r="V28799"/>
    </row>
    <row r="28800" spans="6:22" x14ac:dyDescent="0.2">
      <c r="F28800"/>
      <c r="M28800" s="2"/>
      <c r="N28800"/>
      <c r="O28800"/>
      <c r="U28800"/>
      <c r="V28800"/>
    </row>
    <row r="28801" spans="6:22" x14ac:dyDescent="0.2">
      <c r="F28801"/>
      <c r="M28801" s="2"/>
      <c r="N28801"/>
      <c r="O28801"/>
      <c r="U28801"/>
      <c r="V28801"/>
    </row>
    <row r="28802" spans="6:22" x14ac:dyDescent="0.2">
      <c r="M28802" s="2"/>
    </row>
    <row r="28803" spans="6:22" x14ac:dyDescent="0.2">
      <c r="M28803" s="2"/>
    </row>
    <row r="28804" spans="6:22" x14ac:dyDescent="0.2">
      <c r="M28804" s="2"/>
    </row>
    <row r="28805" spans="6:22" x14ac:dyDescent="0.2">
      <c r="M28805" s="2"/>
    </row>
    <row r="28806" spans="6:22" x14ac:dyDescent="0.2">
      <c r="M28806" s="2"/>
    </row>
    <row r="28807" spans="6:22" x14ac:dyDescent="0.2">
      <c r="M28807" s="2"/>
    </row>
    <row r="28808" spans="6:22" x14ac:dyDescent="0.2">
      <c r="M28808" s="2"/>
    </row>
    <row r="28809" spans="6:22" x14ac:dyDescent="0.2">
      <c r="M28809" s="2"/>
    </row>
    <row r="28810" spans="6:22" x14ac:dyDescent="0.2">
      <c r="M28810" s="2"/>
    </row>
    <row r="28811" spans="6:22" x14ac:dyDescent="0.2">
      <c r="M28811" s="2"/>
    </row>
    <row r="28812" spans="6:22" x14ac:dyDescent="0.2">
      <c r="M28812" s="2"/>
    </row>
    <row r="28813" spans="6:22" x14ac:dyDescent="0.2">
      <c r="M28813" s="2"/>
    </row>
    <row r="28814" spans="6:22" x14ac:dyDescent="0.2">
      <c r="M28814" s="2"/>
    </row>
    <row r="28815" spans="6:22" x14ac:dyDescent="0.2">
      <c r="M28815" s="2"/>
    </row>
    <row r="28816" spans="6:22" x14ac:dyDescent="0.2">
      <c r="M28816" s="2"/>
    </row>
    <row r="28817" spans="6:22" x14ac:dyDescent="0.2">
      <c r="M28817" s="2"/>
    </row>
    <row r="28818" spans="6:22" x14ac:dyDescent="0.2">
      <c r="M28818" s="2"/>
    </row>
    <row r="28819" spans="6:22" x14ac:dyDescent="0.2">
      <c r="M28819" s="2"/>
    </row>
    <row r="28820" spans="6:22" x14ac:dyDescent="0.2">
      <c r="M28820" s="2"/>
    </row>
    <row r="28821" spans="6:22" x14ac:dyDescent="0.2">
      <c r="M28821" s="2"/>
    </row>
    <row r="28822" spans="6:22" x14ac:dyDescent="0.2">
      <c r="M28822" s="2"/>
    </row>
    <row r="28823" spans="6:22" x14ac:dyDescent="0.2">
      <c r="M28823" s="2"/>
    </row>
    <row r="28824" spans="6:22" x14ac:dyDescent="0.2">
      <c r="M28824" s="2"/>
    </row>
    <row r="28825" spans="6:22" x14ac:dyDescent="0.2">
      <c r="M28825" s="2"/>
    </row>
    <row r="28826" spans="6:22" x14ac:dyDescent="0.2">
      <c r="F28826"/>
      <c r="M28826" s="2"/>
      <c r="N28826"/>
      <c r="O28826"/>
      <c r="U28826"/>
      <c r="V28826"/>
    </row>
    <row r="28827" spans="6:22" x14ac:dyDescent="0.2">
      <c r="F28827"/>
      <c r="M28827" s="2"/>
      <c r="N28827"/>
      <c r="O28827"/>
      <c r="U28827"/>
      <c r="V28827"/>
    </row>
    <row r="28828" spans="6:22" x14ac:dyDescent="0.2">
      <c r="F28828"/>
      <c r="M28828" s="2"/>
      <c r="N28828"/>
      <c r="O28828"/>
      <c r="U28828"/>
      <c r="V28828"/>
    </row>
    <row r="28829" spans="6:22" x14ac:dyDescent="0.2">
      <c r="M28829" s="2"/>
    </row>
    <row r="28830" spans="6:22" x14ac:dyDescent="0.2">
      <c r="M28830" s="2"/>
    </row>
    <row r="28831" spans="6:22" x14ac:dyDescent="0.2">
      <c r="M28831" s="2"/>
    </row>
    <row r="28832" spans="6:22" x14ac:dyDescent="0.2">
      <c r="M28832" s="2"/>
    </row>
    <row r="28833" spans="6:22" x14ac:dyDescent="0.2">
      <c r="M28833" s="2"/>
    </row>
    <row r="28834" spans="6:22" x14ac:dyDescent="0.2">
      <c r="M28834" s="2"/>
    </row>
    <row r="28835" spans="6:22" x14ac:dyDescent="0.2">
      <c r="M28835" s="2"/>
    </row>
    <row r="28836" spans="6:22" x14ac:dyDescent="0.2">
      <c r="M28836" s="2"/>
    </row>
    <row r="28837" spans="6:22" x14ac:dyDescent="0.2">
      <c r="M28837" s="2"/>
    </row>
    <row r="28838" spans="6:22" x14ac:dyDescent="0.2">
      <c r="M28838" s="2"/>
    </row>
    <row r="28839" spans="6:22" x14ac:dyDescent="0.2">
      <c r="M28839" s="2"/>
    </row>
    <row r="28840" spans="6:22" x14ac:dyDescent="0.2">
      <c r="F28840"/>
      <c r="M28840" s="2"/>
      <c r="N28840"/>
      <c r="O28840"/>
      <c r="U28840"/>
      <c r="V28840"/>
    </row>
    <row r="28841" spans="6:22" x14ac:dyDescent="0.2">
      <c r="F28841"/>
      <c r="M28841" s="2"/>
      <c r="N28841"/>
      <c r="O28841"/>
      <c r="U28841"/>
      <c r="V28841"/>
    </row>
    <row r="28842" spans="6:22" x14ac:dyDescent="0.2">
      <c r="F28842"/>
      <c r="M28842" s="2"/>
      <c r="N28842"/>
      <c r="O28842"/>
      <c r="U28842"/>
      <c r="V28842"/>
    </row>
    <row r="28843" spans="6:22" x14ac:dyDescent="0.2">
      <c r="F28843"/>
      <c r="M28843" s="2"/>
      <c r="N28843"/>
      <c r="O28843"/>
      <c r="U28843"/>
      <c r="V28843"/>
    </row>
    <row r="28844" spans="6:22" x14ac:dyDescent="0.2">
      <c r="M28844" s="2"/>
    </row>
    <row r="28845" spans="6:22" x14ac:dyDescent="0.2">
      <c r="M28845" s="2"/>
    </row>
    <row r="28846" spans="6:22" x14ac:dyDescent="0.2">
      <c r="M28846" s="2"/>
    </row>
    <row r="28847" spans="6:22" x14ac:dyDescent="0.2">
      <c r="M28847" s="2"/>
    </row>
    <row r="28848" spans="6:22" x14ac:dyDescent="0.2">
      <c r="M28848" s="2"/>
    </row>
    <row r="28849" spans="6:22" x14ac:dyDescent="0.2">
      <c r="F28849"/>
      <c r="M28849" s="2"/>
      <c r="N28849"/>
      <c r="O28849"/>
      <c r="U28849"/>
      <c r="V28849"/>
    </row>
    <row r="28850" spans="6:22" x14ac:dyDescent="0.2">
      <c r="M28850" s="2"/>
    </row>
    <row r="28851" spans="6:22" x14ac:dyDescent="0.2">
      <c r="M28851" s="2"/>
    </row>
    <row r="28852" spans="6:22" x14ac:dyDescent="0.2">
      <c r="F28852"/>
      <c r="M28852" s="2"/>
      <c r="N28852"/>
      <c r="O28852"/>
      <c r="U28852"/>
      <c r="V28852"/>
    </row>
    <row r="28853" spans="6:22" x14ac:dyDescent="0.2">
      <c r="M28853" s="2"/>
    </row>
    <row r="28854" spans="6:22" x14ac:dyDescent="0.2">
      <c r="M28854" s="2"/>
    </row>
    <row r="28855" spans="6:22" x14ac:dyDescent="0.2">
      <c r="M28855" s="2"/>
    </row>
    <row r="28856" spans="6:22" x14ac:dyDescent="0.2">
      <c r="M28856" s="2"/>
    </row>
    <row r="28857" spans="6:22" x14ac:dyDescent="0.2">
      <c r="M28857" s="2"/>
    </row>
    <row r="28858" spans="6:22" x14ac:dyDescent="0.2">
      <c r="M28858" s="2"/>
    </row>
    <row r="28859" spans="6:22" x14ac:dyDescent="0.2">
      <c r="M28859" s="2"/>
    </row>
    <row r="28860" spans="6:22" x14ac:dyDescent="0.2">
      <c r="M28860" s="2"/>
    </row>
    <row r="28861" spans="6:22" x14ac:dyDescent="0.2">
      <c r="M28861" s="2"/>
    </row>
    <row r="28862" spans="6:22" x14ac:dyDescent="0.2">
      <c r="M28862" s="2"/>
    </row>
    <row r="28863" spans="6:22" x14ac:dyDescent="0.2">
      <c r="M28863" s="2"/>
    </row>
    <row r="28864" spans="6:22" x14ac:dyDescent="0.2">
      <c r="M28864" s="2"/>
    </row>
    <row r="28865" spans="6:22" x14ac:dyDescent="0.2">
      <c r="M28865" s="2"/>
    </row>
    <row r="28866" spans="6:22" x14ac:dyDescent="0.2">
      <c r="M28866" s="2"/>
    </row>
    <row r="28867" spans="6:22" x14ac:dyDescent="0.2">
      <c r="M28867" s="2"/>
    </row>
    <row r="28868" spans="6:22" x14ac:dyDescent="0.2">
      <c r="M28868" s="2"/>
    </row>
    <row r="28869" spans="6:22" x14ac:dyDescent="0.2">
      <c r="M28869" s="2"/>
    </row>
    <row r="28870" spans="6:22" x14ac:dyDescent="0.2">
      <c r="M28870" s="2"/>
    </row>
    <row r="28871" spans="6:22" x14ac:dyDescent="0.2">
      <c r="F28871"/>
      <c r="M28871" s="2"/>
      <c r="N28871"/>
      <c r="O28871"/>
      <c r="U28871"/>
      <c r="V28871"/>
    </row>
    <row r="28872" spans="6:22" x14ac:dyDescent="0.2">
      <c r="F28872"/>
      <c r="M28872" s="2"/>
      <c r="N28872"/>
      <c r="O28872"/>
      <c r="U28872"/>
      <c r="V28872"/>
    </row>
    <row r="28873" spans="6:22" x14ac:dyDescent="0.2">
      <c r="F28873"/>
      <c r="M28873" s="2"/>
      <c r="N28873"/>
      <c r="O28873"/>
      <c r="U28873"/>
      <c r="V28873"/>
    </row>
    <row r="28874" spans="6:22" x14ac:dyDescent="0.2">
      <c r="F28874"/>
      <c r="M28874" s="2"/>
      <c r="N28874"/>
      <c r="O28874"/>
      <c r="U28874"/>
      <c r="V28874"/>
    </row>
    <row r="28875" spans="6:22" x14ac:dyDescent="0.2">
      <c r="F28875"/>
      <c r="M28875" s="2"/>
      <c r="N28875"/>
      <c r="O28875"/>
      <c r="U28875"/>
      <c r="V28875"/>
    </row>
    <row r="28876" spans="6:22" x14ac:dyDescent="0.2">
      <c r="F28876"/>
      <c r="M28876" s="2"/>
      <c r="N28876"/>
      <c r="O28876"/>
      <c r="U28876"/>
      <c r="V28876"/>
    </row>
    <row r="28877" spans="6:22" x14ac:dyDescent="0.2">
      <c r="M28877" s="2"/>
    </row>
    <row r="28878" spans="6:22" x14ac:dyDescent="0.2">
      <c r="M28878" s="2"/>
    </row>
    <row r="28879" spans="6:22" x14ac:dyDescent="0.2">
      <c r="M28879" s="2"/>
    </row>
    <row r="28880" spans="6:22" x14ac:dyDescent="0.2">
      <c r="M28880" s="2"/>
    </row>
    <row r="28881" spans="6:22" x14ac:dyDescent="0.2">
      <c r="M28881" s="2"/>
    </row>
    <row r="28882" spans="6:22" x14ac:dyDescent="0.2">
      <c r="M28882" s="2"/>
    </row>
    <row r="28883" spans="6:22" x14ac:dyDescent="0.2">
      <c r="M28883" s="2"/>
    </row>
    <row r="28884" spans="6:22" x14ac:dyDescent="0.2">
      <c r="M28884" s="2"/>
    </row>
    <row r="28885" spans="6:22" x14ac:dyDescent="0.2">
      <c r="M28885" s="2"/>
    </row>
    <row r="28886" spans="6:22" x14ac:dyDescent="0.2">
      <c r="M28886" s="2"/>
    </row>
    <row r="28887" spans="6:22" x14ac:dyDescent="0.2">
      <c r="F28887"/>
      <c r="M28887" s="2"/>
      <c r="N28887"/>
      <c r="O28887"/>
      <c r="U28887"/>
      <c r="V28887"/>
    </row>
    <row r="28888" spans="6:22" x14ac:dyDescent="0.2">
      <c r="F28888"/>
      <c r="M28888" s="2"/>
      <c r="N28888"/>
      <c r="O28888"/>
      <c r="U28888"/>
      <c r="V28888"/>
    </row>
    <row r="28889" spans="6:22" x14ac:dyDescent="0.2">
      <c r="M28889" s="2"/>
    </row>
    <row r="28890" spans="6:22" x14ac:dyDescent="0.2">
      <c r="M28890" s="2"/>
    </row>
    <row r="28891" spans="6:22" x14ac:dyDescent="0.2">
      <c r="M28891" s="2"/>
    </row>
    <row r="28892" spans="6:22" x14ac:dyDescent="0.2">
      <c r="M28892" s="2"/>
    </row>
    <row r="28893" spans="6:22" x14ac:dyDescent="0.2">
      <c r="F28893"/>
      <c r="M28893" s="2"/>
      <c r="N28893"/>
      <c r="O28893"/>
      <c r="U28893"/>
      <c r="V28893"/>
    </row>
    <row r="28894" spans="6:22" x14ac:dyDescent="0.2">
      <c r="M28894" s="2"/>
    </row>
    <row r="28895" spans="6:22" x14ac:dyDescent="0.2">
      <c r="M28895" s="2"/>
    </row>
    <row r="28896" spans="6:22" x14ac:dyDescent="0.2">
      <c r="M28896" s="2"/>
    </row>
    <row r="28897" spans="6:22" x14ac:dyDescent="0.2">
      <c r="M28897" s="2"/>
    </row>
    <row r="28898" spans="6:22" x14ac:dyDescent="0.2">
      <c r="M28898" s="2"/>
    </row>
    <row r="28899" spans="6:22" x14ac:dyDescent="0.2">
      <c r="M28899" s="2"/>
    </row>
    <row r="28900" spans="6:22" x14ac:dyDescent="0.2">
      <c r="M28900" s="2"/>
    </row>
    <row r="28901" spans="6:22" x14ac:dyDescent="0.2">
      <c r="M28901" s="2"/>
    </row>
    <row r="28902" spans="6:22" x14ac:dyDescent="0.2">
      <c r="F28902"/>
      <c r="M28902" s="2"/>
      <c r="N28902"/>
      <c r="O28902"/>
      <c r="U28902"/>
      <c r="V28902"/>
    </row>
    <row r="28903" spans="6:22" x14ac:dyDescent="0.2">
      <c r="M28903" s="2"/>
    </row>
    <row r="28904" spans="6:22" x14ac:dyDescent="0.2">
      <c r="F28904"/>
      <c r="M28904" s="2"/>
      <c r="N28904"/>
      <c r="O28904"/>
      <c r="U28904"/>
      <c r="V28904"/>
    </row>
    <row r="28905" spans="6:22" x14ac:dyDescent="0.2">
      <c r="F28905"/>
      <c r="M28905" s="2"/>
      <c r="N28905"/>
      <c r="O28905"/>
      <c r="U28905"/>
      <c r="V28905"/>
    </row>
    <row r="28906" spans="6:22" x14ac:dyDescent="0.2">
      <c r="M28906" s="2"/>
    </row>
    <row r="28907" spans="6:22" x14ac:dyDescent="0.2">
      <c r="M28907" s="2"/>
    </row>
    <row r="28908" spans="6:22" x14ac:dyDescent="0.2">
      <c r="M28908" s="2"/>
    </row>
    <row r="28909" spans="6:22" x14ac:dyDescent="0.2">
      <c r="M28909" s="2"/>
    </row>
    <row r="28910" spans="6:22" x14ac:dyDescent="0.2">
      <c r="M28910" s="2"/>
    </row>
    <row r="28911" spans="6:22" x14ac:dyDescent="0.2">
      <c r="M28911" s="2"/>
    </row>
    <row r="28912" spans="6:22" x14ac:dyDescent="0.2">
      <c r="M28912" s="2"/>
    </row>
    <row r="28913" spans="13:13" x14ac:dyDescent="0.2">
      <c r="M28913" s="2"/>
    </row>
    <row r="28914" spans="13:13" x14ac:dyDescent="0.2">
      <c r="M28914" s="2"/>
    </row>
    <row r="28915" spans="13:13" x14ac:dyDescent="0.2">
      <c r="M28915" s="2"/>
    </row>
    <row r="28916" spans="13:13" x14ac:dyDescent="0.2">
      <c r="M28916" s="2"/>
    </row>
    <row r="28917" spans="13:13" x14ac:dyDescent="0.2">
      <c r="M28917" s="2"/>
    </row>
    <row r="28918" spans="13:13" x14ac:dyDescent="0.2">
      <c r="M28918" s="2"/>
    </row>
    <row r="28919" spans="13:13" x14ac:dyDescent="0.2">
      <c r="M28919" s="2"/>
    </row>
    <row r="28920" spans="13:13" x14ac:dyDescent="0.2">
      <c r="M28920" s="2"/>
    </row>
    <row r="28921" spans="13:13" x14ac:dyDescent="0.2">
      <c r="M28921" s="2"/>
    </row>
    <row r="28922" spans="13:13" x14ac:dyDescent="0.2">
      <c r="M28922" s="2"/>
    </row>
    <row r="28923" spans="13:13" x14ac:dyDescent="0.2">
      <c r="M28923" s="2"/>
    </row>
    <row r="28924" spans="13:13" x14ac:dyDescent="0.2">
      <c r="M28924" s="2"/>
    </row>
    <row r="28925" spans="13:13" x14ac:dyDescent="0.2">
      <c r="M28925" s="2"/>
    </row>
    <row r="28926" spans="13:13" x14ac:dyDescent="0.2">
      <c r="M28926" s="2"/>
    </row>
    <row r="28927" spans="13:13" x14ac:dyDescent="0.2">
      <c r="M28927" s="2"/>
    </row>
    <row r="28928" spans="13:13" x14ac:dyDescent="0.2">
      <c r="M28928" s="2"/>
    </row>
    <row r="28929" spans="6:22" x14ac:dyDescent="0.2">
      <c r="M28929" s="2"/>
    </row>
    <row r="28930" spans="6:22" x14ac:dyDescent="0.2">
      <c r="M28930" s="2"/>
    </row>
    <row r="28931" spans="6:22" x14ac:dyDescent="0.2">
      <c r="M28931" s="2"/>
    </row>
    <row r="28932" spans="6:22" x14ac:dyDescent="0.2">
      <c r="M28932" s="2"/>
    </row>
    <row r="28933" spans="6:22" x14ac:dyDescent="0.2">
      <c r="F28933"/>
      <c r="M28933" s="2"/>
      <c r="N28933"/>
      <c r="O28933"/>
      <c r="U28933"/>
      <c r="V28933"/>
    </row>
    <row r="28934" spans="6:22" x14ac:dyDescent="0.2">
      <c r="M28934" s="2"/>
    </row>
    <row r="28935" spans="6:22" x14ac:dyDescent="0.2">
      <c r="M28935" s="2"/>
    </row>
    <row r="28936" spans="6:22" x14ac:dyDescent="0.2">
      <c r="M28936" s="2"/>
    </row>
    <row r="28937" spans="6:22" x14ac:dyDescent="0.2">
      <c r="M28937" s="2"/>
    </row>
    <row r="28938" spans="6:22" x14ac:dyDescent="0.2">
      <c r="M28938" s="2"/>
    </row>
    <row r="28939" spans="6:22" x14ac:dyDescent="0.2">
      <c r="M28939" s="2"/>
    </row>
    <row r="28940" spans="6:22" x14ac:dyDescent="0.2">
      <c r="M28940" s="2"/>
    </row>
    <row r="28941" spans="6:22" x14ac:dyDescent="0.2">
      <c r="M28941" s="2"/>
    </row>
    <row r="28942" spans="6:22" x14ac:dyDescent="0.2">
      <c r="M28942" s="2"/>
    </row>
    <row r="28943" spans="6:22" x14ac:dyDescent="0.2">
      <c r="M28943" s="2"/>
    </row>
    <row r="28944" spans="6:22" x14ac:dyDescent="0.2">
      <c r="F28944"/>
      <c r="M28944" s="2"/>
      <c r="N28944"/>
      <c r="O28944"/>
      <c r="U28944"/>
      <c r="V28944"/>
    </row>
    <row r="28945" spans="13:13" x14ac:dyDescent="0.2">
      <c r="M28945" s="2"/>
    </row>
    <row r="28946" spans="13:13" x14ac:dyDescent="0.2">
      <c r="M28946" s="2"/>
    </row>
    <row r="28947" spans="13:13" x14ac:dyDescent="0.2">
      <c r="M28947" s="2"/>
    </row>
    <row r="28948" spans="13:13" x14ac:dyDescent="0.2">
      <c r="M28948" s="2"/>
    </row>
    <row r="28949" spans="13:13" x14ac:dyDescent="0.2">
      <c r="M28949" s="2"/>
    </row>
    <row r="28950" spans="13:13" x14ac:dyDescent="0.2">
      <c r="M28950" s="2"/>
    </row>
    <row r="28951" spans="13:13" x14ac:dyDescent="0.2">
      <c r="M28951" s="2"/>
    </row>
    <row r="28952" spans="13:13" x14ac:dyDescent="0.2">
      <c r="M28952" s="2"/>
    </row>
    <row r="28953" spans="13:13" x14ac:dyDescent="0.2">
      <c r="M28953" s="2"/>
    </row>
    <row r="28954" spans="13:13" x14ac:dyDescent="0.2">
      <c r="M28954" s="2"/>
    </row>
    <row r="28955" spans="13:13" x14ac:dyDescent="0.2">
      <c r="M28955" s="2"/>
    </row>
    <row r="28956" spans="13:13" x14ac:dyDescent="0.2">
      <c r="M28956" s="2"/>
    </row>
    <row r="28957" spans="13:13" x14ac:dyDescent="0.2">
      <c r="M28957" s="2"/>
    </row>
    <row r="28958" spans="13:13" x14ac:dyDescent="0.2">
      <c r="M28958" s="2"/>
    </row>
    <row r="28959" spans="13:13" x14ac:dyDescent="0.2">
      <c r="M28959" s="2"/>
    </row>
    <row r="28960" spans="13:13" x14ac:dyDescent="0.2">
      <c r="M28960" s="2"/>
    </row>
    <row r="28961" spans="6:22" x14ac:dyDescent="0.2">
      <c r="M28961" s="2"/>
    </row>
    <row r="28962" spans="6:22" x14ac:dyDescent="0.2">
      <c r="M28962" s="2"/>
    </row>
    <row r="28963" spans="6:22" x14ac:dyDescent="0.2">
      <c r="M28963" s="2"/>
    </row>
    <row r="28964" spans="6:22" x14ac:dyDescent="0.2">
      <c r="M28964" s="2"/>
    </row>
    <row r="28965" spans="6:22" x14ac:dyDescent="0.2">
      <c r="M28965" s="2"/>
    </row>
    <row r="28966" spans="6:22" x14ac:dyDescent="0.2">
      <c r="M28966" s="2"/>
    </row>
    <row r="28967" spans="6:22" x14ac:dyDescent="0.2">
      <c r="F28967"/>
      <c r="M28967" s="2"/>
      <c r="N28967"/>
      <c r="O28967"/>
      <c r="U28967"/>
      <c r="V28967"/>
    </row>
    <row r="28968" spans="6:22" x14ac:dyDescent="0.2">
      <c r="M28968" s="2"/>
    </row>
    <row r="28969" spans="6:22" x14ac:dyDescent="0.2">
      <c r="M28969" s="2"/>
    </row>
    <row r="28970" spans="6:22" x14ac:dyDescent="0.2">
      <c r="M28970" s="2"/>
    </row>
    <row r="28971" spans="6:22" x14ac:dyDescent="0.2">
      <c r="M28971" s="2"/>
    </row>
    <row r="28972" spans="6:22" x14ac:dyDescent="0.2">
      <c r="M28972" s="2"/>
    </row>
    <row r="28973" spans="6:22" x14ac:dyDescent="0.2">
      <c r="M28973" s="2"/>
    </row>
    <row r="28974" spans="6:22" x14ac:dyDescent="0.2">
      <c r="M28974" s="2"/>
    </row>
    <row r="28975" spans="6:22" x14ac:dyDescent="0.2">
      <c r="M28975" s="2"/>
    </row>
    <row r="28976" spans="6:22" x14ac:dyDescent="0.2">
      <c r="M28976" s="2"/>
    </row>
    <row r="28977" spans="6:22" x14ac:dyDescent="0.2">
      <c r="M28977" s="2"/>
    </row>
    <row r="28978" spans="6:22" x14ac:dyDescent="0.2">
      <c r="M28978" s="2"/>
    </row>
    <row r="28979" spans="6:22" x14ac:dyDescent="0.2">
      <c r="M28979" s="2"/>
    </row>
    <row r="28980" spans="6:22" x14ac:dyDescent="0.2">
      <c r="F28980"/>
      <c r="M28980" s="2"/>
      <c r="N28980"/>
      <c r="O28980"/>
      <c r="U28980"/>
      <c r="V28980"/>
    </row>
    <row r="28981" spans="6:22" x14ac:dyDescent="0.2">
      <c r="M28981" s="2"/>
    </row>
    <row r="28982" spans="6:22" x14ac:dyDescent="0.2">
      <c r="M28982" s="2"/>
    </row>
    <row r="28983" spans="6:22" x14ac:dyDescent="0.2">
      <c r="M28983" s="2"/>
    </row>
    <row r="28984" spans="6:22" x14ac:dyDescent="0.2">
      <c r="M28984" s="2"/>
    </row>
    <row r="28985" spans="6:22" x14ac:dyDescent="0.2">
      <c r="M28985" s="2"/>
    </row>
    <row r="28986" spans="6:22" x14ac:dyDescent="0.2">
      <c r="M28986" s="2"/>
    </row>
    <row r="28987" spans="6:22" x14ac:dyDescent="0.2">
      <c r="M28987" s="2"/>
    </row>
    <row r="28988" spans="6:22" x14ac:dyDescent="0.2">
      <c r="M28988" s="2"/>
    </row>
    <row r="28989" spans="6:22" x14ac:dyDescent="0.2">
      <c r="M28989" s="2"/>
    </row>
    <row r="28990" spans="6:22" x14ac:dyDescent="0.2">
      <c r="M28990" s="2"/>
    </row>
    <row r="28991" spans="6:22" x14ac:dyDescent="0.2">
      <c r="M28991" s="2"/>
    </row>
    <row r="28992" spans="6:22" x14ac:dyDescent="0.2">
      <c r="M28992" s="2"/>
    </row>
    <row r="28993" spans="6:22" x14ac:dyDescent="0.2">
      <c r="M28993" s="2"/>
    </row>
    <row r="28994" spans="6:22" x14ac:dyDescent="0.2">
      <c r="M28994" s="2"/>
    </row>
    <row r="28995" spans="6:22" x14ac:dyDescent="0.2">
      <c r="M28995" s="2"/>
    </row>
    <row r="28996" spans="6:22" x14ac:dyDescent="0.2">
      <c r="F28996"/>
      <c r="M28996" s="2"/>
      <c r="N28996"/>
      <c r="O28996"/>
      <c r="U28996"/>
      <c r="V28996"/>
    </row>
    <row r="28997" spans="6:22" x14ac:dyDescent="0.2">
      <c r="F28997"/>
      <c r="M28997" s="2"/>
      <c r="N28997"/>
      <c r="O28997"/>
      <c r="U28997"/>
      <c r="V28997"/>
    </row>
    <row r="28998" spans="6:22" x14ac:dyDescent="0.2">
      <c r="F28998"/>
      <c r="M28998" s="2"/>
      <c r="N28998"/>
      <c r="O28998"/>
      <c r="U28998"/>
      <c r="V28998"/>
    </row>
    <row r="28999" spans="6:22" x14ac:dyDescent="0.2">
      <c r="F28999"/>
      <c r="M28999" s="2"/>
      <c r="N28999"/>
      <c r="O28999"/>
      <c r="U28999"/>
      <c r="V28999"/>
    </row>
    <row r="29000" spans="6:22" x14ac:dyDescent="0.2">
      <c r="M29000" s="2"/>
    </row>
    <row r="29001" spans="6:22" x14ac:dyDescent="0.2">
      <c r="M29001" s="2"/>
    </row>
    <row r="29002" spans="6:22" x14ac:dyDescent="0.2">
      <c r="M29002" s="2"/>
    </row>
    <row r="29003" spans="6:22" x14ac:dyDescent="0.2">
      <c r="M29003" s="2"/>
    </row>
    <row r="29004" spans="6:22" x14ac:dyDescent="0.2">
      <c r="M29004" s="2"/>
    </row>
    <row r="29005" spans="6:22" x14ac:dyDescent="0.2">
      <c r="M29005" s="2"/>
    </row>
    <row r="29006" spans="6:22" x14ac:dyDescent="0.2">
      <c r="M29006" s="2"/>
    </row>
    <row r="29007" spans="6:22" x14ac:dyDescent="0.2">
      <c r="M29007" s="2"/>
    </row>
    <row r="29008" spans="6:22" x14ac:dyDescent="0.2">
      <c r="M29008" s="2"/>
    </row>
    <row r="29009" spans="13:13" x14ac:dyDescent="0.2">
      <c r="M29009" s="2"/>
    </row>
    <row r="29010" spans="13:13" x14ac:dyDescent="0.2">
      <c r="M29010" s="2"/>
    </row>
    <row r="29011" spans="13:13" x14ac:dyDescent="0.2">
      <c r="M29011" s="2"/>
    </row>
    <row r="29012" spans="13:13" x14ac:dyDescent="0.2">
      <c r="M29012" s="2"/>
    </row>
    <row r="29013" spans="13:13" x14ac:dyDescent="0.2">
      <c r="M29013" s="2"/>
    </row>
    <row r="29014" spans="13:13" x14ac:dyDescent="0.2">
      <c r="M29014" s="2"/>
    </row>
    <row r="29015" spans="13:13" x14ac:dyDescent="0.2">
      <c r="M29015" s="2"/>
    </row>
    <row r="29016" spans="13:13" x14ac:dyDescent="0.2">
      <c r="M29016" s="2"/>
    </row>
    <row r="29017" spans="13:13" x14ac:dyDescent="0.2">
      <c r="M29017" s="2"/>
    </row>
    <row r="29018" spans="13:13" x14ac:dyDescent="0.2">
      <c r="M29018" s="2"/>
    </row>
    <row r="29019" spans="13:13" x14ac:dyDescent="0.2">
      <c r="M29019" s="2"/>
    </row>
    <row r="29020" spans="13:13" x14ac:dyDescent="0.2">
      <c r="M29020" s="2"/>
    </row>
    <row r="29021" spans="13:13" x14ac:dyDescent="0.2">
      <c r="M29021" s="2"/>
    </row>
    <row r="29022" spans="13:13" x14ac:dyDescent="0.2">
      <c r="M29022" s="2"/>
    </row>
    <row r="29023" spans="13:13" x14ac:dyDescent="0.2">
      <c r="M29023" s="2"/>
    </row>
    <row r="29024" spans="13:13" x14ac:dyDescent="0.2">
      <c r="M29024" s="2"/>
    </row>
    <row r="29025" spans="6:22" x14ac:dyDescent="0.2">
      <c r="M29025" s="2"/>
    </row>
    <row r="29026" spans="6:22" x14ac:dyDescent="0.2">
      <c r="M29026" s="2"/>
    </row>
    <row r="29027" spans="6:22" x14ac:dyDescent="0.2">
      <c r="F29027"/>
      <c r="M29027" s="2"/>
      <c r="N29027"/>
      <c r="O29027"/>
      <c r="U29027"/>
      <c r="V29027"/>
    </row>
    <row r="29028" spans="6:22" x14ac:dyDescent="0.2">
      <c r="M29028" s="2"/>
    </row>
    <row r="29029" spans="6:22" x14ac:dyDescent="0.2">
      <c r="F29029"/>
      <c r="M29029" s="2"/>
      <c r="N29029"/>
      <c r="O29029"/>
      <c r="U29029"/>
      <c r="V29029"/>
    </row>
    <row r="29030" spans="6:22" x14ac:dyDescent="0.2">
      <c r="F29030"/>
      <c r="M29030" s="2"/>
      <c r="N29030"/>
      <c r="O29030"/>
      <c r="U29030"/>
      <c r="V29030"/>
    </row>
    <row r="29031" spans="6:22" x14ac:dyDescent="0.2">
      <c r="M29031" s="2"/>
    </row>
    <row r="29032" spans="6:22" x14ac:dyDescent="0.2">
      <c r="M29032" s="2"/>
    </row>
    <row r="29033" spans="6:22" x14ac:dyDescent="0.2">
      <c r="M29033" s="2"/>
    </row>
    <row r="29034" spans="6:22" x14ac:dyDescent="0.2">
      <c r="M29034" s="2"/>
    </row>
    <row r="29035" spans="6:22" x14ac:dyDescent="0.2">
      <c r="M29035" s="2"/>
    </row>
    <row r="29036" spans="6:22" x14ac:dyDescent="0.2">
      <c r="M29036" s="2"/>
    </row>
    <row r="29037" spans="6:22" x14ac:dyDescent="0.2">
      <c r="M29037" s="2"/>
    </row>
    <row r="29038" spans="6:22" x14ac:dyDescent="0.2">
      <c r="M29038" s="2"/>
    </row>
    <row r="29039" spans="6:22" x14ac:dyDescent="0.2">
      <c r="M29039" s="2"/>
    </row>
    <row r="29040" spans="6:22" x14ac:dyDescent="0.2">
      <c r="M29040" s="2"/>
    </row>
    <row r="29041" spans="6:22" x14ac:dyDescent="0.2">
      <c r="M29041" s="2"/>
    </row>
    <row r="29042" spans="6:22" x14ac:dyDescent="0.2">
      <c r="M29042" s="2"/>
    </row>
    <row r="29043" spans="6:22" x14ac:dyDescent="0.2">
      <c r="M29043" s="2"/>
    </row>
    <row r="29044" spans="6:22" x14ac:dyDescent="0.2">
      <c r="F29044"/>
      <c r="M29044" s="2"/>
      <c r="N29044"/>
      <c r="O29044"/>
      <c r="U29044"/>
      <c r="V29044"/>
    </row>
    <row r="29045" spans="6:22" x14ac:dyDescent="0.2">
      <c r="M29045" s="2"/>
    </row>
    <row r="29046" spans="6:22" x14ac:dyDescent="0.2">
      <c r="M29046" s="2"/>
    </row>
    <row r="29047" spans="6:22" x14ac:dyDescent="0.2">
      <c r="M29047" s="2"/>
    </row>
    <row r="29048" spans="6:22" x14ac:dyDescent="0.2">
      <c r="M29048" s="2"/>
    </row>
    <row r="29049" spans="6:22" x14ac:dyDescent="0.2">
      <c r="M29049" s="2"/>
    </row>
    <row r="29050" spans="6:22" x14ac:dyDescent="0.2">
      <c r="M29050" s="2"/>
    </row>
    <row r="29051" spans="6:22" x14ac:dyDescent="0.2">
      <c r="M29051" s="2"/>
    </row>
    <row r="29052" spans="6:22" x14ac:dyDescent="0.2">
      <c r="M29052" s="2"/>
    </row>
    <row r="29053" spans="6:22" x14ac:dyDescent="0.2">
      <c r="M29053" s="2"/>
    </row>
    <row r="29054" spans="6:22" x14ac:dyDescent="0.2">
      <c r="M29054" s="2"/>
    </row>
    <row r="29055" spans="6:22" x14ac:dyDescent="0.2">
      <c r="M29055" s="2"/>
    </row>
    <row r="29056" spans="6:22" x14ac:dyDescent="0.2">
      <c r="M29056" s="2"/>
    </row>
    <row r="29057" spans="6:22" x14ac:dyDescent="0.2">
      <c r="M29057" s="2"/>
    </row>
    <row r="29058" spans="6:22" x14ac:dyDescent="0.2">
      <c r="M29058" s="2"/>
    </row>
    <row r="29059" spans="6:22" x14ac:dyDescent="0.2">
      <c r="M29059" s="2"/>
    </row>
    <row r="29060" spans="6:22" x14ac:dyDescent="0.2">
      <c r="M29060" s="2"/>
    </row>
    <row r="29061" spans="6:22" x14ac:dyDescent="0.2">
      <c r="M29061" s="2"/>
    </row>
    <row r="29062" spans="6:22" x14ac:dyDescent="0.2">
      <c r="M29062" s="2"/>
    </row>
    <row r="29063" spans="6:22" x14ac:dyDescent="0.2">
      <c r="M29063" s="2"/>
    </row>
    <row r="29064" spans="6:22" x14ac:dyDescent="0.2">
      <c r="M29064" s="2"/>
    </row>
    <row r="29065" spans="6:22" x14ac:dyDescent="0.2">
      <c r="M29065" s="2"/>
    </row>
    <row r="29066" spans="6:22" x14ac:dyDescent="0.2">
      <c r="M29066" s="2"/>
    </row>
    <row r="29067" spans="6:22" x14ac:dyDescent="0.2">
      <c r="F29067"/>
      <c r="M29067" s="2"/>
      <c r="N29067"/>
      <c r="O29067"/>
      <c r="U29067"/>
      <c r="V29067"/>
    </row>
    <row r="29068" spans="6:22" x14ac:dyDescent="0.2">
      <c r="M29068" s="2"/>
    </row>
    <row r="29069" spans="6:22" x14ac:dyDescent="0.2">
      <c r="M29069" s="2"/>
    </row>
    <row r="29070" spans="6:22" x14ac:dyDescent="0.2">
      <c r="M29070" s="2"/>
    </row>
    <row r="29071" spans="6:22" x14ac:dyDescent="0.2">
      <c r="M29071" s="2"/>
    </row>
    <row r="29072" spans="6:22" x14ac:dyDescent="0.2">
      <c r="M29072" s="2"/>
    </row>
    <row r="29073" spans="6:22" x14ac:dyDescent="0.2">
      <c r="M29073" s="2"/>
    </row>
    <row r="29074" spans="6:22" x14ac:dyDescent="0.2">
      <c r="M29074" s="2"/>
    </row>
    <row r="29075" spans="6:22" x14ac:dyDescent="0.2">
      <c r="M29075" s="2"/>
    </row>
    <row r="29076" spans="6:22" x14ac:dyDescent="0.2">
      <c r="M29076" s="2"/>
    </row>
    <row r="29077" spans="6:22" x14ac:dyDescent="0.2">
      <c r="M29077" s="2"/>
    </row>
    <row r="29078" spans="6:22" x14ac:dyDescent="0.2">
      <c r="M29078" s="2"/>
    </row>
    <row r="29079" spans="6:22" x14ac:dyDescent="0.2">
      <c r="M29079" s="2"/>
    </row>
    <row r="29080" spans="6:22" x14ac:dyDescent="0.2">
      <c r="F29080"/>
      <c r="M29080" s="2"/>
      <c r="N29080"/>
      <c r="O29080"/>
      <c r="U29080"/>
      <c r="V29080"/>
    </row>
    <row r="29081" spans="6:22" x14ac:dyDescent="0.2">
      <c r="F29081"/>
      <c r="M29081" s="2"/>
      <c r="N29081"/>
      <c r="O29081"/>
      <c r="U29081"/>
      <c r="V29081"/>
    </row>
    <row r="29082" spans="6:22" x14ac:dyDescent="0.2">
      <c r="M29082" s="2"/>
    </row>
    <row r="29083" spans="6:22" x14ac:dyDescent="0.2">
      <c r="F29083"/>
      <c r="M29083" s="2"/>
      <c r="N29083"/>
      <c r="O29083"/>
      <c r="U29083"/>
      <c r="V29083"/>
    </row>
    <row r="29084" spans="6:22" x14ac:dyDescent="0.2">
      <c r="M29084" s="2"/>
    </row>
    <row r="29085" spans="6:22" x14ac:dyDescent="0.2">
      <c r="M29085" s="2"/>
    </row>
    <row r="29086" spans="6:22" x14ac:dyDescent="0.2">
      <c r="M29086" s="2"/>
    </row>
    <row r="29087" spans="6:22" x14ac:dyDescent="0.2">
      <c r="M29087" s="2"/>
    </row>
    <row r="29088" spans="6:22" x14ac:dyDescent="0.2">
      <c r="M29088" s="2"/>
    </row>
    <row r="29089" spans="6:22" x14ac:dyDescent="0.2">
      <c r="M29089" s="2"/>
    </row>
    <row r="29090" spans="6:22" x14ac:dyDescent="0.2">
      <c r="M29090" s="2"/>
    </row>
    <row r="29091" spans="6:22" x14ac:dyDescent="0.2">
      <c r="M29091" s="2"/>
    </row>
    <row r="29092" spans="6:22" x14ac:dyDescent="0.2">
      <c r="M29092" s="2"/>
    </row>
    <row r="29093" spans="6:22" x14ac:dyDescent="0.2">
      <c r="M29093" s="2"/>
    </row>
    <row r="29094" spans="6:22" x14ac:dyDescent="0.2">
      <c r="M29094" s="2"/>
    </row>
    <row r="29095" spans="6:22" x14ac:dyDescent="0.2">
      <c r="M29095" s="2"/>
    </row>
    <row r="29096" spans="6:22" x14ac:dyDescent="0.2">
      <c r="M29096" s="2"/>
    </row>
    <row r="29097" spans="6:22" x14ac:dyDescent="0.2">
      <c r="M29097" s="2"/>
    </row>
    <row r="29098" spans="6:22" x14ac:dyDescent="0.2">
      <c r="M29098" s="2"/>
    </row>
    <row r="29099" spans="6:22" x14ac:dyDescent="0.2">
      <c r="M29099" s="2"/>
    </row>
    <row r="29100" spans="6:22" x14ac:dyDescent="0.2">
      <c r="M29100" s="2"/>
    </row>
    <row r="29101" spans="6:22" x14ac:dyDescent="0.2">
      <c r="F29101"/>
      <c r="M29101" s="2"/>
      <c r="N29101"/>
      <c r="O29101"/>
      <c r="U29101"/>
      <c r="V29101"/>
    </row>
    <row r="29102" spans="6:22" x14ac:dyDescent="0.2">
      <c r="F29102"/>
      <c r="M29102" s="2"/>
      <c r="N29102"/>
      <c r="O29102"/>
      <c r="U29102"/>
      <c r="V29102"/>
    </row>
    <row r="29103" spans="6:22" x14ac:dyDescent="0.2">
      <c r="F29103"/>
      <c r="M29103" s="2"/>
      <c r="N29103"/>
      <c r="O29103"/>
      <c r="U29103"/>
      <c r="V29103"/>
    </row>
    <row r="29104" spans="6:22" x14ac:dyDescent="0.2">
      <c r="F29104"/>
      <c r="M29104" s="2"/>
      <c r="N29104"/>
      <c r="O29104"/>
      <c r="U29104"/>
      <c r="V29104"/>
    </row>
    <row r="29105" spans="13:13" x14ac:dyDescent="0.2">
      <c r="M29105" s="2"/>
    </row>
    <row r="29106" spans="13:13" x14ac:dyDescent="0.2">
      <c r="M29106" s="2"/>
    </row>
    <row r="29107" spans="13:13" x14ac:dyDescent="0.2">
      <c r="M29107" s="2"/>
    </row>
    <row r="29108" spans="13:13" x14ac:dyDescent="0.2">
      <c r="M29108" s="2"/>
    </row>
    <row r="29109" spans="13:13" x14ac:dyDescent="0.2">
      <c r="M29109" s="2"/>
    </row>
    <row r="29110" spans="13:13" x14ac:dyDescent="0.2">
      <c r="M29110" s="2"/>
    </row>
    <row r="29111" spans="13:13" x14ac:dyDescent="0.2">
      <c r="M29111" s="2"/>
    </row>
    <row r="29112" spans="13:13" x14ac:dyDescent="0.2">
      <c r="M29112" s="2"/>
    </row>
    <row r="29113" spans="13:13" x14ac:dyDescent="0.2">
      <c r="M29113" s="2"/>
    </row>
    <row r="29114" spans="13:13" x14ac:dyDescent="0.2">
      <c r="M29114" s="2"/>
    </row>
    <row r="29115" spans="13:13" x14ac:dyDescent="0.2">
      <c r="M29115" s="2"/>
    </row>
    <row r="29116" spans="13:13" x14ac:dyDescent="0.2">
      <c r="M29116" s="2"/>
    </row>
    <row r="29117" spans="13:13" x14ac:dyDescent="0.2">
      <c r="M29117" s="2"/>
    </row>
    <row r="29118" spans="13:13" x14ac:dyDescent="0.2">
      <c r="M29118" s="2"/>
    </row>
    <row r="29119" spans="13:13" x14ac:dyDescent="0.2">
      <c r="M29119" s="2"/>
    </row>
    <row r="29120" spans="13:13" x14ac:dyDescent="0.2">
      <c r="M29120" s="2"/>
    </row>
    <row r="29121" spans="6:22" x14ac:dyDescent="0.2">
      <c r="M29121" s="2"/>
    </row>
    <row r="29122" spans="6:22" x14ac:dyDescent="0.2">
      <c r="M29122" s="2"/>
    </row>
    <row r="29123" spans="6:22" x14ac:dyDescent="0.2">
      <c r="M29123" s="2"/>
    </row>
    <row r="29124" spans="6:22" x14ac:dyDescent="0.2">
      <c r="M29124" s="2"/>
    </row>
    <row r="29125" spans="6:22" x14ac:dyDescent="0.2">
      <c r="M29125" s="2"/>
    </row>
    <row r="29126" spans="6:22" x14ac:dyDescent="0.2">
      <c r="M29126" s="2"/>
    </row>
    <row r="29127" spans="6:22" x14ac:dyDescent="0.2">
      <c r="M29127" s="2"/>
    </row>
    <row r="29128" spans="6:22" x14ac:dyDescent="0.2">
      <c r="M29128" s="2"/>
    </row>
    <row r="29129" spans="6:22" x14ac:dyDescent="0.2">
      <c r="M29129" s="2"/>
    </row>
    <row r="29130" spans="6:22" x14ac:dyDescent="0.2">
      <c r="M29130" s="2"/>
    </row>
    <row r="29131" spans="6:22" x14ac:dyDescent="0.2">
      <c r="M29131" s="2"/>
    </row>
    <row r="29132" spans="6:22" x14ac:dyDescent="0.2">
      <c r="F29132"/>
      <c r="M29132" s="2"/>
      <c r="N29132"/>
      <c r="O29132"/>
      <c r="U29132"/>
      <c r="V29132"/>
    </row>
    <row r="29133" spans="6:22" x14ac:dyDescent="0.2">
      <c r="M29133" s="2"/>
    </row>
    <row r="29134" spans="6:22" x14ac:dyDescent="0.2">
      <c r="F29134"/>
      <c r="M29134" s="2"/>
      <c r="N29134"/>
      <c r="O29134"/>
      <c r="U29134"/>
      <c r="V29134"/>
    </row>
    <row r="29135" spans="6:22" x14ac:dyDescent="0.2">
      <c r="F29135"/>
      <c r="M29135" s="2"/>
      <c r="N29135"/>
      <c r="O29135"/>
      <c r="U29135"/>
      <c r="V29135"/>
    </row>
    <row r="29136" spans="6:22" x14ac:dyDescent="0.2">
      <c r="M29136" s="2"/>
    </row>
    <row r="29137" spans="6:22" x14ac:dyDescent="0.2">
      <c r="M29137" s="2"/>
    </row>
    <row r="29138" spans="6:22" x14ac:dyDescent="0.2">
      <c r="M29138" s="2"/>
    </row>
    <row r="29139" spans="6:22" x14ac:dyDescent="0.2">
      <c r="M29139" s="2"/>
    </row>
    <row r="29140" spans="6:22" x14ac:dyDescent="0.2">
      <c r="M29140" s="2"/>
    </row>
    <row r="29141" spans="6:22" x14ac:dyDescent="0.2">
      <c r="M29141" s="2"/>
    </row>
    <row r="29142" spans="6:22" x14ac:dyDescent="0.2">
      <c r="M29142" s="2"/>
    </row>
    <row r="29143" spans="6:22" x14ac:dyDescent="0.2">
      <c r="M29143" s="2"/>
    </row>
    <row r="29144" spans="6:22" x14ac:dyDescent="0.2">
      <c r="M29144" s="2"/>
    </row>
    <row r="29145" spans="6:22" x14ac:dyDescent="0.2">
      <c r="M29145" s="2"/>
    </row>
    <row r="29146" spans="6:22" x14ac:dyDescent="0.2">
      <c r="M29146" s="2"/>
    </row>
    <row r="29147" spans="6:22" x14ac:dyDescent="0.2">
      <c r="M29147" s="2"/>
    </row>
    <row r="29148" spans="6:22" x14ac:dyDescent="0.2">
      <c r="M29148" s="2"/>
    </row>
    <row r="29149" spans="6:22" x14ac:dyDescent="0.2">
      <c r="F29149"/>
      <c r="M29149" s="2"/>
      <c r="N29149"/>
      <c r="O29149"/>
      <c r="U29149"/>
      <c r="V29149"/>
    </row>
    <row r="29150" spans="6:22" x14ac:dyDescent="0.2">
      <c r="M29150" s="2"/>
    </row>
    <row r="29151" spans="6:22" x14ac:dyDescent="0.2">
      <c r="M29151" s="2"/>
    </row>
    <row r="29152" spans="6:22" x14ac:dyDescent="0.2">
      <c r="M29152" s="2"/>
    </row>
    <row r="29153" spans="13:13" x14ac:dyDescent="0.2">
      <c r="M29153" s="2"/>
    </row>
    <row r="29154" spans="13:13" x14ac:dyDescent="0.2">
      <c r="M29154" s="2"/>
    </row>
    <row r="29155" spans="13:13" x14ac:dyDescent="0.2">
      <c r="M29155" s="2"/>
    </row>
    <row r="29156" spans="13:13" x14ac:dyDescent="0.2">
      <c r="M29156" s="2"/>
    </row>
    <row r="29157" spans="13:13" x14ac:dyDescent="0.2">
      <c r="M29157" s="2"/>
    </row>
    <row r="29158" spans="13:13" x14ac:dyDescent="0.2">
      <c r="M29158" s="2"/>
    </row>
    <row r="29159" spans="13:13" x14ac:dyDescent="0.2">
      <c r="M29159" s="2"/>
    </row>
    <row r="29160" spans="13:13" x14ac:dyDescent="0.2">
      <c r="M29160" s="2"/>
    </row>
    <row r="29161" spans="13:13" x14ac:dyDescent="0.2">
      <c r="M29161" s="2"/>
    </row>
    <row r="29162" spans="13:13" x14ac:dyDescent="0.2">
      <c r="M29162" s="2"/>
    </row>
    <row r="29163" spans="13:13" x14ac:dyDescent="0.2">
      <c r="M29163" s="2"/>
    </row>
    <row r="29164" spans="13:13" x14ac:dyDescent="0.2">
      <c r="M29164" s="2"/>
    </row>
    <row r="29165" spans="13:13" x14ac:dyDescent="0.2">
      <c r="M29165" s="2"/>
    </row>
    <row r="29166" spans="13:13" x14ac:dyDescent="0.2">
      <c r="M29166" s="2"/>
    </row>
    <row r="29167" spans="13:13" x14ac:dyDescent="0.2">
      <c r="M29167" s="2"/>
    </row>
    <row r="29168" spans="13:13" x14ac:dyDescent="0.2">
      <c r="M29168" s="2"/>
    </row>
    <row r="29169" spans="6:22" x14ac:dyDescent="0.2">
      <c r="M29169" s="2"/>
    </row>
    <row r="29170" spans="6:22" x14ac:dyDescent="0.2">
      <c r="M29170" s="2"/>
    </row>
    <row r="29171" spans="6:22" x14ac:dyDescent="0.2">
      <c r="M29171" s="2"/>
    </row>
    <row r="29172" spans="6:22" x14ac:dyDescent="0.2">
      <c r="F29172"/>
      <c r="M29172" s="2"/>
      <c r="N29172"/>
      <c r="O29172"/>
      <c r="U29172"/>
      <c r="V29172"/>
    </row>
    <row r="29173" spans="6:22" x14ac:dyDescent="0.2">
      <c r="M29173" s="2"/>
    </row>
    <row r="29174" spans="6:22" x14ac:dyDescent="0.2">
      <c r="M29174" s="2"/>
    </row>
    <row r="29175" spans="6:22" x14ac:dyDescent="0.2">
      <c r="M29175" s="2"/>
    </row>
    <row r="29176" spans="6:22" x14ac:dyDescent="0.2">
      <c r="M29176" s="2"/>
    </row>
    <row r="29177" spans="6:22" x14ac:dyDescent="0.2">
      <c r="M29177" s="2"/>
    </row>
    <row r="29178" spans="6:22" x14ac:dyDescent="0.2">
      <c r="M29178" s="2"/>
    </row>
    <row r="29179" spans="6:22" x14ac:dyDescent="0.2">
      <c r="M29179" s="2"/>
    </row>
    <row r="29180" spans="6:22" x14ac:dyDescent="0.2">
      <c r="M29180" s="2"/>
    </row>
    <row r="29181" spans="6:22" x14ac:dyDescent="0.2">
      <c r="M29181" s="2"/>
    </row>
    <row r="29182" spans="6:22" x14ac:dyDescent="0.2">
      <c r="M29182" s="2"/>
    </row>
    <row r="29183" spans="6:22" x14ac:dyDescent="0.2">
      <c r="M29183" s="2"/>
    </row>
    <row r="29184" spans="6:22" x14ac:dyDescent="0.2">
      <c r="M29184" s="2"/>
    </row>
    <row r="29185" spans="6:22" x14ac:dyDescent="0.2">
      <c r="F29185"/>
      <c r="M29185" s="2"/>
      <c r="N29185"/>
      <c r="O29185"/>
      <c r="U29185"/>
      <c r="V29185"/>
    </row>
    <row r="29186" spans="6:22" x14ac:dyDescent="0.2">
      <c r="F29186"/>
      <c r="M29186" s="2"/>
      <c r="N29186"/>
      <c r="O29186"/>
      <c r="U29186"/>
      <c r="V29186"/>
    </row>
    <row r="29187" spans="6:22" x14ac:dyDescent="0.2">
      <c r="M29187" s="2"/>
    </row>
    <row r="29188" spans="6:22" x14ac:dyDescent="0.2">
      <c r="F29188"/>
      <c r="M29188" s="2"/>
      <c r="N29188"/>
      <c r="O29188"/>
      <c r="U29188"/>
      <c r="V29188"/>
    </row>
    <row r="29189" spans="6:22" x14ac:dyDescent="0.2">
      <c r="M29189" s="2"/>
    </row>
    <row r="29190" spans="6:22" x14ac:dyDescent="0.2">
      <c r="M29190" s="2"/>
    </row>
    <row r="29191" spans="6:22" x14ac:dyDescent="0.2">
      <c r="M29191" s="2"/>
    </row>
    <row r="29192" spans="6:22" x14ac:dyDescent="0.2">
      <c r="M29192" s="2"/>
    </row>
    <row r="29193" spans="6:22" x14ac:dyDescent="0.2">
      <c r="M29193" s="2"/>
    </row>
    <row r="29194" spans="6:22" x14ac:dyDescent="0.2">
      <c r="M29194" s="2"/>
    </row>
    <row r="29195" spans="6:22" x14ac:dyDescent="0.2">
      <c r="M29195" s="2"/>
    </row>
    <row r="29196" spans="6:22" x14ac:dyDescent="0.2">
      <c r="M29196" s="2"/>
    </row>
    <row r="29197" spans="6:22" x14ac:dyDescent="0.2">
      <c r="M29197" s="2"/>
    </row>
    <row r="29198" spans="6:22" x14ac:dyDescent="0.2">
      <c r="M29198" s="2"/>
    </row>
    <row r="29199" spans="6:22" x14ac:dyDescent="0.2">
      <c r="M29199" s="2"/>
    </row>
    <row r="29200" spans="6:22" x14ac:dyDescent="0.2">
      <c r="M29200" s="2"/>
    </row>
    <row r="29201" spans="6:22" x14ac:dyDescent="0.2">
      <c r="M29201" s="2"/>
    </row>
    <row r="29202" spans="6:22" x14ac:dyDescent="0.2">
      <c r="M29202" s="2"/>
    </row>
    <row r="29203" spans="6:22" x14ac:dyDescent="0.2">
      <c r="M29203" s="2"/>
    </row>
    <row r="29204" spans="6:22" x14ac:dyDescent="0.2">
      <c r="M29204" s="2"/>
    </row>
    <row r="29205" spans="6:22" x14ac:dyDescent="0.2">
      <c r="M29205" s="2"/>
    </row>
    <row r="29206" spans="6:22" x14ac:dyDescent="0.2">
      <c r="F29206"/>
      <c r="M29206" s="2"/>
      <c r="N29206"/>
      <c r="O29206"/>
      <c r="U29206"/>
      <c r="V29206"/>
    </row>
    <row r="29207" spans="6:22" x14ac:dyDescent="0.2">
      <c r="F29207"/>
      <c r="M29207" s="2"/>
      <c r="N29207"/>
      <c r="O29207"/>
      <c r="U29207"/>
      <c r="V29207"/>
    </row>
    <row r="29208" spans="6:22" x14ac:dyDescent="0.2">
      <c r="F29208"/>
      <c r="M29208" s="2"/>
      <c r="N29208"/>
      <c r="O29208"/>
      <c r="U29208"/>
      <c r="V29208"/>
    </row>
    <row r="29209" spans="6:22" x14ac:dyDescent="0.2">
      <c r="F29209"/>
      <c r="M29209" s="2"/>
      <c r="N29209"/>
      <c r="O29209"/>
      <c r="U29209"/>
      <c r="V29209"/>
    </row>
    <row r="29210" spans="6:22" x14ac:dyDescent="0.2">
      <c r="M29210" s="2"/>
    </row>
    <row r="29211" spans="6:22" x14ac:dyDescent="0.2">
      <c r="M29211" s="2"/>
    </row>
    <row r="29212" spans="6:22" x14ac:dyDescent="0.2">
      <c r="M29212" s="2"/>
    </row>
    <row r="29213" spans="6:22" x14ac:dyDescent="0.2">
      <c r="M29213" s="2"/>
    </row>
    <row r="29214" spans="6:22" x14ac:dyDescent="0.2">
      <c r="M29214" s="2"/>
    </row>
    <row r="29215" spans="6:22" x14ac:dyDescent="0.2">
      <c r="M29215" s="2"/>
    </row>
    <row r="29216" spans="6:22" x14ac:dyDescent="0.2">
      <c r="M29216" s="2"/>
    </row>
    <row r="29217" spans="6:22" x14ac:dyDescent="0.2">
      <c r="M29217" s="2"/>
    </row>
    <row r="29218" spans="6:22" x14ac:dyDescent="0.2">
      <c r="M29218" s="2"/>
    </row>
    <row r="29219" spans="6:22" x14ac:dyDescent="0.2">
      <c r="M29219" s="2"/>
    </row>
    <row r="29220" spans="6:22" x14ac:dyDescent="0.2">
      <c r="M29220" s="2"/>
    </row>
    <row r="29221" spans="6:22" x14ac:dyDescent="0.2">
      <c r="M29221" s="2"/>
    </row>
    <row r="29222" spans="6:22" x14ac:dyDescent="0.2">
      <c r="M29222" s="2"/>
    </row>
    <row r="29223" spans="6:22" x14ac:dyDescent="0.2">
      <c r="M29223" s="2"/>
    </row>
    <row r="29224" spans="6:22" x14ac:dyDescent="0.2">
      <c r="M29224" s="2"/>
    </row>
    <row r="29225" spans="6:22" x14ac:dyDescent="0.2">
      <c r="M29225" s="2"/>
    </row>
    <row r="29226" spans="6:22" x14ac:dyDescent="0.2">
      <c r="M29226" s="2"/>
    </row>
    <row r="29227" spans="6:22" x14ac:dyDescent="0.2">
      <c r="M29227" s="2"/>
    </row>
    <row r="29228" spans="6:22" x14ac:dyDescent="0.2">
      <c r="M29228" s="2"/>
    </row>
    <row r="29229" spans="6:22" x14ac:dyDescent="0.2">
      <c r="M29229" s="2"/>
    </row>
    <row r="29230" spans="6:22" x14ac:dyDescent="0.2">
      <c r="M29230" s="2"/>
    </row>
    <row r="29231" spans="6:22" x14ac:dyDescent="0.2">
      <c r="M29231" s="2"/>
    </row>
    <row r="29232" spans="6:22" x14ac:dyDescent="0.2">
      <c r="F29232"/>
      <c r="M29232" s="2"/>
      <c r="N29232"/>
      <c r="O29232"/>
      <c r="U29232"/>
      <c r="V29232"/>
    </row>
    <row r="29233" spans="6:22" x14ac:dyDescent="0.2">
      <c r="F29233"/>
      <c r="M29233" s="2"/>
      <c r="N29233"/>
      <c r="O29233"/>
      <c r="U29233"/>
      <c r="V29233"/>
    </row>
    <row r="29234" spans="6:22" x14ac:dyDescent="0.2">
      <c r="F29234"/>
      <c r="M29234" s="2"/>
      <c r="N29234"/>
      <c r="O29234"/>
      <c r="U29234"/>
      <c r="V29234"/>
    </row>
    <row r="29235" spans="6:22" x14ac:dyDescent="0.2">
      <c r="F29235"/>
      <c r="M29235" s="2"/>
      <c r="N29235"/>
      <c r="O29235"/>
      <c r="U29235"/>
      <c r="V29235"/>
    </row>
    <row r="29236" spans="6:22" x14ac:dyDescent="0.2">
      <c r="F29236"/>
      <c r="M29236" s="2"/>
      <c r="N29236"/>
      <c r="O29236"/>
      <c r="U29236"/>
      <c r="V29236"/>
    </row>
    <row r="29237" spans="6:22" x14ac:dyDescent="0.2">
      <c r="M29237" s="2"/>
    </row>
    <row r="29238" spans="6:22" x14ac:dyDescent="0.2">
      <c r="M29238" s="2"/>
    </row>
    <row r="29239" spans="6:22" x14ac:dyDescent="0.2">
      <c r="M29239" s="2"/>
    </row>
    <row r="29240" spans="6:22" x14ac:dyDescent="0.2">
      <c r="M29240" s="2"/>
    </row>
    <row r="29241" spans="6:22" x14ac:dyDescent="0.2">
      <c r="M29241" s="2"/>
    </row>
    <row r="29242" spans="6:22" x14ac:dyDescent="0.2">
      <c r="M29242" s="2"/>
    </row>
    <row r="29243" spans="6:22" x14ac:dyDescent="0.2">
      <c r="M29243" s="2"/>
    </row>
    <row r="29244" spans="6:22" x14ac:dyDescent="0.2">
      <c r="M29244" s="2"/>
    </row>
    <row r="29245" spans="6:22" x14ac:dyDescent="0.2">
      <c r="M29245" s="2"/>
    </row>
    <row r="29246" spans="6:22" x14ac:dyDescent="0.2">
      <c r="M29246" s="2"/>
    </row>
    <row r="29247" spans="6:22" x14ac:dyDescent="0.2">
      <c r="M29247" s="2"/>
    </row>
    <row r="29248" spans="6:22" x14ac:dyDescent="0.2">
      <c r="M29248" s="2"/>
    </row>
    <row r="29249" spans="6:22" x14ac:dyDescent="0.2">
      <c r="M29249" s="2"/>
    </row>
    <row r="29250" spans="6:22" x14ac:dyDescent="0.2">
      <c r="M29250" s="2"/>
    </row>
    <row r="29251" spans="6:22" x14ac:dyDescent="0.2">
      <c r="M29251" s="2"/>
    </row>
    <row r="29252" spans="6:22" x14ac:dyDescent="0.2">
      <c r="M29252" s="2"/>
    </row>
    <row r="29253" spans="6:22" x14ac:dyDescent="0.2">
      <c r="M29253" s="2"/>
    </row>
    <row r="29254" spans="6:22" x14ac:dyDescent="0.2">
      <c r="M29254" s="2"/>
    </row>
    <row r="29255" spans="6:22" x14ac:dyDescent="0.2">
      <c r="M29255" s="2"/>
    </row>
    <row r="29256" spans="6:22" x14ac:dyDescent="0.2">
      <c r="M29256" s="2"/>
    </row>
    <row r="29257" spans="6:22" x14ac:dyDescent="0.2">
      <c r="M29257" s="2"/>
    </row>
    <row r="29258" spans="6:22" x14ac:dyDescent="0.2">
      <c r="F29258"/>
      <c r="M29258" s="2"/>
      <c r="N29258"/>
      <c r="O29258"/>
      <c r="U29258"/>
      <c r="V29258"/>
    </row>
    <row r="29259" spans="6:22" x14ac:dyDescent="0.2">
      <c r="M29259" s="2"/>
    </row>
    <row r="29260" spans="6:22" x14ac:dyDescent="0.2">
      <c r="F29260"/>
      <c r="M29260" s="2"/>
      <c r="N29260"/>
      <c r="O29260"/>
      <c r="U29260"/>
      <c r="V29260"/>
    </row>
    <row r="29261" spans="6:22" x14ac:dyDescent="0.2">
      <c r="F29261"/>
      <c r="M29261" s="2"/>
      <c r="N29261"/>
      <c r="O29261"/>
      <c r="U29261"/>
      <c r="V29261"/>
    </row>
    <row r="29262" spans="6:22" x14ac:dyDescent="0.2">
      <c r="F29262"/>
      <c r="M29262" s="2"/>
      <c r="N29262"/>
      <c r="O29262"/>
      <c r="U29262"/>
      <c r="V29262"/>
    </row>
    <row r="29263" spans="6:22" x14ac:dyDescent="0.2">
      <c r="F29263"/>
      <c r="M29263" s="2"/>
      <c r="N29263"/>
      <c r="O29263"/>
      <c r="U29263"/>
      <c r="V29263"/>
    </row>
    <row r="29264" spans="6:22" x14ac:dyDescent="0.2">
      <c r="M29264" s="2"/>
    </row>
    <row r="29265" spans="13:13" x14ac:dyDescent="0.2">
      <c r="M29265" s="2"/>
    </row>
    <row r="29266" spans="13:13" x14ac:dyDescent="0.2">
      <c r="M29266" s="2"/>
    </row>
    <row r="29267" spans="13:13" x14ac:dyDescent="0.2">
      <c r="M29267" s="2"/>
    </row>
    <row r="29268" spans="13:13" x14ac:dyDescent="0.2">
      <c r="M29268" s="2"/>
    </row>
    <row r="29269" spans="13:13" x14ac:dyDescent="0.2">
      <c r="M29269" s="2"/>
    </row>
    <row r="29270" spans="13:13" x14ac:dyDescent="0.2">
      <c r="M29270" s="2"/>
    </row>
    <row r="29271" spans="13:13" x14ac:dyDescent="0.2">
      <c r="M29271" s="2"/>
    </row>
    <row r="29272" spans="13:13" x14ac:dyDescent="0.2">
      <c r="M29272" s="2"/>
    </row>
    <row r="29273" spans="13:13" x14ac:dyDescent="0.2">
      <c r="M29273" s="2"/>
    </row>
    <row r="29274" spans="13:13" x14ac:dyDescent="0.2">
      <c r="M29274" s="2"/>
    </row>
    <row r="29275" spans="13:13" x14ac:dyDescent="0.2">
      <c r="M29275" s="2"/>
    </row>
    <row r="29276" spans="13:13" x14ac:dyDescent="0.2">
      <c r="M29276" s="2"/>
    </row>
    <row r="29277" spans="13:13" x14ac:dyDescent="0.2">
      <c r="M29277" s="2"/>
    </row>
    <row r="29278" spans="13:13" x14ac:dyDescent="0.2">
      <c r="M29278" s="2"/>
    </row>
    <row r="29279" spans="13:13" x14ac:dyDescent="0.2">
      <c r="M29279" s="2"/>
    </row>
    <row r="29280" spans="13:13" x14ac:dyDescent="0.2">
      <c r="M29280" s="2"/>
    </row>
    <row r="29281" spans="13:13" x14ac:dyDescent="0.2">
      <c r="M29281" s="2"/>
    </row>
    <row r="29282" spans="13:13" x14ac:dyDescent="0.2">
      <c r="M29282" s="2"/>
    </row>
    <row r="29283" spans="13:13" x14ac:dyDescent="0.2">
      <c r="M29283" s="2"/>
    </row>
    <row r="29284" spans="13:13" x14ac:dyDescent="0.2">
      <c r="M29284" s="2"/>
    </row>
    <row r="29285" spans="13:13" x14ac:dyDescent="0.2">
      <c r="M29285" s="2"/>
    </row>
    <row r="29286" spans="13:13" x14ac:dyDescent="0.2">
      <c r="M29286" s="2"/>
    </row>
    <row r="29287" spans="13:13" x14ac:dyDescent="0.2">
      <c r="M29287" s="2"/>
    </row>
    <row r="29288" spans="13:13" x14ac:dyDescent="0.2">
      <c r="M29288" s="2"/>
    </row>
    <row r="29289" spans="13:13" x14ac:dyDescent="0.2">
      <c r="M29289" s="2"/>
    </row>
    <row r="29290" spans="13:13" x14ac:dyDescent="0.2">
      <c r="M29290" s="2"/>
    </row>
    <row r="29291" spans="13:13" x14ac:dyDescent="0.2">
      <c r="M29291" s="2"/>
    </row>
    <row r="29292" spans="13:13" x14ac:dyDescent="0.2">
      <c r="M29292" s="2"/>
    </row>
    <row r="29293" spans="13:13" x14ac:dyDescent="0.2">
      <c r="M29293" s="2"/>
    </row>
    <row r="29294" spans="13:13" x14ac:dyDescent="0.2">
      <c r="M29294" s="2"/>
    </row>
    <row r="29295" spans="13:13" x14ac:dyDescent="0.2">
      <c r="M29295" s="2"/>
    </row>
    <row r="29296" spans="13:13" x14ac:dyDescent="0.2">
      <c r="M29296" s="2"/>
    </row>
    <row r="29297" spans="6:22" x14ac:dyDescent="0.2">
      <c r="M29297" s="2"/>
    </row>
    <row r="29298" spans="6:22" x14ac:dyDescent="0.2">
      <c r="F29298"/>
      <c r="M29298" s="2"/>
      <c r="N29298"/>
      <c r="O29298"/>
      <c r="U29298"/>
      <c r="V29298"/>
    </row>
    <row r="29299" spans="6:22" x14ac:dyDescent="0.2">
      <c r="M29299" s="2"/>
    </row>
    <row r="29300" spans="6:22" x14ac:dyDescent="0.2">
      <c r="F29300"/>
      <c r="M29300" s="2"/>
      <c r="N29300"/>
      <c r="O29300"/>
      <c r="U29300"/>
      <c r="V29300"/>
    </row>
    <row r="29301" spans="6:22" x14ac:dyDescent="0.2">
      <c r="F29301"/>
      <c r="M29301" s="2"/>
      <c r="N29301"/>
      <c r="O29301"/>
      <c r="U29301"/>
      <c r="V29301"/>
    </row>
    <row r="29302" spans="6:22" x14ac:dyDescent="0.2">
      <c r="F29302"/>
      <c r="M29302" s="2"/>
      <c r="N29302"/>
      <c r="O29302"/>
      <c r="U29302"/>
      <c r="V29302"/>
    </row>
    <row r="29303" spans="6:22" x14ac:dyDescent="0.2">
      <c r="F29303"/>
      <c r="M29303" s="2"/>
      <c r="N29303"/>
      <c r="O29303"/>
      <c r="U29303"/>
      <c r="V29303"/>
    </row>
    <row r="29304" spans="6:22" x14ac:dyDescent="0.2">
      <c r="F29304"/>
      <c r="M29304" s="2"/>
      <c r="N29304"/>
      <c r="O29304"/>
      <c r="U29304"/>
      <c r="V29304"/>
    </row>
    <row r="29305" spans="6:22" x14ac:dyDescent="0.2">
      <c r="F29305"/>
      <c r="M29305" s="2"/>
      <c r="N29305"/>
      <c r="O29305"/>
      <c r="U29305"/>
      <c r="V29305"/>
    </row>
    <row r="29306" spans="6:22" x14ac:dyDescent="0.2">
      <c r="M29306" s="2"/>
    </row>
    <row r="29307" spans="6:22" x14ac:dyDescent="0.2">
      <c r="M29307" s="2"/>
    </row>
    <row r="29308" spans="6:22" x14ac:dyDescent="0.2">
      <c r="M29308" s="2"/>
    </row>
    <row r="29309" spans="6:22" x14ac:dyDescent="0.2">
      <c r="M29309" s="2"/>
    </row>
    <row r="29310" spans="6:22" x14ac:dyDescent="0.2">
      <c r="M29310" s="2"/>
    </row>
    <row r="29311" spans="6:22" x14ac:dyDescent="0.2">
      <c r="M29311" s="2"/>
    </row>
    <row r="29312" spans="6:22" x14ac:dyDescent="0.2">
      <c r="F29312"/>
      <c r="M29312" s="2"/>
      <c r="N29312"/>
      <c r="O29312"/>
      <c r="U29312"/>
      <c r="V29312"/>
    </row>
    <row r="29313" spans="6:22" x14ac:dyDescent="0.2">
      <c r="M29313" s="2"/>
    </row>
    <row r="29314" spans="6:22" x14ac:dyDescent="0.2">
      <c r="M29314" s="2"/>
    </row>
    <row r="29315" spans="6:22" x14ac:dyDescent="0.2">
      <c r="M29315" s="2"/>
    </row>
    <row r="29316" spans="6:22" x14ac:dyDescent="0.2">
      <c r="M29316" s="2"/>
    </row>
    <row r="29317" spans="6:22" x14ac:dyDescent="0.2">
      <c r="M29317" s="2"/>
    </row>
    <row r="29318" spans="6:22" x14ac:dyDescent="0.2">
      <c r="M29318" s="2"/>
    </row>
    <row r="29319" spans="6:22" x14ac:dyDescent="0.2">
      <c r="M29319" s="2"/>
    </row>
    <row r="29320" spans="6:22" x14ac:dyDescent="0.2">
      <c r="M29320" s="2"/>
    </row>
    <row r="29321" spans="6:22" x14ac:dyDescent="0.2">
      <c r="M29321" s="2"/>
    </row>
    <row r="29322" spans="6:22" x14ac:dyDescent="0.2">
      <c r="M29322" s="2"/>
    </row>
    <row r="29323" spans="6:22" x14ac:dyDescent="0.2">
      <c r="M29323" s="2"/>
    </row>
    <row r="29324" spans="6:22" x14ac:dyDescent="0.2">
      <c r="F29324"/>
      <c r="M29324" s="2"/>
      <c r="N29324"/>
      <c r="O29324"/>
      <c r="U29324"/>
      <c r="V29324"/>
    </row>
    <row r="29325" spans="6:22" x14ac:dyDescent="0.2">
      <c r="F29325"/>
      <c r="M29325" s="2"/>
      <c r="N29325"/>
      <c r="O29325"/>
      <c r="U29325"/>
      <c r="V29325"/>
    </row>
    <row r="29326" spans="6:22" x14ac:dyDescent="0.2">
      <c r="F29326"/>
      <c r="M29326" s="2"/>
      <c r="N29326"/>
      <c r="O29326"/>
      <c r="U29326"/>
      <c r="V29326"/>
    </row>
    <row r="29327" spans="6:22" x14ac:dyDescent="0.2">
      <c r="F29327"/>
      <c r="M29327" s="2"/>
      <c r="N29327"/>
      <c r="O29327"/>
      <c r="U29327"/>
      <c r="V29327"/>
    </row>
    <row r="29328" spans="6:22" x14ac:dyDescent="0.2">
      <c r="M29328" s="2"/>
    </row>
    <row r="29329" spans="6:22" x14ac:dyDescent="0.2">
      <c r="M29329" s="2"/>
    </row>
    <row r="29330" spans="6:22" x14ac:dyDescent="0.2">
      <c r="M29330" s="2"/>
    </row>
    <row r="29331" spans="6:22" x14ac:dyDescent="0.2">
      <c r="M29331" s="2"/>
    </row>
    <row r="29332" spans="6:22" x14ac:dyDescent="0.2">
      <c r="M29332" s="2"/>
    </row>
    <row r="29333" spans="6:22" x14ac:dyDescent="0.2">
      <c r="M29333" s="2"/>
    </row>
    <row r="29334" spans="6:22" x14ac:dyDescent="0.2">
      <c r="F29334"/>
      <c r="M29334" s="2"/>
      <c r="N29334"/>
      <c r="O29334"/>
      <c r="U29334"/>
      <c r="V29334"/>
    </row>
    <row r="29335" spans="6:22" x14ac:dyDescent="0.2">
      <c r="M29335" s="2"/>
    </row>
    <row r="29336" spans="6:22" x14ac:dyDescent="0.2">
      <c r="M29336" s="2"/>
    </row>
    <row r="29337" spans="6:22" x14ac:dyDescent="0.2">
      <c r="M29337" s="2"/>
    </row>
    <row r="29338" spans="6:22" x14ac:dyDescent="0.2">
      <c r="M29338" s="2"/>
    </row>
    <row r="29339" spans="6:22" x14ac:dyDescent="0.2">
      <c r="M29339" s="2"/>
    </row>
    <row r="29340" spans="6:22" x14ac:dyDescent="0.2">
      <c r="M29340" s="2"/>
    </row>
    <row r="29341" spans="6:22" x14ac:dyDescent="0.2">
      <c r="M29341" s="2"/>
    </row>
    <row r="29342" spans="6:22" x14ac:dyDescent="0.2">
      <c r="M29342" s="2"/>
    </row>
    <row r="29343" spans="6:22" x14ac:dyDescent="0.2">
      <c r="M29343" s="2"/>
    </row>
    <row r="29344" spans="6:22" x14ac:dyDescent="0.2">
      <c r="M29344" s="2"/>
    </row>
    <row r="29345" spans="6:22" x14ac:dyDescent="0.2">
      <c r="M29345" s="2"/>
    </row>
    <row r="29346" spans="6:22" x14ac:dyDescent="0.2">
      <c r="F29346"/>
      <c r="M29346" s="2"/>
      <c r="N29346"/>
      <c r="O29346"/>
      <c r="U29346"/>
      <c r="V29346"/>
    </row>
    <row r="29347" spans="6:22" x14ac:dyDescent="0.2">
      <c r="F29347"/>
      <c r="M29347" s="2"/>
      <c r="N29347"/>
      <c r="O29347"/>
      <c r="U29347"/>
      <c r="V29347"/>
    </row>
    <row r="29348" spans="6:22" x14ac:dyDescent="0.2">
      <c r="F29348"/>
      <c r="M29348" s="2"/>
      <c r="N29348"/>
      <c r="O29348"/>
      <c r="U29348"/>
      <c r="V29348"/>
    </row>
    <row r="29349" spans="6:22" x14ac:dyDescent="0.2">
      <c r="F29349"/>
      <c r="M29349" s="2"/>
      <c r="N29349"/>
      <c r="O29349"/>
      <c r="U29349"/>
      <c r="V29349"/>
    </row>
    <row r="29350" spans="6:22" x14ac:dyDescent="0.2">
      <c r="M29350" s="2"/>
    </row>
    <row r="29351" spans="6:22" x14ac:dyDescent="0.2">
      <c r="M29351" s="2"/>
    </row>
    <row r="29352" spans="6:22" x14ac:dyDescent="0.2">
      <c r="M29352" s="2"/>
    </row>
    <row r="29353" spans="6:22" x14ac:dyDescent="0.2">
      <c r="M29353" s="2"/>
    </row>
    <row r="29354" spans="6:22" x14ac:dyDescent="0.2">
      <c r="M29354" s="2"/>
    </row>
    <row r="29355" spans="6:22" x14ac:dyDescent="0.2">
      <c r="M29355" s="2"/>
    </row>
    <row r="29356" spans="6:22" x14ac:dyDescent="0.2">
      <c r="F29356"/>
      <c r="M29356" s="2"/>
      <c r="N29356"/>
      <c r="O29356"/>
      <c r="U29356"/>
      <c r="V29356"/>
    </row>
    <row r="29357" spans="6:22" x14ac:dyDescent="0.2">
      <c r="M29357" s="2"/>
    </row>
    <row r="29358" spans="6:22" x14ac:dyDescent="0.2">
      <c r="M29358" s="2"/>
    </row>
    <row r="29359" spans="6:22" x14ac:dyDescent="0.2">
      <c r="M29359" s="2"/>
    </row>
    <row r="29360" spans="6:22" x14ac:dyDescent="0.2">
      <c r="M29360" s="2"/>
    </row>
    <row r="29361" spans="6:22" x14ac:dyDescent="0.2">
      <c r="M29361" s="2"/>
    </row>
    <row r="29362" spans="6:22" x14ac:dyDescent="0.2">
      <c r="M29362" s="2"/>
    </row>
    <row r="29363" spans="6:22" x14ac:dyDescent="0.2">
      <c r="M29363" s="2"/>
    </row>
    <row r="29364" spans="6:22" x14ac:dyDescent="0.2">
      <c r="M29364" s="2"/>
    </row>
    <row r="29365" spans="6:22" x14ac:dyDescent="0.2">
      <c r="M29365" s="2"/>
    </row>
    <row r="29366" spans="6:22" x14ac:dyDescent="0.2">
      <c r="M29366" s="2"/>
    </row>
    <row r="29367" spans="6:22" x14ac:dyDescent="0.2">
      <c r="M29367" s="2"/>
    </row>
    <row r="29368" spans="6:22" x14ac:dyDescent="0.2">
      <c r="F29368"/>
      <c r="M29368" s="2"/>
      <c r="N29368"/>
      <c r="O29368"/>
      <c r="U29368"/>
      <c r="V29368"/>
    </row>
    <row r="29369" spans="6:22" x14ac:dyDescent="0.2">
      <c r="F29369"/>
      <c r="M29369" s="2"/>
      <c r="N29369"/>
      <c r="O29369"/>
      <c r="U29369"/>
      <c r="V29369"/>
    </row>
    <row r="29370" spans="6:22" x14ac:dyDescent="0.2">
      <c r="F29370"/>
      <c r="M29370" s="2"/>
      <c r="N29370"/>
      <c r="O29370"/>
      <c r="U29370"/>
      <c r="V29370"/>
    </row>
    <row r="29371" spans="6:22" x14ac:dyDescent="0.2">
      <c r="F29371"/>
      <c r="M29371" s="2"/>
      <c r="N29371"/>
      <c r="O29371"/>
      <c r="U29371"/>
      <c r="V29371"/>
    </row>
    <row r="29372" spans="6:22" x14ac:dyDescent="0.2">
      <c r="M29372" s="2"/>
    </row>
    <row r="29373" spans="6:22" x14ac:dyDescent="0.2">
      <c r="M29373" s="2"/>
    </row>
    <row r="29374" spans="6:22" x14ac:dyDescent="0.2">
      <c r="M29374" s="2"/>
    </row>
    <row r="29375" spans="6:22" x14ac:dyDescent="0.2">
      <c r="M29375" s="2"/>
    </row>
    <row r="29376" spans="6:22" x14ac:dyDescent="0.2">
      <c r="M29376" s="2"/>
    </row>
    <row r="29377" spans="6:22" x14ac:dyDescent="0.2">
      <c r="M29377" s="2"/>
    </row>
    <row r="29378" spans="6:22" x14ac:dyDescent="0.2">
      <c r="M29378" s="2"/>
    </row>
    <row r="29379" spans="6:22" x14ac:dyDescent="0.2">
      <c r="M29379" s="2"/>
    </row>
    <row r="29380" spans="6:22" x14ac:dyDescent="0.2">
      <c r="M29380" s="2"/>
    </row>
    <row r="29381" spans="6:22" x14ac:dyDescent="0.2">
      <c r="M29381" s="2"/>
    </row>
    <row r="29382" spans="6:22" x14ac:dyDescent="0.2">
      <c r="M29382" s="2"/>
    </row>
    <row r="29383" spans="6:22" x14ac:dyDescent="0.2">
      <c r="M29383" s="2"/>
    </row>
    <row r="29384" spans="6:22" x14ac:dyDescent="0.2">
      <c r="M29384" s="2"/>
    </row>
    <row r="29385" spans="6:22" x14ac:dyDescent="0.2">
      <c r="F29385"/>
      <c r="M29385" s="2"/>
      <c r="N29385"/>
      <c r="O29385"/>
      <c r="U29385"/>
      <c r="V29385"/>
    </row>
    <row r="29386" spans="6:22" x14ac:dyDescent="0.2">
      <c r="F29386"/>
      <c r="M29386" s="2"/>
      <c r="N29386"/>
      <c r="O29386"/>
      <c r="U29386"/>
      <c r="V29386"/>
    </row>
    <row r="29387" spans="6:22" x14ac:dyDescent="0.2">
      <c r="M29387" s="2"/>
    </row>
    <row r="29388" spans="6:22" x14ac:dyDescent="0.2">
      <c r="M29388" s="2"/>
    </row>
    <row r="29389" spans="6:22" x14ac:dyDescent="0.2">
      <c r="M29389" s="2"/>
    </row>
    <row r="29390" spans="6:22" x14ac:dyDescent="0.2">
      <c r="M29390" s="2"/>
    </row>
    <row r="29391" spans="6:22" x14ac:dyDescent="0.2">
      <c r="F29391"/>
      <c r="M29391" s="2"/>
      <c r="N29391"/>
      <c r="O29391"/>
      <c r="U29391"/>
      <c r="V29391"/>
    </row>
    <row r="29392" spans="6:22" x14ac:dyDescent="0.2">
      <c r="F29392"/>
      <c r="M29392" s="2"/>
      <c r="N29392"/>
      <c r="O29392"/>
      <c r="U29392"/>
      <c r="V29392"/>
    </row>
    <row r="29393" spans="6:22" x14ac:dyDescent="0.2">
      <c r="M29393" s="2"/>
    </row>
    <row r="29394" spans="6:22" x14ac:dyDescent="0.2">
      <c r="M29394" s="2"/>
    </row>
    <row r="29395" spans="6:22" x14ac:dyDescent="0.2">
      <c r="M29395" s="2"/>
    </row>
    <row r="29396" spans="6:22" x14ac:dyDescent="0.2">
      <c r="M29396" s="2"/>
    </row>
    <row r="29397" spans="6:22" x14ac:dyDescent="0.2">
      <c r="M29397" s="2"/>
    </row>
    <row r="29398" spans="6:22" x14ac:dyDescent="0.2">
      <c r="M29398" s="2"/>
    </row>
    <row r="29399" spans="6:22" x14ac:dyDescent="0.2">
      <c r="M29399" s="2"/>
    </row>
    <row r="29400" spans="6:22" x14ac:dyDescent="0.2">
      <c r="M29400" s="2"/>
    </row>
    <row r="29401" spans="6:22" x14ac:dyDescent="0.2">
      <c r="M29401" s="2"/>
    </row>
    <row r="29402" spans="6:22" x14ac:dyDescent="0.2">
      <c r="M29402" s="2"/>
    </row>
    <row r="29403" spans="6:22" x14ac:dyDescent="0.2">
      <c r="M29403" s="2"/>
    </row>
    <row r="29404" spans="6:22" x14ac:dyDescent="0.2">
      <c r="M29404" s="2"/>
    </row>
    <row r="29405" spans="6:22" x14ac:dyDescent="0.2">
      <c r="M29405" s="2"/>
    </row>
    <row r="29406" spans="6:22" x14ac:dyDescent="0.2">
      <c r="F29406"/>
      <c r="M29406" s="2"/>
      <c r="N29406"/>
      <c r="O29406"/>
      <c r="U29406"/>
      <c r="V29406"/>
    </row>
    <row r="29407" spans="6:22" x14ac:dyDescent="0.2">
      <c r="F29407"/>
      <c r="M29407" s="2"/>
      <c r="N29407"/>
      <c r="O29407"/>
      <c r="U29407"/>
      <c r="V29407"/>
    </row>
    <row r="29408" spans="6:22" x14ac:dyDescent="0.2">
      <c r="M29408" s="2"/>
    </row>
    <row r="29409" spans="6:22" x14ac:dyDescent="0.2">
      <c r="M29409" s="2"/>
    </row>
    <row r="29410" spans="6:22" x14ac:dyDescent="0.2">
      <c r="M29410" s="2"/>
    </row>
    <row r="29411" spans="6:22" x14ac:dyDescent="0.2">
      <c r="M29411" s="2"/>
    </row>
    <row r="29412" spans="6:22" x14ac:dyDescent="0.2">
      <c r="F29412"/>
      <c r="M29412" s="2"/>
      <c r="N29412"/>
      <c r="O29412"/>
      <c r="U29412"/>
      <c r="V29412"/>
    </row>
    <row r="29413" spans="6:22" x14ac:dyDescent="0.2">
      <c r="F29413"/>
      <c r="M29413" s="2"/>
      <c r="N29413"/>
      <c r="O29413"/>
      <c r="U29413"/>
      <c r="V29413"/>
    </row>
    <row r="29414" spans="6:22" x14ac:dyDescent="0.2">
      <c r="M29414" s="2"/>
    </row>
    <row r="29415" spans="6:22" x14ac:dyDescent="0.2">
      <c r="M29415" s="2"/>
    </row>
    <row r="29416" spans="6:22" x14ac:dyDescent="0.2">
      <c r="M29416" s="2"/>
    </row>
    <row r="29417" spans="6:22" x14ac:dyDescent="0.2">
      <c r="M29417" s="2"/>
    </row>
    <row r="29418" spans="6:22" x14ac:dyDescent="0.2">
      <c r="M29418" s="2"/>
    </row>
    <row r="29419" spans="6:22" x14ac:dyDescent="0.2">
      <c r="M29419" s="2"/>
    </row>
    <row r="29420" spans="6:22" x14ac:dyDescent="0.2">
      <c r="M29420" s="2"/>
    </row>
    <row r="29421" spans="6:22" x14ac:dyDescent="0.2">
      <c r="M29421" s="2"/>
    </row>
    <row r="29422" spans="6:22" x14ac:dyDescent="0.2">
      <c r="M29422" s="2"/>
    </row>
    <row r="29423" spans="6:22" x14ac:dyDescent="0.2">
      <c r="M29423" s="2"/>
    </row>
    <row r="29424" spans="6:22" x14ac:dyDescent="0.2">
      <c r="M29424" s="2"/>
    </row>
    <row r="29425" spans="6:22" x14ac:dyDescent="0.2">
      <c r="M29425" s="2"/>
    </row>
    <row r="29426" spans="6:22" x14ac:dyDescent="0.2">
      <c r="M29426" s="2"/>
    </row>
    <row r="29427" spans="6:22" x14ac:dyDescent="0.2">
      <c r="F29427"/>
      <c r="M29427" s="2"/>
      <c r="N29427"/>
      <c r="O29427"/>
      <c r="U29427"/>
      <c r="V29427"/>
    </row>
    <row r="29428" spans="6:22" x14ac:dyDescent="0.2">
      <c r="F29428"/>
      <c r="M29428" s="2"/>
      <c r="N29428"/>
      <c r="O29428"/>
      <c r="U29428"/>
      <c r="V29428"/>
    </row>
    <row r="29429" spans="6:22" x14ac:dyDescent="0.2">
      <c r="M29429" s="2"/>
    </row>
    <row r="29430" spans="6:22" x14ac:dyDescent="0.2">
      <c r="M29430" s="2"/>
    </row>
    <row r="29431" spans="6:22" x14ac:dyDescent="0.2">
      <c r="M29431" s="2"/>
    </row>
    <row r="29432" spans="6:22" x14ac:dyDescent="0.2">
      <c r="M29432" s="2"/>
    </row>
    <row r="29433" spans="6:22" x14ac:dyDescent="0.2">
      <c r="F29433"/>
      <c r="M29433" s="2"/>
      <c r="N29433"/>
      <c r="O29433"/>
      <c r="U29433"/>
      <c r="V29433"/>
    </row>
    <row r="29434" spans="6:22" x14ac:dyDescent="0.2">
      <c r="F29434"/>
      <c r="M29434" s="2"/>
      <c r="N29434"/>
      <c r="O29434"/>
      <c r="U29434"/>
      <c r="V29434"/>
    </row>
    <row r="29435" spans="6:22" x14ac:dyDescent="0.2">
      <c r="M29435" s="2"/>
    </row>
    <row r="29436" spans="6:22" x14ac:dyDescent="0.2">
      <c r="M29436" s="2"/>
    </row>
    <row r="29437" spans="6:22" x14ac:dyDescent="0.2">
      <c r="M29437" s="2"/>
    </row>
    <row r="29438" spans="6:22" x14ac:dyDescent="0.2">
      <c r="M29438" s="2"/>
    </row>
    <row r="29439" spans="6:22" x14ac:dyDescent="0.2">
      <c r="M29439" s="2"/>
    </row>
    <row r="29440" spans="6:22" x14ac:dyDescent="0.2">
      <c r="M29440" s="2"/>
    </row>
    <row r="29441" spans="6:22" x14ac:dyDescent="0.2">
      <c r="M29441" s="2"/>
    </row>
    <row r="29442" spans="6:22" x14ac:dyDescent="0.2">
      <c r="M29442" s="2"/>
    </row>
    <row r="29443" spans="6:22" x14ac:dyDescent="0.2">
      <c r="M29443" s="2"/>
    </row>
    <row r="29444" spans="6:22" x14ac:dyDescent="0.2">
      <c r="M29444" s="2"/>
    </row>
    <row r="29445" spans="6:22" x14ac:dyDescent="0.2">
      <c r="M29445" s="2"/>
    </row>
    <row r="29446" spans="6:22" x14ac:dyDescent="0.2">
      <c r="M29446" s="2"/>
    </row>
    <row r="29447" spans="6:22" x14ac:dyDescent="0.2">
      <c r="M29447" s="2"/>
    </row>
    <row r="29448" spans="6:22" x14ac:dyDescent="0.2">
      <c r="F29448"/>
      <c r="M29448" s="2"/>
      <c r="N29448"/>
      <c r="O29448"/>
      <c r="U29448"/>
      <c r="V29448"/>
    </row>
    <row r="29449" spans="6:22" x14ac:dyDescent="0.2">
      <c r="F29449"/>
      <c r="M29449" s="2"/>
      <c r="N29449"/>
      <c r="O29449"/>
      <c r="U29449"/>
      <c r="V29449"/>
    </row>
    <row r="29450" spans="6:22" x14ac:dyDescent="0.2">
      <c r="M29450" s="2"/>
    </row>
    <row r="29451" spans="6:22" x14ac:dyDescent="0.2">
      <c r="M29451" s="2"/>
    </row>
    <row r="29452" spans="6:22" x14ac:dyDescent="0.2">
      <c r="M29452" s="2"/>
    </row>
    <row r="29453" spans="6:22" x14ac:dyDescent="0.2">
      <c r="M29453" s="2"/>
    </row>
    <row r="29454" spans="6:22" x14ac:dyDescent="0.2">
      <c r="F29454"/>
      <c r="M29454" s="2"/>
      <c r="N29454"/>
      <c r="O29454"/>
      <c r="U29454"/>
      <c r="V29454"/>
    </row>
    <row r="29455" spans="6:22" x14ac:dyDescent="0.2">
      <c r="F29455"/>
      <c r="M29455" s="2"/>
      <c r="N29455"/>
      <c r="O29455"/>
      <c r="U29455"/>
      <c r="V29455"/>
    </row>
    <row r="29456" spans="6:22" x14ac:dyDescent="0.2">
      <c r="M29456" s="2"/>
    </row>
    <row r="29457" spans="6:22" x14ac:dyDescent="0.2">
      <c r="M29457" s="2"/>
    </row>
    <row r="29458" spans="6:22" x14ac:dyDescent="0.2">
      <c r="F29458"/>
      <c r="M29458" s="2"/>
      <c r="N29458"/>
      <c r="O29458"/>
      <c r="U29458"/>
      <c r="V29458"/>
    </row>
    <row r="29459" spans="6:22" x14ac:dyDescent="0.2">
      <c r="M29459" s="2"/>
    </row>
    <row r="29460" spans="6:22" x14ac:dyDescent="0.2">
      <c r="F29460"/>
      <c r="M29460" s="2"/>
      <c r="N29460"/>
      <c r="O29460"/>
      <c r="U29460"/>
      <c r="V29460"/>
    </row>
    <row r="29461" spans="6:22" x14ac:dyDescent="0.2">
      <c r="M29461" s="2"/>
    </row>
    <row r="29462" spans="6:22" x14ac:dyDescent="0.2">
      <c r="M29462" s="2"/>
    </row>
    <row r="29463" spans="6:22" x14ac:dyDescent="0.2">
      <c r="M29463" s="2"/>
    </row>
    <row r="29464" spans="6:22" x14ac:dyDescent="0.2">
      <c r="M29464" s="2"/>
    </row>
    <row r="29465" spans="6:22" x14ac:dyDescent="0.2">
      <c r="M29465" s="2"/>
    </row>
    <row r="29466" spans="6:22" x14ac:dyDescent="0.2">
      <c r="M29466" s="2"/>
    </row>
    <row r="29467" spans="6:22" x14ac:dyDescent="0.2">
      <c r="M29467" s="2"/>
    </row>
    <row r="29468" spans="6:22" x14ac:dyDescent="0.2">
      <c r="M29468" s="2"/>
    </row>
    <row r="29469" spans="6:22" x14ac:dyDescent="0.2">
      <c r="F29469"/>
      <c r="M29469" s="2"/>
      <c r="N29469"/>
      <c r="O29469"/>
      <c r="U29469"/>
      <c r="V29469"/>
    </row>
    <row r="29470" spans="6:22" x14ac:dyDescent="0.2">
      <c r="F29470"/>
      <c r="M29470" s="2"/>
      <c r="N29470"/>
      <c r="O29470"/>
      <c r="U29470"/>
      <c r="V29470"/>
    </row>
    <row r="29471" spans="6:22" x14ac:dyDescent="0.2">
      <c r="M29471" s="2"/>
    </row>
    <row r="29472" spans="6:22" x14ac:dyDescent="0.2">
      <c r="M29472" s="2"/>
    </row>
    <row r="29473" spans="6:22" x14ac:dyDescent="0.2">
      <c r="M29473" s="2"/>
    </row>
    <row r="29474" spans="6:22" x14ac:dyDescent="0.2">
      <c r="M29474" s="2"/>
    </row>
    <row r="29475" spans="6:22" x14ac:dyDescent="0.2">
      <c r="M29475" s="2"/>
    </row>
    <row r="29476" spans="6:22" x14ac:dyDescent="0.2">
      <c r="M29476" s="2"/>
    </row>
    <row r="29477" spans="6:22" x14ac:dyDescent="0.2">
      <c r="M29477" s="2"/>
    </row>
    <row r="29478" spans="6:22" x14ac:dyDescent="0.2">
      <c r="M29478" s="2"/>
    </row>
    <row r="29479" spans="6:22" x14ac:dyDescent="0.2">
      <c r="F29479"/>
      <c r="M29479" s="2"/>
      <c r="N29479"/>
      <c r="O29479"/>
      <c r="U29479"/>
      <c r="V29479"/>
    </row>
    <row r="29480" spans="6:22" x14ac:dyDescent="0.2">
      <c r="M29480" s="2"/>
    </row>
    <row r="29481" spans="6:22" x14ac:dyDescent="0.2">
      <c r="M29481" s="2"/>
    </row>
    <row r="29482" spans="6:22" x14ac:dyDescent="0.2">
      <c r="F29482"/>
      <c r="M29482" s="2"/>
      <c r="N29482"/>
      <c r="O29482"/>
      <c r="U29482"/>
      <c r="V29482"/>
    </row>
    <row r="29483" spans="6:22" x14ac:dyDescent="0.2">
      <c r="M29483" s="2"/>
    </row>
    <row r="29484" spans="6:22" x14ac:dyDescent="0.2">
      <c r="F29484"/>
      <c r="M29484" s="2"/>
      <c r="N29484"/>
      <c r="O29484"/>
      <c r="U29484"/>
      <c r="V29484"/>
    </row>
    <row r="29485" spans="6:22" x14ac:dyDescent="0.2">
      <c r="M29485" s="2"/>
    </row>
    <row r="29486" spans="6:22" x14ac:dyDescent="0.2">
      <c r="M29486" s="2"/>
    </row>
    <row r="29487" spans="6:22" x14ac:dyDescent="0.2">
      <c r="M29487" s="2"/>
    </row>
    <row r="29488" spans="6:22" x14ac:dyDescent="0.2">
      <c r="M29488" s="2"/>
    </row>
    <row r="29489" spans="6:22" x14ac:dyDescent="0.2">
      <c r="M29489" s="2"/>
    </row>
    <row r="29490" spans="6:22" x14ac:dyDescent="0.2">
      <c r="F29490"/>
      <c r="M29490" s="2"/>
      <c r="N29490"/>
      <c r="O29490"/>
      <c r="U29490"/>
      <c r="V29490"/>
    </row>
    <row r="29491" spans="6:22" x14ac:dyDescent="0.2">
      <c r="M29491" s="2"/>
    </row>
    <row r="29492" spans="6:22" x14ac:dyDescent="0.2">
      <c r="M29492" s="2"/>
    </row>
    <row r="29493" spans="6:22" x14ac:dyDescent="0.2">
      <c r="M29493" s="2"/>
    </row>
    <row r="29494" spans="6:22" x14ac:dyDescent="0.2">
      <c r="F29494"/>
      <c r="M29494" s="2"/>
      <c r="N29494"/>
      <c r="O29494"/>
      <c r="U29494"/>
      <c r="V29494"/>
    </row>
    <row r="29495" spans="6:22" x14ac:dyDescent="0.2">
      <c r="M29495" s="2"/>
    </row>
    <row r="29496" spans="6:22" x14ac:dyDescent="0.2">
      <c r="M29496" s="2"/>
    </row>
    <row r="29497" spans="6:22" x14ac:dyDescent="0.2">
      <c r="F29497"/>
      <c r="M29497" s="2"/>
      <c r="N29497"/>
      <c r="O29497"/>
      <c r="U29497"/>
      <c r="V29497"/>
    </row>
    <row r="29498" spans="6:22" x14ac:dyDescent="0.2">
      <c r="F29498"/>
      <c r="M29498" s="2"/>
      <c r="N29498"/>
      <c r="O29498"/>
      <c r="U29498"/>
      <c r="V29498"/>
    </row>
    <row r="29499" spans="6:22" x14ac:dyDescent="0.2">
      <c r="F29499"/>
      <c r="M29499" s="2"/>
      <c r="N29499"/>
      <c r="O29499"/>
      <c r="U29499"/>
      <c r="V29499"/>
    </row>
    <row r="29500" spans="6:22" x14ac:dyDescent="0.2">
      <c r="F29500"/>
      <c r="M29500" s="2"/>
      <c r="N29500"/>
      <c r="O29500"/>
      <c r="U29500"/>
      <c r="V29500"/>
    </row>
    <row r="29501" spans="6:22" x14ac:dyDescent="0.2">
      <c r="F29501"/>
      <c r="M29501" s="2"/>
      <c r="N29501"/>
      <c r="O29501"/>
      <c r="U29501"/>
      <c r="V29501"/>
    </row>
    <row r="29502" spans="6:22" x14ac:dyDescent="0.2">
      <c r="F29502"/>
      <c r="M29502" s="2"/>
      <c r="N29502"/>
      <c r="O29502"/>
      <c r="U29502"/>
      <c r="V29502"/>
    </row>
    <row r="29503" spans="6:22" x14ac:dyDescent="0.2">
      <c r="F29503"/>
      <c r="M29503" s="2"/>
      <c r="N29503"/>
      <c r="O29503"/>
      <c r="U29503"/>
      <c r="V29503"/>
    </row>
    <row r="29504" spans="6:22" x14ac:dyDescent="0.2">
      <c r="F29504"/>
      <c r="M29504" s="2"/>
      <c r="N29504"/>
      <c r="O29504"/>
      <c r="U29504"/>
      <c r="V29504"/>
    </row>
    <row r="29505" spans="13:13" x14ac:dyDescent="0.2">
      <c r="M29505" s="2"/>
    </row>
    <row r="29506" spans="13:13" x14ac:dyDescent="0.2">
      <c r="M29506" s="2"/>
    </row>
    <row r="29507" spans="13:13" x14ac:dyDescent="0.2">
      <c r="M29507" s="2"/>
    </row>
    <row r="29508" spans="13:13" x14ac:dyDescent="0.2">
      <c r="M29508" s="2"/>
    </row>
    <row r="29509" spans="13:13" x14ac:dyDescent="0.2">
      <c r="M29509" s="2"/>
    </row>
    <row r="29510" spans="13:13" x14ac:dyDescent="0.2">
      <c r="M29510" s="2"/>
    </row>
    <row r="29511" spans="13:13" x14ac:dyDescent="0.2">
      <c r="M29511" s="2"/>
    </row>
    <row r="29512" spans="13:13" x14ac:dyDescent="0.2">
      <c r="M29512" s="2"/>
    </row>
    <row r="29513" spans="13:13" x14ac:dyDescent="0.2">
      <c r="M29513" s="2"/>
    </row>
    <row r="29514" spans="13:13" x14ac:dyDescent="0.2">
      <c r="M29514" s="2"/>
    </row>
    <row r="29515" spans="13:13" x14ac:dyDescent="0.2">
      <c r="M29515" s="2"/>
    </row>
    <row r="29516" spans="13:13" x14ac:dyDescent="0.2">
      <c r="M29516" s="2"/>
    </row>
    <row r="29517" spans="13:13" x14ac:dyDescent="0.2">
      <c r="M29517" s="2"/>
    </row>
    <row r="29518" spans="13:13" x14ac:dyDescent="0.2">
      <c r="M29518" s="2"/>
    </row>
    <row r="29519" spans="13:13" x14ac:dyDescent="0.2">
      <c r="M29519" s="2"/>
    </row>
    <row r="29520" spans="13:13" x14ac:dyDescent="0.2">
      <c r="M29520" s="2"/>
    </row>
    <row r="29521" spans="13:13" x14ac:dyDescent="0.2">
      <c r="M29521" s="2"/>
    </row>
    <row r="29522" spans="13:13" x14ac:dyDescent="0.2">
      <c r="M29522" s="2"/>
    </row>
    <row r="29523" spans="13:13" x14ac:dyDescent="0.2">
      <c r="M29523" s="2"/>
    </row>
    <row r="29524" spans="13:13" x14ac:dyDescent="0.2">
      <c r="M29524" s="2"/>
    </row>
    <row r="29525" spans="13:13" x14ac:dyDescent="0.2">
      <c r="M29525" s="2"/>
    </row>
    <row r="29526" spans="13:13" x14ac:dyDescent="0.2">
      <c r="M29526" s="2"/>
    </row>
    <row r="29527" spans="13:13" x14ac:dyDescent="0.2">
      <c r="M29527" s="2"/>
    </row>
    <row r="29528" spans="13:13" x14ac:dyDescent="0.2">
      <c r="M29528" s="2"/>
    </row>
    <row r="29529" spans="13:13" x14ac:dyDescent="0.2">
      <c r="M29529" s="2"/>
    </row>
    <row r="29530" spans="13:13" x14ac:dyDescent="0.2">
      <c r="M29530" s="2"/>
    </row>
    <row r="29531" spans="13:13" x14ac:dyDescent="0.2">
      <c r="M29531" s="2"/>
    </row>
    <row r="29532" spans="13:13" x14ac:dyDescent="0.2">
      <c r="M29532" s="2"/>
    </row>
    <row r="29533" spans="13:13" x14ac:dyDescent="0.2">
      <c r="M29533" s="2"/>
    </row>
    <row r="29534" spans="13:13" x14ac:dyDescent="0.2">
      <c r="M29534" s="2"/>
    </row>
    <row r="29535" spans="13:13" x14ac:dyDescent="0.2">
      <c r="M29535" s="2"/>
    </row>
    <row r="29536" spans="13:13" x14ac:dyDescent="0.2">
      <c r="M29536" s="2"/>
    </row>
    <row r="29537" spans="13:13" x14ac:dyDescent="0.2">
      <c r="M29537" s="2"/>
    </row>
    <row r="29538" spans="13:13" x14ac:dyDescent="0.2">
      <c r="M29538" s="2"/>
    </row>
    <row r="29539" spans="13:13" x14ac:dyDescent="0.2">
      <c r="M29539" s="2"/>
    </row>
    <row r="29540" spans="13:13" x14ac:dyDescent="0.2">
      <c r="M29540" s="2"/>
    </row>
    <row r="29541" spans="13:13" x14ac:dyDescent="0.2">
      <c r="M29541" s="2"/>
    </row>
    <row r="29542" spans="13:13" x14ac:dyDescent="0.2">
      <c r="M29542" s="2"/>
    </row>
    <row r="29543" spans="13:13" x14ac:dyDescent="0.2">
      <c r="M29543" s="2"/>
    </row>
    <row r="29544" spans="13:13" x14ac:dyDescent="0.2">
      <c r="M29544" s="2"/>
    </row>
    <row r="29545" spans="13:13" x14ac:dyDescent="0.2">
      <c r="M29545" s="2"/>
    </row>
    <row r="29546" spans="13:13" x14ac:dyDescent="0.2">
      <c r="M29546" s="2"/>
    </row>
    <row r="29547" spans="13:13" x14ac:dyDescent="0.2">
      <c r="M29547" s="2"/>
    </row>
    <row r="29548" spans="13:13" x14ac:dyDescent="0.2">
      <c r="M29548" s="2"/>
    </row>
    <row r="29549" spans="13:13" x14ac:dyDescent="0.2">
      <c r="M29549" s="2"/>
    </row>
    <row r="29550" spans="13:13" x14ac:dyDescent="0.2">
      <c r="M29550" s="2"/>
    </row>
    <row r="29551" spans="13:13" x14ac:dyDescent="0.2">
      <c r="M29551" s="2"/>
    </row>
    <row r="29552" spans="13:13" x14ac:dyDescent="0.2">
      <c r="M29552" s="2"/>
    </row>
    <row r="29553" spans="6:22" x14ac:dyDescent="0.2">
      <c r="F29553"/>
      <c r="M29553" s="2"/>
      <c r="N29553"/>
      <c r="O29553"/>
      <c r="U29553"/>
      <c r="V29553"/>
    </row>
    <row r="29554" spans="6:22" x14ac:dyDescent="0.2">
      <c r="F29554"/>
      <c r="M29554" s="2"/>
      <c r="N29554"/>
      <c r="O29554"/>
      <c r="U29554"/>
      <c r="V29554"/>
    </row>
    <row r="29555" spans="6:22" x14ac:dyDescent="0.2">
      <c r="M29555" s="2"/>
    </row>
    <row r="29556" spans="6:22" x14ac:dyDescent="0.2">
      <c r="M29556" s="2"/>
    </row>
    <row r="29557" spans="6:22" x14ac:dyDescent="0.2">
      <c r="F29557"/>
      <c r="M29557" s="2"/>
      <c r="N29557"/>
      <c r="O29557"/>
      <c r="U29557"/>
      <c r="V29557"/>
    </row>
    <row r="29558" spans="6:22" x14ac:dyDescent="0.2">
      <c r="F29558"/>
      <c r="M29558" s="2"/>
      <c r="N29558"/>
      <c r="O29558"/>
      <c r="U29558"/>
      <c r="V29558"/>
    </row>
    <row r="29559" spans="6:22" x14ac:dyDescent="0.2">
      <c r="F29559"/>
      <c r="M29559" s="2"/>
      <c r="N29559"/>
      <c r="O29559"/>
      <c r="U29559"/>
      <c r="V29559"/>
    </row>
    <row r="29560" spans="6:22" x14ac:dyDescent="0.2">
      <c r="F29560"/>
      <c r="M29560" s="2"/>
      <c r="N29560"/>
      <c r="O29560"/>
      <c r="U29560"/>
      <c r="V29560"/>
    </row>
    <row r="29561" spans="6:22" x14ac:dyDescent="0.2">
      <c r="F29561"/>
      <c r="M29561" s="2"/>
      <c r="N29561"/>
      <c r="O29561"/>
      <c r="U29561"/>
      <c r="V29561"/>
    </row>
    <row r="29562" spans="6:22" x14ac:dyDescent="0.2">
      <c r="F29562"/>
      <c r="M29562" s="2"/>
      <c r="N29562"/>
      <c r="O29562"/>
      <c r="U29562"/>
      <c r="V29562"/>
    </row>
    <row r="29563" spans="6:22" x14ac:dyDescent="0.2">
      <c r="F29563"/>
      <c r="M29563" s="2"/>
      <c r="N29563"/>
      <c r="O29563"/>
      <c r="U29563"/>
      <c r="V29563"/>
    </row>
    <row r="29564" spans="6:22" x14ac:dyDescent="0.2">
      <c r="F29564"/>
      <c r="M29564" s="2"/>
      <c r="N29564"/>
      <c r="O29564"/>
      <c r="U29564"/>
      <c r="V29564"/>
    </row>
    <row r="29565" spans="6:22" x14ac:dyDescent="0.2">
      <c r="F29565"/>
      <c r="M29565" s="2"/>
      <c r="N29565"/>
      <c r="O29565"/>
      <c r="U29565"/>
      <c r="V29565"/>
    </row>
    <row r="29566" spans="6:22" x14ac:dyDescent="0.2">
      <c r="F29566"/>
      <c r="M29566" s="2"/>
      <c r="N29566"/>
      <c r="O29566"/>
      <c r="U29566"/>
      <c r="V29566"/>
    </row>
    <row r="29567" spans="6:22" x14ac:dyDescent="0.2">
      <c r="F29567"/>
      <c r="M29567" s="2"/>
      <c r="N29567"/>
      <c r="O29567"/>
      <c r="U29567"/>
      <c r="V29567"/>
    </row>
    <row r="29568" spans="6:22" x14ac:dyDescent="0.2">
      <c r="F29568"/>
      <c r="M29568" s="2"/>
      <c r="N29568"/>
      <c r="O29568"/>
      <c r="U29568"/>
      <c r="V29568"/>
    </row>
    <row r="29569" spans="6:22" x14ac:dyDescent="0.2">
      <c r="F29569"/>
      <c r="M29569" s="2"/>
      <c r="N29569"/>
      <c r="O29569"/>
      <c r="U29569"/>
      <c r="V29569"/>
    </row>
    <row r="29570" spans="6:22" x14ac:dyDescent="0.2">
      <c r="F29570"/>
      <c r="M29570" s="2"/>
      <c r="N29570"/>
      <c r="O29570"/>
      <c r="U29570"/>
      <c r="V29570"/>
    </row>
    <row r="29571" spans="6:22" x14ac:dyDescent="0.2">
      <c r="F29571"/>
      <c r="M29571" s="2"/>
      <c r="N29571"/>
      <c r="O29571"/>
      <c r="U29571"/>
      <c r="V29571"/>
    </row>
    <row r="29572" spans="6:22" x14ac:dyDescent="0.2">
      <c r="F29572"/>
      <c r="M29572" s="2"/>
      <c r="N29572"/>
      <c r="O29572"/>
      <c r="U29572"/>
      <c r="V29572"/>
    </row>
    <row r="29573" spans="6:22" x14ac:dyDescent="0.2">
      <c r="F29573"/>
      <c r="M29573" s="2"/>
      <c r="N29573"/>
      <c r="O29573"/>
      <c r="U29573"/>
      <c r="V29573"/>
    </row>
    <row r="29574" spans="6:22" x14ac:dyDescent="0.2">
      <c r="F29574"/>
      <c r="M29574" s="2"/>
      <c r="N29574"/>
      <c r="O29574"/>
      <c r="U29574"/>
      <c r="V29574"/>
    </row>
    <row r="29575" spans="6:22" x14ac:dyDescent="0.2">
      <c r="F29575"/>
      <c r="M29575" s="2"/>
      <c r="N29575"/>
      <c r="O29575"/>
      <c r="U29575"/>
      <c r="V29575"/>
    </row>
    <row r="29576" spans="6:22" x14ac:dyDescent="0.2">
      <c r="F29576"/>
      <c r="M29576" s="2"/>
      <c r="N29576"/>
      <c r="O29576"/>
      <c r="U29576"/>
      <c r="V29576"/>
    </row>
    <row r="29577" spans="6:22" x14ac:dyDescent="0.2">
      <c r="F29577"/>
      <c r="M29577" s="2"/>
      <c r="N29577"/>
      <c r="O29577"/>
      <c r="U29577"/>
      <c r="V29577"/>
    </row>
    <row r="29578" spans="6:22" x14ac:dyDescent="0.2">
      <c r="F29578"/>
      <c r="M29578" s="2"/>
      <c r="N29578"/>
      <c r="O29578"/>
      <c r="U29578"/>
      <c r="V29578"/>
    </row>
    <row r="29579" spans="6:22" x14ac:dyDescent="0.2">
      <c r="F29579"/>
      <c r="M29579" s="2"/>
      <c r="N29579"/>
      <c r="O29579"/>
      <c r="U29579"/>
      <c r="V29579"/>
    </row>
    <row r="29580" spans="6:22" x14ac:dyDescent="0.2">
      <c r="F29580"/>
      <c r="M29580" s="2"/>
      <c r="N29580"/>
      <c r="O29580"/>
      <c r="U29580"/>
      <c r="V29580"/>
    </row>
    <row r="29581" spans="6:22" x14ac:dyDescent="0.2">
      <c r="F29581"/>
      <c r="M29581" s="2"/>
      <c r="N29581"/>
      <c r="O29581"/>
      <c r="U29581"/>
      <c r="V29581"/>
    </row>
    <row r="29582" spans="6:22" x14ac:dyDescent="0.2">
      <c r="F29582"/>
      <c r="M29582" s="2"/>
      <c r="N29582"/>
      <c r="O29582"/>
      <c r="U29582"/>
      <c r="V29582"/>
    </row>
    <row r="29583" spans="6:22" x14ac:dyDescent="0.2">
      <c r="F29583"/>
      <c r="M29583" s="2"/>
      <c r="N29583"/>
      <c r="O29583"/>
      <c r="U29583"/>
      <c r="V29583"/>
    </row>
    <row r="29584" spans="6:22" x14ac:dyDescent="0.2">
      <c r="F29584"/>
      <c r="M29584" s="2"/>
      <c r="N29584"/>
      <c r="O29584"/>
      <c r="U29584"/>
      <c r="V29584"/>
    </row>
    <row r="29585" spans="6:22" x14ac:dyDescent="0.2">
      <c r="M29585" s="2"/>
    </row>
    <row r="29586" spans="6:22" x14ac:dyDescent="0.2">
      <c r="M29586" s="2"/>
    </row>
    <row r="29587" spans="6:22" x14ac:dyDescent="0.2">
      <c r="M29587" s="2"/>
    </row>
    <row r="29588" spans="6:22" x14ac:dyDescent="0.2">
      <c r="M29588" s="2"/>
    </row>
    <row r="29589" spans="6:22" x14ac:dyDescent="0.2">
      <c r="M29589" s="2"/>
    </row>
    <row r="29590" spans="6:22" x14ac:dyDescent="0.2">
      <c r="M29590" s="2"/>
    </row>
    <row r="29591" spans="6:22" x14ac:dyDescent="0.2">
      <c r="M29591" s="2"/>
    </row>
    <row r="29592" spans="6:22" x14ac:dyDescent="0.2">
      <c r="M29592" s="2"/>
    </row>
    <row r="29593" spans="6:22" x14ac:dyDescent="0.2">
      <c r="M29593" s="2"/>
    </row>
    <row r="29594" spans="6:22" x14ac:dyDescent="0.2">
      <c r="M29594" s="2"/>
    </row>
    <row r="29595" spans="6:22" x14ac:dyDescent="0.2">
      <c r="M29595" s="2"/>
    </row>
    <row r="29596" spans="6:22" x14ac:dyDescent="0.2">
      <c r="M29596" s="2"/>
    </row>
    <row r="29597" spans="6:22" x14ac:dyDescent="0.2">
      <c r="M29597" s="2"/>
    </row>
    <row r="29598" spans="6:22" x14ac:dyDescent="0.2">
      <c r="M29598" s="2"/>
    </row>
    <row r="29599" spans="6:22" x14ac:dyDescent="0.2">
      <c r="M29599" s="2"/>
    </row>
    <row r="29600" spans="6:22" x14ac:dyDescent="0.2">
      <c r="F29600"/>
      <c r="M29600" s="2"/>
      <c r="N29600"/>
      <c r="O29600"/>
      <c r="U29600"/>
      <c r="V29600"/>
    </row>
    <row r="29601" spans="6:22" x14ac:dyDescent="0.2">
      <c r="M29601" s="2"/>
    </row>
    <row r="29602" spans="6:22" x14ac:dyDescent="0.2">
      <c r="M29602" s="2"/>
    </row>
    <row r="29603" spans="6:22" x14ac:dyDescent="0.2">
      <c r="M29603" s="2"/>
    </row>
    <row r="29604" spans="6:22" x14ac:dyDescent="0.2">
      <c r="M29604" s="2"/>
    </row>
    <row r="29605" spans="6:22" x14ac:dyDescent="0.2">
      <c r="M29605" s="2"/>
    </row>
    <row r="29606" spans="6:22" x14ac:dyDescent="0.2">
      <c r="M29606" s="2"/>
    </row>
    <row r="29607" spans="6:22" x14ac:dyDescent="0.2">
      <c r="M29607" s="2"/>
    </row>
    <row r="29608" spans="6:22" x14ac:dyDescent="0.2">
      <c r="F29608"/>
      <c r="M29608" s="2"/>
      <c r="N29608"/>
      <c r="O29608"/>
      <c r="U29608"/>
      <c r="V29608"/>
    </row>
    <row r="29609" spans="6:22" x14ac:dyDescent="0.2">
      <c r="M29609" s="2"/>
    </row>
    <row r="29610" spans="6:22" x14ac:dyDescent="0.2">
      <c r="M29610" s="2"/>
    </row>
    <row r="29611" spans="6:22" x14ac:dyDescent="0.2">
      <c r="M29611" s="2"/>
    </row>
    <row r="29612" spans="6:22" x14ac:dyDescent="0.2">
      <c r="M29612" s="2"/>
    </row>
    <row r="29613" spans="6:22" x14ac:dyDescent="0.2">
      <c r="M29613" s="2"/>
    </row>
    <row r="29614" spans="6:22" x14ac:dyDescent="0.2">
      <c r="M29614" s="2"/>
    </row>
    <row r="29615" spans="6:22" x14ac:dyDescent="0.2">
      <c r="M29615" s="2"/>
    </row>
    <row r="29616" spans="6:22" x14ac:dyDescent="0.2">
      <c r="M29616" s="2"/>
    </row>
    <row r="29617" spans="13:13" x14ac:dyDescent="0.2">
      <c r="M29617" s="2"/>
    </row>
    <row r="29618" spans="13:13" x14ac:dyDescent="0.2">
      <c r="M29618" s="2"/>
    </row>
    <row r="29619" spans="13:13" x14ac:dyDescent="0.2">
      <c r="M29619" s="2"/>
    </row>
    <row r="29620" spans="13:13" x14ac:dyDescent="0.2">
      <c r="M29620" s="2"/>
    </row>
    <row r="29621" spans="13:13" x14ac:dyDescent="0.2">
      <c r="M29621" s="2"/>
    </row>
    <row r="29622" spans="13:13" x14ac:dyDescent="0.2">
      <c r="M29622" s="2"/>
    </row>
    <row r="29623" spans="13:13" x14ac:dyDescent="0.2">
      <c r="M29623" s="2"/>
    </row>
    <row r="29624" spans="13:13" x14ac:dyDescent="0.2">
      <c r="M29624" s="2"/>
    </row>
    <row r="29625" spans="13:13" x14ac:dyDescent="0.2">
      <c r="M29625" s="2"/>
    </row>
    <row r="29626" spans="13:13" x14ac:dyDescent="0.2">
      <c r="M29626" s="2"/>
    </row>
    <row r="29627" spans="13:13" x14ac:dyDescent="0.2">
      <c r="M29627" s="2"/>
    </row>
    <row r="29628" spans="13:13" x14ac:dyDescent="0.2">
      <c r="M29628" s="2"/>
    </row>
    <row r="29629" spans="13:13" x14ac:dyDescent="0.2">
      <c r="M29629" s="2"/>
    </row>
    <row r="29630" spans="13:13" x14ac:dyDescent="0.2">
      <c r="M29630" s="2"/>
    </row>
    <row r="29631" spans="13:13" x14ac:dyDescent="0.2">
      <c r="M29631" s="2"/>
    </row>
    <row r="29632" spans="13:13" x14ac:dyDescent="0.2">
      <c r="M29632" s="2"/>
    </row>
    <row r="29633" spans="6:22" x14ac:dyDescent="0.2">
      <c r="M29633" s="2"/>
    </row>
    <row r="29634" spans="6:22" x14ac:dyDescent="0.2">
      <c r="M29634" s="2"/>
    </row>
    <row r="29635" spans="6:22" x14ac:dyDescent="0.2">
      <c r="M29635" s="2"/>
    </row>
    <row r="29636" spans="6:22" x14ac:dyDescent="0.2">
      <c r="M29636" s="2"/>
    </row>
    <row r="29637" spans="6:22" x14ac:dyDescent="0.2">
      <c r="M29637" s="2"/>
    </row>
    <row r="29638" spans="6:22" x14ac:dyDescent="0.2">
      <c r="M29638" s="2"/>
    </row>
    <row r="29639" spans="6:22" x14ac:dyDescent="0.2">
      <c r="M29639" s="2"/>
    </row>
    <row r="29640" spans="6:22" x14ac:dyDescent="0.2">
      <c r="M29640" s="2"/>
    </row>
    <row r="29641" spans="6:22" x14ac:dyDescent="0.2">
      <c r="M29641" s="2"/>
    </row>
    <row r="29642" spans="6:22" x14ac:dyDescent="0.2">
      <c r="F29642"/>
      <c r="M29642" s="2"/>
      <c r="N29642"/>
      <c r="O29642"/>
      <c r="U29642"/>
      <c r="V29642"/>
    </row>
    <row r="29643" spans="6:22" x14ac:dyDescent="0.2">
      <c r="F29643"/>
      <c r="M29643" s="2"/>
      <c r="N29643"/>
      <c r="O29643"/>
      <c r="U29643"/>
      <c r="V29643"/>
    </row>
    <row r="29644" spans="6:22" x14ac:dyDescent="0.2">
      <c r="F29644"/>
      <c r="M29644" s="2"/>
      <c r="N29644"/>
      <c r="O29644"/>
      <c r="U29644"/>
      <c r="V29644"/>
    </row>
    <row r="29645" spans="6:22" x14ac:dyDescent="0.2">
      <c r="F29645"/>
      <c r="M29645" s="2"/>
      <c r="N29645"/>
      <c r="O29645"/>
      <c r="U29645"/>
      <c r="V29645"/>
    </row>
    <row r="29646" spans="6:22" x14ac:dyDescent="0.2">
      <c r="F29646"/>
      <c r="M29646" s="2"/>
      <c r="N29646"/>
      <c r="O29646"/>
      <c r="U29646"/>
      <c r="V29646"/>
    </row>
    <row r="29647" spans="6:22" x14ac:dyDescent="0.2">
      <c r="M29647" s="2"/>
    </row>
    <row r="29648" spans="6:22" x14ac:dyDescent="0.2">
      <c r="M29648" s="2"/>
    </row>
    <row r="29649" spans="13:13" x14ac:dyDescent="0.2">
      <c r="M29649" s="2"/>
    </row>
    <row r="29650" spans="13:13" x14ac:dyDescent="0.2">
      <c r="M29650" s="2"/>
    </row>
    <row r="29651" spans="13:13" x14ac:dyDescent="0.2">
      <c r="M29651" s="2"/>
    </row>
    <row r="29652" spans="13:13" x14ac:dyDescent="0.2">
      <c r="M29652" s="2"/>
    </row>
    <row r="29653" spans="13:13" x14ac:dyDescent="0.2">
      <c r="M29653" s="2"/>
    </row>
    <row r="29654" spans="13:13" x14ac:dyDescent="0.2">
      <c r="M29654" s="2"/>
    </row>
    <row r="29655" spans="13:13" x14ac:dyDescent="0.2">
      <c r="M29655" s="2"/>
    </row>
    <row r="29656" spans="13:13" x14ac:dyDescent="0.2">
      <c r="M29656" s="2"/>
    </row>
    <row r="29657" spans="13:13" x14ac:dyDescent="0.2">
      <c r="M29657" s="2"/>
    </row>
    <row r="29658" spans="13:13" x14ac:dyDescent="0.2">
      <c r="M29658" s="2"/>
    </row>
    <row r="29659" spans="13:13" x14ac:dyDescent="0.2">
      <c r="M29659" s="2"/>
    </row>
    <row r="29660" spans="13:13" x14ac:dyDescent="0.2">
      <c r="M29660" s="2"/>
    </row>
    <row r="29661" spans="13:13" x14ac:dyDescent="0.2">
      <c r="M29661" s="2"/>
    </row>
    <row r="29662" spans="13:13" x14ac:dyDescent="0.2">
      <c r="M29662" s="2"/>
    </row>
    <row r="29663" spans="13:13" x14ac:dyDescent="0.2">
      <c r="M29663" s="2"/>
    </row>
    <row r="29664" spans="13:13" x14ac:dyDescent="0.2">
      <c r="M29664" s="2"/>
    </row>
    <row r="29665" spans="6:22" x14ac:dyDescent="0.2">
      <c r="F29665"/>
      <c r="M29665" s="2"/>
      <c r="N29665"/>
      <c r="O29665"/>
      <c r="U29665"/>
      <c r="V29665"/>
    </row>
    <row r="29666" spans="6:22" x14ac:dyDescent="0.2">
      <c r="M29666" s="2"/>
    </row>
    <row r="29667" spans="6:22" x14ac:dyDescent="0.2">
      <c r="M29667" s="2"/>
    </row>
    <row r="29668" spans="6:22" x14ac:dyDescent="0.2">
      <c r="M29668" s="2"/>
    </row>
    <row r="29669" spans="6:22" x14ac:dyDescent="0.2">
      <c r="M29669" s="2"/>
    </row>
    <row r="29670" spans="6:22" x14ac:dyDescent="0.2">
      <c r="M29670" s="2"/>
    </row>
    <row r="29671" spans="6:22" x14ac:dyDescent="0.2">
      <c r="M29671" s="2"/>
    </row>
    <row r="29672" spans="6:22" x14ac:dyDescent="0.2">
      <c r="M29672" s="2"/>
    </row>
    <row r="29673" spans="6:22" x14ac:dyDescent="0.2">
      <c r="F29673"/>
      <c r="M29673" s="2"/>
      <c r="N29673"/>
      <c r="O29673"/>
      <c r="U29673"/>
      <c r="V29673"/>
    </row>
    <row r="29674" spans="6:22" x14ac:dyDescent="0.2">
      <c r="F29674"/>
      <c r="M29674" s="2"/>
      <c r="N29674"/>
      <c r="O29674"/>
      <c r="U29674"/>
      <c r="V29674"/>
    </row>
    <row r="29675" spans="6:22" x14ac:dyDescent="0.2">
      <c r="M29675" s="2"/>
    </row>
    <row r="29676" spans="6:22" x14ac:dyDescent="0.2">
      <c r="M29676" s="2"/>
    </row>
    <row r="29677" spans="6:22" x14ac:dyDescent="0.2">
      <c r="M29677" s="2"/>
    </row>
    <row r="29678" spans="6:22" x14ac:dyDescent="0.2">
      <c r="M29678" s="2"/>
    </row>
    <row r="29679" spans="6:22" x14ac:dyDescent="0.2">
      <c r="M29679" s="2"/>
    </row>
    <row r="29680" spans="6:22" x14ac:dyDescent="0.2">
      <c r="M29680" s="2"/>
    </row>
    <row r="29681" spans="6:22" x14ac:dyDescent="0.2">
      <c r="M29681" s="2"/>
    </row>
    <row r="29682" spans="6:22" x14ac:dyDescent="0.2">
      <c r="M29682" s="2"/>
    </row>
    <row r="29683" spans="6:22" x14ac:dyDescent="0.2">
      <c r="M29683" s="2"/>
    </row>
    <row r="29684" spans="6:22" x14ac:dyDescent="0.2">
      <c r="M29684" s="2"/>
    </row>
    <row r="29685" spans="6:22" x14ac:dyDescent="0.2">
      <c r="M29685" s="2"/>
    </row>
    <row r="29686" spans="6:22" x14ac:dyDescent="0.2">
      <c r="M29686" s="2"/>
    </row>
    <row r="29687" spans="6:22" x14ac:dyDescent="0.2">
      <c r="M29687" s="2"/>
    </row>
    <row r="29688" spans="6:22" x14ac:dyDescent="0.2">
      <c r="M29688" s="2"/>
    </row>
    <row r="29689" spans="6:22" x14ac:dyDescent="0.2">
      <c r="M29689" s="2"/>
    </row>
    <row r="29690" spans="6:22" x14ac:dyDescent="0.2">
      <c r="M29690" s="2"/>
    </row>
    <row r="29691" spans="6:22" x14ac:dyDescent="0.2">
      <c r="M29691" s="2"/>
    </row>
    <row r="29692" spans="6:22" x14ac:dyDescent="0.2">
      <c r="M29692" s="2"/>
    </row>
    <row r="29693" spans="6:22" x14ac:dyDescent="0.2">
      <c r="F29693"/>
      <c r="M29693" s="2"/>
      <c r="N29693"/>
      <c r="O29693"/>
      <c r="U29693"/>
      <c r="V29693"/>
    </row>
    <row r="29694" spans="6:22" x14ac:dyDescent="0.2">
      <c r="M29694" s="2"/>
    </row>
    <row r="29695" spans="6:22" x14ac:dyDescent="0.2">
      <c r="M29695" s="2"/>
    </row>
    <row r="29696" spans="6:22" x14ac:dyDescent="0.2">
      <c r="M29696" s="2"/>
    </row>
    <row r="29697" spans="6:22" x14ac:dyDescent="0.2">
      <c r="M29697" s="2"/>
    </row>
    <row r="29698" spans="6:22" x14ac:dyDescent="0.2">
      <c r="M29698" s="2"/>
    </row>
    <row r="29699" spans="6:22" x14ac:dyDescent="0.2">
      <c r="M29699" s="2"/>
    </row>
    <row r="29700" spans="6:22" x14ac:dyDescent="0.2">
      <c r="M29700" s="2"/>
    </row>
    <row r="29701" spans="6:22" x14ac:dyDescent="0.2">
      <c r="F29701"/>
      <c r="M29701" s="2"/>
      <c r="N29701"/>
      <c r="O29701"/>
      <c r="U29701"/>
      <c r="V29701"/>
    </row>
    <row r="29702" spans="6:22" x14ac:dyDescent="0.2">
      <c r="F29702"/>
      <c r="M29702" s="2"/>
      <c r="N29702"/>
      <c r="O29702"/>
      <c r="U29702"/>
      <c r="V29702"/>
    </row>
    <row r="29703" spans="6:22" x14ac:dyDescent="0.2">
      <c r="F29703"/>
      <c r="M29703" s="2"/>
      <c r="N29703"/>
      <c r="O29703"/>
      <c r="U29703"/>
      <c r="V29703"/>
    </row>
    <row r="29704" spans="6:22" x14ac:dyDescent="0.2">
      <c r="F29704"/>
      <c r="M29704" s="2"/>
      <c r="N29704"/>
      <c r="O29704"/>
      <c r="U29704"/>
      <c r="V29704"/>
    </row>
    <row r="29705" spans="6:22" x14ac:dyDescent="0.2">
      <c r="F29705"/>
      <c r="M29705" s="2"/>
      <c r="N29705"/>
      <c r="O29705"/>
      <c r="U29705"/>
      <c r="V29705"/>
    </row>
    <row r="29706" spans="6:22" x14ac:dyDescent="0.2">
      <c r="M29706" s="2"/>
    </row>
    <row r="29707" spans="6:22" x14ac:dyDescent="0.2">
      <c r="M29707" s="2"/>
    </row>
    <row r="29708" spans="6:22" x14ac:dyDescent="0.2">
      <c r="M29708" s="2"/>
    </row>
    <row r="29709" spans="6:22" x14ac:dyDescent="0.2">
      <c r="F29709"/>
      <c r="M29709" s="2"/>
      <c r="N29709"/>
      <c r="O29709"/>
      <c r="U29709"/>
      <c r="V29709"/>
    </row>
    <row r="29710" spans="6:22" x14ac:dyDescent="0.2">
      <c r="M29710" s="2"/>
    </row>
    <row r="29711" spans="6:22" x14ac:dyDescent="0.2">
      <c r="M29711" s="2"/>
    </row>
    <row r="29712" spans="6:22" x14ac:dyDescent="0.2">
      <c r="M29712" s="2"/>
    </row>
    <row r="29713" spans="13:13" x14ac:dyDescent="0.2">
      <c r="M29713" s="2"/>
    </row>
    <row r="29714" spans="13:13" x14ac:dyDescent="0.2">
      <c r="M29714" s="2"/>
    </row>
    <row r="29715" spans="13:13" x14ac:dyDescent="0.2">
      <c r="M29715" s="2"/>
    </row>
    <row r="29716" spans="13:13" x14ac:dyDescent="0.2">
      <c r="M29716" s="2"/>
    </row>
    <row r="29717" spans="13:13" x14ac:dyDescent="0.2">
      <c r="M29717" s="2"/>
    </row>
    <row r="29718" spans="13:13" x14ac:dyDescent="0.2">
      <c r="M29718" s="2"/>
    </row>
    <row r="29719" spans="13:13" x14ac:dyDescent="0.2">
      <c r="M29719" s="2"/>
    </row>
    <row r="29720" spans="13:13" x14ac:dyDescent="0.2">
      <c r="M29720" s="2"/>
    </row>
    <row r="29721" spans="13:13" x14ac:dyDescent="0.2">
      <c r="M29721" s="2"/>
    </row>
    <row r="29722" spans="13:13" x14ac:dyDescent="0.2">
      <c r="M29722" s="2"/>
    </row>
    <row r="29723" spans="13:13" x14ac:dyDescent="0.2">
      <c r="M29723" s="2"/>
    </row>
    <row r="29724" spans="13:13" x14ac:dyDescent="0.2">
      <c r="M29724" s="2"/>
    </row>
    <row r="29725" spans="13:13" x14ac:dyDescent="0.2">
      <c r="M29725" s="2"/>
    </row>
    <row r="29726" spans="13:13" x14ac:dyDescent="0.2">
      <c r="M29726" s="2"/>
    </row>
    <row r="29727" spans="13:13" x14ac:dyDescent="0.2">
      <c r="M29727" s="2"/>
    </row>
    <row r="29728" spans="13:13" x14ac:dyDescent="0.2">
      <c r="M29728" s="2"/>
    </row>
    <row r="29729" spans="6:22" x14ac:dyDescent="0.2">
      <c r="M29729" s="2"/>
    </row>
    <row r="29730" spans="6:22" x14ac:dyDescent="0.2">
      <c r="M29730" s="2"/>
    </row>
    <row r="29731" spans="6:22" x14ac:dyDescent="0.2">
      <c r="M29731" s="2"/>
    </row>
    <row r="29732" spans="6:22" x14ac:dyDescent="0.2">
      <c r="M29732" s="2"/>
    </row>
    <row r="29733" spans="6:22" x14ac:dyDescent="0.2">
      <c r="M29733" s="2"/>
    </row>
    <row r="29734" spans="6:22" x14ac:dyDescent="0.2">
      <c r="M29734" s="2"/>
    </row>
    <row r="29735" spans="6:22" x14ac:dyDescent="0.2">
      <c r="M29735" s="2"/>
    </row>
    <row r="29736" spans="6:22" x14ac:dyDescent="0.2">
      <c r="M29736" s="2"/>
    </row>
    <row r="29737" spans="6:22" x14ac:dyDescent="0.2">
      <c r="F29737"/>
      <c r="M29737" s="2"/>
      <c r="N29737"/>
      <c r="O29737"/>
      <c r="U29737"/>
      <c r="V29737"/>
    </row>
    <row r="29738" spans="6:22" x14ac:dyDescent="0.2">
      <c r="F29738"/>
      <c r="M29738" s="2"/>
      <c r="N29738"/>
      <c r="O29738"/>
      <c r="U29738"/>
      <c r="V29738"/>
    </row>
    <row r="29739" spans="6:22" x14ac:dyDescent="0.2">
      <c r="F29739"/>
      <c r="M29739" s="2"/>
      <c r="N29739"/>
      <c r="O29739"/>
      <c r="U29739"/>
      <c r="V29739"/>
    </row>
    <row r="29740" spans="6:22" x14ac:dyDescent="0.2">
      <c r="F29740"/>
      <c r="M29740" s="2"/>
      <c r="N29740"/>
      <c r="O29740"/>
      <c r="U29740"/>
      <c r="V29740"/>
    </row>
    <row r="29741" spans="6:22" x14ac:dyDescent="0.2">
      <c r="M29741" s="2"/>
    </row>
    <row r="29742" spans="6:22" x14ac:dyDescent="0.2">
      <c r="M29742" s="2"/>
    </row>
    <row r="29743" spans="6:22" x14ac:dyDescent="0.2">
      <c r="M29743" s="2"/>
    </row>
    <row r="29744" spans="6:22" x14ac:dyDescent="0.2">
      <c r="M29744" s="2"/>
    </row>
    <row r="29745" spans="13:13" x14ac:dyDescent="0.2">
      <c r="M29745" s="2"/>
    </row>
    <row r="29746" spans="13:13" x14ac:dyDescent="0.2">
      <c r="M29746" s="2"/>
    </row>
    <row r="29747" spans="13:13" x14ac:dyDescent="0.2">
      <c r="M29747" s="2"/>
    </row>
    <row r="29748" spans="13:13" x14ac:dyDescent="0.2">
      <c r="M29748" s="2"/>
    </row>
    <row r="29749" spans="13:13" x14ac:dyDescent="0.2">
      <c r="M29749" s="2"/>
    </row>
    <row r="29750" spans="13:13" x14ac:dyDescent="0.2">
      <c r="M29750" s="2"/>
    </row>
    <row r="29751" spans="13:13" x14ac:dyDescent="0.2">
      <c r="M29751" s="2"/>
    </row>
    <row r="29752" spans="13:13" x14ac:dyDescent="0.2">
      <c r="M29752" s="2"/>
    </row>
    <row r="29753" spans="13:13" x14ac:dyDescent="0.2">
      <c r="M29753" s="2"/>
    </row>
    <row r="29754" spans="13:13" x14ac:dyDescent="0.2">
      <c r="M29754" s="2"/>
    </row>
    <row r="29755" spans="13:13" x14ac:dyDescent="0.2">
      <c r="M29755" s="2"/>
    </row>
    <row r="29756" spans="13:13" x14ac:dyDescent="0.2">
      <c r="M29756" s="2"/>
    </row>
    <row r="29757" spans="13:13" x14ac:dyDescent="0.2">
      <c r="M29757" s="2"/>
    </row>
    <row r="29758" spans="13:13" x14ac:dyDescent="0.2">
      <c r="M29758" s="2"/>
    </row>
    <row r="29759" spans="13:13" x14ac:dyDescent="0.2">
      <c r="M29759" s="2"/>
    </row>
    <row r="29760" spans="13:13" x14ac:dyDescent="0.2">
      <c r="M29760" s="2"/>
    </row>
    <row r="29761" spans="13:13" x14ac:dyDescent="0.2">
      <c r="M29761" s="2"/>
    </row>
    <row r="29762" spans="13:13" x14ac:dyDescent="0.2">
      <c r="M29762" s="2"/>
    </row>
    <row r="29763" spans="13:13" x14ac:dyDescent="0.2">
      <c r="M29763" s="2"/>
    </row>
    <row r="29764" spans="13:13" x14ac:dyDescent="0.2">
      <c r="M29764" s="2"/>
    </row>
    <row r="29765" spans="13:13" x14ac:dyDescent="0.2">
      <c r="M29765" s="2"/>
    </row>
    <row r="29766" spans="13:13" x14ac:dyDescent="0.2">
      <c r="M29766" s="2"/>
    </row>
    <row r="29767" spans="13:13" x14ac:dyDescent="0.2">
      <c r="M29767" s="2"/>
    </row>
    <row r="29768" spans="13:13" x14ac:dyDescent="0.2">
      <c r="M29768" s="2"/>
    </row>
    <row r="29769" spans="13:13" x14ac:dyDescent="0.2">
      <c r="M29769" s="2"/>
    </row>
    <row r="29770" spans="13:13" x14ac:dyDescent="0.2">
      <c r="M29770" s="2"/>
    </row>
    <row r="29771" spans="13:13" x14ac:dyDescent="0.2">
      <c r="M29771" s="2"/>
    </row>
    <row r="29772" spans="13:13" x14ac:dyDescent="0.2">
      <c r="M29772" s="2"/>
    </row>
    <row r="29773" spans="13:13" x14ac:dyDescent="0.2">
      <c r="M29773" s="2"/>
    </row>
    <row r="29774" spans="13:13" x14ac:dyDescent="0.2">
      <c r="M29774" s="2"/>
    </row>
    <row r="29775" spans="13:13" x14ac:dyDescent="0.2">
      <c r="M29775" s="2"/>
    </row>
    <row r="29776" spans="13:13" x14ac:dyDescent="0.2">
      <c r="M29776" s="2"/>
    </row>
    <row r="29777" spans="13:13" x14ac:dyDescent="0.2">
      <c r="M29777" s="2"/>
    </row>
    <row r="29778" spans="13:13" x14ac:dyDescent="0.2">
      <c r="M29778" s="2"/>
    </row>
    <row r="29779" spans="13:13" x14ac:dyDescent="0.2">
      <c r="M29779" s="2"/>
    </row>
    <row r="29780" spans="13:13" x14ac:dyDescent="0.2">
      <c r="M29780" s="2"/>
    </row>
    <row r="29781" spans="13:13" x14ac:dyDescent="0.2">
      <c r="M29781" s="2"/>
    </row>
    <row r="29782" spans="13:13" x14ac:dyDescent="0.2">
      <c r="M29782" s="2"/>
    </row>
    <row r="29783" spans="13:13" x14ac:dyDescent="0.2">
      <c r="M29783" s="2"/>
    </row>
    <row r="29784" spans="13:13" x14ac:dyDescent="0.2">
      <c r="M29784" s="2"/>
    </row>
    <row r="29785" spans="13:13" x14ac:dyDescent="0.2">
      <c r="M29785" s="2"/>
    </row>
    <row r="29786" spans="13:13" x14ac:dyDescent="0.2">
      <c r="M29786" s="2"/>
    </row>
    <row r="29787" spans="13:13" x14ac:dyDescent="0.2">
      <c r="M29787" s="2"/>
    </row>
    <row r="29788" spans="13:13" x14ac:dyDescent="0.2">
      <c r="M29788" s="2"/>
    </row>
    <row r="29789" spans="13:13" x14ac:dyDescent="0.2">
      <c r="M29789" s="2"/>
    </row>
    <row r="29790" spans="13:13" x14ac:dyDescent="0.2">
      <c r="M29790" s="2"/>
    </row>
    <row r="29791" spans="13:13" x14ac:dyDescent="0.2">
      <c r="M29791" s="2"/>
    </row>
    <row r="29792" spans="13:13" x14ac:dyDescent="0.2">
      <c r="M29792" s="2"/>
    </row>
    <row r="29793" spans="13:13" x14ac:dyDescent="0.2">
      <c r="M29793" s="2"/>
    </row>
    <row r="29794" spans="13:13" x14ac:dyDescent="0.2">
      <c r="M29794" s="2"/>
    </row>
    <row r="29795" spans="13:13" x14ac:dyDescent="0.2">
      <c r="M29795" s="2"/>
    </row>
    <row r="29796" spans="13:13" x14ac:dyDescent="0.2">
      <c r="M29796" s="2"/>
    </row>
    <row r="29797" spans="13:13" x14ac:dyDescent="0.2">
      <c r="M29797" s="2"/>
    </row>
    <row r="29798" spans="13:13" x14ac:dyDescent="0.2">
      <c r="M29798" s="2"/>
    </row>
    <row r="29799" spans="13:13" x14ac:dyDescent="0.2">
      <c r="M29799" s="2"/>
    </row>
    <row r="29800" spans="13:13" x14ac:dyDescent="0.2">
      <c r="M29800" s="2"/>
    </row>
    <row r="29801" spans="13:13" x14ac:dyDescent="0.2">
      <c r="M29801" s="2"/>
    </row>
    <row r="29802" spans="13:13" x14ac:dyDescent="0.2">
      <c r="M29802" s="2"/>
    </row>
    <row r="29803" spans="13:13" x14ac:dyDescent="0.2">
      <c r="M29803" s="2"/>
    </row>
    <row r="29804" spans="13:13" x14ac:dyDescent="0.2">
      <c r="M29804" s="2"/>
    </row>
    <row r="29805" spans="13:13" x14ac:dyDescent="0.2">
      <c r="M29805" s="2"/>
    </row>
    <row r="29806" spans="13:13" x14ac:dyDescent="0.2">
      <c r="M29806" s="2"/>
    </row>
    <row r="29807" spans="13:13" x14ac:dyDescent="0.2">
      <c r="M29807" s="2"/>
    </row>
    <row r="29808" spans="13:13" x14ac:dyDescent="0.2">
      <c r="M29808" s="2"/>
    </row>
    <row r="29809" spans="6:22" x14ac:dyDescent="0.2">
      <c r="M29809" s="2"/>
    </row>
    <row r="29810" spans="6:22" x14ac:dyDescent="0.2">
      <c r="M29810" s="2"/>
    </row>
    <row r="29811" spans="6:22" x14ac:dyDescent="0.2">
      <c r="F29811"/>
      <c r="M29811" s="2"/>
      <c r="N29811"/>
      <c r="O29811"/>
      <c r="U29811"/>
      <c r="V29811"/>
    </row>
    <row r="29812" spans="6:22" x14ac:dyDescent="0.2">
      <c r="F29812"/>
      <c r="M29812" s="2"/>
      <c r="N29812"/>
      <c r="O29812"/>
      <c r="U29812"/>
      <c r="V29812"/>
    </row>
    <row r="29813" spans="6:22" x14ac:dyDescent="0.2">
      <c r="F29813"/>
      <c r="M29813" s="2"/>
      <c r="N29813"/>
      <c r="O29813"/>
      <c r="U29813"/>
      <c r="V29813"/>
    </row>
    <row r="29814" spans="6:22" x14ac:dyDescent="0.2">
      <c r="F29814"/>
      <c r="M29814" s="2"/>
      <c r="N29814"/>
      <c r="O29814"/>
      <c r="U29814"/>
      <c r="V29814"/>
    </row>
    <row r="29815" spans="6:22" x14ac:dyDescent="0.2">
      <c r="M29815" s="2"/>
    </row>
    <row r="29816" spans="6:22" x14ac:dyDescent="0.2">
      <c r="M29816" s="2"/>
    </row>
    <row r="29817" spans="6:22" x14ac:dyDescent="0.2">
      <c r="M29817" s="2"/>
    </row>
    <row r="29818" spans="6:22" x14ac:dyDescent="0.2">
      <c r="M29818" s="2"/>
    </row>
    <row r="29819" spans="6:22" x14ac:dyDescent="0.2">
      <c r="M29819" s="2"/>
    </row>
    <row r="29820" spans="6:22" x14ac:dyDescent="0.2">
      <c r="M29820" s="2"/>
    </row>
    <row r="29821" spans="6:22" x14ac:dyDescent="0.2">
      <c r="M29821" s="2"/>
    </row>
    <row r="29822" spans="6:22" x14ac:dyDescent="0.2">
      <c r="M29822" s="2"/>
    </row>
    <row r="29823" spans="6:22" x14ac:dyDescent="0.2">
      <c r="M29823" s="2"/>
    </row>
    <row r="29824" spans="6:22" x14ac:dyDescent="0.2">
      <c r="M29824" s="2"/>
    </row>
    <row r="29825" spans="13:13" x14ac:dyDescent="0.2">
      <c r="M29825" s="2"/>
    </row>
    <row r="29826" spans="13:13" x14ac:dyDescent="0.2">
      <c r="M29826" s="2"/>
    </row>
    <row r="29827" spans="13:13" x14ac:dyDescent="0.2">
      <c r="M29827" s="2"/>
    </row>
    <row r="29828" spans="13:13" x14ac:dyDescent="0.2">
      <c r="M29828" s="2"/>
    </row>
    <row r="29829" spans="13:13" x14ac:dyDescent="0.2">
      <c r="M29829" s="2"/>
    </row>
    <row r="29830" spans="13:13" x14ac:dyDescent="0.2">
      <c r="M29830" s="2"/>
    </row>
    <row r="29831" spans="13:13" x14ac:dyDescent="0.2">
      <c r="M29831" s="2"/>
    </row>
    <row r="29832" spans="13:13" x14ac:dyDescent="0.2">
      <c r="M29832" s="2"/>
    </row>
    <row r="29833" spans="13:13" x14ac:dyDescent="0.2">
      <c r="M29833" s="2"/>
    </row>
    <row r="29834" spans="13:13" x14ac:dyDescent="0.2">
      <c r="M29834" s="2"/>
    </row>
    <row r="29835" spans="13:13" x14ac:dyDescent="0.2">
      <c r="M29835" s="2"/>
    </row>
    <row r="29836" spans="13:13" x14ac:dyDescent="0.2">
      <c r="M29836" s="2"/>
    </row>
    <row r="29837" spans="13:13" x14ac:dyDescent="0.2">
      <c r="M29837" s="2"/>
    </row>
    <row r="29838" spans="13:13" x14ac:dyDescent="0.2">
      <c r="M29838" s="2"/>
    </row>
    <row r="29839" spans="13:13" x14ac:dyDescent="0.2">
      <c r="M29839" s="2"/>
    </row>
    <row r="29840" spans="13:13" x14ac:dyDescent="0.2">
      <c r="M29840" s="2"/>
    </row>
    <row r="29841" spans="13:13" x14ac:dyDescent="0.2">
      <c r="M29841" s="2"/>
    </row>
    <row r="29842" spans="13:13" x14ac:dyDescent="0.2">
      <c r="M29842" s="2"/>
    </row>
    <row r="29843" spans="13:13" x14ac:dyDescent="0.2">
      <c r="M29843" s="2"/>
    </row>
    <row r="29844" spans="13:13" x14ac:dyDescent="0.2">
      <c r="M29844" s="2"/>
    </row>
    <row r="29845" spans="13:13" x14ac:dyDescent="0.2">
      <c r="M29845" s="2"/>
    </row>
    <row r="29846" spans="13:13" x14ac:dyDescent="0.2">
      <c r="M29846" s="2"/>
    </row>
    <row r="29847" spans="13:13" x14ac:dyDescent="0.2">
      <c r="M29847" s="2"/>
    </row>
    <row r="29848" spans="13:13" x14ac:dyDescent="0.2">
      <c r="M29848" s="2"/>
    </row>
    <row r="29849" spans="13:13" x14ac:dyDescent="0.2">
      <c r="M29849" s="2"/>
    </row>
    <row r="29850" spans="13:13" x14ac:dyDescent="0.2">
      <c r="M29850" s="2"/>
    </row>
    <row r="29851" spans="13:13" x14ac:dyDescent="0.2">
      <c r="M29851" s="2"/>
    </row>
    <row r="29852" spans="13:13" x14ac:dyDescent="0.2">
      <c r="M29852" s="2"/>
    </row>
    <row r="29853" spans="13:13" x14ac:dyDescent="0.2">
      <c r="M29853" s="2"/>
    </row>
    <row r="29854" spans="13:13" x14ac:dyDescent="0.2">
      <c r="M29854" s="2"/>
    </row>
    <row r="29855" spans="13:13" x14ac:dyDescent="0.2">
      <c r="M29855" s="2"/>
    </row>
    <row r="29856" spans="13:13" x14ac:dyDescent="0.2">
      <c r="M29856" s="2"/>
    </row>
    <row r="29857" spans="13:13" x14ac:dyDescent="0.2">
      <c r="M29857" s="2"/>
    </row>
    <row r="29858" spans="13:13" x14ac:dyDescent="0.2">
      <c r="M29858" s="2"/>
    </row>
    <row r="29859" spans="13:13" x14ac:dyDescent="0.2">
      <c r="M29859" s="2"/>
    </row>
    <row r="29860" spans="13:13" x14ac:dyDescent="0.2">
      <c r="M29860" s="2"/>
    </row>
    <row r="29861" spans="13:13" x14ac:dyDescent="0.2">
      <c r="M29861" s="2"/>
    </row>
    <row r="29862" spans="13:13" x14ac:dyDescent="0.2">
      <c r="M29862" s="2"/>
    </row>
    <row r="29863" spans="13:13" x14ac:dyDescent="0.2">
      <c r="M29863" s="2"/>
    </row>
    <row r="29864" spans="13:13" x14ac:dyDescent="0.2">
      <c r="M29864" s="2"/>
    </row>
    <row r="29865" spans="13:13" x14ac:dyDescent="0.2">
      <c r="M29865" s="2"/>
    </row>
    <row r="29866" spans="13:13" x14ac:dyDescent="0.2">
      <c r="M29866" s="2"/>
    </row>
    <row r="29867" spans="13:13" x14ac:dyDescent="0.2">
      <c r="M29867" s="2"/>
    </row>
    <row r="29868" spans="13:13" x14ac:dyDescent="0.2">
      <c r="M29868" s="2"/>
    </row>
    <row r="29869" spans="13:13" x14ac:dyDescent="0.2">
      <c r="M29869" s="2"/>
    </row>
    <row r="29870" spans="13:13" x14ac:dyDescent="0.2">
      <c r="M29870" s="2"/>
    </row>
    <row r="29871" spans="13:13" x14ac:dyDescent="0.2">
      <c r="M29871" s="2"/>
    </row>
    <row r="29872" spans="13:13" x14ac:dyDescent="0.2">
      <c r="M29872" s="2"/>
    </row>
    <row r="29873" spans="6:22" x14ac:dyDescent="0.2">
      <c r="M29873" s="2"/>
    </row>
    <row r="29874" spans="6:22" x14ac:dyDescent="0.2">
      <c r="M29874" s="2"/>
    </row>
    <row r="29875" spans="6:22" x14ac:dyDescent="0.2">
      <c r="M29875" s="2"/>
    </row>
    <row r="29876" spans="6:22" x14ac:dyDescent="0.2">
      <c r="M29876" s="2"/>
    </row>
    <row r="29877" spans="6:22" x14ac:dyDescent="0.2">
      <c r="M29877" s="2"/>
    </row>
    <row r="29878" spans="6:22" x14ac:dyDescent="0.2">
      <c r="M29878" s="2"/>
    </row>
    <row r="29879" spans="6:22" x14ac:dyDescent="0.2">
      <c r="M29879" s="2"/>
    </row>
    <row r="29880" spans="6:22" x14ac:dyDescent="0.2">
      <c r="M29880" s="2"/>
    </row>
    <row r="29881" spans="6:22" x14ac:dyDescent="0.2">
      <c r="M29881" s="2"/>
    </row>
    <row r="29882" spans="6:22" x14ac:dyDescent="0.2">
      <c r="M29882" s="2"/>
    </row>
    <row r="29883" spans="6:22" x14ac:dyDescent="0.2">
      <c r="M29883" s="2"/>
    </row>
    <row r="29884" spans="6:22" x14ac:dyDescent="0.2">
      <c r="M29884" s="2"/>
    </row>
    <row r="29885" spans="6:22" x14ac:dyDescent="0.2">
      <c r="F29885"/>
      <c r="M29885" s="2"/>
      <c r="N29885"/>
      <c r="O29885"/>
      <c r="U29885"/>
      <c r="V29885"/>
    </row>
    <row r="29886" spans="6:22" x14ac:dyDescent="0.2">
      <c r="F29886"/>
      <c r="M29886" s="2"/>
      <c r="N29886"/>
      <c r="O29886"/>
      <c r="U29886"/>
      <c r="V29886"/>
    </row>
    <row r="29887" spans="6:22" x14ac:dyDescent="0.2">
      <c r="F29887"/>
      <c r="M29887" s="2"/>
      <c r="N29887"/>
      <c r="O29887"/>
      <c r="U29887"/>
      <c r="V29887"/>
    </row>
    <row r="29888" spans="6:22" x14ac:dyDescent="0.2">
      <c r="F29888"/>
      <c r="M29888" s="2"/>
      <c r="N29888"/>
      <c r="O29888"/>
      <c r="U29888"/>
      <c r="V29888"/>
    </row>
    <row r="29889" spans="6:22" x14ac:dyDescent="0.2">
      <c r="F29889"/>
      <c r="M29889" s="2"/>
      <c r="N29889"/>
      <c r="O29889"/>
      <c r="U29889"/>
      <c r="V29889"/>
    </row>
    <row r="29890" spans="6:22" x14ac:dyDescent="0.2">
      <c r="F29890"/>
      <c r="M29890" s="2"/>
      <c r="N29890"/>
      <c r="O29890"/>
      <c r="U29890"/>
      <c r="V29890"/>
    </row>
    <row r="29891" spans="6:22" x14ac:dyDescent="0.2">
      <c r="F29891"/>
      <c r="M29891" s="2"/>
      <c r="N29891"/>
      <c r="O29891"/>
      <c r="U29891"/>
      <c r="V29891"/>
    </row>
    <row r="29892" spans="6:22" x14ac:dyDescent="0.2">
      <c r="F29892"/>
      <c r="M29892" s="2"/>
      <c r="N29892"/>
      <c r="O29892"/>
      <c r="U29892"/>
      <c r="V29892"/>
    </row>
    <row r="29893" spans="6:22" x14ac:dyDescent="0.2">
      <c r="F29893"/>
      <c r="M29893" s="2"/>
      <c r="N29893"/>
      <c r="O29893"/>
      <c r="U29893"/>
      <c r="V29893"/>
    </row>
    <row r="29894" spans="6:22" x14ac:dyDescent="0.2">
      <c r="F29894"/>
      <c r="M29894" s="2"/>
      <c r="N29894"/>
      <c r="O29894"/>
      <c r="U29894"/>
      <c r="V29894"/>
    </row>
    <row r="29895" spans="6:22" x14ac:dyDescent="0.2">
      <c r="F29895"/>
      <c r="M29895" s="2"/>
      <c r="N29895"/>
      <c r="O29895"/>
      <c r="U29895"/>
      <c r="V29895"/>
    </row>
    <row r="29896" spans="6:22" x14ac:dyDescent="0.2">
      <c r="F29896"/>
      <c r="M29896" s="2"/>
      <c r="N29896"/>
      <c r="O29896"/>
      <c r="U29896"/>
      <c r="V29896"/>
    </row>
    <row r="29897" spans="6:22" x14ac:dyDescent="0.2">
      <c r="F29897"/>
      <c r="M29897" s="2"/>
      <c r="N29897"/>
      <c r="O29897"/>
      <c r="U29897"/>
      <c r="V29897"/>
    </row>
    <row r="29898" spans="6:22" x14ac:dyDescent="0.2">
      <c r="F29898"/>
      <c r="M29898" s="2"/>
      <c r="N29898"/>
      <c r="O29898"/>
      <c r="U29898"/>
      <c r="V29898"/>
    </row>
    <row r="29899" spans="6:22" x14ac:dyDescent="0.2">
      <c r="F29899"/>
      <c r="M29899" s="2"/>
      <c r="N29899"/>
      <c r="O29899"/>
      <c r="U29899"/>
      <c r="V29899"/>
    </row>
    <row r="29900" spans="6:22" x14ac:dyDescent="0.2">
      <c r="F29900"/>
      <c r="M29900" s="2"/>
      <c r="N29900"/>
      <c r="O29900"/>
      <c r="U29900"/>
      <c r="V29900"/>
    </row>
    <row r="29901" spans="6:22" x14ac:dyDescent="0.2">
      <c r="F29901"/>
      <c r="M29901" s="2"/>
      <c r="N29901"/>
      <c r="O29901"/>
      <c r="U29901"/>
      <c r="V29901"/>
    </row>
    <row r="29902" spans="6:22" x14ac:dyDescent="0.2">
      <c r="F29902"/>
      <c r="M29902" s="2"/>
      <c r="N29902"/>
      <c r="O29902"/>
      <c r="U29902"/>
      <c r="V29902"/>
    </row>
    <row r="29903" spans="6:22" x14ac:dyDescent="0.2">
      <c r="F29903"/>
      <c r="M29903" s="2"/>
      <c r="N29903"/>
      <c r="O29903"/>
      <c r="U29903"/>
      <c r="V29903"/>
    </row>
    <row r="29904" spans="6:22" x14ac:dyDescent="0.2">
      <c r="F29904"/>
      <c r="M29904" s="2"/>
      <c r="N29904"/>
      <c r="O29904"/>
      <c r="U29904"/>
      <c r="V29904"/>
    </row>
    <row r="29905" spans="6:22" x14ac:dyDescent="0.2">
      <c r="F29905"/>
      <c r="M29905" s="2"/>
      <c r="N29905"/>
      <c r="O29905"/>
      <c r="U29905"/>
      <c r="V29905"/>
    </row>
    <row r="29906" spans="6:22" x14ac:dyDescent="0.2">
      <c r="F29906"/>
      <c r="M29906" s="2"/>
      <c r="N29906"/>
      <c r="O29906"/>
      <c r="U29906"/>
      <c r="V29906"/>
    </row>
    <row r="29907" spans="6:22" x14ac:dyDescent="0.2">
      <c r="F29907"/>
      <c r="M29907" s="2"/>
      <c r="N29907"/>
      <c r="O29907"/>
      <c r="U29907"/>
      <c r="V29907"/>
    </row>
    <row r="29908" spans="6:22" x14ac:dyDescent="0.2">
      <c r="F29908"/>
      <c r="M29908" s="2"/>
      <c r="N29908"/>
      <c r="O29908"/>
      <c r="U29908"/>
      <c r="V29908"/>
    </row>
    <row r="29909" spans="6:22" x14ac:dyDescent="0.2">
      <c r="M29909" s="2"/>
    </row>
    <row r="29910" spans="6:22" x14ac:dyDescent="0.2">
      <c r="M29910" s="2"/>
    </row>
    <row r="29911" spans="6:22" x14ac:dyDescent="0.2">
      <c r="F29911"/>
      <c r="M29911" s="2"/>
      <c r="N29911"/>
      <c r="O29911"/>
      <c r="U29911"/>
      <c r="V29911"/>
    </row>
    <row r="29912" spans="6:22" x14ac:dyDescent="0.2">
      <c r="F29912"/>
      <c r="M29912" s="2"/>
      <c r="N29912"/>
      <c r="O29912"/>
      <c r="U29912"/>
      <c r="V29912"/>
    </row>
    <row r="29913" spans="6:22" x14ac:dyDescent="0.2">
      <c r="F29913"/>
      <c r="M29913" s="2"/>
      <c r="N29913"/>
      <c r="O29913"/>
      <c r="U29913"/>
      <c r="V29913"/>
    </row>
    <row r="29914" spans="6:22" x14ac:dyDescent="0.2">
      <c r="F29914"/>
      <c r="M29914" s="2"/>
      <c r="N29914"/>
      <c r="O29914"/>
      <c r="U29914"/>
      <c r="V29914"/>
    </row>
    <row r="29915" spans="6:22" x14ac:dyDescent="0.2">
      <c r="M29915" s="2"/>
    </row>
    <row r="29916" spans="6:22" x14ac:dyDescent="0.2">
      <c r="F29916"/>
      <c r="M29916" s="2"/>
      <c r="N29916"/>
      <c r="O29916"/>
      <c r="U29916"/>
      <c r="V29916"/>
    </row>
    <row r="29917" spans="6:22" x14ac:dyDescent="0.2">
      <c r="M29917" s="2"/>
    </row>
    <row r="29918" spans="6:22" x14ac:dyDescent="0.2">
      <c r="M29918" s="2"/>
    </row>
    <row r="29919" spans="6:22" x14ac:dyDescent="0.2">
      <c r="M29919" s="2"/>
    </row>
    <row r="29920" spans="6:22" x14ac:dyDescent="0.2">
      <c r="F29920"/>
      <c r="M29920" s="2"/>
      <c r="N29920"/>
      <c r="O29920"/>
      <c r="U29920"/>
      <c r="V29920"/>
    </row>
    <row r="29921" spans="6:22" x14ac:dyDescent="0.2">
      <c r="M29921" s="2"/>
    </row>
    <row r="29922" spans="6:22" x14ac:dyDescent="0.2">
      <c r="M29922" s="2"/>
    </row>
    <row r="29923" spans="6:22" x14ac:dyDescent="0.2">
      <c r="F29923"/>
      <c r="M29923" s="2"/>
      <c r="N29923"/>
      <c r="O29923"/>
      <c r="U29923"/>
      <c r="V29923"/>
    </row>
    <row r="29924" spans="6:22" x14ac:dyDescent="0.2">
      <c r="F29924"/>
      <c r="M29924" s="2"/>
      <c r="N29924"/>
      <c r="O29924"/>
      <c r="U29924"/>
      <c r="V29924"/>
    </row>
    <row r="29925" spans="6:22" x14ac:dyDescent="0.2">
      <c r="F29925"/>
      <c r="M29925" s="2"/>
      <c r="N29925"/>
      <c r="O29925"/>
      <c r="U29925"/>
      <c r="V29925"/>
    </row>
    <row r="29926" spans="6:22" x14ac:dyDescent="0.2">
      <c r="F29926"/>
      <c r="M29926" s="2"/>
      <c r="N29926"/>
      <c r="O29926"/>
      <c r="U29926"/>
      <c r="V29926"/>
    </row>
    <row r="29927" spans="6:22" x14ac:dyDescent="0.2">
      <c r="F29927"/>
      <c r="M29927" s="2"/>
      <c r="N29927"/>
      <c r="O29927"/>
      <c r="U29927"/>
      <c r="V29927"/>
    </row>
    <row r="29928" spans="6:22" x14ac:dyDescent="0.2">
      <c r="F29928"/>
      <c r="M29928" s="2"/>
      <c r="N29928"/>
      <c r="O29928"/>
      <c r="U29928"/>
      <c r="V29928"/>
    </row>
    <row r="29929" spans="6:22" x14ac:dyDescent="0.2">
      <c r="M29929" s="2"/>
    </row>
    <row r="29930" spans="6:22" x14ac:dyDescent="0.2">
      <c r="M29930" s="2"/>
    </row>
    <row r="29931" spans="6:22" x14ac:dyDescent="0.2">
      <c r="M29931" s="2"/>
    </row>
    <row r="29932" spans="6:22" x14ac:dyDescent="0.2">
      <c r="M29932" s="2"/>
    </row>
    <row r="29933" spans="6:22" x14ac:dyDescent="0.2">
      <c r="M29933" s="2"/>
    </row>
    <row r="29934" spans="6:22" x14ac:dyDescent="0.2">
      <c r="M29934" s="2"/>
    </row>
    <row r="29935" spans="6:22" x14ac:dyDescent="0.2">
      <c r="M29935" s="2"/>
    </row>
    <row r="29936" spans="6:22" x14ac:dyDescent="0.2">
      <c r="M29936" s="2"/>
    </row>
    <row r="29937" spans="13:13" x14ac:dyDescent="0.2">
      <c r="M29937" s="2"/>
    </row>
    <row r="29938" spans="13:13" x14ac:dyDescent="0.2">
      <c r="M29938" s="2"/>
    </row>
    <row r="29939" spans="13:13" x14ac:dyDescent="0.2">
      <c r="M29939" s="2"/>
    </row>
    <row r="29940" spans="13:13" x14ac:dyDescent="0.2">
      <c r="M29940" s="2"/>
    </row>
    <row r="29941" spans="13:13" x14ac:dyDescent="0.2">
      <c r="M29941" s="2"/>
    </row>
    <row r="29942" spans="13:13" x14ac:dyDescent="0.2">
      <c r="M29942" s="2"/>
    </row>
    <row r="29943" spans="13:13" x14ac:dyDescent="0.2">
      <c r="M29943" s="2"/>
    </row>
    <row r="29944" spans="13:13" x14ac:dyDescent="0.2">
      <c r="M29944" s="2"/>
    </row>
    <row r="29945" spans="13:13" x14ac:dyDescent="0.2">
      <c r="M29945" s="2"/>
    </row>
    <row r="29946" spans="13:13" x14ac:dyDescent="0.2">
      <c r="M29946" s="2"/>
    </row>
    <row r="29947" spans="13:13" x14ac:dyDescent="0.2">
      <c r="M29947" s="2"/>
    </row>
    <row r="29948" spans="13:13" x14ac:dyDescent="0.2">
      <c r="M29948" s="2"/>
    </row>
    <row r="29949" spans="13:13" x14ac:dyDescent="0.2">
      <c r="M29949" s="2"/>
    </row>
    <row r="29950" spans="13:13" x14ac:dyDescent="0.2">
      <c r="M29950" s="2"/>
    </row>
    <row r="29951" spans="13:13" x14ac:dyDescent="0.2">
      <c r="M29951" s="2"/>
    </row>
    <row r="29952" spans="13:13" x14ac:dyDescent="0.2">
      <c r="M29952" s="2"/>
    </row>
    <row r="29953" spans="13:13" x14ac:dyDescent="0.2">
      <c r="M29953" s="2"/>
    </row>
    <row r="29954" spans="13:13" x14ac:dyDescent="0.2">
      <c r="M29954" s="2"/>
    </row>
    <row r="29955" spans="13:13" x14ac:dyDescent="0.2">
      <c r="M29955" s="2"/>
    </row>
    <row r="29956" spans="13:13" x14ac:dyDescent="0.2">
      <c r="M29956" s="2"/>
    </row>
    <row r="29957" spans="13:13" x14ac:dyDescent="0.2">
      <c r="M29957" s="2"/>
    </row>
    <row r="29958" spans="13:13" x14ac:dyDescent="0.2">
      <c r="M29958" s="2"/>
    </row>
    <row r="29959" spans="13:13" x14ac:dyDescent="0.2">
      <c r="M29959" s="2"/>
    </row>
    <row r="29960" spans="13:13" x14ac:dyDescent="0.2">
      <c r="M29960" s="2"/>
    </row>
    <row r="29961" spans="13:13" x14ac:dyDescent="0.2">
      <c r="M29961" s="2"/>
    </row>
    <row r="29962" spans="13:13" x14ac:dyDescent="0.2">
      <c r="M29962" s="2"/>
    </row>
    <row r="29963" spans="13:13" x14ac:dyDescent="0.2">
      <c r="M29963" s="2"/>
    </row>
    <row r="29964" spans="13:13" x14ac:dyDescent="0.2">
      <c r="M29964" s="2"/>
    </row>
    <row r="29965" spans="13:13" x14ac:dyDescent="0.2">
      <c r="M29965" s="2"/>
    </row>
    <row r="29966" spans="13:13" x14ac:dyDescent="0.2">
      <c r="M29966" s="2"/>
    </row>
    <row r="29967" spans="13:13" x14ac:dyDescent="0.2">
      <c r="M29967" s="2"/>
    </row>
    <row r="29968" spans="13:13" x14ac:dyDescent="0.2">
      <c r="M29968" s="2"/>
    </row>
    <row r="29969" spans="13:13" x14ac:dyDescent="0.2">
      <c r="M29969" s="2"/>
    </row>
    <row r="29970" spans="13:13" x14ac:dyDescent="0.2">
      <c r="M29970" s="2"/>
    </row>
    <row r="29971" spans="13:13" x14ac:dyDescent="0.2">
      <c r="M29971" s="2"/>
    </row>
    <row r="29972" spans="13:13" x14ac:dyDescent="0.2">
      <c r="M29972" s="2"/>
    </row>
    <row r="29973" spans="13:13" x14ac:dyDescent="0.2">
      <c r="M29973" s="2"/>
    </row>
    <row r="29974" spans="13:13" x14ac:dyDescent="0.2">
      <c r="M29974" s="2"/>
    </row>
    <row r="29975" spans="13:13" x14ac:dyDescent="0.2">
      <c r="M29975" s="2"/>
    </row>
    <row r="29976" spans="13:13" x14ac:dyDescent="0.2">
      <c r="M29976" s="2"/>
    </row>
    <row r="29977" spans="13:13" x14ac:dyDescent="0.2">
      <c r="M29977" s="2"/>
    </row>
    <row r="29978" spans="13:13" x14ac:dyDescent="0.2">
      <c r="M29978" s="2"/>
    </row>
    <row r="29979" spans="13:13" x14ac:dyDescent="0.2">
      <c r="M29979" s="2"/>
    </row>
    <row r="29980" spans="13:13" x14ac:dyDescent="0.2">
      <c r="M29980" s="2"/>
    </row>
    <row r="29981" spans="13:13" x14ac:dyDescent="0.2">
      <c r="M29981" s="2"/>
    </row>
    <row r="29982" spans="13:13" x14ac:dyDescent="0.2">
      <c r="M29982" s="2"/>
    </row>
    <row r="29983" spans="13:13" x14ac:dyDescent="0.2">
      <c r="M29983" s="2"/>
    </row>
    <row r="29984" spans="13:13" x14ac:dyDescent="0.2">
      <c r="M29984" s="2"/>
    </row>
    <row r="29985" spans="6:22" x14ac:dyDescent="0.2">
      <c r="M29985" s="2"/>
    </row>
    <row r="29986" spans="6:22" x14ac:dyDescent="0.2">
      <c r="M29986" s="2"/>
    </row>
    <row r="29987" spans="6:22" x14ac:dyDescent="0.2">
      <c r="M29987" s="2"/>
    </row>
    <row r="29988" spans="6:22" x14ac:dyDescent="0.2">
      <c r="M29988" s="2"/>
    </row>
    <row r="29989" spans="6:22" x14ac:dyDescent="0.2">
      <c r="M29989" s="2"/>
    </row>
    <row r="29990" spans="6:22" x14ac:dyDescent="0.2">
      <c r="M29990" s="2"/>
    </row>
    <row r="29991" spans="6:22" x14ac:dyDescent="0.2">
      <c r="M29991" s="2"/>
    </row>
    <row r="29992" spans="6:22" x14ac:dyDescent="0.2">
      <c r="M29992" s="2"/>
    </row>
    <row r="29993" spans="6:22" x14ac:dyDescent="0.2">
      <c r="M29993" s="2"/>
    </row>
    <row r="29994" spans="6:22" x14ac:dyDescent="0.2">
      <c r="M29994" s="2"/>
    </row>
    <row r="29995" spans="6:22" x14ac:dyDescent="0.2">
      <c r="M29995" s="2"/>
    </row>
    <row r="29996" spans="6:22" x14ac:dyDescent="0.2">
      <c r="M29996" s="2"/>
    </row>
    <row r="29997" spans="6:22" x14ac:dyDescent="0.2">
      <c r="M29997" s="2"/>
    </row>
    <row r="29998" spans="6:22" x14ac:dyDescent="0.2">
      <c r="M29998" s="2"/>
    </row>
    <row r="29999" spans="6:22" x14ac:dyDescent="0.2">
      <c r="F29999"/>
      <c r="M29999" s="2"/>
      <c r="N29999"/>
      <c r="O29999"/>
      <c r="U29999"/>
      <c r="V29999"/>
    </row>
    <row r="30000" spans="6:22" x14ac:dyDescent="0.2">
      <c r="F30000"/>
      <c r="M30000" s="2"/>
      <c r="N30000"/>
      <c r="O30000"/>
      <c r="U30000"/>
      <c r="V30000"/>
    </row>
    <row r="30001" spans="13:13" x14ac:dyDescent="0.2">
      <c r="M30001" s="2"/>
    </row>
    <row r="30002" spans="13:13" x14ac:dyDescent="0.2">
      <c r="M30002" s="2"/>
    </row>
    <row r="30003" spans="13:13" x14ac:dyDescent="0.2">
      <c r="M30003" s="2"/>
    </row>
    <row r="30004" spans="13:13" x14ac:dyDescent="0.2">
      <c r="M30004" s="2"/>
    </row>
    <row r="30005" spans="13:13" x14ac:dyDescent="0.2">
      <c r="M30005" s="2"/>
    </row>
    <row r="30006" spans="13:13" x14ac:dyDescent="0.2">
      <c r="M30006" s="2"/>
    </row>
    <row r="30007" spans="13:13" x14ac:dyDescent="0.2">
      <c r="M30007" s="2"/>
    </row>
    <row r="30008" spans="13:13" x14ac:dyDescent="0.2">
      <c r="M30008" s="2"/>
    </row>
    <row r="30009" spans="13:13" x14ac:dyDescent="0.2">
      <c r="M30009" s="2"/>
    </row>
    <row r="30010" spans="13:13" x14ac:dyDescent="0.2">
      <c r="M30010" s="2"/>
    </row>
    <row r="30011" spans="13:13" x14ac:dyDescent="0.2">
      <c r="M30011" s="2"/>
    </row>
    <row r="30012" spans="13:13" x14ac:dyDescent="0.2">
      <c r="M30012" s="2"/>
    </row>
    <row r="30013" spans="13:13" x14ac:dyDescent="0.2">
      <c r="M30013" s="2"/>
    </row>
    <row r="30014" spans="13:13" x14ac:dyDescent="0.2">
      <c r="M30014" s="2"/>
    </row>
    <row r="30015" spans="13:13" x14ac:dyDescent="0.2">
      <c r="M30015" s="2"/>
    </row>
    <row r="30016" spans="13:13" x14ac:dyDescent="0.2">
      <c r="M30016" s="2"/>
    </row>
    <row r="30017" spans="13:13" x14ac:dyDescent="0.2">
      <c r="M30017" s="2"/>
    </row>
    <row r="30018" spans="13:13" x14ac:dyDescent="0.2">
      <c r="M30018" s="2"/>
    </row>
    <row r="30019" spans="13:13" x14ac:dyDescent="0.2">
      <c r="M30019" s="2"/>
    </row>
    <row r="30020" spans="13:13" x14ac:dyDescent="0.2">
      <c r="M30020" s="2"/>
    </row>
    <row r="30021" spans="13:13" x14ac:dyDescent="0.2">
      <c r="M30021" s="2"/>
    </row>
    <row r="30022" spans="13:13" x14ac:dyDescent="0.2">
      <c r="M30022" s="2"/>
    </row>
    <row r="30023" spans="13:13" x14ac:dyDescent="0.2">
      <c r="M30023" s="2"/>
    </row>
    <row r="30024" spans="13:13" x14ac:dyDescent="0.2">
      <c r="M30024" s="2"/>
    </row>
    <row r="30025" spans="13:13" x14ac:dyDescent="0.2">
      <c r="M30025" s="2"/>
    </row>
    <row r="30026" spans="13:13" x14ac:dyDescent="0.2">
      <c r="M30026" s="2"/>
    </row>
    <row r="30027" spans="13:13" x14ac:dyDescent="0.2">
      <c r="M30027" s="2"/>
    </row>
    <row r="30028" spans="13:13" x14ac:dyDescent="0.2">
      <c r="M30028" s="2"/>
    </row>
    <row r="30029" spans="13:13" x14ac:dyDescent="0.2">
      <c r="M30029" s="2"/>
    </row>
    <row r="30030" spans="13:13" x14ac:dyDescent="0.2">
      <c r="M30030" s="2"/>
    </row>
    <row r="30031" spans="13:13" x14ac:dyDescent="0.2">
      <c r="M30031" s="2"/>
    </row>
    <row r="30032" spans="13:13" x14ac:dyDescent="0.2">
      <c r="M30032" s="2"/>
    </row>
    <row r="30033" spans="13:13" x14ac:dyDescent="0.2">
      <c r="M30033" s="2"/>
    </row>
    <row r="30034" spans="13:13" x14ac:dyDescent="0.2">
      <c r="M30034" s="2"/>
    </row>
    <row r="30035" spans="13:13" x14ac:dyDescent="0.2">
      <c r="M30035" s="2"/>
    </row>
    <row r="30036" spans="13:13" x14ac:dyDescent="0.2">
      <c r="M30036" s="2"/>
    </row>
    <row r="30037" spans="13:13" x14ac:dyDescent="0.2">
      <c r="M30037" s="2"/>
    </row>
    <row r="30038" spans="13:13" x14ac:dyDescent="0.2">
      <c r="M30038" s="2"/>
    </row>
    <row r="30039" spans="13:13" x14ac:dyDescent="0.2">
      <c r="M30039" s="2"/>
    </row>
    <row r="30040" spans="13:13" x14ac:dyDescent="0.2">
      <c r="M30040" s="2"/>
    </row>
    <row r="30041" spans="13:13" x14ac:dyDescent="0.2">
      <c r="M30041" s="2"/>
    </row>
    <row r="30042" spans="13:13" x14ac:dyDescent="0.2">
      <c r="M30042" s="2"/>
    </row>
    <row r="30043" spans="13:13" x14ac:dyDescent="0.2">
      <c r="M30043" s="2"/>
    </row>
    <row r="30044" spans="13:13" x14ac:dyDescent="0.2">
      <c r="M30044" s="2"/>
    </row>
    <row r="30045" spans="13:13" x14ac:dyDescent="0.2">
      <c r="M30045" s="2"/>
    </row>
    <row r="30046" spans="13:13" x14ac:dyDescent="0.2">
      <c r="M30046" s="2"/>
    </row>
    <row r="30047" spans="13:13" x14ac:dyDescent="0.2">
      <c r="M30047" s="2"/>
    </row>
    <row r="30048" spans="13:13" x14ac:dyDescent="0.2">
      <c r="M30048" s="2"/>
    </row>
    <row r="30049" spans="13:13" x14ac:dyDescent="0.2">
      <c r="M30049" s="2"/>
    </row>
    <row r="30050" spans="13:13" x14ac:dyDescent="0.2">
      <c r="M30050" s="2"/>
    </row>
    <row r="30051" spans="13:13" x14ac:dyDescent="0.2">
      <c r="M30051" s="2"/>
    </row>
    <row r="30052" spans="13:13" x14ac:dyDescent="0.2">
      <c r="M30052" s="2"/>
    </row>
    <row r="30053" spans="13:13" x14ac:dyDescent="0.2">
      <c r="M30053" s="2"/>
    </row>
    <row r="30054" spans="13:13" x14ac:dyDescent="0.2">
      <c r="M30054" s="2"/>
    </row>
    <row r="30055" spans="13:13" x14ac:dyDescent="0.2">
      <c r="M30055" s="2"/>
    </row>
    <row r="30056" spans="13:13" x14ac:dyDescent="0.2">
      <c r="M30056" s="2"/>
    </row>
    <row r="30057" spans="13:13" x14ac:dyDescent="0.2">
      <c r="M30057" s="2"/>
    </row>
    <row r="30058" spans="13:13" x14ac:dyDescent="0.2">
      <c r="M30058" s="2"/>
    </row>
    <row r="30059" spans="13:13" x14ac:dyDescent="0.2">
      <c r="M30059" s="2"/>
    </row>
    <row r="30060" spans="13:13" x14ac:dyDescent="0.2">
      <c r="M30060" s="2"/>
    </row>
    <row r="30061" spans="13:13" x14ac:dyDescent="0.2">
      <c r="M30061" s="2"/>
    </row>
    <row r="30062" spans="13:13" x14ac:dyDescent="0.2">
      <c r="M30062" s="2"/>
    </row>
    <row r="30063" spans="13:13" x14ac:dyDescent="0.2">
      <c r="M30063" s="2"/>
    </row>
    <row r="30064" spans="13:13" x14ac:dyDescent="0.2">
      <c r="M30064" s="2"/>
    </row>
    <row r="30065" spans="6:22" x14ac:dyDescent="0.2">
      <c r="M30065" s="2"/>
    </row>
    <row r="30066" spans="6:22" x14ac:dyDescent="0.2">
      <c r="M30066" s="2"/>
    </row>
    <row r="30067" spans="6:22" x14ac:dyDescent="0.2">
      <c r="M30067" s="2"/>
    </row>
    <row r="30068" spans="6:22" x14ac:dyDescent="0.2">
      <c r="M30068" s="2"/>
    </row>
    <row r="30069" spans="6:22" x14ac:dyDescent="0.2">
      <c r="M30069" s="2"/>
    </row>
    <row r="30070" spans="6:22" x14ac:dyDescent="0.2">
      <c r="M30070" s="2"/>
    </row>
    <row r="30071" spans="6:22" x14ac:dyDescent="0.2">
      <c r="F30071"/>
      <c r="M30071" s="2"/>
      <c r="N30071"/>
      <c r="O30071"/>
      <c r="U30071"/>
      <c r="V30071"/>
    </row>
    <row r="30072" spans="6:22" x14ac:dyDescent="0.2">
      <c r="F30072"/>
      <c r="M30072" s="2"/>
      <c r="N30072"/>
      <c r="O30072"/>
      <c r="U30072"/>
      <c r="V30072"/>
    </row>
    <row r="30073" spans="6:22" x14ac:dyDescent="0.2">
      <c r="F30073"/>
      <c r="M30073" s="2"/>
      <c r="N30073"/>
      <c r="O30073"/>
      <c r="U30073"/>
      <c r="V30073"/>
    </row>
    <row r="30074" spans="6:22" x14ac:dyDescent="0.2">
      <c r="F30074"/>
      <c r="M30074" s="2"/>
      <c r="N30074"/>
      <c r="O30074"/>
      <c r="U30074"/>
      <c r="V30074"/>
    </row>
    <row r="30075" spans="6:22" x14ac:dyDescent="0.2">
      <c r="M30075" s="2"/>
    </row>
    <row r="30076" spans="6:22" x14ac:dyDescent="0.2">
      <c r="M30076" s="2"/>
    </row>
    <row r="30077" spans="6:22" x14ac:dyDescent="0.2">
      <c r="M30077" s="2"/>
    </row>
    <row r="30078" spans="6:22" x14ac:dyDescent="0.2">
      <c r="M30078" s="2"/>
    </row>
    <row r="30079" spans="6:22" x14ac:dyDescent="0.2">
      <c r="M30079" s="2"/>
    </row>
    <row r="30080" spans="6:22" x14ac:dyDescent="0.2">
      <c r="M30080" s="2"/>
    </row>
    <row r="30081" spans="13:13" x14ac:dyDescent="0.2">
      <c r="M30081" s="2"/>
    </row>
    <row r="30082" spans="13:13" x14ac:dyDescent="0.2">
      <c r="M30082" s="2"/>
    </row>
    <row r="30083" spans="13:13" x14ac:dyDescent="0.2">
      <c r="M30083" s="2"/>
    </row>
    <row r="30084" spans="13:13" x14ac:dyDescent="0.2">
      <c r="M30084" s="2"/>
    </row>
    <row r="30085" spans="13:13" x14ac:dyDescent="0.2">
      <c r="M30085" s="2"/>
    </row>
    <row r="30086" spans="13:13" x14ac:dyDescent="0.2">
      <c r="M30086" s="2"/>
    </row>
    <row r="30087" spans="13:13" x14ac:dyDescent="0.2">
      <c r="M30087" s="2"/>
    </row>
    <row r="30088" spans="13:13" x14ac:dyDescent="0.2">
      <c r="M30088" s="2"/>
    </row>
    <row r="30089" spans="13:13" x14ac:dyDescent="0.2">
      <c r="M30089" s="2"/>
    </row>
    <row r="30090" spans="13:13" x14ac:dyDescent="0.2">
      <c r="M30090" s="2"/>
    </row>
    <row r="30091" spans="13:13" x14ac:dyDescent="0.2">
      <c r="M30091" s="2"/>
    </row>
    <row r="30092" spans="13:13" x14ac:dyDescent="0.2">
      <c r="M30092" s="2"/>
    </row>
    <row r="30093" spans="13:13" x14ac:dyDescent="0.2">
      <c r="M30093" s="2"/>
    </row>
    <row r="30094" spans="13:13" x14ac:dyDescent="0.2">
      <c r="M30094" s="2"/>
    </row>
    <row r="30095" spans="13:13" x14ac:dyDescent="0.2">
      <c r="M30095" s="2"/>
    </row>
    <row r="30096" spans="13:13" x14ac:dyDescent="0.2">
      <c r="M30096" s="2"/>
    </row>
    <row r="30097" spans="6:22" x14ac:dyDescent="0.2">
      <c r="M30097" s="2"/>
    </row>
    <row r="30098" spans="6:22" x14ac:dyDescent="0.2">
      <c r="M30098" s="2"/>
    </row>
    <row r="30099" spans="6:22" x14ac:dyDescent="0.2">
      <c r="F30099"/>
      <c r="M30099" s="2"/>
      <c r="N30099"/>
      <c r="O30099"/>
      <c r="U30099"/>
      <c r="V30099"/>
    </row>
    <row r="30100" spans="6:22" x14ac:dyDescent="0.2">
      <c r="F30100"/>
      <c r="M30100" s="2"/>
      <c r="N30100"/>
      <c r="O30100"/>
      <c r="U30100"/>
      <c r="V30100"/>
    </row>
    <row r="30101" spans="6:22" x14ac:dyDescent="0.2">
      <c r="M30101" s="2"/>
    </row>
    <row r="30102" spans="6:22" x14ac:dyDescent="0.2">
      <c r="M30102" s="2"/>
    </row>
    <row r="30103" spans="6:22" x14ac:dyDescent="0.2">
      <c r="M30103" s="2"/>
    </row>
    <row r="30104" spans="6:22" x14ac:dyDescent="0.2">
      <c r="M30104" s="2"/>
    </row>
    <row r="30105" spans="6:22" x14ac:dyDescent="0.2">
      <c r="F30105"/>
      <c r="M30105" s="2"/>
      <c r="N30105"/>
      <c r="O30105"/>
      <c r="U30105"/>
      <c r="V30105"/>
    </row>
    <row r="30106" spans="6:22" x14ac:dyDescent="0.2">
      <c r="F30106"/>
      <c r="M30106" s="2"/>
      <c r="N30106"/>
      <c r="O30106"/>
      <c r="U30106"/>
      <c r="V30106"/>
    </row>
    <row r="30107" spans="6:22" x14ac:dyDescent="0.2">
      <c r="F30107"/>
      <c r="M30107" s="2"/>
      <c r="N30107"/>
      <c r="O30107"/>
      <c r="U30107"/>
      <c r="V30107"/>
    </row>
    <row r="30108" spans="6:22" x14ac:dyDescent="0.2">
      <c r="F30108"/>
      <c r="M30108" s="2"/>
      <c r="N30108"/>
      <c r="O30108"/>
      <c r="U30108"/>
      <c r="V30108"/>
    </row>
    <row r="30109" spans="6:22" x14ac:dyDescent="0.2">
      <c r="M30109" s="2"/>
    </row>
    <row r="30110" spans="6:22" x14ac:dyDescent="0.2">
      <c r="M30110" s="2"/>
    </row>
    <row r="30111" spans="6:22" x14ac:dyDescent="0.2">
      <c r="M30111" s="2"/>
    </row>
    <row r="30112" spans="6:22" x14ac:dyDescent="0.2">
      <c r="M30112" s="2"/>
    </row>
    <row r="30113" spans="13:13" x14ac:dyDescent="0.2">
      <c r="M30113" s="2"/>
    </row>
    <row r="30114" spans="13:13" x14ac:dyDescent="0.2">
      <c r="M30114" s="2"/>
    </row>
    <row r="30115" spans="13:13" x14ac:dyDescent="0.2">
      <c r="M30115" s="2"/>
    </row>
    <row r="30116" spans="13:13" x14ac:dyDescent="0.2">
      <c r="M30116" s="2"/>
    </row>
    <row r="30117" spans="13:13" x14ac:dyDescent="0.2">
      <c r="M30117" s="2"/>
    </row>
    <row r="30118" spans="13:13" x14ac:dyDescent="0.2">
      <c r="M30118" s="2"/>
    </row>
    <row r="30119" spans="13:13" x14ac:dyDescent="0.2">
      <c r="M30119" s="2"/>
    </row>
    <row r="30120" spans="13:13" x14ac:dyDescent="0.2">
      <c r="M30120" s="2"/>
    </row>
    <row r="30121" spans="13:13" x14ac:dyDescent="0.2">
      <c r="M30121" s="2"/>
    </row>
    <row r="30122" spans="13:13" x14ac:dyDescent="0.2">
      <c r="M30122" s="2"/>
    </row>
    <row r="30123" spans="13:13" x14ac:dyDescent="0.2">
      <c r="M30123" s="2"/>
    </row>
    <row r="30124" spans="13:13" x14ac:dyDescent="0.2">
      <c r="M30124" s="2"/>
    </row>
    <row r="30125" spans="13:13" x14ac:dyDescent="0.2">
      <c r="M30125" s="2"/>
    </row>
    <row r="30126" spans="13:13" x14ac:dyDescent="0.2">
      <c r="M30126" s="2"/>
    </row>
    <row r="30127" spans="13:13" x14ac:dyDescent="0.2">
      <c r="M30127" s="2"/>
    </row>
    <row r="30128" spans="13:13" x14ac:dyDescent="0.2">
      <c r="M30128" s="2"/>
    </row>
    <row r="30129" spans="6:22" x14ac:dyDescent="0.2">
      <c r="M30129" s="2"/>
    </row>
    <row r="30130" spans="6:22" x14ac:dyDescent="0.2">
      <c r="M30130" s="2"/>
    </row>
    <row r="30131" spans="6:22" x14ac:dyDescent="0.2">
      <c r="M30131" s="2"/>
    </row>
    <row r="30132" spans="6:22" x14ac:dyDescent="0.2">
      <c r="M30132" s="2"/>
    </row>
    <row r="30133" spans="6:22" x14ac:dyDescent="0.2">
      <c r="M30133" s="2"/>
    </row>
    <row r="30134" spans="6:22" x14ac:dyDescent="0.2">
      <c r="M30134" s="2"/>
    </row>
    <row r="30135" spans="6:22" x14ac:dyDescent="0.2">
      <c r="M30135" s="2"/>
    </row>
    <row r="30136" spans="6:22" x14ac:dyDescent="0.2">
      <c r="M30136" s="2"/>
    </row>
    <row r="30137" spans="6:22" x14ac:dyDescent="0.2">
      <c r="M30137" s="2"/>
    </row>
    <row r="30138" spans="6:22" x14ac:dyDescent="0.2">
      <c r="M30138" s="2"/>
    </row>
    <row r="30139" spans="6:22" x14ac:dyDescent="0.2">
      <c r="M30139" s="2"/>
    </row>
    <row r="30140" spans="6:22" x14ac:dyDescent="0.2">
      <c r="M30140" s="2"/>
    </row>
    <row r="30141" spans="6:22" x14ac:dyDescent="0.2">
      <c r="M30141" s="2"/>
    </row>
    <row r="30142" spans="6:22" x14ac:dyDescent="0.2">
      <c r="M30142" s="2"/>
    </row>
    <row r="30143" spans="6:22" x14ac:dyDescent="0.2">
      <c r="M30143" s="2"/>
    </row>
    <row r="30144" spans="6:22" x14ac:dyDescent="0.2">
      <c r="F30144"/>
      <c r="M30144" s="2"/>
      <c r="N30144"/>
      <c r="O30144"/>
      <c r="U30144"/>
      <c r="V30144"/>
    </row>
    <row r="30145" spans="6:22" x14ac:dyDescent="0.2">
      <c r="F30145"/>
      <c r="M30145" s="2"/>
      <c r="N30145"/>
      <c r="O30145"/>
      <c r="U30145"/>
      <c r="V30145"/>
    </row>
    <row r="30146" spans="6:22" x14ac:dyDescent="0.2">
      <c r="F30146"/>
      <c r="M30146" s="2"/>
      <c r="N30146"/>
      <c r="O30146"/>
      <c r="U30146"/>
      <c r="V30146"/>
    </row>
    <row r="30147" spans="6:22" x14ac:dyDescent="0.2">
      <c r="F30147"/>
      <c r="M30147" s="2"/>
      <c r="N30147"/>
      <c r="O30147"/>
      <c r="U30147"/>
      <c r="V30147"/>
    </row>
    <row r="30148" spans="6:22" x14ac:dyDescent="0.2">
      <c r="F30148"/>
      <c r="M30148" s="2"/>
      <c r="N30148"/>
      <c r="O30148"/>
      <c r="U30148"/>
      <c r="V30148"/>
    </row>
    <row r="30149" spans="6:22" x14ac:dyDescent="0.2">
      <c r="M30149" s="2"/>
    </row>
    <row r="30150" spans="6:22" x14ac:dyDescent="0.2">
      <c r="M30150" s="2"/>
    </row>
    <row r="30151" spans="6:22" x14ac:dyDescent="0.2">
      <c r="M30151" s="2"/>
    </row>
    <row r="30152" spans="6:22" x14ac:dyDescent="0.2">
      <c r="F30152"/>
      <c r="M30152" s="2"/>
      <c r="N30152"/>
      <c r="O30152"/>
      <c r="U30152"/>
      <c r="V30152"/>
    </row>
    <row r="30153" spans="6:22" x14ac:dyDescent="0.2">
      <c r="F30153"/>
      <c r="M30153" s="2"/>
      <c r="N30153"/>
      <c r="O30153"/>
      <c r="U30153"/>
      <c r="V30153"/>
    </row>
    <row r="30154" spans="6:22" x14ac:dyDescent="0.2">
      <c r="M30154" s="2"/>
    </row>
    <row r="30155" spans="6:22" x14ac:dyDescent="0.2">
      <c r="M30155" s="2"/>
    </row>
    <row r="30156" spans="6:22" x14ac:dyDescent="0.2">
      <c r="M30156" s="2"/>
    </row>
    <row r="30157" spans="6:22" x14ac:dyDescent="0.2">
      <c r="F30157"/>
      <c r="M30157" s="2"/>
      <c r="N30157"/>
      <c r="O30157"/>
      <c r="U30157"/>
      <c r="V30157"/>
    </row>
    <row r="30158" spans="6:22" x14ac:dyDescent="0.2">
      <c r="M30158" s="2"/>
    </row>
    <row r="30159" spans="6:22" x14ac:dyDescent="0.2">
      <c r="M30159" s="2"/>
    </row>
    <row r="30160" spans="6:22" x14ac:dyDescent="0.2">
      <c r="M30160" s="2"/>
    </row>
    <row r="30161" spans="6:22" x14ac:dyDescent="0.2">
      <c r="F30161"/>
      <c r="M30161" s="2"/>
      <c r="N30161"/>
      <c r="O30161"/>
      <c r="U30161"/>
      <c r="V30161"/>
    </row>
    <row r="30162" spans="6:22" x14ac:dyDescent="0.2">
      <c r="F30162"/>
      <c r="M30162" s="2"/>
      <c r="N30162"/>
      <c r="O30162"/>
      <c r="U30162"/>
      <c r="V30162"/>
    </row>
    <row r="30163" spans="6:22" x14ac:dyDescent="0.2">
      <c r="M30163" s="2"/>
    </row>
    <row r="30164" spans="6:22" x14ac:dyDescent="0.2">
      <c r="M30164" s="2"/>
    </row>
    <row r="30165" spans="6:22" x14ac:dyDescent="0.2">
      <c r="M30165" s="2"/>
    </row>
    <row r="30166" spans="6:22" x14ac:dyDescent="0.2">
      <c r="M30166" s="2"/>
    </row>
    <row r="30167" spans="6:22" x14ac:dyDescent="0.2">
      <c r="M30167" s="2"/>
    </row>
    <row r="30168" spans="6:22" x14ac:dyDescent="0.2">
      <c r="M30168" s="2"/>
    </row>
    <row r="30169" spans="6:22" x14ac:dyDescent="0.2">
      <c r="M30169" s="2"/>
    </row>
    <row r="30170" spans="6:22" x14ac:dyDescent="0.2">
      <c r="M30170" s="2"/>
    </row>
    <row r="30171" spans="6:22" x14ac:dyDescent="0.2">
      <c r="M30171" s="2"/>
    </row>
    <row r="30172" spans="6:22" x14ac:dyDescent="0.2">
      <c r="M30172" s="2"/>
    </row>
    <row r="30173" spans="6:22" x14ac:dyDescent="0.2">
      <c r="M30173" s="2"/>
    </row>
    <row r="30174" spans="6:22" x14ac:dyDescent="0.2">
      <c r="M30174" s="2"/>
    </row>
    <row r="30175" spans="6:22" x14ac:dyDescent="0.2">
      <c r="M30175" s="2"/>
    </row>
    <row r="30176" spans="6:22" x14ac:dyDescent="0.2">
      <c r="M30176" s="2"/>
    </row>
    <row r="30177" spans="6:22" x14ac:dyDescent="0.2">
      <c r="M30177" s="2"/>
    </row>
    <row r="30178" spans="6:22" x14ac:dyDescent="0.2">
      <c r="F30178"/>
      <c r="M30178" s="2"/>
      <c r="N30178"/>
      <c r="O30178"/>
      <c r="U30178"/>
      <c r="V30178"/>
    </row>
    <row r="30179" spans="6:22" x14ac:dyDescent="0.2">
      <c r="M30179" s="2"/>
    </row>
    <row r="30180" spans="6:22" x14ac:dyDescent="0.2">
      <c r="F30180"/>
      <c r="M30180" s="2"/>
      <c r="N30180"/>
      <c r="O30180"/>
      <c r="U30180"/>
      <c r="V30180"/>
    </row>
    <row r="30181" spans="6:22" x14ac:dyDescent="0.2">
      <c r="M30181" s="2"/>
    </row>
    <row r="30182" spans="6:22" x14ac:dyDescent="0.2">
      <c r="M30182" s="2"/>
    </row>
    <row r="30183" spans="6:22" x14ac:dyDescent="0.2">
      <c r="M30183" s="2"/>
    </row>
    <row r="30184" spans="6:22" x14ac:dyDescent="0.2">
      <c r="F30184"/>
      <c r="M30184" s="2"/>
      <c r="N30184"/>
      <c r="O30184"/>
      <c r="U30184"/>
      <c r="V30184"/>
    </row>
    <row r="30185" spans="6:22" x14ac:dyDescent="0.2">
      <c r="F30185"/>
      <c r="M30185" s="2"/>
      <c r="N30185"/>
      <c r="O30185"/>
      <c r="U30185"/>
      <c r="V30185"/>
    </row>
    <row r="30186" spans="6:22" x14ac:dyDescent="0.2">
      <c r="F30186"/>
      <c r="M30186" s="2"/>
      <c r="N30186"/>
      <c r="O30186"/>
      <c r="U30186"/>
      <c r="V30186"/>
    </row>
    <row r="30187" spans="6:22" x14ac:dyDescent="0.2">
      <c r="F30187"/>
      <c r="M30187" s="2"/>
      <c r="N30187"/>
      <c r="O30187"/>
      <c r="U30187"/>
      <c r="V30187"/>
    </row>
    <row r="30188" spans="6:22" x14ac:dyDescent="0.2">
      <c r="F30188"/>
      <c r="M30188" s="2"/>
      <c r="N30188"/>
      <c r="O30188"/>
      <c r="U30188"/>
      <c r="V30188"/>
    </row>
    <row r="30189" spans="6:22" x14ac:dyDescent="0.2">
      <c r="F30189"/>
      <c r="M30189" s="2"/>
      <c r="N30189"/>
      <c r="O30189"/>
      <c r="U30189"/>
      <c r="V30189"/>
    </row>
    <row r="30190" spans="6:22" x14ac:dyDescent="0.2">
      <c r="F30190"/>
      <c r="M30190" s="2"/>
      <c r="N30190"/>
      <c r="O30190"/>
      <c r="U30190"/>
      <c r="V30190"/>
    </row>
    <row r="30191" spans="6:22" x14ac:dyDescent="0.2">
      <c r="M30191" s="2"/>
    </row>
    <row r="30192" spans="6:22" x14ac:dyDescent="0.2">
      <c r="M30192" s="2"/>
    </row>
    <row r="30193" spans="6:22" x14ac:dyDescent="0.2">
      <c r="M30193" s="2"/>
    </row>
    <row r="30194" spans="6:22" x14ac:dyDescent="0.2">
      <c r="M30194" s="2"/>
    </row>
    <row r="30195" spans="6:22" x14ac:dyDescent="0.2">
      <c r="M30195" s="2"/>
    </row>
    <row r="30196" spans="6:22" x14ac:dyDescent="0.2">
      <c r="M30196" s="2"/>
    </row>
    <row r="30197" spans="6:22" x14ac:dyDescent="0.2">
      <c r="M30197" s="2"/>
    </row>
    <row r="30198" spans="6:22" x14ac:dyDescent="0.2">
      <c r="M30198" s="2"/>
    </row>
    <row r="30199" spans="6:22" x14ac:dyDescent="0.2">
      <c r="M30199" s="2"/>
    </row>
    <row r="30200" spans="6:22" x14ac:dyDescent="0.2">
      <c r="M30200" s="2"/>
    </row>
    <row r="30201" spans="6:22" x14ac:dyDescent="0.2">
      <c r="M30201" s="2"/>
    </row>
    <row r="30202" spans="6:22" x14ac:dyDescent="0.2">
      <c r="F30202"/>
      <c r="M30202" s="2"/>
      <c r="N30202"/>
      <c r="O30202"/>
      <c r="U30202"/>
      <c r="V30202"/>
    </row>
    <row r="30203" spans="6:22" x14ac:dyDescent="0.2">
      <c r="F30203"/>
      <c r="M30203" s="2"/>
      <c r="N30203"/>
      <c r="O30203"/>
      <c r="U30203"/>
      <c r="V30203"/>
    </row>
    <row r="30204" spans="6:22" x14ac:dyDescent="0.2">
      <c r="F30204"/>
      <c r="M30204" s="2"/>
      <c r="N30204"/>
      <c r="O30204"/>
      <c r="U30204"/>
      <c r="V30204"/>
    </row>
    <row r="30205" spans="6:22" x14ac:dyDescent="0.2">
      <c r="F30205"/>
      <c r="M30205" s="2"/>
      <c r="N30205"/>
      <c r="O30205"/>
      <c r="U30205"/>
      <c r="V30205"/>
    </row>
    <row r="30206" spans="6:22" x14ac:dyDescent="0.2">
      <c r="M30206" s="2"/>
    </row>
    <row r="30207" spans="6:22" x14ac:dyDescent="0.2">
      <c r="M30207" s="2"/>
    </row>
    <row r="30208" spans="6:22" x14ac:dyDescent="0.2">
      <c r="M30208" s="2"/>
    </row>
    <row r="30209" spans="6:22" x14ac:dyDescent="0.2">
      <c r="M30209" s="2"/>
    </row>
    <row r="30210" spans="6:22" x14ac:dyDescent="0.2">
      <c r="M30210" s="2"/>
    </row>
    <row r="30211" spans="6:22" x14ac:dyDescent="0.2">
      <c r="M30211" s="2"/>
    </row>
    <row r="30212" spans="6:22" x14ac:dyDescent="0.2">
      <c r="M30212" s="2"/>
    </row>
    <row r="30213" spans="6:22" x14ac:dyDescent="0.2">
      <c r="M30213" s="2"/>
    </row>
    <row r="30214" spans="6:22" x14ac:dyDescent="0.2">
      <c r="M30214" s="2"/>
    </row>
    <row r="30215" spans="6:22" x14ac:dyDescent="0.2">
      <c r="M30215" s="2"/>
    </row>
    <row r="30216" spans="6:22" x14ac:dyDescent="0.2">
      <c r="M30216" s="2"/>
    </row>
    <row r="30217" spans="6:22" x14ac:dyDescent="0.2">
      <c r="F30217"/>
      <c r="M30217" s="2"/>
      <c r="N30217"/>
      <c r="O30217"/>
      <c r="U30217"/>
      <c r="V30217"/>
    </row>
    <row r="30218" spans="6:22" x14ac:dyDescent="0.2">
      <c r="F30218"/>
      <c r="M30218" s="2"/>
      <c r="N30218"/>
      <c r="O30218"/>
      <c r="U30218"/>
      <c r="V30218"/>
    </row>
    <row r="30219" spans="6:22" x14ac:dyDescent="0.2">
      <c r="F30219"/>
      <c r="M30219" s="2"/>
      <c r="N30219"/>
      <c r="O30219"/>
      <c r="U30219"/>
      <c r="V30219"/>
    </row>
    <row r="30220" spans="6:22" x14ac:dyDescent="0.2">
      <c r="F30220"/>
      <c r="M30220" s="2"/>
      <c r="N30220"/>
      <c r="O30220"/>
      <c r="U30220"/>
      <c r="V30220"/>
    </row>
    <row r="30221" spans="6:22" x14ac:dyDescent="0.2">
      <c r="M30221" s="2"/>
    </row>
    <row r="30222" spans="6:22" x14ac:dyDescent="0.2">
      <c r="M30222" s="2"/>
    </row>
    <row r="30223" spans="6:22" x14ac:dyDescent="0.2">
      <c r="M30223" s="2"/>
    </row>
    <row r="30224" spans="6:22" x14ac:dyDescent="0.2">
      <c r="M30224" s="2"/>
    </row>
    <row r="30225" spans="6:22" x14ac:dyDescent="0.2">
      <c r="M30225" s="2"/>
    </row>
    <row r="30226" spans="6:22" x14ac:dyDescent="0.2">
      <c r="M30226" s="2"/>
    </row>
    <row r="30227" spans="6:22" x14ac:dyDescent="0.2">
      <c r="M30227" s="2"/>
    </row>
    <row r="30228" spans="6:22" x14ac:dyDescent="0.2">
      <c r="M30228" s="2"/>
    </row>
    <row r="30229" spans="6:22" x14ac:dyDescent="0.2">
      <c r="M30229" s="2"/>
    </row>
    <row r="30230" spans="6:22" x14ac:dyDescent="0.2">
      <c r="M30230" s="2"/>
    </row>
    <row r="30231" spans="6:22" x14ac:dyDescent="0.2">
      <c r="M30231" s="2"/>
    </row>
    <row r="30232" spans="6:22" x14ac:dyDescent="0.2">
      <c r="M30232" s="2"/>
    </row>
    <row r="30233" spans="6:22" x14ac:dyDescent="0.2">
      <c r="M30233" s="2"/>
    </row>
    <row r="30234" spans="6:22" x14ac:dyDescent="0.2">
      <c r="M30234" s="2"/>
    </row>
    <row r="30235" spans="6:22" x14ac:dyDescent="0.2">
      <c r="F30235"/>
      <c r="M30235" s="2"/>
      <c r="N30235"/>
      <c r="O30235"/>
      <c r="U30235"/>
      <c r="V30235"/>
    </row>
    <row r="30236" spans="6:22" x14ac:dyDescent="0.2">
      <c r="M30236" s="2"/>
    </row>
    <row r="30237" spans="6:22" x14ac:dyDescent="0.2">
      <c r="M30237" s="2"/>
    </row>
    <row r="30238" spans="6:22" x14ac:dyDescent="0.2">
      <c r="M30238" s="2"/>
    </row>
    <row r="30239" spans="6:22" x14ac:dyDescent="0.2">
      <c r="M30239" s="2"/>
    </row>
    <row r="30240" spans="6:22" x14ac:dyDescent="0.2">
      <c r="M30240" s="2"/>
    </row>
    <row r="30241" spans="13:13" x14ac:dyDescent="0.2">
      <c r="M30241" s="2"/>
    </row>
    <row r="30242" spans="13:13" x14ac:dyDescent="0.2">
      <c r="M30242" s="2"/>
    </row>
    <row r="30243" spans="13:13" x14ac:dyDescent="0.2">
      <c r="M30243" s="2"/>
    </row>
    <row r="30244" spans="13:13" x14ac:dyDescent="0.2">
      <c r="M30244" s="2"/>
    </row>
    <row r="30245" spans="13:13" x14ac:dyDescent="0.2">
      <c r="M30245" s="2"/>
    </row>
    <row r="30246" spans="13:13" x14ac:dyDescent="0.2">
      <c r="M30246" s="2"/>
    </row>
    <row r="30247" spans="13:13" x14ac:dyDescent="0.2">
      <c r="M30247" s="2"/>
    </row>
    <row r="30248" spans="13:13" x14ac:dyDescent="0.2">
      <c r="M30248" s="2"/>
    </row>
    <row r="30249" spans="13:13" x14ac:dyDescent="0.2">
      <c r="M30249" s="2"/>
    </row>
    <row r="30250" spans="13:13" x14ac:dyDescent="0.2">
      <c r="M30250" s="2"/>
    </row>
    <row r="30251" spans="13:13" x14ac:dyDescent="0.2">
      <c r="M30251" s="2"/>
    </row>
    <row r="30252" spans="13:13" x14ac:dyDescent="0.2">
      <c r="M30252" s="2"/>
    </row>
    <row r="30253" spans="13:13" x14ac:dyDescent="0.2">
      <c r="M30253" s="2"/>
    </row>
    <row r="30254" spans="13:13" x14ac:dyDescent="0.2">
      <c r="M30254" s="2"/>
    </row>
    <row r="30255" spans="13:13" x14ac:dyDescent="0.2">
      <c r="M30255" s="2"/>
    </row>
    <row r="30256" spans="13:13" x14ac:dyDescent="0.2">
      <c r="M30256" s="2"/>
    </row>
    <row r="30257" spans="6:22" x14ac:dyDescent="0.2">
      <c r="M30257" s="2"/>
    </row>
    <row r="30258" spans="6:22" x14ac:dyDescent="0.2">
      <c r="F30258"/>
      <c r="M30258" s="2"/>
      <c r="N30258"/>
      <c r="O30258"/>
      <c r="U30258"/>
      <c r="V30258"/>
    </row>
    <row r="30259" spans="6:22" x14ac:dyDescent="0.2">
      <c r="F30259"/>
      <c r="M30259" s="2"/>
      <c r="N30259"/>
      <c r="O30259"/>
      <c r="U30259"/>
      <c r="V30259"/>
    </row>
    <row r="30260" spans="6:22" x14ac:dyDescent="0.2">
      <c r="F30260"/>
      <c r="M30260" s="2"/>
      <c r="N30260"/>
      <c r="O30260"/>
      <c r="U30260"/>
      <c r="V30260"/>
    </row>
    <row r="30261" spans="6:22" x14ac:dyDescent="0.2">
      <c r="F30261"/>
      <c r="M30261" s="2"/>
      <c r="N30261"/>
      <c r="O30261"/>
      <c r="U30261"/>
      <c r="V30261"/>
    </row>
    <row r="30262" spans="6:22" x14ac:dyDescent="0.2">
      <c r="M30262" s="2"/>
    </row>
    <row r="30263" spans="6:22" x14ac:dyDescent="0.2">
      <c r="M30263" s="2"/>
    </row>
    <row r="30264" spans="6:22" x14ac:dyDescent="0.2">
      <c r="M30264" s="2"/>
    </row>
    <row r="30265" spans="6:22" x14ac:dyDescent="0.2">
      <c r="M30265" s="2"/>
    </row>
    <row r="30266" spans="6:22" x14ac:dyDescent="0.2">
      <c r="M30266" s="2"/>
    </row>
    <row r="30267" spans="6:22" x14ac:dyDescent="0.2">
      <c r="M30267" s="2"/>
    </row>
    <row r="30268" spans="6:22" x14ac:dyDescent="0.2">
      <c r="M30268" s="2"/>
    </row>
    <row r="30269" spans="6:22" x14ac:dyDescent="0.2">
      <c r="M30269" s="2"/>
    </row>
    <row r="30270" spans="6:22" x14ac:dyDescent="0.2">
      <c r="M30270" s="2"/>
    </row>
    <row r="30271" spans="6:22" x14ac:dyDescent="0.2">
      <c r="M30271" s="2"/>
    </row>
    <row r="30272" spans="6:22" x14ac:dyDescent="0.2">
      <c r="M30272" s="2"/>
    </row>
    <row r="30273" spans="6:22" x14ac:dyDescent="0.2">
      <c r="M30273" s="2"/>
    </row>
    <row r="30274" spans="6:22" x14ac:dyDescent="0.2">
      <c r="M30274" s="2"/>
    </row>
    <row r="30275" spans="6:22" x14ac:dyDescent="0.2">
      <c r="M30275" s="2"/>
    </row>
    <row r="30276" spans="6:22" x14ac:dyDescent="0.2">
      <c r="F30276"/>
      <c r="M30276" s="2"/>
      <c r="N30276"/>
      <c r="O30276"/>
      <c r="U30276"/>
      <c r="V30276"/>
    </row>
    <row r="30277" spans="6:22" x14ac:dyDescent="0.2">
      <c r="M30277" s="2"/>
    </row>
    <row r="30278" spans="6:22" x14ac:dyDescent="0.2">
      <c r="M30278" s="2"/>
    </row>
    <row r="30279" spans="6:22" x14ac:dyDescent="0.2">
      <c r="M30279" s="2"/>
    </row>
    <row r="30280" spans="6:22" x14ac:dyDescent="0.2">
      <c r="M30280" s="2"/>
    </row>
    <row r="30281" spans="6:22" x14ac:dyDescent="0.2">
      <c r="M30281" s="2"/>
    </row>
    <row r="30282" spans="6:22" x14ac:dyDescent="0.2">
      <c r="M30282" s="2"/>
    </row>
    <row r="30283" spans="6:22" x14ac:dyDescent="0.2">
      <c r="M30283" s="2"/>
    </row>
    <row r="30284" spans="6:22" x14ac:dyDescent="0.2">
      <c r="M30284" s="2"/>
    </row>
    <row r="30285" spans="6:22" x14ac:dyDescent="0.2">
      <c r="M30285" s="2"/>
    </row>
    <row r="30286" spans="6:22" x14ac:dyDescent="0.2">
      <c r="M30286" s="2"/>
    </row>
    <row r="30287" spans="6:22" x14ac:dyDescent="0.2">
      <c r="M30287" s="2"/>
    </row>
    <row r="30288" spans="6:22" x14ac:dyDescent="0.2">
      <c r="M30288" s="2"/>
    </row>
    <row r="30289" spans="13:13" x14ac:dyDescent="0.2">
      <c r="M30289" s="2"/>
    </row>
    <row r="30290" spans="13:13" x14ac:dyDescent="0.2">
      <c r="M30290" s="2"/>
    </row>
    <row r="30291" spans="13:13" x14ac:dyDescent="0.2">
      <c r="M30291" s="2"/>
    </row>
    <row r="30292" spans="13:13" x14ac:dyDescent="0.2">
      <c r="M30292" s="2"/>
    </row>
    <row r="30293" spans="13:13" x14ac:dyDescent="0.2">
      <c r="M30293" s="2"/>
    </row>
    <row r="30294" spans="13:13" x14ac:dyDescent="0.2">
      <c r="M30294" s="2"/>
    </row>
    <row r="30295" spans="13:13" x14ac:dyDescent="0.2">
      <c r="M30295" s="2"/>
    </row>
    <row r="30296" spans="13:13" x14ac:dyDescent="0.2">
      <c r="M30296" s="2"/>
    </row>
    <row r="30297" spans="13:13" x14ac:dyDescent="0.2">
      <c r="M30297" s="2"/>
    </row>
    <row r="30298" spans="13:13" x14ac:dyDescent="0.2">
      <c r="M30298" s="2"/>
    </row>
    <row r="30299" spans="13:13" x14ac:dyDescent="0.2">
      <c r="M30299" s="2"/>
    </row>
    <row r="30300" spans="13:13" x14ac:dyDescent="0.2">
      <c r="M30300" s="2"/>
    </row>
    <row r="30301" spans="13:13" x14ac:dyDescent="0.2">
      <c r="M30301" s="2"/>
    </row>
    <row r="30302" spans="13:13" x14ac:dyDescent="0.2">
      <c r="M30302" s="2"/>
    </row>
    <row r="30303" spans="13:13" x14ac:dyDescent="0.2">
      <c r="M30303" s="2"/>
    </row>
    <row r="30304" spans="13:13" x14ac:dyDescent="0.2">
      <c r="M30304" s="2"/>
    </row>
    <row r="30305" spans="13:13" x14ac:dyDescent="0.2">
      <c r="M30305" s="2"/>
    </row>
    <row r="30306" spans="13:13" x14ac:dyDescent="0.2">
      <c r="M30306" s="2"/>
    </row>
    <row r="30307" spans="13:13" x14ac:dyDescent="0.2">
      <c r="M30307" s="2"/>
    </row>
    <row r="30308" spans="13:13" x14ac:dyDescent="0.2">
      <c r="M30308" s="2"/>
    </row>
    <row r="30309" spans="13:13" x14ac:dyDescent="0.2">
      <c r="M30309" s="2"/>
    </row>
    <row r="30310" spans="13:13" x14ac:dyDescent="0.2">
      <c r="M30310" s="2"/>
    </row>
    <row r="30311" spans="13:13" x14ac:dyDescent="0.2">
      <c r="M30311" s="2"/>
    </row>
    <row r="30312" spans="13:13" x14ac:dyDescent="0.2">
      <c r="M30312" s="2"/>
    </row>
    <row r="30313" spans="13:13" x14ac:dyDescent="0.2">
      <c r="M30313" s="2"/>
    </row>
    <row r="30314" spans="13:13" x14ac:dyDescent="0.2">
      <c r="M30314" s="2"/>
    </row>
    <row r="30315" spans="13:13" x14ac:dyDescent="0.2">
      <c r="M30315" s="2"/>
    </row>
    <row r="30316" spans="13:13" x14ac:dyDescent="0.2">
      <c r="M30316" s="2"/>
    </row>
    <row r="30317" spans="13:13" x14ac:dyDescent="0.2">
      <c r="M30317" s="2"/>
    </row>
    <row r="30318" spans="13:13" x14ac:dyDescent="0.2">
      <c r="M30318" s="2"/>
    </row>
    <row r="30319" spans="13:13" x14ac:dyDescent="0.2">
      <c r="M30319" s="2"/>
    </row>
    <row r="30320" spans="13:13" x14ac:dyDescent="0.2">
      <c r="M30320" s="2"/>
    </row>
    <row r="30321" spans="6:22" x14ac:dyDescent="0.2">
      <c r="M30321" s="2"/>
    </row>
    <row r="30322" spans="6:22" x14ac:dyDescent="0.2">
      <c r="M30322" s="2"/>
    </row>
    <row r="30323" spans="6:22" x14ac:dyDescent="0.2">
      <c r="F30323"/>
      <c r="M30323" s="2"/>
      <c r="N30323"/>
      <c r="O30323"/>
      <c r="U30323"/>
      <c r="V30323"/>
    </row>
    <row r="30324" spans="6:22" x14ac:dyDescent="0.2">
      <c r="M30324" s="2"/>
    </row>
    <row r="30325" spans="6:22" x14ac:dyDescent="0.2">
      <c r="M30325" s="2"/>
    </row>
    <row r="30326" spans="6:22" x14ac:dyDescent="0.2">
      <c r="M30326" s="2"/>
    </row>
    <row r="30327" spans="6:22" x14ac:dyDescent="0.2">
      <c r="M30327" s="2"/>
    </row>
    <row r="30328" spans="6:22" x14ac:dyDescent="0.2">
      <c r="M30328" s="2"/>
    </row>
    <row r="30329" spans="6:22" x14ac:dyDescent="0.2">
      <c r="M30329" s="2"/>
    </row>
    <row r="30330" spans="6:22" x14ac:dyDescent="0.2">
      <c r="M30330" s="2"/>
    </row>
    <row r="30331" spans="6:22" x14ac:dyDescent="0.2">
      <c r="F30331"/>
      <c r="M30331" s="2"/>
      <c r="N30331"/>
      <c r="O30331"/>
      <c r="U30331"/>
      <c r="V30331"/>
    </row>
    <row r="30332" spans="6:22" x14ac:dyDescent="0.2">
      <c r="F30332"/>
      <c r="M30332" s="2"/>
      <c r="N30332"/>
      <c r="O30332"/>
      <c r="U30332"/>
      <c r="V30332"/>
    </row>
    <row r="30333" spans="6:22" x14ac:dyDescent="0.2">
      <c r="F30333"/>
      <c r="M30333" s="2"/>
      <c r="N30333"/>
      <c r="O30333"/>
      <c r="U30333"/>
      <c r="V30333"/>
    </row>
    <row r="30334" spans="6:22" x14ac:dyDescent="0.2">
      <c r="F30334"/>
      <c r="M30334" s="2"/>
      <c r="N30334"/>
      <c r="O30334"/>
      <c r="U30334"/>
      <c r="V30334"/>
    </row>
    <row r="30335" spans="6:22" x14ac:dyDescent="0.2">
      <c r="M30335" s="2"/>
    </row>
    <row r="30336" spans="6:22" x14ac:dyDescent="0.2">
      <c r="M30336" s="2"/>
    </row>
    <row r="30337" spans="6:22" x14ac:dyDescent="0.2">
      <c r="M30337" s="2"/>
    </row>
    <row r="30338" spans="6:22" x14ac:dyDescent="0.2">
      <c r="M30338" s="2"/>
    </row>
    <row r="30339" spans="6:22" x14ac:dyDescent="0.2">
      <c r="M30339" s="2"/>
    </row>
    <row r="30340" spans="6:22" x14ac:dyDescent="0.2">
      <c r="M30340" s="2"/>
    </row>
    <row r="30341" spans="6:22" x14ac:dyDescent="0.2">
      <c r="F30341"/>
      <c r="M30341" s="2"/>
      <c r="N30341"/>
      <c r="O30341"/>
      <c r="U30341"/>
      <c r="V30341"/>
    </row>
    <row r="30342" spans="6:22" x14ac:dyDescent="0.2">
      <c r="F30342"/>
      <c r="M30342" s="2"/>
      <c r="N30342"/>
      <c r="O30342"/>
      <c r="U30342"/>
      <c r="V30342"/>
    </row>
    <row r="30343" spans="6:22" x14ac:dyDescent="0.2">
      <c r="F30343"/>
      <c r="M30343" s="2"/>
      <c r="N30343"/>
      <c r="O30343"/>
      <c r="U30343"/>
      <c r="V30343"/>
    </row>
    <row r="30344" spans="6:22" x14ac:dyDescent="0.2">
      <c r="M30344" s="2"/>
    </row>
    <row r="30345" spans="6:22" x14ac:dyDescent="0.2">
      <c r="M30345" s="2"/>
    </row>
    <row r="30346" spans="6:22" x14ac:dyDescent="0.2">
      <c r="M30346" s="2"/>
    </row>
    <row r="30347" spans="6:22" x14ac:dyDescent="0.2">
      <c r="M30347" s="2"/>
    </row>
    <row r="30348" spans="6:22" x14ac:dyDescent="0.2">
      <c r="M30348" s="2"/>
    </row>
    <row r="30349" spans="6:22" x14ac:dyDescent="0.2">
      <c r="M30349" s="2"/>
    </row>
    <row r="30350" spans="6:22" x14ac:dyDescent="0.2">
      <c r="M30350" s="2"/>
    </row>
    <row r="30351" spans="6:22" x14ac:dyDescent="0.2">
      <c r="M30351" s="2"/>
    </row>
    <row r="30352" spans="6:22" x14ac:dyDescent="0.2">
      <c r="M30352" s="2"/>
    </row>
    <row r="30353" spans="6:22" x14ac:dyDescent="0.2">
      <c r="M30353" s="2"/>
    </row>
    <row r="30354" spans="6:22" x14ac:dyDescent="0.2">
      <c r="M30354" s="2"/>
    </row>
    <row r="30355" spans="6:22" x14ac:dyDescent="0.2">
      <c r="M30355" s="2"/>
    </row>
    <row r="30356" spans="6:22" x14ac:dyDescent="0.2">
      <c r="M30356" s="2"/>
    </row>
    <row r="30357" spans="6:22" x14ac:dyDescent="0.2">
      <c r="M30357" s="2"/>
    </row>
    <row r="30358" spans="6:22" x14ac:dyDescent="0.2">
      <c r="F30358"/>
      <c r="M30358" s="2"/>
      <c r="N30358"/>
      <c r="O30358"/>
      <c r="U30358"/>
      <c r="V30358"/>
    </row>
    <row r="30359" spans="6:22" x14ac:dyDescent="0.2">
      <c r="M30359" s="2"/>
    </row>
    <row r="30360" spans="6:22" x14ac:dyDescent="0.2">
      <c r="M30360" s="2"/>
    </row>
    <row r="30361" spans="6:22" x14ac:dyDescent="0.2">
      <c r="M30361" s="2"/>
    </row>
    <row r="30362" spans="6:22" x14ac:dyDescent="0.2">
      <c r="M30362" s="2"/>
    </row>
    <row r="30363" spans="6:22" x14ac:dyDescent="0.2">
      <c r="M30363" s="2"/>
    </row>
    <row r="30364" spans="6:22" x14ac:dyDescent="0.2">
      <c r="M30364" s="2"/>
    </row>
    <row r="30365" spans="6:22" x14ac:dyDescent="0.2">
      <c r="M30365" s="2"/>
    </row>
    <row r="30366" spans="6:22" x14ac:dyDescent="0.2">
      <c r="M30366" s="2"/>
    </row>
    <row r="30367" spans="6:22" x14ac:dyDescent="0.2">
      <c r="M30367" s="2"/>
    </row>
    <row r="30368" spans="6:22" x14ac:dyDescent="0.2">
      <c r="M30368" s="2"/>
    </row>
    <row r="30369" spans="13:13" x14ac:dyDescent="0.2">
      <c r="M30369" s="2"/>
    </row>
    <row r="30370" spans="13:13" x14ac:dyDescent="0.2">
      <c r="M30370" s="2"/>
    </row>
    <row r="30371" spans="13:13" x14ac:dyDescent="0.2">
      <c r="M30371" s="2"/>
    </row>
    <row r="30372" spans="13:13" x14ac:dyDescent="0.2">
      <c r="M30372" s="2"/>
    </row>
    <row r="30373" spans="13:13" x14ac:dyDescent="0.2">
      <c r="M30373" s="2"/>
    </row>
    <row r="30374" spans="13:13" x14ac:dyDescent="0.2">
      <c r="M30374" s="2"/>
    </row>
    <row r="30375" spans="13:13" x14ac:dyDescent="0.2">
      <c r="M30375" s="2"/>
    </row>
    <row r="30376" spans="13:13" x14ac:dyDescent="0.2">
      <c r="M30376" s="2"/>
    </row>
    <row r="30377" spans="13:13" x14ac:dyDescent="0.2">
      <c r="M30377" s="2"/>
    </row>
    <row r="30378" spans="13:13" x14ac:dyDescent="0.2">
      <c r="M30378" s="2"/>
    </row>
    <row r="30379" spans="13:13" x14ac:dyDescent="0.2">
      <c r="M30379" s="2"/>
    </row>
    <row r="30380" spans="13:13" x14ac:dyDescent="0.2">
      <c r="M30380" s="2"/>
    </row>
    <row r="30381" spans="13:13" x14ac:dyDescent="0.2">
      <c r="M30381" s="2"/>
    </row>
    <row r="30382" spans="13:13" x14ac:dyDescent="0.2">
      <c r="M30382" s="2"/>
    </row>
    <row r="30383" spans="13:13" x14ac:dyDescent="0.2">
      <c r="M30383" s="2"/>
    </row>
    <row r="30384" spans="13:13" x14ac:dyDescent="0.2">
      <c r="M30384" s="2"/>
    </row>
    <row r="30385" spans="13:13" x14ac:dyDescent="0.2">
      <c r="M30385" s="2"/>
    </row>
    <row r="30386" spans="13:13" x14ac:dyDescent="0.2">
      <c r="M30386" s="2"/>
    </row>
    <row r="30387" spans="13:13" x14ac:dyDescent="0.2">
      <c r="M30387" s="2"/>
    </row>
    <row r="30388" spans="13:13" x14ac:dyDescent="0.2">
      <c r="M30388" s="2"/>
    </row>
    <row r="30389" spans="13:13" x14ac:dyDescent="0.2">
      <c r="M30389" s="2"/>
    </row>
    <row r="30390" spans="13:13" x14ac:dyDescent="0.2">
      <c r="M30390" s="2"/>
    </row>
    <row r="30391" spans="13:13" x14ac:dyDescent="0.2">
      <c r="M30391" s="2"/>
    </row>
    <row r="30392" spans="13:13" x14ac:dyDescent="0.2">
      <c r="M30392" s="2"/>
    </row>
    <row r="30393" spans="13:13" x14ac:dyDescent="0.2">
      <c r="M30393" s="2"/>
    </row>
    <row r="30394" spans="13:13" x14ac:dyDescent="0.2">
      <c r="M30394" s="2"/>
    </row>
    <row r="30395" spans="13:13" x14ac:dyDescent="0.2">
      <c r="M30395" s="2"/>
    </row>
    <row r="30396" spans="13:13" x14ac:dyDescent="0.2">
      <c r="M30396" s="2"/>
    </row>
    <row r="30397" spans="13:13" x14ac:dyDescent="0.2">
      <c r="M30397" s="2"/>
    </row>
    <row r="30398" spans="13:13" x14ac:dyDescent="0.2">
      <c r="M30398" s="2"/>
    </row>
    <row r="30399" spans="13:13" x14ac:dyDescent="0.2">
      <c r="M30399" s="2"/>
    </row>
    <row r="30400" spans="13:13" x14ac:dyDescent="0.2">
      <c r="M30400" s="2"/>
    </row>
    <row r="30401" spans="6:22" x14ac:dyDescent="0.2">
      <c r="F30401"/>
      <c r="M30401" s="2"/>
      <c r="N30401"/>
      <c r="O30401"/>
      <c r="U30401"/>
      <c r="V30401"/>
    </row>
    <row r="30402" spans="6:22" x14ac:dyDescent="0.2">
      <c r="M30402" s="2"/>
    </row>
    <row r="30403" spans="6:22" x14ac:dyDescent="0.2">
      <c r="M30403" s="2"/>
    </row>
    <row r="30404" spans="6:22" x14ac:dyDescent="0.2">
      <c r="M30404" s="2"/>
    </row>
    <row r="30405" spans="6:22" x14ac:dyDescent="0.2">
      <c r="M30405" s="2"/>
    </row>
    <row r="30406" spans="6:22" x14ac:dyDescent="0.2">
      <c r="M30406" s="2"/>
    </row>
    <row r="30407" spans="6:22" x14ac:dyDescent="0.2">
      <c r="M30407" s="2"/>
    </row>
    <row r="30408" spans="6:22" x14ac:dyDescent="0.2">
      <c r="M30408" s="2"/>
    </row>
    <row r="30409" spans="6:22" x14ac:dyDescent="0.2">
      <c r="M30409" s="2"/>
    </row>
    <row r="30410" spans="6:22" x14ac:dyDescent="0.2">
      <c r="M30410" s="2"/>
    </row>
    <row r="30411" spans="6:22" x14ac:dyDescent="0.2">
      <c r="F30411"/>
      <c r="M30411" s="2"/>
      <c r="N30411"/>
      <c r="O30411"/>
      <c r="U30411"/>
      <c r="V30411"/>
    </row>
    <row r="30412" spans="6:22" x14ac:dyDescent="0.2">
      <c r="F30412"/>
      <c r="M30412" s="2"/>
      <c r="N30412"/>
      <c r="O30412"/>
      <c r="U30412"/>
      <c r="V30412"/>
    </row>
    <row r="30413" spans="6:22" x14ac:dyDescent="0.2">
      <c r="F30413"/>
      <c r="M30413" s="2"/>
      <c r="N30413"/>
      <c r="O30413"/>
      <c r="U30413"/>
      <c r="V30413"/>
    </row>
    <row r="30414" spans="6:22" x14ac:dyDescent="0.2">
      <c r="F30414"/>
      <c r="M30414" s="2"/>
      <c r="N30414"/>
      <c r="O30414"/>
      <c r="U30414"/>
      <c r="V30414"/>
    </row>
    <row r="30415" spans="6:22" x14ac:dyDescent="0.2">
      <c r="M30415" s="2"/>
    </row>
    <row r="30416" spans="6:22" x14ac:dyDescent="0.2">
      <c r="M30416" s="2"/>
    </row>
    <row r="30417" spans="6:22" x14ac:dyDescent="0.2">
      <c r="M30417" s="2"/>
    </row>
    <row r="30418" spans="6:22" x14ac:dyDescent="0.2">
      <c r="M30418" s="2"/>
    </row>
    <row r="30419" spans="6:22" x14ac:dyDescent="0.2">
      <c r="M30419" s="2"/>
    </row>
    <row r="30420" spans="6:22" x14ac:dyDescent="0.2">
      <c r="M30420" s="2"/>
    </row>
    <row r="30421" spans="6:22" x14ac:dyDescent="0.2">
      <c r="F30421"/>
      <c r="M30421" s="2"/>
      <c r="N30421"/>
      <c r="O30421"/>
      <c r="U30421"/>
      <c r="V30421"/>
    </row>
    <row r="30422" spans="6:22" x14ac:dyDescent="0.2">
      <c r="F30422"/>
      <c r="M30422" s="2"/>
      <c r="N30422"/>
      <c r="O30422"/>
      <c r="U30422"/>
      <c r="V30422"/>
    </row>
    <row r="30423" spans="6:22" x14ac:dyDescent="0.2">
      <c r="F30423"/>
      <c r="M30423" s="2"/>
      <c r="N30423"/>
      <c r="O30423"/>
      <c r="U30423"/>
      <c r="V30423"/>
    </row>
    <row r="30424" spans="6:22" x14ac:dyDescent="0.2">
      <c r="M30424" s="2"/>
    </row>
    <row r="30425" spans="6:22" x14ac:dyDescent="0.2">
      <c r="M30425" s="2"/>
    </row>
    <row r="30426" spans="6:22" x14ac:dyDescent="0.2">
      <c r="M30426" s="2"/>
    </row>
    <row r="30427" spans="6:22" x14ac:dyDescent="0.2">
      <c r="M30427" s="2"/>
    </row>
    <row r="30428" spans="6:22" x14ac:dyDescent="0.2">
      <c r="M30428" s="2"/>
    </row>
    <row r="30429" spans="6:22" x14ac:dyDescent="0.2">
      <c r="M30429" s="2"/>
    </row>
    <row r="30430" spans="6:22" x14ac:dyDescent="0.2">
      <c r="M30430" s="2"/>
    </row>
    <row r="30431" spans="6:22" x14ac:dyDescent="0.2">
      <c r="M30431" s="2"/>
    </row>
    <row r="30432" spans="6:22" x14ac:dyDescent="0.2">
      <c r="M30432" s="2"/>
    </row>
    <row r="30433" spans="6:22" x14ac:dyDescent="0.2">
      <c r="M30433" s="2"/>
    </row>
    <row r="30434" spans="6:22" x14ac:dyDescent="0.2">
      <c r="M30434" s="2"/>
    </row>
    <row r="30435" spans="6:22" x14ac:dyDescent="0.2">
      <c r="M30435" s="2"/>
    </row>
    <row r="30436" spans="6:22" x14ac:dyDescent="0.2">
      <c r="M30436" s="2"/>
    </row>
    <row r="30437" spans="6:22" x14ac:dyDescent="0.2">
      <c r="M30437" s="2"/>
    </row>
    <row r="30438" spans="6:22" x14ac:dyDescent="0.2">
      <c r="F30438"/>
      <c r="M30438" s="2"/>
      <c r="N30438"/>
      <c r="O30438"/>
      <c r="U30438"/>
      <c r="V30438"/>
    </row>
    <row r="30439" spans="6:22" x14ac:dyDescent="0.2">
      <c r="M30439" s="2"/>
    </row>
    <row r="30440" spans="6:22" x14ac:dyDescent="0.2">
      <c r="M30440" s="2"/>
    </row>
    <row r="30441" spans="6:22" x14ac:dyDescent="0.2">
      <c r="M30441" s="2"/>
    </row>
    <row r="30442" spans="6:22" x14ac:dyDescent="0.2">
      <c r="M30442" s="2"/>
    </row>
    <row r="30443" spans="6:22" x14ac:dyDescent="0.2">
      <c r="M30443" s="2"/>
    </row>
    <row r="30444" spans="6:22" x14ac:dyDescent="0.2">
      <c r="M30444" s="2"/>
    </row>
    <row r="30445" spans="6:22" x14ac:dyDescent="0.2">
      <c r="M30445" s="2"/>
    </row>
    <row r="30446" spans="6:22" x14ac:dyDescent="0.2">
      <c r="M30446" s="2"/>
    </row>
    <row r="30447" spans="6:22" x14ac:dyDescent="0.2">
      <c r="M30447" s="2"/>
    </row>
    <row r="30448" spans="6:22" x14ac:dyDescent="0.2">
      <c r="M30448" s="2"/>
    </row>
    <row r="30449" spans="13:13" x14ac:dyDescent="0.2">
      <c r="M30449" s="2"/>
    </row>
    <row r="30450" spans="13:13" x14ac:dyDescent="0.2">
      <c r="M30450" s="2"/>
    </row>
    <row r="30451" spans="13:13" x14ac:dyDescent="0.2">
      <c r="M30451" s="2"/>
    </row>
    <row r="30452" spans="13:13" x14ac:dyDescent="0.2">
      <c r="M30452" s="2"/>
    </row>
    <row r="30453" spans="13:13" x14ac:dyDescent="0.2">
      <c r="M30453" s="2"/>
    </row>
    <row r="30454" spans="13:13" x14ac:dyDescent="0.2">
      <c r="M30454" s="2"/>
    </row>
    <row r="30455" spans="13:13" x14ac:dyDescent="0.2">
      <c r="M30455" s="2"/>
    </row>
    <row r="30456" spans="13:13" x14ac:dyDescent="0.2">
      <c r="M30456" s="2"/>
    </row>
    <row r="30457" spans="13:13" x14ac:dyDescent="0.2">
      <c r="M30457" s="2"/>
    </row>
    <row r="30458" spans="13:13" x14ac:dyDescent="0.2">
      <c r="M30458" s="2"/>
    </row>
    <row r="30459" spans="13:13" x14ac:dyDescent="0.2">
      <c r="M30459" s="2"/>
    </row>
    <row r="30460" spans="13:13" x14ac:dyDescent="0.2">
      <c r="M30460" s="2"/>
    </row>
    <row r="30461" spans="13:13" x14ac:dyDescent="0.2">
      <c r="M30461" s="2"/>
    </row>
    <row r="30462" spans="13:13" x14ac:dyDescent="0.2">
      <c r="M30462" s="2"/>
    </row>
    <row r="30463" spans="13:13" x14ac:dyDescent="0.2">
      <c r="M30463" s="2"/>
    </row>
    <row r="30464" spans="13:13" x14ac:dyDescent="0.2">
      <c r="M30464" s="2"/>
    </row>
    <row r="30465" spans="13:13" x14ac:dyDescent="0.2">
      <c r="M30465" s="2"/>
    </row>
    <row r="30466" spans="13:13" x14ac:dyDescent="0.2">
      <c r="M30466" s="2"/>
    </row>
    <row r="30467" spans="13:13" x14ac:dyDescent="0.2">
      <c r="M30467" s="2"/>
    </row>
    <row r="30468" spans="13:13" x14ac:dyDescent="0.2">
      <c r="M30468" s="2"/>
    </row>
    <row r="30469" spans="13:13" x14ac:dyDescent="0.2">
      <c r="M30469" s="2"/>
    </row>
    <row r="30470" spans="13:13" x14ac:dyDescent="0.2">
      <c r="M30470" s="2"/>
    </row>
    <row r="30471" spans="13:13" x14ac:dyDescent="0.2">
      <c r="M30471" s="2"/>
    </row>
    <row r="30472" spans="13:13" x14ac:dyDescent="0.2">
      <c r="M30472" s="2"/>
    </row>
    <row r="30473" spans="13:13" x14ac:dyDescent="0.2">
      <c r="M30473" s="2"/>
    </row>
    <row r="30474" spans="13:13" x14ac:dyDescent="0.2">
      <c r="M30474" s="2"/>
    </row>
    <row r="30475" spans="13:13" x14ac:dyDescent="0.2">
      <c r="M30475" s="2"/>
    </row>
    <row r="30476" spans="13:13" x14ac:dyDescent="0.2">
      <c r="M30476" s="2"/>
    </row>
    <row r="30477" spans="13:13" x14ac:dyDescent="0.2">
      <c r="M30477" s="2"/>
    </row>
    <row r="30478" spans="13:13" x14ac:dyDescent="0.2">
      <c r="M30478" s="2"/>
    </row>
    <row r="30479" spans="13:13" x14ac:dyDescent="0.2">
      <c r="M30479" s="2"/>
    </row>
    <row r="30480" spans="13:13" x14ac:dyDescent="0.2">
      <c r="M30480" s="2"/>
    </row>
    <row r="30481" spans="6:22" x14ac:dyDescent="0.2">
      <c r="F30481"/>
      <c r="M30481" s="2"/>
      <c r="N30481"/>
      <c r="O30481"/>
      <c r="U30481"/>
      <c r="V30481"/>
    </row>
    <row r="30482" spans="6:22" x14ac:dyDescent="0.2">
      <c r="M30482" s="2"/>
    </row>
    <row r="30483" spans="6:22" x14ac:dyDescent="0.2">
      <c r="M30483" s="2"/>
    </row>
    <row r="30484" spans="6:22" x14ac:dyDescent="0.2">
      <c r="M30484" s="2"/>
    </row>
    <row r="30485" spans="6:22" x14ac:dyDescent="0.2">
      <c r="M30485" s="2"/>
    </row>
    <row r="30486" spans="6:22" x14ac:dyDescent="0.2">
      <c r="M30486" s="2"/>
    </row>
    <row r="30487" spans="6:22" x14ac:dyDescent="0.2">
      <c r="M30487" s="2"/>
    </row>
    <row r="30488" spans="6:22" x14ac:dyDescent="0.2">
      <c r="M30488" s="2"/>
    </row>
    <row r="30489" spans="6:22" x14ac:dyDescent="0.2">
      <c r="M30489" s="2"/>
    </row>
    <row r="30490" spans="6:22" x14ac:dyDescent="0.2">
      <c r="M30490" s="2"/>
    </row>
    <row r="30491" spans="6:22" x14ac:dyDescent="0.2">
      <c r="F30491"/>
      <c r="M30491" s="2"/>
      <c r="N30491"/>
      <c r="O30491"/>
      <c r="U30491"/>
      <c r="V30491"/>
    </row>
    <row r="30492" spans="6:22" x14ac:dyDescent="0.2">
      <c r="F30492"/>
      <c r="M30492" s="2"/>
      <c r="N30492"/>
      <c r="O30492"/>
      <c r="U30492"/>
      <c r="V30492"/>
    </row>
    <row r="30493" spans="6:22" x14ac:dyDescent="0.2">
      <c r="F30493"/>
      <c r="M30493" s="2"/>
      <c r="N30493"/>
      <c r="O30493"/>
      <c r="U30493"/>
      <c r="V30493"/>
    </row>
    <row r="30494" spans="6:22" x14ac:dyDescent="0.2">
      <c r="F30494"/>
      <c r="M30494" s="2"/>
      <c r="N30494"/>
      <c r="O30494"/>
      <c r="U30494"/>
      <c r="V30494"/>
    </row>
    <row r="30495" spans="6:22" x14ac:dyDescent="0.2">
      <c r="M30495" s="2"/>
    </row>
    <row r="30496" spans="6:22" x14ac:dyDescent="0.2">
      <c r="M30496" s="2"/>
    </row>
    <row r="30497" spans="6:22" x14ac:dyDescent="0.2">
      <c r="M30497" s="2"/>
    </row>
    <row r="30498" spans="6:22" x14ac:dyDescent="0.2">
      <c r="M30498" s="2"/>
    </row>
    <row r="30499" spans="6:22" x14ac:dyDescent="0.2">
      <c r="M30499" s="2"/>
    </row>
    <row r="30500" spans="6:22" x14ac:dyDescent="0.2">
      <c r="M30500" s="2"/>
    </row>
    <row r="30501" spans="6:22" x14ac:dyDescent="0.2">
      <c r="F30501"/>
      <c r="M30501" s="2"/>
      <c r="N30501"/>
      <c r="O30501"/>
      <c r="U30501"/>
      <c r="V30501"/>
    </row>
    <row r="30502" spans="6:22" x14ac:dyDescent="0.2">
      <c r="F30502"/>
      <c r="M30502" s="2"/>
      <c r="N30502"/>
      <c r="O30502"/>
      <c r="U30502"/>
      <c r="V30502"/>
    </row>
    <row r="30503" spans="6:22" x14ac:dyDescent="0.2">
      <c r="F30503"/>
      <c r="M30503" s="2"/>
      <c r="N30503"/>
      <c r="O30503"/>
      <c r="U30503"/>
      <c r="V30503"/>
    </row>
    <row r="30504" spans="6:22" x14ac:dyDescent="0.2">
      <c r="F30504"/>
      <c r="M30504" s="2"/>
      <c r="N30504"/>
      <c r="O30504"/>
      <c r="U30504"/>
      <c r="V30504"/>
    </row>
    <row r="30505" spans="6:22" x14ac:dyDescent="0.2">
      <c r="F30505"/>
      <c r="M30505" s="2"/>
      <c r="N30505"/>
      <c r="O30505"/>
      <c r="U30505"/>
      <c r="V30505"/>
    </row>
    <row r="30506" spans="6:22" x14ac:dyDescent="0.2">
      <c r="M30506" s="2"/>
    </row>
    <row r="30507" spans="6:22" x14ac:dyDescent="0.2">
      <c r="M30507" s="2"/>
    </row>
    <row r="30508" spans="6:22" x14ac:dyDescent="0.2">
      <c r="M30508" s="2"/>
    </row>
    <row r="30509" spans="6:22" x14ac:dyDescent="0.2">
      <c r="F30509"/>
      <c r="M30509" s="2"/>
      <c r="N30509"/>
      <c r="O30509"/>
      <c r="U30509"/>
      <c r="V30509"/>
    </row>
    <row r="30510" spans="6:22" x14ac:dyDescent="0.2">
      <c r="M30510" s="2"/>
    </row>
    <row r="30511" spans="6:22" x14ac:dyDescent="0.2">
      <c r="M30511" s="2"/>
    </row>
    <row r="30512" spans="6:22" x14ac:dyDescent="0.2">
      <c r="M30512" s="2"/>
    </row>
    <row r="30513" spans="6:22" x14ac:dyDescent="0.2">
      <c r="M30513" s="2"/>
    </row>
    <row r="30514" spans="6:22" x14ac:dyDescent="0.2">
      <c r="M30514" s="2"/>
    </row>
    <row r="30515" spans="6:22" x14ac:dyDescent="0.2">
      <c r="M30515" s="2"/>
    </row>
    <row r="30516" spans="6:22" x14ac:dyDescent="0.2">
      <c r="M30516" s="2"/>
    </row>
    <row r="30517" spans="6:22" x14ac:dyDescent="0.2">
      <c r="M30517" s="2"/>
    </row>
    <row r="30518" spans="6:22" x14ac:dyDescent="0.2">
      <c r="F30518"/>
      <c r="M30518" s="2"/>
      <c r="N30518"/>
      <c r="O30518"/>
      <c r="U30518"/>
      <c r="V30518"/>
    </row>
    <row r="30519" spans="6:22" x14ac:dyDescent="0.2">
      <c r="M30519" s="2"/>
    </row>
    <row r="30520" spans="6:22" x14ac:dyDescent="0.2">
      <c r="M30520" s="2"/>
    </row>
    <row r="30521" spans="6:22" x14ac:dyDescent="0.2">
      <c r="M30521" s="2"/>
    </row>
    <row r="30522" spans="6:22" x14ac:dyDescent="0.2">
      <c r="M30522" s="2"/>
    </row>
    <row r="30523" spans="6:22" x14ac:dyDescent="0.2">
      <c r="M30523" s="2"/>
    </row>
    <row r="30524" spans="6:22" x14ac:dyDescent="0.2">
      <c r="M30524" s="2"/>
    </row>
    <row r="30525" spans="6:22" x14ac:dyDescent="0.2">
      <c r="M30525" s="2"/>
    </row>
    <row r="30526" spans="6:22" x14ac:dyDescent="0.2">
      <c r="M30526" s="2"/>
    </row>
    <row r="30527" spans="6:22" x14ac:dyDescent="0.2">
      <c r="M30527" s="2"/>
    </row>
    <row r="30528" spans="6:22" x14ac:dyDescent="0.2">
      <c r="M30528" s="2"/>
    </row>
    <row r="30529" spans="6:22" x14ac:dyDescent="0.2">
      <c r="M30529" s="2"/>
    </row>
    <row r="30530" spans="6:22" x14ac:dyDescent="0.2">
      <c r="F30530"/>
      <c r="M30530" s="2"/>
      <c r="N30530"/>
      <c r="O30530"/>
      <c r="U30530"/>
      <c r="V30530"/>
    </row>
    <row r="30531" spans="6:22" x14ac:dyDescent="0.2">
      <c r="M30531" s="2"/>
    </row>
    <row r="30532" spans="6:22" x14ac:dyDescent="0.2">
      <c r="M30532" s="2"/>
    </row>
    <row r="30533" spans="6:22" x14ac:dyDescent="0.2">
      <c r="M30533" s="2"/>
    </row>
    <row r="30534" spans="6:22" x14ac:dyDescent="0.2">
      <c r="M30534" s="2"/>
    </row>
    <row r="30535" spans="6:22" x14ac:dyDescent="0.2">
      <c r="M30535" s="2"/>
    </row>
    <row r="30536" spans="6:22" x14ac:dyDescent="0.2">
      <c r="F30536"/>
      <c r="M30536" s="2"/>
      <c r="N30536"/>
      <c r="O30536"/>
      <c r="U30536"/>
      <c r="V30536"/>
    </row>
    <row r="30537" spans="6:22" x14ac:dyDescent="0.2">
      <c r="M30537" s="2"/>
    </row>
    <row r="30538" spans="6:22" x14ac:dyDescent="0.2">
      <c r="M30538" s="2"/>
    </row>
    <row r="30539" spans="6:22" x14ac:dyDescent="0.2">
      <c r="F30539"/>
      <c r="M30539" s="2"/>
      <c r="N30539"/>
      <c r="O30539"/>
      <c r="U30539"/>
      <c r="V30539"/>
    </row>
    <row r="30540" spans="6:22" x14ac:dyDescent="0.2">
      <c r="M30540" s="2"/>
    </row>
    <row r="30541" spans="6:22" x14ac:dyDescent="0.2">
      <c r="F30541"/>
      <c r="M30541" s="2"/>
      <c r="N30541"/>
      <c r="O30541"/>
      <c r="U30541"/>
      <c r="V30541"/>
    </row>
    <row r="30542" spans="6:22" x14ac:dyDescent="0.2">
      <c r="M30542" s="2"/>
    </row>
    <row r="30543" spans="6:22" x14ac:dyDescent="0.2">
      <c r="M30543" s="2"/>
    </row>
    <row r="30544" spans="6:22" x14ac:dyDescent="0.2">
      <c r="M30544" s="2"/>
    </row>
    <row r="30545" spans="6:22" x14ac:dyDescent="0.2">
      <c r="M30545" s="2"/>
    </row>
    <row r="30546" spans="6:22" x14ac:dyDescent="0.2">
      <c r="M30546" s="2"/>
    </row>
    <row r="30547" spans="6:22" x14ac:dyDescent="0.2">
      <c r="M30547" s="2"/>
    </row>
    <row r="30548" spans="6:22" x14ac:dyDescent="0.2">
      <c r="M30548" s="2"/>
    </row>
    <row r="30549" spans="6:22" x14ac:dyDescent="0.2">
      <c r="M30549" s="2"/>
    </row>
    <row r="30550" spans="6:22" x14ac:dyDescent="0.2">
      <c r="M30550" s="2"/>
    </row>
    <row r="30551" spans="6:22" x14ac:dyDescent="0.2">
      <c r="M30551" s="2"/>
    </row>
    <row r="30552" spans="6:22" x14ac:dyDescent="0.2">
      <c r="M30552" s="2"/>
    </row>
    <row r="30553" spans="6:22" x14ac:dyDescent="0.2">
      <c r="M30553" s="2"/>
    </row>
    <row r="30554" spans="6:22" x14ac:dyDescent="0.2">
      <c r="M30554" s="2"/>
    </row>
    <row r="30555" spans="6:22" x14ac:dyDescent="0.2">
      <c r="M30555" s="2"/>
    </row>
    <row r="30556" spans="6:22" x14ac:dyDescent="0.2">
      <c r="M30556" s="2"/>
    </row>
    <row r="30557" spans="6:22" x14ac:dyDescent="0.2">
      <c r="M30557" s="2"/>
    </row>
    <row r="30558" spans="6:22" x14ac:dyDescent="0.2">
      <c r="M30558" s="2"/>
    </row>
    <row r="30559" spans="6:22" x14ac:dyDescent="0.2">
      <c r="F30559"/>
      <c r="M30559" s="2"/>
      <c r="N30559"/>
      <c r="O30559"/>
      <c r="U30559"/>
      <c r="V30559"/>
    </row>
    <row r="30560" spans="6:22" x14ac:dyDescent="0.2">
      <c r="M30560" s="2"/>
    </row>
    <row r="30561" spans="6:22" x14ac:dyDescent="0.2">
      <c r="M30561" s="2"/>
    </row>
    <row r="30562" spans="6:22" x14ac:dyDescent="0.2">
      <c r="M30562" s="2"/>
    </row>
    <row r="30563" spans="6:22" x14ac:dyDescent="0.2">
      <c r="F30563"/>
      <c r="M30563" s="2"/>
      <c r="N30563"/>
      <c r="O30563"/>
      <c r="U30563"/>
      <c r="V30563"/>
    </row>
    <row r="30564" spans="6:22" x14ac:dyDescent="0.2">
      <c r="M30564" s="2"/>
    </row>
    <row r="30565" spans="6:22" x14ac:dyDescent="0.2">
      <c r="F30565"/>
      <c r="M30565" s="2"/>
      <c r="N30565"/>
      <c r="O30565"/>
      <c r="U30565"/>
      <c r="V30565"/>
    </row>
    <row r="30566" spans="6:22" x14ac:dyDescent="0.2">
      <c r="F30566"/>
      <c r="M30566" s="2"/>
      <c r="N30566"/>
      <c r="O30566"/>
      <c r="U30566"/>
      <c r="V30566"/>
    </row>
    <row r="30567" spans="6:22" x14ac:dyDescent="0.2">
      <c r="F30567"/>
      <c r="M30567" s="2"/>
      <c r="N30567"/>
      <c r="O30567"/>
      <c r="U30567"/>
      <c r="V30567"/>
    </row>
    <row r="30568" spans="6:22" x14ac:dyDescent="0.2">
      <c r="F30568"/>
      <c r="M30568" s="2"/>
      <c r="N30568"/>
      <c r="O30568"/>
      <c r="U30568"/>
      <c r="V30568"/>
    </row>
    <row r="30569" spans="6:22" x14ac:dyDescent="0.2">
      <c r="M30569" s="2"/>
    </row>
    <row r="30570" spans="6:22" x14ac:dyDescent="0.2">
      <c r="M30570" s="2"/>
    </row>
    <row r="30571" spans="6:22" x14ac:dyDescent="0.2">
      <c r="M30571" s="2"/>
    </row>
    <row r="30572" spans="6:22" x14ac:dyDescent="0.2">
      <c r="M30572" s="2"/>
    </row>
    <row r="30573" spans="6:22" x14ac:dyDescent="0.2">
      <c r="M30573" s="2"/>
    </row>
    <row r="30574" spans="6:22" x14ac:dyDescent="0.2">
      <c r="M30574" s="2"/>
    </row>
    <row r="30575" spans="6:22" x14ac:dyDescent="0.2">
      <c r="M30575" s="2"/>
    </row>
    <row r="30576" spans="6:22" x14ac:dyDescent="0.2">
      <c r="M30576" s="2"/>
    </row>
    <row r="30577" spans="6:22" x14ac:dyDescent="0.2">
      <c r="M30577" s="2"/>
    </row>
    <row r="30578" spans="6:22" x14ac:dyDescent="0.2">
      <c r="M30578" s="2"/>
    </row>
    <row r="30579" spans="6:22" x14ac:dyDescent="0.2">
      <c r="M30579" s="2"/>
    </row>
    <row r="30580" spans="6:22" x14ac:dyDescent="0.2">
      <c r="M30580" s="2"/>
    </row>
    <row r="30581" spans="6:22" x14ac:dyDescent="0.2">
      <c r="M30581" s="2"/>
    </row>
    <row r="30582" spans="6:22" x14ac:dyDescent="0.2">
      <c r="M30582" s="2"/>
    </row>
    <row r="30583" spans="6:22" x14ac:dyDescent="0.2">
      <c r="F30583"/>
      <c r="M30583" s="2"/>
      <c r="N30583"/>
      <c r="O30583"/>
      <c r="U30583"/>
      <c r="V30583"/>
    </row>
    <row r="30584" spans="6:22" x14ac:dyDescent="0.2">
      <c r="F30584"/>
      <c r="M30584" s="2"/>
      <c r="N30584"/>
      <c r="O30584"/>
      <c r="U30584"/>
      <c r="V30584"/>
    </row>
    <row r="30585" spans="6:22" x14ac:dyDescent="0.2">
      <c r="F30585"/>
      <c r="M30585" s="2"/>
      <c r="N30585"/>
      <c r="O30585"/>
      <c r="U30585"/>
      <c r="V30585"/>
    </row>
    <row r="30586" spans="6:22" x14ac:dyDescent="0.2">
      <c r="F30586"/>
      <c r="M30586" s="2"/>
      <c r="N30586"/>
      <c r="O30586"/>
      <c r="U30586"/>
      <c r="V30586"/>
    </row>
    <row r="30587" spans="6:22" x14ac:dyDescent="0.2">
      <c r="M30587" s="2"/>
    </row>
    <row r="30588" spans="6:22" x14ac:dyDescent="0.2">
      <c r="M30588" s="2"/>
    </row>
    <row r="30589" spans="6:22" x14ac:dyDescent="0.2">
      <c r="M30589" s="2"/>
    </row>
    <row r="30590" spans="6:22" x14ac:dyDescent="0.2">
      <c r="M30590" s="2"/>
    </row>
    <row r="30591" spans="6:22" x14ac:dyDescent="0.2">
      <c r="M30591" s="2"/>
    </row>
    <row r="30592" spans="6:22" x14ac:dyDescent="0.2">
      <c r="M30592" s="2"/>
    </row>
    <row r="30593" spans="13:13" x14ac:dyDescent="0.2">
      <c r="M30593" s="2"/>
    </row>
    <row r="30594" spans="13:13" x14ac:dyDescent="0.2">
      <c r="M30594" s="2"/>
    </row>
    <row r="30595" spans="13:13" x14ac:dyDescent="0.2">
      <c r="M30595" s="2"/>
    </row>
    <row r="30596" spans="13:13" x14ac:dyDescent="0.2">
      <c r="M30596" s="2"/>
    </row>
    <row r="30597" spans="13:13" x14ac:dyDescent="0.2">
      <c r="M30597" s="2"/>
    </row>
    <row r="30598" spans="13:13" x14ac:dyDescent="0.2">
      <c r="M30598" s="2"/>
    </row>
    <row r="30599" spans="13:13" x14ac:dyDescent="0.2">
      <c r="M30599" s="2"/>
    </row>
    <row r="30600" spans="13:13" x14ac:dyDescent="0.2">
      <c r="M30600" s="2"/>
    </row>
    <row r="30601" spans="13:13" x14ac:dyDescent="0.2">
      <c r="M30601" s="2"/>
    </row>
    <row r="30602" spans="13:13" x14ac:dyDescent="0.2">
      <c r="M30602" s="2"/>
    </row>
    <row r="30603" spans="13:13" x14ac:dyDescent="0.2">
      <c r="M30603" s="2"/>
    </row>
    <row r="30604" spans="13:13" x14ac:dyDescent="0.2">
      <c r="M30604" s="2"/>
    </row>
    <row r="30605" spans="13:13" x14ac:dyDescent="0.2">
      <c r="M30605" s="2"/>
    </row>
    <row r="30606" spans="13:13" x14ac:dyDescent="0.2">
      <c r="M30606" s="2"/>
    </row>
    <row r="30607" spans="13:13" x14ac:dyDescent="0.2">
      <c r="M30607" s="2"/>
    </row>
    <row r="30608" spans="13:13" x14ac:dyDescent="0.2">
      <c r="M30608" s="2"/>
    </row>
    <row r="30609" spans="13:13" x14ac:dyDescent="0.2">
      <c r="M30609" s="2"/>
    </row>
    <row r="30610" spans="13:13" x14ac:dyDescent="0.2">
      <c r="M30610" s="2"/>
    </row>
    <row r="30611" spans="13:13" x14ac:dyDescent="0.2">
      <c r="M30611" s="2"/>
    </row>
    <row r="30612" spans="13:13" x14ac:dyDescent="0.2">
      <c r="M30612" s="2"/>
    </row>
    <row r="30613" spans="13:13" x14ac:dyDescent="0.2">
      <c r="M30613" s="2"/>
    </row>
    <row r="30614" spans="13:13" x14ac:dyDescent="0.2">
      <c r="M30614" s="2"/>
    </row>
    <row r="30615" spans="13:13" x14ac:dyDescent="0.2">
      <c r="M30615" s="2"/>
    </row>
    <row r="30616" spans="13:13" x14ac:dyDescent="0.2">
      <c r="M30616" s="2"/>
    </row>
    <row r="30617" spans="13:13" x14ac:dyDescent="0.2">
      <c r="M30617" s="2"/>
    </row>
    <row r="30618" spans="13:13" x14ac:dyDescent="0.2">
      <c r="M30618" s="2"/>
    </row>
    <row r="30619" spans="13:13" x14ac:dyDescent="0.2">
      <c r="M30619" s="2"/>
    </row>
    <row r="30620" spans="13:13" x14ac:dyDescent="0.2">
      <c r="M30620" s="2"/>
    </row>
    <row r="30621" spans="13:13" x14ac:dyDescent="0.2">
      <c r="M30621" s="2"/>
    </row>
    <row r="30622" spans="13:13" x14ac:dyDescent="0.2">
      <c r="M30622" s="2"/>
    </row>
    <row r="30623" spans="13:13" x14ac:dyDescent="0.2">
      <c r="M30623" s="2"/>
    </row>
    <row r="30624" spans="13:13" x14ac:dyDescent="0.2">
      <c r="M30624" s="2"/>
    </row>
    <row r="30625" spans="6:22" x14ac:dyDescent="0.2">
      <c r="M30625" s="2"/>
    </row>
    <row r="30626" spans="6:22" x14ac:dyDescent="0.2">
      <c r="M30626" s="2"/>
    </row>
    <row r="30627" spans="6:22" x14ac:dyDescent="0.2">
      <c r="M30627" s="2"/>
    </row>
    <row r="30628" spans="6:22" x14ac:dyDescent="0.2">
      <c r="M30628" s="2"/>
    </row>
    <row r="30629" spans="6:22" x14ac:dyDescent="0.2">
      <c r="M30629" s="2"/>
    </row>
    <row r="30630" spans="6:22" x14ac:dyDescent="0.2">
      <c r="M30630" s="2"/>
    </row>
    <row r="30631" spans="6:22" x14ac:dyDescent="0.2">
      <c r="M30631" s="2"/>
    </row>
    <row r="30632" spans="6:22" x14ac:dyDescent="0.2">
      <c r="M30632" s="2"/>
    </row>
    <row r="30633" spans="6:22" x14ac:dyDescent="0.2">
      <c r="M30633" s="2"/>
    </row>
    <row r="30634" spans="6:22" x14ac:dyDescent="0.2">
      <c r="M30634" s="2"/>
    </row>
    <row r="30635" spans="6:22" x14ac:dyDescent="0.2">
      <c r="M30635" s="2"/>
    </row>
    <row r="30636" spans="6:22" x14ac:dyDescent="0.2">
      <c r="M30636" s="2"/>
    </row>
    <row r="30637" spans="6:22" x14ac:dyDescent="0.2">
      <c r="F30637"/>
      <c r="M30637" s="2"/>
      <c r="N30637"/>
      <c r="O30637"/>
      <c r="U30637"/>
      <c r="V30637"/>
    </row>
    <row r="30638" spans="6:22" x14ac:dyDescent="0.2">
      <c r="M30638" s="2"/>
    </row>
    <row r="30639" spans="6:22" x14ac:dyDescent="0.2">
      <c r="M30639" s="2"/>
    </row>
    <row r="30640" spans="6:22" x14ac:dyDescent="0.2">
      <c r="M30640" s="2"/>
    </row>
    <row r="30641" spans="13:13" x14ac:dyDescent="0.2">
      <c r="M30641" s="2"/>
    </row>
    <row r="30642" spans="13:13" x14ac:dyDescent="0.2">
      <c r="M30642" s="2"/>
    </row>
    <row r="30643" spans="13:13" x14ac:dyDescent="0.2">
      <c r="M30643" s="2"/>
    </row>
    <row r="30644" spans="13:13" x14ac:dyDescent="0.2">
      <c r="M30644" s="2"/>
    </row>
    <row r="30645" spans="13:13" x14ac:dyDescent="0.2">
      <c r="M30645" s="2"/>
    </row>
    <row r="30646" spans="13:13" x14ac:dyDescent="0.2">
      <c r="M30646" s="2"/>
    </row>
    <row r="30647" spans="13:13" x14ac:dyDescent="0.2">
      <c r="M30647" s="2"/>
    </row>
    <row r="30648" spans="13:13" x14ac:dyDescent="0.2">
      <c r="M30648" s="2"/>
    </row>
    <row r="30649" spans="13:13" x14ac:dyDescent="0.2">
      <c r="M30649" s="2"/>
    </row>
    <row r="30650" spans="13:13" x14ac:dyDescent="0.2">
      <c r="M30650" s="2"/>
    </row>
    <row r="30651" spans="13:13" x14ac:dyDescent="0.2">
      <c r="M30651" s="2"/>
    </row>
    <row r="30652" spans="13:13" x14ac:dyDescent="0.2">
      <c r="M30652" s="2"/>
    </row>
    <row r="30653" spans="13:13" x14ac:dyDescent="0.2">
      <c r="M30653" s="2"/>
    </row>
    <row r="30654" spans="13:13" x14ac:dyDescent="0.2">
      <c r="M30654" s="2"/>
    </row>
    <row r="30655" spans="13:13" x14ac:dyDescent="0.2">
      <c r="M30655" s="2"/>
    </row>
    <row r="30656" spans="13:13" x14ac:dyDescent="0.2">
      <c r="M30656" s="2"/>
    </row>
    <row r="30657" spans="13:13" x14ac:dyDescent="0.2">
      <c r="M30657" s="2"/>
    </row>
    <row r="30658" spans="13:13" x14ac:dyDescent="0.2">
      <c r="M30658" s="2"/>
    </row>
    <row r="30659" spans="13:13" x14ac:dyDescent="0.2">
      <c r="M30659" s="2"/>
    </row>
    <row r="30660" spans="13:13" x14ac:dyDescent="0.2">
      <c r="M30660" s="2"/>
    </row>
    <row r="30661" spans="13:13" x14ac:dyDescent="0.2">
      <c r="M30661" s="2"/>
    </row>
    <row r="30662" spans="13:13" x14ac:dyDescent="0.2">
      <c r="M30662" s="2"/>
    </row>
    <row r="30663" spans="13:13" x14ac:dyDescent="0.2">
      <c r="M30663" s="2"/>
    </row>
    <row r="30664" spans="13:13" x14ac:dyDescent="0.2">
      <c r="M30664" s="2"/>
    </row>
    <row r="30665" spans="13:13" x14ac:dyDescent="0.2">
      <c r="M30665" s="2"/>
    </row>
    <row r="30666" spans="13:13" x14ac:dyDescent="0.2">
      <c r="M30666" s="2"/>
    </row>
    <row r="30667" spans="13:13" x14ac:dyDescent="0.2">
      <c r="M30667" s="2"/>
    </row>
    <row r="30668" spans="13:13" x14ac:dyDescent="0.2">
      <c r="M30668" s="2"/>
    </row>
    <row r="30669" spans="13:13" x14ac:dyDescent="0.2">
      <c r="M30669" s="2"/>
    </row>
    <row r="30670" spans="13:13" x14ac:dyDescent="0.2">
      <c r="M30670" s="2"/>
    </row>
    <row r="30671" spans="13:13" x14ac:dyDescent="0.2">
      <c r="M30671" s="2"/>
    </row>
    <row r="30672" spans="13:13" x14ac:dyDescent="0.2">
      <c r="M30672" s="2"/>
    </row>
    <row r="30673" spans="6:22" x14ac:dyDescent="0.2">
      <c r="M30673" s="2"/>
    </row>
    <row r="30674" spans="6:22" x14ac:dyDescent="0.2">
      <c r="M30674" s="2"/>
    </row>
    <row r="30675" spans="6:22" x14ac:dyDescent="0.2">
      <c r="M30675" s="2"/>
    </row>
    <row r="30676" spans="6:22" x14ac:dyDescent="0.2">
      <c r="M30676" s="2"/>
    </row>
    <row r="30677" spans="6:22" x14ac:dyDescent="0.2">
      <c r="M30677" s="2"/>
    </row>
    <row r="30678" spans="6:22" x14ac:dyDescent="0.2">
      <c r="M30678" s="2"/>
    </row>
    <row r="30679" spans="6:22" x14ac:dyDescent="0.2">
      <c r="M30679" s="2"/>
    </row>
    <row r="30680" spans="6:22" x14ac:dyDescent="0.2">
      <c r="M30680" s="2"/>
    </row>
    <row r="30681" spans="6:22" x14ac:dyDescent="0.2">
      <c r="M30681" s="2"/>
    </row>
    <row r="30682" spans="6:22" x14ac:dyDescent="0.2">
      <c r="M30682" s="2"/>
    </row>
    <row r="30683" spans="6:22" x14ac:dyDescent="0.2">
      <c r="M30683" s="2"/>
    </row>
    <row r="30684" spans="6:22" x14ac:dyDescent="0.2">
      <c r="F30684"/>
      <c r="M30684" s="2"/>
      <c r="N30684"/>
      <c r="O30684"/>
      <c r="U30684"/>
      <c r="V30684"/>
    </row>
    <row r="30685" spans="6:22" x14ac:dyDescent="0.2">
      <c r="F30685"/>
      <c r="M30685" s="2"/>
      <c r="N30685"/>
      <c r="O30685"/>
      <c r="U30685"/>
      <c r="V30685"/>
    </row>
    <row r="30686" spans="6:22" x14ac:dyDescent="0.2">
      <c r="F30686"/>
      <c r="M30686" s="2"/>
      <c r="N30686"/>
      <c r="O30686"/>
      <c r="U30686"/>
      <c r="V30686"/>
    </row>
    <row r="30687" spans="6:22" x14ac:dyDescent="0.2">
      <c r="F30687"/>
      <c r="M30687" s="2"/>
      <c r="N30687"/>
      <c r="O30687"/>
      <c r="U30687"/>
      <c r="V30687"/>
    </row>
    <row r="30688" spans="6:22" x14ac:dyDescent="0.2">
      <c r="M30688" s="2"/>
    </row>
    <row r="30689" spans="6:22" x14ac:dyDescent="0.2">
      <c r="M30689" s="2"/>
    </row>
    <row r="30690" spans="6:22" x14ac:dyDescent="0.2">
      <c r="M30690" s="2"/>
    </row>
    <row r="30691" spans="6:22" x14ac:dyDescent="0.2">
      <c r="M30691" s="2"/>
    </row>
    <row r="30692" spans="6:22" x14ac:dyDescent="0.2">
      <c r="M30692" s="2"/>
    </row>
    <row r="30693" spans="6:22" x14ac:dyDescent="0.2">
      <c r="M30693" s="2"/>
    </row>
    <row r="30694" spans="6:22" x14ac:dyDescent="0.2">
      <c r="M30694" s="2"/>
    </row>
    <row r="30695" spans="6:22" x14ac:dyDescent="0.2">
      <c r="F30695"/>
      <c r="M30695" s="2"/>
      <c r="N30695"/>
      <c r="O30695"/>
      <c r="U30695"/>
      <c r="V30695"/>
    </row>
    <row r="30696" spans="6:22" x14ac:dyDescent="0.2">
      <c r="F30696"/>
      <c r="M30696" s="2"/>
      <c r="N30696"/>
      <c r="O30696"/>
      <c r="U30696"/>
      <c r="V30696"/>
    </row>
    <row r="30697" spans="6:22" x14ac:dyDescent="0.2">
      <c r="F30697"/>
      <c r="M30697" s="2"/>
      <c r="N30697"/>
      <c r="O30697"/>
      <c r="U30697"/>
      <c r="V30697"/>
    </row>
    <row r="30698" spans="6:22" x14ac:dyDescent="0.2">
      <c r="F30698"/>
      <c r="M30698" s="2"/>
      <c r="N30698"/>
      <c r="O30698"/>
      <c r="U30698"/>
      <c r="V30698"/>
    </row>
    <row r="30699" spans="6:22" x14ac:dyDescent="0.2">
      <c r="F30699"/>
      <c r="M30699" s="2"/>
      <c r="N30699"/>
      <c r="O30699"/>
      <c r="U30699"/>
      <c r="V30699"/>
    </row>
    <row r="30700" spans="6:22" x14ac:dyDescent="0.2">
      <c r="F30700"/>
      <c r="M30700" s="2"/>
      <c r="N30700"/>
      <c r="O30700"/>
      <c r="U30700"/>
      <c r="V30700"/>
    </row>
    <row r="30701" spans="6:22" x14ac:dyDescent="0.2">
      <c r="M30701" s="2"/>
    </row>
    <row r="30702" spans="6:22" x14ac:dyDescent="0.2">
      <c r="M30702" s="2"/>
    </row>
    <row r="30703" spans="6:22" x14ac:dyDescent="0.2">
      <c r="M30703" s="2"/>
    </row>
    <row r="30704" spans="6:22" x14ac:dyDescent="0.2">
      <c r="M30704" s="2"/>
    </row>
    <row r="30705" spans="3:22" x14ac:dyDescent="0.2">
      <c r="M30705" s="2"/>
    </row>
    <row r="30706" spans="3:22" x14ac:dyDescent="0.2">
      <c r="M30706" s="2"/>
    </row>
    <row r="30707" spans="3:22" x14ac:dyDescent="0.2">
      <c r="M30707" s="2"/>
    </row>
    <row r="30708" spans="3:22" x14ac:dyDescent="0.2">
      <c r="M30708" s="2"/>
    </row>
    <row r="30709" spans="3:22" x14ac:dyDescent="0.2">
      <c r="M30709" s="2"/>
    </row>
    <row r="30710" spans="3:22" x14ac:dyDescent="0.2">
      <c r="F30710"/>
      <c r="M30710" s="2"/>
      <c r="N30710"/>
      <c r="O30710"/>
      <c r="U30710"/>
      <c r="V30710"/>
    </row>
    <row r="30711" spans="3:22" x14ac:dyDescent="0.2">
      <c r="F30711"/>
      <c r="M30711" s="2"/>
      <c r="N30711"/>
      <c r="O30711"/>
      <c r="U30711"/>
      <c r="V30711"/>
    </row>
    <row r="30712" spans="3:22" x14ac:dyDescent="0.2">
      <c r="F30712"/>
      <c r="M30712" s="2"/>
      <c r="N30712"/>
      <c r="O30712"/>
      <c r="U30712"/>
      <c r="V30712"/>
    </row>
    <row r="30713" spans="3:22" x14ac:dyDescent="0.2">
      <c r="F30713"/>
      <c r="M30713" s="2"/>
      <c r="N30713"/>
      <c r="O30713"/>
      <c r="U30713"/>
      <c r="V30713"/>
    </row>
    <row r="30714" spans="3:22" x14ac:dyDescent="0.2">
      <c r="F30714"/>
      <c r="M30714" s="2"/>
      <c r="N30714"/>
      <c r="O30714"/>
      <c r="U30714"/>
      <c r="V30714"/>
    </row>
    <row r="30715" spans="3:22" x14ac:dyDescent="0.2">
      <c r="C30715" s="9"/>
      <c r="F30715"/>
      <c r="M30715" s="2"/>
      <c r="N30715"/>
      <c r="O30715"/>
      <c r="U30715"/>
      <c r="V30715"/>
    </row>
    <row r="30716" spans="3:22" x14ac:dyDescent="0.2">
      <c r="F30716"/>
      <c r="M30716" s="2"/>
      <c r="N30716"/>
      <c r="O30716"/>
      <c r="U30716"/>
      <c r="V30716"/>
    </row>
    <row r="30717" spans="3:22" x14ac:dyDescent="0.2">
      <c r="F30717"/>
      <c r="M30717" s="2"/>
      <c r="N30717"/>
      <c r="O30717"/>
      <c r="U30717"/>
      <c r="V30717"/>
    </row>
    <row r="30718" spans="3:22" x14ac:dyDescent="0.2">
      <c r="F30718"/>
      <c r="M30718" s="2"/>
      <c r="N30718"/>
      <c r="O30718"/>
      <c r="U30718"/>
      <c r="V30718"/>
    </row>
    <row r="30719" spans="3:22" x14ac:dyDescent="0.2">
      <c r="F30719"/>
      <c r="M30719" s="2"/>
      <c r="N30719"/>
      <c r="O30719"/>
      <c r="U30719"/>
      <c r="V30719"/>
    </row>
    <row r="30720" spans="3:22" x14ac:dyDescent="0.2">
      <c r="F30720"/>
      <c r="M30720" s="2"/>
      <c r="N30720"/>
      <c r="O30720"/>
      <c r="U30720"/>
      <c r="V30720"/>
    </row>
    <row r="30721" spans="6:22" x14ac:dyDescent="0.2">
      <c r="F30721"/>
      <c r="M30721" s="2"/>
      <c r="N30721"/>
      <c r="O30721"/>
      <c r="U30721"/>
      <c r="V30721"/>
    </row>
    <row r="30722" spans="6:22" x14ac:dyDescent="0.2">
      <c r="F30722"/>
      <c r="M30722" s="2"/>
      <c r="N30722"/>
      <c r="O30722"/>
      <c r="U30722"/>
      <c r="V30722"/>
    </row>
    <row r="30723" spans="6:22" x14ac:dyDescent="0.2">
      <c r="F30723"/>
      <c r="M30723" s="2"/>
      <c r="N30723"/>
      <c r="O30723"/>
      <c r="U30723"/>
      <c r="V30723"/>
    </row>
    <row r="30724" spans="6:22" x14ac:dyDescent="0.2">
      <c r="F30724"/>
      <c r="M30724" s="2"/>
      <c r="N30724"/>
      <c r="O30724"/>
      <c r="U30724"/>
      <c r="V30724"/>
    </row>
    <row r="30725" spans="6:22" x14ac:dyDescent="0.2">
      <c r="F30725"/>
      <c r="M30725" s="2"/>
      <c r="N30725"/>
      <c r="O30725"/>
      <c r="U30725"/>
      <c r="V30725"/>
    </row>
    <row r="30726" spans="6:22" x14ac:dyDescent="0.2">
      <c r="F30726"/>
      <c r="M30726" s="2"/>
      <c r="N30726"/>
      <c r="O30726"/>
      <c r="U30726"/>
      <c r="V30726"/>
    </row>
    <row r="30727" spans="6:22" x14ac:dyDescent="0.2">
      <c r="F30727"/>
      <c r="M30727" s="2"/>
      <c r="N30727"/>
      <c r="O30727"/>
      <c r="U30727"/>
      <c r="V30727"/>
    </row>
    <row r="30728" spans="6:22" x14ac:dyDescent="0.2">
      <c r="F30728"/>
      <c r="M30728" s="2"/>
      <c r="N30728"/>
      <c r="O30728"/>
      <c r="U30728"/>
      <c r="V30728"/>
    </row>
    <row r="30729" spans="6:22" x14ac:dyDescent="0.2">
      <c r="F30729"/>
      <c r="M30729" s="2"/>
      <c r="N30729"/>
      <c r="O30729"/>
      <c r="U30729"/>
      <c r="V30729"/>
    </row>
    <row r="30730" spans="6:22" x14ac:dyDescent="0.2">
      <c r="M30730" s="2"/>
    </row>
    <row r="30731" spans="6:22" x14ac:dyDescent="0.2">
      <c r="M30731" s="2"/>
    </row>
    <row r="30732" spans="6:22" x14ac:dyDescent="0.2">
      <c r="M30732" s="2"/>
    </row>
    <row r="30733" spans="6:22" x14ac:dyDescent="0.2">
      <c r="M30733" s="2"/>
    </row>
    <row r="30734" spans="6:22" x14ac:dyDescent="0.2">
      <c r="M30734" s="2"/>
    </row>
    <row r="30735" spans="6:22" x14ac:dyDescent="0.2">
      <c r="M30735" s="2"/>
    </row>
    <row r="30736" spans="6:22" x14ac:dyDescent="0.2">
      <c r="M30736" s="2"/>
    </row>
    <row r="30737" spans="6:22" x14ac:dyDescent="0.2">
      <c r="M30737" s="2"/>
    </row>
    <row r="30738" spans="6:22" x14ac:dyDescent="0.2">
      <c r="M30738" s="2"/>
    </row>
    <row r="30739" spans="6:22" x14ac:dyDescent="0.2">
      <c r="M30739" s="2"/>
    </row>
    <row r="30740" spans="6:22" x14ac:dyDescent="0.2">
      <c r="M30740" s="2"/>
    </row>
    <row r="30741" spans="6:22" x14ac:dyDescent="0.2">
      <c r="M30741" s="2"/>
    </row>
    <row r="30742" spans="6:22" x14ac:dyDescent="0.2">
      <c r="M30742" s="2"/>
    </row>
    <row r="30743" spans="6:22" x14ac:dyDescent="0.2">
      <c r="M30743" s="2"/>
    </row>
    <row r="30744" spans="6:22" x14ac:dyDescent="0.2">
      <c r="M30744" s="2"/>
    </row>
    <row r="30745" spans="6:22" x14ac:dyDescent="0.2">
      <c r="M30745" s="2"/>
    </row>
    <row r="30746" spans="6:22" x14ac:dyDescent="0.2">
      <c r="M30746" s="2"/>
    </row>
    <row r="30747" spans="6:22" x14ac:dyDescent="0.2">
      <c r="M30747" s="2"/>
    </row>
    <row r="30748" spans="6:22" x14ac:dyDescent="0.2">
      <c r="M30748" s="2"/>
    </row>
    <row r="30749" spans="6:22" x14ac:dyDescent="0.2">
      <c r="F30749"/>
      <c r="M30749" s="2"/>
      <c r="N30749"/>
      <c r="O30749"/>
      <c r="U30749"/>
      <c r="V30749"/>
    </row>
    <row r="30750" spans="6:22" x14ac:dyDescent="0.2">
      <c r="M30750" s="2"/>
    </row>
    <row r="30751" spans="6:22" x14ac:dyDescent="0.2">
      <c r="M30751" s="2"/>
    </row>
    <row r="30752" spans="6:22" x14ac:dyDescent="0.2">
      <c r="M30752" s="2"/>
    </row>
    <row r="30753" spans="6:22" x14ac:dyDescent="0.2">
      <c r="M30753" s="2"/>
    </row>
    <row r="30754" spans="6:22" x14ac:dyDescent="0.2">
      <c r="M30754" s="2"/>
    </row>
    <row r="30755" spans="6:22" x14ac:dyDescent="0.2">
      <c r="M30755" s="2"/>
    </row>
    <row r="30756" spans="6:22" x14ac:dyDescent="0.2">
      <c r="M30756" s="2"/>
    </row>
    <row r="30757" spans="6:22" x14ac:dyDescent="0.2">
      <c r="M30757" s="2"/>
    </row>
    <row r="30758" spans="6:22" x14ac:dyDescent="0.2">
      <c r="M30758" s="2"/>
    </row>
    <row r="30759" spans="6:22" x14ac:dyDescent="0.2">
      <c r="M30759" s="2"/>
    </row>
    <row r="30760" spans="6:22" x14ac:dyDescent="0.2">
      <c r="M30760" s="2"/>
    </row>
    <row r="30761" spans="6:22" x14ac:dyDescent="0.2">
      <c r="M30761" s="2"/>
    </row>
    <row r="30762" spans="6:22" x14ac:dyDescent="0.2">
      <c r="F30762"/>
      <c r="M30762" s="2"/>
      <c r="N30762"/>
      <c r="O30762"/>
      <c r="U30762"/>
      <c r="V30762"/>
    </row>
    <row r="30763" spans="6:22" x14ac:dyDescent="0.2">
      <c r="F30763"/>
      <c r="M30763" s="2"/>
      <c r="N30763"/>
      <c r="O30763"/>
      <c r="U30763"/>
      <c r="V30763"/>
    </row>
    <row r="30764" spans="6:22" x14ac:dyDescent="0.2">
      <c r="F30764"/>
      <c r="M30764" s="2"/>
      <c r="N30764"/>
      <c r="O30764"/>
      <c r="U30764"/>
      <c r="V30764"/>
    </row>
    <row r="30765" spans="6:22" x14ac:dyDescent="0.2">
      <c r="F30765"/>
      <c r="M30765" s="2"/>
      <c r="N30765"/>
      <c r="O30765"/>
      <c r="U30765"/>
      <c r="V30765"/>
    </row>
    <row r="30766" spans="6:22" x14ac:dyDescent="0.2">
      <c r="F30766"/>
      <c r="M30766" s="2"/>
      <c r="N30766"/>
      <c r="O30766"/>
      <c r="U30766"/>
      <c r="V30766"/>
    </row>
    <row r="30767" spans="6:22" x14ac:dyDescent="0.2">
      <c r="F30767"/>
      <c r="M30767" s="2"/>
      <c r="N30767"/>
      <c r="O30767"/>
      <c r="U30767"/>
      <c r="V30767"/>
    </row>
    <row r="30768" spans="6:22" x14ac:dyDescent="0.2">
      <c r="F30768"/>
      <c r="M30768" s="2"/>
      <c r="N30768"/>
      <c r="O30768"/>
      <c r="U30768"/>
      <c r="V30768"/>
    </row>
    <row r="30769" spans="6:22" x14ac:dyDescent="0.2">
      <c r="F30769"/>
      <c r="M30769" s="2"/>
      <c r="N30769"/>
      <c r="O30769"/>
      <c r="U30769"/>
      <c r="V30769"/>
    </row>
    <row r="30770" spans="6:22" x14ac:dyDescent="0.2">
      <c r="F30770"/>
      <c r="M30770" s="2"/>
      <c r="N30770"/>
      <c r="O30770"/>
      <c r="U30770"/>
      <c r="V30770"/>
    </row>
    <row r="30771" spans="6:22" x14ac:dyDescent="0.2">
      <c r="F30771"/>
      <c r="M30771" s="2"/>
      <c r="N30771"/>
      <c r="O30771"/>
      <c r="U30771"/>
      <c r="V30771"/>
    </row>
    <row r="30772" spans="6:22" x14ac:dyDescent="0.2">
      <c r="F30772"/>
      <c r="M30772" s="2"/>
      <c r="N30772"/>
      <c r="O30772"/>
      <c r="U30772"/>
      <c r="V30772"/>
    </row>
    <row r="30773" spans="6:22" x14ac:dyDescent="0.2">
      <c r="F30773"/>
      <c r="M30773" s="2"/>
      <c r="N30773"/>
      <c r="O30773"/>
      <c r="U30773"/>
      <c r="V30773"/>
    </row>
    <row r="30774" spans="6:22" x14ac:dyDescent="0.2">
      <c r="F30774"/>
      <c r="M30774" s="2"/>
      <c r="N30774"/>
      <c r="O30774"/>
      <c r="U30774"/>
      <c r="V30774"/>
    </row>
    <row r="30775" spans="6:22" x14ac:dyDescent="0.2">
      <c r="F30775"/>
      <c r="M30775" s="2"/>
      <c r="N30775"/>
      <c r="O30775"/>
      <c r="U30775"/>
      <c r="V30775"/>
    </row>
    <row r="30776" spans="6:22" x14ac:dyDescent="0.2">
      <c r="F30776"/>
      <c r="M30776" s="2"/>
      <c r="N30776"/>
      <c r="O30776"/>
      <c r="U30776"/>
      <c r="V30776"/>
    </row>
    <row r="30777" spans="6:22" x14ac:dyDescent="0.2">
      <c r="F30777"/>
      <c r="M30777" s="2"/>
      <c r="N30777"/>
      <c r="O30777"/>
      <c r="U30777"/>
      <c r="V30777"/>
    </row>
    <row r="30778" spans="6:22" x14ac:dyDescent="0.2">
      <c r="F30778"/>
      <c r="M30778" s="2"/>
      <c r="N30778"/>
      <c r="O30778"/>
      <c r="U30778"/>
      <c r="V30778"/>
    </row>
    <row r="30779" spans="6:22" x14ac:dyDescent="0.2">
      <c r="F30779"/>
      <c r="M30779" s="2"/>
      <c r="N30779"/>
      <c r="O30779"/>
      <c r="U30779"/>
      <c r="V30779"/>
    </row>
    <row r="30780" spans="6:22" x14ac:dyDescent="0.2">
      <c r="F30780"/>
      <c r="M30780" s="2"/>
      <c r="N30780"/>
      <c r="O30780"/>
      <c r="U30780"/>
      <c r="V30780"/>
    </row>
    <row r="30781" spans="6:22" x14ac:dyDescent="0.2">
      <c r="F30781"/>
      <c r="M30781" s="2"/>
      <c r="N30781"/>
      <c r="O30781"/>
      <c r="U30781"/>
      <c r="V30781"/>
    </row>
    <row r="30782" spans="6:22" x14ac:dyDescent="0.2">
      <c r="F30782"/>
      <c r="M30782" s="2"/>
      <c r="N30782"/>
      <c r="O30782"/>
      <c r="U30782"/>
      <c r="V30782"/>
    </row>
    <row r="30783" spans="6:22" x14ac:dyDescent="0.2">
      <c r="F30783"/>
      <c r="M30783" s="2"/>
      <c r="N30783"/>
      <c r="O30783"/>
      <c r="U30783"/>
      <c r="V30783"/>
    </row>
    <row r="30784" spans="6:22" x14ac:dyDescent="0.2">
      <c r="F30784"/>
      <c r="M30784" s="2"/>
      <c r="N30784"/>
      <c r="O30784"/>
      <c r="U30784"/>
      <c r="V30784"/>
    </row>
    <row r="30785" spans="6:22" x14ac:dyDescent="0.2">
      <c r="F30785"/>
      <c r="M30785" s="2"/>
      <c r="N30785"/>
      <c r="O30785"/>
      <c r="U30785"/>
      <c r="V30785"/>
    </row>
    <row r="30786" spans="6:22" x14ac:dyDescent="0.2">
      <c r="F30786"/>
      <c r="M30786" s="2"/>
      <c r="N30786"/>
      <c r="O30786"/>
      <c r="U30786"/>
      <c r="V30786"/>
    </row>
    <row r="30787" spans="6:22" x14ac:dyDescent="0.2">
      <c r="F30787"/>
      <c r="M30787" s="2"/>
      <c r="N30787"/>
      <c r="O30787"/>
      <c r="U30787"/>
      <c r="V30787"/>
    </row>
    <row r="30788" spans="6:22" x14ac:dyDescent="0.2">
      <c r="F30788"/>
      <c r="M30788" s="2"/>
      <c r="N30788"/>
      <c r="O30788"/>
      <c r="U30788"/>
      <c r="V30788"/>
    </row>
    <row r="30789" spans="6:22" x14ac:dyDescent="0.2">
      <c r="F30789"/>
      <c r="M30789" s="2"/>
      <c r="N30789"/>
      <c r="O30789"/>
      <c r="U30789"/>
      <c r="V30789"/>
    </row>
    <row r="30790" spans="6:22" x14ac:dyDescent="0.2">
      <c r="F30790"/>
      <c r="M30790" s="2"/>
      <c r="N30790"/>
      <c r="O30790"/>
      <c r="U30790"/>
      <c r="V30790"/>
    </row>
    <row r="30791" spans="6:22" x14ac:dyDescent="0.2">
      <c r="F30791"/>
      <c r="M30791" s="2"/>
      <c r="N30791"/>
      <c r="O30791"/>
      <c r="U30791"/>
      <c r="V30791"/>
    </row>
    <row r="30792" spans="6:22" x14ac:dyDescent="0.2">
      <c r="F30792"/>
      <c r="M30792" s="2"/>
      <c r="N30792"/>
      <c r="O30792"/>
      <c r="U30792"/>
      <c r="V30792"/>
    </row>
    <row r="30793" spans="6:22" x14ac:dyDescent="0.2">
      <c r="M30793" s="2"/>
    </row>
    <row r="30794" spans="6:22" x14ac:dyDescent="0.2">
      <c r="M30794" s="2"/>
    </row>
    <row r="30795" spans="6:22" x14ac:dyDescent="0.2">
      <c r="M30795" s="2"/>
    </row>
    <row r="30796" spans="6:22" x14ac:dyDescent="0.2">
      <c r="M30796" s="2"/>
    </row>
    <row r="30797" spans="6:22" x14ac:dyDescent="0.2">
      <c r="M30797" s="2"/>
    </row>
    <row r="30798" spans="6:22" x14ac:dyDescent="0.2">
      <c r="M30798" s="2"/>
    </row>
    <row r="30799" spans="6:22" x14ac:dyDescent="0.2">
      <c r="M30799" s="2"/>
    </row>
    <row r="30800" spans="6:22" x14ac:dyDescent="0.2">
      <c r="M30800" s="2"/>
    </row>
    <row r="30801" spans="6:22" x14ac:dyDescent="0.2">
      <c r="M30801" s="2"/>
    </row>
    <row r="30802" spans="6:22" x14ac:dyDescent="0.2">
      <c r="M30802" s="2"/>
    </row>
    <row r="30803" spans="6:22" x14ac:dyDescent="0.2">
      <c r="M30803" s="2"/>
    </row>
    <row r="30804" spans="6:22" x14ac:dyDescent="0.2">
      <c r="M30804" s="2"/>
    </row>
    <row r="30805" spans="6:22" x14ac:dyDescent="0.2">
      <c r="M30805" s="2"/>
    </row>
    <row r="30806" spans="6:22" x14ac:dyDescent="0.2">
      <c r="M30806" s="2"/>
    </row>
    <row r="30807" spans="6:22" x14ac:dyDescent="0.2">
      <c r="M30807" s="2"/>
    </row>
    <row r="30808" spans="6:22" x14ac:dyDescent="0.2">
      <c r="M30808" s="2"/>
    </row>
    <row r="30809" spans="6:22" x14ac:dyDescent="0.2">
      <c r="M30809" s="2"/>
    </row>
    <row r="30810" spans="6:22" x14ac:dyDescent="0.2">
      <c r="M30810" s="2"/>
    </row>
    <row r="30811" spans="6:22" x14ac:dyDescent="0.2">
      <c r="F30811"/>
      <c r="M30811" s="2"/>
      <c r="N30811"/>
      <c r="O30811"/>
      <c r="U30811"/>
      <c r="V30811"/>
    </row>
    <row r="30812" spans="6:22" x14ac:dyDescent="0.2">
      <c r="M30812" s="2"/>
    </row>
    <row r="30813" spans="6:22" x14ac:dyDescent="0.2">
      <c r="M30813" s="2"/>
    </row>
    <row r="30814" spans="6:22" x14ac:dyDescent="0.2">
      <c r="M30814" s="2"/>
    </row>
    <row r="30815" spans="6:22" x14ac:dyDescent="0.2">
      <c r="M30815" s="2"/>
    </row>
    <row r="30816" spans="6:22" x14ac:dyDescent="0.2">
      <c r="F30816"/>
      <c r="M30816" s="2"/>
      <c r="N30816"/>
      <c r="O30816"/>
      <c r="U30816"/>
      <c r="V30816"/>
    </row>
    <row r="30817" spans="13:13" x14ac:dyDescent="0.2">
      <c r="M30817" s="2"/>
    </row>
    <row r="30818" spans="13:13" x14ac:dyDescent="0.2">
      <c r="M30818" s="2"/>
    </row>
    <row r="30819" spans="13:13" x14ac:dyDescent="0.2">
      <c r="M30819" s="2"/>
    </row>
    <row r="30820" spans="13:13" x14ac:dyDescent="0.2">
      <c r="M30820" s="2"/>
    </row>
    <row r="30821" spans="13:13" x14ac:dyDescent="0.2">
      <c r="M30821" s="2"/>
    </row>
    <row r="30822" spans="13:13" x14ac:dyDescent="0.2">
      <c r="M30822" s="2"/>
    </row>
    <row r="30823" spans="13:13" x14ac:dyDescent="0.2">
      <c r="M30823" s="2"/>
    </row>
    <row r="30824" spans="13:13" x14ac:dyDescent="0.2">
      <c r="M30824" s="2"/>
    </row>
    <row r="30825" spans="13:13" x14ac:dyDescent="0.2">
      <c r="M30825" s="2"/>
    </row>
    <row r="30826" spans="13:13" x14ac:dyDescent="0.2">
      <c r="M30826" s="2"/>
    </row>
    <row r="30827" spans="13:13" x14ac:dyDescent="0.2">
      <c r="M30827" s="2"/>
    </row>
    <row r="30828" spans="13:13" x14ac:dyDescent="0.2">
      <c r="M30828" s="2"/>
    </row>
    <row r="30829" spans="13:13" x14ac:dyDescent="0.2">
      <c r="M30829" s="2"/>
    </row>
    <row r="30830" spans="13:13" x14ac:dyDescent="0.2">
      <c r="M30830" s="2"/>
    </row>
    <row r="30831" spans="13:13" x14ac:dyDescent="0.2">
      <c r="M30831" s="2"/>
    </row>
    <row r="30832" spans="13:13" x14ac:dyDescent="0.2">
      <c r="M30832" s="2"/>
    </row>
    <row r="30833" spans="13:13" x14ac:dyDescent="0.2">
      <c r="M30833" s="2"/>
    </row>
    <row r="30834" spans="13:13" x14ac:dyDescent="0.2">
      <c r="M30834" s="2"/>
    </row>
    <row r="30835" spans="13:13" x14ac:dyDescent="0.2">
      <c r="M30835" s="2"/>
    </row>
    <row r="30836" spans="13:13" x14ac:dyDescent="0.2">
      <c r="M30836" s="2"/>
    </row>
    <row r="30837" spans="13:13" x14ac:dyDescent="0.2">
      <c r="M30837" s="2"/>
    </row>
    <row r="30838" spans="13:13" x14ac:dyDescent="0.2">
      <c r="M30838" s="2"/>
    </row>
    <row r="30839" spans="13:13" x14ac:dyDescent="0.2">
      <c r="M30839" s="2"/>
    </row>
    <row r="30840" spans="13:13" x14ac:dyDescent="0.2">
      <c r="M30840" s="2"/>
    </row>
    <row r="30841" spans="13:13" x14ac:dyDescent="0.2">
      <c r="M30841" s="2"/>
    </row>
    <row r="30842" spans="13:13" x14ac:dyDescent="0.2">
      <c r="M30842" s="2"/>
    </row>
    <row r="30843" spans="13:13" x14ac:dyDescent="0.2">
      <c r="M30843" s="2"/>
    </row>
    <row r="30844" spans="13:13" x14ac:dyDescent="0.2">
      <c r="M30844" s="2"/>
    </row>
    <row r="30845" spans="13:13" x14ac:dyDescent="0.2">
      <c r="M30845" s="2"/>
    </row>
    <row r="30846" spans="13:13" x14ac:dyDescent="0.2">
      <c r="M30846" s="2"/>
    </row>
    <row r="30847" spans="13:13" x14ac:dyDescent="0.2">
      <c r="M30847" s="2"/>
    </row>
    <row r="30848" spans="13:13" x14ac:dyDescent="0.2">
      <c r="M30848" s="2"/>
    </row>
    <row r="30849" spans="6:22" x14ac:dyDescent="0.2">
      <c r="M30849" s="2"/>
    </row>
    <row r="30850" spans="6:22" x14ac:dyDescent="0.2">
      <c r="M30850" s="2"/>
    </row>
    <row r="30851" spans="6:22" x14ac:dyDescent="0.2">
      <c r="M30851" s="2"/>
    </row>
    <row r="30852" spans="6:22" x14ac:dyDescent="0.2">
      <c r="F30852"/>
      <c r="M30852" s="2"/>
      <c r="N30852"/>
      <c r="O30852"/>
      <c r="U30852"/>
      <c r="V30852"/>
    </row>
    <row r="30853" spans="6:22" x14ac:dyDescent="0.2">
      <c r="F30853"/>
      <c r="M30853" s="2"/>
      <c r="N30853"/>
      <c r="O30853"/>
      <c r="U30853"/>
      <c r="V30853"/>
    </row>
    <row r="30854" spans="6:22" x14ac:dyDescent="0.2">
      <c r="F30854"/>
      <c r="M30854" s="2"/>
      <c r="N30854"/>
      <c r="O30854"/>
      <c r="U30854"/>
      <c r="V30854"/>
    </row>
    <row r="30855" spans="6:22" x14ac:dyDescent="0.2">
      <c r="F30855"/>
      <c r="M30855" s="2"/>
      <c r="N30855"/>
      <c r="O30855"/>
      <c r="U30855"/>
      <c r="V30855"/>
    </row>
    <row r="30856" spans="6:22" x14ac:dyDescent="0.2">
      <c r="F30856"/>
      <c r="M30856" s="2"/>
      <c r="N30856"/>
      <c r="O30856"/>
      <c r="U30856"/>
      <c r="V30856"/>
    </row>
    <row r="30857" spans="6:22" x14ac:dyDescent="0.2">
      <c r="M30857" s="2"/>
    </row>
    <row r="30858" spans="6:22" x14ac:dyDescent="0.2">
      <c r="M30858" s="2"/>
    </row>
    <row r="30859" spans="6:22" x14ac:dyDescent="0.2">
      <c r="M30859" s="2"/>
    </row>
    <row r="30860" spans="6:22" x14ac:dyDescent="0.2">
      <c r="M30860" s="2"/>
    </row>
    <row r="30861" spans="6:22" x14ac:dyDescent="0.2">
      <c r="M30861" s="2"/>
    </row>
    <row r="30862" spans="6:22" x14ac:dyDescent="0.2">
      <c r="M30862" s="2"/>
    </row>
    <row r="30863" spans="6:22" x14ac:dyDescent="0.2">
      <c r="M30863" s="2"/>
    </row>
    <row r="30864" spans="6:22" x14ac:dyDescent="0.2">
      <c r="M30864" s="2"/>
    </row>
    <row r="30865" spans="6:22" x14ac:dyDescent="0.2">
      <c r="M30865" s="2"/>
    </row>
    <row r="30866" spans="6:22" x14ac:dyDescent="0.2">
      <c r="M30866" s="2"/>
    </row>
    <row r="30867" spans="6:22" x14ac:dyDescent="0.2">
      <c r="M30867" s="2"/>
    </row>
    <row r="30868" spans="6:22" x14ac:dyDescent="0.2">
      <c r="M30868" s="2"/>
    </row>
    <row r="30869" spans="6:22" x14ac:dyDescent="0.2">
      <c r="M30869" s="2"/>
    </row>
    <row r="30870" spans="6:22" x14ac:dyDescent="0.2">
      <c r="M30870" s="2"/>
    </row>
    <row r="30871" spans="6:22" x14ac:dyDescent="0.2">
      <c r="M30871" s="2"/>
    </row>
    <row r="30872" spans="6:22" x14ac:dyDescent="0.2">
      <c r="M30872" s="2"/>
    </row>
    <row r="30873" spans="6:22" x14ac:dyDescent="0.2">
      <c r="M30873" s="2"/>
    </row>
    <row r="30874" spans="6:22" x14ac:dyDescent="0.2">
      <c r="M30874" s="2"/>
    </row>
    <row r="30875" spans="6:22" x14ac:dyDescent="0.2">
      <c r="F30875"/>
      <c r="M30875" s="2"/>
      <c r="N30875"/>
      <c r="O30875"/>
      <c r="U30875"/>
      <c r="V30875"/>
    </row>
    <row r="30876" spans="6:22" x14ac:dyDescent="0.2">
      <c r="M30876" s="2"/>
    </row>
    <row r="30877" spans="6:22" x14ac:dyDescent="0.2">
      <c r="M30877" s="2"/>
    </row>
    <row r="30878" spans="6:22" x14ac:dyDescent="0.2">
      <c r="M30878" s="2"/>
    </row>
    <row r="30879" spans="6:22" x14ac:dyDescent="0.2">
      <c r="M30879" s="2"/>
    </row>
    <row r="30880" spans="6:22" x14ac:dyDescent="0.2">
      <c r="F30880"/>
      <c r="M30880" s="2"/>
      <c r="N30880"/>
      <c r="O30880"/>
      <c r="U30880"/>
      <c r="V30880"/>
    </row>
    <row r="30881" spans="13:13" x14ac:dyDescent="0.2">
      <c r="M30881" s="2"/>
    </row>
    <row r="30882" spans="13:13" x14ac:dyDescent="0.2">
      <c r="M30882" s="2"/>
    </row>
    <row r="30883" spans="13:13" x14ac:dyDescent="0.2">
      <c r="M30883" s="2"/>
    </row>
    <row r="30884" spans="13:13" x14ac:dyDescent="0.2">
      <c r="M30884" s="2"/>
    </row>
    <row r="30885" spans="13:13" x14ac:dyDescent="0.2">
      <c r="M30885" s="2"/>
    </row>
    <row r="30886" spans="13:13" x14ac:dyDescent="0.2">
      <c r="M30886" s="2"/>
    </row>
    <row r="30887" spans="13:13" x14ac:dyDescent="0.2">
      <c r="M30887" s="2"/>
    </row>
    <row r="30888" spans="13:13" x14ac:dyDescent="0.2">
      <c r="M30888" s="2"/>
    </row>
    <row r="30889" spans="13:13" x14ac:dyDescent="0.2">
      <c r="M30889" s="2"/>
    </row>
    <row r="30890" spans="13:13" x14ac:dyDescent="0.2">
      <c r="M30890" s="2"/>
    </row>
    <row r="30891" spans="13:13" x14ac:dyDescent="0.2">
      <c r="M30891" s="2"/>
    </row>
    <row r="30892" spans="13:13" x14ac:dyDescent="0.2">
      <c r="M30892" s="2"/>
    </row>
    <row r="30893" spans="13:13" x14ac:dyDescent="0.2">
      <c r="M30893" s="2"/>
    </row>
    <row r="30894" spans="13:13" x14ac:dyDescent="0.2">
      <c r="M30894" s="2"/>
    </row>
    <row r="30895" spans="13:13" x14ac:dyDescent="0.2">
      <c r="M30895" s="2"/>
    </row>
    <row r="30896" spans="13:13" x14ac:dyDescent="0.2">
      <c r="M30896" s="2"/>
    </row>
    <row r="30897" spans="13:13" x14ac:dyDescent="0.2">
      <c r="M30897" s="2"/>
    </row>
    <row r="30898" spans="13:13" x14ac:dyDescent="0.2">
      <c r="M30898" s="2"/>
    </row>
    <row r="30899" spans="13:13" x14ac:dyDescent="0.2">
      <c r="M30899" s="2"/>
    </row>
    <row r="30900" spans="13:13" x14ac:dyDescent="0.2">
      <c r="M30900" s="2"/>
    </row>
    <row r="30901" spans="13:13" x14ac:dyDescent="0.2">
      <c r="M30901" s="2"/>
    </row>
    <row r="30902" spans="13:13" x14ac:dyDescent="0.2">
      <c r="M30902" s="2"/>
    </row>
    <row r="30903" spans="13:13" x14ac:dyDescent="0.2">
      <c r="M30903" s="2"/>
    </row>
    <row r="30904" spans="13:13" x14ac:dyDescent="0.2">
      <c r="M30904" s="2"/>
    </row>
    <row r="30905" spans="13:13" x14ac:dyDescent="0.2">
      <c r="M30905" s="2"/>
    </row>
    <row r="30906" spans="13:13" x14ac:dyDescent="0.2">
      <c r="M30906" s="2"/>
    </row>
    <row r="30907" spans="13:13" x14ac:dyDescent="0.2">
      <c r="M30907" s="2"/>
    </row>
    <row r="30908" spans="13:13" x14ac:dyDescent="0.2">
      <c r="M30908" s="2"/>
    </row>
    <row r="30909" spans="13:13" x14ac:dyDescent="0.2">
      <c r="M30909" s="2"/>
    </row>
    <row r="30910" spans="13:13" x14ac:dyDescent="0.2">
      <c r="M30910" s="2"/>
    </row>
    <row r="30911" spans="13:13" x14ac:dyDescent="0.2">
      <c r="M30911" s="2"/>
    </row>
    <row r="30912" spans="13:13" x14ac:dyDescent="0.2">
      <c r="M30912" s="2"/>
    </row>
    <row r="30913" spans="6:22" x14ac:dyDescent="0.2">
      <c r="M30913" s="2"/>
    </row>
    <row r="30914" spans="6:22" x14ac:dyDescent="0.2">
      <c r="M30914" s="2"/>
    </row>
    <row r="30915" spans="6:22" x14ac:dyDescent="0.2">
      <c r="M30915" s="2"/>
    </row>
    <row r="30916" spans="6:22" x14ac:dyDescent="0.2">
      <c r="F30916"/>
      <c r="M30916" s="2"/>
      <c r="N30916"/>
      <c r="O30916"/>
      <c r="U30916"/>
      <c r="V30916"/>
    </row>
    <row r="30917" spans="6:22" x14ac:dyDescent="0.2">
      <c r="F30917"/>
      <c r="M30917" s="2"/>
      <c r="N30917"/>
      <c r="O30917"/>
      <c r="U30917"/>
      <c r="V30917"/>
    </row>
    <row r="30918" spans="6:22" x14ac:dyDescent="0.2">
      <c r="F30918"/>
      <c r="M30918" s="2"/>
      <c r="N30918"/>
      <c r="O30918"/>
      <c r="U30918"/>
      <c r="V30918"/>
    </row>
    <row r="30919" spans="6:22" x14ac:dyDescent="0.2">
      <c r="F30919"/>
      <c r="M30919" s="2"/>
      <c r="N30919"/>
      <c r="O30919"/>
      <c r="U30919"/>
      <c r="V30919"/>
    </row>
    <row r="30920" spans="6:22" x14ac:dyDescent="0.2">
      <c r="F30920"/>
      <c r="M30920" s="2"/>
      <c r="N30920"/>
      <c r="O30920"/>
      <c r="U30920"/>
      <c r="V30920"/>
    </row>
    <row r="30921" spans="6:22" x14ac:dyDescent="0.2">
      <c r="M30921" s="2"/>
    </row>
    <row r="30922" spans="6:22" x14ac:dyDescent="0.2">
      <c r="M30922" s="2"/>
    </row>
    <row r="30923" spans="6:22" x14ac:dyDescent="0.2">
      <c r="M30923" s="2"/>
    </row>
    <row r="30924" spans="6:22" x14ac:dyDescent="0.2">
      <c r="F30924"/>
      <c r="M30924" s="2"/>
      <c r="N30924"/>
      <c r="O30924"/>
      <c r="U30924"/>
      <c r="V30924"/>
    </row>
    <row r="30925" spans="6:22" x14ac:dyDescent="0.2">
      <c r="M30925" s="2"/>
    </row>
    <row r="30926" spans="6:22" x14ac:dyDescent="0.2">
      <c r="M30926" s="2"/>
    </row>
    <row r="30927" spans="6:22" x14ac:dyDescent="0.2">
      <c r="M30927" s="2"/>
    </row>
    <row r="30928" spans="6:22" x14ac:dyDescent="0.2">
      <c r="M30928" s="2"/>
    </row>
    <row r="30929" spans="6:22" x14ac:dyDescent="0.2">
      <c r="M30929" s="2"/>
    </row>
    <row r="30930" spans="6:22" x14ac:dyDescent="0.2">
      <c r="M30930" s="2"/>
    </row>
    <row r="30931" spans="6:22" x14ac:dyDescent="0.2">
      <c r="M30931" s="2"/>
    </row>
    <row r="30932" spans="6:22" x14ac:dyDescent="0.2">
      <c r="M30932" s="2"/>
    </row>
    <row r="30933" spans="6:22" x14ac:dyDescent="0.2">
      <c r="M30933" s="2"/>
    </row>
    <row r="30934" spans="6:22" x14ac:dyDescent="0.2">
      <c r="F30934"/>
      <c r="M30934" s="2"/>
      <c r="N30934"/>
      <c r="O30934"/>
      <c r="U30934"/>
      <c r="V30934"/>
    </row>
    <row r="30935" spans="6:22" x14ac:dyDescent="0.2">
      <c r="M30935" s="2"/>
    </row>
    <row r="30936" spans="6:22" x14ac:dyDescent="0.2">
      <c r="M30936" s="2"/>
    </row>
    <row r="30937" spans="6:22" x14ac:dyDescent="0.2">
      <c r="M30937" s="2"/>
    </row>
    <row r="30938" spans="6:22" x14ac:dyDescent="0.2">
      <c r="M30938" s="2"/>
    </row>
    <row r="30939" spans="6:22" x14ac:dyDescent="0.2">
      <c r="M30939" s="2"/>
    </row>
    <row r="30940" spans="6:22" x14ac:dyDescent="0.2">
      <c r="M30940" s="2"/>
    </row>
    <row r="30941" spans="6:22" x14ac:dyDescent="0.2">
      <c r="M30941" s="2"/>
    </row>
    <row r="30942" spans="6:22" x14ac:dyDescent="0.2">
      <c r="M30942" s="2"/>
    </row>
    <row r="30943" spans="6:22" x14ac:dyDescent="0.2">
      <c r="M30943" s="2"/>
    </row>
    <row r="30944" spans="6:22" x14ac:dyDescent="0.2">
      <c r="M30944" s="2"/>
    </row>
    <row r="30945" spans="6:22" x14ac:dyDescent="0.2">
      <c r="F30945"/>
      <c r="M30945" s="2"/>
      <c r="N30945"/>
      <c r="O30945"/>
      <c r="U30945"/>
      <c r="V30945"/>
    </row>
    <row r="30946" spans="6:22" x14ac:dyDescent="0.2">
      <c r="F30946"/>
      <c r="M30946" s="2"/>
      <c r="N30946"/>
      <c r="O30946"/>
      <c r="U30946"/>
      <c r="V30946"/>
    </row>
    <row r="30947" spans="6:22" x14ac:dyDescent="0.2">
      <c r="F30947"/>
      <c r="M30947" s="2"/>
      <c r="N30947"/>
      <c r="O30947"/>
      <c r="U30947"/>
      <c r="V30947"/>
    </row>
    <row r="30948" spans="6:22" x14ac:dyDescent="0.2">
      <c r="F30948"/>
      <c r="M30948" s="2"/>
      <c r="N30948"/>
      <c r="O30948"/>
      <c r="U30948"/>
      <c r="V30948"/>
    </row>
    <row r="30949" spans="6:22" x14ac:dyDescent="0.2">
      <c r="F30949"/>
      <c r="M30949" s="2"/>
      <c r="N30949"/>
      <c r="O30949"/>
      <c r="U30949"/>
      <c r="V30949"/>
    </row>
    <row r="30950" spans="6:22" x14ac:dyDescent="0.2">
      <c r="F30950"/>
      <c r="M30950" s="2"/>
      <c r="N30950"/>
      <c r="O30950"/>
      <c r="U30950"/>
      <c r="V30950"/>
    </row>
    <row r="30951" spans="6:22" x14ac:dyDescent="0.2">
      <c r="F30951"/>
      <c r="M30951" s="2"/>
      <c r="N30951"/>
      <c r="O30951"/>
      <c r="U30951"/>
      <c r="V30951"/>
    </row>
    <row r="30952" spans="6:22" x14ac:dyDescent="0.2">
      <c r="F30952"/>
      <c r="M30952" s="2"/>
      <c r="N30952"/>
      <c r="O30952"/>
      <c r="U30952"/>
      <c r="V30952"/>
    </row>
    <row r="30953" spans="6:22" x14ac:dyDescent="0.2">
      <c r="F30953"/>
      <c r="M30953" s="2"/>
      <c r="N30953"/>
      <c r="O30953"/>
      <c r="U30953"/>
      <c r="V30953"/>
    </row>
    <row r="30954" spans="6:22" x14ac:dyDescent="0.2">
      <c r="M30954" s="2"/>
    </row>
    <row r="30955" spans="6:22" x14ac:dyDescent="0.2">
      <c r="M30955" s="2"/>
    </row>
    <row r="30956" spans="6:22" x14ac:dyDescent="0.2">
      <c r="M30956" s="2"/>
    </row>
    <row r="30957" spans="6:22" x14ac:dyDescent="0.2">
      <c r="F30957"/>
      <c r="M30957" s="2"/>
      <c r="N30957"/>
      <c r="O30957"/>
      <c r="U30957"/>
      <c r="V30957"/>
    </row>
    <row r="30958" spans="6:22" x14ac:dyDescent="0.2">
      <c r="M30958" s="2"/>
    </row>
    <row r="30959" spans="6:22" x14ac:dyDescent="0.2">
      <c r="M30959" s="2"/>
    </row>
    <row r="30960" spans="6:22" x14ac:dyDescent="0.2">
      <c r="M30960" s="2"/>
    </row>
    <row r="30961" spans="6:22" x14ac:dyDescent="0.2">
      <c r="M30961" s="2"/>
    </row>
    <row r="30962" spans="6:22" x14ac:dyDescent="0.2">
      <c r="M30962" s="2"/>
    </row>
    <row r="30963" spans="6:22" x14ac:dyDescent="0.2">
      <c r="M30963" s="2"/>
    </row>
    <row r="30964" spans="6:22" x14ac:dyDescent="0.2">
      <c r="M30964" s="2"/>
    </row>
    <row r="30965" spans="6:22" x14ac:dyDescent="0.2">
      <c r="M30965" s="2"/>
    </row>
    <row r="30966" spans="6:22" x14ac:dyDescent="0.2">
      <c r="M30966" s="2"/>
    </row>
    <row r="30967" spans="6:22" x14ac:dyDescent="0.2">
      <c r="F30967"/>
      <c r="M30967" s="2"/>
      <c r="N30967"/>
      <c r="O30967"/>
      <c r="U30967"/>
      <c r="V30967"/>
    </row>
    <row r="30968" spans="6:22" x14ac:dyDescent="0.2">
      <c r="M30968" s="2"/>
    </row>
    <row r="30969" spans="6:22" x14ac:dyDescent="0.2">
      <c r="M30969" s="2"/>
    </row>
    <row r="30970" spans="6:22" x14ac:dyDescent="0.2">
      <c r="M30970" s="2"/>
    </row>
    <row r="30971" spans="6:22" x14ac:dyDescent="0.2">
      <c r="M30971" s="2"/>
    </row>
    <row r="30972" spans="6:22" x14ac:dyDescent="0.2">
      <c r="M30972" s="2"/>
    </row>
    <row r="30973" spans="6:22" x14ac:dyDescent="0.2">
      <c r="M30973" s="2"/>
    </row>
    <row r="30974" spans="6:22" x14ac:dyDescent="0.2">
      <c r="M30974" s="2"/>
    </row>
    <row r="30975" spans="6:22" x14ac:dyDescent="0.2">
      <c r="M30975" s="2"/>
    </row>
    <row r="30976" spans="6:22" x14ac:dyDescent="0.2">
      <c r="M30976" s="2"/>
    </row>
    <row r="30977" spans="6:22" x14ac:dyDescent="0.2">
      <c r="M30977" s="2"/>
    </row>
    <row r="30978" spans="6:22" x14ac:dyDescent="0.2">
      <c r="F30978"/>
      <c r="M30978" s="2"/>
      <c r="N30978"/>
      <c r="O30978"/>
      <c r="U30978"/>
      <c r="V30978"/>
    </row>
    <row r="30979" spans="6:22" x14ac:dyDescent="0.2">
      <c r="F30979"/>
      <c r="M30979" s="2"/>
      <c r="N30979"/>
      <c r="O30979"/>
      <c r="U30979"/>
      <c r="V30979"/>
    </row>
    <row r="30980" spans="6:22" x14ac:dyDescent="0.2">
      <c r="F30980"/>
      <c r="M30980" s="2"/>
      <c r="N30980"/>
      <c r="O30980"/>
      <c r="U30980"/>
      <c r="V30980"/>
    </row>
    <row r="30981" spans="6:22" x14ac:dyDescent="0.2">
      <c r="F30981"/>
      <c r="M30981" s="2"/>
      <c r="N30981"/>
      <c r="O30981"/>
      <c r="U30981"/>
      <c r="V30981"/>
    </row>
    <row r="30982" spans="6:22" x14ac:dyDescent="0.2">
      <c r="F30982"/>
      <c r="M30982" s="2"/>
      <c r="N30982"/>
      <c r="O30982"/>
      <c r="U30982"/>
      <c r="V30982"/>
    </row>
    <row r="30983" spans="6:22" x14ac:dyDescent="0.2">
      <c r="F30983"/>
      <c r="M30983" s="2"/>
      <c r="N30983"/>
      <c r="O30983"/>
      <c r="U30983"/>
      <c r="V30983"/>
    </row>
    <row r="30984" spans="6:22" x14ac:dyDescent="0.2">
      <c r="F30984"/>
      <c r="M30984" s="2"/>
      <c r="N30984"/>
      <c r="O30984"/>
      <c r="U30984"/>
      <c r="V30984"/>
    </row>
    <row r="30985" spans="6:22" x14ac:dyDescent="0.2">
      <c r="F30985"/>
      <c r="M30985" s="2"/>
      <c r="N30985"/>
      <c r="O30985"/>
      <c r="U30985"/>
      <c r="V30985"/>
    </row>
    <row r="30986" spans="6:22" x14ac:dyDescent="0.2">
      <c r="F30986"/>
      <c r="M30986" s="2"/>
      <c r="N30986"/>
      <c r="O30986"/>
      <c r="U30986"/>
      <c r="V30986"/>
    </row>
    <row r="30987" spans="6:22" x14ac:dyDescent="0.2">
      <c r="M30987" s="2"/>
    </row>
    <row r="30988" spans="6:22" x14ac:dyDescent="0.2">
      <c r="M30988" s="2"/>
    </row>
    <row r="30989" spans="6:22" x14ac:dyDescent="0.2">
      <c r="M30989" s="2"/>
    </row>
    <row r="30990" spans="6:22" x14ac:dyDescent="0.2">
      <c r="M30990" s="2"/>
    </row>
    <row r="30991" spans="6:22" x14ac:dyDescent="0.2">
      <c r="M30991" s="2"/>
    </row>
    <row r="30992" spans="6:22" x14ac:dyDescent="0.2">
      <c r="M30992" s="2"/>
    </row>
    <row r="30993" spans="13:13" x14ac:dyDescent="0.2">
      <c r="M30993" s="2"/>
    </row>
    <row r="30994" spans="13:13" x14ac:dyDescent="0.2">
      <c r="M30994" s="2"/>
    </row>
    <row r="30995" spans="13:13" x14ac:dyDescent="0.2">
      <c r="M30995" s="2"/>
    </row>
    <row r="30996" spans="13:13" x14ac:dyDescent="0.2">
      <c r="M30996" s="2"/>
    </row>
    <row r="30997" spans="13:13" x14ac:dyDescent="0.2">
      <c r="M30997" s="2"/>
    </row>
    <row r="30998" spans="13:13" x14ac:dyDescent="0.2">
      <c r="M30998" s="2"/>
    </row>
    <row r="30999" spans="13:13" x14ac:dyDescent="0.2">
      <c r="M30999" s="2"/>
    </row>
    <row r="31000" spans="13:13" x14ac:dyDescent="0.2">
      <c r="M31000" s="2"/>
    </row>
    <row r="31001" spans="13:13" x14ac:dyDescent="0.2">
      <c r="M31001" s="2"/>
    </row>
    <row r="31002" spans="13:13" x14ac:dyDescent="0.2">
      <c r="M31002" s="2"/>
    </row>
    <row r="31003" spans="13:13" x14ac:dyDescent="0.2">
      <c r="M31003" s="2"/>
    </row>
    <row r="31004" spans="13:13" x14ac:dyDescent="0.2">
      <c r="M31004" s="2"/>
    </row>
    <row r="31005" spans="13:13" x14ac:dyDescent="0.2">
      <c r="M31005" s="2"/>
    </row>
    <row r="31006" spans="13:13" x14ac:dyDescent="0.2">
      <c r="M31006" s="2"/>
    </row>
    <row r="31007" spans="13:13" x14ac:dyDescent="0.2">
      <c r="M31007" s="2"/>
    </row>
    <row r="31008" spans="13:13" x14ac:dyDescent="0.2">
      <c r="M31008" s="2"/>
    </row>
    <row r="31009" spans="13:13" x14ac:dyDescent="0.2">
      <c r="M31009" s="2"/>
    </row>
    <row r="31010" spans="13:13" x14ac:dyDescent="0.2">
      <c r="M31010" s="2"/>
    </row>
    <row r="31011" spans="13:13" x14ac:dyDescent="0.2">
      <c r="M31011" s="2"/>
    </row>
    <row r="31012" spans="13:13" x14ac:dyDescent="0.2">
      <c r="M31012" s="2"/>
    </row>
    <row r="31013" spans="13:13" x14ac:dyDescent="0.2">
      <c r="M31013" s="2"/>
    </row>
    <row r="31014" spans="13:13" x14ac:dyDescent="0.2">
      <c r="M31014" s="2"/>
    </row>
    <row r="31015" spans="13:13" x14ac:dyDescent="0.2">
      <c r="M31015" s="2"/>
    </row>
    <row r="31016" spans="13:13" x14ac:dyDescent="0.2">
      <c r="M31016" s="2"/>
    </row>
    <row r="31017" spans="13:13" x14ac:dyDescent="0.2">
      <c r="M31017" s="2"/>
    </row>
    <row r="31018" spans="13:13" x14ac:dyDescent="0.2">
      <c r="M31018" s="2"/>
    </row>
    <row r="31019" spans="13:13" x14ac:dyDescent="0.2">
      <c r="M31019" s="2"/>
    </row>
    <row r="31020" spans="13:13" x14ac:dyDescent="0.2">
      <c r="M31020" s="2"/>
    </row>
    <row r="31021" spans="13:13" x14ac:dyDescent="0.2">
      <c r="M31021" s="2"/>
    </row>
    <row r="31022" spans="13:13" x14ac:dyDescent="0.2">
      <c r="M31022" s="2"/>
    </row>
    <row r="31023" spans="13:13" x14ac:dyDescent="0.2">
      <c r="M31023" s="2"/>
    </row>
    <row r="31024" spans="13:13" x14ac:dyDescent="0.2">
      <c r="M31024" s="2"/>
    </row>
    <row r="31025" spans="13:13" x14ac:dyDescent="0.2">
      <c r="M31025" s="2"/>
    </row>
    <row r="31026" spans="13:13" x14ac:dyDescent="0.2">
      <c r="M31026" s="2"/>
    </row>
    <row r="31027" spans="13:13" x14ac:dyDescent="0.2">
      <c r="M31027" s="2"/>
    </row>
    <row r="31028" spans="13:13" x14ac:dyDescent="0.2">
      <c r="M31028" s="2"/>
    </row>
    <row r="31029" spans="13:13" x14ac:dyDescent="0.2">
      <c r="M31029" s="2"/>
    </row>
    <row r="31030" spans="13:13" x14ac:dyDescent="0.2">
      <c r="M31030" s="2"/>
    </row>
    <row r="31031" spans="13:13" x14ac:dyDescent="0.2">
      <c r="M31031" s="2"/>
    </row>
    <row r="31032" spans="13:13" x14ac:dyDescent="0.2">
      <c r="M31032" s="2"/>
    </row>
    <row r="31033" spans="13:13" x14ac:dyDescent="0.2">
      <c r="M31033" s="2"/>
    </row>
    <row r="31034" spans="13:13" x14ac:dyDescent="0.2">
      <c r="M31034" s="2"/>
    </row>
    <row r="31035" spans="13:13" x14ac:dyDescent="0.2">
      <c r="M31035" s="2"/>
    </row>
    <row r="31036" spans="13:13" x14ac:dyDescent="0.2">
      <c r="M31036" s="2"/>
    </row>
    <row r="31037" spans="13:13" x14ac:dyDescent="0.2">
      <c r="M31037" s="2"/>
    </row>
    <row r="31038" spans="13:13" x14ac:dyDescent="0.2">
      <c r="M31038" s="2"/>
    </row>
    <row r="31039" spans="13:13" x14ac:dyDescent="0.2">
      <c r="M31039" s="2"/>
    </row>
    <row r="31040" spans="13:13" x14ac:dyDescent="0.2">
      <c r="M31040" s="2"/>
    </row>
    <row r="31041" spans="13:13" x14ac:dyDescent="0.2">
      <c r="M31041" s="2"/>
    </row>
    <row r="31042" spans="13:13" x14ac:dyDescent="0.2">
      <c r="M31042" s="2"/>
    </row>
    <row r="31043" spans="13:13" x14ac:dyDescent="0.2">
      <c r="M31043" s="2"/>
    </row>
    <row r="31044" spans="13:13" x14ac:dyDescent="0.2">
      <c r="M31044" s="2"/>
    </row>
    <row r="31045" spans="13:13" x14ac:dyDescent="0.2">
      <c r="M31045" s="2"/>
    </row>
    <row r="31046" spans="13:13" x14ac:dyDescent="0.2">
      <c r="M31046" s="2"/>
    </row>
    <row r="31047" spans="13:13" x14ac:dyDescent="0.2">
      <c r="M31047" s="2"/>
    </row>
    <row r="31048" spans="13:13" x14ac:dyDescent="0.2">
      <c r="M31048" s="2"/>
    </row>
    <row r="31049" spans="13:13" x14ac:dyDescent="0.2">
      <c r="M31049" s="2"/>
    </row>
    <row r="31050" spans="13:13" x14ac:dyDescent="0.2">
      <c r="M31050" s="2"/>
    </row>
    <row r="31051" spans="13:13" x14ac:dyDescent="0.2">
      <c r="M31051" s="2"/>
    </row>
    <row r="31052" spans="13:13" x14ac:dyDescent="0.2">
      <c r="M31052" s="2"/>
    </row>
    <row r="31053" spans="13:13" x14ac:dyDescent="0.2">
      <c r="M31053" s="2"/>
    </row>
    <row r="31054" spans="13:13" x14ac:dyDescent="0.2">
      <c r="M31054" s="2"/>
    </row>
    <row r="31055" spans="13:13" x14ac:dyDescent="0.2">
      <c r="M31055" s="2"/>
    </row>
    <row r="31056" spans="13:13" x14ac:dyDescent="0.2">
      <c r="M31056" s="2"/>
    </row>
    <row r="31057" spans="6:22" x14ac:dyDescent="0.2">
      <c r="F31057"/>
      <c r="M31057" s="2"/>
      <c r="N31057"/>
      <c r="O31057"/>
      <c r="U31057"/>
      <c r="V31057"/>
    </row>
    <row r="31058" spans="6:22" x14ac:dyDescent="0.2">
      <c r="F31058"/>
      <c r="M31058" s="2"/>
      <c r="N31058"/>
      <c r="O31058"/>
      <c r="U31058"/>
      <c r="V31058"/>
    </row>
    <row r="31059" spans="6:22" x14ac:dyDescent="0.2">
      <c r="M31059" s="2"/>
    </row>
    <row r="31060" spans="6:22" x14ac:dyDescent="0.2">
      <c r="M31060" s="2"/>
    </row>
    <row r="31061" spans="6:22" x14ac:dyDescent="0.2">
      <c r="M31061" s="2"/>
    </row>
    <row r="31062" spans="6:22" x14ac:dyDescent="0.2">
      <c r="M31062" s="2"/>
    </row>
    <row r="31063" spans="6:22" x14ac:dyDescent="0.2">
      <c r="M31063" s="2"/>
    </row>
    <row r="31064" spans="6:22" x14ac:dyDescent="0.2">
      <c r="M31064" s="2"/>
    </row>
    <row r="31065" spans="6:22" x14ac:dyDescent="0.2">
      <c r="M31065" s="2"/>
    </row>
    <row r="31066" spans="6:22" x14ac:dyDescent="0.2">
      <c r="M31066" s="2"/>
    </row>
    <row r="31067" spans="6:22" x14ac:dyDescent="0.2">
      <c r="M31067" s="2"/>
    </row>
    <row r="31068" spans="6:22" x14ac:dyDescent="0.2">
      <c r="M31068" s="2"/>
    </row>
    <row r="31069" spans="6:22" x14ac:dyDescent="0.2">
      <c r="M31069" s="2"/>
    </row>
    <row r="31070" spans="6:22" x14ac:dyDescent="0.2">
      <c r="M31070" s="2"/>
    </row>
    <row r="31071" spans="6:22" x14ac:dyDescent="0.2">
      <c r="M31071" s="2"/>
    </row>
    <row r="31072" spans="6:22" x14ac:dyDescent="0.2">
      <c r="M31072" s="2"/>
    </row>
    <row r="31073" spans="13:13" x14ac:dyDescent="0.2">
      <c r="M31073" s="2"/>
    </row>
    <row r="31074" spans="13:13" x14ac:dyDescent="0.2">
      <c r="M31074" s="2"/>
    </row>
    <row r="31075" spans="13:13" x14ac:dyDescent="0.2">
      <c r="M31075" s="2"/>
    </row>
    <row r="31076" spans="13:13" x14ac:dyDescent="0.2">
      <c r="M31076" s="2"/>
    </row>
    <row r="31077" spans="13:13" x14ac:dyDescent="0.2">
      <c r="M31077" s="2"/>
    </row>
    <row r="31078" spans="13:13" x14ac:dyDescent="0.2">
      <c r="M31078" s="2"/>
    </row>
    <row r="31079" spans="13:13" x14ac:dyDescent="0.2">
      <c r="M31079" s="2"/>
    </row>
    <row r="31080" spans="13:13" x14ac:dyDescent="0.2">
      <c r="M31080" s="2"/>
    </row>
    <row r="31081" spans="13:13" x14ac:dyDescent="0.2">
      <c r="M31081" s="2"/>
    </row>
    <row r="31082" spans="13:13" x14ac:dyDescent="0.2">
      <c r="M31082" s="2"/>
    </row>
    <row r="31083" spans="13:13" x14ac:dyDescent="0.2">
      <c r="M31083" s="2"/>
    </row>
    <row r="31084" spans="13:13" x14ac:dyDescent="0.2">
      <c r="M31084" s="2"/>
    </row>
    <row r="31085" spans="13:13" x14ac:dyDescent="0.2">
      <c r="M31085" s="2"/>
    </row>
    <row r="31086" spans="13:13" x14ac:dyDescent="0.2">
      <c r="M31086" s="2"/>
    </row>
    <row r="31087" spans="13:13" x14ac:dyDescent="0.2">
      <c r="M31087" s="2"/>
    </row>
    <row r="31088" spans="13:13" x14ac:dyDescent="0.2">
      <c r="M31088" s="2"/>
    </row>
    <row r="31089" spans="13:13" x14ac:dyDescent="0.2">
      <c r="M31089" s="2"/>
    </row>
    <row r="31090" spans="13:13" x14ac:dyDescent="0.2">
      <c r="M31090" s="2"/>
    </row>
    <row r="31091" spans="13:13" x14ac:dyDescent="0.2">
      <c r="M31091" s="2"/>
    </row>
    <row r="31092" spans="13:13" x14ac:dyDescent="0.2">
      <c r="M31092" s="2"/>
    </row>
    <row r="31093" spans="13:13" x14ac:dyDescent="0.2">
      <c r="M31093" s="2"/>
    </row>
    <row r="31094" spans="13:13" x14ac:dyDescent="0.2">
      <c r="M31094" s="2"/>
    </row>
    <row r="31095" spans="13:13" x14ac:dyDescent="0.2">
      <c r="M31095" s="2"/>
    </row>
    <row r="31096" spans="13:13" x14ac:dyDescent="0.2">
      <c r="M31096" s="2"/>
    </row>
    <row r="31097" spans="13:13" x14ac:dyDescent="0.2">
      <c r="M31097" s="2"/>
    </row>
    <row r="31098" spans="13:13" x14ac:dyDescent="0.2">
      <c r="M31098" s="2"/>
    </row>
    <row r="31099" spans="13:13" x14ac:dyDescent="0.2">
      <c r="M31099" s="2"/>
    </row>
    <row r="31100" spans="13:13" x14ac:dyDescent="0.2">
      <c r="M31100" s="2"/>
    </row>
    <row r="31101" spans="13:13" x14ac:dyDescent="0.2">
      <c r="M31101" s="2"/>
    </row>
    <row r="31102" spans="13:13" x14ac:dyDescent="0.2">
      <c r="M31102" s="2"/>
    </row>
    <row r="31103" spans="13:13" x14ac:dyDescent="0.2">
      <c r="M31103" s="2"/>
    </row>
    <row r="31104" spans="13:13" x14ac:dyDescent="0.2">
      <c r="M31104" s="2"/>
    </row>
    <row r="31105" spans="13:13" x14ac:dyDescent="0.2">
      <c r="M31105" s="2"/>
    </row>
    <row r="31106" spans="13:13" x14ac:dyDescent="0.2">
      <c r="M31106" s="2"/>
    </row>
    <row r="31107" spans="13:13" x14ac:dyDescent="0.2">
      <c r="M31107" s="2"/>
    </row>
    <row r="31108" spans="13:13" x14ac:dyDescent="0.2">
      <c r="M31108" s="2"/>
    </row>
    <row r="31109" spans="13:13" x14ac:dyDescent="0.2">
      <c r="M31109" s="2"/>
    </row>
    <row r="31110" spans="13:13" x14ac:dyDescent="0.2">
      <c r="M31110" s="2"/>
    </row>
    <row r="31111" spans="13:13" x14ac:dyDescent="0.2">
      <c r="M31111" s="2"/>
    </row>
    <row r="31112" spans="13:13" x14ac:dyDescent="0.2">
      <c r="M31112" s="2"/>
    </row>
    <row r="31113" spans="13:13" x14ac:dyDescent="0.2">
      <c r="M31113" s="2"/>
    </row>
    <row r="31114" spans="13:13" x14ac:dyDescent="0.2">
      <c r="M31114" s="2"/>
    </row>
    <row r="31115" spans="13:13" x14ac:dyDescent="0.2">
      <c r="M31115" s="2"/>
    </row>
    <row r="31116" spans="13:13" x14ac:dyDescent="0.2">
      <c r="M31116" s="2"/>
    </row>
    <row r="31117" spans="13:13" x14ac:dyDescent="0.2">
      <c r="M31117" s="2"/>
    </row>
    <row r="31118" spans="13:13" x14ac:dyDescent="0.2">
      <c r="M31118" s="2"/>
    </row>
    <row r="31119" spans="13:13" x14ac:dyDescent="0.2">
      <c r="M31119" s="2"/>
    </row>
    <row r="31120" spans="13:13" x14ac:dyDescent="0.2">
      <c r="M31120" s="2"/>
    </row>
    <row r="31121" spans="6:22" x14ac:dyDescent="0.2">
      <c r="M31121" s="2"/>
    </row>
    <row r="31122" spans="6:22" x14ac:dyDescent="0.2">
      <c r="M31122" s="2"/>
    </row>
    <row r="31123" spans="6:22" x14ac:dyDescent="0.2">
      <c r="M31123" s="2"/>
    </row>
    <row r="31124" spans="6:22" x14ac:dyDescent="0.2">
      <c r="M31124" s="2"/>
    </row>
    <row r="31125" spans="6:22" x14ac:dyDescent="0.2">
      <c r="M31125" s="2"/>
    </row>
    <row r="31126" spans="6:22" x14ac:dyDescent="0.2">
      <c r="M31126" s="2"/>
    </row>
    <row r="31127" spans="6:22" x14ac:dyDescent="0.2">
      <c r="M31127" s="2"/>
    </row>
    <row r="31128" spans="6:22" x14ac:dyDescent="0.2">
      <c r="M31128" s="2"/>
    </row>
    <row r="31129" spans="6:22" x14ac:dyDescent="0.2">
      <c r="F31129"/>
      <c r="M31129" s="2"/>
      <c r="N31129"/>
      <c r="O31129"/>
      <c r="U31129"/>
      <c r="V31129"/>
    </row>
    <row r="31130" spans="6:22" x14ac:dyDescent="0.2">
      <c r="F31130"/>
      <c r="M31130" s="2"/>
      <c r="N31130"/>
      <c r="O31130"/>
      <c r="U31130"/>
      <c r="V31130"/>
    </row>
    <row r="31131" spans="6:22" x14ac:dyDescent="0.2">
      <c r="M31131" s="2"/>
    </row>
    <row r="31132" spans="6:22" x14ac:dyDescent="0.2">
      <c r="M31132" s="2"/>
    </row>
    <row r="31133" spans="6:22" x14ac:dyDescent="0.2">
      <c r="M31133" s="2"/>
    </row>
    <row r="31134" spans="6:22" x14ac:dyDescent="0.2">
      <c r="M31134" s="2"/>
    </row>
    <row r="31135" spans="6:22" x14ac:dyDescent="0.2">
      <c r="M31135" s="2"/>
    </row>
    <row r="31136" spans="6:22" x14ac:dyDescent="0.2">
      <c r="M31136" s="2"/>
    </row>
    <row r="31137" spans="13:13" x14ac:dyDescent="0.2">
      <c r="M31137" s="2"/>
    </row>
    <row r="31138" spans="13:13" x14ac:dyDescent="0.2">
      <c r="M31138" s="2"/>
    </row>
    <row r="31139" spans="13:13" x14ac:dyDescent="0.2">
      <c r="M31139" s="2"/>
    </row>
    <row r="31140" spans="13:13" x14ac:dyDescent="0.2">
      <c r="M31140" s="2"/>
    </row>
    <row r="31141" spans="13:13" x14ac:dyDescent="0.2">
      <c r="M31141" s="2"/>
    </row>
    <row r="31142" spans="13:13" x14ac:dyDescent="0.2">
      <c r="M31142" s="2"/>
    </row>
    <row r="31143" spans="13:13" x14ac:dyDescent="0.2">
      <c r="M31143" s="2"/>
    </row>
    <row r="31144" spans="13:13" x14ac:dyDescent="0.2">
      <c r="M31144" s="2"/>
    </row>
    <row r="31145" spans="13:13" x14ac:dyDescent="0.2">
      <c r="M31145" s="2"/>
    </row>
    <row r="31146" spans="13:13" x14ac:dyDescent="0.2">
      <c r="M31146" s="2"/>
    </row>
    <row r="31147" spans="13:13" x14ac:dyDescent="0.2">
      <c r="M31147" s="2"/>
    </row>
    <row r="31148" spans="13:13" x14ac:dyDescent="0.2">
      <c r="M31148" s="2"/>
    </row>
    <row r="31149" spans="13:13" x14ac:dyDescent="0.2">
      <c r="M31149" s="2"/>
    </row>
    <row r="31150" spans="13:13" x14ac:dyDescent="0.2">
      <c r="M31150" s="2"/>
    </row>
    <row r="31151" spans="13:13" x14ac:dyDescent="0.2">
      <c r="M31151" s="2"/>
    </row>
    <row r="31152" spans="13:13" x14ac:dyDescent="0.2">
      <c r="M31152" s="2"/>
    </row>
    <row r="31153" spans="13:13" x14ac:dyDescent="0.2">
      <c r="M31153" s="2"/>
    </row>
    <row r="31154" spans="13:13" x14ac:dyDescent="0.2">
      <c r="M31154" s="2"/>
    </row>
    <row r="31155" spans="13:13" x14ac:dyDescent="0.2">
      <c r="M31155" s="2"/>
    </row>
    <row r="31156" spans="13:13" x14ac:dyDescent="0.2">
      <c r="M31156" s="2"/>
    </row>
    <row r="31157" spans="13:13" x14ac:dyDescent="0.2">
      <c r="M31157" s="2"/>
    </row>
    <row r="31158" spans="13:13" x14ac:dyDescent="0.2">
      <c r="M31158" s="2"/>
    </row>
    <row r="31159" spans="13:13" x14ac:dyDescent="0.2">
      <c r="M31159" s="2"/>
    </row>
    <row r="31160" spans="13:13" x14ac:dyDescent="0.2">
      <c r="M31160" s="2"/>
    </row>
    <row r="31161" spans="13:13" x14ac:dyDescent="0.2">
      <c r="M31161" s="2"/>
    </row>
    <row r="31162" spans="13:13" x14ac:dyDescent="0.2">
      <c r="M31162" s="2"/>
    </row>
    <row r="31163" spans="13:13" x14ac:dyDescent="0.2">
      <c r="M31163" s="2"/>
    </row>
    <row r="31164" spans="13:13" x14ac:dyDescent="0.2">
      <c r="M31164" s="2"/>
    </row>
    <row r="31165" spans="13:13" x14ac:dyDescent="0.2">
      <c r="M31165" s="2"/>
    </row>
    <row r="31166" spans="13:13" x14ac:dyDescent="0.2">
      <c r="M31166" s="2"/>
    </row>
    <row r="31167" spans="13:13" x14ac:dyDescent="0.2">
      <c r="M31167" s="2"/>
    </row>
    <row r="31168" spans="13:13" x14ac:dyDescent="0.2">
      <c r="M31168" s="2"/>
    </row>
    <row r="31169" spans="13:13" x14ac:dyDescent="0.2">
      <c r="M31169" s="2"/>
    </row>
    <row r="31170" spans="13:13" x14ac:dyDescent="0.2">
      <c r="M31170" s="2"/>
    </row>
    <row r="31171" spans="13:13" x14ac:dyDescent="0.2">
      <c r="M31171" s="2"/>
    </row>
    <row r="31172" spans="13:13" x14ac:dyDescent="0.2">
      <c r="M31172" s="2"/>
    </row>
    <row r="31173" spans="13:13" x14ac:dyDescent="0.2">
      <c r="M31173" s="2"/>
    </row>
    <row r="31174" spans="13:13" x14ac:dyDescent="0.2">
      <c r="M31174" s="2"/>
    </row>
    <row r="31175" spans="13:13" x14ac:dyDescent="0.2">
      <c r="M31175" s="2"/>
    </row>
    <row r="31176" spans="13:13" x14ac:dyDescent="0.2">
      <c r="M31176" s="2"/>
    </row>
    <row r="31177" spans="13:13" x14ac:dyDescent="0.2">
      <c r="M31177" s="2"/>
    </row>
    <row r="31178" spans="13:13" x14ac:dyDescent="0.2">
      <c r="M31178" s="2"/>
    </row>
    <row r="31179" spans="13:13" x14ac:dyDescent="0.2">
      <c r="M31179" s="2"/>
    </row>
    <row r="31180" spans="13:13" x14ac:dyDescent="0.2">
      <c r="M31180" s="2"/>
    </row>
    <row r="31181" spans="13:13" x14ac:dyDescent="0.2">
      <c r="M31181" s="2"/>
    </row>
    <row r="31182" spans="13:13" x14ac:dyDescent="0.2">
      <c r="M31182" s="2"/>
    </row>
    <row r="31183" spans="13:13" x14ac:dyDescent="0.2">
      <c r="M31183" s="2"/>
    </row>
    <row r="31184" spans="13:13" x14ac:dyDescent="0.2">
      <c r="M31184" s="2"/>
    </row>
    <row r="31185" spans="13:13" x14ac:dyDescent="0.2">
      <c r="M31185" s="2"/>
    </row>
    <row r="31186" spans="13:13" x14ac:dyDescent="0.2">
      <c r="M31186" s="2"/>
    </row>
    <row r="31187" spans="13:13" x14ac:dyDescent="0.2">
      <c r="M31187" s="2"/>
    </row>
    <row r="31188" spans="13:13" x14ac:dyDescent="0.2">
      <c r="M31188" s="2"/>
    </row>
    <row r="31189" spans="13:13" x14ac:dyDescent="0.2">
      <c r="M31189" s="2"/>
    </row>
    <row r="31190" spans="13:13" x14ac:dyDescent="0.2">
      <c r="M31190" s="2"/>
    </row>
    <row r="31191" spans="13:13" x14ac:dyDescent="0.2">
      <c r="M31191" s="2"/>
    </row>
    <row r="31192" spans="13:13" x14ac:dyDescent="0.2">
      <c r="M31192" s="2"/>
    </row>
    <row r="31193" spans="13:13" x14ac:dyDescent="0.2">
      <c r="M31193" s="2"/>
    </row>
    <row r="31194" spans="13:13" x14ac:dyDescent="0.2">
      <c r="M31194" s="2"/>
    </row>
    <row r="31195" spans="13:13" x14ac:dyDescent="0.2">
      <c r="M31195" s="2"/>
    </row>
    <row r="31196" spans="13:13" x14ac:dyDescent="0.2">
      <c r="M31196" s="2"/>
    </row>
    <row r="31197" spans="13:13" x14ac:dyDescent="0.2">
      <c r="M31197" s="2"/>
    </row>
    <row r="31198" spans="13:13" x14ac:dyDescent="0.2">
      <c r="M31198" s="2"/>
    </row>
    <row r="31199" spans="13:13" x14ac:dyDescent="0.2">
      <c r="M31199" s="2"/>
    </row>
    <row r="31200" spans="13:13" x14ac:dyDescent="0.2">
      <c r="M31200" s="2"/>
    </row>
    <row r="31201" spans="6:22" x14ac:dyDescent="0.2">
      <c r="F31201"/>
      <c r="M31201" s="2"/>
      <c r="N31201"/>
      <c r="O31201"/>
      <c r="U31201"/>
      <c r="V31201"/>
    </row>
    <row r="31202" spans="6:22" x14ac:dyDescent="0.2">
      <c r="F31202"/>
      <c r="M31202" s="2"/>
      <c r="N31202"/>
      <c r="O31202"/>
      <c r="U31202"/>
      <c r="V31202"/>
    </row>
    <row r="31203" spans="6:22" x14ac:dyDescent="0.2">
      <c r="M31203" s="2"/>
    </row>
    <row r="31204" spans="6:22" x14ac:dyDescent="0.2">
      <c r="M31204" s="2"/>
    </row>
    <row r="31205" spans="6:22" x14ac:dyDescent="0.2">
      <c r="M31205" s="2"/>
    </row>
    <row r="31206" spans="6:22" x14ac:dyDescent="0.2">
      <c r="M31206" s="2"/>
    </row>
    <row r="31207" spans="6:22" x14ac:dyDescent="0.2">
      <c r="M31207" s="2"/>
    </row>
    <row r="31208" spans="6:22" x14ac:dyDescent="0.2">
      <c r="M31208" s="2"/>
    </row>
    <row r="31209" spans="6:22" x14ac:dyDescent="0.2">
      <c r="M31209" s="2"/>
    </row>
    <row r="31210" spans="6:22" x14ac:dyDescent="0.2">
      <c r="M31210" s="2"/>
    </row>
    <row r="31211" spans="6:22" x14ac:dyDescent="0.2">
      <c r="M31211" s="2"/>
    </row>
    <row r="31212" spans="6:22" x14ac:dyDescent="0.2">
      <c r="M31212" s="2"/>
    </row>
    <row r="31213" spans="6:22" x14ac:dyDescent="0.2">
      <c r="M31213" s="2"/>
    </row>
    <row r="31214" spans="6:22" x14ac:dyDescent="0.2">
      <c r="M31214" s="2"/>
    </row>
    <row r="31215" spans="6:22" x14ac:dyDescent="0.2">
      <c r="M31215" s="2"/>
    </row>
    <row r="31216" spans="6:22" x14ac:dyDescent="0.2">
      <c r="M31216" s="2"/>
    </row>
    <row r="31217" spans="6:22" x14ac:dyDescent="0.2">
      <c r="M31217" s="2"/>
    </row>
    <row r="31218" spans="6:22" x14ac:dyDescent="0.2">
      <c r="M31218" s="2"/>
    </row>
    <row r="31219" spans="6:22" x14ac:dyDescent="0.2">
      <c r="M31219" s="2"/>
    </row>
    <row r="31220" spans="6:22" x14ac:dyDescent="0.2">
      <c r="M31220" s="2"/>
    </row>
    <row r="31221" spans="6:22" x14ac:dyDescent="0.2">
      <c r="M31221" s="2"/>
    </row>
    <row r="31222" spans="6:22" x14ac:dyDescent="0.2">
      <c r="M31222" s="2"/>
    </row>
    <row r="31223" spans="6:22" x14ac:dyDescent="0.2">
      <c r="M31223" s="2"/>
    </row>
    <row r="31224" spans="6:22" x14ac:dyDescent="0.2">
      <c r="M31224" s="2"/>
    </row>
    <row r="31225" spans="6:22" x14ac:dyDescent="0.2">
      <c r="M31225" s="2"/>
    </row>
    <row r="31226" spans="6:22" x14ac:dyDescent="0.2">
      <c r="F31226"/>
      <c r="M31226" s="2"/>
      <c r="N31226"/>
      <c r="O31226"/>
      <c r="U31226"/>
      <c r="V31226"/>
    </row>
    <row r="31227" spans="6:22" x14ac:dyDescent="0.2">
      <c r="F31227"/>
      <c r="M31227" s="2"/>
      <c r="N31227"/>
      <c r="O31227"/>
      <c r="U31227"/>
      <c r="V31227"/>
    </row>
    <row r="31228" spans="6:22" x14ac:dyDescent="0.2">
      <c r="M31228" s="2"/>
    </row>
    <row r="31229" spans="6:22" x14ac:dyDescent="0.2">
      <c r="M31229" s="2"/>
    </row>
    <row r="31230" spans="6:22" x14ac:dyDescent="0.2">
      <c r="M31230" s="2"/>
    </row>
    <row r="31231" spans="6:22" x14ac:dyDescent="0.2">
      <c r="M31231" s="2"/>
    </row>
    <row r="31232" spans="6:22" x14ac:dyDescent="0.2">
      <c r="M31232" s="2"/>
    </row>
    <row r="31233" spans="6:22" x14ac:dyDescent="0.2">
      <c r="M31233" s="2"/>
    </row>
    <row r="31234" spans="6:22" x14ac:dyDescent="0.2">
      <c r="M31234" s="2"/>
    </row>
    <row r="31235" spans="6:22" x14ac:dyDescent="0.2">
      <c r="M31235" s="2"/>
    </row>
    <row r="31236" spans="6:22" x14ac:dyDescent="0.2">
      <c r="M31236" s="2"/>
    </row>
    <row r="31237" spans="6:22" x14ac:dyDescent="0.2">
      <c r="M31237" s="2"/>
    </row>
    <row r="31238" spans="6:22" x14ac:dyDescent="0.2">
      <c r="M31238" s="2"/>
    </row>
    <row r="31239" spans="6:22" x14ac:dyDescent="0.2">
      <c r="M31239" s="2"/>
    </row>
    <row r="31240" spans="6:22" x14ac:dyDescent="0.2">
      <c r="F31240"/>
      <c r="M31240" s="2"/>
      <c r="N31240"/>
      <c r="O31240"/>
      <c r="U31240"/>
      <c r="V31240"/>
    </row>
    <row r="31241" spans="6:22" x14ac:dyDescent="0.2">
      <c r="F31241"/>
      <c r="M31241" s="2"/>
      <c r="N31241"/>
      <c r="O31241"/>
      <c r="U31241"/>
      <c r="V31241"/>
    </row>
    <row r="31242" spans="6:22" x14ac:dyDescent="0.2">
      <c r="F31242"/>
      <c r="M31242" s="2"/>
      <c r="N31242"/>
      <c r="O31242"/>
      <c r="U31242"/>
      <c r="V31242"/>
    </row>
    <row r="31243" spans="6:22" x14ac:dyDescent="0.2">
      <c r="F31243"/>
      <c r="M31243" s="2"/>
      <c r="N31243"/>
      <c r="O31243"/>
      <c r="U31243"/>
      <c r="V31243"/>
    </row>
    <row r="31244" spans="6:22" x14ac:dyDescent="0.2">
      <c r="F31244"/>
      <c r="M31244" s="2"/>
      <c r="N31244"/>
      <c r="O31244"/>
      <c r="U31244"/>
      <c r="V31244"/>
    </row>
    <row r="31245" spans="6:22" x14ac:dyDescent="0.2">
      <c r="F31245"/>
      <c r="M31245" s="2"/>
      <c r="N31245"/>
      <c r="O31245"/>
      <c r="U31245"/>
      <c r="V31245"/>
    </row>
    <row r="31246" spans="6:22" x14ac:dyDescent="0.2">
      <c r="F31246"/>
      <c r="M31246" s="2"/>
      <c r="N31246"/>
      <c r="O31246"/>
      <c r="U31246"/>
      <c r="V31246"/>
    </row>
    <row r="31247" spans="6:22" x14ac:dyDescent="0.2">
      <c r="M31247" s="2"/>
    </row>
    <row r="31248" spans="6:22" x14ac:dyDescent="0.2">
      <c r="M31248" s="2"/>
    </row>
    <row r="31249" spans="6:22" x14ac:dyDescent="0.2">
      <c r="F31249"/>
      <c r="M31249" s="2"/>
      <c r="N31249"/>
      <c r="O31249"/>
      <c r="U31249"/>
      <c r="V31249"/>
    </row>
    <row r="31250" spans="6:22" x14ac:dyDescent="0.2">
      <c r="M31250" s="2"/>
    </row>
    <row r="31251" spans="6:22" x14ac:dyDescent="0.2">
      <c r="M31251" s="2"/>
    </row>
    <row r="31252" spans="6:22" x14ac:dyDescent="0.2">
      <c r="M31252" s="2"/>
    </row>
    <row r="31253" spans="6:22" x14ac:dyDescent="0.2">
      <c r="M31253" s="2"/>
    </row>
    <row r="31254" spans="6:22" x14ac:dyDescent="0.2">
      <c r="M31254" s="2"/>
    </row>
    <row r="31255" spans="6:22" x14ac:dyDescent="0.2">
      <c r="M31255" s="2"/>
    </row>
    <row r="31256" spans="6:22" x14ac:dyDescent="0.2">
      <c r="M31256" s="2"/>
    </row>
    <row r="31257" spans="6:22" x14ac:dyDescent="0.2">
      <c r="M31257" s="2"/>
    </row>
    <row r="31258" spans="6:22" x14ac:dyDescent="0.2">
      <c r="M31258" s="2"/>
    </row>
    <row r="31259" spans="6:22" x14ac:dyDescent="0.2">
      <c r="M31259" s="2"/>
    </row>
    <row r="31260" spans="6:22" x14ac:dyDescent="0.2">
      <c r="M31260" s="2"/>
    </row>
    <row r="31261" spans="6:22" x14ac:dyDescent="0.2">
      <c r="M31261" s="2"/>
    </row>
    <row r="31262" spans="6:22" x14ac:dyDescent="0.2">
      <c r="M31262" s="2"/>
    </row>
    <row r="31263" spans="6:22" x14ac:dyDescent="0.2">
      <c r="M31263" s="2"/>
    </row>
    <row r="31264" spans="6:22" x14ac:dyDescent="0.2">
      <c r="M31264" s="2"/>
    </row>
    <row r="31265" spans="6:22" x14ac:dyDescent="0.2">
      <c r="F31265"/>
      <c r="M31265" s="2"/>
      <c r="N31265"/>
      <c r="O31265"/>
      <c r="U31265"/>
      <c r="V31265"/>
    </row>
    <row r="31266" spans="6:22" x14ac:dyDescent="0.2">
      <c r="F31266"/>
      <c r="M31266" s="2"/>
      <c r="N31266"/>
      <c r="O31266"/>
      <c r="U31266"/>
      <c r="V31266"/>
    </row>
    <row r="31267" spans="6:22" x14ac:dyDescent="0.2">
      <c r="M31267" s="2"/>
    </row>
    <row r="31268" spans="6:22" x14ac:dyDescent="0.2">
      <c r="M31268" s="2"/>
    </row>
    <row r="31269" spans="6:22" x14ac:dyDescent="0.2">
      <c r="M31269" s="2"/>
    </row>
    <row r="31270" spans="6:22" x14ac:dyDescent="0.2">
      <c r="M31270" s="2"/>
    </row>
    <row r="31271" spans="6:22" x14ac:dyDescent="0.2">
      <c r="M31271" s="2"/>
    </row>
    <row r="31272" spans="6:22" x14ac:dyDescent="0.2">
      <c r="M31272" s="2"/>
    </row>
    <row r="31273" spans="6:22" x14ac:dyDescent="0.2">
      <c r="M31273" s="2"/>
    </row>
    <row r="31274" spans="6:22" x14ac:dyDescent="0.2">
      <c r="M31274" s="2"/>
    </row>
    <row r="31275" spans="6:22" x14ac:dyDescent="0.2">
      <c r="F31275"/>
      <c r="M31275" s="2"/>
      <c r="N31275"/>
      <c r="O31275"/>
      <c r="U31275"/>
      <c r="V31275"/>
    </row>
    <row r="31276" spans="6:22" x14ac:dyDescent="0.2">
      <c r="M31276" s="2"/>
    </row>
    <row r="31277" spans="6:22" x14ac:dyDescent="0.2">
      <c r="M31277" s="2"/>
    </row>
    <row r="31278" spans="6:22" x14ac:dyDescent="0.2">
      <c r="M31278" s="2"/>
    </row>
    <row r="31279" spans="6:22" x14ac:dyDescent="0.2">
      <c r="F31279"/>
      <c r="M31279" s="2"/>
      <c r="N31279"/>
      <c r="O31279"/>
      <c r="U31279"/>
      <c r="V31279"/>
    </row>
    <row r="31280" spans="6:22" x14ac:dyDescent="0.2">
      <c r="M31280" s="2"/>
    </row>
    <row r="31281" spans="6:22" x14ac:dyDescent="0.2">
      <c r="M31281" s="2"/>
    </row>
    <row r="31282" spans="6:22" x14ac:dyDescent="0.2">
      <c r="M31282" s="2"/>
    </row>
    <row r="31283" spans="6:22" x14ac:dyDescent="0.2">
      <c r="M31283" s="2"/>
    </row>
    <row r="31284" spans="6:22" x14ac:dyDescent="0.2">
      <c r="M31284" s="2"/>
    </row>
    <row r="31285" spans="6:22" x14ac:dyDescent="0.2">
      <c r="M31285" s="2"/>
    </row>
    <row r="31286" spans="6:22" x14ac:dyDescent="0.2">
      <c r="M31286" s="2"/>
    </row>
    <row r="31287" spans="6:22" x14ac:dyDescent="0.2">
      <c r="F31287"/>
      <c r="M31287" s="2"/>
      <c r="N31287"/>
      <c r="O31287"/>
      <c r="U31287"/>
      <c r="V31287"/>
    </row>
    <row r="31288" spans="6:22" x14ac:dyDescent="0.2">
      <c r="M31288" s="2"/>
    </row>
    <row r="31289" spans="6:22" x14ac:dyDescent="0.2">
      <c r="M31289" s="2"/>
    </row>
    <row r="31290" spans="6:22" x14ac:dyDescent="0.2">
      <c r="M31290" s="2"/>
    </row>
    <row r="31291" spans="6:22" x14ac:dyDescent="0.2">
      <c r="M31291" s="2"/>
    </row>
    <row r="31292" spans="6:22" x14ac:dyDescent="0.2">
      <c r="M31292" s="2"/>
    </row>
    <row r="31293" spans="6:22" x14ac:dyDescent="0.2">
      <c r="M31293" s="2"/>
    </row>
    <row r="31294" spans="6:22" x14ac:dyDescent="0.2">
      <c r="M31294" s="2"/>
    </row>
    <row r="31295" spans="6:22" x14ac:dyDescent="0.2">
      <c r="M31295" s="2"/>
    </row>
    <row r="31296" spans="6:22" x14ac:dyDescent="0.2">
      <c r="M31296" s="2"/>
    </row>
    <row r="31297" spans="13:13" x14ac:dyDescent="0.2">
      <c r="M31297" s="2"/>
    </row>
    <row r="31298" spans="13:13" x14ac:dyDescent="0.2">
      <c r="M31298" s="2"/>
    </row>
    <row r="31299" spans="13:13" x14ac:dyDescent="0.2">
      <c r="M31299" s="2"/>
    </row>
    <row r="31300" spans="13:13" x14ac:dyDescent="0.2">
      <c r="M31300" s="2"/>
    </row>
    <row r="31301" spans="13:13" x14ac:dyDescent="0.2">
      <c r="M31301" s="2"/>
    </row>
    <row r="31302" spans="13:13" x14ac:dyDescent="0.2">
      <c r="M31302" s="2"/>
    </row>
    <row r="31303" spans="13:13" x14ac:dyDescent="0.2">
      <c r="M31303" s="2"/>
    </row>
    <row r="31304" spans="13:13" x14ac:dyDescent="0.2">
      <c r="M31304" s="2"/>
    </row>
    <row r="31305" spans="13:13" x14ac:dyDescent="0.2">
      <c r="M31305" s="2"/>
    </row>
    <row r="31306" spans="13:13" x14ac:dyDescent="0.2">
      <c r="M31306" s="2"/>
    </row>
    <row r="31307" spans="13:13" x14ac:dyDescent="0.2">
      <c r="M31307" s="2"/>
    </row>
    <row r="31308" spans="13:13" x14ac:dyDescent="0.2">
      <c r="M31308" s="2"/>
    </row>
    <row r="31309" spans="13:13" x14ac:dyDescent="0.2">
      <c r="M31309" s="2"/>
    </row>
    <row r="31310" spans="13:13" x14ac:dyDescent="0.2">
      <c r="M31310" s="2"/>
    </row>
    <row r="31311" spans="13:13" x14ac:dyDescent="0.2">
      <c r="M31311" s="2"/>
    </row>
    <row r="31312" spans="13:13" x14ac:dyDescent="0.2">
      <c r="M31312" s="2"/>
    </row>
    <row r="31313" spans="6:22" x14ac:dyDescent="0.2">
      <c r="M31313" s="2"/>
    </row>
    <row r="31314" spans="6:22" x14ac:dyDescent="0.2">
      <c r="M31314" s="2"/>
    </row>
    <row r="31315" spans="6:22" x14ac:dyDescent="0.2">
      <c r="M31315" s="2"/>
    </row>
    <row r="31316" spans="6:22" x14ac:dyDescent="0.2">
      <c r="M31316" s="2"/>
    </row>
    <row r="31317" spans="6:22" x14ac:dyDescent="0.2">
      <c r="M31317" s="2"/>
    </row>
    <row r="31318" spans="6:22" x14ac:dyDescent="0.2">
      <c r="M31318" s="2"/>
    </row>
    <row r="31319" spans="6:22" x14ac:dyDescent="0.2">
      <c r="M31319" s="2"/>
    </row>
    <row r="31320" spans="6:22" x14ac:dyDescent="0.2">
      <c r="M31320" s="2"/>
    </row>
    <row r="31321" spans="6:22" x14ac:dyDescent="0.2">
      <c r="F31321"/>
      <c r="M31321" s="2"/>
      <c r="N31321"/>
      <c r="O31321"/>
      <c r="U31321"/>
      <c r="V31321"/>
    </row>
    <row r="31322" spans="6:22" x14ac:dyDescent="0.2">
      <c r="F31322"/>
      <c r="M31322" s="2"/>
      <c r="N31322"/>
      <c r="O31322"/>
      <c r="U31322"/>
      <c r="V31322"/>
    </row>
    <row r="31323" spans="6:22" x14ac:dyDescent="0.2">
      <c r="F31323"/>
      <c r="M31323" s="2"/>
      <c r="N31323"/>
      <c r="O31323"/>
      <c r="U31323"/>
      <c r="V31323"/>
    </row>
    <row r="31324" spans="6:22" x14ac:dyDescent="0.2">
      <c r="F31324"/>
      <c r="M31324" s="2"/>
      <c r="N31324"/>
      <c r="O31324"/>
      <c r="U31324"/>
      <c r="V31324"/>
    </row>
    <row r="31325" spans="6:22" x14ac:dyDescent="0.2">
      <c r="F31325"/>
      <c r="M31325" s="2"/>
      <c r="N31325"/>
      <c r="O31325"/>
      <c r="U31325"/>
      <c r="V31325"/>
    </row>
    <row r="31326" spans="6:22" x14ac:dyDescent="0.2">
      <c r="M31326" s="2"/>
    </row>
    <row r="31327" spans="6:22" x14ac:dyDescent="0.2">
      <c r="M31327" s="2"/>
    </row>
    <row r="31328" spans="6:22" x14ac:dyDescent="0.2">
      <c r="F31328"/>
      <c r="M31328" s="2"/>
      <c r="N31328"/>
      <c r="O31328"/>
      <c r="U31328"/>
      <c r="V31328"/>
    </row>
    <row r="31329" spans="6:22" x14ac:dyDescent="0.2">
      <c r="M31329" s="2"/>
    </row>
    <row r="31330" spans="6:22" x14ac:dyDescent="0.2">
      <c r="M31330" s="2"/>
    </row>
    <row r="31331" spans="6:22" x14ac:dyDescent="0.2">
      <c r="M31331" s="2"/>
    </row>
    <row r="31332" spans="6:22" x14ac:dyDescent="0.2">
      <c r="M31332" s="2"/>
    </row>
    <row r="31333" spans="6:22" x14ac:dyDescent="0.2">
      <c r="M31333" s="2"/>
    </row>
    <row r="31334" spans="6:22" x14ac:dyDescent="0.2">
      <c r="M31334" s="2"/>
    </row>
    <row r="31335" spans="6:22" x14ac:dyDescent="0.2">
      <c r="M31335" s="2"/>
    </row>
    <row r="31336" spans="6:22" x14ac:dyDescent="0.2">
      <c r="M31336" s="2"/>
    </row>
    <row r="31337" spans="6:22" x14ac:dyDescent="0.2">
      <c r="M31337" s="2"/>
    </row>
    <row r="31338" spans="6:22" x14ac:dyDescent="0.2">
      <c r="M31338" s="2"/>
    </row>
    <row r="31339" spans="6:22" x14ac:dyDescent="0.2">
      <c r="M31339" s="2"/>
    </row>
    <row r="31340" spans="6:22" x14ac:dyDescent="0.2">
      <c r="M31340" s="2"/>
    </row>
    <row r="31341" spans="6:22" x14ac:dyDescent="0.2">
      <c r="M31341" s="2"/>
    </row>
    <row r="31342" spans="6:22" x14ac:dyDescent="0.2">
      <c r="M31342" s="2"/>
    </row>
    <row r="31343" spans="6:22" x14ac:dyDescent="0.2">
      <c r="M31343" s="2"/>
    </row>
    <row r="31344" spans="6:22" x14ac:dyDescent="0.2">
      <c r="F31344"/>
      <c r="M31344" s="2"/>
      <c r="N31344"/>
      <c r="O31344"/>
      <c r="U31344"/>
      <c r="V31344"/>
    </row>
    <row r="31345" spans="6:22" x14ac:dyDescent="0.2">
      <c r="F31345"/>
      <c r="M31345" s="2"/>
      <c r="N31345"/>
      <c r="O31345"/>
      <c r="U31345"/>
      <c r="V31345"/>
    </row>
    <row r="31346" spans="6:22" x14ac:dyDescent="0.2">
      <c r="M31346" s="2"/>
    </row>
    <row r="31347" spans="6:22" x14ac:dyDescent="0.2">
      <c r="M31347" s="2"/>
    </row>
    <row r="31348" spans="6:22" x14ac:dyDescent="0.2">
      <c r="M31348" s="2"/>
    </row>
    <row r="31349" spans="6:22" x14ac:dyDescent="0.2">
      <c r="M31349" s="2"/>
    </row>
    <row r="31350" spans="6:22" x14ac:dyDescent="0.2">
      <c r="M31350" s="2"/>
    </row>
    <row r="31351" spans="6:22" x14ac:dyDescent="0.2">
      <c r="M31351" s="2"/>
    </row>
    <row r="31352" spans="6:22" x14ac:dyDescent="0.2">
      <c r="M31352" s="2"/>
    </row>
    <row r="31353" spans="6:22" x14ac:dyDescent="0.2">
      <c r="M31353" s="2"/>
    </row>
    <row r="31354" spans="6:22" x14ac:dyDescent="0.2">
      <c r="M31354" s="2"/>
    </row>
    <row r="31355" spans="6:22" x14ac:dyDescent="0.2">
      <c r="M31355" s="2"/>
    </row>
    <row r="31356" spans="6:22" x14ac:dyDescent="0.2">
      <c r="M31356" s="2"/>
    </row>
    <row r="31357" spans="6:22" x14ac:dyDescent="0.2">
      <c r="M31357" s="2"/>
    </row>
    <row r="31358" spans="6:22" x14ac:dyDescent="0.2">
      <c r="M31358" s="2"/>
    </row>
    <row r="31359" spans="6:22" x14ac:dyDescent="0.2">
      <c r="M31359" s="2"/>
    </row>
    <row r="31360" spans="6:22" x14ac:dyDescent="0.2">
      <c r="M31360" s="2"/>
    </row>
    <row r="31361" spans="6:22" x14ac:dyDescent="0.2">
      <c r="M31361" s="2"/>
    </row>
    <row r="31362" spans="6:22" x14ac:dyDescent="0.2">
      <c r="M31362" s="2"/>
    </row>
    <row r="31363" spans="6:22" x14ac:dyDescent="0.2">
      <c r="M31363" s="2"/>
    </row>
    <row r="31364" spans="6:22" x14ac:dyDescent="0.2">
      <c r="M31364" s="2"/>
    </row>
    <row r="31365" spans="6:22" x14ac:dyDescent="0.2">
      <c r="M31365" s="2"/>
    </row>
    <row r="31366" spans="6:22" x14ac:dyDescent="0.2">
      <c r="M31366" s="2"/>
    </row>
    <row r="31367" spans="6:22" x14ac:dyDescent="0.2">
      <c r="M31367" s="2"/>
    </row>
    <row r="31368" spans="6:22" x14ac:dyDescent="0.2">
      <c r="M31368" s="2"/>
    </row>
    <row r="31369" spans="6:22" x14ac:dyDescent="0.2">
      <c r="F31369"/>
      <c r="M31369" s="2"/>
      <c r="N31369"/>
      <c r="O31369"/>
      <c r="U31369"/>
      <c r="V31369"/>
    </row>
    <row r="31370" spans="6:22" x14ac:dyDescent="0.2">
      <c r="M31370" s="2"/>
    </row>
    <row r="31371" spans="6:22" x14ac:dyDescent="0.2">
      <c r="M31371" s="2"/>
    </row>
    <row r="31372" spans="6:22" x14ac:dyDescent="0.2">
      <c r="M31372" s="2"/>
    </row>
    <row r="31373" spans="6:22" x14ac:dyDescent="0.2">
      <c r="M31373" s="2"/>
    </row>
    <row r="31374" spans="6:22" x14ac:dyDescent="0.2">
      <c r="M31374" s="2"/>
    </row>
    <row r="31375" spans="6:22" x14ac:dyDescent="0.2">
      <c r="M31375" s="2"/>
    </row>
    <row r="31376" spans="6:22" x14ac:dyDescent="0.2">
      <c r="M31376" s="2"/>
    </row>
    <row r="31377" spans="13:13" x14ac:dyDescent="0.2">
      <c r="M31377" s="2"/>
    </row>
    <row r="31378" spans="13:13" x14ac:dyDescent="0.2">
      <c r="M31378" s="2"/>
    </row>
    <row r="31379" spans="13:13" x14ac:dyDescent="0.2">
      <c r="M31379" s="2"/>
    </row>
    <row r="31380" spans="13:13" x14ac:dyDescent="0.2">
      <c r="M31380" s="2"/>
    </row>
    <row r="31381" spans="13:13" x14ac:dyDescent="0.2">
      <c r="M31381" s="2"/>
    </row>
    <row r="31382" spans="13:13" x14ac:dyDescent="0.2">
      <c r="M31382" s="2"/>
    </row>
    <row r="31383" spans="13:13" x14ac:dyDescent="0.2">
      <c r="M31383" s="2"/>
    </row>
    <row r="31384" spans="13:13" x14ac:dyDescent="0.2">
      <c r="M31384" s="2"/>
    </row>
    <row r="31385" spans="13:13" x14ac:dyDescent="0.2">
      <c r="M31385" s="2"/>
    </row>
    <row r="31386" spans="13:13" x14ac:dyDescent="0.2">
      <c r="M31386" s="2"/>
    </row>
    <row r="31387" spans="13:13" x14ac:dyDescent="0.2">
      <c r="M31387" s="2"/>
    </row>
    <row r="31388" spans="13:13" x14ac:dyDescent="0.2">
      <c r="M31388" s="2"/>
    </row>
    <row r="31389" spans="13:13" x14ac:dyDescent="0.2">
      <c r="M31389" s="2"/>
    </row>
    <row r="31390" spans="13:13" x14ac:dyDescent="0.2">
      <c r="M31390" s="2"/>
    </row>
    <row r="31391" spans="13:13" x14ac:dyDescent="0.2">
      <c r="M31391" s="2"/>
    </row>
    <row r="31392" spans="13:13" x14ac:dyDescent="0.2">
      <c r="M31392" s="2"/>
    </row>
    <row r="31393" spans="6:22" x14ac:dyDescent="0.2">
      <c r="M31393" s="2"/>
    </row>
    <row r="31394" spans="6:22" x14ac:dyDescent="0.2">
      <c r="M31394" s="2"/>
    </row>
    <row r="31395" spans="6:22" x14ac:dyDescent="0.2">
      <c r="M31395" s="2"/>
    </row>
    <row r="31396" spans="6:22" x14ac:dyDescent="0.2">
      <c r="M31396" s="2"/>
    </row>
    <row r="31397" spans="6:22" x14ac:dyDescent="0.2">
      <c r="M31397" s="2"/>
    </row>
    <row r="31398" spans="6:22" x14ac:dyDescent="0.2">
      <c r="M31398" s="2"/>
    </row>
    <row r="31399" spans="6:22" x14ac:dyDescent="0.2">
      <c r="M31399" s="2"/>
    </row>
    <row r="31400" spans="6:22" x14ac:dyDescent="0.2">
      <c r="M31400" s="2"/>
    </row>
    <row r="31401" spans="6:22" x14ac:dyDescent="0.2">
      <c r="M31401" s="2"/>
    </row>
    <row r="31402" spans="6:22" x14ac:dyDescent="0.2">
      <c r="M31402" s="2"/>
    </row>
    <row r="31403" spans="6:22" x14ac:dyDescent="0.2">
      <c r="F31403"/>
      <c r="M31403" s="2"/>
      <c r="N31403"/>
      <c r="O31403"/>
      <c r="U31403"/>
      <c r="V31403"/>
    </row>
    <row r="31404" spans="6:22" x14ac:dyDescent="0.2">
      <c r="F31404"/>
      <c r="M31404" s="2"/>
      <c r="N31404"/>
      <c r="O31404"/>
      <c r="U31404"/>
      <c r="V31404"/>
    </row>
    <row r="31405" spans="6:22" x14ac:dyDescent="0.2">
      <c r="F31405"/>
      <c r="M31405" s="2"/>
      <c r="N31405"/>
      <c r="O31405"/>
      <c r="U31405"/>
      <c r="V31405"/>
    </row>
    <row r="31406" spans="6:22" x14ac:dyDescent="0.2">
      <c r="M31406" s="2"/>
    </row>
    <row r="31407" spans="6:22" x14ac:dyDescent="0.2">
      <c r="M31407" s="2"/>
    </row>
    <row r="31408" spans="6:22" x14ac:dyDescent="0.2">
      <c r="F31408"/>
      <c r="M31408" s="2"/>
      <c r="N31408"/>
      <c r="O31408"/>
      <c r="U31408"/>
      <c r="V31408"/>
    </row>
    <row r="31409" spans="6:22" x14ac:dyDescent="0.2">
      <c r="M31409" s="2"/>
    </row>
    <row r="31410" spans="6:22" x14ac:dyDescent="0.2">
      <c r="M31410" s="2"/>
    </row>
    <row r="31411" spans="6:22" x14ac:dyDescent="0.2">
      <c r="M31411" s="2"/>
    </row>
    <row r="31412" spans="6:22" x14ac:dyDescent="0.2">
      <c r="M31412" s="2"/>
    </row>
    <row r="31413" spans="6:22" x14ac:dyDescent="0.2">
      <c r="M31413" s="2"/>
    </row>
    <row r="31414" spans="6:22" x14ac:dyDescent="0.2">
      <c r="M31414" s="2"/>
    </row>
    <row r="31415" spans="6:22" x14ac:dyDescent="0.2">
      <c r="M31415" s="2"/>
    </row>
    <row r="31416" spans="6:22" x14ac:dyDescent="0.2">
      <c r="M31416" s="2"/>
    </row>
    <row r="31417" spans="6:22" x14ac:dyDescent="0.2">
      <c r="M31417" s="2"/>
    </row>
    <row r="31418" spans="6:22" x14ac:dyDescent="0.2">
      <c r="M31418" s="2"/>
    </row>
    <row r="31419" spans="6:22" x14ac:dyDescent="0.2">
      <c r="M31419" s="2"/>
    </row>
    <row r="31420" spans="6:22" x14ac:dyDescent="0.2">
      <c r="M31420" s="2"/>
    </row>
    <row r="31421" spans="6:22" x14ac:dyDescent="0.2">
      <c r="M31421" s="2"/>
    </row>
    <row r="31422" spans="6:22" x14ac:dyDescent="0.2">
      <c r="M31422" s="2"/>
    </row>
    <row r="31423" spans="6:22" x14ac:dyDescent="0.2">
      <c r="M31423" s="2"/>
    </row>
    <row r="31424" spans="6:22" x14ac:dyDescent="0.2">
      <c r="F31424"/>
      <c r="M31424" s="2"/>
      <c r="N31424"/>
      <c r="O31424"/>
      <c r="U31424"/>
      <c r="V31424"/>
    </row>
    <row r="31425" spans="6:22" x14ac:dyDescent="0.2">
      <c r="F31425"/>
      <c r="M31425" s="2"/>
      <c r="N31425"/>
      <c r="O31425"/>
      <c r="U31425"/>
      <c r="V31425"/>
    </row>
    <row r="31426" spans="6:22" x14ac:dyDescent="0.2">
      <c r="M31426" s="2"/>
    </row>
    <row r="31427" spans="6:22" x14ac:dyDescent="0.2">
      <c r="M31427" s="2"/>
    </row>
    <row r="31428" spans="6:22" x14ac:dyDescent="0.2">
      <c r="M31428" s="2"/>
    </row>
    <row r="31429" spans="6:22" x14ac:dyDescent="0.2">
      <c r="M31429" s="2"/>
    </row>
    <row r="31430" spans="6:22" x14ac:dyDescent="0.2">
      <c r="M31430" s="2"/>
    </row>
    <row r="31431" spans="6:22" x14ac:dyDescent="0.2">
      <c r="M31431" s="2"/>
    </row>
    <row r="31432" spans="6:22" x14ac:dyDescent="0.2">
      <c r="M31432" s="2"/>
    </row>
    <row r="31433" spans="6:22" x14ac:dyDescent="0.2">
      <c r="M31433" s="2"/>
    </row>
    <row r="31434" spans="6:22" x14ac:dyDescent="0.2">
      <c r="M31434" s="2"/>
    </row>
    <row r="31435" spans="6:22" x14ac:dyDescent="0.2">
      <c r="M31435" s="2"/>
    </row>
    <row r="31436" spans="6:22" x14ac:dyDescent="0.2">
      <c r="M31436" s="2"/>
    </row>
    <row r="31437" spans="6:22" x14ac:dyDescent="0.2">
      <c r="M31437" s="2"/>
    </row>
    <row r="31438" spans="6:22" x14ac:dyDescent="0.2">
      <c r="M31438" s="2"/>
    </row>
    <row r="31439" spans="6:22" x14ac:dyDescent="0.2">
      <c r="M31439" s="2"/>
    </row>
    <row r="31440" spans="6:22" x14ac:dyDescent="0.2">
      <c r="M31440" s="2"/>
    </row>
    <row r="31441" spans="6:22" x14ac:dyDescent="0.2">
      <c r="M31441" s="2"/>
    </row>
    <row r="31442" spans="6:22" x14ac:dyDescent="0.2">
      <c r="M31442" s="2"/>
    </row>
    <row r="31443" spans="6:22" x14ac:dyDescent="0.2">
      <c r="M31443" s="2"/>
    </row>
    <row r="31444" spans="6:22" x14ac:dyDescent="0.2">
      <c r="M31444" s="2"/>
    </row>
    <row r="31445" spans="6:22" x14ac:dyDescent="0.2">
      <c r="M31445" s="2"/>
    </row>
    <row r="31446" spans="6:22" x14ac:dyDescent="0.2">
      <c r="M31446" s="2"/>
    </row>
    <row r="31447" spans="6:22" x14ac:dyDescent="0.2">
      <c r="M31447" s="2"/>
    </row>
    <row r="31448" spans="6:22" x14ac:dyDescent="0.2">
      <c r="M31448" s="2"/>
    </row>
    <row r="31449" spans="6:22" x14ac:dyDescent="0.2">
      <c r="F31449"/>
      <c r="M31449" s="2"/>
      <c r="N31449"/>
      <c r="O31449"/>
      <c r="U31449"/>
      <c r="V31449"/>
    </row>
    <row r="31450" spans="6:22" x14ac:dyDescent="0.2">
      <c r="M31450" s="2"/>
    </row>
    <row r="31451" spans="6:22" x14ac:dyDescent="0.2">
      <c r="M31451" s="2"/>
    </row>
    <row r="31452" spans="6:22" x14ac:dyDescent="0.2">
      <c r="M31452" s="2"/>
    </row>
    <row r="31453" spans="6:22" x14ac:dyDescent="0.2">
      <c r="M31453" s="2"/>
    </row>
    <row r="31454" spans="6:22" x14ac:dyDescent="0.2">
      <c r="M31454" s="2"/>
    </row>
    <row r="31455" spans="6:22" x14ac:dyDescent="0.2">
      <c r="M31455" s="2"/>
    </row>
    <row r="31456" spans="6:22" x14ac:dyDescent="0.2">
      <c r="M31456" s="2"/>
    </row>
    <row r="31457" spans="13:13" x14ac:dyDescent="0.2">
      <c r="M31457" s="2"/>
    </row>
    <row r="31458" spans="13:13" x14ac:dyDescent="0.2">
      <c r="M31458" s="2"/>
    </row>
    <row r="31459" spans="13:13" x14ac:dyDescent="0.2">
      <c r="M31459" s="2"/>
    </row>
    <row r="31460" spans="13:13" x14ac:dyDescent="0.2">
      <c r="M31460" s="2"/>
    </row>
    <row r="31461" spans="13:13" x14ac:dyDescent="0.2">
      <c r="M31461" s="2"/>
    </row>
    <row r="31462" spans="13:13" x14ac:dyDescent="0.2">
      <c r="M31462" s="2"/>
    </row>
    <row r="31463" spans="13:13" x14ac:dyDescent="0.2">
      <c r="M31463" s="2"/>
    </row>
    <row r="31464" spans="13:13" x14ac:dyDescent="0.2">
      <c r="M31464" s="2"/>
    </row>
    <row r="31465" spans="13:13" x14ac:dyDescent="0.2">
      <c r="M31465" s="2"/>
    </row>
    <row r="31466" spans="13:13" x14ac:dyDescent="0.2">
      <c r="M31466" s="2"/>
    </row>
    <row r="31467" spans="13:13" x14ac:dyDescent="0.2">
      <c r="M31467" s="2"/>
    </row>
    <row r="31468" spans="13:13" x14ac:dyDescent="0.2">
      <c r="M31468" s="2"/>
    </row>
    <row r="31469" spans="13:13" x14ac:dyDescent="0.2">
      <c r="M31469" s="2"/>
    </row>
    <row r="31470" spans="13:13" x14ac:dyDescent="0.2">
      <c r="M31470" s="2"/>
    </row>
    <row r="31471" spans="13:13" x14ac:dyDescent="0.2">
      <c r="M31471" s="2"/>
    </row>
    <row r="31472" spans="13:13" x14ac:dyDescent="0.2">
      <c r="M31472" s="2"/>
    </row>
    <row r="31473" spans="6:22" x14ac:dyDescent="0.2">
      <c r="M31473" s="2"/>
    </row>
    <row r="31474" spans="6:22" x14ac:dyDescent="0.2">
      <c r="M31474" s="2"/>
    </row>
    <row r="31475" spans="6:22" x14ac:dyDescent="0.2">
      <c r="M31475" s="2"/>
    </row>
    <row r="31476" spans="6:22" x14ac:dyDescent="0.2">
      <c r="M31476" s="2"/>
    </row>
    <row r="31477" spans="6:22" x14ac:dyDescent="0.2">
      <c r="M31477" s="2"/>
    </row>
    <row r="31478" spans="6:22" x14ac:dyDescent="0.2">
      <c r="M31478" s="2"/>
    </row>
    <row r="31479" spans="6:22" x14ac:dyDescent="0.2">
      <c r="M31479" s="2"/>
    </row>
    <row r="31480" spans="6:22" x14ac:dyDescent="0.2">
      <c r="M31480" s="2"/>
    </row>
    <row r="31481" spans="6:22" x14ac:dyDescent="0.2">
      <c r="M31481" s="2"/>
    </row>
    <row r="31482" spans="6:22" x14ac:dyDescent="0.2">
      <c r="M31482" s="2"/>
    </row>
    <row r="31483" spans="6:22" x14ac:dyDescent="0.2">
      <c r="F31483"/>
      <c r="M31483" s="2"/>
      <c r="N31483"/>
      <c r="O31483"/>
      <c r="U31483"/>
      <c r="V31483"/>
    </row>
    <row r="31484" spans="6:22" x14ac:dyDescent="0.2">
      <c r="F31484"/>
      <c r="M31484" s="2"/>
      <c r="N31484"/>
      <c r="O31484"/>
      <c r="U31484"/>
      <c r="V31484"/>
    </row>
    <row r="31485" spans="6:22" x14ac:dyDescent="0.2">
      <c r="F31485"/>
      <c r="M31485" s="2"/>
      <c r="N31485"/>
      <c r="O31485"/>
      <c r="U31485"/>
      <c r="V31485"/>
    </row>
    <row r="31486" spans="6:22" x14ac:dyDescent="0.2">
      <c r="M31486" s="2"/>
    </row>
    <row r="31487" spans="6:22" x14ac:dyDescent="0.2">
      <c r="M31487" s="2"/>
    </row>
    <row r="31488" spans="6:22" x14ac:dyDescent="0.2">
      <c r="F31488"/>
      <c r="M31488" s="2"/>
      <c r="N31488"/>
      <c r="O31488"/>
      <c r="U31488"/>
      <c r="V31488"/>
    </row>
    <row r="31489" spans="6:22" x14ac:dyDescent="0.2">
      <c r="M31489" s="2"/>
    </row>
    <row r="31490" spans="6:22" x14ac:dyDescent="0.2">
      <c r="M31490" s="2"/>
    </row>
    <row r="31491" spans="6:22" x14ac:dyDescent="0.2">
      <c r="M31491" s="2"/>
    </row>
    <row r="31492" spans="6:22" x14ac:dyDescent="0.2">
      <c r="M31492" s="2"/>
    </row>
    <row r="31493" spans="6:22" x14ac:dyDescent="0.2">
      <c r="M31493" s="2"/>
    </row>
    <row r="31494" spans="6:22" x14ac:dyDescent="0.2">
      <c r="M31494" s="2"/>
    </row>
    <row r="31495" spans="6:22" x14ac:dyDescent="0.2">
      <c r="M31495" s="2"/>
    </row>
    <row r="31496" spans="6:22" x14ac:dyDescent="0.2">
      <c r="M31496" s="2"/>
    </row>
    <row r="31497" spans="6:22" x14ac:dyDescent="0.2">
      <c r="M31497" s="2"/>
    </row>
    <row r="31498" spans="6:22" x14ac:dyDescent="0.2">
      <c r="M31498" s="2"/>
    </row>
    <row r="31499" spans="6:22" x14ac:dyDescent="0.2">
      <c r="M31499" s="2"/>
    </row>
    <row r="31500" spans="6:22" x14ac:dyDescent="0.2">
      <c r="M31500" s="2"/>
    </row>
    <row r="31501" spans="6:22" x14ac:dyDescent="0.2">
      <c r="M31501" s="2"/>
    </row>
    <row r="31502" spans="6:22" x14ac:dyDescent="0.2">
      <c r="M31502" s="2"/>
    </row>
    <row r="31503" spans="6:22" x14ac:dyDescent="0.2">
      <c r="M31503" s="2"/>
    </row>
    <row r="31504" spans="6:22" x14ac:dyDescent="0.2">
      <c r="F31504"/>
      <c r="M31504" s="2"/>
      <c r="N31504"/>
      <c r="O31504"/>
      <c r="U31504"/>
      <c r="V31504"/>
    </row>
    <row r="31505" spans="6:22" x14ac:dyDescent="0.2">
      <c r="F31505"/>
      <c r="M31505" s="2"/>
      <c r="N31505"/>
      <c r="O31505"/>
      <c r="U31505"/>
      <c r="V31505"/>
    </row>
    <row r="31506" spans="6:22" x14ac:dyDescent="0.2">
      <c r="M31506" s="2"/>
    </row>
    <row r="31507" spans="6:22" x14ac:dyDescent="0.2">
      <c r="M31507" s="2"/>
    </row>
    <row r="31508" spans="6:22" x14ac:dyDescent="0.2">
      <c r="M31508" s="2"/>
    </row>
    <row r="31509" spans="6:22" x14ac:dyDescent="0.2">
      <c r="M31509" s="2"/>
    </row>
    <row r="31510" spans="6:22" x14ac:dyDescent="0.2">
      <c r="M31510" s="2"/>
    </row>
    <row r="31511" spans="6:22" x14ac:dyDescent="0.2">
      <c r="M31511" s="2"/>
    </row>
    <row r="31512" spans="6:22" x14ac:dyDescent="0.2">
      <c r="M31512" s="2"/>
    </row>
    <row r="31513" spans="6:22" x14ac:dyDescent="0.2">
      <c r="M31513" s="2"/>
    </row>
    <row r="31514" spans="6:22" x14ac:dyDescent="0.2">
      <c r="M31514" s="2"/>
    </row>
    <row r="31515" spans="6:22" x14ac:dyDescent="0.2">
      <c r="M31515" s="2"/>
    </row>
    <row r="31516" spans="6:22" x14ac:dyDescent="0.2">
      <c r="M31516" s="2"/>
    </row>
    <row r="31517" spans="6:22" x14ac:dyDescent="0.2">
      <c r="M31517" s="2"/>
    </row>
    <row r="31518" spans="6:22" x14ac:dyDescent="0.2">
      <c r="M31518" s="2"/>
    </row>
    <row r="31519" spans="6:22" x14ac:dyDescent="0.2">
      <c r="M31519" s="2"/>
    </row>
    <row r="31520" spans="6:22" x14ac:dyDescent="0.2">
      <c r="M31520" s="2"/>
    </row>
    <row r="31521" spans="6:22" x14ac:dyDescent="0.2">
      <c r="M31521" s="2"/>
    </row>
    <row r="31522" spans="6:22" x14ac:dyDescent="0.2">
      <c r="M31522" s="2"/>
    </row>
    <row r="31523" spans="6:22" x14ac:dyDescent="0.2">
      <c r="M31523" s="2"/>
    </row>
    <row r="31524" spans="6:22" x14ac:dyDescent="0.2">
      <c r="M31524" s="2"/>
    </row>
    <row r="31525" spans="6:22" x14ac:dyDescent="0.2">
      <c r="M31525" s="2"/>
    </row>
    <row r="31526" spans="6:22" x14ac:dyDescent="0.2">
      <c r="M31526" s="2"/>
    </row>
    <row r="31527" spans="6:22" x14ac:dyDescent="0.2">
      <c r="M31527" s="2"/>
    </row>
    <row r="31528" spans="6:22" x14ac:dyDescent="0.2">
      <c r="M31528" s="2"/>
    </row>
    <row r="31529" spans="6:22" x14ac:dyDescent="0.2">
      <c r="F31529"/>
      <c r="M31529" s="2"/>
      <c r="N31529"/>
      <c r="O31529"/>
      <c r="U31529"/>
      <c r="V31529"/>
    </row>
    <row r="31530" spans="6:22" x14ac:dyDescent="0.2">
      <c r="M31530" s="2"/>
    </row>
    <row r="31531" spans="6:22" x14ac:dyDescent="0.2">
      <c r="M31531" s="2"/>
    </row>
    <row r="31532" spans="6:22" x14ac:dyDescent="0.2">
      <c r="M31532" s="2"/>
    </row>
    <row r="31533" spans="6:22" x14ac:dyDescent="0.2">
      <c r="M31533" s="2"/>
    </row>
    <row r="31534" spans="6:22" x14ac:dyDescent="0.2">
      <c r="M31534" s="2"/>
    </row>
    <row r="31535" spans="6:22" x14ac:dyDescent="0.2">
      <c r="M31535" s="2"/>
    </row>
    <row r="31536" spans="6:22" x14ac:dyDescent="0.2">
      <c r="M31536" s="2"/>
    </row>
    <row r="31537" spans="13:13" x14ac:dyDescent="0.2">
      <c r="M31537" s="2"/>
    </row>
    <row r="31538" spans="13:13" x14ac:dyDescent="0.2">
      <c r="M31538" s="2"/>
    </row>
    <row r="31539" spans="13:13" x14ac:dyDescent="0.2">
      <c r="M31539" s="2"/>
    </row>
    <row r="31540" spans="13:13" x14ac:dyDescent="0.2">
      <c r="M31540" s="2"/>
    </row>
    <row r="31541" spans="13:13" x14ac:dyDescent="0.2">
      <c r="M31541" s="2"/>
    </row>
    <row r="31542" spans="13:13" x14ac:dyDescent="0.2">
      <c r="M31542" s="2"/>
    </row>
    <row r="31543" spans="13:13" x14ac:dyDescent="0.2">
      <c r="M31543" s="2"/>
    </row>
    <row r="31544" spans="13:13" x14ac:dyDescent="0.2">
      <c r="M31544" s="2"/>
    </row>
    <row r="31545" spans="13:13" x14ac:dyDescent="0.2">
      <c r="M31545" s="2"/>
    </row>
    <row r="31546" spans="13:13" x14ac:dyDescent="0.2">
      <c r="M31546" s="2"/>
    </row>
    <row r="31547" spans="13:13" x14ac:dyDescent="0.2">
      <c r="M31547" s="2"/>
    </row>
    <row r="31548" spans="13:13" x14ac:dyDescent="0.2">
      <c r="M31548" s="2"/>
    </row>
    <row r="31549" spans="13:13" x14ac:dyDescent="0.2">
      <c r="M31549" s="2"/>
    </row>
    <row r="31550" spans="13:13" x14ac:dyDescent="0.2">
      <c r="M31550" s="2"/>
    </row>
    <row r="31551" spans="13:13" x14ac:dyDescent="0.2">
      <c r="M31551" s="2"/>
    </row>
    <row r="31552" spans="13:13" x14ac:dyDescent="0.2">
      <c r="M31552" s="2"/>
    </row>
    <row r="31553" spans="6:22" x14ac:dyDescent="0.2">
      <c r="M31553" s="2"/>
    </row>
    <row r="31554" spans="6:22" x14ac:dyDescent="0.2">
      <c r="M31554" s="2"/>
    </row>
    <row r="31555" spans="6:22" x14ac:dyDescent="0.2">
      <c r="M31555" s="2"/>
    </row>
    <row r="31556" spans="6:22" x14ac:dyDescent="0.2">
      <c r="M31556" s="2"/>
    </row>
    <row r="31557" spans="6:22" x14ac:dyDescent="0.2">
      <c r="M31557" s="2"/>
    </row>
    <row r="31558" spans="6:22" x14ac:dyDescent="0.2">
      <c r="M31558" s="2"/>
    </row>
    <row r="31559" spans="6:22" x14ac:dyDescent="0.2">
      <c r="M31559" s="2"/>
    </row>
    <row r="31560" spans="6:22" x14ac:dyDescent="0.2">
      <c r="M31560" s="2"/>
    </row>
    <row r="31561" spans="6:22" x14ac:dyDescent="0.2">
      <c r="M31561" s="2"/>
    </row>
    <row r="31562" spans="6:22" x14ac:dyDescent="0.2">
      <c r="M31562" s="2"/>
    </row>
    <row r="31563" spans="6:22" x14ac:dyDescent="0.2">
      <c r="F31563"/>
      <c r="M31563" s="2"/>
      <c r="N31563"/>
      <c r="O31563"/>
      <c r="U31563"/>
      <c r="V31563"/>
    </row>
    <row r="31564" spans="6:22" x14ac:dyDescent="0.2">
      <c r="F31564"/>
      <c r="M31564" s="2"/>
      <c r="N31564"/>
      <c r="O31564"/>
      <c r="U31564"/>
      <c r="V31564"/>
    </row>
    <row r="31565" spans="6:22" x14ac:dyDescent="0.2">
      <c r="F31565"/>
      <c r="M31565" s="2"/>
      <c r="N31565"/>
      <c r="O31565"/>
      <c r="U31565"/>
      <c r="V31565"/>
    </row>
    <row r="31566" spans="6:22" x14ac:dyDescent="0.2">
      <c r="F31566"/>
      <c r="M31566" s="2"/>
      <c r="N31566"/>
      <c r="O31566"/>
      <c r="U31566"/>
      <c r="V31566"/>
    </row>
    <row r="31567" spans="6:22" x14ac:dyDescent="0.2">
      <c r="M31567" s="2"/>
    </row>
    <row r="31568" spans="6:22" x14ac:dyDescent="0.2">
      <c r="M31568" s="2"/>
    </row>
    <row r="31569" spans="6:22" x14ac:dyDescent="0.2">
      <c r="F31569"/>
      <c r="M31569" s="2"/>
      <c r="N31569"/>
      <c r="O31569"/>
      <c r="U31569"/>
      <c r="V31569"/>
    </row>
    <row r="31570" spans="6:22" x14ac:dyDescent="0.2">
      <c r="M31570" s="2"/>
    </row>
    <row r="31571" spans="6:22" x14ac:dyDescent="0.2">
      <c r="M31571" s="2"/>
    </row>
    <row r="31572" spans="6:22" x14ac:dyDescent="0.2">
      <c r="M31572" s="2"/>
    </row>
    <row r="31573" spans="6:22" x14ac:dyDescent="0.2">
      <c r="M31573" s="2"/>
    </row>
    <row r="31574" spans="6:22" x14ac:dyDescent="0.2">
      <c r="M31574" s="2"/>
    </row>
    <row r="31575" spans="6:22" x14ac:dyDescent="0.2">
      <c r="M31575" s="2"/>
    </row>
    <row r="31576" spans="6:22" x14ac:dyDescent="0.2">
      <c r="M31576" s="2"/>
    </row>
    <row r="31577" spans="6:22" x14ac:dyDescent="0.2">
      <c r="F31577"/>
      <c r="M31577" s="2"/>
      <c r="N31577"/>
      <c r="O31577"/>
      <c r="U31577"/>
      <c r="V31577"/>
    </row>
    <row r="31578" spans="6:22" x14ac:dyDescent="0.2">
      <c r="F31578"/>
      <c r="M31578" s="2"/>
      <c r="N31578"/>
      <c r="O31578"/>
      <c r="U31578"/>
      <c r="V31578"/>
    </row>
    <row r="31579" spans="6:22" x14ac:dyDescent="0.2">
      <c r="F31579"/>
      <c r="M31579" s="2"/>
      <c r="N31579"/>
      <c r="O31579"/>
      <c r="U31579"/>
      <c r="V31579"/>
    </row>
    <row r="31580" spans="6:22" x14ac:dyDescent="0.2">
      <c r="F31580"/>
      <c r="M31580" s="2"/>
      <c r="N31580"/>
      <c r="O31580"/>
      <c r="U31580"/>
      <c r="V31580"/>
    </row>
    <row r="31581" spans="6:22" x14ac:dyDescent="0.2">
      <c r="F31581"/>
      <c r="M31581" s="2"/>
      <c r="N31581"/>
      <c r="O31581"/>
      <c r="U31581"/>
      <c r="V31581"/>
    </row>
    <row r="31582" spans="6:22" x14ac:dyDescent="0.2">
      <c r="F31582"/>
      <c r="M31582" s="2"/>
      <c r="N31582"/>
      <c r="O31582"/>
      <c r="U31582"/>
      <c r="V31582"/>
    </row>
    <row r="31583" spans="6:22" x14ac:dyDescent="0.2">
      <c r="F31583"/>
      <c r="M31583" s="2"/>
      <c r="N31583"/>
      <c r="O31583"/>
      <c r="U31583"/>
      <c r="V31583"/>
    </row>
    <row r="31584" spans="6:22" x14ac:dyDescent="0.2">
      <c r="F31584"/>
      <c r="M31584" s="2"/>
      <c r="N31584"/>
      <c r="O31584"/>
      <c r="U31584"/>
      <c r="V31584"/>
    </row>
    <row r="31585" spans="6:22" x14ac:dyDescent="0.2">
      <c r="F31585"/>
      <c r="M31585" s="2"/>
      <c r="N31585"/>
      <c r="O31585"/>
      <c r="U31585"/>
      <c r="V31585"/>
    </row>
    <row r="31586" spans="6:22" x14ac:dyDescent="0.2">
      <c r="M31586" s="2"/>
    </row>
    <row r="31587" spans="6:22" x14ac:dyDescent="0.2">
      <c r="M31587" s="2"/>
    </row>
    <row r="31588" spans="6:22" x14ac:dyDescent="0.2">
      <c r="M31588" s="2"/>
    </row>
    <row r="31589" spans="6:22" x14ac:dyDescent="0.2">
      <c r="M31589" s="2"/>
    </row>
    <row r="31590" spans="6:22" x14ac:dyDescent="0.2">
      <c r="M31590" s="2"/>
    </row>
    <row r="31591" spans="6:22" x14ac:dyDescent="0.2">
      <c r="M31591" s="2"/>
    </row>
    <row r="31592" spans="6:22" x14ac:dyDescent="0.2">
      <c r="M31592" s="2"/>
    </row>
    <row r="31593" spans="6:22" x14ac:dyDescent="0.2">
      <c r="M31593" s="2"/>
    </row>
    <row r="31594" spans="6:22" x14ac:dyDescent="0.2">
      <c r="M31594" s="2"/>
    </row>
    <row r="31595" spans="6:22" x14ac:dyDescent="0.2">
      <c r="M31595" s="2"/>
    </row>
    <row r="31596" spans="6:22" x14ac:dyDescent="0.2">
      <c r="M31596" s="2"/>
    </row>
    <row r="31597" spans="6:22" x14ac:dyDescent="0.2">
      <c r="M31597" s="2"/>
    </row>
    <row r="31598" spans="6:22" x14ac:dyDescent="0.2">
      <c r="M31598" s="2"/>
    </row>
    <row r="31599" spans="6:22" x14ac:dyDescent="0.2">
      <c r="M31599" s="2"/>
    </row>
    <row r="31600" spans="6:22" x14ac:dyDescent="0.2">
      <c r="M31600" s="2"/>
    </row>
    <row r="31601" spans="13:13" x14ac:dyDescent="0.2">
      <c r="M31601" s="2"/>
    </row>
    <row r="31602" spans="13:13" x14ac:dyDescent="0.2">
      <c r="M31602" s="2"/>
    </row>
    <row r="31603" spans="13:13" x14ac:dyDescent="0.2">
      <c r="M31603" s="2"/>
    </row>
    <row r="31604" spans="13:13" x14ac:dyDescent="0.2">
      <c r="M31604" s="2"/>
    </row>
    <row r="31605" spans="13:13" x14ac:dyDescent="0.2">
      <c r="M31605" s="2"/>
    </row>
    <row r="31606" spans="13:13" x14ac:dyDescent="0.2">
      <c r="M31606" s="2"/>
    </row>
    <row r="31607" spans="13:13" x14ac:dyDescent="0.2">
      <c r="M31607" s="2"/>
    </row>
    <row r="31608" spans="13:13" x14ac:dyDescent="0.2">
      <c r="M31608" s="2"/>
    </row>
    <row r="31609" spans="13:13" x14ac:dyDescent="0.2">
      <c r="M31609" s="2"/>
    </row>
    <row r="31610" spans="13:13" x14ac:dyDescent="0.2">
      <c r="M31610" s="2"/>
    </row>
    <row r="31611" spans="13:13" x14ac:dyDescent="0.2">
      <c r="M31611" s="2"/>
    </row>
    <row r="31612" spans="13:13" x14ac:dyDescent="0.2">
      <c r="M31612" s="2"/>
    </row>
    <row r="31613" spans="13:13" x14ac:dyDescent="0.2">
      <c r="M31613" s="2"/>
    </row>
    <row r="31614" spans="13:13" x14ac:dyDescent="0.2">
      <c r="M31614" s="2"/>
    </row>
    <row r="31615" spans="13:13" x14ac:dyDescent="0.2">
      <c r="M31615" s="2"/>
    </row>
    <row r="31616" spans="13:13" x14ac:dyDescent="0.2">
      <c r="M31616" s="2"/>
    </row>
    <row r="31617" spans="6:22" x14ac:dyDescent="0.2">
      <c r="M31617" s="2"/>
    </row>
    <row r="31618" spans="6:22" x14ac:dyDescent="0.2">
      <c r="M31618" s="2"/>
    </row>
    <row r="31619" spans="6:22" x14ac:dyDescent="0.2">
      <c r="F31619"/>
      <c r="M31619" s="2"/>
      <c r="N31619"/>
      <c r="O31619"/>
      <c r="U31619"/>
      <c r="V31619"/>
    </row>
    <row r="31620" spans="6:22" x14ac:dyDescent="0.2">
      <c r="F31620"/>
      <c r="M31620" s="2"/>
      <c r="N31620"/>
      <c r="O31620"/>
      <c r="U31620"/>
      <c r="V31620"/>
    </row>
    <row r="31621" spans="6:22" x14ac:dyDescent="0.2">
      <c r="F31621"/>
      <c r="M31621" s="2"/>
      <c r="N31621"/>
      <c r="O31621"/>
      <c r="U31621"/>
      <c r="V31621"/>
    </row>
    <row r="31622" spans="6:22" x14ac:dyDescent="0.2">
      <c r="F31622"/>
      <c r="M31622" s="2"/>
      <c r="N31622"/>
      <c r="O31622"/>
      <c r="U31622"/>
      <c r="V31622"/>
    </row>
    <row r="31623" spans="6:22" x14ac:dyDescent="0.2">
      <c r="F31623"/>
      <c r="M31623" s="2"/>
      <c r="N31623"/>
      <c r="O31623"/>
      <c r="U31623"/>
      <c r="V31623"/>
    </row>
    <row r="31624" spans="6:22" x14ac:dyDescent="0.2">
      <c r="F31624"/>
      <c r="M31624" s="2"/>
      <c r="N31624"/>
      <c r="O31624"/>
      <c r="U31624"/>
      <c r="V31624"/>
    </row>
    <row r="31625" spans="6:22" x14ac:dyDescent="0.2">
      <c r="F31625"/>
      <c r="M31625" s="2"/>
      <c r="N31625"/>
      <c r="O31625"/>
      <c r="U31625"/>
      <c r="V31625"/>
    </row>
    <row r="31626" spans="6:22" x14ac:dyDescent="0.2">
      <c r="F31626"/>
      <c r="M31626" s="2"/>
      <c r="N31626"/>
      <c r="O31626"/>
      <c r="U31626"/>
      <c r="V31626"/>
    </row>
    <row r="31627" spans="6:22" x14ac:dyDescent="0.2">
      <c r="F31627"/>
      <c r="M31627" s="2"/>
      <c r="N31627"/>
      <c r="O31627"/>
      <c r="U31627"/>
      <c r="V31627"/>
    </row>
    <row r="31628" spans="6:22" x14ac:dyDescent="0.2">
      <c r="F31628"/>
      <c r="M31628" s="2"/>
      <c r="N31628"/>
      <c r="O31628"/>
      <c r="U31628"/>
      <c r="V31628"/>
    </row>
    <row r="31629" spans="6:22" x14ac:dyDescent="0.2">
      <c r="M31629" s="2"/>
    </row>
    <row r="31630" spans="6:22" x14ac:dyDescent="0.2">
      <c r="M31630" s="2"/>
    </row>
    <row r="31631" spans="6:22" x14ac:dyDescent="0.2">
      <c r="M31631" s="2"/>
    </row>
    <row r="31632" spans="6:22" x14ac:dyDescent="0.2">
      <c r="M31632" s="2"/>
    </row>
    <row r="31633" spans="13:13" x14ac:dyDescent="0.2">
      <c r="M31633" s="2"/>
    </row>
    <row r="31634" spans="13:13" x14ac:dyDescent="0.2">
      <c r="M31634" s="2"/>
    </row>
    <row r="31635" spans="13:13" x14ac:dyDescent="0.2">
      <c r="M31635" s="2"/>
    </row>
    <row r="31636" spans="13:13" x14ac:dyDescent="0.2">
      <c r="M31636" s="2"/>
    </row>
    <row r="31637" spans="13:13" x14ac:dyDescent="0.2">
      <c r="M31637" s="2"/>
    </row>
    <row r="31638" spans="13:13" x14ac:dyDescent="0.2">
      <c r="M31638" s="2"/>
    </row>
    <row r="31639" spans="13:13" x14ac:dyDescent="0.2">
      <c r="M31639" s="2"/>
    </row>
    <row r="31640" spans="13:13" x14ac:dyDescent="0.2">
      <c r="M31640" s="2"/>
    </row>
    <row r="31641" spans="13:13" x14ac:dyDescent="0.2">
      <c r="M31641" s="2"/>
    </row>
    <row r="31642" spans="13:13" x14ac:dyDescent="0.2">
      <c r="M31642" s="2"/>
    </row>
    <row r="31643" spans="13:13" x14ac:dyDescent="0.2">
      <c r="M31643" s="2"/>
    </row>
    <row r="31644" spans="13:13" x14ac:dyDescent="0.2">
      <c r="M31644" s="2"/>
    </row>
    <row r="31645" spans="13:13" x14ac:dyDescent="0.2">
      <c r="M31645" s="2"/>
    </row>
    <row r="31646" spans="13:13" x14ac:dyDescent="0.2">
      <c r="M31646" s="2"/>
    </row>
    <row r="31647" spans="13:13" x14ac:dyDescent="0.2">
      <c r="M31647" s="2"/>
    </row>
    <row r="31648" spans="13:13" x14ac:dyDescent="0.2">
      <c r="M31648" s="2"/>
    </row>
    <row r="31649" spans="6:22" x14ac:dyDescent="0.2">
      <c r="M31649" s="2"/>
    </row>
    <row r="31650" spans="6:22" x14ac:dyDescent="0.2">
      <c r="M31650" s="2"/>
    </row>
    <row r="31651" spans="6:22" x14ac:dyDescent="0.2">
      <c r="M31651" s="2"/>
    </row>
    <row r="31652" spans="6:22" x14ac:dyDescent="0.2">
      <c r="M31652" s="2"/>
    </row>
    <row r="31653" spans="6:22" x14ac:dyDescent="0.2">
      <c r="M31653" s="2"/>
    </row>
    <row r="31654" spans="6:22" x14ac:dyDescent="0.2">
      <c r="M31654" s="2"/>
    </row>
    <row r="31655" spans="6:22" x14ac:dyDescent="0.2">
      <c r="M31655" s="2"/>
    </row>
    <row r="31656" spans="6:22" x14ac:dyDescent="0.2">
      <c r="M31656" s="2"/>
    </row>
    <row r="31657" spans="6:22" x14ac:dyDescent="0.2">
      <c r="M31657" s="2"/>
    </row>
    <row r="31658" spans="6:22" x14ac:dyDescent="0.2">
      <c r="M31658" s="2"/>
    </row>
    <row r="31659" spans="6:22" x14ac:dyDescent="0.2">
      <c r="M31659" s="2"/>
    </row>
    <row r="31660" spans="6:22" x14ac:dyDescent="0.2">
      <c r="M31660" s="2"/>
    </row>
    <row r="31661" spans="6:22" x14ac:dyDescent="0.2">
      <c r="M31661" s="2"/>
    </row>
    <row r="31662" spans="6:22" x14ac:dyDescent="0.2">
      <c r="F31662"/>
      <c r="M31662" s="2"/>
      <c r="N31662"/>
      <c r="O31662"/>
      <c r="U31662"/>
      <c r="V31662"/>
    </row>
    <row r="31663" spans="6:22" x14ac:dyDescent="0.2">
      <c r="F31663"/>
      <c r="M31663" s="2"/>
      <c r="N31663"/>
      <c r="O31663"/>
      <c r="U31663"/>
      <c r="V31663"/>
    </row>
    <row r="31664" spans="6:22" x14ac:dyDescent="0.2">
      <c r="F31664"/>
      <c r="M31664" s="2"/>
      <c r="N31664"/>
      <c r="O31664"/>
      <c r="U31664"/>
      <c r="V31664"/>
    </row>
    <row r="31665" spans="6:22" x14ac:dyDescent="0.2">
      <c r="F31665"/>
      <c r="M31665" s="2"/>
      <c r="N31665"/>
      <c r="O31665"/>
      <c r="U31665"/>
      <c r="V31665"/>
    </row>
    <row r="31666" spans="6:22" x14ac:dyDescent="0.2">
      <c r="F31666"/>
      <c r="M31666" s="2"/>
      <c r="N31666"/>
      <c r="O31666"/>
      <c r="U31666"/>
      <c r="V31666"/>
    </row>
    <row r="31667" spans="6:22" x14ac:dyDescent="0.2">
      <c r="F31667"/>
      <c r="M31667" s="2"/>
      <c r="N31667"/>
      <c r="O31667"/>
      <c r="U31667"/>
      <c r="V31667"/>
    </row>
    <row r="31668" spans="6:22" x14ac:dyDescent="0.2">
      <c r="F31668"/>
      <c r="M31668" s="2"/>
      <c r="N31668"/>
      <c r="O31668"/>
      <c r="U31668"/>
      <c r="V31668"/>
    </row>
    <row r="31669" spans="6:22" x14ac:dyDescent="0.2">
      <c r="F31669"/>
      <c r="M31669" s="2"/>
      <c r="N31669"/>
      <c r="O31669"/>
      <c r="U31669"/>
      <c r="V31669"/>
    </row>
    <row r="31670" spans="6:22" x14ac:dyDescent="0.2">
      <c r="F31670"/>
      <c r="M31670" s="2"/>
      <c r="N31670"/>
      <c r="O31670"/>
      <c r="U31670"/>
      <c r="V31670"/>
    </row>
    <row r="31671" spans="6:22" x14ac:dyDescent="0.2">
      <c r="F31671"/>
      <c r="M31671" s="2"/>
      <c r="N31671"/>
      <c r="O31671"/>
      <c r="U31671"/>
      <c r="V31671"/>
    </row>
    <row r="31672" spans="6:22" x14ac:dyDescent="0.2">
      <c r="F31672"/>
      <c r="M31672" s="2"/>
      <c r="N31672"/>
      <c r="O31672"/>
      <c r="U31672"/>
      <c r="V31672"/>
    </row>
    <row r="31673" spans="6:22" x14ac:dyDescent="0.2">
      <c r="M31673" s="2"/>
    </row>
    <row r="31674" spans="6:22" x14ac:dyDescent="0.2">
      <c r="M31674" s="2"/>
    </row>
    <row r="31675" spans="6:22" x14ac:dyDescent="0.2">
      <c r="M31675" s="2"/>
    </row>
    <row r="31676" spans="6:22" x14ac:dyDescent="0.2">
      <c r="M31676" s="2"/>
    </row>
    <row r="31677" spans="6:22" x14ac:dyDescent="0.2">
      <c r="M31677" s="2"/>
    </row>
    <row r="31678" spans="6:22" x14ac:dyDescent="0.2">
      <c r="M31678" s="2"/>
    </row>
    <row r="31679" spans="6:22" x14ac:dyDescent="0.2">
      <c r="M31679" s="2"/>
    </row>
    <row r="31680" spans="6:22" x14ac:dyDescent="0.2">
      <c r="M31680" s="2"/>
    </row>
    <row r="31681" spans="13:13" x14ac:dyDescent="0.2">
      <c r="M31681" s="2"/>
    </row>
    <row r="31682" spans="13:13" x14ac:dyDescent="0.2">
      <c r="M31682" s="2"/>
    </row>
    <row r="31683" spans="13:13" x14ac:dyDescent="0.2">
      <c r="M31683" s="2"/>
    </row>
    <row r="31684" spans="13:13" x14ac:dyDescent="0.2">
      <c r="M31684" s="2"/>
    </row>
    <row r="31685" spans="13:13" x14ac:dyDescent="0.2">
      <c r="M31685" s="2"/>
    </row>
    <row r="31686" spans="13:13" x14ac:dyDescent="0.2">
      <c r="M31686" s="2"/>
    </row>
    <row r="31687" spans="13:13" x14ac:dyDescent="0.2">
      <c r="M31687" s="2"/>
    </row>
    <row r="31688" spans="13:13" x14ac:dyDescent="0.2">
      <c r="M31688" s="2"/>
    </row>
    <row r="31689" spans="13:13" x14ac:dyDescent="0.2">
      <c r="M31689" s="2"/>
    </row>
    <row r="31690" spans="13:13" x14ac:dyDescent="0.2">
      <c r="M31690" s="2"/>
    </row>
    <row r="31691" spans="13:13" x14ac:dyDescent="0.2">
      <c r="M31691" s="2"/>
    </row>
    <row r="31692" spans="13:13" x14ac:dyDescent="0.2">
      <c r="M31692" s="2"/>
    </row>
    <row r="31693" spans="13:13" x14ac:dyDescent="0.2">
      <c r="M31693" s="2"/>
    </row>
    <row r="31694" spans="13:13" x14ac:dyDescent="0.2">
      <c r="M31694" s="2"/>
    </row>
    <row r="31695" spans="13:13" x14ac:dyDescent="0.2">
      <c r="M31695" s="2"/>
    </row>
    <row r="31696" spans="13:13" x14ac:dyDescent="0.2">
      <c r="M31696" s="2"/>
    </row>
    <row r="31697" spans="6:22" x14ac:dyDescent="0.2">
      <c r="M31697" s="2"/>
    </row>
    <row r="31698" spans="6:22" x14ac:dyDescent="0.2">
      <c r="M31698" s="2"/>
    </row>
    <row r="31699" spans="6:22" x14ac:dyDescent="0.2">
      <c r="M31699" s="2"/>
    </row>
    <row r="31700" spans="6:22" x14ac:dyDescent="0.2">
      <c r="F31700"/>
      <c r="M31700" s="2"/>
      <c r="N31700"/>
      <c r="O31700"/>
      <c r="U31700"/>
      <c r="V31700"/>
    </row>
    <row r="31701" spans="6:22" x14ac:dyDescent="0.2">
      <c r="F31701"/>
      <c r="M31701" s="2"/>
      <c r="N31701"/>
      <c r="O31701"/>
      <c r="U31701"/>
      <c r="V31701"/>
    </row>
    <row r="31702" spans="6:22" x14ac:dyDescent="0.2">
      <c r="F31702"/>
      <c r="M31702" s="2"/>
      <c r="N31702"/>
      <c r="O31702"/>
      <c r="U31702"/>
      <c r="V31702"/>
    </row>
    <row r="31703" spans="6:22" x14ac:dyDescent="0.2">
      <c r="F31703"/>
      <c r="M31703" s="2"/>
      <c r="N31703"/>
      <c r="O31703"/>
      <c r="U31703"/>
      <c r="V31703"/>
    </row>
    <row r="31704" spans="6:22" x14ac:dyDescent="0.2">
      <c r="F31704"/>
      <c r="M31704" s="2"/>
      <c r="N31704"/>
      <c r="O31704"/>
      <c r="U31704"/>
      <c r="V31704"/>
    </row>
    <row r="31705" spans="6:22" x14ac:dyDescent="0.2">
      <c r="F31705"/>
      <c r="M31705" s="2"/>
      <c r="N31705"/>
      <c r="O31705"/>
      <c r="U31705"/>
      <c r="V31705"/>
    </row>
    <row r="31706" spans="6:22" x14ac:dyDescent="0.2">
      <c r="F31706"/>
      <c r="M31706" s="2"/>
      <c r="N31706"/>
      <c r="O31706"/>
      <c r="U31706"/>
      <c r="V31706"/>
    </row>
    <row r="31707" spans="6:22" x14ac:dyDescent="0.2">
      <c r="F31707"/>
      <c r="M31707" s="2"/>
      <c r="N31707"/>
      <c r="O31707"/>
      <c r="U31707"/>
      <c r="V31707"/>
    </row>
    <row r="31708" spans="6:22" x14ac:dyDescent="0.2">
      <c r="F31708"/>
      <c r="M31708" s="2"/>
      <c r="N31708"/>
      <c r="O31708"/>
      <c r="U31708"/>
      <c r="V31708"/>
    </row>
    <row r="31709" spans="6:22" x14ac:dyDescent="0.2">
      <c r="M31709" s="2"/>
    </row>
    <row r="31710" spans="6:22" x14ac:dyDescent="0.2">
      <c r="M31710" s="2"/>
    </row>
    <row r="31711" spans="6:22" x14ac:dyDescent="0.2">
      <c r="M31711" s="2"/>
    </row>
    <row r="31712" spans="6:22" x14ac:dyDescent="0.2">
      <c r="M31712" s="2"/>
    </row>
    <row r="31713" spans="13:13" x14ac:dyDescent="0.2">
      <c r="M31713" s="2"/>
    </row>
    <row r="31714" spans="13:13" x14ac:dyDescent="0.2">
      <c r="M31714" s="2"/>
    </row>
    <row r="31715" spans="13:13" x14ac:dyDescent="0.2">
      <c r="M31715" s="2"/>
    </row>
    <row r="31716" spans="13:13" x14ac:dyDescent="0.2">
      <c r="M31716" s="2"/>
    </row>
    <row r="31717" spans="13:13" x14ac:dyDescent="0.2">
      <c r="M31717" s="2"/>
    </row>
    <row r="31718" spans="13:13" x14ac:dyDescent="0.2">
      <c r="M31718" s="2"/>
    </row>
    <row r="31719" spans="13:13" x14ac:dyDescent="0.2">
      <c r="M31719" s="2"/>
    </row>
    <row r="31720" spans="13:13" x14ac:dyDescent="0.2">
      <c r="M31720" s="2"/>
    </row>
    <row r="31721" spans="13:13" x14ac:dyDescent="0.2">
      <c r="M31721" s="2"/>
    </row>
    <row r="31722" spans="13:13" x14ac:dyDescent="0.2">
      <c r="M31722" s="2"/>
    </row>
    <row r="31723" spans="13:13" x14ac:dyDescent="0.2">
      <c r="M31723" s="2"/>
    </row>
    <row r="31724" spans="13:13" x14ac:dyDescent="0.2">
      <c r="M31724" s="2"/>
    </row>
    <row r="31725" spans="13:13" x14ac:dyDescent="0.2">
      <c r="M31725" s="2"/>
    </row>
    <row r="31726" spans="13:13" x14ac:dyDescent="0.2">
      <c r="M31726" s="2"/>
    </row>
    <row r="31727" spans="13:13" x14ac:dyDescent="0.2">
      <c r="M31727" s="2"/>
    </row>
    <row r="31728" spans="13:13" x14ac:dyDescent="0.2">
      <c r="M31728" s="2"/>
    </row>
    <row r="31729" spans="6:22" x14ac:dyDescent="0.2">
      <c r="M31729" s="2"/>
    </row>
    <row r="31730" spans="6:22" x14ac:dyDescent="0.2">
      <c r="M31730" s="2"/>
    </row>
    <row r="31731" spans="6:22" x14ac:dyDescent="0.2">
      <c r="M31731" s="2"/>
    </row>
    <row r="31732" spans="6:22" x14ac:dyDescent="0.2">
      <c r="M31732" s="2"/>
    </row>
    <row r="31733" spans="6:22" x14ac:dyDescent="0.2">
      <c r="M31733" s="2"/>
    </row>
    <row r="31734" spans="6:22" x14ac:dyDescent="0.2">
      <c r="M31734" s="2"/>
    </row>
    <row r="31735" spans="6:22" x14ac:dyDescent="0.2">
      <c r="M31735" s="2"/>
    </row>
    <row r="31736" spans="6:22" x14ac:dyDescent="0.2">
      <c r="F31736"/>
      <c r="M31736" s="2"/>
      <c r="N31736"/>
      <c r="O31736"/>
      <c r="U31736"/>
      <c r="V31736"/>
    </row>
    <row r="31737" spans="6:22" x14ac:dyDescent="0.2">
      <c r="F31737"/>
      <c r="M31737" s="2"/>
      <c r="N31737"/>
      <c r="O31737"/>
      <c r="U31737"/>
      <c r="V31737"/>
    </row>
    <row r="31738" spans="6:22" x14ac:dyDescent="0.2">
      <c r="F31738"/>
      <c r="M31738" s="2"/>
      <c r="N31738"/>
      <c r="O31738"/>
      <c r="U31738"/>
      <c r="V31738"/>
    </row>
    <row r="31739" spans="6:22" x14ac:dyDescent="0.2">
      <c r="F31739"/>
      <c r="M31739" s="2"/>
      <c r="N31739"/>
      <c r="O31739"/>
      <c r="U31739"/>
      <c r="V31739"/>
    </row>
    <row r="31740" spans="6:22" x14ac:dyDescent="0.2">
      <c r="F31740"/>
      <c r="M31740" s="2"/>
      <c r="N31740"/>
      <c r="O31740"/>
      <c r="U31740"/>
      <c r="V31740"/>
    </row>
    <row r="31741" spans="6:22" x14ac:dyDescent="0.2">
      <c r="F31741"/>
      <c r="M31741" s="2"/>
      <c r="N31741"/>
      <c r="O31741"/>
      <c r="U31741"/>
      <c r="V31741"/>
    </row>
    <row r="31742" spans="6:22" x14ac:dyDescent="0.2">
      <c r="F31742"/>
      <c r="M31742" s="2"/>
      <c r="N31742"/>
      <c r="O31742"/>
      <c r="U31742"/>
      <c r="V31742"/>
    </row>
    <row r="31743" spans="6:22" x14ac:dyDescent="0.2">
      <c r="F31743"/>
      <c r="M31743" s="2"/>
      <c r="N31743"/>
      <c r="O31743"/>
      <c r="U31743"/>
      <c r="V31743"/>
    </row>
    <row r="31744" spans="6:22" x14ac:dyDescent="0.2">
      <c r="F31744"/>
      <c r="M31744" s="2"/>
      <c r="N31744"/>
      <c r="O31744"/>
      <c r="U31744"/>
      <c r="V31744"/>
    </row>
    <row r="31745" spans="6:22" x14ac:dyDescent="0.2">
      <c r="F31745"/>
      <c r="M31745" s="2"/>
      <c r="N31745"/>
      <c r="O31745"/>
      <c r="U31745"/>
      <c r="V31745"/>
    </row>
    <row r="31746" spans="6:22" x14ac:dyDescent="0.2">
      <c r="F31746"/>
      <c r="M31746" s="2"/>
      <c r="N31746"/>
      <c r="O31746"/>
      <c r="U31746"/>
      <c r="V31746"/>
    </row>
    <row r="31747" spans="6:22" x14ac:dyDescent="0.2">
      <c r="F31747"/>
      <c r="M31747" s="2"/>
      <c r="N31747"/>
      <c r="O31747"/>
      <c r="U31747"/>
      <c r="V31747"/>
    </row>
    <row r="31748" spans="6:22" x14ac:dyDescent="0.2">
      <c r="F31748"/>
      <c r="M31748" s="2"/>
      <c r="N31748"/>
      <c r="O31748"/>
      <c r="U31748"/>
      <c r="V31748"/>
    </row>
    <row r="31749" spans="6:22" x14ac:dyDescent="0.2">
      <c r="F31749"/>
      <c r="M31749" s="2"/>
      <c r="N31749"/>
      <c r="O31749"/>
      <c r="U31749"/>
      <c r="V31749"/>
    </row>
    <row r="31750" spans="6:22" x14ac:dyDescent="0.2">
      <c r="F31750"/>
      <c r="M31750" s="2"/>
      <c r="N31750"/>
      <c r="O31750"/>
      <c r="U31750"/>
      <c r="V31750"/>
    </row>
    <row r="31751" spans="6:22" x14ac:dyDescent="0.2">
      <c r="F31751"/>
      <c r="M31751" s="2"/>
      <c r="N31751"/>
      <c r="O31751"/>
      <c r="U31751"/>
      <c r="V31751"/>
    </row>
    <row r="31752" spans="6:22" x14ac:dyDescent="0.2">
      <c r="F31752"/>
      <c r="M31752" s="2"/>
      <c r="N31752"/>
      <c r="O31752"/>
      <c r="U31752"/>
      <c r="V31752"/>
    </row>
    <row r="31753" spans="6:22" x14ac:dyDescent="0.2">
      <c r="F31753"/>
      <c r="M31753" s="2"/>
      <c r="N31753"/>
      <c r="O31753"/>
      <c r="U31753"/>
      <c r="V31753"/>
    </row>
    <row r="31754" spans="6:22" x14ac:dyDescent="0.2">
      <c r="F31754"/>
      <c r="M31754" s="2"/>
      <c r="N31754"/>
      <c r="O31754"/>
      <c r="U31754"/>
      <c r="V31754"/>
    </row>
    <row r="31755" spans="6:22" x14ac:dyDescent="0.2">
      <c r="F31755"/>
      <c r="M31755" s="2"/>
      <c r="N31755"/>
      <c r="O31755"/>
      <c r="U31755"/>
      <c r="V31755"/>
    </row>
    <row r="31756" spans="6:22" x14ac:dyDescent="0.2">
      <c r="F31756"/>
      <c r="M31756" s="2"/>
      <c r="N31756"/>
      <c r="O31756"/>
      <c r="U31756"/>
      <c r="V31756"/>
    </row>
    <row r="31757" spans="6:22" x14ac:dyDescent="0.2">
      <c r="F31757"/>
      <c r="M31757" s="2"/>
      <c r="N31757"/>
      <c r="O31757"/>
      <c r="U31757"/>
      <c r="V31757"/>
    </row>
    <row r="31758" spans="6:22" x14ac:dyDescent="0.2">
      <c r="F31758"/>
      <c r="M31758" s="2"/>
      <c r="N31758"/>
      <c r="O31758"/>
      <c r="U31758"/>
      <c r="V31758"/>
    </row>
    <row r="31759" spans="6:22" x14ac:dyDescent="0.2">
      <c r="F31759"/>
      <c r="M31759" s="2"/>
      <c r="N31759"/>
      <c r="O31759"/>
      <c r="U31759"/>
      <c r="V31759"/>
    </row>
    <row r="31760" spans="6:22" x14ac:dyDescent="0.2">
      <c r="F31760"/>
      <c r="M31760" s="2"/>
      <c r="N31760"/>
      <c r="O31760"/>
      <c r="U31760"/>
      <c r="V31760"/>
    </row>
    <row r="31761" spans="6:22" x14ac:dyDescent="0.2">
      <c r="F31761"/>
      <c r="M31761" s="2"/>
      <c r="N31761"/>
      <c r="O31761"/>
      <c r="U31761"/>
      <c r="V31761"/>
    </row>
    <row r="31762" spans="6:22" x14ac:dyDescent="0.2">
      <c r="F31762"/>
      <c r="M31762" s="2"/>
      <c r="N31762"/>
      <c r="O31762"/>
      <c r="U31762"/>
      <c r="V31762"/>
    </row>
    <row r="31763" spans="6:22" x14ac:dyDescent="0.2">
      <c r="F31763"/>
      <c r="M31763" s="2"/>
      <c r="N31763"/>
      <c r="O31763"/>
      <c r="U31763"/>
      <c r="V31763"/>
    </row>
    <row r="31764" spans="6:22" x14ac:dyDescent="0.2">
      <c r="F31764"/>
      <c r="M31764" s="2"/>
      <c r="N31764"/>
      <c r="O31764"/>
      <c r="U31764"/>
      <c r="V31764"/>
    </row>
    <row r="31765" spans="6:22" x14ac:dyDescent="0.2">
      <c r="F31765"/>
      <c r="M31765" s="2"/>
      <c r="N31765"/>
      <c r="O31765"/>
      <c r="U31765"/>
      <c r="V31765"/>
    </row>
    <row r="31766" spans="6:22" x14ac:dyDescent="0.2">
      <c r="F31766"/>
      <c r="M31766" s="2"/>
      <c r="N31766"/>
      <c r="O31766"/>
      <c r="U31766"/>
      <c r="V31766"/>
    </row>
    <row r="31767" spans="6:22" x14ac:dyDescent="0.2">
      <c r="F31767"/>
      <c r="M31767" s="2"/>
      <c r="N31767"/>
      <c r="O31767"/>
      <c r="U31767"/>
      <c r="V31767"/>
    </row>
    <row r="31768" spans="6:22" x14ac:dyDescent="0.2">
      <c r="M31768" s="2"/>
    </row>
    <row r="31769" spans="6:22" x14ac:dyDescent="0.2">
      <c r="M31769" s="2"/>
    </row>
    <row r="31770" spans="6:22" x14ac:dyDescent="0.2">
      <c r="M31770" s="2"/>
    </row>
    <row r="31771" spans="6:22" x14ac:dyDescent="0.2">
      <c r="M31771" s="2"/>
    </row>
    <row r="31772" spans="6:22" x14ac:dyDescent="0.2">
      <c r="M31772" s="2"/>
    </row>
    <row r="31773" spans="6:22" x14ac:dyDescent="0.2">
      <c r="M31773" s="2"/>
    </row>
    <row r="31774" spans="6:22" x14ac:dyDescent="0.2">
      <c r="M31774" s="2"/>
    </row>
    <row r="31775" spans="6:22" x14ac:dyDescent="0.2">
      <c r="M31775" s="2"/>
    </row>
    <row r="31776" spans="6:22" x14ac:dyDescent="0.2">
      <c r="M31776" s="2"/>
    </row>
    <row r="31777" spans="6:22" x14ac:dyDescent="0.2">
      <c r="M31777" s="2"/>
    </row>
    <row r="31778" spans="6:22" x14ac:dyDescent="0.2">
      <c r="M31778" s="2"/>
    </row>
    <row r="31779" spans="6:22" x14ac:dyDescent="0.2">
      <c r="M31779" s="2"/>
    </row>
    <row r="31780" spans="6:22" x14ac:dyDescent="0.2">
      <c r="M31780" s="2"/>
    </row>
    <row r="31781" spans="6:22" x14ac:dyDescent="0.2">
      <c r="M31781" s="2"/>
    </row>
    <row r="31782" spans="6:22" x14ac:dyDescent="0.2">
      <c r="M31782" s="2"/>
    </row>
    <row r="31783" spans="6:22" x14ac:dyDescent="0.2">
      <c r="M31783" s="2"/>
    </row>
    <row r="31784" spans="6:22" x14ac:dyDescent="0.2">
      <c r="M31784" s="2"/>
    </row>
    <row r="31785" spans="6:22" x14ac:dyDescent="0.2">
      <c r="M31785" s="2"/>
    </row>
    <row r="31786" spans="6:22" x14ac:dyDescent="0.2">
      <c r="F31786"/>
      <c r="M31786" s="2"/>
      <c r="N31786"/>
      <c r="O31786"/>
      <c r="U31786"/>
      <c r="V31786"/>
    </row>
    <row r="31787" spans="6:22" x14ac:dyDescent="0.2">
      <c r="F31787"/>
      <c r="M31787" s="2"/>
      <c r="N31787"/>
      <c r="O31787"/>
      <c r="U31787"/>
      <c r="V31787"/>
    </row>
    <row r="31788" spans="6:22" x14ac:dyDescent="0.2">
      <c r="F31788"/>
      <c r="M31788" s="2"/>
      <c r="N31788"/>
      <c r="O31788"/>
      <c r="U31788"/>
      <c r="V31788"/>
    </row>
    <row r="31789" spans="6:22" x14ac:dyDescent="0.2">
      <c r="F31789"/>
      <c r="M31789" s="2"/>
      <c r="N31789"/>
      <c r="O31789"/>
      <c r="U31789"/>
      <c r="V31789"/>
    </row>
    <row r="31790" spans="6:22" x14ac:dyDescent="0.2">
      <c r="M31790" s="2"/>
    </row>
    <row r="31791" spans="6:22" x14ac:dyDescent="0.2">
      <c r="M31791" s="2"/>
    </row>
    <row r="31792" spans="6:22" x14ac:dyDescent="0.2">
      <c r="M31792" s="2"/>
    </row>
    <row r="31793" spans="13:13" x14ac:dyDescent="0.2">
      <c r="M31793" s="2"/>
    </row>
    <row r="31794" spans="13:13" x14ac:dyDescent="0.2">
      <c r="M31794" s="2"/>
    </row>
    <row r="31795" spans="13:13" x14ac:dyDescent="0.2">
      <c r="M31795" s="2"/>
    </row>
    <row r="31796" spans="13:13" x14ac:dyDescent="0.2">
      <c r="M31796" s="2"/>
    </row>
    <row r="31797" spans="13:13" x14ac:dyDescent="0.2">
      <c r="M31797" s="2"/>
    </row>
    <row r="31798" spans="13:13" x14ac:dyDescent="0.2">
      <c r="M31798" s="2"/>
    </row>
    <row r="31799" spans="13:13" x14ac:dyDescent="0.2">
      <c r="M31799" s="2"/>
    </row>
    <row r="31800" spans="13:13" x14ac:dyDescent="0.2">
      <c r="M31800" s="2"/>
    </row>
    <row r="31801" spans="13:13" x14ac:dyDescent="0.2">
      <c r="M31801" s="2"/>
    </row>
    <row r="31802" spans="13:13" x14ac:dyDescent="0.2">
      <c r="M31802" s="2"/>
    </row>
    <row r="31803" spans="13:13" x14ac:dyDescent="0.2">
      <c r="M31803" s="2"/>
    </row>
    <row r="31804" spans="13:13" x14ac:dyDescent="0.2">
      <c r="M31804" s="2"/>
    </row>
    <row r="31805" spans="13:13" x14ac:dyDescent="0.2">
      <c r="M31805" s="2"/>
    </row>
    <row r="31806" spans="13:13" x14ac:dyDescent="0.2">
      <c r="M31806" s="2"/>
    </row>
    <row r="31807" spans="13:13" x14ac:dyDescent="0.2">
      <c r="M31807" s="2"/>
    </row>
    <row r="31808" spans="13:13" x14ac:dyDescent="0.2">
      <c r="M31808" s="2"/>
    </row>
    <row r="31809" spans="13:13" x14ac:dyDescent="0.2">
      <c r="M31809" s="2"/>
    </row>
    <row r="31810" spans="13:13" x14ac:dyDescent="0.2">
      <c r="M31810" s="2"/>
    </row>
    <row r="31811" spans="13:13" x14ac:dyDescent="0.2">
      <c r="M31811" s="2"/>
    </row>
    <row r="31812" spans="13:13" x14ac:dyDescent="0.2">
      <c r="M31812" s="2"/>
    </row>
    <row r="31813" spans="13:13" x14ac:dyDescent="0.2">
      <c r="M31813" s="2"/>
    </row>
    <row r="31814" spans="13:13" x14ac:dyDescent="0.2">
      <c r="M31814" s="2"/>
    </row>
    <row r="31815" spans="13:13" x14ac:dyDescent="0.2">
      <c r="M31815" s="2"/>
    </row>
    <row r="31816" spans="13:13" x14ac:dyDescent="0.2">
      <c r="M31816" s="2"/>
    </row>
    <row r="31817" spans="13:13" x14ac:dyDescent="0.2">
      <c r="M31817" s="2"/>
    </row>
    <row r="31818" spans="13:13" x14ac:dyDescent="0.2">
      <c r="M31818" s="2"/>
    </row>
    <row r="31819" spans="13:13" x14ac:dyDescent="0.2">
      <c r="M31819" s="2"/>
    </row>
    <row r="31820" spans="13:13" x14ac:dyDescent="0.2">
      <c r="M31820" s="2"/>
    </row>
    <row r="31821" spans="13:13" x14ac:dyDescent="0.2">
      <c r="M31821" s="2"/>
    </row>
    <row r="31822" spans="13:13" x14ac:dyDescent="0.2">
      <c r="M31822" s="2"/>
    </row>
    <row r="31823" spans="13:13" x14ac:dyDescent="0.2">
      <c r="M31823" s="2"/>
    </row>
    <row r="31824" spans="13:13" x14ac:dyDescent="0.2">
      <c r="M31824" s="2"/>
    </row>
    <row r="31825" spans="6:22" x14ac:dyDescent="0.2">
      <c r="M31825" s="2"/>
    </row>
    <row r="31826" spans="6:22" x14ac:dyDescent="0.2">
      <c r="M31826" s="2"/>
    </row>
    <row r="31827" spans="6:22" x14ac:dyDescent="0.2">
      <c r="M31827" s="2"/>
    </row>
    <row r="31828" spans="6:22" x14ac:dyDescent="0.2">
      <c r="F31828"/>
      <c r="M31828" s="2"/>
      <c r="N31828"/>
      <c r="O31828"/>
      <c r="U31828"/>
      <c r="V31828"/>
    </row>
    <row r="31829" spans="6:22" x14ac:dyDescent="0.2">
      <c r="M31829" s="2"/>
    </row>
    <row r="31830" spans="6:22" x14ac:dyDescent="0.2">
      <c r="M31830" s="2"/>
    </row>
    <row r="31831" spans="6:22" x14ac:dyDescent="0.2">
      <c r="M31831" s="2"/>
    </row>
    <row r="31832" spans="6:22" x14ac:dyDescent="0.2">
      <c r="M31832" s="2"/>
    </row>
    <row r="31833" spans="6:22" x14ac:dyDescent="0.2">
      <c r="M31833" s="2"/>
    </row>
    <row r="31834" spans="6:22" x14ac:dyDescent="0.2">
      <c r="M31834" s="2"/>
    </row>
    <row r="31835" spans="6:22" x14ac:dyDescent="0.2">
      <c r="M31835" s="2"/>
    </row>
    <row r="31836" spans="6:22" x14ac:dyDescent="0.2">
      <c r="M31836" s="2"/>
    </row>
    <row r="31837" spans="6:22" x14ac:dyDescent="0.2">
      <c r="M31837" s="2"/>
    </row>
    <row r="31838" spans="6:22" x14ac:dyDescent="0.2">
      <c r="M31838" s="2"/>
    </row>
    <row r="31839" spans="6:22" x14ac:dyDescent="0.2">
      <c r="M31839" s="2"/>
    </row>
    <row r="31840" spans="6:22" x14ac:dyDescent="0.2">
      <c r="M31840" s="2"/>
    </row>
    <row r="31841" spans="13:13" x14ac:dyDescent="0.2">
      <c r="M31841" s="2"/>
    </row>
    <row r="31842" spans="13:13" x14ac:dyDescent="0.2">
      <c r="M31842" s="2"/>
    </row>
    <row r="31843" spans="13:13" x14ac:dyDescent="0.2">
      <c r="M31843" s="2"/>
    </row>
    <row r="31844" spans="13:13" x14ac:dyDescent="0.2">
      <c r="M31844" s="2"/>
    </row>
    <row r="31845" spans="13:13" x14ac:dyDescent="0.2">
      <c r="M31845" s="2"/>
    </row>
    <row r="31846" spans="13:13" x14ac:dyDescent="0.2">
      <c r="M31846" s="2"/>
    </row>
    <row r="31847" spans="13:13" x14ac:dyDescent="0.2">
      <c r="M31847" s="2"/>
    </row>
    <row r="31848" spans="13:13" x14ac:dyDescent="0.2">
      <c r="M31848" s="2"/>
    </row>
    <row r="31849" spans="13:13" x14ac:dyDescent="0.2">
      <c r="M31849" s="2"/>
    </row>
    <row r="31850" spans="13:13" x14ac:dyDescent="0.2">
      <c r="M31850" s="2"/>
    </row>
    <row r="31851" spans="13:13" x14ac:dyDescent="0.2">
      <c r="M31851" s="2"/>
    </row>
    <row r="31852" spans="13:13" x14ac:dyDescent="0.2">
      <c r="M31852" s="2"/>
    </row>
    <row r="31853" spans="13:13" x14ac:dyDescent="0.2">
      <c r="M31853" s="2"/>
    </row>
    <row r="31854" spans="13:13" x14ac:dyDescent="0.2">
      <c r="M31854" s="2"/>
    </row>
    <row r="31855" spans="13:13" x14ac:dyDescent="0.2">
      <c r="M31855" s="2"/>
    </row>
    <row r="31856" spans="13:13" x14ac:dyDescent="0.2">
      <c r="M31856" s="2"/>
    </row>
    <row r="31857" spans="6:22" x14ac:dyDescent="0.2">
      <c r="M31857" s="2"/>
    </row>
    <row r="31858" spans="6:22" x14ac:dyDescent="0.2">
      <c r="M31858" s="2"/>
    </row>
    <row r="31859" spans="6:22" x14ac:dyDescent="0.2">
      <c r="M31859" s="2"/>
    </row>
    <row r="31860" spans="6:22" x14ac:dyDescent="0.2">
      <c r="M31860" s="2"/>
    </row>
    <row r="31861" spans="6:22" x14ac:dyDescent="0.2">
      <c r="M31861" s="2"/>
    </row>
    <row r="31862" spans="6:22" x14ac:dyDescent="0.2">
      <c r="M31862" s="2"/>
    </row>
    <row r="31863" spans="6:22" x14ac:dyDescent="0.2">
      <c r="F31863"/>
      <c r="M31863" s="2"/>
      <c r="N31863"/>
      <c r="O31863"/>
      <c r="U31863"/>
      <c r="V31863"/>
    </row>
    <row r="31864" spans="6:22" x14ac:dyDescent="0.2">
      <c r="F31864"/>
      <c r="M31864" s="2"/>
      <c r="N31864"/>
      <c r="O31864"/>
      <c r="U31864"/>
      <c r="V31864"/>
    </row>
    <row r="31865" spans="6:22" x14ac:dyDescent="0.2">
      <c r="F31865"/>
      <c r="M31865" s="2"/>
      <c r="N31865"/>
      <c r="O31865"/>
      <c r="U31865"/>
      <c r="V31865"/>
    </row>
    <row r="31866" spans="6:22" x14ac:dyDescent="0.2">
      <c r="F31866"/>
      <c r="M31866" s="2"/>
      <c r="N31866"/>
      <c r="O31866"/>
      <c r="U31866"/>
      <c r="V31866"/>
    </row>
    <row r="31867" spans="6:22" x14ac:dyDescent="0.2">
      <c r="M31867" s="2"/>
    </row>
    <row r="31868" spans="6:22" x14ac:dyDescent="0.2">
      <c r="M31868" s="2"/>
    </row>
    <row r="31869" spans="6:22" x14ac:dyDescent="0.2">
      <c r="M31869" s="2"/>
    </row>
    <row r="31870" spans="6:22" x14ac:dyDescent="0.2">
      <c r="M31870" s="2"/>
    </row>
    <row r="31871" spans="6:22" x14ac:dyDescent="0.2">
      <c r="M31871" s="2"/>
    </row>
    <row r="31872" spans="6:22" x14ac:dyDescent="0.2">
      <c r="M31872" s="2"/>
    </row>
    <row r="31873" spans="13:13" x14ac:dyDescent="0.2">
      <c r="M31873" s="2"/>
    </row>
    <row r="31874" spans="13:13" x14ac:dyDescent="0.2">
      <c r="M31874" s="2"/>
    </row>
    <row r="31875" spans="13:13" x14ac:dyDescent="0.2">
      <c r="M31875" s="2"/>
    </row>
    <row r="31876" spans="13:13" x14ac:dyDescent="0.2">
      <c r="M31876" s="2"/>
    </row>
    <row r="31877" spans="13:13" x14ac:dyDescent="0.2">
      <c r="M31877" s="2"/>
    </row>
    <row r="31878" spans="13:13" x14ac:dyDescent="0.2">
      <c r="M31878" s="2"/>
    </row>
    <row r="31879" spans="13:13" x14ac:dyDescent="0.2">
      <c r="M31879" s="2"/>
    </row>
    <row r="31880" spans="13:13" x14ac:dyDescent="0.2">
      <c r="M31880" s="2"/>
    </row>
    <row r="31881" spans="13:13" x14ac:dyDescent="0.2">
      <c r="M31881" s="2"/>
    </row>
    <row r="31882" spans="13:13" x14ac:dyDescent="0.2">
      <c r="M31882" s="2"/>
    </row>
    <row r="31883" spans="13:13" x14ac:dyDescent="0.2">
      <c r="M31883" s="2"/>
    </row>
    <row r="31884" spans="13:13" x14ac:dyDescent="0.2">
      <c r="M31884" s="2"/>
    </row>
    <row r="31885" spans="13:13" x14ac:dyDescent="0.2">
      <c r="M31885" s="2"/>
    </row>
    <row r="31886" spans="13:13" x14ac:dyDescent="0.2">
      <c r="M31886" s="2"/>
    </row>
    <row r="31887" spans="13:13" x14ac:dyDescent="0.2">
      <c r="M31887" s="2"/>
    </row>
    <row r="31888" spans="13:13" x14ac:dyDescent="0.2">
      <c r="M31888" s="2"/>
    </row>
    <row r="31889" spans="13:13" x14ac:dyDescent="0.2">
      <c r="M31889" s="2"/>
    </row>
    <row r="31890" spans="13:13" x14ac:dyDescent="0.2">
      <c r="M31890" s="2"/>
    </row>
    <row r="31891" spans="13:13" x14ac:dyDescent="0.2">
      <c r="M31891" s="2"/>
    </row>
    <row r="31892" spans="13:13" x14ac:dyDescent="0.2">
      <c r="M31892" s="2"/>
    </row>
    <row r="31893" spans="13:13" x14ac:dyDescent="0.2">
      <c r="M31893" s="2"/>
    </row>
    <row r="31894" spans="13:13" x14ac:dyDescent="0.2">
      <c r="M31894" s="2"/>
    </row>
    <row r="31895" spans="13:13" x14ac:dyDescent="0.2">
      <c r="M31895" s="2"/>
    </row>
    <row r="31896" spans="13:13" x14ac:dyDescent="0.2">
      <c r="M31896" s="2"/>
    </row>
    <row r="31897" spans="13:13" x14ac:dyDescent="0.2">
      <c r="M31897" s="2"/>
    </row>
    <row r="31898" spans="13:13" x14ac:dyDescent="0.2">
      <c r="M31898" s="2"/>
    </row>
    <row r="31899" spans="13:13" x14ac:dyDescent="0.2">
      <c r="M31899" s="2"/>
    </row>
    <row r="31900" spans="13:13" x14ac:dyDescent="0.2">
      <c r="M31900" s="2"/>
    </row>
    <row r="31901" spans="13:13" x14ac:dyDescent="0.2">
      <c r="M31901" s="2"/>
    </row>
    <row r="31902" spans="13:13" x14ac:dyDescent="0.2">
      <c r="M31902" s="2"/>
    </row>
    <row r="31903" spans="13:13" x14ac:dyDescent="0.2">
      <c r="M31903" s="2"/>
    </row>
    <row r="31904" spans="13:13" x14ac:dyDescent="0.2">
      <c r="M31904" s="2"/>
    </row>
    <row r="31905" spans="13:13" x14ac:dyDescent="0.2">
      <c r="M31905" s="2"/>
    </row>
    <row r="31906" spans="13:13" x14ac:dyDescent="0.2">
      <c r="M31906" s="2"/>
    </row>
    <row r="31907" spans="13:13" x14ac:dyDescent="0.2">
      <c r="M31907" s="2"/>
    </row>
    <row r="31908" spans="13:13" x14ac:dyDescent="0.2">
      <c r="M31908" s="2"/>
    </row>
    <row r="31909" spans="13:13" x14ac:dyDescent="0.2">
      <c r="M31909" s="2"/>
    </row>
    <row r="31910" spans="13:13" x14ac:dyDescent="0.2">
      <c r="M31910" s="2"/>
    </row>
    <row r="31911" spans="13:13" x14ac:dyDescent="0.2">
      <c r="M31911" s="2"/>
    </row>
    <row r="31912" spans="13:13" x14ac:dyDescent="0.2">
      <c r="M31912" s="2"/>
    </row>
    <row r="31913" spans="13:13" x14ac:dyDescent="0.2">
      <c r="M31913" s="2"/>
    </row>
    <row r="31914" spans="13:13" x14ac:dyDescent="0.2">
      <c r="M31914" s="2"/>
    </row>
    <row r="31915" spans="13:13" x14ac:dyDescent="0.2">
      <c r="M31915" s="2"/>
    </row>
    <row r="31916" spans="13:13" x14ac:dyDescent="0.2">
      <c r="M31916" s="2"/>
    </row>
    <row r="31917" spans="13:13" x14ac:dyDescent="0.2">
      <c r="M31917" s="2"/>
    </row>
    <row r="31918" spans="13:13" x14ac:dyDescent="0.2">
      <c r="M31918" s="2"/>
    </row>
    <row r="31919" spans="13:13" x14ac:dyDescent="0.2">
      <c r="M31919" s="2"/>
    </row>
    <row r="31920" spans="13:13" x14ac:dyDescent="0.2">
      <c r="M31920" s="2"/>
    </row>
    <row r="31921" spans="6:22" x14ac:dyDescent="0.2">
      <c r="M31921" s="2"/>
    </row>
    <row r="31922" spans="6:22" x14ac:dyDescent="0.2">
      <c r="M31922" s="2"/>
    </row>
    <row r="31923" spans="6:22" x14ac:dyDescent="0.2">
      <c r="F31923"/>
      <c r="M31923" s="2"/>
      <c r="N31923"/>
      <c r="O31923"/>
      <c r="U31923"/>
      <c r="V31923"/>
    </row>
    <row r="31924" spans="6:22" x14ac:dyDescent="0.2">
      <c r="M31924" s="2"/>
    </row>
    <row r="31925" spans="6:22" x14ac:dyDescent="0.2">
      <c r="M31925" s="2"/>
    </row>
    <row r="31926" spans="6:22" x14ac:dyDescent="0.2">
      <c r="M31926" s="2"/>
    </row>
    <row r="31927" spans="6:22" x14ac:dyDescent="0.2">
      <c r="M31927" s="2"/>
    </row>
    <row r="31928" spans="6:22" x14ac:dyDescent="0.2">
      <c r="M31928" s="2"/>
    </row>
    <row r="31929" spans="6:22" x14ac:dyDescent="0.2">
      <c r="M31929" s="2"/>
    </row>
    <row r="31930" spans="6:22" x14ac:dyDescent="0.2">
      <c r="M31930" s="2"/>
    </row>
    <row r="31931" spans="6:22" x14ac:dyDescent="0.2">
      <c r="M31931" s="2"/>
    </row>
    <row r="31932" spans="6:22" x14ac:dyDescent="0.2">
      <c r="M31932" s="2"/>
    </row>
    <row r="31933" spans="6:22" x14ac:dyDescent="0.2">
      <c r="M31933" s="2"/>
    </row>
    <row r="31934" spans="6:22" x14ac:dyDescent="0.2">
      <c r="M31934" s="2"/>
    </row>
    <row r="31935" spans="6:22" x14ac:dyDescent="0.2">
      <c r="M31935" s="2"/>
    </row>
    <row r="31936" spans="6:22" x14ac:dyDescent="0.2">
      <c r="M31936" s="2"/>
    </row>
    <row r="31937" spans="13:13" x14ac:dyDescent="0.2">
      <c r="M31937" s="2"/>
    </row>
    <row r="31938" spans="13:13" x14ac:dyDescent="0.2">
      <c r="M31938" s="2"/>
    </row>
    <row r="31939" spans="13:13" x14ac:dyDescent="0.2">
      <c r="M31939" s="2"/>
    </row>
    <row r="31940" spans="13:13" x14ac:dyDescent="0.2">
      <c r="M31940" s="2"/>
    </row>
    <row r="31941" spans="13:13" x14ac:dyDescent="0.2">
      <c r="M31941" s="2"/>
    </row>
    <row r="31942" spans="13:13" x14ac:dyDescent="0.2">
      <c r="M31942" s="2"/>
    </row>
    <row r="31943" spans="13:13" x14ac:dyDescent="0.2">
      <c r="M31943" s="2"/>
    </row>
    <row r="31944" spans="13:13" x14ac:dyDescent="0.2">
      <c r="M31944" s="2"/>
    </row>
    <row r="31945" spans="13:13" x14ac:dyDescent="0.2">
      <c r="M31945" s="2"/>
    </row>
    <row r="31946" spans="13:13" x14ac:dyDescent="0.2">
      <c r="M31946" s="2"/>
    </row>
    <row r="31947" spans="13:13" x14ac:dyDescent="0.2">
      <c r="M31947" s="2"/>
    </row>
    <row r="31948" spans="13:13" x14ac:dyDescent="0.2">
      <c r="M31948" s="2"/>
    </row>
    <row r="31949" spans="13:13" x14ac:dyDescent="0.2">
      <c r="M31949" s="2"/>
    </row>
    <row r="31950" spans="13:13" x14ac:dyDescent="0.2">
      <c r="M31950" s="2"/>
    </row>
    <row r="31951" spans="13:13" x14ac:dyDescent="0.2">
      <c r="M31951" s="2"/>
    </row>
    <row r="31952" spans="13:13" x14ac:dyDescent="0.2">
      <c r="M31952" s="2"/>
    </row>
    <row r="31953" spans="6:22" x14ac:dyDescent="0.2">
      <c r="M31953" s="2"/>
    </row>
    <row r="31954" spans="6:22" x14ac:dyDescent="0.2">
      <c r="M31954" s="2"/>
    </row>
    <row r="31955" spans="6:22" x14ac:dyDescent="0.2">
      <c r="M31955" s="2"/>
    </row>
    <row r="31956" spans="6:22" x14ac:dyDescent="0.2">
      <c r="M31956" s="2"/>
    </row>
    <row r="31957" spans="6:22" x14ac:dyDescent="0.2">
      <c r="M31957" s="2"/>
    </row>
    <row r="31958" spans="6:22" x14ac:dyDescent="0.2">
      <c r="M31958" s="2"/>
    </row>
    <row r="31959" spans="6:22" x14ac:dyDescent="0.2">
      <c r="M31959" s="2"/>
    </row>
    <row r="31960" spans="6:22" x14ac:dyDescent="0.2">
      <c r="F31960"/>
      <c r="M31960" s="2"/>
      <c r="N31960"/>
      <c r="O31960"/>
      <c r="U31960"/>
      <c r="V31960"/>
    </row>
    <row r="31961" spans="6:22" x14ac:dyDescent="0.2">
      <c r="F31961"/>
      <c r="M31961" s="2"/>
      <c r="N31961"/>
      <c r="O31961"/>
      <c r="U31961"/>
      <c r="V31961"/>
    </row>
    <row r="31962" spans="6:22" x14ac:dyDescent="0.2">
      <c r="F31962"/>
      <c r="M31962" s="2"/>
      <c r="N31962"/>
      <c r="O31962"/>
      <c r="U31962"/>
      <c r="V31962"/>
    </row>
    <row r="31963" spans="6:22" x14ac:dyDescent="0.2">
      <c r="F31963"/>
      <c r="M31963" s="2"/>
      <c r="N31963"/>
      <c r="O31963"/>
      <c r="U31963"/>
      <c r="V31963"/>
    </row>
    <row r="31964" spans="6:22" x14ac:dyDescent="0.2">
      <c r="F31964"/>
      <c r="M31964" s="2"/>
      <c r="N31964"/>
      <c r="O31964"/>
      <c r="U31964"/>
      <c r="V31964"/>
    </row>
    <row r="31965" spans="6:22" x14ac:dyDescent="0.2">
      <c r="F31965"/>
      <c r="M31965" s="2"/>
      <c r="N31965"/>
      <c r="O31965"/>
      <c r="U31965"/>
      <c r="V31965"/>
    </row>
    <row r="31966" spans="6:22" x14ac:dyDescent="0.2">
      <c r="F31966"/>
      <c r="M31966" s="2"/>
      <c r="N31966"/>
      <c r="O31966"/>
      <c r="U31966"/>
      <c r="V31966"/>
    </row>
    <row r="31967" spans="6:22" x14ac:dyDescent="0.2">
      <c r="F31967"/>
      <c r="M31967" s="2"/>
      <c r="N31967"/>
      <c r="O31967"/>
      <c r="U31967"/>
      <c r="V31967"/>
    </row>
    <row r="31968" spans="6:22" x14ac:dyDescent="0.2">
      <c r="F31968"/>
      <c r="M31968" s="2"/>
      <c r="N31968"/>
      <c r="O31968"/>
      <c r="U31968"/>
      <c r="V31968"/>
    </row>
    <row r="31969" spans="6:22" x14ac:dyDescent="0.2">
      <c r="F31969"/>
      <c r="M31969" s="2"/>
      <c r="N31969"/>
      <c r="O31969"/>
      <c r="U31969"/>
      <c r="V31969"/>
    </row>
    <row r="31970" spans="6:22" x14ac:dyDescent="0.2">
      <c r="M31970" s="2"/>
    </row>
    <row r="31971" spans="6:22" x14ac:dyDescent="0.2">
      <c r="M31971" s="2"/>
    </row>
    <row r="31972" spans="6:22" x14ac:dyDescent="0.2">
      <c r="M31972" s="2"/>
    </row>
    <row r="31973" spans="6:22" x14ac:dyDescent="0.2">
      <c r="M31973" s="2"/>
    </row>
    <row r="31974" spans="6:22" x14ac:dyDescent="0.2">
      <c r="M31974" s="2"/>
    </row>
    <row r="31975" spans="6:22" x14ac:dyDescent="0.2">
      <c r="M31975" s="2"/>
    </row>
    <row r="31976" spans="6:22" x14ac:dyDescent="0.2">
      <c r="M31976" s="2"/>
    </row>
    <row r="31977" spans="6:22" x14ac:dyDescent="0.2">
      <c r="M31977" s="2"/>
    </row>
    <row r="31978" spans="6:22" x14ac:dyDescent="0.2">
      <c r="M31978" s="2"/>
    </row>
    <row r="31979" spans="6:22" x14ac:dyDescent="0.2">
      <c r="M31979" s="2"/>
    </row>
    <row r="31980" spans="6:22" x14ac:dyDescent="0.2">
      <c r="M31980" s="2"/>
    </row>
    <row r="31981" spans="6:22" x14ac:dyDescent="0.2">
      <c r="M31981" s="2"/>
    </row>
    <row r="31982" spans="6:22" x14ac:dyDescent="0.2">
      <c r="M31982" s="2"/>
    </row>
    <row r="31983" spans="6:22" x14ac:dyDescent="0.2">
      <c r="M31983" s="2"/>
    </row>
    <row r="31984" spans="6:22" x14ac:dyDescent="0.2">
      <c r="M31984" s="2"/>
    </row>
    <row r="31985" spans="13:13" x14ac:dyDescent="0.2">
      <c r="M31985" s="2"/>
    </row>
    <row r="31986" spans="13:13" x14ac:dyDescent="0.2">
      <c r="M31986" s="2"/>
    </row>
    <row r="31987" spans="13:13" x14ac:dyDescent="0.2">
      <c r="M31987" s="2"/>
    </row>
    <row r="31988" spans="13:13" x14ac:dyDescent="0.2">
      <c r="M31988" s="2"/>
    </row>
    <row r="31989" spans="13:13" x14ac:dyDescent="0.2">
      <c r="M31989" s="2"/>
    </row>
    <row r="31990" spans="13:13" x14ac:dyDescent="0.2">
      <c r="M31990" s="2"/>
    </row>
    <row r="31991" spans="13:13" x14ac:dyDescent="0.2">
      <c r="M31991" s="2"/>
    </row>
    <row r="31992" spans="13:13" x14ac:dyDescent="0.2">
      <c r="M31992" s="2"/>
    </row>
    <row r="31993" spans="13:13" x14ac:dyDescent="0.2">
      <c r="M31993" s="2"/>
    </row>
    <row r="31994" spans="13:13" x14ac:dyDescent="0.2">
      <c r="M31994" s="2"/>
    </row>
    <row r="31995" spans="13:13" x14ac:dyDescent="0.2">
      <c r="M31995" s="2"/>
    </row>
    <row r="31996" spans="13:13" x14ac:dyDescent="0.2">
      <c r="M31996" s="2"/>
    </row>
    <row r="31997" spans="13:13" x14ac:dyDescent="0.2">
      <c r="M31997" s="2"/>
    </row>
    <row r="31998" spans="13:13" x14ac:dyDescent="0.2">
      <c r="M31998" s="2"/>
    </row>
    <row r="31999" spans="13:13" x14ac:dyDescent="0.2">
      <c r="M31999" s="2"/>
    </row>
    <row r="32000" spans="13:13" x14ac:dyDescent="0.2">
      <c r="M32000" s="2"/>
    </row>
    <row r="32001" spans="6:22" x14ac:dyDescent="0.2">
      <c r="M32001" s="2"/>
    </row>
    <row r="32002" spans="6:22" x14ac:dyDescent="0.2">
      <c r="M32002" s="2"/>
    </row>
    <row r="32003" spans="6:22" x14ac:dyDescent="0.2">
      <c r="M32003" s="2"/>
    </row>
    <row r="32004" spans="6:22" x14ac:dyDescent="0.2">
      <c r="M32004" s="2"/>
    </row>
    <row r="32005" spans="6:22" x14ac:dyDescent="0.2">
      <c r="M32005" s="2"/>
    </row>
    <row r="32006" spans="6:22" x14ac:dyDescent="0.2">
      <c r="M32006" s="2"/>
    </row>
    <row r="32007" spans="6:22" x14ac:dyDescent="0.2">
      <c r="F32007"/>
      <c r="M32007" s="2"/>
      <c r="N32007"/>
      <c r="O32007"/>
      <c r="U32007"/>
      <c r="V32007"/>
    </row>
    <row r="32008" spans="6:22" x14ac:dyDescent="0.2">
      <c r="F32008"/>
      <c r="M32008" s="2"/>
      <c r="N32008"/>
      <c r="O32008"/>
      <c r="U32008"/>
      <c r="V32008"/>
    </row>
    <row r="32009" spans="6:22" x14ac:dyDescent="0.2">
      <c r="M32009" s="2"/>
    </row>
    <row r="32010" spans="6:22" x14ac:dyDescent="0.2">
      <c r="M32010" s="2"/>
    </row>
    <row r="32011" spans="6:22" x14ac:dyDescent="0.2">
      <c r="M32011" s="2"/>
    </row>
    <row r="32012" spans="6:22" x14ac:dyDescent="0.2">
      <c r="F32012"/>
      <c r="M32012" s="2"/>
      <c r="N32012"/>
      <c r="O32012"/>
      <c r="U32012"/>
      <c r="V32012"/>
    </row>
    <row r="32013" spans="6:22" x14ac:dyDescent="0.2">
      <c r="F32013"/>
      <c r="M32013" s="2"/>
      <c r="N32013"/>
      <c r="O32013"/>
      <c r="U32013"/>
      <c r="V32013"/>
    </row>
    <row r="32014" spans="6:22" x14ac:dyDescent="0.2">
      <c r="F32014"/>
      <c r="M32014" s="2"/>
      <c r="N32014"/>
      <c r="O32014"/>
      <c r="U32014"/>
      <c r="V32014"/>
    </row>
    <row r="32015" spans="6:22" x14ac:dyDescent="0.2">
      <c r="F32015"/>
      <c r="M32015" s="2"/>
      <c r="N32015"/>
      <c r="O32015"/>
      <c r="U32015"/>
      <c r="V32015"/>
    </row>
    <row r="32016" spans="6:22" x14ac:dyDescent="0.2">
      <c r="F32016"/>
      <c r="M32016" s="2"/>
      <c r="N32016"/>
      <c r="O32016"/>
      <c r="U32016"/>
      <c r="V32016"/>
    </row>
    <row r="32017" spans="6:22" x14ac:dyDescent="0.2">
      <c r="F32017"/>
      <c r="M32017" s="2"/>
      <c r="N32017"/>
      <c r="O32017"/>
      <c r="U32017"/>
      <c r="V32017"/>
    </row>
    <row r="32018" spans="6:22" x14ac:dyDescent="0.2">
      <c r="M32018" s="2"/>
    </row>
    <row r="32019" spans="6:22" x14ac:dyDescent="0.2">
      <c r="M32019" s="2"/>
    </row>
    <row r="32020" spans="6:22" x14ac:dyDescent="0.2">
      <c r="F32020"/>
      <c r="M32020" s="2"/>
      <c r="N32020"/>
      <c r="O32020"/>
      <c r="U32020"/>
      <c r="V32020"/>
    </row>
    <row r="32021" spans="6:22" x14ac:dyDescent="0.2">
      <c r="M32021" s="2"/>
    </row>
    <row r="32022" spans="6:22" x14ac:dyDescent="0.2">
      <c r="M32022" s="2"/>
    </row>
    <row r="32023" spans="6:22" x14ac:dyDescent="0.2">
      <c r="M32023" s="2"/>
    </row>
    <row r="32024" spans="6:22" x14ac:dyDescent="0.2">
      <c r="M32024" s="2"/>
    </row>
    <row r="32025" spans="6:22" x14ac:dyDescent="0.2">
      <c r="M32025" s="2"/>
    </row>
    <row r="32026" spans="6:22" x14ac:dyDescent="0.2">
      <c r="M32026" s="2"/>
    </row>
    <row r="32027" spans="6:22" x14ac:dyDescent="0.2">
      <c r="M32027" s="2"/>
    </row>
    <row r="32028" spans="6:22" x14ac:dyDescent="0.2">
      <c r="F32028"/>
      <c r="M32028" s="2"/>
      <c r="N32028"/>
      <c r="O32028"/>
      <c r="U32028"/>
      <c r="V32028"/>
    </row>
    <row r="32029" spans="6:22" x14ac:dyDescent="0.2">
      <c r="F32029"/>
      <c r="M32029" s="2"/>
      <c r="N32029"/>
      <c r="O32029"/>
      <c r="U32029"/>
      <c r="V32029"/>
    </row>
    <row r="32030" spans="6:22" x14ac:dyDescent="0.2">
      <c r="M32030" s="2"/>
    </row>
    <row r="32031" spans="6:22" x14ac:dyDescent="0.2">
      <c r="M32031" s="2"/>
    </row>
    <row r="32032" spans="6:22" x14ac:dyDescent="0.2">
      <c r="M32032" s="2"/>
    </row>
    <row r="32033" spans="6:22" x14ac:dyDescent="0.2">
      <c r="F32033"/>
      <c r="M32033" s="2"/>
      <c r="N32033"/>
      <c r="O32033"/>
      <c r="U32033"/>
      <c r="V32033"/>
    </row>
    <row r="32034" spans="6:22" x14ac:dyDescent="0.2">
      <c r="M32034" s="2"/>
    </row>
    <row r="32035" spans="6:22" x14ac:dyDescent="0.2">
      <c r="M32035" s="2"/>
    </row>
    <row r="32036" spans="6:22" x14ac:dyDescent="0.2">
      <c r="M32036" s="2"/>
    </row>
    <row r="32037" spans="6:22" x14ac:dyDescent="0.2">
      <c r="M32037" s="2"/>
    </row>
    <row r="32038" spans="6:22" x14ac:dyDescent="0.2">
      <c r="M32038" s="2"/>
    </row>
    <row r="32039" spans="6:22" x14ac:dyDescent="0.2">
      <c r="M32039" s="2"/>
    </row>
    <row r="32040" spans="6:22" x14ac:dyDescent="0.2">
      <c r="M32040" s="2"/>
    </row>
    <row r="32041" spans="6:22" x14ac:dyDescent="0.2">
      <c r="M32041" s="2"/>
    </row>
    <row r="32042" spans="6:22" x14ac:dyDescent="0.2">
      <c r="F32042"/>
      <c r="M32042" s="2"/>
      <c r="N32042"/>
      <c r="O32042"/>
      <c r="U32042"/>
      <c r="V32042"/>
    </row>
    <row r="32043" spans="6:22" x14ac:dyDescent="0.2">
      <c r="M32043" s="2"/>
    </row>
    <row r="32044" spans="6:22" x14ac:dyDescent="0.2">
      <c r="M32044" s="2"/>
    </row>
    <row r="32045" spans="6:22" x14ac:dyDescent="0.2">
      <c r="M32045" s="2"/>
    </row>
    <row r="32046" spans="6:22" x14ac:dyDescent="0.2">
      <c r="M32046" s="2"/>
    </row>
    <row r="32047" spans="6:22" x14ac:dyDescent="0.2">
      <c r="M32047" s="2"/>
    </row>
    <row r="32048" spans="6:22" x14ac:dyDescent="0.2">
      <c r="M32048" s="2"/>
    </row>
    <row r="32049" spans="6:22" x14ac:dyDescent="0.2">
      <c r="M32049" s="2"/>
    </row>
    <row r="32050" spans="6:22" x14ac:dyDescent="0.2">
      <c r="M32050" s="2"/>
    </row>
    <row r="32051" spans="6:22" x14ac:dyDescent="0.2">
      <c r="M32051" s="2"/>
    </row>
    <row r="32052" spans="6:22" x14ac:dyDescent="0.2">
      <c r="M32052" s="2"/>
    </row>
    <row r="32053" spans="6:22" x14ac:dyDescent="0.2">
      <c r="M32053" s="2"/>
    </row>
    <row r="32054" spans="6:22" x14ac:dyDescent="0.2">
      <c r="F32054"/>
      <c r="M32054" s="2"/>
      <c r="N32054"/>
      <c r="O32054"/>
      <c r="U32054"/>
      <c r="V32054"/>
    </row>
    <row r="32055" spans="6:22" x14ac:dyDescent="0.2">
      <c r="M32055" s="2"/>
    </row>
    <row r="32056" spans="6:22" x14ac:dyDescent="0.2">
      <c r="M32056" s="2"/>
    </row>
    <row r="32057" spans="6:22" x14ac:dyDescent="0.2">
      <c r="M32057" s="2"/>
    </row>
    <row r="32058" spans="6:22" x14ac:dyDescent="0.2">
      <c r="M32058" s="2"/>
    </row>
    <row r="32059" spans="6:22" x14ac:dyDescent="0.2">
      <c r="M32059" s="2"/>
    </row>
    <row r="32060" spans="6:22" x14ac:dyDescent="0.2">
      <c r="F32060"/>
      <c r="M32060" s="2"/>
      <c r="N32060"/>
      <c r="O32060"/>
      <c r="U32060"/>
      <c r="V32060"/>
    </row>
    <row r="32061" spans="6:22" x14ac:dyDescent="0.2">
      <c r="M32061" s="2"/>
    </row>
    <row r="32062" spans="6:22" x14ac:dyDescent="0.2">
      <c r="M32062" s="2"/>
    </row>
    <row r="32063" spans="6:22" x14ac:dyDescent="0.2">
      <c r="F32063"/>
      <c r="M32063" s="2"/>
      <c r="N32063"/>
      <c r="O32063"/>
      <c r="U32063"/>
      <c r="V32063"/>
    </row>
    <row r="32064" spans="6:22" x14ac:dyDescent="0.2">
      <c r="M32064" s="2"/>
    </row>
    <row r="32065" spans="6:22" x14ac:dyDescent="0.2">
      <c r="F32065"/>
      <c r="M32065" s="2"/>
      <c r="N32065"/>
      <c r="O32065"/>
      <c r="U32065"/>
      <c r="V32065"/>
    </row>
    <row r="32066" spans="6:22" x14ac:dyDescent="0.2">
      <c r="M32066" s="2"/>
    </row>
    <row r="32067" spans="6:22" x14ac:dyDescent="0.2">
      <c r="M32067" s="2"/>
    </row>
    <row r="32068" spans="6:22" x14ac:dyDescent="0.2">
      <c r="M32068" s="2"/>
    </row>
    <row r="32069" spans="6:22" x14ac:dyDescent="0.2">
      <c r="M32069" s="2"/>
    </row>
    <row r="32070" spans="6:22" x14ac:dyDescent="0.2">
      <c r="M32070" s="2"/>
    </row>
    <row r="32071" spans="6:22" x14ac:dyDescent="0.2">
      <c r="M32071" s="2"/>
    </row>
    <row r="32072" spans="6:22" x14ac:dyDescent="0.2">
      <c r="M32072" s="2"/>
    </row>
    <row r="32073" spans="6:22" x14ac:dyDescent="0.2">
      <c r="M32073" s="2"/>
    </row>
    <row r="32074" spans="6:22" x14ac:dyDescent="0.2">
      <c r="M32074" s="2"/>
    </row>
    <row r="32075" spans="6:22" x14ac:dyDescent="0.2">
      <c r="M32075" s="2"/>
    </row>
    <row r="32076" spans="6:22" x14ac:dyDescent="0.2">
      <c r="M32076" s="2"/>
    </row>
    <row r="32077" spans="6:22" x14ac:dyDescent="0.2">
      <c r="M32077" s="2"/>
    </row>
    <row r="32078" spans="6:22" x14ac:dyDescent="0.2">
      <c r="M32078" s="2"/>
    </row>
    <row r="32079" spans="6:22" x14ac:dyDescent="0.2">
      <c r="M32079" s="2"/>
    </row>
    <row r="32080" spans="6:22" x14ac:dyDescent="0.2">
      <c r="M32080" s="2"/>
    </row>
    <row r="32081" spans="6:22" x14ac:dyDescent="0.2">
      <c r="M32081" s="2"/>
    </row>
    <row r="32082" spans="6:22" x14ac:dyDescent="0.2">
      <c r="M32082" s="2"/>
    </row>
    <row r="32083" spans="6:22" x14ac:dyDescent="0.2">
      <c r="F32083"/>
      <c r="M32083" s="2"/>
      <c r="N32083"/>
      <c r="O32083"/>
      <c r="U32083"/>
      <c r="V32083"/>
    </row>
    <row r="32084" spans="6:22" x14ac:dyDescent="0.2">
      <c r="M32084" s="2"/>
    </row>
    <row r="32085" spans="6:22" x14ac:dyDescent="0.2">
      <c r="M32085" s="2"/>
    </row>
    <row r="32086" spans="6:22" x14ac:dyDescent="0.2">
      <c r="M32086" s="2"/>
    </row>
    <row r="32087" spans="6:22" x14ac:dyDescent="0.2">
      <c r="F32087"/>
      <c r="M32087" s="2"/>
      <c r="N32087"/>
      <c r="O32087"/>
      <c r="U32087"/>
      <c r="V32087"/>
    </row>
    <row r="32088" spans="6:22" x14ac:dyDescent="0.2">
      <c r="M32088" s="2"/>
    </row>
    <row r="32089" spans="6:22" x14ac:dyDescent="0.2">
      <c r="F32089"/>
      <c r="M32089" s="2"/>
      <c r="N32089"/>
      <c r="O32089"/>
      <c r="U32089"/>
      <c r="V32089"/>
    </row>
    <row r="32090" spans="6:22" x14ac:dyDescent="0.2">
      <c r="F32090"/>
      <c r="M32090" s="2"/>
      <c r="N32090"/>
      <c r="O32090"/>
      <c r="U32090"/>
      <c r="V32090"/>
    </row>
    <row r="32091" spans="6:22" x14ac:dyDescent="0.2">
      <c r="F32091"/>
      <c r="M32091" s="2"/>
      <c r="N32091"/>
      <c r="O32091"/>
      <c r="U32091"/>
      <c r="V32091"/>
    </row>
    <row r="32092" spans="6:22" x14ac:dyDescent="0.2">
      <c r="F32092"/>
      <c r="M32092" s="2"/>
      <c r="N32092"/>
      <c r="O32092"/>
      <c r="U32092"/>
      <c r="V32092"/>
    </row>
    <row r="32093" spans="6:22" x14ac:dyDescent="0.2">
      <c r="M32093" s="2"/>
    </row>
    <row r="32094" spans="6:22" x14ac:dyDescent="0.2">
      <c r="M32094" s="2"/>
    </row>
    <row r="32095" spans="6:22" x14ac:dyDescent="0.2">
      <c r="M32095" s="2"/>
    </row>
    <row r="32096" spans="6:22" x14ac:dyDescent="0.2">
      <c r="M32096" s="2"/>
    </row>
    <row r="32097" spans="13:13" x14ac:dyDescent="0.2">
      <c r="M32097" s="2"/>
    </row>
    <row r="32098" spans="13:13" x14ac:dyDescent="0.2">
      <c r="M32098" s="2"/>
    </row>
    <row r="32099" spans="13:13" x14ac:dyDescent="0.2">
      <c r="M32099" s="2"/>
    </row>
    <row r="32100" spans="13:13" x14ac:dyDescent="0.2">
      <c r="M32100" s="2"/>
    </row>
    <row r="32101" spans="13:13" x14ac:dyDescent="0.2">
      <c r="M32101" s="2"/>
    </row>
    <row r="32102" spans="13:13" x14ac:dyDescent="0.2">
      <c r="M32102" s="2"/>
    </row>
    <row r="32103" spans="13:13" x14ac:dyDescent="0.2">
      <c r="M32103" s="2"/>
    </row>
    <row r="32104" spans="13:13" x14ac:dyDescent="0.2">
      <c r="M32104" s="2"/>
    </row>
    <row r="32105" spans="13:13" x14ac:dyDescent="0.2">
      <c r="M32105" s="2"/>
    </row>
    <row r="32106" spans="13:13" x14ac:dyDescent="0.2">
      <c r="M32106" s="2"/>
    </row>
    <row r="32107" spans="13:13" x14ac:dyDescent="0.2">
      <c r="M32107" s="2"/>
    </row>
    <row r="32108" spans="13:13" x14ac:dyDescent="0.2">
      <c r="M32108" s="2"/>
    </row>
    <row r="32109" spans="13:13" x14ac:dyDescent="0.2">
      <c r="M32109" s="2"/>
    </row>
    <row r="32110" spans="13:13" x14ac:dyDescent="0.2">
      <c r="M32110" s="2"/>
    </row>
    <row r="32111" spans="13:13" x14ac:dyDescent="0.2">
      <c r="M32111" s="2"/>
    </row>
    <row r="32112" spans="13:13" x14ac:dyDescent="0.2">
      <c r="M32112" s="2"/>
    </row>
    <row r="32113" spans="6:22" x14ac:dyDescent="0.2">
      <c r="M32113" s="2"/>
    </row>
    <row r="32114" spans="6:22" x14ac:dyDescent="0.2">
      <c r="M32114" s="2"/>
    </row>
    <row r="32115" spans="6:22" x14ac:dyDescent="0.2">
      <c r="M32115" s="2"/>
    </row>
    <row r="32116" spans="6:22" x14ac:dyDescent="0.2">
      <c r="M32116" s="2"/>
    </row>
    <row r="32117" spans="6:22" x14ac:dyDescent="0.2">
      <c r="M32117" s="2"/>
    </row>
    <row r="32118" spans="6:22" x14ac:dyDescent="0.2">
      <c r="M32118" s="2"/>
    </row>
    <row r="32119" spans="6:22" x14ac:dyDescent="0.2">
      <c r="M32119" s="2"/>
    </row>
    <row r="32120" spans="6:22" x14ac:dyDescent="0.2">
      <c r="F32120"/>
      <c r="M32120" s="2"/>
      <c r="N32120"/>
      <c r="O32120"/>
      <c r="U32120"/>
      <c r="V32120"/>
    </row>
    <row r="32121" spans="6:22" x14ac:dyDescent="0.2">
      <c r="M32121" s="2"/>
    </row>
    <row r="32122" spans="6:22" x14ac:dyDescent="0.2">
      <c r="F32122"/>
      <c r="M32122" s="2"/>
      <c r="N32122"/>
      <c r="O32122"/>
      <c r="U32122"/>
      <c r="V32122"/>
    </row>
    <row r="32123" spans="6:22" x14ac:dyDescent="0.2">
      <c r="F32123"/>
      <c r="M32123" s="2"/>
      <c r="N32123"/>
      <c r="O32123"/>
      <c r="U32123"/>
      <c r="V32123"/>
    </row>
    <row r="32124" spans="6:22" x14ac:dyDescent="0.2">
      <c r="M32124" s="2"/>
    </row>
    <row r="32125" spans="6:22" x14ac:dyDescent="0.2">
      <c r="M32125" s="2"/>
    </row>
    <row r="32126" spans="6:22" x14ac:dyDescent="0.2">
      <c r="M32126" s="2"/>
    </row>
    <row r="32127" spans="6:22" x14ac:dyDescent="0.2">
      <c r="M32127" s="2"/>
    </row>
    <row r="32128" spans="6:22" x14ac:dyDescent="0.2">
      <c r="M32128" s="2"/>
    </row>
    <row r="32129" spans="6:22" x14ac:dyDescent="0.2">
      <c r="M32129" s="2"/>
    </row>
    <row r="32130" spans="6:22" x14ac:dyDescent="0.2">
      <c r="M32130" s="2"/>
    </row>
    <row r="32131" spans="6:22" x14ac:dyDescent="0.2">
      <c r="M32131" s="2"/>
    </row>
    <row r="32132" spans="6:22" x14ac:dyDescent="0.2">
      <c r="M32132" s="2"/>
    </row>
    <row r="32133" spans="6:22" x14ac:dyDescent="0.2">
      <c r="M32133" s="2"/>
    </row>
    <row r="32134" spans="6:22" x14ac:dyDescent="0.2">
      <c r="M32134" s="2"/>
    </row>
    <row r="32135" spans="6:22" x14ac:dyDescent="0.2">
      <c r="M32135" s="2"/>
    </row>
    <row r="32136" spans="6:22" x14ac:dyDescent="0.2">
      <c r="F32136"/>
      <c r="M32136" s="2"/>
      <c r="N32136"/>
      <c r="O32136"/>
      <c r="U32136"/>
      <c r="V32136"/>
    </row>
    <row r="32137" spans="6:22" x14ac:dyDescent="0.2">
      <c r="M32137" s="2"/>
    </row>
    <row r="32138" spans="6:22" x14ac:dyDescent="0.2">
      <c r="M32138" s="2"/>
    </row>
    <row r="32139" spans="6:22" x14ac:dyDescent="0.2">
      <c r="M32139" s="2"/>
    </row>
    <row r="32140" spans="6:22" x14ac:dyDescent="0.2">
      <c r="M32140" s="2"/>
    </row>
    <row r="32141" spans="6:22" x14ac:dyDescent="0.2">
      <c r="M32141" s="2"/>
    </row>
    <row r="32142" spans="6:22" x14ac:dyDescent="0.2">
      <c r="M32142" s="2"/>
    </row>
    <row r="32143" spans="6:22" x14ac:dyDescent="0.2">
      <c r="M32143" s="2"/>
    </row>
    <row r="32144" spans="6:22" x14ac:dyDescent="0.2">
      <c r="M32144" s="2"/>
    </row>
    <row r="32145" spans="6:22" x14ac:dyDescent="0.2">
      <c r="M32145" s="2"/>
    </row>
    <row r="32146" spans="6:22" x14ac:dyDescent="0.2">
      <c r="M32146" s="2"/>
    </row>
    <row r="32147" spans="6:22" x14ac:dyDescent="0.2">
      <c r="M32147" s="2"/>
    </row>
    <row r="32148" spans="6:22" x14ac:dyDescent="0.2">
      <c r="M32148" s="2"/>
    </row>
    <row r="32149" spans="6:22" x14ac:dyDescent="0.2">
      <c r="M32149" s="2"/>
    </row>
    <row r="32150" spans="6:22" x14ac:dyDescent="0.2">
      <c r="M32150" s="2"/>
    </row>
    <row r="32151" spans="6:22" x14ac:dyDescent="0.2">
      <c r="M32151" s="2"/>
    </row>
    <row r="32152" spans="6:22" x14ac:dyDescent="0.2">
      <c r="M32152" s="2"/>
    </row>
    <row r="32153" spans="6:22" x14ac:dyDescent="0.2">
      <c r="M32153" s="2"/>
    </row>
    <row r="32154" spans="6:22" x14ac:dyDescent="0.2">
      <c r="M32154" s="2"/>
    </row>
    <row r="32155" spans="6:22" x14ac:dyDescent="0.2">
      <c r="M32155" s="2"/>
    </row>
    <row r="32156" spans="6:22" x14ac:dyDescent="0.2">
      <c r="M32156" s="2"/>
    </row>
    <row r="32157" spans="6:22" x14ac:dyDescent="0.2">
      <c r="M32157" s="2"/>
    </row>
    <row r="32158" spans="6:22" x14ac:dyDescent="0.2">
      <c r="M32158" s="2"/>
    </row>
    <row r="32159" spans="6:22" x14ac:dyDescent="0.2">
      <c r="F32159"/>
      <c r="M32159" s="2"/>
      <c r="N32159"/>
      <c r="O32159"/>
      <c r="U32159"/>
      <c r="V32159"/>
    </row>
    <row r="32160" spans="6:22" x14ac:dyDescent="0.2">
      <c r="M32160" s="2"/>
    </row>
    <row r="32161" spans="6:22" x14ac:dyDescent="0.2">
      <c r="M32161" s="2"/>
    </row>
    <row r="32162" spans="6:22" x14ac:dyDescent="0.2">
      <c r="M32162" s="2"/>
    </row>
    <row r="32163" spans="6:22" x14ac:dyDescent="0.2">
      <c r="M32163" s="2"/>
    </row>
    <row r="32164" spans="6:22" x14ac:dyDescent="0.2">
      <c r="M32164" s="2"/>
    </row>
    <row r="32165" spans="6:22" x14ac:dyDescent="0.2">
      <c r="M32165" s="2"/>
    </row>
    <row r="32166" spans="6:22" x14ac:dyDescent="0.2">
      <c r="M32166" s="2"/>
    </row>
    <row r="32167" spans="6:22" x14ac:dyDescent="0.2">
      <c r="M32167" s="2"/>
    </row>
    <row r="32168" spans="6:22" x14ac:dyDescent="0.2">
      <c r="M32168" s="2"/>
    </row>
    <row r="32169" spans="6:22" x14ac:dyDescent="0.2">
      <c r="M32169" s="2"/>
    </row>
    <row r="32170" spans="6:22" x14ac:dyDescent="0.2">
      <c r="M32170" s="2"/>
    </row>
    <row r="32171" spans="6:22" x14ac:dyDescent="0.2">
      <c r="M32171" s="2"/>
    </row>
    <row r="32172" spans="6:22" x14ac:dyDescent="0.2">
      <c r="F32172"/>
      <c r="M32172" s="2"/>
      <c r="N32172"/>
      <c r="O32172"/>
      <c r="U32172"/>
      <c r="V32172"/>
    </row>
    <row r="32173" spans="6:22" x14ac:dyDescent="0.2">
      <c r="F32173"/>
      <c r="M32173" s="2"/>
      <c r="N32173"/>
      <c r="O32173"/>
      <c r="U32173"/>
      <c r="V32173"/>
    </row>
    <row r="32174" spans="6:22" x14ac:dyDescent="0.2">
      <c r="M32174" s="2"/>
    </row>
    <row r="32175" spans="6:22" x14ac:dyDescent="0.2">
      <c r="F32175"/>
      <c r="M32175" s="2"/>
      <c r="N32175"/>
      <c r="O32175"/>
      <c r="U32175"/>
      <c r="V32175"/>
    </row>
    <row r="32176" spans="6:22" x14ac:dyDescent="0.2">
      <c r="M32176" s="2"/>
    </row>
    <row r="32177" spans="13:13" x14ac:dyDescent="0.2">
      <c r="M32177" s="2"/>
    </row>
    <row r="32178" spans="13:13" x14ac:dyDescent="0.2">
      <c r="M32178" s="2"/>
    </row>
    <row r="32179" spans="13:13" x14ac:dyDescent="0.2">
      <c r="M32179" s="2"/>
    </row>
    <row r="32180" spans="13:13" x14ac:dyDescent="0.2">
      <c r="M32180" s="2"/>
    </row>
    <row r="32181" spans="13:13" x14ac:dyDescent="0.2">
      <c r="M32181" s="2"/>
    </row>
    <row r="32182" spans="13:13" x14ac:dyDescent="0.2">
      <c r="M32182" s="2"/>
    </row>
    <row r="32183" spans="13:13" x14ac:dyDescent="0.2">
      <c r="M32183" s="2"/>
    </row>
    <row r="32184" spans="13:13" x14ac:dyDescent="0.2">
      <c r="M32184" s="2"/>
    </row>
    <row r="32185" spans="13:13" x14ac:dyDescent="0.2">
      <c r="M32185" s="2"/>
    </row>
    <row r="32186" spans="13:13" x14ac:dyDescent="0.2">
      <c r="M32186" s="2"/>
    </row>
    <row r="32187" spans="13:13" x14ac:dyDescent="0.2">
      <c r="M32187" s="2"/>
    </row>
    <row r="32188" spans="13:13" x14ac:dyDescent="0.2">
      <c r="M32188" s="2"/>
    </row>
    <row r="32189" spans="13:13" x14ac:dyDescent="0.2">
      <c r="M32189" s="2"/>
    </row>
    <row r="32190" spans="13:13" x14ac:dyDescent="0.2">
      <c r="M32190" s="2"/>
    </row>
    <row r="32191" spans="13:13" x14ac:dyDescent="0.2">
      <c r="M32191" s="2"/>
    </row>
    <row r="32192" spans="13:13" x14ac:dyDescent="0.2">
      <c r="M32192" s="2"/>
    </row>
    <row r="32193" spans="6:22" x14ac:dyDescent="0.2">
      <c r="M32193" s="2"/>
    </row>
    <row r="32194" spans="6:22" x14ac:dyDescent="0.2">
      <c r="F32194"/>
      <c r="M32194" s="2"/>
      <c r="N32194"/>
      <c r="O32194"/>
      <c r="U32194"/>
      <c r="V32194"/>
    </row>
    <row r="32195" spans="6:22" x14ac:dyDescent="0.2">
      <c r="F32195"/>
      <c r="M32195" s="2"/>
      <c r="N32195"/>
      <c r="O32195"/>
      <c r="U32195"/>
      <c r="V32195"/>
    </row>
    <row r="32196" spans="6:22" x14ac:dyDescent="0.2">
      <c r="F32196"/>
      <c r="M32196" s="2"/>
      <c r="N32196"/>
      <c r="O32196"/>
      <c r="U32196"/>
      <c r="V32196"/>
    </row>
    <row r="32197" spans="6:22" x14ac:dyDescent="0.2">
      <c r="F32197"/>
      <c r="M32197" s="2"/>
      <c r="N32197"/>
      <c r="O32197"/>
      <c r="U32197"/>
      <c r="V32197"/>
    </row>
    <row r="32198" spans="6:22" x14ac:dyDescent="0.2">
      <c r="M32198" s="2"/>
    </row>
    <row r="32199" spans="6:22" x14ac:dyDescent="0.2">
      <c r="M32199" s="2"/>
    </row>
    <row r="32200" spans="6:22" x14ac:dyDescent="0.2">
      <c r="M32200" s="2"/>
    </row>
    <row r="32201" spans="6:22" x14ac:dyDescent="0.2">
      <c r="M32201" s="2"/>
    </row>
    <row r="32202" spans="6:22" x14ac:dyDescent="0.2">
      <c r="M32202" s="2"/>
    </row>
    <row r="32203" spans="6:22" x14ac:dyDescent="0.2">
      <c r="M32203" s="2"/>
    </row>
    <row r="32204" spans="6:22" x14ac:dyDescent="0.2">
      <c r="M32204" s="2"/>
    </row>
    <row r="32205" spans="6:22" x14ac:dyDescent="0.2">
      <c r="M32205" s="2"/>
    </row>
    <row r="32206" spans="6:22" x14ac:dyDescent="0.2">
      <c r="M32206" s="2"/>
    </row>
    <row r="32207" spans="6:22" x14ac:dyDescent="0.2">
      <c r="M32207" s="2"/>
    </row>
    <row r="32208" spans="6:22" x14ac:dyDescent="0.2">
      <c r="M32208" s="2"/>
    </row>
    <row r="32209" spans="13:13" x14ac:dyDescent="0.2">
      <c r="M32209" s="2"/>
    </row>
    <row r="32210" spans="13:13" x14ac:dyDescent="0.2">
      <c r="M32210" s="2"/>
    </row>
    <row r="32211" spans="13:13" x14ac:dyDescent="0.2">
      <c r="M32211" s="2"/>
    </row>
    <row r="32212" spans="13:13" x14ac:dyDescent="0.2">
      <c r="M32212" s="2"/>
    </row>
    <row r="32213" spans="13:13" x14ac:dyDescent="0.2">
      <c r="M32213" s="2"/>
    </row>
    <row r="32214" spans="13:13" x14ac:dyDescent="0.2">
      <c r="M32214" s="2"/>
    </row>
    <row r="32215" spans="13:13" x14ac:dyDescent="0.2">
      <c r="M32215" s="2"/>
    </row>
    <row r="32216" spans="13:13" x14ac:dyDescent="0.2">
      <c r="M32216" s="2"/>
    </row>
    <row r="32217" spans="13:13" x14ac:dyDescent="0.2">
      <c r="M32217" s="2"/>
    </row>
    <row r="32218" spans="13:13" x14ac:dyDescent="0.2">
      <c r="M32218" s="2"/>
    </row>
    <row r="32219" spans="13:13" x14ac:dyDescent="0.2">
      <c r="M32219" s="2"/>
    </row>
    <row r="32220" spans="13:13" x14ac:dyDescent="0.2">
      <c r="M32220" s="2"/>
    </row>
    <row r="32221" spans="13:13" x14ac:dyDescent="0.2">
      <c r="M32221" s="2"/>
    </row>
    <row r="32222" spans="13:13" x14ac:dyDescent="0.2">
      <c r="M32222" s="2"/>
    </row>
    <row r="32223" spans="13:13" x14ac:dyDescent="0.2">
      <c r="M32223" s="2"/>
    </row>
    <row r="32224" spans="13:13" x14ac:dyDescent="0.2">
      <c r="M32224" s="2"/>
    </row>
    <row r="32225" spans="6:22" x14ac:dyDescent="0.2">
      <c r="F32225"/>
      <c r="M32225" s="2"/>
      <c r="N32225"/>
      <c r="O32225"/>
      <c r="U32225"/>
      <c r="V32225"/>
    </row>
    <row r="32226" spans="6:22" x14ac:dyDescent="0.2">
      <c r="M32226" s="2"/>
    </row>
    <row r="32227" spans="6:22" x14ac:dyDescent="0.2">
      <c r="F32227"/>
      <c r="M32227" s="2"/>
      <c r="N32227"/>
      <c r="O32227"/>
      <c r="U32227"/>
      <c r="V32227"/>
    </row>
    <row r="32228" spans="6:22" x14ac:dyDescent="0.2">
      <c r="F32228"/>
      <c r="M32228" s="2"/>
      <c r="N32228"/>
      <c r="O32228"/>
      <c r="U32228"/>
      <c r="V32228"/>
    </row>
    <row r="32229" spans="6:22" x14ac:dyDescent="0.2">
      <c r="M32229" s="2"/>
    </row>
    <row r="32230" spans="6:22" x14ac:dyDescent="0.2">
      <c r="M32230" s="2"/>
    </row>
    <row r="32231" spans="6:22" x14ac:dyDescent="0.2">
      <c r="M32231" s="2"/>
    </row>
    <row r="32232" spans="6:22" x14ac:dyDescent="0.2">
      <c r="M32232" s="2"/>
    </row>
    <row r="32233" spans="6:22" x14ac:dyDescent="0.2">
      <c r="M32233" s="2"/>
    </row>
    <row r="32234" spans="6:22" x14ac:dyDescent="0.2">
      <c r="M32234" s="2"/>
    </row>
    <row r="32235" spans="6:22" x14ac:dyDescent="0.2">
      <c r="M32235" s="2"/>
    </row>
    <row r="32236" spans="6:22" x14ac:dyDescent="0.2">
      <c r="M32236" s="2"/>
    </row>
    <row r="32237" spans="6:22" x14ac:dyDescent="0.2">
      <c r="M32237" s="2"/>
    </row>
    <row r="32238" spans="6:22" x14ac:dyDescent="0.2">
      <c r="M32238" s="2"/>
    </row>
    <row r="32239" spans="6:22" x14ac:dyDescent="0.2">
      <c r="M32239" s="2"/>
    </row>
    <row r="32240" spans="6:22" x14ac:dyDescent="0.2">
      <c r="M32240" s="2"/>
    </row>
    <row r="32241" spans="6:22" x14ac:dyDescent="0.2">
      <c r="M32241" s="2"/>
    </row>
    <row r="32242" spans="6:22" x14ac:dyDescent="0.2">
      <c r="F32242"/>
      <c r="M32242" s="2"/>
      <c r="N32242"/>
      <c r="O32242"/>
      <c r="U32242"/>
      <c r="V32242"/>
    </row>
    <row r="32243" spans="6:22" x14ac:dyDescent="0.2">
      <c r="M32243" s="2"/>
    </row>
    <row r="32244" spans="6:22" x14ac:dyDescent="0.2">
      <c r="M32244" s="2"/>
    </row>
    <row r="32245" spans="6:22" x14ac:dyDescent="0.2">
      <c r="M32245" s="2"/>
    </row>
    <row r="32246" spans="6:22" x14ac:dyDescent="0.2">
      <c r="M32246" s="2"/>
    </row>
    <row r="32247" spans="6:22" x14ac:dyDescent="0.2">
      <c r="M32247" s="2"/>
    </row>
    <row r="32248" spans="6:22" x14ac:dyDescent="0.2">
      <c r="M32248" s="2"/>
    </row>
    <row r="32249" spans="6:22" x14ac:dyDescent="0.2">
      <c r="M32249" s="2"/>
    </row>
    <row r="32250" spans="6:22" x14ac:dyDescent="0.2">
      <c r="M32250" s="2"/>
    </row>
    <row r="32251" spans="6:22" x14ac:dyDescent="0.2">
      <c r="M32251" s="2"/>
    </row>
    <row r="32252" spans="6:22" x14ac:dyDescent="0.2">
      <c r="M32252" s="2"/>
    </row>
    <row r="32253" spans="6:22" x14ac:dyDescent="0.2">
      <c r="M32253" s="2"/>
    </row>
    <row r="32254" spans="6:22" x14ac:dyDescent="0.2">
      <c r="M32254" s="2"/>
    </row>
    <row r="32255" spans="6:22" x14ac:dyDescent="0.2">
      <c r="M32255" s="2"/>
    </row>
    <row r="32256" spans="6:22" x14ac:dyDescent="0.2">
      <c r="M32256" s="2"/>
    </row>
    <row r="32257" spans="6:22" x14ac:dyDescent="0.2">
      <c r="M32257" s="2"/>
    </row>
    <row r="32258" spans="6:22" x14ac:dyDescent="0.2">
      <c r="M32258" s="2"/>
    </row>
    <row r="32259" spans="6:22" x14ac:dyDescent="0.2">
      <c r="M32259" s="2"/>
    </row>
    <row r="32260" spans="6:22" x14ac:dyDescent="0.2">
      <c r="M32260" s="2"/>
    </row>
    <row r="32261" spans="6:22" x14ac:dyDescent="0.2">
      <c r="M32261" s="2"/>
    </row>
    <row r="32262" spans="6:22" x14ac:dyDescent="0.2">
      <c r="M32262" s="2"/>
    </row>
    <row r="32263" spans="6:22" x14ac:dyDescent="0.2">
      <c r="M32263" s="2"/>
    </row>
    <row r="32264" spans="6:22" x14ac:dyDescent="0.2">
      <c r="M32264" s="2"/>
    </row>
    <row r="32265" spans="6:22" x14ac:dyDescent="0.2">
      <c r="F32265"/>
      <c r="M32265" s="2"/>
      <c r="N32265"/>
      <c r="O32265"/>
      <c r="U32265"/>
      <c r="V32265"/>
    </row>
    <row r="32266" spans="6:22" x14ac:dyDescent="0.2">
      <c r="M32266" s="2"/>
    </row>
    <row r="32267" spans="6:22" x14ac:dyDescent="0.2">
      <c r="M32267" s="2"/>
    </row>
    <row r="32268" spans="6:22" x14ac:dyDescent="0.2">
      <c r="M32268" s="2"/>
    </row>
    <row r="32269" spans="6:22" x14ac:dyDescent="0.2">
      <c r="M32269" s="2"/>
    </row>
    <row r="32270" spans="6:22" x14ac:dyDescent="0.2">
      <c r="M32270" s="2"/>
    </row>
    <row r="32271" spans="6:22" x14ac:dyDescent="0.2">
      <c r="M32271" s="2"/>
    </row>
    <row r="32272" spans="6:22" x14ac:dyDescent="0.2">
      <c r="M32272" s="2"/>
    </row>
    <row r="32273" spans="6:22" x14ac:dyDescent="0.2">
      <c r="M32273" s="2"/>
    </row>
    <row r="32274" spans="6:22" x14ac:dyDescent="0.2">
      <c r="M32274" s="2"/>
    </row>
    <row r="32275" spans="6:22" x14ac:dyDescent="0.2">
      <c r="M32275" s="2"/>
    </row>
    <row r="32276" spans="6:22" x14ac:dyDescent="0.2">
      <c r="M32276" s="2"/>
    </row>
    <row r="32277" spans="6:22" x14ac:dyDescent="0.2">
      <c r="M32277" s="2"/>
    </row>
    <row r="32278" spans="6:22" x14ac:dyDescent="0.2">
      <c r="F32278"/>
      <c r="M32278" s="2"/>
      <c r="N32278"/>
      <c r="O32278"/>
      <c r="U32278"/>
      <c r="V32278"/>
    </row>
    <row r="32279" spans="6:22" x14ac:dyDescent="0.2">
      <c r="F32279"/>
      <c r="M32279" s="2"/>
      <c r="N32279"/>
      <c r="O32279"/>
      <c r="U32279"/>
      <c r="V32279"/>
    </row>
    <row r="32280" spans="6:22" x14ac:dyDescent="0.2">
      <c r="M32280" s="2"/>
    </row>
    <row r="32281" spans="6:22" x14ac:dyDescent="0.2">
      <c r="F32281"/>
      <c r="M32281" s="2"/>
      <c r="N32281"/>
      <c r="O32281"/>
      <c r="U32281"/>
      <c r="V32281"/>
    </row>
    <row r="32282" spans="6:22" x14ac:dyDescent="0.2">
      <c r="M32282" s="2"/>
    </row>
    <row r="32283" spans="6:22" x14ac:dyDescent="0.2">
      <c r="M32283" s="2"/>
    </row>
    <row r="32284" spans="6:22" x14ac:dyDescent="0.2">
      <c r="M32284" s="2"/>
    </row>
    <row r="32285" spans="6:22" x14ac:dyDescent="0.2">
      <c r="M32285" s="2"/>
    </row>
    <row r="32286" spans="6:22" x14ac:dyDescent="0.2">
      <c r="M32286" s="2"/>
    </row>
    <row r="32287" spans="6:22" x14ac:dyDescent="0.2">
      <c r="M32287" s="2"/>
    </row>
    <row r="32288" spans="6:22" x14ac:dyDescent="0.2">
      <c r="M32288" s="2"/>
    </row>
    <row r="32289" spans="6:22" x14ac:dyDescent="0.2">
      <c r="M32289" s="2"/>
    </row>
    <row r="32290" spans="6:22" x14ac:dyDescent="0.2">
      <c r="M32290" s="2"/>
    </row>
    <row r="32291" spans="6:22" x14ac:dyDescent="0.2">
      <c r="M32291" s="2"/>
    </row>
    <row r="32292" spans="6:22" x14ac:dyDescent="0.2">
      <c r="M32292" s="2"/>
    </row>
    <row r="32293" spans="6:22" x14ac:dyDescent="0.2">
      <c r="M32293" s="2"/>
    </row>
    <row r="32294" spans="6:22" x14ac:dyDescent="0.2">
      <c r="M32294" s="2"/>
    </row>
    <row r="32295" spans="6:22" x14ac:dyDescent="0.2">
      <c r="M32295" s="2"/>
    </row>
    <row r="32296" spans="6:22" x14ac:dyDescent="0.2">
      <c r="M32296" s="2"/>
    </row>
    <row r="32297" spans="6:22" x14ac:dyDescent="0.2">
      <c r="M32297" s="2"/>
    </row>
    <row r="32298" spans="6:22" x14ac:dyDescent="0.2">
      <c r="M32298" s="2"/>
    </row>
    <row r="32299" spans="6:22" x14ac:dyDescent="0.2">
      <c r="M32299" s="2"/>
    </row>
    <row r="32300" spans="6:22" x14ac:dyDescent="0.2">
      <c r="F32300"/>
      <c r="M32300" s="2"/>
      <c r="N32300"/>
      <c r="O32300"/>
      <c r="U32300"/>
      <c r="V32300"/>
    </row>
    <row r="32301" spans="6:22" x14ac:dyDescent="0.2">
      <c r="F32301"/>
      <c r="M32301" s="2"/>
      <c r="N32301"/>
      <c r="O32301"/>
      <c r="U32301"/>
      <c r="V32301"/>
    </row>
    <row r="32302" spans="6:22" x14ac:dyDescent="0.2">
      <c r="F32302"/>
      <c r="M32302" s="2"/>
      <c r="N32302"/>
      <c r="O32302"/>
      <c r="U32302"/>
      <c r="V32302"/>
    </row>
    <row r="32303" spans="6:22" x14ac:dyDescent="0.2">
      <c r="F32303"/>
      <c r="M32303" s="2"/>
      <c r="N32303"/>
      <c r="O32303"/>
      <c r="U32303"/>
      <c r="V32303"/>
    </row>
    <row r="32304" spans="6:22" x14ac:dyDescent="0.2">
      <c r="F32304"/>
      <c r="M32304" s="2"/>
      <c r="N32304"/>
      <c r="O32304"/>
      <c r="U32304"/>
      <c r="V32304"/>
    </row>
    <row r="32305" spans="6:22" x14ac:dyDescent="0.2">
      <c r="F32305"/>
      <c r="M32305" s="2"/>
      <c r="N32305"/>
      <c r="O32305"/>
      <c r="U32305"/>
      <c r="V32305"/>
    </row>
    <row r="32306" spans="6:22" x14ac:dyDescent="0.2">
      <c r="M32306" s="2"/>
    </row>
    <row r="32307" spans="6:22" x14ac:dyDescent="0.2">
      <c r="M32307" s="2"/>
    </row>
    <row r="32308" spans="6:22" x14ac:dyDescent="0.2">
      <c r="M32308" s="2"/>
    </row>
    <row r="32309" spans="6:22" x14ac:dyDescent="0.2">
      <c r="M32309" s="2"/>
    </row>
    <row r="32310" spans="6:22" x14ac:dyDescent="0.2">
      <c r="M32310" s="2"/>
    </row>
    <row r="32311" spans="6:22" x14ac:dyDescent="0.2">
      <c r="M32311" s="2"/>
    </row>
    <row r="32312" spans="6:22" x14ac:dyDescent="0.2">
      <c r="M32312" s="2"/>
    </row>
    <row r="32313" spans="6:22" x14ac:dyDescent="0.2">
      <c r="M32313" s="2"/>
    </row>
    <row r="32314" spans="6:22" x14ac:dyDescent="0.2">
      <c r="M32314" s="2"/>
    </row>
    <row r="32315" spans="6:22" x14ac:dyDescent="0.2">
      <c r="M32315" s="2"/>
    </row>
    <row r="32316" spans="6:22" x14ac:dyDescent="0.2">
      <c r="M32316" s="2"/>
    </row>
    <row r="32317" spans="6:22" x14ac:dyDescent="0.2">
      <c r="M32317" s="2"/>
    </row>
    <row r="32318" spans="6:22" x14ac:dyDescent="0.2">
      <c r="M32318" s="2"/>
    </row>
    <row r="32319" spans="6:22" x14ac:dyDescent="0.2">
      <c r="M32319" s="2"/>
    </row>
    <row r="32320" spans="6:22" x14ac:dyDescent="0.2">
      <c r="M32320" s="2"/>
    </row>
    <row r="32321" spans="6:22" x14ac:dyDescent="0.2">
      <c r="M32321" s="2"/>
    </row>
    <row r="32322" spans="6:22" x14ac:dyDescent="0.2">
      <c r="M32322" s="2"/>
    </row>
    <row r="32323" spans="6:22" x14ac:dyDescent="0.2">
      <c r="M32323" s="2"/>
    </row>
    <row r="32324" spans="6:22" x14ac:dyDescent="0.2">
      <c r="M32324" s="2"/>
    </row>
    <row r="32325" spans="6:22" x14ac:dyDescent="0.2">
      <c r="M32325" s="2"/>
    </row>
    <row r="32326" spans="6:22" x14ac:dyDescent="0.2">
      <c r="M32326" s="2"/>
    </row>
    <row r="32327" spans="6:22" x14ac:dyDescent="0.2">
      <c r="M32327" s="2"/>
    </row>
    <row r="32328" spans="6:22" x14ac:dyDescent="0.2">
      <c r="M32328" s="2"/>
    </row>
    <row r="32329" spans="6:22" x14ac:dyDescent="0.2">
      <c r="M32329" s="2"/>
    </row>
    <row r="32330" spans="6:22" x14ac:dyDescent="0.2">
      <c r="M32330" s="2"/>
    </row>
    <row r="32331" spans="6:22" x14ac:dyDescent="0.2">
      <c r="M32331" s="2"/>
    </row>
    <row r="32332" spans="6:22" x14ac:dyDescent="0.2">
      <c r="F32332"/>
      <c r="M32332" s="2"/>
      <c r="N32332"/>
      <c r="O32332"/>
      <c r="U32332"/>
      <c r="V32332"/>
    </row>
    <row r="32333" spans="6:22" x14ac:dyDescent="0.2">
      <c r="F32333"/>
      <c r="M32333" s="2"/>
      <c r="N32333"/>
      <c r="O32333"/>
      <c r="U32333"/>
      <c r="V32333"/>
    </row>
    <row r="32334" spans="6:22" x14ac:dyDescent="0.2">
      <c r="F32334"/>
      <c r="M32334" s="2"/>
      <c r="N32334"/>
      <c r="O32334"/>
      <c r="U32334"/>
      <c r="V32334"/>
    </row>
    <row r="32335" spans="6:22" x14ac:dyDescent="0.2">
      <c r="F32335"/>
      <c r="M32335" s="2"/>
      <c r="N32335"/>
      <c r="O32335"/>
      <c r="U32335"/>
      <c r="V32335"/>
    </row>
    <row r="32336" spans="6:22" x14ac:dyDescent="0.2">
      <c r="F32336"/>
      <c r="M32336" s="2"/>
      <c r="N32336"/>
      <c r="O32336"/>
      <c r="U32336"/>
      <c r="V32336"/>
    </row>
    <row r="32337" spans="6:22" x14ac:dyDescent="0.2">
      <c r="F32337"/>
      <c r="M32337" s="2"/>
      <c r="N32337"/>
      <c r="O32337"/>
      <c r="U32337"/>
      <c r="V32337"/>
    </row>
    <row r="32338" spans="6:22" x14ac:dyDescent="0.2">
      <c r="F32338"/>
      <c r="M32338" s="2"/>
      <c r="N32338"/>
      <c r="O32338"/>
      <c r="U32338"/>
      <c r="V32338"/>
    </row>
    <row r="32339" spans="6:22" x14ac:dyDescent="0.2">
      <c r="F32339"/>
      <c r="M32339" s="2"/>
      <c r="N32339"/>
      <c r="O32339"/>
      <c r="U32339"/>
      <c r="V32339"/>
    </row>
    <row r="32340" spans="6:22" x14ac:dyDescent="0.2">
      <c r="F32340"/>
      <c r="M32340" s="2"/>
      <c r="N32340"/>
      <c r="O32340"/>
      <c r="U32340"/>
      <c r="V32340"/>
    </row>
    <row r="32341" spans="6:22" x14ac:dyDescent="0.2">
      <c r="F32341"/>
      <c r="M32341" s="2"/>
      <c r="N32341"/>
      <c r="O32341"/>
      <c r="U32341"/>
      <c r="V32341"/>
    </row>
    <row r="32342" spans="6:22" x14ac:dyDescent="0.2">
      <c r="F32342"/>
      <c r="M32342" s="2"/>
      <c r="N32342"/>
      <c r="O32342"/>
      <c r="U32342"/>
      <c r="V32342"/>
    </row>
    <row r="32343" spans="6:22" x14ac:dyDescent="0.2">
      <c r="F32343"/>
      <c r="M32343" s="2"/>
      <c r="N32343"/>
      <c r="O32343"/>
      <c r="U32343"/>
      <c r="V32343"/>
    </row>
    <row r="32344" spans="6:22" x14ac:dyDescent="0.2">
      <c r="F32344"/>
      <c r="M32344" s="2"/>
      <c r="N32344"/>
      <c r="O32344"/>
      <c r="U32344"/>
      <c r="V32344"/>
    </row>
    <row r="32345" spans="6:22" x14ac:dyDescent="0.2">
      <c r="F32345"/>
      <c r="M32345" s="2"/>
      <c r="N32345"/>
      <c r="O32345"/>
      <c r="U32345"/>
      <c r="V32345"/>
    </row>
    <row r="32346" spans="6:22" x14ac:dyDescent="0.2">
      <c r="F32346"/>
      <c r="M32346" s="2"/>
      <c r="N32346"/>
      <c r="O32346"/>
      <c r="U32346"/>
      <c r="V32346"/>
    </row>
    <row r="32347" spans="6:22" x14ac:dyDescent="0.2">
      <c r="F32347"/>
      <c r="M32347" s="2"/>
      <c r="N32347"/>
      <c r="O32347"/>
      <c r="U32347"/>
      <c r="V32347"/>
    </row>
    <row r="32348" spans="6:22" x14ac:dyDescent="0.2">
      <c r="F32348"/>
      <c r="M32348" s="2"/>
      <c r="N32348"/>
      <c r="O32348"/>
      <c r="U32348"/>
      <c r="V32348"/>
    </row>
    <row r="32349" spans="6:22" x14ac:dyDescent="0.2">
      <c r="F32349"/>
      <c r="M32349" s="2"/>
      <c r="N32349"/>
      <c r="O32349"/>
      <c r="U32349"/>
      <c r="V32349"/>
    </row>
    <row r="32350" spans="6:22" x14ac:dyDescent="0.2">
      <c r="F32350"/>
      <c r="M32350" s="2"/>
      <c r="N32350"/>
      <c r="O32350"/>
      <c r="U32350"/>
      <c r="V32350"/>
    </row>
    <row r="32351" spans="6:22" x14ac:dyDescent="0.2">
      <c r="F32351"/>
      <c r="M32351" s="2"/>
      <c r="N32351"/>
      <c r="O32351"/>
      <c r="U32351"/>
      <c r="V32351"/>
    </row>
    <row r="32352" spans="6:22" x14ac:dyDescent="0.2">
      <c r="F32352"/>
      <c r="M32352" s="2"/>
      <c r="N32352"/>
      <c r="O32352"/>
      <c r="U32352"/>
      <c r="V32352"/>
    </row>
    <row r="32353" spans="6:22" x14ac:dyDescent="0.2">
      <c r="F32353"/>
      <c r="M32353" s="2"/>
      <c r="N32353"/>
      <c r="O32353"/>
      <c r="U32353"/>
      <c r="V32353"/>
    </row>
    <row r="32354" spans="6:22" x14ac:dyDescent="0.2">
      <c r="F32354"/>
      <c r="M32354" s="2"/>
      <c r="N32354"/>
      <c r="O32354"/>
      <c r="U32354"/>
      <c r="V32354"/>
    </row>
    <row r="32355" spans="6:22" x14ac:dyDescent="0.2">
      <c r="F32355"/>
      <c r="M32355" s="2"/>
      <c r="N32355"/>
      <c r="O32355"/>
      <c r="U32355"/>
      <c r="V32355"/>
    </row>
    <row r="32356" spans="6:22" x14ac:dyDescent="0.2">
      <c r="F32356"/>
      <c r="M32356" s="2"/>
      <c r="N32356"/>
      <c r="O32356"/>
      <c r="U32356"/>
      <c r="V32356"/>
    </row>
    <row r="32357" spans="6:22" x14ac:dyDescent="0.2">
      <c r="F32357"/>
      <c r="M32357" s="2"/>
      <c r="N32357"/>
      <c r="O32357"/>
      <c r="U32357"/>
      <c r="V32357"/>
    </row>
    <row r="32358" spans="6:22" x14ac:dyDescent="0.2">
      <c r="F32358"/>
      <c r="M32358" s="2"/>
      <c r="N32358"/>
      <c r="O32358"/>
      <c r="U32358"/>
      <c r="V32358"/>
    </row>
    <row r="32359" spans="6:22" x14ac:dyDescent="0.2">
      <c r="F32359"/>
      <c r="M32359" s="2"/>
      <c r="N32359"/>
      <c r="O32359"/>
      <c r="U32359"/>
      <c r="V32359"/>
    </row>
    <row r="32360" spans="6:22" x14ac:dyDescent="0.2">
      <c r="F32360"/>
      <c r="M32360" s="2"/>
      <c r="N32360"/>
      <c r="O32360"/>
      <c r="U32360"/>
      <c r="V32360"/>
    </row>
    <row r="32361" spans="6:22" x14ac:dyDescent="0.2">
      <c r="F32361"/>
      <c r="M32361" s="2"/>
      <c r="N32361"/>
      <c r="O32361"/>
      <c r="U32361"/>
      <c r="V32361"/>
    </row>
    <row r="32362" spans="6:22" x14ac:dyDescent="0.2">
      <c r="F32362"/>
      <c r="M32362" s="2"/>
      <c r="N32362"/>
      <c r="O32362"/>
      <c r="U32362"/>
      <c r="V32362"/>
    </row>
    <row r="32363" spans="6:22" x14ac:dyDescent="0.2">
      <c r="F32363"/>
      <c r="M32363" s="2"/>
      <c r="N32363"/>
      <c r="O32363"/>
      <c r="U32363"/>
      <c r="V32363"/>
    </row>
    <row r="32364" spans="6:22" x14ac:dyDescent="0.2">
      <c r="F32364"/>
      <c r="M32364" s="2"/>
      <c r="N32364"/>
      <c r="O32364"/>
      <c r="U32364"/>
      <c r="V32364"/>
    </row>
    <row r="32365" spans="6:22" x14ac:dyDescent="0.2">
      <c r="F32365"/>
      <c r="M32365" s="2"/>
      <c r="N32365"/>
      <c r="O32365"/>
      <c r="U32365"/>
      <c r="V32365"/>
    </row>
    <row r="32366" spans="6:22" x14ac:dyDescent="0.2">
      <c r="F32366"/>
      <c r="M32366" s="2"/>
      <c r="N32366"/>
      <c r="O32366"/>
      <c r="U32366"/>
      <c r="V32366"/>
    </row>
    <row r="32367" spans="6:22" x14ac:dyDescent="0.2">
      <c r="F32367"/>
      <c r="M32367" s="2"/>
      <c r="N32367"/>
      <c r="O32367"/>
      <c r="U32367"/>
      <c r="V32367"/>
    </row>
    <row r="32368" spans="6:22" x14ac:dyDescent="0.2">
      <c r="F32368"/>
      <c r="M32368" s="2"/>
      <c r="N32368"/>
      <c r="O32368"/>
      <c r="U32368"/>
      <c r="V32368"/>
    </row>
    <row r="32369" spans="6:22" x14ac:dyDescent="0.2">
      <c r="F32369"/>
      <c r="M32369" s="2"/>
      <c r="N32369"/>
      <c r="O32369"/>
      <c r="U32369"/>
      <c r="V32369"/>
    </row>
    <row r="32370" spans="6:22" x14ac:dyDescent="0.2">
      <c r="F32370"/>
      <c r="M32370" s="2"/>
      <c r="N32370"/>
      <c r="O32370"/>
      <c r="U32370"/>
      <c r="V32370"/>
    </row>
    <row r="32371" spans="6:22" x14ac:dyDescent="0.2">
      <c r="F32371"/>
      <c r="M32371" s="2"/>
      <c r="N32371"/>
      <c r="O32371"/>
      <c r="U32371"/>
      <c r="V32371"/>
    </row>
    <row r="32372" spans="6:22" x14ac:dyDescent="0.2">
      <c r="F32372"/>
      <c r="M32372" s="2"/>
      <c r="N32372"/>
      <c r="O32372"/>
      <c r="U32372"/>
      <c r="V32372"/>
    </row>
    <row r="32373" spans="6:22" x14ac:dyDescent="0.2">
      <c r="F32373"/>
      <c r="M32373" s="2"/>
      <c r="N32373"/>
      <c r="O32373"/>
      <c r="U32373"/>
      <c r="V32373"/>
    </row>
    <row r="32374" spans="6:22" x14ac:dyDescent="0.2">
      <c r="F32374"/>
      <c r="M32374" s="2"/>
      <c r="N32374"/>
      <c r="O32374"/>
      <c r="U32374"/>
      <c r="V32374"/>
    </row>
    <row r="32375" spans="6:22" x14ac:dyDescent="0.2">
      <c r="F32375"/>
      <c r="M32375" s="2"/>
      <c r="N32375"/>
      <c r="O32375"/>
      <c r="U32375"/>
      <c r="V32375"/>
    </row>
    <row r="32376" spans="6:22" x14ac:dyDescent="0.2">
      <c r="F32376"/>
      <c r="M32376" s="2"/>
      <c r="N32376"/>
      <c r="O32376"/>
      <c r="U32376"/>
      <c r="V32376"/>
    </row>
    <row r="32377" spans="6:22" x14ac:dyDescent="0.2">
      <c r="F32377"/>
      <c r="M32377" s="2"/>
      <c r="N32377"/>
      <c r="O32377"/>
      <c r="U32377"/>
      <c r="V32377"/>
    </row>
    <row r="32378" spans="6:22" x14ac:dyDescent="0.2">
      <c r="F32378"/>
      <c r="M32378" s="2"/>
      <c r="N32378"/>
      <c r="O32378"/>
      <c r="U32378"/>
      <c r="V32378"/>
    </row>
    <row r="32379" spans="6:22" x14ac:dyDescent="0.2">
      <c r="F32379"/>
      <c r="M32379" s="2"/>
      <c r="N32379"/>
      <c r="O32379"/>
      <c r="U32379"/>
      <c r="V32379"/>
    </row>
    <row r="32380" spans="6:22" x14ac:dyDescent="0.2">
      <c r="F32380"/>
      <c r="M32380" s="2"/>
      <c r="N32380"/>
      <c r="O32380"/>
      <c r="U32380"/>
      <c r="V32380"/>
    </row>
    <row r="32381" spans="6:22" x14ac:dyDescent="0.2">
      <c r="F32381"/>
      <c r="M32381" s="2"/>
      <c r="N32381"/>
      <c r="O32381"/>
      <c r="U32381"/>
      <c r="V32381"/>
    </row>
    <row r="32382" spans="6:22" x14ac:dyDescent="0.2">
      <c r="F32382"/>
      <c r="M32382" s="2"/>
      <c r="N32382"/>
      <c r="O32382"/>
      <c r="U32382"/>
      <c r="V32382"/>
    </row>
    <row r="32383" spans="6:22" x14ac:dyDescent="0.2">
      <c r="F32383"/>
      <c r="M32383" s="2"/>
      <c r="N32383"/>
      <c r="O32383"/>
      <c r="U32383"/>
      <c r="V32383"/>
    </row>
    <row r="32384" spans="6:22" x14ac:dyDescent="0.2">
      <c r="F32384"/>
      <c r="M32384" s="2"/>
      <c r="N32384"/>
      <c r="O32384"/>
      <c r="U32384"/>
      <c r="V32384"/>
    </row>
    <row r="32385" spans="6:22" x14ac:dyDescent="0.2">
      <c r="F32385"/>
      <c r="M32385" s="2"/>
      <c r="N32385"/>
      <c r="O32385"/>
      <c r="U32385"/>
      <c r="V32385"/>
    </row>
    <row r="32386" spans="6:22" x14ac:dyDescent="0.2">
      <c r="F32386"/>
      <c r="M32386" s="2"/>
      <c r="N32386"/>
      <c r="O32386"/>
      <c r="U32386"/>
      <c r="V32386"/>
    </row>
    <row r="32387" spans="6:22" x14ac:dyDescent="0.2">
      <c r="F32387"/>
      <c r="M32387" s="2"/>
      <c r="N32387"/>
      <c r="O32387"/>
      <c r="U32387"/>
      <c r="V32387"/>
    </row>
    <row r="32388" spans="6:22" x14ac:dyDescent="0.2">
      <c r="F32388"/>
      <c r="M32388" s="2"/>
      <c r="N32388"/>
      <c r="O32388"/>
      <c r="U32388"/>
      <c r="V32388"/>
    </row>
    <row r="32389" spans="6:22" x14ac:dyDescent="0.2">
      <c r="F32389"/>
      <c r="M32389" s="2"/>
      <c r="N32389"/>
      <c r="O32389"/>
      <c r="U32389"/>
      <c r="V32389"/>
    </row>
    <row r="32390" spans="6:22" x14ac:dyDescent="0.2">
      <c r="F32390"/>
      <c r="M32390" s="2"/>
      <c r="N32390"/>
      <c r="O32390"/>
      <c r="U32390"/>
      <c r="V32390"/>
    </row>
    <row r="32391" spans="6:22" x14ac:dyDescent="0.2">
      <c r="F32391"/>
      <c r="M32391" s="2"/>
      <c r="N32391"/>
      <c r="O32391"/>
      <c r="U32391"/>
      <c r="V32391"/>
    </row>
    <row r="32392" spans="6:22" x14ac:dyDescent="0.2">
      <c r="F32392"/>
      <c r="M32392" s="2"/>
      <c r="N32392"/>
      <c r="O32392"/>
      <c r="U32392"/>
      <c r="V32392"/>
    </row>
    <row r="32393" spans="6:22" x14ac:dyDescent="0.2">
      <c r="F32393"/>
      <c r="M32393" s="2"/>
      <c r="N32393"/>
      <c r="O32393"/>
      <c r="U32393"/>
      <c r="V32393"/>
    </row>
    <row r="32394" spans="6:22" x14ac:dyDescent="0.2">
      <c r="F32394"/>
      <c r="M32394" s="2"/>
      <c r="N32394"/>
      <c r="O32394"/>
      <c r="U32394"/>
      <c r="V32394"/>
    </row>
    <row r="32395" spans="6:22" x14ac:dyDescent="0.2">
      <c r="F32395"/>
      <c r="M32395" s="2"/>
      <c r="N32395"/>
      <c r="O32395"/>
      <c r="U32395"/>
      <c r="V32395"/>
    </row>
    <row r="32396" spans="6:22" x14ac:dyDescent="0.2">
      <c r="F32396"/>
      <c r="M32396" s="2"/>
      <c r="N32396"/>
      <c r="O32396"/>
      <c r="U32396"/>
      <c r="V32396"/>
    </row>
    <row r="32397" spans="6:22" x14ac:dyDescent="0.2">
      <c r="F32397"/>
      <c r="M32397" s="2"/>
      <c r="N32397"/>
      <c r="O32397"/>
      <c r="U32397"/>
      <c r="V32397"/>
    </row>
    <row r="32398" spans="6:22" x14ac:dyDescent="0.2">
      <c r="F32398"/>
      <c r="M32398" s="2"/>
      <c r="N32398"/>
      <c r="O32398"/>
      <c r="U32398"/>
      <c r="V32398"/>
    </row>
    <row r="32399" spans="6:22" x14ac:dyDescent="0.2">
      <c r="F32399"/>
      <c r="M32399" s="2"/>
      <c r="N32399"/>
      <c r="O32399"/>
      <c r="U32399"/>
      <c r="V32399"/>
    </row>
    <row r="32400" spans="6:22" x14ac:dyDescent="0.2">
      <c r="F32400"/>
      <c r="M32400" s="2"/>
      <c r="N32400"/>
      <c r="O32400"/>
      <c r="U32400"/>
      <c r="V32400"/>
    </row>
    <row r="32401" spans="6:22" x14ac:dyDescent="0.2">
      <c r="F32401"/>
      <c r="M32401" s="2"/>
      <c r="N32401"/>
      <c r="O32401"/>
      <c r="U32401"/>
      <c r="V32401"/>
    </row>
    <row r="32402" spans="6:22" x14ac:dyDescent="0.2">
      <c r="F32402"/>
      <c r="M32402" s="2"/>
      <c r="N32402"/>
      <c r="O32402"/>
      <c r="U32402"/>
      <c r="V32402"/>
    </row>
    <row r="32403" spans="6:22" x14ac:dyDescent="0.2">
      <c r="F32403"/>
      <c r="M32403" s="2"/>
      <c r="N32403"/>
      <c r="O32403"/>
      <c r="U32403"/>
      <c r="V32403"/>
    </row>
    <row r="32404" spans="6:22" x14ac:dyDescent="0.2">
      <c r="F32404"/>
      <c r="M32404" s="2"/>
      <c r="N32404"/>
      <c r="O32404"/>
      <c r="U32404"/>
      <c r="V32404"/>
    </row>
    <row r="32405" spans="6:22" x14ac:dyDescent="0.2">
      <c r="F32405"/>
      <c r="M32405" s="2"/>
      <c r="N32405"/>
      <c r="O32405"/>
      <c r="U32405"/>
      <c r="V32405"/>
    </row>
    <row r="32406" spans="6:22" x14ac:dyDescent="0.2">
      <c r="F32406"/>
      <c r="M32406" s="2"/>
      <c r="N32406"/>
      <c r="O32406"/>
      <c r="U32406"/>
      <c r="V32406"/>
    </row>
    <row r="32407" spans="6:22" x14ac:dyDescent="0.2">
      <c r="F32407"/>
      <c r="M32407" s="2"/>
      <c r="N32407"/>
      <c r="O32407"/>
      <c r="U32407"/>
      <c r="V32407"/>
    </row>
    <row r="32408" spans="6:22" x14ac:dyDescent="0.2">
      <c r="F32408"/>
      <c r="M32408" s="2"/>
      <c r="N32408"/>
      <c r="O32408"/>
      <c r="U32408"/>
      <c r="V32408"/>
    </row>
    <row r="32409" spans="6:22" x14ac:dyDescent="0.2">
      <c r="F32409"/>
      <c r="M32409" s="2"/>
      <c r="N32409"/>
      <c r="O32409"/>
      <c r="U32409"/>
      <c r="V32409"/>
    </row>
    <row r="32410" spans="6:22" x14ac:dyDescent="0.2">
      <c r="F32410"/>
      <c r="M32410" s="2"/>
      <c r="N32410"/>
      <c r="O32410"/>
      <c r="U32410"/>
      <c r="V32410"/>
    </row>
    <row r="32411" spans="6:22" x14ac:dyDescent="0.2">
      <c r="F32411"/>
      <c r="M32411" s="2"/>
      <c r="N32411"/>
      <c r="O32411"/>
      <c r="U32411"/>
      <c r="V32411"/>
    </row>
    <row r="32412" spans="6:22" x14ac:dyDescent="0.2">
      <c r="F32412"/>
      <c r="M32412" s="2"/>
      <c r="N32412"/>
      <c r="O32412"/>
      <c r="U32412"/>
      <c r="V32412"/>
    </row>
    <row r="32413" spans="6:22" x14ac:dyDescent="0.2">
      <c r="F32413"/>
      <c r="M32413" s="2"/>
      <c r="N32413"/>
      <c r="O32413"/>
      <c r="U32413"/>
      <c r="V32413"/>
    </row>
    <row r="32414" spans="6:22" x14ac:dyDescent="0.2">
      <c r="F32414"/>
      <c r="M32414" s="2"/>
      <c r="N32414"/>
      <c r="O32414"/>
      <c r="U32414"/>
      <c r="V32414"/>
    </row>
    <row r="32415" spans="6:22" x14ac:dyDescent="0.2">
      <c r="F32415"/>
      <c r="M32415" s="2"/>
      <c r="N32415"/>
      <c r="O32415"/>
      <c r="U32415"/>
      <c r="V32415"/>
    </row>
    <row r="32416" spans="6:22" x14ac:dyDescent="0.2">
      <c r="F32416"/>
      <c r="M32416" s="2"/>
      <c r="N32416"/>
      <c r="O32416"/>
      <c r="U32416"/>
      <c r="V32416"/>
    </row>
    <row r="32417" spans="6:22" x14ac:dyDescent="0.2">
      <c r="F32417"/>
      <c r="M32417" s="2"/>
      <c r="N32417"/>
      <c r="O32417"/>
      <c r="U32417"/>
      <c r="V32417"/>
    </row>
    <row r="32418" spans="6:22" x14ac:dyDescent="0.2">
      <c r="F32418"/>
      <c r="M32418" s="2"/>
      <c r="N32418"/>
      <c r="O32418"/>
      <c r="U32418"/>
      <c r="V32418"/>
    </row>
    <row r="32419" spans="6:22" x14ac:dyDescent="0.2">
      <c r="F32419"/>
      <c r="M32419" s="2"/>
      <c r="N32419"/>
      <c r="O32419"/>
      <c r="U32419"/>
      <c r="V32419"/>
    </row>
    <row r="32420" spans="6:22" x14ac:dyDescent="0.2">
      <c r="F32420"/>
      <c r="M32420" s="2"/>
      <c r="N32420"/>
      <c r="O32420"/>
      <c r="U32420"/>
      <c r="V32420"/>
    </row>
    <row r="32421" spans="6:22" x14ac:dyDescent="0.2">
      <c r="F32421"/>
      <c r="M32421" s="2"/>
      <c r="N32421"/>
      <c r="O32421"/>
      <c r="U32421"/>
      <c r="V32421"/>
    </row>
    <row r="32422" spans="6:22" x14ac:dyDescent="0.2">
      <c r="F32422"/>
      <c r="M32422" s="2"/>
      <c r="N32422"/>
      <c r="O32422"/>
      <c r="U32422"/>
      <c r="V32422"/>
    </row>
    <row r="32423" spans="6:22" x14ac:dyDescent="0.2">
      <c r="F32423"/>
      <c r="M32423" s="2"/>
      <c r="N32423"/>
      <c r="O32423"/>
      <c r="U32423"/>
      <c r="V32423"/>
    </row>
    <row r="32424" spans="6:22" x14ac:dyDescent="0.2">
      <c r="F32424"/>
      <c r="M32424" s="2"/>
      <c r="N32424"/>
      <c r="O32424"/>
      <c r="U32424"/>
      <c r="V32424"/>
    </row>
    <row r="32425" spans="6:22" x14ac:dyDescent="0.2">
      <c r="F32425"/>
      <c r="M32425" s="2"/>
      <c r="N32425"/>
      <c r="O32425"/>
      <c r="U32425"/>
      <c r="V32425"/>
    </row>
    <row r="32426" spans="6:22" x14ac:dyDescent="0.2">
      <c r="F32426"/>
      <c r="M32426" s="2"/>
      <c r="N32426"/>
      <c r="O32426"/>
      <c r="U32426"/>
      <c r="V32426"/>
    </row>
    <row r="32427" spans="6:22" x14ac:dyDescent="0.2">
      <c r="F32427"/>
      <c r="M32427" s="2"/>
      <c r="N32427"/>
      <c r="O32427"/>
      <c r="U32427"/>
      <c r="V32427"/>
    </row>
    <row r="32428" spans="6:22" x14ac:dyDescent="0.2">
      <c r="F32428"/>
      <c r="M32428" s="2"/>
      <c r="N32428"/>
      <c r="O32428"/>
      <c r="U32428"/>
      <c r="V32428"/>
    </row>
    <row r="32429" spans="6:22" x14ac:dyDescent="0.2">
      <c r="F32429"/>
      <c r="M32429" s="2"/>
      <c r="N32429"/>
      <c r="O32429"/>
      <c r="U32429"/>
      <c r="V32429"/>
    </row>
    <row r="32430" spans="6:22" x14ac:dyDescent="0.2">
      <c r="F32430"/>
      <c r="M32430" s="2"/>
      <c r="N32430"/>
      <c r="O32430"/>
      <c r="U32430"/>
      <c r="V32430"/>
    </row>
    <row r="32431" spans="6:22" x14ac:dyDescent="0.2">
      <c r="F32431"/>
      <c r="M32431" s="2"/>
      <c r="N32431"/>
      <c r="O32431"/>
      <c r="U32431"/>
      <c r="V32431"/>
    </row>
    <row r="32432" spans="6:22" x14ac:dyDescent="0.2">
      <c r="F32432"/>
      <c r="M32432" s="2"/>
      <c r="N32432"/>
      <c r="O32432"/>
      <c r="U32432"/>
      <c r="V32432"/>
    </row>
    <row r="32433" spans="6:22" x14ac:dyDescent="0.2">
      <c r="F32433"/>
      <c r="M32433" s="2"/>
      <c r="N32433"/>
      <c r="O32433"/>
      <c r="U32433"/>
      <c r="V32433"/>
    </row>
    <row r="32434" spans="6:22" x14ac:dyDescent="0.2">
      <c r="F32434"/>
      <c r="M32434" s="2"/>
      <c r="N32434"/>
      <c r="O32434"/>
      <c r="U32434"/>
      <c r="V32434"/>
    </row>
    <row r="32435" spans="6:22" x14ac:dyDescent="0.2">
      <c r="F32435"/>
      <c r="M32435" s="2"/>
      <c r="N32435"/>
      <c r="O32435"/>
      <c r="U32435"/>
      <c r="V32435"/>
    </row>
    <row r="32436" spans="6:22" x14ac:dyDescent="0.2">
      <c r="F32436"/>
      <c r="M32436" s="2"/>
      <c r="N32436"/>
      <c r="O32436"/>
      <c r="U32436"/>
      <c r="V32436"/>
    </row>
    <row r="32437" spans="6:22" x14ac:dyDescent="0.2">
      <c r="F32437"/>
      <c r="M32437" s="2"/>
      <c r="N32437"/>
      <c r="O32437"/>
      <c r="U32437"/>
      <c r="V32437"/>
    </row>
    <row r="32438" spans="6:22" x14ac:dyDescent="0.2">
      <c r="F32438"/>
      <c r="M32438" s="2"/>
      <c r="N32438"/>
      <c r="O32438"/>
      <c r="U32438"/>
      <c r="V32438"/>
    </row>
    <row r="32439" spans="6:22" x14ac:dyDescent="0.2">
      <c r="F32439"/>
      <c r="M32439" s="2"/>
      <c r="N32439"/>
      <c r="O32439"/>
      <c r="U32439"/>
      <c r="V32439"/>
    </row>
    <row r="32440" spans="6:22" x14ac:dyDescent="0.2">
      <c r="F32440"/>
      <c r="M32440" s="2"/>
      <c r="N32440"/>
      <c r="O32440"/>
      <c r="U32440"/>
      <c r="V32440"/>
    </row>
    <row r="32441" spans="6:22" x14ac:dyDescent="0.2">
      <c r="F32441"/>
      <c r="M32441" s="2"/>
      <c r="N32441"/>
      <c r="O32441"/>
      <c r="U32441"/>
      <c r="V32441"/>
    </row>
    <row r="32442" spans="6:22" x14ac:dyDescent="0.2">
      <c r="F32442"/>
      <c r="M32442" s="2"/>
      <c r="N32442"/>
      <c r="O32442"/>
      <c r="U32442"/>
      <c r="V32442"/>
    </row>
    <row r="32443" spans="6:22" x14ac:dyDescent="0.2">
      <c r="F32443"/>
      <c r="M32443" s="2"/>
      <c r="N32443"/>
      <c r="O32443"/>
      <c r="U32443"/>
      <c r="V32443"/>
    </row>
    <row r="32444" spans="6:22" x14ac:dyDescent="0.2">
      <c r="F32444"/>
      <c r="M32444" s="2"/>
      <c r="N32444"/>
      <c r="O32444"/>
      <c r="U32444"/>
      <c r="V32444"/>
    </row>
    <row r="32445" spans="6:22" x14ac:dyDescent="0.2">
      <c r="F32445"/>
      <c r="M32445" s="2"/>
      <c r="N32445"/>
      <c r="O32445"/>
      <c r="U32445"/>
      <c r="V32445"/>
    </row>
    <row r="32446" spans="6:22" x14ac:dyDescent="0.2">
      <c r="F32446"/>
      <c r="M32446" s="2"/>
      <c r="N32446"/>
      <c r="O32446"/>
      <c r="U32446"/>
      <c r="V32446"/>
    </row>
    <row r="32447" spans="6:22" x14ac:dyDescent="0.2">
      <c r="F32447"/>
      <c r="M32447" s="2"/>
      <c r="N32447"/>
      <c r="O32447"/>
      <c r="U32447"/>
      <c r="V32447"/>
    </row>
    <row r="32448" spans="6:22" x14ac:dyDescent="0.2">
      <c r="F32448"/>
      <c r="M32448" s="2"/>
      <c r="N32448"/>
      <c r="O32448"/>
      <c r="U32448"/>
      <c r="V32448"/>
    </row>
    <row r="32449" spans="6:22" x14ac:dyDescent="0.2">
      <c r="F32449"/>
      <c r="M32449" s="2"/>
      <c r="N32449"/>
      <c r="O32449"/>
      <c r="U32449"/>
      <c r="V32449"/>
    </row>
    <row r="32450" spans="6:22" x14ac:dyDescent="0.2">
      <c r="F32450"/>
      <c r="M32450" s="2"/>
      <c r="N32450"/>
      <c r="O32450"/>
      <c r="U32450"/>
      <c r="V32450"/>
    </row>
    <row r="32451" spans="6:22" x14ac:dyDescent="0.2">
      <c r="F32451"/>
      <c r="M32451" s="2"/>
      <c r="N32451"/>
      <c r="O32451"/>
      <c r="U32451"/>
      <c r="V32451"/>
    </row>
    <row r="32452" spans="6:22" x14ac:dyDescent="0.2">
      <c r="F32452"/>
      <c r="M32452" s="2"/>
      <c r="N32452"/>
      <c r="O32452"/>
      <c r="U32452"/>
      <c r="V32452"/>
    </row>
    <row r="32453" spans="6:22" x14ac:dyDescent="0.2">
      <c r="F32453"/>
      <c r="M32453" s="2"/>
      <c r="N32453"/>
      <c r="O32453"/>
      <c r="U32453"/>
      <c r="V32453"/>
    </row>
    <row r="32454" spans="6:22" x14ac:dyDescent="0.2">
      <c r="F32454"/>
      <c r="M32454" s="2"/>
      <c r="N32454"/>
      <c r="O32454"/>
      <c r="U32454"/>
      <c r="V32454"/>
    </row>
    <row r="32455" spans="6:22" x14ac:dyDescent="0.2">
      <c r="F32455"/>
      <c r="M32455" s="2"/>
      <c r="N32455"/>
      <c r="O32455"/>
      <c r="U32455"/>
      <c r="V32455"/>
    </row>
    <row r="32456" spans="6:22" x14ac:dyDescent="0.2">
      <c r="F32456"/>
      <c r="M32456" s="2"/>
      <c r="N32456"/>
      <c r="O32456"/>
      <c r="U32456"/>
      <c r="V32456"/>
    </row>
    <row r="32457" spans="6:22" x14ac:dyDescent="0.2">
      <c r="F32457"/>
      <c r="M32457" s="2"/>
      <c r="N32457"/>
      <c r="O32457"/>
      <c r="U32457"/>
      <c r="V32457"/>
    </row>
    <row r="32458" spans="6:22" x14ac:dyDescent="0.2">
      <c r="F32458"/>
      <c r="M32458" s="2"/>
      <c r="N32458"/>
      <c r="O32458"/>
      <c r="U32458"/>
      <c r="V32458"/>
    </row>
    <row r="32459" spans="6:22" x14ac:dyDescent="0.2">
      <c r="F32459"/>
      <c r="M32459" s="2"/>
      <c r="N32459"/>
      <c r="O32459"/>
      <c r="U32459"/>
      <c r="V32459"/>
    </row>
    <row r="32460" spans="6:22" x14ac:dyDescent="0.2">
      <c r="F32460"/>
      <c r="M32460" s="2"/>
      <c r="N32460"/>
      <c r="O32460"/>
      <c r="U32460"/>
      <c r="V32460"/>
    </row>
    <row r="32461" spans="6:22" x14ac:dyDescent="0.2">
      <c r="F32461"/>
      <c r="M32461" s="2"/>
      <c r="N32461"/>
      <c r="O32461"/>
      <c r="U32461"/>
      <c r="V32461"/>
    </row>
    <row r="32462" spans="6:22" x14ac:dyDescent="0.2">
      <c r="F32462"/>
      <c r="M32462" s="2"/>
      <c r="N32462"/>
      <c r="O32462"/>
      <c r="U32462"/>
      <c r="V32462"/>
    </row>
    <row r="32463" spans="6:22" x14ac:dyDescent="0.2">
      <c r="F32463"/>
      <c r="M32463" s="2"/>
      <c r="N32463"/>
      <c r="O32463"/>
      <c r="U32463"/>
      <c r="V32463"/>
    </row>
    <row r="32464" spans="6:22" x14ac:dyDescent="0.2">
      <c r="F32464"/>
      <c r="M32464" s="2"/>
      <c r="N32464"/>
      <c r="O32464"/>
      <c r="U32464"/>
      <c r="V32464"/>
    </row>
    <row r="32465" spans="6:22" x14ac:dyDescent="0.2">
      <c r="F32465"/>
      <c r="M32465" s="2"/>
      <c r="N32465"/>
      <c r="O32465"/>
      <c r="U32465"/>
      <c r="V32465"/>
    </row>
    <row r="32466" spans="6:22" x14ac:dyDescent="0.2">
      <c r="F32466"/>
      <c r="M32466" s="2"/>
      <c r="N32466"/>
      <c r="O32466"/>
      <c r="U32466"/>
      <c r="V32466"/>
    </row>
    <row r="32467" spans="6:22" x14ac:dyDescent="0.2">
      <c r="F32467"/>
      <c r="M32467" s="2"/>
      <c r="N32467"/>
      <c r="O32467"/>
      <c r="U32467"/>
      <c r="V32467"/>
    </row>
    <row r="32468" spans="6:22" x14ac:dyDescent="0.2">
      <c r="F32468"/>
      <c r="M32468" s="2"/>
      <c r="N32468"/>
      <c r="O32468"/>
      <c r="U32468"/>
      <c r="V32468"/>
    </row>
    <row r="32469" spans="6:22" x14ac:dyDescent="0.2">
      <c r="F32469"/>
      <c r="M32469" s="2"/>
      <c r="N32469"/>
      <c r="O32469"/>
      <c r="U32469"/>
      <c r="V32469"/>
    </row>
    <row r="32470" spans="6:22" x14ac:dyDescent="0.2">
      <c r="F32470"/>
      <c r="M32470" s="2"/>
      <c r="N32470"/>
      <c r="O32470"/>
      <c r="U32470"/>
      <c r="V32470"/>
    </row>
    <row r="32471" spans="6:22" x14ac:dyDescent="0.2">
      <c r="F32471"/>
      <c r="M32471" s="2"/>
      <c r="N32471"/>
      <c r="O32471"/>
      <c r="U32471"/>
      <c r="V32471"/>
    </row>
    <row r="32472" spans="6:22" x14ac:dyDescent="0.2">
      <c r="F32472"/>
      <c r="M32472" s="2"/>
      <c r="N32472"/>
      <c r="O32472"/>
      <c r="U32472"/>
      <c r="V32472"/>
    </row>
    <row r="32473" spans="6:22" x14ac:dyDescent="0.2">
      <c r="F32473"/>
      <c r="M32473" s="2"/>
      <c r="N32473"/>
      <c r="O32473"/>
      <c r="U32473"/>
      <c r="V32473"/>
    </row>
    <row r="32474" spans="6:22" x14ac:dyDescent="0.2">
      <c r="F32474"/>
      <c r="M32474" s="2"/>
      <c r="N32474"/>
      <c r="O32474"/>
      <c r="U32474"/>
      <c r="V32474"/>
    </row>
    <row r="32475" spans="6:22" x14ac:dyDescent="0.2">
      <c r="F32475"/>
      <c r="M32475" s="2"/>
      <c r="N32475"/>
      <c r="O32475"/>
      <c r="U32475"/>
      <c r="V32475"/>
    </row>
    <row r="32476" spans="6:22" x14ac:dyDescent="0.2">
      <c r="F32476"/>
      <c r="M32476" s="2"/>
      <c r="N32476"/>
      <c r="O32476"/>
      <c r="U32476"/>
      <c r="V32476"/>
    </row>
    <row r="32477" spans="6:22" x14ac:dyDescent="0.2">
      <c r="F32477"/>
      <c r="M32477" s="2"/>
      <c r="N32477"/>
      <c r="O32477"/>
      <c r="U32477"/>
      <c r="V32477"/>
    </row>
    <row r="32478" spans="6:22" x14ac:dyDescent="0.2">
      <c r="F32478"/>
      <c r="M32478" s="2"/>
      <c r="N32478"/>
      <c r="O32478"/>
      <c r="U32478"/>
      <c r="V32478"/>
    </row>
    <row r="32479" spans="6:22" x14ac:dyDescent="0.2">
      <c r="F32479"/>
      <c r="M32479" s="2"/>
      <c r="N32479"/>
      <c r="O32479"/>
      <c r="U32479"/>
      <c r="V32479"/>
    </row>
    <row r="32480" spans="6:22" x14ac:dyDescent="0.2">
      <c r="F32480"/>
      <c r="M32480" s="2"/>
      <c r="N32480"/>
      <c r="O32480"/>
      <c r="U32480"/>
      <c r="V32480"/>
    </row>
    <row r="32481" spans="6:22" x14ac:dyDescent="0.2">
      <c r="F32481"/>
      <c r="M32481" s="2"/>
      <c r="N32481"/>
      <c r="O32481"/>
      <c r="U32481"/>
      <c r="V32481"/>
    </row>
    <row r="32482" spans="6:22" x14ac:dyDescent="0.2">
      <c r="F32482"/>
      <c r="M32482" s="2"/>
      <c r="N32482"/>
      <c r="O32482"/>
      <c r="U32482"/>
      <c r="V32482"/>
    </row>
    <row r="32483" spans="6:22" x14ac:dyDescent="0.2">
      <c r="F32483"/>
      <c r="M32483" s="2"/>
      <c r="N32483"/>
      <c r="O32483"/>
      <c r="U32483"/>
      <c r="V32483"/>
    </row>
    <row r="32484" spans="6:22" x14ac:dyDescent="0.2">
      <c r="F32484"/>
      <c r="M32484" s="2"/>
      <c r="N32484"/>
      <c r="O32484"/>
      <c r="U32484"/>
      <c r="V32484"/>
    </row>
    <row r="32485" spans="6:22" x14ac:dyDescent="0.2">
      <c r="F32485"/>
      <c r="M32485" s="2"/>
      <c r="N32485"/>
      <c r="O32485"/>
      <c r="U32485"/>
      <c r="V32485"/>
    </row>
    <row r="32486" spans="6:22" x14ac:dyDescent="0.2">
      <c r="F32486"/>
      <c r="M32486" s="2"/>
      <c r="N32486"/>
      <c r="O32486"/>
      <c r="U32486"/>
      <c r="V32486"/>
    </row>
    <row r="32487" spans="6:22" x14ac:dyDescent="0.2">
      <c r="F32487"/>
      <c r="M32487" s="2"/>
      <c r="N32487"/>
      <c r="O32487"/>
      <c r="U32487"/>
      <c r="V32487"/>
    </row>
    <row r="32488" spans="6:22" x14ac:dyDescent="0.2">
      <c r="F32488"/>
      <c r="M32488" s="2"/>
      <c r="N32488"/>
      <c r="O32488"/>
      <c r="U32488"/>
      <c r="V32488"/>
    </row>
    <row r="32489" spans="6:22" x14ac:dyDescent="0.2">
      <c r="F32489"/>
      <c r="M32489" s="2"/>
      <c r="N32489"/>
      <c r="O32489"/>
      <c r="U32489"/>
      <c r="V32489"/>
    </row>
    <row r="32490" spans="6:22" x14ac:dyDescent="0.2">
      <c r="F32490"/>
      <c r="M32490" s="2"/>
      <c r="N32490"/>
      <c r="O32490"/>
      <c r="U32490"/>
      <c r="V32490"/>
    </row>
    <row r="32491" spans="6:22" x14ac:dyDescent="0.2">
      <c r="F32491"/>
      <c r="M32491" s="2"/>
      <c r="N32491"/>
      <c r="O32491"/>
      <c r="U32491"/>
      <c r="V32491"/>
    </row>
    <row r="32492" spans="6:22" x14ac:dyDescent="0.2">
      <c r="F32492"/>
      <c r="M32492" s="2"/>
      <c r="N32492"/>
      <c r="O32492"/>
      <c r="U32492"/>
      <c r="V32492"/>
    </row>
    <row r="32493" spans="6:22" x14ac:dyDescent="0.2">
      <c r="F32493"/>
      <c r="M32493" s="2"/>
      <c r="N32493"/>
      <c r="O32493"/>
      <c r="U32493"/>
      <c r="V32493"/>
    </row>
    <row r="32494" spans="6:22" x14ac:dyDescent="0.2">
      <c r="F32494"/>
      <c r="M32494" s="2"/>
      <c r="N32494"/>
      <c r="O32494"/>
      <c r="U32494"/>
      <c r="V32494"/>
    </row>
    <row r="32495" spans="6:22" x14ac:dyDescent="0.2">
      <c r="F32495"/>
      <c r="M32495" s="2"/>
      <c r="N32495"/>
      <c r="O32495"/>
      <c r="U32495"/>
      <c r="V32495"/>
    </row>
    <row r="32496" spans="6:22" x14ac:dyDescent="0.2">
      <c r="F32496"/>
      <c r="M32496" s="2"/>
      <c r="N32496"/>
      <c r="O32496"/>
      <c r="U32496"/>
      <c r="V32496"/>
    </row>
    <row r="32497" spans="6:22" x14ac:dyDescent="0.2">
      <c r="F32497"/>
      <c r="M32497" s="2"/>
      <c r="N32497"/>
      <c r="O32497"/>
      <c r="U32497"/>
      <c r="V32497"/>
    </row>
    <row r="32498" spans="6:22" x14ac:dyDescent="0.2">
      <c r="F32498"/>
      <c r="M32498" s="2"/>
      <c r="N32498"/>
      <c r="O32498"/>
      <c r="U32498"/>
      <c r="V32498"/>
    </row>
    <row r="32499" spans="6:22" x14ac:dyDescent="0.2">
      <c r="F32499"/>
      <c r="M32499" s="2"/>
      <c r="N32499"/>
      <c r="O32499"/>
      <c r="U32499"/>
      <c r="V32499"/>
    </row>
    <row r="32500" spans="6:22" x14ac:dyDescent="0.2">
      <c r="F32500"/>
      <c r="M32500" s="2"/>
      <c r="N32500"/>
      <c r="O32500"/>
      <c r="U32500"/>
      <c r="V32500"/>
    </row>
    <row r="32501" spans="6:22" x14ac:dyDescent="0.2">
      <c r="F32501"/>
      <c r="M32501" s="2"/>
      <c r="N32501"/>
      <c r="O32501"/>
      <c r="U32501"/>
      <c r="V32501"/>
    </row>
    <row r="32502" spans="6:22" x14ac:dyDescent="0.2">
      <c r="F32502"/>
      <c r="M32502" s="2"/>
      <c r="N32502"/>
      <c r="O32502"/>
      <c r="U32502"/>
      <c r="V32502"/>
    </row>
    <row r="32503" spans="6:22" x14ac:dyDescent="0.2">
      <c r="F32503"/>
      <c r="M32503" s="2"/>
      <c r="N32503"/>
      <c r="O32503"/>
      <c r="U32503"/>
      <c r="V32503"/>
    </row>
    <row r="32504" spans="6:22" x14ac:dyDescent="0.2">
      <c r="F32504"/>
      <c r="M32504" s="2"/>
      <c r="N32504"/>
      <c r="O32504"/>
      <c r="U32504"/>
      <c r="V32504"/>
    </row>
    <row r="32505" spans="6:22" x14ac:dyDescent="0.2">
      <c r="F32505"/>
      <c r="M32505" s="2"/>
      <c r="N32505"/>
      <c r="O32505"/>
      <c r="U32505"/>
      <c r="V32505"/>
    </row>
    <row r="32506" spans="6:22" x14ac:dyDescent="0.2">
      <c r="F32506"/>
      <c r="M32506" s="2"/>
      <c r="N32506"/>
      <c r="O32506"/>
      <c r="U32506"/>
      <c r="V32506"/>
    </row>
    <row r="32507" spans="6:22" x14ac:dyDescent="0.2">
      <c r="F32507"/>
      <c r="M32507" s="2"/>
      <c r="N32507"/>
      <c r="O32507"/>
      <c r="U32507"/>
      <c r="V32507"/>
    </row>
    <row r="32508" spans="6:22" x14ac:dyDescent="0.2">
      <c r="F32508"/>
      <c r="M32508" s="2"/>
      <c r="N32508"/>
      <c r="O32508"/>
      <c r="U32508"/>
      <c r="V32508"/>
    </row>
    <row r="32509" spans="6:22" x14ac:dyDescent="0.2">
      <c r="F32509"/>
      <c r="M32509" s="2"/>
      <c r="N32509"/>
      <c r="O32509"/>
      <c r="U32509"/>
      <c r="V32509"/>
    </row>
    <row r="32510" spans="6:22" x14ac:dyDescent="0.2">
      <c r="F32510"/>
      <c r="M32510" s="2"/>
      <c r="N32510"/>
      <c r="O32510"/>
      <c r="U32510"/>
      <c r="V32510"/>
    </row>
    <row r="32511" spans="6:22" x14ac:dyDescent="0.2">
      <c r="F32511"/>
      <c r="M32511" s="2"/>
      <c r="N32511"/>
      <c r="O32511"/>
      <c r="U32511"/>
      <c r="V32511"/>
    </row>
    <row r="32512" spans="6:22" x14ac:dyDescent="0.2">
      <c r="F32512"/>
      <c r="M32512" s="2"/>
      <c r="N32512"/>
      <c r="O32512"/>
      <c r="U32512"/>
      <c r="V32512"/>
    </row>
    <row r="32513" spans="6:22" x14ac:dyDescent="0.2">
      <c r="F32513"/>
      <c r="M32513" s="2"/>
      <c r="N32513"/>
      <c r="O32513"/>
      <c r="U32513"/>
      <c r="V32513"/>
    </row>
    <row r="32514" spans="6:22" x14ac:dyDescent="0.2">
      <c r="F32514"/>
      <c r="M32514" s="2"/>
      <c r="N32514"/>
      <c r="O32514"/>
      <c r="U32514"/>
      <c r="V32514"/>
    </row>
    <row r="32515" spans="6:22" x14ac:dyDescent="0.2">
      <c r="F32515"/>
      <c r="M32515" s="2"/>
      <c r="N32515"/>
      <c r="O32515"/>
      <c r="U32515"/>
      <c r="V32515"/>
    </row>
    <row r="32516" spans="6:22" x14ac:dyDescent="0.2">
      <c r="F32516"/>
      <c r="M32516" s="2"/>
      <c r="N32516"/>
      <c r="O32516"/>
      <c r="U32516"/>
      <c r="V32516"/>
    </row>
    <row r="32517" spans="6:22" x14ac:dyDescent="0.2">
      <c r="F32517"/>
      <c r="M32517" s="2"/>
      <c r="N32517"/>
      <c r="O32517"/>
      <c r="U32517"/>
      <c r="V32517"/>
    </row>
    <row r="32518" spans="6:22" x14ac:dyDescent="0.2">
      <c r="F32518"/>
      <c r="M32518" s="2"/>
      <c r="N32518"/>
      <c r="O32518"/>
      <c r="U32518"/>
      <c r="V32518"/>
    </row>
    <row r="32519" spans="6:22" x14ac:dyDescent="0.2">
      <c r="F32519"/>
      <c r="M32519" s="2"/>
      <c r="N32519"/>
      <c r="O32519"/>
      <c r="U32519"/>
      <c r="V32519"/>
    </row>
    <row r="32520" spans="6:22" x14ac:dyDescent="0.2">
      <c r="F32520"/>
      <c r="M32520" s="2"/>
      <c r="N32520"/>
      <c r="O32520"/>
      <c r="U32520"/>
      <c r="V32520"/>
    </row>
    <row r="32521" spans="6:22" x14ac:dyDescent="0.2">
      <c r="F32521"/>
      <c r="M32521" s="2"/>
      <c r="N32521"/>
      <c r="O32521"/>
      <c r="U32521"/>
      <c r="V32521"/>
    </row>
    <row r="32522" spans="6:22" x14ac:dyDescent="0.2">
      <c r="F32522"/>
      <c r="M32522" s="2"/>
      <c r="N32522"/>
      <c r="O32522"/>
      <c r="U32522"/>
      <c r="V32522"/>
    </row>
    <row r="32523" spans="6:22" x14ac:dyDescent="0.2">
      <c r="F32523"/>
      <c r="M32523" s="2"/>
      <c r="N32523"/>
      <c r="O32523"/>
      <c r="U32523"/>
      <c r="V32523"/>
    </row>
    <row r="32524" spans="6:22" x14ac:dyDescent="0.2">
      <c r="F32524"/>
      <c r="M32524" s="2"/>
      <c r="N32524"/>
      <c r="O32524"/>
      <c r="U32524"/>
      <c r="V32524"/>
    </row>
    <row r="32525" spans="6:22" x14ac:dyDescent="0.2">
      <c r="F32525"/>
      <c r="M32525" s="2"/>
      <c r="N32525"/>
      <c r="O32525"/>
      <c r="U32525"/>
      <c r="V32525"/>
    </row>
    <row r="32526" spans="6:22" x14ac:dyDescent="0.2">
      <c r="F32526"/>
      <c r="M32526" s="2"/>
      <c r="N32526"/>
      <c r="O32526"/>
      <c r="U32526"/>
      <c r="V32526"/>
    </row>
    <row r="32527" spans="6:22" x14ac:dyDescent="0.2">
      <c r="F32527"/>
      <c r="M32527" s="2"/>
      <c r="N32527"/>
      <c r="O32527"/>
      <c r="U32527"/>
      <c r="V32527"/>
    </row>
    <row r="32528" spans="6:22" x14ac:dyDescent="0.2">
      <c r="F32528"/>
      <c r="M32528" s="2"/>
      <c r="N32528"/>
      <c r="O32528"/>
      <c r="U32528"/>
      <c r="V32528"/>
    </row>
    <row r="32529" spans="6:22" x14ac:dyDescent="0.2">
      <c r="F32529"/>
      <c r="M32529" s="2"/>
      <c r="N32529"/>
      <c r="O32529"/>
      <c r="U32529"/>
      <c r="V32529"/>
    </row>
    <row r="32530" spans="6:22" x14ac:dyDescent="0.2">
      <c r="F32530"/>
      <c r="M32530" s="2"/>
      <c r="N32530"/>
      <c r="O32530"/>
      <c r="U32530"/>
      <c r="V32530"/>
    </row>
    <row r="32531" spans="6:22" x14ac:dyDescent="0.2">
      <c r="F32531"/>
      <c r="M32531" s="2"/>
      <c r="N32531"/>
      <c r="O32531"/>
      <c r="U32531"/>
      <c r="V32531"/>
    </row>
    <row r="32532" spans="6:22" x14ac:dyDescent="0.2">
      <c r="F32532"/>
      <c r="M32532" s="2"/>
      <c r="N32532"/>
      <c r="O32532"/>
      <c r="U32532"/>
      <c r="V32532"/>
    </row>
    <row r="32533" spans="6:22" x14ac:dyDescent="0.2">
      <c r="F32533"/>
      <c r="M32533" s="2"/>
      <c r="N32533"/>
      <c r="O32533"/>
      <c r="U32533"/>
      <c r="V32533"/>
    </row>
    <row r="32534" spans="6:22" x14ac:dyDescent="0.2">
      <c r="F32534"/>
      <c r="M32534" s="2"/>
      <c r="N32534"/>
      <c r="O32534"/>
      <c r="U32534"/>
      <c r="V32534"/>
    </row>
    <row r="32535" spans="6:22" x14ac:dyDescent="0.2">
      <c r="F32535"/>
      <c r="M32535" s="2"/>
      <c r="N32535"/>
      <c r="O32535"/>
      <c r="U32535"/>
      <c r="V32535"/>
    </row>
    <row r="32536" spans="6:22" x14ac:dyDescent="0.2">
      <c r="F32536"/>
      <c r="M32536" s="2"/>
      <c r="N32536"/>
      <c r="O32536"/>
      <c r="U32536"/>
      <c r="V32536"/>
    </row>
    <row r="32537" spans="6:22" x14ac:dyDescent="0.2">
      <c r="F32537"/>
      <c r="M32537" s="2"/>
      <c r="N32537"/>
      <c r="O32537"/>
      <c r="U32537"/>
      <c r="V32537"/>
    </row>
    <row r="32538" spans="6:22" x14ac:dyDescent="0.2">
      <c r="F32538"/>
      <c r="M32538" s="2"/>
      <c r="N32538"/>
      <c r="O32538"/>
      <c r="U32538"/>
      <c r="V32538"/>
    </row>
    <row r="32539" spans="6:22" x14ac:dyDescent="0.2">
      <c r="F32539"/>
      <c r="M32539" s="2"/>
      <c r="N32539"/>
      <c r="O32539"/>
      <c r="U32539"/>
      <c r="V32539"/>
    </row>
    <row r="32540" spans="6:22" x14ac:dyDescent="0.2">
      <c r="F32540"/>
      <c r="M32540" s="2"/>
      <c r="N32540"/>
      <c r="O32540"/>
      <c r="U32540"/>
      <c r="V32540"/>
    </row>
    <row r="32541" spans="6:22" x14ac:dyDescent="0.2">
      <c r="F32541"/>
      <c r="M32541" s="2"/>
      <c r="N32541"/>
      <c r="O32541"/>
      <c r="U32541"/>
      <c r="V32541"/>
    </row>
    <row r="32542" spans="6:22" x14ac:dyDescent="0.2">
      <c r="F32542"/>
      <c r="M32542" s="2"/>
      <c r="N32542"/>
      <c r="O32542"/>
      <c r="U32542"/>
      <c r="V32542"/>
    </row>
    <row r="32543" spans="6:22" x14ac:dyDescent="0.2">
      <c r="F32543"/>
      <c r="M32543" s="2"/>
      <c r="N32543"/>
      <c r="O32543"/>
      <c r="U32543"/>
      <c r="V32543"/>
    </row>
    <row r="32544" spans="6:22" x14ac:dyDescent="0.2">
      <c r="F32544"/>
      <c r="M32544" s="2"/>
      <c r="N32544"/>
      <c r="O32544"/>
      <c r="U32544"/>
      <c r="V32544"/>
    </row>
    <row r="32545" spans="6:22" x14ac:dyDescent="0.2">
      <c r="F32545"/>
      <c r="M32545" s="2"/>
      <c r="N32545"/>
      <c r="O32545"/>
      <c r="U32545"/>
      <c r="V32545"/>
    </row>
    <row r="32546" spans="6:22" x14ac:dyDescent="0.2">
      <c r="F32546"/>
      <c r="M32546" s="2"/>
      <c r="N32546"/>
      <c r="O32546"/>
      <c r="U32546"/>
      <c r="V32546"/>
    </row>
    <row r="32547" spans="6:22" x14ac:dyDescent="0.2">
      <c r="F32547"/>
      <c r="M32547" s="2"/>
      <c r="N32547"/>
      <c r="O32547"/>
      <c r="U32547"/>
      <c r="V32547"/>
    </row>
    <row r="32548" spans="6:22" x14ac:dyDescent="0.2">
      <c r="F32548"/>
      <c r="M32548" s="2"/>
      <c r="N32548"/>
      <c r="O32548"/>
      <c r="U32548"/>
      <c r="V32548"/>
    </row>
    <row r="32549" spans="6:22" x14ac:dyDescent="0.2">
      <c r="F32549"/>
      <c r="M32549" s="2"/>
      <c r="N32549"/>
      <c r="O32549"/>
      <c r="U32549"/>
      <c r="V32549"/>
    </row>
    <row r="32550" spans="6:22" x14ac:dyDescent="0.2">
      <c r="F32550"/>
      <c r="M32550" s="2"/>
      <c r="N32550"/>
      <c r="O32550"/>
      <c r="U32550"/>
      <c r="V32550"/>
    </row>
    <row r="32551" spans="6:22" x14ac:dyDescent="0.2">
      <c r="F32551"/>
      <c r="M32551" s="2"/>
      <c r="N32551"/>
      <c r="O32551"/>
      <c r="U32551"/>
      <c r="V32551"/>
    </row>
    <row r="32552" spans="6:22" x14ac:dyDescent="0.2">
      <c r="F32552"/>
      <c r="M32552" s="2"/>
      <c r="N32552"/>
      <c r="O32552"/>
      <c r="U32552"/>
      <c r="V32552"/>
    </row>
    <row r="32553" spans="6:22" x14ac:dyDescent="0.2">
      <c r="F32553"/>
      <c r="M32553" s="2"/>
      <c r="N32553"/>
      <c r="O32553"/>
      <c r="U32553"/>
      <c r="V32553"/>
    </row>
    <row r="32554" spans="6:22" x14ac:dyDescent="0.2">
      <c r="F32554"/>
      <c r="M32554" s="2"/>
      <c r="N32554"/>
      <c r="O32554"/>
      <c r="U32554"/>
      <c r="V32554"/>
    </row>
    <row r="32555" spans="6:22" x14ac:dyDescent="0.2">
      <c r="F32555"/>
      <c r="M32555" s="2"/>
      <c r="N32555"/>
      <c r="O32555"/>
      <c r="U32555"/>
      <c r="V32555"/>
    </row>
    <row r="32556" spans="6:22" x14ac:dyDescent="0.2">
      <c r="F32556"/>
      <c r="M32556" s="2"/>
      <c r="N32556"/>
      <c r="O32556"/>
      <c r="U32556"/>
      <c r="V32556"/>
    </row>
    <row r="32557" spans="6:22" x14ac:dyDescent="0.2">
      <c r="F32557"/>
      <c r="M32557" s="2"/>
      <c r="N32557"/>
      <c r="O32557"/>
      <c r="U32557"/>
      <c r="V32557"/>
    </row>
    <row r="32558" spans="6:22" x14ac:dyDescent="0.2">
      <c r="F32558"/>
      <c r="M32558" s="2"/>
      <c r="N32558"/>
      <c r="O32558"/>
      <c r="U32558"/>
      <c r="V32558"/>
    </row>
    <row r="32559" spans="6:22" x14ac:dyDescent="0.2">
      <c r="F32559"/>
      <c r="M32559" s="2"/>
      <c r="N32559"/>
      <c r="O32559"/>
      <c r="U32559"/>
      <c r="V32559"/>
    </row>
    <row r="32560" spans="6:22" x14ac:dyDescent="0.2">
      <c r="F32560"/>
      <c r="M32560" s="2"/>
      <c r="N32560"/>
      <c r="O32560"/>
      <c r="U32560"/>
      <c r="V32560"/>
    </row>
    <row r="32561" spans="6:22" x14ac:dyDescent="0.2">
      <c r="F32561"/>
      <c r="M32561" s="2"/>
      <c r="N32561"/>
      <c r="O32561"/>
      <c r="U32561"/>
      <c r="V32561"/>
    </row>
    <row r="32562" spans="6:22" x14ac:dyDescent="0.2">
      <c r="F32562"/>
      <c r="M32562" s="2"/>
      <c r="N32562"/>
      <c r="O32562"/>
      <c r="U32562"/>
      <c r="V32562"/>
    </row>
    <row r="32563" spans="6:22" x14ac:dyDescent="0.2">
      <c r="F32563"/>
      <c r="M32563" s="2"/>
      <c r="N32563"/>
      <c r="O32563"/>
      <c r="U32563"/>
      <c r="V32563"/>
    </row>
    <row r="32564" spans="6:22" x14ac:dyDescent="0.2">
      <c r="F32564"/>
      <c r="M32564" s="2"/>
      <c r="N32564"/>
      <c r="O32564"/>
      <c r="U32564"/>
      <c r="V32564"/>
    </row>
    <row r="32565" spans="6:22" x14ac:dyDescent="0.2">
      <c r="F32565"/>
      <c r="M32565" s="2"/>
      <c r="N32565"/>
      <c r="O32565"/>
      <c r="U32565"/>
      <c r="V32565"/>
    </row>
    <row r="32566" spans="6:22" x14ac:dyDescent="0.2">
      <c r="F32566"/>
      <c r="M32566" s="2"/>
      <c r="N32566"/>
      <c r="O32566"/>
      <c r="U32566"/>
      <c r="V32566"/>
    </row>
    <row r="32567" spans="6:22" x14ac:dyDescent="0.2">
      <c r="F32567"/>
      <c r="M32567" s="2"/>
      <c r="N32567"/>
      <c r="O32567"/>
      <c r="U32567"/>
      <c r="V32567"/>
    </row>
    <row r="32568" spans="6:22" x14ac:dyDescent="0.2">
      <c r="F32568"/>
      <c r="M32568" s="2"/>
      <c r="N32568"/>
      <c r="O32568"/>
      <c r="U32568"/>
      <c r="V32568"/>
    </row>
    <row r="32569" spans="6:22" x14ac:dyDescent="0.2">
      <c r="F32569"/>
      <c r="M32569" s="2"/>
      <c r="N32569"/>
      <c r="O32569"/>
      <c r="U32569"/>
      <c r="V32569"/>
    </row>
    <row r="32570" spans="6:22" x14ac:dyDescent="0.2">
      <c r="F32570"/>
      <c r="M32570" s="2"/>
      <c r="N32570"/>
      <c r="O32570"/>
      <c r="U32570"/>
      <c r="V32570"/>
    </row>
    <row r="32571" spans="6:22" x14ac:dyDescent="0.2">
      <c r="F32571"/>
      <c r="M32571" s="2"/>
      <c r="N32571"/>
      <c r="O32571"/>
      <c r="U32571"/>
      <c r="V32571"/>
    </row>
    <row r="32572" spans="6:22" x14ac:dyDescent="0.2">
      <c r="F32572"/>
      <c r="M32572" s="2"/>
      <c r="N32572"/>
      <c r="O32572"/>
      <c r="U32572"/>
      <c r="V32572"/>
    </row>
    <row r="32573" spans="6:22" x14ac:dyDescent="0.2">
      <c r="F32573"/>
      <c r="M32573" s="2"/>
      <c r="N32573"/>
      <c r="O32573"/>
      <c r="U32573"/>
      <c r="V32573"/>
    </row>
    <row r="32574" spans="6:22" x14ac:dyDescent="0.2">
      <c r="F32574"/>
      <c r="M32574" s="2"/>
      <c r="N32574"/>
      <c r="O32574"/>
      <c r="U32574"/>
      <c r="V32574"/>
    </row>
    <row r="32575" spans="6:22" x14ac:dyDescent="0.2">
      <c r="F32575"/>
      <c r="M32575" s="2"/>
      <c r="N32575"/>
      <c r="O32575"/>
      <c r="U32575"/>
      <c r="V32575"/>
    </row>
    <row r="32576" spans="6:22" x14ac:dyDescent="0.2">
      <c r="F32576"/>
      <c r="M32576" s="2"/>
      <c r="N32576"/>
      <c r="O32576"/>
      <c r="U32576"/>
      <c r="V32576"/>
    </row>
    <row r="32577" spans="6:22" x14ac:dyDescent="0.2">
      <c r="F32577"/>
      <c r="M32577" s="2"/>
      <c r="N32577"/>
      <c r="O32577"/>
      <c r="U32577"/>
      <c r="V32577"/>
    </row>
    <row r="32578" spans="6:22" x14ac:dyDescent="0.2">
      <c r="F32578"/>
      <c r="M32578" s="2"/>
      <c r="N32578"/>
      <c r="O32578"/>
      <c r="U32578"/>
      <c r="V32578"/>
    </row>
    <row r="32579" spans="6:22" x14ac:dyDescent="0.2">
      <c r="F32579"/>
      <c r="M32579" s="2"/>
      <c r="N32579"/>
      <c r="O32579"/>
      <c r="U32579"/>
      <c r="V32579"/>
    </row>
    <row r="32580" spans="6:22" x14ac:dyDescent="0.2">
      <c r="F32580"/>
      <c r="M32580" s="2"/>
      <c r="N32580"/>
      <c r="O32580"/>
      <c r="U32580"/>
      <c r="V32580"/>
    </row>
    <row r="32581" spans="6:22" x14ac:dyDescent="0.2">
      <c r="F32581"/>
      <c r="M32581" s="2"/>
      <c r="N32581"/>
      <c r="O32581"/>
      <c r="U32581"/>
      <c r="V32581"/>
    </row>
    <row r="32582" spans="6:22" x14ac:dyDescent="0.2">
      <c r="F32582"/>
      <c r="M32582" s="2"/>
      <c r="N32582"/>
      <c r="O32582"/>
      <c r="U32582"/>
      <c r="V32582"/>
    </row>
    <row r="32583" spans="6:22" x14ac:dyDescent="0.2">
      <c r="F32583"/>
      <c r="M32583" s="2"/>
      <c r="N32583"/>
      <c r="O32583"/>
      <c r="U32583"/>
      <c r="V32583"/>
    </row>
    <row r="32584" spans="6:22" x14ac:dyDescent="0.2">
      <c r="F32584"/>
      <c r="M32584" s="2"/>
      <c r="N32584"/>
      <c r="O32584"/>
      <c r="U32584"/>
      <c r="V32584"/>
    </row>
    <row r="32585" spans="6:22" x14ac:dyDescent="0.2">
      <c r="F32585"/>
      <c r="M32585" s="2"/>
      <c r="N32585"/>
      <c r="O32585"/>
      <c r="U32585"/>
      <c r="V32585"/>
    </row>
    <row r="32586" spans="6:22" x14ac:dyDescent="0.2">
      <c r="F32586"/>
      <c r="M32586" s="2"/>
      <c r="N32586"/>
      <c r="O32586"/>
      <c r="U32586"/>
      <c r="V32586"/>
    </row>
    <row r="32587" spans="6:22" x14ac:dyDescent="0.2">
      <c r="F32587"/>
      <c r="M32587" s="2"/>
      <c r="N32587"/>
      <c r="O32587"/>
      <c r="U32587"/>
      <c r="V32587"/>
    </row>
    <row r="32588" spans="6:22" x14ac:dyDescent="0.2">
      <c r="F32588"/>
      <c r="M32588" s="2"/>
      <c r="N32588"/>
      <c r="O32588"/>
      <c r="U32588"/>
      <c r="V32588"/>
    </row>
    <row r="32589" spans="6:22" x14ac:dyDescent="0.2">
      <c r="F32589"/>
      <c r="M32589" s="2"/>
      <c r="N32589"/>
      <c r="O32589"/>
      <c r="U32589"/>
      <c r="V32589"/>
    </row>
    <row r="32590" spans="6:22" x14ac:dyDescent="0.2">
      <c r="F32590"/>
      <c r="M32590" s="2"/>
      <c r="N32590"/>
      <c r="O32590"/>
      <c r="U32590"/>
      <c r="V32590"/>
    </row>
    <row r="32591" spans="6:22" x14ac:dyDescent="0.2">
      <c r="F32591"/>
      <c r="M32591" s="2"/>
      <c r="N32591"/>
      <c r="O32591"/>
      <c r="U32591"/>
      <c r="V32591"/>
    </row>
    <row r="32592" spans="6:22" x14ac:dyDescent="0.2">
      <c r="F32592"/>
      <c r="M32592" s="2"/>
      <c r="N32592"/>
      <c r="O32592"/>
      <c r="U32592"/>
      <c r="V32592"/>
    </row>
    <row r="32593" spans="6:22" x14ac:dyDescent="0.2">
      <c r="F32593"/>
      <c r="M32593" s="2"/>
      <c r="N32593"/>
      <c r="O32593"/>
      <c r="U32593"/>
      <c r="V32593"/>
    </row>
    <row r="32594" spans="6:22" x14ac:dyDescent="0.2">
      <c r="F32594"/>
      <c r="M32594" s="2"/>
      <c r="N32594"/>
      <c r="O32594"/>
      <c r="U32594"/>
      <c r="V32594"/>
    </row>
    <row r="32595" spans="6:22" x14ac:dyDescent="0.2">
      <c r="F32595"/>
      <c r="M32595" s="2"/>
      <c r="N32595"/>
      <c r="O32595"/>
      <c r="U32595"/>
      <c r="V32595"/>
    </row>
    <row r="32596" spans="6:22" x14ac:dyDescent="0.2">
      <c r="F32596"/>
      <c r="M32596" s="2"/>
      <c r="N32596"/>
      <c r="O32596"/>
      <c r="U32596"/>
      <c r="V32596"/>
    </row>
    <row r="32597" spans="6:22" x14ac:dyDescent="0.2">
      <c r="F32597"/>
      <c r="M32597" s="2"/>
      <c r="N32597"/>
      <c r="O32597"/>
      <c r="U32597"/>
      <c r="V32597"/>
    </row>
    <row r="32598" spans="6:22" x14ac:dyDescent="0.2">
      <c r="F32598"/>
      <c r="M32598" s="2"/>
      <c r="N32598"/>
      <c r="O32598"/>
      <c r="U32598"/>
      <c r="V32598"/>
    </row>
    <row r="32599" spans="6:22" x14ac:dyDescent="0.2">
      <c r="F32599"/>
      <c r="M32599" s="2"/>
      <c r="N32599"/>
      <c r="O32599"/>
      <c r="U32599"/>
      <c r="V32599"/>
    </row>
    <row r="32600" spans="6:22" x14ac:dyDescent="0.2">
      <c r="F32600"/>
      <c r="M32600" s="2"/>
      <c r="N32600"/>
      <c r="O32600"/>
      <c r="U32600"/>
      <c r="V32600"/>
    </row>
    <row r="32601" spans="6:22" x14ac:dyDescent="0.2">
      <c r="F32601"/>
      <c r="M32601" s="2"/>
      <c r="N32601"/>
      <c r="O32601"/>
      <c r="U32601"/>
      <c r="V32601"/>
    </row>
    <row r="32602" spans="6:22" x14ac:dyDescent="0.2">
      <c r="F32602"/>
      <c r="M32602" s="2"/>
      <c r="N32602"/>
      <c r="O32602"/>
      <c r="U32602"/>
      <c r="V32602"/>
    </row>
    <row r="32603" spans="6:22" x14ac:dyDescent="0.2">
      <c r="F32603"/>
      <c r="M32603" s="2"/>
      <c r="N32603"/>
      <c r="O32603"/>
      <c r="U32603"/>
      <c r="V32603"/>
    </row>
    <row r="32604" spans="6:22" x14ac:dyDescent="0.2">
      <c r="F32604"/>
      <c r="M32604" s="2"/>
      <c r="N32604"/>
      <c r="O32604"/>
      <c r="U32604"/>
      <c r="V32604"/>
    </row>
    <row r="32605" spans="6:22" x14ac:dyDescent="0.2">
      <c r="F32605"/>
      <c r="M32605" s="2"/>
      <c r="N32605"/>
      <c r="O32605"/>
      <c r="U32605"/>
      <c r="V32605"/>
    </row>
    <row r="32606" spans="6:22" x14ac:dyDescent="0.2">
      <c r="F32606"/>
      <c r="M32606" s="2"/>
      <c r="N32606"/>
      <c r="O32606"/>
      <c r="U32606"/>
      <c r="V32606"/>
    </row>
    <row r="32607" spans="6:22" x14ac:dyDescent="0.2">
      <c r="F32607"/>
      <c r="M32607" s="2"/>
      <c r="N32607"/>
      <c r="O32607"/>
      <c r="U32607"/>
      <c r="V32607"/>
    </row>
    <row r="32608" spans="6:22" x14ac:dyDescent="0.2">
      <c r="F32608"/>
      <c r="M32608" s="2"/>
      <c r="N32608"/>
      <c r="O32608"/>
      <c r="U32608"/>
      <c r="V32608"/>
    </row>
    <row r="32609" spans="6:22" x14ac:dyDescent="0.2">
      <c r="F32609"/>
      <c r="M32609" s="2"/>
      <c r="N32609"/>
      <c r="O32609"/>
      <c r="U32609"/>
      <c r="V32609"/>
    </row>
    <row r="32610" spans="6:22" x14ac:dyDescent="0.2">
      <c r="F32610"/>
      <c r="M32610" s="2"/>
      <c r="N32610"/>
      <c r="O32610"/>
      <c r="U32610"/>
      <c r="V32610"/>
    </row>
    <row r="32611" spans="6:22" x14ac:dyDescent="0.2">
      <c r="F32611"/>
      <c r="M32611" s="2"/>
      <c r="N32611"/>
      <c r="O32611"/>
      <c r="U32611"/>
      <c r="V32611"/>
    </row>
    <row r="32612" spans="6:22" x14ac:dyDescent="0.2">
      <c r="F32612"/>
      <c r="M32612" s="2"/>
      <c r="N32612"/>
      <c r="O32612"/>
      <c r="U32612"/>
      <c r="V32612"/>
    </row>
    <row r="32613" spans="6:22" x14ac:dyDescent="0.2">
      <c r="F32613"/>
      <c r="M32613" s="2"/>
      <c r="N32613"/>
      <c r="O32613"/>
      <c r="U32613"/>
      <c r="V32613"/>
    </row>
    <row r="32614" spans="6:22" x14ac:dyDescent="0.2">
      <c r="F32614"/>
      <c r="M32614" s="2"/>
      <c r="N32614"/>
      <c r="O32614"/>
      <c r="U32614"/>
      <c r="V32614"/>
    </row>
    <row r="32615" spans="6:22" x14ac:dyDescent="0.2">
      <c r="F32615"/>
      <c r="M32615" s="2"/>
      <c r="N32615"/>
      <c r="O32615"/>
      <c r="U32615"/>
      <c r="V32615"/>
    </row>
    <row r="32616" spans="6:22" x14ac:dyDescent="0.2">
      <c r="F32616"/>
      <c r="M32616" s="2"/>
      <c r="N32616"/>
      <c r="O32616"/>
      <c r="U32616"/>
      <c r="V32616"/>
    </row>
    <row r="32617" spans="6:22" x14ac:dyDescent="0.2">
      <c r="F32617"/>
      <c r="M32617" s="2"/>
      <c r="N32617"/>
      <c r="O32617"/>
      <c r="U32617"/>
      <c r="V32617"/>
    </row>
    <row r="32618" spans="6:22" x14ac:dyDescent="0.2">
      <c r="F32618"/>
      <c r="M32618" s="2"/>
      <c r="N32618"/>
      <c r="O32618"/>
      <c r="U32618"/>
      <c r="V32618"/>
    </row>
    <row r="32619" spans="6:22" x14ac:dyDescent="0.2">
      <c r="F32619"/>
      <c r="M32619" s="2"/>
      <c r="N32619"/>
      <c r="O32619"/>
      <c r="U32619"/>
      <c r="V32619"/>
    </row>
    <row r="32620" spans="6:22" x14ac:dyDescent="0.2">
      <c r="F32620"/>
      <c r="M32620" s="2"/>
      <c r="N32620"/>
      <c r="O32620"/>
      <c r="U32620"/>
      <c r="V32620"/>
    </row>
    <row r="32621" spans="6:22" x14ac:dyDescent="0.2">
      <c r="F32621"/>
      <c r="M32621" s="2"/>
      <c r="N32621"/>
      <c r="O32621"/>
      <c r="U32621"/>
      <c r="V32621"/>
    </row>
    <row r="32622" spans="6:22" x14ac:dyDescent="0.2">
      <c r="F32622"/>
      <c r="M32622" s="2"/>
      <c r="N32622"/>
      <c r="O32622"/>
      <c r="U32622"/>
      <c r="V32622"/>
    </row>
    <row r="32623" spans="6:22" x14ac:dyDescent="0.2">
      <c r="F32623"/>
      <c r="M32623" s="2"/>
      <c r="N32623"/>
      <c r="O32623"/>
      <c r="U32623"/>
      <c r="V32623"/>
    </row>
    <row r="32624" spans="6:22" x14ac:dyDescent="0.2">
      <c r="F32624"/>
      <c r="M32624" s="2"/>
      <c r="N32624"/>
      <c r="O32624"/>
      <c r="U32624"/>
      <c r="V32624"/>
    </row>
    <row r="32625" spans="6:22" x14ac:dyDescent="0.2">
      <c r="F32625"/>
      <c r="M32625" s="2"/>
      <c r="N32625"/>
      <c r="O32625"/>
      <c r="U32625"/>
      <c r="V32625"/>
    </row>
    <row r="32626" spans="6:22" x14ac:dyDescent="0.2">
      <c r="F32626"/>
      <c r="M32626" s="2"/>
      <c r="N32626"/>
      <c r="O32626"/>
      <c r="U32626"/>
      <c r="V32626"/>
    </row>
    <row r="32627" spans="6:22" x14ac:dyDescent="0.2">
      <c r="F32627"/>
      <c r="M32627" s="2"/>
      <c r="N32627"/>
      <c r="O32627"/>
      <c r="U32627"/>
      <c r="V32627"/>
    </row>
    <row r="32628" spans="6:22" x14ac:dyDescent="0.2">
      <c r="F32628"/>
      <c r="M32628" s="2"/>
      <c r="N32628"/>
      <c r="O32628"/>
      <c r="U32628"/>
      <c r="V32628"/>
    </row>
    <row r="32629" spans="6:22" x14ac:dyDescent="0.2">
      <c r="F32629"/>
      <c r="M32629" s="2"/>
      <c r="N32629"/>
      <c r="O32629"/>
      <c r="U32629"/>
      <c r="V32629"/>
    </row>
    <row r="32630" spans="6:22" x14ac:dyDescent="0.2">
      <c r="F32630"/>
      <c r="M32630" s="2"/>
      <c r="N32630"/>
      <c r="O32630"/>
      <c r="U32630"/>
      <c r="V32630"/>
    </row>
    <row r="32631" spans="6:22" x14ac:dyDescent="0.2">
      <c r="F32631"/>
      <c r="M32631" s="2"/>
      <c r="N32631"/>
      <c r="O32631"/>
      <c r="U32631"/>
      <c r="V32631"/>
    </row>
    <row r="32632" spans="6:22" x14ac:dyDescent="0.2">
      <c r="F32632"/>
      <c r="M32632" s="2"/>
      <c r="N32632"/>
      <c r="O32632"/>
      <c r="U32632"/>
      <c r="V32632"/>
    </row>
    <row r="32633" spans="6:22" x14ac:dyDescent="0.2">
      <c r="F32633"/>
      <c r="M32633" s="2"/>
      <c r="N32633"/>
      <c r="O32633"/>
      <c r="U32633"/>
      <c r="V32633"/>
    </row>
    <row r="32634" spans="6:22" x14ac:dyDescent="0.2">
      <c r="F32634"/>
      <c r="M32634" s="2"/>
      <c r="N32634"/>
      <c r="O32634"/>
      <c r="U32634"/>
      <c r="V32634"/>
    </row>
    <row r="32635" spans="6:22" x14ac:dyDescent="0.2">
      <c r="F32635"/>
      <c r="M32635" s="2"/>
      <c r="N32635"/>
      <c r="O32635"/>
      <c r="U32635"/>
      <c r="V32635"/>
    </row>
    <row r="32636" spans="6:22" x14ac:dyDescent="0.2">
      <c r="F32636"/>
      <c r="M32636" s="2"/>
      <c r="N32636"/>
      <c r="O32636"/>
      <c r="U32636"/>
      <c r="V32636"/>
    </row>
    <row r="32637" spans="6:22" x14ac:dyDescent="0.2">
      <c r="F32637"/>
      <c r="M32637" s="2"/>
      <c r="N32637"/>
      <c r="O32637"/>
      <c r="U32637"/>
      <c r="V32637"/>
    </row>
    <row r="32638" spans="6:22" x14ac:dyDescent="0.2">
      <c r="F32638"/>
      <c r="M32638" s="2"/>
      <c r="N32638"/>
      <c r="O32638"/>
      <c r="U32638"/>
      <c r="V32638"/>
    </row>
    <row r="32639" spans="6:22" x14ac:dyDescent="0.2">
      <c r="F32639"/>
      <c r="M32639" s="2"/>
      <c r="N32639"/>
      <c r="O32639"/>
      <c r="U32639"/>
      <c r="V32639"/>
    </row>
    <row r="32640" spans="6:22" x14ac:dyDescent="0.2">
      <c r="F32640"/>
      <c r="M32640" s="2"/>
      <c r="N32640"/>
      <c r="O32640"/>
      <c r="U32640"/>
      <c r="V32640"/>
    </row>
    <row r="32641" spans="6:22" x14ac:dyDescent="0.2">
      <c r="F32641"/>
      <c r="M32641" s="2"/>
      <c r="N32641"/>
      <c r="O32641"/>
      <c r="U32641"/>
      <c r="V32641"/>
    </row>
    <row r="32642" spans="6:22" x14ac:dyDescent="0.2">
      <c r="F32642"/>
      <c r="M32642" s="2"/>
      <c r="N32642"/>
      <c r="O32642"/>
      <c r="U32642"/>
      <c r="V32642"/>
    </row>
    <row r="32643" spans="6:22" x14ac:dyDescent="0.2">
      <c r="F32643"/>
      <c r="M32643" s="2"/>
      <c r="N32643"/>
      <c r="O32643"/>
      <c r="U32643"/>
      <c r="V32643"/>
    </row>
    <row r="32644" spans="6:22" x14ac:dyDescent="0.2">
      <c r="F32644"/>
      <c r="M32644" s="2"/>
      <c r="N32644"/>
      <c r="O32644"/>
      <c r="U32644"/>
      <c r="V32644"/>
    </row>
    <row r="32645" spans="6:22" x14ac:dyDescent="0.2">
      <c r="F32645"/>
      <c r="M32645" s="2"/>
      <c r="N32645"/>
      <c r="O32645"/>
      <c r="U32645"/>
      <c r="V32645"/>
    </row>
    <row r="32646" spans="6:22" x14ac:dyDescent="0.2">
      <c r="F32646"/>
      <c r="M32646" s="2"/>
      <c r="N32646"/>
      <c r="O32646"/>
      <c r="U32646"/>
      <c r="V32646"/>
    </row>
    <row r="32647" spans="6:22" x14ac:dyDescent="0.2">
      <c r="F32647"/>
      <c r="M32647" s="2"/>
      <c r="N32647"/>
      <c r="O32647"/>
      <c r="U32647"/>
      <c r="V32647"/>
    </row>
    <row r="32648" spans="6:22" x14ac:dyDescent="0.2">
      <c r="F32648"/>
      <c r="M32648" s="2"/>
      <c r="N32648"/>
      <c r="O32648"/>
      <c r="U32648"/>
      <c r="V32648"/>
    </row>
    <row r="32649" spans="6:22" x14ac:dyDescent="0.2">
      <c r="F32649"/>
      <c r="M32649" s="2"/>
      <c r="N32649"/>
      <c r="O32649"/>
      <c r="U32649"/>
      <c r="V32649"/>
    </row>
    <row r="32650" spans="6:22" x14ac:dyDescent="0.2">
      <c r="F32650"/>
      <c r="M32650" s="2"/>
      <c r="N32650"/>
      <c r="O32650"/>
      <c r="U32650"/>
      <c r="V32650"/>
    </row>
    <row r="32651" spans="6:22" x14ac:dyDescent="0.2">
      <c r="F32651"/>
      <c r="M32651" s="2"/>
      <c r="N32651"/>
      <c r="O32651"/>
      <c r="U32651"/>
      <c r="V32651"/>
    </row>
    <row r="32652" spans="6:22" x14ac:dyDescent="0.2">
      <c r="F32652"/>
      <c r="M32652" s="2"/>
      <c r="N32652"/>
      <c r="O32652"/>
      <c r="U32652"/>
      <c r="V32652"/>
    </row>
    <row r="32653" spans="6:22" x14ac:dyDescent="0.2">
      <c r="F32653"/>
      <c r="M32653" s="2"/>
      <c r="N32653"/>
      <c r="O32653"/>
      <c r="U32653"/>
      <c r="V32653"/>
    </row>
    <row r="32654" spans="6:22" x14ac:dyDescent="0.2">
      <c r="F32654"/>
      <c r="M32654" s="2"/>
      <c r="N32654"/>
      <c r="O32654"/>
      <c r="U32654"/>
      <c r="V32654"/>
    </row>
    <row r="32655" spans="6:22" x14ac:dyDescent="0.2">
      <c r="F32655"/>
      <c r="M32655" s="2"/>
      <c r="N32655"/>
      <c r="O32655"/>
      <c r="U32655"/>
      <c r="V32655"/>
    </row>
    <row r="32656" spans="6:22" x14ac:dyDescent="0.2">
      <c r="F32656"/>
      <c r="M32656" s="2"/>
      <c r="N32656"/>
      <c r="O32656"/>
      <c r="U32656"/>
      <c r="V32656"/>
    </row>
    <row r="32657" spans="6:22" x14ac:dyDescent="0.2">
      <c r="F32657"/>
      <c r="M32657" s="2"/>
      <c r="N32657"/>
      <c r="O32657"/>
      <c r="U32657"/>
      <c r="V32657"/>
    </row>
    <row r="32658" spans="6:22" x14ac:dyDescent="0.2">
      <c r="F32658"/>
      <c r="M32658" s="2"/>
      <c r="N32658"/>
      <c r="O32658"/>
      <c r="U32658"/>
      <c r="V32658"/>
    </row>
    <row r="32659" spans="6:22" x14ac:dyDescent="0.2">
      <c r="F32659"/>
      <c r="M32659" s="2"/>
      <c r="N32659"/>
      <c r="O32659"/>
      <c r="U32659"/>
      <c r="V32659"/>
    </row>
    <row r="32660" spans="6:22" x14ac:dyDescent="0.2">
      <c r="F32660"/>
      <c r="M32660" s="2"/>
      <c r="N32660"/>
      <c r="O32660"/>
      <c r="U32660"/>
      <c r="V32660"/>
    </row>
    <row r="32661" spans="6:22" x14ac:dyDescent="0.2">
      <c r="F32661"/>
      <c r="M32661" s="2"/>
      <c r="N32661"/>
      <c r="O32661"/>
      <c r="U32661"/>
      <c r="V32661"/>
    </row>
    <row r="32662" spans="6:22" x14ac:dyDescent="0.2">
      <c r="F32662"/>
      <c r="M32662" s="2"/>
      <c r="N32662"/>
      <c r="O32662"/>
      <c r="U32662"/>
      <c r="V32662"/>
    </row>
    <row r="32663" spans="6:22" x14ac:dyDescent="0.2">
      <c r="F32663"/>
      <c r="M32663" s="2"/>
      <c r="N32663"/>
      <c r="O32663"/>
      <c r="U32663"/>
      <c r="V32663"/>
    </row>
    <row r="32664" spans="6:22" x14ac:dyDescent="0.2">
      <c r="F32664"/>
      <c r="M32664" s="2"/>
      <c r="N32664"/>
      <c r="O32664"/>
      <c r="U32664"/>
      <c r="V32664"/>
    </row>
    <row r="32665" spans="6:22" x14ac:dyDescent="0.2">
      <c r="F32665"/>
      <c r="M32665" s="2"/>
      <c r="N32665"/>
      <c r="O32665"/>
      <c r="U32665"/>
      <c r="V32665"/>
    </row>
    <row r="32666" spans="6:22" x14ac:dyDescent="0.2">
      <c r="F32666"/>
      <c r="M32666" s="2"/>
      <c r="N32666"/>
      <c r="O32666"/>
      <c r="U32666"/>
      <c r="V32666"/>
    </row>
    <row r="32667" spans="6:22" x14ac:dyDescent="0.2">
      <c r="F32667"/>
      <c r="M32667" s="2"/>
      <c r="N32667"/>
      <c r="O32667"/>
      <c r="U32667"/>
      <c r="V32667"/>
    </row>
    <row r="32668" spans="6:22" x14ac:dyDescent="0.2">
      <c r="F32668"/>
      <c r="M32668" s="2"/>
      <c r="N32668"/>
      <c r="O32668"/>
      <c r="U32668"/>
      <c r="V32668"/>
    </row>
    <row r="32669" spans="6:22" x14ac:dyDescent="0.2">
      <c r="F32669"/>
      <c r="M32669" s="2"/>
      <c r="N32669"/>
      <c r="O32669"/>
      <c r="U32669"/>
      <c r="V32669"/>
    </row>
    <row r="32670" spans="6:22" x14ac:dyDescent="0.2">
      <c r="F32670"/>
      <c r="M32670" s="2"/>
      <c r="N32670"/>
      <c r="O32670"/>
      <c r="U32670"/>
      <c r="V32670"/>
    </row>
    <row r="32671" spans="6:22" x14ac:dyDescent="0.2">
      <c r="F32671"/>
      <c r="M32671" s="2"/>
      <c r="N32671"/>
      <c r="O32671"/>
      <c r="U32671"/>
      <c r="V32671"/>
    </row>
    <row r="32672" spans="6:22" x14ac:dyDescent="0.2">
      <c r="F32672"/>
      <c r="M32672" s="2"/>
      <c r="N32672"/>
      <c r="O32672"/>
      <c r="U32672"/>
      <c r="V32672"/>
    </row>
    <row r="32673" spans="6:22" x14ac:dyDescent="0.2">
      <c r="F32673"/>
      <c r="M32673" s="2"/>
      <c r="N32673"/>
      <c r="O32673"/>
      <c r="U32673"/>
      <c r="V32673"/>
    </row>
    <row r="32674" spans="6:22" x14ac:dyDescent="0.2">
      <c r="F32674"/>
      <c r="M32674" s="2"/>
      <c r="N32674"/>
      <c r="O32674"/>
      <c r="U32674"/>
      <c r="V32674"/>
    </row>
    <row r="32675" spans="6:22" x14ac:dyDescent="0.2">
      <c r="F32675"/>
      <c r="M32675" s="2"/>
      <c r="N32675"/>
      <c r="O32675"/>
      <c r="U32675"/>
      <c r="V32675"/>
    </row>
    <row r="32676" spans="6:22" x14ac:dyDescent="0.2">
      <c r="F32676"/>
      <c r="M32676" s="2"/>
      <c r="N32676"/>
      <c r="O32676"/>
      <c r="U32676"/>
      <c r="V32676"/>
    </row>
    <row r="32677" spans="6:22" x14ac:dyDescent="0.2">
      <c r="F32677"/>
      <c r="M32677" s="2"/>
      <c r="N32677"/>
      <c r="O32677"/>
      <c r="U32677"/>
      <c r="V32677"/>
    </row>
    <row r="32678" spans="6:22" x14ac:dyDescent="0.2">
      <c r="F32678"/>
      <c r="M32678" s="2"/>
      <c r="N32678"/>
      <c r="O32678"/>
      <c r="U32678"/>
      <c r="V32678"/>
    </row>
    <row r="32679" spans="6:22" x14ac:dyDescent="0.2">
      <c r="F32679"/>
      <c r="M32679" s="2"/>
      <c r="N32679"/>
      <c r="O32679"/>
      <c r="U32679"/>
      <c r="V32679"/>
    </row>
    <row r="32680" spans="6:22" x14ac:dyDescent="0.2">
      <c r="F32680"/>
      <c r="M32680" s="2"/>
      <c r="N32680"/>
      <c r="O32680"/>
      <c r="U32680"/>
      <c r="V32680"/>
    </row>
    <row r="32681" spans="6:22" x14ac:dyDescent="0.2">
      <c r="F32681"/>
      <c r="M32681" s="2"/>
      <c r="N32681"/>
      <c r="O32681"/>
      <c r="U32681"/>
      <c r="V32681"/>
    </row>
    <row r="32682" spans="6:22" x14ac:dyDescent="0.2">
      <c r="F32682"/>
      <c r="M32682" s="2"/>
      <c r="N32682"/>
      <c r="O32682"/>
      <c r="U32682"/>
      <c r="V32682"/>
    </row>
    <row r="32683" spans="6:22" x14ac:dyDescent="0.2">
      <c r="F32683"/>
      <c r="M32683" s="2"/>
      <c r="N32683"/>
      <c r="O32683"/>
      <c r="U32683"/>
      <c r="V32683"/>
    </row>
    <row r="32684" spans="6:22" x14ac:dyDescent="0.2">
      <c r="F32684"/>
      <c r="M32684" s="2"/>
      <c r="N32684"/>
      <c r="O32684"/>
      <c r="U32684"/>
      <c r="V32684"/>
    </row>
    <row r="32685" spans="6:22" x14ac:dyDescent="0.2">
      <c r="F32685"/>
      <c r="M32685" s="2"/>
      <c r="N32685"/>
      <c r="O32685"/>
      <c r="U32685"/>
      <c r="V32685"/>
    </row>
    <row r="32686" spans="6:22" x14ac:dyDescent="0.2">
      <c r="F32686"/>
      <c r="M32686" s="2"/>
      <c r="N32686"/>
      <c r="O32686"/>
      <c r="U32686"/>
      <c r="V32686"/>
    </row>
    <row r="32687" spans="6:22" x14ac:dyDescent="0.2">
      <c r="F32687"/>
      <c r="M32687" s="2"/>
      <c r="N32687"/>
      <c r="O32687"/>
      <c r="U32687"/>
      <c r="V32687"/>
    </row>
    <row r="32688" spans="6:22" x14ac:dyDescent="0.2">
      <c r="F32688"/>
      <c r="M32688" s="2"/>
      <c r="N32688"/>
      <c r="O32688"/>
      <c r="U32688"/>
      <c r="V32688"/>
    </row>
    <row r="32689" spans="6:22" x14ac:dyDescent="0.2">
      <c r="F32689"/>
      <c r="M32689" s="2"/>
      <c r="N32689"/>
      <c r="O32689"/>
      <c r="U32689"/>
      <c r="V32689"/>
    </row>
    <row r="32690" spans="6:22" x14ac:dyDescent="0.2">
      <c r="F32690"/>
      <c r="M32690" s="2"/>
      <c r="N32690"/>
      <c r="O32690"/>
      <c r="U32690"/>
      <c r="V32690"/>
    </row>
    <row r="32691" spans="6:22" x14ac:dyDescent="0.2">
      <c r="F32691"/>
      <c r="M32691" s="2"/>
      <c r="N32691"/>
      <c r="O32691"/>
      <c r="U32691"/>
      <c r="V32691"/>
    </row>
    <row r="32692" spans="6:22" x14ac:dyDescent="0.2">
      <c r="F32692"/>
      <c r="M32692" s="2"/>
      <c r="N32692"/>
      <c r="O32692"/>
      <c r="U32692"/>
      <c r="V32692"/>
    </row>
    <row r="32693" spans="6:22" x14ac:dyDescent="0.2">
      <c r="F32693"/>
      <c r="M32693" s="2"/>
      <c r="N32693"/>
      <c r="O32693"/>
      <c r="U32693"/>
      <c r="V32693"/>
    </row>
    <row r="32694" spans="6:22" x14ac:dyDescent="0.2">
      <c r="F32694"/>
      <c r="M32694" s="2"/>
      <c r="N32694"/>
      <c r="O32694"/>
      <c r="U32694"/>
      <c r="V32694"/>
    </row>
    <row r="32695" spans="6:22" x14ac:dyDescent="0.2">
      <c r="F32695"/>
      <c r="M32695" s="2"/>
      <c r="N32695"/>
      <c r="O32695"/>
      <c r="U32695"/>
      <c r="V32695"/>
    </row>
    <row r="32696" spans="6:22" x14ac:dyDescent="0.2">
      <c r="F32696"/>
      <c r="M32696" s="2"/>
      <c r="N32696"/>
      <c r="O32696"/>
      <c r="U32696"/>
      <c r="V32696"/>
    </row>
    <row r="32697" spans="6:22" x14ac:dyDescent="0.2">
      <c r="F32697"/>
      <c r="M32697" s="2"/>
      <c r="N32697"/>
      <c r="O32697"/>
      <c r="U32697"/>
      <c r="V32697"/>
    </row>
    <row r="32698" spans="6:22" x14ac:dyDescent="0.2">
      <c r="F32698"/>
      <c r="M32698" s="2"/>
      <c r="N32698"/>
      <c r="O32698"/>
      <c r="U32698"/>
      <c r="V32698"/>
    </row>
    <row r="32699" spans="6:22" x14ac:dyDescent="0.2">
      <c r="F32699"/>
      <c r="M32699" s="2"/>
      <c r="N32699"/>
      <c r="O32699"/>
      <c r="U32699"/>
      <c r="V32699"/>
    </row>
    <row r="32700" spans="6:22" x14ac:dyDescent="0.2">
      <c r="F32700"/>
      <c r="M32700" s="2"/>
      <c r="N32700"/>
      <c r="O32700"/>
      <c r="U32700"/>
      <c r="V32700"/>
    </row>
    <row r="32701" spans="6:22" x14ac:dyDescent="0.2">
      <c r="F32701"/>
      <c r="M32701" s="2"/>
      <c r="N32701"/>
      <c r="O32701"/>
      <c r="U32701"/>
      <c r="V32701"/>
    </row>
    <row r="32702" spans="6:22" x14ac:dyDescent="0.2">
      <c r="F32702"/>
      <c r="M32702" s="2"/>
      <c r="N32702"/>
      <c r="O32702"/>
      <c r="U32702"/>
      <c r="V32702"/>
    </row>
    <row r="32703" spans="6:22" x14ac:dyDescent="0.2">
      <c r="F32703"/>
      <c r="M32703" s="2"/>
      <c r="N32703"/>
      <c r="O32703"/>
      <c r="U32703"/>
      <c r="V32703"/>
    </row>
    <row r="32704" spans="6:22" x14ac:dyDescent="0.2">
      <c r="F32704"/>
      <c r="M32704" s="2"/>
      <c r="N32704"/>
      <c r="O32704"/>
      <c r="U32704"/>
      <c r="V32704"/>
    </row>
    <row r="32705" spans="6:22" x14ac:dyDescent="0.2">
      <c r="F32705"/>
      <c r="M32705" s="2"/>
      <c r="N32705"/>
      <c r="O32705"/>
      <c r="U32705"/>
      <c r="V32705"/>
    </row>
    <row r="32706" spans="6:22" x14ac:dyDescent="0.2">
      <c r="F32706"/>
      <c r="M32706" s="2"/>
      <c r="N32706"/>
      <c r="O32706"/>
      <c r="U32706"/>
      <c r="V32706"/>
    </row>
    <row r="32707" spans="6:22" x14ac:dyDescent="0.2">
      <c r="F32707"/>
      <c r="M32707" s="2"/>
      <c r="N32707"/>
      <c r="O32707"/>
      <c r="U32707"/>
      <c r="V32707"/>
    </row>
    <row r="32708" spans="6:22" x14ac:dyDescent="0.2">
      <c r="F32708"/>
      <c r="M32708" s="2"/>
      <c r="N32708"/>
      <c r="O32708"/>
      <c r="U32708"/>
      <c r="V32708"/>
    </row>
    <row r="32709" spans="6:22" x14ac:dyDescent="0.2">
      <c r="F32709"/>
      <c r="M32709" s="2"/>
      <c r="N32709"/>
      <c r="O32709"/>
      <c r="U32709"/>
      <c r="V32709"/>
    </row>
    <row r="32710" spans="6:22" x14ac:dyDescent="0.2">
      <c r="F32710"/>
      <c r="M32710" s="2"/>
      <c r="N32710"/>
      <c r="O32710"/>
      <c r="U32710"/>
      <c r="V32710"/>
    </row>
    <row r="32711" spans="6:22" x14ac:dyDescent="0.2">
      <c r="F32711"/>
      <c r="M32711" s="2"/>
      <c r="N32711"/>
      <c r="O32711"/>
      <c r="U32711"/>
      <c r="V32711"/>
    </row>
    <row r="32712" spans="6:22" x14ac:dyDescent="0.2">
      <c r="F32712"/>
      <c r="M32712" s="2"/>
      <c r="N32712"/>
      <c r="O32712"/>
      <c r="U32712"/>
      <c r="V32712"/>
    </row>
    <row r="32713" spans="6:22" x14ac:dyDescent="0.2">
      <c r="F32713"/>
      <c r="M32713" s="2"/>
      <c r="N32713"/>
      <c r="O32713"/>
      <c r="U32713"/>
      <c r="V32713"/>
    </row>
    <row r="32714" spans="6:22" x14ac:dyDescent="0.2">
      <c r="F32714"/>
      <c r="M32714" s="2"/>
      <c r="N32714"/>
      <c r="O32714"/>
      <c r="U32714"/>
      <c r="V32714"/>
    </row>
    <row r="32715" spans="6:22" x14ac:dyDescent="0.2">
      <c r="F32715"/>
      <c r="M32715" s="2"/>
      <c r="N32715"/>
      <c r="O32715"/>
      <c r="U32715"/>
      <c r="V32715"/>
    </row>
    <row r="32716" spans="6:22" x14ac:dyDescent="0.2">
      <c r="F32716"/>
      <c r="M32716" s="2"/>
      <c r="N32716"/>
      <c r="O32716"/>
      <c r="U32716"/>
      <c r="V32716"/>
    </row>
    <row r="32717" spans="6:22" x14ac:dyDescent="0.2">
      <c r="F32717"/>
      <c r="M32717" s="2"/>
      <c r="N32717"/>
      <c r="O32717"/>
      <c r="U32717"/>
      <c r="V32717"/>
    </row>
    <row r="32718" spans="6:22" x14ac:dyDescent="0.2">
      <c r="F32718"/>
      <c r="M32718" s="2"/>
      <c r="N32718"/>
      <c r="O32718"/>
      <c r="U32718"/>
      <c r="V32718"/>
    </row>
    <row r="32719" spans="6:22" x14ac:dyDescent="0.2">
      <c r="F32719"/>
      <c r="M32719" s="2"/>
      <c r="N32719"/>
      <c r="O32719"/>
      <c r="U32719"/>
      <c r="V32719"/>
    </row>
    <row r="32720" spans="6:22" x14ac:dyDescent="0.2">
      <c r="F32720"/>
      <c r="M32720" s="2"/>
      <c r="N32720"/>
      <c r="O32720"/>
      <c r="U32720"/>
      <c r="V32720"/>
    </row>
    <row r="32721" spans="6:22" x14ac:dyDescent="0.2">
      <c r="F32721"/>
      <c r="M32721" s="2"/>
      <c r="N32721"/>
      <c r="O32721"/>
      <c r="U32721"/>
      <c r="V32721"/>
    </row>
    <row r="32722" spans="6:22" x14ac:dyDescent="0.2">
      <c r="F32722"/>
      <c r="M32722" s="2"/>
      <c r="N32722"/>
      <c r="O32722"/>
      <c r="U32722"/>
      <c r="V32722"/>
    </row>
    <row r="32723" spans="6:22" x14ac:dyDescent="0.2">
      <c r="F32723"/>
      <c r="M32723" s="2"/>
      <c r="N32723"/>
      <c r="O32723"/>
      <c r="U32723"/>
      <c r="V32723"/>
    </row>
    <row r="32724" spans="6:22" x14ac:dyDescent="0.2">
      <c r="F32724"/>
      <c r="M32724" s="2"/>
      <c r="N32724"/>
      <c r="O32724"/>
      <c r="U32724"/>
      <c r="V32724"/>
    </row>
    <row r="32725" spans="6:22" x14ac:dyDescent="0.2">
      <c r="F32725"/>
      <c r="M32725" s="2"/>
      <c r="N32725"/>
      <c r="O32725"/>
      <c r="U32725"/>
      <c r="V32725"/>
    </row>
    <row r="32726" spans="6:22" x14ac:dyDescent="0.2">
      <c r="F32726"/>
      <c r="M32726" s="2"/>
      <c r="N32726"/>
      <c r="O32726"/>
      <c r="U32726"/>
      <c r="V32726"/>
    </row>
    <row r="32727" spans="6:22" x14ac:dyDescent="0.2">
      <c r="F32727"/>
      <c r="M32727" s="2"/>
      <c r="N32727"/>
      <c r="O32727"/>
      <c r="U32727"/>
      <c r="V32727"/>
    </row>
    <row r="32728" spans="6:22" x14ac:dyDescent="0.2">
      <c r="F32728"/>
      <c r="M32728" s="2"/>
      <c r="N32728"/>
      <c r="O32728"/>
      <c r="U32728"/>
      <c r="V32728"/>
    </row>
    <row r="32729" spans="6:22" x14ac:dyDescent="0.2">
      <c r="F32729"/>
      <c r="M32729" s="2"/>
      <c r="N32729"/>
      <c r="O32729"/>
      <c r="U32729"/>
      <c r="V32729"/>
    </row>
    <row r="32730" spans="6:22" x14ac:dyDescent="0.2">
      <c r="F32730"/>
      <c r="M32730" s="2"/>
      <c r="N32730"/>
      <c r="O32730"/>
      <c r="U32730"/>
      <c r="V32730"/>
    </row>
    <row r="32731" spans="6:22" x14ac:dyDescent="0.2">
      <c r="F32731"/>
      <c r="M32731" s="2"/>
      <c r="N32731"/>
      <c r="O32731"/>
      <c r="U32731"/>
      <c r="V32731"/>
    </row>
    <row r="32732" spans="6:22" x14ac:dyDescent="0.2">
      <c r="F32732"/>
      <c r="M32732" s="2"/>
      <c r="N32732"/>
      <c r="O32732"/>
      <c r="U32732"/>
      <c r="V32732"/>
    </row>
    <row r="32733" spans="6:22" x14ac:dyDescent="0.2">
      <c r="F32733"/>
      <c r="M32733" s="2"/>
      <c r="N32733"/>
      <c r="O32733"/>
      <c r="U32733"/>
      <c r="V32733"/>
    </row>
    <row r="32734" spans="6:22" x14ac:dyDescent="0.2">
      <c r="F32734"/>
      <c r="M32734" s="2"/>
      <c r="N32734"/>
      <c r="O32734"/>
      <c r="U32734"/>
      <c r="V32734"/>
    </row>
    <row r="32735" spans="6:22" x14ac:dyDescent="0.2">
      <c r="F32735"/>
      <c r="M32735" s="2"/>
      <c r="N32735"/>
      <c r="O32735"/>
      <c r="U32735"/>
      <c r="V32735"/>
    </row>
    <row r="32736" spans="6:22" x14ac:dyDescent="0.2">
      <c r="F32736"/>
      <c r="M32736" s="2"/>
      <c r="N32736"/>
      <c r="O32736"/>
      <c r="U32736"/>
      <c r="V32736"/>
    </row>
    <row r="32737" spans="6:22" x14ac:dyDescent="0.2">
      <c r="F32737"/>
      <c r="M32737" s="2"/>
      <c r="N32737"/>
      <c r="O32737"/>
      <c r="U32737"/>
      <c r="V32737"/>
    </row>
    <row r="32738" spans="6:22" x14ac:dyDescent="0.2">
      <c r="F32738"/>
      <c r="M32738" s="2"/>
      <c r="N32738"/>
      <c r="O32738"/>
      <c r="U32738"/>
      <c r="V32738"/>
    </row>
    <row r="32739" spans="6:22" x14ac:dyDescent="0.2">
      <c r="F32739"/>
      <c r="M32739" s="2"/>
      <c r="N32739"/>
      <c r="O32739"/>
      <c r="U32739"/>
      <c r="V32739"/>
    </row>
    <row r="32740" spans="6:22" x14ac:dyDescent="0.2">
      <c r="F32740"/>
      <c r="M32740" s="2"/>
      <c r="N32740"/>
      <c r="O32740"/>
      <c r="U32740"/>
      <c r="V32740"/>
    </row>
    <row r="32741" spans="6:22" x14ac:dyDescent="0.2">
      <c r="F32741"/>
      <c r="M32741" s="2"/>
      <c r="N32741"/>
      <c r="O32741"/>
      <c r="U32741"/>
      <c r="V32741"/>
    </row>
    <row r="32742" spans="6:22" x14ac:dyDescent="0.2">
      <c r="F32742"/>
      <c r="M32742" s="2"/>
      <c r="N32742"/>
      <c r="O32742"/>
      <c r="U32742"/>
      <c r="V32742"/>
    </row>
    <row r="32743" spans="6:22" x14ac:dyDescent="0.2">
      <c r="F32743"/>
      <c r="M32743" s="2"/>
      <c r="N32743"/>
      <c r="O32743"/>
      <c r="U32743"/>
      <c r="V32743"/>
    </row>
    <row r="32744" spans="6:22" x14ac:dyDescent="0.2">
      <c r="F32744"/>
      <c r="M32744" s="2"/>
      <c r="N32744"/>
      <c r="O32744"/>
      <c r="U32744"/>
      <c r="V32744"/>
    </row>
    <row r="32745" spans="6:22" x14ac:dyDescent="0.2">
      <c r="F32745"/>
      <c r="M32745" s="2"/>
      <c r="N32745"/>
      <c r="O32745"/>
      <c r="U32745"/>
      <c r="V32745"/>
    </row>
    <row r="32746" spans="6:22" x14ac:dyDescent="0.2">
      <c r="F32746"/>
      <c r="M32746" s="2"/>
      <c r="N32746"/>
      <c r="O32746"/>
      <c r="U32746"/>
      <c r="V32746"/>
    </row>
    <row r="32747" spans="6:22" x14ac:dyDescent="0.2">
      <c r="F32747"/>
      <c r="M32747" s="2"/>
      <c r="N32747"/>
      <c r="O32747"/>
      <c r="U32747"/>
      <c r="V32747"/>
    </row>
    <row r="32748" spans="6:22" x14ac:dyDescent="0.2">
      <c r="F32748"/>
      <c r="M32748" s="2"/>
      <c r="N32748"/>
      <c r="O32748"/>
      <c r="U32748"/>
      <c r="V32748"/>
    </row>
    <row r="32749" spans="6:22" x14ac:dyDescent="0.2">
      <c r="F32749"/>
      <c r="M32749" s="2"/>
      <c r="N32749"/>
      <c r="O32749"/>
      <c r="U32749"/>
      <c r="V32749"/>
    </row>
    <row r="32750" spans="6:22" x14ac:dyDescent="0.2">
      <c r="F32750"/>
      <c r="M32750" s="2"/>
      <c r="N32750"/>
      <c r="O32750"/>
      <c r="U32750"/>
      <c r="V32750"/>
    </row>
    <row r="32751" spans="6:22" x14ac:dyDescent="0.2">
      <c r="F32751"/>
      <c r="M32751" s="2"/>
      <c r="N32751"/>
      <c r="O32751"/>
      <c r="U32751"/>
      <c r="V32751"/>
    </row>
    <row r="32752" spans="6:22" x14ac:dyDescent="0.2">
      <c r="F32752"/>
      <c r="M32752" s="2"/>
      <c r="N32752"/>
      <c r="O32752"/>
      <c r="U32752"/>
      <c r="V32752"/>
    </row>
    <row r="32753" spans="6:22" x14ac:dyDescent="0.2">
      <c r="F32753"/>
      <c r="M32753" s="2"/>
      <c r="N32753"/>
      <c r="O32753"/>
      <c r="U32753"/>
      <c r="V32753"/>
    </row>
    <row r="32754" spans="6:22" x14ac:dyDescent="0.2">
      <c r="F32754"/>
      <c r="M32754" s="2"/>
      <c r="N32754"/>
      <c r="O32754"/>
      <c r="U32754"/>
      <c r="V32754"/>
    </row>
    <row r="32755" spans="6:22" x14ac:dyDescent="0.2">
      <c r="F32755"/>
      <c r="M32755" s="2"/>
      <c r="N32755"/>
      <c r="O32755"/>
      <c r="U32755"/>
      <c r="V32755"/>
    </row>
    <row r="32756" spans="6:22" x14ac:dyDescent="0.2">
      <c r="F32756"/>
      <c r="M32756" s="2"/>
      <c r="N32756"/>
      <c r="O32756"/>
      <c r="U32756"/>
      <c r="V32756"/>
    </row>
    <row r="32757" spans="6:22" x14ac:dyDescent="0.2">
      <c r="F32757"/>
      <c r="M32757" s="2"/>
      <c r="N32757"/>
      <c r="O32757"/>
      <c r="U32757"/>
      <c r="V32757"/>
    </row>
    <row r="32758" spans="6:22" x14ac:dyDescent="0.2">
      <c r="F32758"/>
      <c r="M32758" s="2"/>
      <c r="N32758"/>
      <c r="O32758"/>
      <c r="U32758"/>
      <c r="V32758"/>
    </row>
    <row r="32759" spans="6:22" x14ac:dyDescent="0.2">
      <c r="F32759"/>
      <c r="M32759" s="2"/>
      <c r="N32759"/>
      <c r="O32759"/>
      <c r="U32759"/>
      <c r="V32759"/>
    </row>
    <row r="32760" spans="6:22" x14ac:dyDescent="0.2">
      <c r="F32760"/>
      <c r="M32760" s="2"/>
      <c r="N32760"/>
      <c r="O32760"/>
      <c r="U32760"/>
      <c r="V32760"/>
    </row>
    <row r="32761" spans="6:22" x14ac:dyDescent="0.2">
      <c r="F32761"/>
      <c r="M32761" s="2"/>
      <c r="N32761"/>
      <c r="O32761"/>
      <c r="U32761"/>
      <c r="V32761"/>
    </row>
    <row r="32762" spans="6:22" x14ac:dyDescent="0.2">
      <c r="F32762"/>
      <c r="M32762" s="2"/>
      <c r="N32762"/>
      <c r="O32762"/>
      <c r="U32762"/>
      <c r="V32762"/>
    </row>
    <row r="32763" spans="6:22" x14ac:dyDescent="0.2">
      <c r="F32763"/>
      <c r="M32763" s="2"/>
      <c r="N32763"/>
      <c r="O32763"/>
      <c r="U32763"/>
      <c r="V32763"/>
    </row>
    <row r="32764" spans="6:22" x14ac:dyDescent="0.2">
      <c r="F32764"/>
      <c r="M32764" s="2"/>
      <c r="N32764"/>
      <c r="O32764"/>
      <c r="U32764"/>
      <c r="V32764"/>
    </row>
    <row r="32765" spans="6:22" x14ac:dyDescent="0.2">
      <c r="F32765"/>
      <c r="M32765" s="2"/>
      <c r="N32765"/>
      <c r="O32765"/>
      <c r="U32765"/>
      <c r="V32765"/>
    </row>
    <row r="32766" spans="6:22" x14ac:dyDescent="0.2">
      <c r="F32766"/>
      <c r="M32766" s="2"/>
      <c r="N32766"/>
      <c r="O32766"/>
      <c r="U32766"/>
      <c r="V32766"/>
    </row>
    <row r="32767" spans="6:22" x14ac:dyDescent="0.2">
      <c r="F32767"/>
      <c r="M32767" s="2"/>
      <c r="N32767"/>
      <c r="O32767"/>
      <c r="U32767"/>
      <c r="V32767"/>
    </row>
    <row r="32768" spans="6:22" x14ac:dyDescent="0.2">
      <c r="F32768"/>
      <c r="M32768" s="2"/>
      <c r="N32768"/>
      <c r="O32768"/>
      <c r="U32768"/>
      <c r="V32768"/>
    </row>
    <row r="32769" spans="6:22" x14ac:dyDescent="0.2">
      <c r="F32769"/>
      <c r="M32769" s="2"/>
      <c r="N32769"/>
      <c r="O32769"/>
      <c r="U32769"/>
      <c r="V32769"/>
    </row>
    <row r="32770" spans="6:22" x14ac:dyDescent="0.2">
      <c r="F32770"/>
      <c r="M32770" s="2"/>
      <c r="N32770"/>
      <c r="O32770"/>
      <c r="U32770"/>
      <c r="V32770"/>
    </row>
    <row r="32771" spans="6:22" x14ac:dyDescent="0.2">
      <c r="F32771"/>
      <c r="M32771" s="2"/>
      <c r="N32771"/>
      <c r="O32771"/>
      <c r="U32771"/>
      <c r="V32771"/>
    </row>
    <row r="32772" spans="6:22" x14ac:dyDescent="0.2">
      <c r="F32772"/>
      <c r="M32772" s="2"/>
      <c r="N32772"/>
      <c r="O32772"/>
      <c r="U32772"/>
      <c r="V32772"/>
    </row>
    <row r="32773" spans="6:22" x14ac:dyDescent="0.2">
      <c r="F32773"/>
      <c r="M32773" s="2"/>
      <c r="N32773"/>
      <c r="O32773"/>
      <c r="U32773"/>
      <c r="V32773"/>
    </row>
    <row r="32774" spans="6:22" x14ac:dyDescent="0.2">
      <c r="F32774"/>
      <c r="M32774" s="2"/>
      <c r="N32774"/>
      <c r="O32774"/>
      <c r="U32774"/>
      <c r="V32774"/>
    </row>
    <row r="32775" spans="6:22" x14ac:dyDescent="0.2">
      <c r="F32775"/>
      <c r="M32775" s="2"/>
      <c r="N32775"/>
      <c r="O32775"/>
      <c r="U32775"/>
      <c r="V32775"/>
    </row>
    <row r="32776" spans="6:22" x14ac:dyDescent="0.2">
      <c r="F32776"/>
      <c r="M32776" s="2"/>
      <c r="N32776"/>
      <c r="O32776"/>
      <c r="U32776"/>
      <c r="V32776"/>
    </row>
    <row r="32777" spans="6:22" x14ac:dyDescent="0.2">
      <c r="F32777"/>
      <c r="M32777" s="2"/>
      <c r="N32777"/>
      <c r="O32777"/>
      <c r="U32777"/>
      <c r="V32777"/>
    </row>
    <row r="32778" spans="6:22" x14ac:dyDescent="0.2">
      <c r="F32778"/>
      <c r="M32778" s="2"/>
      <c r="N32778"/>
      <c r="O32778"/>
      <c r="U32778"/>
      <c r="V32778"/>
    </row>
    <row r="32779" spans="6:22" x14ac:dyDescent="0.2">
      <c r="F32779"/>
      <c r="M32779" s="2"/>
      <c r="N32779"/>
      <c r="O32779"/>
      <c r="U32779"/>
      <c r="V32779"/>
    </row>
    <row r="32780" spans="6:22" x14ac:dyDescent="0.2">
      <c r="F32780"/>
      <c r="M32780" s="2"/>
      <c r="N32780"/>
      <c r="O32780"/>
      <c r="U32780"/>
      <c r="V32780"/>
    </row>
    <row r="32781" spans="6:22" x14ac:dyDescent="0.2">
      <c r="F32781"/>
      <c r="M32781" s="2"/>
      <c r="N32781"/>
      <c r="O32781"/>
      <c r="U32781"/>
      <c r="V32781"/>
    </row>
    <row r="32782" spans="6:22" x14ac:dyDescent="0.2">
      <c r="F32782"/>
      <c r="M32782" s="2"/>
      <c r="N32782"/>
      <c r="O32782"/>
      <c r="U32782"/>
      <c r="V32782"/>
    </row>
    <row r="32783" spans="6:22" x14ac:dyDescent="0.2">
      <c r="F32783"/>
      <c r="M32783" s="2"/>
      <c r="N32783"/>
      <c r="O32783"/>
      <c r="U32783"/>
      <c r="V32783"/>
    </row>
    <row r="32784" spans="6:22" x14ac:dyDescent="0.2">
      <c r="F32784"/>
      <c r="M32784" s="2"/>
      <c r="N32784"/>
      <c r="O32784"/>
      <c r="U32784"/>
      <c r="V32784"/>
    </row>
    <row r="32785" spans="6:22" x14ac:dyDescent="0.2">
      <c r="F32785"/>
      <c r="M32785" s="2"/>
      <c r="N32785"/>
      <c r="O32785"/>
      <c r="U32785"/>
      <c r="V32785"/>
    </row>
    <row r="32786" spans="6:22" x14ac:dyDescent="0.2">
      <c r="F32786"/>
      <c r="M32786" s="2"/>
      <c r="N32786"/>
      <c r="O32786"/>
      <c r="U32786"/>
      <c r="V32786"/>
    </row>
    <row r="32787" spans="6:22" x14ac:dyDescent="0.2">
      <c r="F32787"/>
      <c r="M32787" s="2"/>
      <c r="N32787"/>
      <c r="O32787"/>
      <c r="U32787"/>
      <c r="V32787"/>
    </row>
    <row r="32788" spans="6:22" x14ac:dyDescent="0.2">
      <c r="F32788"/>
      <c r="M32788" s="2"/>
      <c r="N32788"/>
      <c r="O32788"/>
      <c r="U32788"/>
      <c r="V32788"/>
    </row>
    <row r="32789" spans="6:22" x14ac:dyDescent="0.2">
      <c r="F32789"/>
      <c r="M32789" s="2"/>
      <c r="N32789"/>
      <c r="O32789"/>
      <c r="U32789"/>
      <c r="V32789"/>
    </row>
    <row r="32790" spans="6:22" x14ac:dyDescent="0.2">
      <c r="F32790"/>
      <c r="M32790" s="2"/>
      <c r="N32790"/>
      <c r="O32790"/>
      <c r="U32790"/>
      <c r="V32790"/>
    </row>
    <row r="32791" spans="6:22" x14ac:dyDescent="0.2">
      <c r="F32791"/>
      <c r="M32791" s="2"/>
      <c r="N32791"/>
      <c r="O32791"/>
      <c r="U32791"/>
      <c r="V32791"/>
    </row>
    <row r="32792" spans="6:22" x14ac:dyDescent="0.2">
      <c r="F32792"/>
      <c r="M32792" s="2"/>
      <c r="N32792"/>
      <c r="O32792"/>
      <c r="U32792"/>
      <c r="V32792"/>
    </row>
    <row r="32793" spans="6:22" x14ac:dyDescent="0.2">
      <c r="F32793"/>
      <c r="M32793" s="2"/>
      <c r="N32793"/>
      <c r="O32793"/>
      <c r="U32793"/>
      <c r="V32793"/>
    </row>
    <row r="32794" spans="6:22" x14ac:dyDescent="0.2">
      <c r="F32794"/>
      <c r="M32794" s="2"/>
      <c r="N32794"/>
      <c r="O32794"/>
      <c r="U32794"/>
      <c r="V32794"/>
    </row>
    <row r="32795" spans="6:22" x14ac:dyDescent="0.2">
      <c r="F32795"/>
      <c r="M32795" s="2"/>
      <c r="N32795"/>
      <c r="O32795"/>
      <c r="U32795"/>
      <c r="V32795"/>
    </row>
    <row r="32796" spans="6:22" x14ac:dyDescent="0.2">
      <c r="F32796"/>
      <c r="M32796" s="2"/>
      <c r="N32796"/>
      <c r="O32796"/>
      <c r="U32796"/>
      <c r="V32796"/>
    </row>
    <row r="32797" spans="6:22" x14ac:dyDescent="0.2">
      <c r="F32797"/>
      <c r="M32797" s="2"/>
      <c r="N32797"/>
      <c r="O32797"/>
      <c r="U32797"/>
      <c r="V32797"/>
    </row>
    <row r="32798" spans="6:22" x14ac:dyDescent="0.2">
      <c r="F32798"/>
      <c r="M32798" s="2"/>
      <c r="N32798"/>
      <c r="O32798"/>
      <c r="U32798"/>
      <c r="V32798"/>
    </row>
    <row r="32799" spans="6:22" x14ac:dyDescent="0.2">
      <c r="F32799"/>
      <c r="M32799" s="2"/>
      <c r="N32799"/>
      <c r="O32799"/>
      <c r="U32799"/>
      <c r="V32799"/>
    </row>
    <row r="32800" spans="6:22" x14ac:dyDescent="0.2">
      <c r="F32800"/>
      <c r="M32800" s="2"/>
      <c r="N32800"/>
      <c r="O32800"/>
      <c r="U32800"/>
      <c r="V32800"/>
    </row>
    <row r="32801" spans="6:22" x14ac:dyDescent="0.2">
      <c r="F32801"/>
      <c r="M32801" s="2"/>
      <c r="N32801"/>
      <c r="O32801"/>
      <c r="U32801"/>
      <c r="V32801"/>
    </row>
    <row r="32802" spans="6:22" x14ac:dyDescent="0.2">
      <c r="F32802"/>
      <c r="M32802" s="2"/>
      <c r="N32802"/>
      <c r="O32802"/>
      <c r="U32802"/>
      <c r="V32802"/>
    </row>
    <row r="32803" spans="6:22" x14ac:dyDescent="0.2">
      <c r="F32803"/>
      <c r="M32803" s="2"/>
      <c r="N32803"/>
      <c r="O32803"/>
      <c r="U32803"/>
      <c r="V32803"/>
    </row>
    <row r="32804" spans="6:22" x14ac:dyDescent="0.2">
      <c r="F32804"/>
      <c r="M32804" s="2"/>
      <c r="N32804"/>
      <c r="O32804"/>
      <c r="U32804"/>
      <c r="V32804"/>
    </row>
    <row r="32805" spans="6:22" x14ac:dyDescent="0.2">
      <c r="F32805"/>
      <c r="M32805" s="2"/>
      <c r="N32805"/>
      <c r="O32805"/>
      <c r="U32805"/>
      <c r="V32805"/>
    </row>
    <row r="32806" spans="6:22" x14ac:dyDescent="0.2">
      <c r="F32806"/>
      <c r="M32806" s="2"/>
      <c r="N32806"/>
      <c r="O32806"/>
      <c r="U32806"/>
      <c r="V32806"/>
    </row>
    <row r="32807" spans="6:22" x14ac:dyDescent="0.2">
      <c r="F32807"/>
      <c r="M32807" s="2"/>
      <c r="N32807"/>
      <c r="O32807"/>
      <c r="U32807"/>
      <c r="V32807"/>
    </row>
    <row r="32808" spans="6:22" x14ac:dyDescent="0.2">
      <c r="F32808"/>
      <c r="M32808" s="2"/>
      <c r="N32808"/>
      <c r="O32808"/>
      <c r="U32808"/>
      <c r="V32808"/>
    </row>
    <row r="32809" spans="6:22" x14ac:dyDescent="0.2">
      <c r="F32809"/>
      <c r="M32809" s="2"/>
      <c r="N32809"/>
      <c r="O32809"/>
      <c r="U32809"/>
      <c r="V32809"/>
    </row>
    <row r="32810" spans="6:22" x14ac:dyDescent="0.2">
      <c r="F32810"/>
      <c r="M32810" s="2"/>
      <c r="N32810"/>
      <c r="O32810"/>
      <c r="U32810"/>
      <c r="V32810"/>
    </row>
    <row r="32811" spans="6:22" x14ac:dyDescent="0.2">
      <c r="F32811"/>
      <c r="M32811" s="2"/>
      <c r="N32811"/>
      <c r="O32811"/>
      <c r="U32811"/>
      <c r="V32811"/>
    </row>
    <row r="32812" spans="6:22" x14ac:dyDescent="0.2">
      <c r="F32812"/>
      <c r="M32812" s="2"/>
      <c r="N32812"/>
      <c r="O32812"/>
      <c r="U32812"/>
      <c r="V32812"/>
    </row>
    <row r="32813" spans="6:22" x14ac:dyDescent="0.2">
      <c r="F32813"/>
      <c r="M32813" s="2"/>
      <c r="N32813"/>
      <c r="O32813"/>
      <c r="U32813"/>
      <c r="V32813"/>
    </row>
    <row r="32814" spans="6:22" x14ac:dyDescent="0.2">
      <c r="F32814"/>
      <c r="M32814" s="2"/>
      <c r="N32814"/>
      <c r="O32814"/>
      <c r="U32814"/>
      <c r="V32814"/>
    </row>
    <row r="32815" spans="6:22" x14ac:dyDescent="0.2">
      <c r="F32815"/>
      <c r="M32815" s="2"/>
      <c r="N32815"/>
      <c r="O32815"/>
      <c r="U32815"/>
      <c r="V32815"/>
    </row>
    <row r="32816" spans="6:22" x14ac:dyDescent="0.2">
      <c r="F32816"/>
      <c r="M32816" s="2"/>
      <c r="N32816"/>
      <c r="O32816"/>
      <c r="U32816"/>
      <c r="V32816"/>
    </row>
    <row r="32817" spans="6:22" x14ac:dyDescent="0.2">
      <c r="F32817"/>
      <c r="M32817" s="2"/>
      <c r="N32817"/>
      <c r="O32817"/>
      <c r="U32817"/>
      <c r="V32817"/>
    </row>
    <row r="32818" spans="6:22" x14ac:dyDescent="0.2">
      <c r="F32818"/>
      <c r="M32818" s="2"/>
      <c r="N32818"/>
      <c r="O32818"/>
      <c r="U32818"/>
      <c r="V32818"/>
    </row>
    <row r="32819" spans="6:22" x14ac:dyDescent="0.2">
      <c r="F32819"/>
      <c r="M32819" s="2"/>
      <c r="N32819"/>
      <c r="O32819"/>
      <c r="U32819"/>
      <c r="V32819"/>
    </row>
    <row r="32820" spans="6:22" x14ac:dyDescent="0.2">
      <c r="F32820"/>
      <c r="M32820" s="2"/>
      <c r="N32820"/>
      <c r="O32820"/>
      <c r="U32820"/>
      <c r="V32820"/>
    </row>
    <row r="32821" spans="6:22" x14ac:dyDescent="0.2">
      <c r="F32821"/>
      <c r="M32821" s="2"/>
      <c r="N32821"/>
      <c r="O32821"/>
      <c r="U32821"/>
      <c r="V32821"/>
    </row>
    <row r="32822" spans="6:22" x14ac:dyDescent="0.2">
      <c r="F32822"/>
      <c r="M32822" s="2"/>
      <c r="N32822"/>
      <c r="O32822"/>
      <c r="U32822"/>
      <c r="V32822"/>
    </row>
    <row r="32823" spans="6:22" x14ac:dyDescent="0.2">
      <c r="F32823"/>
      <c r="M32823" s="2"/>
      <c r="N32823"/>
      <c r="O32823"/>
      <c r="U32823"/>
      <c r="V32823"/>
    </row>
    <row r="32824" spans="6:22" x14ac:dyDescent="0.2">
      <c r="F32824"/>
      <c r="M32824" s="2"/>
      <c r="N32824"/>
      <c r="O32824"/>
      <c r="U32824"/>
      <c r="V32824"/>
    </row>
    <row r="32825" spans="6:22" x14ac:dyDescent="0.2">
      <c r="F32825"/>
      <c r="M32825" s="2"/>
      <c r="N32825"/>
      <c r="O32825"/>
      <c r="U32825"/>
      <c r="V32825"/>
    </row>
    <row r="32826" spans="6:22" x14ac:dyDescent="0.2">
      <c r="F32826"/>
      <c r="M32826" s="2"/>
      <c r="N32826"/>
      <c r="O32826"/>
      <c r="U32826"/>
      <c r="V32826"/>
    </row>
    <row r="32827" spans="6:22" x14ac:dyDescent="0.2">
      <c r="F32827"/>
      <c r="M32827" s="2"/>
      <c r="N32827"/>
      <c r="O32827"/>
      <c r="U32827"/>
      <c r="V32827"/>
    </row>
    <row r="32828" spans="6:22" x14ac:dyDescent="0.2">
      <c r="F32828"/>
      <c r="M32828" s="2"/>
      <c r="N32828"/>
      <c r="O32828"/>
      <c r="U32828"/>
      <c r="V32828"/>
    </row>
    <row r="32829" spans="6:22" x14ac:dyDescent="0.2">
      <c r="F32829"/>
      <c r="M32829" s="2"/>
      <c r="N32829"/>
      <c r="O32829"/>
      <c r="U32829"/>
      <c r="V32829"/>
    </row>
    <row r="32830" spans="6:22" x14ac:dyDescent="0.2">
      <c r="F32830"/>
      <c r="M32830" s="2"/>
      <c r="N32830"/>
      <c r="O32830"/>
      <c r="U32830"/>
      <c r="V32830"/>
    </row>
    <row r="32831" spans="6:22" x14ac:dyDescent="0.2">
      <c r="F32831"/>
      <c r="M32831" s="2"/>
      <c r="N32831"/>
      <c r="O32831"/>
      <c r="U32831"/>
      <c r="V32831"/>
    </row>
    <row r="32832" spans="6:22" x14ac:dyDescent="0.2">
      <c r="F32832"/>
      <c r="M32832" s="2"/>
      <c r="N32832"/>
      <c r="O32832"/>
      <c r="U32832"/>
      <c r="V32832"/>
    </row>
    <row r="32833" spans="6:22" x14ac:dyDescent="0.2">
      <c r="F32833"/>
      <c r="M32833" s="2"/>
      <c r="N32833"/>
      <c r="O32833"/>
      <c r="U32833"/>
      <c r="V32833"/>
    </row>
    <row r="32834" spans="6:22" x14ac:dyDescent="0.2">
      <c r="F32834"/>
      <c r="M32834" s="2"/>
      <c r="N32834"/>
      <c r="O32834"/>
      <c r="U32834"/>
      <c r="V32834"/>
    </row>
    <row r="32835" spans="6:22" x14ac:dyDescent="0.2">
      <c r="F32835"/>
      <c r="M32835" s="2"/>
      <c r="N32835"/>
      <c r="O32835"/>
      <c r="U32835"/>
      <c r="V32835"/>
    </row>
    <row r="32836" spans="6:22" x14ac:dyDescent="0.2">
      <c r="F32836"/>
      <c r="M32836" s="2"/>
      <c r="N32836"/>
      <c r="O32836"/>
      <c r="U32836"/>
      <c r="V32836"/>
    </row>
    <row r="32837" spans="6:22" x14ac:dyDescent="0.2">
      <c r="F32837"/>
      <c r="M32837" s="2"/>
      <c r="N32837"/>
      <c r="O32837"/>
      <c r="U32837"/>
      <c r="V32837"/>
    </row>
    <row r="32838" spans="6:22" x14ac:dyDescent="0.2">
      <c r="F32838"/>
      <c r="M32838" s="2"/>
      <c r="N32838"/>
      <c r="O32838"/>
      <c r="U32838"/>
      <c r="V32838"/>
    </row>
    <row r="32839" spans="6:22" x14ac:dyDescent="0.2">
      <c r="F32839"/>
      <c r="M32839" s="2"/>
      <c r="N32839"/>
      <c r="O32839"/>
      <c r="U32839"/>
      <c r="V32839"/>
    </row>
    <row r="32840" spans="6:22" x14ac:dyDescent="0.2">
      <c r="F32840"/>
      <c r="M32840" s="2"/>
      <c r="N32840"/>
      <c r="O32840"/>
      <c r="U32840"/>
      <c r="V32840"/>
    </row>
    <row r="32841" spans="6:22" x14ac:dyDescent="0.2">
      <c r="F32841"/>
      <c r="M32841" s="2"/>
      <c r="N32841"/>
      <c r="O32841"/>
      <c r="U32841"/>
      <c r="V32841"/>
    </row>
    <row r="32842" spans="6:22" x14ac:dyDescent="0.2">
      <c r="F32842"/>
      <c r="M32842" s="2"/>
      <c r="N32842"/>
      <c r="O32842"/>
      <c r="U32842"/>
      <c r="V32842"/>
    </row>
    <row r="32843" spans="6:22" x14ac:dyDescent="0.2">
      <c r="F32843"/>
      <c r="M32843" s="2"/>
      <c r="N32843"/>
      <c r="O32843"/>
      <c r="U32843"/>
      <c r="V32843"/>
    </row>
    <row r="32844" spans="6:22" x14ac:dyDescent="0.2">
      <c r="F32844"/>
      <c r="M32844" s="2"/>
      <c r="N32844"/>
      <c r="O32844"/>
      <c r="U32844"/>
      <c r="V32844"/>
    </row>
    <row r="32845" spans="6:22" x14ac:dyDescent="0.2">
      <c r="F32845"/>
      <c r="M32845" s="2"/>
      <c r="N32845"/>
      <c r="O32845"/>
      <c r="U32845"/>
      <c r="V32845"/>
    </row>
    <row r="32846" spans="6:22" x14ac:dyDescent="0.2">
      <c r="F32846"/>
      <c r="M32846" s="2"/>
      <c r="N32846"/>
      <c r="O32846"/>
      <c r="U32846"/>
      <c r="V32846"/>
    </row>
    <row r="32847" spans="6:22" x14ac:dyDescent="0.2">
      <c r="F32847"/>
      <c r="M32847" s="2"/>
      <c r="N32847"/>
      <c r="O32847"/>
      <c r="U32847"/>
      <c r="V32847"/>
    </row>
    <row r="32848" spans="6:22" x14ac:dyDescent="0.2">
      <c r="F32848"/>
      <c r="M32848" s="2"/>
      <c r="N32848"/>
      <c r="O32848"/>
      <c r="U32848"/>
      <c r="V32848"/>
    </row>
    <row r="32849" spans="6:22" x14ac:dyDescent="0.2">
      <c r="F32849"/>
      <c r="M32849" s="2"/>
      <c r="N32849"/>
      <c r="O32849"/>
      <c r="U32849"/>
      <c r="V32849"/>
    </row>
    <row r="32850" spans="6:22" x14ac:dyDescent="0.2">
      <c r="F32850"/>
      <c r="M32850" s="2"/>
      <c r="N32850"/>
      <c r="O32850"/>
      <c r="U32850"/>
      <c r="V32850"/>
    </row>
    <row r="32851" spans="6:22" x14ac:dyDescent="0.2">
      <c r="F32851"/>
      <c r="M32851" s="2"/>
      <c r="N32851"/>
      <c r="O32851"/>
      <c r="U32851"/>
      <c r="V32851"/>
    </row>
    <row r="32852" spans="6:22" x14ac:dyDescent="0.2">
      <c r="F32852"/>
      <c r="M32852" s="2"/>
      <c r="N32852"/>
      <c r="O32852"/>
      <c r="U32852"/>
      <c r="V32852"/>
    </row>
    <row r="32853" spans="6:22" x14ac:dyDescent="0.2">
      <c r="F32853"/>
      <c r="M32853" s="2"/>
      <c r="N32853"/>
      <c r="O32853"/>
      <c r="U32853"/>
      <c r="V32853"/>
    </row>
    <row r="32854" spans="6:22" x14ac:dyDescent="0.2">
      <c r="F32854"/>
      <c r="M32854" s="2"/>
      <c r="N32854"/>
      <c r="O32854"/>
      <c r="U32854"/>
      <c r="V32854"/>
    </row>
    <row r="32855" spans="6:22" x14ac:dyDescent="0.2">
      <c r="F32855"/>
      <c r="M32855" s="2"/>
      <c r="N32855"/>
      <c r="O32855"/>
      <c r="U32855"/>
      <c r="V32855"/>
    </row>
    <row r="32856" spans="6:22" x14ac:dyDescent="0.2">
      <c r="F32856"/>
      <c r="M32856" s="2"/>
      <c r="N32856"/>
      <c r="O32856"/>
      <c r="U32856"/>
      <c r="V32856"/>
    </row>
    <row r="32857" spans="6:22" x14ac:dyDescent="0.2">
      <c r="F32857"/>
      <c r="M32857" s="2"/>
      <c r="N32857"/>
      <c r="O32857"/>
      <c r="U32857"/>
      <c r="V32857"/>
    </row>
    <row r="32858" spans="6:22" x14ac:dyDescent="0.2">
      <c r="F32858"/>
      <c r="M32858" s="2"/>
      <c r="N32858"/>
      <c r="O32858"/>
      <c r="U32858"/>
      <c r="V32858"/>
    </row>
    <row r="32859" spans="6:22" x14ac:dyDescent="0.2">
      <c r="F32859"/>
      <c r="M32859" s="2"/>
      <c r="N32859"/>
      <c r="O32859"/>
      <c r="U32859"/>
      <c r="V32859"/>
    </row>
    <row r="32860" spans="6:22" x14ac:dyDescent="0.2">
      <c r="F32860"/>
      <c r="M32860" s="2"/>
      <c r="N32860"/>
      <c r="O32860"/>
      <c r="U32860"/>
      <c r="V32860"/>
    </row>
    <row r="32861" spans="6:22" x14ac:dyDescent="0.2">
      <c r="F32861"/>
      <c r="M32861" s="2"/>
      <c r="N32861"/>
      <c r="O32861"/>
      <c r="U32861"/>
      <c r="V32861"/>
    </row>
    <row r="32862" spans="6:22" x14ac:dyDescent="0.2">
      <c r="F32862"/>
      <c r="M32862" s="2"/>
      <c r="N32862"/>
      <c r="O32862"/>
      <c r="U32862"/>
      <c r="V32862"/>
    </row>
    <row r="32863" spans="6:22" x14ac:dyDescent="0.2">
      <c r="F32863"/>
      <c r="M32863" s="2"/>
      <c r="N32863"/>
      <c r="O32863"/>
      <c r="U32863"/>
      <c r="V32863"/>
    </row>
    <row r="32864" spans="6:22" x14ac:dyDescent="0.2">
      <c r="F32864"/>
      <c r="M32864" s="2"/>
      <c r="N32864"/>
      <c r="O32864"/>
      <c r="U32864"/>
      <c r="V32864"/>
    </row>
    <row r="32865" spans="6:22" x14ac:dyDescent="0.2">
      <c r="F32865"/>
      <c r="M32865" s="2"/>
      <c r="N32865"/>
      <c r="O32865"/>
      <c r="U32865"/>
      <c r="V32865"/>
    </row>
    <row r="32866" spans="6:22" x14ac:dyDescent="0.2">
      <c r="F32866"/>
      <c r="M32866" s="2"/>
      <c r="N32866"/>
      <c r="O32866"/>
      <c r="U32866"/>
      <c r="V32866"/>
    </row>
    <row r="32867" spans="6:22" x14ac:dyDescent="0.2">
      <c r="F32867"/>
      <c r="M32867" s="2"/>
      <c r="N32867"/>
      <c r="O32867"/>
      <c r="U32867"/>
      <c r="V32867"/>
    </row>
    <row r="32868" spans="6:22" x14ac:dyDescent="0.2">
      <c r="F32868"/>
      <c r="M32868" s="2"/>
      <c r="N32868"/>
      <c r="O32868"/>
      <c r="U32868"/>
      <c r="V32868"/>
    </row>
    <row r="32869" spans="6:22" x14ac:dyDescent="0.2">
      <c r="F32869"/>
      <c r="M32869" s="2"/>
      <c r="N32869"/>
      <c r="O32869"/>
      <c r="U32869"/>
      <c r="V32869"/>
    </row>
    <row r="32870" spans="6:22" x14ac:dyDescent="0.2">
      <c r="F32870"/>
      <c r="M32870" s="2"/>
      <c r="N32870"/>
      <c r="O32870"/>
      <c r="U32870"/>
      <c r="V32870"/>
    </row>
    <row r="32871" spans="6:22" x14ac:dyDescent="0.2">
      <c r="F32871"/>
      <c r="M32871" s="2"/>
      <c r="N32871"/>
      <c r="O32871"/>
      <c r="U32871"/>
      <c r="V32871"/>
    </row>
    <row r="32872" spans="6:22" x14ac:dyDescent="0.2">
      <c r="F32872"/>
      <c r="M32872" s="2"/>
      <c r="N32872"/>
      <c r="O32872"/>
      <c r="U32872"/>
      <c r="V32872"/>
    </row>
    <row r="32873" spans="6:22" x14ac:dyDescent="0.2">
      <c r="F32873"/>
      <c r="M32873" s="2"/>
      <c r="N32873"/>
      <c r="O32873"/>
      <c r="U32873"/>
      <c r="V32873"/>
    </row>
    <row r="32874" spans="6:22" x14ac:dyDescent="0.2">
      <c r="F32874"/>
      <c r="M32874" s="2"/>
      <c r="N32874"/>
      <c r="O32874"/>
      <c r="U32874"/>
      <c r="V32874"/>
    </row>
    <row r="32875" spans="6:22" x14ac:dyDescent="0.2">
      <c r="F32875"/>
      <c r="M32875" s="2"/>
      <c r="N32875"/>
      <c r="O32875"/>
      <c r="U32875"/>
      <c r="V32875"/>
    </row>
    <row r="32876" spans="6:22" x14ac:dyDescent="0.2">
      <c r="F32876"/>
      <c r="M32876" s="2"/>
      <c r="N32876"/>
      <c r="O32876"/>
      <c r="U32876"/>
      <c r="V32876"/>
    </row>
    <row r="32877" spans="6:22" x14ac:dyDescent="0.2">
      <c r="F32877"/>
      <c r="M32877" s="2"/>
      <c r="N32877"/>
      <c r="O32877"/>
      <c r="U32877"/>
      <c r="V32877"/>
    </row>
    <row r="32878" spans="6:22" x14ac:dyDescent="0.2">
      <c r="F32878"/>
      <c r="M32878" s="2"/>
      <c r="N32878"/>
      <c r="O32878"/>
      <c r="U32878"/>
      <c r="V32878"/>
    </row>
    <row r="32879" spans="6:22" x14ac:dyDescent="0.2">
      <c r="F32879"/>
      <c r="M32879" s="2"/>
      <c r="N32879"/>
      <c r="O32879"/>
      <c r="U32879"/>
      <c r="V32879"/>
    </row>
    <row r="32880" spans="6:22" x14ac:dyDescent="0.2">
      <c r="F32880"/>
      <c r="M32880" s="2"/>
      <c r="N32880"/>
      <c r="O32880"/>
      <c r="U32880"/>
      <c r="V32880"/>
    </row>
    <row r="32881" spans="6:22" x14ac:dyDescent="0.2">
      <c r="F32881"/>
      <c r="M32881" s="2"/>
      <c r="N32881"/>
      <c r="O32881"/>
      <c r="U32881"/>
      <c r="V32881"/>
    </row>
    <row r="32882" spans="6:22" x14ac:dyDescent="0.2">
      <c r="F32882"/>
      <c r="M32882" s="2"/>
      <c r="N32882"/>
      <c r="O32882"/>
      <c r="U32882"/>
      <c r="V32882"/>
    </row>
    <row r="32883" spans="6:22" x14ac:dyDescent="0.2">
      <c r="F32883"/>
      <c r="M32883" s="2"/>
      <c r="N32883"/>
      <c r="O32883"/>
      <c r="U32883"/>
      <c r="V32883"/>
    </row>
    <row r="32884" spans="6:22" x14ac:dyDescent="0.2">
      <c r="F32884"/>
      <c r="M32884" s="2"/>
      <c r="N32884"/>
      <c r="O32884"/>
      <c r="U32884"/>
      <c r="V32884"/>
    </row>
    <row r="32885" spans="6:22" x14ac:dyDescent="0.2">
      <c r="F32885"/>
      <c r="M32885" s="2"/>
      <c r="N32885"/>
      <c r="O32885"/>
      <c r="U32885"/>
      <c r="V32885"/>
    </row>
    <row r="32886" spans="6:22" x14ac:dyDescent="0.2">
      <c r="F32886"/>
      <c r="M32886" s="2"/>
      <c r="N32886"/>
      <c r="O32886"/>
      <c r="U32886"/>
      <c r="V32886"/>
    </row>
    <row r="32887" spans="6:22" x14ac:dyDescent="0.2">
      <c r="F32887"/>
      <c r="M32887" s="2"/>
      <c r="N32887"/>
      <c r="O32887"/>
      <c r="U32887"/>
      <c r="V32887"/>
    </row>
    <row r="32888" spans="6:22" x14ac:dyDescent="0.2">
      <c r="F32888"/>
      <c r="M32888" s="2"/>
      <c r="N32888"/>
      <c r="O32888"/>
      <c r="U32888"/>
      <c r="V32888"/>
    </row>
    <row r="32889" spans="6:22" x14ac:dyDescent="0.2">
      <c r="F32889"/>
      <c r="M32889" s="2"/>
      <c r="N32889"/>
      <c r="O32889"/>
      <c r="U32889"/>
      <c r="V32889"/>
    </row>
    <row r="32890" spans="6:22" x14ac:dyDescent="0.2">
      <c r="F32890"/>
      <c r="M32890" s="2"/>
      <c r="N32890"/>
      <c r="O32890"/>
      <c r="U32890"/>
      <c r="V32890"/>
    </row>
    <row r="32891" spans="6:22" x14ac:dyDescent="0.2">
      <c r="F32891"/>
      <c r="M32891" s="2"/>
      <c r="N32891"/>
      <c r="O32891"/>
      <c r="U32891"/>
      <c r="V32891"/>
    </row>
    <row r="32892" spans="6:22" x14ac:dyDescent="0.2">
      <c r="F32892"/>
      <c r="M32892" s="2"/>
      <c r="N32892"/>
      <c r="O32892"/>
      <c r="U32892"/>
      <c r="V32892"/>
    </row>
    <row r="32893" spans="6:22" x14ac:dyDescent="0.2">
      <c r="F32893"/>
      <c r="M32893" s="2"/>
      <c r="N32893"/>
      <c r="O32893"/>
      <c r="U32893"/>
      <c r="V32893"/>
    </row>
    <row r="32894" spans="6:22" x14ac:dyDescent="0.2">
      <c r="F32894"/>
      <c r="M32894" s="2"/>
      <c r="N32894"/>
      <c r="O32894"/>
      <c r="U32894"/>
      <c r="V32894"/>
    </row>
    <row r="32895" spans="6:22" x14ac:dyDescent="0.2">
      <c r="F32895"/>
      <c r="M32895" s="2"/>
      <c r="N32895"/>
      <c r="O32895"/>
      <c r="U32895"/>
      <c r="V32895"/>
    </row>
    <row r="32896" spans="6:22" x14ac:dyDescent="0.2">
      <c r="F32896"/>
      <c r="M32896" s="2"/>
      <c r="N32896"/>
      <c r="O32896"/>
      <c r="U32896"/>
      <c r="V32896"/>
    </row>
    <row r="32897" spans="6:22" x14ac:dyDescent="0.2">
      <c r="F32897"/>
      <c r="M32897" s="2"/>
      <c r="N32897"/>
      <c r="O32897"/>
      <c r="U32897"/>
      <c r="V32897"/>
    </row>
    <row r="32898" spans="6:22" x14ac:dyDescent="0.2">
      <c r="F32898"/>
      <c r="M32898" s="2"/>
      <c r="N32898"/>
      <c r="O32898"/>
      <c r="U32898"/>
      <c r="V32898"/>
    </row>
    <row r="32899" spans="6:22" x14ac:dyDescent="0.2">
      <c r="F32899"/>
      <c r="M32899" s="2"/>
      <c r="N32899"/>
      <c r="O32899"/>
      <c r="U32899"/>
      <c r="V32899"/>
    </row>
    <row r="32900" spans="6:22" x14ac:dyDescent="0.2">
      <c r="F32900"/>
      <c r="M32900" s="2"/>
      <c r="N32900"/>
      <c r="O32900"/>
      <c r="U32900"/>
      <c r="V32900"/>
    </row>
    <row r="32901" spans="6:22" x14ac:dyDescent="0.2">
      <c r="F32901"/>
      <c r="M32901" s="2"/>
      <c r="N32901"/>
      <c r="O32901"/>
      <c r="U32901"/>
      <c r="V32901"/>
    </row>
    <row r="32902" spans="6:22" x14ac:dyDescent="0.2">
      <c r="F32902"/>
      <c r="M32902" s="2"/>
      <c r="N32902"/>
      <c r="O32902"/>
      <c r="U32902"/>
      <c r="V32902"/>
    </row>
    <row r="32903" spans="6:22" x14ac:dyDescent="0.2">
      <c r="F32903"/>
      <c r="M32903" s="2"/>
      <c r="N32903"/>
      <c r="O32903"/>
      <c r="U32903"/>
      <c r="V32903"/>
    </row>
    <row r="32904" spans="6:22" x14ac:dyDescent="0.2">
      <c r="F32904"/>
      <c r="M32904" s="2"/>
      <c r="N32904"/>
      <c r="O32904"/>
      <c r="U32904"/>
      <c r="V32904"/>
    </row>
    <row r="32905" spans="6:22" x14ac:dyDescent="0.2">
      <c r="F32905"/>
      <c r="M32905" s="2"/>
      <c r="N32905"/>
      <c r="O32905"/>
      <c r="U32905"/>
      <c r="V32905"/>
    </row>
    <row r="32906" spans="6:22" x14ac:dyDescent="0.2">
      <c r="F32906"/>
      <c r="M32906" s="2"/>
      <c r="N32906"/>
      <c r="O32906"/>
      <c r="U32906"/>
      <c r="V32906"/>
    </row>
    <row r="32907" spans="6:22" x14ac:dyDescent="0.2">
      <c r="F32907"/>
      <c r="M32907" s="2"/>
      <c r="N32907"/>
      <c r="O32907"/>
      <c r="U32907"/>
      <c r="V32907"/>
    </row>
    <row r="32908" spans="6:22" x14ac:dyDescent="0.2">
      <c r="F32908"/>
      <c r="M32908" s="2"/>
      <c r="N32908"/>
      <c r="O32908"/>
      <c r="U32908"/>
      <c r="V32908"/>
    </row>
    <row r="32909" spans="6:22" x14ac:dyDescent="0.2">
      <c r="F32909"/>
      <c r="M32909" s="2"/>
      <c r="N32909"/>
      <c r="O32909"/>
      <c r="U32909"/>
      <c r="V32909"/>
    </row>
    <row r="32910" spans="6:22" x14ac:dyDescent="0.2">
      <c r="F32910"/>
      <c r="M32910" s="2"/>
      <c r="N32910"/>
      <c r="O32910"/>
      <c r="U32910"/>
      <c r="V32910"/>
    </row>
    <row r="32911" spans="6:22" x14ac:dyDescent="0.2">
      <c r="F32911"/>
      <c r="M32911" s="2"/>
      <c r="N32911"/>
      <c r="O32911"/>
      <c r="U32911"/>
      <c r="V32911"/>
    </row>
    <row r="32912" spans="6:22" x14ac:dyDescent="0.2">
      <c r="F32912"/>
      <c r="M32912" s="2"/>
      <c r="N32912"/>
      <c r="O32912"/>
      <c r="U32912"/>
      <c r="V32912"/>
    </row>
    <row r="32913" spans="6:22" x14ac:dyDescent="0.2">
      <c r="F32913"/>
      <c r="M32913" s="2"/>
      <c r="N32913"/>
      <c r="O32913"/>
      <c r="U32913"/>
      <c r="V32913"/>
    </row>
    <row r="32914" spans="6:22" x14ac:dyDescent="0.2">
      <c r="F32914"/>
      <c r="M32914" s="2"/>
      <c r="N32914"/>
      <c r="O32914"/>
      <c r="U32914"/>
      <c r="V32914"/>
    </row>
    <row r="32915" spans="6:22" x14ac:dyDescent="0.2">
      <c r="F32915"/>
      <c r="M32915" s="2"/>
      <c r="N32915"/>
      <c r="O32915"/>
      <c r="U32915"/>
      <c r="V32915"/>
    </row>
    <row r="32916" spans="6:22" x14ac:dyDescent="0.2">
      <c r="F32916"/>
      <c r="M32916" s="2"/>
      <c r="N32916"/>
      <c r="O32916"/>
      <c r="U32916"/>
      <c r="V32916"/>
    </row>
    <row r="32917" spans="6:22" x14ac:dyDescent="0.2">
      <c r="F32917"/>
      <c r="M32917" s="2"/>
      <c r="N32917"/>
      <c r="O32917"/>
      <c r="U32917"/>
      <c r="V32917"/>
    </row>
    <row r="32918" spans="6:22" x14ac:dyDescent="0.2">
      <c r="F32918"/>
      <c r="M32918" s="2"/>
      <c r="N32918"/>
      <c r="O32918"/>
      <c r="U32918"/>
      <c r="V32918"/>
    </row>
    <row r="32919" spans="6:22" x14ac:dyDescent="0.2">
      <c r="F32919"/>
      <c r="M32919" s="2"/>
      <c r="N32919"/>
      <c r="O32919"/>
      <c r="U32919"/>
      <c r="V32919"/>
    </row>
    <row r="32920" spans="6:22" x14ac:dyDescent="0.2">
      <c r="F32920"/>
      <c r="M32920" s="2"/>
      <c r="N32920"/>
      <c r="O32920"/>
      <c r="U32920"/>
      <c r="V32920"/>
    </row>
    <row r="32921" spans="6:22" x14ac:dyDescent="0.2">
      <c r="F32921"/>
      <c r="M32921" s="2"/>
      <c r="N32921"/>
      <c r="O32921"/>
      <c r="U32921"/>
      <c r="V32921"/>
    </row>
    <row r="32922" spans="6:22" x14ac:dyDescent="0.2">
      <c r="F32922"/>
      <c r="M32922" s="2"/>
      <c r="N32922"/>
      <c r="O32922"/>
      <c r="U32922"/>
      <c r="V32922"/>
    </row>
    <row r="32923" spans="6:22" x14ac:dyDescent="0.2">
      <c r="F32923"/>
      <c r="M32923" s="2"/>
      <c r="N32923"/>
      <c r="O32923"/>
      <c r="U32923"/>
      <c r="V32923"/>
    </row>
    <row r="32924" spans="6:22" x14ac:dyDescent="0.2">
      <c r="F32924"/>
      <c r="M32924" s="2"/>
      <c r="N32924"/>
      <c r="O32924"/>
      <c r="U32924"/>
      <c r="V32924"/>
    </row>
    <row r="32925" spans="6:22" x14ac:dyDescent="0.2">
      <c r="F32925"/>
      <c r="M32925" s="2"/>
      <c r="N32925"/>
      <c r="O32925"/>
      <c r="U32925"/>
      <c r="V32925"/>
    </row>
    <row r="32926" spans="6:22" x14ac:dyDescent="0.2">
      <c r="F32926"/>
      <c r="M32926" s="2"/>
      <c r="N32926"/>
      <c r="O32926"/>
      <c r="U32926"/>
      <c r="V32926"/>
    </row>
    <row r="32927" spans="6:22" x14ac:dyDescent="0.2">
      <c r="F32927"/>
      <c r="M32927" s="2"/>
      <c r="N32927"/>
      <c r="O32927"/>
      <c r="U32927"/>
      <c r="V32927"/>
    </row>
    <row r="32928" spans="6:22" x14ac:dyDescent="0.2">
      <c r="F32928"/>
      <c r="M32928" s="2"/>
      <c r="N32928"/>
      <c r="O32928"/>
      <c r="U32928"/>
      <c r="V32928"/>
    </row>
    <row r="32929" spans="6:22" x14ac:dyDescent="0.2">
      <c r="F32929"/>
      <c r="M32929" s="2"/>
      <c r="N32929"/>
      <c r="O32929"/>
      <c r="U32929"/>
      <c r="V32929"/>
    </row>
    <row r="32930" spans="6:22" x14ac:dyDescent="0.2">
      <c r="F32930"/>
      <c r="M32930" s="2"/>
      <c r="N32930"/>
      <c r="O32930"/>
      <c r="U32930"/>
      <c r="V32930"/>
    </row>
    <row r="32931" spans="6:22" x14ac:dyDescent="0.2">
      <c r="F32931"/>
      <c r="M32931" s="2"/>
      <c r="N32931"/>
      <c r="O32931"/>
      <c r="U32931"/>
      <c r="V32931"/>
    </row>
    <row r="32932" spans="6:22" x14ac:dyDescent="0.2">
      <c r="F32932"/>
      <c r="M32932" s="2"/>
      <c r="N32932"/>
      <c r="O32932"/>
      <c r="U32932"/>
      <c r="V32932"/>
    </row>
    <row r="32933" spans="6:22" x14ac:dyDescent="0.2">
      <c r="F32933"/>
      <c r="M32933" s="2"/>
      <c r="N32933"/>
      <c r="O32933"/>
      <c r="U32933"/>
      <c r="V32933"/>
    </row>
    <row r="32934" spans="6:22" x14ac:dyDescent="0.2">
      <c r="F32934"/>
      <c r="M32934" s="2"/>
      <c r="N32934"/>
      <c r="O32934"/>
      <c r="U32934"/>
      <c r="V32934"/>
    </row>
    <row r="32935" spans="6:22" x14ac:dyDescent="0.2">
      <c r="F32935"/>
      <c r="M32935" s="2"/>
      <c r="N32935"/>
      <c r="O32935"/>
      <c r="U32935"/>
      <c r="V32935"/>
    </row>
    <row r="32936" spans="6:22" x14ac:dyDescent="0.2">
      <c r="F32936"/>
      <c r="M32936" s="2"/>
      <c r="N32936"/>
      <c r="O32936"/>
      <c r="U32936"/>
      <c r="V32936"/>
    </row>
    <row r="32937" spans="6:22" x14ac:dyDescent="0.2">
      <c r="F32937"/>
      <c r="M32937" s="2"/>
      <c r="N32937"/>
      <c r="O32937"/>
      <c r="U32937"/>
      <c r="V32937"/>
    </row>
    <row r="32938" spans="6:22" x14ac:dyDescent="0.2">
      <c r="F32938"/>
      <c r="M32938" s="2"/>
      <c r="N32938"/>
      <c r="O32938"/>
      <c r="U32938"/>
      <c r="V32938"/>
    </row>
    <row r="32939" spans="6:22" x14ac:dyDescent="0.2">
      <c r="F32939"/>
      <c r="M32939" s="2"/>
      <c r="N32939"/>
      <c r="O32939"/>
      <c r="U32939"/>
      <c r="V32939"/>
    </row>
    <row r="32940" spans="6:22" x14ac:dyDescent="0.2">
      <c r="F32940"/>
      <c r="M32940" s="2"/>
      <c r="N32940"/>
      <c r="O32940"/>
      <c r="U32940"/>
      <c r="V32940"/>
    </row>
    <row r="32941" spans="6:22" x14ac:dyDescent="0.2">
      <c r="F32941"/>
      <c r="M32941" s="2"/>
      <c r="N32941"/>
      <c r="O32941"/>
      <c r="U32941"/>
      <c r="V32941"/>
    </row>
    <row r="32942" spans="6:22" x14ac:dyDescent="0.2">
      <c r="F32942"/>
      <c r="M32942" s="2"/>
      <c r="N32942"/>
      <c r="O32942"/>
      <c r="U32942"/>
      <c r="V32942"/>
    </row>
    <row r="32943" spans="6:22" x14ac:dyDescent="0.2">
      <c r="F32943"/>
      <c r="M32943" s="2"/>
      <c r="N32943"/>
      <c r="O32943"/>
      <c r="U32943"/>
      <c r="V32943"/>
    </row>
    <row r="32944" spans="6:22" x14ac:dyDescent="0.2">
      <c r="F32944"/>
      <c r="M32944" s="2"/>
      <c r="N32944"/>
      <c r="O32944"/>
      <c r="U32944"/>
      <c r="V32944"/>
    </row>
    <row r="32945" spans="6:22" x14ac:dyDescent="0.2">
      <c r="F32945"/>
      <c r="M32945" s="2"/>
      <c r="N32945"/>
      <c r="O32945"/>
      <c r="U32945"/>
      <c r="V32945"/>
    </row>
    <row r="32946" spans="6:22" x14ac:dyDescent="0.2">
      <c r="F32946"/>
      <c r="M32946" s="2"/>
      <c r="N32946"/>
      <c r="O32946"/>
      <c r="U32946"/>
      <c r="V32946"/>
    </row>
    <row r="32947" spans="6:22" x14ac:dyDescent="0.2">
      <c r="F32947"/>
      <c r="M32947" s="2"/>
      <c r="N32947"/>
      <c r="O32947"/>
      <c r="U32947"/>
      <c r="V32947"/>
    </row>
    <row r="32948" spans="6:22" x14ac:dyDescent="0.2">
      <c r="F32948"/>
      <c r="M32948" s="2"/>
      <c r="N32948"/>
      <c r="O32948"/>
      <c r="U32948"/>
      <c r="V32948"/>
    </row>
    <row r="32949" spans="6:22" x14ac:dyDescent="0.2">
      <c r="F32949"/>
      <c r="M32949" s="2"/>
      <c r="N32949"/>
      <c r="O32949"/>
      <c r="U32949"/>
      <c r="V32949"/>
    </row>
    <row r="32950" spans="6:22" x14ac:dyDescent="0.2">
      <c r="F32950"/>
      <c r="M32950" s="2"/>
      <c r="N32950"/>
      <c r="O32950"/>
      <c r="U32950"/>
      <c r="V32950"/>
    </row>
    <row r="32951" spans="6:22" x14ac:dyDescent="0.2">
      <c r="F32951"/>
      <c r="M32951" s="2"/>
      <c r="N32951"/>
      <c r="O32951"/>
      <c r="U32951"/>
      <c r="V32951"/>
    </row>
    <row r="32952" spans="6:22" x14ac:dyDescent="0.2">
      <c r="F32952"/>
      <c r="M32952" s="2"/>
      <c r="N32952"/>
      <c r="O32952"/>
      <c r="U32952"/>
      <c r="V32952"/>
    </row>
    <row r="32953" spans="6:22" x14ac:dyDescent="0.2">
      <c r="F32953"/>
      <c r="M32953" s="2"/>
      <c r="N32953"/>
      <c r="O32953"/>
      <c r="U32953"/>
      <c r="V32953"/>
    </row>
    <row r="32954" spans="6:22" x14ac:dyDescent="0.2">
      <c r="F32954"/>
      <c r="M32954" s="2"/>
      <c r="N32954"/>
      <c r="O32954"/>
      <c r="U32954"/>
      <c r="V32954"/>
    </row>
    <row r="32955" spans="6:22" x14ac:dyDescent="0.2">
      <c r="F32955"/>
      <c r="M32955" s="2"/>
      <c r="N32955"/>
      <c r="O32955"/>
      <c r="U32955"/>
      <c r="V32955"/>
    </row>
    <row r="32956" spans="6:22" x14ac:dyDescent="0.2">
      <c r="F32956"/>
      <c r="M32956" s="2"/>
      <c r="N32956"/>
      <c r="O32956"/>
      <c r="U32956"/>
      <c r="V32956"/>
    </row>
    <row r="32957" spans="6:22" x14ac:dyDescent="0.2">
      <c r="F32957"/>
      <c r="M32957" s="2"/>
      <c r="N32957"/>
      <c r="O32957"/>
      <c r="U32957"/>
      <c r="V32957"/>
    </row>
    <row r="32958" spans="6:22" x14ac:dyDescent="0.2">
      <c r="F32958"/>
      <c r="M32958" s="2"/>
      <c r="N32958"/>
      <c r="O32958"/>
      <c r="U32958"/>
      <c r="V32958"/>
    </row>
    <row r="32959" spans="6:22" x14ac:dyDescent="0.2">
      <c r="F32959"/>
      <c r="M32959" s="2"/>
      <c r="N32959"/>
      <c r="O32959"/>
      <c r="U32959"/>
      <c r="V32959"/>
    </row>
    <row r="32960" spans="6:22" x14ac:dyDescent="0.2">
      <c r="F32960"/>
      <c r="M32960" s="2"/>
      <c r="N32960"/>
      <c r="O32960"/>
      <c r="U32960"/>
      <c r="V32960"/>
    </row>
    <row r="32961" spans="6:22" x14ac:dyDescent="0.2">
      <c r="F32961"/>
      <c r="M32961" s="2"/>
      <c r="N32961"/>
      <c r="O32961"/>
      <c r="U32961"/>
      <c r="V32961"/>
    </row>
    <row r="32962" spans="6:22" x14ac:dyDescent="0.2">
      <c r="F32962"/>
      <c r="M32962" s="2"/>
      <c r="N32962"/>
      <c r="O32962"/>
      <c r="U32962"/>
      <c r="V32962"/>
    </row>
    <row r="32963" spans="6:22" x14ac:dyDescent="0.2">
      <c r="F32963"/>
      <c r="M32963" s="2"/>
      <c r="N32963"/>
      <c r="O32963"/>
      <c r="U32963"/>
      <c r="V32963"/>
    </row>
    <row r="32964" spans="6:22" x14ac:dyDescent="0.2">
      <c r="F32964"/>
      <c r="M32964" s="2"/>
      <c r="N32964"/>
      <c r="O32964"/>
      <c r="U32964"/>
      <c r="V32964"/>
    </row>
    <row r="32965" spans="6:22" x14ac:dyDescent="0.2">
      <c r="F32965"/>
      <c r="M32965" s="2"/>
      <c r="N32965"/>
      <c r="O32965"/>
      <c r="U32965"/>
      <c r="V32965"/>
    </row>
    <row r="32966" spans="6:22" x14ac:dyDescent="0.2">
      <c r="F32966"/>
      <c r="M32966" s="2"/>
      <c r="N32966"/>
      <c r="O32966"/>
      <c r="U32966"/>
      <c r="V32966"/>
    </row>
    <row r="32967" spans="6:22" x14ac:dyDescent="0.2">
      <c r="F32967"/>
      <c r="M32967" s="2"/>
      <c r="N32967"/>
      <c r="O32967"/>
      <c r="U32967"/>
      <c r="V32967"/>
    </row>
    <row r="32968" spans="6:22" x14ac:dyDescent="0.2">
      <c r="F32968"/>
      <c r="M32968" s="2"/>
      <c r="N32968"/>
      <c r="O32968"/>
      <c r="U32968"/>
      <c r="V32968"/>
    </row>
    <row r="32969" spans="6:22" x14ac:dyDescent="0.2">
      <c r="F32969"/>
      <c r="M32969" s="2"/>
      <c r="N32969"/>
      <c r="O32969"/>
      <c r="U32969"/>
      <c r="V32969"/>
    </row>
    <row r="32970" spans="6:22" x14ac:dyDescent="0.2">
      <c r="F32970"/>
      <c r="M32970" s="2"/>
      <c r="N32970"/>
      <c r="O32970"/>
      <c r="U32970"/>
      <c r="V32970"/>
    </row>
    <row r="32971" spans="6:22" x14ac:dyDescent="0.2">
      <c r="F32971"/>
      <c r="M32971" s="2"/>
      <c r="N32971"/>
      <c r="O32971"/>
      <c r="U32971"/>
      <c r="V32971"/>
    </row>
    <row r="32972" spans="6:22" x14ac:dyDescent="0.2">
      <c r="F32972"/>
      <c r="M32972" s="2"/>
      <c r="N32972"/>
      <c r="O32972"/>
      <c r="U32972"/>
      <c r="V32972"/>
    </row>
    <row r="32973" spans="6:22" x14ac:dyDescent="0.2">
      <c r="F32973"/>
      <c r="M32973" s="2"/>
      <c r="N32973"/>
      <c r="O32973"/>
      <c r="U32973"/>
      <c r="V32973"/>
    </row>
    <row r="32974" spans="6:22" x14ac:dyDescent="0.2">
      <c r="F32974"/>
      <c r="M32974" s="2"/>
      <c r="N32974"/>
      <c r="O32974"/>
      <c r="U32974"/>
      <c r="V32974"/>
    </row>
    <row r="32975" spans="6:22" x14ac:dyDescent="0.2">
      <c r="F32975"/>
      <c r="M32975" s="2"/>
      <c r="N32975"/>
      <c r="O32975"/>
      <c r="U32975"/>
      <c r="V32975"/>
    </row>
    <row r="32976" spans="6:22" x14ac:dyDescent="0.2">
      <c r="F32976"/>
      <c r="M32976" s="2"/>
      <c r="N32976"/>
      <c r="O32976"/>
      <c r="U32976"/>
      <c r="V32976"/>
    </row>
    <row r="32977" spans="6:22" x14ac:dyDescent="0.2">
      <c r="F32977"/>
      <c r="M32977" s="2"/>
      <c r="N32977"/>
      <c r="O32977"/>
      <c r="U32977"/>
      <c r="V32977"/>
    </row>
    <row r="32978" spans="6:22" x14ac:dyDescent="0.2">
      <c r="F32978"/>
      <c r="M32978" s="2"/>
      <c r="N32978"/>
      <c r="O32978"/>
      <c r="U32978"/>
      <c r="V32978"/>
    </row>
    <row r="32979" spans="6:22" x14ac:dyDescent="0.2">
      <c r="F32979"/>
      <c r="M32979" s="2"/>
      <c r="N32979"/>
      <c r="O32979"/>
      <c r="U32979"/>
      <c r="V32979"/>
    </row>
    <row r="32980" spans="6:22" x14ac:dyDescent="0.2">
      <c r="F32980"/>
      <c r="M32980" s="2"/>
      <c r="N32980"/>
      <c r="O32980"/>
      <c r="U32980"/>
      <c r="V32980"/>
    </row>
    <row r="32981" spans="6:22" x14ac:dyDescent="0.2">
      <c r="F32981"/>
      <c r="M32981" s="2"/>
      <c r="N32981"/>
      <c r="O32981"/>
      <c r="U32981"/>
      <c r="V32981"/>
    </row>
    <row r="32982" spans="6:22" x14ac:dyDescent="0.2">
      <c r="F32982"/>
      <c r="M32982" s="2"/>
      <c r="N32982"/>
      <c r="O32982"/>
      <c r="U32982"/>
      <c r="V32982"/>
    </row>
    <row r="32983" spans="6:22" x14ac:dyDescent="0.2">
      <c r="F32983"/>
      <c r="M32983" s="2"/>
      <c r="N32983"/>
      <c r="O32983"/>
      <c r="U32983"/>
      <c r="V32983"/>
    </row>
    <row r="32984" spans="6:22" x14ac:dyDescent="0.2">
      <c r="F32984"/>
      <c r="M32984" s="2"/>
      <c r="N32984"/>
      <c r="O32984"/>
      <c r="U32984"/>
      <c r="V32984"/>
    </row>
    <row r="32985" spans="6:22" x14ac:dyDescent="0.2">
      <c r="F32985"/>
      <c r="M32985" s="2"/>
      <c r="N32985"/>
      <c r="O32985"/>
      <c r="U32985"/>
      <c r="V32985"/>
    </row>
    <row r="32986" spans="6:22" x14ac:dyDescent="0.2">
      <c r="F32986"/>
      <c r="M32986" s="2"/>
      <c r="N32986"/>
      <c r="O32986"/>
      <c r="U32986"/>
      <c r="V32986"/>
    </row>
    <row r="32987" spans="6:22" x14ac:dyDescent="0.2">
      <c r="F32987"/>
      <c r="M32987" s="2"/>
      <c r="N32987"/>
      <c r="O32987"/>
      <c r="U32987"/>
      <c r="V32987"/>
    </row>
    <row r="32988" spans="6:22" x14ac:dyDescent="0.2">
      <c r="F32988"/>
      <c r="M32988" s="2"/>
      <c r="N32988"/>
      <c r="O32988"/>
      <c r="U32988"/>
      <c r="V32988"/>
    </row>
    <row r="32989" spans="6:22" x14ac:dyDescent="0.2">
      <c r="F32989"/>
      <c r="M32989" s="2"/>
      <c r="N32989"/>
      <c r="O32989"/>
      <c r="U32989"/>
      <c r="V32989"/>
    </row>
    <row r="32990" spans="6:22" x14ac:dyDescent="0.2">
      <c r="F32990"/>
      <c r="M32990" s="2"/>
      <c r="N32990"/>
      <c r="O32990"/>
      <c r="U32990"/>
      <c r="V32990"/>
    </row>
    <row r="32991" spans="6:22" x14ac:dyDescent="0.2">
      <c r="F32991"/>
      <c r="M32991" s="2"/>
      <c r="N32991"/>
      <c r="O32991"/>
      <c r="U32991"/>
      <c r="V32991"/>
    </row>
    <row r="32992" spans="6:22" x14ac:dyDescent="0.2">
      <c r="F32992"/>
      <c r="M32992" s="2"/>
      <c r="N32992"/>
      <c r="O32992"/>
      <c r="U32992"/>
      <c r="V32992"/>
    </row>
    <row r="32993" spans="6:22" x14ac:dyDescent="0.2">
      <c r="F32993"/>
      <c r="M32993" s="2"/>
      <c r="N32993"/>
      <c r="O32993"/>
      <c r="U32993"/>
      <c r="V32993"/>
    </row>
    <row r="32994" spans="6:22" x14ac:dyDescent="0.2">
      <c r="F32994"/>
      <c r="M32994" s="2"/>
      <c r="N32994"/>
      <c r="O32994"/>
      <c r="U32994"/>
      <c r="V32994"/>
    </row>
    <row r="32995" spans="6:22" x14ac:dyDescent="0.2">
      <c r="F32995"/>
      <c r="M32995" s="2"/>
      <c r="N32995"/>
      <c r="O32995"/>
      <c r="U32995"/>
      <c r="V32995"/>
    </row>
    <row r="32996" spans="6:22" x14ac:dyDescent="0.2">
      <c r="F32996"/>
      <c r="M32996" s="2"/>
      <c r="N32996"/>
      <c r="O32996"/>
      <c r="U32996"/>
      <c r="V32996"/>
    </row>
    <row r="32997" spans="6:22" x14ac:dyDescent="0.2">
      <c r="F32997"/>
      <c r="M32997" s="2"/>
      <c r="N32997"/>
      <c r="O32997"/>
      <c r="U32997"/>
      <c r="V32997"/>
    </row>
    <row r="32998" spans="6:22" x14ac:dyDescent="0.2">
      <c r="F32998"/>
      <c r="M32998" s="2"/>
      <c r="N32998"/>
      <c r="O32998"/>
      <c r="U32998"/>
      <c r="V32998"/>
    </row>
    <row r="32999" spans="6:22" x14ac:dyDescent="0.2">
      <c r="F32999"/>
      <c r="M32999" s="2"/>
      <c r="N32999"/>
      <c r="O32999"/>
      <c r="U32999"/>
      <c r="V32999"/>
    </row>
    <row r="33000" spans="6:22" x14ac:dyDescent="0.2">
      <c r="F33000"/>
      <c r="M33000" s="2"/>
      <c r="N33000"/>
      <c r="O33000"/>
      <c r="U33000"/>
      <c r="V33000"/>
    </row>
    <row r="33001" spans="6:22" x14ac:dyDescent="0.2">
      <c r="F33001"/>
      <c r="M33001" s="2"/>
      <c r="N33001"/>
      <c r="O33001"/>
      <c r="U33001"/>
      <c r="V33001"/>
    </row>
    <row r="33002" spans="6:22" x14ac:dyDescent="0.2">
      <c r="F33002"/>
      <c r="M33002" s="2"/>
      <c r="N33002"/>
      <c r="O33002"/>
      <c r="U33002"/>
      <c r="V33002"/>
    </row>
    <row r="33003" spans="6:22" x14ac:dyDescent="0.2">
      <c r="F33003"/>
      <c r="M33003" s="2"/>
      <c r="N33003"/>
      <c r="O33003"/>
      <c r="U33003"/>
      <c r="V33003"/>
    </row>
    <row r="33004" spans="6:22" x14ac:dyDescent="0.2">
      <c r="F33004"/>
      <c r="M33004" s="2"/>
      <c r="N33004"/>
      <c r="O33004"/>
      <c r="U33004"/>
      <c r="V33004"/>
    </row>
    <row r="33005" spans="6:22" x14ac:dyDescent="0.2">
      <c r="F33005"/>
      <c r="M33005" s="2"/>
      <c r="N33005"/>
      <c r="O33005"/>
      <c r="U33005"/>
      <c r="V33005"/>
    </row>
    <row r="33006" spans="6:22" x14ac:dyDescent="0.2">
      <c r="F33006"/>
      <c r="M33006" s="2"/>
      <c r="N33006"/>
      <c r="O33006"/>
      <c r="U33006"/>
      <c r="V33006"/>
    </row>
    <row r="33007" spans="6:22" x14ac:dyDescent="0.2">
      <c r="F33007"/>
      <c r="M33007" s="2"/>
      <c r="N33007"/>
      <c r="O33007"/>
      <c r="U33007"/>
      <c r="V33007"/>
    </row>
    <row r="33008" spans="6:22" x14ac:dyDescent="0.2">
      <c r="F33008"/>
      <c r="M33008" s="2"/>
      <c r="N33008"/>
      <c r="O33008"/>
      <c r="U33008"/>
      <c r="V33008"/>
    </row>
    <row r="33009" spans="6:22" x14ac:dyDescent="0.2">
      <c r="F33009"/>
      <c r="M33009" s="2"/>
      <c r="N33009"/>
      <c r="O33009"/>
      <c r="U33009"/>
      <c r="V33009"/>
    </row>
    <row r="33010" spans="6:22" x14ac:dyDescent="0.2">
      <c r="F33010"/>
      <c r="M33010" s="2"/>
      <c r="N33010"/>
      <c r="O33010"/>
      <c r="U33010"/>
      <c r="V33010"/>
    </row>
    <row r="33011" spans="6:22" x14ac:dyDescent="0.2">
      <c r="F33011"/>
      <c r="M33011" s="2"/>
      <c r="N33011"/>
      <c r="O33011"/>
      <c r="U33011"/>
      <c r="V33011"/>
    </row>
    <row r="33012" spans="6:22" x14ac:dyDescent="0.2">
      <c r="F33012"/>
      <c r="M33012" s="2"/>
      <c r="N33012"/>
      <c r="O33012"/>
      <c r="U33012"/>
      <c r="V33012"/>
    </row>
    <row r="33013" spans="6:22" x14ac:dyDescent="0.2">
      <c r="F33013"/>
      <c r="M33013" s="2"/>
      <c r="N33013"/>
      <c r="O33013"/>
      <c r="U33013"/>
      <c r="V33013"/>
    </row>
    <row r="33014" spans="6:22" x14ac:dyDescent="0.2">
      <c r="F33014"/>
      <c r="M33014" s="2"/>
      <c r="N33014"/>
      <c r="O33014"/>
      <c r="U33014"/>
      <c r="V33014"/>
    </row>
    <row r="33015" spans="6:22" x14ac:dyDescent="0.2">
      <c r="F33015"/>
      <c r="M33015" s="2"/>
      <c r="N33015"/>
      <c r="O33015"/>
      <c r="U33015"/>
      <c r="V33015"/>
    </row>
    <row r="33016" spans="6:22" x14ac:dyDescent="0.2">
      <c r="F33016"/>
      <c r="M33016" s="2"/>
      <c r="N33016"/>
      <c r="O33016"/>
      <c r="U33016"/>
      <c r="V33016"/>
    </row>
    <row r="33017" spans="6:22" x14ac:dyDescent="0.2">
      <c r="F33017"/>
      <c r="M33017" s="2"/>
      <c r="N33017"/>
      <c r="O33017"/>
      <c r="U33017"/>
      <c r="V33017"/>
    </row>
    <row r="33018" spans="6:22" x14ac:dyDescent="0.2">
      <c r="F33018"/>
      <c r="M33018" s="2"/>
      <c r="N33018"/>
      <c r="O33018"/>
      <c r="U33018"/>
      <c r="V33018"/>
    </row>
    <row r="33019" spans="6:22" x14ac:dyDescent="0.2">
      <c r="F33019"/>
      <c r="M33019" s="2"/>
      <c r="N33019"/>
      <c r="O33019"/>
      <c r="U33019"/>
      <c r="V33019"/>
    </row>
    <row r="33020" spans="6:22" x14ac:dyDescent="0.2">
      <c r="F33020"/>
      <c r="M33020" s="2"/>
      <c r="N33020"/>
      <c r="O33020"/>
      <c r="U33020"/>
      <c r="V33020"/>
    </row>
    <row r="33021" spans="6:22" x14ac:dyDescent="0.2">
      <c r="F33021"/>
      <c r="M33021" s="2"/>
      <c r="N33021"/>
      <c r="O33021"/>
      <c r="U33021"/>
      <c r="V33021"/>
    </row>
    <row r="33022" spans="6:22" x14ac:dyDescent="0.2">
      <c r="F33022"/>
      <c r="M33022" s="2"/>
      <c r="N33022"/>
      <c r="O33022"/>
      <c r="U33022"/>
      <c r="V33022"/>
    </row>
    <row r="33023" spans="6:22" x14ac:dyDescent="0.2">
      <c r="F33023"/>
      <c r="M33023" s="2"/>
      <c r="N33023"/>
      <c r="O33023"/>
      <c r="U33023"/>
      <c r="V33023"/>
    </row>
    <row r="33024" spans="6:22" x14ac:dyDescent="0.2">
      <c r="F33024"/>
      <c r="M33024" s="2"/>
      <c r="N33024"/>
      <c r="O33024"/>
      <c r="U33024"/>
      <c r="V33024"/>
    </row>
    <row r="33025" spans="6:22" x14ac:dyDescent="0.2">
      <c r="F33025"/>
      <c r="M33025" s="2"/>
      <c r="N33025"/>
      <c r="O33025"/>
      <c r="U33025"/>
      <c r="V33025"/>
    </row>
    <row r="33026" spans="6:22" x14ac:dyDescent="0.2">
      <c r="F33026"/>
      <c r="M33026" s="2"/>
      <c r="N33026"/>
      <c r="O33026"/>
      <c r="U33026"/>
      <c r="V33026"/>
    </row>
    <row r="33027" spans="6:22" x14ac:dyDescent="0.2">
      <c r="F33027"/>
      <c r="M33027" s="2"/>
      <c r="N33027"/>
      <c r="O33027"/>
      <c r="U33027"/>
      <c r="V33027"/>
    </row>
    <row r="33028" spans="6:22" x14ac:dyDescent="0.2">
      <c r="F33028"/>
      <c r="M33028" s="2"/>
      <c r="N33028"/>
      <c r="O33028"/>
      <c r="U33028"/>
      <c r="V33028"/>
    </row>
    <row r="33029" spans="6:22" x14ac:dyDescent="0.2">
      <c r="F33029"/>
      <c r="M33029" s="2"/>
      <c r="N33029"/>
      <c r="O33029"/>
      <c r="U33029"/>
      <c r="V33029"/>
    </row>
    <row r="33030" spans="6:22" x14ac:dyDescent="0.2">
      <c r="F33030"/>
      <c r="M33030" s="2"/>
      <c r="N33030"/>
      <c r="O33030"/>
      <c r="U33030"/>
      <c r="V33030"/>
    </row>
    <row r="33031" spans="6:22" x14ac:dyDescent="0.2">
      <c r="F33031"/>
      <c r="M33031" s="2"/>
      <c r="N33031"/>
      <c r="O33031"/>
      <c r="U33031"/>
      <c r="V33031"/>
    </row>
    <row r="33032" spans="6:22" x14ac:dyDescent="0.2">
      <c r="F33032"/>
      <c r="M33032" s="2"/>
      <c r="N33032"/>
      <c r="O33032"/>
      <c r="U33032"/>
      <c r="V33032"/>
    </row>
    <row r="33033" spans="6:22" x14ac:dyDescent="0.2">
      <c r="F33033"/>
      <c r="M33033" s="2"/>
      <c r="N33033"/>
      <c r="O33033"/>
      <c r="U33033"/>
      <c r="V33033"/>
    </row>
    <row r="33034" spans="6:22" x14ac:dyDescent="0.2">
      <c r="F33034"/>
      <c r="M33034" s="2"/>
      <c r="N33034"/>
      <c r="O33034"/>
      <c r="U33034"/>
      <c r="V33034"/>
    </row>
    <row r="33035" spans="6:22" x14ac:dyDescent="0.2">
      <c r="F33035"/>
      <c r="M33035" s="2"/>
      <c r="N33035"/>
      <c r="O33035"/>
      <c r="U33035"/>
      <c r="V33035"/>
    </row>
    <row r="33036" spans="6:22" x14ac:dyDescent="0.2">
      <c r="F33036"/>
      <c r="M33036" s="2"/>
      <c r="N33036"/>
      <c r="O33036"/>
      <c r="U33036"/>
      <c r="V33036"/>
    </row>
    <row r="33037" spans="6:22" x14ac:dyDescent="0.2">
      <c r="F33037"/>
      <c r="M33037" s="2"/>
      <c r="N33037"/>
      <c r="O33037"/>
      <c r="U33037"/>
      <c r="V33037"/>
    </row>
    <row r="33038" spans="6:22" x14ac:dyDescent="0.2">
      <c r="F33038"/>
      <c r="M33038" s="2"/>
      <c r="N33038"/>
      <c r="O33038"/>
      <c r="U33038"/>
      <c r="V33038"/>
    </row>
    <row r="33039" spans="6:22" x14ac:dyDescent="0.2">
      <c r="F33039"/>
      <c r="M33039" s="2"/>
      <c r="N33039"/>
      <c r="O33039"/>
      <c r="U33039"/>
      <c r="V33039"/>
    </row>
    <row r="33040" spans="6:22" x14ac:dyDescent="0.2">
      <c r="F33040"/>
      <c r="M33040" s="2"/>
      <c r="N33040"/>
      <c r="O33040"/>
      <c r="U33040"/>
      <c r="V33040"/>
    </row>
    <row r="33041" spans="6:22" x14ac:dyDescent="0.2">
      <c r="F33041"/>
      <c r="M33041" s="2"/>
      <c r="N33041"/>
      <c r="O33041"/>
      <c r="U33041"/>
      <c r="V33041"/>
    </row>
    <row r="33042" spans="6:22" x14ac:dyDescent="0.2">
      <c r="F33042"/>
      <c r="M33042" s="2"/>
      <c r="N33042"/>
      <c r="O33042"/>
      <c r="U33042"/>
      <c r="V33042"/>
    </row>
    <row r="33043" spans="6:22" x14ac:dyDescent="0.2">
      <c r="F33043"/>
      <c r="M33043" s="2"/>
      <c r="N33043"/>
      <c r="O33043"/>
      <c r="U33043"/>
      <c r="V33043"/>
    </row>
    <row r="33044" spans="6:22" x14ac:dyDescent="0.2">
      <c r="F33044"/>
      <c r="M33044" s="2"/>
      <c r="N33044"/>
      <c r="O33044"/>
      <c r="U33044"/>
      <c r="V33044"/>
    </row>
    <row r="33045" spans="6:22" x14ac:dyDescent="0.2">
      <c r="F33045"/>
      <c r="M33045" s="2"/>
      <c r="N33045"/>
      <c r="O33045"/>
      <c r="U33045"/>
      <c r="V33045"/>
    </row>
    <row r="33046" spans="6:22" x14ac:dyDescent="0.2">
      <c r="F33046"/>
      <c r="M33046" s="2"/>
      <c r="N33046"/>
      <c r="O33046"/>
      <c r="U33046"/>
      <c r="V33046"/>
    </row>
    <row r="33047" spans="6:22" x14ac:dyDescent="0.2">
      <c r="F33047"/>
      <c r="M33047" s="2"/>
      <c r="N33047"/>
      <c r="O33047"/>
      <c r="U33047"/>
      <c r="V33047"/>
    </row>
    <row r="33048" spans="6:22" x14ac:dyDescent="0.2">
      <c r="F33048"/>
      <c r="M33048" s="2"/>
      <c r="N33048"/>
      <c r="O33048"/>
      <c r="U33048"/>
      <c r="V33048"/>
    </row>
    <row r="33049" spans="6:22" x14ac:dyDescent="0.2">
      <c r="F33049"/>
      <c r="M33049" s="2"/>
      <c r="N33049"/>
      <c r="O33049"/>
      <c r="U33049"/>
      <c r="V33049"/>
    </row>
    <row r="33050" spans="6:22" x14ac:dyDescent="0.2">
      <c r="F33050"/>
      <c r="M33050" s="2"/>
      <c r="N33050"/>
      <c r="O33050"/>
      <c r="U33050"/>
      <c r="V33050"/>
    </row>
    <row r="33051" spans="6:22" x14ac:dyDescent="0.2">
      <c r="F33051"/>
      <c r="M33051" s="2"/>
      <c r="N33051"/>
      <c r="O33051"/>
      <c r="U33051"/>
      <c r="V33051"/>
    </row>
    <row r="33052" spans="6:22" x14ac:dyDescent="0.2">
      <c r="F33052"/>
      <c r="M33052" s="2"/>
      <c r="N33052"/>
      <c r="O33052"/>
      <c r="U33052"/>
      <c r="V33052"/>
    </row>
    <row r="33053" spans="6:22" x14ac:dyDescent="0.2">
      <c r="F33053"/>
      <c r="M33053" s="2"/>
      <c r="N33053"/>
      <c r="O33053"/>
      <c r="U33053"/>
      <c r="V33053"/>
    </row>
    <row r="33054" spans="6:22" x14ac:dyDescent="0.2">
      <c r="F33054"/>
      <c r="M33054" s="2"/>
      <c r="N33054"/>
      <c r="O33054"/>
      <c r="U33054"/>
      <c r="V33054"/>
    </row>
    <row r="33055" spans="6:22" x14ac:dyDescent="0.2">
      <c r="F33055"/>
      <c r="M33055" s="2"/>
      <c r="N33055"/>
      <c r="O33055"/>
      <c r="U33055"/>
      <c r="V33055"/>
    </row>
    <row r="33056" spans="6:22" x14ac:dyDescent="0.2">
      <c r="F33056"/>
      <c r="M33056" s="2"/>
      <c r="N33056"/>
      <c r="O33056"/>
      <c r="U33056"/>
      <c r="V33056"/>
    </row>
    <row r="33057" spans="6:22" x14ac:dyDescent="0.2">
      <c r="F33057"/>
      <c r="M33057" s="2"/>
      <c r="N33057"/>
      <c r="O33057"/>
      <c r="U33057"/>
      <c r="V33057"/>
    </row>
    <row r="33058" spans="6:22" x14ac:dyDescent="0.2">
      <c r="F33058"/>
      <c r="M33058" s="2"/>
      <c r="N33058"/>
      <c r="O33058"/>
      <c r="U33058"/>
      <c r="V33058"/>
    </row>
    <row r="33059" spans="6:22" x14ac:dyDescent="0.2">
      <c r="F33059"/>
      <c r="M33059" s="2"/>
      <c r="N33059"/>
      <c r="O33059"/>
      <c r="U33059"/>
      <c r="V33059"/>
    </row>
    <row r="33060" spans="6:22" x14ac:dyDescent="0.2">
      <c r="F33060"/>
      <c r="M33060" s="2"/>
      <c r="N33060"/>
      <c r="O33060"/>
      <c r="U33060"/>
      <c r="V33060"/>
    </row>
    <row r="33061" spans="6:22" x14ac:dyDescent="0.2">
      <c r="F33061"/>
      <c r="M33061" s="2"/>
      <c r="N33061"/>
      <c r="O33061"/>
      <c r="U33061"/>
      <c r="V33061"/>
    </row>
    <row r="33062" spans="6:22" x14ac:dyDescent="0.2">
      <c r="F33062"/>
      <c r="M33062" s="2"/>
      <c r="N33062"/>
      <c r="O33062"/>
      <c r="U33062"/>
      <c r="V33062"/>
    </row>
    <row r="33063" spans="6:22" x14ac:dyDescent="0.2">
      <c r="F33063"/>
      <c r="M33063" s="2"/>
      <c r="N33063"/>
      <c r="O33063"/>
      <c r="U33063"/>
      <c r="V33063"/>
    </row>
    <row r="33064" spans="6:22" x14ac:dyDescent="0.2">
      <c r="F33064"/>
      <c r="M33064" s="2"/>
      <c r="N33064"/>
      <c r="O33064"/>
      <c r="U33064"/>
      <c r="V33064"/>
    </row>
    <row r="33065" spans="6:22" x14ac:dyDescent="0.2">
      <c r="F33065"/>
      <c r="M33065" s="2"/>
      <c r="N33065"/>
      <c r="O33065"/>
      <c r="U33065"/>
      <c r="V33065"/>
    </row>
    <row r="33066" spans="6:22" x14ac:dyDescent="0.2">
      <c r="F33066"/>
      <c r="M33066" s="2"/>
      <c r="N33066"/>
      <c r="O33066"/>
      <c r="U33066"/>
      <c r="V33066"/>
    </row>
    <row r="33067" spans="6:22" x14ac:dyDescent="0.2">
      <c r="F33067"/>
      <c r="M33067" s="2"/>
      <c r="N33067"/>
      <c r="O33067"/>
      <c r="U33067"/>
      <c r="V33067"/>
    </row>
    <row r="33068" spans="6:22" x14ac:dyDescent="0.2">
      <c r="F33068"/>
      <c r="M33068" s="2"/>
      <c r="N33068"/>
      <c r="O33068"/>
      <c r="U33068"/>
      <c r="V33068"/>
    </row>
    <row r="33069" spans="6:22" x14ac:dyDescent="0.2">
      <c r="F33069"/>
      <c r="M33069" s="2"/>
      <c r="N33069"/>
      <c r="O33069"/>
      <c r="U33069"/>
      <c r="V33069"/>
    </row>
    <row r="33070" spans="6:22" x14ac:dyDescent="0.2">
      <c r="F33070"/>
      <c r="M33070" s="2"/>
      <c r="N33070"/>
      <c r="O33070"/>
      <c r="U33070"/>
      <c r="V33070"/>
    </row>
    <row r="33071" spans="6:22" x14ac:dyDescent="0.2">
      <c r="F33071"/>
      <c r="M33071" s="2"/>
      <c r="N33071"/>
      <c r="O33071"/>
      <c r="U33071"/>
      <c r="V33071"/>
    </row>
    <row r="33072" spans="6:22" x14ac:dyDescent="0.2">
      <c r="F33072"/>
      <c r="M33072" s="2"/>
      <c r="N33072"/>
      <c r="O33072"/>
      <c r="U33072"/>
      <c r="V33072"/>
    </row>
    <row r="33073" spans="6:22" x14ac:dyDescent="0.2">
      <c r="F33073"/>
      <c r="M33073" s="2"/>
      <c r="N33073"/>
      <c r="O33073"/>
      <c r="U33073"/>
      <c r="V33073"/>
    </row>
    <row r="33074" spans="6:22" x14ac:dyDescent="0.2">
      <c r="F33074"/>
      <c r="M33074" s="2"/>
      <c r="N33074"/>
      <c r="O33074"/>
      <c r="U33074"/>
      <c r="V33074"/>
    </row>
    <row r="33075" spans="6:22" x14ac:dyDescent="0.2">
      <c r="F33075"/>
      <c r="M33075" s="2"/>
      <c r="N33075"/>
      <c r="O33075"/>
      <c r="U33075"/>
      <c r="V33075"/>
    </row>
    <row r="33076" spans="6:22" x14ac:dyDescent="0.2">
      <c r="F33076"/>
      <c r="M33076" s="2"/>
      <c r="N33076"/>
      <c r="O33076"/>
      <c r="U33076"/>
      <c r="V33076"/>
    </row>
    <row r="33077" spans="6:22" x14ac:dyDescent="0.2">
      <c r="F33077"/>
      <c r="M33077" s="2"/>
      <c r="N33077"/>
      <c r="O33077"/>
      <c r="U33077"/>
      <c r="V33077"/>
    </row>
    <row r="33078" spans="6:22" x14ac:dyDescent="0.2">
      <c r="F33078"/>
      <c r="M33078" s="2"/>
      <c r="N33078"/>
      <c r="O33078"/>
      <c r="U33078"/>
      <c r="V33078"/>
    </row>
    <row r="33079" spans="6:22" x14ac:dyDescent="0.2">
      <c r="F33079"/>
      <c r="M33079" s="2"/>
      <c r="N33079"/>
      <c r="O33079"/>
      <c r="U33079"/>
      <c r="V33079"/>
    </row>
    <row r="33080" spans="6:22" x14ac:dyDescent="0.2">
      <c r="F33080"/>
      <c r="M33080" s="2"/>
      <c r="N33080"/>
      <c r="O33080"/>
      <c r="U33080"/>
      <c r="V33080"/>
    </row>
    <row r="33081" spans="6:22" x14ac:dyDescent="0.2">
      <c r="F33081"/>
      <c r="M33081" s="2"/>
      <c r="N33081"/>
      <c r="O33081"/>
      <c r="U33081"/>
      <c r="V33081"/>
    </row>
    <row r="33082" spans="6:22" x14ac:dyDescent="0.2">
      <c r="F33082"/>
      <c r="M33082" s="2"/>
      <c r="N33082"/>
      <c r="O33082"/>
      <c r="U33082"/>
      <c r="V33082"/>
    </row>
    <row r="33083" spans="6:22" x14ac:dyDescent="0.2">
      <c r="F33083"/>
      <c r="M33083" s="2"/>
      <c r="N33083"/>
      <c r="O33083"/>
      <c r="U33083"/>
      <c r="V33083"/>
    </row>
    <row r="33084" spans="6:22" x14ac:dyDescent="0.2">
      <c r="F33084"/>
      <c r="M33084" s="2"/>
      <c r="N33084"/>
      <c r="O33084"/>
      <c r="U33084"/>
      <c r="V33084"/>
    </row>
    <row r="33085" spans="6:22" x14ac:dyDescent="0.2">
      <c r="F33085"/>
      <c r="M33085" s="2"/>
      <c r="N33085"/>
      <c r="O33085"/>
      <c r="U33085"/>
      <c r="V33085"/>
    </row>
    <row r="33086" spans="6:22" x14ac:dyDescent="0.2">
      <c r="F33086"/>
      <c r="M33086" s="2"/>
      <c r="N33086"/>
      <c r="O33086"/>
      <c r="U33086"/>
      <c r="V33086"/>
    </row>
    <row r="33087" spans="6:22" x14ac:dyDescent="0.2">
      <c r="F33087"/>
      <c r="M33087" s="2"/>
      <c r="N33087"/>
      <c r="O33087"/>
      <c r="U33087"/>
      <c r="V33087"/>
    </row>
    <row r="33088" spans="6:22" x14ac:dyDescent="0.2">
      <c r="F33088"/>
      <c r="M33088" s="2"/>
      <c r="N33088"/>
      <c r="O33088"/>
      <c r="U33088"/>
      <c r="V33088"/>
    </row>
    <row r="33089" spans="6:22" x14ac:dyDescent="0.2">
      <c r="F33089"/>
      <c r="M33089" s="2"/>
      <c r="N33089"/>
      <c r="O33089"/>
      <c r="U33089"/>
      <c r="V33089"/>
    </row>
    <row r="33090" spans="6:22" x14ac:dyDescent="0.2">
      <c r="F33090"/>
      <c r="M33090" s="2"/>
      <c r="N33090"/>
      <c r="O33090"/>
      <c r="U33090"/>
      <c r="V33090"/>
    </row>
    <row r="33091" spans="6:22" x14ac:dyDescent="0.2">
      <c r="F33091"/>
      <c r="M33091" s="2"/>
      <c r="N33091"/>
      <c r="O33091"/>
      <c r="U33091"/>
      <c r="V33091"/>
    </row>
    <row r="33092" spans="6:22" x14ac:dyDescent="0.2">
      <c r="F33092"/>
      <c r="M33092" s="2"/>
      <c r="N33092"/>
      <c r="O33092"/>
      <c r="U33092"/>
      <c r="V33092"/>
    </row>
    <row r="33093" spans="6:22" x14ac:dyDescent="0.2">
      <c r="F33093"/>
      <c r="M33093" s="2"/>
      <c r="N33093"/>
      <c r="O33093"/>
      <c r="U33093"/>
      <c r="V33093"/>
    </row>
    <row r="33094" spans="6:22" x14ac:dyDescent="0.2">
      <c r="F33094"/>
      <c r="M33094" s="2"/>
      <c r="N33094"/>
      <c r="O33094"/>
      <c r="U33094"/>
      <c r="V33094"/>
    </row>
    <row r="33095" spans="6:22" x14ac:dyDescent="0.2">
      <c r="F33095"/>
      <c r="M33095" s="2"/>
      <c r="N33095"/>
      <c r="O33095"/>
      <c r="U33095"/>
      <c r="V33095"/>
    </row>
    <row r="33096" spans="6:22" x14ac:dyDescent="0.2">
      <c r="F33096"/>
      <c r="M33096" s="2"/>
      <c r="N33096"/>
      <c r="O33096"/>
      <c r="U33096"/>
      <c r="V33096"/>
    </row>
    <row r="33097" spans="6:22" x14ac:dyDescent="0.2">
      <c r="F33097"/>
      <c r="M33097" s="2"/>
      <c r="N33097"/>
      <c r="O33097"/>
      <c r="U33097"/>
      <c r="V33097"/>
    </row>
    <row r="33098" spans="6:22" x14ac:dyDescent="0.2">
      <c r="F33098"/>
      <c r="M33098" s="2"/>
      <c r="N33098"/>
      <c r="O33098"/>
      <c r="U33098"/>
      <c r="V33098"/>
    </row>
    <row r="33099" spans="6:22" x14ac:dyDescent="0.2">
      <c r="F33099"/>
      <c r="M33099" s="2"/>
      <c r="N33099"/>
      <c r="O33099"/>
      <c r="U33099"/>
      <c r="V33099"/>
    </row>
    <row r="33100" spans="6:22" x14ac:dyDescent="0.2">
      <c r="F33100"/>
      <c r="M33100" s="2"/>
      <c r="N33100"/>
      <c r="O33100"/>
      <c r="U33100"/>
      <c r="V33100"/>
    </row>
    <row r="33101" spans="6:22" x14ac:dyDescent="0.2">
      <c r="F33101"/>
      <c r="M33101" s="2"/>
      <c r="N33101"/>
      <c r="O33101"/>
      <c r="U33101"/>
      <c r="V33101"/>
    </row>
    <row r="33102" spans="6:22" x14ac:dyDescent="0.2">
      <c r="F33102"/>
      <c r="M33102" s="2"/>
      <c r="N33102"/>
      <c r="O33102"/>
      <c r="U33102"/>
      <c r="V33102"/>
    </row>
    <row r="33103" spans="6:22" x14ac:dyDescent="0.2">
      <c r="F33103"/>
      <c r="M33103" s="2"/>
      <c r="N33103"/>
      <c r="O33103"/>
      <c r="U33103"/>
      <c r="V33103"/>
    </row>
    <row r="33104" spans="6:22" x14ac:dyDescent="0.2">
      <c r="F33104"/>
      <c r="M33104" s="2"/>
      <c r="N33104"/>
      <c r="O33104"/>
      <c r="U33104"/>
      <c r="V33104"/>
    </row>
    <row r="33105" spans="6:22" x14ac:dyDescent="0.2">
      <c r="F33105"/>
      <c r="M33105" s="2"/>
      <c r="N33105"/>
      <c r="O33105"/>
      <c r="U33105"/>
      <c r="V33105"/>
    </row>
    <row r="33106" spans="6:22" x14ac:dyDescent="0.2">
      <c r="F33106"/>
      <c r="M33106" s="2"/>
      <c r="N33106"/>
      <c r="O33106"/>
      <c r="U33106"/>
      <c r="V33106"/>
    </row>
    <row r="33107" spans="6:22" x14ac:dyDescent="0.2">
      <c r="F33107"/>
      <c r="M33107" s="2"/>
      <c r="N33107"/>
      <c r="O33107"/>
      <c r="U33107"/>
      <c r="V33107"/>
    </row>
    <row r="33108" spans="6:22" x14ac:dyDescent="0.2">
      <c r="F33108"/>
      <c r="M33108" s="2"/>
      <c r="N33108"/>
      <c r="O33108"/>
      <c r="U33108"/>
      <c r="V33108"/>
    </row>
    <row r="33109" spans="6:22" x14ac:dyDescent="0.2">
      <c r="F33109"/>
      <c r="M33109" s="2"/>
      <c r="N33109"/>
      <c r="O33109"/>
      <c r="U33109"/>
      <c r="V33109"/>
    </row>
    <row r="33110" spans="6:22" x14ac:dyDescent="0.2">
      <c r="F33110"/>
      <c r="M33110" s="2"/>
      <c r="N33110"/>
      <c r="O33110"/>
      <c r="U33110"/>
      <c r="V33110"/>
    </row>
    <row r="33111" spans="6:22" x14ac:dyDescent="0.2">
      <c r="F33111"/>
      <c r="M33111" s="2"/>
      <c r="N33111"/>
      <c r="O33111"/>
      <c r="U33111"/>
      <c r="V33111"/>
    </row>
    <row r="33112" spans="6:22" x14ac:dyDescent="0.2">
      <c r="F33112"/>
      <c r="M33112" s="2"/>
      <c r="N33112"/>
      <c r="O33112"/>
      <c r="U33112"/>
      <c r="V33112"/>
    </row>
    <row r="33113" spans="6:22" x14ac:dyDescent="0.2">
      <c r="F33113"/>
      <c r="M33113" s="2"/>
      <c r="N33113"/>
      <c r="O33113"/>
      <c r="U33113"/>
      <c r="V33113"/>
    </row>
    <row r="33114" spans="6:22" x14ac:dyDescent="0.2">
      <c r="F33114"/>
      <c r="M33114" s="2"/>
      <c r="N33114"/>
      <c r="O33114"/>
      <c r="U33114"/>
      <c r="V33114"/>
    </row>
    <row r="33115" spans="6:22" x14ac:dyDescent="0.2">
      <c r="F33115"/>
      <c r="M33115" s="2"/>
      <c r="N33115"/>
      <c r="O33115"/>
      <c r="U33115"/>
      <c r="V33115"/>
    </row>
    <row r="33116" spans="6:22" x14ac:dyDescent="0.2">
      <c r="F33116"/>
      <c r="M33116" s="2"/>
      <c r="N33116"/>
      <c r="O33116"/>
      <c r="U33116"/>
      <c r="V33116"/>
    </row>
    <row r="33117" spans="6:22" x14ac:dyDescent="0.2">
      <c r="F33117"/>
      <c r="M33117" s="2"/>
      <c r="N33117"/>
      <c r="O33117"/>
      <c r="U33117"/>
      <c r="V33117"/>
    </row>
    <row r="33118" spans="6:22" x14ac:dyDescent="0.2">
      <c r="F33118"/>
      <c r="M33118" s="2"/>
      <c r="N33118"/>
      <c r="O33118"/>
      <c r="U33118"/>
      <c r="V33118"/>
    </row>
    <row r="33119" spans="6:22" x14ac:dyDescent="0.2">
      <c r="F33119"/>
      <c r="M33119" s="2"/>
      <c r="N33119"/>
      <c r="O33119"/>
      <c r="U33119"/>
      <c r="V33119"/>
    </row>
    <row r="33120" spans="6:22" x14ac:dyDescent="0.2">
      <c r="F33120"/>
      <c r="M33120" s="2"/>
      <c r="N33120"/>
      <c r="O33120"/>
      <c r="U33120"/>
      <c r="V33120"/>
    </row>
    <row r="33121" spans="6:22" x14ac:dyDescent="0.2">
      <c r="F33121"/>
      <c r="M33121" s="2"/>
      <c r="N33121"/>
      <c r="O33121"/>
      <c r="U33121"/>
      <c r="V33121"/>
    </row>
    <row r="33122" spans="6:22" x14ac:dyDescent="0.2">
      <c r="F33122"/>
      <c r="M33122" s="2"/>
      <c r="N33122"/>
      <c r="O33122"/>
      <c r="U33122"/>
      <c r="V33122"/>
    </row>
    <row r="33123" spans="6:22" x14ac:dyDescent="0.2">
      <c r="F33123"/>
      <c r="M33123" s="2"/>
      <c r="N33123"/>
      <c r="O33123"/>
      <c r="U33123"/>
      <c r="V33123"/>
    </row>
    <row r="33124" spans="6:22" x14ac:dyDescent="0.2">
      <c r="F33124"/>
      <c r="M33124" s="2"/>
      <c r="N33124"/>
      <c r="O33124"/>
      <c r="U33124"/>
      <c r="V33124"/>
    </row>
    <row r="33125" spans="6:22" x14ac:dyDescent="0.2">
      <c r="F33125"/>
      <c r="M33125" s="2"/>
      <c r="N33125"/>
      <c r="O33125"/>
      <c r="U33125"/>
      <c r="V33125"/>
    </row>
    <row r="33126" spans="6:22" x14ac:dyDescent="0.2">
      <c r="F33126"/>
      <c r="M33126" s="2"/>
      <c r="N33126"/>
      <c r="O33126"/>
      <c r="U33126"/>
      <c r="V33126"/>
    </row>
    <row r="33127" spans="6:22" x14ac:dyDescent="0.2">
      <c r="F33127"/>
      <c r="M33127" s="2"/>
      <c r="N33127"/>
      <c r="O33127"/>
      <c r="U33127"/>
      <c r="V33127"/>
    </row>
    <row r="33128" spans="6:22" x14ac:dyDescent="0.2">
      <c r="F33128"/>
      <c r="M33128" s="2"/>
      <c r="N33128"/>
      <c r="O33128"/>
      <c r="U33128"/>
      <c r="V33128"/>
    </row>
    <row r="33129" spans="6:22" x14ac:dyDescent="0.2">
      <c r="F33129"/>
      <c r="M33129" s="2"/>
      <c r="N33129"/>
      <c r="O33129"/>
      <c r="U33129"/>
      <c r="V33129"/>
    </row>
    <row r="33130" spans="6:22" x14ac:dyDescent="0.2">
      <c r="F33130"/>
      <c r="M33130" s="2"/>
      <c r="N33130"/>
      <c r="O33130"/>
      <c r="U33130"/>
      <c r="V33130"/>
    </row>
    <row r="33131" spans="6:22" x14ac:dyDescent="0.2">
      <c r="F33131"/>
      <c r="M33131" s="2"/>
      <c r="N33131"/>
      <c r="O33131"/>
      <c r="U33131"/>
      <c r="V33131"/>
    </row>
    <row r="33132" spans="6:22" x14ac:dyDescent="0.2">
      <c r="F33132"/>
      <c r="M33132" s="2"/>
      <c r="N33132"/>
      <c r="O33132"/>
      <c r="U33132"/>
      <c r="V33132"/>
    </row>
    <row r="33133" spans="6:22" x14ac:dyDescent="0.2">
      <c r="F33133"/>
      <c r="M33133" s="2"/>
      <c r="N33133"/>
      <c r="O33133"/>
      <c r="U33133"/>
      <c r="V33133"/>
    </row>
    <row r="33134" spans="6:22" x14ac:dyDescent="0.2">
      <c r="F33134"/>
      <c r="M33134" s="2"/>
      <c r="N33134"/>
      <c r="O33134"/>
      <c r="U33134"/>
      <c r="V33134"/>
    </row>
    <row r="33135" spans="6:22" x14ac:dyDescent="0.2">
      <c r="F33135"/>
      <c r="M33135" s="2"/>
      <c r="N33135"/>
      <c r="O33135"/>
      <c r="U33135"/>
      <c r="V33135"/>
    </row>
    <row r="33136" spans="6:22" x14ac:dyDescent="0.2">
      <c r="F33136"/>
      <c r="M33136" s="2"/>
      <c r="N33136"/>
      <c r="O33136"/>
      <c r="U33136"/>
      <c r="V33136"/>
    </row>
    <row r="33137" spans="6:22" x14ac:dyDescent="0.2">
      <c r="F33137"/>
      <c r="M33137" s="2"/>
      <c r="N33137"/>
      <c r="O33137"/>
      <c r="U33137"/>
      <c r="V33137"/>
    </row>
    <row r="33138" spans="6:22" x14ac:dyDescent="0.2">
      <c r="F33138"/>
      <c r="M33138" s="2"/>
      <c r="N33138"/>
      <c r="O33138"/>
      <c r="U33138"/>
      <c r="V33138"/>
    </row>
    <row r="33139" spans="6:22" x14ac:dyDescent="0.2">
      <c r="F33139"/>
      <c r="M33139" s="2"/>
      <c r="N33139"/>
      <c r="O33139"/>
      <c r="U33139"/>
      <c r="V33139"/>
    </row>
    <row r="33140" spans="6:22" x14ac:dyDescent="0.2">
      <c r="F33140"/>
      <c r="M33140" s="2"/>
      <c r="N33140"/>
      <c r="O33140"/>
      <c r="U33140"/>
      <c r="V33140"/>
    </row>
    <row r="33141" spans="6:22" x14ac:dyDescent="0.2">
      <c r="F33141"/>
      <c r="M33141" s="2"/>
      <c r="N33141"/>
      <c r="O33141"/>
      <c r="U33141"/>
      <c r="V33141"/>
    </row>
    <row r="33142" spans="6:22" x14ac:dyDescent="0.2">
      <c r="F33142"/>
      <c r="M33142" s="2"/>
      <c r="N33142"/>
      <c r="O33142"/>
      <c r="U33142"/>
      <c r="V33142"/>
    </row>
    <row r="33143" spans="6:22" x14ac:dyDescent="0.2">
      <c r="F33143"/>
      <c r="M33143" s="2"/>
      <c r="N33143"/>
      <c r="O33143"/>
      <c r="U33143"/>
      <c r="V33143"/>
    </row>
    <row r="33144" spans="6:22" x14ac:dyDescent="0.2">
      <c r="F33144"/>
      <c r="M33144" s="2"/>
      <c r="N33144"/>
      <c r="O33144"/>
      <c r="U33144"/>
      <c r="V33144"/>
    </row>
    <row r="33145" spans="6:22" x14ac:dyDescent="0.2">
      <c r="F33145"/>
      <c r="M33145" s="2"/>
      <c r="N33145"/>
      <c r="O33145"/>
      <c r="U33145"/>
      <c r="V33145"/>
    </row>
    <row r="33146" spans="6:22" x14ac:dyDescent="0.2">
      <c r="F33146"/>
      <c r="M33146" s="2"/>
      <c r="N33146"/>
      <c r="O33146"/>
      <c r="U33146"/>
      <c r="V33146"/>
    </row>
    <row r="33147" spans="6:22" x14ac:dyDescent="0.2">
      <c r="F33147"/>
      <c r="M33147" s="2"/>
      <c r="N33147"/>
      <c r="O33147"/>
      <c r="U33147"/>
      <c r="V33147"/>
    </row>
    <row r="33148" spans="6:22" x14ac:dyDescent="0.2">
      <c r="F33148"/>
      <c r="M33148" s="2"/>
      <c r="N33148"/>
      <c r="O33148"/>
      <c r="U33148"/>
      <c r="V33148"/>
    </row>
    <row r="33149" spans="6:22" x14ac:dyDescent="0.2">
      <c r="F33149"/>
      <c r="M33149" s="2"/>
      <c r="N33149"/>
      <c r="O33149"/>
      <c r="U33149"/>
      <c r="V33149"/>
    </row>
    <row r="33150" spans="6:22" x14ac:dyDescent="0.2">
      <c r="F33150"/>
      <c r="M33150" s="2"/>
      <c r="N33150"/>
      <c r="O33150"/>
      <c r="U33150"/>
      <c r="V33150"/>
    </row>
    <row r="33151" spans="6:22" x14ac:dyDescent="0.2">
      <c r="F33151"/>
      <c r="M33151" s="2"/>
      <c r="N33151"/>
      <c r="O33151"/>
      <c r="U33151"/>
      <c r="V33151"/>
    </row>
    <row r="33152" spans="6:22" x14ac:dyDescent="0.2">
      <c r="F33152"/>
      <c r="M33152" s="2"/>
      <c r="N33152"/>
      <c r="O33152"/>
      <c r="U33152"/>
      <c r="V33152"/>
    </row>
    <row r="33153" spans="6:22" x14ac:dyDescent="0.2">
      <c r="F33153"/>
      <c r="M33153" s="2"/>
      <c r="N33153"/>
      <c r="O33153"/>
      <c r="U33153"/>
      <c r="V33153"/>
    </row>
    <row r="33154" spans="6:22" x14ac:dyDescent="0.2">
      <c r="F33154"/>
      <c r="M33154" s="2"/>
      <c r="N33154"/>
      <c r="O33154"/>
      <c r="U33154"/>
      <c r="V33154"/>
    </row>
    <row r="33155" spans="6:22" x14ac:dyDescent="0.2">
      <c r="F33155"/>
      <c r="M33155" s="2"/>
      <c r="N33155"/>
      <c r="O33155"/>
      <c r="U33155"/>
      <c r="V33155"/>
    </row>
    <row r="33156" spans="6:22" x14ac:dyDescent="0.2">
      <c r="F33156"/>
      <c r="M33156" s="2"/>
      <c r="N33156"/>
      <c r="O33156"/>
      <c r="U33156"/>
      <c r="V33156"/>
    </row>
    <row r="33157" spans="6:22" x14ac:dyDescent="0.2">
      <c r="F33157"/>
      <c r="M33157" s="2"/>
      <c r="N33157"/>
      <c r="O33157"/>
      <c r="U33157"/>
      <c r="V33157"/>
    </row>
    <row r="33158" spans="6:22" x14ac:dyDescent="0.2">
      <c r="F33158"/>
      <c r="M33158" s="2"/>
      <c r="N33158"/>
      <c r="O33158"/>
      <c r="U33158"/>
      <c r="V33158"/>
    </row>
    <row r="33159" spans="6:22" x14ac:dyDescent="0.2">
      <c r="F33159"/>
      <c r="M33159" s="2"/>
      <c r="N33159"/>
      <c r="O33159"/>
      <c r="U33159"/>
      <c r="V33159"/>
    </row>
    <row r="33160" spans="6:22" x14ac:dyDescent="0.2">
      <c r="F33160"/>
      <c r="M33160" s="2"/>
      <c r="N33160"/>
      <c r="O33160"/>
      <c r="U33160"/>
      <c r="V33160"/>
    </row>
    <row r="33161" spans="6:22" x14ac:dyDescent="0.2">
      <c r="F33161"/>
      <c r="M33161" s="2"/>
      <c r="N33161"/>
      <c r="O33161"/>
      <c r="U33161"/>
      <c r="V33161"/>
    </row>
    <row r="33162" spans="6:22" x14ac:dyDescent="0.2">
      <c r="F33162"/>
      <c r="M33162" s="2"/>
      <c r="N33162"/>
      <c r="O33162"/>
      <c r="U33162"/>
      <c r="V33162"/>
    </row>
    <row r="33163" spans="6:22" x14ac:dyDescent="0.2">
      <c r="F33163"/>
      <c r="M33163" s="2"/>
      <c r="N33163"/>
      <c r="O33163"/>
      <c r="U33163"/>
      <c r="V33163"/>
    </row>
    <row r="33164" spans="6:22" x14ac:dyDescent="0.2">
      <c r="F33164"/>
      <c r="M33164" s="2"/>
      <c r="N33164"/>
      <c r="O33164"/>
      <c r="U33164"/>
      <c r="V33164"/>
    </row>
    <row r="33165" spans="6:22" x14ac:dyDescent="0.2">
      <c r="F33165"/>
      <c r="M33165" s="2"/>
      <c r="N33165"/>
      <c r="O33165"/>
      <c r="U33165"/>
      <c r="V33165"/>
    </row>
    <row r="33166" spans="6:22" x14ac:dyDescent="0.2">
      <c r="F33166"/>
      <c r="M33166" s="2"/>
      <c r="N33166"/>
      <c r="O33166"/>
      <c r="U33166"/>
      <c r="V33166"/>
    </row>
    <row r="33167" spans="6:22" x14ac:dyDescent="0.2">
      <c r="F33167"/>
      <c r="M33167" s="2"/>
      <c r="N33167"/>
      <c r="O33167"/>
      <c r="U33167"/>
      <c r="V33167"/>
    </row>
    <row r="33168" spans="6:22" x14ac:dyDescent="0.2">
      <c r="F33168"/>
      <c r="M33168" s="2"/>
      <c r="N33168"/>
      <c r="O33168"/>
      <c r="U33168"/>
      <c r="V33168"/>
    </row>
    <row r="33169" spans="6:22" x14ac:dyDescent="0.2">
      <c r="F33169"/>
      <c r="M33169" s="2"/>
      <c r="N33169"/>
      <c r="O33169"/>
      <c r="U33169"/>
      <c r="V33169"/>
    </row>
    <row r="33170" spans="6:22" x14ac:dyDescent="0.2">
      <c r="F33170"/>
      <c r="M33170" s="2"/>
      <c r="N33170"/>
      <c r="O33170"/>
      <c r="U33170"/>
      <c r="V33170"/>
    </row>
    <row r="33171" spans="6:22" x14ac:dyDescent="0.2">
      <c r="F33171"/>
      <c r="M33171" s="2"/>
      <c r="N33171"/>
      <c r="O33171"/>
      <c r="U33171"/>
      <c r="V33171"/>
    </row>
    <row r="33172" spans="6:22" x14ac:dyDescent="0.2">
      <c r="F33172"/>
      <c r="M33172" s="2"/>
      <c r="N33172"/>
      <c r="O33172"/>
      <c r="U33172"/>
      <c r="V33172"/>
    </row>
    <row r="33173" spans="6:22" x14ac:dyDescent="0.2">
      <c r="F33173"/>
      <c r="M33173" s="2"/>
      <c r="N33173"/>
      <c r="O33173"/>
      <c r="U33173"/>
      <c r="V33173"/>
    </row>
    <row r="33174" spans="6:22" x14ac:dyDescent="0.2">
      <c r="F33174"/>
      <c r="M33174" s="2"/>
      <c r="N33174"/>
      <c r="O33174"/>
      <c r="U33174"/>
      <c r="V33174"/>
    </row>
    <row r="33175" spans="6:22" x14ac:dyDescent="0.2">
      <c r="F33175"/>
      <c r="M33175" s="2"/>
      <c r="N33175"/>
      <c r="O33175"/>
      <c r="U33175"/>
      <c r="V33175"/>
    </row>
    <row r="33176" spans="6:22" x14ac:dyDescent="0.2">
      <c r="F33176"/>
      <c r="M33176" s="2"/>
      <c r="N33176"/>
      <c r="O33176"/>
      <c r="U33176"/>
      <c r="V33176"/>
    </row>
    <row r="33177" spans="6:22" x14ac:dyDescent="0.2">
      <c r="F33177"/>
      <c r="M33177" s="2"/>
      <c r="N33177"/>
      <c r="O33177"/>
      <c r="U33177"/>
      <c r="V33177"/>
    </row>
    <row r="33178" spans="6:22" x14ac:dyDescent="0.2">
      <c r="F33178"/>
      <c r="M33178" s="2"/>
      <c r="N33178"/>
      <c r="O33178"/>
      <c r="U33178"/>
      <c r="V33178"/>
    </row>
    <row r="33179" spans="6:22" x14ac:dyDescent="0.2">
      <c r="F33179"/>
      <c r="M33179" s="2"/>
      <c r="N33179"/>
      <c r="O33179"/>
      <c r="U33179"/>
      <c r="V33179"/>
    </row>
    <row r="33180" spans="6:22" x14ac:dyDescent="0.2">
      <c r="F33180"/>
      <c r="M33180" s="2"/>
      <c r="N33180"/>
      <c r="O33180"/>
      <c r="U33180"/>
      <c r="V33180"/>
    </row>
    <row r="33181" spans="6:22" x14ac:dyDescent="0.2">
      <c r="F33181"/>
      <c r="M33181" s="2"/>
      <c r="N33181"/>
      <c r="O33181"/>
      <c r="U33181"/>
      <c r="V33181"/>
    </row>
    <row r="33182" spans="6:22" x14ac:dyDescent="0.2">
      <c r="F33182"/>
      <c r="M33182" s="2"/>
      <c r="N33182"/>
      <c r="O33182"/>
      <c r="U33182"/>
      <c r="V33182"/>
    </row>
    <row r="33183" spans="6:22" x14ac:dyDescent="0.2">
      <c r="F33183"/>
      <c r="M33183" s="2"/>
      <c r="N33183"/>
      <c r="O33183"/>
      <c r="U33183"/>
      <c r="V33183"/>
    </row>
    <row r="33184" spans="6:22" x14ac:dyDescent="0.2">
      <c r="F33184"/>
      <c r="M33184" s="2"/>
      <c r="N33184"/>
      <c r="O33184"/>
      <c r="U33184"/>
      <c r="V33184"/>
    </row>
    <row r="33185" spans="6:22" x14ac:dyDescent="0.2">
      <c r="F33185"/>
      <c r="M33185" s="2"/>
      <c r="N33185"/>
      <c r="O33185"/>
      <c r="U33185"/>
      <c r="V33185"/>
    </row>
    <row r="33186" spans="6:22" x14ac:dyDescent="0.2">
      <c r="F33186"/>
      <c r="M33186" s="2"/>
      <c r="N33186"/>
      <c r="O33186"/>
      <c r="U33186"/>
      <c r="V33186"/>
    </row>
    <row r="33187" spans="6:22" x14ac:dyDescent="0.2">
      <c r="F33187"/>
      <c r="M33187" s="2"/>
      <c r="N33187"/>
      <c r="O33187"/>
      <c r="U33187"/>
      <c r="V33187"/>
    </row>
    <row r="33188" spans="6:22" x14ac:dyDescent="0.2">
      <c r="F33188"/>
      <c r="M33188" s="2"/>
      <c r="N33188"/>
      <c r="O33188"/>
      <c r="U33188"/>
      <c r="V33188"/>
    </row>
    <row r="33189" spans="6:22" x14ac:dyDescent="0.2">
      <c r="F33189"/>
      <c r="M33189" s="2"/>
      <c r="N33189"/>
      <c r="O33189"/>
      <c r="U33189"/>
      <c r="V33189"/>
    </row>
    <row r="33190" spans="6:22" x14ac:dyDescent="0.2">
      <c r="F33190"/>
      <c r="M33190" s="2"/>
      <c r="N33190"/>
      <c r="O33190"/>
      <c r="U33190"/>
      <c r="V33190"/>
    </row>
    <row r="33191" spans="6:22" x14ac:dyDescent="0.2">
      <c r="F33191"/>
      <c r="M33191" s="2"/>
      <c r="N33191"/>
      <c r="O33191"/>
      <c r="U33191"/>
      <c r="V33191"/>
    </row>
    <row r="33192" spans="6:22" x14ac:dyDescent="0.2">
      <c r="F33192"/>
      <c r="M33192" s="2"/>
      <c r="N33192"/>
      <c r="O33192"/>
      <c r="U33192"/>
      <c r="V33192"/>
    </row>
    <row r="33193" spans="6:22" x14ac:dyDescent="0.2">
      <c r="F33193"/>
      <c r="M33193" s="2"/>
      <c r="N33193"/>
      <c r="O33193"/>
      <c r="U33193"/>
      <c r="V33193"/>
    </row>
    <row r="33194" spans="6:22" x14ac:dyDescent="0.2">
      <c r="F33194"/>
      <c r="M33194" s="2"/>
      <c r="N33194"/>
      <c r="O33194"/>
      <c r="U33194"/>
      <c r="V33194"/>
    </row>
    <row r="33195" spans="6:22" x14ac:dyDescent="0.2">
      <c r="F33195"/>
      <c r="M33195" s="2"/>
      <c r="N33195"/>
      <c r="O33195"/>
      <c r="U33195"/>
      <c r="V33195"/>
    </row>
    <row r="33196" spans="6:22" x14ac:dyDescent="0.2">
      <c r="F33196"/>
      <c r="M33196" s="2"/>
      <c r="N33196"/>
      <c r="O33196"/>
      <c r="U33196"/>
      <c r="V33196"/>
    </row>
    <row r="33197" spans="6:22" x14ac:dyDescent="0.2">
      <c r="F33197"/>
      <c r="M33197" s="2"/>
      <c r="N33197"/>
      <c r="O33197"/>
      <c r="U33197"/>
      <c r="V33197"/>
    </row>
    <row r="33198" spans="6:22" x14ac:dyDescent="0.2">
      <c r="F33198"/>
      <c r="M33198" s="2"/>
      <c r="N33198"/>
      <c r="O33198"/>
      <c r="U33198"/>
      <c r="V33198"/>
    </row>
    <row r="33199" spans="6:22" x14ac:dyDescent="0.2">
      <c r="F33199"/>
      <c r="M33199" s="2"/>
      <c r="N33199"/>
      <c r="O33199"/>
      <c r="U33199"/>
      <c r="V33199"/>
    </row>
    <row r="33200" spans="6:22" x14ac:dyDescent="0.2">
      <c r="F33200"/>
      <c r="M33200" s="2"/>
      <c r="N33200"/>
      <c r="O33200"/>
      <c r="U33200"/>
      <c r="V33200"/>
    </row>
    <row r="33201" spans="6:22" x14ac:dyDescent="0.2">
      <c r="F33201"/>
      <c r="M33201" s="2"/>
      <c r="N33201"/>
      <c r="O33201"/>
      <c r="U33201"/>
      <c r="V33201"/>
    </row>
    <row r="33202" spans="6:22" x14ac:dyDescent="0.2">
      <c r="F33202"/>
      <c r="M33202" s="2"/>
      <c r="N33202"/>
      <c r="O33202"/>
      <c r="U33202"/>
      <c r="V33202"/>
    </row>
    <row r="33203" spans="6:22" x14ac:dyDescent="0.2">
      <c r="F33203"/>
      <c r="M33203" s="2"/>
      <c r="N33203"/>
      <c r="O33203"/>
      <c r="U33203"/>
      <c r="V33203"/>
    </row>
    <row r="33204" spans="6:22" x14ac:dyDescent="0.2">
      <c r="F33204"/>
      <c r="M33204" s="2"/>
      <c r="N33204"/>
      <c r="O33204"/>
      <c r="U33204"/>
      <c r="V33204"/>
    </row>
    <row r="33205" spans="6:22" x14ac:dyDescent="0.2">
      <c r="F33205"/>
      <c r="M33205" s="2"/>
      <c r="N33205"/>
      <c r="O33205"/>
      <c r="U33205"/>
      <c r="V33205"/>
    </row>
    <row r="33206" spans="6:22" x14ac:dyDescent="0.2">
      <c r="F33206"/>
      <c r="M33206" s="2"/>
      <c r="N33206"/>
      <c r="O33206"/>
      <c r="U33206"/>
      <c r="V33206"/>
    </row>
    <row r="33207" spans="6:22" x14ac:dyDescent="0.2">
      <c r="F33207"/>
      <c r="M33207" s="2"/>
      <c r="N33207"/>
      <c r="O33207"/>
      <c r="U33207"/>
      <c r="V33207"/>
    </row>
    <row r="33208" spans="6:22" x14ac:dyDescent="0.2">
      <c r="F33208"/>
      <c r="M33208" s="2"/>
      <c r="N33208"/>
      <c r="O33208"/>
      <c r="U33208"/>
      <c r="V33208"/>
    </row>
    <row r="33209" spans="6:22" x14ac:dyDescent="0.2">
      <c r="F33209"/>
      <c r="M33209" s="2"/>
      <c r="N33209"/>
      <c r="O33209"/>
      <c r="U33209"/>
      <c r="V33209"/>
    </row>
    <row r="33210" spans="6:22" x14ac:dyDescent="0.2">
      <c r="F33210"/>
      <c r="M33210" s="2"/>
      <c r="N33210"/>
      <c r="O33210"/>
      <c r="U33210"/>
      <c r="V33210"/>
    </row>
    <row r="33211" spans="6:22" x14ac:dyDescent="0.2">
      <c r="F33211"/>
      <c r="M33211" s="2"/>
      <c r="N33211"/>
      <c r="O33211"/>
      <c r="U33211"/>
      <c r="V33211"/>
    </row>
    <row r="33212" spans="6:22" x14ac:dyDescent="0.2">
      <c r="F33212"/>
      <c r="M33212" s="2"/>
      <c r="N33212"/>
      <c r="O33212"/>
      <c r="U33212"/>
      <c r="V33212"/>
    </row>
    <row r="33213" spans="6:22" x14ac:dyDescent="0.2">
      <c r="F33213"/>
      <c r="M33213" s="2"/>
      <c r="N33213"/>
      <c r="O33213"/>
      <c r="U33213"/>
      <c r="V33213"/>
    </row>
    <row r="33214" spans="6:22" x14ac:dyDescent="0.2">
      <c r="F33214"/>
      <c r="M33214" s="2"/>
      <c r="N33214"/>
      <c r="O33214"/>
      <c r="U33214"/>
      <c r="V33214"/>
    </row>
    <row r="33215" spans="6:22" x14ac:dyDescent="0.2">
      <c r="F33215"/>
      <c r="M33215" s="2"/>
      <c r="N33215"/>
      <c r="O33215"/>
      <c r="U33215"/>
      <c r="V33215"/>
    </row>
    <row r="33216" spans="6:22" x14ac:dyDescent="0.2">
      <c r="F33216"/>
      <c r="M33216" s="2"/>
      <c r="N33216"/>
      <c r="O33216"/>
      <c r="U33216"/>
      <c r="V33216"/>
    </row>
    <row r="33217" spans="6:22" x14ac:dyDescent="0.2">
      <c r="F33217"/>
      <c r="M33217" s="2"/>
      <c r="N33217"/>
      <c r="O33217"/>
      <c r="U33217"/>
      <c r="V33217"/>
    </row>
    <row r="33218" spans="6:22" x14ac:dyDescent="0.2">
      <c r="F33218"/>
      <c r="M33218" s="2"/>
      <c r="N33218"/>
      <c r="O33218"/>
      <c r="U33218"/>
      <c r="V33218"/>
    </row>
    <row r="33219" spans="6:22" x14ac:dyDescent="0.2">
      <c r="F33219"/>
      <c r="M33219" s="2"/>
      <c r="N33219"/>
      <c r="O33219"/>
      <c r="U33219"/>
      <c r="V33219"/>
    </row>
    <row r="33220" spans="6:22" x14ac:dyDescent="0.2">
      <c r="F33220"/>
      <c r="M33220" s="2"/>
      <c r="N33220"/>
      <c r="O33220"/>
      <c r="U33220"/>
      <c r="V33220"/>
    </row>
    <row r="33221" spans="6:22" x14ac:dyDescent="0.2">
      <c r="F33221"/>
      <c r="M33221" s="2"/>
      <c r="N33221"/>
      <c r="O33221"/>
      <c r="U33221"/>
      <c r="V33221"/>
    </row>
    <row r="33222" spans="6:22" x14ac:dyDescent="0.2">
      <c r="F33222"/>
      <c r="M33222" s="2"/>
      <c r="N33222"/>
      <c r="O33222"/>
      <c r="U33222"/>
      <c r="V33222"/>
    </row>
    <row r="33223" spans="6:22" x14ac:dyDescent="0.2">
      <c r="F33223"/>
      <c r="M33223" s="2"/>
      <c r="N33223"/>
      <c r="O33223"/>
      <c r="U33223"/>
      <c r="V33223"/>
    </row>
    <row r="33224" spans="6:22" x14ac:dyDescent="0.2">
      <c r="F33224"/>
      <c r="M33224" s="2"/>
      <c r="N33224"/>
      <c r="O33224"/>
      <c r="U33224"/>
      <c r="V33224"/>
    </row>
    <row r="33225" spans="6:22" x14ac:dyDescent="0.2">
      <c r="F33225"/>
      <c r="M33225" s="2"/>
      <c r="N33225"/>
      <c r="O33225"/>
      <c r="U33225"/>
      <c r="V33225"/>
    </row>
    <row r="33226" spans="6:22" x14ac:dyDescent="0.2">
      <c r="F33226"/>
      <c r="M33226" s="2"/>
      <c r="N33226"/>
      <c r="O33226"/>
      <c r="U33226"/>
      <c r="V33226"/>
    </row>
    <row r="33227" spans="6:22" x14ac:dyDescent="0.2">
      <c r="F33227"/>
      <c r="M33227" s="2"/>
      <c r="N33227"/>
      <c r="O33227"/>
      <c r="U33227"/>
      <c r="V33227"/>
    </row>
    <row r="33228" spans="6:22" x14ac:dyDescent="0.2">
      <c r="F33228"/>
      <c r="M33228" s="2"/>
      <c r="N33228"/>
      <c r="O33228"/>
      <c r="U33228"/>
      <c r="V33228"/>
    </row>
    <row r="33229" spans="6:22" x14ac:dyDescent="0.2">
      <c r="F33229"/>
      <c r="M33229" s="2"/>
      <c r="N33229"/>
      <c r="O33229"/>
      <c r="U33229"/>
      <c r="V33229"/>
    </row>
    <row r="33230" spans="6:22" x14ac:dyDescent="0.2">
      <c r="F33230"/>
      <c r="M33230" s="2"/>
      <c r="N33230"/>
      <c r="O33230"/>
      <c r="U33230"/>
      <c r="V33230"/>
    </row>
    <row r="33231" spans="6:22" x14ac:dyDescent="0.2">
      <c r="F33231"/>
      <c r="M33231" s="2"/>
      <c r="N33231"/>
      <c r="O33231"/>
      <c r="U33231"/>
      <c r="V33231"/>
    </row>
    <row r="33232" spans="6:22" x14ac:dyDescent="0.2">
      <c r="F33232"/>
      <c r="M33232" s="2"/>
      <c r="N33232"/>
      <c r="O33232"/>
      <c r="U33232"/>
      <c r="V33232"/>
    </row>
    <row r="33233" spans="6:22" x14ac:dyDescent="0.2">
      <c r="F33233"/>
      <c r="M33233" s="2"/>
      <c r="N33233"/>
      <c r="O33233"/>
      <c r="U33233"/>
      <c r="V33233"/>
    </row>
    <row r="33234" spans="6:22" x14ac:dyDescent="0.2">
      <c r="F33234"/>
      <c r="M33234" s="2"/>
      <c r="N33234"/>
      <c r="O33234"/>
      <c r="U33234"/>
      <c r="V33234"/>
    </row>
    <row r="33235" spans="6:22" x14ac:dyDescent="0.2">
      <c r="F33235"/>
      <c r="M33235" s="2"/>
      <c r="N33235"/>
      <c r="O33235"/>
      <c r="U33235"/>
      <c r="V33235"/>
    </row>
    <row r="33236" spans="6:22" x14ac:dyDescent="0.2">
      <c r="F33236"/>
      <c r="M33236" s="2"/>
      <c r="N33236"/>
      <c r="O33236"/>
      <c r="U33236"/>
      <c r="V33236"/>
    </row>
    <row r="33237" spans="6:22" x14ac:dyDescent="0.2">
      <c r="F33237"/>
      <c r="M33237" s="2"/>
      <c r="N33237"/>
      <c r="O33237"/>
      <c r="U33237"/>
      <c r="V33237"/>
    </row>
    <row r="33238" spans="6:22" x14ac:dyDescent="0.2">
      <c r="F33238"/>
      <c r="M33238" s="2"/>
      <c r="N33238"/>
      <c r="O33238"/>
      <c r="U33238"/>
      <c r="V33238"/>
    </row>
    <row r="33239" spans="6:22" x14ac:dyDescent="0.2">
      <c r="F33239"/>
      <c r="M33239" s="2"/>
      <c r="N33239"/>
      <c r="O33239"/>
      <c r="U33239"/>
      <c r="V33239"/>
    </row>
    <row r="33240" spans="6:22" x14ac:dyDescent="0.2">
      <c r="F33240"/>
      <c r="M33240" s="2"/>
      <c r="N33240"/>
      <c r="O33240"/>
      <c r="U33240"/>
      <c r="V33240"/>
    </row>
    <row r="33241" spans="6:22" x14ac:dyDescent="0.2">
      <c r="F33241"/>
      <c r="M33241" s="2"/>
      <c r="N33241"/>
      <c r="O33241"/>
      <c r="U33241"/>
      <c r="V33241"/>
    </row>
    <row r="33242" spans="6:22" x14ac:dyDescent="0.2">
      <c r="F33242"/>
      <c r="M33242" s="2"/>
      <c r="N33242"/>
      <c r="O33242"/>
      <c r="U33242"/>
      <c r="V33242"/>
    </row>
    <row r="33243" spans="6:22" x14ac:dyDescent="0.2">
      <c r="F33243"/>
      <c r="M33243" s="2"/>
      <c r="N33243"/>
      <c r="O33243"/>
      <c r="U33243"/>
      <c r="V33243"/>
    </row>
    <row r="33244" spans="6:22" x14ac:dyDescent="0.2">
      <c r="F33244"/>
      <c r="M33244" s="2"/>
      <c r="N33244"/>
      <c r="O33244"/>
      <c r="U33244"/>
      <c r="V33244"/>
    </row>
    <row r="33245" spans="6:22" x14ac:dyDescent="0.2">
      <c r="F33245"/>
      <c r="M33245" s="2"/>
      <c r="N33245"/>
      <c r="O33245"/>
      <c r="U33245"/>
      <c r="V33245"/>
    </row>
    <row r="33246" spans="6:22" x14ac:dyDescent="0.2">
      <c r="F33246"/>
      <c r="M33246" s="2"/>
      <c r="N33246"/>
      <c r="O33246"/>
      <c r="U33246"/>
      <c r="V33246"/>
    </row>
    <row r="33247" spans="6:22" x14ac:dyDescent="0.2">
      <c r="F33247"/>
      <c r="M33247" s="2"/>
      <c r="N33247"/>
      <c r="O33247"/>
      <c r="U33247"/>
      <c r="V33247"/>
    </row>
    <row r="33248" spans="6:22" x14ac:dyDescent="0.2">
      <c r="F33248"/>
      <c r="M33248" s="2"/>
      <c r="N33248"/>
      <c r="O33248"/>
      <c r="U33248"/>
      <c r="V33248"/>
    </row>
    <row r="33249" spans="6:22" x14ac:dyDescent="0.2">
      <c r="F33249"/>
      <c r="M33249" s="2"/>
      <c r="N33249"/>
      <c r="O33249"/>
      <c r="U33249"/>
      <c r="V33249"/>
    </row>
    <row r="33250" spans="6:22" x14ac:dyDescent="0.2">
      <c r="F33250"/>
      <c r="M33250" s="2"/>
      <c r="N33250"/>
      <c r="O33250"/>
      <c r="U33250"/>
      <c r="V33250"/>
    </row>
    <row r="33251" spans="6:22" x14ac:dyDescent="0.2">
      <c r="F33251"/>
      <c r="M33251" s="2"/>
      <c r="N33251"/>
      <c r="O33251"/>
      <c r="U33251"/>
      <c r="V33251"/>
    </row>
    <row r="33252" spans="6:22" x14ac:dyDescent="0.2">
      <c r="F33252"/>
      <c r="M33252" s="2"/>
      <c r="N33252"/>
      <c r="O33252"/>
      <c r="U33252"/>
      <c r="V33252"/>
    </row>
    <row r="33253" spans="6:22" x14ac:dyDescent="0.2">
      <c r="F33253"/>
      <c r="M33253" s="2"/>
      <c r="N33253"/>
      <c r="O33253"/>
      <c r="U33253"/>
      <c r="V33253"/>
    </row>
    <row r="33254" spans="6:22" x14ac:dyDescent="0.2">
      <c r="F33254"/>
      <c r="M33254" s="2"/>
      <c r="N33254"/>
      <c r="O33254"/>
      <c r="U33254"/>
      <c r="V33254"/>
    </row>
    <row r="33255" spans="6:22" x14ac:dyDescent="0.2">
      <c r="F33255"/>
      <c r="M33255" s="2"/>
      <c r="N33255"/>
      <c r="O33255"/>
      <c r="U33255"/>
      <c r="V33255"/>
    </row>
    <row r="33256" spans="6:22" x14ac:dyDescent="0.2">
      <c r="F33256"/>
      <c r="M33256" s="2"/>
      <c r="N33256"/>
      <c r="O33256"/>
      <c r="U33256"/>
      <c r="V33256"/>
    </row>
    <row r="33257" spans="6:22" x14ac:dyDescent="0.2">
      <c r="F33257"/>
      <c r="M33257" s="2"/>
      <c r="N33257"/>
      <c r="O33257"/>
      <c r="U33257"/>
      <c r="V33257"/>
    </row>
    <row r="33258" spans="6:22" x14ac:dyDescent="0.2">
      <c r="F33258"/>
      <c r="M33258" s="2"/>
      <c r="N33258"/>
      <c r="O33258"/>
      <c r="U33258"/>
      <c r="V33258"/>
    </row>
    <row r="33259" spans="6:22" x14ac:dyDescent="0.2">
      <c r="F33259"/>
      <c r="M33259" s="2"/>
      <c r="N33259"/>
      <c r="O33259"/>
      <c r="U33259"/>
      <c r="V33259"/>
    </row>
    <row r="33260" spans="6:22" x14ac:dyDescent="0.2">
      <c r="F33260"/>
      <c r="M33260" s="2"/>
      <c r="N33260"/>
      <c r="O33260"/>
      <c r="U33260"/>
      <c r="V33260"/>
    </row>
    <row r="33261" spans="6:22" x14ac:dyDescent="0.2">
      <c r="F33261"/>
      <c r="M33261" s="2"/>
      <c r="N33261"/>
      <c r="O33261"/>
      <c r="U33261"/>
      <c r="V33261"/>
    </row>
    <row r="33262" spans="6:22" x14ac:dyDescent="0.2">
      <c r="F33262"/>
      <c r="M33262" s="2"/>
      <c r="N33262"/>
      <c r="O33262"/>
      <c r="U33262"/>
      <c r="V33262"/>
    </row>
    <row r="33263" spans="6:22" x14ac:dyDescent="0.2">
      <c r="F33263"/>
      <c r="M33263" s="2"/>
      <c r="N33263"/>
      <c r="O33263"/>
      <c r="U33263"/>
      <c r="V33263"/>
    </row>
    <row r="33264" spans="6:22" x14ac:dyDescent="0.2">
      <c r="F33264"/>
      <c r="M33264" s="2"/>
      <c r="N33264"/>
      <c r="O33264"/>
      <c r="U33264"/>
      <c r="V33264"/>
    </row>
    <row r="33265" spans="6:22" x14ac:dyDescent="0.2">
      <c r="F33265"/>
      <c r="M33265" s="2"/>
      <c r="N33265"/>
      <c r="O33265"/>
      <c r="U33265"/>
      <c r="V33265"/>
    </row>
    <row r="33266" spans="6:22" x14ac:dyDescent="0.2">
      <c r="F33266"/>
      <c r="M33266" s="2"/>
      <c r="N33266"/>
      <c r="O33266"/>
      <c r="U33266"/>
      <c r="V33266"/>
    </row>
    <row r="33267" spans="6:22" x14ac:dyDescent="0.2">
      <c r="F33267"/>
      <c r="M33267" s="2"/>
      <c r="N33267"/>
      <c r="O33267"/>
      <c r="U33267"/>
      <c r="V33267"/>
    </row>
    <row r="33268" spans="6:22" x14ac:dyDescent="0.2">
      <c r="F33268"/>
      <c r="M33268" s="2"/>
      <c r="N33268"/>
      <c r="O33268"/>
      <c r="U33268"/>
      <c r="V33268"/>
    </row>
    <row r="33269" spans="6:22" x14ac:dyDescent="0.2">
      <c r="F33269"/>
      <c r="M33269" s="2"/>
      <c r="N33269"/>
      <c r="O33269"/>
      <c r="U33269"/>
      <c r="V33269"/>
    </row>
    <row r="33270" spans="6:22" x14ac:dyDescent="0.2">
      <c r="F33270"/>
      <c r="M33270" s="2"/>
      <c r="N33270"/>
      <c r="O33270"/>
      <c r="U33270"/>
      <c r="V33270"/>
    </row>
    <row r="33271" spans="6:22" x14ac:dyDescent="0.2">
      <c r="F33271"/>
      <c r="M33271" s="2"/>
      <c r="N33271"/>
      <c r="O33271"/>
      <c r="U33271"/>
      <c r="V33271"/>
    </row>
    <row r="33272" spans="6:22" x14ac:dyDescent="0.2">
      <c r="F33272"/>
      <c r="M33272" s="2"/>
      <c r="N33272"/>
      <c r="O33272"/>
      <c r="U33272"/>
      <c r="V33272"/>
    </row>
    <row r="33273" spans="6:22" x14ac:dyDescent="0.2">
      <c r="F33273"/>
      <c r="M33273" s="2"/>
      <c r="N33273"/>
      <c r="O33273"/>
      <c r="U33273"/>
      <c r="V33273"/>
    </row>
    <row r="33274" spans="6:22" x14ac:dyDescent="0.2">
      <c r="F33274"/>
      <c r="M33274" s="2"/>
      <c r="N33274"/>
      <c r="O33274"/>
      <c r="U33274"/>
      <c r="V33274"/>
    </row>
    <row r="33275" spans="6:22" x14ac:dyDescent="0.2">
      <c r="F33275"/>
      <c r="M33275" s="2"/>
      <c r="N33275"/>
      <c r="O33275"/>
      <c r="U33275"/>
      <c r="V33275"/>
    </row>
    <row r="33276" spans="6:22" x14ac:dyDescent="0.2">
      <c r="F33276"/>
      <c r="M33276" s="2"/>
      <c r="N33276"/>
      <c r="O33276"/>
      <c r="U33276"/>
      <c r="V33276"/>
    </row>
    <row r="33277" spans="6:22" x14ac:dyDescent="0.2">
      <c r="F33277"/>
      <c r="M33277" s="2"/>
      <c r="N33277"/>
      <c r="O33277"/>
      <c r="U33277"/>
      <c r="V33277"/>
    </row>
    <row r="33278" spans="6:22" x14ac:dyDescent="0.2">
      <c r="F33278"/>
      <c r="M33278" s="2"/>
      <c r="N33278"/>
      <c r="O33278"/>
      <c r="U33278"/>
      <c r="V33278"/>
    </row>
    <row r="33279" spans="6:22" x14ac:dyDescent="0.2">
      <c r="F33279"/>
      <c r="M33279" s="2"/>
      <c r="N33279"/>
      <c r="O33279"/>
      <c r="U33279"/>
      <c r="V33279"/>
    </row>
    <row r="33280" spans="6:22" x14ac:dyDescent="0.2">
      <c r="F33280"/>
      <c r="M33280" s="2"/>
      <c r="N33280"/>
      <c r="O33280"/>
      <c r="U33280"/>
      <c r="V33280"/>
    </row>
    <row r="33281" spans="6:22" x14ac:dyDescent="0.2">
      <c r="F33281"/>
      <c r="M33281" s="2"/>
      <c r="N33281"/>
      <c r="O33281"/>
      <c r="U33281"/>
      <c r="V33281"/>
    </row>
    <row r="33282" spans="6:22" x14ac:dyDescent="0.2">
      <c r="F33282"/>
      <c r="M33282" s="2"/>
      <c r="N33282"/>
      <c r="O33282"/>
      <c r="U33282"/>
      <c r="V33282"/>
    </row>
    <row r="33283" spans="6:22" x14ac:dyDescent="0.2">
      <c r="F33283"/>
      <c r="M33283" s="2"/>
      <c r="N33283"/>
      <c r="O33283"/>
      <c r="U33283"/>
      <c r="V33283"/>
    </row>
    <row r="33284" spans="6:22" x14ac:dyDescent="0.2">
      <c r="F33284"/>
      <c r="M33284" s="2"/>
      <c r="N33284"/>
      <c r="O33284"/>
      <c r="U33284"/>
      <c r="V33284"/>
    </row>
    <row r="33285" spans="6:22" x14ac:dyDescent="0.2">
      <c r="F33285"/>
      <c r="M33285" s="2"/>
      <c r="N33285"/>
      <c r="O33285"/>
      <c r="U33285"/>
      <c r="V33285"/>
    </row>
    <row r="33286" spans="6:22" x14ac:dyDescent="0.2">
      <c r="F33286"/>
      <c r="M33286" s="2"/>
      <c r="N33286"/>
      <c r="O33286"/>
      <c r="U33286"/>
      <c r="V33286"/>
    </row>
    <row r="33287" spans="6:22" x14ac:dyDescent="0.2">
      <c r="F33287"/>
      <c r="M33287" s="2"/>
      <c r="N33287"/>
      <c r="O33287"/>
      <c r="U33287"/>
      <c r="V33287"/>
    </row>
    <row r="33288" spans="6:22" x14ac:dyDescent="0.2">
      <c r="F33288"/>
      <c r="M33288" s="2"/>
      <c r="N33288"/>
      <c r="O33288"/>
      <c r="U33288"/>
      <c r="V33288"/>
    </row>
    <row r="33289" spans="6:22" x14ac:dyDescent="0.2">
      <c r="F33289"/>
      <c r="M33289" s="2"/>
      <c r="N33289"/>
      <c r="O33289"/>
      <c r="U33289"/>
      <c r="V33289"/>
    </row>
    <row r="33290" spans="6:22" x14ac:dyDescent="0.2">
      <c r="F33290"/>
      <c r="M33290" s="2"/>
      <c r="N33290"/>
      <c r="O33290"/>
      <c r="U33290"/>
      <c r="V33290"/>
    </row>
    <row r="33291" spans="6:22" x14ac:dyDescent="0.2">
      <c r="F33291"/>
      <c r="M33291" s="2"/>
      <c r="N33291"/>
      <c r="O33291"/>
      <c r="U33291"/>
      <c r="V33291"/>
    </row>
    <row r="33292" spans="6:22" x14ac:dyDescent="0.2">
      <c r="F33292"/>
      <c r="M33292" s="2"/>
      <c r="N33292"/>
      <c r="O33292"/>
      <c r="U33292"/>
      <c r="V33292"/>
    </row>
    <row r="33293" spans="6:22" x14ac:dyDescent="0.2">
      <c r="F33293"/>
      <c r="M33293" s="2"/>
      <c r="N33293"/>
      <c r="O33293"/>
      <c r="U33293"/>
      <c r="V33293"/>
    </row>
    <row r="33294" spans="6:22" x14ac:dyDescent="0.2">
      <c r="F33294"/>
      <c r="M33294" s="2"/>
      <c r="N33294"/>
      <c r="O33294"/>
      <c r="U33294"/>
      <c r="V33294"/>
    </row>
    <row r="33295" spans="6:22" x14ac:dyDescent="0.2">
      <c r="F33295"/>
      <c r="M33295" s="2"/>
      <c r="N33295"/>
      <c r="O33295"/>
      <c r="U33295"/>
      <c r="V33295"/>
    </row>
    <row r="33296" spans="6:22" x14ac:dyDescent="0.2">
      <c r="F33296"/>
      <c r="M33296" s="2"/>
      <c r="N33296"/>
      <c r="O33296"/>
      <c r="U33296"/>
      <c r="V33296"/>
    </row>
    <row r="33297" spans="6:22" x14ac:dyDescent="0.2">
      <c r="F33297"/>
      <c r="M33297" s="2"/>
      <c r="N33297"/>
      <c r="O33297"/>
      <c r="U33297"/>
      <c r="V33297"/>
    </row>
    <row r="33298" spans="6:22" x14ac:dyDescent="0.2">
      <c r="F33298"/>
      <c r="M33298" s="2"/>
      <c r="N33298"/>
      <c r="O33298"/>
      <c r="U33298"/>
      <c r="V33298"/>
    </row>
    <row r="33299" spans="6:22" x14ac:dyDescent="0.2">
      <c r="F33299"/>
      <c r="M33299" s="2"/>
      <c r="N33299"/>
      <c r="O33299"/>
      <c r="U33299"/>
      <c r="V33299"/>
    </row>
    <row r="33300" spans="6:22" x14ac:dyDescent="0.2">
      <c r="F33300"/>
      <c r="M33300" s="2"/>
      <c r="N33300"/>
      <c r="O33300"/>
      <c r="U33300"/>
      <c r="V33300"/>
    </row>
    <row r="33301" spans="6:22" x14ac:dyDescent="0.2">
      <c r="F33301"/>
      <c r="M33301" s="2"/>
      <c r="N33301"/>
      <c r="O33301"/>
      <c r="U33301"/>
      <c r="V33301"/>
    </row>
    <row r="33302" spans="6:22" x14ac:dyDescent="0.2">
      <c r="F33302"/>
      <c r="M33302" s="2"/>
      <c r="N33302"/>
      <c r="O33302"/>
      <c r="U33302"/>
      <c r="V33302"/>
    </row>
    <row r="33303" spans="6:22" x14ac:dyDescent="0.2">
      <c r="F33303"/>
      <c r="M33303" s="2"/>
      <c r="N33303"/>
      <c r="O33303"/>
      <c r="U33303"/>
      <c r="V33303"/>
    </row>
    <row r="33304" spans="6:22" x14ac:dyDescent="0.2">
      <c r="F33304"/>
      <c r="M33304" s="2"/>
      <c r="N33304"/>
      <c r="O33304"/>
      <c r="U33304"/>
      <c r="V33304"/>
    </row>
    <row r="33305" spans="6:22" x14ac:dyDescent="0.2">
      <c r="F33305"/>
      <c r="M33305" s="2"/>
      <c r="N33305"/>
      <c r="O33305"/>
      <c r="U33305"/>
      <c r="V33305"/>
    </row>
    <row r="33306" spans="6:22" x14ac:dyDescent="0.2">
      <c r="F33306"/>
      <c r="M33306" s="2"/>
      <c r="N33306"/>
      <c r="O33306"/>
      <c r="U33306"/>
      <c r="V33306"/>
    </row>
    <row r="33307" spans="6:22" x14ac:dyDescent="0.2">
      <c r="F33307"/>
      <c r="M33307" s="2"/>
      <c r="N33307"/>
      <c r="O33307"/>
      <c r="U33307"/>
      <c r="V33307"/>
    </row>
    <row r="33308" spans="6:22" x14ac:dyDescent="0.2">
      <c r="F33308"/>
      <c r="M33308" s="2"/>
      <c r="N33308"/>
      <c r="O33308"/>
      <c r="U33308"/>
      <c r="V33308"/>
    </row>
    <row r="33309" spans="6:22" x14ac:dyDescent="0.2">
      <c r="F33309"/>
      <c r="M33309" s="2"/>
      <c r="N33309"/>
      <c r="O33309"/>
      <c r="U33309"/>
      <c r="V33309"/>
    </row>
    <row r="33310" spans="6:22" x14ac:dyDescent="0.2">
      <c r="F33310"/>
      <c r="M33310" s="2"/>
      <c r="N33310"/>
      <c r="O33310"/>
      <c r="U33310"/>
      <c r="V33310"/>
    </row>
    <row r="33311" spans="6:22" x14ac:dyDescent="0.2">
      <c r="F33311"/>
      <c r="M33311" s="2"/>
      <c r="N33311"/>
      <c r="O33311"/>
      <c r="U33311"/>
      <c r="V33311"/>
    </row>
    <row r="33312" spans="6:22" x14ac:dyDescent="0.2">
      <c r="F33312"/>
      <c r="M33312" s="2"/>
      <c r="N33312"/>
      <c r="O33312"/>
      <c r="U33312"/>
      <c r="V33312"/>
    </row>
    <row r="33313" spans="6:22" x14ac:dyDescent="0.2">
      <c r="F33313"/>
      <c r="M33313" s="2"/>
      <c r="N33313"/>
      <c r="O33313"/>
      <c r="U33313"/>
      <c r="V33313"/>
    </row>
    <row r="33314" spans="6:22" x14ac:dyDescent="0.2">
      <c r="F33314"/>
      <c r="M33314" s="2"/>
      <c r="N33314"/>
      <c r="O33314"/>
      <c r="U33314"/>
      <c r="V33314"/>
    </row>
    <row r="33315" spans="6:22" x14ac:dyDescent="0.2">
      <c r="F33315"/>
      <c r="M33315" s="2"/>
      <c r="N33315"/>
      <c r="O33315"/>
      <c r="U33315"/>
      <c r="V33315"/>
    </row>
    <row r="33316" spans="6:22" x14ac:dyDescent="0.2">
      <c r="F33316"/>
      <c r="M33316" s="2"/>
      <c r="N33316"/>
      <c r="O33316"/>
      <c r="U33316"/>
      <c r="V33316"/>
    </row>
    <row r="33317" spans="6:22" x14ac:dyDescent="0.2">
      <c r="F33317"/>
      <c r="M33317" s="2"/>
      <c r="N33317"/>
      <c r="O33317"/>
      <c r="U33317"/>
      <c r="V33317"/>
    </row>
    <row r="33318" spans="6:22" x14ac:dyDescent="0.2">
      <c r="F33318"/>
      <c r="M33318" s="2"/>
      <c r="N33318"/>
      <c r="O33318"/>
      <c r="U33318"/>
      <c r="V33318"/>
    </row>
    <row r="33319" spans="6:22" x14ac:dyDescent="0.2">
      <c r="F33319"/>
      <c r="M33319" s="2"/>
      <c r="N33319"/>
      <c r="O33319"/>
      <c r="U33319"/>
      <c r="V33319"/>
    </row>
    <row r="33320" spans="6:22" x14ac:dyDescent="0.2">
      <c r="F33320"/>
      <c r="M33320" s="2"/>
      <c r="N33320"/>
      <c r="O33320"/>
      <c r="U33320"/>
      <c r="V33320"/>
    </row>
    <row r="33321" spans="6:22" x14ac:dyDescent="0.2">
      <c r="F33321"/>
      <c r="M33321" s="2"/>
      <c r="N33321"/>
      <c r="O33321"/>
      <c r="U33321"/>
      <c r="V33321"/>
    </row>
    <row r="33322" spans="6:22" x14ac:dyDescent="0.2">
      <c r="F33322"/>
      <c r="M33322" s="2"/>
      <c r="N33322"/>
      <c r="O33322"/>
      <c r="U33322"/>
      <c r="V33322"/>
    </row>
    <row r="33323" spans="6:22" x14ac:dyDescent="0.2">
      <c r="F33323"/>
      <c r="M33323" s="2"/>
      <c r="N33323"/>
      <c r="O33323"/>
      <c r="U33323"/>
      <c r="V33323"/>
    </row>
    <row r="33324" spans="6:22" x14ac:dyDescent="0.2">
      <c r="F33324"/>
      <c r="M33324" s="2"/>
      <c r="N33324"/>
      <c r="O33324"/>
      <c r="U33324"/>
      <c r="V33324"/>
    </row>
    <row r="33325" spans="6:22" x14ac:dyDescent="0.2">
      <c r="F33325"/>
      <c r="M33325" s="2"/>
      <c r="N33325"/>
      <c r="O33325"/>
      <c r="U33325"/>
      <c r="V33325"/>
    </row>
    <row r="33326" spans="6:22" x14ac:dyDescent="0.2">
      <c r="F33326"/>
      <c r="M33326" s="2"/>
      <c r="N33326"/>
      <c r="O33326"/>
      <c r="U33326"/>
      <c r="V33326"/>
    </row>
    <row r="33327" spans="6:22" x14ac:dyDescent="0.2">
      <c r="F33327"/>
      <c r="M33327" s="2"/>
      <c r="N33327"/>
      <c r="O33327"/>
      <c r="U33327"/>
      <c r="V33327"/>
    </row>
    <row r="33328" spans="6:22" x14ac:dyDescent="0.2">
      <c r="F33328"/>
      <c r="M33328" s="2"/>
      <c r="N33328"/>
      <c r="O33328"/>
      <c r="U33328"/>
      <c r="V33328"/>
    </row>
    <row r="33329" spans="6:22" x14ac:dyDescent="0.2">
      <c r="F33329"/>
      <c r="M33329" s="2"/>
      <c r="N33329"/>
      <c r="O33329"/>
      <c r="U33329"/>
      <c r="V33329"/>
    </row>
    <row r="33330" spans="6:22" x14ac:dyDescent="0.2">
      <c r="F33330"/>
      <c r="M33330" s="2"/>
      <c r="N33330"/>
      <c r="O33330"/>
      <c r="U33330"/>
      <c r="V33330"/>
    </row>
    <row r="33331" spans="6:22" x14ac:dyDescent="0.2">
      <c r="F33331"/>
      <c r="M33331" s="2"/>
      <c r="N33331"/>
      <c r="O33331"/>
      <c r="U33331"/>
      <c r="V33331"/>
    </row>
    <row r="33332" spans="6:22" x14ac:dyDescent="0.2">
      <c r="F33332"/>
      <c r="M33332" s="2"/>
      <c r="N33332"/>
      <c r="O33332"/>
      <c r="U33332"/>
      <c r="V33332"/>
    </row>
    <row r="33333" spans="6:22" x14ac:dyDescent="0.2">
      <c r="F33333"/>
      <c r="M33333" s="2"/>
      <c r="N33333"/>
      <c r="O33333"/>
      <c r="U33333"/>
      <c r="V33333"/>
    </row>
    <row r="33334" spans="6:22" x14ac:dyDescent="0.2">
      <c r="F33334"/>
      <c r="M33334" s="2"/>
      <c r="N33334"/>
      <c r="O33334"/>
      <c r="U33334"/>
      <c r="V33334"/>
    </row>
    <row r="33335" spans="6:22" x14ac:dyDescent="0.2">
      <c r="F33335"/>
      <c r="M33335" s="2"/>
      <c r="N33335"/>
      <c r="O33335"/>
      <c r="U33335"/>
      <c r="V33335"/>
    </row>
    <row r="33336" spans="6:22" x14ac:dyDescent="0.2">
      <c r="F33336"/>
      <c r="M33336" s="2"/>
      <c r="N33336"/>
      <c r="O33336"/>
      <c r="U33336"/>
      <c r="V33336"/>
    </row>
    <row r="33337" spans="6:22" x14ac:dyDescent="0.2">
      <c r="F33337"/>
      <c r="M33337" s="2"/>
      <c r="N33337"/>
      <c r="O33337"/>
      <c r="U33337"/>
      <c r="V33337"/>
    </row>
    <row r="33338" spans="6:22" x14ac:dyDescent="0.2">
      <c r="F33338"/>
      <c r="M33338" s="2"/>
      <c r="N33338"/>
      <c r="O33338"/>
      <c r="U33338"/>
      <c r="V33338"/>
    </row>
    <row r="33339" spans="6:22" x14ac:dyDescent="0.2">
      <c r="F33339"/>
      <c r="M33339" s="2"/>
      <c r="N33339"/>
      <c r="O33339"/>
      <c r="U33339"/>
      <c r="V33339"/>
    </row>
    <row r="33340" spans="6:22" x14ac:dyDescent="0.2">
      <c r="F33340"/>
      <c r="M33340" s="2"/>
      <c r="N33340"/>
      <c r="O33340"/>
      <c r="U33340"/>
      <c r="V33340"/>
    </row>
    <row r="33341" spans="6:22" x14ac:dyDescent="0.2">
      <c r="F33341"/>
      <c r="M33341" s="2"/>
      <c r="N33341"/>
      <c r="O33341"/>
      <c r="U33341"/>
      <c r="V33341"/>
    </row>
    <row r="33342" spans="6:22" x14ac:dyDescent="0.2">
      <c r="F33342"/>
      <c r="M33342" s="2"/>
      <c r="N33342"/>
      <c r="O33342"/>
      <c r="U33342"/>
      <c r="V33342"/>
    </row>
    <row r="33343" spans="6:22" x14ac:dyDescent="0.2">
      <c r="F33343"/>
      <c r="M33343" s="2"/>
      <c r="N33343"/>
      <c r="O33343"/>
      <c r="U33343"/>
      <c r="V33343"/>
    </row>
    <row r="33344" spans="6:22" x14ac:dyDescent="0.2">
      <c r="F33344"/>
      <c r="M33344" s="2"/>
      <c r="N33344"/>
      <c r="O33344"/>
      <c r="U33344"/>
      <c r="V33344"/>
    </row>
    <row r="33345" spans="6:22" x14ac:dyDescent="0.2">
      <c r="F33345"/>
      <c r="M33345" s="2"/>
      <c r="N33345"/>
      <c r="O33345"/>
      <c r="U33345"/>
      <c r="V33345"/>
    </row>
    <row r="33346" spans="6:22" x14ac:dyDescent="0.2">
      <c r="F33346"/>
      <c r="M33346" s="2"/>
      <c r="N33346"/>
      <c r="O33346"/>
      <c r="U33346"/>
      <c r="V33346"/>
    </row>
    <row r="33347" spans="6:22" x14ac:dyDescent="0.2">
      <c r="F33347"/>
      <c r="M33347" s="2"/>
      <c r="N33347"/>
      <c r="O33347"/>
      <c r="U33347"/>
      <c r="V33347"/>
    </row>
    <row r="33348" spans="6:22" x14ac:dyDescent="0.2">
      <c r="F33348"/>
      <c r="M33348" s="2"/>
      <c r="N33348"/>
      <c r="O33348"/>
      <c r="U33348"/>
      <c r="V33348"/>
    </row>
    <row r="33349" spans="6:22" x14ac:dyDescent="0.2">
      <c r="F33349"/>
      <c r="M33349" s="2"/>
      <c r="N33349"/>
      <c r="O33349"/>
      <c r="U33349"/>
      <c r="V33349"/>
    </row>
    <row r="33350" spans="6:22" x14ac:dyDescent="0.2">
      <c r="F33350"/>
      <c r="M33350" s="2"/>
      <c r="N33350"/>
      <c r="O33350"/>
      <c r="U33350"/>
      <c r="V33350"/>
    </row>
    <row r="33351" spans="6:22" x14ac:dyDescent="0.2">
      <c r="F33351"/>
      <c r="M33351" s="2"/>
      <c r="N33351"/>
      <c r="O33351"/>
      <c r="U33351"/>
      <c r="V33351"/>
    </row>
    <row r="33352" spans="6:22" x14ac:dyDescent="0.2">
      <c r="F33352"/>
      <c r="M33352" s="2"/>
      <c r="N33352"/>
      <c r="O33352"/>
      <c r="U33352"/>
      <c r="V33352"/>
    </row>
    <row r="33353" spans="6:22" x14ac:dyDescent="0.2">
      <c r="F33353"/>
      <c r="M33353" s="2"/>
      <c r="N33353"/>
      <c r="O33353"/>
      <c r="U33353"/>
      <c r="V33353"/>
    </row>
    <row r="33354" spans="6:22" x14ac:dyDescent="0.2">
      <c r="F33354"/>
      <c r="M33354" s="2"/>
      <c r="N33354"/>
      <c r="O33354"/>
      <c r="U33354"/>
      <c r="V33354"/>
    </row>
    <row r="33355" spans="6:22" x14ac:dyDescent="0.2">
      <c r="F33355"/>
      <c r="M33355" s="2"/>
      <c r="N33355"/>
      <c r="O33355"/>
      <c r="U33355"/>
      <c r="V33355"/>
    </row>
    <row r="33356" spans="6:22" x14ac:dyDescent="0.2">
      <c r="F33356"/>
      <c r="M33356" s="2"/>
      <c r="N33356"/>
      <c r="O33356"/>
      <c r="U33356"/>
      <c r="V33356"/>
    </row>
    <row r="33357" spans="6:22" x14ac:dyDescent="0.2">
      <c r="F33357"/>
      <c r="M33357" s="2"/>
      <c r="N33357"/>
      <c r="O33357"/>
      <c r="U33357"/>
      <c r="V33357"/>
    </row>
    <row r="33358" spans="6:22" x14ac:dyDescent="0.2">
      <c r="F33358"/>
      <c r="M33358" s="2"/>
      <c r="N33358"/>
      <c r="O33358"/>
      <c r="U33358"/>
      <c r="V33358"/>
    </row>
    <row r="33359" spans="6:22" x14ac:dyDescent="0.2">
      <c r="F33359"/>
      <c r="M33359" s="2"/>
      <c r="N33359"/>
      <c r="O33359"/>
      <c r="U33359"/>
      <c r="V33359"/>
    </row>
    <row r="33360" spans="6:22" x14ac:dyDescent="0.2">
      <c r="F33360"/>
      <c r="M33360" s="2"/>
      <c r="N33360"/>
      <c r="O33360"/>
      <c r="U33360"/>
      <c r="V33360"/>
    </row>
    <row r="33361" spans="6:22" x14ac:dyDescent="0.2">
      <c r="F33361"/>
      <c r="M33361" s="2"/>
      <c r="N33361"/>
      <c r="O33361"/>
      <c r="U33361"/>
      <c r="V33361"/>
    </row>
    <row r="33362" spans="6:22" x14ac:dyDescent="0.2">
      <c r="F33362"/>
      <c r="M33362" s="2"/>
      <c r="N33362"/>
      <c r="O33362"/>
      <c r="U33362"/>
      <c r="V33362"/>
    </row>
    <row r="33363" spans="6:22" x14ac:dyDescent="0.2">
      <c r="F33363"/>
      <c r="M33363" s="2"/>
      <c r="N33363"/>
      <c r="O33363"/>
      <c r="U33363"/>
      <c r="V33363"/>
    </row>
    <row r="33364" spans="6:22" x14ac:dyDescent="0.2">
      <c r="F33364"/>
      <c r="M33364" s="2"/>
      <c r="N33364"/>
      <c r="O33364"/>
      <c r="U33364"/>
      <c r="V33364"/>
    </row>
    <row r="33365" spans="6:22" x14ac:dyDescent="0.2">
      <c r="F33365"/>
      <c r="M33365" s="2"/>
      <c r="N33365"/>
      <c r="O33365"/>
      <c r="U33365"/>
      <c r="V33365"/>
    </row>
    <row r="33366" spans="6:22" x14ac:dyDescent="0.2">
      <c r="F33366"/>
      <c r="M33366" s="2"/>
      <c r="N33366"/>
      <c r="O33366"/>
      <c r="U33366"/>
      <c r="V33366"/>
    </row>
    <row r="33367" spans="6:22" x14ac:dyDescent="0.2">
      <c r="F33367"/>
      <c r="M33367" s="2"/>
      <c r="N33367"/>
      <c r="O33367"/>
      <c r="U33367"/>
      <c r="V33367"/>
    </row>
    <row r="33368" spans="6:22" x14ac:dyDescent="0.2">
      <c r="F33368"/>
      <c r="M33368" s="2"/>
      <c r="N33368"/>
      <c r="O33368"/>
      <c r="U33368"/>
      <c r="V33368"/>
    </row>
    <row r="33369" spans="6:22" x14ac:dyDescent="0.2">
      <c r="F33369"/>
      <c r="M33369" s="2"/>
      <c r="N33369"/>
      <c r="O33369"/>
      <c r="U33369"/>
      <c r="V33369"/>
    </row>
    <row r="33370" spans="6:22" x14ac:dyDescent="0.2">
      <c r="F33370"/>
      <c r="M33370" s="2"/>
      <c r="N33370"/>
      <c r="O33370"/>
      <c r="U33370"/>
      <c r="V33370"/>
    </row>
    <row r="33371" spans="6:22" x14ac:dyDescent="0.2">
      <c r="F33371"/>
      <c r="M33371" s="2"/>
      <c r="N33371"/>
      <c r="O33371"/>
      <c r="U33371"/>
      <c r="V33371"/>
    </row>
    <row r="33372" spans="6:22" x14ac:dyDescent="0.2">
      <c r="F33372"/>
      <c r="M33372" s="2"/>
      <c r="N33372"/>
      <c r="O33372"/>
      <c r="U33372"/>
      <c r="V33372"/>
    </row>
    <row r="33373" spans="6:22" x14ac:dyDescent="0.2">
      <c r="F33373"/>
      <c r="M33373" s="2"/>
      <c r="N33373"/>
      <c r="O33373"/>
      <c r="U33373"/>
      <c r="V33373"/>
    </row>
    <row r="33374" spans="6:22" x14ac:dyDescent="0.2">
      <c r="F33374"/>
      <c r="M33374" s="2"/>
      <c r="N33374"/>
      <c r="O33374"/>
      <c r="U33374"/>
      <c r="V33374"/>
    </row>
    <row r="33375" spans="6:22" x14ac:dyDescent="0.2">
      <c r="F33375"/>
      <c r="M33375" s="2"/>
      <c r="N33375"/>
      <c r="O33375"/>
      <c r="U33375"/>
      <c r="V33375"/>
    </row>
    <row r="33376" spans="6:22" x14ac:dyDescent="0.2">
      <c r="F33376"/>
      <c r="M33376" s="2"/>
      <c r="N33376"/>
      <c r="O33376"/>
      <c r="U33376"/>
      <c r="V33376"/>
    </row>
    <row r="33377" spans="6:22" x14ac:dyDescent="0.2">
      <c r="F33377"/>
      <c r="M33377" s="2"/>
      <c r="N33377"/>
      <c r="O33377"/>
      <c r="U33377"/>
      <c r="V33377"/>
    </row>
    <row r="33378" spans="6:22" x14ac:dyDescent="0.2">
      <c r="F33378"/>
      <c r="M33378" s="2"/>
      <c r="N33378"/>
      <c r="O33378"/>
      <c r="U33378"/>
      <c r="V33378"/>
    </row>
    <row r="33379" spans="6:22" x14ac:dyDescent="0.2">
      <c r="F33379"/>
      <c r="M33379" s="2"/>
      <c r="N33379"/>
      <c r="O33379"/>
      <c r="U33379"/>
      <c r="V33379"/>
    </row>
    <row r="33380" spans="6:22" x14ac:dyDescent="0.2">
      <c r="F33380"/>
      <c r="M33380" s="2"/>
      <c r="N33380"/>
      <c r="O33380"/>
      <c r="U33380"/>
      <c r="V33380"/>
    </row>
    <row r="33381" spans="6:22" x14ac:dyDescent="0.2">
      <c r="F33381"/>
      <c r="M33381" s="2"/>
      <c r="N33381"/>
      <c r="O33381"/>
      <c r="U33381"/>
      <c r="V33381"/>
    </row>
    <row r="33382" spans="6:22" x14ac:dyDescent="0.2">
      <c r="F33382"/>
      <c r="M33382" s="2"/>
      <c r="N33382"/>
      <c r="O33382"/>
      <c r="U33382"/>
      <c r="V33382"/>
    </row>
    <row r="33383" spans="6:22" x14ac:dyDescent="0.2">
      <c r="F33383"/>
      <c r="M33383" s="2"/>
      <c r="N33383"/>
      <c r="O33383"/>
      <c r="U33383"/>
      <c r="V33383"/>
    </row>
    <row r="33384" spans="6:22" x14ac:dyDescent="0.2">
      <c r="F33384"/>
      <c r="M33384" s="2"/>
      <c r="N33384"/>
      <c r="O33384"/>
      <c r="U33384"/>
      <c r="V33384"/>
    </row>
    <row r="33385" spans="6:22" x14ac:dyDescent="0.2">
      <c r="F33385"/>
      <c r="M33385" s="2"/>
      <c r="N33385"/>
      <c r="O33385"/>
      <c r="U33385"/>
      <c r="V33385"/>
    </row>
    <row r="33386" spans="6:22" x14ac:dyDescent="0.2">
      <c r="F33386"/>
      <c r="M33386" s="2"/>
      <c r="N33386"/>
      <c r="O33386"/>
      <c r="U33386"/>
      <c r="V33386"/>
    </row>
    <row r="33387" spans="6:22" x14ac:dyDescent="0.2">
      <c r="F33387"/>
      <c r="M33387" s="2"/>
      <c r="N33387"/>
      <c r="O33387"/>
      <c r="U33387"/>
      <c r="V33387"/>
    </row>
    <row r="33388" spans="6:22" x14ac:dyDescent="0.2">
      <c r="F33388"/>
      <c r="M33388" s="2"/>
      <c r="N33388"/>
      <c r="O33388"/>
      <c r="U33388"/>
      <c r="V33388"/>
    </row>
    <row r="33389" spans="6:22" x14ac:dyDescent="0.2">
      <c r="F33389"/>
      <c r="M33389" s="2"/>
      <c r="N33389"/>
      <c r="O33389"/>
      <c r="U33389"/>
      <c r="V33389"/>
    </row>
    <row r="33390" spans="6:22" x14ac:dyDescent="0.2">
      <c r="F33390"/>
      <c r="M33390" s="2"/>
      <c r="N33390"/>
      <c r="O33390"/>
      <c r="U33390"/>
      <c r="V33390"/>
    </row>
    <row r="33391" spans="6:22" x14ac:dyDescent="0.2">
      <c r="F33391"/>
      <c r="M33391" s="2"/>
      <c r="N33391"/>
      <c r="O33391"/>
      <c r="U33391"/>
      <c r="V33391"/>
    </row>
    <row r="33392" spans="6:22" x14ac:dyDescent="0.2">
      <c r="F33392"/>
      <c r="M33392" s="2"/>
      <c r="N33392"/>
      <c r="O33392"/>
      <c r="U33392"/>
      <c r="V33392"/>
    </row>
    <row r="33393" spans="6:22" x14ac:dyDescent="0.2">
      <c r="F33393"/>
      <c r="M33393" s="2"/>
      <c r="N33393"/>
      <c r="O33393"/>
      <c r="U33393"/>
      <c r="V33393"/>
    </row>
    <row r="33394" spans="6:22" x14ac:dyDescent="0.2">
      <c r="F33394"/>
      <c r="M33394" s="2"/>
      <c r="N33394"/>
      <c r="O33394"/>
      <c r="U33394"/>
      <c r="V33394"/>
    </row>
    <row r="33395" spans="6:22" x14ac:dyDescent="0.2">
      <c r="F33395"/>
      <c r="M33395" s="2"/>
      <c r="N33395"/>
      <c r="O33395"/>
      <c r="U33395"/>
      <c r="V33395"/>
    </row>
    <row r="33396" spans="6:22" x14ac:dyDescent="0.2">
      <c r="F33396"/>
      <c r="M33396" s="2"/>
      <c r="N33396"/>
      <c r="O33396"/>
      <c r="U33396"/>
      <c r="V33396"/>
    </row>
    <row r="33397" spans="6:22" x14ac:dyDescent="0.2">
      <c r="F33397"/>
      <c r="M33397" s="2"/>
      <c r="N33397"/>
      <c r="O33397"/>
      <c r="U33397"/>
      <c r="V33397"/>
    </row>
    <row r="33398" spans="6:22" x14ac:dyDescent="0.2">
      <c r="F33398"/>
      <c r="M33398" s="2"/>
      <c r="N33398"/>
      <c r="O33398"/>
      <c r="U33398"/>
      <c r="V33398"/>
    </row>
    <row r="33399" spans="6:22" x14ac:dyDescent="0.2">
      <c r="F33399"/>
      <c r="M33399" s="2"/>
      <c r="N33399"/>
      <c r="O33399"/>
      <c r="U33399"/>
      <c r="V33399"/>
    </row>
    <row r="33400" spans="6:22" x14ac:dyDescent="0.2">
      <c r="F33400"/>
      <c r="M33400" s="2"/>
      <c r="N33400"/>
      <c r="O33400"/>
      <c r="U33400"/>
      <c r="V33400"/>
    </row>
    <row r="33401" spans="6:22" x14ac:dyDescent="0.2">
      <c r="F33401"/>
      <c r="M33401" s="2"/>
      <c r="N33401"/>
      <c r="O33401"/>
      <c r="U33401"/>
      <c r="V33401"/>
    </row>
    <row r="33402" spans="6:22" x14ac:dyDescent="0.2">
      <c r="F33402"/>
      <c r="M33402" s="2"/>
      <c r="N33402"/>
      <c r="O33402"/>
      <c r="U33402"/>
      <c r="V33402"/>
    </row>
    <row r="33403" spans="6:22" x14ac:dyDescent="0.2">
      <c r="F33403"/>
      <c r="M33403" s="2"/>
      <c r="N33403"/>
      <c r="O33403"/>
      <c r="U33403"/>
      <c r="V33403"/>
    </row>
    <row r="33404" spans="6:22" x14ac:dyDescent="0.2">
      <c r="F33404"/>
      <c r="M33404" s="2"/>
      <c r="N33404"/>
      <c r="O33404"/>
      <c r="U33404"/>
      <c r="V33404"/>
    </row>
    <row r="33405" spans="6:22" x14ac:dyDescent="0.2">
      <c r="F33405"/>
      <c r="M33405" s="2"/>
      <c r="N33405"/>
      <c r="O33405"/>
      <c r="U33405"/>
      <c r="V33405"/>
    </row>
    <row r="33406" spans="6:22" x14ac:dyDescent="0.2">
      <c r="F33406"/>
      <c r="M33406" s="2"/>
      <c r="N33406"/>
      <c r="O33406"/>
      <c r="U33406"/>
      <c r="V33406"/>
    </row>
    <row r="33407" spans="6:22" x14ac:dyDescent="0.2">
      <c r="F33407"/>
      <c r="M33407" s="2"/>
      <c r="N33407"/>
      <c r="O33407"/>
      <c r="U33407"/>
      <c r="V33407"/>
    </row>
    <row r="33408" spans="6:22" x14ac:dyDescent="0.2">
      <c r="F33408"/>
      <c r="M33408" s="2"/>
      <c r="N33408"/>
      <c r="O33408"/>
      <c r="U33408"/>
      <c r="V33408"/>
    </row>
    <row r="33409" spans="6:22" x14ac:dyDescent="0.2">
      <c r="F33409"/>
      <c r="M33409" s="2"/>
      <c r="N33409"/>
      <c r="O33409"/>
      <c r="U33409"/>
      <c r="V33409"/>
    </row>
    <row r="33410" spans="6:22" x14ac:dyDescent="0.2">
      <c r="F33410"/>
      <c r="M33410" s="2"/>
      <c r="N33410"/>
      <c r="O33410"/>
      <c r="U33410"/>
      <c r="V33410"/>
    </row>
    <row r="33411" spans="6:22" x14ac:dyDescent="0.2">
      <c r="F33411"/>
      <c r="M33411" s="2"/>
      <c r="N33411"/>
      <c r="O33411"/>
      <c r="U33411"/>
      <c r="V33411"/>
    </row>
    <row r="33412" spans="6:22" x14ac:dyDescent="0.2">
      <c r="F33412"/>
      <c r="M33412" s="2"/>
      <c r="N33412"/>
      <c r="O33412"/>
      <c r="U33412"/>
      <c r="V33412"/>
    </row>
    <row r="33413" spans="6:22" x14ac:dyDescent="0.2">
      <c r="F33413"/>
      <c r="M33413" s="2"/>
      <c r="N33413"/>
      <c r="O33413"/>
      <c r="U33413"/>
      <c r="V33413"/>
    </row>
    <row r="33414" spans="6:22" x14ac:dyDescent="0.2">
      <c r="F33414"/>
      <c r="M33414" s="2"/>
      <c r="N33414"/>
      <c r="O33414"/>
      <c r="U33414"/>
      <c r="V33414"/>
    </row>
    <row r="33415" spans="6:22" x14ac:dyDescent="0.2">
      <c r="F33415"/>
      <c r="M33415" s="2"/>
      <c r="N33415"/>
      <c r="O33415"/>
      <c r="U33415"/>
      <c r="V33415"/>
    </row>
    <row r="33416" spans="6:22" x14ac:dyDescent="0.2">
      <c r="F33416"/>
      <c r="M33416" s="2"/>
      <c r="N33416"/>
      <c r="O33416"/>
      <c r="U33416"/>
      <c r="V33416"/>
    </row>
    <row r="33417" spans="6:22" x14ac:dyDescent="0.2">
      <c r="F33417"/>
      <c r="M33417" s="2"/>
      <c r="N33417"/>
      <c r="O33417"/>
      <c r="U33417"/>
      <c r="V33417"/>
    </row>
    <row r="33418" spans="6:22" x14ac:dyDescent="0.2">
      <c r="F33418"/>
      <c r="M33418" s="2"/>
      <c r="N33418"/>
      <c r="O33418"/>
      <c r="U33418"/>
      <c r="V33418"/>
    </row>
    <row r="33419" spans="6:22" x14ac:dyDescent="0.2">
      <c r="F33419"/>
      <c r="M33419" s="2"/>
      <c r="N33419"/>
      <c r="O33419"/>
      <c r="U33419"/>
      <c r="V33419"/>
    </row>
    <row r="33420" spans="6:22" x14ac:dyDescent="0.2">
      <c r="F33420"/>
      <c r="M33420" s="2"/>
      <c r="N33420"/>
      <c r="O33420"/>
      <c r="U33420"/>
      <c r="V33420"/>
    </row>
    <row r="33421" spans="6:22" x14ac:dyDescent="0.2">
      <c r="F33421"/>
      <c r="M33421" s="2"/>
      <c r="N33421"/>
      <c r="O33421"/>
      <c r="U33421"/>
      <c r="V33421"/>
    </row>
    <row r="33422" spans="6:22" x14ac:dyDescent="0.2">
      <c r="F33422"/>
      <c r="M33422" s="2"/>
      <c r="N33422"/>
      <c r="O33422"/>
      <c r="U33422"/>
      <c r="V33422"/>
    </row>
    <row r="33423" spans="6:22" x14ac:dyDescent="0.2">
      <c r="F33423"/>
      <c r="M33423" s="2"/>
      <c r="N33423"/>
      <c r="O33423"/>
      <c r="U33423"/>
      <c r="V33423"/>
    </row>
    <row r="33424" spans="6:22" x14ac:dyDescent="0.2">
      <c r="F33424"/>
      <c r="M33424" s="2"/>
      <c r="N33424"/>
      <c r="O33424"/>
      <c r="U33424"/>
      <c r="V33424"/>
    </row>
    <row r="33425" spans="6:22" x14ac:dyDescent="0.2">
      <c r="F33425"/>
      <c r="M33425" s="2"/>
      <c r="N33425"/>
      <c r="O33425"/>
      <c r="U33425"/>
      <c r="V33425"/>
    </row>
    <row r="33426" spans="6:22" x14ac:dyDescent="0.2">
      <c r="F33426"/>
      <c r="M33426" s="2"/>
      <c r="N33426"/>
      <c r="O33426"/>
      <c r="U33426"/>
      <c r="V33426"/>
    </row>
    <row r="33427" spans="6:22" x14ac:dyDescent="0.2">
      <c r="F33427"/>
      <c r="M33427" s="2"/>
      <c r="N33427"/>
      <c r="O33427"/>
      <c r="U33427"/>
      <c r="V33427"/>
    </row>
    <row r="33428" spans="6:22" x14ac:dyDescent="0.2">
      <c r="F33428"/>
      <c r="M33428" s="2"/>
      <c r="N33428"/>
      <c r="O33428"/>
      <c r="U33428"/>
      <c r="V33428"/>
    </row>
    <row r="33429" spans="6:22" x14ac:dyDescent="0.2">
      <c r="F33429"/>
      <c r="M33429" s="2"/>
      <c r="N33429"/>
      <c r="O33429"/>
      <c r="U33429"/>
      <c r="V33429"/>
    </row>
    <row r="33430" spans="6:22" x14ac:dyDescent="0.2">
      <c r="F33430"/>
      <c r="M33430" s="2"/>
      <c r="N33430"/>
      <c r="O33430"/>
      <c r="U33430"/>
      <c r="V33430"/>
    </row>
    <row r="33431" spans="6:22" x14ac:dyDescent="0.2">
      <c r="F33431"/>
      <c r="M33431" s="2"/>
      <c r="N33431"/>
      <c r="O33431"/>
      <c r="U33431"/>
      <c r="V33431"/>
    </row>
    <row r="33432" spans="6:22" x14ac:dyDescent="0.2">
      <c r="F33432"/>
      <c r="M33432" s="2"/>
      <c r="N33432"/>
      <c r="O33432"/>
      <c r="U33432"/>
      <c r="V33432"/>
    </row>
    <row r="33433" spans="6:22" x14ac:dyDescent="0.2">
      <c r="F33433"/>
      <c r="M33433" s="2"/>
      <c r="N33433"/>
      <c r="O33433"/>
      <c r="U33433"/>
      <c r="V33433"/>
    </row>
    <row r="33434" spans="6:22" x14ac:dyDescent="0.2">
      <c r="F33434"/>
      <c r="M33434" s="2"/>
      <c r="N33434"/>
      <c r="O33434"/>
      <c r="U33434"/>
      <c r="V33434"/>
    </row>
    <row r="33435" spans="6:22" x14ac:dyDescent="0.2">
      <c r="F33435"/>
      <c r="M33435" s="2"/>
      <c r="N33435"/>
      <c r="O33435"/>
      <c r="U33435"/>
      <c r="V33435"/>
    </row>
    <row r="33436" spans="6:22" x14ac:dyDescent="0.2">
      <c r="F33436"/>
      <c r="M33436" s="2"/>
      <c r="N33436"/>
      <c r="O33436"/>
      <c r="U33436"/>
      <c r="V33436"/>
    </row>
    <row r="33437" spans="6:22" x14ac:dyDescent="0.2">
      <c r="F33437"/>
      <c r="M33437" s="2"/>
      <c r="N33437"/>
      <c r="O33437"/>
      <c r="U33437"/>
      <c r="V33437"/>
    </row>
    <row r="33438" spans="6:22" x14ac:dyDescent="0.2">
      <c r="F33438"/>
      <c r="M33438" s="2"/>
      <c r="N33438"/>
      <c r="O33438"/>
      <c r="U33438"/>
      <c r="V33438"/>
    </row>
    <row r="33439" spans="6:22" x14ac:dyDescent="0.2">
      <c r="F33439"/>
      <c r="M33439" s="2"/>
      <c r="N33439"/>
      <c r="O33439"/>
      <c r="U33439"/>
      <c r="V33439"/>
    </row>
    <row r="33440" spans="6:22" x14ac:dyDescent="0.2">
      <c r="F33440"/>
      <c r="M33440" s="2"/>
      <c r="N33440"/>
      <c r="O33440"/>
      <c r="U33440"/>
      <c r="V33440"/>
    </row>
    <row r="33441" spans="6:22" x14ac:dyDescent="0.2">
      <c r="F33441"/>
      <c r="M33441" s="2"/>
      <c r="N33441"/>
      <c r="O33441"/>
      <c r="U33441"/>
      <c r="V33441"/>
    </row>
    <row r="33442" spans="6:22" x14ac:dyDescent="0.2">
      <c r="F33442"/>
      <c r="M33442" s="2"/>
      <c r="N33442"/>
      <c r="O33442"/>
      <c r="U33442"/>
      <c r="V33442"/>
    </row>
    <row r="33443" spans="6:22" x14ac:dyDescent="0.2">
      <c r="F33443"/>
      <c r="M33443" s="2"/>
      <c r="N33443"/>
      <c r="O33443"/>
      <c r="U33443"/>
      <c r="V33443"/>
    </row>
    <row r="33444" spans="6:22" x14ac:dyDescent="0.2">
      <c r="F33444"/>
      <c r="M33444" s="2"/>
      <c r="N33444"/>
      <c r="O33444"/>
      <c r="U33444"/>
      <c r="V33444"/>
    </row>
    <row r="33445" spans="6:22" x14ac:dyDescent="0.2">
      <c r="F33445"/>
      <c r="M33445" s="2"/>
      <c r="N33445"/>
      <c r="O33445"/>
      <c r="U33445"/>
      <c r="V33445"/>
    </row>
    <row r="33446" spans="6:22" x14ac:dyDescent="0.2">
      <c r="F33446"/>
      <c r="M33446" s="2"/>
      <c r="N33446"/>
      <c r="O33446"/>
      <c r="U33446"/>
      <c r="V33446"/>
    </row>
    <row r="33447" spans="6:22" x14ac:dyDescent="0.2">
      <c r="F33447"/>
      <c r="M33447" s="2"/>
      <c r="N33447"/>
      <c r="O33447"/>
      <c r="U33447"/>
      <c r="V33447"/>
    </row>
    <row r="33448" spans="6:22" x14ac:dyDescent="0.2">
      <c r="F33448"/>
      <c r="M33448" s="2"/>
      <c r="N33448"/>
      <c r="O33448"/>
      <c r="U33448"/>
      <c r="V33448"/>
    </row>
    <row r="33449" spans="6:22" x14ac:dyDescent="0.2">
      <c r="F33449"/>
      <c r="M33449" s="2"/>
      <c r="N33449"/>
      <c r="O33449"/>
      <c r="U33449"/>
      <c r="V33449"/>
    </row>
    <row r="33450" spans="6:22" x14ac:dyDescent="0.2">
      <c r="M33450" s="2"/>
      <c r="N33450" s="5"/>
      <c r="O33450" s="5"/>
    </row>
    <row r="33451" spans="6:22" x14ac:dyDescent="0.2">
      <c r="F33451"/>
      <c r="M33451" s="2"/>
      <c r="N33451"/>
      <c r="O33451"/>
      <c r="U33451"/>
      <c r="V33451"/>
    </row>
    <row r="33452" spans="6:22" x14ac:dyDescent="0.2">
      <c r="F33452"/>
      <c r="M33452" s="2"/>
      <c r="N33452"/>
      <c r="O33452"/>
      <c r="U33452"/>
      <c r="V33452"/>
    </row>
    <row r="33453" spans="6:22" x14ac:dyDescent="0.2">
      <c r="M33453" s="2"/>
      <c r="N33453" s="5"/>
      <c r="O33453" s="5"/>
    </row>
    <row r="33454" spans="6:22" x14ac:dyDescent="0.2">
      <c r="M33454" s="2"/>
      <c r="N33454" s="5"/>
      <c r="O33454" s="5"/>
    </row>
    <row r="33455" spans="6:22" x14ac:dyDescent="0.2">
      <c r="M33455" s="2"/>
      <c r="N33455" s="5"/>
      <c r="O33455" s="5"/>
    </row>
    <row r="33456" spans="6:22" x14ac:dyDescent="0.2">
      <c r="M33456" s="2"/>
      <c r="N33456" s="5"/>
      <c r="O33456" s="5"/>
    </row>
    <row r="33457" spans="6:22" x14ac:dyDescent="0.2">
      <c r="M33457" s="2"/>
      <c r="N33457" s="5"/>
      <c r="O33457" s="5"/>
    </row>
    <row r="33458" spans="6:22" x14ac:dyDescent="0.2">
      <c r="F33458"/>
      <c r="M33458" s="2"/>
      <c r="N33458"/>
      <c r="O33458"/>
      <c r="U33458"/>
      <c r="V33458"/>
    </row>
    <row r="33459" spans="6:22" x14ac:dyDescent="0.2">
      <c r="F33459"/>
      <c r="M33459" s="2"/>
      <c r="N33459"/>
      <c r="O33459"/>
      <c r="U33459"/>
      <c r="V33459"/>
    </row>
    <row r="33460" spans="6:22" x14ac:dyDescent="0.2">
      <c r="F33460"/>
      <c r="M33460" s="2"/>
      <c r="N33460"/>
      <c r="O33460"/>
      <c r="U33460"/>
      <c r="V33460"/>
    </row>
    <row r="33461" spans="6:22" x14ac:dyDescent="0.2">
      <c r="F33461"/>
      <c r="M33461" s="2"/>
      <c r="N33461"/>
      <c r="O33461"/>
      <c r="U33461"/>
      <c r="V33461"/>
    </row>
    <row r="33462" spans="6:22" x14ac:dyDescent="0.2">
      <c r="F33462"/>
      <c r="M33462" s="2"/>
      <c r="N33462"/>
      <c r="O33462"/>
      <c r="U33462"/>
      <c r="V33462"/>
    </row>
    <row r="33463" spans="6:22" x14ac:dyDescent="0.2">
      <c r="F33463"/>
      <c r="M33463" s="2"/>
      <c r="N33463"/>
      <c r="O33463"/>
      <c r="U33463"/>
      <c r="V33463"/>
    </row>
    <row r="33464" spans="6:22" x14ac:dyDescent="0.2">
      <c r="F33464"/>
      <c r="M33464" s="2"/>
      <c r="N33464"/>
      <c r="O33464"/>
      <c r="U33464"/>
      <c r="V33464"/>
    </row>
    <row r="33465" spans="6:22" x14ac:dyDescent="0.2">
      <c r="F33465"/>
      <c r="M33465" s="2"/>
      <c r="N33465"/>
      <c r="O33465"/>
      <c r="U33465"/>
      <c r="V33465"/>
    </row>
    <row r="33466" spans="6:22" x14ac:dyDescent="0.2">
      <c r="M33466" s="2"/>
      <c r="N33466" s="5"/>
      <c r="O33466" s="5"/>
    </row>
    <row r="33467" spans="6:22" x14ac:dyDescent="0.2">
      <c r="F33467"/>
      <c r="M33467" s="2"/>
      <c r="N33467"/>
      <c r="O33467"/>
      <c r="U33467"/>
      <c r="V33467"/>
    </row>
    <row r="33468" spans="6:22" x14ac:dyDescent="0.2">
      <c r="F33468"/>
      <c r="M33468" s="2"/>
      <c r="N33468"/>
      <c r="O33468"/>
      <c r="U33468"/>
      <c r="V33468"/>
    </row>
    <row r="33469" spans="6:22" x14ac:dyDescent="0.2">
      <c r="M33469" s="2"/>
      <c r="N33469" s="5"/>
      <c r="O33469" s="5"/>
    </row>
    <row r="33470" spans="6:22" x14ac:dyDescent="0.2">
      <c r="M33470" s="2"/>
      <c r="N33470" s="5"/>
      <c r="O33470" s="5"/>
    </row>
    <row r="33471" spans="6:22" x14ac:dyDescent="0.2">
      <c r="M33471" s="2"/>
      <c r="N33471" s="5"/>
      <c r="O33471" s="5"/>
    </row>
    <row r="33472" spans="6:22" x14ac:dyDescent="0.2">
      <c r="M33472" s="2"/>
      <c r="N33472" s="5"/>
      <c r="O33472" s="5"/>
    </row>
    <row r="33473" spans="6:22" x14ac:dyDescent="0.2">
      <c r="M33473" s="2"/>
      <c r="N33473" s="5"/>
      <c r="O33473" s="5"/>
    </row>
    <row r="33474" spans="6:22" x14ac:dyDescent="0.2">
      <c r="F33474"/>
      <c r="M33474" s="2"/>
      <c r="N33474"/>
      <c r="O33474"/>
      <c r="U33474"/>
      <c r="V33474"/>
    </row>
    <row r="33475" spans="6:22" x14ac:dyDescent="0.2">
      <c r="F33475"/>
      <c r="M33475" s="2"/>
      <c r="N33475"/>
      <c r="O33475"/>
      <c r="U33475"/>
      <c r="V33475"/>
    </row>
    <row r="33476" spans="6:22" x14ac:dyDescent="0.2">
      <c r="F33476"/>
      <c r="M33476" s="2"/>
      <c r="N33476"/>
      <c r="O33476"/>
      <c r="U33476"/>
      <c r="V33476"/>
    </row>
    <row r="33477" spans="6:22" x14ac:dyDescent="0.2">
      <c r="F33477"/>
      <c r="M33477" s="2"/>
      <c r="N33477"/>
      <c r="O33477"/>
      <c r="U33477"/>
      <c r="V33477"/>
    </row>
    <row r="33478" spans="6:22" x14ac:dyDescent="0.2">
      <c r="F33478"/>
      <c r="M33478" s="2"/>
      <c r="N33478"/>
      <c r="O33478"/>
      <c r="U33478"/>
      <c r="V33478"/>
    </row>
    <row r="33479" spans="6:22" x14ac:dyDescent="0.2">
      <c r="M33479" s="2"/>
      <c r="N33479" s="5"/>
      <c r="O33479" s="5"/>
    </row>
    <row r="33480" spans="6:22" x14ac:dyDescent="0.2">
      <c r="M33480" s="2"/>
      <c r="N33480" s="5"/>
      <c r="O33480" s="5"/>
    </row>
    <row r="33481" spans="6:22" x14ac:dyDescent="0.2">
      <c r="M33481" s="2"/>
      <c r="N33481" s="5"/>
      <c r="O33481" s="5"/>
    </row>
    <row r="33482" spans="6:22" x14ac:dyDescent="0.2">
      <c r="M33482" s="2"/>
      <c r="N33482" s="5"/>
      <c r="O33482" s="5"/>
    </row>
    <row r="33483" spans="6:22" x14ac:dyDescent="0.2">
      <c r="M33483" s="2"/>
      <c r="N33483" s="5"/>
      <c r="O33483" s="5"/>
    </row>
    <row r="33484" spans="6:22" x14ac:dyDescent="0.2">
      <c r="M33484" s="2"/>
      <c r="N33484" s="5"/>
      <c r="O33484" s="5"/>
    </row>
    <row r="33485" spans="6:22" x14ac:dyDescent="0.2">
      <c r="M33485" s="2"/>
      <c r="N33485" s="5"/>
      <c r="O33485" s="5"/>
    </row>
    <row r="33486" spans="6:22" x14ac:dyDescent="0.2">
      <c r="M33486" s="2"/>
      <c r="N33486" s="5"/>
      <c r="O33486" s="5"/>
    </row>
    <row r="33487" spans="6:22" x14ac:dyDescent="0.2">
      <c r="M33487" s="2"/>
      <c r="N33487" s="5"/>
      <c r="O33487" s="5"/>
    </row>
    <row r="33488" spans="6:22" x14ac:dyDescent="0.2">
      <c r="M33488" s="2"/>
      <c r="N33488" s="5"/>
      <c r="O33488" s="5"/>
    </row>
    <row r="33489" spans="6:22" x14ac:dyDescent="0.2">
      <c r="M33489" s="2"/>
      <c r="N33489" s="5"/>
      <c r="O33489" s="5"/>
    </row>
    <row r="33490" spans="6:22" x14ac:dyDescent="0.2">
      <c r="M33490" s="2"/>
      <c r="N33490" s="5"/>
      <c r="O33490" s="5"/>
    </row>
    <row r="33491" spans="6:22" x14ac:dyDescent="0.2">
      <c r="M33491" s="2"/>
      <c r="N33491" s="5"/>
      <c r="O33491" s="5"/>
    </row>
    <row r="33492" spans="6:22" x14ac:dyDescent="0.2">
      <c r="F33492"/>
      <c r="M33492" s="2"/>
      <c r="N33492"/>
      <c r="O33492"/>
      <c r="U33492"/>
      <c r="V33492"/>
    </row>
    <row r="33493" spans="6:22" x14ac:dyDescent="0.2">
      <c r="F33493"/>
      <c r="M33493" s="2"/>
      <c r="N33493"/>
      <c r="O33493"/>
      <c r="U33493"/>
      <c r="V33493"/>
    </row>
    <row r="33494" spans="6:22" x14ac:dyDescent="0.2">
      <c r="F33494"/>
      <c r="M33494" s="2"/>
      <c r="N33494"/>
      <c r="O33494"/>
      <c r="U33494"/>
      <c r="V33494"/>
    </row>
    <row r="33495" spans="6:22" x14ac:dyDescent="0.2">
      <c r="F33495"/>
      <c r="M33495" s="2"/>
      <c r="N33495"/>
      <c r="O33495"/>
      <c r="U33495"/>
      <c r="V33495"/>
    </row>
    <row r="33496" spans="6:22" x14ac:dyDescent="0.2">
      <c r="F33496"/>
      <c r="M33496" s="2"/>
      <c r="N33496"/>
      <c r="O33496"/>
      <c r="U33496"/>
      <c r="V33496"/>
    </row>
    <row r="33497" spans="6:22" x14ac:dyDescent="0.2">
      <c r="F33497"/>
      <c r="M33497" s="2"/>
      <c r="N33497"/>
      <c r="O33497"/>
      <c r="U33497"/>
      <c r="V33497"/>
    </row>
    <row r="33498" spans="6:22" x14ac:dyDescent="0.2">
      <c r="F33498"/>
      <c r="M33498" s="2"/>
      <c r="N33498"/>
      <c r="O33498"/>
      <c r="U33498"/>
      <c r="V33498"/>
    </row>
    <row r="33499" spans="6:22" x14ac:dyDescent="0.2">
      <c r="F33499"/>
      <c r="M33499" s="2"/>
      <c r="N33499"/>
      <c r="O33499"/>
      <c r="U33499"/>
      <c r="V33499"/>
    </row>
    <row r="33500" spans="6:22" x14ac:dyDescent="0.2">
      <c r="F33500"/>
      <c r="M33500" s="2"/>
      <c r="N33500"/>
      <c r="O33500"/>
      <c r="U33500"/>
      <c r="V33500"/>
    </row>
    <row r="33501" spans="6:22" x14ac:dyDescent="0.2">
      <c r="F33501"/>
      <c r="M33501" s="2"/>
      <c r="N33501"/>
      <c r="O33501"/>
      <c r="U33501"/>
      <c r="V33501"/>
    </row>
    <row r="33502" spans="6:22" x14ac:dyDescent="0.2">
      <c r="F33502"/>
      <c r="M33502" s="2"/>
      <c r="N33502"/>
      <c r="O33502"/>
      <c r="U33502"/>
      <c r="V33502"/>
    </row>
    <row r="33503" spans="6:22" x14ac:dyDescent="0.2">
      <c r="F33503"/>
      <c r="M33503" s="2"/>
      <c r="N33503"/>
      <c r="O33503"/>
      <c r="U33503"/>
      <c r="V33503"/>
    </row>
    <row r="33504" spans="6:22" x14ac:dyDescent="0.2">
      <c r="F33504"/>
      <c r="M33504" s="2"/>
      <c r="N33504"/>
      <c r="O33504"/>
      <c r="U33504"/>
      <c r="V33504"/>
    </row>
    <row r="33505" spans="6:22" x14ac:dyDescent="0.2">
      <c r="F33505"/>
      <c r="M33505" s="2"/>
      <c r="N33505"/>
      <c r="O33505"/>
      <c r="U33505"/>
      <c r="V33505"/>
    </row>
    <row r="33506" spans="6:22" x14ac:dyDescent="0.2">
      <c r="F33506"/>
      <c r="M33506" s="2"/>
      <c r="N33506"/>
      <c r="O33506"/>
      <c r="U33506"/>
      <c r="V33506"/>
    </row>
    <row r="33507" spans="6:22" x14ac:dyDescent="0.2">
      <c r="F33507"/>
      <c r="M33507" s="2"/>
      <c r="N33507"/>
      <c r="O33507"/>
      <c r="U33507"/>
      <c r="V33507"/>
    </row>
    <row r="33508" spans="6:22" x14ac:dyDescent="0.2">
      <c r="F33508"/>
      <c r="M33508" s="2"/>
      <c r="N33508"/>
      <c r="O33508"/>
      <c r="U33508"/>
      <c r="V33508"/>
    </row>
    <row r="33509" spans="6:22" x14ac:dyDescent="0.2">
      <c r="M33509" s="2"/>
      <c r="N33509" s="5"/>
      <c r="O33509" s="5"/>
    </row>
    <row r="33510" spans="6:22" x14ac:dyDescent="0.2">
      <c r="M33510" s="2"/>
      <c r="N33510" s="5"/>
      <c r="O33510" s="5"/>
    </row>
    <row r="33511" spans="6:22" x14ac:dyDescent="0.2">
      <c r="F33511"/>
      <c r="M33511" s="2"/>
      <c r="N33511"/>
      <c r="O33511"/>
      <c r="U33511"/>
      <c r="V33511"/>
    </row>
    <row r="33512" spans="6:22" x14ac:dyDescent="0.2">
      <c r="F33512"/>
      <c r="M33512" s="2"/>
      <c r="N33512"/>
      <c r="O33512"/>
      <c r="U33512"/>
      <c r="V33512"/>
    </row>
    <row r="33513" spans="6:22" x14ac:dyDescent="0.2">
      <c r="F33513"/>
      <c r="M33513" s="2"/>
      <c r="N33513"/>
      <c r="O33513"/>
      <c r="U33513"/>
      <c r="V33513"/>
    </row>
    <row r="33514" spans="6:22" x14ac:dyDescent="0.2">
      <c r="F33514"/>
      <c r="M33514" s="2"/>
      <c r="N33514"/>
      <c r="O33514"/>
      <c r="U33514"/>
      <c r="V33514"/>
    </row>
    <row r="33515" spans="6:22" x14ac:dyDescent="0.2">
      <c r="M33515" s="2"/>
      <c r="N33515" s="5"/>
      <c r="O33515" s="5"/>
    </row>
    <row r="33516" spans="6:22" x14ac:dyDescent="0.2">
      <c r="M33516" s="2"/>
      <c r="N33516" s="5"/>
      <c r="O33516" s="5"/>
    </row>
    <row r="33517" spans="6:22" x14ac:dyDescent="0.2">
      <c r="M33517" s="2"/>
      <c r="N33517" s="5"/>
      <c r="O33517" s="5"/>
    </row>
    <row r="33518" spans="6:22" x14ac:dyDescent="0.2">
      <c r="M33518" s="2"/>
      <c r="N33518" s="5"/>
      <c r="O33518" s="5"/>
    </row>
    <row r="33519" spans="6:22" x14ac:dyDescent="0.2">
      <c r="M33519" s="2"/>
      <c r="N33519" s="5"/>
      <c r="O33519" s="5"/>
    </row>
    <row r="33520" spans="6:22" x14ac:dyDescent="0.2">
      <c r="F33520"/>
      <c r="M33520" s="2"/>
      <c r="N33520"/>
      <c r="O33520"/>
      <c r="U33520"/>
      <c r="V33520"/>
    </row>
    <row r="33521" spans="6:22" x14ac:dyDescent="0.2">
      <c r="F33521"/>
      <c r="M33521" s="2"/>
      <c r="N33521"/>
      <c r="O33521"/>
      <c r="U33521"/>
      <c r="V33521"/>
    </row>
    <row r="33522" spans="6:22" x14ac:dyDescent="0.2">
      <c r="F33522"/>
      <c r="M33522" s="2"/>
      <c r="N33522"/>
      <c r="O33522"/>
      <c r="U33522"/>
      <c r="V33522"/>
    </row>
    <row r="33523" spans="6:22" x14ac:dyDescent="0.2">
      <c r="F33523"/>
      <c r="M33523" s="2"/>
      <c r="N33523"/>
      <c r="O33523"/>
      <c r="U33523"/>
      <c r="V33523"/>
    </row>
    <row r="33524" spans="6:22" x14ac:dyDescent="0.2">
      <c r="F33524"/>
      <c r="M33524" s="2"/>
      <c r="N33524"/>
      <c r="O33524"/>
      <c r="U33524"/>
      <c r="V33524"/>
    </row>
    <row r="33525" spans="6:22" x14ac:dyDescent="0.2">
      <c r="M33525" s="2"/>
      <c r="N33525" s="5"/>
      <c r="O33525" s="5"/>
    </row>
    <row r="33526" spans="6:22" x14ac:dyDescent="0.2">
      <c r="M33526" s="2"/>
      <c r="N33526" s="5"/>
      <c r="O33526" s="5"/>
    </row>
    <row r="33527" spans="6:22" x14ac:dyDescent="0.2">
      <c r="M33527" s="2"/>
      <c r="N33527" s="5"/>
      <c r="O33527" s="5"/>
    </row>
    <row r="33528" spans="6:22" x14ac:dyDescent="0.2">
      <c r="M33528" s="2"/>
      <c r="N33528" s="5"/>
      <c r="O33528" s="5"/>
    </row>
    <row r="33529" spans="6:22" x14ac:dyDescent="0.2">
      <c r="M33529" s="2"/>
      <c r="N33529" s="5"/>
      <c r="O33529" s="5"/>
    </row>
    <row r="33530" spans="6:22" x14ac:dyDescent="0.2">
      <c r="M33530" s="2"/>
      <c r="N33530" s="5"/>
      <c r="O33530" s="5"/>
    </row>
    <row r="33531" spans="6:22" x14ac:dyDescent="0.2">
      <c r="M33531" s="2"/>
      <c r="N33531" s="5"/>
      <c r="O33531" s="5"/>
    </row>
    <row r="33532" spans="6:22" x14ac:dyDescent="0.2">
      <c r="M33532" s="2"/>
      <c r="N33532" s="5"/>
      <c r="O33532" s="5"/>
    </row>
    <row r="33533" spans="6:22" x14ac:dyDescent="0.2">
      <c r="M33533" s="2"/>
      <c r="N33533" s="5"/>
      <c r="O33533" s="5"/>
    </row>
    <row r="33534" spans="6:22" x14ac:dyDescent="0.2">
      <c r="F33534"/>
      <c r="M33534" s="2"/>
      <c r="N33534"/>
      <c r="O33534"/>
      <c r="U33534"/>
      <c r="V33534"/>
    </row>
    <row r="33535" spans="6:22" x14ac:dyDescent="0.2">
      <c r="F33535"/>
      <c r="M33535" s="2"/>
      <c r="N33535"/>
      <c r="O33535"/>
      <c r="U33535"/>
      <c r="V33535"/>
    </row>
    <row r="33536" spans="6:22" x14ac:dyDescent="0.2">
      <c r="F33536"/>
      <c r="M33536" s="2"/>
      <c r="N33536"/>
      <c r="O33536"/>
      <c r="U33536"/>
      <c r="V33536"/>
    </row>
    <row r="33537" spans="6:22" x14ac:dyDescent="0.2">
      <c r="F33537"/>
      <c r="M33537" s="2"/>
      <c r="N33537"/>
      <c r="O33537"/>
      <c r="U33537"/>
      <c r="V33537"/>
    </row>
    <row r="33538" spans="6:22" x14ac:dyDescent="0.2">
      <c r="F33538"/>
      <c r="M33538" s="2"/>
      <c r="N33538"/>
      <c r="O33538"/>
      <c r="U33538"/>
      <c r="V33538"/>
    </row>
    <row r="33539" spans="6:22" x14ac:dyDescent="0.2">
      <c r="F33539"/>
      <c r="M33539" s="2"/>
      <c r="N33539"/>
      <c r="O33539"/>
      <c r="U33539"/>
      <c r="V33539"/>
    </row>
    <row r="33540" spans="6:22" x14ac:dyDescent="0.2">
      <c r="F33540"/>
      <c r="M33540" s="2"/>
      <c r="N33540"/>
      <c r="O33540"/>
      <c r="U33540"/>
      <c r="V33540"/>
    </row>
    <row r="33541" spans="6:22" x14ac:dyDescent="0.2">
      <c r="F33541"/>
      <c r="M33541" s="2"/>
      <c r="N33541"/>
      <c r="O33541"/>
      <c r="U33541"/>
      <c r="V33541"/>
    </row>
    <row r="33542" spans="6:22" x14ac:dyDescent="0.2">
      <c r="M33542" s="2"/>
      <c r="N33542" s="5"/>
      <c r="O33542" s="5"/>
    </row>
    <row r="33543" spans="6:22" x14ac:dyDescent="0.2">
      <c r="M33543" s="2"/>
      <c r="N33543" s="5"/>
      <c r="O33543" s="5"/>
    </row>
    <row r="33544" spans="6:22" x14ac:dyDescent="0.2">
      <c r="M33544" s="2"/>
      <c r="N33544" s="5"/>
      <c r="O33544" s="5"/>
    </row>
    <row r="33545" spans="6:22" x14ac:dyDescent="0.2">
      <c r="M33545" s="2"/>
      <c r="N33545" s="5"/>
      <c r="O33545" s="5"/>
    </row>
    <row r="33546" spans="6:22" x14ac:dyDescent="0.2">
      <c r="M33546" s="2"/>
      <c r="N33546" s="5"/>
      <c r="O33546" s="5"/>
    </row>
    <row r="33547" spans="6:22" x14ac:dyDescent="0.2">
      <c r="M33547" s="2"/>
      <c r="N33547" s="5"/>
      <c r="O33547" s="5"/>
    </row>
    <row r="33548" spans="6:22" x14ac:dyDescent="0.2">
      <c r="M33548" s="2"/>
      <c r="N33548" s="5"/>
      <c r="O33548" s="5"/>
    </row>
    <row r="33549" spans="6:22" x14ac:dyDescent="0.2">
      <c r="F33549"/>
      <c r="M33549" s="2"/>
      <c r="N33549"/>
      <c r="O33549"/>
      <c r="U33549"/>
      <c r="V33549"/>
    </row>
    <row r="33550" spans="6:22" x14ac:dyDescent="0.2">
      <c r="F33550"/>
      <c r="M33550" s="2"/>
      <c r="N33550"/>
      <c r="O33550"/>
      <c r="U33550"/>
      <c r="V33550"/>
    </row>
    <row r="33551" spans="6:22" x14ac:dyDescent="0.2">
      <c r="F33551"/>
      <c r="M33551" s="2"/>
      <c r="N33551"/>
      <c r="O33551"/>
      <c r="U33551"/>
      <c r="V33551"/>
    </row>
    <row r="33552" spans="6:22" x14ac:dyDescent="0.2">
      <c r="F33552"/>
      <c r="M33552" s="2"/>
      <c r="N33552"/>
      <c r="O33552"/>
      <c r="U33552"/>
      <c r="V33552"/>
    </row>
    <row r="33553" spans="6:22" x14ac:dyDescent="0.2">
      <c r="F33553"/>
      <c r="M33553" s="2"/>
      <c r="N33553"/>
      <c r="O33553"/>
      <c r="U33553"/>
      <c r="V33553"/>
    </row>
    <row r="33554" spans="6:22" x14ac:dyDescent="0.2">
      <c r="F33554"/>
      <c r="M33554" s="2"/>
      <c r="N33554"/>
      <c r="O33554"/>
      <c r="U33554"/>
      <c r="V33554"/>
    </row>
    <row r="33555" spans="6:22" x14ac:dyDescent="0.2">
      <c r="M33555" s="2"/>
      <c r="N33555" s="5"/>
      <c r="O33555" s="5"/>
    </row>
    <row r="33556" spans="6:22" x14ac:dyDescent="0.2">
      <c r="M33556" s="2"/>
      <c r="N33556" s="5"/>
      <c r="O33556" s="5"/>
    </row>
    <row r="33557" spans="6:22" x14ac:dyDescent="0.2">
      <c r="M33557" s="2"/>
      <c r="N33557" s="5"/>
      <c r="O33557" s="5"/>
    </row>
    <row r="33558" spans="6:22" x14ac:dyDescent="0.2">
      <c r="M33558" s="2"/>
      <c r="N33558" s="5"/>
      <c r="O33558" s="5"/>
    </row>
    <row r="33559" spans="6:22" x14ac:dyDescent="0.2">
      <c r="M33559" s="2"/>
      <c r="N33559" s="5"/>
      <c r="O33559" s="5"/>
    </row>
    <row r="33560" spans="6:22" x14ac:dyDescent="0.2">
      <c r="M33560" s="2"/>
      <c r="N33560" s="5"/>
      <c r="O33560" s="5"/>
    </row>
    <row r="33561" spans="6:22" x14ac:dyDescent="0.2">
      <c r="M33561" s="2"/>
      <c r="N33561" s="5"/>
      <c r="O33561" s="5"/>
    </row>
    <row r="33562" spans="6:22" x14ac:dyDescent="0.2">
      <c r="F33562"/>
      <c r="M33562" s="2"/>
      <c r="N33562"/>
      <c r="O33562"/>
      <c r="U33562"/>
      <c r="V33562"/>
    </row>
    <row r="33563" spans="6:22" x14ac:dyDescent="0.2">
      <c r="F33563"/>
      <c r="M33563" s="2"/>
      <c r="N33563"/>
      <c r="O33563"/>
      <c r="U33563"/>
      <c r="V33563"/>
    </row>
    <row r="33564" spans="6:22" x14ac:dyDescent="0.2">
      <c r="F33564"/>
      <c r="M33564" s="2"/>
      <c r="N33564"/>
      <c r="O33564"/>
      <c r="U33564"/>
      <c r="V33564"/>
    </row>
    <row r="33565" spans="6:22" x14ac:dyDescent="0.2">
      <c r="M33565" s="2"/>
      <c r="N33565" s="5"/>
      <c r="O33565" s="5"/>
    </row>
    <row r="33566" spans="6:22" x14ac:dyDescent="0.2">
      <c r="M33566" s="2"/>
      <c r="N33566" s="5"/>
      <c r="O33566" s="5"/>
    </row>
    <row r="33567" spans="6:22" x14ac:dyDescent="0.2">
      <c r="M33567" s="2"/>
      <c r="N33567" s="5"/>
      <c r="O33567" s="5"/>
    </row>
    <row r="33568" spans="6:22" x14ac:dyDescent="0.2">
      <c r="M33568" s="2"/>
      <c r="N33568" s="5"/>
      <c r="O33568" s="5"/>
    </row>
    <row r="33569" spans="6:22" x14ac:dyDescent="0.2">
      <c r="M33569" s="2"/>
      <c r="N33569" s="5"/>
      <c r="O33569" s="5"/>
    </row>
    <row r="33570" spans="6:22" x14ac:dyDescent="0.2">
      <c r="M33570" s="2"/>
      <c r="N33570" s="5"/>
      <c r="O33570" s="5"/>
    </row>
    <row r="33571" spans="6:22" x14ac:dyDescent="0.2">
      <c r="M33571" s="2"/>
      <c r="N33571" s="5"/>
      <c r="O33571" s="5"/>
    </row>
    <row r="33572" spans="6:22" x14ac:dyDescent="0.2">
      <c r="F33572"/>
      <c r="M33572" s="2"/>
      <c r="N33572"/>
      <c r="O33572"/>
      <c r="U33572"/>
      <c r="V33572"/>
    </row>
    <row r="33573" spans="6:22" x14ac:dyDescent="0.2">
      <c r="F33573"/>
      <c r="M33573" s="2"/>
      <c r="N33573"/>
      <c r="O33573"/>
      <c r="U33573"/>
      <c r="V33573"/>
    </row>
    <row r="33574" spans="6:22" x14ac:dyDescent="0.2">
      <c r="F33574"/>
      <c r="M33574" s="2"/>
      <c r="N33574"/>
      <c r="O33574"/>
      <c r="U33574"/>
      <c r="V33574"/>
    </row>
    <row r="33575" spans="6:22" x14ac:dyDescent="0.2">
      <c r="F33575"/>
      <c r="M33575" s="2"/>
      <c r="N33575"/>
      <c r="O33575"/>
      <c r="U33575"/>
      <c r="V33575"/>
    </row>
    <row r="33576" spans="6:22" x14ac:dyDescent="0.2">
      <c r="F33576"/>
      <c r="M33576" s="2"/>
      <c r="N33576"/>
      <c r="O33576"/>
      <c r="U33576"/>
      <c r="V33576"/>
    </row>
    <row r="33577" spans="6:22" x14ac:dyDescent="0.2">
      <c r="M33577" s="2"/>
      <c r="N33577" s="5"/>
      <c r="O33577" s="5"/>
    </row>
    <row r="33578" spans="6:22" x14ac:dyDescent="0.2">
      <c r="M33578" s="2"/>
      <c r="N33578" s="5"/>
      <c r="O33578" s="5"/>
    </row>
    <row r="33579" spans="6:22" x14ac:dyDescent="0.2">
      <c r="M33579" s="2"/>
      <c r="N33579" s="5"/>
      <c r="O33579" s="5"/>
    </row>
    <row r="33580" spans="6:22" x14ac:dyDescent="0.2">
      <c r="M33580" s="2"/>
      <c r="N33580" s="5"/>
      <c r="O33580" s="5"/>
    </row>
    <row r="33581" spans="6:22" x14ac:dyDescent="0.2">
      <c r="M33581" s="2"/>
      <c r="N33581" s="5"/>
      <c r="O33581" s="5"/>
    </row>
    <row r="33582" spans="6:22" x14ac:dyDescent="0.2">
      <c r="F33582"/>
      <c r="M33582" s="2"/>
      <c r="N33582"/>
      <c r="O33582"/>
      <c r="U33582"/>
      <c r="V33582"/>
    </row>
    <row r="33583" spans="6:22" x14ac:dyDescent="0.2">
      <c r="F33583"/>
      <c r="M33583" s="2"/>
      <c r="N33583"/>
      <c r="O33583"/>
      <c r="U33583"/>
      <c r="V33583"/>
    </row>
    <row r="33584" spans="6:22" x14ac:dyDescent="0.2">
      <c r="F33584"/>
      <c r="M33584" s="2"/>
      <c r="N33584"/>
      <c r="O33584"/>
      <c r="U33584"/>
      <c r="V33584"/>
    </row>
    <row r="33585" spans="6:22" x14ac:dyDescent="0.2">
      <c r="F33585"/>
      <c r="M33585" s="2"/>
      <c r="N33585"/>
      <c r="O33585"/>
      <c r="U33585"/>
      <c r="V33585"/>
    </row>
    <row r="33586" spans="6:22" x14ac:dyDescent="0.2">
      <c r="F33586"/>
      <c r="M33586" s="2"/>
      <c r="N33586"/>
      <c r="O33586"/>
      <c r="U33586"/>
      <c r="V33586"/>
    </row>
    <row r="33587" spans="6:22" x14ac:dyDescent="0.2">
      <c r="M33587" s="2"/>
      <c r="N33587" s="5"/>
      <c r="O33587" s="5"/>
    </row>
    <row r="33588" spans="6:22" x14ac:dyDescent="0.2">
      <c r="M33588" s="2"/>
      <c r="N33588" s="5"/>
      <c r="O33588" s="5"/>
    </row>
    <row r="33589" spans="6:22" x14ac:dyDescent="0.2">
      <c r="M33589" s="2"/>
      <c r="N33589" s="5"/>
      <c r="O33589" s="5"/>
    </row>
    <row r="33590" spans="6:22" x14ac:dyDescent="0.2">
      <c r="M33590" s="2"/>
      <c r="N33590" s="5"/>
      <c r="O33590" s="5"/>
    </row>
    <row r="33591" spans="6:22" x14ac:dyDescent="0.2">
      <c r="M33591" s="2"/>
      <c r="N33591" s="5"/>
      <c r="O33591" s="5"/>
    </row>
    <row r="33592" spans="6:22" x14ac:dyDescent="0.2">
      <c r="F33592"/>
      <c r="M33592" s="2"/>
      <c r="N33592"/>
      <c r="O33592"/>
      <c r="U33592"/>
      <c r="V33592"/>
    </row>
    <row r="33593" spans="6:22" x14ac:dyDescent="0.2">
      <c r="F33593"/>
      <c r="M33593" s="2"/>
      <c r="N33593"/>
      <c r="O33593"/>
      <c r="U33593"/>
      <c r="V33593"/>
    </row>
    <row r="33594" spans="6:22" x14ac:dyDescent="0.2">
      <c r="F33594"/>
      <c r="M33594" s="2"/>
      <c r="N33594"/>
      <c r="O33594"/>
      <c r="U33594"/>
      <c r="V33594"/>
    </row>
    <row r="33595" spans="6:22" x14ac:dyDescent="0.2">
      <c r="F33595"/>
      <c r="M33595" s="2"/>
      <c r="N33595"/>
      <c r="O33595"/>
      <c r="U33595"/>
      <c r="V33595"/>
    </row>
    <row r="33596" spans="6:22" x14ac:dyDescent="0.2">
      <c r="F33596"/>
      <c r="M33596" s="2"/>
      <c r="N33596"/>
      <c r="O33596"/>
      <c r="U33596"/>
      <c r="V33596"/>
    </row>
    <row r="33597" spans="6:22" x14ac:dyDescent="0.2">
      <c r="F33597"/>
      <c r="M33597" s="2"/>
      <c r="N33597"/>
      <c r="O33597"/>
      <c r="U33597"/>
      <c r="V33597"/>
    </row>
    <row r="33598" spans="6:22" x14ac:dyDescent="0.2">
      <c r="F33598"/>
      <c r="M33598" s="2"/>
      <c r="N33598"/>
      <c r="O33598"/>
      <c r="U33598"/>
      <c r="V33598"/>
    </row>
    <row r="33599" spans="6:22" x14ac:dyDescent="0.2">
      <c r="F33599"/>
      <c r="M33599" s="2"/>
      <c r="N33599"/>
      <c r="O33599"/>
      <c r="U33599"/>
      <c r="V33599"/>
    </row>
    <row r="33600" spans="6:22" x14ac:dyDescent="0.2">
      <c r="M33600" s="2"/>
      <c r="N33600" s="5"/>
      <c r="O33600" s="5"/>
    </row>
    <row r="33601" spans="6:22" x14ac:dyDescent="0.2">
      <c r="M33601" s="2"/>
      <c r="N33601" s="5"/>
      <c r="O33601" s="5"/>
    </row>
    <row r="33602" spans="6:22" x14ac:dyDescent="0.2">
      <c r="M33602" s="2"/>
      <c r="N33602" s="5"/>
      <c r="O33602" s="5"/>
    </row>
    <row r="33603" spans="6:22" x14ac:dyDescent="0.2">
      <c r="M33603" s="2"/>
      <c r="N33603" s="5"/>
      <c r="O33603" s="5"/>
    </row>
    <row r="33604" spans="6:22" x14ac:dyDescent="0.2">
      <c r="M33604" s="2"/>
      <c r="N33604" s="5"/>
      <c r="O33604" s="5"/>
    </row>
    <row r="33605" spans="6:22" x14ac:dyDescent="0.2">
      <c r="M33605" s="2"/>
      <c r="N33605" s="5"/>
      <c r="O33605" s="5"/>
    </row>
    <row r="33606" spans="6:22" x14ac:dyDescent="0.2">
      <c r="F33606"/>
      <c r="M33606" s="2"/>
      <c r="N33606"/>
      <c r="O33606"/>
      <c r="U33606"/>
      <c r="V33606"/>
    </row>
    <row r="33607" spans="6:22" x14ac:dyDescent="0.2">
      <c r="F33607"/>
      <c r="M33607" s="2"/>
      <c r="N33607"/>
      <c r="O33607"/>
      <c r="U33607"/>
      <c r="V33607"/>
    </row>
    <row r="33608" spans="6:22" x14ac:dyDescent="0.2">
      <c r="F33608"/>
      <c r="M33608" s="2"/>
      <c r="N33608"/>
      <c r="O33608"/>
      <c r="U33608"/>
      <c r="V33608"/>
    </row>
    <row r="33609" spans="6:22" x14ac:dyDescent="0.2">
      <c r="F33609"/>
      <c r="M33609" s="2"/>
      <c r="N33609"/>
      <c r="O33609"/>
      <c r="U33609"/>
      <c r="V33609"/>
    </row>
    <row r="33610" spans="6:22" x14ac:dyDescent="0.2">
      <c r="F33610"/>
      <c r="M33610" s="2"/>
      <c r="N33610"/>
      <c r="O33610"/>
      <c r="U33610"/>
      <c r="V33610"/>
    </row>
    <row r="33611" spans="6:22" x14ac:dyDescent="0.2">
      <c r="M33611" s="2"/>
      <c r="N33611" s="5"/>
      <c r="O33611" s="5"/>
    </row>
    <row r="33612" spans="6:22" x14ac:dyDescent="0.2">
      <c r="M33612" s="2"/>
      <c r="N33612" s="5"/>
      <c r="O33612" s="5"/>
    </row>
    <row r="33613" spans="6:22" x14ac:dyDescent="0.2">
      <c r="M33613" s="2"/>
      <c r="N33613" s="5"/>
      <c r="O33613" s="5"/>
    </row>
    <row r="33614" spans="6:22" x14ac:dyDescent="0.2">
      <c r="M33614" s="2"/>
      <c r="N33614" s="5"/>
      <c r="O33614" s="5"/>
    </row>
    <row r="33615" spans="6:22" x14ac:dyDescent="0.2">
      <c r="M33615" s="2"/>
      <c r="N33615" s="5"/>
      <c r="O33615" s="5"/>
    </row>
    <row r="33616" spans="6:22" x14ac:dyDescent="0.2">
      <c r="M33616" s="2"/>
      <c r="N33616" s="5"/>
      <c r="O33616" s="5"/>
    </row>
    <row r="33617" spans="13:15" x14ac:dyDescent="0.2">
      <c r="M33617" s="2"/>
      <c r="N33617" s="5"/>
      <c r="O33617" s="5"/>
    </row>
    <row r="33618" spans="13:15" x14ac:dyDescent="0.2">
      <c r="M33618" s="2"/>
      <c r="N33618" s="5"/>
      <c r="O33618" s="5"/>
    </row>
    <row r="33619" spans="13:15" x14ac:dyDescent="0.2">
      <c r="M33619" s="2"/>
      <c r="N33619" s="5"/>
      <c r="O33619" s="5"/>
    </row>
    <row r="33620" spans="13:15" x14ac:dyDescent="0.2">
      <c r="M33620" s="2"/>
      <c r="N33620" s="5"/>
      <c r="O33620" s="5"/>
    </row>
    <row r="33621" spans="13:15" x14ac:dyDescent="0.2">
      <c r="M33621" s="2"/>
      <c r="N33621" s="5"/>
      <c r="O33621" s="5"/>
    </row>
    <row r="33622" spans="13:15" x14ac:dyDescent="0.2">
      <c r="M33622" s="2"/>
      <c r="N33622" s="5"/>
      <c r="O33622" s="5"/>
    </row>
    <row r="33623" spans="13:15" x14ac:dyDescent="0.2">
      <c r="M33623" s="2"/>
      <c r="N33623" s="5"/>
      <c r="O33623" s="5"/>
    </row>
    <row r="33624" spans="13:15" x14ac:dyDescent="0.2">
      <c r="M33624" s="2"/>
      <c r="N33624" s="5"/>
      <c r="O33624" s="5"/>
    </row>
    <row r="33625" spans="13:15" x14ac:dyDescent="0.2">
      <c r="M33625" s="2"/>
      <c r="N33625" s="5"/>
      <c r="O33625" s="5"/>
    </row>
    <row r="33626" spans="13:15" x14ac:dyDescent="0.2">
      <c r="M33626" s="2"/>
      <c r="N33626" s="5"/>
      <c r="O33626" s="5"/>
    </row>
    <row r="33627" spans="13:15" x14ac:dyDescent="0.2">
      <c r="M33627" s="2"/>
      <c r="N33627" s="5"/>
      <c r="O33627" s="5"/>
    </row>
    <row r="33628" spans="13:15" x14ac:dyDescent="0.2">
      <c r="M33628" s="2"/>
      <c r="N33628" s="5"/>
      <c r="O33628" s="5"/>
    </row>
    <row r="33629" spans="13:15" x14ac:dyDescent="0.2">
      <c r="M33629" s="2"/>
      <c r="N33629" s="5"/>
      <c r="O33629" s="5"/>
    </row>
    <row r="33630" spans="13:15" x14ac:dyDescent="0.2">
      <c r="M33630" s="2"/>
      <c r="N33630" s="5"/>
      <c r="O33630" s="5"/>
    </row>
    <row r="33631" spans="13:15" x14ac:dyDescent="0.2">
      <c r="M33631" s="2"/>
      <c r="N33631" s="5"/>
      <c r="O33631" s="5"/>
    </row>
    <row r="33632" spans="13:15" x14ac:dyDescent="0.2">
      <c r="M33632" s="2"/>
      <c r="N33632" s="5"/>
      <c r="O33632" s="5"/>
    </row>
    <row r="33633" spans="6:22" x14ac:dyDescent="0.2">
      <c r="F33633"/>
      <c r="M33633" s="2"/>
      <c r="N33633"/>
      <c r="O33633"/>
      <c r="U33633"/>
      <c r="V33633"/>
    </row>
    <row r="33634" spans="6:22" x14ac:dyDescent="0.2">
      <c r="F33634"/>
      <c r="M33634" s="2"/>
      <c r="N33634"/>
      <c r="O33634"/>
      <c r="U33634"/>
      <c r="V33634"/>
    </row>
    <row r="33635" spans="6:22" x14ac:dyDescent="0.2">
      <c r="F33635"/>
      <c r="M33635" s="2"/>
      <c r="N33635"/>
      <c r="O33635"/>
      <c r="U33635"/>
      <c r="V33635"/>
    </row>
    <row r="33636" spans="6:22" x14ac:dyDescent="0.2">
      <c r="F33636"/>
      <c r="M33636" s="2"/>
      <c r="N33636"/>
      <c r="O33636"/>
      <c r="U33636"/>
      <c r="V33636"/>
    </row>
    <row r="33637" spans="6:22" x14ac:dyDescent="0.2">
      <c r="F33637"/>
      <c r="M33637" s="2"/>
      <c r="N33637"/>
      <c r="O33637"/>
      <c r="U33637"/>
      <c r="V33637"/>
    </row>
    <row r="33638" spans="6:22" x14ac:dyDescent="0.2">
      <c r="F33638"/>
      <c r="M33638" s="2"/>
      <c r="N33638"/>
      <c r="O33638"/>
      <c r="U33638"/>
      <c r="V33638"/>
    </row>
    <row r="33639" spans="6:22" x14ac:dyDescent="0.2">
      <c r="F33639"/>
      <c r="M33639" s="2"/>
      <c r="N33639"/>
      <c r="O33639"/>
      <c r="U33639"/>
      <c r="V33639"/>
    </row>
    <row r="33640" spans="6:22" x14ac:dyDescent="0.2">
      <c r="F33640"/>
      <c r="M33640" s="2"/>
      <c r="N33640"/>
      <c r="O33640"/>
      <c r="U33640"/>
      <c r="V33640"/>
    </row>
    <row r="33641" spans="6:22" x14ac:dyDescent="0.2">
      <c r="M33641" s="2"/>
      <c r="N33641" s="5"/>
      <c r="O33641" s="5"/>
    </row>
    <row r="33642" spans="6:22" x14ac:dyDescent="0.2">
      <c r="M33642" s="2"/>
      <c r="N33642" s="5"/>
      <c r="O33642" s="5"/>
    </row>
    <row r="33643" spans="6:22" x14ac:dyDescent="0.2">
      <c r="M33643" s="2"/>
      <c r="N33643" s="5"/>
      <c r="O33643" s="5"/>
    </row>
    <row r="33644" spans="6:22" x14ac:dyDescent="0.2">
      <c r="M33644" s="2"/>
      <c r="N33644" s="5"/>
      <c r="O33644" s="5"/>
    </row>
    <row r="33645" spans="6:22" x14ac:dyDescent="0.2">
      <c r="M33645" s="2"/>
      <c r="N33645" s="5"/>
      <c r="O33645" s="5"/>
    </row>
    <row r="33646" spans="6:22" x14ac:dyDescent="0.2">
      <c r="M33646" s="2"/>
      <c r="N33646" s="5"/>
      <c r="O33646" s="5"/>
    </row>
    <row r="33647" spans="6:22" x14ac:dyDescent="0.2">
      <c r="F33647"/>
      <c r="M33647" s="2"/>
      <c r="N33647"/>
      <c r="O33647"/>
      <c r="U33647"/>
      <c r="V33647"/>
    </row>
    <row r="33648" spans="6:22" x14ac:dyDescent="0.2">
      <c r="F33648"/>
      <c r="M33648" s="2"/>
      <c r="N33648"/>
      <c r="O33648"/>
      <c r="U33648"/>
      <c r="V33648"/>
    </row>
    <row r="33649" spans="6:22" x14ac:dyDescent="0.2">
      <c r="F33649"/>
      <c r="M33649" s="2"/>
      <c r="N33649"/>
      <c r="O33649"/>
      <c r="U33649"/>
      <c r="V33649"/>
    </row>
    <row r="33650" spans="6:22" x14ac:dyDescent="0.2">
      <c r="F33650"/>
      <c r="M33650" s="2"/>
      <c r="N33650"/>
      <c r="O33650"/>
      <c r="U33650"/>
      <c r="V33650"/>
    </row>
    <row r="33651" spans="6:22" x14ac:dyDescent="0.2">
      <c r="F33651"/>
      <c r="M33651" s="2"/>
      <c r="N33651"/>
      <c r="O33651"/>
      <c r="U33651"/>
      <c r="V33651"/>
    </row>
    <row r="33652" spans="6:22" x14ac:dyDescent="0.2">
      <c r="F33652"/>
      <c r="M33652" s="2"/>
      <c r="N33652"/>
      <c r="O33652"/>
      <c r="U33652"/>
      <c r="V33652"/>
    </row>
    <row r="33653" spans="6:22" x14ac:dyDescent="0.2">
      <c r="F33653"/>
      <c r="M33653" s="2"/>
      <c r="N33653"/>
      <c r="O33653"/>
      <c r="U33653"/>
      <c r="V33653"/>
    </row>
    <row r="33654" spans="6:22" x14ac:dyDescent="0.2">
      <c r="F33654"/>
      <c r="M33654" s="2"/>
      <c r="N33654"/>
      <c r="O33654"/>
      <c r="U33654"/>
      <c r="V33654"/>
    </row>
    <row r="33655" spans="6:22" x14ac:dyDescent="0.2">
      <c r="F33655"/>
      <c r="M33655" s="2"/>
      <c r="N33655"/>
      <c r="O33655"/>
      <c r="U33655"/>
      <c r="V33655"/>
    </row>
    <row r="33656" spans="6:22" x14ac:dyDescent="0.2">
      <c r="F33656"/>
      <c r="M33656" s="2"/>
      <c r="N33656"/>
      <c r="O33656"/>
      <c r="U33656"/>
      <c r="V33656"/>
    </row>
    <row r="33657" spans="6:22" x14ac:dyDescent="0.2">
      <c r="F33657"/>
      <c r="M33657" s="2"/>
      <c r="N33657"/>
      <c r="O33657"/>
      <c r="U33657"/>
      <c r="V33657"/>
    </row>
    <row r="33658" spans="6:22" x14ac:dyDescent="0.2">
      <c r="F33658"/>
      <c r="M33658" s="2"/>
      <c r="N33658"/>
      <c r="O33658"/>
      <c r="U33658"/>
      <c r="V33658"/>
    </row>
    <row r="33659" spans="6:22" x14ac:dyDescent="0.2">
      <c r="M33659" s="2"/>
      <c r="N33659" s="5"/>
      <c r="O33659" s="5"/>
    </row>
    <row r="33660" spans="6:22" x14ac:dyDescent="0.2">
      <c r="M33660" s="2"/>
      <c r="N33660" s="5"/>
      <c r="O33660" s="5"/>
    </row>
    <row r="33661" spans="6:22" x14ac:dyDescent="0.2">
      <c r="M33661" s="2"/>
      <c r="N33661" s="5"/>
      <c r="O33661" s="5"/>
    </row>
    <row r="33662" spans="6:22" x14ac:dyDescent="0.2">
      <c r="M33662" s="2"/>
      <c r="N33662" s="5"/>
      <c r="O33662" s="5"/>
    </row>
    <row r="33663" spans="6:22" x14ac:dyDescent="0.2">
      <c r="M33663" s="2"/>
      <c r="N33663" s="5"/>
      <c r="O33663" s="5"/>
    </row>
    <row r="33664" spans="6:22" x14ac:dyDescent="0.2">
      <c r="M33664" s="2"/>
      <c r="N33664" s="5"/>
      <c r="O33664" s="5"/>
    </row>
    <row r="33665" spans="13:15" x14ac:dyDescent="0.2">
      <c r="M33665" s="2"/>
      <c r="N33665" s="5"/>
      <c r="O33665" s="5"/>
    </row>
    <row r="33666" spans="13:15" x14ac:dyDescent="0.2">
      <c r="M33666" s="2"/>
      <c r="N33666" s="5"/>
      <c r="O33666" s="5"/>
    </row>
    <row r="33667" spans="13:15" x14ac:dyDescent="0.2">
      <c r="M33667" s="2"/>
      <c r="N33667" s="5"/>
      <c r="O33667" s="5"/>
    </row>
    <row r="33668" spans="13:15" x14ac:dyDescent="0.2">
      <c r="M33668" s="2"/>
      <c r="N33668" s="5"/>
      <c r="O33668" s="5"/>
    </row>
    <row r="33669" spans="13:15" x14ac:dyDescent="0.2">
      <c r="M33669" s="2"/>
      <c r="N33669" s="5"/>
      <c r="O33669" s="5"/>
    </row>
    <row r="33670" spans="13:15" x14ac:dyDescent="0.2">
      <c r="M33670" s="2"/>
      <c r="N33670" s="5"/>
      <c r="O33670" s="5"/>
    </row>
    <row r="33671" spans="13:15" x14ac:dyDescent="0.2">
      <c r="M33671" s="2"/>
      <c r="N33671" s="5"/>
      <c r="O33671" s="5"/>
    </row>
    <row r="33672" spans="13:15" x14ac:dyDescent="0.2">
      <c r="M33672" s="2"/>
      <c r="N33672" s="5"/>
      <c r="O33672" s="5"/>
    </row>
    <row r="33673" spans="13:15" x14ac:dyDescent="0.2">
      <c r="M33673" s="2"/>
      <c r="N33673" s="5"/>
      <c r="O33673" s="5"/>
    </row>
    <row r="33674" spans="13:15" x14ac:dyDescent="0.2">
      <c r="M33674" s="2"/>
      <c r="N33674" s="5"/>
      <c r="O33674" s="5"/>
    </row>
    <row r="33675" spans="13:15" x14ac:dyDescent="0.2">
      <c r="M33675" s="2"/>
      <c r="N33675" s="5"/>
      <c r="O33675" s="5"/>
    </row>
    <row r="33676" spans="13:15" x14ac:dyDescent="0.2">
      <c r="M33676" s="2"/>
      <c r="N33676" s="5"/>
      <c r="O33676" s="5"/>
    </row>
    <row r="33677" spans="13:15" x14ac:dyDescent="0.2">
      <c r="M33677" s="2"/>
      <c r="N33677" s="5"/>
      <c r="O33677" s="5"/>
    </row>
    <row r="33678" spans="13:15" x14ac:dyDescent="0.2">
      <c r="M33678" s="2"/>
      <c r="N33678" s="5"/>
      <c r="O33678" s="5"/>
    </row>
    <row r="33679" spans="13:15" x14ac:dyDescent="0.2">
      <c r="M33679" s="2"/>
      <c r="N33679" s="5"/>
      <c r="O33679" s="5"/>
    </row>
    <row r="33680" spans="13:15" x14ac:dyDescent="0.2">
      <c r="M33680" s="2"/>
      <c r="N33680" s="5"/>
      <c r="O33680" s="5"/>
    </row>
    <row r="33681" spans="6:22" x14ac:dyDescent="0.2">
      <c r="M33681" s="2"/>
      <c r="N33681" s="5"/>
      <c r="O33681" s="5"/>
    </row>
    <row r="33682" spans="6:22" x14ac:dyDescent="0.2">
      <c r="F33682"/>
      <c r="M33682" s="2"/>
      <c r="N33682"/>
      <c r="O33682"/>
      <c r="U33682"/>
      <c r="V33682"/>
    </row>
    <row r="33683" spans="6:22" x14ac:dyDescent="0.2">
      <c r="F33683"/>
      <c r="M33683" s="2"/>
      <c r="N33683"/>
      <c r="O33683"/>
      <c r="U33683"/>
      <c r="V33683"/>
    </row>
    <row r="33684" spans="6:22" x14ac:dyDescent="0.2">
      <c r="F33684"/>
      <c r="M33684" s="2"/>
      <c r="N33684"/>
      <c r="O33684"/>
      <c r="U33684"/>
      <c r="V33684"/>
    </row>
    <row r="33685" spans="6:22" x14ac:dyDescent="0.2">
      <c r="F33685"/>
      <c r="M33685" s="2"/>
      <c r="N33685"/>
      <c r="O33685"/>
      <c r="U33685"/>
      <c r="V33685"/>
    </row>
    <row r="33686" spans="6:22" x14ac:dyDescent="0.2">
      <c r="F33686"/>
      <c r="M33686" s="2"/>
      <c r="N33686"/>
      <c r="O33686"/>
      <c r="U33686"/>
      <c r="V33686"/>
    </row>
    <row r="33687" spans="6:22" x14ac:dyDescent="0.2">
      <c r="M33687" s="2"/>
      <c r="N33687" s="5"/>
      <c r="O33687" s="5"/>
    </row>
    <row r="33688" spans="6:22" x14ac:dyDescent="0.2">
      <c r="M33688" s="2"/>
      <c r="N33688" s="5"/>
      <c r="O33688" s="5"/>
    </row>
    <row r="33689" spans="6:22" x14ac:dyDescent="0.2">
      <c r="M33689" s="2"/>
      <c r="N33689" s="5"/>
      <c r="O33689" s="5"/>
    </row>
    <row r="33690" spans="6:22" x14ac:dyDescent="0.2">
      <c r="M33690" s="2"/>
      <c r="N33690" s="5"/>
      <c r="O33690" s="5"/>
    </row>
    <row r="33691" spans="6:22" x14ac:dyDescent="0.2">
      <c r="M33691" s="2"/>
      <c r="N33691" s="5"/>
      <c r="O33691" s="5"/>
    </row>
    <row r="33692" spans="6:22" x14ac:dyDescent="0.2">
      <c r="M33692" s="2"/>
      <c r="N33692" s="5"/>
      <c r="O33692" s="5"/>
    </row>
    <row r="33693" spans="6:22" x14ac:dyDescent="0.2">
      <c r="M33693" s="2"/>
      <c r="N33693" s="5"/>
      <c r="O33693" s="5"/>
    </row>
    <row r="33694" spans="6:22" x14ac:dyDescent="0.2">
      <c r="M33694" s="2"/>
      <c r="N33694" s="5"/>
      <c r="O33694" s="5"/>
    </row>
    <row r="33695" spans="6:22" x14ac:dyDescent="0.2">
      <c r="M33695" s="2"/>
      <c r="N33695" s="5"/>
      <c r="O33695" s="5"/>
    </row>
    <row r="33696" spans="6:22" x14ac:dyDescent="0.2">
      <c r="M33696" s="2"/>
      <c r="N33696" s="5"/>
      <c r="O33696" s="5"/>
    </row>
    <row r="33697" spans="6:22" x14ac:dyDescent="0.2">
      <c r="M33697" s="2"/>
      <c r="N33697" s="5"/>
      <c r="O33697" s="5"/>
    </row>
    <row r="33698" spans="6:22" x14ac:dyDescent="0.2">
      <c r="M33698" s="2"/>
      <c r="N33698" s="5"/>
      <c r="O33698" s="5"/>
    </row>
    <row r="33699" spans="6:22" x14ac:dyDescent="0.2">
      <c r="M33699" s="2"/>
      <c r="N33699" s="5"/>
      <c r="O33699" s="5"/>
    </row>
    <row r="33700" spans="6:22" x14ac:dyDescent="0.2">
      <c r="M33700" s="2"/>
      <c r="N33700" s="5"/>
      <c r="O33700" s="5"/>
    </row>
    <row r="33701" spans="6:22" x14ac:dyDescent="0.2">
      <c r="M33701" s="2"/>
      <c r="N33701" s="5"/>
      <c r="O33701" s="5"/>
    </row>
    <row r="33702" spans="6:22" x14ac:dyDescent="0.2">
      <c r="M33702" s="2"/>
      <c r="N33702" s="5"/>
      <c r="O33702" s="5"/>
    </row>
    <row r="33703" spans="6:22" x14ac:dyDescent="0.2">
      <c r="M33703" s="2"/>
      <c r="N33703" s="5"/>
      <c r="O33703" s="5"/>
    </row>
    <row r="33704" spans="6:22" x14ac:dyDescent="0.2">
      <c r="M33704" s="2"/>
      <c r="N33704" s="5"/>
      <c r="O33704" s="5"/>
    </row>
    <row r="33705" spans="6:22" x14ac:dyDescent="0.2">
      <c r="M33705" s="2"/>
      <c r="N33705" s="5"/>
      <c r="O33705" s="5"/>
    </row>
    <row r="33706" spans="6:22" x14ac:dyDescent="0.2">
      <c r="M33706" s="2"/>
      <c r="N33706" s="5"/>
      <c r="O33706" s="5"/>
    </row>
    <row r="33707" spans="6:22" x14ac:dyDescent="0.2">
      <c r="M33707" s="2"/>
      <c r="N33707" s="5"/>
      <c r="O33707" s="5"/>
    </row>
    <row r="33708" spans="6:22" x14ac:dyDescent="0.2">
      <c r="M33708" s="2"/>
      <c r="N33708" s="5"/>
      <c r="O33708" s="5"/>
    </row>
    <row r="33709" spans="6:22" x14ac:dyDescent="0.2">
      <c r="M33709" s="2"/>
      <c r="N33709" s="5"/>
      <c r="O33709" s="5"/>
    </row>
    <row r="33710" spans="6:22" x14ac:dyDescent="0.2">
      <c r="F33710"/>
      <c r="M33710" s="2"/>
      <c r="N33710"/>
      <c r="O33710"/>
      <c r="U33710"/>
      <c r="V33710"/>
    </row>
    <row r="33711" spans="6:22" x14ac:dyDescent="0.2">
      <c r="F33711"/>
      <c r="M33711" s="2"/>
      <c r="N33711"/>
      <c r="O33711"/>
      <c r="U33711"/>
      <c r="V33711"/>
    </row>
    <row r="33712" spans="6:22" x14ac:dyDescent="0.2">
      <c r="F33712"/>
      <c r="M33712" s="2"/>
      <c r="N33712"/>
      <c r="O33712"/>
      <c r="U33712"/>
      <c r="V33712"/>
    </row>
    <row r="33713" spans="6:22" x14ac:dyDescent="0.2">
      <c r="F33713"/>
      <c r="M33713" s="2"/>
      <c r="N33713"/>
      <c r="O33713"/>
      <c r="U33713"/>
      <c r="V33713"/>
    </row>
    <row r="33714" spans="6:22" x14ac:dyDescent="0.2">
      <c r="F33714"/>
      <c r="M33714" s="2"/>
      <c r="N33714"/>
      <c r="O33714"/>
      <c r="U33714"/>
      <c r="V33714"/>
    </row>
    <row r="33715" spans="6:22" x14ac:dyDescent="0.2">
      <c r="F33715"/>
      <c r="M33715" s="2"/>
      <c r="N33715"/>
      <c r="O33715"/>
      <c r="U33715"/>
      <c r="V33715"/>
    </row>
    <row r="33716" spans="6:22" x14ac:dyDescent="0.2">
      <c r="F33716"/>
      <c r="M33716" s="2"/>
      <c r="N33716"/>
      <c r="O33716"/>
      <c r="U33716"/>
      <c r="V33716"/>
    </row>
    <row r="33717" spans="6:22" x14ac:dyDescent="0.2">
      <c r="M33717" s="2"/>
      <c r="N33717" s="5"/>
      <c r="O33717" s="5"/>
    </row>
    <row r="33718" spans="6:22" x14ac:dyDescent="0.2">
      <c r="M33718" s="2"/>
      <c r="N33718" s="5"/>
      <c r="O33718" s="5"/>
    </row>
    <row r="33719" spans="6:22" x14ac:dyDescent="0.2">
      <c r="M33719" s="2"/>
      <c r="N33719" s="5"/>
      <c r="O33719" s="5"/>
    </row>
    <row r="33720" spans="6:22" x14ac:dyDescent="0.2">
      <c r="M33720" s="2"/>
      <c r="N33720" s="5"/>
      <c r="O33720" s="5"/>
    </row>
    <row r="33721" spans="6:22" x14ac:dyDescent="0.2">
      <c r="M33721" s="2"/>
      <c r="N33721" s="5"/>
      <c r="O33721" s="5"/>
    </row>
    <row r="33722" spans="6:22" x14ac:dyDescent="0.2">
      <c r="M33722" s="2"/>
      <c r="N33722" s="5"/>
      <c r="O33722" s="5"/>
    </row>
    <row r="33723" spans="6:22" x14ac:dyDescent="0.2">
      <c r="M33723" s="2"/>
      <c r="N33723" s="5"/>
      <c r="O33723" s="5"/>
    </row>
    <row r="33724" spans="6:22" x14ac:dyDescent="0.2">
      <c r="F33724"/>
      <c r="M33724" s="2"/>
      <c r="N33724"/>
      <c r="O33724"/>
      <c r="U33724"/>
      <c r="V33724"/>
    </row>
    <row r="33725" spans="6:22" x14ac:dyDescent="0.2">
      <c r="F33725"/>
      <c r="M33725" s="2"/>
      <c r="N33725"/>
      <c r="O33725"/>
      <c r="U33725"/>
      <c r="V33725"/>
    </row>
    <row r="33726" spans="6:22" x14ac:dyDescent="0.2">
      <c r="F33726"/>
      <c r="M33726" s="2"/>
      <c r="N33726"/>
      <c r="O33726"/>
      <c r="U33726"/>
      <c r="V33726"/>
    </row>
    <row r="33727" spans="6:22" x14ac:dyDescent="0.2">
      <c r="M33727" s="2"/>
      <c r="N33727" s="5"/>
      <c r="O33727" s="5"/>
    </row>
    <row r="33728" spans="6:22" x14ac:dyDescent="0.2">
      <c r="M33728" s="2"/>
      <c r="N33728" s="5"/>
      <c r="O33728" s="5"/>
    </row>
    <row r="33729" spans="6:22" x14ac:dyDescent="0.2">
      <c r="M33729" s="2"/>
      <c r="N33729" s="5"/>
      <c r="O33729" s="5"/>
    </row>
    <row r="33730" spans="6:22" x14ac:dyDescent="0.2">
      <c r="M33730" s="2"/>
      <c r="N33730" s="5"/>
      <c r="O33730" s="5"/>
    </row>
    <row r="33731" spans="6:22" x14ac:dyDescent="0.2">
      <c r="M33731" s="2"/>
      <c r="N33731" s="5"/>
      <c r="O33731" s="5"/>
    </row>
    <row r="33732" spans="6:22" x14ac:dyDescent="0.2">
      <c r="M33732" s="2"/>
      <c r="N33732" s="5"/>
      <c r="O33732" s="5"/>
    </row>
    <row r="33733" spans="6:22" x14ac:dyDescent="0.2">
      <c r="M33733" s="2"/>
      <c r="N33733" s="5"/>
      <c r="O33733" s="5"/>
    </row>
    <row r="33734" spans="6:22" x14ac:dyDescent="0.2">
      <c r="F33734"/>
      <c r="M33734" s="2"/>
      <c r="N33734"/>
      <c r="O33734"/>
      <c r="U33734"/>
      <c r="V33734"/>
    </row>
    <row r="33735" spans="6:22" x14ac:dyDescent="0.2">
      <c r="F33735"/>
      <c r="M33735" s="2"/>
      <c r="N33735"/>
      <c r="O33735"/>
      <c r="U33735"/>
      <c r="V33735"/>
    </row>
    <row r="33736" spans="6:22" x14ac:dyDescent="0.2">
      <c r="F33736"/>
      <c r="M33736" s="2"/>
      <c r="N33736"/>
      <c r="O33736"/>
      <c r="U33736"/>
      <c r="V33736"/>
    </row>
    <row r="33737" spans="6:22" x14ac:dyDescent="0.2">
      <c r="F33737"/>
      <c r="M33737" s="2"/>
      <c r="N33737"/>
      <c r="O33737"/>
      <c r="U33737"/>
      <c r="V33737"/>
    </row>
    <row r="33738" spans="6:22" x14ac:dyDescent="0.2">
      <c r="M33738" s="2"/>
      <c r="N33738" s="5"/>
      <c r="O33738" s="5"/>
    </row>
    <row r="33739" spans="6:22" x14ac:dyDescent="0.2">
      <c r="M33739" s="2"/>
      <c r="N33739" s="5"/>
      <c r="O33739" s="5"/>
    </row>
    <row r="33740" spans="6:22" x14ac:dyDescent="0.2">
      <c r="M33740" s="2"/>
      <c r="N33740" s="5"/>
      <c r="O33740" s="5"/>
    </row>
    <row r="33741" spans="6:22" x14ac:dyDescent="0.2">
      <c r="M33741" s="2"/>
      <c r="N33741" s="5"/>
      <c r="O33741" s="5"/>
    </row>
    <row r="33742" spans="6:22" x14ac:dyDescent="0.2">
      <c r="M33742" s="2"/>
      <c r="N33742" s="5"/>
      <c r="O33742" s="5"/>
    </row>
    <row r="33743" spans="6:22" x14ac:dyDescent="0.2">
      <c r="M33743" s="2"/>
      <c r="N33743" s="5"/>
      <c r="O33743" s="5"/>
    </row>
    <row r="33744" spans="6:22" x14ac:dyDescent="0.2">
      <c r="M33744" s="2"/>
      <c r="N33744" s="5"/>
      <c r="O33744" s="5"/>
    </row>
    <row r="33745" spans="6:22" x14ac:dyDescent="0.2">
      <c r="F33745"/>
      <c r="M33745" s="2"/>
      <c r="N33745"/>
      <c r="O33745"/>
      <c r="U33745"/>
      <c r="V33745"/>
    </row>
    <row r="33746" spans="6:22" x14ac:dyDescent="0.2">
      <c r="F33746"/>
      <c r="M33746" s="2"/>
      <c r="N33746"/>
      <c r="O33746"/>
      <c r="U33746"/>
      <c r="V33746"/>
    </row>
    <row r="33747" spans="6:22" x14ac:dyDescent="0.2">
      <c r="F33747"/>
      <c r="M33747" s="2"/>
      <c r="N33747"/>
      <c r="O33747"/>
      <c r="U33747"/>
      <c r="V33747"/>
    </row>
    <row r="33748" spans="6:22" x14ac:dyDescent="0.2">
      <c r="F33748"/>
      <c r="M33748" s="2"/>
      <c r="N33748"/>
      <c r="O33748"/>
      <c r="U33748"/>
      <c r="V33748"/>
    </row>
    <row r="33749" spans="6:22" x14ac:dyDescent="0.2">
      <c r="F33749"/>
      <c r="M33749" s="2"/>
      <c r="N33749"/>
      <c r="O33749"/>
      <c r="U33749"/>
      <c r="V33749"/>
    </row>
    <row r="33750" spans="6:22" x14ac:dyDescent="0.2">
      <c r="F33750"/>
      <c r="M33750" s="2"/>
      <c r="N33750"/>
      <c r="O33750"/>
      <c r="U33750"/>
      <c r="V33750"/>
    </row>
    <row r="33751" spans="6:22" x14ac:dyDescent="0.2">
      <c r="M33751" s="2"/>
      <c r="N33751" s="5"/>
      <c r="O33751" s="5"/>
    </row>
    <row r="33752" spans="6:22" x14ac:dyDescent="0.2">
      <c r="M33752" s="2"/>
      <c r="N33752" s="5"/>
      <c r="O33752" s="5"/>
    </row>
    <row r="33753" spans="6:22" x14ac:dyDescent="0.2">
      <c r="M33753" s="2"/>
      <c r="N33753" s="5"/>
      <c r="O33753" s="5"/>
    </row>
    <row r="33754" spans="6:22" x14ac:dyDescent="0.2">
      <c r="M33754" s="2"/>
      <c r="N33754" s="5"/>
      <c r="O33754" s="5"/>
    </row>
    <row r="33755" spans="6:22" x14ac:dyDescent="0.2">
      <c r="M33755" s="2"/>
      <c r="N33755" s="5"/>
      <c r="O33755" s="5"/>
    </row>
    <row r="33756" spans="6:22" x14ac:dyDescent="0.2">
      <c r="M33756" s="2"/>
      <c r="N33756" s="5"/>
      <c r="O33756" s="5"/>
    </row>
    <row r="33757" spans="6:22" x14ac:dyDescent="0.2">
      <c r="M33757" s="2"/>
      <c r="N33757" s="5"/>
      <c r="O33757" s="5"/>
    </row>
    <row r="33758" spans="6:22" x14ac:dyDescent="0.2">
      <c r="F33758"/>
      <c r="M33758" s="2"/>
      <c r="N33758"/>
      <c r="O33758"/>
      <c r="U33758"/>
      <c r="V33758"/>
    </row>
    <row r="33759" spans="6:22" x14ac:dyDescent="0.2">
      <c r="F33759"/>
      <c r="M33759" s="2"/>
      <c r="N33759"/>
      <c r="O33759"/>
      <c r="U33759"/>
      <c r="V33759"/>
    </row>
    <row r="33760" spans="6:22" x14ac:dyDescent="0.2">
      <c r="F33760"/>
      <c r="M33760" s="2"/>
      <c r="N33760"/>
      <c r="O33760"/>
      <c r="U33760"/>
      <c r="V33760"/>
    </row>
    <row r="33761" spans="6:22" x14ac:dyDescent="0.2">
      <c r="F33761"/>
      <c r="M33761" s="2"/>
      <c r="N33761"/>
      <c r="O33761"/>
      <c r="U33761"/>
      <c r="V33761"/>
    </row>
    <row r="33762" spans="6:22" x14ac:dyDescent="0.2">
      <c r="F33762"/>
      <c r="M33762" s="2"/>
      <c r="N33762"/>
      <c r="O33762"/>
      <c r="U33762"/>
      <c r="V33762"/>
    </row>
    <row r="33763" spans="6:22" x14ac:dyDescent="0.2">
      <c r="M33763" s="2"/>
      <c r="N33763" s="5"/>
      <c r="O33763" s="5"/>
    </row>
    <row r="33764" spans="6:22" x14ac:dyDescent="0.2">
      <c r="M33764" s="2"/>
      <c r="N33764" s="5"/>
      <c r="O33764" s="5"/>
    </row>
    <row r="33765" spans="6:22" x14ac:dyDescent="0.2">
      <c r="M33765" s="2"/>
      <c r="N33765" s="5"/>
      <c r="O33765" s="5"/>
    </row>
    <row r="33766" spans="6:22" x14ac:dyDescent="0.2">
      <c r="M33766" s="2"/>
      <c r="N33766" s="5"/>
      <c r="O33766" s="5"/>
    </row>
    <row r="33767" spans="6:22" x14ac:dyDescent="0.2">
      <c r="M33767" s="2"/>
      <c r="N33767" s="5"/>
      <c r="O33767" s="5"/>
    </row>
    <row r="33768" spans="6:22" x14ac:dyDescent="0.2">
      <c r="M33768" s="2"/>
      <c r="N33768" s="5"/>
      <c r="O33768" s="5"/>
    </row>
    <row r="33769" spans="6:22" x14ac:dyDescent="0.2">
      <c r="M33769" s="2"/>
      <c r="N33769" s="5"/>
      <c r="O33769" s="5"/>
    </row>
    <row r="33770" spans="6:22" x14ac:dyDescent="0.2">
      <c r="M33770" s="2"/>
      <c r="N33770" s="5"/>
      <c r="O33770" s="5"/>
    </row>
    <row r="33771" spans="6:22" x14ac:dyDescent="0.2">
      <c r="M33771" s="2"/>
      <c r="N33771" s="5"/>
      <c r="O33771" s="5"/>
    </row>
    <row r="33772" spans="6:22" x14ac:dyDescent="0.2">
      <c r="M33772" s="2"/>
      <c r="N33772" s="5"/>
      <c r="O33772" s="5"/>
    </row>
    <row r="33773" spans="6:22" x14ac:dyDescent="0.2">
      <c r="M33773" s="2"/>
      <c r="N33773" s="5"/>
      <c r="O33773" s="5"/>
    </row>
    <row r="33774" spans="6:22" x14ac:dyDescent="0.2">
      <c r="M33774" s="2"/>
      <c r="N33774" s="5"/>
      <c r="O33774" s="5"/>
    </row>
    <row r="33775" spans="6:22" x14ac:dyDescent="0.2">
      <c r="M33775" s="2"/>
      <c r="N33775" s="5"/>
      <c r="O33775" s="5"/>
    </row>
    <row r="33776" spans="6:22" x14ac:dyDescent="0.2">
      <c r="M33776" s="2"/>
      <c r="N33776" s="5"/>
      <c r="O33776" s="5"/>
    </row>
    <row r="33777" spans="6:22" x14ac:dyDescent="0.2">
      <c r="M33777" s="2"/>
      <c r="N33777" s="5"/>
      <c r="O33777" s="5"/>
    </row>
    <row r="33778" spans="6:22" x14ac:dyDescent="0.2">
      <c r="M33778" s="2"/>
      <c r="N33778" s="5"/>
      <c r="O33778" s="5"/>
    </row>
    <row r="33779" spans="6:22" x14ac:dyDescent="0.2">
      <c r="M33779" s="2"/>
      <c r="N33779" s="5"/>
      <c r="O33779" s="5"/>
    </row>
    <row r="33780" spans="6:22" x14ac:dyDescent="0.2">
      <c r="M33780" s="2"/>
      <c r="N33780" s="5"/>
      <c r="O33780" s="5"/>
    </row>
    <row r="33781" spans="6:22" x14ac:dyDescent="0.2">
      <c r="M33781" s="2"/>
      <c r="N33781" s="5"/>
      <c r="O33781" s="5"/>
    </row>
    <row r="33782" spans="6:22" x14ac:dyDescent="0.2">
      <c r="M33782" s="2"/>
      <c r="N33782" s="5"/>
      <c r="O33782" s="5"/>
    </row>
    <row r="33783" spans="6:22" x14ac:dyDescent="0.2">
      <c r="M33783" s="2"/>
      <c r="N33783" s="5"/>
      <c r="O33783" s="5"/>
    </row>
    <row r="33784" spans="6:22" x14ac:dyDescent="0.2">
      <c r="M33784" s="2"/>
      <c r="N33784" s="5"/>
      <c r="O33784" s="5"/>
    </row>
    <row r="33785" spans="6:22" x14ac:dyDescent="0.2">
      <c r="M33785" s="2"/>
      <c r="N33785" s="5"/>
      <c r="O33785" s="5"/>
    </row>
    <row r="33786" spans="6:22" x14ac:dyDescent="0.2">
      <c r="F33786"/>
      <c r="M33786" s="2"/>
      <c r="N33786"/>
      <c r="O33786"/>
      <c r="U33786"/>
      <c r="V33786"/>
    </row>
    <row r="33787" spans="6:22" x14ac:dyDescent="0.2">
      <c r="F33787"/>
      <c r="M33787" s="2"/>
      <c r="N33787"/>
      <c r="O33787"/>
      <c r="U33787"/>
      <c r="V33787"/>
    </row>
    <row r="33788" spans="6:22" x14ac:dyDescent="0.2">
      <c r="F33788"/>
      <c r="M33788" s="2"/>
      <c r="N33788"/>
      <c r="O33788"/>
      <c r="U33788"/>
      <c r="V33788"/>
    </row>
    <row r="33789" spans="6:22" x14ac:dyDescent="0.2">
      <c r="F33789"/>
      <c r="M33789" s="2"/>
      <c r="N33789"/>
      <c r="O33789"/>
      <c r="U33789"/>
      <c r="V33789"/>
    </row>
    <row r="33790" spans="6:22" x14ac:dyDescent="0.2">
      <c r="F33790"/>
      <c r="M33790" s="2"/>
      <c r="N33790"/>
      <c r="O33790"/>
      <c r="U33790"/>
      <c r="V33790"/>
    </row>
    <row r="33791" spans="6:22" x14ac:dyDescent="0.2">
      <c r="F33791"/>
      <c r="M33791" s="2"/>
      <c r="N33791"/>
      <c r="O33791"/>
      <c r="U33791"/>
      <c r="V33791"/>
    </row>
    <row r="33792" spans="6:22" x14ac:dyDescent="0.2">
      <c r="F33792"/>
      <c r="M33792" s="2"/>
      <c r="N33792"/>
      <c r="O33792"/>
      <c r="U33792"/>
      <c r="V33792"/>
    </row>
    <row r="33793" spans="6:22" x14ac:dyDescent="0.2">
      <c r="F33793"/>
      <c r="M33793" s="2"/>
      <c r="N33793"/>
      <c r="O33793"/>
      <c r="U33793"/>
      <c r="V33793"/>
    </row>
    <row r="33794" spans="6:22" x14ac:dyDescent="0.2">
      <c r="M33794" s="2"/>
      <c r="N33794" s="5"/>
      <c r="O33794" s="5"/>
    </row>
    <row r="33795" spans="6:22" x14ac:dyDescent="0.2">
      <c r="M33795" s="2"/>
      <c r="N33795" s="5"/>
      <c r="O33795" s="5"/>
    </row>
    <row r="33796" spans="6:22" x14ac:dyDescent="0.2">
      <c r="M33796" s="2"/>
      <c r="N33796" s="5"/>
      <c r="O33796" s="5"/>
    </row>
    <row r="33797" spans="6:22" x14ac:dyDescent="0.2">
      <c r="M33797" s="2"/>
      <c r="N33797" s="5"/>
      <c r="O33797" s="5"/>
    </row>
    <row r="33798" spans="6:22" x14ac:dyDescent="0.2">
      <c r="M33798" s="2"/>
      <c r="N33798" s="5"/>
      <c r="O33798" s="5"/>
    </row>
    <row r="33799" spans="6:22" x14ac:dyDescent="0.2">
      <c r="M33799" s="2"/>
      <c r="N33799" s="5"/>
      <c r="O33799" s="5"/>
    </row>
    <row r="33800" spans="6:22" x14ac:dyDescent="0.2">
      <c r="M33800" s="2"/>
      <c r="N33800" s="5"/>
      <c r="O33800" s="5"/>
    </row>
    <row r="33801" spans="6:22" x14ac:dyDescent="0.2">
      <c r="F33801"/>
      <c r="M33801" s="2"/>
      <c r="N33801"/>
      <c r="O33801"/>
      <c r="U33801"/>
      <c r="V33801"/>
    </row>
    <row r="33802" spans="6:22" x14ac:dyDescent="0.2">
      <c r="F33802"/>
      <c r="M33802" s="2"/>
      <c r="N33802"/>
      <c r="O33802"/>
      <c r="U33802"/>
      <c r="V33802"/>
    </row>
    <row r="33803" spans="6:22" x14ac:dyDescent="0.2">
      <c r="F33803"/>
      <c r="M33803" s="2"/>
      <c r="N33803"/>
      <c r="O33803"/>
      <c r="U33803"/>
      <c r="V33803"/>
    </row>
    <row r="33804" spans="6:22" x14ac:dyDescent="0.2">
      <c r="F33804"/>
      <c r="M33804" s="2"/>
      <c r="N33804"/>
      <c r="O33804"/>
      <c r="U33804"/>
      <c r="V33804"/>
    </row>
    <row r="33805" spans="6:22" x14ac:dyDescent="0.2">
      <c r="F33805"/>
      <c r="M33805" s="2"/>
      <c r="N33805"/>
      <c r="O33805"/>
      <c r="U33805"/>
      <c r="V33805"/>
    </row>
    <row r="33806" spans="6:22" x14ac:dyDescent="0.2">
      <c r="F33806"/>
      <c r="M33806" s="2"/>
      <c r="N33806"/>
      <c r="O33806"/>
      <c r="U33806"/>
      <c r="V33806"/>
    </row>
    <row r="33807" spans="6:22" x14ac:dyDescent="0.2">
      <c r="M33807" s="2"/>
      <c r="N33807" s="5"/>
      <c r="O33807" s="5"/>
    </row>
    <row r="33808" spans="6:22" x14ac:dyDescent="0.2">
      <c r="M33808" s="2"/>
      <c r="N33808" s="5"/>
      <c r="O33808" s="5"/>
    </row>
    <row r="33809" spans="6:22" x14ac:dyDescent="0.2">
      <c r="M33809" s="2"/>
      <c r="N33809" s="5"/>
      <c r="O33809" s="5"/>
    </row>
    <row r="33810" spans="6:22" x14ac:dyDescent="0.2">
      <c r="M33810" s="2"/>
      <c r="N33810" s="5"/>
      <c r="O33810" s="5"/>
    </row>
    <row r="33811" spans="6:22" x14ac:dyDescent="0.2">
      <c r="M33811" s="2"/>
      <c r="N33811" s="5"/>
      <c r="O33811" s="5"/>
    </row>
    <row r="33812" spans="6:22" x14ac:dyDescent="0.2">
      <c r="M33812" s="2"/>
      <c r="N33812" s="5"/>
      <c r="O33812" s="5"/>
    </row>
    <row r="33813" spans="6:22" x14ac:dyDescent="0.2">
      <c r="M33813" s="2"/>
      <c r="N33813" s="5"/>
      <c r="O33813" s="5"/>
    </row>
    <row r="33814" spans="6:22" x14ac:dyDescent="0.2">
      <c r="F33814"/>
      <c r="M33814" s="2"/>
      <c r="N33814"/>
      <c r="O33814"/>
      <c r="U33814"/>
      <c r="V33814"/>
    </row>
    <row r="33815" spans="6:22" x14ac:dyDescent="0.2">
      <c r="F33815"/>
      <c r="M33815" s="2"/>
      <c r="N33815"/>
      <c r="O33815"/>
      <c r="U33815"/>
      <c r="V33815"/>
    </row>
    <row r="33816" spans="6:22" x14ac:dyDescent="0.2">
      <c r="F33816"/>
      <c r="M33816" s="2"/>
      <c r="N33816"/>
      <c r="O33816"/>
      <c r="U33816"/>
      <c r="V33816"/>
    </row>
    <row r="33817" spans="6:22" x14ac:dyDescent="0.2">
      <c r="F33817"/>
      <c r="M33817" s="2"/>
      <c r="N33817"/>
      <c r="O33817"/>
      <c r="U33817"/>
      <c r="V33817"/>
    </row>
    <row r="33818" spans="6:22" x14ac:dyDescent="0.2">
      <c r="M33818" s="2"/>
      <c r="N33818" s="5"/>
      <c r="O33818" s="5"/>
    </row>
    <row r="33819" spans="6:22" x14ac:dyDescent="0.2">
      <c r="M33819" s="2"/>
      <c r="N33819" s="5"/>
      <c r="O33819" s="5"/>
    </row>
    <row r="33820" spans="6:22" x14ac:dyDescent="0.2">
      <c r="M33820" s="2"/>
      <c r="N33820" s="5"/>
      <c r="O33820" s="5"/>
    </row>
    <row r="33821" spans="6:22" x14ac:dyDescent="0.2">
      <c r="M33821" s="2"/>
      <c r="N33821" s="5"/>
      <c r="O33821" s="5"/>
    </row>
    <row r="33822" spans="6:22" x14ac:dyDescent="0.2">
      <c r="M33822" s="2"/>
      <c r="N33822" s="5"/>
      <c r="O33822" s="5"/>
    </row>
    <row r="33823" spans="6:22" x14ac:dyDescent="0.2">
      <c r="M33823" s="2"/>
      <c r="N33823" s="5"/>
      <c r="O33823" s="5"/>
    </row>
    <row r="33824" spans="6:22" x14ac:dyDescent="0.2">
      <c r="M33824" s="2"/>
      <c r="N33824" s="5"/>
      <c r="O33824" s="5"/>
    </row>
    <row r="33825" spans="6:22" x14ac:dyDescent="0.2">
      <c r="F33825"/>
      <c r="M33825" s="2"/>
      <c r="N33825"/>
      <c r="O33825"/>
      <c r="U33825"/>
      <c r="V33825"/>
    </row>
    <row r="33826" spans="6:22" x14ac:dyDescent="0.2">
      <c r="F33826"/>
      <c r="M33826" s="2"/>
      <c r="N33826"/>
      <c r="O33826"/>
      <c r="U33826"/>
      <c r="V33826"/>
    </row>
    <row r="33827" spans="6:22" x14ac:dyDescent="0.2">
      <c r="F33827"/>
      <c r="M33827" s="2"/>
      <c r="N33827"/>
      <c r="O33827"/>
      <c r="U33827"/>
      <c r="V33827"/>
    </row>
    <row r="33828" spans="6:22" x14ac:dyDescent="0.2">
      <c r="F33828"/>
      <c r="M33828" s="2"/>
      <c r="N33828"/>
      <c r="O33828"/>
      <c r="U33828"/>
      <c r="V33828"/>
    </row>
    <row r="33829" spans="6:22" x14ac:dyDescent="0.2">
      <c r="F33829"/>
      <c r="M33829" s="2"/>
      <c r="N33829"/>
      <c r="O33829"/>
      <c r="U33829"/>
      <c r="V33829"/>
    </row>
    <row r="33830" spans="6:22" x14ac:dyDescent="0.2">
      <c r="M33830" s="2"/>
      <c r="N33830" s="5"/>
      <c r="O33830" s="5"/>
    </row>
    <row r="33831" spans="6:22" x14ac:dyDescent="0.2">
      <c r="M33831" s="2"/>
      <c r="N33831" s="5"/>
      <c r="O33831" s="5"/>
    </row>
    <row r="33832" spans="6:22" x14ac:dyDescent="0.2">
      <c r="M33832" s="2"/>
      <c r="N33832" s="5"/>
      <c r="O33832" s="5"/>
    </row>
    <row r="33833" spans="6:22" x14ac:dyDescent="0.2">
      <c r="M33833" s="2"/>
      <c r="N33833" s="5"/>
      <c r="O33833" s="5"/>
    </row>
    <row r="33834" spans="6:22" x14ac:dyDescent="0.2">
      <c r="M33834" s="2"/>
      <c r="N33834" s="5"/>
      <c r="O33834" s="5"/>
    </row>
    <row r="33835" spans="6:22" x14ac:dyDescent="0.2">
      <c r="M33835" s="2"/>
      <c r="N33835" s="5"/>
      <c r="O33835" s="5"/>
    </row>
    <row r="33836" spans="6:22" x14ac:dyDescent="0.2">
      <c r="M33836" s="2"/>
      <c r="N33836" s="5"/>
      <c r="O33836" s="5"/>
    </row>
    <row r="33837" spans="6:22" x14ac:dyDescent="0.2">
      <c r="M33837" s="2"/>
      <c r="N33837" s="5"/>
      <c r="O33837" s="5"/>
    </row>
    <row r="33838" spans="6:22" x14ac:dyDescent="0.2">
      <c r="M33838" s="2"/>
      <c r="N33838" s="5"/>
      <c r="O33838" s="5"/>
    </row>
    <row r="33839" spans="6:22" x14ac:dyDescent="0.2">
      <c r="M33839" s="2"/>
      <c r="N33839" s="5"/>
      <c r="O33839" s="5"/>
    </row>
    <row r="33840" spans="6:22" x14ac:dyDescent="0.2">
      <c r="M33840" s="2"/>
      <c r="N33840" s="5"/>
      <c r="O33840" s="5"/>
    </row>
    <row r="33841" spans="6:22" x14ac:dyDescent="0.2">
      <c r="M33841" s="2"/>
      <c r="N33841" s="5"/>
      <c r="O33841" s="5"/>
    </row>
    <row r="33842" spans="6:22" x14ac:dyDescent="0.2">
      <c r="M33842" s="2"/>
      <c r="N33842" s="5"/>
      <c r="O33842" s="5"/>
    </row>
    <row r="33843" spans="6:22" x14ac:dyDescent="0.2">
      <c r="M33843" s="2"/>
      <c r="N33843" s="5"/>
      <c r="O33843" s="5"/>
    </row>
    <row r="33844" spans="6:22" x14ac:dyDescent="0.2">
      <c r="M33844" s="2"/>
      <c r="N33844" s="5"/>
      <c r="O33844" s="5"/>
    </row>
    <row r="33845" spans="6:22" x14ac:dyDescent="0.2">
      <c r="M33845" s="2"/>
      <c r="N33845" s="5"/>
      <c r="O33845" s="5"/>
    </row>
    <row r="33846" spans="6:22" x14ac:dyDescent="0.2">
      <c r="M33846" s="2"/>
      <c r="N33846" s="5"/>
      <c r="O33846" s="5"/>
    </row>
    <row r="33847" spans="6:22" x14ac:dyDescent="0.2">
      <c r="M33847" s="2"/>
      <c r="N33847" s="5"/>
      <c r="O33847" s="5"/>
    </row>
    <row r="33848" spans="6:22" x14ac:dyDescent="0.2">
      <c r="M33848" s="2"/>
      <c r="N33848" s="5"/>
      <c r="O33848" s="5"/>
    </row>
    <row r="33849" spans="6:22" x14ac:dyDescent="0.2">
      <c r="M33849" s="2"/>
      <c r="N33849" s="5"/>
      <c r="O33849" s="5"/>
    </row>
    <row r="33850" spans="6:22" x14ac:dyDescent="0.2">
      <c r="M33850" s="2"/>
      <c r="N33850" s="5"/>
      <c r="O33850" s="5"/>
    </row>
    <row r="33851" spans="6:22" x14ac:dyDescent="0.2">
      <c r="M33851" s="2"/>
      <c r="N33851" s="5"/>
      <c r="O33851" s="5"/>
    </row>
    <row r="33852" spans="6:22" x14ac:dyDescent="0.2">
      <c r="F33852"/>
      <c r="M33852" s="2"/>
      <c r="N33852"/>
      <c r="O33852"/>
      <c r="U33852"/>
      <c r="V33852"/>
    </row>
    <row r="33853" spans="6:22" x14ac:dyDescent="0.2">
      <c r="F33853"/>
      <c r="M33853" s="2"/>
      <c r="N33853"/>
      <c r="O33853"/>
      <c r="U33853"/>
      <c r="V33853"/>
    </row>
    <row r="33854" spans="6:22" x14ac:dyDescent="0.2">
      <c r="F33854"/>
      <c r="M33854" s="2"/>
      <c r="N33854"/>
      <c r="O33854"/>
      <c r="U33854"/>
      <c r="V33854"/>
    </row>
    <row r="33855" spans="6:22" x14ac:dyDescent="0.2">
      <c r="F33855"/>
      <c r="M33855" s="2"/>
      <c r="N33855"/>
      <c r="O33855"/>
      <c r="U33855"/>
      <c r="V33855"/>
    </row>
    <row r="33856" spans="6:22" x14ac:dyDescent="0.2">
      <c r="F33856"/>
      <c r="M33856" s="2"/>
      <c r="N33856"/>
      <c r="O33856"/>
      <c r="U33856"/>
      <c r="V33856"/>
    </row>
    <row r="33857" spans="6:22" x14ac:dyDescent="0.2">
      <c r="F33857"/>
      <c r="M33857" s="2"/>
      <c r="N33857"/>
      <c r="O33857"/>
      <c r="U33857"/>
      <c r="V33857"/>
    </row>
    <row r="33858" spans="6:22" x14ac:dyDescent="0.2">
      <c r="F33858"/>
      <c r="M33858" s="2"/>
      <c r="N33858"/>
      <c r="O33858"/>
      <c r="U33858"/>
      <c r="V33858"/>
    </row>
    <row r="33859" spans="6:22" x14ac:dyDescent="0.2">
      <c r="F33859"/>
      <c r="M33859" s="2"/>
      <c r="N33859"/>
      <c r="O33859"/>
      <c r="U33859"/>
      <c r="V33859"/>
    </row>
    <row r="33860" spans="6:22" x14ac:dyDescent="0.2">
      <c r="M33860" s="2"/>
      <c r="N33860" s="5"/>
      <c r="O33860" s="5"/>
    </row>
    <row r="33861" spans="6:22" x14ac:dyDescent="0.2">
      <c r="M33861" s="2"/>
      <c r="N33861" s="5"/>
      <c r="O33861" s="5"/>
    </row>
    <row r="33862" spans="6:22" x14ac:dyDescent="0.2">
      <c r="M33862" s="2"/>
      <c r="N33862" s="5"/>
      <c r="O33862" s="5"/>
    </row>
    <row r="33863" spans="6:22" x14ac:dyDescent="0.2">
      <c r="M33863" s="2"/>
      <c r="N33863" s="5"/>
      <c r="O33863" s="5"/>
    </row>
    <row r="33864" spans="6:22" x14ac:dyDescent="0.2">
      <c r="M33864" s="2"/>
      <c r="N33864" s="5"/>
      <c r="O33864" s="5"/>
    </row>
    <row r="33865" spans="6:22" x14ac:dyDescent="0.2">
      <c r="M33865" s="2"/>
      <c r="N33865" s="5"/>
      <c r="O33865" s="5"/>
    </row>
    <row r="33866" spans="6:22" x14ac:dyDescent="0.2">
      <c r="M33866" s="2"/>
      <c r="N33866" s="5"/>
      <c r="O33866" s="5"/>
    </row>
    <row r="33867" spans="6:22" x14ac:dyDescent="0.2">
      <c r="F33867"/>
      <c r="M33867" s="2"/>
      <c r="N33867"/>
      <c r="O33867"/>
      <c r="U33867"/>
      <c r="V33867"/>
    </row>
    <row r="33868" spans="6:22" x14ac:dyDescent="0.2">
      <c r="F33868"/>
      <c r="M33868" s="2"/>
      <c r="N33868"/>
      <c r="O33868"/>
      <c r="U33868"/>
      <c r="V33868"/>
    </row>
    <row r="33869" spans="6:22" x14ac:dyDescent="0.2">
      <c r="F33869"/>
      <c r="M33869" s="2"/>
      <c r="N33869"/>
      <c r="O33869"/>
      <c r="U33869"/>
      <c r="V33869"/>
    </row>
    <row r="33870" spans="6:22" x14ac:dyDescent="0.2">
      <c r="F33870"/>
      <c r="M33870" s="2"/>
      <c r="N33870"/>
      <c r="O33870"/>
      <c r="U33870"/>
      <c r="V33870"/>
    </row>
    <row r="33871" spans="6:22" x14ac:dyDescent="0.2">
      <c r="F33871"/>
      <c r="M33871" s="2"/>
      <c r="N33871"/>
      <c r="O33871"/>
      <c r="U33871"/>
      <c r="V33871"/>
    </row>
    <row r="33872" spans="6:22" x14ac:dyDescent="0.2">
      <c r="F33872"/>
      <c r="M33872" s="2"/>
      <c r="N33872"/>
      <c r="O33872"/>
      <c r="U33872"/>
      <c r="V33872"/>
    </row>
    <row r="33873" spans="6:22" x14ac:dyDescent="0.2">
      <c r="M33873" s="2"/>
      <c r="N33873" s="5"/>
      <c r="O33873" s="5"/>
    </row>
    <row r="33874" spans="6:22" x14ac:dyDescent="0.2">
      <c r="M33874" s="2"/>
      <c r="N33874" s="5"/>
      <c r="O33874" s="5"/>
    </row>
    <row r="33875" spans="6:22" x14ac:dyDescent="0.2">
      <c r="M33875" s="2"/>
      <c r="N33875" s="5"/>
      <c r="O33875" s="5"/>
    </row>
    <row r="33876" spans="6:22" x14ac:dyDescent="0.2">
      <c r="M33876" s="2"/>
      <c r="N33876" s="5"/>
      <c r="O33876" s="5"/>
    </row>
    <row r="33877" spans="6:22" x14ac:dyDescent="0.2">
      <c r="M33877" s="2"/>
      <c r="N33877" s="5"/>
      <c r="O33877" s="5"/>
    </row>
    <row r="33878" spans="6:22" x14ac:dyDescent="0.2">
      <c r="M33878" s="2"/>
      <c r="N33878" s="5"/>
      <c r="O33878" s="5"/>
    </row>
    <row r="33879" spans="6:22" x14ac:dyDescent="0.2">
      <c r="M33879" s="2"/>
      <c r="N33879" s="5"/>
      <c r="O33879" s="5"/>
    </row>
    <row r="33880" spans="6:22" x14ac:dyDescent="0.2">
      <c r="F33880"/>
      <c r="M33880" s="2"/>
      <c r="N33880"/>
      <c r="O33880"/>
      <c r="U33880"/>
      <c r="V33880"/>
    </row>
    <row r="33881" spans="6:22" x14ac:dyDescent="0.2">
      <c r="F33881"/>
      <c r="M33881" s="2"/>
      <c r="N33881"/>
      <c r="O33881"/>
      <c r="U33881"/>
      <c r="V33881"/>
    </row>
    <row r="33882" spans="6:22" x14ac:dyDescent="0.2">
      <c r="F33882"/>
      <c r="M33882" s="2"/>
      <c r="N33882"/>
      <c r="O33882"/>
      <c r="U33882"/>
      <c r="V33882"/>
    </row>
    <row r="33883" spans="6:22" x14ac:dyDescent="0.2">
      <c r="F33883"/>
      <c r="M33883" s="2"/>
      <c r="N33883"/>
      <c r="O33883"/>
      <c r="U33883"/>
      <c r="V33883"/>
    </row>
    <row r="33884" spans="6:22" x14ac:dyDescent="0.2">
      <c r="F33884"/>
      <c r="M33884" s="2"/>
      <c r="N33884"/>
      <c r="O33884"/>
      <c r="U33884"/>
      <c r="V33884"/>
    </row>
    <row r="33885" spans="6:22" x14ac:dyDescent="0.2">
      <c r="F33885"/>
      <c r="M33885" s="2"/>
      <c r="N33885"/>
      <c r="O33885"/>
      <c r="U33885"/>
      <c r="V33885"/>
    </row>
    <row r="33886" spans="6:22" x14ac:dyDescent="0.2">
      <c r="M33886" s="2"/>
      <c r="N33886" s="5"/>
      <c r="O33886" s="5"/>
    </row>
    <row r="33887" spans="6:22" x14ac:dyDescent="0.2">
      <c r="M33887" s="2"/>
      <c r="N33887" s="5"/>
      <c r="O33887" s="5"/>
    </row>
    <row r="33888" spans="6:22" x14ac:dyDescent="0.2">
      <c r="M33888" s="2"/>
      <c r="N33888" s="5"/>
      <c r="O33888" s="5"/>
    </row>
    <row r="33889" spans="6:22" x14ac:dyDescent="0.2">
      <c r="M33889" s="2"/>
      <c r="N33889" s="5"/>
      <c r="O33889" s="5"/>
    </row>
    <row r="33890" spans="6:22" x14ac:dyDescent="0.2">
      <c r="M33890" s="2"/>
      <c r="N33890" s="5"/>
      <c r="O33890" s="5"/>
    </row>
    <row r="33891" spans="6:22" x14ac:dyDescent="0.2">
      <c r="M33891" s="2"/>
      <c r="N33891" s="5"/>
      <c r="O33891" s="5"/>
    </row>
    <row r="33892" spans="6:22" x14ac:dyDescent="0.2">
      <c r="M33892" s="2"/>
      <c r="N33892" s="5"/>
      <c r="O33892" s="5"/>
    </row>
    <row r="33893" spans="6:22" x14ac:dyDescent="0.2">
      <c r="F33893"/>
      <c r="M33893" s="2"/>
      <c r="N33893"/>
      <c r="O33893"/>
      <c r="U33893"/>
      <c r="V33893"/>
    </row>
    <row r="33894" spans="6:22" x14ac:dyDescent="0.2">
      <c r="F33894"/>
      <c r="M33894" s="2"/>
      <c r="N33894"/>
      <c r="O33894"/>
      <c r="U33894"/>
      <c r="V33894"/>
    </row>
    <row r="33895" spans="6:22" x14ac:dyDescent="0.2">
      <c r="F33895"/>
      <c r="M33895" s="2"/>
      <c r="N33895"/>
      <c r="O33895"/>
      <c r="U33895"/>
      <c r="V33895"/>
    </row>
    <row r="33896" spans="6:22" x14ac:dyDescent="0.2">
      <c r="M33896" s="2"/>
      <c r="N33896" s="5"/>
      <c r="O33896" s="5"/>
    </row>
    <row r="33897" spans="6:22" x14ac:dyDescent="0.2">
      <c r="M33897" s="2"/>
      <c r="N33897" s="5"/>
      <c r="O33897" s="5"/>
    </row>
    <row r="33898" spans="6:22" x14ac:dyDescent="0.2">
      <c r="M33898" s="2"/>
      <c r="N33898" s="5"/>
      <c r="O33898" s="5"/>
    </row>
    <row r="33899" spans="6:22" x14ac:dyDescent="0.2">
      <c r="M33899" s="2"/>
      <c r="N33899" s="5"/>
      <c r="O33899" s="5"/>
    </row>
    <row r="33900" spans="6:22" x14ac:dyDescent="0.2">
      <c r="M33900" s="2"/>
      <c r="N33900" s="5"/>
      <c r="O33900" s="5"/>
    </row>
    <row r="33901" spans="6:22" x14ac:dyDescent="0.2">
      <c r="M33901" s="2"/>
      <c r="N33901" s="5"/>
      <c r="O33901" s="5"/>
    </row>
    <row r="33902" spans="6:22" x14ac:dyDescent="0.2">
      <c r="M33902" s="2"/>
      <c r="N33902" s="5"/>
      <c r="O33902" s="5"/>
    </row>
    <row r="33903" spans="6:22" x14ac:dyDescent="0.2">
      <c r="M33903" s="2"/>
      <c r="N33903" s="5"/>
      <c r="O33903" s="5"/>
    </row>
    <row r="33904" spans="6:22" x14ac:dyDescent="0.2">
      <c r="M33904" s="2"/>
      <c r="N33904" s="5"/>
      <c r="O33904" s="5"/>
    </row>
    <row r="33905" spans="13:15" x14ac:dyDescent="0.2">
      <c r="M33905" s="2"/>
      <c r="N33905" s="5"/>
      <c r="O33905" s="5"/>
    </row>
    <row r="33906" spans="13:15" x14ac:dyDescent="0.2">
      <c r="M33906" s="2"/>
      <c r="N33906" s="5"/>
      <c r="O33906" s="5"/>
    </row>
    <row r="33907" spans="13:15" x14ac:dyDescent="0.2">
      <c r="M33907" s="2"/>
      <c r="N33907" s="5"/>
      <c r="O33907" s="5"/>
    </row>
    <row r="33908" spans="13:15" x14ac:dyDescent="0.2">
      <c r="M33908" s="2"/>
      <c r="N33908" s="5"/>
      <c r="O33908" s="5"/>
    </row>
    <row r="33909" spans="13:15" x14ac:dyDescent="0.2">
      <c r="M33909" s="2"/>
      <c r="N33909" s="5"/>
      <c r="O33909" s="5"/>
    </row>
    <row r="33910" spans="13:15" x14ac:dyDescent="0.2">
      <c r="M33910" s="2"/>
      <c r="N33910" s="5"/>
      <c r="O33910" s="5"/>
    </row>
    <row r="33911" spans="13:15" x14ac:dyDescent="0.2">
      <c r="M33911" s="2"/>
      <c r="N33911" s="5"/>
      <c r="O33911" s="5"/>
    </row>
    <row r="33912" spans="13:15" x14ac:dyDescent="0.2">
      <c r="M33912" s="2"/>
      <c r="N33912" s="5"/>
      <c r="O33912" s="5"/>
    </row>
    <row r="33913" spans="13:15" x14ac:dyDescent="0.2">
      <c r="M33913" s="2"/>
      <c r="N33913" s="5"/>
      <c r="O33913" s="5"/>
    </row>
    <row r="33914" spans="13:15" x14ac:dyDescent="0.2">
      <c r="M33914" s="2"/>
      <c r="N33914" s="5"/>
      <c r="O33914" s="5"/>
    </row>
    <row r="33915" spans="13:15" x14ac:dyDescent="0.2">
      <c r="M33915" s="2"/>
      <c r="N33915" s="5"/>
      <c r="O33915" s="5"/>
    </row>
    <row r="33916" spans="13:15" x14ac:dyDescent="0.2">
      <c r="M33916" s="2"/>
      <c r="N33916" s="5"/>
      <c r="O33916" s="5"/>
    </row>
    <row r="33917" spans="13:15" x14ac:dyDescent="0.2">
      <c r="M33917" s="2"/>
      <c r="N33917" s="5"/>
      <c r="O33917" s="5"/>
    </row>
    <row r="33918" spans="13:15" x14ac:dyDescent="0.2">
      <c r="M33918" s="2"/>
      <c r="N33918" s="5"/>
      <c r="O33918" s="5"/>
    </row>
    <row r="33919" spans="13:15" x14ac:dyDescent="0.2">
      <c r="M33919" s="2"/>
      <c r="N33919" s="5"/>
      <c r="O33919" s="5"/>
    </row>
    <row r="33920" spans="13:15" x14ac:dyDescent="0.2">
      <c r="M33920" s="2"/>
      <c r="N33920" s="5"/>
      <c r="O33920" s="5"/>
    </row>
    <row r="33921" spans="13:15" x14ac:dyDescent="0.2">
      <c r="M33921" s="2"/>
      <c r="N33921" s="5"/>
      <c r="O33921" s="5"/>
    </row>
    <row r="33922" spans="13:15" x14ac:dyDescent="0.2">
      <c r="M33922" s="2"/>
      <c r="N33922" s="5"/>
      <c r="O33922" s="5"/>
    </row>
    <row r="33923" spans="13:15" x14ac:dyDescent="0.2">
      <c r="M33923" s="2"/>
      <c r="N33923" s="5"/>
      <c r="O33923" s="5"/>
    </row>
    <row r="33924" spans="13:15" x14ac:dyDescent="0.2">
      <c r="M33924" s="2"/>
      <c r="N33924" s="5"/>
      <c r="O33924" s="5"/>
    </row>
    <row r="33925" spans="13:15" x14ac:dyDescent="0.2">
      <c r="M33925" s="2"/>
      <c r="N33925" s="5"/>
      <c r="O33925" s="5"/>
    </row>
    <row r="33926" spans="13:15" x14ac:dyDescent="0.2">
      <c r="M33926" s="2"/>
      <c r="N33926" s="5"/>
      <c r="O33926" s="5"/>
    </row>
    <row r="33927" spans="13:15" x14ac:dyDescent="0.2">
      <c r="M33927" s="2"/>
      <c r="N33927" s="5"/>
      <c r="O33927" s="5"/>
    </row>
    <row r="33928" spans="13:15" x14ac:dyDescent="0.2">
      <c r="M33928" s="2"/>
      <c r="N33928" s="5"/>
      <c r="O33928" s="5"/>
    </row>
    <row r="33929" spans="13:15" x14ac:dyDescent="0.2">
      <c r="M33929" s="2"/>
      <c r="N33929" s="5"/>
      <c r="O33929" s="5"/>
    </row>
    <row r="33930" spans="13:15" x14ac:dyDescent="0.2">
      <c r="M33930" s="2"/>
      <c r="N33930" s="5"/>
      <c r="O33930" s="5"/>
    </row>
    <row r="33931" spans="13:15" x14ac:dyDescent="0.2">
      <c r="M33931" s="2"/>
      <c r="N33931" s="5"/>
      <c r="O33931" s="5"/>
    </row>
    <row r="33932" spans="13:15" x14ac:dyDescent="0.2">
      <c r="M33932" s="2"/>
      <c r="N33932" s="5"/>
      <c r="O33932" s="5"/>
    </row>
    <row r="33933" spans="13:15" x14ac:dyDescent="0.2">
      <c r="M33933" s="2"/>
      <c r="N33933" s="5"/>
      <c r="O33933" s="5"/>
    </row>
    <row r="33934" spans="13:15" x14ac:dyDescent="0.2">
      <c r="M33934" s="2"/>
      <c r="N33934" s="5"/>
      <c r="O33934" s="5"/>
    </row>
    <row r="33935" spans="13:15" x14ac:dyDescent="0.2">
      <c r="M33935" s="2"/>
      <c r="N33935" s="5"/>
      <c r="O33935" s="5"/>
    </row>
    <row r="33936" spans="13:15" x14ac:dyDescent="0.2">
      <c r="M33936" s="2"/>
      <c r="N33936" s="5"/>
      <c r="O33936" s="5"/>
    </row>
    <row r="33937" spans="13:15" x14ac:dyDescent="0.2">
      <c r="M33937" s="2"/>
      <c r="N33937" s="5"/>
      <c r="O33937" s="5"/>
    </row>
    <row r="33938" spans="13:15" x14ac:dyDescent="0.2">
      <c r="M33938" s="2"/>
      <c r="N33938" s="5"/>
      <c r="O33938" s="5"/>
    </row>
    <row r="33939" spans="13:15" x14ac:dyDescent="0.2">
      <c r="M33939" s="2"/>
      <c r="N33939" s="5"/>
      <c r="O33939" s="5"/>
    </row>
    <row r="33940" spans="13:15" x14ac:dyDescent="0.2">
      <c r="M33940" s="2"/>
      <c r="N33940" s="5"/>
      <c r="O33940" s="5"/>
    </row>
    <row r="33941" spans="13:15" x14ac:dyDescent="0.2">
      <c r="M33941" s="2"/>
      <c r="N33941" s="5"/>
      <c r="O33941" s="5"/>
    </row>
    <row r="33942" spans="13:15" x14ac:dyDescent="0.2">
      <c r="M33942" s="2"/>
      <c r="N33942" s="5"/>
      <c r="O33942" s="5"/>
    </row>
    <row r="33943" spans="13:15" x14ac:dyDescent="0.2">
      <c r="M33943" s="2"/>
      <c r="N33943" s="5"/>
      <c r="O33943" s="5"/>
    </row>
    <row r="33944" spans="13:15" x14ac:dyDescent="0.2">
      <c r="M33944" s="2"/>
      <c r="N33944" s="5"/>
      <c r="O33944" s="5"/>
    </row>
    <row r="33945" spans="13:15" x14ac:dyDescent="0.2">
      <c r="M33945" s="2"/>
      <c r="N33945" s="5"/>
      <c r="O33945" s="5"/>
    </row>
    <row r="33946" spans="13:15" x14ac:dyDescent="0.2">
      <c r="M33946" s="2"/>
      <c r="N33946" s="5"/>
      <c r="O33946" s="5"/>
    </row>
    <row r="33947" spans="13:15" x14ac:dyDescent="0.2">
      <c r="M33947" s="2"/>
      <c r="N33947" s="5"/>
      <c r="O33947" s="5"/>
    </row>
    <row r="33948" spans="13:15" x14ac:dyDescent="0.2">
      <c r="M33948" s="2"/>
      <c r="N33948" s="5"/>
      <c r="O33948" s="5"/>
    </row>
    <row r="33949" spans="13:15" x14ac:dyDescent="0.2">
      <c r="M33949" s="2"/>
      <c r="N33949" s="5"/>
      <c r="O33949" s="5"/>
    </row>
    <row r="33950" spans="13:15" x14ac:dyDescent="0.2">
      <c r="M33950" s="2"/>
      <c r="N33950" s="5"/>
      <c r="O33950" s="5"/>
    </row>
    <row r="33951" spans="13:15" x14ac:dyDescent="0.2">
      <c r="M33951" s="2"/>
      <c r="N33951" s="5"/>
      <c r="O33951" s="5"/>
    </row>
    <row r="33952" spans="13:15" x14ac:dyDescent="0.2">
      <c r="M33952" s="2"/>
      <c r="N33952" s="5"/>
      <c r="O33952" s="5"/>
    </row>
    <row r="33953" spans="13:15" x14ac:dyDescent="0.2">
      <c r="M33953" s="2"/>
      <c r="N33953" s="5"/>
      <c r="O33953" s="5"/>
    </row>
    <row r="33954" spans="13:15" x14ac:dyDescent="0.2">
      <c r="M33954" s="2"/>
      <c r="N33954" s="5"/>
      <c r="O33954" s="5"/>
    </row>
    <row r="33955" spans="13:15" x14ac:dyDescent="0.2">
      <c r="M33955" s="2"/>
      <c r="N33955" s="5"/>
      <c r="O33955" s="5"/>
    </row>
    <row r="33956" spans="13:15" x14ac:dyDescent="0.2">
      <c r="M33956" s="2"/>
      <c r="N33956" s="5"/>
      <c r="O33956" s="5"/>
    </row>
    <row r="33957" spans="13:15" x14ac:dyDescent="0.2">
      <c r="M33957" s="2"/>
      <c r="N33957" s="5"/>
      <c r="O33957" s="5"/>
    </row>
    <row r="33958" spans="13:15" x14ac:dyDescent="0.2">
      <c r="M33958" s="2"/>
      <c r="N33958" s="5"/>
      <c r="O33958" s="5"/>
    </row>
    <row r="33959" spans="13:15" x14ac:dyDescent="0.2">
      <c r="M33959" s="2"/>
      <c r="N33959" s="5"/>
      <c r="O33959" s="5"/>
    </row>
    <row r="33960" spans="13:15" x14ac:dyDescent="0.2">
      <c r="M33960" s="2"/>
      <c r="N33960" s="5"/>
      <c r="O33960" s="5"/>
    </row>
    <row r="33961" spans="13:15" x14ac:dyDescent="0.2">
      <c r="M33961" s="2"/>
      <c r="N33961" s="5"/>
      <c r="O33961" s="5"/>
    </row>
    <row r="33962" spans="13:15" x14ac:dyDescent="0.2">
      <c r="M33962" s="2"/>
      <c r="N33962" s="5"/>
      <c r="O33962" s="5"/>
    </row>
    <row r="33963" spans="13:15" x14ac:dyDescent="0.2">
      <c r="M33963" s="2"/>
      <c r="N33963" s="5"/>
      <c r="O33963" s="5"/>
    </row>
    <row r="33964" spans="13:15" x14ac:dyDescent="0.2">
      <c r="M33964" s="2"/>
      <c r="N33964" s="5"/>
      <c r="O33964" s="5"/>
    </row>
    <row r="33965" spans="13:15" x14ac:dyDescent="0.2">
      <c r="M33965" s="2"/>
      <c r="N33965" s="5"/>
      <c r="O33965" s="5"/>
    </row>
    <row r="33966" spans="13:15" x14ac:dyDescent="0.2">
      <c r="M33966" s="2"/>
      <c r="N33966" s="5"/>
      <c r="O33966" s="5"/>
    </row>
    <row r="33967" spans="13:15" x14ac:dyDescent="0.2">
      <c r="M33967" s="2"/>
      <c r="N33967" s="5"/>
      <c r="O33967" s="5"/>
    </row>
    <row r="33968" spans="13:15" x14ac:dyDescent="0.2">
      <c r="M33968" s="2"/>
      <c r="N33968" s="5"/>
      <c r="O33968" s="5"/>
    </row>
    <row r="33969" spans="13:15" x14ac:dyDescent="0.2">
      <c r="M33969" s="2"/>
      <c r="N33969" s="5"/>
      <c r="O33969" s="5"/>
    </row>
    <row r="33970" spans="13:15" x14ac:dyDescent="0.2">
      <c r="M33970" s="2"/>
      <c r="N33970" s="5"/>
      <c r="O33970" s="5"/>
    </row>
    <row r="33971" spans="13:15" x14ac:dyDescent="0.2">
      <c r="M33971" s="2"/>
      <c r="N33971" s="5"/>
      <c r="O33971" s="5"/>
    </row>
    <row r="33972" spans="13:15" x14ac:dyDescent="0.2">
      <c r="M33972" s="2"/>
      <c r="N33972" s="5"/>
      <c r="O33972" s="5"/>
    </row>
    <row r="33973" spans="13:15" x14ac:dyDescent="0.2">
      <c r="M33973" s="2"/>
      <c r="N33973" s="5"/>
      <c r="O33973" s="5"/>
    </row>
    <row r="33974" spans="13:15" x14ac:dyDescent="0.2">
      <c r="M33974" s="2"/>
      <c r="N33974" s="5"/>
      <c r="O33974" s="5"/>
    </row>
    <row r="33975" spans="13:15" x14ac:dyDescent="0.2">
      <c r="M33975" s="2"/>
      <c r="N33975" s="5"/>
      <c r="O33975" s="5"/>
    </row>
    <row r="33976" spans="13:15" x14ac:dyDescent="0.2">
      <c r="M33976" s="2"/>
      <c r="N33976" s="5"/>
      <c r="O33976" s="5"/>
    </row>
    <row r="33977" spans="13:15" x14ac:dyDescent="0.2">
      <c r="M33977" s="2"/>
      <c r="N33977" s="5"/>
      <c r="O33977" s="5"/>
    </row>
    <row r="33978" spans="13:15" x14ac:dyDescent="0.2">
      <c r="M33978" s="2"/>
      <c r="N33978" s="5"/>
      <c r="O33978" s="5"/>
    </row>
    <row r="33979" spans="13:15" x14ac:dyDescent="0.2">
      <c r="M33979" s="2"/>
      <c r="N33979" s="5"/>
      <c r="O33979" s="5"/>
    </row>
    <row r="33980" spans="13:15" x14ac:dyDescent="0.2">
      <c r="M33980" s="2"/>
      <c r="N33980" s="5"/>
      <c r="O33980" s="5"/>
    </row>
    <row r="33981" spans="13:15" x14ac:dyDescent="0.2">
      <c r="M33981" s="2"/>
      <c r="N33981" s="5"/>
      <c r="O33981" s="5"/>
    </row>
    <row r="33982" spans="13:15" x14ac:dyDescent="0.2">
      <c r="M33982" s="2"/>
      <c r="N33982" s="5"/>
      <c r="O33982" s="5"/>
    </row>
    <row r="33983" spans="13:15" x14ac:dyDescent="0.2">
      <c r="M33983" s="2"/>
      <c r="N33983" s="5"/>
      <c r="O33983" s="5"/>
    </row>
    <row r="33984" spans="13:15" x14ac:dyDescent="0.2">
      <c r="M33984" s="2"/>
      <c r="N33984" s="5"/>
      <c r="O33984" s="5"/>
    </row>
    <row r="33985" spans="13:15" x14ac:dyDescent="0.2">
      <c r="M33985" s="2"/>
      <c r="N33985" s="5"/>
      <c r="O33985" s="5"/>
    </row>
    <row r="33986" spans="13:15" x14ac:dyDescent="0.2">
      <c r="M33986" s="2"/>
      <c r="N33986" s="5"/>
      <c r="O33986" s="5"/>
    </row>
    <row r="33987" spans="13:15" x14ac:dyDescent="0.2">
      <c r="M33987" s="2"/>
      <c r="N33987" s="5"/>
      <c r="O33987" s="5"/>
    </row>
    <row r="33988" spans="13:15" x14ac:dyDescent="0.2">
      <c r="M33988" s="2"/>
      <c r="N33988" s="5"/>
      <c r="O33988" s="5"/>
    </row>
    <row r="33989" spans="13:15" x14ac:dyDescent="0.2">
      <c r="M33989" s="2"/>
      <c r="N33989" s="5"/>
      <c r="O33989" s="5"/>
    </row>
    <row r="33990" spans="13:15" x14ac:dyDescent="0.2">
      <c r="M33990" s="2"/>
      <c r="N33990" s="5"/>
      <c r="O33990" s="5"/>
    </row>
    <row r="33991" spans="13:15" x14ac:dyDescent="0.2">
      <c r="M33991" s="2"/>
      <c r="N33991" s="5"/>
      <c r="O33991" s="5"/>
    </row>
    <row r="33992" spans="13:15" x14ac:dyDescent="0.2">
      <c r="M33992" s="2"/>
      <c r="N33992" s="5"/>
      <c r="O33992" s="5"/>
    </row>
    <row r="33993" spans="13:15" x14ac:dyDescent="0.2">
      <c r="M33993" s="2"/>
      <c r="N33993" s="5"/>
      <c r="O33993" s="5"/>
    </row>
    <row r="33994" spans="13:15" x14ac:dyDescent="0.2">
      <c r="M33994" s="2"/>
      <c r="N33994" s="5"/>
      <c r="O33994" s="5"/>
    </row>
    <row r="33995" spans="13:15" x14ac:dyDescent="0.2">
      <c r="M33995" s="2"/>
      <c r="N33995" s="5"/>
      <c r="O33995" s="5"/>
    </row>
    <row r="33996" spans="13:15" x14ac:dyDescent="0.2">
      <c r="M33996" s="2"/>
      <c r="N33996" s="5"/>
      <c r="O33996" s="5"/>
    </row>
    <row r="33997" spans="13:15" x14ac:dyDescent="0.2">
      <c r="M33997" s="2"/>
      <c r="N33997" s="5"/>
      <c r="O33997" s="5"/>
    </row>
    <row r="33998" spans="13:15" x14ac:dyDescent="0.2">
      <c r="M33998" s="2"/>
      <c r="N33998" s="5"/>
      <c r="O33998" s="5"/>
    </row>
    <row r="33999" spans="13:15" x14ac:dyDescent="0.2">
      <c r="M33999" s="2"/>
      <c r="N33999" s="5"/>
      <c r="O33999" s="5"/>
    </row>
    <row r="34000" spans="13:15" x14ac:dyDescent="0.2">
      <c r="M34000" s="2"/>
      <c r="N34000" s="5"/>
      <c r="O34000" s="5"/>
    </row>
    <row r="34001" spans="13:15" x14ac:dyDescent="0.2">
      <c r="M34001" s="2"/>
      <c r="N34001" s="5"/>
      <c r="O34001" s="5"/>
    </row>
    <row r="34002" spans="13:15" x14ac:dyDescent="0.2">
      <c r="M34002" s="2"/>
      <c r="N34002" s="5"/>
      <c r="O34002" s="5"/>
    </row>
    <row r="34003" spans="13:15" x14ac:dyDescent="0.2">
      <c r="M34003" s="2"/>
      <c r="N34003" s="5"/>
      <c r="O34003" s="5"/>
    </row>
    <row r="34004" spans="13:15" x14ac:dyDescent="0.2">
      <c r="M34004" s="2"/>
      <c r="N34004" s="5"/>
      <c r="O34004" s="5"/>
    </row>
    <row r="34005" spans="13:15" x14ac:dyDescent="0.2">
      <c r="M34005" s="2"/>
      <c r="N34005" s="5"/>
      <c r="O34005" s="5"/>
    </row>
    <row r="34006" spans="13:15" x14ac:dyDescent="0.2">
      <c r="M34006" s="2"/>
      <c r="N34006" s="5"/>
      <c r="O34006" s="5"/>
    </row>
    <row r="34007" spans="13:15" x14ac:dyDescent="0.2">
      <c r="M34007" s="2"/>
      <c r="N34007" s="5"/>
      <c r="O34007" s="5"/>
    </row>
    <row r="34008" spans="13:15" x14ac:dyDescent="0.2">
      <c r="M34008" s="2"/>
      <c r="N34008" s="5"/>
      <c r="O34008" s="5"/>
    </row>
    <row r="34009" spans="13:15" x14ac:dyDescent="0.2">
      <c r="M34009" s="2"/>
      <c r="N34009" s="5"/>
      <c r="O34009" s="5"/>
    </row>
    <row r="34010" spans="13:15" x14ac:dyDescent="0.2">
      <c r="M34010" s="2"/>
      <c r="N34010" s="5"/>
      <c r="O34010" s="5"/>
    </row>
    <row r="34011" spans="13:15" x14ac:dyDescent="0.2">
      <c r="M34011" s="2"/>
      <c r="N34011" s="5"/>
      <c r="O34011" s="5"/>
    </row>
    <row r="34012" spans="13:15" x14ac:dyDescent="0.2">
      <c r="M34012" s="2"/>
      <c r="N34012" s="5"/>
      <c r="O34012" s="5"/>
    </row>
    <row r="34013" spans="13:15" x14ac:dyDescent="0.2">
      <c r="M34013" s="2"/>
      <c r="N34013" s="5"/>
      <c r="O34013" s="5"/>
    </row>
    <row r="34014" spans="13:15" x14ac:dyDescent="0.2">
      <c r="M34014" s="2"/>
      <c r="N34014" s="5"/>
      <c r="O34014" s="5"/>
    </row>
    <row r="34015" spans="13:15" x14ac:dyDescent="0.2">
      <c r="M34015" s="2"/>
      <c r="N34015" s="5"/>
      <c r="O34015" s="5"/>
    </row>
    <row r="34016" spans="13:15" x14ac:dyDescent="0.2">
      <c r="M34016" s="2"/>
      <c r="N34016" s="5"/>
      <c r="O34016" s="5"/>
    </row>
    <row r="34017" spans="13:15" x14ac:dyDescent="0.2">
      <c r="M34017" s="2"/>
      <c r="N34017" s="5"/>
      <c r="O34017" s="5"/>
    </row>
    <row r="34018" spans="13:15" x14ac:dyDescent="0.2">
      <c r="M34018" s="2"/>
      <c r="N34018" s="5"/>
      <c r="O34018" s="5"/>
    </row>
    <row r="34019" spans="13:15" x14ac:dyDescent="0.2">
      <c r="M34019" s="2"/>
      <c r="N34019" s="5"/>
      <c r="O34019" s="5"/>
    </row>
    <row r="34020" spans="13:15" x14ac:dyDescent="0.2">
      <c r="M34020" s="2"/>
      <c r="N34020" s="5"/>
      <c r="O34020" s="5"/>
    </row>
    <row r="34021" spans="13:15" x14ac:dyDescent="0.2">
      <c r="M34021" s="2"/>
      <c r="N34021" s="5"/>
      <c r="O34021" s="5"/>
    </row>
    <row r="34022" spans="13:15" x14ac:dyDescent="0.2">
      <c r="M34022" s="2"/>
      <c r="N34022" s="5"/>
      <c r="O34022" s="5"/>
    </row>
    <row r="34023" spans="13:15" x14ac:dyDescent="0.2">
      <c r="M34023" s="2"/>
      <c r="N34023" s="5"/>
      <c r="O34023" s="5"/>
    </row>
    <row r="34024" spans="13:15" x14ac:dyDescent="0.2">
      <c r="M34024" s="2"/>
      <c r="N34024" s="5"/>
      <c r="O34024" s="5"/>
    </row>
    <row r="34025" spans="13:15" x14ac:dyDescent="0.2">
      <c r="M34025" s="2"/>
      <c r="N34025" s="5"/>
      <c r="O34025" s="5"/>
    </row>
    <row r="34026" spans="13:15" x14ac:dyDescent="0.2">
      <c r="M34026" s="2"/>
      <c r="N34026" s="5"/>
      <c r="O34026" s="5"/>
    </row>
    <row r="34027" spans="13:15" x14ac:dyDescent="0.2">
      <c r="M34027" s="2"/>
      <c r="N34027" s="5"/>
      <c r="O34027" s="5"/>
    </row>
    <row r="34028" spans="13:15" x14ac:dyDescent="0.2">
      <c r="M34028" s="2"/>
      <c r="N34028" s="5"/>
      <c r="O34028" s="5"/>
    </row>
    <row r="34029" spans="13:15" x14ac:dyDescent="0.2">
      <c r="M34029" s="2"/>
      <c r="N34029" s="5"/>
      <c r="O34029" s="5"/>
    </row>
    <row r="34030" spans="13:15" x14ac:dyDescent="0.2">
      <c r="M34030" s="2"/>
      <c r="N34030" s="5"/>
      <c r="O34030" s="5"/>
    </row>
    <row r="34031" spans="13:15" x14ac:dyDescent="0.2">
      <c r="M34031" s="2"/>
      <c r="N34031" s="5"/>
      <c r="O34031" s="5"/>
    </row>
    <row r="34032" spans="13:15" x14ac:dyDescent="0.2">
      <c r="M34032" s="2"/>
      <c r="N34032" s="5"/>
      <c r="O34032" s="5"/>
    </row>
    <row r="34033" spans="13:15" x14ac:dyDescent="0.2">
      <c r="M34033" s="2"/>
      <c r="N34033" s="5"/>
      <c r="O34033" s="5"/>
    </row>
    <row r="34034" spans="13:15" x14ac:dyDescent="0.2">
      <c r="M34034" s="2"/>
      <c r="N34034" s="5"/>
      <c r="O34034" s="5"/>
    </row>
    <row r="34035" spans="13:15" x14ac:dyDescent="0.2">
      <c r="M34035" s="2"/>
      <c r="N34035" s="5"/>
      <c r="O34035" s="5"/>
    </row>
    <row r="34036" spans="13:15" x14ac:dyDescent="0.2">
      <c r="M34036" s="2"/>
      <c r="N34036" s="5"/>
      <c r="O34036" s="5"/>
    </row>
    <row r="34037" spans="13:15" x14ac:dyDescent="0.2">
      <c r="M34037" s="2"/>
      <c r="N34037" s="5"/>
      <c r="O34037" s="5"/>
    </row>
    <row r="34038" spans="13:15" x14ac:dyDescent="0.2">
      <c r="M34038" s="2"/>
      <c r="N34038" s="5"/>
      <c r="O34038" s="5"/>
    </row>
    <row r="34039" spans="13:15" x14ac:dyDescent="0.2">
      <c r="M34039" s="2"/>
      <c r="N34039" s="5"/>
      <c r="O34039" s="5"/>
    </row>
    <row r="34040" spans="13:15" x14ac:dyDescent="0.2">
      <c r="M34040" s="2"/>
      <c r="N34040" s="5"/>
      <c r="O34040" s="5"/>
    </row>
    <row r="34041" spans="13:15" x14ac:dyDescent="0.2">
      <c r="M34041" s="2"/>
      <c r="N34041" s="5"/>
      <c r="O34041" s="5"/>
    </row>
    <row r="34042" spans="13:15" x14ac:dyDescent="0.2">
      <c r="M34042" s="2"/>
      <c r="N34042" s="5"/>
      <c r="O34042" s="5"/>
    </row>
    <row r="34043" spans="13:15" x14ac:dyDescent="0.2">
      <c r="M34043" s="2"/>
      <c r="N34043" s="5"/>
      <c r="O34043" s="5"/>
    </row>
    <row r="34044" spans="13:15" x14ac:dyDescent="0.2">
      <c r="M34044" s="2"/>
      <c r="N34044" s="5"/>
      <c r="O34044" s="5"/>
    </row>
    <row r="34045" spans="13:15" x14ac:dyDescent="0.2">
      <c r="M34045" s="2"/>
      <c r="N34045" s="5"/>
      <c r="O34045" s="5"/>
    </row>
    <row r="34046" spans="13:15" x14ac:dyDescent="0.2">
      <c r="M34046" s="2"/>
      <c r="N34046" s="5"/>
      <c r="O34046" s="5"/>
    </row>
    <row r="34047" spans="13:15" x14ac:dyDescent="0.2">
      <c r="M34047" s="2"/>
      <c r="N34047" s="5"/>
      <c r="O34047" s="5"/>
    </row>
    <row r="34048" spans="13:15" x14ac:dyDescent="0.2">
      <c r="M34048" s="2"/>
      <c r="N34048" s="5"/>
      <c r="O34048" s="5"/>
    </row>
    <row r="34049" spans="13:15" x14ac:dyDescent="0.2">
      <c r="M34049" s="2"/>
      <c r="N34049" s="5"/>
      <c r="O34049" s="5"/>
    </row>
    <row r="34050" spans="13:15" x14ac:dyDescent="0.2">
      <c r="M34050" s="2"/>
      <c r="N34050" s="5"/>
      <c r="O34050" s="5"/>
    </row>
    <row r="34051" spans="13:15" x14ac:dyDescent="0.2">
      <c r="M34051" s="2"/>
      <c r="N34051" s="5"/>
      <c r="O34051" s="5"/>
    </row>
    <row r="34052" spans="13:15" x14ac:dyDescent="0.2">
      <c r="M34052" s="2"/>
      <c r="N34052" s="5"/>
      <c r="O34052" s="5"/>
    </row>
    <row r="34053" spans="13:15" x14ac:dyDescent="0.2">
      <c r="M34053" s="2"/>
      <c r="N34053" s="5"/>
      <c r="O34053" s="5"/>
    </row>
    <row r="34054" spans="13:15" x14ac:dyDescent="0.2">
      <c r="M34054" s="2"/>
      <c r="N34054" s="5"/>
      <c r="O34054" s="5"/>
    </row>
    <row r="34055" spans="13:15" x14ac:dyDescent="0.2">
      <c r="M34055" s="2"/>
      <c r="N34055" s="5"/>
      <c r="O34055" s="5"/>
    </row>
    <row r="34056" spans="13:15" x14ac:dyDescent="0.2">
      <c r="M34056" s="2"/>
      <c r="N34056" s="5"/>
      <c r="O34056" s="5"/>
    </row>
    <row r="34057" spans="13:15" x14ac:dyDescent="0.2">
      <c r="M34057" s="2"/>
      <c r="N34057" s="5"/>
      <c r="O34057" s="5"/>
    </row>
    <row r="34058" spans="13:15" x14ac:dyDescent="0.2">
      <c r="M34058" s="2"/>
      <c r="N34058" s="5"/>
      <c r="O34058" s="5"/>
    </row>
    <row r="34059" spans="13:15" x14ac:dyDescent="0.2">
      <c r="M34059" s="2"/>
      <c r="N34059" s="5"/>
      <c r="O34059" s="5"/>
    </row>
    <row r="34060" spans="13:15" x14ac:dyDescent="0.2">
      <c r="M34060" s="2"/>
      <c r="N34060" s="5"/>
      <c r="O34060" s="5"/>
    </row>
    <row r="34061" spans="13:15" x14ac:dyDescent="0.2">
      <c r="M34061" s="2"/>
      <c r="N34061" s="5"/>
      <c r="O34061" s="5"/>
    </row>
    <row r="34062" spans="13:15" x14ac:dyDescent="0.2">
      <c r="M34062" s="2"/>
      <c r="N34062" s="5"/>
      <c r="O34062" s="5"/>
    </row>
    <row r="34063" spans="13:15" x14ac:dyDescent="0.2">
      <c r="M34063" s="2"/>
      <c r="N34063" s="5"/>
      <c r="O34063" s="5"/>
    </row>
    <row r="34064" spans="13:15" x14ac:dyDescent="0.2">
      <c r="M34064" s="2"/>
      <c r="N34064" s="5"/>
      <c r="O34064" s="5"/>
    </row>
    <row r="34065" spans="13:15" x14ac:dyDescent="0.2">
      <c r="M34065" s="2"/>
      <c r="N34065" s="5"/>
      <c r="O34065" s="5"/>
    </row>
    <row r="34066" spans="13:15" x14ac:dyDescent="0.2">
      <c r="M34066" s="2"/>
      <c r="N34066" s="5"/>
      <c r="O34066" s="5"/>
    </row>
    <row r="34067" spans="13:15" x14ac:dyDescent="0.2">
      <c r="M34067" s="2"/>
      <c r="N34067" s="5"/>
      <c r="O34067" s="5"/>
    </row>
    <row r="34068" spans="13:15" x14ac:dyDescent="0.2">
      <c r="M34068" s="2"/>
      <c r="N34068" s="5"/>
      <c r="O34068" s="5"/>
    </row>
    <row r="34069" spans="13:15" x14ac:dyDescent="0.2">
      <c r="M34069" s="2"/>
      <c r="N34069" s="5"/>
      <c r="O34069" s="5"/>
    </row>
    <row r="34070" spans="13:15" x14ac:dyDescent="0.2">
      <c r="M34070" s="2"/>
      <c r="N34070" s="5"/>
      <c r="O34070" s="5"/>
    </row>
    <row r="34071" spans="13:15" x14ac:dyDescent="0.2">
      <c r="M34071" s="2"/>
      <c r="N34071" s="5"/>
      <c r="O34071" s="5"/>
    </row>
    <row r="34072" spans="13:15" x14ac:dyDescent="0.2">
      <c r="M34072" s="2"/>
      <c r="N34072" s="5"/>
      <c r="O34072" s="5"/>
    </row>
    <row r="34073" spans="13:15" x14ac:dyDescent="0.2">
      <c r="M34073" s="2"/>
      <c r="N34073" s="5"/>
      <c r="O34073" s="5"/>
    </row>
    <row r="34074" spans="13:15" x14ac:dyDescent="0.2">
      <c r="M34074" s="2"/>
      <c r="N34074" s="5"/>
      <c r="O34074" s="5"/>
    </row>
    <row r="34075" spans="13:15" x14ac:dyDescent="0.2">
      <c r="M34075" s="2"/>
      <c r="N34075" s="5"/>
      <c r="O34075" s="5"/>
    </row>
    <row r="34076" spans="13:15" x14ac:dyDescent="0.2">
      <c r="M34076" s="2"/>
      <c r="N34076" s="5"/>
      <c r="O34076" s="5"/>
    </row>
    <row r="34077" spans="13:15" x14ac:dyDescent="0.2">
      <c r="M34077" s="2"/>
      <c r="N34077" s="5"/>
      <c r="O34077" s="5"/>
    </row>
    <row r="34078" spans="13:15" x14ac:dyDescent="0.2">
      <c r="M34078" s="2"/>
      <c r="N34078" s="5"/>
      <c r="O34078" s="5"/>
    </row>
    <row r="34079" spans="13:15" x14ac:dyDescent="0.2">
      <c r="M34079" s="2"/>
      <c r="N34079" s="5"/>
      <c r="O34079" s="5"/>
    </row>
    <row r="34080" spans="13:15" x14ac:dyDescent="0.2">
      <c r="M34080" s="2"/>
      <c r="N34080" s="5"/>
      <c r="O34080" s="5"/>
    </row>
    <row r="34081" spans="13:15" x14ac:dyDescent="0.2">
      <c r="M34081" s="2"/>
      <c r="N34081" s="5"/>
      <c r="O34081" s="5"/>
    </row>
    <row r="34082" spans="13:15" x14ac:dyDescent="0.2">
      <c r="M34082" s="2"/>
      <c r="N34082" s="5"/>
      <c r="O34082" s="5"/>
    </row>
    <row r="34083" spans="13:15" x14ac:dyDescent="0.2">
      <c r="M34083" s="2"/>
      <c r="N34083" s="5"/>
      <c r="O34083" s="5"/>
    </row>
    <row r="34084" spans="13:15" x14ac:dyDescent="0.2">
      <c r="M34084" s="2"/>
      <c r="N34084" s="5"/>
      <c r="O34084" s="5"/>
    </row>
    <row r="34085" spans="13:15" x14ac:dyDescent="0.2">
      <c r="M34085" s="2"/>
      <c r="N34085" s="5"/>
      <c r="O34085" s="5"/>
    </row>
    <row r="34086" spans="13:15" x14ac:dyDescent="0.2">
      <c r="M34086" s="2"/>
      <c r="N34086" s="5"/>
      <c r="O34086" s="5"/>
    </row>
    <row r="34087" spans="13:15" x14ac:dyDescent="0.2">
      <c r="M34087" s="2"/>
      <c r="N34087" s="5"/>
      <c r="O34087" s="5"/>
    </row>
    <row r="34088" spans="13:15" x14ac:dyDescent="0.2">
      <c r="M34088" s="2"/>
      <c r="N34088" s="5"/>
      <c r="O34088" s="5"/>
    </row>
    <row r="34089" spans="13:15" x14ac:dyDescent="0.2">
      <c r="M34089" s="2"/>
      <c r="N34089" s="5"/>
      <c r="O34089" s="5"/>
    </row>
    <row r="34090" spans="13:15" x14ac:dyDescent="0.2">
      <c r="M34090" s="2"/>
      <c r="N34090" s="5"/>
      <c r="O34090" s="5"/>
    </row>
    <row r="34091" spans="13:15" x14ac:dyDescent="0.2">
      <c r="M34091" s="2"/>
      <c r="N34091" s="5"/>
      <c r="O34091" s="5"/>
    </row>
    <row r="34092" spans="13:15" x14ac:dyDescent="0.2">
      <c r="M34092" s="2"/>
      <c r="N34092" s="5"/>
      <c r="O34092" s="5"/>
    </row>
    <row r="34093" spans="13:15" x14ac:dyDescent="0.2">
      <c r="M34093" s="2"/>
      <c r="N34093" s="5"/>
      <c r="O34093" s="5"/>
    </row>
    <row r="34094" spans="13:15" x14ac:dyDescent="0.2">
      <c r="M34094" s="2"/>
      <c r="N34094" s="5"/>
      <c r="O34094" s="5"/>
    </row>
    <row r="34095" spans="13:15" x14ac:dyDescent="0.2">
      <c r="M34095" s="2"/>
      <c r="N34095" s="5"/>
      <c r="O34095" s="5"/>
    </row>
    <row r="34096" spans="13:15" x14ac:dyDescent="0.2">
      <c r="M34096" s="2"/>
      <c r="N34096" s="5"/>
      <c r="O34096" s="5"/>
    </row>
    <row r="34097" spans="13:15" x14ac:dyDescent="0.2">
      <c r="M34097" s="2"/>
      <c r="N34097" s="5"/>
      <c r="O34097" s="5"/>
    </row>
    <row r="34098" spans="13:15" x14ac:dyDescent="0.2">
      <c r="M34098" s="2"/>
      <c r="N34098" s="5"/>
      <c r="O34098" s="5"/>
    </row>
    <row r="34099" spans="13:15" x14ac:dyDescent="0.2">
      <c r="M34099" s="2"/>
      <c r="N34099" s="5"/>
      <c r="O34099" s="5"/>
    </row>
    <row r="34100" spans="13:15" x14ac:dyDescent="0.2">
      <c r="M34100" s="2"/>
      <c r="N34100" s="5"/>
      <c r="O34100" s="5"/>
    </row>
    <row r="34101" spans="13:15" x14ac:dyDescent="0.2">
      <c r="M34101" s="2"/>
      <c r="N34101" s="5"/>
      <c r="O34101" s="5"/>
    </row>
    <row r="34102" spans="13:15" x14ac:dyDescent="0.2">
      <c r="M34102" s="2"/>
      <c r="N34102" s="5"/>
      <c r="O34102" s="5"/>
    </row>
    <row r="34103" spans="13:15" x14ac:dyDescent="0.2">
      <c r="M34103" s="2"/>
      <c r="N34103" s="5"/>
      <c r="O34103" s="5"/>
    </row>
    <row r="34104" spans="13:15" x14ac:dyDescent="0.2">
      <c r="M34104" s="2"/>
      <c r="N34104" s="5"/>
      <c r="O34104" s="5"/>
    </row>
    <row r="34105" spans="13:15" x14ac:dyDescent="0.2">
      <c r="M34105" s="2"/>
      <c r="N34105" s="5"/>
      <c r="O34105" s="5"/>
    </row>
    <row r="34106" spans="13:15" x14ac:dyDescent="0.2">
      <c r="M34106" s="2"/>
      <c r="N34106" s="5"/>
      <c r="O34106" s="5"/>
    </row>
    <row r="34107" spans="13:15" x14ac:dyDescent="0.2">
      <c r="M34107" s="2"/>
      <c r="N34107" s="5"/>
      <c r="O34107" s="5"/>
    </row>
    <row r="34108" spans="13:15" x14ac:dyDescent="0.2">
      <c r="M34108" s="2"/>
      <c r="N34108" s="5"/>
      <c r="O34108" s="5"/>
    </row>
    <row r="34109" spans="13:15" x14ac:dyDescent="0.2">
      <c r="M34109" s="2"/>
      <c r="N34109" s="5"/>
      <c r="O34109" s="5"/>
    </row>
    <row r="34110" spans="13:15" x14ac:dyDescent="0.2">
      <c r="M34110" s="2"/>
      <c r="N34110" s="5"/>
      <c r="O34110" s="5"/>
    </row>
    <row r="34111" spans="13:15" x14ac:dyDescent="0.2">
      <c r="M34111" s="2"/>
      <c r="N34111" s="5"/>
      <c r="O34111" s="5"/>
    </row>
    <row r="34112" spans="13:15" x14ac:dyDescent="0.2">
      <c r="M34112" s="2"/>
      <c r="N34112" s="5"/>
      <c r="O34112" s="5"/>
    </row>
    <row r="34113" spans="13:15" x14ac:dyDescent="0.2">
      <c r="M34113" s="2"/>
      <c r="N34113" s="5"/>
      <c r="O34113" s="5"/>
    </row>
    <row r="34114" spans="13:15" x14ac:dyDescent="0.2">
      <c r="M34114" s="2"/>
      <c r="N34114" s="5"/>
      <c r="O34114" s="5"/>
    </row>
    <row r="34115" spans="13:15" x14ac:dyDescent="0.2">
      <c r="M34115" s="2"/>
      <c r="N34115" s="5"/>
      <c r="O34115" s="5"/>
    </row>
    <row r="34116" spans="13:15" x14ac:dyDescent="0.2">
      <c r="M34116" s="2"/>
      <c r="N34116" s="5"/>
      <c r="O34116" s="5"/>
    </row>
    <row r="34117" spans="13:15" x14ac:dyDescent="0.2">
      <c r="M34117" s="2"/>
      <c r="N34117" s="5"/>
      <c r="O34117" s="5"/>
    </row>
    <row r="34118" spans="13:15" x14ac:dyDescent="0.2">
      <c r="M34118" s="2"/>
      <c r="N34118" s="5"/>
      <c r="O34118" s="5"/>
    </row>
    <row r="34119" spans="13:15" x14ac:dyDescent="0.2">
      <c r="M34119" s="2"/>
      <c r="N34119" s="5"/>
      <c r="O34119" s="5"/>
    </row>
    <row r="34120" spans="13:15" x14ac:dyDescent="0.2">
      <c r="M34120" s="2"/>
      <c r="N34120" s="5"/>
      <c r="O34120" s="5"/>
    </row>
    <row r="34121" spans="13:15" x14ac:dyDescent="0.2">
      <c r="M34121" s="2"/>
      <c r="N34121" s="5"/>
      <c r="O34121" s="5"/>
    </row>
    <row r="34122" spans="13:15" x14ac:dyDescent="0.2">
      <c r="M34122" s="2"/>
      <c r="N34122" s="5"/>
      <c r="O34122" s="5"/>
    </row>
    <row r="34123" spans="13:15" x14ac:dyDescent="0.2">
      <c r="M34123" s="2"/>
      <c r="N34123" s="5"/>
      <c r="O34123" s="5"/>
    </row>
    <row r="34124" spans="13:15" x14ac:dyDescent="0.2">
      <c r="M34124" s="2"/>
      <c r="N34124" s="5"/>
      <c r="O34124" s="5"/>
    </row>
    <row r="34125" spans="13:15" x14ac:dyDescent="0.2">
      <c r="M34125" s="2"/>
      <c r="N34125" s="5"/>
      <c r="O34125" s="5"/>
    </row>
    <row r="34126" spans="13:15" x14ac:dyDescent="0.2">
      <c r="M34126" s="2"/>
      <c r="N34126" s="5"/>
      <c r="O34126" s="5"/>
    </row>
    <row r="34127" spans="13:15" x14ac:dyDescent="0.2">
      <c r="M34127" s="2"/>
      <c r="N34127" s="5"/>
      <c r="O34127" s="5"/>
    </row>
    <row r="34128" spans="13:15" x14ac:dyDescent="0.2">
      <c r="M34128" s="2"/>
      <c r="N34128" s="5"/>
      <c r="O34128" s="5"/>
    </row>
    <row r="34129" spans="13:15" x14ac:dyDescent="0.2">
      <c r="M34129" s="2"/>
      <c r="N34129" s="5"/>
      <c r="O34129" s="5"/>
    </row>
    <row r="34130" spans="13:15" x14ac:dyDescent="0.2">
      <c r="M34130" s="2"/>
      <c r="N34130" s="5"/>
      <c r="O34130" s="5"/>
    </row>
    <row r="34131" spans="13:15" x14ac:dyDescent="0.2">
      <c r="M34131" s="2"/>
      <c r="N34131" s="5"/>
      <c r="O34131" s="5"/>
    </row>
    <row r="34132" spans="13:15" x14ac:dyDescent="0.2">
      <c r="M34132" s="2"/>
      <c r="N34132" s="5"/>
      <c r="O34132" s="5"/>
    </row>
    <row r="34133" spans="13:15" x14ac:dyDescent="0.2">
      <c r="M34133" s="2"/>
      <c r="N34133" s="5"/>
      <c r="O34133" s="5"/>
    </row>
    <row r="34134" spans="13:15" x14ac:dyDescent="0.2">
      <c r="M34134" s="2"/>
      <c r="N34134" s="5"/>
      <c r="O34134" s="5"/>
    </row>
    <row r="34135" spans="13:15" x14ac:dyDescent="0.2">
      <c r="M34135" s="2"/>
      <c r="N34135" s="5"/>
      <c r="O34135" s="5"/>
    </row>
    <row r="34136" spans="13:15" x14ac:dyDescent="0.2">
      <c r="M34136" s="2"/>
      <c r="N34136" s="5"/>
      <c r="O34136" s="5"/>
    </row>
    <row r="34137" spans="13:15" x14ac:dyDescent="0.2">
      <c r="M34137" s="2"/>
      <c r="N34137" s="5"/>
      <c r="O34137" s="5"/>
    </row>
    <row r="34138" spans="13:15" x14ac:dyDescent="0.2">
      <c r="M34138" s="2"/>
      <c r="N34138" s="5"/>
      <c r="O34138" s="5"/>
    </row>
    <row r="34139" spans="13:15" x14ac:dyDescent="0.2">
      <c r="M34139" s="2"/>
      <c r="N34139" s="5"/>
      <c r="O34139" s="5"/>
    </row>
    <row r="34140" spans="13:15" x14ac:dyDescent="0.2">
      <c r="M34140" s="2"/>
      <c r="N34140" s="5"/>
      <c r="O34140" s="5"/>
    </row>
    <row r="34141" spans="13:15" x14ac:dyDescent="0.2">
      <c r="M34141" s="2"/>
      <c r="N34141" s="5"/>
      <c r="O34141" s="5"/>
    </row>
    <row r="34142" spans="13:15" x14ac:dyDescent="0.2">
      <c r="M34142" s="2"/>
      <c r="N34142" s="5"/>
      <c r="O34142" s="5"/>
    </row>
    <row r="34143" spans="13:15" x14ac:dyDescent="0.2">
      <c r="M34143" s="2"/>
      <c r="N34143" s="5"/>
      <c r="O34143" s="5"/>
    </row>
    <row r="34144" spans="13:15" x14ac:dyDescent="0.2">
      <c r="M34144" s="2"/>
      <c r="N34144" s="5"/>
      <c r="O34144" s="5"/>
    </row>
    <row r="34145" spans="13:15" x14ac:dyDescent="0.2">
      <c r="M34145" s="2"/>
      <c r="N34145" s="5"/>
      <c r="O34145" s="5"/>
    </row>
    <row r="34146" spans="13:15" x14ac:dyDescent="0.2">
      <c r="M34146" s="2"/>
      <c r="N34146" s="5"/>
      <c r="O34146" s="5"/>
    </row>
    <row r="34147" spans="13:15" x14ac:dyDescent="0.2">
      <c r="M34147" s="2"/>
      <c r="N34147" s="5"/>
      <c r="O34147" s="5"/>
    </row>
    <row r="34148" spans="13:15" x14ac:dyDescent="0.2">
      <c r="M34148" s="2"/>
      <c r="N34148" s="5"/>
      <c r="O34148" s="5"/>
    </row>
    <row r="34149" spans="13:15" x14ac:dyDescent="0.2">
      <c r="M34149" s="2"/>
      <c r="N34149" s="5"/>
      <c r="O34149" s="5"/>
    </row>
    <row r="34150" spans="13:15" x14ac:dyDescent="0.2">
      <c r="M34150" s="2"/>
      <c r="N34150" s="5"/>
      <c r="O34150" s="5"/>
    </row>
    <row r="34151" spans="13:15" x14ac:dyDescent="0.2">
      <c r="M34151" s="2"/>
      <c r="N34151" s="5"/>
      <c r="O34151" s="5"/>
    </row>
    <row r="34152" spans="13:15" x14ac:dyDescent="0.2">
      <c r="M34152" s="2"/>
      <c r="N34152" s="5"/>
      <c r="O34152" s="5"/>
    </row>
    <row r="34153" spans="13:15" x14ac:dyDescent="0.2">
      <c r="M34153" s="2"/>
      <c r="N34153" s="5"/>
      <c r="O34153" s="5"/>
    </row>
    <row r="34154" spans="13:15" x14ac:dyDescent="0.2">
      <c r="M34154" s="2"/>
      <c r="N34154" s="5"/>
      <c r="O34154" s="5"/>
    </row>
    <row r="34155" spans="13:15" x14ac:dyDescent="0.2">
      <c r="M34155" s="2"/>
      <c r="N34155" s="5"/>
      <c r="O34155" s="5"/>
    </row>
    <row r="34156" spans="13:15" x14ac:dyDescent="0.2">
      <c r="M34156" s="2"/>
      <c r="N34156" s="5"/>
      <c r="O34156" s="5"/>
    </row>
    <row r="34157" spans="13:15" x14ac:dyDescent="0.2">
      <c r="M34157" s="2"/>
      <c r="N34157" s="5"/>
      <c r="O34157" s="5"/>
    </row>
    <row r="34158" spans="13:15" x14ac:dyDescent="0.2">
      <c r="M34158" s="2"/>
      <c r="N34158" s="5"/>
      <c r="O34158" s="5"/>
    </row>
    <row r="34159" spans="13:15" x14ac:dyDescent="0.2">
      <c r="M34159" s="2"/>
      <c r="N34159" s="5"/>
      <c r="O34159" s="5"/>
    </row>
    <row r="34160" spans="13:15" x14ac:dyDescent="0.2">
      <c r="M34160" s="2"/>
      <c r="N34160" s="5"/>
      <c r="O34160" s="5"/>
    </row>
    <row r="34161" spans="13:15" x14ac:dyDescent="0.2">
      <c r="M34161" s="2"/>
      <c r="N34161" s="5"/>
      <c r="O34161" s="5"/>
    </row>
    <row r="34162" spans="13:15" x14ac:dyDescent="0.2">
      <c r="M34162" s="2"/>
      <c r="N34162" s="5"/>
      <c r="O34162" s="5"/>
    </row>
    <row r="34163" spans="13:15" x14ac:dyDescent="0.2">
      <c r="M34163" s="2"/>
      <c r="N34163" s="5"/>
      <c r="O34163" s="5"/>
    </row>
    <row r="34164" spans="13:15" x14ac:dyDescent="0.2">
      <c r="M34164" s="2"/>
      <c r="N34164" s="5"/>
      <c r="O34164" s="5"/>
    </row>
    <row r="34165" spans="13:15" x14ac:dyDescent="0.2">
      <c r="M34165" s="2"/>
      <c r="N34165" s="5"/>
      <c r="O34165" s="5"/>
    </row>
    <row r="34166" spans="13:15" x14ac:dyDescent="0.2">
      <c r="M34166" s="2"/>
      <c r="N34166" s="5"/>
      <c r="O34166" s="5"/>
    </row>
    <row r="34167" spans="13:15" x14ac:dyDescent="0.2">
      <c r="M34167" s="2"/>
      <c r="N34167" s="5"/>
      <c r="O34167" s="5"/>
    </row>
    <row r="34168" spans="13:15" x14ac:dyDescent="0.2">
      <c r="M34168" s="2"/>
      <c r="N34168" s="5"/>
      <c r="O34168" s="5"/>
    </row>
    <row r="34169" spans="13:15" x14ac:dyDescent="0.2">
      <c r="M34169" s="2"/>
      <c r="N34169" s="5"/>
      <c r="O34169" s="5"/>
    </row>
    <row r="34170" spans="13:15" x14ac:dyDescent="0.2">
      <c r="M34170" s="2"/>
      <c r="N34170" s="5"/>
      <c r="O34170" s="5"/>
    </row>
    <row r="34171" spans="13:15" x14ac:dyDescent="0.2">
      <c r="M34171" s="2"/>
      <c r="N34171" s="5"/>
      <c r="O34171" s="5"/>
    </row>
    <row r="34172" spans="13:15" x14ac:dyDescent="0.2">
      <c r="M34172" s="2"/>
      <c r="N34172" s="5"/>
      <c r="O34172" s="5"/>
    </row>
    <row r="34173" spans="13:15" x14ac:dyDescent="0.2">
      <c r="M34173" s="2"/>
      <c r="N34173" s="5"/>
      <c r="O34173" s="5"/>
    </row>
    <row r="34174" spans="13:15" x14ac:dyDescent="0.2">
      <c r="M34174" s="2"/>
      <c r="N34174" s="5"/>
      <c r="O34174" s="5"/>
    </row>
    <row r="34175" spans="13:15" x14ac:dyDescent="0.2">
      <c r="M34175" s="2"/>
      <c r="N34175" s="5"/>
      <c r="O34175" s="5"/>
    </row>
    <row r="34176" spans="13:15" x14ac:dyDescent="0.2">
      <c r="M34176" s="2"/>
      <c r="N34176" s="5"/>
      <c r="O34176" s="5"/>
    </row>
    <row r="34177" spans="13:15" x14ac:dyDescent="0.2">
      <c r="M34177" s="2"/>
      <c r="N34177" s="5"/>
      <c r="O34177" s="5"/>
    </row>
    <row r="34178" spans="13:15" x14ac:dyDescent="0.2">
      <c r="M34178" s="2"/>
      <c r="N34178" s="5"/>
      <c r="O34178" s="5"/>
    </row>
    <row r="34179" spans="13:15" x14ac:dyDescent="0.2">
      <c r="M34179" s="2"/>
      <c r="N34179" s="5"/>
      <c r="O34179" s="5"/>
    </row>
    <row r="34180" spans="13:15" x14ac:dyDescent="0.2">
      <c r="M34180" s="2"/>
      <c r="N34180" s="5"/>
      <c r="O34180" s="5"/>
    </row>
    <row r="34181" spans="13:15" x14ac:dyDescent="0.2">
      <c r="M34181" s="2"/>
      <c r="N34181" s="5"/>
      <c r="O34181" s="5"/>
    </row>
    <row r="34182" spans="13:15" x14ac:dyDescent="0.2">
      <c r="M34182" s="2"/>
      <c r="N34182" s="5"/>
      <c r="O34182" s="5"/>
    </row>
    <row r="34183" spans="13:15" x14ac:dyDescent="0.2">
      <c r="M34183" s="2"/>
      <c r="N34183" s="5"/>
      <c r="O34183" s="5"/>
    </row>
    <row r="34184" spans="13:15" x14ac:dyDescent="0.2">
      <c r="M34184" s="2"/>
      <c r="N34184" s="5"/>
      <c r="O34184" s="5"/>
    </row>
    <row r="34185" spans="13:15" x14ac:dyDescent="0.2">
      <c r="M34185" s="2"/>
      <c r="N34185" s="5"/>
      <c r="O34185" s="5"/>
    </row>
    <row r="34186" spans="13:15" x14ac:dyDescent="0.2">
      <c r="M34186" s="2"/>
      <c r="N34186" s="5"/>
      <c r="O34186" s="5"/>
    </row>
    <row r="34187" spans="13:15" x14ac:dyDescent="0.2">
      <c r="M34187" s="2"/>
      <c r="N34187" s="5"/>
      <c r="O34187" s="5"/>
    </row>
    <row r="34188" spans="13:15" x14ac:dyDescent="0.2">
      <c r="M34188" s="2"/>
      <c r="N34188" s="5"/>
      <c r="O34188" s="5"/>
    </row>
    <row r="34189" spans="13:15" x14ac:dyDescent="0.2">
      <c r="M34189" s="2"/>
      <c r="N34189" s="5"/>
      <c r="O34189" s="5"/>
    </row>
    <row r="34190" spans="13:15" x14ac:dyDescent="0.2">
      <c r="M34190" s="2"/>
      <c r="N34190" s="5"/>
      <c r="O34190" s="5"/>
    </row>
    <row r="34191" spans="13:15" x14ac:dyDescent="0.2">
      <c r="M34191" s="2"/>
      <c r="N34191" s="5"/>
      <c r="O34191" s="5"/>
    </row>
    <row r="34192" spans="13:15" x14ac:dyDescent="0.2">
      <c r="M34192" s="2"/>
      <c r="N34192" s="5"/>
      <c r="O34192" s="5"/>
    </row>
    <row r="34193" spans="13:15" x14ac:dyDescent="0.2">
      <c r="M34193" s="2"/>
      <c r="N34193" s="5"/>
      <c r="O34193" s="5"/>
    </row>
    <row r="34194" spans="13:15" x14ac:dyDescent="0.2">
      <c r="M34194" s="2"/>
      <c r="N34194" s="5"/>
      <c r="O34194" s="5"/>
    </row>
    <row r="34195" spans="13:15" x14ac:dyDescent="0.2">
      <c r="M34195" s="2"/>
      <c r="N34195" s="5"/>
      <c r="O34195" s="5"/>
    </row>
    <row r="34196" spans="13:15" x14ac:dyDescent="0.2">
      <c r="M34196" s="2"/>
      <c r="N34196" s="5"/>
      <c r="O34196" s="5"/>
    </row>
    <row r="34197" spans="13:15" x14ac:dyDescent="0.2">
      <c r="M34197" s="2"/>
      <c r="N34197" s="5"/>
      <c r="O34197" s="5"/>
    </row>
    <row r="34198" spans="13:15" x14ac:dyDescent="0.2">
      <c r="M34198" s="2"/>
      <c r="N34198" s="5"/>
      <c r="O34198" s="5"/>
    </row>
    <row r="34199" spans="13:15" x14ac:dyDescent="0.2">
      <c r="M34199" s="2"/>
      <c r="N34199" s="5"/>
      <c r="O34199" s="5"/>
    </row>
    <row r="34200" spans="13:15" x14ac:dyDescent="0.2">
      <c r="M34200" s="2"/>
      <c r="N34200" s="5"/>
      <c r="O34200" s="5"/>
    </row>
    <row r="34201" spans="13:15" x14ac:dyDescent="0.2">
      <c r="M34201" s="2"/>
      <c r="N34201" s="5"/>
      <c r="O34201" s="5"/>
    </row>
    <row r="34202" spans="13:15" x14ac:dyDescent="0.2">
      <c r="M34202" s="2"/>
      <c r="N34202" s="5"/>
      <c r="O34202" s="5"/>
    </row>
    <row r="34203" spans="13:15" x14ac:dyDescent="0.2">
      <c r="M34203" s="2"/>
      <c r="N34203" s="5"/>
      <c r="O34203" s="5"/>
    </row>
    <row r="34204" spans="13:15" x14ac:dyDescent="0.2">
      <c r="M34204" s="2"/>
      <c r="N34204" s="5"/>
      <c r="O34204" s="5"/>
    </row>
    <row r="34205" spans="13:15" x14ac:dyDescent="0.2">
      <c r="M34205" s="2"/>
      <c r="N34205" s="5"/>
      <c r="O34205" s="5"/>
    </row>
    <row r="34206" spans="13:15" x14ac:dyDescent="0.2">
      <c r="M34206" s="2"/>
      <c r="N34206" s="5"/>
      <c r="O34206" s="5"/>
    </row>
    <row r="34207" spans="13:15" x14ac:dyDescent="0.2">
      <c r="M34207" s="2"/>
      <c r="N34207" s="5"/>
      <c r="O34207" s="5"/>
    </row>
    <row r="34208" spans="13:15" x14ac:dyDescent="0.2">
      <c r="M34208" s="2"/>
      <c r="N34208" s="5"/>
      <c r="O34208" s="5"/>
    </row>
    <row r="34209" spans="13:15" x14ac:dyDescent="0.2">
      <c r="M34209" s="2"/>
      <c r="N34209" s="5"/>
      <c r="O34209" s="5"/>
    </row>
    <row r="34210" spans="13:15" x14ac:dyDescent="0.2">
      <c r="M34210" s="2"/>
      <c r="N34210" s="5"/>
      <c r="O34210" s="5"/>
    </row>
    <row r="34211" spans="13:15" x14ac:dyDescent="0.2">
      <c r="M34211" s="2"/>
      <c r="N34211" s="5"/>
      <c r="O34211" s="5"/>
    </row>
    <row r="34212" spans="13:15" x14ac:dyDescent="0.2">
      <c r="M34212" s="2"/>
      <c r="N34212" s="5"/>
      <c r="O34212" s="5"/>
    </row>
    <row r="34213" spans="13:15" x14ac:dyDescent="0.2">
      <c r="M34213" s="2"/>
      <c r="N34213" s="5"/>
      <c r="O34213" s="5"/>
    </row>
    <row r="34214" spans="13:15" x14ac:dyDescent="0.2">
      <c r="M34214" s="2"/>
      <c r="N34214" s="5"/>
      <c r="O34214" s="5"/>
    </row>
    <row r="34215" spans="13:15" x14ac:dyDescent="0.2">
      <c r="M34215" s="2"/>
      <c r="N34215" s="5"/>
      <c r="O34215" s="5"/>
    </row>
    <row r="34216" spans="13:15" x14ac:dyDescent="0.2">
      <c r="M34216" s="2"/>
      <c r="N34216" s="5"/>
      <c r="O34216" s="5"/>
    </row>
    <row r="34217" spans="13:15" x14ac:dyDescent="0.2">
      <c r="M34217" s="2"/>
      <c r="N34217" s="5"/>
      <c r="O34217" s="5"/>
    </row>
    <row r="34218" spans="13:15" x14ac:dyDescent="0.2">
      <c r="M34218" s="2"/>
      <c r="N34218" s="5"/>
      <c r="O34218" s="5"/>
    </row>
    <row r="34219" spans="13:15" x14ac:dyDescent="0.2">
      <c r="M34219" s="2"/>
      <c r="N34219" s="5"/>
      <c r="O34219" s="5"/>
    </row>
    <row r="34220" spans="13:15" x14ac:dyDescent="0.2">
      <c r="M34220" s="2"/>
      <c r="N34220" s="5"/>
      <c r="O34220" s="5"/>
    </row>
    <row r="34221" spans="13:15" x14ac:dyDescent="0.2">
      <c r="M34221" s="2"/>
      <c r="N34221" s="5"/>
      <c r="O34221" s="5"/>
    </row>
    <row r="34222" spans="13:15" x14ac:dyDescent="0.2">
      <c r="M34222" s="2"/>
      <c r="N34222" s="5"/>
      <c r="O34222" s="5"/>
    </row>
    <row r="34223" spans="13:15" x14ac:dyDescent="0.2">
      <c r="M34223" s="2"/>
      <c r="N34223" s="5"/>
      <c r="O34223" s="5"/>
    </row>
    <row r="34224" spans="13:15" x14ac:dyDescent="0.2">
      <c r="M34224" s="2"/>
      <c r="N34224" s="5"/>
      <c r="O34224" s="5"/>
    </row>
    <row r="34225" spans="13:15" x14ac:dyDescent="0.2">
      <c r="M34225" s="2"/>
      <c r="N34225" s="5"/>
      <c r="O34225" s="5"/>
    </row>
    <row r="34226" spans="13:15" x14ac:dyDescent="0.2">
      <c r="M34226" s="2"/>
      <c r="N34226" s="5"/>
      <c r="O34226" s="5"/>
    </row>
    <row r="34227" spans="13:15" x14ac:dyDescent="0.2">
      <c r="M34227" s="2"/>
      <c r="N34227" s="5"/>
      <c r="O34227" s="5"/>
    </row>
    <row r="34228" spans="13:15" x14ac:dyDescent="0.2">
      <c r="M34228" s="2"/>
      <c r="N34228" s="5"/>
      <c r="O34228" s="5"/>
    </row>
    <row r="34229" spans="13:15" x14ac:dyDescent="0.2">
      <c r="M34229" s="2"/>
      <c r="N34229" s="5"/>
      <c r="O34229" s="5"/>
    </row>
    <row r="34230" spans="13:15" x14ac:dyDescent="0.2">
      <c r="M34230" s="2"/>
      <c r="N34230" s="5"/>
      <c r="O34230" s="5"/>
    </row>
    <row r="34231" spans="13:15" x14ac:dyDescent="0.2">
      <c r="M34231" s="2"/>
      <c r="N34231" s="5"/>
      <c r="O34231" s="5"/>
    </row>
    <row r="34232" spans="13:15" x14ac:dyDescent="0.2">
      <c r="M34232" s="2"/>
      <c r="N34232" s="5"/>
      <c r="O34232" s="5"/>
    </row>
    <row r="34233" spans="13:15" x14ac:dyDescent="0.2">
      <c r="M34233" s="2"/>
      <c r="N34233" s="5"/>
      <c r="O34233" s="5"/>
    </row>
    <row r="34234" spans="13:15" x14ac:dyDescent="0.2">
      <c r="M34234" s="2"/>
      <c r="N34234" s="5"/>
      <c r="O34234" s="5"/>
    </row>
    <row r="34235" spans="13:15" x14ac:dyDescent="0.2">
      <c r="M34235" s="2"/>
      <c r="N34235" s="5"/>
      <c r="O34235" s="5"/>
    </row>
    <row r="34236" spans="13:15" x14ac:dyDescent="0.2">
      <c r="M34236" s="2"/>
      <c r="N34236" s="5"/>
      <c r="O34236" s="5"/>
    </row>
    <row r="34237" spans="13:15" x14ac:dyDescent="0.2">
      <c r="M34237" s="2"/>
      <c r="N34237" s="5"/>
      <c r="O34237" s="5"/>
    </row>
    <row r="34238" spans="13:15" x14ac:dyDescent="0.2">
      <c r="M34238" s="2"/>
      <c r="N34238" s="5"/>
      <c r="O34238" s="5"/>
    </row>
    <row r="34239" spans="13:15" x14ac:dyDescent="0.2">
      <c r="M34239" s="2"/>
      <c r="N34239" s="5"/>
      <c r="O34239" s="5"/>
    </row>
    <row r="34240" spans="13:15" x14ac:dyDescent="0.2">
      <c r="M34240" s="2"/>
      <c r="N34240" s="5"/>
      <c r="O34240" s="5"/>
    </row>
    <row r="34241" spans="13:15" x14ac:dyDescent="0.2">
      <c r="M34241" s="2"/>
      <c r="N34241" s="5"/>
      <c r="O34241" s="5"/>
    </row>
    <row r="34242" spans="13:15" x14ac:dyDescent="0.2">
      <c r="M34242" s="2"/>
      <c r="N34242" s="5"/>
      <c r="O34242" s="5"/>
    </row>
    <row r="34243" spans="13:15" x14ac:dyDescent="0.2">
      <c r="M34243" s="2"/>
      <c r="N34243" s="5"/>
      <c r="O34243" s="5"/>
    </row>
    <row r="34244" spans="13:15" x14ac:dyDescent="0.2">
      <c r="M34244" s="2"/>
      <c r="N34244" s="5"/>
      <c r="O34244" s="5"/>
    </row>
    <row r="34245" spans="13:15" x14ac:dyDescent="0.2">
      <c r="M34245" s="2"/>
      <c r="N34245" s="5"/>
      <c r="O34245" s="5"/>
    </row>
    <row r="34246" spans="13:15" x14ac:dyDescent="0.2">
      <c r="M34246" s="2"/>
      <c r="N34246" s="5"/>
      <c r="O34246" s="5"/>
    </row>
    <row r="34247" spans="13:15" x14ac:dyDescent="0.2">
      <c r="M34247" s="2"/>
      <c r="N34247" s="5"/>
      <c r="O34247" s="5"/>
    </row>
    <row r="34248" spans="13:15" x14ac:dyDescent="0.2">
      <c r="M34248" s="2"/>
      <c r="N34248" s="5"/>
      <c r="O34248" s="5"/>
    </row>
    <row r="34249" spans="13:15" x14ac:dyDescent="0.2">
      <c r="M34249" s="2"/>
      <c r="N34249" s="5"/>
      <c r="O34249" s="5"/>
    </row>
    <row r="34250" spans="13:15" x14ac:dyDescent="0.2">
      <c r="M34250" s="2"/>
      <c r="N34250" s="5"/>
      <c r="O34250" s="5"/>
    </row>
    <row r="34251" spans="13:15" x14ac:dyDescent="0.2">
      <c r="M34251" s="2"/>
      <c r="N34251" s="5"/>
      <c r="O34251" s="5"/>
    </row>
    <row r="34252" spans="13:15" x14ac:dyDescent="0.2">
      <c r="M34252" s="2"/>
      <c r="N34252" s="5"/>
      <c r="O34252" s="5"/>
    </row>
    <row r="34253" spans="13:15" x14ac:dyDescent="0.2">
      <c r="M34253" s="2"/>
      <c r="N34253" s="5"/>
      <c r="O34253" s="5"/>
    </row>
    <row r="34254" spans="13:15" x14ac:dyDescent="0.2">
      <c r="M34254" s="2"/>
      <c r="N34254" s="5"/>
      <c r="O34254" s="5"/>
    </row>
    <row r="34255" spans="13:15" x14ac:dyDescent="0.2">
      <c r="M34255" s="2"/>
      <c r="N34255" s="5"/>
      <c r="O34255" s="5"/>
    </row>
    <row r="34256" spans="13:15" x14ac:dyDescent="0.2">
      <c r="M34256" s="2"/>
      <c r="N34256" s="5"/>
      <c r="O34256" s="5"/>
    </row>
    <row r="34257" spans="13:15" x14ac:dyDescent="0.2">
      <c r="M34257" s="2"/>
      <c r="N34257" s="5"/>
      <c r="O34257" s="5"/>
    </row>
    <row r="34258" spans="13:15" x14ac:dyDescent="0.2">
      <c r="M34258" s="2"/>
      <c r="N34258" s="5"/>
      <c r="O34258" s="5"/>
    </row>
    <row r="34259" spans="13:15" x14ac:dyDescent="0.2">
      <c r="M34259" s="2"/>
      <c r="N34259" s="5"/>
      <c r="O34259" s="5"/>
    </row>
    <row r="34260" spans="13:15" x14ac:dyDescent="0.2">
      <c r="M34260" s="2"/>
      <c r="N34260" s="5"/>
      <c r="O34260" s="5"/>
    </row>
    <row r="34261" spans="13:15" x14ac:dyDescent="0.2">
      <c r="M34261" s="2"/>
      <c r="N34261" s="5"/>
      <c r="O34261" s="5"/>
    </row>
    <row r="34262" spans="13:15" x14ac:dyDescent="0.2">
      <c r="M34262" s="2"/>
      <c r="N34262" s="5"/>
      <c r="O34262" s="5"/>
    </row>
    <row r="34263" spans="13:15" x14ac:dyDescent="0.2">
      <c r="M34263" s="2"/>
      <c r="N34263" s="5"/>
      <c r="O34263" s="5"/>
    </row>
    <row r="34264" spans="13:15" x14ac:dyDescent="0.2">
      <c r="M34264" s="2"/>
      <c r="N34264" s="5"/>
      <c r="O34264" s="5"/>
    </row>
    <row r="34265" spans="13:15" x14ac:dyDescent="0.2">
      <c r="M34265" s="2"/>
      <c r="N34265" s="5"/>
      <c r="O34265" s="5"/>
    </row>
    <row r="34266" spans="13:15" x14ac:dyDescent="0.2">
      <c r="M34266" s="2"/>
      <c r="N34266" s="5"/>
      <c r="O34266" s="5"/>
    </row>
    <row r="34267" spans="13:15" x14ac:dyDescent="0.2">
      <c r="M34267" s="2"/>
      <c r="N34267" s="5"/>
      <c r="O34267" s="5"/>
    </row>
    <row r="34268" spans="13:15" x14ac:dyDescent="0.2">
      <c r="M34268" s="2"/>
      <c r="N34268" s="5"/>
      <c r="O34268" s="5"/>
    </row>
    <row r="34269" spans="13:15" x14ac:dyDescent="0.2">
      <c r="M34269" s="2"/>
      <c r="N34269" s="5"/>
      <c r="O34269" s="5"/>
    </row>
    <row r="34270" spans="13:15" x14ac:dyDescent="0.2">
      <c r="M34270" s="2"/>
      <c r="N34270" s="5"/>
      <c r="O34270" s="5"/>
    </row>
    <row r="34271" spans="13:15" x14ac:dyDescent="0.2">
      <c r="M34271" s="2"/>
      <c r="N34271" s="5"/>
      <c r="O34271" s="5"/>
    </row>
    <row r="34272" spans="13:15" x14ac:dyDescent="0.2">
      <c r="M34272" s="2"/>
      <c r="N34272" s="5"/>
      <c r="O34272" s="5"/>
    </row>
    <row r="34273" spans="13:15" x14ac:dyDescent="0.2">
      <c r="M34273" s="2"/>
      <c r="N34273" s="5"/>
      <c r="O34273" s="5"/>
    </row>
    <row r="34274" spans="13:15" x14ac:dyDescent="0.2">
      <c r="M34274" s="2"/>
      <c r="N34274" s="5"/>
      <c r="O34274" s="5"/>
    </row>
    <row r="34275" spans="13:15" x14ac:dyDescent="0.2">
      <c r="M34275" s="2"/>
      <c r="N34275" s="5"/>
      <c r="O34275" s="5"/>
    </row>
    <row r="34276" spans="13:15" x14ac:dyDescent="0.2">
      <c r="M34276" s="2"/>
      <c r="N34276" s="5"/>
      <c r="O34276" s="5"/>
    </row>
    <row r="34277" spans="13:15" x14ac:dyDescent="0.2">
      <c r="M34277" s="2"/>
      <c r="N34277" s="5"/>
      <c r="O34277" s="5"/>
    </row>
    <row r="34278" spans="13:15" x14ac:dyDescent="0.2">
      <c r="M34278" s="2"/>
      <c r="N34278" s="5"/>
      <c r="O34278" s="5"/>
    </row>
    <row r="34279" spans="13:15" x14ac:dyDescent="0.2">
      <c r="M34279" s="2"/>
      <c r="N34279" s="5"/>
      <c r="O34279" s="5"/>
    </row>
    <row r="34280" spans="13:15" x14ac:dyDescent="0.2">
      <c r="M34280" s="2"/>
      <c r="N34280" s="5"/>
      <c r="O34280" s="5"/>
    </row>
    <row r="34281" spans="13:15" x14ac:dyDescent="0.2">
      <c r="M34281" s="2"/>
      <c r="N34281" s="5"/>
      <c r="O34281" s="5"/>
    </row>
    <row r="34282" spans="13:15" x14ac:dyDescent="0.2">
      <c r="M34282" s="2"/>
      <c r="N34282" s="5"/>
      <c r="O34282" s="5"/>
    </row>
    <row r="34283" spans="13:15" x14ac:dyDescent="0.2">
      <c r="M34283" s="2"/>
      <c r="N34283" s="5"/>
      <c r="O34283" s="5"/>
    </row>
    <row r="34284" spans="13:15" x14ac:dyDescent="0.2">
      <c r="M34284" s="2"/>
      <c r="N34284" s="5"/>
      <c r="O34284" s="5"/>
    </row>
    <row r="34285" spans="13:15" x14ac:dyDescent="0.2">
      <c r="M34285" s="2"/>
      <c r="N34285" s="5"/>
      <c r="O34285" s="5"/>
    </row>
    <row r="34286" spans="13:15" x14ac:dyDescent="0.2">
      <c r="M34286" s="2"/>
      <c r="N34286" s="5"/>
      <c r="O34286" s="5"/>
    </row>
    <row r="34287" spans="13:15" x14ac:dyDescent="0.2">
      <c r="M34287" s="2"/>
      <c r="N34287" s="5"/>
      <c r="O34287" s="5"/>
    </row>
    <row r="34288" spans="13:15" x14ac:dyDescent="0.2">
      <c r="M34288" s="2"/>
      <c r="N34288" s="5"/>
      <c r="O34288" s="5"/>
    </row>
    <row r="34289" spans="13:15" x14ac:dyDescent="0.2">
      <c r="M34289" s="2"/>
      <c r="N34289" s="5"/>
      <c r="O34289" s="5"/>
    </row>
    <row r="34290" spans="13:15" x14ac:dyDescent="0.2">
      <c r="M34290" s="2"/>
      <c r="N34290" s="5"/>
      <c r="O34290" s="5"/>
    </row>
    <row r="34291" spans="13:15" x14ac:dyDescent="0.2">
      <c r="M34291" s="2"/>
      <c r="N34291" s="5"/>
      <c r="O34291" s="5"/>
    </row>
    <row r="34292" spans="13:15" x14ac:dyDescent="0.2">
      <c r="M34292" s="2"/>
      <c r="N34292" s="5"/>
      <c r="O34292" s="5"/>
    </row>
    <row r="34293" spans="13:15" x14ac:dyDescent="0.2">
      <c r="M34293" s="2"/>
      <c r="N34293" s="5"/>
      <c r="O34293" s="5"/>
    </row>
    <row r="34294" spans="13:15" x14ac:dyDescent="0.2">
      <c r="M34294" s="2"/>
      <c r="N34294" s="5"/>
      <c r="O34294" s="5"/>
    </row>
    <row r="34295" spans="13:15" x14ac:dyDescent="0.2">
      <c r="M34295" s="2"/>
      <c r="N34295" s="5"/>
      <c r="O34295" s="5"/>
    </row>
    <row r="34296" spans="13:15" x14ac:dyDescent="0.2">
      <c r="M34296" s="2"/>
      <c r="N34296" s="5"/>
      <c r="O34296" s="5"/>
    </row>
    <row r="34297" spans="13:15" x14ac:dyDescent="0.2">
      <c r="M34297" s="2"/>
      <c r="N34297" s="5"/>
      <c r="O34297" s="5"/>
    </row>
    <row r="34298" spans="13:15" x14ac:dyDescent="0.2">
      <c r="M34298" s="2"/>
      <c r="N34298" s="5"/>
      <c r="O34298" s="5"/>
    </row>
    <row r="34299" spans="13:15" x14ac:dyDescent="0.2">
      <c r="M34299" s="2"/>
      <c r="N34299" s="5"/>
      <c r="O34299" s="5"/>
    </row>
    <row r="34300" spans="13:15" x14ac:dyDescent="0.2">
      <c r="M34300" s="2"/>
      <c r="N34300" s="5"/>
      <c r="O34300" s="5"/>
    </row>
    <row r="34301" spans="13:15" x14ac:dyDescent="0.2">
      <c r="M34301" s="2"/>
      <c r="N34301" s="5"/>
      <c r="O34301" s="5"/>
    </row>
    <row r="34302" spans="13:15" x14ac:dyDescent="0.2">
      <c r="M34302" s="2"/>
      <c r="N34302" s="5"/>
      <c r="O34302" s="5"/>
    </row>
    <row r="34303" spans="13:15" x14ac:dyDescent="0.2">
      <c r="M34303" s="2"/>
      <c r="N34303" s="5"/>
      <c r="O34303" s="5"/>
    </row>
    <row r="34304" spans="13:15" x14ac:dyDescent="0.2">
      <c r="M34304" s="2"/>
      <c r="N34304" s="5"/>
      <c r="O34304" s="5"/>
    </row>
    <row r="34305" spans="13:15" x14ac:dyDescent="0.2">
      <c r="M34305" s="2"/>
      <c r="N34305" s="5"/>
      <c r="O34305" s="5"/>
    </row>
    <row r="34306" spans="13:15" x14ac:dyDescent="0.2">
      <c r="M34306" s="2"/>
      <c r="N34306" s="5"/>
      <c r="O34306" s="5"/>
    </row>
    <row r="34307" spans="13:15" x14ac:dyDescent="0.2">
      <c r="M34307" s="2"/>
      <c r="N34307" s="5"/>
      <c r="O34307" s="5"/>
    </row>
    <row r="34308" spans="13:15" x14ac:dyDescent="0.2">
      <c r="M34308" s="2"/>
      <c r="N34308" s="5"/>
      <c r="O34308" s="5"/>
    </row>
    <row r="34309" spans="13:15" x14ac:dyDescent="0.2">
      <c r="M34309" s="2"/>
      <c r="N34309" s="5"/>
      <c r="O34309" s="5"/>
    </row>
    <row r="34310" spans="13:15" x14ac:dyDescent="0.2">
      <c r="M34310" s="2"/>
      <c r="N34310" s="5"/>
      <c r="O34310" s="5"/>
    </row>
    <row r="34311" spans="13:15" x14ac:dyDescent="0.2">
      <c r="M34311" s="2"/>
      <c r="N34311" s="5"/>
      <c r="O34311" s="5"/>
    </row>
    <row r="34312" spans="13:15" x14ac:dyDescent="0.2">
      <c r="M34312" s="2"/>
      <c r="N34312" s="5"/>
      <c r="O34312" s="5"/>
    </row>
    <row r="34313" spans="13:15" x14ac:dyDescent="0.2">
      <c r="M34313" s="2"/>
      <c r="N34313" s="5"/>
      <c r="O34313" s="5"/>
    </row>
    <row r="34314" spans="13:15" x14ac:dyDescent="0.2">
      <c r="M34314" s="2"/>
      <c r="N34314" s="5"/>
      <c r="O34314" s="5"/>
    </row>
    <row r="34315" spans="13:15" x14ac:dyDescent="0.2">
      <c r="M34315" s="2"/>
      <c r="N34315" s="5"/>
      <c r="O34315" s="5"/>
    </row>
    <row r="34316" spans="13:15" x14ac:dyDescent="0.2">
      <c r="M34316" s="2"/>
      <c r="N34316" s="5"/>
      <c r="O34316" s="5"/>
    </row>
    <row r="34317" spans="13:15" x14ac:dyDescent="0.2">
      <c r="M34317" s="2"/>
      <c r="N34317" s="5"/>
      <c r="O34317" s="5"/>
    </row>
    <row r="34318" spans="13:15" x14ac:dyDescent="0.2">
      <c r="M34318" s="2"/>
      <c r="N34318" s="5"/>
      <c r="O34318" s="5"/>
    </row>
    <row r="34319" spans="13:15" x14ac:dyDescent="0.2">
      <c r="M34319" s="2"/>
      <c r="N34319" s="5"/>
      <c r="O34319" s="5"/>
    </row>
    <row r="34320" spans="13:15" x14ac:dyDescent="0.2">
      <c r="M34320" s="2"/>
      <c r="N34320" s="5"/>
      <c r="O34320" s="5"/>
    </row>
    <row r="34321" spans="13:15" x14ac:dyDescent="0.2">
      <c r="M34321" s="2"/>
      <c r="N34321" s="5"/>
      <c r="O34321" s="5"/>
    </row>
    <row r="34322" spans="13:15" x14ac:dyDescent="0.2">
      <c r="M34322" s="2"/>
      <c r="N34322" s="5"/>
      <c r="O34322" s="5"/>
    </row>
    <row r="34323" spans="13:15" x14ac:dyDescent="0.2">
      <c r="M34323" s="2"/>
      <c r="N34323" s="5"/>
      <c r="O34323" s="5"/>
    </row>
    <row r="34324" spans="13:15" x14ac:dyDescent="0.2">
      <c r="M34324" s="2"/>
      <c r="N34324" s="5"/>
      <c r="O34324" s="5"/>
    </row>
    <row r="34325" spans="13:15" x14ac:dyDescent="0.2">
      <c r="M34325" s="2"/>
      <c r="N34325" s="5"/>
      <c r="O34325" s="5"/>
    </row>
    <row r="34326" spans="13:15" x14ac:dyDescent="0.2">
      <c r="M34326" s="2"/>
      <c r="N34326" s="5"/>
      <c r="O34326" s="5"/>
    </row>
    <row r="34327" spans="13:15" x14ac:dyDescent="0.2">
      <c r="M34327" s="2"/>
      <c r="N34327" s="5"/>
      <c r="O34327" s="5"/>
    </row>
    <row r="34328" spans="13:15" x14ac:dyDescent="0.2">
      <c r="M34328" s="2"/>
      <c r="N34328" s="5"/>
      <c r="O34328" s="5"/>
    </row>
    <row r="34329" spans="13:15" x14ac:dyDescent="0.2">
      <c r="M34329" s="2"/>
      <c r="N34329" s="5"/>
      <c r="O34329" s="5"/>
    </row>
    <row r="34330" spans="13:15" x14ac:dyDescent="0.2">
      <c r="M34330" s="2"/>
      <c r="N34330" s="5"/>
      <c r="O34330" s="5"/>
    </row>
    <row r="34331" spans="13:15" x14ac:dyDescent="0.2">
      <c r="M34331" s="2"/>
      <c r="N34331" s="5"/>
      <c r="O34331" s="5"/>
    </row>
    <row r="34332" spans="13:15" x14ac:dyDescent="0.2">
      <c r="M34332" s="2"/>
      <c r="N34332" s="5"/>
      <c r="O34332" s="5"/>
    </row>
    <row r="34333" spans="13:15" x14ac:dyDescent="0.2">
      <c r="M34333" s="2"/>
      <c r="N34333" s="5"/>
      <c r="O34333" s="5"/>
    </row>
    <row r="34334" spans="13:15" x14ac:dyDescent="0.2">
      <c r="M34334" s="2"/>
      <c r="N34334" s="5"/>
      <c r="O34334" s="5"/>
    </row>
    <row r="34335" spans="13:15" x14ac:dyDescent="0.2">
      <c r="M34335" s="2"/>
      <c r="N34335" s="5"/>
      <c r="O34335" s="5"/>
    </row>
    <row r="34336" spans="13:15" x14ac:dyDescent="0.2">
      <c r="M34336" s="2"/>
      <c r="N34336" s="5"/>
      <c r="O34336" s="5"/>
    </row>
    <row r="34337" spans="13:15" x14ac:dyDescent="0.2">
      <c r="M34337" s="2"/>
      <c r="N34337" s="5"/>
      <c r="O34337" s="5"/>
    </row>
    <row r="34338" spans="13:15" x14ac:dyDescent="0.2">
      <c r="M34338" s="2"/>
      <c r="N34338" s="5"/>
      <c r="O34338" s="5"/>
    </row>
    <row r="34339" spans="13:15" x14ac:dyDescent="0.2">
      <c r="M34339" s="2"/>
      <c r="N34339" s="5"/>
      <c r="O34339" s="5"/>
    </row>
    <row r="34340" spans="13:15" x14ac:dyDescent="0.2">
      <c r="M34340" s="2"/>
      <c r="N34340" s="5"/>
      <c r="O34340" s="5"/>
    </row>
    <row r="34341" spans="13:15" x14ac:dyDescent="0.2">
      <c r="M34341" s="2"/>
      <c r="N34341" s="5"/>
      <c r="O34341" s="5"/>
    </row>
    <row r="34342" spans="13:15" x14ac:dyDescent="0.2">
      <c r="M34342" s="2"/>
      <c r="N34342" s="5"/>
      <c r="O34342" s="5"/>
    </row>
    <row r="34343" spans="13:15" x14ac:dyDescent="0.2">
      <c r="M34343" s="2"/>
      <c r="N34343" s="5"/>
      <c r="O34343" s="5"/>
    </row>
    <row r="34344" spans="13:15" x14ac:dyDescent="0.2">
      <c r="M34344" s="2"/>
      <c r="N34344" s="5"/>
      <c r="O34344" s="5"/>
    </row>
    <row r="34345" spans="13:15" x14ac:dyDescent="0.2">
      <c r="M34345" s="2"/>
      <c r="N34345" s="5"/>
      <c r="O34345" s="5"/>
    </row>
    <row r="34346" spans="13:15" x14ac:dyDescent="0.2">
      <c r="M34346" s="2"/>
      <c r="N34346" s="5"/>
      <c r="O34346" s="5"/>
    </row>
    <row r="34347" spans="13:15" x14ac:dyDescent="0.2">
      <c r="M34347" s="2"/>
      <c r="N34347" s="5"/>
      <c r="O34347" s="5"/>
    </row>
    <row r="34348" spans="13:15" x14ac:dyDescent="0.2">
      <c r="M34348" s="2"/>
      <c r="N34348" s="5"/>
      <c r="O34348" s="5"/>
    </row>
    <row r="34349" spans="13:15" x14ac:dyDescent="0.2">
      <c r="M34349" s="2"/>
      <c r="N34349" s="5"/>
      <c r="O34349" s="5"/>
    </row>
    <row r="34350" spans="13:15" x14ac:dyDescent="0.2">
      <c r="M34350" s="2"/>
      <c r="N34350" s="5"/>
      <c r="O34350" s="5"/>
    </row>
    <row r="34351" spans="13:15" x14ac:dyDescent="0.2">
      <c r="M34351" s="2"/>
      <c r="N34351" s="5"/>
      <c r="O34351" s="5"/>
    </row>
    <row r="34352" spans="13:15" x14ac:dyDescent="0.2">
      <c r="M34352" s="2"/>
      <c r="N34352" s="5"/>
      <c r="O34352" s="5"/>
    </row>
    <row r="34353" spans="13:15" x14ac:dyDescent="0.2">
      <c r="M34353" s="2"/>
      <c r="N34353" s="5"/>
      <c r="O34353" s="5"/>
    </row>
    <row r="34354" spans="13:15" x14ac:dyDescent="0.2">
      <c r="M34354" s="2"/>
      <c r="N34354" s="5"/>
      <c r="O34354" s="5"/>
    </row>
    <row r="34355" spans="13:15" x14ac:dyDescent="0.2">
      <c r="M34355" s="2"/>
      <c r="N34355" s="5"/>
      <c r="O34355" s="5"/>
    </row>
    <row r="34356" spans="13:15" x14ac:dyDescent="0.2">
      <c r="M34356" s="2"/>
      <c r="N34356" s="5"/>
      <c r="O34356" s="5"/>
    </row>
    <row r="34357" spans="13:15" x14ac:dyDescent="0.2">
      <c r="M34357" s="2"/>
      <c r="N34357" s="5"/>
      <c r="O34357" s="5"/>
    </row>
    <row r="34358" spans="13:15" x14ac:dyDescent="0.2">
      <c r="M34358" s="2"/>
      <c r="N34358" s="5"/>
      <c r="O34358" s="5"/>
    </row>
    <row r="34359" spans="13:15" x14ac:dyDescent="0.2">
      <c r="M34359" s="2"/>
      <c r="N34359" s="5"/>
      <c r="O34359" s="5"/>
    </row>
    <row r="34360" spans="13:15" x14ac:dyDescent="0.2">
      <c r="M34360" s="2"/>
      <c r="N34360" s="5"/>
      <c r="O34360" s="5"/>
    </row>
    <row r="34361" spans="13:15" x14ac:dyDescent="0.2">
      <c r="M34361" s="2"/>
      <c r="N34361" s="5"/>
      <c r="O34361" s="5"/>
    </row>
    <row r="34362" spans="13:15" x14ac:dyDescent="0.2">
      <c r="M34362" s="2"/>
      <c r="N34362" s="5"/>
      <c r="O34362" s="5"/>
    </row>
    <row r="34363" spans="13:15" x14ac:dyDescent="0.2">
      <c r="M34363" s="2"/>
      <c r="N34363" s="5"/>
      <c r="O34363" s="5"/>
    </row>
    <row r="34364" spans="13:15" x14ac:dyDescent="0.2">
      <c r="M34364" s="2"/>
      <c r="N34364" s="5"/>
      <c r="O34364" s="5"/>
    </row>
    <row r="34365" spans="13:15" x14ac:dyDescent="0.2">
      <c r="M34365" s="2"/>
      <c r="N34365" s="5"/>
      <c r="O34365" s="5"/>
    </row>
    <row r="34366" spans="13:15" x14ac:dyDescent="0.2">
      <c r="M34366" s="2"/>
      <c r="N34366" s="5"/>
      <c r="O34366" s="5"/>
    </row>
    <row r="34367" spans="13:15" x14ac:dyDescent="0.2">
      <c r="M34367" s="2"/>
      <c r="N34367" s="5"/>
      <c r="O34367" s="5"/>
    </row>
    <row r="34368" spans="13:15" x14ac:dyDescent="0.2">
      <c r="M34368" s="2"/>
      <c r="N34368" s="5"/>
      <c r="O34368" s="5"/>
    </row>
    <row r="34369" spans="13:15" x14ac:dyDescent="0.2">
      <c r="M34369" s="2"/>
      <c r="N34369" s="5"/>
      <c r="O34369" s="5"/>
    </row>
    <row r="34370" spans="13:15" x14ac:dyDescent="0.2">
      <c r="M34370" s="2"/>
      <c r="N34370" s="5"/>
      <c r="O34370" s="5"/>
    </row>
    <row r="34371" spans="13:15" x14ac:dyDescent="0.2">
      <c r="M34371" s="2"/>
      <c r="N34371" s="5"/>
      <c r="O34371" s="5"/>
    </row>
    <row r="34372" spans="13:15" x14ac:dyDescent="0.2">
      <c r="M34372" s="2"/>
      <c r="N34372" s="5"/>
      <c r="O34372" s="5"/>
    </row>
    <row r="34373" spans="13:15" x14ac:dyDescent="0.2">
      <c r="M34373" s="2"/>
      <c r="N34373" s="5"/>
      <c r="O34373" s="5"/>
    </row>
    <row r="34374" spans="13:15" x14ac:dyDescent="0.2">
      <c r="M34374" s="2"/>
      <c r="N34374" s="5"/>
      <c r="O34374" s="5"/>
    </row>
    <row r="34375" spans="13:15" x14ac:dyDescent="0.2">
      <c r="M34375" s="2"/>
      <c r="N34375" s="5"/>
      <c r="O34375" s="5"/>
    </row>
    <row r="34376" spans="13:15" x14ac:dyDescent="0.2">
      <c r="M34376" s="2"/>
      <c r="N34376" s="5"/>
      <c r="O34376" s="5"/>
    </row>
    <row r="34377" spans="13:15" x14ac:dyDescent="0.2">
      <c r="M34377" s="2"/>
      <c r="N34377" s="5"/>
      <c r="O34377" s="5"/>
    </row>
    <row r="34378" spans="13:15" x14ac:dyDescent="0.2">
      <c r="M34378" s="2"/>
      <c r="N34378" s="5"/>
      <c r="O34378" s="5"/>
    </row>
    <row r="34379" spans="13:15" x14ac:dyDescent="0.2">
      <c r="M34379" s="2"/>
      <c r="N34379" s="5"/>
      <c r="O34379" s="5"/>
    </row>
    <row r="34380" spans="13:15" x14ac:dyDescent="0.2">
      <c r="M34380" s="2"/>
      <c r="N34380" s="5"/>
      <c r="O34380" s="5"/>
    </row>
    <row r="34381" spans="13:15" x14ac:dyDescent="0.2">
      <c r="M34381" s="2"/>
      <c r="N34381" s="5"/>
      <c r="O34381" s="5"/>
    </row>
    <row r="34382" spans="13:15" x14ac:dyDescent="0.2">
      <c r="M34382" s="2"/>
      <c r="N34382" s="5"/>
      <c r="O34382" s="5"/>
    </row>
    <row r="34383" spans="13:15" x14ac:dyDescent="0.2">
      <c r="M34383" s="2"/>
      <c r="N34383" s="5"/>
      <c r="O34383" s="5"/>
    </row>
    <row r="34384" spans="13:15" x14ac:dyDescent="0.2">
      <c r="M34384" s="2"/>
      <c r="N34384" s="5"/>
      <c r="O34384" s="5"/>
    </row>
    <row r="34385" spans="13:15" x14ac:dyDescent="0.2">
      <c r="M34385" s="2"/>
      <c r="N34385" s="5"/>
      <c r="O34385" s="5"/>
    </row>
    <row r="34386" spans="13:15" x14ac:dyDescent="0.2">
      <c r="M34386" s="2"/>
      <c r="N34386" s="5"/>
      <c r="O34386" s="5"/>
    </row>
    <row r="34387" spans="13:15" x14ac:dyDescent="0.2">
      <c r="M34387" s="2"/>
      <c r="N34387" s="5"/>
      <c r="O34387" s="5"/>
    </row>
    <row r="34388" spans="13:15" x14ac:dyDescent="0.2">
      <c r="M34388" s="2"/>
      <c r="N34388" s="5"/>
      <c r="O34388" s="5"/>
    </row>
    <row r="34389" spans="13:15" x14ac:dyDescent="0.2">
      <c r="M34389" s="2"/>
      <c r="N34389" s="5"/>
      <c r="O34389" s="5"/>
    </row>
    <row r="34390" spans="13:15" x14ac:dyDescent="0.2">
      <c r="M34390" s="2"/>
      <c r="N34390" s="5"/>
      <c r="O34390" s="5"/>
    </row>
    <row r="34391" spans="13:15" x14ac:dyDescent="0.2">
      <c r="M34391" s="2"/>
      <c r="N34391" s="5"/>
      <c r="O34391" s="5"/>
    </row>
    <row r="34392" spans="13:15" x14ac:dyDescent="0.2">
      <c r="M34392" s="2"/>
      <c r="N34392" s="5"/>
      <c r="O34392" s="5"/>
    </row>
    <row r="34393" spans="13:15" x14ac:dyDescent="0.2">
      <c r="M34393" s="2"/>
      <c r="N34393" s="5"/>
      <c r="O34393" s="5"/>
    </row>
    <row r="34394" spans="13:15" x14ac:dyDescent="0.2">
      <c r="M34394" s="2"/>
      <c r="N34394" s="5"/>
      <c r="O34394" s="5"/>
    </row>
    <row r="34395" spans="13:15" x14ac:dyDescent="0.2">
      <c r="M34395" s="2"/>
      <c r="N34395" s="5"/>
      <c r="O34395" s="5"/>
    </row>
    <row r="34396" spans="13:15" x14ac:dyDescent="0.2">
      <c r="M34396" s="2"/>
      <c r="N34396" s="5"/>
      <c r="O34396" s="5"/>
    </row>
    <row r="34397" spans="13:15" x14ac:dyDescent="0.2">
      <c r="M34397" s="2"/>
      <c r="N34397" s="5"/>
      <c r="O34397" s="5"/>
    </row>
    <row r="34398" spans="13:15" x14ac:dyDescent="0.2">
      <c r="M34398" s="2"/>
      <c r="N34398" s="5"/>
      <c r="O34398" s="5"/>
    </row>
    <row r="34399" spans="13:15" x14ac:dyDescent="0.2">
      <c r="M34399" s="2"/>
      <c r="N34399" s="5"/>
      <c r="O34399" s="5"/>
    </row>
    <row r="34400" spans="13:15" x14ac:dyDescent="0.2">
      <c r="M34400" s="2"/>
      <c r="N34400" s="5"/>
      <c r="O34400" s="5"/>
    </row>
    <row r="34401" spans="13:15" x14ac:dyDescent="0.2">
      <c r="M34401" s="2"/>
      <c r="N34401" s="5"/>
      <c r="O34401" s="5"/>
    </row>
    <row r="34402" spans="13:15" x14ac:dyDescent="0.2">
      <c r="M34402" s="2"/>
      <c r="N34402" s="5"/>
      <c r="O34402" s="5"/>
    </row>
    <row r="34403" spans="13:15" x14ac:dyDescent="0.2">
      <c r="M34403" s="2"/>
      <c r="N34403" s="5"/>
      <c r="O34403" s="5"/>
    </row>
    <row r="34404" spans="13:15" x14ac:dyDescent="0.2">
      <c r="M34404" s="2"/>
      <c r="N34404" s="5"/>
      <c r="O34404" s="5"/>
    </row>
    <row r="34405" spans="13:15" x14ac:dyDescent="0.2">
      <c r="M34405" s="2"/>
      <c r="N34405" s="5"/>
      <c r="O34405" s="5"/>
    </row>
    <row r="34406" spans="13:15" x14ac:dyDescent="0.2">
      <c r="M34406" s="2"/>
      <c r="N34406" s="5"/>
      <c r="O34406" s="5"/>
    </row>
    <row r="34407" spans="13:15" x14ac:dyDescent="0.2">
      <c r="M34407" s="2"/>
      <c r="N34407" s="5"/>
      <c r="O34407" s="5"/>
    </row>
    <row r="34408" spans="13:15" x14ac:dyDescent="0.2">
      <c r="M34408" s="2"/>
      <c r="N34408" s="5"/>
      <c r="O34408" s="5"/>
    </row>
    <row r="34409" spans="13:15" x14ac:dyDescent="0.2">
      <c r="M34409" s="2"/>
      <c r="N34409" s="5"/>
      <c r="O34409" s="5"/>
    </row>
    <row r="34410" spans="13:15" x14ac:dyDescent="0.2">
      <c r="M34410" s="2"/>
      <c r="N34410" s="5"/>
      <c r="O34410" s="5"/>
    </row>
    <row r="34411" spans="13:15" x14ac:dyDescent="0.2">
      <c r="M34411" s="2"/>
      <c r="N34411" s="5"/>
      <c r="O34411" s="5"/>
    </row>
    <row r="34412" spans="13:15" x14ac:dyDescent="0.2">
      <c r="M34412" s="2"/>
      <c r="N34412" s="5"/>
      <c r="O34412" s="5"/>
    </row>
    <row r="34413" spans="13:15" x14ac:dyDescent="0.2">
      <c r="M34413" s="2"/>
      <c r="N34413" s="5"/>
      <c r="O34413" s="5"/>
    </row>
    <row r="34414" spans="13:15" x14ac:dyDescent="0.2">
      <c r="M34414" s="2"/>
      <c r="N34414" s="5"/>
      <c r="O34414" s="5"/>
    </row>
    <row r="34415" spans="13:15" x14ac:dyDescent="0.2">
      <c r="M34415" s="2"/>
      <c r="N34415" s="5"/>
      <c r="O34415" s="5"/>
    </row>
    <row r="34416" spans="13:15" x14ac:dyDescent="0.2">
      <c r="M34416" s="2"/>
      <c r="N34416" s="5"/>
      <c r="O34416" s="5"/>
    </row>
    <row r="34417" spans="13:15" x14ac:dyDescent="0.2">
      <c r="M34417" s="2"/>
      <c r="N34417" s="5"/>
      <c r="O34417" s="5"/>
    </row>
    <row r="34418" spans="13:15" x14ac:dyDescent="0.2">
      <c r="M34418" s="2"/>
      <c r="N34418" s="5"/>
      <c r="O34418" s="5"/>
    </row>
    <row r="34419" spans="13:15" x14ac:dyDescent="0.2">
      <c r="M34419" s="2"/>
      <c r="N34419" s="5"/>
      <c r="O34419" s="5"/>
    </row>
    <row r="34420" spans="13:15" x14ac:dyDescent="0.2">
      <c r="M34420" s="2"/>
      <c r="N34420" s="5"/>
      <c r="O34420" s="5"/>
    </row>
    <row r="34421" spans="13:15" x14ac:dyDescent="0.2">
      <c r="M34421" s="2"/>
      <c r="N34421" s="5"/>
      <c r="O34421" s="5"/>
    </row>
    <row r="34422" spans="13:15" x14ac:dyDescent="0.2">
      <c r="M34422" s="2"/>
      <c r="N34422" s="5"/>
      <c r="O34422" s="5"/>
    </row>
    <row r="34423" spans="13:15" x14ac:dyDescent="0.2">
      <c r="M34423" s="2"/>
      <c r="N34423" s="5"/>
      <c r="O34423" s="5"/>
    </row>
    <row r="34424" spans="13:15" x14ac:dyDescent="0.2">
      <c r="M34424" s="2"/>
      <c r="N34424" s="5"/>
      <c r="O34424" s="5"/>
    </row>
    <row r="34425" spans="13:15" x14ac:dyDescent="0.2">
      <c r="M34425" s="2"/>
      <c r="N34425" s="5"/>
      <c r="O34425" s="5"/>
    </row>
    <row r="34426" spans="13:15" x14ac:dyDescent="0.2">
      <c r="M34426" s="2"/>
      <c r="N34426" s="5"/>
      <c r="O34426" s="5"/>
    </row>
    <row r="34427" spans="13:15" x14ac:dyDescent="0.2">
      <c r="M34427" s="2"/>
      <c r="N34427" s="5"/>
      <c r="O34427" s="5"/>
    </row>
    <row r="34428" spans="13:15" x14ac:dyDescent="0.2">
      <c r="M34428" s="2"/>
      <c r="N34428" s="5"/>
      <c r="O34428" s="5"/>
    </row>
    <row r="34429" spans="13:15" x14ac:dyDescent="0.2">
      <c r="M34429" s="2"/>
      <c r="N34429" s="5"/>
      <c r="O34429" s="5"/>
    </row>
    <row r="34430" spans="13:15" x14ac:dyDescent="0.2">
      <c r="M34430" s="2"/>
      <c r="N34430" s="5"/>
      <c r="O34430" s="5"/>
    </row>
    <row r="34431" spans="13:15" x14ac:dyDescent="0.2">
      <c r="M34431" s="2"/>
      <c r="N34431" s="5"/>
      <c r="O34431" s="5"/>
    </row>
    <row r="34432" spans="13:15" x14ac:dyDescent="0.2">
      <c r="M34432" s="2"/>
      <c r="N34432" s="5"/>
      <c r="O34432" s="5"/>
    </row>
    <row r="34433" spans="13:15" x14ac:dyDescent="0.2">
      <c r="M34433" s="2"/>
      <c r="N34433" s="5"/>
      <c r="O34433" s="5"/>
    </row>
    <row r="34434" spans="13:15" x14ac:dyDescent="0.2">
      <c r="M34434" s="2"/>
      <c r="N34434" s="5"/>
      <c r="O34434" s="5"/>
    </row>
    <row r="34435" spans="13:15" x14ac:dyDescent="0.2">
      <c r="M34435" s="2"/>
      <c r="N34435" s="5"/>
      <c r="O34435" s="5"/>
    </row>
    <row r="34436" spans="13:15" x14ac:dyDescent="0.2">
      <c r="M34436" s="2"/>
      <c r="N34436" s="5"/>
      <c r="O34436" s="5"/>
    </row>
    <row r="34437" spans="13:15" x14ac:dyDescent="0.2">
      <c r="M34437" s="2"/>
      <c r="N34437" s="5"/>
      <c r="O34437" s="5"/>
    </row>
    <row r="34438" spans="13:15" x14ac:dyDescent="0.2">
      <c r="M34438" s="2"/>
      <c r="N34438" s="5"/>
      <c r="O34438" s="5"/>
    </row>
    <row r="34439" spans="13:15" x14ac:dyDescent="0.2">
      <c r="M34439" s="2"/>
      <c r="N34439" s="5"/>
      <c r="O34439" s="5"/>
    </row>
    <row r="34440" spans="13:15" x14ac:dyDescent="0.2">
      <c r="M34440" s="2"/>
      <c r="N34440" s="5"/>
      <c r="O34440" s="5"/>
    </row>
    <row r="34441" spans="13:15" x14ac:dyDescent="0.2">
      <c r="M34441" s="2"/>
      <c r="N34441" s="5"/>
      <c r="O34441" s="5"/>
    </row>
    <row r="34442" spans="13:15" x14ac:dyDescent="0.2">
      <c r="M34442" s="2"/>
      <c r="N34442" s="5"/>
      <c r="O34442" s="5"/>
    </row>
    <row r="34443" spans="13:15" x14ac:dyDescent="0.2">
      <c r="M34443" s="2"/>
      <c r="N34443" s="5"/>
      <c r="O34443" s="5"/>
    </row>
    <row r="34444" spans="13:15" x14ac:dyDescent="0.2">
      <c r="M34444" s="2"/>
      <c r="N34444" s="5"/>
      <c r="O34444" s="5"/>
    </row>
    <row r="34445" spans="13:15" x14ac:dyDescent="0.2">
      <c r="M34445" s="2"/>
      <c r="N34445" s="5"/>
      <c r="O34445" s="5"/>
    </row>
    <row r="34446" spans="13:15" x14ac:dyDescent="0.2">
      <c r="M34446" s="2"/>
      <c r="N34446" s="5"/>
      <c r="O34446" s="5"/>
    </row>
    <row r="34447" spans="13:15" x14ac:dyDescent="0.2">
      <c r="M34447" s="2"/>
      <c r="N34447" s="5"/>
      <c r="O34447" s="5"/>
    </row>
    <row r="34448" spans="13:15" x14ac:dyDescent="0.2">
      <c r="M34448" s="2"/>
      <c r="N34448" s="5"/>
      <c r="O34448" s="5"/>
    </row>
    <row r="34449" spans="13:15" x14ac:dyDescent="0.2">
      <c r="M34449" s="2"/>
      <c r="N34449" s="5"/>
      <c r="O34449" s="5"/>
    </row>
    <row r="34450" spans="13:15" x14ac:dyDescent="0.2">
      <c r="M34450" s="2"/>
      <c r="N34450" s="5"/>
      <c r="O34450" s="5"/>
    </row>
    <row r="34451" spans="13:15" x14ac:dyDescent="0.2">
      <c r="M34451" s="2"/>
      <c r="N34451" s="5"/>
      <c r="O34451" s="5"/>
    </row>
    <row r="34452" spans="13:15" x14ac:dyDescent="0.2">
      <c r="M34452" s="2"/>
      <c r="N34452" s="5"/>
      <c r="O34452" s="5"/>
    </row>
    <row r="34453" spans="13:15" x14ac:dyDescent="0.2">
      <c r="M34453" s="2"/>
      <c r="N34453" s="5"/>
      <c r="O34453" s="5"/>
    </row>
    <row r="34454" spans="13:15" x14ac:dyDescent="0.2">
      <c r="M34454" s="2"/>
      <c r="N34454" s="5"/>
      <c r="O34454" s="5"/>
    </row>
    <row r="34455" spans="13:15" x14ac:dyDescent="0.2">
      <c r="M34455" s="2"/>
      <c r="N34455" s="5"/>
      <c r="O34455" s="5"/>
    </row>
    <row r="34456" spans="13:15" x14ac:dyDescent="0.2">
      <c r="M34456" s="2"/>
      <c r="N34456" s="5"/>
      <c r="O34456" s="5"/>
    </row>
    <row r="34457" spans="13:15" x14ac:dyDescent="0.2">
      <c r="M34457" s="2"/>
      <c r="N34457" s="5"/>
      <c r="O34457" s="5"/>
    </row>
    <row r="34458" spans="13:15" x14ac:dyDescent="0.2">
      <c r="M34458" s="2"/>
      <c r="N34458" s="5"/>
      <c r="O34458" s="5"/>
    </row>
    <row r="34459" spans="13:15" x14ac:dyDescent="0.2">
      <c r="M34459" s="2"/>
      <c r="N34459" s="5"/>
      <c r="O34459" s="5"/>
    </row>
    <row r="34460" spans="13:15" x14ac:dyDescent="0.2">
      <c r="M34460" s="2"/>
      <c r="N34460" s="5"/>
      <c r="O34460" s="5"/>
    </row>
    <row r="34461" spans="13:15" x14ac:dyDescent="0.2">
      <c r="M34461" s="2"/>
      <c r="N34461" s="5"/>
      <c r="O34461" s="5"/>
    </row>
    <row r="34462" spans="13:15" x14ac:dyDescent="0.2">
      <c r="M34462" s="2"/>
      <c r="N34462" s="5"/>
      <c r="O34462" s="5"/>
    </row>
    <row r="34463" spans="13:15" x14ac:dyDescent="0.2">
      <c r="M34463" s="2"/>
      <c r="N34463" s="5"/>
      <c r="O34463" s="5"/>
    </row>
    <row r="34464" spans="13:15" x14ac:dyDescent="0.2">
      <c r="M34464" s="2"/>
      <c r="N34464" s="5"/>
      <c r="O34464" s="5"/>
    </row>
    <row r="34465" spans="13:15" x14ac:dyDescent="0.2">
      <c r="M34465" s="2"/>
      <c r="N34465" s="5"/>
      <c r="O34465" s="5"/>
    </row>
    <row r="34466" spans="13:15" x14ac:dyDescent="0.2">
      <c r="M34466" s="2"/>
      <c r="N34466" s="5"/>
      <c r="O34466" s="5"/>
    </row>
    <row r="34467" spans="13:15" x14ac:dyDescent="0.2">
      <c r="M34467" s="2"/>
      <c r="N34467" s="5"/>
      <c r="O34467" s="5"/>
    </row>
    <row r="34468" spans="13:15" x14ac:dyDescent="0.2">
      <c r="M34468" s="2"/>
      <c r="N34468" s="5"/>
      <c r="O34468" s="5"/>
    </row>
    <row r="34469" spans="13:15" x14ac:dyDescent="0.2">
      <c r="M34469" s="2"/>
      <c r="N34469" s="5"/>
      <c r="O34469" s="5"/>
    </row>
    <row r="34470" spans="13:15" x14ac:dyDescent="0.2">
      <c r="M34470" s="2"/>
      <c r="N34470" s="5"/>
      <c r="O34470" s="5"/>
    </row>
    <row r="34471" spans="13:15" x14ac:dyDescent="0.2">
      <c r="M34471" s="2"/>
      <c r="N34471" s="5"/>
      <c r="O34471" s="5"/>
    </row>
    <row r="34472" spans="13:15" x14ac:dyDescent="0.2">
      <c r="M34472" s="2"/>
      <c r="N34472" s="5"/>
      <c r="O34472" s="5"/>
    </row>
    <row r="34473" spans="13:15" x14ac:dyDescent="0.2">
      <c r="M34473" s="2"/>
      <c r="N34473" s="5"/>
      <c r="O34473" s="5"/>
    </row>
    <row r="34474" spans="13:15" x14ac:dyDescent="0.2">
      <c r="M34474" s="2"/>
      <c r="N34474" s="5"/>
      <c r="O34474" s="5"/>
    </row>
    <row r="34475" spans="13:15" x14ac:dyDescent="0.2">
      <c r="M34475" s="2"/>
      <c r="N34475" s="5"/>
      <c r="O34475" s="5"/>
    </row>
    <row r="34476" spans="13:15" x14ac:dyDescent="0.2">
      <c r="M34476" s="2"/>
      <c r="N34476" s="5"/>
      <c r="O34476" s="5"/>
    </row>
    <row r="34477" spans="13:15" x14ac:dyDescent="0.2">
      <c r="M34477" s="2"/>
      <c r="N34477" s="5"/>
      <c r="O34477" s="5"/>
    </row>
    <row r="34478" spans="13:15" x14ac:dyDescent="0.2">
      <c r="M34478" s="2"/>
      <c r="N34478" s="5"/>
      <c r="O34478" s="5"/>
    </row>
    <row r="34479" spans="13:15" x14ac:dyDescent="0.2">
      <c r="M34479" s="2"/>
      <c r="N34479" s="5"/>
      <c r="O34479" s="5"/>
    </row>
    <row r="34480" spans="13:15" x14ac:dyDescent="0.2">
      <c r="M34480" s="2"/>
      <c r="N34480" s="5"/>
      <c r="O34480" s="5"/>
    </row>
    <row r="34481" spans="13:15" x14ac:dyDescent="0.2">
      <c r="M34481" s="2"/>
      <c r="N34481" s="5"/>
      <c r="O34481" s="5"/>
    </row>
    <row r="34482" spans="13:15" x14ac:dyDescent="0.2">
      <c r="M34482" s="2"/>
      <c r="N34482" s="5"/>
      <c r="O34482" s="5"/>
    </row>
    <row r="34483" spans="13:15" x14ac:dyDescent="0.2">
      <c r="M34483" s="2"/>
      <c r="N34483" s="5"/>
      <c r="O34483" s="5"/>
    </row>
    <row r="34484" spans="13:15" x14ac:dyDescent="0.2">
      <c r="M34484" s="2"/>
      <c r="N34484" s="5"/>
      <c r="O34484" s="5"/>
    </row>
    <row r="34485" spans="13:15" x14ac:dyDescent="0.2">
      <c r="M34485" s="2"/>
      <c r="N34485" s="5"/>
      <c r="O34485" s="5"/>
    </row>
    <row r="34486" spans="13:15" x14ac:dyDescent="0.2">
      <c r="M34486" s="2"/>
      <c r="N34486" s="5"/>
      <c r="O34486" s="5"/>
    </row>
    <row r="34487" spans="13:15" x14ac:dyDescent="0.2">
      <c r="M34487" s="2"/>
      <c r="N34487" s="5"/>
      <c r="O34487" s="5"/>
    </row>
    <row r="34488" spans="13:15" x14ac:dyDescent="0.2">
      <c r="M34488" s="2"/>
      <c r="N34488" s="5"/>
      <c r="O34488" s="5"/>
    </row>
    <row r="34489" spans="13:15" x14ac:dyDescent="0.2">
      <c r="M34489" s="2"/>
      <c r="N34489" s="5"/>
      <c r="O34489" s="5"/>
    </row>
    <row r="34490" spans="13:15" x14ac:dyDescent="0.2">
      <c r="M34490" s="2"/>
      <c r="N34490" s="5"/>
      <c r="O34490" s="5"/>
    </row>
    <row r="34491" spans="13:15" x14ac:dyDescent="0.2">
      <c r="M34491" s="2"/>
      <c r="N34491" s="5"/>
      <c r="O34491" s="5"/>
    </row>
    <row r="34492" spans="13:15" x14ac:dyDescent="0.2">
      <c r="M34492" s="2"/>
      <c r="N34492" s="5"/>
      <c r="O34492" s="5"/>
    </row>
    <row r="34493" spans="13:15" x14ac:dyDescent="0.2">
      <c r="M34493" s="2"/>
      <c r="N34493" s="5"/>
      <c r="O34493" s="5"/>
    </row>
    <row r="34494" spans="13:15" x14ac:dyDescent="0.2">
      <c r="M34494" s="2"/>
      <c r="N34494" s="5"/>
      <c r="O34494" s="5"/>
    </row>
    <row r="34495" spans="13:15" x14ac:dyDescent="0.2">
      <c r="M34495" s="2"/>
      <c r="N34495" s="5"/>
      <c r="O34495" s="5"/>
    </row>
    <row r="34496" spans="13:15" x14ac:dyDescent="0.2">
      <c r="M34496" s="2"/>
      <c r="N34496" s="5"/>
      <c r="O34496" s="5"/>
    </row>
    <row r="34497" spans="13:15" x14ac:dyDescent="0.2">
      <c r="M34497" s="2"/>
      <c r="N34497" s="5"/>
      <c r="O34497" s="5"/>
    </row>
    <row r="34498" spans="13:15" x14ac:dyDescent="0.2">
      <c r="M34498" s="2"/>
      <c r="N34498" s="5"/>
      <c r="O34498" s="5"/>
    </row>
    <row r="34499" spans="13:15" x14ac:dyDescent="0.2">
      <c r="M34499" s="2"/>
      <c r="N34499" s="5"/>
      <c r="O34499" s="5"/>
    </row>
    <row r="34500" spans="13:15" x14ac:dyDescent="0.2">
      <c r="M34500" s="2"/>
      <c r="N34500" s="5"/>
      <c r="O34500" s="5"/>
    </row>
    <row r="34501" spans="13:15" x14ac:dyDescent="0.2">
      <c r="M34501" s="2"/>
      <c r="N34501" s="5"/>
      <c r="O34501" s="5"/>
    </row>
    <row r="34502" spans="13:15" x14ac:dyDescent="0.2">
      <c r="M34502" s="2"/>
      <c r="N34502" s="5"/>
      <c r="O34502" s="5"/>
    </row>
    <row r="34503" spans="13:15" x14ac:dyDescent="0.2">
      <c r="M34503" s="2"/>
      <c r="N34503" s="5"/>
      <c r="O34503" s="5"/>
    </row>
    <row r="34504" spans="13:15" x14ac:dyDescent="0.2">
      <c r="M34504" s="2"/>
      <c r="N34504" s="5"/>
      <c r="O34504" s="5"/>
    </row>
    <row r="34505" spans="13:15" x14ac:dyDescent="0.2">
      <c r="M34505" s="2"/>
      <c r="N34505" s="5"/>
      <c r="O34505" s="5"/>
    </row>
    <row r="34506" spans="13:15" x14ac:dyDescent="0.2">
      <c r="M34506" s="2"/>
      <c r="N34506" s="5"/>
      <c r="O34506" s="5"/>
    </row>
    <row r="34507" spans="13:15" x14ac:dyDescent="0.2">
      <c r="M34507" s="2"/>
      <c r="N34507" s="5"/>
      <c r="O34507" s="5"/>
    </row>
    <row r="34508" spans="13:15" x14ac:dyDescent="0.2">
      <c r="M34508" s="2"/>
      <c r="N34508" s="5"/>
      <c r="O34508" s="5"/>
    </row>
    <row r="34509" spans="13:15" x14ac:dyDescent="0.2">
      <c r="M34509" s="2"/>
      <c r="N34509" s="5"/>
      <c r="O34509" s="5"/>
    </row>
    <row r="34510" spans="13:15" x14ac:dyDescent="0.2">
      <c r="M34510" s="2"/>
      <c r="N34510" s="5"/>
      <c r="O34510" s="5"/>
    </row>
    <row r="34511" spans="13:15" x14ac:dyDescent="0.2">
      <c r="M34511" s="2"/>
      <c r="N34511" s="5"/>
      <c r="O34511" s="5"/>
    </row>
    <row r="34512" spans="13:15" x14ac:dyDescent="0.2">
      <c r="M34512" s="2"/>
      <c r="N34512" s="5"/>
      <c r="O34512" s="5"/>
    </row>
    <row r="34513" spans="13:15" x14ac:dyDescent="0.2">
      <c r="M34513" s="2"/>
      <c r="N34513" s="5"/>
      <c r="O34513" s="5"/>
    </row>
    <row r="34514" spans="13:15" x14ac:dyDescent="0.2">
      <c r="M34514" s="2"/>
      <c r="N34514" s="5"/>
      <c r="O34514" s="5"/>
    </row>
    <row r="34515" spans="13:15" x14ac:dyDescent="0.2">
      <c r="M34515" s="2"/>
      <c r="N34515" s="5"/>
      <c r="O34515" s="5"/>
    </row>
    <row r="34516" spans="13:15" x14ac:dyDescent="0.2">
      <c r="M34516" s="2"/>
      <c r="N34516" s="5"/>
      <c r="O34516" s="5"/>
    </row>
    <row r="34517" spans="13:15" x14ac:dyDescent="0.2">
      <c r="M34517" s="2"/>
      <c r="N34517" s="5"/>
      <c r="O34517" s="5"/>
    </row>
    <row r="34518" spans="13:15" x14ac:dyDescent="0.2">
      <c r="M34518" s="2"/>
      <c r="N34518" s="5"/>
      <c r="O34518" s="5"/>
    </row>
    <row r="34519" spans="13:15" x14ac:dyDescent="0.2">
      <c r="M34519" s="2"/>
      <c r="N34519" s="5"/>
      <c r="O34519" s="5"/>
    </row>
    <row r="34520" spans="13:15" x14ac:dyDescent="0.2">
      <c r="M34520" s="2"/>
      <c r="N34520" s="5"/>
      <c r="O34520" s="5"/>
    </row>
    <row r="34521" spans="13:15" x14ac:dyDescent="0.2">
      <c r="M34521" s="2"/>
      <c r="N34521" s="5"/>
      <c r="O34521" s="5"/>
    </row>
    <row r="34522" spans="13:15" x14ac:dyDescent="0.2">
      <c r="M34522" s="2"/>
      <c r="N34522" s="5"/>
      <c r="O34522" s="5"/>
    </row>
    <row r="34523" spans="13:15" x14ac:dyDescent="0.2">
      <c r="M34523" s="2"/>
      <c r="N34523" s="5"/>
      <c r="O34523" s="5"/>
    </row>
    <row r="34524" spans="13:15" x14ac:dyDescent="0.2">
      <c r="M34524" s="2"/>
      <c r="N34524" s="5"/>
      <c r="O34524" s="5"/>
    </row>
    <row r="34525" spans="13:15" x14ac:dyDescent="0.2">
      <c r="M34525" s="2"/>
      <c r="N34525" s="5"/>
      <c r="O34525" s="5"/>
    </row>
    <row r="34526" spans="13:15" x14ac:dyDescent="0.2">
      <c r="M34526" s="2"/>
      <c r="N34526" s="5"/>
      <c r="O34526" s="5"/>
    </row>
    <row r="34527" spans="13:15" x14ac:dyDescent="0.2">
      <c r="M34527" s="2"/>
      <c r="N34527" s="5"/>
      <c r="O34527" s="5"/>
    </row>
    <row r="34528" spans="13:15" x14ac:dyDescent="0.2">
      <c r="M34528" s="2"/>
      <c r="N34528" s="5"/>
      <c r="O34528" s="5"/>
    </row>
    <row r="34529" spans="13:15" x14ac:dyDescent="0.2">
      <c r="M34529" s="2"/>
      <c r="N34529" s="5"/>
      <c r="O34529" s="5"/>
    </row>
    <row r="34530" spans="13:15" x14ac:dyDescent="0.2">
      <c r="M34530" s="2"/>
      <c r="N34530" s="5"/>
      <c r="O34530" s="5"/>
    </row>
    <row r="34531" spans="13:15" x14ac:dyDescent="0.2">
      <c r="M34531" s="2"/>
      <c r="N34531" s="5"/>
      <c r="O34531" s="5"/>
    </row>
    <row r="34532" spans="13:15" x14ac:dyDescent="0.2">
      <c r="M34532" s="2"/>
      <c r="N34532" s="5"/>
      <c r="O34532" s="5"/>
    </row>
    <row r="34533" spans="13:15" x14ac:dyDescent="0.2">
      <c r="M34533" s="2"/>
      <c r="N34533" s="5"/>
      <c r="O34533" s="5"/>
    </row>
    <row r="34534" spans="13:15" x14ac:dyDescent="0.2">
      <c r="M34534" s="2"/>
      <c r="N34534" s="5"/>
      <c r="O34534" s="5"/>
    </row>
    <row r="34535" spans="13:15" x14ac:dyDescent="0.2">
      <c r="M34535" s="2"/>
      <c r="N34535" s="5"/>
      <c r="O34535" s="5"/>
    </row>
    <row r="34536" spans="13:15" x14ac:dyDescent="0.2">
      <c r="M34536" s="2"/>
      <c r="N34536" s="5"/>
      <c r="O34536" s="5"/>
    </row>
    <row r="34537" spans="13:15" x14ac:dyDescent="0.2">
      <c r="M34537" s="2"/>
      <c r="N34537" s="5"/>
      <c r="O34537" s="5"/>
    </row>
    <row r="34538" spans="13:15" x14ac:dyDescent="0.2">
      <c r="M34538" s="2"/>
      <c r="N34538" s="5"/>
      <c r="O34538" s="5"/>
    </row>
    <row r="34539" spans="13:15" x14ac:dyDescent="0.2">
      <c r="M34539" s="2"/>
      <c r="N34539" s="5"/>
      <c r="O34539" s="5"/>
    </row>
    <row r="34540" spans="13:15" x14ac:dyDescent="0.2">
      <c r="M34540" s="2"/>
      <c r="N34540" s="5"/>
      <c r="O34540" s="5"/>
    </row>
    <row r="34541" spans="13:15" x14ac:dyDescent="0.2">
      <c r="M34541" s="2"/>
      <c r="N34541" s="5"/>
      <c r="O34541" s="5"/>
    </row>
    <row r="34542" spans="13:15" x14ac:dyDescent="0.2">
      <c r="M34542" s="2"/>
      <c r="N34542" s="5"/>
      <c r="O34542" s="5"/>
    </row>
    <row r="34543" spans="13:15" x14ac:dyDescent="0.2">
      <c r="M34543" s="2"/>
      <c r="N34543" s="5"/>
      <c r="O34543" s="5"/>
    </row>
    <row r="34544" spans="13:15" x14ac:dyDescent="0.2">
      <c r="M34544" s="2"/>
      <c r="N34544" s="5"/>
      <c r="O34544" s="5"/>
    </row>
    <row r="34545" spans="13:15" x14ac:dyDescent="0.2">
      <c r="M34545" s="2"/>
      <c r="N34545" s="5"/>
      <c r="O34545" s="5"/>
    </row>
    <row r="34546" spans="13:15" x14ac:dyDescent="0.2">
      <c r="M34546" s="2"/>
      <c r="N34546" s="5"/>
      <c r="O34546" s="5"/>
    </row>
    <row r="34547" spans="13:15" x14ac:dyDescent="0.2">
      <c r="M34547" s="2"/>
      <c r="N34547" s="5"/>
      <c r="O34547" s="5"/>
    </row>
    <row r="34548" spans="13:15" x14ac:dyDescent="0.2">
      <c r="M34548" s="2"/>
      <c r="N34548" s="5"/>
      <c r="O34548" s="5"/>
    </row>
    <row r="34549" spans="13:15" x14ac:dyDescent="0.2">
      <c r="M34549" s="2"/>
      <c r="N34549" s="5"/>
      <c r="O34549" s="5"/>
    </row>
    <row r="34550" spans="13:15" x14ac:dyDescent="0.2">
      <c r="M34550" s="2"/>
      <c r="N34550" s="5"/>
      <c r="O34550" s="5"/>
    </row>
    <row r="34551" spans="13:15" x14ac:dyDescent="0.2">
      <c r="M34551" s="2"/>
      <c r="N34551" s="5"/>
      <c r="O34551" s="5"/>
    </row>
    <row r="34552" spans="13:15" x14ac:dyDescent="0.2">
      <c r="M34552" s="2"/>
      <c r="N34552" s="5"/>
      <c r="O34552" s="5"/>
    </row>
    <row r="34553" spans="13:15" x14ac:dyDescent="0.2">
      <c r="M34553" s="2"/>
      <c r="N34553" s="5"/>
      <c r="O34553" s="5"/>
    </row>
    <row r="34554" spans="13:15" x14ac:dyDescent="0.2">
      <c r="M34554" s="2"/>
      <c r="N34554" s="5"/>
      <c r="O34554" s="5"/>
    </row>
    <row r="34555" spans="13:15" x14ac:dyDescent="0.2">
      <c r="M34555" s="2"/>
      <c r="N34555" s="5"/>
      <c r="O34555" s="5"/>
    </row>
    <row r="34556" spans="13:15" x14ac:dyDescent="0.2">
      <c r="M34556" s="2"/>
      <c r="N34556" s="5"/>
      <c r="O34556" s="5"/>
    </row>
    <row r="34557" spans="13:15" x14ac:dyDescent="0.2">
      <c r="M34557" s="2"/>
      <c r="N34557" s="5"/>
      <c r="O34557" s="5"/>
    </row>
    <row r="34558" spans="13:15" x14ac:dyDescent="0.2">
      <c r="M34558" s="2"/>
      <c r="N34558" s="5"/>
      <c r="O34558" s="5"/>
    </row>
    <row r="34559" spans="13:15" x14ac:dyDescent="0.2">
      <c r="M34559" s="2"/>
      <c r="N34559" s="5"/>
      <c r="O34559" s="5"/>
    </row>
    <row r="34560" spans="13:15" x14ac:dyDescent="0.2">
      <c r="M34560" s="2"/>
      <c r="N34560" s="5"/>
      <c r="O34560" s="5"/>
    </row>
    <row r="34561" spans="13:15" x14ac:dyDescent="0.2">
      <c r="M34561" s="2"/>
      <c r="N34561" s="5"/>
      <c r="O34561" s="5"/>
    </row>
    <row r="34562" spans="13:15" x14ac:dyDescent="0.2">
      <c r="M34562" s="2"/>
      <c r="N34562" s="5"/>
      <c r="O34562" s="5"/>
    </row>
    <row r="34563" spans="13:15" x14ac:dyDescent="0.2">
      <c r="M34563" s="2"/>
      <c r="N34563" s="5"/>
      <c r="O34563" s="5"/>
    </row>
    <row r="34564" spans="13:15" x14ac:dyDescent="0.2">
      <c r="M34564" s="2"/>
      <c r="N34564" s="5"/>
      <c r="O34564" s="5"/>
    </row>
    <row r="34565" spans="13:15" x14ac:dyDescent="0.2">
      <c r="M34565" s="2"/>
      <c r="N34565" s="5"/>
      <c r="O34565" s="5"/>
    </row>
    <row r="34566" spans="13:15" x14ac:dyDescent="0.2">
      <c r="M34566" s="2"/>
      <c r="N34566" s="5"/>
      <c r="O34566" s="5"/>
    </row>
    <row r="34567" spans="13:15" x14ac:dyDescent="0.2">
      <c r="M34567" s="2"/>
      <c r="N34567" s="5"/>
      <c r="O34567" s="5"/>
    </row>
    <row r="34568" spans="13:15" x14ac:dyDescent="0.2">
      <c r="M34568" s="2"/>
      <c r="N34568" s="5"/>
      <c r="O34568" s="5"/>
    </row>
    <row r="34569" spans="13:15" x14ac:dyDescent="0.2">
      <c r="M34569" s="2"/>
      <c r="N34569" s="5"/>
      <c r="O34569" s="5"/>
    </row>
    <row r="34570" spans="13:15" x14ac:dyDescent="0.2">
      <c r="M34570" s="2"/>
      <c r="N34570" s="5"/>
      <c r="O34570" s="5"/>
    </row>
    <row r="34571" spans="13:15" x14ac:dyDescent="0.2">
      <c r="M34571" s="2"/>
      <c r="N34571" s="5"/>
      <c r="O34571" s="5"/>
    </row>
    <row r="34572" spans="13:15" x14ac:dyDescent="0.2">
      <c r="M34572" s="2"/>
      <c r="N34572" s="5"/>
      <c r="O34572" s="5"/>
    </row>
    <row r="34573" spans="13:15" x14ac:dyDescent="0.2">
      <c r="M34573" s="2"/>
      <c r="N34573" s="5"/>
      <c r="O34573" s="5"/>
    </row>
    <row r="34574" spans="13:15" x14ac:dyDescent="0.2">
      <c r="M34574" s="2"/>
      <c r="N34574" s="5"/>
      <c r="O34574" s="5"/>
    </row>
    <row r="34575" spans="13:15" x14ac:dyDescent="0.2">
      <c r="M34575" s="2"/>
      <c r="N34575" s="5"/>
      <c r="O34575" s="5"/>
    </row>
    <row r="34576" spans="13:15" x14ac:dyDescent="0.2">
      <c r="M34576" s="2"/>
      <c r="N34576" s="5"/>
      <c r="O34576" s="5"/>
    </row>
    <row r="34577" spans="13:15" x14ac:dyDescent="0.2">
      <c r="M34577" s="2"/>
      <c r="N34577" s="5"/>
      <c r="O34577" s="5"/>
    </row>
    <row r="34578" spans="13:15" x14ac:dyDescent="0.2">
      <c r="M34578" s="2"/>
      <c r="N34578" s="5"/>
      <c r="O34578" s="5"/>
    </row>
    <row r="34579" spans="13:15" x14ac:dyDescent="0.2">
      <c r="M34579" s="2"/>
      <c r="N34579" s="5"/>
      <c r="O34579" s="5"/>
    </row>
    <row r="34580" spans="13:15" x14ac:dyDescent="0.2">
      <c r="M34580" s="2"/>
      <c r="N34580" s="5"/>
      <c r="O34580" s="5"/>
    </row>
    <row r="34581" spans="13:15" x14ac:dyDescent="0.2">
      <c r="M34581" s="2"/>
      <c r="N34581" s="5"/>
      <c r="O34581" s="5"/>
    </row>
    <row r="34582" spans="13:15" x14ac:dyDescent="0.2">
      <c r="M34582" s="2"/>
      <c r="N34582" s="5"/>
      <c r="O34582" s="5"/>
    </row>
    <row r="34583" spans="13:15" x14ac:dyDescent="0.2">
      <c r="M34583" s="2"/>
      <c r="N34583" s="5"/>
      <c r="O34583" s="5"/>
    </row>
    <row r="34584" spans="13:15" x14ac:dyDescent="0.2">
      <c r="M34584" s="2"/>
      <c r="N34584" s="5"/>
      <c r="O34584" s="5"/>
    </row>
    <row r="34585" spans="13:15" x14ac:dyDescent="0.2">
      <c r="M34585" s="2"/>
      <c r="N34585" s="5"/>
      <c r="O34585" s="5"/>
    </row>
    <row r="34586" spans="13:15" x14ac:dyDescent="0.2">
      <c r="M34586" s="2"/>
      <c r="N34586" s="5"/>
      <c r="O34586" s="5"/>
    </row>
    <row r="34587" spans="13:15" x14ac:dyDescent="0.2">
      <c r="M34587" s="2"/>
      <c r="N34587" s="5"/>
      <c r="O34587" s="5"/>
    </row>
    <row r="34588" spans="13:15" x14ac:dyDescent="0.2">
      <c r="M34588" s="2"/>
      <c r="N34588" s="5"/>
      <c r="O34588" s="5"/>
    </row>
    <row r="34589" spans="13:15" x14ac:dyDescent="0.2">
      <c r="M34589" s="2"/>
      <c r="N34589" s="5"/>
      <c r="O34589" s="5"/>
    </row>
    <row r="34590" spans="13:15" x14ac:dyDescent="0.2">
      <c r="M34590" s="2"/>
      <c r="N34590" s="5"/>
      <c r="O34590" s="5"/>
    </row>
    <row r="34591" spans="13:15" x14ac:dyDescent="0.2">
      <c r="M34591" s="2"/>
      <c r="N34591" s="5"/>
      <c r="O34591" s="5"/>
    </row>
    <row r="34592" spans="13:15" x14ac:dyDescent="0.2">
      <c r="M34592" s="2"/>
      <c r="N34592" s="5"/>
      <c r="O34592" s="5"/>
    </row>
    <row r="34593" spans="13:15" x14ac:dyDescent="0.2">
      <c r="M34593" s="2"/>
      <c r="N34593" s="5"/>
      <c r="O34593" s="5"/>
    </row>
    <row r="34594" spans="13:15" x14ac:dyDescent="0.2">
      <c r="M34594" s="2"/>
      <c r="N34594" s="5"/>
      <c r="O34594" s="5"/>
    </row>
    <row r="34595" spans="13:15" x14ac:dyDescent="0.2">
      <c r="M34595" s="2"/>
      <c r="N34595" s="5"/>
      <c r="O34595" s="5"/>
    </row>
    <row r="34596" spans="13:15" x14ac:dyDescent="0.2">
      <c r="M34596" s="2"/>
      <c r="N34596" s="5"/>
      <c r="O34596" s="5"/>
    </row>
    <row r="34597" spans="13:15" x14ac:dyDescent="0.2">
      <c r="M34597" s="2"/>
      <c r="N34597" s="5"/>
      <c r="O34597" s="5"/>
    </row>
    <row r="34598" spans="13:15" x14ac:dyDescent="0.2">
      <c r="M34598" s="2"/>
      <c r="N34598" s="5"/>
      <c r="O34598" s="5"/>
    </row>
    <row r="34599" spans="13:15" x14ac:dyDescent="0.2">
      <c r="M34599" s="2"/>
      <c r="N34599" s="5"/>
      <c r="O34599" s="5"/>
    </row>
    <row r="34600" spans="13:15" x14ac:dyDescent="0.2">
      <c r="M34600" s="2"/>
      <c r="N34600" s="5"/>
      <c r="O34600" s="5"/>
    </row>
    <row r="34601" spans="13:15" x14ac:dyDescent="0.2">
      <c r="M34601" s="2"/>
      <c r="N34601" s="5"/>
      <c r="O34601" s="5"/>
    </row>
    <row r="34602" spans="13:15" x14ac:dyDescent="0.2">
      <c r="M34602" s="2"/>
      <c r="N34602" s="5"/>
      <c r="O34602" s="5"/>
    </row>
    <row r="34603" spans="13:15" x14ac:dyDescent="0.2">
      <c r="M34603" s="2"/>
      <c r="N34603" s="5"/>
      <c r="O34603" s="5"/>
    </row>
    <row r="34604" spans="13:15" x14ac:dyDescent="0.2">
      <c r="M34604" s="2"/>
      <c r="N34604" s="5"/>
      <c r="O34604" s="5"/>
    </row>
    <row r="34605" spans="13:15" x14ac:dyDescent="0.2">
      <c r="M34605" s="2"/>
      <c r="N34605" s="5"/>
      <c r="O34605" s="5"/>
    </row>
    <row r="34606" spans="13:15" x14ac:dyDescent="0.2">
      <c r="M34606" s="2"/>
      <c r="N34606" s="5"/>
      <c r="O34606" s="5"/>
    </row>
    <row r="34607" spans="13:15" x14ac:dyDescent="0.2">
      <c r="M34607" s="2"/>
      <c r="N34607" s="5"/>
      <c r="O34607" s="5"/>
    </row>
    <row r="34608" spans="13:15" x14ac:dyDescent="0.2">
      <c r="M34608" s="2"/>
      <c r="N34608" s="5"/>
      <c r="O34608" s="5"/>
    </row>
    <row r="34609" spans="13:15" x14ac:dyDescent="0.2">
      <c r="M34609" s="2"/>
      <c r="N34609" s="5"/>
      <c r="O34609" s="5"/>
    </row>
    <row r="34610" spans="13:15" x14ac:dyDescent="0.2">
      <c r="M34610" s="2"/>
      <c r="N34610" s="5"/>
      <c r="O34610" s="5"/>
    </row>
    <row r="34611" spans="13:15" x14ac:dyDescent="0.2">
      <c r="M34611" s="2"/>
      <c r="N34611" s="5"/>
      <c r="O34611" s="5"/>
    </row>
    <row r="34612" spans="13:15" x14ac:dyDescent="0.2">
      <c r="M34612" s="2"/>
      <c r="N34612" s="5"/>
      <c r="O34612" s="5"/>
    </row>
    <row r="34613" spans="13:15" x14ac:dyDescent="0.2">
      <c r="M34613" s="2"/>
      <c r="N34613" s="5"/>
      <c r="O34613" s="5"/>
    </row>
    <row r="34614" spans="13:15" x14ac:dyDescent="0.2">
      <c r="M34614" s="2"/>
      <c r="N34614" s="5"/>
      <c r="O34614" s="5"/>
    </row>
    <row r="34615" spans="13:15" x14ac:dyDescent="0.2">
      <c r="M34615" s="2"/>
      <c r="N34615" s="5"/>
      <c r="O34615" s="5"/>
    </row>
    <row r="34616" spans="13:15" x14ac:dyDescent="0.2">
      <c r="M34616" s="2"/>
      <c r="N34616" s="5"/>
      <c r="O34616" s="5"/>
    </row>
    <row r="34617" spans="13:15" x14ac:dyDescent="0.2">
      <c r="M34617" s="2"/>
      <c r="N34617" s="5"/>
      <c r="O34617" s="5"/>
    </row>
    <row r="34618" spans="13:15" x14ac:dyDescent="0.2">
      <c r="M34618" s="2"/>
      <c r="N34618" s="5"/>
      <c r="O34618" s="5"/>
    </row>
    <row r="34619" spans="13:15" x14ac:dyDescent="0.2">
      <c r="M34619" s="2"/>
      <c r="N34619" s="5"/>
      <c r="O34619" s="5"/>
    </row>
    <row r="34620" spans="13:15" x14ac:dyDescent="0.2">
      <c r="M34620" s="2"/>
      <c r="N34620" s="5"/>
      <c r="O34620" s="5"/>
    </row>
    <row r="34621" spans="13:15" x14ac:dyDescent="0.2">
      <c r="M34621" s="2"/>
      <c r="N34621" s="5"/>
      <c r="O34621" s="5"/>
    </row>
    <row r="34622" spans="13:15" x14ac:dyDescent="0.2">
      <c r="M34622" s="2"/>
      <c r="N34622" s="5"/>
      <c r="O34622" s="5"/>
    </row>
    <row r="34623" spans="13:15" x14ac:dyDescent="0.2">
      <c r="M34623" s="2"/>
      <c r="N34623" s="5"/>
      <c r="O34623" s="5"/>
    </row>
    <row r="34624" spans="13:15" x14ac:dyDescent="0.2">
      <c r="M34624" s="2"/>
      <c r="N34624" s="5"/>
      <c r="O34624" s="5"/>
    </row>
    <row r="34625" spans="13:15" x14ac:dyDescent="0.2">
      <c r="M34625" s="2"/>
      <c r="N34625" s="5"/>
      <c r="O34625" s="5"/>
    </row>
    <row r="34626" spans="13:15" x14ac:dyDescent="0.2">
      <c r="M34626" s="2"/>
      <c r="N34626" s="5"/>
      <c r="O34626" s="5"/>
    </row>
    <row r="34627" spans="13:15" x14ac:dyDescent="0.2">
      <c r="M34627" s="2"/>
      <c r="N34627" s="5"/>
      <c r="O34627" s="5"/>
    </row>
    <row r="34628" spans="13:15" x14ac:dyDescent="0.2">
      <c r="M34628" s="2"/>
      <c r="N34628" s="5"/>
      <c r="O34628" s="5"/>
    </row>
    <row r="34629" spans="13:15" x14ac:dyDescent="0.2">
      <c r="M34629" s="2"/>
      <c r="N34629" s="5"/>
      <c r="O34629" s="5"/>
    </row>
    <row r="34630" spans="13:15" x14ac:dyDescent="0.2">
      <c r="M34630" s="2"/>
      <c r="N34630" s="5"/>
      <c r="O34630" s="5"/>
    </row>
    <row r="34631" spans="13:15" x14ac:dyDescent="0.2">
      <c r="M34631" s="2"/>
      <c r="N34631" s="5"/>
      <c r="O34631" s="5"/>
    </row>
    <row r="34632" spans="13:15" x14ac:dyDescent="0.2">
      <c r="M34632" s="2"/>
      <c r="N34632" s="5"/>
      <c r="O34632" s="5"/>
    </row>
    <row r="34633" spans="13:15" x14ac:dyDescent="0.2">
      <c r="M34633" s="2"/>
      <c r="N34633" s="5"/>
      <c r="O34633" s="5"/>
    </row>
    <row r="34634" spans="13:15" x14ac:dyDescent="0.2">
      <c r="M34634" s="2"/>
      <c r="N34634" s="5"/>
      <c r="O34634" s="5"/>
    </row>
    <row r="34635" spans="13:15" x14ac:dyDescent="0.2">
      <c r="M34635" s="2"/>
      <c r="N34635" s="5"/>
      <c r="O34635" s="5"/>
    </row>
    <row r="34636" spans="13:15" x14ac:dyDescent="0.2">
      <c r="M34636" s="2"/>
      <c r="N34636" s="5"/>
      <c r="O34636" s="5"/>
    </row>
    <row r="34637" spans="13:15" x14ac:dyDescent="0.2">
      <c r="M34637" s="2"/>
      <c r="N34637" s="5"/>
      <c r="O34637" s="5"/>
    </row>
    <row r="34638" spans="13:15" x14ac:dyDescent="0.2">
      <c r="M34638" s="2"/>
      <c r="N34638" s="5"/>
      <c r="O34638" s="5"/>
    </row>
    <row r="34639" spans="13:15" x14ac:dyDescent="0.2">
      <c r="M34639" s="2"/>
      <c r="N34639" s="5"/>
      <c r="O34639" s="5"/>
    </row>
    <row r="34640" spans="13:15" x14ac:dyDescent="0.2">
      <c r="M34640" s="2"/>
      <c r="N34640" s="5"/>
      <c r="O34640" s="5"/>
    </row>
    <row r="34641" spans="13:15" x14ac:dyDescent="0.2">
      <c r="M34641" s="2"/>
      <c r="N34641" s="5"/>
      <c r="O34641" s="5"/>
    </row>
    <row r="34642" spans="13:15" x14ac:dyDescent="0.2">
      <c r="M34642" s="2"/>
      <c r="N34642" s="5"/>
      <c r="O34642" s="5"/>
    </row>
    <row r="34643" spans="13:15" x14ac:dyDescent="0.2">
      <c r="M34643" s="2"/>
      <c r="N34643" s="5"/>
      <c r="O34643" s="5"/>
    </row>
    <row r="34644" spans="13:15" x14ac:dyDescent="0.2">
      <c r="M34644" s="2"/>
      <c r="N34644" s="5"/>
      <c r="O34644" s="5"/>
    </row>
    <row r="34645" spans="13:15" x14ac:dyDescent="0.2">
      <c r="M34645" s="2"/>
      <c r="N34645" s="5"/>
      <c r="O34645" s="5"/>
    </row>
    <row r="34646" spans="13:15" x14ac:dyDescent="0.2">
      <c r="M34646" s="2"/>
      <c r="N34646" s="5"/>
      <c r="O34646" s="5"/>
    </row>
    <row r="34647" spans="13:15" x14ac:dyDescent="0.2">
      <c r="M34647" s="2"/>
      <c r="N34647" s="5"/>
      <c r="O34647" s="5"/>
    </row>
    <row r="34648" spans="13:15" x14ac:dyDescent="0.2">
      <c r="M34648" s="2"/>
      <c r="N34648" s="5"/>
      <c r="O34648" s="5"/>
    </row>
    <row r="34649" spans="13:15" x14ac:dyDescent="0.2">
      <c r="M34649" s="2"/>
      <c r="N34649" s="5"/>
      <c r="O34649" s="5"/>
    </row>
    <row r="34650" spans="13:15" x14ac:dyDescent="0.2">
      <c r="M34650" s="2"/>
      <c r="N34650" s="5"/>
      <c r="O34650" s="5"/>
    </row>
    <row r="34651" spans="13:15" x14ac:dyDescent="0.2">
      <c r="M34651" s="2"/>
      <c r="N34651" s="5"/>
      <c r="O34651" s="5"/>
    </row>
    <row r="34652" spans="13:15" x14ac:dyDescent="0.2">
      <c r="M34652" s="2"/>
      <c r="N34652" s="5"/>
      <c r="O34652" s="5"/>
    </row>
    <row r="34653" spans="13:15" x14ac:dyDescent="0.2">
      <c r="M34653" s="2"/>
      <c r="N34653" s="5"/>
      <c r="O34653" s="5"/>
    </row>
    <row r="34654" spans="13:15" x14ac:dyDescent="0.2">
      <c r="M34654" s="2"/>
      <c r="N34654" s="5"/>
      <c r="O34654" s="5"/>
    </row>
    <row r="34655" spans="13:15" x14ac:dyDescent="0.2">
      <c r="M34655" s="2"/>
      <c r="N34655" s="5"/>
      <c r="O34655" s="5"/>
    </row>
    <row r="34656" spans="13:15" x14ac:dyDescent="0.2">
      <c r="M34656" s="2"/>
      <c r="N34656" s="5"/>
      <c r="O34656" s="5"/>
    </row>
    <row r="34657" spans="13:15" x14ac:dyDescent="0.2">
      <c r="M34657" s="2"/>
      <c r="N34657" s="5"/>
      <c r="O34657" s="5"/>
    </row>
    <row r="34658" spans="13:15" x14ac:dyDescent="0.2">
      <c r="M34658" s="2"/>
      <c r="N34658" s="5"/>
      <c r="O34658" s="5"/>
    </row>
    <row r="34659" spans="13:15" x14ac:dyDescent="0.2">
      <c r="M34659" s="2"/>
      <c r="N34659" s="5"/>
      <c r="O34659" s="5"/>
    </row>
    <row r="34660" spans="13:15" x14ac:dyDescent="0.2">
      <c r="M34660" s="2"/>
      <c r="N34660" s="5"/>
      <c r="O34660" s="5"/>
    </row>
    <row r="34661" spans="13:15" x14ac:dyDescent="0.2">
      <c r="M34661" s="2"/>
      <c r="N34661" s="5"/>
      <c r="O34661" s="5"/>
    </row>
    <row r="34662" spans="13:15" x14ac:dyDescent="0.2">
      <c r="M34662" s="2"/>
      <c r="N34662" s="5"/>
      <c r="O34662" s="5"/>
    </row>
    <row r="34663" spans="13:15" x14ac:dyDescent="0.2">
      <c r="M34663" s="2"/>
      <c r="N34663" s="5"/>
      <c r="O34663" s="5"/>
    </row>
    <row r="34664" spans="13:15" x14ac:dyDescent="0.2">
      <c r="M34664" s="2"/>
      <c r="N34664" s="5"/>
      <c r="O34664" s="5"/>
    </row>
    <row r="34665" spans="13:15" x14ac:dyDescent="0.2">
      <c r="M34665" s="2"/>
      <c r="N34665" s="5"/>
      <c r="O34665" s="5"/>
    </row>
    <row r="34666" spans="13:15" x14ac:dyDescent="0.2">
      <c r="M34666" s="2"/>
      <c r="N34666" s="5"/>
      <c r="O34666" s="5"/>
    </row>
    <row r="34667" spans="13:15" x14ac:dyDescent="0.2">
      <c r="M34667" s="2"/>
      <c r="N34667" s="5"/>
      <c r="O34667" s="5"/>
    </row>
    <row r="34668" spans="13:15" x14ac:dyDescent="0.2">
      <c r="M34668" s="2"/>
      <c r="N34668" s="5"/>
      <c r="O34668" s="5"/>
    </row>
    <row r="34669" spans="13:15" x14ac:dyDescent="0.2">
      <c r="M34669" s="2"/>
      <c r="N34669" s="5"/>
      <c r="O34669" s="5"/>
    </row>
    <row r="34670" spans="13:15" x14ac:dyDescent="0.2">
      <c r="M34670" s="2"/>
      <c r="N34670" s="5"/>
      <c r="O34670" s="5"/>
    </row>
    <row r="34671" spans="13:15" x14ac:dyDescent="0.2">
      <c r="M34671" s="2"/>
      <c r="N34671" s="5"/>
      <c r="O34671" s="5"/>
    </row>
    <row r="34672" spans="13:15" x14ac:dyDescent="0.2">
      <c r="M34672" s="2"/>
      <c r="N34672" s="5"/>
      <c r="O34672" s="5"/>
    </row>
    <row r="34673" spans="13:15" x14ac:dyDescent="0.2">
      <c r="M34673" s="2"/>
      <c r="N34673" s="5"/>
      <c r="O34673" s="5"/>
    </row>
    <row r="34674" spans="13:15" x14ac:dyDescent="0.2">
      <c r="M34674" s="2"/>
      <c r="N34674" s="5"/>
      <c r="O34674" s="5"/>
    </row>
    <row r="34675" spans="13:15" x14ac:dyDescent="0.2">
      <c r="M34675" s="2"/>
      <c r="N34675" s="5"/>
      <c r="O34675" s="5"/>
    </row>
    <row r="34676" spans="13:15" x14ac:dyDescent="0.2">
      <c r="M34676" s="2"/>
      <c r="N34676" s="5"/>
      <c r="O34676" s="5"/>
    </row>
    <row r="34677" spans="13:15" x14ac:dyDescent="0.2">
      <c r="M34677" s="2"/>
      <c r="N34677" s="5"/>
      <c r="O34677" s="5"/>
    </row>
    <row r="34678" spans="13:15" x14ac:dyDescent="0.2">
      <c r="M34678" s="2"/>
      <c r="N34678" s="5"/>
      <c r="O34678" s="5"/>
    </row>
    <row r="34679" spans="13:15" x14ac:dyDescent="0.2">
      <c r="M34679" s="2"/>
      <c r="N34679" s="5"/>
      <c r="O34679" s="5"/>
    </row>
    <row r="34680" spans="13:15" x14ac:dyDescent="0.2">
      <c r="M34680" s="2"/>
      <c r="N34680" s="5"/>
      <c r="O34680" s="5"/>
    </row>
    <row r="34681" spans="13:15" x14ac:dyDescent="0.2">
      <c r="M34681" s="2"/>
      <c r="N34681" s="5"/>
      <c r="O34681" s="5"/>
    </row>
    <row r="34682" spans="13:15" x14ac:dyDescent="0.2">
      <c r="M34682" s="2"/>
      <c r="N34682" s="5"/>
      <c r="O34682" s="5"/>
    </row>
    <row r="34683" spans="13:15" x14ac:dyDescent="0.2">
      <c r="M34683" s="2"/>
      <c r="N34683" s="5"/>
      <c r="O34683" s="5"/>
    </row>
    <row r="34684" spans="13:15" x14ac:dyDescent="0.2">
      <c r="M34684" s="2"/>
      <c r="N34684" s="5"/>
      <c r="O34684" s="5"/>
    </row>
    <row r="34685" spans="13:15" x14ac:dyDescent="0.2">
      <c r="M34685" s="2"/>
      <c r="N34685" s="5"/>
      <c r="O34685" s="5"/>
    </row>
    <row r="34686" spans="13:15" x14ac:dyDescent="0.2">
      <c r="M34686" s="2"/>
      <c r="N34686" s="5"/>
      <c r="O34686" s="5"/>
    </row>
    <row r="34687" spans="13:15" x14ac:dyDescent="0.2">
      <c r="M34687" s="2"/>
      <c r="N34687" s="5"/>
      <c r="O34687" s="5"/>
    </row>
    <row r="34688" spans="13:15" x14ac:dyDescent="0.2">
      <c r="M34688" s="2"/>
      <c r="N34688" s="5"/>
      <c r="O34688" s="5"/>
    </row>
    <row r="34689" spans="13:15" x14ac:dyDescent="0.2">
      <c r="M34689" s="2"/>
      <c r="N34689" s="5"/>
      <c r="O34689" s="5"/>
    </row>
    <row r="34690" spans="13:15" x14ac:dyDescent="0.2">
      <c r="M34690" s="2"/>
      <c r="N34690" s="5"/>
      <c r="O34690" s="5"/>
    </row>
    <row r="34691" spans="13:15" x14ac:dyDescent="0.2">
      <c r="M34691" s="2"/>
      <c r="N34691" s="5"/>
      <c r="O34691" s="5"/>
    </row>
    <row r="34692" spans="13:15" x14ac:dyDescent="0.2">
      <c r="M34692" s="2"/>
      <c r="N34692" s="5"/>
      <c r="O34692" s="5"/>
    </row>
    <row r="34693" spans="13:15" x14ac:dyDescent="0.2">
      <c r="M34693" s="2"/>
      <c r="N34693" s="5"/>
      <c r="O34693" s="5"/>
    </row>
    <row r="34694" spans="13:15" x14ac:dyDescent="0.2">
      <c r="M34694" s="2"/>
      <c r="N34694" s="5"/>
      <c r="O34694" s="5"/>
    </row>
    <row r="34695" spans="13:15" x14ac:dyDescent="0.2">
      <c r="M34695" s="2"/>
      <c r="N34695" s="5"/>
      <c r="O34695" s="5"/>
    </row>
    <row r="34696" spans="13:15" x14ac:dyDescent="0.2">
      <c r="M34696" s="2"/>
      <c r="N34696" s="5"/>
      <c r="O34696" s="5"/>
    </row>
    <row r="34697" spans="13:15" x14ac:dyDescent="0.2">
      <c r="M34697" s="2"/>
      <c r="N34697" s="5"/>
      <c r="O34697" s="5"/>
    </row>
    <row r="34698" spans="13:15" x14ac:dyDescent="0.2">
      <c r="M34698" s="2"/>
      <c r="N34698" s="5"/>
      <c r="O34698" s="5"/>
    </row>
    <row r="34699" spans="13:15" x14ac:dyDescent="0.2">
      <c r="M34699" s="2"/>
      <c r="N34699" s="5"/>
      <c r="O34699" s="5"/>
    </row>
    <row r="34700" spans="13:15" x14ac:dyDescent="0.2">
      <c r="M34700" s="2"/>
      <c r="N34700" s="5"/>
      <c r="O34700" s="5"/>
    </row>
    <row r="34701" spans="13:15" x14ac:dyDescent="0.2">
      <c r="M34701" s="2"/>
      <c r="N34701" s="5"/>
      <c r="O34701" s="5"/>
    </row>
    <row r="34702" spans="13:15" x14ac:dyDescent="0.2">
      <c r="M34702" s="2"/>
      <c r="N34702" s="5"/>
      <c r="O34702" s="5"/>
    </row>
    <row r="34703" spans="13:15" x14ac:dyDescent="0.2">
      <c r="M34703" s="2"/>
      <c r="N34703" s="5"/>
      <c r="O34703" s="5"/>
    </row>
    <row r="34704" spans="13:15" x14ac:dyDescent="0.2">
      <c r="M34704" s="2"/>
      <c r="N34704" s="5"/>
      <c r="O34704" s="5"/>
    </row>
    <row r="34705" spans="13:15" x14ac:dyDescent="0.2">
      <c r="M34705" s="2"/>
      <c r="N34705" s="5"/>
      <c r="O34705" s="5"/>
    </row>
    <row r="34706" spans="13:15" x14ac:dyDescent="0.2">
      <c r="M34706" s="2"/>
      <c r="N34706" s="5"/>
      <c r="O34706" s="5"/>
    </row>
    <row r="34707" spans="13:15" x14ac:dyDescent="0.2">
      <c r="M34707" s="2"/>
      <c r="N34707" s="5"/>
      <c r="O34707" s="5"/>
    </row>
    <row r="34708" spans="13:15" x14ac:dyDescent="0.2">
      <c r="M34708" s="2"/>
      <c r="N34708" s="5"/>
      <c r="O34708" s="5"/>
    </row>
    <row r="34709" spans="13:15" x14ac:dyDescent="0.2">
      <c r="M34709" s="2"/>
      <c r="N34709" s="5"/>
      <c r="O34709" s="5"/>
    </row>
    <row r="34710" spans="13:15" x14ac:dyDescent="0.2">
      <c r="M34710" s="2"/>
      <c r="N34710" s="5"/>
      <c r="O34710" s="5"/>
    </row>
    <row r="34711" spans="13:15" x14ac:dyDescent="0.2">
      <c r="M34711" s="2"/>
      <c r="N34711" s="5"/>
      <c r="O34711" s="5"/>
    </row>
    <row r="34712" spans="13:15" x14ac:dyDescent="0.2">
      <c r="M34712" s="2"/>
      <c r="N34712" s="5"/>
      <c r="O34712" s="5"/>
    </row>
    <row r="34713" spans="13:15" x14ac:dyDescent="0.2">
      <c r="M34713" s="2"/>
      <c r="N34713" s="5"/>
      <c r="O34713" s="5"/>
    </row>
    <row r="34714" spans="13:15" x14ac:dyDescent="0.2">
      <c r="M34714" s="2"/>
      <c r="N34714" s="5"/>
      <c r="O34714" s="5"/>
    </row>
    <row r="34715" spans="13:15" x14ac:dyDescent="0.2">
      <c r="M34715" s="2"/>
      <c r="N34715" s="5"/>
      <c r="O34715" s="5"/>
    </row>
    <row r="34716" spans="13:15" x14ac:dyDescent="0.2">
      <c r="M34716" s="2"/>
      <c r="N34716" s="5"/>
      <c r="O34716" s="5"/>
    </row>
    <row r="34717" spans="13:15" x14ac:dyDescent="0.2">
      <c r="M34717" s="2"/>
      <c r="N34717" s="5"/>
      <c r="O34717" s="5"/>
    </row>
    <row r="34718" spans="13:15" x14ac:dyDescent="0.2">
      <c r="M34718" s="2"/>
      <c r="N34718" s="5"/>
      <c r="O34718" s="5"/>
    </row>
    <row r="34719" spans="13:15" x14ac:dyDescent="0.2">
      <c r="M34719" s="2"/>
      <c r="N34719" s="5"/>
      <c r="O34719" s="5"/>
    </row>
    <row r="34720" spans="13:15" x14ac:dyDescent="0.2">
      <c r="M34720" s="2"/>
      <c r="N34720" s="5"/>
      <c r="O34720" s="5"/>
    </row>
    <row r="34721" spans="13:15" x14ac:dyDescent="0.2">
      <c r="M34721" s="2"/>
      <c r="N34721" s="5"/>
      <c r="O34721" s="5"/>
    </row>
    <row r="34722" spans="13:15" x14ac:dyDescent="0.2">
      <c r="M34722" s="2"/>
      <c r="N34722" s="5"/>
      <c r="O34722" s="5"/>
    </row>
    <row r="34723" spans="13:15" x14ac:dyDescent="0.2">
      <c r="M34723" s="2"/>
      <c r="N34723" s="5"/>
      <c r="O34723" s="5"/>
    </row>
    <row r="34724" spans="13:15" x14ac:dyDescent="0.2">
      <c r="M34724" s="2"/>
      <c r="N34724" s="5"/>
      <c r="O34724" s="5"/>
    </row>
    <row r="34725" spans="13:15" x14ac:dyDescent="0.2">
      <c r="M34725" s="2"/>
      <c r="N34725" s="5"/>
      <c r="O34725" s="5"/>
    </row>
    <row r="34726" spans="13:15" x14ac:dyDescent="0.2">
      <c r="M34726" s="2"/>
      <c r="N34726" s="5"/>
      <c r="O34726" s="5"/>
    </row>
    <row r="34727" spans="13:15" x14ac:dyDescent="0.2">
      <c r="M34727" s="2"/>
      <c r="N34727" s="5"/>
      <c r="O34727" s="5"/>
    </row>
    <row r="34728" spans="13:15" x14ac:dyDescent="0.2">
      <c r="M34728" s="2"/>
      <c r="N34728" s="5"/>
      <c r="O34728" s="5"/>
    </row>
    <row r="34729" spans="13:15" x14ac:dyDescent="0.2">
      <c r="M34729" s="2"/>
      <c r="N34729" s="5"/>
      <c r="O34729" s="5"/>
    </row>
    <row r="34730" spans="13:15" x14ac:dyDescent="0.2">
      <c r="M34730" s="2"/>
      <c r="N34730" s="5"/>
      <c r="O34730" s="5"/>
    </row>
    <row r="34731" spans="13:15" x14ac:dyDescent="0.2">
      <c r="M34731" s="2"/>
      <c r="N34731" s="5"/>
      <c r="O34731" s="5"/>
    </row>
    <row r="34732" spans="13:15" x14ac:dyDescent="0.2">
      <c r="M34732" s="2"/>
      <c r="N34732" s="5"/>
      <c r="O34732" s="5"/>
    </row>
    <row r="34733" spans="13:15" x14ac:dyDescent="0.2">
      <c r="M34733" s="2"/>
      <c r="N34733" s="5"/>
      <c r="O34733" s="5"/>
    </row>
    <row r="34734" spans="13:15" x14ac:dyDescent="0.2">
      <c r="M34734" s="2"/>
      <c r="N34734" s="5"/>
      <c r="O34734" s="5"/>
    </row>
    <row r="34735" spans="13:15" x14ac:dyDescent="0.2">
      <c r="M34735" s="2"/>
      <c r="N34735" s="5"/>
      <c r="O34735" s="5"/>
    </row>
    <row r="34736" spans="13:15" x14ac:dyDescent="0.2">
      <c r="M34736" s="2"/>
      <c r="N34736" s="5"/>
      <c r="O34736" s="5"/>
    </row>
    <row r="34737" spans="13:15" x14ac:dyDescent="0.2">
      <c r="M34737" s="2"/>
      <c r="N34737" s="5"/>
      <c r="O34737" s="5"/>
    </row>
    <row r="34738" spans="13:15" x14ac:dyDescent="0.2">
      <c r="M34738" s="2"/>
      <c r="N34738" s="5"/>
      <c r="O34738" s="5"/>
    </row>
    <row r="34739" spans="13:15" x14ac:dyDescent="0.2">
      <c r="M34739" s="2"/>
      <c r="N34739" s="5"/>
      <c r="O34739" s="5"/>
    </row>
    <row r="34740" spans="13:15" x14ac:dyDescent="0.2">
      <c r="M34740" s="2"/>
      <c r="N34740" s="5"/>
      <c r="O34740" s="5"/>
    </row>
    <row r="34741" spans="13:15" x14ac:dyDescent="0.2">
      <c r="M34741" s="2"/>
      <c r="N34741" s="5"/>
      <c r="O34741" s="5"/>
    </row>
    <row r="34742" spans="13:15" x14ac:dyDescent="0.2">
      <c r="M34742" s="2"/>
      <c r="N34742" s="5"/>
      <c r="O34742" s="5"/>
    </row>
    <row r="34743" spans="13:15" x14ac:dyDescent="0.2">
      <c r="M34743" s="2"/>
      <c r="N34743" s="5"/>
      <c r="O34743" s="5"/>
    </row>
    <row r="34744" spans="13:15" x14ac:dyDescent="0.2">
      <c r="M34744" s="2"/>
      <c r="N34744" s="5"/>
      <c r="O34744" s="5"/>
    </row>
    <row r="34745" spans="13:15" x14ac:dyDescent="0.2">
      <c r="M34745" s="2"/>
      <c r="N34745" s="5"/>
      <c r="O34745" s="5"/>
    </row>
    <row r="34746" spans="13:15" x14ac:dyDescent="0.2">
      <c r="M34746" s="2"/>
      <c r="N34746" s="5"/>
      <c r="O34746" s="5"/>
    </row>
    <row r="34747" spans="13:15" x14ac:dyDescent="0.2">
      <c r="M34747" s="2"/>
      <c r="N34747" s="5"/>
      <c r="O34747" s="5"/>
    </row>
    <row r="34748" spans="13:15" x14ac:dyDescent="0.2">
      <c r="M34748" s="2"/>
      <c r="N34748" s="5"/>
      <c r="O34748" s="5"/>
    </row>
    <row r="34749" spans="13:15" x14ac:dyDescent="0.2">
      <c r="M34749" s="2"/>
      <c r="N34749" s="5"/>
      <c r="O34749" s="5"/>
    </row>
    <row r="34750" spans="13:15" x14ac:dyDescent="0.2">
      <c r="M34750" s="2"/>
      <c r="N34750" s="5"/>
      <c r="O34750" s="5"/>
    </row>
    <row r="34751" spans="13:15" x14ac:dyDescent="0.2">
      <c r="M34751" s="2"/>
      <c r="N34751" s="5"/>
      <c r="O34751" s="5"/>
    </row>
    <row r="34752" spans="13:15" x14ac:dyDescent="0.2">
      <c r="M34752" s="2"/>
      <c r="N34752" s="5"/>
      <c r="O34752" s="5"/>
    </row>
    <row r="34753" spans="13:15" x14ac:dyDescent="0.2">
      <c r="M34753" s="2"/>
      <c r="N34753" s="5"/>
      <c r="O34753" s="5"/>
    </row>
    <row r="34754" spans="13:15" x14ac:dyDescent="0.2">
      <c r="M34754" s="2"/>
      <c r="N34754" s="5"/>
      <c r="O34754" s="5"/>
    </row>
    <row r="34755" spans="13:15" x14ac:dyDescent="0.2">
      <c r="M34755" s="2"/>
      <c r="N34755" s="5"/>
      <c r="O34755" s="5"/>
    </row>
    <row r="34756" spans="13:15" x14ac:dyDescent="0.2">
      <c r="M34756" s="2"/>
      <c r="N34756" s="5"/>
      <c r="O34756" s="5"/>
    </row>
    <row r="34757" spans="13:15" x14ac:dyDescent="0.2">
      <c r="M34757" s="2"/>
      <c r="N34757" s="5"/>
      <c r="O34757" s="5"/>
    </row>
    <row r="34758" spans="13:15" x14ac:dyDescent="0.2">
      <c r="M34758" s="2"/>
      <c r="N34758" s="5"/>
      <c r="O34758" s="5"/>
    </row>
    <row r="34759" spans="13:15" x14ac:dyDescent="0.2">
      <c r="M34759" s="2"/>
      <c r="N34759" s="5"/>
      <c r="O34759" s="5"/>
    </row>
    <row r="34760" spans="13:15" x14ac:dyDescent="0.2">
      <c r="M34760" s="2"/>
      <c r="N34760" s="5"/>
      <c r="O34760" s="5"/>
    </row>
    <row r="34761" spans="13:15" x14ac:dyDescent="0.2">
      <c r="M34761" s="2"/>
      <c r="N34761" s="5"/>
      <c r="O34761" s="5"/>
    </row>
    <row r="34762" spans="13:15" x14ac:dyDescent="0.2">
      <c r="M34762" s="2"/>
      <c r="N34762" s="5"/>
      <c r="O34762" s="5"/>
    </row>
    <row r="34763" spans="13:15" x14ac:dyDescent="0.2">
      <c r="M34763" s="2"/>
      <c r="N34763" s="5"/>
      <c r="O34763" s="5"/>
    </row>
    <row r="34764" spans="13:15" x14ac:dyDescent="0.2">
      <c r="M34764" s="2"/>
      <c r="N34764" s="5"/>
      <c r="O34764" s="5"/>
    </row>
    <row r="34765" spans="13:15" x14ac:dyDescent="0.2">
      <c r="M34765" s="2"/>
      <c r="N34765" s="5"/>
      <c r="O34765" s="5"/>
    </row>
    <row r="34766" spans="13:15" x14ac:dyDescent="0.2">
      <c r="M34766" s="2"/>
      <c r="N34766" s="5"/>
      <c r="O34766" s="5"/>
    </row>
    <row r="34767" spans="13:15" x14ac:dyDescent="0.2">
      <c r="M34767" s="2"/>
      <c r="N34767" s="5"/>
      <c r="O34767" s="5"/>
    </row>
    <row r="34768" spans="13:15" x14ac:dyDescent="0.2">
      <c r="M34768" s="2"/>
      <c r="N34768" s="5"/>
      <c r="O34768" s="5"/>
    </row>
    <row r="34769" spans="13:15" x14ac:dyDescent="0.2">
      <c r="M34769" s="2"/>
      <c r="N34769" s="5"/>
      <c r="O34769" s="5"/>
    </row>
    <row r="34770" spans="13:15" x14ac:dyDescent="0.2">
      <c r="M34770" s="2"/>
      <c r="N34770" s="5"/>
      <c r="O34770" s="5"/>
    </row>
    <row r="34771" spans="13:15" x14ac:dyDescent="0.2">
      <c r="M34771" s="2"/>
      <c r="N34771" s="5"/>
      <c r="O34771" s="5"/>
    </row>
    <row r="34772" spans="13:15" x14ac:dyDescent="0.2">
      <c r="M34772" s="2"/>
      <c r="N34772" s="5"/>
      <c r="O34772" s="5"/>
    </row>
    <row r="34773" spans="13:15" x14ac:dyDescent="0.2">
      <c r="M34773" s="2"/>
      <c r="N34773" s="5"/>
      <c r="O34773" s="5"/>
    </row>
    <row r="34774" spans="13:15" x14ac:dyDescent="0.2">
      <c r="M34774" s="2"/>
      <c r="N34774" s="5"/>
      <c r="O34774" s="5"/>
    </row>
    <row r="34775" spans="13:15" x14ac:dyDescent="0.2">
      <c r="M34775" s="2"/>
      <c r="N34775" s="5"/>
      <c r="O34775" s="5"/>
    </row>
    <row r="34776" spans="13:15" x14ac:dyDescent="0.2">
      <c r="M34776" s="2"/>
      <c r="N34776" s="5"/>
      <c r="O34776" s="5"/>
    </row>
    <row r="34777" spans="13:15" x14ac:dyDescent="0.2">
      <c r="M34777" s="2"/>
      <c r="N34777" s="5"/>
      <c r="O34777" s="5"/>
    </row>
    <row r="34778" spans="13:15" x14ac:dyDescent="0.2">
      <c r="M34778" s="2"/>
      <c r="N34778" s="5"/>
      <c r="O34778" s="5"/>
    </row>
    <row r="34779" spans="13:15" x14ac:dyDescent="0.2">
      <c r="M34779" s="2"/>
      <c r="N34779" s="5"/>
      <c r="O34779" s="5"/>
    </row>
    <row r="34780" spans="13:15" x14ac:dyDescent="0.2">
      <c r="M34780" s="2"/>
      <c r="N34780" s="5"/>
      <c r="O34780" s="5"/>
    </row>
    <row r="34781" spans="13:15" x14ac:dyDescent="0.2">
      <c r="M34781" s="2"/>
      <c r="N34781" s="5"/>
      <c r="O34781" s="5"/>
    </row>
    <row r="34782" spans="13:15" x14ac:dyDescent="0.2">
      <c r="M34782" s="2"/>
      <c r="N34782" s="5"/>
      <c r="O34782" s="5"/>
    </row>
    <row r="34783" spans="13:15" x14ac:dyDescent="0.2">
      <c r="M34783" s="2"/>
      <c r="N34783" s="5"/>
      <c r="O34783" s="5"/>
    </row>
    <row r="34784" spans="13:15" x14ac:dyDescent="0.2">
      <c r="M34784" s="2"/>
      <c r="N34784" s="5"/>
      <c r="O34784" s="5"/>
    </row>
    <row r="34785" spans="13:15" x14ac:dyDescent="0.2">
      <c r="M34785" s="2"/>
      <c r="N34785" s="5"/>
      <c r="O34785" s="5"/>
    </row>
    <row r="34786" spans="13:15" x14ac:dyDescent="0.2">
      <c r="M34786" s="2"/>
      <c r="N34786" s="5"/>
      <c r="O34786" s="5"/>
    </row>
    <row r="34787" spans="13:15" x14ac:dyDescent="0.2">
      <c r="M34787" s="2"/>
      <c r="N34787" s="5"/>
      <c r="O34787" s="5"/>
    </row>
    <row r="34788" spans="13:15" x14ac:dyDescent="0.2">
      <c r="M34788" s="2"/>
      <c r="N34788" s="5"/>
      <c r="O34788" s="5"/>
    </row>
    <row r="34789" spans="13:15" x14ac:dyDescent="0.2">
      <c r="M34789" s="2"/>
      <c r="N34789" s="5"/>
      <c r="O34789" s="5"/>
    </row>
    <row r="34790" spans="13:15" x14ac:dyDescent="0.2">
      <c r="M34790" s="2"/>
      <c r="N34790" s="5"/>
      <c r="O34790" s="5"/>
    </row>
    <row r="34791" spans="13:15" x14ac:dyDescent="0.2">
      <c r="M34791" s="2"/>
      <c r="N34791" s="5"/>
      <c r="O34791" s="5"/>
    </row>
    <row r="34792" spans="13:15" x14ac:dyDescent="0.2">
      <c r="M34792" s="2"/>
      <c r="N34792" s="5"/>
      <c r="O34792" s="5"/>
    </row>
    <row r="34793" spans="13:15" x14ac:dyDescent="0.2">
      <c r="M34793" s="2"/>
      <c r="N34793" s="5"/>
      <c r="O34793" s="5"/>
    </row>
    <row r="34794" spans="13:15" x14ac:dyDescent="0.2">
      <c r="M34794" s="2"/>
      <c r="N34794" s="5"/>
      <c r="O34794" s="5"/>
    </row>
    <row r="34795" spans="13:15" x14ac:dyDescent="0.2">
      <c r="M34795" s="2"/>
      <c r="N34795" s="5"/>
      <c r="O34795" s="5"/>
    </row>
    <row r="34796" spans="13:15" x14ac:dyDescent="0.2">
      <c r="M34796" s="2"/>
      <c r="N34796" s="5"/>
      <c r="O34796" s="5"/>
    </row>
    <row r="34797" spans="13:15" x14ac:dyDescent="0.2">
      <c r="M34797" s="2"/>
      <c r="N34797" s="5"/>
      <c r="O34797" s="5"/>
    </row>
    <row r="34798" spans="13:15" x14ac:dyDescent="0.2">
      <c r="M34798" s="2"/>
      <c r="N34798" s="5"/>
      <c r="O34798" s="5"/>
    </row>
    <row r="34799" spans="13:15" x14ac:dyDescent="0.2">
      <c r="M34799" s="2"/>
      <c r="N34799" s="5"/>
      <c r="O34799" s="5"/>
    </row>
    <row r="34800" spans="13:15" x14ac:dyDescent="0.2">
      <c r="M34800" s="2"/>
      <c r="N34800" s="5"/>
      <c r="O34800" s="5"/>
    </row>
    <row r="34801" spans="13:15" x14ac:dyDescent="0.2">
      <c r="M34801" s="2"/>
      <c r="N34801" s="5"/>
      <c r="O34801" s="5"/>
    </row>
    <row r="34802" spans="13:15" x14ac:dyDescent="0.2">
      <c r="M34802" s="2"/>
      <c r="N34802" s="5"/>
      <c r="O34802" s="5"/>
    </row>
    <row r="34803" spans="13:15" x14ac:dyDescent="0.2">
      <c r="M34803" s="2"/>
      <c r="N34803" s="5"/>
      <c r="O34803" s="5"/>
    </row>
    <row r="34804" spans="13:15" x14ac:dyDescent="0.2">
      <c r="M34804" s="2"/>
      <c r="N34804" s="5"/>
      <c r="O34804" s="5"/>
    </row>
    <row r="34805" spans="13:15" x14ac:dyDescent="0.2">
      <c r="M34805" s="2"/>
      <c r="N34805" s="5"/>
      <c r="O34805" s="5"/>
    </row>
    <row r="34806" spans="13:15" x14ac:dyDescent="0.2">
      <c r="M34806" s="2"/>
      <c r="N34806" s="5"/>
      <c r="O34806" s="5"/>
    </row>
    <row r="34807" spans="13:15" x14ac:dyDescent="0.2">
      <c r="M34807" s="2"/>
      <c r="N34807" s="5"/>
      <c r="O34807" s="5"/>
    </row>
    <row r="34808" spans="13:15" x14ac:dyDescent="0.2">
      <c r="M34808" s="2"/>
      <c r="N34808" s="5"/>
      <c r="O34808" s="5"/>
    </row>
    <row r="34809" spans="13:15" x14ac:dyDescent="0.2">
      <c r="M34809" s="2"/>
      <c r="N34809" s="5"/>
      <c r="O34809" s="5"/>
    </row>
    <row r="34810" spans="13:15" x14ac:dyDescent="0.2">
      <c r="M34810" s="2"/>
      <c r="N34810" s="5"/>
      <c r="O34810" s="5"/>
    </row>
    <row r="34811" spans="13:15" x14ac:dyDescent="0.2">
      <c r="M34811" s="2"/>
      <c r="N34811" s="5"/>
      <c r="O34811" s="5"/>
    </row>
    <row r="34812" spans="13:15" x14ac:dyDescent="0.2">
      <c r="M34812" s="2"/>
      <c r="N34812" s="5"/>
      <c r="O34812" s="5"/>
    </row>
    <row r="34813" spans="13:15" x14ac:dyDescent="0.2">
      <c r="M34813" s="2"/>
      <c r="N34813" s="5"/>
      <c r="O34813" s="5"/>
    </row>
    <row r="34814" spans="13:15" x14ac:dyDescent="0.2">
      <c r="M34814" s="2"/>
      <c r="N34814" s="5"/>
      <c r="O34814" s="5"/>
    </row>
    <row r="34815" spans="13:15" x14ac:dyDescent="0.2">
      <c r="M34815" s="2"/>
      <c r="N34815" s="5"/>
      <c r="O34815" s="5"/>
    </row>
    <row r="34816" spans="13:15" x14ac:dyDescent="0.2">
      <c r="M34816" s="2"/>
      <c r="N34816" s="5"/>
      <c r="O34816" s="5"/>
    </row>
    <row r="34817" spans="13:15" x14ac:dyDescent="0.2">
      <c r="M34817" s="2"/>
      <c r="N34817" s="5"/>
      <c r="O34817" s="5"/>
    </row>
    <row r="34818" spans="13:15" x14ac:dyDescent="0.2">
      <c r="M34818" s="2"/>
      <c r="N34818" s="5"/>
      <c r="O34818" s="5"/>
    </row>
    <row r="34819" spans="13:15" x14ac:dyDescent="0.2">
      <c r="M34819" s="2"/>
      <c r="N34819" s="5"/>
      <c r="O34819" s="5"/>
    </row>
    <row r="34820" spans="13:15" x14ac:dyDescent="0.2">
      <c r="M34820" s="2"/>
      <c r="N34820" s="5"/>
      <c r="O34820" s="5"/>
    </row>
    <row r="34821" spans="13:15" x14ac:dyDescent="0.2">
      <c r="M34821" s="2"/>
      <c r="N34821" s="5"/>
      <c r="O34821" s="5"/>
    </row>
    <row r="34822" spans="13:15" x14ac:dyDescent="0.2">
      <c r="M34822" s="2"/>
      <c r="N34822" s="5"/>
      <c r="O34822" s="5"/>
    </row>
    <row r="34823" spans="13:15" x14ac:dyDescent="0.2">
      <c r="M34823" s="2"/>
      <c r="N34823" s="5"/>
      <c r="O34823" s="5"/>
    </row>
    <row r="34824" spans="13:15" x14ac:dyDescent="0.2">
      <c r="M34824" s="2"/>
      <c r="N34824" s="5"/>
      <c r="O34824" s="5"/>
    </row>
    <row r="34825" spans="13:15" x14ac:dyDescent="0.2">
      <c r="M34825" s="2"/>
      <c r="N34825" s="5"/>
      <c r="O34825" s="5"/>
    </row>
    <row r="34826" spans="13:15" x14ac:dyDescent="0.2">
      <c r="M34826" s="2"/>
      <c r="N34826" s="5"/>
      <c r="O34826" s="5"/>
    </row>
    <row r="34827" spans="13:15" x14ac:dyDescent="0.2">
      <c r="M34827" s="2"/>
      <c r="N34827" s="5"/>
      <c r="O34827" s="5"/>
    </row>
    <row r="34828" spans="13:15" x14ac:dyDescent="0.2">
      <c r="M34828" s="2"/>
      <c r="N34828" s="5"/>
      <c r="O34828" s="5"/>
    </row>
    <row r="34829" spans="13:15" x14ac:dyDescent="0.2">
      <c r="M34829" s="2"/>
      <c r="N34829" s="5"/>
      <c r="O34829" s="5"/>
    </row>
    <row r="34830" spans="13:15" x14ac:dyDescent="0.2">
      <c r="M34830" s="2"/>
      <c r="N34830" s="5"/>
      <c r="O34830" s="5"/>
    </row>
    <row r="34831" spans="13:15" x14ac:dyDescent="0.2">
      <c r="M34831" s="2"/>
      <c r="N34831" s="5"/>
      <c r="O34831" s="5"/>
    </row>
    <row r="34832" spans="13:15" x14ac:dyDescent="0.2">
      <c r="M34832" s="2"/>
      <c r="N34832" s="5"/>
      <c r="O34832" s="5"/>
    </row>
    <row r="34833" spans="13:15" x14ac:dyDescent="0.2">
      <c r="M34833" s="2"/>
      <c r="N34833" s="5"/>
      <c r="O34833" s="5"/>
    </row>
    <row r="34834" spans="13:15" x14ac:dyDescent="0.2">
      <c r="M34834" s="2"/>
      <c r="N34834" s="5"/>
      <c r="O34834" s="5"/>
    </row>
    <row r="34835" spans="13:15" x14ac:dyDescent="0.2">
      <c r="M34835" s="2"/>
      <c r="N34835" s="5"/>
      <c r="O34835" s="5"/>
    </row>
    <row r="34836" spans="13:15" x14ac:dyDescent="0.2">
      <c r="M34836" s="2"/>
      <c r="N34836" s="5"/>
      <c r="O34836" s="5"/>
    </row>
    <row r="34837" spans="13:15" x14ac:dyDescent="0.2">
      <c r="M34837" s="2"/>
      <c r="N34837" s="5"/>
      <c r="O34837" s="5"/>
    </row>
    <row r="34838" spans="13:15" x14ac:dyDescent="0.2">
      <c r="M34838" s="2"/>
      <c r="N34838" s="5"/>
      <c r="O34838" s="5"/>
    </row>
    <row r="34839" spans="13:15" x14ac:dyDescent="0.2">
      <c r="M34839" s="2"/>
      <c r="N34839" s="5"/>
      <c r="O34839" s="5"/>
    </row>
    <row r="34840" spans="13:15" x14ac:dyDescent="0.2">
      <c r="M34840" s="2"/>
      <c r="N34840" s="5"/>
      <c r="O34840" s="5"/>
    </row>
    <row r="34841" spans="13:15" x14ac:dyDescent="0.2">
      <c r="M34841" s="2"/>
      <c r="N34841" s="5"/>
      <c r="O34841" s="5"/>
    </row>
    <row r="34842" spans="13:15" x14ac:dyDescent="0.2">
      <c r="M34842" s="2"/>
      <c r="N34842" s="5"/>
      <c r="O34842" s="5"/>
    </row>
    <row r="34843" spans="13:15" x14ac:dyDescent="0.2">
      <c r="M34843" s="2"/>
      <c r="N34843" s="5"/>
      <c r="O34843" s="5"/>
    </row>
    <row r="34844" spans="13:15" x14ac:dyDescent="0.2">
      <c r="M34844" s="2"/>
      <c r="N34844" s="5"/>
      <c r="O34844" s="5"/>
    </row>
    <row r="34845" spans="13:15" x14ac:dyDescent="0.2">
      <c r="M34845" s="2"/>
      <c r="N34845" s="5"/>
      <c r="O34845" s="5"/>
    </row>
    <row r="34846" spans="13:15" x14ac:dyDescent="0.2">
      <c r="M34846" s="2"/>
      <c r="N34846" s="5"/>
      <c r="O34846" s="5"/>
    </row>
    <row r="34847" spans="13:15" x14ac:dyDescent="0.2">
      <c r="M34847" s="2"/>
      <c r="N34847" s="5"/>
      <c r="O34847" s="5"/>
    </row>
    <row r="34848" spans="13:15" x14ac:dyDescent="0.2">
      <c r="M34848" s="2"/>
      <c r="N34848" s="5"/>
      <c r="O34848" s="5"/>
    </row>
    <row r="34849" spans="13:15" x14ac:dyDescent="0.2">
      <c r="M34849" s="2"/>
      <c r="N34849" s="5"/>
      <c r="O34849" s="5"/>
    </row>
    <row r="34850" spans="13:15" x14ac:dyDescent="0.2">
      <c r="M34850" s="2"/>
      <c r="N34850" s="5"/>
      <c r="O34850" s="5"/>
    </row>
    <row r="34851" spans="13:15" x14ac:dyDescent="0.2">
      <c r="M34851" s="2"/>
      <c r="N34851" s="5"/>
      <c r="O34851" s="5"/>
    </row>
    <row r="34852" spans="13:15" x14ac:dyDescent="0.2">
      <c r="M34852" s="2"/>
      <c r="N34852" s="5"/>
      <c r="O34852" s="5"/>
    </row>
    <row r="34853" spans="13:15" x14ac:dyDescent="0.2">
      <c r="M34853" s="2"/>
      <c r="N34853" s="5"/>
      <c r="O34853" s="5"/>
    </row>
    <row r="34854" spans="13:15" x14ac:dyDescent="0.2">
      <c r="M34854" s="2"/>
      <c r="N34854" s="5"/>
      <c r="O34854" s="5"/>
    </row>
    <row r="34855" spans="13:15" x14ac:dyDescent="0.2">
      <c r="M34855" s="2"/>
      <c r="N34855" s="5"/>
      <c r="O34855" s="5"/>
    </row>
    <row r="34856" spans="13:15" x14ac:dyDescent="0.2">
      <c r="M34856" s="2"/>
      <c r="N34856" s="5"/>
      <c r="O34856" s="5"/>
    </row>
    <row r="34857" spans="13:15" x14ac:dyDescent="0.2">
      <c r="M34857" s="2"/>
      <c r="N34857" s="5"/>
      <c r="O34857" s="5"/>
    </row>
    <row r="34858" spans="13:15" x14ac:dyDescent="0.2">
      <c r="M34858" s="2"/>
      <c r="N34858" s="5"/>
      <c r="O34858" s="5"/>
    </row>
    <row r="34859" spans="13:15" x14ac:dyDescent="0.2">
      <c r="M34859" s="2"/>
      <c r="N34859" s="5"/>
      <c r="O34859" s="5"/>
    </row>
    <row r="34860" spans="13:15" x14ac:dyDescent="0.2">
      <c r="M34860" s="2"/>
      <c r="N34860" s="5"/>
      <c r="O34860" s="5"/>
    </row>
    <row r="34861" spans="13:15" x14ac:dyDescent="0.2">
      <c r="M34861" s="2"/>
      <c r="N34861" s="5"/>
      <c r="O34861" s="5"/>
    </row>
    <row r="34862" spans="13:15" x14ac:dyDescent="0.2">
      <c r="M34862" s="2"/>
      <c r="N34862" s="5"/>
      <c r="O34862" s="5"/>
    </row>
    <row r="34863" spans="13:15" x14ac:dyDescent="0.2">
      <c r="M34863" s="2"/>
      <c r="N34863" s="5"/>
      <c r="O34863" s="5"/>
    </row>
    <row r="34864" spans="13:15" x14ac:dyDescent="0.2">
      <c r="M34864" s="2"/>
      <c r="N34864" s="5"/>
      <c r="O34864" s="5"/>
    </row>
    <row r="34865" spans="13:15" x14ac:dyDescent="0.2">
      <c r="M34865" s="2"/>
      <c r="N34865" s="5"/>
      <c r="O34865" s="5"/>
    </row>
    <row r="34866" spans="13:15" x14ac:dyDescent="0.2">
      <c r="M34866" s="2"/>
      <c r="N34866" s="5"/>
      <c r="O34866" s="5"/>
    </row>
    <row r="34867" spans="13:15" x14ac:dyDescent="0.2">
      <c r="M34867" s="2"/>
      <c r="N34867" s="5"/>
      <c r="O34867" s="5"/>
    </row>
    <row r="34868" spans="13:15" x14ac:dyDescent="0.2">
      <c r="M34868" s="2"/>
      <c r="N34868" s="5"/>
      <c r="O34868" s="5"/>
    </row>
    <row r="34869" spans="13:15" x14ac:dyDescent="0.2">
      <c r="M34869" s="2"/>
      <c r="N34869" s="5"/>
      <c r="O34869" s="5"/>
    </row>
    <row r="34870" spans="13:15" x14ac:dyDescent="0.2">
      <c r="M34870" s="2"/>
      <c r="N34870" s="5"/>
      <c r="O34870" s="5"/>
    </row>
    <row r="34871" spans="13:15" x14ac:dyDescent="0.2">
      <c r="M34871" s="2"/>
      <c r="N34871" s="5"/>
      <c r="O34871" s="5"/>
    </row>
    <row r="34872" spans="13:15" x14ac:dyDescent="0.2">
      <c r="M34872" s="2"/>
      <c r="N34872" s="5"/>
      <c r="O34872" s="5"/>
    </row>
    <row r="34873" spans="13:15" x14ac:dyDescent="0.2">
      <c r="M34873" s="2"/>
      <c r="N34873" s="5"/>
      <c r="O34873" s="5"/>
    </row>
    <row r="34874" spans="13:15" x14ac:dyDescent="0.2">
      <c r="M34874" s="2"/>
      <c r="N34874" s="5"/>
      <c r="O34874" s="5"/>
    </row>
    <row r="34875" spans="13:15" x14ac:dyDescent="0.2">
      <c r="M34875" s="2"/>
      <c r="N34875" s="5"/>
      <c r="O34875" s="5"/>
    </row>
    <row r="34876" spans="13:15" x14ac:dyDescent="0.2">
      <c r="M34876" s="2"/>
      <c r="N34876" s="5"/>
      <c r="O34876" s="5"/>
    </row>
    <row r="34877" spans="13:15" x14ac:dyDescent="0.2">
      <c r="M34877" s="2"/>
      <c r="N34877" s="5"/>
      <c r="O34877" s="5"/>
    </row>
    <row r="34878" spans="13:15" x14ac:dyDescent="0.2">
      <c r="M34878" s="2"/>
      <c r="N34878" s="5"/>
      <c r="O34878" s="5"/>
    </row>
    <row r="34879" spans="13:15" x14ac:dyDescent="0.2">
      <c r="M34879" s="2"/>
      <c r="N34879" s="5"/>
      <c r="O34879" s="5"/>
    </row>
    <row r="34880" spans="13:15" x14ac:dyDescent="0.2">
      <c r="M34880" s="2"/>
      <c r="N34880" s="5"/>
      <c r="O34880" s="5"/>
    </row>
    <row r="34881" spans="13:15" x14ac:dyDescent="0.2">
      <c r="M34881" s="2"/>
      <c r="N34881" s="5"/>
      <c r="O34881" s="5"/>
    </row>
    <row r="34882" spans="13:15" x14ac:dyDescent="0.2">
      <c r="M34882" s="2"/>
      <c r="N34882" s="5"/>
      <c r="O34882" s="5"/>
    </row>
    <row r="34883" spans="13:15" x14ac:dyDescent="0.2">
      <c r="M34883" s="2"/>
      <c r="N34883" s="5"/>
      <c r="O34883" s="5"/>
    </row>
    <row r="34884" spans="13:15" x14ac:dyDescent="0.2">
      <c r="M34884" s="2"/>
      <c r="N34884" s="5"/>
      <c r="O34884" s="5"/>
    </row>
    <row r="34885" spans="13:15" x14ac:dyDescent="0.2">
      <c r="M34885" s="2"/>
      <c r="N34885" s="5"/>
      <c r="O34885" s="5"/>
    </row>
    <row r="34886" spans="13:15" x14ac:dyDescent="0.2">
      <c r="M34886" s="2"/>
      <c r="N34886" s="5"/>
      <c r="O34886" s="5"/>
    </row>
    <row r="34887" spans="13:15" x14ac:dyDescent="0.2">
      <c r="M34887" s="2"/>
      <c r="N34887" s="5"/>
      <c r="O34887" s="5"/>
    </row>
    <row r="34888" spans="13:15" x14ac:dyDescent="0.2">
      <c r="M34888" s="2"/>
      <c r="N34888" s="5"/>
      <c r="O34888" s="5"/>
    </row>
    <row r="34889" spans="13:15" x14ac:dyDescent="0.2">
      <c r="M34889" s="2"/>
      <c r="N34889" s="5"/>
      <c r="O34889" s="5"/>
    </row>
    <row r="34890" spans="13:15" x14ac:dyDescent="0.2">
      <c r="M34890" s="2"/>
      <c r="N34890" s="5"/>
      <c r="O34890" s="5"/>
    </row>
    <row r="34891" spans="13:15" x14ac:dyDescent="0.2">
      <c r="M34891" s="2"/>
      <c r="N34891" s="5"/>
      <c r="O34891" s="5"/>
    </row>
    <row r="34892" spans="13:15" x14ac:dyDescent="0.2">
      <c r="M34892" s="2"/>
      <c r="N34892" s="5"/>
      <c r="O34892" s="5"/>
    </row>
    <row r="34893" spans="13:15" x14ac:dyDescent="0.2">
      <c r="M34893" s="2"/>
      <c r="N34893" s="5"/>
      <c r="O34893" s="5"/>
    </row>
    <row r="34894" spans="13:15" x14ac:dyDescent="0.2">
      <c r="M34894" s="2"/>
      <c r="N34894" s="5"/>
      <c r="O34894" s="5"/>
    </row>
    <row r="34895" spans="13:15" x14ac:dyDescent="0.2">
      <c r="M34895" s="2"/>
      <c r="N34895" s="5"/>
      <c r="O34895" s="5"/>
    </row>
    <row r="34896" spans="13:15" x14ac:dyDescent="0.2">
      <c r="M34896" s="2"/>
      <c r="N34896" s="5"/>
      <c r="O34896" s="5"/>
    </row>
    <row r="34897" spans="13:15" x14ac:dyDescent="0.2">
      <c r="M34897" s="2"/>
      <c r="N34897" s="5"/>
      <c r="O34897" s="5"/>
    </row>
    <row r="34898" spans="13:15" x14ac:dyDescent="0.2">
      <c r="M34898" s="2"/>
      <c r="N34898" s="5"/>
      <c r="O34898" s="5"/>
    </row>
    <row r="34899" spans="13:15" x14ac:dyDescent="0.2">
      <c r="M34899" s="2"/>
      <c r="N34899" s="5"/>
      <c r="O34899" s="5"/>
    </row>
    <row r="34900" spans="13:15" x14ac:dyDescent="0.2">
      <c r="M34900" s="2"/>
      <c r="N34900" s="5"/>
      <c r="O34900" s="5"/>
    </row>
    <row r="34901" spans="13:15" x14ac:dyDescent="0.2">
      <c r="M34901" s="2"/>
      <c r="N34901" s="5"/>
      <c r="O34901" s="5"/>
    </row>
    <row r="34902" spans="13:15" x14ac:dyDescent="0.2">
      <c r="M34902" s="2"/>
      <c r="N34902" s="5"/>
      <c r="O34902" s="5"/>
    </row>
    <row r="34903" spans="13:15" x14ac:dyDescent="0.2">
      <c r="M34903" s="2"/>
      <c r="N34903" s="5"/>
      <c r="O34903" s="5"/>
    </row>
    <row r="34904" spans="13:15" x14ac:dyDescent="0.2">
      <c r="M34904" s="2"/>
      <c r="N34904" s="5"/>
      <c r="O34904" s="5"/>
    </row>
    <row r="34905" spans="13:15" x14ac:dyDescent="0.2">
      <c r="M34905" s="2"/>
      <c r="N34905" s="5"/>
      <c r="O34905" s="5"/>
    </row>
    <row r="34906" spans="13:15" x14ac:dyDescent="0.2">
      <c r="M34906" s="2"/>
      <c r="N34906" s="5"/>
      <c r="O34906" s="5"/>
    </row>
    <row r="34907" spans="13:15" x14ac:dyDescent="0.2">
      <c r="M34907" s="2"/>
      <c r="N34907" s="5"/>
      <c r="O34907" s="5"/>
    </row>
    <row r="34908" spans="13:15" x14ac:dyDescent="0.2">
      <c r="M34908" s="2"/>
      <c r="N34908" s="5"/>
      <c r="O34908" s="5"/>
    </row>
    <row r="34909" spans="13:15" x14ac:dyDescent="0.2">
      <c r="M34909" s="2"/>
      <c r="N34909" s="5"/>
      <c r="O34909" s="5"/>
    </row>
    <row r="34910" spans="13:15" x14ac:dyDescent="0.2">
      <c r="M34910" s="2"/>
      <c r="N34910" s="5"/>
      <c r="O34910" s="5"/>
    </row>
    <row r="34911" spans="13:15" x14ac:dyDescent="0.2">
      <c r="M34911" s="2"/>
      <c r="N34911" s="5"/>
      <c r="O34911" s="5"/>
    </row>
    <row r="34912" spans="13:15" x14ac:dyDescent="0.2">
      <c r="M34912" s="2"/>
      <c r="N34912" s="5"/>
      <c r="O34912" s="5"/>
    </row>
    <row r="34913" spans="13:15" x14ac:dyDescent="0.2">
      <c r="M34913" s="2"/>
      <c r="N34913" s="5"/>
      <c r="O34913" s="5"/>
    </row>
    <row r="34914" spans="13:15" x14ac:dyDescent="0.2">
      <c r="M34914" s="2"/>
      <c r="N34914" s="5"/>
      <c r="O34914" s="5"/>
    </row>
    <row r="34915" spans="13:15" x14ac:dyDescent="0.2">
      <c r="M34915" s="2"/>
      <c r="N34915" s="5"/>
      <c r="O34915" s="5"/>
    </row>
    <row r="34916" spans="13:15" x14ac:dyDescent="0.2">
      <c r="M34916" s="2"/>
      <c r="N34916" s="5"/>
      <c r="O34916" s="5"/>
    </row>
    <row r="34917" spans="13:15" x14ac:dyDescent="0.2">
      <c r="M34917" s="2"/>
      <c r="N34917" s="5"/>
      <c r="O34917" s="5"/>
    </row>
    <row r="34918" spans="13:15" x14ac:dyDescent="0.2">
      <c r="M34918" s="2"/>
      <c r="N34918" s="5"/>
      <c r="O34918" s="5"/>
    </row>
    <row r="34919" spans="13:15" x14ac:dyDescent="0.2">
      <c r="M34919" s="2"/>
      <c r="N34919" s="5"/>
      <c r="O34919" s="5"/>
    </row>
    <row r="34920" spans="13:15" x14ac:dyDescent="0.2">
      <c r="M34920" s="2"/>
      <c r="N34920" s="5"/>
      <c r="O34920" s="5"/>
    </row>
    <row r="34921" spans="13:15" x14ac:dyDescent="0.2">
      <c r="M34921" s="2"/>
      <c r="N34921" s="5"/>
      <c r="O34921" s="5"/>
    </row>
    <row r="34922" spans="13:15" x14ac:dyDescent="0.2">
      <c r="M34922" s="2"/>
      <c r="N34922" s="5"/>
      <c r="O34922" s="5"/>
    </row>
    <row r="34923" spans="13:15" x14ac:dyDescent="0.2">
      <c r="M34923" s="2"/>
      <c r="N34923" s="5"/>
      <c r="O34923" s="5"/>
    </row>
    <row r="34924" spans="13:15" x14ac:dyDescent="0.2">
      <c r="M34924" s="2"/>
      <c r="N34924" s="5"/>
      <c r="O34924" s="5"/>
    </row>
    <row r="34925" spans="13:15" x14ac:dyDescent="0.2">
      <c r="M34925" s="2"/>
      <c r="N34925" s="5"/>
      <c r="O34925" s="5"/>
    </row>
    <row r="34926" spans="13:15" x14ac:dyDescent="0.2">
      <c r="M34926" s="2"/>
      <c r="N34926" s="5"/>
      <c r="O34926" s="5"/>
    </row>
    <row r="34927" spans="13:15" x14ac:dyDescent="0.2">
      <c r="M34927" s="2"/>
      <c r="N34927" s="5"/>
      <c r="O34927" s="5"/>
    </row>
    <row r="34928" spans="13:15" x14ac:dyDescent="0.2">
      <c r="M34928" s="2"/>
      <c r="N34928" s="5"/>
      <c r="O34928" s="5"/>
    </row>
    <row r="34929" spans="13:15" x14ac:dyDescent="0.2">
      <c r="M34929" s="2"/>
      <c r="N34929" s="5"/>
      <c r="O34929" s="5"/>
    </row>
    <row r="34930" spans="13:15" x14ac:dyDescent="0.2">
      <c r="M34930" s="2"/>
      <c r="N34930" s="5"/>
      <c r="O34930" s="5"/>
    </row>
    <row r="34931" spans="13:15" x14ac:dyDescent="0.2">
      <c r="M34931" s="2"/>
      <c r="N34931" s="5"/>
      <c r="O34931" s="5"/>
    </row>
    <row r="34932" spans="13:15" x14ac:dyDescent="0.2">
      <c r="M34932" s="2"/>
      <c r="N34932" s="5"/>
      <c r="O34932" s="5"/>
    </row>
    <row r="34933" spans="13:15" x14ac:dyDescent="0.2">
      <c r="M34933" s="2"/>
      <c r="N34933" s="5"/>
      <c r="O34933" s="5"/>
    </row>
    <row r="34934" spans="13:15" x14ac:dyDescent="0.2">
      <c r="M34934" s="2"/>
      <c r="N34934" s="5"/>
      <c r="O34934" s="5"/>
    </row>
    <row r="34935" spans="13:15" x14ac:dyDescent="0.2">
      <c r="M34935" s="2"/>
      <c r="N34935" s="5"/>
      <c r="O34935" s="5"/>
    </row>
    <row r="34936" spans="13:15" x14ac:dyDescent="0.2">
      <c r="M34936" s="2"/>
      <c r="N34936" s="5"/>
      <c r="O34936" s="5"/>
    </row>
    <row r="34937" spans="13:15" x14ac:dyDescent="0.2">
      <c r="M34937" s="2"/>
      <c r="N34937" s="5"/>
      <c r="O34937" s="5"/>
    </row>
    <row r="34938" spans="13:15" x14ac:dyDescent="0.2">
      <c r="M34938" s="2"/>
      <c r="N34938" s="5"/>
      <c r="O34938" s="5"/>
    </row>
    <row r="34939" spans="13:15" x14ac:dyDescent="0.2">
      <c r="M34939" s="2"/>
      <c r="N34939" s="5"/>
      <c r="O34939" s="5"/>
    </row>
    <row r="34940" spans="13:15" x14ac:dyDescent="0.2">
      <c r="M34940" s="2"/>
      <c r="N34940" s="5"/>
      <c r="O34940" s="5"/>
    </row>
    <row r="34941" spans="13:15" x14ac:dyDescent="0.2">
      <c r="M34941" s="2"/>
      <c r="N34941" s="5"/>
      <c r="O34941" s="5"/>
    </row>
    <row r="34942" spans="13:15" x14ac:dyDescent="0.2">
      <c r="M34942" s="2"/>
      <c r="N34942" s="5"/>
      <c r="O34942" s="5"/>
    </row>
    <row r="34943" spans="13:15" x14ac:dyDescent="0.2">
      <c r="M34943" s="2"/>
      <c r="N34943" s="5"/>
      <c r="O34943" s="5"/>
    </row>
    <row r="34944" spans="13:15" x14ac:dyDescent="0.2">
      <c r="M34944" s="2"/>
      <c r="N34944" s="5"/>
      <c r="O34944" s="5"/>
    </row>
    <row r="34945" spans="13:15" x14ac:dyDescent="0.2">
      <c r="M34945" s="2"/>
      <c r="N34945" s="5"/>
      <c r="O34945" s="5"/>
    </row>
    <row r="34946" spans="13:15" x14ac:dyDescent="0.2">
      <c r="M34946" s="2"/>
      <c r="N34946" s="5"/>
      <c r="O34946" s="5"/>
    </row>
    <row r="34947" spans="13:15" x14ac:dyDescent="0.2">
      <c r="M34947" s="2"/>
      <c r="N34947" s="5"/>
      <c r="O34947" s="5"/>
    </row>
    <row r="34948" spans="13:15" x14ac:dyDescent="0.2">
      <c r="M34948" s="2"/>
      <c r="N34948" s="5"/>
      <c r="O34948" s="5"/>
    </row>
    <row r="34949" spans="13:15" x14ac:dyDescent="0.2">
      <c r="M34949" s="2"/>
      <c r="N34949" s="5"/>
      <c r="O34949" s="5"/>
    </row>
    <row r="34950" spans="13:15" x14ac:dyDescent="0.2">
      <c r="M34950" s="2"/>
      <c r="N34950" s="5"/>
      <c r="O34950" s="5"/>
    </row>
    <row r="34951" spans="13:15" x14ac:dyDescent="0.2">
      <c r="M34951" s="2"/>
      <c r="N34951" s="5"/>
      <c r="O34951" s="5"/>
    </row>
    <row r="34952" spans="13:15" x14ac:dyDescent="0.2">
      <c r="M34952" s="2"/>
      <c r="N34952" s="5"/>
      <c r="O34952" s="5"/>
    </row>
    <row r="34953" spans="13:15" x14ac:dyDescent="0.2">
      <c r="M34953" s="2"/>
      <c r="N34953" s="5"/>
      <c r="O34953" s="5"/>
    </row>
    <row r="34954" spans="13:15" x14ac:dyDescent="0.2">
      <c r="M34954" s="2"/>
      <c r="N34954" s="5"/>
      <c r="O34954" s="5"/>
    </row>
    <row r="34955" spans="13:15" x14ac:dyDescent="0.2">
      <c r="M34955" s="2"/>
      <c r="N34955" s="5"/>
      <c r="O34955" s="5"/>
    </row>
    <row r="34956" spans="13:15" x14ac:dyDescent="0.2">
      <c r="M34956" s="2"/>
      <c r="N34956" s="5"/>
      <c r="O34956" s="5"/>
    </row>
    <row r="34957" spans="13:15" x14ac:dyDescent="0.2">
      <c r="M34957" s="2"/>
      <c r="N34957" s="5"/>
      <c r="O34957" s="5"/>
    </row>
    <row r="34958" spans="13:15" x14ac:dyDescent="0.2">
      <c r="M34958" s="2"/>
      <c r="N34958" s="5"/>
      <c r="O34958" s="5"/>
    </row>
    <row r="34959" spans="13:15" x14ac:dyDescent="0.2">
      <c r="M34959" s="2"/>
      <c r="N34959" s="5"/>
      <c r="O34959" s="5"/>
    </row>
    <row r="34960" spans="13:15" x14ac:dyDescent="0.2">
      <c r="M34960" s="2"/>
      <c r="N34960" s="5"/>
      <c r="O34960" s="5"/>
    </row>
    <row r="34961" spans="13:15" x14ac:dyDescent="0.2">
      <c r="M34961" s="2"/>
      <c r="N34961" s="5"/>
      <c r="O34961" s="5"/>
    </row>
    <row r="34962" spans="13:15" x14ac:dyDescent="0.2">
      <c r="M34962" s="2"/>
      <c r="N34962" s="5"/>
      <c r="O34962" s="5"/>
    </row>
    <row r="34963" spans="13:15" x14ac:dyDescent="0.2">
      <c r="M34963" s="2"/>
      <c r="N34963" s="5"/>
      <c r="O34963" s="5"/>
    </row>
    <row r="34964" spans="13:15" x14ac:dyDescent="0.2">
      <c r="M34964" s="2"/>
      <c r="N34964" s="5"/>
      <c r="O34964" s="5"/>
    </row>
    <row r="34965" spans="13:15" x14ac:dyDescent="0.2">
      <c r="M34965" s="2"/>
      <c r="N34965" s="5"/>
      <c r="O34965" s="5"/>
    </row>
    <row r="34966" spans="13:15" x14ac:dyDescent="0.2">
      <c r="M34966" s="2"/>
      <c r="N34966" s="5"/>
      <c r="O34966" s="5"/>
    </row>
    <row r="34967" spans="13:15" x14ac:dyDescent="0.2">
      <c r="M34967" s="2"/>
      <c r="N34967" s="5"/>
      <c r="O34967" s="5"/>
    </row>
    <row r="34968" spans="13:15" x14ac:dyDescent="0.2">
      <c r="M34968" s="2"/>
      <c r="N34968" s="5"/>
      <c r="O34968" s="5"/>
    </row>
    <row r="34969" spans="13:15" x14ac:dyDescent="0.2">
      <c r="M34969" s="2"/>
      <c r="N34969" s="5"/>
      <c r="O34969" s="5"/>
    </row>
    <row r="34970" spans="13:15" x14ac:dyDescent="0.2">
      <c r="M34970" s="2"/>
      <c r="N34970" s="5"/>
      <c r="O34970" s="5"/>
    </row>
    <row r="34971" spans="13:15" x14ac:dyDescent="0.2">
      <c r="M34971" s="2"/>
      <c r="N34971" s="5"/>
      <c r="O34971" s="5"/>
    </row>
    <row r="34972" spans="13:15" x14ac:dyDescent="0.2">
      <c r="M34972" s="2"/>
      <c r="N34972" s="5"/>
      <c r="O34972" s="5"/>
    </row>
    <row r="34973" spans="13:15" x14ac:dyDescent="0.2">
      <c r="M34973" s="2"/>
      <c r="N34973" s="5"/>
      <c r="O34973" s="5"/>
    </row>
    <row r="34974" spans="13:15" x14ac:dyDescent="0.2">
      <c r="M34974" s="2"/>
      <c r="N34974" s="5"/>
      <c r="O34974" s="5"/>
    </row>
    <row r="34975" spans="13:15" x14ac:dyDescent="0.2">
      <c r="M34975" s="2"/>
      <c r="N34975" s="5"/>
      <c r="O34975" s="5"/>
    </row>
    <row r="34976" spans="13:15" x14ac:dyDescent="0.2">
      <c r="M34976" s="2"/>
      <c r="N34976" s="5"/>
      <c r="O34976" s="5"/>
    </row>
    <row r="34977" spans="13:15" x14ac:dyDescent="0.2">
      <c r="M34977" s="2"/>
      <c r="N34977" s="5"/>
      <c r="O34977" s="5"/>
    </row>
    <row r="34978" spans="13:15" x14ac:dyDescent="0.2">
      <c r="M34978" s="2"/>
      <c r="N34978" s="5"/>
      <c r="O34978" s="5"/>
    </row>
    <row r="34979" spans="13:15" x14ac:dyDescent="0.2">
      <c r="M34979" s="2"/>
      <c r="N34979" s="5"/>
      <c r="O34979" s="5"/>
    </row>
    <row r="34980" spans="13:15" x14ac:dyDescent="0.2">
      <c r="M34980" s="2"/>
      <c r="N34980" s="5"/>
      <c r="O34980" s="5"/>
    </row>
    <row r="34981" spans="13:15" x14ac:dyDescent="0.2">
      <c r="M34981" s="2"/>
      <c r="N34981" s="5"/>
      <c r="O34981" s="5"/>
    </row>
    <row r="34982" spans="13:15" x14ac:dyDescent="0.2">
      <c r="M34982" s="2"/>
      <c r="N34982" s="5"/>
      <c r="O34982" s="5"/>
    </row>
    <row r="34983" spans="13:15" x14ac:dyDescent="0.2">
      <c r="M34983" s="2"/>
      <c r="N34983" s="5"/>
      <c r="O34983" s="5"/>
    </row>
    <row r="34984" spans="13:15" x14ac:dyDescent="0.2">
      <c r="M34984" s="2"/>
      <c r="N34984" s="5"/>
      <c r="O34984" s="5"/>
    </row>
    <row r="34985" spans="13:15" x14ac:dyDescent="0.2">
      <c r="M34985" s="2"/>
      <c r="N34985" s="5"/>
      <c r="O34985" s="5"/>
    </row>
    <row r="34986" spans="13:15" x14ac:dyDescent="0.2">
      <c r="M34986" s="2"/>
      <c r="N34986" s="5"/>
      <c r="O34986" s="5"/>
    </row>
    <row r="34987" spans="13:15" x14ac:dyDescent="0.2">
      <c r="M34987" s="2"/>
      <c r="N34987" s="5"/>
      <c r="O34987" s="5"/>
    </row>
    <row r="34988" spans="13:15" x14ac:dyDescent="0.2">
      <c r="M34988" s="2"/>
      <c r="N34988" s="5"/>
      <c r="O34988" s="5"/>
    </row>
    <row r="34989" spans="13:15" x14ac:dyDescent="0.2">
      <c r="M34989" s="2"/>
      <c r="N34989" s="5"/>
      <c r="O34989" s="5"/>
    </row>
    <row r="34990" spans="13:15" x14ac:dyDescent="0.2">
      <c r="M34990" s="2"/>
      <c r="N34990" s="5"/>
      <c r="O34990" s="5"/>
    </row>
    <row r="34991" spans="13:15" x14ac:dyDescent="0.2">
      <c r="M34991" s="2"/>
      <c r="N34991" s="5"/>
      <c r="O34991" s="5"/>
    </row>
    <row r="34992" spans="13:15" x14ac:dyDescent="0.2">
      <c r="M34992" s="2"/>
      <c r="N34992" s="5"/>
      <c r="O34992" s="5"/>
    </row>
    <row r="34993" spans="13:15" x14ac:dyDescent="0.2">
      <c r="M34993" s="2"/>
      <c r="N34993" s="5"/>
      <c r="O34993" s="5"/>
    </row>
    <row r="34994" spans="13:15" x14ac:dyDescent="0.2">
      <c r="M34994" s="2"/>
      <c r="N34994" s="5"/>
      <c r="O34994" s="5"/>
    </row>
    <row r="34995" spans="13:15" x14ac:dyDescent="0.2">
      <c r="M34995" s="2"/>
      <c r="N34995" s="5"/>
      <c r="O34995" s="5"/>
    </row>
    <row r="34996" spans="13:15" x14ac:dyDescent="0.2">
      <c r="M34996" s="2"/>
      <c r="N34996" s="5"/>
      <c r="O34996" s="5"/>
    </row>
    <row r="34997" spans="13:15" x14ac:dyDescent="0.2">
      <c r="M34997" s="2"/>
      <c r="N34997" s="5"/>
      <c r="O34997" s="5"/>
    </row>
    <row r="34998" spans="13:15" x14ac:dyDescent="0.2">
      <c r="M34998" s="2"/>
      <c r="N34998" s="5"/>
      <c r="O34998" s="5"/>
    </row>
    <row r="34999" spans="13:15" x14ac:dyDescent="0.2">
      <c r="M34999" s="2"/>
      <c r="N34999" s="5"/>
      <c r="O34999" s="5"/>
    </row>
    <row r="35000" spans="13:15" x14ac:dyDescent="0.2">
      <c r="M35000" s="2"/>
      <c r="N35000" s="5"/>
      <c r="O35000" s="5"/>
    </row>
    <row r="35001" spans="13:15" x14ac:dyDescent="0.2">
      <c r="M35001" s="2"/>
      <c r="N35001" s="5"/>
      <c r="O35001" s="5"/>
    </row>
    <row r="35002" spans="13:15" x14ac:dyDescent="0.2">
      <c r="M35002" s="2"/>
      <c r="N35002" s="5"/>
      <c r="O35002" s="5"/>
    </row>
    <row r="35003" spans="13:15" x14ac:dyDescent="0.2">
      <c r="M35003" s="2"/>
      <c r="N35003" s="5"/>
      <c r="O35003" s="5"/>
    </row>
    <row r="35004" spans="13:15" x14ac:dyDescent="0.2">
      <c r="M35004" s="2"/>
      <c r="N35004" s="5"/>
      <c r="O35004" s="5"/>
    </row>
    <row r="35005" spans="13:15" x14ac:dyDescent="0.2">
      <c r="M35005" s="2"/>
      <c r="N35005" s="5"/>
      <c r="O35005" s="5"/>
    </row>
    <row r="35006" spans="13:15" x14ac:dyDescent="0.2">
      <c r="M35006" s="2"/>
      <c r="N35006" s="5"/>
      <c r="O35006" s="5"/>
    </row>
    <row r="35007" spans="13:15" x14ac:dyDescent="0.2">
      <c r="M35007" s="2"/>
      <c r="N35007" s="5"/>
      <c r="O35007" s="5"/>
    </row>
    <row r="35008" spans="13:15" x14ac:dyDescent="0.2">
      <c r="M35008" s="2"/>
      <c r="N35008" s="5"/>
      <c r="O35008" s="5"/>
    </row>
    <row r="35009" spans="13:15" x14ac:dyDescent="0.2">
      <c r="M35009" s="2"/>
      <c r="N35009" s="5"/>
      <c r="O35009" s="5"/>
    </row>
    <row r="35010" spans="13:15" x14ac:dyDescent="0.2">
      <c r="M35010" s="2"/>
      <c r="N35010" s="5"/>
      <c r="O35010" s="5"/>
    </row>
    <row r="35011" spans="13:15" x14ac:dyDescent="0.2">
      <c r="M35011" s="2"/>
      <c r="N35011" s="5"/>
      <c r="O35011" s="5"/>
    </row>
    <row r="35012" spans="13:15" x14ac:dyDescent="0.2">
      <c r="M35012" s="2"/>
      <c r="N35012" s="5"/>
      <c r="O35012" s="5"/>
    </row>
    <row r="35013" spans="13:15" x14ac:dyDescent="0.2">
      <c r="M35013" s="2"/>
      <c r="N35013" s="5"/>
      <c r="O35013" s="5"/>
    </row>
    <row r="35014" spans="13:15" x14ac:dyDescent="0.2">
      <c r="M35014" s="2"/>
      <c r="N35014" s="5"/>
      <c r="O35014" s="5"/>
    </row>
    <row r="35015" spans="13:15" x14ac:dyDescent="0.2">
      <c r="M35015" s="2"/>
      <c r="N35015" s="5"/>
      <c r="O35015" s="5"/>
    </row>
    <row r="35016" spans="13:15" x14ac:dyDescent="0.2">
      <c r="M35016" s="2"/>
      <c r="N35016" s="5"/>
      <c r="O35016" s="5"/>
    </row>
    <row r="35017" spans="13:15" x14ac:dyDescent="0.2">
      <c r="M35017" s="2"/>
      <c r="N35017" s="5"/>
      <c r="O35017" s="5"/>
    </row>
    <row r="35018" spans="13:15" x14ac:dyDescent="0.2">
      <c r="M35018" s="2"/>
      <c r="N35018" s="5"/>
      <c r="O35018" s="5"/>
    </row>
    <row r="35019" spans="13:15" x14ac:dyDescent="0.2">
      <c r="M35019" s="2"/>
      <c r="N35019" s="5"/>
      <c r="O35019" s="5"/>
    </row>
    <row r="35020" spans="13:15" x14ac:dyDescent="0.2">
      <c r="M35020" s="2"/>
      <c r="N35020" s="5"/>
      <c r="O35020" s="5"/>
    </row>
    <row r="35021" spans="13:15" x14ac:dyDescent="0.2">
      <c r="M35021" s="2"/>
      <c r="N35021" s="5"/>
      <c r="O35021" s="5"/>
    </row>
    <row r="35022" spans="13:15" x14ac:dyDescent="0.2">
      <c r="M35022" s="2"/>
      <c r="N35022" s="5"/>
      <c r="O35022" s="5"/>
    </row>
    <row r="35023" spans="13:15" x14ac:dyDescent="0.2">
      <c r="M35023" s="2"/>
      <c r="N35023" s="5"/>
      <c r="O35023" s="5"/>
    </row>
    <row r="35024" spans="13:15" x14ac:dyDescent="0.2">
      <c r="M35024" s="2"/>
      <c r="N35024" s="5"/>
      <c r="O35024" s="5"/>
    </row>
    <row r="35025" spans="13:15" x14ac:dyDescent="0.2">
      <c r="M35025" s="2"/>
      <c r="N35025" s="5"/>
      <c r="O35025" s="5"/>
    </row>
    <row r="35026" spans="13:15" x14ac:dyDescent="0.2">
      <c r="M35026" s="2"/>
      <c r="N35026" s="5"/>
      <c r="O35026" s="5"/>
    </row>
    <row r="35027" spans="13:15" x14ac:dyDescent="0.2">
      <c r="M35027" s="2"/>
      <c r="N35027" s="5"/>
      <c r="O35027" s="5"/>
    </row>
    <row r="35028" spans="13:15" x14ac:dyDescent="0.2">
      <c r="M35028" s="2"/>
      <c r="N35028" s="5"/>
      <c r="O35028" s="5"/>
    </row>
    <row r="35029" spans="13:15" x14ac:dyDescent="0.2">
      <c r="M35029" s="2"/>
      <c r="N35029" s="5"/>
      <c r="O35029" s="5"/>
    </row>
    <row r="35030" spans="13:15" x14ac:dyDescent="0.2">
      <c r="M35030" s="2"/>
      <c r="N35030" s="5"/>
      <c r="O35030" s="5"/>
    </row>
    <row r="35031" spans="13:15" x14ac:dyDescent="0.2">
      <c r="M35031" s="2"/>
      <c r="N35031" s="5"/>
      <c r="O35031" s="5"/>
    </row>
    <row r="35032" spans="13:15" x14ac:dyDescent="0.2">
      <c r="M35032" s="2"/>
      <c r="N35032" s="5"/>
      <c r="O35032" s="5"/>
    </row>
    <row r="35033" spans="13:15" x14ac:dyDescent="0.2">
      <c r="M35033" s="2"/>
      <c r="N35033" s="5"/>
      <c r="O35033" s="5"/>
    </row>
    <row r="35034" spans="13:15" x14ac:dyDescent="0.2">
      <c r="M35034" s="2"/>
      <c r="N35034" s="5"/>
      <c r="O35034" s="5"/>
    </row>
    <row r="35035" spans="13:15" x14ac:dyDescent="0.2">
      <c r="M35035" s="2"/>
      <c r="N35035" s="5"/>
      <c r="O35035" s="5"/>
    </row>
    <row r="35036" spans="13:15" x14ac:dyDescent="0.2">
      <c r="M35036" s="2"/>
      <c r="N35036" s="5"/>
      <c r="O35036" s="5"/>
    </row>
    <row r="35037" spans="13:15" x14ac:dyDescent="0.2">
      <c r="M35037" s="2"/>
      <c r="N35037" s="5"/>
      <c r="O35037" s="5"/>
    </row>
    <row r="35038" spans="13:15" x14ac:dyDescent="0.2">
      <c r="M35038" s="2"/>
      <c r="N35038" s="5"/>
      <c r="O35038" s="5"/>
    </row>
    <row r="35039" spans="13:15" x14ac:dyDescent="0.2">
      <c r="M35039" s="2"/>
      <c r="N35039" s="5"/>
      <c r="O35039" s="5"/>
    </row>
    <row r="35040" spans="13:15" x14ac:dyDescent="0.2">
      <c r="M35040" s="2"/>
      <c r="N35040" s="5"/>
      <c r="O35040" s="5"/>
    </row>
    <row r="35041" spans="13:15" x14ac:dyDescent="0.2">
      <c r="M35041" s="2"/>
      <c r="N35041" s="5"/>
      <c r="O35041" s="5"/>
    </row>
    <row r="35042" spans="13:15" x14ac:dyDescent="0.2">
      <c r="M35042" s="2"/>
      <c r="N35042" s="5"/>
      <c r="O35042" s="5"/>
    </row>
    <row r="35043" spans="13:15" x14ac:dyDescent="0.2">
      <c r="M35043" s="2"/>
      <c r="N35043" s="5"/>
      <c r="O35043" s="5"/>
    </row>
    <row r="35044" spans="13:15" x14ac:dyDescent="0.2">
      <c r="M35044" s="2"/>
      <c r="N35044" s="5"/>
      <c r="O35044" s="5"/>
    </row>
    <row r="35045" spans="13:15" x14ac:dyDescent="0.2">
      <c r="M35045" s="2"/>
      <c r="N35045" s="5"/>
      <c r="O35045" s="5"/>
    </row>
    <row r="35046" spans="13:15" x14ac:dyDescent="0.2">
      <c r="M35046" s="2"/>
      <c r="N35046" s="5"/>
      <c r="O35046" s="5"/>
    </row>
    <row r="35047" spans="13:15" x14ac:dyDescent="0.2">
      <c r="M35047" s="2"/>
      <c r="N35047" s="5"/>
      <c r="O35047" s="5"/>
    </row>
    <row r="35048" spans="13:15" x14ac:dyDescent="0.2">
      <c r="M35048" s="2"/>
      <c r="N35048" s="5"/>
      <c r="O35048" s="5"/>
    </row>
    <row r="35049" spans="13:15" x14ac:dyDescent="0.2">
      <c r="M35049" s="2"/>
      <c r="N35049" s="5"/>
      <c r="O35049" s="5"/>
    </row>
    <row r="35050" spans="13:15" x14ac:dyDescent="0.2">
      <c r="M35050" s="2"/>
      <c r="N35050" s="5"/>
      <c r="O35050" s="5"/>
    </row>
    <row r="35051" spans="13:15" x14ac:dyDescent="0.2">
      <c r="M35051" s="2"/>
      <c r="N35051" s="5"/>
      <c r="O35051" s="5"/>
    </row>
    <row r="35052" spans="13:15" x14ac:dyDescent="0.2">
      <c r="M35052" s="2"/>
      <c r="N35052" s="5"/>
      <c r="O35052" s="5"/>
    </row>
    <row r="35053" spans="13:15" x14ac:dyDescent="0.2">
      <c r="M35053" s="2"/>
      <c r="N35053" s="5"/>
      <c r="O35053" s="5"/>
    </row>
    <row r="35054" spans="13:15" x14ac:dyDescent="0.2">
      <c r="M35054" s="2"/>
      <c r="N35054" s="5"/>
      <c r="O35054" s="5"/>
    </row>
    <row r="35055" spans="13:15" x14ac:dyDescent="0.2">
      <c r="M35055" s="2"/>
      <c r="N35055" s="5"/>
      <c r="O35055" s="5"/>
    </row>
    <row r="35056" spans="13:15" x14ac:dyDescent="0.2">
      <c r="M35056" s="2"/>
      <c r="N35056" s="5"/>
      <c r="O35056" s="5"/>
    </row>
    <row r="35057" spans="13:15" x14ac:dyDescent="0.2">
      <c r="M35057" s="2"/>
      <c r="N35057" s="5"/>
      <c r="O35057" s="5"/>
    </row>
    <row r="35058" spans="13:15" x14ac:dyDescent="0.2">
      <c r="M35058" s="2"/>
      <c r="N35058" s="5"/>
      <c r="O35058" s="5"/>
    </row>
    <row r="35059" spans="13:15" x14ac:dyDescent="0.2">
      <c r="M35059" s="2"/>
      <c r="N35059" s="5"/>
      <c r="O35059" s="5"/>
    </row>
    <row r="35060" spans="13:15" x14ac:dyDescent="0.2">
      <c r="M35060" s="2"/>
      <c r="N35060" s="5"/>
      <c r="O35060" s="5"/>
    </row>
    <row r="35061" spans="13:15" x14ac:dyDescent="0.2">
      <c r="M35061" s="2"/>
      <c r="N35061" s="5"/>
      <c r="O35061" s="5"/>
    </row>
    <row r="35062" spans="13:15" x14ac:dyDescent="0.2">
      <c r="M35062" s="2"/>
      <c r="N35062" s="5"/>
      <c r="O35062" s="5"/>
    </row>
    <row r="35063" spans="13:15" x14ac:dyDescent="0.2">
      <c r="M35063" s="2"/>
      <c r="N35063" s="5"/>
      <c r="O35063" s="5"/>
    </row>
    <row r="35064" spans="13:15" x14ac:dyDescent="0.2">
      <c r="M35064" s="2"/>
      <c r="N35064" s="5"/>
      <c r="O35064" s="5"/>
    </row>
    <row r="35065" spans="13:15" x14ac:dyDescent="0.2">
      <c r="M35065" s="2"/>
      <c r="N35065" s="5"/>
      <c r="O35065" s="5"/>
    </row>
    <row r="35066" spans="13:15" x14ac:dyDescent="0.2">
      <c r="M35066" s="2"/>
      <c r="N35066" s="5"/>
      <c r="O35066" s="5"/>
    </row>
    <row r="35067" spans="13:15" x14ac:dyDescent="0.2">
      <c r="M35067" s="2"/>
      <c r="N35067" s="5"/>
      <c r="O35067" s="5"/>
    </row>
    <row r="35068" spans="13:15" x14ac:dyDescent="0.2">
      <c r="M35068" s="2"/>
      <c r="N35068" s="5"/>
      <c r="O35068" s="5"/>
    </row>
    <row r="35069" spans="13:15" x14ac:dyDescent="0.2">
      <c r="M35069" s="2"/>
      <c r="N35069" s="5"/>
      <c r="O35069" s="5"/>
    </row>
    <row r="35070" spans="13:15" x14ac:dyDescent="0.2">
      <c r="M35070" s="2"/>
      <c r="N35070" s="5"/>
      <c r="O35070" s="5"/>
    </row>
    <row r="35071" spans="13:15" x14ac:dyDescent="0.2">
      <c r="M35071" s="2"/>
      <c r="N35071" s="5"/>
      <c r="O35071" s="5"/>
    </row>
    <row r="35072" spans="13:15" x14ac:dyDescent="0.2">
      <c r="M35072" s="2"/>
      <c r="N35072" s="5"/>
      <c r="O35072" s="5"/>
    </row>
    <row r="35073" spans="13:15" x14ac:dyDescent="0.2">
      <c r="M35073" s="2"/>
      <c r="N35073" s="5"/>
      <c r="O35073" s="5"/>
    </row>
    <row r="35074" spans="13:15" x14ac:dyDescent="0.2">
      <c r="M35074" s="2"/>
      <c r="N35074" s="5"/>
      <c r="O35074" s="5"/>
    </row>
    <row r="35075" spans="13:15" x14ac:dyDescent="0.2">
      <c r="M35075" s="2"/>
      <c r="N35075" s="5"/>
      <c r="O35075" s="5"/>
    </row>
    <row r="35076" spans="13:15" x14ac:dyDescent="0.2">
      <c r="M35076" s="2"/>
      <c r="N35076" s="5"/>
      <c r="O35076" s="5"/>
    </row>
    <row r="35077" spans="13:15" x14ac:dyDescent="0.2">
      <c r="M35077" s="2"/>
      <c r="N35077" s="5"/>
      <c r="O35077" s="5"/>
    </row>
    <row r="35078" spans="13:15" x14ac:dyDescent="0.2">
      <c r="M35078" s="2"/>
      <c r="N35078" s="5"/>
      <c r="O35078" s="5"/>
    </row>
    <row r="35079" spans="13:15" x14ac:dyDescent="0.2">
      <c r="M35079" s="2"/>
      <c r="N35079" s="5"/>
      <c r="O35079" s="5"/>
    </row>
    <row r="35080" spans="13:15" x14ac:dyDescent="0.2">
      <c r="M35080" s="2"/>
      <c r="N35080" s="5"/>
      <c r="O35080" s="5"/>
    </row>
    <row r="35081" spans="13:15" x14ac:dyDescent="0.2">
      <c r="M35081" s="2"/>
      <c r="N35081" s="5"/>
      <c r="O35081" s="5"/>
    </row>
    <row r="35082" spans="13:15" x14ac:dyDescent="0.2">
      <c r="M35082" s="2"/>
      <c r="N35082" s="5"/>
      <c r="O35082" s="5"/>
    </row>
    <row r="35083" spans="13:15" x14ac:dyDescent="0.2">
      <c r="M35083" s="2"/>
      <c r="N35083" s="5"/>
      <c r="O35083" s="5"/>
    </row>
    <row r="35084" spans="13:15" x14ac:dyDescent="0.2">
      <c r="M35084" s="2"/>
      <c r="N35084" s="5"/>
      <c r="O35084" s="5"/>
    </row>
    <row r="35085" spans="13:15" x14ac:dyDescent="0.2">
      <c r="M35085" s="2"/>
      <c r="N35085" s="5"/>
      <c r="O35085" s="5"/>
    </row>
    <row r="35086" spans="13:15" x14ac:dyDescent="0.2">
      <c r="M35086" s="2"/>
      <c r="N35086" s="5"/>
      <c r="O35086" s="5"/>
    </row>
    <row r="35087" spans="13:15" x14ac:dyDescent="0.2">
      <c r="M35087" s="2"/>
      <c r="N35087" s="5"/>
      <c r="O35087" s="5"/>
    </row>
    <row r="35088" spans="13:15" x14ac:dyDescent="0.2">
      <c r="M35088" s="2"/>
      <c r="N35088" s="5"/>
      <c r="O35088" s="5"/>
    </row>
    <row r="35089" spans="13:15" x14ac:dyDescent="0.2">
      <c r="M35089" s="2"/>
      <c r="N35089" s="5"/>
      <c r="O35089" s="5"/>
    </row>
    <row r="35090" spans="13:15" x14ac:dyDescent="0.2">
      <c r="M35090" s="2"/>
      <c r="N35090" s="5"/>
      <c r="O35090" s="5"/>
    </row>
    <row r="35091" spans="13:15" x14ac:dyDescent="0.2">
      <c r="M35091" s="2"/>
      <c r="N35091" s="5"/>
      <c r="O35091" s="5"/>
    </row>
    <row r="35092" spans="13:15" x14ac:dyDescent="0.2">
      <c r="M35092" s="2"/>
      <c r="N35092" s="5"/>
      <c r="O35092" s="5"/>
    </row>
    <row r="35093" spans="13:15" x14ac:dyDescent="0.2">
      <c r="M35093" s="2"/>
      <c r="N35093" s="5"/>
      <c r="O35093" s="5"/>
    </row>
    <row r="35094" spans="13:15" x14ac:dyDescent="0.2">
      <c r="M35094" s="2"/>
      <c r="N35094" s="5"/>
      <c r="O35094" s="5"/>
    </row>
    <row r="35095" spans="13:15" x14ac:dyDescent="0.2">
      <c r="M35095" s="2"/>
      <c r="N35095" s="5"/>
      <c r="O35095" s="5"/>
    </row>
    <row r="35096" spans="13:15" x14ac:dyDescent="0.2">
      <c r="M35096" s="2"/>
      <c r="N35096" s="5"/>
      <c r="O35096" s="5"/>
    </row>
    <row r="35097" spans="13:15" x14ac:dyDescent="0.2">
      <c r="M35097" s="2"/>
      <c r="N35097" s="5"/>
      <c r="O35097" s="5"/>
    </row>
    <row r="35098" spans="13:15" x14ac:dyDescent="0.2">
      <c r="M35098" s="2"/>
      <c r="N35098" s="5"/>
      <c r="O35098" s="5"/>
    </row>
    <row r="35099" spans="13:15" x14ac:dyDescent="0.2">
      <c r="M35099" s="2"/>
      <c r="N35099" s="5"/>
      <c r="O35099" s="5"/>
    </row>
    <row r="35100" spans="13:15" x14ac:dyDescent="0.2">
      <c r="M35100" s="2"/>
      <c r="N35100" s="5"/>
      <c r="O35100" s="5"/>
    </row>
    <row r="35101" spans="13:15" x14ac:dyDescent="0.2">
      <c r="M35101" s="2"/>
      <c r="N35101" s="5"/>
      <c r="O35101" s="5"/>
    </row>
    <row r="35102" spans="13:15" x14ac:dyDescent="0.2">
      <c r="M35102" s="2"/>
      <c r="N35102" s="5"/>
      <c r="O35102" s="5"/>
    </row>
    <row r="35103" spans="13:15" x14ac:dyDescent="0.2">
      <c r="M35103" s="2"/>
      <c r="N35103" s="5"/>
      <c r="O35103" s="5"/>
    </row>
    <row r="35104" spans="13:15" x14ac:dyDescent="0.2">
      <c r="M35104" s="2"/>
      <c r="N35104" s="5"/>
      <c r="O35104" s="5"/>
    </row>
    <row r="35105" spans="13:15" x14ac:dyDescent="0.2">
      <c r="M35105" s="2"/>
      <c r="N35105" s="5"/>
      <c r="O35105" s="5"/>
    </row>
    <row r="35106" spans="13:15" x14ac:dyDescent="0.2">
      <c r="M35106" s="2"/>
      <c r="N35106" s="5"/>
      <c r="O35106" s="5"/>
    </row>
    <row r="35107" spans="13:15" x14ac:dyDescent="0.2">
      <c r="M35107" s="2"/>
      <c r="N35107" s="5"/>
      <c r="O35107" s="5"/>
    </row>
    <row r="35108" spans="13:15" x14ac:dyDescent="0.2">
      <c r="M35108" s="2"/>
      <c r="N35108" s="5"/>
      <c r="O35108" s="5"/>
    </row>
    <row r="35109" spans="13:15" x14ac:dyDescent="0.2">
      <c r="M35109" s="2"/>
      <c r="N35109" s="5"/>
      <c r="O35109" s="5"/>
    </row>
    <row r="35110" spans="13:15" x14ac:dyDescent="0.2">
      <c r="M35110" s="2"/>
      <c r="N35110" s="5"/>
      <c r="O35110" s="5"/>
    </row>
    <row r="35111" spans="13:15" x14ac:dyDescent="0.2">
      <c r="M35111" s="2"/>
      <c r="N35111" s="5"/>
      <c r="O35111" s="5"/>
    </row>
    <row r="35112" spans="13:15" x14ac:dyDescent="0.2">
      <c r="M35112" s="2"/>
      <c r="N35112" s="5"/>
      <c r="O35112" s="5"/>
    </row>
    <row r="35113" spans="13:15" x14ac:dyDescent="0.2">
      <c r="M35113" s="2"/>
      <c r="N35113" s="5"/>
      <c r="O35113" s="5"/>
    </row>
    <row r="35114" spans="13:15" x14ac:dyDescent="0.2">
      <c r="M35114" s="2"/>
      <c r="N35114" s="5"/>
      <c r="O35114" s="5"/>
    </row>
    <row r="35115" spans="13:15" x14ac:dyDescent="0.2">
      <c r="M35115" s="2"/>
      <c r="N35115" s="5"/>
      <c r="O35115" s="5"/>
    </row>
    <row r="35116" spans="13:15" x14ac:dyDescent="0.2">
      <c r="M35116" s="2"/>
      <c r="N35116" s="5"/>
      <c r="O35116" s="5"/>
    </row>
    <row r="35117" spans="13:15" x14ac:dyDescent="0.2">
      <c r="M35117" s="2"/>
      <c r="N35117" s="5"/>
      <c r="O35117" s="5"/>
    </row>
    <row r="35118" spans="13:15" x14ac:dyDescent="0.2">
      <c r="M35118" s="2"/>
      <c r="N35118" s="5"/>
      <c r="O35118" s="5"/>
    </row>
    <row r="35119" spans="13:15" x14ac:dyDescent="0.2">
      <c r="M35119" s="2"/>
      <c r="N35119" s="5"/>
      <c r="O35119" s="5"/>
    </row>
    <row r="35120" spans="13:15" x14ac:dyDescent="0.2">
      <c r="M35120" s="2"/>
      <c r="N35120" s="5"/>
      <c r="O35120" s="5"/>
    </row>
    <row r="35121" spans="13:15" x14ac:dyDescent="0.2">
      <c r="M35121" s="2"/>
      <c r="N35121" s="5"/>
      <c r="O35121" s="5"/>
    </row>
    <row r="35122" spans="13:15" x14ac:dyDescent="0.2">
      <c r="M35122" s="2"/>
      <c r="N35122" s="5"/>
      <c r="O35122" s="5"/>
    </row>
    <row r="35123" spans="13:15" x14ac:dyDescent="0.2">
      <c r="M35123" s="2"/>
      <c r="N35123" s="5"/>
      <c r="O35123" s="5"/>
    </row>
    <row r="35124" spans="13:15" x14ac:dyDescent="0.2">
      <c r="M35124" s="2"/>
      <c r="N35124" s="5"/>
      <c r="O35124" s="5"/>
    </row>
    <row r="35125" spans="13:15" x14ac:dyDescent="0.2">
      <c r="M35125" s="2"/>
      <c r="N35125" s="5"/>
      <c r="O35125" s="5"/>
    </row>
    <row r="35126" spans="13:15" x14ac:dyDescent="0.2">
      <c r="M35126" s="2"/>
      <c r="N35126" s="5"/>
      <c r="O35126" s="5"/>
    </row>
    <row r="35127" spans="13:15" x14ac:dyDescent="0.2">
      <c r="M35127" s="2"/>
      <c r="N35127" s="5"/>
      <c r="O35127" s="5"/>
    </row>
    <row r="35128" spans="13:15" x14ac:dyDescent="0.2">
      <c r="M35128" s="2"/>
      <c r="N35128" s="5"/>
      <c r="O35128" s="5"/>
    </row>
    <row r="35129" spans="13:15" x14ac:dyDescent="0.2">
      <c r="M35129" s="2"/>
      <c r="N35129" s="5"/>
      <c r="O35129" s="5"/>
    </row>
    <row r="35130" spans="13:15" x14ac:dyDescent="0.2">
      <c r="M35130" s="2"/>
      <c r="N35130" s="5"/>
      <c r="O35130" s="5"/>
    </row>
    <row r="35131" spans="13:15" x14ac:dyDescent="0.2">
      <c r="M35131" s="2"/>
      <c r="N35131" s="5"/>
      <c r="O35131" s="5"/>
    </row>
    <row r="35132" spans="13:15" x14ac:dyDescent="0.2">
      <c r="M35132" s="2"/>
      <c r="N35132" s="5"/>
      <c r="O35132" s="5"/>
    </row>
    <row r="35133" spans="13:15" x14ac:dyDescent="0.2">
      <c r="M35133" s="2"/>
      <c r="N35133" s="5"/>
      <c r="O35133" s="5"/>
    </row>
    <row r="35134" spans="13:15" x14ac:dyDescent="0.2">
      <c r="M35134" s="2"/>
      <c r="N35134" s="5"/>
      <c r="O35134" s="5"/>
    </row>
    <row r="35135" spans="13:15" x14ac:dyDescent="0.2">
      <c r="M35135" s="2"/>
      <c r="N35135" s="5"/>
      <c r="O35135" s="5"/>
    </row>
    <row r="35136" spans="13:15" x14ac:dyDescent="0.2">
      <c r="M35136" s="2"/>
      <c r="N35136" s="5"/>
      <c r="O35136" s="5"/>
    </row>
    <row r="35137" spans="13:15" x14ac:dyDescent="0.2">
      <c r="M35137" s="2"/>
      <c r="N35137" s="5"/>
      <c r="O35137" s="5"/>
    </row>
    <row r="35138" spans="13:15" x14ac:dyDescent="0.2">
      <c r="M35138" s="2"/>
      <c r="N35138" s="5"/>
      <c r="O35138" s="5"/>
    </row>
    <row r="35139" spans="13:15" x14ac:dyDescent="0.2">
      <c r="M35139" s="2"/>
      <c r="N35139" s="5"/>
      <c r="O35139" s="5"/>
    </row>
    <row r="35140" spans="13:15" x14ac:dyDescent="0.2">
      <c r="M35140" s="2"/>
      <c r="N35140" s="5"/>
      <c r="O35140" s="5"/>
    </row>
    <row r="35141" spans="13:15" x14ac:dyDescent="0.2">
      <c r="M35141" s="2"/>
      <c r="N35141" s="5"/>
      <c r="O35141" s="5"/>
    </row>
    <row r="35142" spans="13:15" x14ac:dyDescent="0.2">
      <c r="M35142" s="2"/>
      <c r="N35142" s="5"/>
      <c r="O35142" s="5"/>
    </row>
    <row r="35143" spans="13:15" x14ac:dyDescent="0.2">
      <c r="M35143" s="2"/>
      <c r="N35143" s="5"/>
      <c r="O35143" s="5"/>
    </row>
    <row r="35144" spans="13:15" x14ac:dyDescent="0.2">
      <c r="M35144" s="2"/>
      <c r="N35144" s="5"/>
      <c r="O35144" s="5"/>
    </row>
    <row r="35145" spans="13:15" x14ac:dyDescent="0.2">
      <c r="M35145" s="2"/>
      <c r="N35145" s="5"/>
      <c r="O35145" s="5"/>
    </row>
    <row r="35146" spans="13:15" x14ac:dyDescent="0.2">
      <c r="M35146" s="2"/>
      <c r="N35146" s="5"/>
      <c r="O35146" s="5"/>
    </row>
    <row r="35147" spans="13:15" x14ac:dyDescent="0.2">
      <c r="M35147" s="2"/>
      <c r="N35147" s="5"/>
      <c r="O35147" s="5"/>
    </row>
    <row r="35148" spans="13:15" x14ac:dyDescent="0.2">
      <c r="M35148" s="2"/>
      <c r="N35148" s="5"/>
      <c r="O35148" s="5"/>
    </row>
    <row r="35149" spans="13:15" x14ac:dyDescent="0.2">
      <c r="M35149" s="2"/>
      <c r="N35149" s="5"/>
      <c r="O35149" s="5"/>
    </row>
    <row r="35150" spans="13:15" x14ac:dyDescent="0.2">
      <c r="M35150" s="2"/>
      <c r="N35150" s="5"/>
      <c r="O35150" s="5"/>
    </row>
    <row r="35151" spans="13:15" x14ac:dyDescent="0.2">
      <c r="M35151" s="2"/>
      <c r="N35151" s="5"/>
      <c r="O35151" s="5"/>
    </row>
    <row r="35152" spans="13:15" x14ac:dyDescent="0.2">
      <c r="M35152" s="2"/>
      <c r="N35152" s="5"/>
      <c r="O35152" s="5"/>
    </row>
    <row r="35153" spans="13:15" x14ac:dyDescent="0.2">
      <c r="M35153" s="2"/>
      <c r="N35153" s="5"/>
      <c r="O35153" s="5"/>
    </row>
    <row r="35154" spans="13:15" x14ac:dyDescent="0.2">
      <c r="M35154" s="2"/>
      <c r="N35154" s="5"/>
      <c r="O35154" s="5"/>
    </row>
    <row r="35155" spans="13:15" x14ac:dyDescent="0.2">
      <c r="M35155" s="2"/>
      <c r="N35155" s="5"/>
      <c r="O35155" s="5"/>
    </row>
    <row r="35156" spans="13:15" x14ac:dyDescent="0.2">
      <c r="M35156" s="2"/>
      <c r="N35156" s="5"/>
      <c r="O35156" s="5"/>
    </row>
    <row r="35157" spans="13:15" x14ac:dyDescent="0.2">
      <c r="M35157" s="2"/>
      <c r="N35157" s="5"/>
      <c r="O35157" s="5"/>
    </row>
    <row r="35158" spans="13:15" x14ac:dyDescent="0.2">
      <c r="M35158" s="2"/>
      <c r="N35158" s="5"/>
      <c r="O35158" s="5"/>
    </row>
    <row r="35159" spans="13:15" x14ac:dyDescent="0.2">
      <c r="M35159" s="2"/>
      <c r="N35159" s="5"/>
      <c r="O35159" s="5"/>
    </row>
    <row r="35160" spans="13:15" x14ac:dyDescent="0.2">
      <c r="M35160" s="2"/>
      <c r="N35160" s="5"/>
      <c r="O35160" s="5"/>
    </row>
    <row r="35161" spans="13:15" x14ac:dyDescent="0.2">
      <c r="M35161" s="2"/>
      <c r="N35161" s="5"/>
      <c r="O35161" s="5"/>
    </row>
    <row r="35162" spans="13:15" x14ac:dyDescent="0.2">
      <c r="M35162" s="2"/>
      <c r="N35162" s="5"/>
      <c r="O35162" s="5"/>
    </row>
    <row r="35163" spans="13:15" x14ac:dyDescent="0.2">
      <c r="M35163" s="2"/>
      <c r="N35163" s="5"/>
      <c r="O35163" s="5"/>
    </row>
    <row r="35164" spans="13:15" x14ac:dyDescent="0.2">
      <c r="M35164" s="2"/>
      <c r="N35164" s="5"/>
      <c r="O35164" s="5"/>
    </row>
    <row r="35165" spans="13:15" x14ac:dyDescent="0.2">
      <c r="M35165" s="2"/>
      <c r="N35165" s="5"/>
      <c r="O35165" s="5"/>
    </row>
    <row r="35166" spans="13:15" x14ac:dyDescent="0.2">
      <c r="M35166" s="2"/>
      <c r="N35166" s="5"/>
      <c r="O35166" s="5"/>
    </row>
    <row r="35167" spans="13:15" x14ac:dyDescent="0.2">
      <c r="M35167" s="2"/>
      <c r="N35167" s="5"/>
      <c r="O35167" s="5"/>
    </row>
    <row r="35168" spans="13:15" x14ac:dyDescent="0.2">
      <c r="M35168" s="2"/>
      <c r="N35168" s="5"/>
      <c r="O35168" s="5"/>
    </row>
    <row r="35169" spans="13:15" x14ac:dyDescent="0.2">
      <c r="M35169" s="2"/>
      <c r="N35169" s="5"/>
      <c r="O35169" s="5"/>
    </row>
    <row r="35170" spans="13:15" x14ac:dyDescent="0.2">
      <c r="M35170" s="2"/>
      <c r="N35170" s="5"/>
      <c r="O35170" s="5"/>
    </row>
    <row r="35171" spans="13:15" x14ac:dyDescent="0.2">
      <c r="M35171" s="2"/>
      <c r="N35171" s="5"/>
      <c r="O35171" s="5"/>
    </row>
    <row r="35172" spans="13:15" x14ac:dyDescent="0.2">
      <c r="M35172" s="2"/>
      <c r="N35172" s="5"/>
      <c r="O35172" s="5"/>
    </row>
    <row r="35173" spans="13:15" x14ac:dyDescent="0.2">
      <c r="M35173" s="2"/>
      <c r="N35173" s="5"/>
      <c r="O35173" s="5"/>
    </row>
    <row r="35174" spans="13:15" x14ac:dyDescent="0.2">
      <c r="M35174" s="2"/>
      <c r="N35174" s="5"/>
      <c r="O35174" s="5"/>
    </row>
    <row r="35175" spans="13:15" x14ac:dyDescent="0.2">
      <c r="M35175" s="2"/>
      <c r="N35175" s="5"/>
      <c r="O35175" s="5"/>
    </row>
    <row r="35176" spans="13:15" x14ac:dyDescent="0.2">
      <c r="M35176" s="2"/>
      <c r="N35176" s="5"/>
      <c r="O35176" s="5"/>
    </row>
    <row r="35177" spans="13:15" x14ac:dyDescent="0.2">
      <c r="M35177" s="2"/>
      <c r="N35177" s="5"/>
      <c r="O35177" s="5"/>
    </row>
    <row r="35178" spans="13:15" x14ac:dyDescent="0.2">
      <c r="M35178" s="2"/>
      <c r="N35178" s="5"/>
      <c r="O35178" s="5"/>
    </row>
    <row r="35179" spans="13:15" x14ac:dyDescent="0.2">
      <c r="M35179" s="2"/>
      <c r="N35179" s="5"/>
      <c r="O35179" s="5"/>
    </row>
    <row r="35180" spans="13:15" x14ac:dyDescent="0.2">
      <c r="M35180" s="2"/>
      <c r="N35180" s="5"/>
      <c r="O35180" s="5"/>
    </row>
    <row r="35181" spans="13:15" x14ac:dyDescent="0.2">
      <c r="M35181" s="2"/>
      <c r="N35181" s="5"/>
      <c r="O35181" s="5"/>
    </row>
    <row r="35182" spans="13:15" x14ac:dyDescent="0.2">
      <c r="M35182" s="2"/>
      <c r="N35182" s="5"/>
      <c r="O35182" s="5"/>
    </row>
    <row r="35183" spans="13:15" x14ac:dyDescent="0.2">
      <c r="M35183" s="2"/>
      <c r="N35183" s="5"/>
      <c r="O35183" s="5"/>
    </row>
    <row r="35184" spans="13:15" x14ac:dyDescent="0.2">
      <c r="M35184" s="2"/>
      <c r="N35184" s="5"/>
      <c r="O35184" s="5"/>
    </row>
    <row r="35185" spans="13:15" x14ac:dyDescent="0.2">
      <c r="M35185" s="2"/>
      <c r="N35185" s="5"/>
      <c r="O35185" s="5"/>
    </row>
    <row r="35186" spans="13:15" x14ac:dyDescent="0.2">
      <c r="M35186" s="2"/>
      <c r="N35186" s="5"/>
      <c r="O35186" s="5"/>
    </row>
    <row r="35187" spans="13:15" x14ac:dyDescent="0.2">
      <c r="M35187" s="2"/>
      <c r="N35187" s="5"/>
      <c r="O35187" s="5"/>
    </row>
    <row r="35188" spans="13:15" x14ac:dyDescent="0.2">
      <c r="M35188" s="2"/>
      <c r="N35188" s="5"/>
      <c r="O35188" s="5"/>
    </row>
    <row r="35189" spans="13:15" x14ac:dyDescent="0.2">
      <c r="M35189" s="2"/>
      <c r="N35189" s="5"/>
      <c r="O35189" s="5"/>
    </row>
    <row r="35190" spans="13:15" x14ac:dyDescent="0.2">
      <c r="M35190" s="2"/>
      <c r="N35190" s="5"/>
      <c r="O35190" s="5"/>
    </row>
    <row r="35191" spans="13:15" x14ac:dyDescent="0.2">
      <c r="M35191" s="2"/>
      <c r="N35191" s="5"/>
      <c r="O35191" s="5"/>
    </row>
    <row r="35192" spans="13:15" x14ac:dyDescent="0.2">
      <c r="M35192" s="2"/>
      <c r="N35192" s="5"/>
      <c r="O35192" s="5"/>
    </row>
    <row r="35193" spans="13:15" x14ac:dyDescent="0.2">
      <c r="M35193" s="2"/>
      <c r="N35193" s="5"/>
      <c r="O35193" s="5"/>
    </row>
    <row r="35194" spans="13:15" x14ac:dyDescent="0.2">
      <c r="M35194" s="2"/>
      <c r="N35194" s="5"/>
      <c r="O35194" s="5"/>
    </row>
    <row r="35195" spans="13:15" x14ac:dyDescent="0.2">
      <c r="M35195" s="2"/>
      <c r="N35195" s="5"/>
      <c r="O35195" s="5"/>
    </row>
    <row r="35196" spans="13:15" x14ac:dyDescent="0.2">
      <c r="M35196" s="2"/>
      <c r="N35196" s="5"/>
      <c r="O35196" s="5"/>
    </row>
    <row r="35197" spans="13:15" x14ac:dyDescent="0.2">
      <c r="M35197" s="2"/>
      <c r="N35197" s="5"/>
      <c r="O35197" s="5"/>
    </row>
    <row r="35198" spans="13:15" x14ac:dyDescent="0.2">
      <c r="M35198" s="2"/>
      <c r="N35198" s="5"/>
      <c r="O35198" s="5"/>
    </row>
    <row r="35199" spans="13:15" x14ac:dyDescent="0.2">
      <c r="M35199" s="2"/>
      <c r="N35199" s="5"/>
      <c r="O35199" s="5"/>
    </row>
    <row r="35200" spans="13:15" x14ac:dyDescent="0.2">
      <c r="M35200" s="2"/>
      <c r="N35200" s="5"/>
      <c r="O35200" s="5"/>
    </row>
    <row r="35201" spans="13:15" x14ac:dyDescent="0.2">
      <c r="M35201" s="2"/>
      <c r="N35201" s="5"/>
      <c r="O35201" s="5"/>
    </row>
    <row r="35202" spans="13:15" x14ac:dyDescent="0.2">
      <c r="M35202" s="2"/>
      <c r="N35202" s="5"/>
      <c r="O35202" s="5"/>
    </row>
    <row r="35203" spans="13:15" x14ac:dyDescent="0.2">
      <c r="M35203" s="2"/>
      <c r="N35203" s="5"/>
      <c r="O35203" s="5"/>
    </row>
    <row r="35204" spans="13:15" x14ac:dyDescent="0.2">
      <c r="M35204" s="2"/>
      <c r="N35204" s="5"/>
      <c r="O35204" s="5"/>
    </row>
    <row r="35205" spans="13:15" x14ac:dyDescent="0.2">
      <c r="M35205" s="2"/>
      <c r="N35205" s="5"/>
      <c r="O35205" s="5"/>
    </row>
    <row r="35206" spans="13:15" x14ac:dyDescent="0.2">
      <c r="M35206" s="2"/>
      <c r="N35206" s="5"/>
      <c r="O35206" s="5"/>
    </row>
    <row r="35207" spans="13:15" x14ac:dyDescent="0.2">
      <c r="M35207" s="2"/>
      <c r="N35207" s="5"/>
      <c r="O35207" s="5"/>
    </row>
    <row r="35208" spans="13:15" x14ac:dyDescent="0.2">
      <c r="M35208" s="2"/>
      <c r="N35208" s="5"/>
      <c r="O35208" s="5"/>
    </row>
    <row r="35209" spans="13:15" x14ac:dyDescent="0.2">
      <c r="M35209" s="2"/>
      <c r="N35209" s="5"/>
      <c r="O35209" s="5"/>
    </row>
    <row r="35210" spans="13:15" x14ac:dyDescent="0.2">
      <c r="M35210" s="2"/>
      <c r="N35210" s="5"/>
      <c r="O35210" s="5"/>
    </row>
    <row r="35211" spans="13:15" x14ac:dyDescent="0.2">
      <c r="M35211" s="2"/>
      <c r="N35211" s="5"/>
      <c r="O35211" s="5"/>
    </row>
    <row r="35212" spans="13:15" x14ac:dyDescent="0.2">
      <c r="M35212" s="2"/>
      <c r="N35212" s="5"/>
      <c r="O35212" s="5"/>
    </row>
    <row r="35213" spans="13:15" x14ac:dyDescent="0.2">
      <c r="M35213" s="2"/>
      <c r="N35213" s="5"/>
      <c r="O35213" s="5"/>
    </row>
    <row r="35214" spans="13:15" x14ac:dyDescent="0.2">
      <c r="M35214" s="2"/>
      <c r="N35214" s="5"/>
      <c r="O35214" s="5"/>
    </row>
    <row r="35215" spans="13:15" x14ac:dyDescent="0.2">
      <c r="M35215" s="2"/>
      <c r="N35215" s="5"/>
      <c r="O35215" s="5"/>
    </row>
    <row r="35216" spans="13:15" x14ac:dyDescent="0.2">
      <c r="M35216" s="2"/>
      <c r="N35216" s="5"/>
      <c r="O35216" s="5"/>
    </row>
    <row r="35217" spans="13:15" x14ac:dyDescent="0.2">
      <c r="M35217" s="2"/>
      <c r="N35217" s="5"/>
      <c r="O35217" s="5"/>
    </row>
    <row r="35218" spans="13:15" x14ac:dyDescent="0.2">
      <c r="M35218" s="2"/>
      <c r="N35218" s="5"/>
      <c r="O35218" s="5"/>
    </row>
    <row r="35219" spans="13:15" x14ac:dyDescent="0.2">
      <c r="M35219" s="2"/>
      <c r="N35219" s="5"/>
      <c r="O35219" s="5"/>
    </row>
    <row r="35220" spans="13:15" x14ac:dyDescent="0.2">
      <c r="M35220" s="2"/>
      <c r="N35220" s="5"/>
      <c r="O35220" s="5"/>
    </row>
    <row r="35221" spans="13:15" x14ac:dyDescent="0.2">
      <c r="M35221" s="2"/>
      <c r="N35221" s="5"/>
      <c r="O35221" s="5"/>
    </row>
    <row r="35222" spans="13:15" x14ac:dyDescent="0.2">
      <c r="M35222" s="2"/>
      <c r="N35222" s="5"/>
      <c r="O35222" s="5"/>
    </row>
    <row r="35223" spans="13:15" x14ac:dyDescent="0.2">
      <c r="M35223" s="2"/>
      <c r="N35223" s="5"/>
      <c r="O35223" s="5"/>
    </row>
    <row r="35224" spans="13:15" x14ac:dyDescent="0.2">
      <c r="M35224" s="2"/>
      <c r="N35224" s="5"/>
      <c r="O35224" s="5"/>
    </row>
    <row r="35225" spans="13:15" x14ac:dyDescent="0.2">
      <c r="M35225" s="2"/>
      <c r="N35225" s="5"/>
      <c r="O35225" s="5"/>
    </row>
    <row r="35226" spans="13:15" x14ac:dyDescent="0.2">
      <c r="M35226" s="2"/>
      <c r="N35226" s="5"/>
      <c r="O35226" s="5"/>
    </row>
    <row r="35227" spans="13:15" x14ac:dyDescent="0.2">
      <c r="M35227" s="2"/>
      <c r="N35227" s="5"/>
      <c r="O35227" s="5"/>
    </row>
    <row r="35228" spans="13:15" x14ac:dyDescent="0.2">
      <c r="M35228" s="2"/>
      <c r="N35228" s="5"/>
      <c r="O35228" s="5"/>
    </row>
    <row r="35229" spans="13:15" x14ac:dyDescent="0.2">
      <c r="M35229" s="2"/>
      <c r="N35229" s="5"/>
      <c r="O35229" s="5"/>
    </row>
    <row r="35230" spans="13:15" x14ac:dyDescent="0.2">
      <c r="M35230" s="2"/>
      <c r="N35230" s="5"/>
      <c r="O35230" s="5"/>
    </row>
    <row r="35231" spans="13:15" x14ac:dyDescent="0.2">
      <c r="M35231" s="2"/>
      <c r="N35231" s="5"/>
      <c r="O35231" s="5"/>
    </row>
    <row r="35232" spans="13:15" x14ac:dyDescent="0.2">
      <c r="M35232" s="2"/>
      <c r="N35232" s="5"/>
      <c r="O35232" s="5"/>
    </row>
    <row r="35233" spans="13:15" x14ac:dyDescent="0.2">
      <c r="M35233" s="2"/>
      <c r="N35233" s="5"/>
      <c r="O35233" s="5"/>
    </row>
    <row r="35234" spans="13:15" x14ac:dyDescent="0.2">
      <c r="M35234" s="2"/>
      <c r="N35234" s="5"/>
      <c r="O35234" s="5"/>
    </row>
    <row r="35235" spans="13:15" x14ac:dyDescent="0.2">
      <c r="M35235" s="2"/>
      <c r="N35235" s="5"/>
      <c r="O35235" s="5"/>
    </row>
    <row r="35236" spans="13:15" x14ac:dyDescent="0.2">
      <c r="M35236" s="2"/>
      <c r="N35236" s="5"/>
      <c r="O35236" s="5"/>
    </row>
    <row r="35237" spans="13:15" x14ac:dyDescent="0.2">
      <c r="M35237" s="2"/>
      <c r="N35237" s="5"/>
      <c r="O35237" s="5"/>
    </row>
    <row r="35238" spans="13:15" x14ac:dyDescent="0.2">
      <c r="M35238" s="2"/>
      <c r="N35238" s="5"/>
      <c r="O35238" s="5"/>
    </row>
    <row r="35239" spans="13:15" x14ac:dyDescent="0.2">
      <c r="M35239" s="2"/>
      <c r="N35239" s="5"/>
      <c r="O35239" s="5"/>
    </row>
    <row r="35240" spans="13:15" x14ac:dyDescent="0.2">
      <c r="M35240" s="2"/>
      <c r="N35240" s="5"/>
      <c r="O35240" s="5"/>
    </row>
    <row r="35241" spans="13:15" x14ac:dyDescent="0.2">
      <c r="M35241" s="2"/>
      <c r="N35241" s="5"/>
      <c r="O35241" s="5"/>
    </row>
    <row r="35242" spans="13:15" x14ac:dyDescent="0.2">
      <c r="M35242" s="2"/>
      <c r="N35242" s="5"/>
      <c r="O35242" s="5"/>
    </row>
    <row r="35243" spans="13:15" x14ac:dyDescent="0.2">
      <c r="M35243" s="2"/>
      <c r="N35243" s="5"/>
      <c r="O35243" s="5"/>
    </row>
    <row r="35244" spans="13:15" x14ac:dyDescent="0.2">
      <c r="M35244" s="2"/>
      <c r="N35244" s="5"/>
      <c r="O35244" s="5"/>
    </row>
    <row r="35245" spans="13:15" x14ac:dyDescent="0.2">
      <c r="M35245" s="2"/>
      <c r="N35245" s="5"/>
      <c r="O35245" s="5"/>
    </row>
    <row r="35246" spans="13:15" x14ac:dyDescent="0.2">
      <c r="M35246" s="2"/>
      <c r="N35246" s="5"/>
      <c r="O35246" s="5"/>
    </row>
    <row r="35247" spans="13:15" x14ac:dyDescent="0.2">
      <c r="M35247" s="2"/>
      <c r="N35247" s="5"/>
      <c r="O35247" s="5"/>
    </row>
    <row r="35248" spans="13:15" x14ac:dyDescent="0.2">
      <c r="M35248" s="2"/>
      <c r="N35248" s="5"/>
      <c r="O35248" s="5"/>
    </row>
    <row r="35249" spans="13:15" x14ac:dyDescent="0.2">
      <c r="M35249" s="2"/>
      <c r="N35249" s="5"/>
      <c r="O35249" s="5"/>
    </row>
    <row r="35250" spans="13:15" x14ac:dyDescent="0.2">
      <c r="M35250" s="2"/>
      <c r="N35250" s="5"/>
      <c r="O35250" s="5"/>
    </row>
    <row r="35251" spans="13:15" x14ac:dyDescent="0.2">
      <c r="M35251" s="2"/>
      <c r="N35251" s="5"/>
      <c r="O35251" s="5"/>
    </row>
    <row r="35252" spans="13:15" x14ac:dyDescent="0.2">
      <c r="M35252" s="2"/>
      <c r="N35252" s="5"/>
      <c r="O35252" s="5"/>
    </row>
    <row r="35253" spans="13:15" x14ac:dyDescent="0.2">
      <c r="M35253" s="2"/>
      <c r="N35253" s="5"/>
      <c r="O35253" s="5"/>
    </row>
    <row r="35254" spans="13:15" x14ac:dyDescent="0.2">
      <c r="M35254" s="2"/>
      <c r="N35254" s="5"/>
      <c r="O35254" s="5"/>
    </row>
    <row r="35255" spans="13:15" x14ac:dyDescent="0.2">
      <c r="M35255" s="2"/>
      <c r="N35255" s="5"/>
      <c r="O35255" s="5"/>
    </row>
    <row r="35256" spans="13:15" x14ac:dyDescent="0.2">
      <c r="M35256" s="2"/>
      <c r="N35256" s="5"/>
      <c r="O35256" s="5"/>
    </row>
    <row r="35257" spans="13:15" x14ac:dyDescent="0.2">
      <c r="M35257" s="2"/>
      <c r="N35257" s="5"/>
      <c r="O35257" s="5"/>
    </row>
    <row r="35258" spans="13:15" x14ac:dyDescent="0.2">
      <c r="M35258" s="2"/>
      <c r="N35258" s="5"/>
      <c r="O35258" s="5"/>
    </row>
    <row r="35259" spans="13:15" x14ac:dyDescent="0.2">
      <c r="M35259" s="2"/>
      <c r="N35259" s="5"/>
      <c r="O35259" s="5"/>
    </row>
    <row r="35260" spans="13:15" x14ac:dyDescent="0.2">
      <c r="M35260" s="2"/>
      <c r="N35260" s="5"/>
      <c r="O35260" s="5"/>
    </row>
    <row r="35261" spans="13:15" x14ac:dyDescent="0.2">
      <c r="M35261" s="2"/>
      <c r="N35261" s="5"/>
      <c r="O35261" s="5"/>
    </row>
    <row r="35262" spans="13:15" x14ac:dyDescent="0.2">
      <c r="M35262" s="2"/>
      <c r="N35262" s="5"/>
      <c r="O35262" s="5"/>
    </row>
    <row r="35263" spans="13:15" x14ac:dyDescent="0.2">
      <c r="M35263" s="2"/>
      <c r="N35263" s="5"/>
      <c r="O35263" s="5"/>
    </row>
    <row r="35264" spans="13:15" x14ac:dyDescent="0.2">
      <c r="M35264" s="2"/>
      <c r="N35264" s="5"/>
      <c r="O35264" s="5"/>
    </row>
    <row r="35265" spans="13:15" x14ac:dyDescent="0.2">
      <c r="M35265" s="2"/>
      <c r="N35265" s="5"/>
      <c r="O35265" s="5"/>
    </row>
    <row r="35266" spans="13:15" x14ac:dyDescent="0.2">
      <c r="M35266" s="2"/>
      <c r="N35266" s="5"/>
      <c r="O35266" s="5"/>
    </row>
    <row r="35267" spans="13:15" x14ac:dyDescent="0.2">
      <c r="M35267" s="2"/>
      <c r="N35267" s="5"/>
      <c r="O35267" s="5"/>
    </row>
    <row r="35268" spans="13:15" x14ac:dyDescent="0.2">
      <c r="M35268" s="2"/>
      <c r="N35268" s="5"/>
      <c r="O35268" s="5"/>
    </row>
    <row r="35269" spans="13:15" x14ac:dyDescent="0.2">
      <c r="M35269" s="2"/>
      <c r="N35269" s="5"/>
      <c r="O35269" s="5"/>
    </row>
    <row r="35270" spans="13:15" x14ac:dyDescent="0.2">
      <c r="M35270" s="2"/>
      <c r="N35270" s="5"/>
      <c r="O35270" s="5"/>
    </row>
    <row r="35271" spans="13:15" x14ac:dyDescent="0.2">
      <c r="M35271" s="2"/>
      <c r="N35271" s="5"/>
      <c r="O35271" s="5"/>
    </row>
    <row r="35272" spans="13:15" x14ac:dyDescent="0.2">
      <c r="M35272" s="2"/>
      <c r="N35272" s="5"/>
      <c r="O35272" s="5"/>
    </row>
    <row r="35273" spans="13:15" x14ac:dyDescent="0.2">
      <c r="M35273" s="2"/>
      <c r="N35273" s="5"/>
      <c r="O35273" s="5"/>
    </row>
    <row r="35274" spans="13:15" x14ac:dyDescent="0.2">
      <c r="M35274" s="2"/>
      <c r="N35274" s="5"/>
      <c r="O35274" s="5"/>
    </row>
    <row r="35275" spans="13:15" x14ac:dyDescent="0.2">
      <c r="M35275" s="2"/>
      <c r="N35275" s="5"/>
      <c r="O35275" s="5"/>
    </row>
    <row r="35276" spans="13:15" x14ac:dyDescent="0.2">
      <c r="M35276" s="2"/>
      <c r="N35276" s="5"/>
      <c r="O35276" s="5"/>
    </row>
    <row r="35277" spans="13:15" x14ac:dyDescent="0.2">
      <c r="M35277" s="2"/>
      <c r="N35277" s="5"/>
      <c r="O35277" s="5"/>
    </row>
    <row r="35278" spans="13:15" x14ac:dyDescent="0.2">
      <c r="M35278" s="2"/>
      <c r="N35278" s="5"/>
      <c r="O35278" s="5"/>
    </row>
    <row r="35279" spans="13:15" x14ac:dyDescent="0.2">
      <c r="M35279" s="2"/>
      <c r="N35279" s="5"/>
      <c r="O35279" s="5"/>
    </row>
    <row r="35280" spans="13:15" x14ac:dyDescent="0.2">
      <c r="M35280" s="2"/>
      <c r="N35280" s="5"/>
      <c r="O35280" s="5"/>
    </row>
    <row r="35281" spans="13:15" x14ac:dyDescent="0.2">
      <c r="M35281" s="2"/>
      <c r="N35281" s="5"/>
      <c r="O35281" s="5"/>
    </row>
    <row r="35282" spans="13:15" x14ac:dyDescent="0.2">
      <c r="M35282" s="2"/>
      <c r="N35282" s="5"/>
      <c r="O35282" s="5"/>
    </row>
    <row r="35283" spans="13:15" x14ac:dyDescent="0.2">
      <c r="M35283" s="2"/>
      <c r="N35283" s="5"/>
      <c r="O35283" s="5"/>
    </row>
    <row r="35284" spans="13:15" x14ac:dyDescent="0.2">
      <c r="M35284" s="2"/>
      <c r="N35284" s="5"/>
      <c r="O35284" s="5"/>
    </row>
    <row r="35285" spans="13:15" x14ac:dyDescent="0.2">
      <c r="M35285" s="2"/>
      <c r="N35285" s="5"/>
      <c r="O35285" s="5"/>
    </row>
    <row r="35286" spans="13:15" x14ac:dyDescent="0.2">
      <c r="M35286" s="2"/>
      <c r="N35286" s="5"/>
      <c r="O35286" s="5"/>
    </row>
    <row r="35287" spans="13:15" x14ac:dyDescent="0.2">
      <c r="M35287" s="2"/>
      <c r="N35287" s="5"/>
      <c r="O35287" s="5"/>
    </row>
    <row r="35288" spans="13:15" x14ac:dyDescent="0.2">
      <c r="M35288" s="2"/>
      <c r="N35288" s="5"/>
      <c r="O35288" s="5"/>
    </row>
    <row r="35289" spans="13:15" x14ac:dyDescent="0.2">
      <c r="M35289" s="2"/>
      <c r="N35289" s="5"/>
      <c r="O35289" s="5"/>
    </row>
    <row r="35290" spans="13:15" x14ac:dyDescent="0.2">
      <c r="M35290" s="2"/>
      <c r="N35290" s="5"/>
      <c r="O35290" s="5"/>
    </row>
    <row r="35291" spans="13:15" x14ac:dyDescent="0.2">
      <c r="M35291" s="2"/>
      <c r="N35291" s="5"/>
      <c r="O35291" s="5"/>
    </row>
    <row r="35292" spans="13:15" x14ac:dyDescent="0.2">
      <c r="M35292" s="2"/>
      <c r="N35292" s="5"/>
      <c r="O35292" s="5"/>
    </row>
    <row r="35293" spans="13:15" x14ac:dyDescent="0.2">
      <c r="M35293" s="2"/>
      <c r="N35293" s="5"/>
      <c r="O35293" s="5"/>
    </row>
    <row r="35294" spans="13:15" x14ac:dyDescent="0.2">
      <c r="M35294" s="2"/>
      <c r="N35294" s="5"/>
      <c r="O35294" s="5"/>
    </row>
    <row r="35295" spans="13:15" x14ac:dyDescent="0.2">
      <c r="M35295" s="2"/>
      <c r="N35295" s="5"/>
      <c r="O35295" s="5"/>
    </row>
    <row r="35296" spans="13:15" x14ac:dyDescent="0.2">
      <c r="M35296" s="2"/>
      <c r="N35296" s="5"/>
      <c r="O35296" s="5"/>
    </row>
    <row r="35297" spans="13:15" x14ac:dyDescent="0.2">
      <c r="M35297" s="2"/>
      <c r="N35297" s="5"/>
      <c r="O35297" s="5"/>
    </row>
    <row r="35298" spans="13:15" x14ac:dyDescent="0.2">
      <c r="M35298" s="2"/>
      <c r="N35298" s="5"/>
      <c r="O35298" s="5"/>
    </row>
    <row r="35299" spans="13:15" x14ac:dyDescent="0.2">
      <c r="M35299" s="2"/>
      <c r="N35299" s="5"/>
      <c r="O35299" s="5"/>
    </row>
    <row r="35300" spans="13:15" x14ac:dyDescent="0.2">
      <c r="M35300" s="2"/>
      <c r="N35300" s="5"/>
      <c r="O35300" s="5"/>
    </row>
    <row r="35301" spans="13:15" x14ac:dyDescent="0.2">
      <c r="M35301" s="2"/>
      <c r="N35301" s="5"/>
      <c r="O35301" s="5"/>
    </row>
    <row r="35302" spans="13:15" x14ac:dyDescent="0.2">
      <c r="M35302" s="2"/>
      <c r="N35302" s="5"/>
      <c r="O35302" s="5"/>
    </row>
    <row r="35303" spans="13:15" x14ac:dyDescent="0.2">
      <c r="M35303" s="2"/>
      <c r="N35303" s="5"/>
      <c r="O35303" s="5"/>
    </row>
    <row r="35304" spans="13:15" x14ac:dyDescent="0.2">
      <c r="M35304" s="2"/>
      <c r="N35304" s="5"/>
      <c r="O35304" s="5"/>
    </row>
    <row r="35305" spans="13:15" x14ac:dyDescent="0.2">
      <c r="M35305" s="2"/>
      <c r="N35305" s="5"/>
      <c r="O35305" s="5"/>
    </row>
    <row r="35306" spans="13:15" x14ac:dyDescent="0.2">
      <c r="M35306" s="2"/>
      <c r="N35306" s="5"/>
      <c r="O35306" s="5"/>
    </row>
    <row r="35307" spans="13:15" x14ac:dyDescent="0.2">
      <c r="M35307" s="2"/>
      <c r="N35307" s="5"/>
      <c r="O35307" s="5"/>
    </row>
    <row r="35308" spans="13:15" x14ac:dyDescent="0.2">
      <c r="M35308" s="2"/>
      <c r="N35308" s="5"/>
      <c r="O35308" s="5"/>
    </row>
    <row r="35309" spans="13:15" x14ac:dyDescent="0.2">
      <c r="M35309" s="2"/>
      <c r="N35309" s="5"/>
      <c r="O35309" s="5"/>
    </row>
    <row r="35310" spans="13:15" x14ac:dyDescent="0.2">
      <c r="M35310" s="2"/>
      <c r="N35310" s="5"/>
      <c r="O35310" s="5"/>
    </row>
    <row r="35311" spans="13:15" x14ac:dyDescent="0.2">
      <c r="M35311" s="2"/>
      <c r="N35311" s="5"/>
      <c r="O35311" s="5"/>
    </row>
    <row r="35312" spans="13:15" x14ac:dyDescent="0.2">
      <c r="M35312" s="2"/>
      <c r="N35312" s="5"/>
      <c r="O35312" s="5"/>
    </row>
    <row r="35313" spans="13:15" x14ac:dyDescent="0.2">
      <c r="M35313" s="2"/>
      <c r="N35313" s="5"/>
      <c r="O35313" s="5"/>
    </row>
    <row r="35314" spans="13:15" x14ac:dyDescent="0.2">
      <c r="M35314" s="2"/>
      <c r="N35314" s="5"/>
      <c r="O35314" s="5"/>
    </row>
    <row r="35315" spans="13:15" x14ac:dyDescent="0.2">
      <c r="M35315" s="2"/>
      <c r="N35315" s="5"/>
      <c r="O35315" s="5"/>
    </row>
    <row r="35316" spans="13:15" x14ac:dyDescent="0.2">
      <c r="M35316" s="2"/>
      <c r="N35316" s="5"/>
      <c r="O35316" s="5"/>
    </row>
    <row r="35317" spans="13:15" x14ac:dyDescent="0.2">
      <c r="M35317" s="2"/>
      <c r="N35317" s="5"/>
      <c r="O35317" s="5"/>
    </row>
    <row r="35318" spans="13:15" x14ac:dyDescent="0.2">
      <c r="M35318" s="2"/>
      <c r="N35318" s="5"/>
      <c r="O35318" s="5"/>
    </row>
    <row r="35319" spans="13:15" x14ac:dyDescent="0.2">
      <c r="M35319" s="2"/>
      <c r="N35319" s="5"/>
      <c r="O35319" s="5"/>
    </row>
    <row r="35320" spans="13:15" x14ac:dyDescent="0.2">
      <c r="M35320" s="2"/>
      <c r="N35320" s="5"/>
      <c r="O35320" s="5"/>
    </row>
    <row r="35321" spans="13:15" x14ac:dyDescent="0.2">
      <c r="M35321" s="2"/>
      <c r="N35321" s="5"/>
      <c r="O35321" s="5"/>
    </row>
    <row r="35322" spans="13:15" x14ac:dyDescent="0.2">
      <c r="M35322" s="2"/>
      <c r="N35322" s="5"/>
      <c r="O35322" s="5"/>
    </row>
    <row r="35323" spans="13:15" x14ac:dyDescent="0.2">
      <c r="M35323" s="2"/>
      <c r="N35323" s="5"/>
      <c r="O35323" s="5"/>
    </row>
    <row r="35324" spans="13:15" x14ac:dyDescent="0.2">
      <c r="M35324" s="2"/>
      <c r="N35324" s="5"/>
      <c r="O35324" s="5"/>
    </row>
    <row r="35325" spans="13:15" x14ac:dyDescent="0.2">
      <c r="M35325" s="2"/>
      <c r="N35325" s="5"/>
      <c r="O35325" s="5"/>
    </row>
    <row r="35326" spans="13:15" x14ac:dyDescent="0.2">
      <c r="M35326" s="2"/>
      <c r="N35326" s="5"/>
      <c r="O35326" s="5"/>
    </row>
    <row r="35327" spans="13:15" x14ac:dyDescent="0.2">
      <c r="M35327" s="2"/>
      <c r="N35327" s="5"/>
      <c r="O35327" s="5"/>
    </row>
    <row r="35328" spans="13:15" x14ac:dyDescent="0.2">
      <c r="M35328" s="2"/>
      <c r="N35328" s="5"/>
      <c r="O35328" s="5"/>
    </row>
    <row r="35329" spans="13:15" x14ac:dyDescent="0.2">
      <c r="M35329" s="2"/>
      <c r="N35329" s="5"/>
      <c r="O35329" s="5"/>
    </row>
    <row r="35330" spans="13:15" x14ac:dyDescent="0.2">
      <c r="M35330" s="2"/>
      <c r="N35330" s="5"/>
      <c r="O35330" s="5"/>
    </row>
    <row r="35331" spans="13:15" x14ac:dyDescent="0.2">
      <c r="M35331" s="2"/>
      <c r="N35331" s="5"/>
      <c r="O35331" s="5"/>
    </row>
    <row r="35332" spans="13:15" x14ac:dyDescent="0.2">
      <c r="M35332" s="2"/>
      <c r="N35332" s="5"/>
      <c r="O35332" s="5"/>
    </row>
    <row r="35333" spans="13:15" x14ac:dyDescent="0.2">
      <c r="M35333" s="2"/>
      <c r="N35333" s="5"/>
      <c r="O35333" s="5"/>
    </row>
    <row r="35334" spans="13:15" x14ac:dyDescent="0.2">
      <c r="M35334" s="2"/>
      <c r="N35334" s="5"/>
      <c r="O35334" s="5"/>
    </row>
    <row r="35335" spans="13:15" x14ac:dyDescent="0.2">
      <c r="M35335" s="2"/>
      <c r="N35335" s="5"/>
      <c r="O35335" s="5"/>
    </row>
    <row r="35336" spans="13:15" x14ac:dyDescent="0.2">
      <c r="M35336" s="2"/>
      <c r="N35336" s="5"/>
      <c r="O35336" s="5"/>
    </row>
    <row r="35337" spans="13:15" x14ac:dyDescent="0.2">
      <c r="M35337" s="2"/>
      <c r="N35337" s="5"/>
      <c r="O35337" s="5"/>
    </row>
    <row r="35338" spans="13:15" x14ac:dyDescent="0.2">
      <c r="M35338" s="2"/>
      <c r="N35338" s="5"/>
      <c r="O35338" s="5"/>
    </row>
    <row r="35339" spans="13:15" x14ac:dyDescent="0.2">
      <c r="M35339" s="2"/>
      <c r="N35339" s="5"/>
      <c r="O35339" s="5"/>
    </row>
    <row r="35340" spans="13:15" x14ac:dyDescent="0.2">
      <c r="M35340" s="2"/>
      <c r="N35340" s="5"/>
      <c r="O35340" s="5"/>
    </row>
    <row r="35341" spans="13:15" x14ac:dyDescent="0.2">
      <c r="M35341" s="2"/>
      <c r="N35341" s="5"/>
      <c r="O35341" s="5"/>
    </row>
    <row r="35342" spans="13:15" x14ac:dyDescent="0.2">
      <c r="M35342" s="2"/>
      <c r="N35342" s="5"/>
      <c r="O35342" s="5"/>
    </row>
    <row r="35343" spans="13:15" x14ac:dyDescent="0.2">
      <c r="M35343" s="2"/>
      <c r="N35343" s="5"/>
      <c r="O35343" s="5"/>
    </row>
    <row r="35344" spans="13:15" x14ac:dyDescent="0.2">
      <c r="M35344" s="2"/>
      <c r="N35344" s="5"/>
      <c r="O35344" s="5"/>
    </row>
    <row r="35345" spans="13:15" x14ac:dyDescent="0.2">
      <c r="M35345" s="2"/>
      <c r="N35345" s="5"/>
      <c r="O35345" s="5"/>
    </row>
    <row r="35346" spans="13:15" x14ac:dyDescent="0.2">
      <c r="M35346" s="2"/>
      <c r="N35346" s="5"/>
      <c r="O35346" s="5"/>
    </row>
    <row r="35347" spans="13:15" x14ac:dyDescent="0.2">
      <c r="M35347" s="2"/>
      <c r="N35347" s="5"/>
      <c r="O35347" s="5"/>
    </row>
    <row r="35348" spans="13:15" x14ac:dyDescent="0.2">
      <c r="M35348" s="2"/>
      <c r="N35348" s="5"/>
      <c r="O35348" s="5"/>
    </row>
    <row r="35349" spans="13:15" x14ac:dyDescent="0.2">
      <c r="M35349" s="2"/>
      <c r="N35349" s="5"/>
      <c r="O35349" s="5"/>
    </row>
    <row r="35350" spans="13:15" x14ac:dyDescent="0.2">
      <c r="M35350" s="2"/>
      <c r="N35350" s="5"/>
      <c r="O35350" s="5"/>
    </row>
    <row r="35351" spans="13:15" x14ac:dyDescent="0.2">
      <c r="M35351" s="2"/>
      <c r="N35351" s="5"/>
      <c r="O35351" s="5"/>
    </row>
    <row r="35352" spans="13:15" x14ac:dyDescent="0.2">
      <c r="M35352" s="2"/>
      <c r="N35352" s="5"/>
      <c r="O35352" s="5"/>
    </row>
    <row r="35353" spans="13:15" x14ac:dyDescent="0.2">
      <c r="M35353" s="2"/>
      <c r="N35353" s="5"/>
      <c r="O35353" s="5"/>
    </row>
    <row r="35354" spans="13:15" x14ac:dyDescent="0.2">
      <c r="M35354" s="2"/>
      <c r="N35354" s="5"/>
      <c r="O35354" s="5"/>
    </row>
    <row r="35355" spans="13:15" x14ac:dyDescent="0.2">
      <c r="M35355" s="2"/>
      <c r="N35355" s="5"/>
      <c r="O35355" s="5"/>
    </row>
    <row r="35356" spans="13:15" x14ac:dyDescent="0.2">
      <c r="M35356" s="2"/>
      <c r="N35356" s="5"/>
      <c r="O35356" s="5"/>
    </row>
    <row r="35357" spans="13:15" x14ac:dyDescent="0.2">
      <c r="M35357" s="2"/>
      <c r="N35357" s="5"/>
      <c r="O35357" s="5"/>
    </row>
    <row r="35358" spans="13:15" x14ac:dyDescent="0.2">
      <c r="M35358" s="2"/>
      <c r="N35358" s="5"/>
      <c r="O35358" s="5"/>
    </row>
    <row r="35359" spans="13:15" x14ac:dyDescent="0.2">
      <c r="M35359" s="2"/>
      <c r="N35359" s="5"/>
      <c r="O35359" s="5"/>
    </row>
    <row r="35360" spans="13:15" x14ac:dyDescent="0.2">
      <c r="M35360" s="2"/>
      <c r="N35360" s="5"/>
      <c r="O35360" s="5"/>
    </row>
    <row r="35361" spans="13:15" x14ac:dyDescent="0.2">
      <c r="M35361" s="2"/>
      <c r="N35361" s="5"/>
      <c r="O35361" s="5"/>
    </row>
    <row r="35362" spans="13:15" x14ac:dyDescent="0.2">
      <c r="M35362" s="2"/>
      <c r="N35362" s="5"/>
      <c r="O35362" s="5"/>
    </row>
    <row r="35363" spans="13:15" x14ac:dyDescent="0.2">
      <c r="M35363" s="2"/>
      <c r="N35363" s="5"/>
      <c r="O35363" s="5"/>
    </row>
    <row r="35364" spans="13:15" x14ac:dyDescent="0.2">
      <c r="M35364" s="2"/>
      <c r="N35364" s="5"/>
      <c r="O35364" s="5"/>
    </row>
    <row r="35365" spans="13:15" x14ac:dyDescent="0.2">
      <c r="M35365" s="2"/>
      <c r="N35365" s="5"/>
      <c r="O35365" s="5"/>
    </row>
    <row r="35366" spans="13:15" x14ac:dyDescent="0.2">
      <c r="M35366" s="2"/>
      <c r="N35366" s="5"/>
      <c r="O35366" s="5"/>
    </row>
    <row r="35367" spans="13:15" x14ac:dyDescent="0.2">
      <c r="M35367" s="2"/>
      <c r="N35367" s="5"/>
      <c r="O35367" s="5"/>
    </row>
    <row r="35368" spans="13:15" x14ac:dyDescent="0.2">
      <c r="M35368" s="2"/>
      <c r="N35368" s="5"/>
      <c r="O35368" s="5"/>
    </row>
    <row r="35369" spans="13:15" x14ac:dyDescent="0.2">
      <c r="M35369" s="2"/>
      <c r="N35369" s="5"/>
      <c r="O35369" s="5"/>
    </row>
    <row r="35370" spans="13:15" x14ac:dyDescent="0.2">
      <c r="M35370" s="2"/>
      <c r="N35370" s="5"/>
      <c r="O35370" s="5"/>
    </row>
    <row r="35371" spans="13:15" x14ac:dyDescent="0.2">
      <c r="M35371" s="2"/>
      <c r="N35371" s="5"/>
      <c r="O35371" s="5"/>
    </row>
    <row r="35372" spans="13:15" x14ac:dyDescent="0.2">
      <c r="M35372" s="2"/>
      <c r="N35372" s="5"/>
      <c r="O35372" s="5"/>
    </row>
    <row r="35373" spans="13:15" x14ac:dyDescent="0.2">
      <c r="M35373" s="2"/>
      <c r="N35373" s="5"/>
      <c r="O35373" s="5"/>
    </row>
    <row r="35374" spans="13:15" x14ac:dyDescent="0.2">
      <c r="M35374" s="2"/>
      <c r="N35374" s="5"/>
      <c r="O35374" s="5"/>
    </row>
    <row r="35375" spans="13:15" x14ac:dyDescent="0.2">
      <c r="M35375" s="2"/>
      <c r="N35375" s="5"/>
      <c r="O35375" s="5"/>
    </row>
    <row r="35376" spans="13:15" x14ac:dyDescent="0.2">
      <c r="M35376" s="2"/>
      <c r="N35376" s="5"/>
      <c r="O35376" s="5"/>
    </row>
    <row r="35377" spans="13:15" x14ac:dyDescent="0.2">
      <c r="M35377" s="2"/>
      <c r="N35377" s="5"/>
      <c r="O35377" s="5"/>
    </row>
    <row r="35378" spans="13:15" x14ac:dyDescent="0.2">
      <c r="M35378" s="2"/>
      <c r="N35378" s="5"/>
      <c r="O35378" s="5"/>
    </row>
    <row r="35379" spans="13:15" x14ac:dyDescent="0.2">
      <c r="M35379" s="2"/>
      <c r="N35379" s="5"/>
      <c r="O35379" s="5"/>
    </row>
    <row r="35380" spans="13:15" x14ac:dyDescent="0.2">
      <c r="M35380" s="2"/>
      <c r="N35380" s="5"/>
      <c r="O35380" s="5"/>
    </row>
    <row r="35381" spans="13:15" x14ac:dyDescent="0.2">
      <c r="M35381" s="2"/>
      <c r="N35381" s="5"/>
      <c r="O35381" s="5"/>
    </row>
    <row r="35382" spans="13:15" x14ac:dyDescent="0.2">
      <c r="M35382" s="2"/>
      <c r="N35382" s="5"/>
      <c r="O35382" s="5"/>
    </row>
    <row r="35383" spans="13:15" x14ac:dyDescent="0.2">
      <c r="M35383" s="2"/>
      <c r="N35383" s="5"/>
      <c r="O35383" s="5"/>
    </row>
    <row r="35384" spans="13:15" x14ac:dyDescent="0.2">
      <c r="M35384" s="2"/>
      <c r="N35384" s="5"/>
      <c r="O35384" s="5"/>
    </row>
    <row r="35385" spans="13:15" x14ac:dyDescent="0.2">
      <c r="M35385" s="2"/>
      <c r="N35385" s="5"/>
      <c r="O35385" s="5"/>
    </row>
    <row r="35386" spans="13:15" x14ac:dyDescent="0.2">
      <c r="M35386" s="2"/>
      <c r="N35386" s="5"/>
      <c r="O35386" s="5"/>
    </row>
    <row r="35387" spans="13:15" x14ac:dyDescent="0.2">
      <c r="M35387" s="2"/>
      <c r="N35387" s="5"/>
      <c r="O35387" s="5"/>
    </row>
    <row r="35388" spans="13:15" x14ac:dyDescent="0.2">
      <c r="M35388" s="2"/>
      <c r="N35388" s="5"/>
      <c r="O35388" s="5"/>
    </row>
    <row r="35389" spans="13:15" x14ac:dyDescent="0.2">
      <c r="M35389" s="2"/>
      <c r="N35389" s="5"/>
      <c r="O35389" s="5"/>
    </row>
    <row r="35390" spans="13:15" x14ac:dyDescent="0.2">
      <c r="M35390" s="2"/>
      <c r="N35390" s="5"/>
      <c r="O35390" s="5"/>
    </row>
    <row r="35391" spans="13:15" x14ac:dyDescent="0.2">
      <c r="M35391" s="2"/>
      <c r="N35391" s="5"/>
      <c r="O35391" s="5"/>
    </row>
    <row r="35392" spans="13:15" x14ac:dyDescent="0.2">
      <c r="M35392" s="2"/>
      <c r="N35392" s="5"/>
      <c r="O35392" s="5"/>
    </row>
    <row r="35393" spans="13:15" x14ac:dyDescent="0.2">
      <c r="M35393" s="2"/>
      <c r="N35393" s="5"/>
      <c r="O35393" s="5"/>
    </row>
    <row r="35394" spans="13:15" x14ac:dyDescent="0.2">
      <c r="M35394" s="2"/>
      <c r="N35394" s="5"/>
      <c r="O35394" s="5"/>
    </row>
    <row r="35395" spans="13:15" x14ac:dyDescent="0.2">
      <c r="M35395" s="2"/>
      <c r="N35395" s="5"/>
      <c r="O35395" s="5"/>
    </row>
    <row r="35396" spans="13:15" x14ac:dyDescent="0.2">
      <c r="M35396" s="2"/>
      <c r="N35396" s="5"/>
      <c r="O35396" s="5"/>
    </row>
    <row r="35397" spans="13:15" x14ac:dyDescent="0.2">
      <c r="M35397" s="2"/>
      <c r="N35397" s="5"/>
      <c r="O35397" s="5"/>
    </row>
    <row r="35398" spans="13:15" x14ac:dyDescent="0.2">
      <c r="M35398" s="2"/>
      <c r="N35398" s="5"/>
      <c r="O35398" s="5"/>
    </row>
    <row r="35399" spans="13:15" x14ac:dyDescent="0.2">
      <c r="M35399" s="2"/>
      <c r="N35399" s="5"/>
      <c r="O35399" s="5"/>
    </row>
    <row r="35400" spans="13:15" x14ac:dyDescent="0.2">
      <c r="M35400" s="2"/>
      <c r="N35400" s="5"/>
      <c r="O35400" s="5"/>
    </row>
    <row r="35401" spans="13:15" x14ac:dyDescent="0.2">
      <c r="M35401" s="2"/>
      <c r="N35401" s="5"/>
      <c r="O35401" s="5"/>
    </row>
    <row r="35402" spans="13:15" x14ac:dyDescent="0.2">
      <c r="M35402" s="2"/>
      <c r="N35402" s="5"/>
      <c r="O35402" s="5"/>
    </row>
    <row r="35403" spans="13:15" x14ac:dyDescent="0.2">
      <c r="M35403" s="2"/>
      <c r="N35403" s="5"/>
      <c r="O35403" s="5"/>
    </row>
    <row r="35404" spans="13:15" x14ac:dyDescent="0.2">
      <c r="M35404" s="2"/>
      <c r="N35404" s="5"/>
      <c r="O35404" s="5"/>
    </row>
    <row r="35405" spans="13:15" x14ac:dyDescent="0.2">
      <c r="M35405" s="2"/>
      <c r="N35405" s="5"/>
      <c r="O35405" s="5"/>
    </row>
    <row r="35406" spans="13:15" x14ac:dyDescent="0.2">
      <c r="M35406" s="2"/>
      <c r="N35406" s="5"/>
      <c r="O35406" s="5"/>
    </row>
    <row r="35407" spans="13:15" x14ac:dyDescent="0.2">
      <c r="M35407" s="2"/>
      <c r="N35407" s="5"/>
      <c r="O35407" s="5"/>
    </row>
    <row r="35408" spans="13:15" x14ac:dyDescent="0.2">
      <c r="M35408" s="2"/>
      <c r="N35408" s="5"/>
      <c r="O35408" s="5"/>
    </row>
    <row r="35409" spans="13:15" x14ac:dyDescent="0.2">
      <c r="M35409" s="2"/>
      <c r="N35409" s="5"/>
      <c r="O35409" s="5"/>
    </row>
    <row r="35410" spans="13:15" x14ac:dyDescent="0.2">
      <c r="M35410" s="2"/>
      <c r="N35410" s="5"/>
      <c r="O35410" s="5"/>
    </row>
    <row r="35411" spans="13:15" x14ac:dyDescent="0.2">
      <c r="M35411" s="2"/>
      <c r="N35411" s="5"/>
      <c r="O35411" s="5"/>
    </row>
    <row r="35412" spans="13:15" x14ac:dyDescent="0.2">
      <c r="M35412" s="2"/>
      <c r="N35412" s="5"/>
      <c r="O35412" s="5"/>
    </row>
    <row r="35413" spans="13:15" x14ac:dyDescent="0.2">
      <c r="M35413" s="2"/>
      <c r="N35413" s="5"/>
      <c r="O35413" s="5"/>
    </row>
    <row r="35414" spans="13:15" x14ac:dyDescent="0.2">
      <c r="M35414" s="2"/>
      <c r="N35414" s="5"/>
      <c r="O35414" s="5"/>
    </row>
    <row r="35415" spans="13:15" x14ac:dyDescent="0.2">
      <c r="M35415" s="2"/>
      <c r="N35415" s="5"/>
      <c r="O35415" s="5"/>
    </row>
    <row r="35416" spans="13:15" x14ac:dyDescent="0.2">
      <c r="M35416" s="2"/>
      <c r="N35416" s="5"/>
      <c r="O35416" s="5"/>
    </row>
    <row r="35417" spans="13:15" x14ac:dyDescent="0.2">
      <c r="M35417" s="2"/>
      <c r="N35417" s="5"/>
      <c r="O35417" s="5"/>
    </row>
    <row r="35418" spans="13:15" x14ac:dyDescent="0.2">
      <c r="M35418" s="2"/>
      <c r="N35418" s="5"/>
      <c r="O35418" s="5"/>
    </row>
    <row r="35419" spans="13:15" x14ac:dyDescent="0.2">
      <c r="M35419" s="2"/>
      <c r="N35419" s="5"/>
      <c r="O35419" s="5"/>
    </row>
    <row r="35420" spans="13:15" x14ac:dyDescent="0.2">
      <c r="M35420" s="2"/>
      <c r="N35420" s="5"/>
      <c r="O35420" s="5"/>
    </row>
    <row r="35421" spans="13:15" x14ac:dyDescent="0.2">
      <c r="M35421" s="2"/>
      <c r="N35421" s="5"/>
      <c r="O35421" s="5"/>
    </row>
    <row r="35422" spans="13:15" x14ac:dyDescent="0.2">
      <c r="M35422" s="2"/>
      <c r="N35422" s="5"/>
      <c r="O35422" s="5"/>
    </row>
    <row r="35423" spans="13:15" x14ac:dyDescent="0.2">
      <c r="M35423" s="2"/>
      <c r="N35423" s="5"/>
      <c r="O35423" s="5"/>
    </row>
    <row r="35424" spans="13:15" x14ac:dyDescent="0.2">
      <c r="M35424" s="2"/>
      <c r="N35424" s="5"/>
      <c r="O35424" s="5"/>
    </row>
    <row r="35425" spans="13:15" x14ac:dyDescent="0.2">
      <c r="M35425" s="2"/>
      <c r="N35425" s="5"/>
      <c r="O35425" s="5"/>
    </row>
    <row r="35426" spans="13:15" x14ac:dyDescent="0.2">
      <c r="M35426" s="2"/>
      <c r="N35426" s="5"/>
      <c r="O35426" s="5"/>
    </row>
    <row r="35427" spans="13:15" x14ac:dyDescent="0.2">
      <c r="M35427" s="2"/>
      <c r="N35427" s="5"/>
      <c r="O35427" s="5"/>
    </row>
    <row r="35428" spans="13:15" x14ac:dyDescent="0.2">
      <c r="M35428" s="2"/>
      <c r="N35428" s="5"/>
      <c r="O35428" s="5"/>
    </row>
    <row r="35429" spans="13:15" x14ac:dyDescent="0.2">
      <c r="M35429" s="2"/>
      <c r="N35429" s="5"/>
      <c r="O35429" s="5"/>
    </row>
    <row r="35430" spans="13:15" x14ac:dyDescent="0.2">
      <c r="M35430" s="2"/>
      <c r="N35430" s="5"/>
      <c r="O35430" s="5"/>
    </row>
    <row r="35431" spans="13:15" x14ac:dyDescent="0.2">
      <c r="M35431" s="2"/>
      <c r="N35431" s="5"/>
      <c r="O35431" s="5"/>
    </row>
    <row r="35432" spans="13:15" x14ac:dyDescent="0.2">
      <c r="M35432" s="2"/>
      <c r="N35432" s="5"/>
      <c r="O35432" s="5"/>
    </row>
    <row r="35433" spans="13:15" x14ac:dyDescent="0.2">
      <c r="M35433" s="2"/>
      <c r="N35433" s="5"/>
      <c r="O35433" s="5"/>
    </row>
    <row r="35434" spans="13:15" x14ac:dyDescent="0.2">
      <c r="M35434" s="2"/>
      <c r="N35434" s="5"/>
      <c r="O35434" s="5"/>
    </row>
    <row r="35435" spans="13:15" x14ac:dyDescent="0.2">
      <c r="M35435" s="2"/>
      <c r="N35435" s="5"/>
      <c r="O35435" s="5"/>
    </row>
    <row r="35436" spans="13:15" x14ac:dyDescent="0.2">
      <c r="M35436" s="2"/>
      <c r="N35436" s="5"/>
      <c r="O35436" s="5"/>
    </row>
    <row r="35437" spans="13:15" x14ac:dyDescent="0.2">
      <c r="M35437" s="2"/>
      <c r="N35437" s="5"/>
      <c r="O35437" s="5"/>
    </row>
    <row r="35438" spans="13:15" x14ac:dyDescent="0.2">
      <c r="M35438" s="2"/>
      <c r="N35438" s="5"/>
      <c r="O35438" s="5"/>
    </row>
    <row r="35439" spans="13:15" x14ac:dyDescent="0.2">
      <c r="M35439" s="2"/>
      <c r="N35439" s="5"/>
      <c r="O35439" s="5"/>
    </row>
    <row r="35440" spans="13:15" x14ac:dyDescent="0.2">
      <c r="M35440" s="2"/>
      <c r="N35440" s="5"/>
      <c r="O35440" s="5"/>
    </row>
    <row r="35441" spans="13:15" x14ac:dyDescent="0.2">
      <c r="M35441" s="2"/>
      <c r="N35441" s="5"/>
      <c r="O35441" s="5"/>
    </row>
    <row r="35442" spans="13:15" x14ac:dyDescent="0.2">
      <c r="M35442" s="2"/>
      <c r="N35442" s="5"/>
      <c r="O35442" s="5"/>
    </row>
    <row r="35443" spans="13:15" x14ac:dyDescent="0.2">
      <c r="M35443" s="2"/>
      <c r="N35443" s="5"/>
      <c r="O35443" s="5"/>
    </row>
    <row r="35444" spans="13:15" x14ac:dyDescent="0.2">
      <c r="M35444" s="2"/>
      <c r="N35444" s="5"/>
      <c r="O35444" s="5"/>
    </row>
    <row r="35445" spans="13:15" x14ac:dyDescent="0.2">
      <c r="M35445" s="2"/>
      <c r="N35445" s="5"/>
      <c r="O35445" s="5"/>
    </row>
    <row r="35446" spans="13:15" x14ac:dyDescent="0.2">
      <c r="M35446" s="2"/>
      <c r="N35446" s="5"/>
      <c r="O35446" s="5"/>
    </row>
    <row r="35447" spans="13:15" x14ac:dyDescent="0.2">
      <c r="M35447" s="2"/>
      <c r="N35447" s="5"/>
      <c r="O35447" s="5"/>
    </row>
    <row r="35448" spans="13:15" x14ac:dyDescent="0.2">
      <c r="M35448" s="2"/>
      <c r="N35448" s="5"/>
      <c r="O35448" s="5"/>
    </row>
    <row r="35449" spans="13:15" x14ac:dyDescent="0.2">
      <c r="M35449" s="2"/>
      <c r="N35449" s="5"/>
      <c r="O35449" s="5"/>
    </row>
    <row r="35450" spans="13:15" x14ac:dyDescent="0.2">
      <c r="M35450" s="2"/>
      <c r="N35450" s="5"/>
      <c r="O35450" s="5"/>
    </row>
    <row r="35451" spans="13:15" x14ac:dyDescent="0.2">
      <c r="M35451" s="2"/>
      <c r="N35451" s="5"/>
      <c r="O35451" s="5"/>
    </row>
    <row r="35452" spans="13:15" x14ac:dyDescent="0.2">
      <c r="M35452" s="2"/>
      <c r="N35452" s="5"/>
      <c r="O35452" s="5"/>
    </row>
    <row r="35453" spans="13:15" x14ac:dyDescent="0.2">
      <c r="M35453" s="2"/>
      <c r="N35453" s="5"/>
      <c r="O35453" s="5"/>
    </row>
    <row r="35454" spans="13:15" x14ac:dyDescent="0.2">
      <c r="M35454" s="2"/>
      <c r="N35454" s="5"/>
      <c r="O35454" s="5"/>
    </row>
    <row r="35455" spans="13:15" x14ac:dyDescent="0.2">
      <c r="M35455" s="2"/>
      <c r="N35455" s="5"/>
      <c r="O35455" s="5"/>
    </row>
    <row r="35456" spans="13:15" x14ac:dyDescent="0.2">
      <c r="M35456" s="2"/>
      <c r="N35456" s="5"/>
      <c r="O35456" s="5"/>
    </row>
    <row r="35457" spans="13:15" x14ac:dyDescent="0.2">
      <c r="M35457" s="2"/>
      <c r="N35457" s="5"/>
      <c r="O35457" s="5"/>
    </row>
    <row r="35458" spans="13:15" x14ac:dyDescent="0.2">
      <c r="M35458" s="2"/>
      <c r="N35458" s="5"/>
      <c r="O35458" s="5"/>
    </row>
    <row r="35459" spans="13:15" x14ac:dyDescent="0.2">
      <c r="M35459" s="2"/>
      <c r="N35459" s="5"/>
      <c r="O35459" s="5"/>
    </row>
    <row r="35460" spans="13:15" x14ac:dyDescent="0.2">
      <c r="M35460" s="2"/>
      <c r="N35460" s="5"/>
      <c r="O35460" s="5"/>
    </row>
    <row r="35461" spans="13:15" x14ac:dyDescent="0.2">
      <c r="M35461" s="2"/>
      <c r="N35461" s="5"/>
      <c r="O35461" s="5"/>
    </row>
    <row r="35462" spans="13:15" x14ac:dyDescent="0.2">
      <c r="M35462" s="2"/>
      <c r="N35462" s="5"/>
      <c r="O35462" s="5"/>
    </row>
    <row r="35463" spans="13:15" x14ac:dyDescent="0.2">
      <c r="M35463" s="2"/>
      <c r="N35463" s="5"/>
      <c r="O35463" s="5"/>
    </row>
    <row r="35464" spans="13:15" x14ac:dyDescent="0.2">
      <c r="M35464" s="2"/>
      <c r="N35464" s="5"/>
      <c r="O35464" s="5"/>
    </row>
    <row r="35465" spans="13:15" x14ac:dyDescent="0.2">
      <c r="M35465" s="2"/>
      <c r="N35465" s="5"/>
      <c r="O35465" s="5"/>
    </row>
    <row r="35466" spans="13:15" x14ac:dyDescent="0.2">
      <c r="M35466" s="2"/>
      <c r="N35466" s="5"/>
      <c r="O35466" s="5"/>
    </row>
    <row r="35467" spans="13:15" x14ac:dyDescent="0.2">
      <c r="M35467" s="2"/>
      <c r="N35467" s="5"/>
      <c r="O35467" s="5"/>
    </row>
    <row r="35468" spans="13:15" x14ac:dyDescent="0.2">
      <c r="M35468" s="2"/>
      <c r="N35468" s="5"/>
      <c r="O35468" s="5"/>
    </row>
    <row r="35469" spans="13:15" x14ac:dyDescent="0.2">
      <c r="M35469" s="2"/>
      <c r="N35469" s="5"/>
      <c r="O35469" s="5"/>
    </row>
    <row r="35470" spans="13:15" x14ac:dyDescent="0.2">
      <c r="M35470" s="2"/>
      <c r="N35470" s="5"/>
      <c r="O35470" s="5"/>
    </row>
    <row r="35471" spans="13:15" x14ac:dyDescent="0.2">
      <c r="M35471" s="2"/>
      <c r="N35471" s="5"/>
      <c r="O35471" s="5"/>
    </row>
    <row r="35472" spans="13:15" x14ac:dyDescent="0.2">
      <c r="M35472" s="2"/>
      <c r="N35472" s="5"/>
      <c r="O35472" s="5"/>
    </row>
    <row r="35473" spans="13:15" x14ac:dyDescent="0.2">
      <c r="M35473" s="2"/>
      <c r="N35473" s="5"/>
      <c r="O35473" s="5"/>
    </row>
    <row r="35474" spans="13:15" x14ac:dyDescent="0.2">
      <c r="M35474" s="2"/>
      <c r="N35474" s="5"/>
      <c r="O35474" s="5"/>
    </row>
    <row r="35475" spans="13:15" x14ac:dyDescent="0.2">
      <c r="M35475" s="2"/>
      <c r="N35475" s="5"/>
      <c r="O35475" s="5"/>
    </row>
    <row r="35476" spans="13:15" x14ac:dyDescent="0.2">
      <c r="M35476" s="2"/>
      <c r="N35476" s="5"/>
      <c r="O35476" s="5"/>
    </row>
    <row r="35477" spans="13:15" x14ac:dyDescent="0.2">
      <c r="M35477" s="2"/>
      <c r="N35477" s="5"/>
      <c r="O35477" s="5"/>
    </row>
    <row r="35478" spans="13:15" x14ac:dyDescent="0.2">
      <c r="M35478" s="2"/>
      <c r="N35478" s="5"/>
      <c r="O35478" s="5"/>
    </row>
    <row r="35479" spans="13:15" x14ac:dyDescent="0.2">
      <c r="M35479" s="2"/>
      <c r="N35479" s="5"/>
      <c r="O35479" s="5"/>
    </row>
    <row r="35480" spans="13:15" x14ac:dyDescent="0.2">
      <c r="M35480" s="2"/>
      <c r="N35480" s="5"/>
      <c r="O35480" s="5"/>
    </row>
    <row r="35481" spans="13:15" x14ac:dyDescent="0.2">
      <c r="M35481" s="2"/>
      <c r="N35481" s="5"/>
      <c r="O35481" s="5"/>
    </row>
    <row r="35482" spans="13:15" x14ac:dyDescent="0.2">
      <c r="M35482" s="2"/>
      <c r="N35482" s="5"/>
      <c r="O35482" s="5"/>
    </row>
    <row r="35483" spans="13:15" x14ac:dyDescent="0.2">
      <c r="M35483" s="2"/>
      <c r="N35483" s="5"/>
      <c r="O35483" s="5"/>
    </row>
    <row r="35484" spans="13:15" x14ac:dyDescent="0.2">
      <c r="M35484" s="2"/>
      <c r="N35484" s="5"/>
      <c r="O35484" s="5"/>
    </row>
    <row r="35485" spans="13:15" x14ac:dyDescent="0.2">
      <c r="M35485" s="2"/>
      <c r="N35485" s="5"/>
      <c r="O35485" s="5"/>
    </row>
    <row r="35486" spans="13:15" x14ac:dyDescent="0.2">
      <c r="M35486" s="2"/>
      <c r="N35486" s="5"/>
      <c r="O35486" s="5"/>
    </row>
    <row r="35487" spans="13:15" x14ac:dyDescent="0.2">
      <c r="M35487" s="2"/>
      <c r="N35487" s="5"/>
      <c r="O35487" s="5"/>
    </row>
    <row r="35488" spans="13:15" x14ac:dyDescent="0.2">
      <c r="M35488" s="2"/>
      <c r="N35488" s="5"/>
      <c r="O35488" s="5"/>
    </row>
    <row r="35489" spans="13:15" x14ac:dyDescent="0.2">
      <c r="M35489" s="2"/>
      <c r="N35489" s="5"/>
      <c r="O35489" s="5"/>
    </row>
    <row r="35490" spans="13:15" x14ac:dyDescent="0.2">
      <c r="M35490" s="2"/>
      <c r="N35490" s="5"/>
      <c r="O35490" s="5"/>
    </row>
    <row r="35491" spans="13:15" x14ac:dyDescent="0.2">
      <c r="M35491" s="2"/>
      <c r="N35491" s="5"/>
      <c r="O35491" s="5"/>
    </row>
    <row r="35492" spans="13:15" x14ac:dyDescent="0.2">
      <c r="M35492" s="2"/>
      <c r="N35492" s="5"/>
      <c r="O35492" s="5"/>
    </row>
    <row r="35493" spans="13:15" x14ac:dyDescent="0.2">
      <c r="M35493" s="2"/>
      <c r="N35493" s="5"/>
      <c r="O35493" s="5"/>
    </row>
    <row r="35494" spans="13:15" x14ac:dyDescent="0.2">
      <c r="M35494" s="2"/>
      <c r="N35494" s="5"/>
      <c r="O35494" s="5"/>
    </row>
    <row r="35495" spans="13:15" x14ac:dyDescent="0.2">
      <c r="M35495" s="2"/>
      <c r="N35495" s="5"/>
      <c r="O35495" s="5"/>
    </row>
    <row r="35496" spans="13:15" x14ac:dyDescent="0.2">
      <c r="M35496" s="2"/>
      <c r="N35496" s="5"/>
      <c r="O35496" s="5"/>
    </row>
    <row r="35497" spans="13:15" x14ac:dyDescent="0.2">
      <c r="M35497" s="2"/>
      <c r="N35497" s="5"/>
      <c r="O35497" s="5"/>
    </row>
    <row r="35498" spans="13:15" x14ac:dyDescent="0.2">
      <c r="M35498" s="2"/>
      <c r="N35498" s="5"/>
      <c r="O35498" s="5"/>
    </row>
    <row r="35499" spans="13:15" x14ac:dyDescent="0.2">
      <c r="M35499" s="2"/>
      <c r="N35499" s="5"/>
      <c r="O35499" s="5"/>
    </row>
    <row r="35500" spans="13:15" x14ac:dyDescent="0.2">
      <c r="M35500" s="2"/>
      <c r="N35500" s="5"/>
      <c r="O35500" s="5"/>
    </row>
    <row r="35501" spans="13:15" x14ac:dyDescent="0.2">
      <c r="M35501" s="2"/>
      <c r="N35501" s="5"/>
      <c r="O35501" s="5"/>
    </row>
    <row r="35502" spans="13:15" x14ac:dyDescent="0.2">
      <c r="M35502" s="2"/>
      <c r="N35502" s="5"/>
      <c r="O35502" s="5"/>
    </row>
    <row r="35503" spans="13:15" x14ac:dyDescent="0.2">
      <c r="M35503" s="2"/>
      <c r="N35503" s="5"/>
      <c r="O35503" s="5"/>
    </row>
    <row r="35504" spans="13:15" x14ac:dyDescent="0.2">
      <c r="M35504" s="2"/>
      <c r="N35504" s="5"/>
      <c r="O35504" s="5"/>
    </row>
    <row r="35505" spans="13:15" x14ac:dyDescent="0.2">
      <c r="M35505" s="2"/>
      <c r="N35505" s="5"/>
      <c r="O35505" s="5"/>
    </row>
    <row r="35506" spans="13:15" x14ac:dyDescent="0.2">
      <c r="M35506" s="2"/>
      <c r="N35506" s="5"/>
      <c r="O35506" s="5"/>
    </row>
    <row r="35507" spans="13:15" x14ac:dyDescent="0.2">
      <c r="M35507" s="2"/>
      <c r="N35507" s="5"/>
      <c r="O35507" s="5"/>
    </row>
    <row r="35508" spans="13:15" x14ac:dyDescent="0.2">
      <c r="M35508" s="2"/>
      <c r="N35508" s="5"/>
      <c r="O35508" s="5"/>
    </row>
    <row r="35509" spans="13:15" x14ac:dyDescent="0.2">
      <c r="M35509" s="2"/>
      <c r="N35509" s="5"/>
      <c r="O35509" s="5"/>
    </row>
    <row r="35510" spans="13:15" x14ac:dyDescent="0.2">
      <c r="M35510" s="2"/>
      <c r="N35510" s="5"/>
      <c r="O35510" s="5"/>
    </row>
    <row r="35511" spans="13:15" x14ac:dyDescent="0.2">
      <c r="M35511" s="2"/>
      <c r="N35511" s="5"/>
      <c r="O35511" s="5"/>
    </row>
    <row r="35512" spans="13:15" x14ac:dyDescent="0.2">
      <c r="M35512" s="2"/>
      <c r="N35512" s="5"/>
      <c r="O35512" s="5"/>
    </row>
    <row r="35513" spans="13:15" x14ac:dyDescent="0.2">
      <c r="M35513" s="2"/>
      <c r="N35513" s="5"/>
      <c r="O35513" s="5"/>
    </row>
    <row r="35514" spans="13:15" x14ac:dyDescent="0.2">
      <c r="M35514" s="2"/>
      <c r="N35514" s="5"/>
      <c r="O35514" s="5"/>
    </row>
    <row r="35515" spans="13:15" x14ac:dyDescent="0.2">
      <c r="M35515" s="2"/>
      <c r="N35515" s="5"/>
      <c r="O35515" s="5"/>
    </row>
    <row r="35516" spans="13:15" x14ac:dyDescent="0.2">
      <c r="M35516" s="2"/>
      <c r="N35516" s="5"/>
      <c r="O35516" s="5"/>
    </row>
    <row r="35517" spans="13:15" x14ac:dyDescent="0.2">
      <c r="M35517" s="2"/>
      <c r="N35517" s="5"/>
      <c r="O35517" s="5"/>
    </row>
    <row r="35518" spans="13:15" x14ac:dyDescent="0.2">
      <c r="M35518" s="2"/>
      <c r="N35518" s="5"/>
      <c r="O35518" s="5"/>
    </row>
    <row r="35519" spans="13:15" x14ac:dyDescent="0.2">
      <c r="M35519" s="2"/>
      <c r="N35519" s="5"/>
      <c r="O35519" s="5"/>
    </row>
    <row r="35520" spans="13:15" x14ac:dyDescent="0.2">
      <c r="M35520" s="2"/>
      <c r="N35520" s="5"/>
      <c r="O35520" s="5"/>
    </row>
    <row r="35521" spans="13:15" x14ac:dyDescent="0.2">
      <c r="M35521" s="2"/>
      <c r="N35521" s="5"/>
      <c r="O35521" s="5"/>
    </row>
    <row r="35522" spans="13:15" x14ac:dyDescent="0.2">
      <c r="M35522" s="2"/>
      <c r="N35522" s="5"/>
      <c r="O35522" s="5"/>
    </row>
    <row r="35523" spans="13:15" x14ac:dyDescent="0.2">
      <c r="M35523" s="2"/>
      <c r="N35523" s="5"/>
      <c r="O35523" s="5"/>
    </row>
    <row r="35524" spans="13:15" x14ac:dyDescent="0.2">
      <c r="M35524" s="2"/>
      <c r="N35524" s="5"/>
      <c r="O35524" s="5"/>
    </row>
    <row r="35525" spans="13:15" x14ac:dyDescent="0.2">
      <c r="M35525" s="2"/>
      <c r="N35525" s="5"/>
      <c r="O35525" s="5"/>
    </row>
    <row r="35526" spans="13:15" x14ac:dyDescent="0.2">
      <c r="M35526" s="2"/>
      <c r="N35526" s="5"/>
      <c r="O35526" s="5"/>
    </row>
    <row r="35527" spans="13:15" x14ac:dyDescent="0.2">
      <c r="M35527" s="2"/>
      <c r="N35527" s="5"/>
      <c r="O35527" s="5"/>
    </row>
    <row r="35528" spans="13:15" x14ac:dyDescent="0.2">
      <c r="M35528" s="2"/>
      <c r="N35528" s="5"/>
      <c r="O35528" s="5"/>
    </row>
    <row r="35529" spans="13:15" x14ac:dyDescent="0.2">
      <c r="M35529" s="2"/>
      <c r="N35529" s="5"/>
      <c r="O35529" s="5"/>
    </row>
    <row r="35530" spans="13:15" x14ac:dyDescent="0.2">
      <c r="M35530" s="2"/>
      <c r="N35530" s="5"/>
      <c r="O35530" s="5"/>
    </row>
    <row r="35531" spans="13:15" x14ac:dyDescent="0.2">
      <c r="M35531" s="2"/>
      <c r="N35531" s="5"/>
      <c r="O35531" s="5"/>
    </row>
    <row r="35532" spans="13:15" x14ac:dyDescent="0.2">
      <c r="M35532" s="2"/>
      <c r="N35532" s="5"/>
      <c r="O35532" s="5"/>
    </row>
    <row r="35533" spans="13:15" x14ac:dyDescent="0.2">
      <c r="M35533" s="2"/>
      <c r="N35533" s="5"/>
      <c r="O35533" s="5"/>
    </row>
    <row r="35534" spans="13:15" x14ac:dyDescent="0.2">
      <c r="M35534" s="2"/>
      <c r="N35534" s="5"/>
      <c r="O35534" s="5"/>
    </row>
    <row r="35535" spans="13:15" x14ac:dyDescent="0.2">
      <c r="M35535" s="2"/>
      <c r="N35535" s="5"/>
      <c r="O35535" s="5"/>
    </row>
    <row r="35536" spans="13:15" x14ac:dyDescent="0.2">
      <c r="M35536" s="2"/>
      <c r="N35536" s="5"/>
      <c r="O35536" s="5"/>
    </row>
    <row r="35537" spans="13:15" x14ac:dyDescent="0.2">
      <c r="M35537" s="2"/>
      <c r="N35537" s="5"/>
      <c r="O35537" s="5"/>
    </row>
    <row r="35538" spans="13:15" x14ac:dyDescent="0.2">
      <c r="M35538" s="2"/>
      <c r="N35538" s="5"/>
      <c r="O35538" s="5"/>
    </row>
    <row r="35539" spans="13:15" x14ac:dyDescent="0.2">
      <c r="M35539" s="2"/>
      <c r="N35539" s="5"/>
      <c r="O35539" s="5"/>
    </row>
    <row r="35540" spans="13:15" x14ac:dyDescent="0.2">
      <c r="M35540" s="2"/>
      <c r="N35540" s="5"/>
      <c r="O35540" s="5"/>
    </row>
    <row r="35541" spans="13:15" x14ac:dyDescent="0.2">
      <c r="M35541" s="2"/>
      <c r="N35541" s="5"/>
      <c r="O35541" s="5"/>
    </row>
    <row r="35542" spans="13:15" x14ac:dyDescent="0.2">
      <c r="M35542" s="2"/>
      <c r="N35542" s="5"/>
      <c r="O35542" s="5"/>
    </row>
    <row r="35543" spans="13:15" x14ac:dyDescent="0.2">
      <c r="M35543" s="2"/>
      <c r="N35543" s="5"/>
      <c r="O35543" s="5"/>
    </row>
    <row r="35544" spans="13:15" x14ac:dyDescent="0.2">
      <c r="M35544" s="2"/>
      <c r="N35544" s="5"/>
      <c r="O35544" s="5"/>
    </row>
    <row r="35545" spans="13:15" x14ac:dyDescent="0.2">
      <c r="M35545" s="2"/>
      <c r="N35545" s="5"/>
      <c r="O35545" s="5"/>
    </row>
    <row r="35546" spans="13:15" x14ac:dyDescent="0.2">
      <c r="M35546" s="2"/>
      <c r="N35546" s="5"/>
      <c r="O35546" s="5"/>
    </row>
    <row r="35547" spans="13:15" x14ac:dyDescent="0.2">
      <c r="M35547" s="2"/>
      <c r="N35547" s="5"/>
      <c r="O35547" s="5"/>
    </row>
    <row r="35548" spans="13:15" x14ac:dyDescent="0.2">
      <c r="M35548" s="2"/>
      <c r="N35548" s="5"/>
      <c r="O35548" s="5"/>
    </row>
    <row r="35549" spans="13:15" x14ac:dyDescent="0.2">
      <c r="M35549" s="2"/>
      <c r="N35549" s="5"/>
      <c r="O35549" s="5"/>
    </row>
    <row r="35550" spans="13:15" x14ac:dyDescent="0.2">
      <c r="M35550" s="2"/>
      <c r="N35550" s="5"/>
      <c r="O35550" s="5"/>
    </row>
    <row r="35551" spans="13:15" x14ac:dyDescent="0.2">
      <c r="M35551" s="2"/>
      <c r="N35551" s="5"/>
      <c r="O35551" s="5"/>
    </row>
    <row r="35552" spans="13:15" x14ac:dyDescent="0.2">
      <c r="M35552" s="2"/>
      <c r="N35552" s="5"/>
      <c r="O35552" s="5"/>
    </row>
    <row r="35553" spans="13:15" x14ac:dyDescent="0.2">
      <c r="M35553" s="2"/>
      <c r="N35553" s="5"/>
      <c r="O35553" s="5"/>
    </row>
    <row r="35554" spans="13:15" x14ac:dyDescent="0.2">
      <c r="M35554" s="2"/>
      <c r="N35554" s="5"/>
      <c r="O35554" s="5"/>
    </row>
    <row r="35555" spans="13:15" x14ac:dyDescent="0.2">
      <c r="M35555" s="2"/>
      <c r="N35555" s="5"/>
      <c r="O35555" s="5"/>
    </row>
    <row r="35556" spans="13:15" x14ac:dyDescent="0.2">
      <c r="M35556" s="2"/>
      <c r="N35556" s="5"/>
      <c r="O35556" s="5"/>
    </row>
    <row r="35557" spans="13:15" x14ac:dyDescent="0.2">
      <c r="M35557" s="2"/>
      <c r="N35557" s="5"/>
      <c r="O35557" s="5"/>
    </row>
    <row r="35558" spans="13:15" x14ac:dyDescent="0.2">
      <c r="M35558" s="2"/>
      <c r="N35558" s="5"/>
      <c r="O35558" s="5"/>
    </row>
    <row r="35559" spans="13:15" x14ac:dyDescent="0.2">
      <c r="M35559" s="2"/>
      <c r="N35559" s="5"/>
      <c r="O35559" s="5"/>
    </row>
    <row r="35560" spans="13:15" x14ac:dyDescent="0.2">
      <c r="M35560" s="2"/>
      <c r="N35560" s="5"/>
      <c r="O35560" s="5"/>
    </row>
    <row r="35561" spans="13:15" x14ac:dyDescent="0.2">
      <c r="M35561" s="2"/>
      <c r="N35561" s="5"/>
      <c r="O35561" s="5"/>
    </row>
    <row r="35562" spans="13:15" x14ac:dyDescent="0.2">
      <c r="M35562" s="2"/>
      <c r="N35562" s="5"/>
      <c r="O35562" s="5"/>
    </row>
    <row r="35563" spans="13:15" x14ac:dyDescent="0.2">
      <c r="M35563" s="2"/>
      <c r="N35563" s="5"/>
      <c r="O35563" s="5"/>
    </row>
    <row r="35564" spans="13:15" x14ac:dyDescent="0.2">
      <c r="M35564" s="2"/>
      <c r="N35564" s="5"/>
      <c r="O35564" s="5"/>
    </row>
    <row r="35565" spans="13:15" x14ac:dyDescent="0.2">
      <c r="M35565" s="2"/>
      <c r="N35565" s="5"/>
      <c r="O35565" s="5"/>
    </row>
    <row r="35566" spans="13:15" x14ac:dyDescent="0.2">
      <c r="M35566" s="2"/>
      <c r="N35566" s="5"/>
      <c r="O35566" s="5"/>
    </row>
    <row r="35567" spans="13:15" x14ac:dyDescent="0.2">
      <c r="M35567" s="2"/>
      <c r="N35567" s="5"/>
      <c r="O35567" s="5"/>
    </row>
    <row r="35568" spans="13:15" x14ac:dyDescent="0.2">
      <c r="M35568" s="2"/>
      <c r="N35568" s="5"/>
      <c r="O35568" s="5"/>
    </row>
    <row r="35569" spans="13:15" x14ac:dyDescent="0.2">
      <c r="M35569" s="2"/>
      <c r="N35569" s="5"/>
      <c r="O35569" s="5"/>
    </row>
    <row r="35570" spans="13:15" x14ac:dyDescent="0.2">
      <c r="M35570" s="2"/>
      <c r="N35570" s="5"/>
      <c r="O35570" s="5"/>
    </row>
    <row r="35571" spans="13:15" x14ac:dyDescent="0.2">
      <c r="M35571" s="2"/>
      <c r="N35571" s="5"/>
      <c r="O35571" s="5"/>
    </row>
    <row r="35572" spans="13:15" x14ac:dyDescent="0.2">
      <c r="M35572" s="2"/>
      <c r="N35572" s="5"/>
      <c r="O35572" s="5"/>
    </row>
    <row r="35573" spans="13:15" x14ac:dyDescent="0.2">
      <c r="M35573" s="2"/>
      <c r="N35573" s="5"/>
      <c r="O35573" s="5"/>
    </row>
    <row r="35574" spans="13:15" x14ac:dyDescent="0.2">
      <c r="M35574" s="2"/>
      <c r="N35574" s="5"/>
      <c r="O35574" s="5"/>
    </row>
    <row r="35575" spans="13:15" x14ac:dyDescent="0.2">
      <c r="M35575" s="2"/>
      <c r="N35575" s="5"/>
      <c r="O35575" s="5"/>
    </row>
    <row r="35576" spans="13:15" x14ac:dyDescent="0.2">
      <c r="M35576" s="2"/>
      <c r="N35576" s="5"/>
      <c r="O35576" s="5"/>
    </row>
    <row r="35577" spans="13:15" x14ac:dyDescent="0.2">
      <c r="M35577" s="2"/>
      <c r="N35577" s="5"/>
      <c r="O35577" s="5"/>
    </row>
    <row r="35578" spans="13:15" x14ac:dyDescent="0.2">
      <c r="M35578" s="2"/>
      <c r="N35578" s="5"/>
      <c r="O35578" s="5"/>
    </row>
    <row r="35579" spans="13:15" x14ac:dyDescent="0.2">
      <c r="M35579" s="2"/>
      <c r="N35579" s="5"/>
      <c r="O35579" s="5"/>
    </row>
    <row r="35580" spans="13:15" x14ac:dyDescent="0.2">
      <c r="M35580" s="2"/>
      <c r="N35580" s="5"/>
      <c r="O35580" s="5"/>
    </row>
    <row r="35581" spans="13:15" x14ac:dyDescent="0.2">
      <c r="M35581" s="2"/>
      <c r="N35581" s="5"/>
      <c r="O35581" s="5"/>
    </row>
    <row r="35582" spans="13:15" x14ac:dyDescent="0.2">
      <c r="M35582" s="2"/>
      <c r="N35582" s="5"/>
      <c r="O35582" s="5"/>
    </row>
    <row r="35583" spans="13:15" x14ac:dyDescent="0.2">
      <c r="M35583" s="2"/>
      <c r="N35583" s="5"/>
      <c r="O35583" s="5"/>
    </row>
    <row r="35584" spans="13:15" x14ac:dyDescent="0.2">
      <c r="M35584" s="2"/>
      <c r="N35584" s="5"/>
      <c r="O35584" s="5"/>
    </row>
    <row r="35585" spans="13:15" x14ac:dyDescent="0.2">
      <c r="M35585" s="2"/>
      <c r="N35585" s="5"/>
      <c r="O35585" s="5"/>
    </row>
    <row r="35586" spans="13:15" x14ac:dyDescent="0.2">
      <c r="M35586" s="2"/>
      <c r="N35586" s="5"/>
      <c r="O35586" s="5"/>
    </row>
    <row r="35587" spans="13:15" x14ac:dyDescent="0.2">
      <c r="M35587" s="2"/>
      <c r="N35587" s="5"/>
      <c r="O35587" s="5"/>
    </row>
    <row r="35588" spans="13:15" x14ac:dyDescent="0.2">
      <c r="M35588" s="2"/>
      <c r="N35588" s="5"/>
      <c r="O35588" s="5"/>
    </row>
    <row r="35589" spans="13:15" x14ac:dyDescent="0.2">
      <c r="M35589" s="2"/>
      <c r="N35589" s="5"/>
      <c r="O35589" s="5"/>
    </row>
    <row r="35590" spans="13:15" x14ac:dyDescent="0.2">
      <c r="M35590" s="2"/>
      <c r="N35590" s="5"/>
      <c r="O35590" s="5"/>
    </row>
    <row r="35591" spans="13:15" x14ac:dyDescent="0.2">
      <c r="M35591" s="2"/>
      <c r="N35591" s="5"/>
      <c r="O35591" s="5"/>
    </row>
    <row r="35592" spans="13:15" x14ac:dyDescent="0.2">
      <c r="M35592" s="2"/>
      <c r="N35592" s="5"/>
      <c r="O35592" s="5"/>
    </row>
    <row r="35593" spans="13:15" x14ac:dyDescent="0.2">
      <c r="M35593" s="2"/>
      <c r="N35593" s="5"/>
      <c r="O35593" s="5"/>
    </row>
    <row r="35594" spans="13:15" x14ac:dyDescent="0.2">
      <c r="M35594" s="2"/>
      <c r="N35594" s="5"/>
      <c r="O35594" s="5"/>
    </row>
    <row r="35595" spans="13:15" x14ac:dyDescent="0.2">
      <c r="M35595" s="2"/>
      <c r="N35595" s="5"/>
      <c r="O35595" s="5"/>
    </row>
    <row r="35596" spans="13:15" x14ac:dyDescent="0.2">
      <c r="M35596" s="2"/>
      <c r="N35596" s="5"/>
      <c r="O35596" s="5"/>
    </row>
    <row r="35597" spans="13:15" x14ac:dyDescent="0.2">
      <c r="M35597" s="2"/>
      <c r="N35597" s="5"/>
      <c r="O35597" s="5"/>
    </row>
    <row r="35598" spans="13:15" x14ac:dyDescent="0.2">
      <c r="M35598" s="2"/>
      <c r="N35598" s="5"/>
      <c r="O35598" s="5"/>
    </row>
    <row r="35599" spans="13:15" x14ac:dyDescent="0.2">
      <c r="M35599" s="2"/>
      <c r="N35599" s="5"/>
      <c r="O35599" s="5"/>
    </row>
    <row r="35600" spans="13:15" x14ac:dyDescent="0.2">
      <c r="M35600" s="2"/>
      <c r="N35600" s="5"/>
      <c r="O35600" s="5"/>
    </row>
    <row r="35601" spans="13:15" x14ac:dyDescent="0.2">
      <c r="M35601" s="2"/>
      <c r="N35601" s="5"/>
      <c r="O35601" s="5"/>
    </row>
    <row r="35602" spans="13:15" x14ac:dyDescent="0.2">
      <c r="M35602" s="2"/>
      <c r="N35602" s="5"/>
      <c r="O35602" s="5"/>
    </row>
    <row r="35603" spans="13:15" x14ac:dyDescent="0.2">
      <c r="M35603" s="2"/>
      <c r="N35603" s="5"/>
      <c r="O35603" s="5"/>
    </row>
    <row r="35604" spans="13:15" x14ac:dyDescent="0.2">
      <c r="M35604" s="2"/>
      <c r="N35604" s="5"/>
      <c r="O35604" s="5"/>
    </row>
    <row r="35605" spans="13:15" x14ac:dyDescent="0.2">
      <c r="M35605" s="2"/>
      <c r="N35605" s="5"/>
      <c r="O35605" s="5"/>
    </row>
    <row r="35606" spans="13:15" x14ac:dyDescent="0.2">
      <c r="M35606" s="2"/>
      <c r="N35606" s="5"/>
      <c r="O35606" s="5"/>
    </row>
    <row r="35607" spans="13:15" x14ac:dyDescent="0.2">
      <c r="M35607" s="2"/>
      <c r="N35607" s="5"/>
      <c r="O35607" s="5"/>
    </row>
    <row r="35608" spans="13:15" x14ac:dyDescent="0.2">
      <c r="M35608" s="2"/>
      <c r="N35608" s="5"/>
      <c r="O35608" s="5"/>
    </row>
    <row r="35609" spans="13:15" x14ac:dyDescent="0.2">
      <c r="M35609" s="2"/>
      <c r="N35609" s="5"/>
      <c r="O35609" s="5"/>
    </row>
    <row r="35610" spans="13:15" x14ac:dyDescent="0.2">
      <c r="M35610" s="2"/>
      <c r="N35610" s="5"/>
      <c r="O35610" s="5"/>
    </row>
    <row r="35611" spans="13:15" x14ac:dyDescent="0.2">
      <c r="M35611" s="2"/>
      <c r="N35611" s="5"/>
      <c r="O35611" s="5"/>
    </row>
    <row r="35612" spans="13:15" x14ac:dyDescent="0.2">
      <c r="M35612" s="2"/>
      <c r="N35612" s="5"/>
      <c r="O35612" s="5"/>
    </row>
    <row r="35613" spans="13:15" x14ac:dyDescent="0.2">
      <c r="M35613" s="2"/>
      <c r="N35613" s="5"/>
      <c r="O35613" s="5"/>
    </row>
    <row r="35614" spans="13:15" x14ac:dyDescent="0.2">
      <c r="M35614" s="2"/>
      <c r="N35614" s="5"/>
      <c r="O35614" s="5"/>
    </row>
    <row r="35615" spans="13:15" x14ac:dyDescent="0.2">
      <c r="M35615" s="2"/>
      <c r="N35615" s="5"/>
      <c r="O35615" s="5"/>
    </row>
    <row r="35616" spans="13:15" x14ac:dyDescent="0.2">
      <c r="M35616" s="2"/>
      <c r="N35616" s="5"/>
      <c r="O35616" s="5"/>
    </row>
    <row r="35617" spans="13:15" x14ac:dyDescent="0.2">
      <c r="M35617" s="2"/>
      <c r="N35617" s="5"/>
      <c r="O35617" s="5"/>
    </row>
    <row r="35618" spans="13:15" x14ac:dyDescent="0.2">
      <c r="M35618" s="2"/>
      <c r="N35618" s="5"/>
      <c r="O35618" s="5"/>
    </row>
    <row r="35619" spans="13:15" x14ac:dyDescent="0.2">
      <c r="M35619" s="2"/>
      <c r="N35619" s="5"/>
      <c r="O35619" s="5"/>
    </row>
    <row r="35620" spans="13:15" x14ac:dyDescent="0.2">
      <c r="M35620" s="2"/>
      <c r="N35620" s="5"/>
      <c r="O35620" s="5"/>
    </row>
    <row r="35621" spans="13:15" x14ac:dyDescent="0.2">
      <c r="M35621" s="2"/>
      <c r="N35621" s="5"/>
      <c r="O35621" s="5"/>
    </row>
    <row r="35622" spans="13:15" x14ac:dyDescent="0.2">
      <c r="M35622" s="2"/>
      <c r="N35622" s="5"/>
      <c r="O35622" s="5"/>
    </row>
    <row r="35623" spans="13:15" x14ac:dyDescent="0.2">
      <c r="M35623" s="2"/>
      <c r="N35623" s="5"/>
      <c r="O35623" s="5"/>
    </row>
    <row r="35624" spans="13:15" x14ac:dyDescent="0.2">
      <c r="M35624" s="2"/>
      <c r="N35624" s="5"/>
      <c r="O35624" s="5"/>
    </row>
    <row r="35625" spans="13:15" x14ac:dyDescent="0.2">
      <c r="M35625" s="2"/>
      <c r="N35625" s="5"/>
      <c r="O35625" s="5"/>
    </row>
    <row r="35626" spans="13:15" x14ac:dyDescent="0.2">
      <c r="M35626" s="2"/>
      <c r="N35626" s="5"/>
      <c r="O35626" s="5"/>
    </row>
    <row r="35627" spans="13:15" x14ac:dyDescent="0.2">
      <c r="M35627" s="2"/>
      <c r="N35627" s="5"/>
      <c r="O35627" s="5"/>
    </row>
    <row r="35628" spans="13:15" x14ac:dyDescent="0.2">
      <c r="M35628" s="2"/>
      <c r="N35628" s="5"/>
      <c r="O35628" s="5"/>
    </row>
    <row r="35629" spans="13:15" x14ac:dyDescent="0.2">
      <c r="M35629" s="2"/>
      <c r="N35629" s="5"/>
      <c r="O35629" s="5"/>
    </row>
    <row r="35630" spans="13:15" x14ac:dyDescent="0.2">
      <c r="M35630" s="2"/>
      <c r="N35630" s="5"/>
      <c r="O35630" s="5"/>
    </row>
    <row r="35631" spans="13:15" x14ac:dyDescent="0.2">
      <c r="M35631" s="2"/>
      <c r="N35631" s="5"/>
      <c r="O35631" s="5"/>
    </row>
    <row r="35632" spans="13:15" x14ac:dyDescent="0.2">
      <c r="M35632" s="2"/>
      <c r="N35632" s="5"/>
      <c r="O35632" s="5"/>
    </row>
    <row r="35633" spans="13:15" x14ac:dyDescent="0.2">
      <c r="M35633" s="2"/>
      <c r="N35633" s="5"/>
      <c r="O35633" s="5"/>
    </row>
    <row r="35634" spans="13:15" x14ac:dyDescent="0.2">
      <c r="M35634" s="2"/>
      <c r="N35634" s="5"/>
      <c r="O35634" s="5"/>
    </row>
    <row r="35635" spans="13:15" x14ac:dyDescent="0.2">
      <c r="M35635" s="2"/>
      <c r="N35635" s="5"/>
      <c r="O35635" s="5"/>
    </row>
    <row r="35636" spans="13:15" x14ac:dyDescent="0.2">
      <c r="M35636" s="2"/>
      <c r="N35636" s="5"/>
      <c r="O35636" s="5"/>
    </row>
    <row r="35637" spans="13:15" x14ac:dyDescent="0.2">
      <c r="M35637" s="2"/>
      <c r="N35637" s="5"/>
      <c r="O35637" s="5"/>
    </row>
    <row r="35638" spans="13:15" x14ac:dyDescent="0.2">
      <c r="M35638" s="2"/>
      <c r="N35638" s="5"/>
      <c r="O35638" s="5"/>
    </row>
    <row r="35639" spans="13:15" x14ac:dyDescent="0.2">
      <c r="M35639" s="2"/>
      <c r="N35639" s="5"/>
      <c r="O35639" s="5"/>
    </row>
    <row r="35640" spans="13:15" x14ac:dyDescent="0.2">
      <c r="M35640" s="2"/>
      <c r="N35640" s="5"/>
      <c r="O35640" s="5"/>
    </row>
    <row r="35641" spans="13:15" x14ac:dyDescent="0.2">
      <c r="M35641" s="2"/>
      <c r="N35641" s="5"/>
      <c r="O35641" s="5"/>
    </row>
    <row r="35642" spans="13:15" x14ac:dyDescent="0.2">
      <c r="M35642" s="2"/>
      <c r="N35642" s="5"/>
      <c r="O35642" s="5"/>
    </row>
    <row r="35643" spans="13:15" x14ac:dyDescent="0.2">
      <c r="M35643" s="2"/>
      <c r="N35643" s="5"/>
      <c r="O35643" s="5"/>
    </row>
    <row r="35644" spans="13:15" x14ac:dyDescent="0.2">
      <c r="M35644" s="2"/>
      <c r="N35644" s="5"/>
      <c r="O35644" s="5"/>
    </row>
    <row r="35645" spans="13:15" x14ac:dyDescent="0.2">
      <c r="M35645" s="2"/>
      <c r="N35645" s="5"/>
      <c r="O35645" s="5"/>
    </row>
    <row r="35646" spans="13:15" x14ac:dyDescent="0.2">
      <c r="M35646" s="2"/>
      <c r="N35646" s="5"/>
      <c r="O35646" s="5"/>
    </row>
    <row r="35647" spans="13:15" x14ac:dyDescent="0.2">
      <c r="M35647" s="2"/>
      <c r="N35647" s="5"/>
      <c r="O35647" s="5"/>
    </row>
    <row r="35648" spans="13:15" x14ac:dyDescent="0.2">
      <c r="M35648" s="2"/>
      <c r="N35648" s="5"/>
      <c r="O35648" s="5"/>
    </row>
    <row r="35649" spans="13:15" x14ac:dyDescent="0.2">
      <c r="M35649" s="2"/>
      <c r="N35649" s="5"/>
      <c r="O35649" s="5"/>
    </row>
    <row r="35650" spans="13:15" x14ac:dyDescent="0.2">
      <c r="M35650" s="2"/>
      <c r="N35650" s="5"/>
      <c r="O35650" s="5"/>
    </row>
    <row r="35651" spans="13:15" x14ac:dyDescent="0.2">
      <c r="M35651" s="2"/>
      <c r="N35651" s="5"/>
      <c r="O35651" s="5"/>
    </row>
    <row r="35652" spans="13:15" x14ac:dyDescent="0.2">
      <c r="M35652" s="2"/>
      <c r="N35652" s="5"/>
      <c r="O35652" s="5"/>
    </row>
    <row r="35653" spans="13:15" x14ac:dyDescent="0.2">
      <c r="M35653" s="2"/>
      <c r="N35653" s="5"/>
      <c r="O35653" s="5"/>
    </row>
    <row r="35654" spans="13:15" x14ac:dyDescent="0.2">
      <c r="M35654" s="2"/>
      <c r="N35654" s="5"/>
      <c r="O35654" s="5"/>
    </row>
    <row r="35655" spans="13:15" x14ac:dyDescent="0.2">
      <c r="M35655" s="2"/>
      <c r="N35655" s="5"/>
      <c r="O35655" s="5"/>
    </row>
    <row r="35656" spans="13:15" x14ac:dyDescent="0.2">
      <c r="M35656" s="2"/>
      <c r="N35656" s="5"/>
      <c r="O35656" s="5"/>
    </row>
    <row r="35657" spans="13:15" x14ac:dyDescent="0.2">
      <c r="M35657" s="2"/>
      <c r="N35657" s="5"/>
      <c r="O35657" s="5"/>
    </row>
    <row r="35658" spans="13:15" x14ac:dyDescent="0.2">
      <c r="M35658" s="2"/>
      <c r="N35658" s="5"/>
      <c r="O35658" s="5"/>
    </row>
    <row r="35659" spans="13:15" x14ac:dyDescent="0.2">
      <c r="M35659" s="2"/>
      <c r="N35659" s="5"/>
      <c r="O35659" s="5"/>
    </row>
    <row r="35660" spans="13:15" x14ac:dyDescent="0.2">
      <c r="M35660" s="2"/>
      <c r="N35660" s="5"/>
      <c r="O35660" s="5"/>
    </row>
    <row r="35661" spans="13:15" x14ac:dyDescent="0.2">
      <c r="M35661" s="2"/>
      <c r="N35661" s="5"/>
      <c r="O35661" s="5"/>
    </row>
    <row r="35662" spans="13:15" x14ac:dyDescent="0.2">
      <c r="M35662" s="2"/>
      <c r="N35662" s="5"/>
      <c r="O35662" s="5"/>
    </row>
    <row r="35663" spans="13:15" x14ac:dyDescent="0.2">
      <c r="M35663" s="2"/>
      <c r="N35663" s="5"/>
      <c r="O35663" s="5"/>
    </row>
    <row r="35664" spans="13:15" x14ac:dyDescent="0.2">
      <c r="M35664" s="2"/>
      <c r="N35664" s="5"/>
      <c r="O35664" s="5"/>
    </row>
    <row r="35665" spans="13:15" x14ac:dyDescent="0.2">
      <c r="M35665" s="2"/>
      <c r="N35665" s="5"/>
      <c r="O35665" s="5"/>
    </row>
    <row r="35666" spans="13:15" x14ac:dyDescent="0.2">
      <c r="M35666" s="2"/>
      <c r="N35666" s="5"/>
      <c r="O35666" s="5"/>
    </row>
    <row r="35667" spans="13:15" x14ac:dyDescent="0.2">
      <c r="M35667" s="2"/>
      <c r="N35667" s="5"/>
      <c r="O35667" s="5"/>
    </row>
    <row r="35668" spans="13:15" x14ac:dyDescent="0.2">
      <c r="M35668" s="2"/>
      <c r="N35668" s="5"/>
      <c r="O35668" s="5"/>
    </row>
    <row r="35669" spans="13:15" x14ac:dyDescent="0.2">
      <c r="M35669" s="2"/>
      <c r="N35669" s="5"/>
      <c r="O35669" s="5"/>
    </row>
    <row r="35670" spans="13:15" x14ac:dyDescent="0.2">
      <c r="M35670" s="2"/>
      <c r="N35670" s="5"/>
      <c r="O35670" s="5"/>
    </row>
    <row r="35671" spans="13:15" x14ac:dyDescent="0.2">
      <c r="M35671" s="2"/>
      <c r="N35671" s="5"/>
      <c r="O35671" s="5"/>
    </row>
    <row r="35672" spans="13:15" x14ac:dyDescent="0.2">
      <c r="M35672" s="2"/>
      <c r="N35672" s="5"/>
      <c r="O35672" s="5"/>
    </row>
    <row r="35673" spans="13:15" x14ac:dyDescent="0.2">
      <c r="M35673" s="2"/>
      <c r="N35673" s="5"/>
      <c r="O35673" s="5"/>
    </row>
    <row r="35674" spans="13:15" x14ac:dyDescent="0.2">
      <c r="M35674" s="2"/>
      <c r="N35674" s="5"/>
      <c r="O35674" s="5"/>
    </row>
    <row r="35675" spans="13:15" x14ac:dyDescent="0.2">
      <c r="M35675" s="2"/>
      <c r="N35675" s="5"/>
      <c r="O35675" s="5"/>
    </row>
    <row r="35676" spans="13:15" x14ac:dyDescent="0.2">
      <c r="M35676" s="2"/>
      <c r="N35676" s="5"/>
      <c r="O35676" s="5"/>
    </row>
    <row r="35677" spans="13:15" x14ac:dyDescent="0.2">
      <c r="M35677" s="2"/>
      <c r="N35677" s="5"/>
      <c r="O35677" s="5"/>
    </row>
    <row r="35678" spans="13:15" x14ac:dyDescent="0.2">
      <c r="M35678" s="2"/>
      <c r="N35678" s="5"/>
      <c r="O35678" s="5"/>
    </row>
    <row r="35679" spans="13:15" x14ac:dyDescent="0.2">
      <c r="M35679" s="2"/>
      <c r="N35679" s="5"/>
      <c r="O35679" s="5"/>
    </row>
    <row r="35680" spans="13:15" x14ac:dyDescent="0.2">
      <c r="M35680" s="2"/>
      <c r="N35680" s="5"/>
      <c r="O35680" s="5"/>
    </row>
    <row r="35681" spans="13:15" x14ac:dyDescent="0.2">
      <c r="M35681" s="2"/>
      <c r="N35681" s="5"/>
      <c r="O35681" s="5"/>
    </row>
    <row r="35682" spans="13:15" x14ac:dyDescent="0.2">
      <c r="M35682" s="2"/>
      <c r="N35682" s="5"/>
      <c r="O35682" s="5"/>
    </row>
    <row r="35683" spans="13:15" x14ac:dyDescent="0.2">
      <c r="M35683" s="2"/>
      <c r="N35683" s="5"/>
      <c r="O35683" s="5"/>
    </row>
    <row r="35684" spans="13:15" x14ac:dyDescent="0.2">
      <c r="M35684" s="2"/>
      <c r="N35684" s="5"/>
      <c r="O35684" s="5"/>
    </row>
    <row r="35685" spans="13:15" x14ac:dyDescent="0.2">
      <c r="M35685" s="2"/>
      <c r="N35685" s="5"/>
      <c r="O35685" s="5"/>
    </row>
    <row r="35686" spans="13:15" x14ac:dyDescent="0.2">
      <c r="M35686" s="2"/>
      <c r="N35686" s="5"/>
      <c r="O35686" s="5"/>
    </row>
    <row r="35687" spans="13:15" x14ac:dyDescent="0.2">
      <c r="M35687" s="2"/>
      <c r="N35687" s="5"/>
      <c r="O35687" s="5"/>
    </row>
    <row r="35688" spans="13:15" x14ac:dyDescent="0.2">
      <c r="M35688" s="2"/>
      <c r="N35688" s="5"/>
      <c r="O35688" s="5"/>
    </row>
    <row r="35689" spans="13:15" x14ac:dyDescent="0.2">
      <c r="M35689" s="2"/>
      <c r="N35689" s="5"/>
      <c r="O35689" s="5"/>
    </row>
    <row r="35690" spans="13:15" x14ac:dyDescent="0.2">
      <c r="M35690" s="2"/>
      <c r="N35690" s="5"/>
      <c r="O35690" s="5"/>
    </row>
    <row r="35691" spans="13:15" x14ac:dyDescent="0.2">
      <c r="M35691" s="2"/>
      <c r="N35691" s="5"/>
      <c r="O35691" s="5"/>
    </row>
    <row r="35692" spans="13:15" x14ac:dyDescent="0.2">
      <c r="M35692" s="2"/>
      <c r="N35692" s="5"/>
      <c r="O35692" s="5"/>
    </row>
    <row r="35693" spans="13:15" x14ac:dyDescent="0.2">
      <c r="M35693" s="2"/>
      <c r="N35693" s="5"/>
      <c r="O35693" s="5"/>
    </row>
    <row r="35694" spans="13:15" x14ac:dyDescent="0.2">
      <c r="M35694" s="2"/>
      <c r="N35694" s="5"/>
      <c r="O35694" s="5"/>
    </row>
    <row r="35695" spans="13:15" x14ac:dyDescent="0.2">
      <c r="M35695" s="2"/>
      <c r="N35695" s="5"/>
      <c r="O35695" s="5"/>
    </row>
    <row r="35696" spans="13:15" x14ac:dyDescent="0.2">
      <c r="M35696" s="2"/>
      <c r="N35696" s="5"/>
      <c r="O35696" s="5"/>
    </row>
    <row r="35697" spans="13:15" x14ac:dyDescent="0.2">
      <c r="M35697" s="2"/>
      <c r="N35697" s="5"/>
      <c r="O35697" s="5"/>
    </row>
    <row r="35698" spans="13:15" x14ac:dyDescent="0.2">
      <c r="M35698" s="2"/>
      <c r="N35698" s="5"/>
      <c r="O35698" s="5"/>
    </row>
    <row r="35699" spans="13:15" x14ac:dyDescent="0.2">
      <c r="M35699" s="2"/>
      <c r="N35699" s="5"/>
      <c r="O35699" s="5"/>
    </row>
    <row r="35700" spans="13:15" x14ac:dyDescent="0.2">
      <c r="M35700" s="2"/>
      <c r="N35700" s="5"/>
      <c r="O35700" s="5"/>
    </row>
    <row r="35701" spans="13:15" x14ac:dyDescent="0.2">
      <c r="M35701" s="2"/>
      <c r="N35701" s="5"/>
      <c r="O35701" s="5"/>
    </row>
    <row r="35702" spans="13:15" x14ac:dyDescent="0.2">
      <c r="M35702" s="2"/>
      <c r="N35702" s="5"/>
      <c r="O35702" s="5"/>
    </row>
    <row r="35703" spans="13:15" x14ac:dyDescent="0.2">
      <c r="M35703" s="2"/>
      <c r="N35703" s="5"/>
      <c r="O35703" s="5"/>
    </row>
    <row r="35704" spans="13:15" x14ac:dyDescent="0.2">
      <c r="M35704" s="2"/>
      <c r="N35704" s="5"/>
      <c r="O35704" s="5"/>
    </row>
    <row r="35705" spans="13:15" x14ac:dyDescent="0.2">
      <c r="M35705" s="2"/>
      <c r="N35705" s="5"/>
      <c r="O35705" s="5"/>
    </row>
    <row r="35706" spans="13:15" x14ac:dyDescent="0.2">
      <c r="M35706" s="2"/>
      <c r="N35706" s="5"/>
      <c r="O35706" s="5"/>
    </row>
    <row r="35707" spans="13:15" x14ac:dyDescent="0.2">
      <c r="M35707" s="2"/>
      <c r="N35707" s="5"/>
      <c r="O35707" s="5"/>
    </row>
    <row r="35708" spans="13:15" x14ac:dyDescent="0.2">
      <c r="M35708" s="2"/>
      <c r="N35708" s="5"/>
      <c r="O35708" s="5"/>
    </row>
    <row r="35709" spans="13:15" x14ac:dyDescent="0.2">
      <c r="M35709" s="2"/>
      <c r="N35709" s="5"/>
      <c r="O35709" s="5"/>
    </row>
    <row r="35710" spans="13:15" x14ac:dyDescent="0.2">
      <c r="M35710" s="2"/>
      <c r="N35710" s="5"/>
      <c r="O35710" s="5"/>
    </row>
    <row r="35711" spans="13:15" x14ac:dyDescent="0.2">
      <c r="M35711" s="2"/>
      <c r="N35711" s="5"/>
      <c r="O35711" s="5"/>
    </row>
    <row r="35712" spans="13:15" x14ac:dyDescent="0.2">
      <c r="M35712" s="2"/>
      <c r="N35712" s="5"/>
      <c r="O35712" s="5"/>
    </row>
    <row r="35713" spans="13:15" x14ac:dyDescent="0.2">
      <c r="M35713" s="2"/>
      <c r="N35713" s="5"/>
      <c r="O35713" s="5"/>
    </row>
    <row r="35714" spans="13:15" x14ac:dyDescent="0.2">
      <c r="M35714" s="2"/>
      <c r="N35714" s="5"/>
      <c r="O35714" s="5"/>
    </row>
    <row r="35715" spans="13:15" x14ac:dyDescent="0.2">
      <c r="M35715" s="2"/>
      <c r="N35715" s="5"/>
      <c r="O35715" s="5"/>
    </row>
    <row r="35716" spans="13:15" x14ac:dyDescent="0.2">
      <c r="M35716" s="2"/>
      <c r="N35716" s="5"/>
      <c r="O35716" s="5"/>
    </row>
    <row r="35717" spans="13:15" x14ac:dyDescent="0.2">
      <c r="M35717" s="2"/>
      <c r="N35717" s="5"/>
      <c r="O35717" s="5"/>
    </row>
    <row r="35718" spans="13:15" x14ac:dyDescent="0.2">
      <c r="M35718" s="2"/>
      <c r="N35718" s="5"/>
      <c r="O35718" s="5"/>
    </row>
    <row r="35719" spans="13:15" x14ac:dyDescent="0.2">
      <c r="M35719" s="2"/>
      <c r="N35719" s="5"/>
      <c r="O35719" s="5"/>
    </row>
    <row r="35720" spans="13:15" x14ac:dyDescent="0.2">
      <c r="M35720" s="2"/>
      <c r="N35720" s="5"/>
      <c r="O35720" s="5"/>
    </row>
    <row r="35721" spans="13:15" x14ac:dyDescent="0.2">
      <c r="M35721" s="2"/>
      <c r="N35721" s="5"/>
      <c r="O35721" s="5"/>
    </row>
    <row r="35722" spans="13:15" x14ac:dyDescent="0.2">
      <c r="M35722" s="2"/>
      <c r="N35722" s="5"/>
      <c r="O35722" s="5"/>
    </row>
    <row r="35723" spans="13:15" x14ac:dyDescent="0.2">
      <c r="M35723" s="2"/>
      <c r="N35723" s="5"/>
      <c r="O35723" s="5"/>
    </row>
    <row r="35724" spans="13:15" x14ac:dyDescent="0.2">
      <c r="M35724" s="2"/>
      <c r="N35724" s="5"/>
      <c r="O35724" s="5"/>
    </row>
    <row r="35725" spans="13:15" x14ac:dyDescent="0.2">
      <c r="M35725" s="2"/>
      <c r="N35725" s="5"/>
      <c r="O35725" s="5"/>
    </row>
    <row r="35726" spans="13:15" x14ac:dyDescent="0.2">
      <c r="M35726" s="2"/>
      <c r="N35726" s="5"/>
      <c r="O35726" s="5"/>
    </row>
    <row r="35727" spans="13:15" x14ac:dyDescent="0.2">
      <c r="M35727" s="2"/>
      <c r="N35727" s="5"/>
      <c r="O35727" s="5"/>
    </row>
    <row r="35728" spans="13:15" x14ac:dyDescent="0.2">
      <c r="M35728" s="2"/>
      <c r="N35728" s="5"/>
      <c r="O35728" s="5"/>
    </row>
    <row r="35729" spans="13:15" x14ac:dyDescent="0.2">
      <c r="M35729" s="2"/>
      <c r="N35729" s="5"/>
      <c r="O35729" s="5"/>
    </row>
    <row r="35730" spans="13:15" x14ac:dyDescent="0.2">
      <c r="M35730" s="2"/>
      <c r="N35730" s="5"/>
      <c r="O35730" s="5"/>
    </row>
    <row r="35731" spans="13:15" x14ac:dyDescent="0.2">
      <c r="M35731" s="2"/>
      <c r="N35731" s="5"/>
      <c r="O35731" s="5"/>
    </row>
    <row r="35732" spans="13:15" x14ac:dyDescent="0.2">
      <c r="M35732" s="2"/>
      <c r="N35732" s="5"/>
      <c r="O35732" s="5"/>
    </row>
    <row r="35733" spans="13:15" x14ac:dyDescent="0.2">
      <c r="M35733" s="2"/>
      <c r="N35733" s="5"/>
      <c r="O35733" s="5"/>
    </row>
    <row r="35734" spans="13:15" x14ac:dyDescent="0.2">
      <c r="M35734" s="2"/>
      <c r="N35734" s="5"/>
      <c r="O35734" s="5"/>
    </row>
    <row r="35735" spans="13:15" x14ac:dyDescent="0.2">
      <c r="M35735" s="2"/>
      <c r="N35735" s="5"/>
      <c r="O35735" s="5"/>
    </row>
    <row r="35736" spans="13:15" x14ac:dyDescent="0.2">
      <c r="M35736" s="2"/>
      <c r="N35736" s="5"/>
      <c r="O35736" s="5"/>
    </row>
    <row r="35737" spans="13:15" x14ac:dyDescent="0.2">
      <c r="M35737" s="2"/>
      <c r="N35737" s="5"/>
      <c r="O35737" s="5"/>
    </row>
    <row r="35738" spans="13:15" x14ac:dyDescent="0.2">
      <c r="M35738" s="2"/>
      <c r="N35738" s="5"/>
      <c r="O35738" s="5"/>
    </row>
    <row r="35739" spans="13:15" x14ac:dyDescent="0.2">
      <c r="M35739" s="2"/>
      <c r="N35739" s="5"/>
      <c r="O35739" s="5"/>
    </row>
    <row r="35740" spans="13:15" x14ac:dyDescent="0.2">
      <c r="M35740" s="2"/>
      <c r="N35740" s="5"/>
      <c r="O35740" s="5"/>
    </row>
    <row r="35741" spans="13:15" x14ac:dyDescent="0.2">
      <c r="M35741" s="2"/>
      <c r="N35741" s="5"/>
      <c r="O35741" s="5"/>
    </row>
    <row r="35742" spans="13:15" x14ac:dyDescent="0.2">
      <c r="M35742" s="2"/>
      <c r="N35742" s="5"/>
      <c r="O35742" s="5"/>
    </row>
    <row r="35743" spans="13:15" x14ac:dyDescent="0.2">
      <c r="M35743" s="2"/>
      <c r="N35743" s="5"/>
      <c r="O35743" s="5"/>
    </row>
    <row r="35744" spans="13:15" x14ac:dyDescent="0.2">
      <c r="M35744" s="2"/>
      <c r="N35744" s="5"/>
      <c r="O35744" s="5"/>
    </row>
    <row r="35745" spans="13:15" x14ac:dyDescent="0.2">
      <c r="M35745" s="2"/>
      <c r="N35745" s="5"/>
      <c r="O35745" s="5"/>
    </row>
    <row r="35746" spans="13:15" x14ac:dyDescent="0.2">
      <c r="M35746" s="2"/>
      <c r="N35746" s="5"/>
      <c r="O35746" s="5"/>
    </row>
    <row r="35747" spans="13:15" x14ac:dyDescent="0.2">
      <c r="M35747" s="2"/>
      <c r="N35747" s="5"/>
      <c r="O35747" s="5"/>
    </row>
    <row r="35748" spans="13:15" x14ac:dyDescent="0.2">
      <c r="M35748" s="2"/>
      <c r="N35748" s="5"/>
      <c r="O35748" s="5"/>
    </row>
    <row r="35749" spans="13:15" x14ac:dyDescent="0.2">
      <c r="M35749" s="2"/>
      <c r="N35749" s="5"/>
      <c r="O35749" s="5"/>
    </row>
    <row r="35750" spans="13:15" x14ac:dyDescent="0.2">
      <c r="M35750" s="2"/>
      <c r="N35750" s="5"/>
      <c r="O35750" s="5"/>
    </row>
    <row r="35751" spans="13:15" x14ac:dyDescent="0.2">
      <c r="M35751" s="2"/>
      <c r="N35751" s="5"/>
      <c r="O35751" s="5"/>
    </row>
    <row r="35752" spans="13:15" x14ac:dyDescent="0.2">
      <c r="M35752" s="2"/>
      <c r="N35752" s="5"/>
      <c r="O35752" s="5"/>
    </row>
    <row r="35753" spans="13:15" x14ac:dyDescent="0.2">
      <c r="M35753" s="2"/>
      <c r="N35753" s="5"/>
      <c r="O35753" s="5"/>
    </row>
    <row r="35754" spans="13:15" x14ac:dyDescent="0.2">
      <c r="M35754" s="2"/>
      <c r="N35754" s="5"/>
      <c r="O35754" s="5"/>
    </row>
    <row r="35755" spans="13:15" x14ac:dyDescent="0.2">
      <c r="M35755" s="2"/>
      <c r="N35755" s="5"/>
      <c r="O35755" s="5"/>
    </row>
    <row r="35756" spans="13:15" x14ac:dyDescent="0.2">
      <c r="M35756" s="2"/>
      <c r="N35756" s="5"/>
      <c r="O35756" s="5"/>
    </row>
    <row r="35757" spans="13:15" x14ac:dyDescent="0.2">
      <c r="M35757" s="2"/>
      <c r="N35757" s="5"/>
      <c r="O35757" s="5"/>
    </row>
    <row r="35758" spans="13:15" x14ac:dyDescent="0.2">
      <c r="M35758" s="2"/>
      <c r="N35758" s="5"/>
      <c r="O35758" s="5"/>
    </row>
    <row r="35759" spans="13:15" x14ac:dyDescent="0.2">
      <c r="M35759" s="2"/>
      <c r="N35759" s="5"/>
      <c r="O35759" s="5"/>
    </row>
    <row r="35760" spans="13:15" x14ac:dyDescent="0.2">
      <c r="M35760" s="2"/>
      <c r="N35760" s="5"/>
      <c r="O35760" s="5"/>
    </row>
    <row r="35761" spans="13:15" x14ac:dyDescent="0.2">
      <c r="M35761" s="2"/>
      <c r="N35761" s="5"/>
      <c r="O35761" s="5"/>
    </row>
    <row r="35762" spans="13:15" x14ac:dyDescent="0.2">
      <c r="M35762" s="2"/>
      <c r="N35762" s="5"/>
      <c r="O35762" s="5"/>
    </row>
    <row r="35763" spans="13:15" x14ac:dyDescent="0.2">
      <c r="M35763" s="2"/>
      <c r="N35763" s="5"/>
      <c r="O35763" s="5"/>
    </row>
    <row r="35764" spans="13:15" x14ac:dyDescent="0.2">
      <c r="M35764" s="2"/>
      <c r="N35764" s="5"/>
      <c r="O35764" s="5"/>
    </row>
    <row r="35765" spans="13:15" x14ac:dyDescent="0.2">
      <c r="M35765" s="2"/>
      <c r="N35765" s="5"/>
      <c r="O35765" s="5"/>
    </row>
    <row r="35766" spans="13:15" x14ac:dyDescent="0.2">
      <c r="M35766" s="2"/>
      <c r="N35766" s="5"/>
      <c r="O35766" s="5"/>
    </row>
    <row r="35767" spans="13:15" x14ac:dyDescent="0.2">
      <c r="M35767" s="2"/>
      <c r="N35767" s="5"/>
      <c r="O35767" s="5"/>
    </row>
    <row r="35768" spans="13:15" x14ac:dyDescent="0.2">
      <c r="M35768" s="2"/>
      <c r="N35768" s="5"/>
      <c r="O35768" s="5"/>
    </row>
    <row r="35769" spans="13:15" x14ac:dyDescent="0.2">
      <c r="M35769" s="2"/>
      <c r="N35769" s="5"/>
      <c r="O35769" s="5"/>
    </row>
    <row r="35770" spans="13:15" x14ac:dyDescent="0.2">
      <c r="M35770" s="2"/>
      <c r="N35770" s="5"/>
      <c r="O35770" s="5"/>
    </row>
    <row r="35771" spans="13:15" x14ac:dyDescent="0.2">
      <c r="M35771" s="2"/>
      <c r="N35771" s="5"/>
      <c r="O35771" s="5"/>
    </row>
    <row r="35772" spans="13:15" x14ac:dyDescent="0.2">
      <c r="M35772" s="2"/>
      <c r="N35772" s="5"/>
      <c r="O35772" s="5"/>
    </row>
    <row r="35773" spans="13:15" x14ac:dyDescent="0.2">
      <c r="M35773" s="2"/>
      <c r="N35773" s="5"/>
      <c r="O35773" s="5"/>
    </row>
    <row r="35774" spans="13:15" x14ac:dyDescent="0.2">
      <c r="M35774" s="2"/>
      <c r="N35774" s="5"/>
      <c r="O35774" s="5"/>
    </row>
    <row r="35775" spans="13:15" x14ac:dyDescent="0.2">
      <c r="M35775" s="2"/>
      <c r="N35775" s="5"/>
      <c r="O35775" s="5"/>
    </row>
    <row r="35776" spans="13:15" x14ac:dyDescent="0.2">
      <c r="M35776" s="2"/>
      <c r="N35776" s="5"/>
      <c r="O35776" s="5"/>
    </row>
    <row r="35777" spans="13:15" x14ac:dyDescent="0.2">
      <c r="M35777" s="2"/>
      <c r="N35777" s="5"/>
      <c r="O35777" s="5"/>
    </row>
    <row r="35778" spans="13:15" x14ac:dyDescent="0.2">
      <c r="M35778" s="2"/>
      <c r="N35778" s="5"/>
      <c r="O35778" s="5"/>
    </row>
    <row r="35779" spans="13:15" x14ac:dyDescent="0.2">
      <c r="M35779" s="2"/>
      <c r="N35779" s="5"/>
      <c r="O35779" s="5"/>
    </row>
    <row r="35780" spans="13:15" x14ac:dyDescent="0.2">
      <c r="M35780" s="2"/>
      <c r="N35780" s="5"/>
      <c r="O35780" s="5"/>
    </row>
    <row r="35781" spans="13:15" x14ac:dyDescent="0.2">
      <c r="M35781" s="2"/>
      <c r="N35781" s="5"/>
      <c r="O35781" s="5"/>
    </row>
    <row r="35782" spans="13:15" x14ac:dyDescent="0.2">
      <c r="M35782" s="2"/>
      <c r="N35782" s="5"/>
      <c r="O35782" s="5"/>
    </row>
    <row r="35783" spans="13:15" x14ac:dyDescent="0.2">
      <c r="M35783" s="2"/>
      <c r="N35783" s="5"/>
      <c r="O35783" s="5"/>
    </row>
    <row r="35784" spans="13:15" x14ac:dyDescent="0.2">
      <c r="M35784" s="2"/>
      <c r="N35784" s="5"/>
      <c r="O35784" s="5"/>
    </row>
    <row r="35785" spans="13:15" x14ac:dyDescent="0.2">
      <c r="M35785" s="2"/>
      <c r="N35785" s="5"/>
      <c r="O35785" s="5"/>
    </row>
    <row r="35786" spans="13:15" x14ac:dyDescent="0.2">
      <c r="M35786" s="2"/>
      <c r="N35786" s="5"/>
      <c r="O35786" s="5"/>
    </row>
    <row r="35787" spans="13:15" x14ac:dyDescent="0.2">
      <c r="M35787" s="2"/>
      <c r="N35787" s="5"/>
      <c r="O35787" s="5"/>
    </row>
    <row r="35788" spans="13:15" x14ac:dyDescent="0.2">
      <c r="M35788" s="2"/>
      <c r="N35788" s="5"/>
      <c r="O35788" s="5"/>
    </row>
    <row r="35789" spans="13:15" x14ac:dyDescent="0.2">
      <c r="M35789" s="2"/>
      <c r="N35789" s="5"/>
      <c r="O35789" s="5"/>
    </row>
    <row r="35790" spans="13:15" x14ac:dyDescent="0.2">
      <c r="M35790" s="2"/>
      <c r="N35790" s="5"/>
      <c r="O35790" s="5"/>
    </row>
    <row r="35791" spans="13:15" x14ac:dyDescent="0.2">
      <c r="M35791" s="2"/>
      <c r="N35791" s="5"/>
      <c r="O35791" s="5"/>
    </row>
    <row r="35792" spans="13:15" x14ac:dyDescent="0.2">
      <c r="M35792" s="2"/>
      <c r="N35792" s="5"/>
      <c r="O35792" s="5"/>
    </row>
    <row r="35793" spans="13:15" x14ac:dyDescent="0.2">
      <c r="M35793" s="2"/>
      <c r="N35793" s="5"/>
      <c r="O35793" s="5"/>
    </row>
    <row r="35794" spans="13:15" x14ac:dyDescent="0.2">
      <c r="M35794" s="2"/>
      <c r="N35794" s="5"/>
      <c r="O35794" s="5"/>
    </row>
    <row r="35795" spans="13:15" x14ac:dyDescent="0.2">
      <c r="M35795" s="2"/>
      <c r="N35795" s="5"/>
      <c r="O35795" s="5"/>
    </row>
    <row r="35796" spans="13:15" x14ac:dyDescent="0.2">
      <c r="M35796" s="2"/>
      <c r="N35796" s="5"/>
      <c r="O35796" s="5"/>
    </row>
    <row r="35797" spans="13:15" x14ac:dyDescent="0.2">
      <c r="M35797" s="2"/>
      <c r="N35797" s="5"/>
      <c r="O35797" s="5"/>
    </row>
    <row r="35798" spans="13:15" x14ac:dyDescent="0.2">
      <c r="M35798" s="2"/>
      <c r="N35798" s="5"/>
      <c r="O35798" s="5"/>
    </row>
    <row r="35799" spans="13:15" x14ac:dyDescent="0.2">
      <c r="M35799" s="2"/>
      <c r="N35799" s="5"/>
      <c r="O35799" s="5"/>
    </row>
    <row r="35800" spans="13:15" x14ac:dyDescent="0.2">
      <c r="M35800" s="2"/>
      <c r="N35800" s="5"/>
      <c r="O35800" s="5"/>
    </row>
    <row r="35801" spans="13:15" x14ac:dyDescent="0.2">
      <c r="M35801" s="2"/>
      <c r="N35801" s="5"/>
      <c r="O35801" s="5"/>
    </row>
    <row r="35802" spans="13:15" x14ac:dyDescent="0.2">
      <c r="M35802" s="2"/>
      <c r="N35802" s="5"/>
      <c r="O35802" s="5"/>
    </row>
    <row r="35803" spans="13:15" x14ac:dyDescent="0.2">
      <c r="M35803" s="2"/>
      <c r="N35803" s="5"/>
      <c r="O35803" s="5"/>
    </row>
    <row r="35804" spans="13:15" x14ac:dyDescent="0.2">
      <c r="M35804" s="2"/>
      <c r="N35804" s="5"/>
      <c r="O35804" s="5"/>
    </row>
    <row r="35805" spans="13:15" x14ac:dyDescent="0.2">
      <c r="M35805" s="2"/>
      <c r="N35805" s="5"/>
      <c r="O35805" s="5"/>
    </row>
    <row r="35806" spans="13:15" x14ac:dyDescent="0.2">
      <c r="M35806" s="2"/>
      <c r="N35806" s="5"/>
      <c r="O35806" s="5"/>
    </row>
    <row r="35807" spans="13:15" x14ac:dyDescent="0.2">
      <c r="M35807" s="2"/>
      <c r="N35807" s="5"/>
      <c r="O35807" s="5"/>
    </row>
    <row r="35808" spans="13:15" x14ac:dyDescent="0.2">
      <c r="M35808" s="2"/>
      <c r="N35808" s="5"/>
      <c r="O35808" s="5"/>
    </row>
    <row r="35809" spans="13:15" x14ac:dyDescent="0.2">
      <c r="M35809" s="2"/>
      <c r="N35809" s="5"/>
      <c r="O35809" s="5"/>
    </row>
    <row r="35810" spans="13:15" x14ac:dyDescent="0.2">
      <c r="M35810" s="2"/>
      <c r="N35810" s="5"/>
      <c r="O35810" s="5"/>
    </row>
    <row r="35811" spans="13:15" x14ac:dyDescent="0.2">
      <c r="M35811" s="2"/>
      <c r="N35811" s="5"/>
      <c r="O35811" s="5"/>
    </row>
    <row r="35812" spans="13:15" x14ac:dyDescent="0.2">
      <c r="M35812" s="2"/>
      <c r="N35812" s="5"/>
      <c r="O35812" s="5"/>
    </row>
    <row r="35813" spans="13:15" x14ac:dyDescent="0.2">
      <c r="M35813" s="2"/>
      <c r="N35813" s="5"/>
      <c r="O35813" s="5"/>
    </row>
    <row r="35814" spans="13:15" x14ac:dyDescent="0.2">
      <c r="M35814" s="2"/>
      <c r="N35814" s="5"/>
      <c r="O35814" s="5"/>
    </row>
    <row r="35815" spans="13:15" x14ac:dyDescent="0.2">
      <c r="M35815" s="2"/>
      <c r="N35815" s="5"/>
      <c r="O35815" s="5"/>
    </row>
    <row r="35816" spans="13:15" x14ac:dyDescent="0.2">
      <c r="M35816" s="2"/>
      <c r="N35816" s="5"/>
      <c r="O35816" s="5"/>
    </row>
    <row r="35817" spans="13:15" x14ac:dyDescent="0.2">
      <c r="M35817" s="2"/>
      <c r="N35817" s="5"/>
      <c r="O35817" s="5"/>
    </row>
    <row r="35818" spans="13:15" x14ac:dyDescent="0.2">
      <c r="M35818" s="2"/>
      <c r="N35818" s="5"/>
      <c r="O35818" s="5"/>
    </row>
    <row r="35819" spans="13:15" x14ac:dyDescent="0.2">
      <c r="M35819" s="2"/>
      <c r="N35819" s="5"/>
      <c r="O35819" s="5"/>
    </row>
    <row r="35820" spans="13:15" x14ac:dyDescent="0.2">
      <c r="M35820" s="2"/>
      <c r="N35820" s="5"/>
      <c r="O35820" s="5"/>
    </row>
    <row r="35821" spans="13:15" x14ac:dyDescent="0.2">
      <c r="M35821" s="2"/>
      <c r="N35821" s="5"/>
      <c r="O35821" s="5"/>
    </row>
    <row r="35822" spans="13:15" x14ac:dyDescent="0.2">
      <c r="M35822" s="2"/>
      <c r="N35822" s="5"/>
      <c r="O35822" s="5"/>
    </row>
    <row r="35823" spans="13:15" x14ac:dyDescent="0.2">
      <c r="M35823" s="2"/>
      <c r="N35823" s="5"/>
      <c r="O35823" s="5"/>
    </row>
    <row r="35824" spans="13:15" x14ac:dyDescent="0.2">
      <c r="M35824" s="2"/>
      <c r="N35824" s="5"/>
      <c r="O35824" s="5"/>
    </row>
    <row r="35825" spans="13:15" x14ac:dyDescent="0.2">
      <c r="M35825" s="2"/>
      <c r="N35825" s="5"/>
      <c r="O35825" s="5"/>
    </row>
    <row r="35826" spans="13:15" x14ac:dyDescent="0.2">
      <c r="M35826" s="2"/>
      <c r="N35826" s="5"/>
      <c r="O35826" s="5"/>
    </row>
    <row r="35827" spans="13:15" x14ac:dyDescent="0.2">
      <c r="M35827" s="2"/>
      <c r="N35827" s="5"/>
      <c r="O35827" s="5"/>
    </row>
    <row r="35828" spans="13:15" x14ac:dyDescent="0.2">
      <c r="M35828" s="2"/>
      <c r="N35828" s="5"/>
      <c r="O35828" s="5"/>
    </row>
    <row r="35829" spans="13:15" x14ac:dyDescent="0.2">
      <c r="M35829" s="2"/>
      <c r="N35829" s="5"/>
      <c r="O35829" s="5"/>
    </row>
    <row r="35830" spans="13:15" x14ac:dyDescent="0.2">
      <c r="M35830" s="2"/>
      <c r="N35830" s="5"/>
      <c r="O35830" s="5"/>
    </row>
    <row r="35831" spans="13:15" x14ac:dyDescent="0.2">
      <c r="M35831" s="2"/>
      <c r="N35831" s="5"/>
      <c r="O35831" s="5"/>
    </row>
    <row r="35832" spans="13:15" x14ac:dyDescent="0.2">
      <c r="M35832" s="2"/>
      <c r="N35832" s="5"/>
      <c r="O35832" s="5"/>
    </row>
    <row r="35833" spans="13:15" x14ac:dyDescent="0.2">
      <c r="M35833" s="2"/>
      <c r="N35833" s="5"/>
      <c r="O35833" s="5"/>
    </row>
    <row r="35834" spans="13:15" x14ac:dyDescent="0.2">
      <c r="M35834" s="2"/>
      <c r="N35834" s="5"/>
      <c r="O35834" s="5"/>
    </row>
    <row r="35835" spans="13:15" x14ac:dyDescent="0.2">
      <c r="M35835" s="2"/>
      <c r="N35835" s="5"/>
      <c r="O35835" s="5"/>
    </row>
    <row r="35836" spans="13:15" x14ac:dyDescent="0.2">
      <c r="M35836" s="2"/>
      <c r="N35836" s="5"/>
      <c r="O35836" s="5"/>
    </row>
    <row r="35837" spans="13:15" x14ac:dyDescent="0.2">
      <c r="M35837" s="2"/>
      <c r="N35837" s="5"/>
      <c r="O35837" s="5"/>
    </row>
    <row r="35838" spans="13:15" x14ac:dyDescent="0.2">
      <c r="M35838" s="2"/>
      <c r="N35838" s="5"/>
      <c r="O35838" s="5"/>
    </row>
    <row r="35839" spans="13:15" x14ac:dyDescent="0.2">
      <c r="M35839" s="2"/>
      <c r="N35839" s="5"/>
      <c r="O35839" s="5"/>
    </row>
    <row r="35840" spans="13:15" x14ac:dyDescent="0.2">
      <c r="M35840" s="2"/>
      <c r="N35840" s="5"/>
      <c r="O35840" s="5"/>
    </row>
    <row r="35841" spans="13:15" x14ac:dyDescent="0.2">
      <c r="M35841" s="2"/>
      <c r="N35841" s="5"/>
      <c r="O35841" s="5"/>
    </row>
    <row r="35842" spans="13:15" x14ac:dyDescent="0.2">
      <c r="M35842" s="2"/>
      <c r="N35842" s="5"/>
      <c r="O35842" s="5"/>
    </row>
    <row r="35843" spans="13:15" x14ac:dyDescent="0.2">
      <c r="M35843" s="2"/>
      <c r="N35843" s="5"/>
      <c r="O35843" s="5"/>
    </row>
    <row r="35844" spans="13:15" x14ac:dyDescent="0.2">
      <c r="M35844" s="2"/>
      <c r="N35844" s="5"/>
      <c r="O35844" s="5"/>
    </row>
    <row r="35845" spans="13:15" x14ac:dyDescent="0.2">
      <c r="M35845" s="2"/>
      <c r="N35845" s="5"/>
      <c r="O35845" s="5"/>
    </row>
    <row r="35846" spans="13:15" x14ac:dyDescent="0.2">
      <c r="M35846" s="2"/>
      <c r="N35846" s="5"/>
      <c r="O35846" s="5"/>
    </row>
    <row r="35847" spans="13:15" x14ac:dyDescent="0.2">
      <c r="M35847" s="2"/>
      <c r="N35847" s="5"/>
      <c r="O35847" s="5"/>
    </row>
    <row r="35848" spans="13:15" x14ac:dyDescent="0.2">
      <c r="M35848" s="2"/>
      <c r="N35848" s="5"/>
      <c r="O35848" s="5"/>
    </row>
    <row r="35849" spans="13:15" x14ac:dyDescent="0.2">
      <c r="M35849" s="2"/>
      <c r="N35849" s="5"/>
      <c r="O35849" s="5"/>
    </row>
    <row r="35850" spans="13:15" x14ac:dyDescent="0.2">
      <c r="M35850" s="2"/>
      <c r="N35850" s="5"/>
      <c r="O35850" s="5"/>
    </row>
    <row r="35851" spans="13:15" x14ac:dyDescent="0.2">
      <c r="M35851" s="2"/>
      <c r="N35851" s="5"/>
      <c r="O35851" s="5"/>
    </row>
    <row r="35852" spans="13:15" x14ac:dyDescent="0.2">
      <c r="M35852" s="2"/>
      <c r="N35852" s="5"/>
      <c r="O35852" s="5"/>
    </row>
    <row r="35853" spans="13:15" x14ac:dyDescent="0.2">
      <c r="M35853" s="2"/>
      <c r="N35853" s="5"/>
      <c r="O35853" s="5"/>
    </row>
    <row r="35854" spans="13:15" x14ac:dyDescent="0.2">
      <c r="M35854" s="2"/>
      <c r="N35854" s="5"/>
      <c r="O35854" s="5"/>
    </row>
    <row r="35855" spans="13:15" x14ac:dyDescent="0.2">
      <c r="M35855" s="2"/>
      <c r="N35855" s="5"/>
      <c r="O35855" s="5"/>
    </row>
    <row r="35856" spans="13:15" x14ac:dyDescent="0.2">
      <c r="M35856" s="2"/>
      <c r="N35856" s="5"/>
      <c r="O35856" s="5"/>
    </row>
    <row r="35857" spans="13:15" x14ac:dyDescent="0.2">
      <c r="M35857" s="2"/>
      <c r="N35857" s="5"/>
      <c r="O35857" s="5"/>
    </row>
    <row r="35858" spans="13:15" x14ac:dyDescent="0.2">
      <c r="M35858" s="2"/>
      <c r="N35858" s="5"/>
      <c r="O35858" s="5"/>
    </row>
    <row r="35859" spans="13:15" x14ac:dyDescent="0.2">
      <c r="M35859" s="2"/>
      <c r="N35859" s="5"/>
      <c r="O35859" s="5"/>
    </row>
    <row r="35860" spans="13:15" x14ac:dyDescent="0.2">
      <c r="M35860" s="2"/>
      <c r="N35860" s="5"/>
      <c r="O35860" s="5"/>
    </row>
    <row r="35861" spans="13:15" x14ac:dyDescent="0.2">
      <c r="M35861" s="2"/>
      <c r="N35861" s="5"/>
      <c r="O35861" s="5"/>
    </row>
    <row r="35862" spans="13:15" x14ac:dyDescent="0.2">
      <c r="M35862" s="2"/>
      <c r="N35862" s="5"/>
      <c r="O35862" s="5"/>
    </row>
    <row r="35863" spans="13:15" x14ac:dyDescent="0.2">
      <c r="M35863" s="2"/>
      <c r="N35863" s="5"/>
      <c r="O35863" s="5"/>
    </row>
    <row r="35864" spans="13:15" x14ac:dyDescent="0.2">
      <c r="M35864" s="2"/>
      <c r="N35864" s="5"/>
      <c r="O35864" s="5"/>
    </row>
    <row r="35865" spans="13:15" x14ac:dyDescent="0.2">
      <c r="M35865" s="2"/>
      <c r="N35865" s="5"/>
      <c r="O35865" s="5"/>
    </row>
    <row r="35866" spans="13:15" x14ac:dyDescent="0.2">
      <c r="M35866" s="2"/>
      <c r="N35866" s="5"/>
      <c r="O35866" s="5"/>
    </row>
    <row r="35867" spans="13:15" x14ac:dyDescent="0.2">
      <c r="M35867" s="2"/>
      <c r="N35867" s="5"/>
      <c r="O35867" s="5"/>
    </row>
    <row r="35868" spans="13:15" x14ac:dyDescent="0.2">
      <c r="M35868" s="2"/>
      <c r="N35868" s="5"/>
      <c r="O35868" s="5"/>
    </row>
    <row r="35869" spans="13:15" x14ac:dyDescent="0.2">
      <c r="M35869" s="2"/>
      <c r="N35869" s="5"/>
      <c r="O35869" s="5"/>
    </row>
    <row r="35870" spans="13:15" x14ac:dyDescent="0.2">
      <c r="M35870" s="2"/>
      <c r="N35870" s="5"/>
      <c r="O35870" s="5"/>
    </row>
    <row r="35871" spans="13:15" x14ac:dyDescent="0.2">
      <c r="M35871" s="2"/>
      <c r="N35871" s="5"/>
      <c r="O35871" s="5"/>
    </row>
    <row r="35872" spans="13:15" x14ac:dyDescent="0.2">
      <c r="M35872" s="2"/>
      <c r="N35872" s="5"/>
      <c r="O35872" s="5"/>
    </row>
    <row r="35873" spans="13:15" x14ac:dyDescent="0.2">
      <c r="M35873" s="2"/>
      <c r="N35873" s="5"/>
      <c r="O35873" s="5"/>
    </row>
    <row r="35874" spans="13:15" x14ac:dyDescent="0.2">
      <c r="M35874" s="2"/>
      <c r="N35874" s="5"/>
      <c r="O35874" s="5"/>
    </row>
    <row r="35875" spans="13:15" x14ac:dyDescent="0.2">
      <c r="M35875" s="2"/>
      <c r="N35875" s="5"/>
      <c r="O35875" s="5"/>
    </row>
    <row r="35876" spans="13:15" x14ac:dyDescent="0.2">
      <c r="M35876" s="2"/>
      <c r="N35876" s="5"/>
      <c r="O35876" s="5"/>
    </row>
    <row r="35877" spans="13:15" x14ac:dyDescent="0.2">
      <c r="M35877" s="2"/>
      <c r="N35877" s="5"/>
      <c r="O35877" s="5"/>
    </row>
    <row r="35878" spans="13:15" x14ac:dyDescent="0.2">
      <c r="M35878" s="2"/>
      <c r="N35878" s="5"/>
      <c r="O35878" s="5"/>
    </row>
    <row r="35879" spans="13:15" x14ac:dyDescent="0.2">
      <c r="M35879" s="2"/>
      <c r="N35879" s="5"/>
      <c r="O35879" s="5"/>
    </row>
    <row r="35880" spans="13:15" x14ac:dyDescent="0.2">
      <c r="M35880" s="2"/>
      <c r="N35880" s="5"/>
      <c r="O35880" s="5"/>
    </row>
    <row r="35881" spans="13:15" x14ac:dyDescent="0.2">
      <c r="M35881" s="2"/>
      <c r="N35881" s="5"/>
      <c r="O35881" s="5"/>
    </row>
    <row r="35882" spans="13:15" x14ac:dyDescent="0.2">
      <c r="M35882" s="2"/>
      <c r="N35882" s="5"/>
      <c r="O35882" s="5"/>
    </row>
    <row r="35883" spans="13:15" x14ac:dyDescent="0.2">
      <c r="M35883" s="2"/>
      <c r="N35883" s="5"/>
      <c r="O35883" s="5"/>
    </row>
    <row r="35884" spans="13:15" x14ac:dyDescent="0.2">
      <c r="M35884" s="2"/>
      <c r="N35884" s="5"/>
      <c r="O35884" s="5"/>
    </row>
    <row r="35885" spans="13:15" x14ac:dyDescent="0.2">
      <c r="M35885" s="2"/>
      <c r="N35885" s="5"/>
      <c r="O35885" s="5"/>
    </row>
    <row r="35886" spans="13:15" x14ac:dyDescent="0.2">
      <c r="M35886" s="2"/>
      <c r="N35886" s="5"/>
      <c r="O35886" s="5"/>
    </row>
    <row r="35887" spans="13:15" x14ac:dyDescent="0.2">
      <c r="M35887" s="2"/>
      <c r="N35887" s="5"/>
      <c r="O35887" s="5"/>
    </row>
    <row r="35888" spans="13:15" x14ac:dyDescent="0.2">
      <c r="M35888" s="2"/>
      <c r="N35888" s="5"/>
      <c r="O35888" s="5"/>
    </row>
    <row r="35889" spans="13:15" x14ac:dyDescent="0.2">
      <c r="M35889" s="2"/>
      <c r="N35889" s="5"/>
      <c r="O35889" s="5"/>
    </row>
    <row r="35890" spans="13:15" x14ac:dyDescent="0.2">
      <c r="M35890" s="2"/>
      <c r="N35890" s="5"/>
      <c r="O35890" s="5"/>
    </row>
    <row r="35891" spans="13:15" x14ac:dyDescent="0.2">
      <c r="M35891" s="2"/>
      <c r="N35891" s="5"/>
      <c r="O35891" s="5"/>
    </row>
    <row r="35892" spans="13:15" x14ac:dyDescent="0.2">
      <c r="M35892" s="2"/>
      <c r="N35892" s="5"/>
      <c r="O35892" s="5"/>
    </row>
    <row r="35893" spans="13:15" x14ac:dyDescent="0.2">
      <c r="M35893" s="2"/>
      <c r="N35893" s="5"/>
      <c r="O35893" s="5"/>
    </row>
    <row r="35894" spans="13:15" x14ac:dyDescent="0.2">
      <c r="M35894" s="2"/>
      <c r="N35894" s="5"/>
      <c r="O35894" s="5"/>
    </row>
    <row r="35895" spans="13:15" x14ac:dyDescent="0.2">
      <c r="M35895" s="2"/>
      <c r="N35895" s="5"/>
      <c r="O35895" s="5"/>
    </row>
    <row r="35896" spans="13:15" x14ac:dyDescent="0.2">
      <c r="M35896" s="2"/>
      <c r="N35896" s="5"/>
      <c r="O35896" s="5"/>
    </row>
    <row r="35897" spans="13:15" x14ac:dyDescent="0.2">
      <c r="M35897" s="2"/>
      <c r="N35897" s="5"/>
      <c r="O35897" s="5"/>
    </row>
    <row r="35898" spans="13:15" x14ac:dyDescent="0.2">
      <c r="M35898" s="2"/>
      <c r="N35898" s="5"/>
      <c r="O35898" s="5"/>
    </row>
    <row r="35899" spans="13:15" x14ac:dyDescent="0.2">
      <c r="M35899" s="2"/>
      <c r="N35899" s="5"/>
      <c r="O35899" s="5"/>
    </row>
    <row r="35900" spans="13:15" x14ac:dyDescent="0.2">
      <c r="M35900" s="2"/>
      <c r="N35900" s="5"/>
      <c r="O35900" s="5"/>
    </row>
    <row r="35901" spans="13:15" x14ac:dyDescent="0.2">
      <c r="M35901" s="2"/>
      <c r="N35901" s="5"/>
      <c r="O35901" s="5"/>
    </row>
    <row r="35902" spans="13:15" x14ac:dyDescent="0.2">
      <c r="M35902" s="2"/>
      <c r="N35902" s="5"/>
      <c r="O35902" s="5"/>
    </row>
    <row r="35903" spans="13:15" x14ac:dyDescent="0.2">
      <c r="M35903" s="2"/>
      <c r="N35903" s="5"/>
      <c r="O35903" s="5"/>
    </row>
    <row r="35904" spans="13:15" x14ac:dyDescent="0.2">
      <c r="M35904" s="2"/>
      <c r="N35904" s="5"/>
      <c r="O35904" s="5"/>
    </row>
    <row r="35905" spans="13:15" x14ac:dyDescent="0.2">
      <c r="M35905" s="2"/>
      <c r="N35905" s="5"/>
      <c r="O35905" s="5"/>
    </row>
    <row r="35906" spans="13:15" x14ac:dyDescent="0.2">
      <c r="M35906" s="2"/>
      <c r="N35906" s="5"/>
      <c r="O35906" s="5"/>
    </row>
    <row r="35907" spans="13:15" x14ac:dyDescent="0.2">
      <c r="M35907" s="2"/>
      <c r="N35907" s="5"/>
      <c r="O35907" s="5"/>
    </row>
    <row r="35908" spans="13:15" x14ac:dyDescent="0.2">
      <c r="M35908" s="2"/>
      <c r="N35908" s="5"/>
      <c r="O35908" s="5"/>
    </row>
    <row r="35909" spans="13:15" x14ac:dyDescent="0.2">
      <c r="M35909" s="2"/>
      <c r="N35909" s="5"/>
      <c r="O35909" s="5"/>
    </row>
    <row r="35910" spans="13:15" x14ac:dyDescent="0.2">
      <c r="M35910" s="2"/>
      <c r="N35910" s="5"/>
      <c r="O35910" s="5"/>
    </row>
    <row r="35911" spans="13:15" x14ac:dyDescent="0.2">
      <c r="M35911" s="2"/>
      <c r="N35911" s="5"/>
      <c r="O35911" s="5"/>
    </row>
    <row r="35912" spans="13:15" x14ac:dyDescent="0.2">
      <c r="M35912" s="2"/>
      <c r="N35912" s="5"/>
      <c r="O35912" s="5"/>
    </row>
    <row r="35913" spans="13:15" x14ac:dyDescent="0.2">
      <c r="M35913" s="2"/>
      <c r="N35913" s="5"/>
      <c r="O35913" s="5"/>
    </row>
    <row r="35914" spans="13:15" x14ac:dyDescent="0.2">
      <c r="M35914" s="2"/>
      <c r="N35914" s="5"/>
      <c r="O35914" s="5"/>
    </row>
    <row r="35915" spans="13:15" x14ac:dyDescent="0.2">
      <c r="M35915" s="2"/>
      <c r="N35915" s="5"/>
      <c r="O35915" s="5"/>
    </row>
    <row r="35916" spans="13:15" x14ac:dyDescent="0.2">
      <c r="M35916" s="2"/>
      <c r="N35916" s="5"/>
      <c r="O35916" s="5"/>
    </row>
    <row r="35917" spans="13:15" x14ac:dyDescent="0.2">
      <c r="M35917" s="2"/>
      <c r="N35917" s="5"/>
      <c r="O35917" s="5"/>
    </row>
    <row r="35918" spans="13:15" x14ac:dyDescent="0.2">
      <c r="M35918" s="2"/>
      <c r="N35918" s="5"/>
      <c r="O35918" s="5"/>
    </row>
    <row r="35919" spans="13:15" x14ac:dyDescent="0.2">
      <c r="M35919" s="2"/>
      <c r="N35919" s="5"/>
      <c r="O35919" s="5"/>
    </row>
    <row r="35920" spans="13:15" x14ac:dyDescent="0.2">
      <c r="M35920" s="2"/>
      <c r="N35920" s="5"/>
      <c r="O35920" s="5"/>
    </row>
    <row r="35921" spans="13:15" x14ac:dyDescent="0.2">
      <c r="M35921" s="2"/>
      <c r="N35921" s="5"/>
      <c r="O35921" s="5"/>
    </row>
    <row r="35922" spans="13:15" x14ac:dyDescent="0.2">
      <c r="M35922" s="2"/>
      <c r="N35922" s="5"/>
      <c r="O35922" s="5"/>
    </row>
    <row r="35923" spans="13:15" x14ac:dyDescent="0.2">
      <c r="M35923" s="2"/>
      <c r="N35923" s="5"/>
      <c r="O35923" s="5"/>
    </row>
    <row r="35924" spans="13:15" x14ac:dyDescent="0.2">
      <c r="M35924" s="2"/>
      <c r="N35924" s="5"/>
      <c r="O35924" s="5"/>
    </row>
    <row r="35925" spans="13:15" x14ac:dyDescent="0.2">
      <c r="M35925" s="2"/>
      <c r="N35925" s="5"/>
      <c r="O35925" s="5"/>
    </row>
    <row r="35926" spans="13:15" x14ac:dyDescent="0.2">
      <c r="M35926" s="2"/>
      <c r="N35926" s="5"/>
      <c r="O35926" s="5"/>
    </row>
    <row r="35927" spans="13:15" x14ac:dyDescent="0.2">
      <c r="M35927" s="2"/>
      <c r="N35927" s="5"/>
      <c r="O35927" s="5"/>
    </row>
    <row r="35928" spans="13:15" x14ac:dyDescent="0.2">
      <c r="M35928" s="2"/>
      <c r="N35928" s="5"/>
      <c r="O35928" s="5"/>
    </row>
    <row r="35929" spans="13:15" x14ac:dyDescent="0.2">
      <c r="M35929" s="2"/>
      <c r="N35929" s="5"/>
      <c r="O35929" s="5"/>
    </row>
    <row r="35930" spans="13:15" x14ac:dyDescent="0.2">
      <c r="M35930" s="2"/>
      <c r="N35930" s="5"/>
      <c r="O35930" s="5"/>
    </row>
    <row r="35931" spans="13:15" x14ac:dyDescent="0.2">
      <c r="M35931" s="2"/>
      <c r="N35931" s="5"/>
      <c r="O35931" s="5"/>
    </row>
    <row r="35932" spans="13:15" x14ac:dyDescent="0.2">
      <c r="M35932" s="2"/>
      <c r="N35932" s="5"/>
      <c r="O35932" s="5"/>
    </row>
    <row r="35933" spans="13:15" x14ac:dyDescent="0.2">
      <c r="M35933" s="2"/>
      <c r="N35933" s="5"/>
      <c r="O35933" s="5"/>
    </row>
    <row r="35934" spans="13:15" x14ac:dyDescent="0.2">
      <c r="M35934" s="2"/>
      <c r="N35934" s="5"/>
      <c r="O35934" s="5"/>
    </row>
    <row r="35935" spans="13:15" x14ac:dyDescent="0.2">
      <c r="M35935" s="2"/>
      <c r="N35935" s="5"/>
      <c r="O35935" s="5"/>
    </row>
    <row r="35936" spans="13:15" x14ac:dyDescent="0.2">
      <c r="M35936" s="2"/>
      <c r="N35936" s="5"/>
      <c r="O35936" s="5"/>
    </row>
    <row r="35937" spans="13:15" x14ac:dyDescent="0.2">
      <c r="M35937" s="2"/>
      <c r="N35937" s="5"/>
      <c r="O35937" s="5"/>
    </row>
    <row r="35938" spans="13:15" x14ac:dyDescent="0.2">
      <c r="M35938" s="2"/>
      <c r="N35938" s="5"/>
      <c r="O35938" s="5"/>
    </row>
    <row r="35939" spans="13:15" x14ac:dyDescent="0.2">
      <c r="M35939" s="2"/>
      <c r="N35939" s="5"/>
      <c r="O35939" s="5"/>
    </row>
    <row r="35940" spans="13:15" x14ac:dyDescent="0.2">
      <c r="M35940" s="2"/>
      <c r="N35940" s="5"/>
      <c r="O35940" s="5"/>
    </row>
    <row r="35941" spans="13:15" x14ac:dyDescent="0.2">
      <c r="M35941" s="2"/>
      <c r="N35941" s="5"/>
      <c r="O35941" s="5"/>
    </row>
    <row r="35942" spans="13:15" x14ac:dyDescent="0.2">
      <c r="M35942" s="2"/>
      <c r="N35942" s="5"/>
      <c r="O35942" s="5"/>
    </row>
    <row r="35943" spans="13:15" x14ac:dyDescent="0.2">
      <c r="M35943" s="2"/>
      <c r="N35943" s="5"/>
      <c r="O35943" s="5"/>
    </row>
    <row r="35944" spans="13:15" x14ac:dyDescent="0.2">
      <c r="M35944" s="2"/>
      <c r="N35944" s="5"/>
      <c r="O35944" s="5"/>
    </row>
    <row r="35945" spans="13:15" x14ac:dyDescent="0.2">
      <c r="M35945" s="2"/>
      <c r="N35945" s="5"/>
      <c r="O35945" s="5"/>
    </row>
    <row r="35946" spans="13:15" x14ac:dyDescent="0.2">
      <c r="M35946" s="2"/>
      <c r="N35946" s="5"/>
      <c r="O35946" s="5"/>
    </row>
    <row r="35947" spans="13:15" x14ac:dyDescent="0.2">
      <c r="M35947" s="2"/>
      <c r="N35947" s="5"/>
      <c r="O35947" s="5"/>
    </row>
    <row r="35948" spans="13:15" x14ac:dyDescent="0.2">
      <c r="M35948" s="2"/>
      <c r="N35948" s="5"/>
      <c r="O35948" s="5"/>
    </row>
    <row r="35949" spans="13:15" x14ac:dyDescent="0.2">
      <c r="M35949" s="2"/>
      <c r="N35949" s="5"/>
      <c r="O35949" s="5"/>
    </row>
    <row r="35950" spans="13:15" x14ac:dyDescent="0.2">
      <c r="M35950" s="2"/>
      <c r="N35950" s="5"/>
      <c r="O35950" s="5"/>
    </row>
    <row r="35951" spans="13:15" x14ac:dyDescent="0.2">
      <c r="M35951" s="2"/>
      <c r="N35951" s="5"/>
      <c r="O35951" s="5"/>
    </row>
    <row r="35952" spans="13:15" x14ac:dyDescent="0.2">
      <c r="M35952" s="2"/>
      <c r="N35952" s="5"/>
      <c r="O35952" s="5"/>
    </row>
    <row r="35953" spans="13:15" x14ac:dyDescent="0.2">
      <c r="M35953" s="2"/>
      <c r="N35953" s="5"/>
      <c r="O35953" s="5"/>
    </row>
    <row r="35954" spans="13:15" x14ac:dyDescent="0.2">
      <c r="M35954" s="2"/>
      <c r="N35954" s="5"/>
      <c r="O35954" s="5"/>
    </row>
    <row r="35955" spans="13:15" x14ac:dyDescent="0.2">
      <c r="M35955" s="2"/>
      <c r="N35955" s="5"/>
      <c r="O35955" s="5"/>
    </row>
    <row r="35956" spans="13:15" x14ac:dyDescent="0.2">
      <c r="M35956" s="2"/>
      <c r="N35956" s="5"/>
      <c r="O35956" s="5"/>
    </row>
    <row r="35957" spans="13:15" x14ac:dyDescent="0.2">
      <c r="M35957" s="2"/>
      <c r="N35957" s="5"/>
      <c r="O35957" s="5"/>
    </row>
    <row r="35958" spans="13:15" x14ac:dyDescent="0.2">
      <c r="M35958" s="2"/>
      <c r="N35958" s="5"/>
      <c r="O35958" s="5"/>
    </row>
    <row r="35959" spans="13:15" x14ac:dyDescent="0.2">
      <c r="M35959" s="2"/>
      <c r="N35959" s="5"/>
      <c r="O35959" s="5"/>
    </row>
    <row r="35960" spans="13:15" x14ac:dyDescent="0.2">
      <c r="M35960" s="2"/>
      <c r="N35960" s="5"/>
      <c r="O35960" s="5"/>
    </row>
    <row r="35961" spans="13:15" x14ac:dyDescent="0.2">
      <c r="M35961" s="2"/>
      <c r="N35961" s="5"/>
      <c r="O35961" s="5"/>
    </row>
    <row r="35962" spans="13:15" x14ac:dyDescent="0.2">
      <c r="M35962" s="2"/>
      <c r="N35962" s="5"/>
      <c r="O35962" s="5"/>
    </row>
    <row r="35963" spans="13:15" x14ac:dyDescent="0.2">
      <c r="M35963" s="2"/>
      <c r="N35963" s="5"/>
      <c r="O35963" s="5"/>
    </row>
    <row r="35964" spans="13:15" x14ac:dyDescent="0.2">
      <c r="M35964" s="2"/>
      <c r="N35964" s="5"/>
      <c r="O35964" s="5"/>
    </row>
    <row r="35965" spans="13:15" x14ac:dyDescent="0.2">
      <c r="M35965" s="2"/>
      <c r="N35965" s="5"/>
      <c r="O35965" s="5"/>
    </row>
    <row r="35966" spans="13:15" x14ac:dyDescent="0.2">
      <c r="M35966" s="2"/>
      <c r="N35966" s="5"/>
      <c r="O35966" s="5"/>
    </row>
    <row r="35967" spans="13:15" x14ac:dyDescent="0.2">
      <c r="M35967" s="2"/>
      <c r="N35967" s="5"/>
      <c r="O35967" s="5"/>
    </row>
    <row r="35968" spans="13:15" x14ac:dyDescent="0.2">
      <c r="M35968" s="2"/>
      <c r="N35968" s="5"/>
      <c r="O35968" s="5"/>
    </row>
    <row r="35969" spans="13:15" x14ac:dyDescent="0.2">
      <c r="M35969" s="2"/>
      <c r="N35969" s="5"/>
      <c r="O35969" s="5"/>
    </row>
    <row r="35970" spans="13:15" x14ac:dyDescent="0.2">
      <c r="M35970" s="2"/>
      <c r="N35970" s="5"/>
      <c r="O35970" s="5"/>
    </row>
    <row r="35971" spans="13:15" x14ac:dyDescent="0.2">
      <c r="M35971" s="2"/>
      <c r="N35971" s="5"/>
      <c r="O35971" s="5"/>
    </row>
    <row r="35972" spans="13:15" x14ac:dyDescent="0.2">
      <c r="M35972" s="2"/>
      <c r="N35972" s="5"/>
      <c r="O35972" s="5"/>
    </row>
    <row r="35973" spans="13:15" x14ac:dyDescent="0.2">
      <c r="M35973" s="2"/>
      <c r="N35973" s="5"/>
      <c r="O35973" s="5"/>
    </row>
    <row r="35974" spans="13:15" x14ac:dyDescent="0.2">
      <c r="M35974" s="2"/>
      <c r="N35974" s="5"/>
      <c r="O35974" s="5"/>
    </row>
    <row r="35975" spans="13:15" x14ac:dyDescent="0.2">
      <c r="M35975" s="2"/>
      <c r="N35975" s="5"/>
      <c r="O35975" s="5"/>
    </row>
    <row r="35976" spans="13:15" x14ac:dyDescent="0.2">
      <c r="M35976" s="2"/>
      <c r="N35976" s="5"/>
      <c r="O35976" s="5"/>
    </row>
    <row r="35977" spans="13:15" x14ac:dyDescent="0.2">
      <c r="M35977" s="2"/>
      <c r="N35977" s="5"/>
      <c r="O35977" s="5"/>
    </row>
    <row r="35978" spans="13:15" x14ac:dyDescent="0.2">
      <c r="M35978" s="2"/>
      <c r="N35978" s="5"/>
      <c r="O35978" s="5"/>
    </row>
    <row r="35979" spans="13:15" x14ac:dyDescent="0.2">
      <c r="M35979" s="2"/>
      <c r="N35979" s="5"/>
      <c r="O35979" s="5"/>
    </row>
    <row r="35980" spans="13:15" x14ac:dyDescent="0.2">
      <c r="M35980" s="2"/>
      <c r="N35980" s="5"/>
      <c r="O35980" s="5"/>
    </row>
    <row r="35981" spans="13:15" x14ac:dyDescent="0.2">
      <c r="M35981" s="2"/>
      <c r="N35981" s="5"/>
      <c r="O35981" s="5"/>
    </row>
    <row r="35982" spans="13:15" x14ac:dyDescent="0.2">
      <c r="M35982" s="2"/>
      <c r="N35982" s="5"/>
      <c r="O35982" s="5"/>
    </row>
    <row r="35983" spans="13:15" x14ac:dyDescent="0.2">
      <c r="M35983" s="2"/>
      <c r="N35983" s="5"/>
      <c r="O35983" s="5"/>
    </row>
    <row r="35984" spans="13:15" x14ac:dyDescent="0.2">
      <c r="M35984" s="2"/>
      <c r="N35984" s="5"/>
      <c r="O35984" s="5"/>
    </row>
    <row r="35985" spans="13:15" x14ac:dyDescent="0.2">
      <c r="M35985" s="2"/>
      <c r="N35985" s="5"/>
      <c r="O35985" s="5"/>
    </row>
    <row r="35986" spans="13:15" x14ac:dyDescent="0.2">
      <c r="M35986" s="2"/>
      <c r="N35986" s="5"/>
      <c r="O35986" s="5"/>
    </row>
    <row r="35987" spans="13:15" x14ac:dyDescent="0.2">
      <c r="M35987" s="2"/>
      <c r="N35987" s="5"/>
      <c r="O35987" s="5"/>
    </row>
    <row r="35988" spans="13:15" x14ac:dyDescent="0.2">
      <c r="M35988" s="2"/>
      <c r="N35988" s="5"/>
      <c r="O35988" s="5"/>
    </row>
    <row r="35989" spans="13:15" x14ac:dyDescent="0.2">
      <c r="M35989" s="2"/>
      <c r="N35989" s="5"/>
      <c r="O35989" s="5"/>
    </row>
    <row r="35990" spans="13:15" x14ac:dyDescent="0.2">
      <c r="M35990" s="2"/>
      <c r="N35990" s="5"/>
      <c r="O35990" s="5"/>
    </row>
    <row r="35991" spans="13:15" x14ac:dyDescent="0.2">
      <c r="M35991" s="2"/>
      <c r="N35991" s="5"/>
      <c r="O35991" s="5"/>
    </row>
    <row r="35992" spans="13:15" x14ac:dyDescent="0.2">
      <c r="M35992" s="2"/>
      <c r="N35992" s="5"/>
      <c r="O35992" s="5"/>
    </row>
    <row r="35993" spans="13:15" x14ac:dyDescent="0.2">
      <c r="M35993" s="2"/>
      <c r="N35993" s="5"/>
      <c r="O35993" s="5"/>
    </row>
    <row r="35994" spans="13:15" x14ac:dyDescent="0.2">
      <c r="M35994" s="2"/>
      <c r="N35994" s="5"/>
      <c r="O35994" s="5"/>
    </row>
    <row r="35995" spans="13:15" x14ac:dyDescent="0.2">
      <c r="M35995" s="2"/>
      <c r="N35995" s="5"/>
      <c r="O35995" s="5"/>
    </row>
    <row r="35996" spans="13:15" x14ac:dyDescent="0.2">
      <c r="M35996" s="2"/>
      <c r="N35996" s="5"/>
      <c r="O35996" s="5"/>
    </row>
    <row r="35997" spans="13:15" x14ac:dyDescent="0.2">
      <c r="M35997" s="2"/>
      <c r="N35997" s="5"/>
      <c r="O35997" s="5"/>
    </row>
    <row r="35998" spans="13:15" x14ac:dyDescent="0.2">
      <c r="M35998" s="2"/>
      <c r="N35998" s="5"/>
      <c r="O35998" s="5"/>
    </row>
    <row r="35999" spans="13:15" x14ac:dyDescent="0.2">
      <c r="M35999" s="2"/>
      <c r="N35999" s="5"/>
      <c r="O35999" s="5"/>
    </row>
    <row r="36000" spans="13:15" x14ac:dyDescent="0.2">
      <c r="M36000" s="2"/>
      <c r="N36000" s="5"/>
      <c r="O36000" s="5"/>
    </row>
    <row r="36001" spans="13:15" x14ac:dyDescent="0.2">
      <c r="M36001" s="2"/>
      <c r="N36001" s="5"/>
      <c r="O36001" s="5"/>
    </row>
    <row r="36002" spans="13:15" x14ac:dyDescent="0.2">
      <c r="M36002" s="2"/>
      <c r="N36002" s="5"/>
      <c r="O36002" s="5"/>
    </row>
    <row r="36003" spans="13:15" x14ac:dyDescent="0.2">
      <c r="M36003" s="2"/>
      <c r="N36003" s="5"/>
      <c r="O36003" s="5"/>
    </row>
    <row r="36004" spans="13:15" x14ac:dyDescent="0.2">
      <c r="M36004" s="2"/>
      <c r="N36004" s="5"/>
      <c r="O36004" s="5"/>
    </row>
    <row r="36005" spans="13:15" x14ac:dyDescent="0.2">
      <c r="M36005" s="2"/>
      <c r="N36005" s="5"/>
      <c r="O36005" s="5"/>
    </row>
    <row r="36006" spans="13:15" x14ac:dyDescent="0.2">
      <c r="M36006" s="2"/>
      <c r="N36006" s="5"/>
      <c r="O36006" s="5"/>
    </row>
    <row r="36007" spans="13:15" x14ac:dyDescent="0.2">
      <c r="M36007" s="2"/>
      <c r="N36007" s="5"/>
      <c r="O36007" s="5"/>
    </row>
    <row r="36008" spans="13:15" x14ac:dyDescent="0.2">
      <c r="M36008" s="2"/>
      <c r="N36008" s="5"/>
      <c r="O36008" s="5"/>
    </row>
    <row r="36009" spans="13:15" x14ac:dyDescent="0.2">
      <c r="M36009" s="2"/>
      <c r="N36009" s="5"/>
      <c r="O36009" s="5"/>
    </row>
    <row r="36010" spans="13:15" x14ac:dyDescent="0.2">
      <c r="M36010" s="2"/>
      <c r="N36010" s="5"/>
      <c r="O36010" s="5"/>
    </row>
    <row r="36011" spans="13:15" x14ac:dyDescent="0.2">
      <c r="M36011" s="2"/>
      <c r="N36011" s="5"/>
      <c r="O36011" s="5"/>
    </row>
    <row r="36012" spans="13:15" x14ac:dyDescent="0.2">
      <c r="M36012" s="2"/>
      <c r="N36012" s="5"/>
      <c r="O36012" s="5"/>
    </row>
    <row r="36013" spans="13:15" x14ac:dyDescent="0.2">
      <c r="M36013" s="2"/>
      <c r="N36013" s="5"/>
      <c r="O36013" s="5"/>
    </row>
    <row r="36014" spans="13:15" x14ac:dyDescent="0.2">
      <c r="M36014" s="2"/>
      <c r="N36014" s="5"/>
      <c r="O36014" s="5"/>
    </row>
    <row r="36015" spans="13:15" x14ac:dyDescent="0.2">
      <c r="M36015" s="2"/>
      <c r="N36015" s="5"/>
      <c r="O36015" s="5"/>
    </row>
    <row r="36016" spans="13:15" x14ac:dyDescent="0.2">
      <c r="M36016" s="2"/>
      <c r="N36016" s="5"/>
      <c r="O36016" s="5"/>
    </row>
    <row r="36017" spans="13:15" x14ac:dyDescent="0.2">
      <c r="M36017" s="2"/>
      <c r="N36017" s="5"/>
      <c r="O36017" s="5"/>
    </row>
    <row r="36018" spans="13:15" x14ac:dyDescent="0.2">
      <c r="M36018" s="2"/>
      <c r="N36018" s="5"/>
      <c r="O36018" s="5"/>
    </row>
    <row r="36019" spans="13:15" x14ac:dyDescent="0.2">
      <c r="M36019" s="2"/>
      <c r="N36019" s="5"/>
      <c r="O36019" s="5"/>
    </row>
    <row r="36020" spans="13:15" x14ac:dyDescent="0.2">
      <c r="M36020" s="2"/>
      <c r="N36020" s="5"/>
      <c r="O36020" s="5"/>
    </row>
    <row r="36021" spans="13:15" x14ac:dyDescent="0.2">
      <c r="M36021" s="2"/>
      <c r="N36021" s="5"/>
      <c r="O36021" s="5"/>
    </row>
    <row r="36022" spans="13:15" x14ac:dyDescent="0.2">
      <c r="M36022" s="2"/>
      <c r="N36022" s="5"/>
      <c r="O36022" s="5"/>
    </row>
    <row r="36023" spans="13:15" x14ac:dyDescent="0.2">
      <c r="M36023" s="2"/>
      <c r="N36023" s="5"/>
      <c r="O36023" s="5"/>
    </row>
    <row r="36024" spans="13:15" x14ac:dyDescent="0.2">
      <c r="M36024" s="2"/>
      <c r="N36024" s="5"/>
      <c r="O36024" s="5"/>
    </row>
    <row r="36025" spans="13:15" x14ac:dyDescent="0.2">
      <c r="M36025" s="2"/>
      <c r="N36025" s="5"/>
      <c r="O36025" s="5"/>
    </row>
    <row r="36026" spans="13:15" x14ac:dyDescent="0.2">
      <c r="M36026" s="2"/>
      <c r="N36026" s="5"/>
      <c r="O36026" s="5"/>
    </row>
    <row r="36027" spans="13:15" x14ac:dyDescent="0.2">
      <c r="M36027" s="2"/>
      <c r="N36027" s="5"/>
      <c r="O36027" s="5"/>
    </row>
    <row r="36028" spans="13:15" x14ac:dyDescent="0.2">
      <c r="M36028" s="2"/>
      <c r="N36028" s="5"/>
      <c r="O36028" s="5"/>
    </row>
    <row r="36029" spans="13:15" x14ac:dyDescent="0.2">
      <c r="M36029" s="2"/>
      <c r="N36029" s="5"/>
      <c r="O36029" s="5"/>
    </row>
    <row r="36030" spans="13:15" x14ac:dyDescent="0.2">
      <c r="M36030" s="2"/>
      <c r="N36030" s="5"/>
      <c r="O36030" s="5"/>
    </row>
    <row r="36031" spans="13:15" x14ac:dyDescent="0.2">
      <c r="M36031" s="2"/>
      <c r="N36031" s="5"/>
      <c r="O36031" s="5"/>
    </row>
    <row r="36032" spans="13:15" x14ac:dyDescent="0.2">
      <c r="M36032" s="2"/>
      <c r="N36032" s="5"/>
      <c r="O36032" s="5"/>
    </row>
    <row r="36033" spans="13:15" x14ac:dyDescent="0.2">
      <c r="M36033" s="2"/>
      <c r="N36033" s="5"/>
      <c r="O36033" s="5"/>
    </row>
    <row r="36034" spans="13:15" x14ac:dyDescent="0.2">
      <c r="M36034" s="2"/>
      <c r="N36034" s="5"/>
      <c r="O36034" s="5"/>
    </row>
    <row r="36035" spans="13:15" x14ac:dyDescent="0.2">
      <c r="M36035" s="2"/>
      <c r="N36035" s="5"/>
      <c r="O36035" s="5"/>
    </row>
    <row r="36036" spans="13:15" x14ac:dyDescent="0.2">
      <c r="M36036" s="2"/>
      <c r="N36036" s="5"/>
      <c r="O36036" s="5"/>
    </row>
    <row r="36037" spans="13:15" x14ac:dyDescent="0.2">
      <c r="M36037" s="2"/>
      <c r="N36037" s="5"/>
      <c r="O36037" s="5"/>
    </row>
    <row r="36038" spans="13:15" x14ac:dyDescent="0.2">
      <c r="M36038" s="2"/>
      <c r="N36038" s="5"/>
      <c r="O36038" s="5"/>
    </row>
    <row r="36039" spans="13:15" x14ac:dyDescent="0.2">
      <c r="M36039" s="2"/>
      <c r="N36039" s="5"/>
      <c r="O36039" s="5"/>
    </row>
    <row r="36040" spans="13:15" x14ac:dyDescent="0.2">
      <c r="M36040" s="2"/>
      <c r="N36040" s="5"/>
      <c r="O36040" s="5"/>
    </row>
    <row r="36041" spans="13:15" x14ac:dyDescent="0.2">
      <c r="M36041" s="2"/>
      <c r="N36041" s="5"/>
      <c r="O36041" s="5"/>
    </row>
    <row r="36042" spans="13:15" x14ac:dyDescent="0.2">
      <c r="M36042" s="2"/>
      <c r="N36042" s="5"/>
      <c r="O36042" s="5"/>
    </row>
    <row r="36043" spans="13:15" x14ac:dyDescent="0.2">
      <c r="M36043" s="2"/>
      <c r="N36043" s="5"/>
      <c r="O36043" s="5"/>
    </row>
    <row r="36044" spans="13:15" x14ac:dyDescent="0.2">
      <c r="M36044" s="2"/>
      <c r="N36044" s="5"/>
      <c r="O36044" s="5"/>
    </row>
    <row r="36045" spans="13:15" x14ac:dyDescent="0.2">
      <c r="M36045" s="2"/>
      <c r="N36045" s="5"/>
      <c r="O36045" s="5"/>
    </row>
    <row r="36046" spans="13:15" x14ac:dyDescent="0.2">
      <c r="M36046" s="2"/>
      <c r="N36046" s="5"/>
      <c r="O36046" s="5"/>
    </row>
    <row r="36047" spans="13:15" x14ac:dyDescent="0.2">
      <c r="M36047" s="2"/>
      <c r="N36047" s="5"/>
      <c r="O36047" s="5"/>
    </row>
    <row r="36048" spans="13:15" x14ac:dyDescent="0.2">
      <c r="M36048" s="2"/>
      <c r="N36048" s="5"/>
      <c r="O36048" s="5"/>
    </row>
    <row r="36049" spans="13:15" x14ac:dyDescent="0.2">
      <c r="M36049" s="2"/>
      <c r="N36049" s="5"/>
      <c r="O36049" s="5"/>
    </row>
    <row r="36050" spans="13:15" x14ac:dyDescent="0.2">
      <c r="M36050" s="2"/>
      <c r="N36050" s="5"/>
      <c r="O36050" s="5"/>
    </row>
    <row r="36051" spans="13:15" x14ac:dyDescent="0.2">
      <c r="M36051" s="2"/>
      <c r="N36051" s="5"/>
      <c r="O36051" s="5"/>
    </row>
    <row r="36052" spans="13:15" x14ac:dyDescent="0.2">
      <c r="M36052" s="2"/>
      <c r="N36052" s="5"/>
      <c r="O36052" s="5"/>
    </row>
    <row r="36053" spans="13:15" x14ac:dyDescent="0.2">
      <c r="M36053" s="2"/>
      <c r="N36053" s="5"/>
      <c r="O36053" s="5"/>
    </row>
    <row r="36054" spans="13:15" x14ac:dyDescent="0.2">
      <c r="M36054" s="2"/>
      <c r="N36054" s="5"/>
      <c r="O36054" s="5"/>
    </row>
    <row r="36055" spans="13:15" x14ac:dyDescent="0.2">
      <c r="M36055" s="2"/>
      <c r="N36055" s="5"/>
      <c r="O36055" s="5"/>
    </row>
    <row r="36056" spans="13:15" x14ac:dyDescent="0.2">
      <c r="M36056" s="2"/>
      <c r="N36056" s="5"/>
      <c r="O36056" s="5"/>
    </row>
    <row r="36057" spans="13:15" x14ac:dyDescent="0.2">
      <c r="M36057" s="2"/>
      <c r="N36057" s="5"/>
      <c r="O36057" s="5"/>
    </row>
    <row r="36058" spans="13:15" x14ac:dyDescent="0.2">
      <c r="M36058" s="2"/>
      <c r="N36058" s="5"/>
      <c r="O36058" s="5"/>
    </row>
    <row r="36059" spans="13:15" x14ac:dyDescent="0.2">
      <c r="M36059" s="2"/>
      <c r="N36059" s="5"/>
      <c r="O36059" s="5"/>
    </row>
    <row r="36060" spans="13:15" x14ac:dyDescent="0.2">
      <c r="M36060" s="2"/>
      <c r="N36060" s="5"/>
      <c r="O36060" s="5"/>
    </row>
    <row r="36061" spans="13:15" x14ac:dyDescent="0.2">
      <c r="M36061" s="2"/>
      <c r="N36061" s="5"/>
      <c r="O36061" s="5"/>
    </row>
    <row r="36062" spans="13:15" x14ac:dyDescent="0.2">
      <c r="M36062" s="2"/>
      <c r="N36062" s="5"/>
      <c r="O36062" s="5"/>
    </row>
    <row r="36063" spans="13:15" x14ac:dyDescent="0.2">
      <c r="M36063" s="2"/>
      <c r="N36063" s="5"/>
      <c r="O36063" s="5"/>
    </row>
    <row r="36064" spans="13:15" x14ac:dyDescent="0.2">
      <c r="M36064" s="2"/>
      <c r="N36064" s="5"/>
      <c r="O36064" s="5"/>
    </row>
    <row r="36065" spans="13:15" x14ac:dyDescent="0.2">
      <c r="M36065" s="2"/>
      <c r="N36065" s="5"/>
      <c r="O36065" s="5"/>
    </row>
    <row r="36066" spans="13:15" x14ac:dyDescent="0.2">
      <c r="M36066" s="2"/>
      <c r="N36066" s="5"/>
      <c r="O36066" s="5"/>
    </row>
    <row r="36067" spans="13:15" x14ac:dyDescent="0.2">
      <c r="M36067" s="2"/>
      <c r="N36067" s="5"/>
      <c r="O36067" s="5"/>
    </row>
    <row r="36068" spans="13:15" x14ac:dyDescent="0.2">
      <c r="M36068" s="2"/>
      <c r="N36068" s="5"/>
      <c r="O36068" s="5"/>
    </row>
    <row r="36069" spans="13:15" x14ac:dyDescent="0.2">
      <c r="M36069" s="2"/>
      <c r="N36069" s="5"/>
      <c r="O36069" s="5"/>
    </row>
    <row r="36070" spans="13:15" x14ac:dyDescent="0.2">
      <c r="M36070" s="2"/>
      <c r="N36070" s="5"/>
      <c r="O36070" s="5"/>
    </row>
    <row r="36071" spans="13:15" x14ac:dyDescent="0.2">
      <c r="M36071" s="2"/>
      <c r="N36071" s="5"/>
      <c r="O36071" s="5"/>
    </row>
    <row r="36072" spans="13:15" x14ac:dyDescent="0.2">
      <c r="M36072" s="2"/>
      <c r="N36072" s="5"/>
      <c r="O36072" s="5"/>
    </row>
    <row r="36073" spans="13:15" x14ac:dyDescent="0.2">
      <c r="M36073" s="2"/>
      <c r="N36073" s="5"/>
      <c r="O36073" s="5"/>
    </row>
    <row r="36074" spans="13:15" x14ac:dyDescent="0.2">
      <c r="M36074" s="2"/>
      <c r="N36074" s="5"/>
      <c r="O36074" s="5"/>
    </row>
    <row r="36075" spans="13:15" x14ac:dyDescent="0.2">
      <c r="M36075" s="2"/>
      <c r="N36075" s="5"/>
      <c r="O36075" s="5"/>
    </row>
    <row r="36076" spans="13:15" x14ac:dyDescent="0.2">
      <c r="M36076" s="2"/>
      <c r="N36076" s="5"/>
      <c r="O36076" s="5"/>
    </row>
    <row r="36077" spans="13:15" x14ac:dyDescent="0.2">
      <c r="M36077" s="2"/>
      <c r="N36077" s="5"/>
      <c r="O36077" s="5"/>
    </row>
    <row r="36078" spans="13:15" x14ac:dyDescent="0.2">
      <c r="M36078" s="2"/>
      <c r="N36078" s="5"/>
      <c r="O36078" s="5"/>
    </row>
    <row r="36079" spans="13:15" x14ac:dyDescent="0.2">
      <c r="M36079" s="2"/>
      <c r="N36079" s="5"/>
      <c r="O36079" s="5"/>
    </row>
    <row r="36080" spans="13:15" x14ac:dyDescent="0.2">
      <c r="M36080" s="2"/>
      <c r="N36080" s="5"/>
      <c r="O36080" s="5"/>
    </row>
    <row r="36081" spans="13:15" x14ac:dyDescent="0.2">
      <c r="M36081" s="2"/>
      <c r="N36081" s="5"/>
      <c r="O36081" s="5"/>
    </row>
    <row r="36082" spans="13:15" x14ac:dyDescent="0.2">
      <c r="M36082" s="2"/>
      <c r="N36082" s="5"/>
      <c r="O36082" s="5"/>
    </row>
    <row r="36083" spans="13:15" x14ac:dyDescent="0.2">
      <c r="M36083" s="2"/>
      <c r="N36083" s="5"/>
      <c r="O36083" s="5"/>
    </row>
    <row r="36084" spans="13:15" x14ac:dyDescent="0.2">
      <c r="M36084" s="2"/>
      <c r="N36084" s="5"/>
      <c r="O36084" s="5"/>
    </row>
    <row r="36085" spans="13:15" x14ac:dyDescent="0.2">
      <c r="M36085" s="2"/>
      <c r="N36085" s="5"/>
      <c r="O36085" s="5"/>
    </row>
    <row r="36086" spans="13:15" x14ac:dyDescent="0.2">
      <c r="M36086" s="2"/>
      <c r="N36086" s="5"/>
      <c r="O36086" s="5"/>
    </row>
    <row r="36087" spans="13:15" x14ac:dyDescent="0.2">
      <c r="M36087" s="2"/>
      <c r="N36087" s="5"/>
      <c r="O36087" s="5"/>
    </row>
    <row r="36088" spans="13:15" x14ac:dyDescent="0.2">
      <c r="M36088" s="2"/>
      <c r="N36088" s="5"/>
      <c r="O36088" s="5"/>
    </row>
    <row r="36089" spans="13:15" x14ac:dyDescent="0.2">
      <c r="M36089" s="2"/>
      <c r="N36089" s="5"/>
      <c r="O36089" s="5"/>
    </row>
    <row r="36090" spans="13:15" x14ac:dyDescent="0.2">
      <c r="M36090" s="2"/>
      <c r="N36090" s="5"/>
      <c r="O36090" s="5"/>
    </row>
    <row r="36091" spans="13:15" x14ac:dyDescent="0.2">
      <c r="M36091" s="2"/>
      <c r="N36091" s="5"/>
      <c r="O36091" s="5"/>
    </row>
    <row r="36092" spans="13:15" x14ac:dyDescent="0.2">
      <c r="M36092" s="2"/>
      <c r="N36092" s="5"/>
      <c r="O36092" s="5"/>
    </row>
    <row r="36093" spans="13:15" x14ac:dyDescent="0.2">
      <c r="M36093" s="2"/>
      <c r="N36093" s="5"/>
      <c r="O36093" s="5"/>
    </row>
    <row r="36094" spans="13:15" x14ac:dyDescent="0.2">
      <c r="M36094" s="2"/>
      <c r="N36094" s="5"/>
      <c r="O36094" s="5"/>
    </row>
    <row r="36095" spans="13:15" x14ac:dyDescent="0.2">
      <c r="M36095" s="2"/>
      <c r="N36095" s="5"/>
      <c r="O36095" s="5"/>
    </row>
    <row r="36096" spans="13:15" x14ac:dyDescent="0.2">
      <c r="M36096" s="2"/>
      <c r="N36096" s="5"/>
      <c r="O36096" s="5"/>
    </row>
    <row r="36097" spans="13:15" x14ac:dyDescent="0.2">
      <c r="M36097" s="2"/>
      <c r="N36097" s="5"/>
      <c r="O36097" s="5"/>
    </row>
    <row r="36098" spans="13:15" x14ac:dyDescent="0.2">
      <c r="M36098" s="2"/>
      <c r="N36098" s="5"/>
      <c r="O36098" s="5"/>
    </row>
    <row r="36099" spans="13:15" x14ac:dyDescent="0.2">
      <c r="M36099" s="2"/>
      <c r="N36099" s="5"/>
      <c r="O36099" s="5"/>
    </row>
    <row r="36100" spans="13:15" x14ac:dyDescent="0.2">
      <c r="M36100" s="2"/>
      <c r="N36100" s="5"/>
      <c r="O36100" s="5"/>
    </row>
    <row r="36101" spans="13:15" x14ac:dyDescent="0.2">
      <c r="M36101" s="2"/>
      <c r="N36101" s="5"/>
      <c r="O36101" s="5"/>
    </row>
    <row r="36102" spans="13:15" x14ac:dyDescent="0.2">
      <c r="M36102" s="2"/>
      <c r="N36102" s="5"/>
      <c r="O36102" s="5"/>
    </row>
    <row r="36103" spans="13:15" x14ac:dyDescent="0.2">
      <c r="M36103" s="2"/>
      <c r="N36103" s="5"/>
      <c r="O36103" s="5"/>
    </row>
    <row r="36104" spans="13:15" x14ac:dyDescent="0.2">
      <c r="M36104" s="2"/>
      <c r="N36104" s="5"/>
      <c r="O36104" s="5"/>
    </row>
    <row r="36105" spans="13:15" x14ac:dyDescent="0.2">
      <c r="M36105" s="2"/>
      <c r="N36105" s="5"/>
      <c r="O36105" s="5"/>
    </row>
    <row r="36106" spans="13:15" x14ac:dyDescent="0.2">
      <c r="M36106" s="2"/>
      <c r="N36106" s="5"/>
      <c r="O36106" s="5"/>
    </row>
    <row r="36107" spans="13:15" x14ac:dyDescent="0.2">
      <c r="M36107" s="2"/>
      <c r="N36107" s="5"/>
      <c r="O36107" s="5"/>
    </row>
    <row r="36108" spans="13:15" x14ac:dyDescent="0.2">
      <c r="M36108" s="2"/>
      <c r="N36108" s="5"/>
      <c r="O36108" s="5"/>
    </row>
    <row r="36109" spans="13:15" x14ac:dyDescent="0.2">
      <c r="M36109" s="2"/>
      <c r="N36109" s="5"/>
      <c r="O36109" s="5"/>
    </row>
    <row r="36110" spans="13:15" x14ac:dyDescent="0.2">
      <c r="M36110" s="2"/>
      <c r="N36110" s="5"/>
      <c r="O36110" s="5"/>
    </row>
    <row r="36111" spans="13:15" x14ac:dyDescent="0.2">
      <c r="M36111" s="2"/>
      <c r="N36111" s="5"/>
      <c r="O36111" s="5"/>
    </row>
    <row r="36112" spans="13:15" x14ac:dyDescent="0.2">
      <c r="M36112" s="2"/>
      <c r="N36112" s="5"/>
      <c r="O36112" s="5"/>
    </row>
    <row r="36113" spans="13:15" x14ac:dyDescent="0.2">
      <c r="M36113" s="2"/>
      <c r="N36113" s="5"/>
      <c r="O36113" s="5"/>
    </row>
    <row r="36114" spans="13:15" x14ac:dyDescent="0.2">
      <c r="M36114" s="2"/>
      <c r="N36114" s="5"/>
      <c r="O36114" s="5"/>
    </row>
    <row r="36115" spans="13:15" x14ac:dyDescent="0.2">
      <c r="M36115" s="2"/>
      <c r="N36115" s="5"/>
      <c r="O36115" s="5"/>
    </row>
    <row r="36116" spans="13:15" x14ac:dyDescent="0.2">
      <c r="M36116" s="2"/>
      <c r="N36116" s="5"/>
      <c r="O36116" s="5"/>
    </row>
    <row r="36117" spans="13:15" x14ac:dyDescent="0.2">
      <c r="M36117" s="2"/>
      <c r="N36117" s="5"/>
      <c r="O36117" s="5"/>
    </row>
    <row r="36118" spans="13:15" x14ac:dyDescent="0.2">
      <c r="M36118" s="2"/>
      <c r="N36118" s="5"/>
      <c r="O36118" s="5"/>
    </row>
    <row r="36119" spans="13:15" x14ac:dyDescent="0.2">
      <c r="M36119" s="2"/>
      <c r="N36119" s="5"/>
      <c r="O36119" s="5"/>
    </row>
    <row r="36120" spans="13:15" x14ac:dyDescent="0.2">
      <c r="M36120" s="2"/>
      <c r="N36120" s="5"/>
      <c r="O36120" s="5"/>
    </row>
    <row r="36121" spans="13:15" x14ac:dyDescent="0.2">
      <c r="M36121" s="2"/>
      <c r="N36121" s="5"/>
      <c r="O36121" s="5"/>
    </row>
    <row r="36122" spans="13:15" x14ac:dyDescent="0.2">
      <c r="M36122" s="2"/>
      <c r="N36122" s="5"/>
      <c r="O36122" s="5"/>
    </row>
    <row r="36123" spans="13:15" x14ac:dyDescent="0.2">
      <c r="M36123" s="2"/>
      <c r="N36123" s="5"/>
      <c r="O36123" s="5"/>
    </row>
    <row r="36124" spans="13:15" x14ac:dyDescent="0.2">
      <c r="M36124" s="2"/>
      <c r="N36124" s="5"/>
      <c r="O36124" s="5"/>
    </row>
    <row r="36125" spans="13:15" x14ac:dyDescent="0.2">
      <c r="M36125" s="2"/>
      <c r="N36125" s="5"/>
      <c r="O36125" s="5"/>
    </row>
    <row r="36126" spans="13:15" x14ac:dyDescent="0.2">
      <c r="M36126" s="2"/>
      <c r="N36126" s="5"/>
      <c r="O36126" s="5"/>
    </row>
    <row r="36127" spans="13:15" x14ac:dyDescent="0.2">
      <c r="M36127" s="2"/>
      <c r="N36127" s="5"/>
      <c r="O36127" s="5"/>
    </row>
    <row r="36128" spans="13:15" x14ac:dyDescent="0.2">
      <c r="M36128" s="2"/>
      <c r="N36128" s="5"/>
      <c r="O36128" s="5"/>
    </row>
    <row r="36129" spans="13:15" x14ac:dyDescent="0.2">
      <c r="M36129" s="2"/>
      <c r="N36129" s="5"/>
      <c r="O36129" s="5"/>
    </row>
    <row r="36130" spans="13:15" x14ac:dyDescent="0.2">
      <c r="M36130" s="2"/>
      <c r="N36130" s="5"/>
      <c r="O36130" s="5"/>
    </row>
    <row r="36131" spans="13:15" x14ac:dyDescent="0.2">
      <c r="M36131" s="2"/>
      <c r="N36131" s="5"/>
      <c r="O36131" s="5"/>
    </row>
    <row r="36132" spans="13:15" x14ac:dyDescent="0.2">
      <c r="M36132" s="2"/>
      <c r="N36132" s="5"/>
      <c r="O36132" s="5"/>
    </row>
    <row r="36133" spans="13:15" x14ac:dyDescent="0.2">
      <c r="M36133" s="2"/>
      <c r="N36133" s="5"/>
      <c r="O36133" s="5"/>
    </row>
    <row r="36134" spans="13:15" x14ac:dyDescent="0.2">
      <c r="M36134" s="2"/>
      <c r="N36134" s="5"/>
      <c r="O36134" s="5"/>
    </row>
    <row r="36135" spans="13:15" x14ac:dyDescent="0.2">
      <c r="M36135" s="2"/>
      <c r="N36135" s="5"/>
      <c r="O36135" s="5"/>
    </row>
    <row r="36136" spans="13:15" x14ac:dyDescent="0.2">
      <c r="M36136" s="2"/>
      <c r="N36136" s="5"/>
      <c r="O36136" s="5"/>
    </row>
    <row r="36137" spans="13:15" x14ac:dyDescent="0.2">
      <c r="M36137" s="2"/>
      <c r="N36137" s="5"/>
      <c r="O36137" s="5"/>
    </row>
    <row r="36138" spans="13:15" x14ac:dyDescent="0.2">
      <c r="M36138" s="2"/>
      <c r="N36138" s="5"/>
      <c r="O36138" s="5"/>
    </row>
    <row r="36139" spans="13:15" x14ac:dyDescent="0.2">
      <c r="M36139" s="2"/>
      <c r="N36139" s="5"/>
      <c r="O36139" s="5"/>
    </row>
    <row r="36140" spans="13:15" x14ac:dyDescent="0.2">
      <c r="M36140" s="2"/>
      <c r="N36140" s="5"/>
      <c r="O36140" s="5"/>
    </row>
    <row r="36141" spans="13:15" x14ac:dyDescent="0.2">
      <c r="M36141" s="2"/>
      <c r="N36141" s="5"/>
      <c r="O36141" s="5"/>
    </row>
    <row r="36142" spans="13:15" x14ac:dyDescent="0.2">
      <c r="M36142" s="2"/>
      <c r="N36142" s="5"/>
      <c r="O36142" s="5"/>
    </row>
    <row r="36143" spans="13:15" x14ac:dyDescent="0.2">
      <c r="M36143" s="2"/>
      <c r="N36143" s="5"/>
      <c r="O36143" s="5"/>
    </row>
    <row r="36144" spans="13:15" x14ac:dyDescent="0.2">
      <c r="M36144" s="2"/>
      <c r="N36144" s="5"/>
      <c r="O36144" s="5"/>
    </row>
    <row r="36145" spans="13:15" x14ac:dyDescent="0.2">
      <c r="M36145" s="2"/>
      <c r="N36145" s="5"/>
      <c r="O36145" s="5"/>
    </row>
    <row r="36146" spans="13:15" x14ac:dyDescent="0.2">
      <c r="M36146" s="2"/>
      <c r="N36146" s="5"/>
      <c r="O36146" s="5"/>
    </row>
    <row r="36147" spans="13:15" x14ac:dyDescent="0.2">
      <c r="M36147" s="2"/>
      <c r="N36147" s="5"/>
      <c r="O36147" s="5"/>
    </row>
    <row r="36148" spans="13:15" x14ac:dyDescent="0.2">
      <c r="M36148" s="2"/>
      <c r="N36148" s="5"/>
      <c r="O36148" s="5"/>
    </row>
    <row r="36149" spans="13:15" x14ac:dyDescent="0.2">
      <c r="M36149" s="2"/>
      <c r="N36149" s="5"/>
      <c r="O36149" s="5"/>
    </row>
    <row r="36150" spans="13:15" x14ac:dyDescent="0.2">
      <c r="M36150" s="2"/>
      <c r="N36150" s="5"/>
      <c r="O36150" s="5"/>
    </row>
    <row r="36151" spans="13:15" x14ac:dyDescent="0.2">
      <c r="M36151" s="2"/>
      <c r="N36151" s="5"/>
      <c r="O36151" s="5"/>
    </row>
    <row r="36152" spans="13:15" x14ac:dyDescent="0.2">
      <c r="M36152" s="2"/>
      <c r="N36152" s="5"/>
      <c r="O36152" s="5"/>
    </row>
    <row r="36153" spans="13:15" x14ac:dyDescent="0.2">
      <c r="M36153" s="2"/>
      <c r="N36153" s="5"/>
      <c r="O36153" s="5"/>
    </row>
    <row r="36154" spans="13:15" x14ac:dyDescent="0.2">
      <c r="M36154" s="2"/>
      <c r="N36154" s="5"/>
      <c r="O36154" s="5"/>
    </row>
    <row r="36155" spans="13:15" x14ac:dyDescent="0.2">
      <c r="M36155" s="2"/>
      <c r="N36155" s="5"/>
      <c r="O36155" s="5"/>
    </row>
    <row r="36156" spans="13:15" x14ac:dyDescent="0.2">
      <c r="M36156" s="2"/>
      <c r="N36156" s="5"/>
      <c r="O36156" s="5"/>
    </row>
    <row r="36157" spans="13:15" x14ac:dyDescent="0.2">
      <c r="M36157" s="2"/>
      <c r="N36157" s="5"/>
      <c r="O36157" s="5"/>
    </row>
    <row r="36158" spans="13:15" x14ac:dyDescent="0.2">
      <c r="M36158" s="2"/>
      <c r="N36158" s="5"/>
      <c r="O36158" s="5"/>
    </row>
    <row r="36159" spans="13:15" x14ac:dyDescent="0.2">
      <c r="M36159" s="2"/>
      <c r="N36159" s="5"/>
      <c r="O36159" s="5"/>
    </row>
    <row r="36160" spans="13:15" x14ac:dyDescent="0.2">
      <c r="M36160" s="2"/>
      <c r="N36160" s="5"/>
      <c r="O36160" s="5"/>
    </row>
    <row r="36161" spans="13:15" x14ac:dyDescent="0.2">
      <c r="M36161" s="2"/>
      <c r="N36161" s="5"/>
      <c r="O36161" s="5"/>
    </row>
    <row r="36162" spans="13:15" x14ac:dyDescent="0.2">
      <c r="M36162" s="2"/>
      <c r="N36162" s="5"/>
      <c r="O36162" s="5"/>
    </row>
    <row r="36163" spans="13:15" x14ac:dyDescent="0.2">
      <c r="M36163" s="2"/>
      <c r="N36163" s="5"/>
      <c r="O36163" s="5"/>
    </row>
    <row r="36164" spans="13:15" x14ac:dyDescent="0.2">
      <c r="M36164" s="2"/>
      <c r="N36164" s="5"/>
      <c r="O36164" s="5"/>
    </row>
    <row r="36165" spans="13:15" x14ac:dyDescent="0.2">
      <c r="M36165" s="2"/>
      <c r="N36165" s="5"/>
      <c r="O36165" s="5"/>
    </row>
    <row r="36166" spans="13:15" x14ac:dyDescent="0.2">
      <c r="M36166" s="2"/>
      <c r="N36166" s="5"/>
      <c r="O36166" s="5"/>
    </row>
    <row r="36167" spans="13:15" x14ac:dyDescent="0.2">
      <c r="M36167" s="2"/>
      <c r="N36167" s="5"/>
      <c r="O36167" s="5"/>
    </row>
    <row r="36168" spans="13:15" x14ac:dyDescent="0.2">
      <c r="M36168" s="2"/>
      <c r="N36168" s="5"/>
      <c r="O36168" s="5"/>
    </row>
    <row r="36169" spans="13:15" x14ac:dyDescent="0.2">
      <c r="M36169" s="2"/>
      <c r="N36169" s="5"/>
      <c r="O36169" s="5"/>
    </row>
    <row r="36170" spans="13:15" x14ac:dyDescent="0.2">
      <c r="M36170" s="2"/>
      <c r="N36170" s="5"/>
      <c r="O36170" s="5"/>
    </row>
    <row r="36171" spans="13:15" x14ac:dyDescent="0.2">
      <c r="M36171" s="2"/>
      <c r="N36171" s="5"/>
      <c r="O36171" s="5"/>
    </row>
    <row r="36172" spans="13:15" x14ac:dyDescent="0.2">
      <c r="M36172" s="2"/>
      <c r="N36172" s="5"/>
      <c r="O36172" s="5"/>
    </row>
    <row r="36173" spans="13:15" x14ac:dyDescent="0.2">
      <c r="M36173" s="2"/>
      <c r="N36173" s="5"/>
      <c r="O36173" s="5"/>
    </row>
    <row r="36174" spans="13:15" x14ac:dyDescent="0.2">
      <c r="M36174" s="2"/>
      <c r="N36174" s="5"/>
      <c r="O36174" s="5"/>
    </row>
    <row r="36175" spans="13:15" x14ac:dyDescent="0.2">
      <c r="M36175" s="2"/>
      <c r="N36175" s="5"/>
      <c r="O36175" s="5"/>
    </row>
    <row r="36176" spans="13:15" x14ac:dyDescent="0.2">
      <c r="M36176" s="2"/>
      <c r="N36176" s="5"/>
      <c r="O36176" s="5"/>
    </row>
    <row r="36177" spans="13:15" x14ac:dyDescent="0.2">
      <c r="M36177" s="2"/>
      <c r="N36177" s="5"/>
      <c r="O36177" s="5"/>
    </row>
    <row r="36178" spans="13:15" x14ac:dyDescent="0.2">
      <c r="M36178" s="2"/>
      <c r="N36178" s="5"/>
      <c r="O36178" s="5"/>
    </row>
    <row r="36179" spans="13:15" x14ac:dyDescent="0.2">
      <c r="M36179" s="2"/>
      <c r="N36179" s="5"/>
      <c r="O36179" s="5"/>
    </row>
    <row r="36180" spans="13:15" x14ac:dyDescent="0.2">
      <c r="M36180" s="2"/>
      <c r="N36180" s="5"/>
      <c r="O36180" s="5"/>
    </row>
    <row r="36181" spans="13:15" x14ac:dyDescent="0.2">
      <c r="M36181" s="2"/>
      <c r="N36181" s="5"/>
      <c r="O36181" s="5"/>
    </row>
    <row r="36182" spans="13:15" x14ac:dyDescent="0.2">
      <c r="M36182" s="2"/>
      <c r="N36182" s="5"/>
      <c r="O36182" s="5"/>
    </row>
    <row r="36183" spans="13:15" x14ac:dyDescent="0.2">
      <c r="M36183" s="2"/>
      <c r="N36183" s="5"/>
      <c r="O36183" s="5"/>
    </row>
    <row r="36184" spans="13:15" x14ac:dyDescent="0.2">
      <c r="M36184" s="2"/>
      <c r="N36184" s="5"/>
      <c r="O36184" s="5"/>
    </row>
    <row r="36185" spans="13:15" x14ac:dyDescent="0.2">
      <c r="M36185" s="2"/>
      <c r="N36185" s="5"/>
      <c r="O36185" s="5"/>
    </row>
    <row r="36186" spans="13:15" x14ac:dyDescent="0.2">
      <c r="M36186" s="2"/>
      <c r="N36186" s="5"/>
      <c r="O36186" s="5"/>
    </row>
    <row r="36187" spans="13:15" x14ac:dyDescent="0.2">
      <c r="M36187" s="2"/>
      <c r="N36187" s="5"/>
      <c r="O36187" s="5"/>
    </row>
    <row r="36188" spans="13:15" x14ac:dyDescent="0.2">
      <c r="M36188" s="2"/>
      <c r="N36188" s="5"/>
      <c r="O36188" s="5"/>
    </row>
    <row r="36189" spans="13:15" x14ac:dyDescent="0.2">
      <c r="M36189" s="2"/>
      <c r="N36189" s="5"/>
      <c r="O36189" s="5"/>
    </row>
    <row r="36190" spans="13:15" x14ac:dyDescent="0.2">
      <c r="M36190" s="2"/>
      <c r="N36190" s="5"/>
      <c r="O36190" s="5"/>
    </row>
    <row r="36191" spans="13:15" x14ac:dyDescent="0.2">
      <c r="M36191" s="2"/>
      <c r="N36191" s="5"/>
      <c r="O36191" s="5"/>
    </row>
    <row r="36192" spans="13:15" x14ac:dyDescent="0.2">
      <c r="M36192" s="2"/>
      <c r="N36192" s="5"/>
      <c r="O36192" s="5"/>
    </row>
    <row r="36193" spans="13:15" x14ac:dyDescent="0.2">
      <c r="M36193" s="2"/>
      <c r="N36193" s="5"/>
      <c r="O36193" s="5"/>
    </row>
    <row r="36194" spans="13:15" x14ac:dyDescent="0.2">
      <c r="M36194" s="2"/>
      <c r="N36194" s="5"/>
      <c r="O36194" s="5"/>
    </row>
    <row r="36195" spans="13:15" x14ac:dyDescent="0.2">
      <c r="M36195" s="2"/>
      <c r="N36195" s="5"/>
      <c r="O36195" s="5"/>
    </row>
    <row r="36196" spans="13:15" x14ac:dyDescent="0.2">
      <c r="M36196" s="2"/>
      <c r="N36196" s="5"/>
      <c r="O36196" s="5"/>
    </row>
    <row r="36197" spans="13:15" x14ac:dyDescent="0.2">
      <c r="M36197" s="2"/>
      <c r="N36197" s="5"/>
      <c r="O36197" s="5"/>
    </row>
    <row r="36198" spans="13:15" x14ac:dyDescent="0.2">
      <c r="M36198" s="2"/>
      <c r="N36198" s="5"/>
      <c r="O36198" s="5"/>
    </row>
    <row r="36199" spans="13:15" x14ac:dyDescent="0.2">
      <c r="M36199" s="2"/>
      <c r="N36199" s="5"/>
      <c r="O36199" s="5"/>
    </row>
    <row r="36200" spans="13:15" x14ac:dyDescent="0.2">
      <c r="M36200" s="2"/>
      <c r="N36200" s="5"/>
      <c r="O36200" s="5"/>
    </row>
    <row r="36201" spans="13:15" x14ac:dyDescent="0.2">
      <c r="M36201" s="2"/>
      <c r="N36201" s="5"/>
      <c r="O36201" s="5"/>
    </row>
    <row r="36202" spans="13:15" x14ac:dyDescent="0.2">
      <c r="M36202" s="2"/>
      <c r="N36202" s="5"/>
      <c r="O36202" s="5"/>
    </row>
    <row r="36203" spans="13:15" x14ac:dyDescent="0.2">
      <c r="M36203" s="2"/>
      <c r="N36203" s="5"/>
      <c r="O36203" s="5"/>
    </row>
    <row r="36204" spans="13:15" x14ac:dyDescent="0.2">
      <c r="M36204" s="2"/>
      <c r="N36204" s="5"/>
      <c r="O36204" s="5"/>
    </row>
    <row r="36205" spans="13:15" x14ac:dyDescent="0.2">
      <c r="M36205" s="2"/>
      <c r="N36205" s="5"/>
      <c r="O36205" s="5"/>
    </row>
    <row r="36206" spans="13:15" x14ac:dyDescent="0.2">
      <c r="M36206" s="2"/>
      <c r="N36206" s="5"/>
      <c r="O36206" s="5"/>
    </row>
    <row r="36207" spans="13:15" x14ac:dyDescent="0.2">
      <c r="M36207" s="2"/>
      <c r="N36207" s="5"/>
      <c r="O36207" s="5"/>
    </row>
    <row r="36208" spans="13:15" x14ac:dyDescent="0.2">
      <c r="M36208" s="2"/>
      <c r="N36208" s="5"/>
      <c r="O36208" s="5"/>
    </row>
    <row r="36209" spans="13:15" x14ac:dyDescent="0.2">
      <c r="M36209" s="2"/>
      <c r="N36209" s="5"/>
      <c r="O36209" s="5"/>
    </row>
    <row r="36210" spans="13:15" x14ac:dyDescent="0.2">
      <c r="M36210" s="2"/>
      <c r="N36210" s="5"/>
      <c r="O36210" s="5"/>
    </row>
    <row r="36211" spans="13:15" x14ac:dyDescent="0.2">
      <c r="M36211" s="2"/>
      <c r="N36211" s="5"/>
      <c r="O36211" s="5"/>
    </row>
    <row r="36212" spans="13:15" x14ac:dyDescent="0.2">
      <c r="M36212" s="2"/>
      <c r="N36212" s="5"/>
      <c r="O36212" s="5"/>
    </row>
    <row r="36213" spans="13:15" x14ac:dyDescent="0.2">
      <c r="M36213" s="2"/>
      <c r="N36213" s="5"/>
      <c r="O36213" s="5"/>
    </row>
    <row r="36214" spans="13:15" x14ac:dyDescent="0.2">
      <c r="M36214" s="2"/>
      <c r="N36214" s="5"/>
      <c r="O36214" s="5"/>
    </row>
    <row r="36215" spans="13:15" x14ac:dyDescent="0.2">
      <c r="M36215" s="2"/>
      <c r="N36215" s="5"/>
      <c r="O36215" s="5"/>
    </row>
    <row r="36216" spans="13:15" x14ac:dyDescent="0.2">
      <c r="M36216" s="2"/>
      <c r="N36216" s="5"/>
      <c r="O36216" s="5"/>
    </row>
    <row r="36217" spans="13:15" x14ac:dyDescent="0.2">
      <c r="M36217" s="2"/>
      <c r="N36217" s="5"/>
      <c r="O36217" s="5"/>
    </row>
    <row r="36218" spans="13:15" x14ac:dyDescent="0.2">
      <c r="M36218" s="2"/>
      <c r="N36218" s="5"/>
      <c r="O36218" s="5"/>
    </row>
    <row r="36219" spans="13:15" x14ac:dyDescent="0.2">
      <c r="M36219" s="2"/>
      <c r="N36219" s="5"/>
      <c r="O36219" s="5"/>
    </row>
    <row r="36220" spans="13:15" x14ac:dyDescent="0.2">
      <c r="M36220" s="2"/>
      <c r="N36220" s="5"/>
      <c r="O36220" s="5"/>
    </row>
    <row r="36221" spans="13:15" x14ac:dyDescent="0.2">
      <c r="M36221" s="2"/>
      <c r="N36221" s="5"/>
      <c r="O36221" s="5"/>
    </row>
    <row r="36222" spans="13:15" x14ac:dyDescent="0.2">
      <c r="M36222" s="2"/>
      <c r="N36222" s="5"/>
      <c r="O36222" s="5"/>
    </row>
    <row r="36223" spans="13:15" x14ac:dyDescent="0.2">
      <c r="M36223" s="2"/>
      <c r="N36223" s="5"/>
      <c r="O36223" s="5"/>
    </row>
    <row r="36224" spans="13:15" x14ac:dyDescent="0.2">
      <c r="M36224" s="2"/>
      <c r="N36224" s="5"/>
      <c r="O36224" s="5"/>
    </row>
    <row r="36225" spans="13:15" x14ac:dyDescent="0.2">
      <c r="M36225" s="2"/>
      <c r="N36225" s="5"/>
      <c r="O36225" s="5"/>
    </row>
    <row r="36226" spans="13:15" x14ac:dyDescent="0.2">
      <c r="M36226" s="2"/>
      <c r="N36226" s="5"/>
      <c r="O36226" s="5"/>
    </row>
    <row r="36227" spans="13:15" x14ac:dyDescent="0.2">
      <c r="M36227" s="2"/>
      <c r="N36227" s="5"/>
      <c r="O36227" s="5"/>
    </row>
    <row r="36228" spans="13:15" x14ac:dyDescent="0.2">
      <c r="M36228" s="2"/>
      <c r="N36228" s="5"/>
      <c r="O36228" s="5"/>
    </row>
    <row r="36229" spans="13:15" x14ac:dyDescent="0.2">
      <c r="M36229" s="2"/>
      <c r="N36229" s="5"/>
      <c r="O36229" s="5"/>
    </row>
    <row r="36230" spans="13:15" x14ac:dyDescent="0.2">
      <c r="M36230" s="2"/>
      <c r="N36230" s="5"/>
      <c r="O36230" s="5"/>
    </row>
    <row r="36231" spans="13:15" x14ac:dyDescent="0.2">
      <c r="M36231" s="2"/>
      <c r="N36231" s="5"/>
      <c r="O36231" s="5"/>
    </row>
    <row r="36232" spans="13:15" x14ac:dyDescent="0.2">
      <c r="M36232" s="2"/>
      <c r="N36232" s="5"/>
      <c r="O36232" s="5"/>
    </row>
    <row r="36233" spans="13:15" x14ac:dyDescent="0.2">
      <c r="M36233" s="2"/>
      <c r="N36233" s="5"/>
      <c r="O36233" s="5"/>
    </row>
    <row r="36234" spans="13:15" x14ac:dyDescent="0.2">
      <c r="M36234" s="2"/>
      <c r="N36234" s="5"/>
      <c r="O36234" s="5"/>
    </row>
    <row r="36235" spans="13:15" x14ac:dyDescent="0.2">
      <c r="M36235" s="2"/>
      <c r="N36235" s="5"/>
      <c r="O36235" s="5"/>
    </row>
    <row r="36236" spans="13:15" x14ac:dyDescent="0.2">
      <c r="M36236" s="2"/>
      <c r="N36236" s="5"/>
      <c r="O36236" s="5"/>
    </row>
    <row r="36237" spans="13:15" x14ac:dyDescent="0.2">
      <c r="M36237" s="2"/>
      <c r="N36237" s="5"/>
      <c r="O36237" s="5"/>
    </row>
    <row r="36238" spans="13:15" x14ac:dyDescent="0.2">
      <c r="M36238" s="2"/>
      <c r="N36238" s="5"/>
      <c r="O36238" s="5"/>
    </row>
    <row r="36239" spans="13:15" x14ac:dyDescent="0.2">
      <c r="M36239" s="2"/>
      <c r="N36239" s="5"/>
      <c r="O36239" s="5"/>
    </row>
    <row r="36240" spans="13:15" x14ac:dyDescent="0.2">
      <c r="M36240" s="2"/>
      <c r="N36240" s="5"/>
      <c r="O36240" s="5"/>
    </row>
    <row r="36241" spans="13:15" x14ac:dyDescent="0.2">
      <c r="M36241" s="2"/>
      <c r="N36241" s="5"/>
      <c r="O36241" s="5"/>
    </row>
    <row r="36242" spans="13:15" x14ac:dyDescent="0.2">
      <c r="M36242" s="2"/>
      <c r="N36242" s="5"/>
      <c r="O36242" s="5"/>
    </row>
    <row r="36243" spans="13:15" x14ac:dyDescent="0.2">
      <c r="M36243" s="2"/>
      <c r="N36243" s="5"/>
      <c r="O36243" s="5"/>
    </row>
    <row r="36244" spans="13:15" x14ac:dyDescent="0.2">
      <c r="M36244" s="2"/>
      <c r="N36244" s="5"/>
      <c r="O36244" s="5"/>
    </row>
    <row r="36245" spans="13:15" x14ac:dyDescent="0.2">
      <c r="M36245" s="2"/>
      <c r="N36245" s="5"/>
      <c r="O36245" s="5"/>
    </row>
    <row r="36246" spans="13:15" x14ac:dyDescent="0.2">
      <c r="M36246" s="2"/>
      <c r="N36246" s="5"/>
      <c r="O36246" s="5"/>
    </row>
    <row r="36247" spans="13:15" x14ac:dyDescent="0.2">
      <c r="M36247" s="2"/>
      <c r="N36247" s="5"/>
      <c r="O36247" s="5"/>
    </row>
    <row r="36248" spans="13:15" x14ac:dyDescent="0.2">
      <c r="M36248" s="2"/>
      <c r="N36248" s="5"/>
      <c r="O36248" s="5"/>
    </row>
    <row r="36249" spans="13:15" x14ac:dyDescent="0.2">
      <c r="M36249" s="2"/>
      <c r="N36249" s="5"/>
      <c r="O36249" s="5"/>
    </row>
    <row r="36250" spans="13:15" x14ac:dyDescent="0.2">
      <c r="M36250" s="2"/>
      <c r="N36250" s="5"/>
      <c r="O36250" s="5"/>
    </row>
    <row r="36251" spans="13:15" x14ac:dyDescent="0.2">
      <c r="M36251" s="2"/>
      <c r="N36251" s="5"/>
      <c r="O36251" s="5"/>
    </row>
    <row r="36252" spans="13:15" x14ac:dyDescent="0.2">
      <c r="M36252" s="2"/>
      <c r="N36252" s="5"/>
      <c r="O36252" s="5"/>
    </row>
    <row r="36253" spans="13:15" x14ac:dyDescent="0.2">
      <c r="M36253" s="2"/>
      <c r="N36253" s="5"/>
      <c r="O36253" s="5"/>
    </row>
    <row r="36254" spans="13:15" x14ac:dyDescent="0.2">
      <c r="M36254" s="2"/>
      <c r="N36254" s="5"/>
      <c r="O36254" s="5"/>
    </row>
    <row r="36255" spans="13:15" x14ac:dyDescent="0.2">
      <c r="M36255" s="2"/>
      <c r="N36255" s="5"/>
      <c r="O36255" s="5"/>
    </row>
    <row r="36256" spans="13:15" x14ac:dyDescent="0.2">
      <c r="M36256" s="2"/>
      <c r="N36256" s="5"/>
      <c r="O36256" s="5"/>
    </row>
    <row r="36257" spans="13:15" x14ac:dyDescent="0.2">
      <c r="M36257" s="2"/>
      <c r="N36257" s="5"/>
      <c r="O36257" s="5"/>
    </row>
    <row r="36258" spans="13:15" x14ac:dyDescent="0.2">
      <c r="M36258" s="2"/>
      <c r="N36258" s="5"/>
      <c r="O36258" s="5"/>
    </row>
    <row r="36259" spans="13:15" x14ac:dyDescent="0.2">
      <c r="M36259" s="2"/>
      <c r="N36259" s="5"/>
      <c r="O36259" s="5"/>
    </row>
    <row r="36260" spans="13:15" x14ac:dyDescent="0.2">
      <c r="M36260" s="2"/>
      <c r="N36260" s="5"/>
      <c r="O36260" s="5"/>
    </row>
    <row r="36261" spans="13:15" x14ac:dyDescent="0.2">
      <c r="M36261" s="2"/>
      <c r="N36261" s="5"/>
      <c r="O36261" s="5"/>
    </row>
    <row r="36262" spans="13:15" x14ac:dyDescent="0.2">
      <c r="M36262" s="2"/>
      <c r="N36262" s="5"/>
      <c r="O36262" s="5"/>
    </row>
    <row r="36263" spans="13:15" x14ac:dyDescent="0.2">
      <c r="M36263" s="2"/>
      <c r="N36263" s="5"/>
      <c r="O36263" s="5"/>
    </row>
    <row r="36264" spans="13:15" x14ac:dyDescent="0.2">
      <c r="M36264" s="2"/>
      <c r="N36264" s="5"/>
      <c r="O36264" s="5"/>
    </row>
    <row r="36265" spans="13:15" x14ac:dyDescent="0.2">
      <c r="M36265" s="2"/>
      <c r="N36265" s="5"/>
      <c r="O36265" s="5"/>
    </row>
    <row r="36266" spans="13:15" x14ac:dyDescent="0.2">
      <c r="M36266" s="2"/>
      <c r="N36266" s="5"/>
      <c r="O36266" s="5"/>
    </row>
    <row r="36267" spans="13:15" x14ac:dyDescent="0.2">
      <c r="M36267" s="2"/>
      <c r="N36267" s="5"/>
      <c r="O36267" s="5"/>
    </row>
    <row r="36268" spans="13:15" x14ac:dyDescent="0.2">
      <c r="M36268" s="2"/>
      <c r="N36268" s="5"/>
      <c r="O36268" s="5"/>
    </row>
    <row r="36269" spans="13:15" x14ac:dyDescent="0.2">
      <c r="M36269" s="2"/>
      <c r="N36269" s="5"/>
      <c r="O36269" s="5"/>
    </row>
    <row r="36270" spans="13:15" x14ac:dyDescent="0.2">
      <c r="M36270" s="2"/>
      <c r="N36270" s="5"/>
      <c r="O36270" s="5"/>
    </row>
    <row r="36271" spans="13:15" x14ac:dyDescent="0.2">
      <c r="M36271" s="2"/>
      <c r="N36271" s="5"/>
      <c r="O36271" s="5"/>
    </row>
    <row r="36272" spans="13:15" x14ac:dyDescent="0.2">
      <c r="M36272" s="2"/>
      <c r="N36272" s="5"/>
      <c r="O36272" s="5"/>
    </row>
    <row r="36273" spans="13:15" x14ac:dyDescent="0.2">
      <c r="M36273" s="2"/>
      <c r="N36273" s="5"/>
      <c r="O36273" s="5"/>
    </row>
    <row r="36274" spans="13:15" x14ac:dyDescent="0.2">
      <c r="M36274" s="2"/>
      <c r="N36274" s="5"/>
      <c r="O36274" s="5"/>
    </row>
    <row r="36275" spans="13:15" x14ac:dyDescent="0.2">
      <c r="M36275" s="2"/>
      <c r="N36275" s="5"/>
      <c r="O36275" s="5"/>
    </row>
    <row r="36276" spans="13:15" x14ac:dyDescent="0.2">
      <c r="M36276" s="2"/>
      <c r="N36276" s="5"/>
      <c r="O36276" s="5"/>
    </row>
    <row r="36277" spans="13:15" x14ac:dyDescent="0.2">
      <c r="M36277" s="2"/>
      <c r="N36277" s="5"/>
      <c r="O36277" s="5"/>
    </row>
    <row r="36278" spans="13:15" x14ac:dyDescent="0.2">
      <c r="M36278" s="2"/>
      <c r="N36278" s="5"/>
      <c r="O36278" s="5"/>
    </row>
    <row r="36279" spans="13:15" x14ac:dyDescent="0.2">
      <c r="M36279" s="2"/>
      <c r="N36279" s="5"/>
      <c r="O36279" s="5"/>
    </row>
    <row r="36280" spans="13:15" x14ac:dyDescent="0.2">
      <c r="M36280" s="2"/>
      <c r="N36280" s="5"/>
      <c r="O36280" s="5"/>
    </row>
    <row r="36281" spans="13:15" x14ac:dyDescent="0.2">
      <c r="M36281" s="2"/>
      <c r="N36281" s="5"/>
      <c r="O36281" s="5"/>
    </row>
    <row r="36282" spans="13:15" x14ac:dyDescent="0.2">
      <c r="M36282" s="2"/>
      <c r="N36282" s="5"/>
      <c r="O36282" s="5"/>
    </row>
    <row r="36283" spans="13:15" x14ac:dyDescent="0.2">
      <c r="M36283" s="2"/>
      <c r="N36283" s="5"/>
      <c r="O36283" s="5"/>
    </row>
    <row r="36284" spans="13:15" x14ac:dyDescent="0.2">
      <c r="M36284" s="2"/>
      <c r="N36284" s="5"/>
      <c r="O36284" s="5"/>
    </row>
    <row r="36285" spans="13:15" x14ac:dyDescent="0.2">
      <c r="M36285" s="2"/>
      <c r="N36285" s="5"/>
      <c r="O36285" s="5"/>
    </row>
    <row r="36286" spans="13:15" x14ac:dyDescent="0.2">
      <c r="M36286" s="2"/>
      <c r="N36286" s="5"/>
      <c r="O36286" s="5"/>
    </row>
    <row r="36287" spans="13:15" x14ac:dyDescent="0.2">
      <c r="M36287" s="2"/>
      <c r="N36287" s="5"/>
      <c r="O36287" s="5"/>
    </row>
    <row r="36288" spans="13:15" x14ac:dyDescent="0.2">
      <c r="M36288" s="2"/>
      <c r="N36288" s="5"/>
      <c r="O36288" s="5"/>
    </row>
    <row r="36289" spans="13:15" x14ac:dyDescent="0.2">
      <c r="M36289" s="2"/>
      <c r="N36289" s="5"/>
      <c r="O36289" s="5"/>
    </row>
    <row r="36290" spans="13:15" x14ac:dyDescent="0.2">
      <c r="M36290" s="2"/>
      <c r="N36290" s="5"/>
      <c r="O36290" s="5"/>
    </row>
    <row r="36291" spans="13:15" x14ac:dyDescent="0.2">
      <c r="M36291" s="2"/>
      <c r="N36291" s="5"/>
      <c r="O36291" s="5"/>
    </row>
    <row r="36292" spans="13:15" x14ac:dyDescent="0.2">
      <c r="M36292" s="2"/>
      <c r="N36292" s="5"/>
      <c r="O36292" s="5"/>
    </row>
    <row r="36293" spans="13:15" x14ac:dyDescent="0.2">
      <c r="M36293" s="2"/>
      <c r="N36293" s="5"/>
      <c r="O36293" s="5"/>
    </row>
    <row r="36294" spans="13:15" x14ac:dyDescent="0.2">
      <c r="M36294" s="2"/>
      <c r="N36294" s="5"/>
      <c r="O36294" s="5"/>
    </row>
    <row r="36295" spans="13:15" x14ac:dyDescent="0.2">
      <c r="M36295" s="2"/>
      <c r="N36295" s="5"/>
      <c r="O36295" s="5"/>
    </row>
    <row r="36296" spans="13:15" x14ac:dyDescent="0.2">
      <c r="M36296" s="2"/>
      <c r="N36296" s="5"/>
      <c r="O36296" s="5"/>
    </row>
    <row r="36297" spans="13:15" x14ac:dyDescent="0.2">
      <c r="M36297" s="2"/>
      <c r="N36297" s="5"/>
      <c r="O36297" s="5"/>
    </row>
    <row r="36298" spans="13:15" x14ac:dyDescent="0.2">
      <c r="M36298" s="2"/>
      <c r="N36298" s="5"/>
      <c r="O36298" s="5"/>
    </row>
    <row r="36299" spans="13:15" x14ac:dyDescent="0.2">
      <c r="M36299" s="2"/>
      <c r="N36299" s="5"/>
      <c r="O36299" s="5"/>
    </row>
    <row r="36300" spans="13:15" x14ac:dyDescent="0.2">
      <c r="M36300" s="2"/>
      <c r="N36300" s="5"/>
      <c r="O36300" s="5"/>
    </row>
    <row r="36301" spans="13:15" x14ac:dyDescent="0.2">
      <c r="M36301" s="2"/>
      <c r="N36301" s="5"/>
      <c r="O36301" s="5"/>
    </row>
    <row r="36302" spans="13:15" x14ac:dyDescent="0.2">
      <c r="M36302" s="2"/>
      <c r="N36302" s="5"/>
      <c r="O36302" s="5"/>
    </row>
    <row r="36303" spans="13:15" x14ac:dyDescent="0.2">
      <c r="M36303" s="2"/>
      <c r="N36303" s="5"/>
      <c r="O36303" s="5"/>
    </row>
    <row r="36304" spans="13:15" x14ac:dyDescent="0.2">
      <c r="M36304" s="2"/>
      <c r="N36304" s="5"/>
      <c r="O36304" s="5"/>
    </row>
    <row r="36305" spans="13:15" x14ac:dyDescent="0.2">
      <c r="M36305" s="2"/>
      <c r="N36305" s="5"/>
      <c r="O36305" s="5"/>
    </row>
    <row r="36306" spans="13:15" x14ac:dyDescent="0.2">
      <c r="M36306" s="2"/>
      <c r="N36306" s="5"/>
      <c r="O36306" s="5"/>
    </row>
    <row r="36307" spans="13:15" x14ac:dyDescent="0.2">
      <c r="M36307" s="2"/>
      <c r="N36307" s="5"/>
      <c r="O36307" s="5"/>
    </row>
    <row r="36308" spans="13:15" x14ac:dyDescent="0.2">
      <c r="M36308" s="2"/>
      <c r="N36308" s="5"/>
      <c r="O36308" s="5"/>
    </row>
    <row r="36309" spans="13:15" x14ac:dyDescent="0.2">
      <c r="M36309" s="2"/>
      <c r="N36309" s="5"/>
      <c r="O36309" s="5"/>
    </row>
    <row r="36310" spans="13:15" x14ac:dyDescent="0.2">
      <c r="M36310" s="2"/>
      <c r="N36310" s="5"/>
      <c r="O36310" s="5"/>
    </row>
    <row r="36311" spans="13:15" x14ac:dyDescent="0.2">
      <c r="M36311" s="2"/>
      <c r="N36311" s="5"/>
      <c r="O36311" s="5"/>
    </row>
    <row r="36312" spans="13:15" x14ac:dyDescent="0.2">
      <c r="M36312" s="2"/>
      <c r="N36312" s="5"/>
      <c r="O36312" s="5"/>
    </row>
    <row r="36313" spans="13:15" x14ac:dyDescent="0.2">
      <c r="M36313" s="2"/>
      <c r="N36313" s="5"/>
      <c r="O36313" s="5"/>
    </row>
    <row r="36314" spans="13:15" x14ac:dyDescent="0.2">
      <c r="M36314" s="2"/>
      <c r="N36314" s="5"/>
      <c r="O36314" s="5"/>
    </row>
    <row r="36315" spans="13:15" x14ac:dyDescent="0.2">
      <c r="M36315" s="2"/>
      <c r="N36315" s="5"/>
      <c r="O36315" s="5"/>
    </row>
    <row r="36316" spans="13:15" x14ac:dyDescent="0.2">
      <c r="M36316" s="2"/>
      <c r="N36316" s="5"/>
      <c r="O36316" s="5"/>
    </row>
    <row r="36317" spans="13:15" x14ac:dyDescent="0.2">
      <c r="M36317" s="2"/>
      <c r="N36317" s="5"/>
      <c r="O36317" s="5"/>
    </row>
    <row r="36318" spans="13:15" x14ac:dyDescent="0.2">
      <c r="M36318" s="2"/>
      <c r="N36318" s="5"/>
      <c r="O36318" s="5"/>
    </row>
    <row r="36319" spans="13:15" x14ac:dyDescent="0.2">
      <c r="M36319" s="2"/>
      <c r="N36319" s="5"/>
      <c r="O36319" s="5"/>
    </row>
    <row r="36320" spans="13:15" x14ac:dyDescent="0.2">
      <c r="M36320" s="2"/>
      <c r="N36320" s="5"/>
      <c r="O36320" s="5"/>
    </row>
    <row r="36321" spans="13:15" x14ac:dyDescent="0.2">
      <c r="M36321" s="2"/>
      <c r="N36321" s="5"/>
      <c r="O36321" s="5"/>
    </row>
    <row r="36322" spans="13:15" x14ac:dyDescent="0.2">
      <c r="M36322" s="2"/>
      <c r="N36322" s="5"/>
      <c r="O36322" s="5"/>
    </row>
    <row r="36323" spans="13:15" x14ac:dyDescent="0.2">
      <c r="M36323" s="2"/>
      <c r="N36323" s="5"/>
      <c r="O36323" s="5"/>
    </row>
    <row r="36324" spans="13:15" x14ac:dyDescent="0.2">
      <c r="M36324" s="2"/>
      <c r="N36324" s="5"/>
      <c r="O36324" s="5"/>
    </row>
    <row r="36325" spans="13:15" x14ac:dyDescent="0.2">
      <c r="M36325" s="2"/>
      <c r="N36325" s="5"/>
      <c r="O36325" s="5"/>
    </row>
    <row r="36326" spans="13:15" x14ac:dyDescent="0.2">
      <c r="M36326" s="2"/>
      <c r="N36326" s="5"/>
      <c r="O36326" s="5"/>
    </row>
    <row r="36327" spans="13:15" x14ac:dyDescent="0.2">
      <c r="M36327" s="2"/>
      <c r="N36327" s="5"/>
      <c r="O36327" s="5"/>
    </row>
    <row r="36328" spans="13:15" x14ac:dyDescent="0.2">
      <c r="M36328" s="2"/>
      <c r="N36328" s="5"/>
      <c r="O36328" s="5"/>
    </row>
    <row r="36329" spans="13:15" x14ac:dyDescent="0.2">
      <c r="M36329" s="2"/>
      <c r="N36329" s="5"/>
      <c r="O36329" s="5"/>
    </row>
    <row r="36330" spans="13:15" x14ac:dyDescent="0.2">
      <c r="M36330" s="2"/>
      <c r="N36330" s="5"/>
      <c r="O36330" s="5"/>
    </row>
    <row r="36331" spans="13:15" x14ac:dyDescent="0.2">
      <c r="M36331" s="2"/>
      <c r="N36331" s="5"/>
      <c r="O36331" s="5"/>
    </row>
    <row r="36332" spans="13:15" x14ac:dyDescent="0.2">
      <c r="M36332" s="2"/>
      <c r="N36332" s="5"/>
      <c r="O36332" s="5"/>
    </row>
    <row r="36333" spans="13:15" x14ac:dyDescent="0.2">
      <c r="M36333" s="2"/>
      <c r="N36333" s="5"/>
      <c r="O36333" s="5"/>
    </row>
    <row r="36334" spans="13:15" x14ac:dyDescent="0.2">
      <c r="M36334" s="2"/>
      <c r="N36334" s="5"/>
      <c r="O36334" s="5"/>
    </row>
    <row r="36335" spans="13:15" x14ac:dyDescent="0.2">
      <c r="M36335" s="2"/>
      <c r="N36335" s="5"/>
      <c r="O36335" s="5"/>
    </row>
    <row r="36336" spans="13:15" x14ac:dyDescent="0.2">
      <c r="M36336" s="2"/>
      <c r="N36336" s="5"/>
      <c r="O36336" s="5"/>
    </row>
    <row r="36337" spans="13:15" x14ac:dyDescent="0.2">
      <c r="M36337" s="2"/>
      <c r="N36337" s="5"/>
      <c r="O36337" s="5"/>
    </row>
    <row r="36338" spans="13:15" x14ac:dyDescent="0.2">
      <c r="M36338" s="2"/>
      <c r="N36338" s="5"/>
      <c r="O36338" s="5"/>
    </row>
    <row r="36339" spans="13:15" x14ac:dyDescent="0.2">
      <c r="M36339" s="2"/>
      <c r="N36339" s="5"/>
      <c r="O36339" s="5"/>
    </row>
    <row r="36340" spans="13:15" x14ac:dyDescent="0.2">
      <c r="M36340" s="2"/>
      <c r="N36340" s="5"/>
      <c r="O36340" s="5"/>
    </row>
    <row r="36341" spans="13:15" x14ac:dyDescent="0.2">
      <c r="M36341" s="2"/>
      <c r="N36341" s="5"/>
      <c r="O36341" s="5"/>
    </row>
    <row r="36342" spans="13:15" x14ac:dyDescent="0.2">
      <c r="M36342" s="2"/>
      <c r="N36342" s="5"/>
      <c r="O36342" s="5"/>
    </row>
    <row r="36343" spans="13:15" x14ac:dyDescent="0.2">
      <c r="M36343" s="2"/>
      <c r="N36343" s="5"/>
      <c r="O36343" s="5"/>
    </row>
    <row r="36344" spans="13:15" x14ac:dyDescent="0.2">
      <c r="M36344" s="2"/>
      <c r="N36344" s="5"/>
      <c r="O36344" s="5"/>
    </row>
    <row r="36345" spans="13:15" x14ac:dyDescent="0.2">
      <c r="M36345" s="2"/>
      <c r="N36345" s="5"/>
      <c r="O36345" s="5"/>
    </row>
    <row r="36346" spans="13:15" x14ac:dyDescent="0.2">
      <c r="M36346" s="2"/>
      <c r="N36346" s="5"/>
      <c r="O36346" s="5"/>
    </row>
    <row r="36347" spans="13:15" x14ac:dyDescent="0.2">
      <c r="M36347" s="2"/>
      <c r="N36347" s="5"/>
      <c r="O36347" s="5"/>
    </row>
    <row r="36348" spans="13:15" x14ac:dyDescent="0.2">
      <c r="M36348" s="2"/>
      <c r="N36348" s="5"/>
      <c r="O36348" s="5"/>
    </row>
    <row r="36349" spans="13:15" x14ac:dyDescent="0.2">
      <c r="M36349" s="2"/>
      <c r="N36349" s="5"/>
      <c r="O36349" s="5"/>
    </row>
    <row r="36350" spans="13:15" x14ac:dyDescent="0.2">
      <c r="M36350" s="2"/>
      <c r="N36350" s="5"/>
      <c r="O36350" s="5"/>
    </row>
    <row r="36351" spans="13:15" x14ac:dyDescent="0.2">
      <c r="M36351" s="2"/>
      <c r="N36351" s="5"/>
      <c r="O36351" s="5"/>
    </row>
    <row r="36352" spans="13:15" x14ac:dyDescent="0.2">
      <c r="M36352" s="2"/>
      <c r="N36352" s="5"/>
      <c r="O36352" s="5"/>
    </row>
    <row r="36353" spans="13:15" x14ac:dyDescent="0.2">
      <c r="M36353" s="2"/>
      <c r="N36353" s="5"/>
      <c r="O36353" s="5"/>
    </row>
    <row r="36354" spans="13:15" x14ac:dyDescent="0.2">
      <c r="M36354" s="2"/>
      <c r="N36354" s="5"/>
      <c r="O36354" s="5"/>
    </row>
    <row r="36355" spans="13:15" x14ac:dyDescent="0.2">
      <c r="M36355" s="2"/>
      <c r="N36355" s="5"/>
      <c r="O36355" s="5"/>
    </row>
    <row r="36356" spans="13:15" x14ac:dyDescent="0.2">
      <c r="M36356" s="2"/>
      <c r="N36356" s="5"/>
      <c r="O36356" s="5"/>
    </row>
    <row r="36357" spans="13:15" x14ac:dyDescent="0.2">
      <c r="M36357" s="2"/>
      <c r="N36357" s="5"/>
      <c r="O36357" s="5"/>
    </row>
    <row r="36358" spans="13:15" x14ac:dyDescent="0.2">
      <c r="M36358" s="2"/>
      <c r="N36358" s="5"/>
      <c r="O36358" s="5"/>
    </row>
    <row r="36359" spans="13:15" x14ac:dyDescent="0.2">
      <c r="M36359" s="2"/>
      <c r="N36359" s="5"/>
      <c r="O36359" s="5"/>
    </row>
    <row r="36360" spans="13:15" x14ac:dyDescent="0.2">
      <c r="M36360" s="2"/>
      <c r="N36360" s="5"/>
      <c r="O36360" s="5"/>
    </row>
    <row r="36361" spans="13:15" x14ac:dyDescent="0.2">
      <c r="M36361" s="2"/>
      <c r="N36361" s="5"/>
      <c r="O36361" s="5"/>
    </row>
    <row r="36362" spans="13:15" x14ac:dyDescent="0.2">
      <c r="M36362" s="2"/>
      <c r="N36362" s="5"/>
      <c r="O36362" s="5"/>
    </row>
    <row r="36363" spans="13:15" x14ac:dyDescent="0.2">
      <c r="M36363" s="2"/>
      <c r="N36363" s="5"/>
      <c r="O36363" s="5"/>
    </row>
    <row r="36364" spans="13:15" x14ac:dyDescent="0.2">
      <c r="M36364" s="2"/>
      <c r="N36364" s="5"/>
      <c r="O36364" s="5"/>
    </row>
    <row r="36365" spans="13:15" x14ac:dyDescent="0.2">
      <c r="M36365" s="2"/>
      <c r="N36365" s="5"/>
      <c r="O36365" s="5"/>
    </row>
    <row r="36366" spans="13:15" x14ac:dyDescent="0.2">
      <c r="M36366" s="2"/>
      <c r="N36366" s="5"/>
      <c r="O36366" s="5"/>
    </row>
    <row r="36367" spans="13:15" x14ac:dyDescent="0.2">
      <c r="M36367" s="2"/>
      <c r="N36367" s="5"/>
      <c r="O36367" s="5"/>
    </row>
    <row r="36368" spans="13:15" x14ac:dyDescent="0.2">
      <c r="M36368" s="2"/>
      <c r="N36368" s="5"/>
      <c r="O36368" s="5"/>
    </row>
    <row r="36369" spans="13:15" x14ac:dyDescent="0.2">
      <c r="M36369" s="2"/>
      <c r="N36369" s="5"/>
      <c r="O36369" s="5"/>
    </row>
    <row r="36370" spans="13:15" x14ac:dyDescent="0.2">
      <c r="M36370" s="2"/>
      <c r="N36370" s="5"/>
      <c r="O36370" s="5"/>
    </row>
    <row r="36371" spans="13:15" x14ac:dyDescent="0.2">
      <c r="M36371" s="2"/>
      <c r="N36371" s="5"/>
      <c r="O36371" s="5"/>
    </row>
    <row r="36372" spans="13:15" x14ac:dyDescent="0.2">
      <c r="M36372" s="2"/>
      <c r="N36372" s="5"/>
      <c r="O36372" s="5"/>
    </row>
    <row r="36373" spans="13:15" x14ac:dyDescent="0.2">
      <c r="M36373" s="2"/>
      <c r="N36373" s="5"/>
      <c r="O36373" s="5"/>
    </row>
    <row r="36374" spans="13:15" x14ac:dyDescent="0.2">
      <c r="M36374" s="2"/>
      <c r="N36374" s="5"/>
      <c r="O36374" s="5"/>
    </row>
    <row r="36375" spans="13:15" x14ac:dyDescent="0.2">
      <c r="M36375" s="2"/>
      <c r="N36375" s="5"/>
      <c r="O36375" s="5"/>
    </row>
    <row r="36376" spans="13:15" x14ac:dyDescent="0.2">
      <c r="M36376" s="2"/>
      <c r="N36376" s="5"/>
      <c r="O36376" s="5"/>
    </row>
    <row r="36377" spans="13:15" x14ac:dyDescent="0.2">
      <c r="M36377" s="2"/>
      <c r="N36377" s="5"/>
      <c r="O36377" s="5"/>
    </row>
    <row r="36378" spans="13:15" x14ac:dyDescent="0.2">
      <c r="M36378" s="2"/>
      <c r="N36378" s="5"/>
      <c r="O36378" s="5"/>
    </row>
    <row r="36379" spans="13:15" x14ac:dyDescent="0.2">
      <c r="M36379" s="2"/>
      <c r="N36379" s="5"/>
      <c r="O36379" s="5"/>
    </row>
    <row r="36380" spans="13:15" x14ac:dyDescent="0.2">
      <c r="M36380" s="2"/>
      <c r="N36380" s="5"/>
      <c r="O36380" s="5"/>
    </row>
    <row r="36381" spans="13:15" x14ac:dyDescent="0.2">
      <c r="M36381" s="2"/>
      <c r="N36381" s="5"/>
      <c r="O36381" s="5"/>
    </row>
    <row r="36382" spans="13:15" x14ac:dyDescent="0.2">
      <c r="M36382" s="2"/>
      <c r="N36382" s="5"/>
      <c r="O36382" s="5"/>
    </row>
    <row r="36383" spans="13:15" x14ac:dyDescent="0.2">
      <c r="M36383" s="2"/>
      <c r="N36383" s="5"/>
      <c r="O36383" s="5"/>
    </row>
    <row r="36384" spans="13:15" x14ac:dyDescent="0.2">
      <c r="M36384" s="2"/>
      <c r="N36384" s="5"/>
      <c r="O36384" s="5"/>
    </row>
    <row r="36385" spans="13:15" x14ac:dyDescent="0.2">
      <c r="M36385" s="2"/>
      <c r="N36385" s="5"/>
      <c r="O36385" s="5"/>
    </row>
    <row r="36386" spans="13:15" x14ac:dyDescent="0.2">
      <c r="M36386" s="2"/>
      <c r="N36386" s="5"/>
      <c r="O36386" s="5"/>
    </row>
    <row r="36387" spans="13:15" x14ac:dyDescent="0.2">
      <c r="M36387" s="2"/>
      <c r="N36387" s="5"/>
      <c r="O36387" s="5"/>
    </row>
    <row r="36388" spans="13:15" x14ac:dyDescent="0.2">
      <c r="M36388" s="2"/>
      <c r="N36388" s="5"/>
      <c r="O36388" s="5"/>
    </row>
    <row r="36389" spans="13:15" x14ac:dyDescent="0.2">
      <c r="M36389" s="2"/>
      <c r="N36389" s="5"/>
      <c r="O36389" s="5"/>
    </row>
    <row r="36390" spans="13:15" x14ac:dyDescent="0.2">
      <c r="M36390" s="2"/>
      <c r="N36390" s="5"/>
      <c r="O36390" s="5"/>
    </row>
    <row r="36391" spans="13:15" x14ac:dyDescent="0.2">
      <c r="M36391" s="2"/>
      <c r="N36391" s="5"/>
      <c r="O36391" s="5"/>
    </row>
    <row r="36392" spans="13:15" x14ac:dyDescent="0.2">
      <c r="M36392" s="2"/>
      <c r="N36392" s="5"/>
      <c r="O36392" s="5"/>
    </row>
    <row r="36393" spans="13:15" x14ac:dyDescent="0.2">
      <c r="M36393" s="2"/>
      <c r="N36393" s="5"/>
      <c r="O36393" s="5"/>
    </row>
    <row r="36394" spans="13:15" x14ac:dyDescent="0.2">
      <c r="M36394" s="2"/>
      <c r="N36394" s="5"/>
      <c r="O36394" s="5"/>
    </row>
    <row r="36395" spans="13:15" x14ac:dyDescent="0.2">
      <c r="M36395" s="2"/>
      <c r="N36395" s="5"/>
      <c r="O36395" s="5"/>
    </row>
    <row r="36396" spans="13:15" x14ac:dyDescent="0.2">
      <c r="M36396" s="2"/>
      <c r="N36396" s="5"/>
      <c r="O36396" s="5"/>
    </row>
    <row r="36397" spans="13:15" x14ac:dyDescent="0.2">
      <c r="M36397" s="2"/>
      <c r="N36397" s="5"/>
      <c r="O36397" s="5"/>
    </row>
    <row r="36398" spans="13:15" x14ac:dyDescent="0.2">
      <c r="M36398" s="2"/>
      <c r="N36398" s="5"/>
      <c r="O36398" s="5"/>
    </row>
    <row r="36399" spans="13:15" x14ac:dyDescent="0.2">
      <c r="M36399" s="2"/>
      <c r="N36399" s="5"/>
      <c r="O36399" s="5"/>
    </row>
    <row r="36400" spans="13:15" x14ac:dyDescent="0.2">
      <c r="M36400" s="2"/>
      <c r="N36400" s="5"/>
      <c r="O36400" s="5"/>
    </row>
    <row r="36401" spans="13:15" x14ac:dyDescent="0.2">
      <c r="M36401" s="2"/>
      <c r="N36401" s="5"/>
      <c r="O36401" s="5"/>
    </row>
    <row r="36402" spans="13:15" x14ac:dyDescent="0.2">
      <c r="M36402" s="2"/>
      <c r="N36402" s="5"/>
      <c r="O36402" s="5"/>
    </row>
    <row r="36403" spans="13:15" x14ac:dyDescent="0.2">
      <c r="M36403" s="2"/>
      <c r="N36403" s="5"/>
      <c r="O36403" s="5"/>
    </row>
    <row r="36404" spans="13:15" x14ac:dyDescent="0.2">
      <c r="M36404" s="2"/>
      <c r="N36404" s="5"/>
      <c r="O36404" s="5"/>
    </row>
    <row r="36405" spans="13:15" x14ac:dyDescent="0.2">
      <c r="M36405" s="2"/>
      <c r="N36405" s="5"/>
      <c r="O36405" s="5"/>
    </row>
    <row r="36406" spans="13:15" x14ac:dyDescent="0.2">
      <c r="M36406" s="2"/>
      <c r="N36406" s="5"/>
      <c r="O36406" s="5"/>
    </row>
    <row r="36407" spans="13:15" x14ac:dyDescent="0.2">
      <c r="M36407" s="2"/>
      <c r="N36407" s="5"/>
      <c r="O36407" s="5"/>
    </row>
    <row r="36408" spans="13:15" x14ac:dyDescent="0.2">
      <c r="M36408" s="2"/>
      <c r="N36408" s="5"/>
      <c r="O36408" s="5"/>
    </row>
    <row r="36409" spans="13:15" x14ac:dyDescent="0.2">
      <c r="M36409" s="2"/>
      <c r="N36409" s="5"/>
      <c r="O36409" s="5"/>
    </row>
    <row r="36410" spans="13:15" x14ac:dyDescent="0.2">
      <c r="M36410" s="2"/>
      <c r="N36410" s="5"/>
      <c r="O36410" s="5"/>
    </row>
    <row r="36411" spans="13:15" x14ac:dyDescent="0.2">
      <c r="M36411" s="2"/>
      <c r="N36411" s="5"/>
      <c r="O36411" s="5"/>
    </row>
    <row r="36412" spans="13:15" x14ac:dyDescent="0.2">
      <c r="M36412" s="2"/>
      <c r="N36412" s="5"/>
      <c r="O36412" s="5"/>
    </row>
    <row r="36413" spans="13:15" x14ac:dyDescent="0.2">
      <c r="M36413" s="2"/>
      <c r="N36413" s="5"/>
      <c r="O36413" s="5"/>
    </row>
    <row r="36414" spans="13:15" x14ac:dyDescent="0.2">
      <c r="M36414" s="2"/>
      <c r="N36414" s="5"/>
      <c r="O36414" s="5"/>
    </row>
    <row r="36415" spans="13:15" x14ac:dyDescent="0.2">
      <c r="M36415" s="2"/>
      <c r="N36415" s="5"/>
      <c r="O36415" s="5"/>
    </row>
    <row r="36416" spans="13:15" x14ac:dyDescent="0.2">
      <c r="M36416" s="2"/>
      <c r="N36416" s="5"/>
      <c r="O36416" s="5"/>
    </row>
    <row r="36417" spans="13:15" x14ac:dyDescent="0.2">
      <c r="M36417" s="2"/>
      <c r="N36417" s="5"/>
      <c r="O36417" s="5"/>
    </row>
    <row r="36418" spans="13:15" x14ac:dyDescent="0.2">
      <c r="M36418" s="2"/>
      <c r="N36418" s="5"/>
      <c r="O36418" s="5"/>
    </row>
    <row r="36419" spans="13:15" x14ac:dyDescent="0.2">
      <c r="M36419" s="2"/>
      <c r="N36419" s="5"/>
      <c r="O36419" s="5"/>
    </row>
    <row r="36420" spans="13:15" x14ac:dyDescent="0.2">
      <c r="M36420" s="2"/>
      <c r="N36420" s="5"/>
      <c r="O36420" s="5"/>
    </row>
    <row r="36421" spans="13:15" x14ac:dyDescent="0.2">
      <c r="M36421" s="2"/>
      <c r="N36421" s="5"/>
      <c r="O36421" s="5"/>
    </row>
    <row r="36422" spans="13:15" x14ac:dyDescent="0.2">
      <c r="M36422" s="2"/>
      <c r="N36422" s="5"/>
      <c r="O36422" s="5"/>
    </row>
    <row r="36423" spans="13:15" x14ac:dyDescent="0.2">
      <c r="M36423" s="2"/>
      <c r="N36423" s="5"/>
      <c r="O36423" s="5"/>
    </row>
    <row r="36424" spans="13:15" x14ac:dyDescent="0.2">
      <c r="M36424" s="2"/>
      <c r="N36424" s="5"/>
      <c r="O36424" s="5"/>
    </row>
    <row r="36425" spans="13:15" x14ac:dyDescent="0.2">
      <c r="M36425" s="2"/>
      <c r="N36425" s="5"/>
      <c r="O36425" s="5"/>
    </row>
    <row r="36426" spans="13:15" x14ac:dyDescent="0.2">
      <c r="M36426" s="2"/>
      <c r="N36426" s="5"/>
      <c r="O36426" s="5"/>
    </row>
    <row r="36427" spans="13:15" x14ac:dyDescent="0.2">
      <c r="M36427" s="2"/>
      <c r="N36427" s="5"/>
      <c r="O36427" s="5"/>
    </row>
    <row r="36428" spans="13:15" x14ac:dyDescent="0.2">
      <c r="M36428" s="2"/>
      <c r="N36428" s="5"/>
      <c r="O36428" s="5"/>
    </row>
    <row r="36429" spans="13:15" x14ac:dyDescent="0.2">
      <c r="M36429" s="2"/>
      <c r="N36429" s="5"/>
      <c r="O36429" s="5"/>
    </row>
    <row r="36430" spans="13:15" x14ac:dyDescent="0.2">
      <c r="M36430" s="2"/>
      <c r="N36430" s="5"/>
      <c r="O36430" s="5"/>
    </row>
    <row r="36431" spans="13:15" x14ac:dyDescent="0.2">
      <c r="M36431" s="2"/>
      <c r="N36431" s="5"/>
      <c r="O36431" s="5"/>
    </row>
    <row r="36432" spans="13:15" x14ac:dyDescent="0.2">
      <c r="M36432" s="2"/>
      <c r="N36432" s="5"/>
      <c r="O36432" s="5"/>
    </row>
    <row r="36433" spans="13:15" x14ac:dyDescent="0.2">
      <c r="M36433" s="2"/>
      <c r="N36433" s="5"/>
      <c r="O36433" s="5"/>
    </row>
    <row r="36434" spans="13:15" x14ac:dyDescent="0.2">
      <c r="M36434" s="2"/>
      <c r="N36434" s="5"/>
      <c r="O36434" s="5"/>
    </row>
    <row r="36435" spans="13:15" x14ac:dyDescent="0.2">
      <c r="M36435" s="2"/>
      <c r="N36435" s="5"/>
      <c r="O36435" s="5"/>
    </row>
    <row r="36436" spans="13:15" x14ac:dyDescent="0.2">
      <c r="M36436" s="2"/>
      <c r="N36436" s="5"/>
      <c r="O36436" s="5"/>
    </row>
    <row r="36437" spans="13:15" x14ac:dyDescent="0.2">
      <c r="M36437" s="2"/>
      <c r="N36437" s="5"/>
      <c r="O36437" s="5"/>
    </row>
    <row r="36438" spans="13:15" x14ac:dyDescent="0.2">
      <c r="M36438" s="2"/>
      <c r="N36438" s="5"/>
      <c r="O36438" s="5"/>
    </row>
    <row r="36439" spans="13:15" x14ac:dyDescent="0.2">
      <c r="M36439" s="2"/>
      <c r="N36439" s="5"/>
      <c r="O36439" s="5"/>
    </row>
    <row r="36440" spans="13:15" x14ac:dyDescent="0.2">
      <c r="M36440" s="2"/>
      <c r="N36440" s="5"/>
      <c r="O36440" s="5"/>
    </row>
    <row r="36441" spans="13:15" x14ac:dyDescent="0.2">
      <c r="M36441" s="2"/>
      <c r="N36441" s="5"/>
      <c r="O36441" s="5"/>
    </row>
    <row r="36442" spans="13:15" x14ac:dyDescent="0.2">
      <c r="M36442" s="2"/>
      <c r="N36442" s="5"/>
      <c r="O36442" s="5"/>
    </row>
    <row r="36443" spans="13:15" x14ac:dyDescent="0.2">
      <c r="M36443" s="2"/>
      <c r="N36443" s="5"/>
      <c r="O36443" s="5"/>
    </row>
    <row r="36444" spans="13:15" x14ac:dyDescent="0.2">
      <c r="M36444" s="2"/>
      <c r="N36444" s="5"/>
      <c r="O36444" s="5"/>
    </row>
    <row r="36445" spans="13:15" x14ac:dyDescent="0.2">
      <c r="M36445" s="2"/>
      <c r="N36445" s="5"/>
      <c r="O36445" s="5"/>
    </row>
    <row r="36446" spans="13:15" x14ac:dyDescent="0.2">
      <c r="M36446" s="2"/>
      <c r="N36446" s="5"/>
      <c r="O36446" s="5"/>
    </row>
    <row r="36447" spans="13:15" x14ac:dyDescent="0.2">
      <c r="M36447" s="2"/>
      <c r="N36447" s="5"/>
      <c r="O36447" s="5"/>
    </row>
    <row r="36448" spans="13:15" x14ac:dyDescent="0.2">
      <c r="M36448" s="2"/>
      <c r="N36448" s="5"/>
      <c r="O36448" s="5"/>
    </row>
    <row r="36449" spans="13:15" x14ac:dyDescent="0.2">
      <c r="M36449" s="2"/>
      <c r="N36449" s="5"/>
      <c r="O36449" s="5"/>
    </row>
    <row r="36450" spans="13:15" x14ac:dyDescent="0.2">
      <c r="M36450" s="2"/>
      <c r="N36450" s="5"/>
      <c r="O36450" s="5"/>
    </row>
    <row r="36451" spans="13:15" x14ac:dyDescent="0.2">
      <c r="M36451" s="2"/>
      <c r="N36451" s="5"/>
      <c r="O36451" s="5"/>
    </row>
    <row r="36452" spans="13:15" x14ac:dyDescent="0.2">
      <c r="M36452" s="2"/>
      <c r="N36452" s="5"/>
      <c r="O36452" s="5"/>
    </row>
    <row r="36453" spans="13:15" x14ac:dyDescent="0.2">
      <c r="M36453" s="2"/>
      <c r="N36453" s="5"/>
      <c r="O36453" s="5"/>
    </row>
    <row r="36454" spans="13:15" x14ac:dyDescent="0.2">
      <c r="M36454" s="2"/>
      <c r="N36454" s="5"/>
      <c r="O36454" s="5"/>
    </row>
    <row r="36455" spans="13:15" x14ac:dyDescent="0.2">
      <c r="M36455" s="2"/>
      <c r="N36455" s="5"/>
      <c r="O36455" s="5"/>
    </row>
    <row r="36456" spans="13:15" x14ac:dyDescent="0.2">
      <c r="M36456" s="2"/>
      <c r="N36456" s="5"/>
      <c r="O36456" s="5"/>
    </row>
    <row r="36457" spans="13:15" x14ac:dyDescent="0.2">
      <c r="M36457" s="2"/>
      <c r="N36457" s="5"/>
      <c r="O36457" s="5"/>
    </row>
    <row r="36458" spans="13:15" x14ac:dyDescent="0.2">
      <c r="M36458" s="2"/>
      <c r="N36458" s="5"/>
      <c r="O36458" s="5"/>
    </row>
    <row r="36459" spans="13:15" x14ac:dyDescent="0.2">
      <c r="M36459" s="2"/>
      <c r="N36459" s="5"/>
      <c r="O36459" s="5"/>
    </row>
    <row r="36460" spans="13:15" x14ac:dyDescent="0.2">
      <c r="M36460" s="2"/>
      <c r="N36460" s="5"/>
      <c r="O36460" s="5"/>
    </row>
    <row r="36461" spans="13:15" x14ac:dyDescent="0.2">
      <c r="M36461" s="2"/>
      <c r="N36461" s="5"/>
      <c r="O36461" s="5"/>
    </row>
    <row r="36462" spans="13:15" x14ac:dyDescent="0.2">
      <c r="M36462" s="2"/>
      <c r="N36462" s="5"/>
      <c r="O36462" s="5"/>
    </row>
    <row r="36463" spans="13:15" x14ac:dyDescent="0.2">
      <c r="M36463" s="2"/>
      <c r="N36463" s="5"/>
      <c r="O36463" s="5"/>
    </row>
    <row r="36464" spans="13:15" x14ac:dyDescent="0.2">
      <c r="M36464" s="2"/>
      <c r="N36464" s="5"/>
      <c r="O36464" s="5"/>
    </row>
    <row r="36465" spans="13:15" x14ac:dyDescent="0.2">
      <c r="M36465" s="2"/>
      <c r="N36465" s="5"/>
      <c r="O36465" s="5"/>
    </row>
    <row r="36466" spans="13:15" x14ac:dyDescent="0.2">
      <c r="M36466" s="2"/>
      <c r="N36466" s="5"/>
      <c r="O36466" s="5"/>
    </row>
    <row r="36467" spans="13:15" x14ac:dyDescent="0.2">
      <c r="M36467" s="2"/>
      <c r="N36467" s="5"/>
      <c r="O36467" s="5"/>
    </row>
    <row r="36468" spans="13:15" x14ac:dyDescent="0.2">
      <c r="M36468" s="2"/>
      <c r="N36468" s="5"/>
      <c r="O36468" s="5"/>
    </row>
    <row r="36469" spans="13:15" x14ac:dyDescent="0.2">
      <c r="M36469" s="2"/>
      <c r="N36469" s="5"/>
      <c r="O36469" s="5"/>
    </row>
    <row r="36470" spans="13:15" x14ac:dyDescent="0.2">
      <c r="M36470" s="2"/>
      <c r="N36470" s="5"/>
      <c r="O36470" s="5"/>
    </row>
    <row r="36471" spans="13:15" x14ac:dyDescent="0.2">
      <c r="M36471" s="2"/>
      <c r="N36471" s="5"/>
      <c r="O36471" s="5"/>
    </row>
    <row r="36472" spans="13:15" x14ac:dyDescent="0.2">
      <c r="M36472" s="2"/>
      <c r="N36472" s="5"/>
      <c r="O36472" s="5"/>
    </row>
    <row r="36473" spans="13:15" x14ac:dyDescent="0.2">
      <c r="M36473" s="2"/>
      <c r="N36473" s="5"/>
      <c r="O36473" s="5"/>
    </row>
    <row r="36474" spans="13:15" x14ac:dyDescent="0.2">
      <c r="M36474" s="2"/>
      <c r="N36474" s="5"/>
      <c r="O36474" s="5"/>
    </row>
    <row r="36475" spans="13:15" x14ac:dyDescent="0.2">
      <c r="M36475" s="2"/>
      <c r="N36475" s="5"/>
      <c r="O36475" s="5"/>
    </row>
    <row r="36476" spans="13:15" x14ac:dyDescent="0.2">
      <c r="M36476" s="2"/>
      <c r="N36476" s="5"/>
      <c r="O36476" s="5"/>
    </row>
    <row r="36477" spans="13:15" x14ac:dyDescent="0.2">
      <c r="M36477" s="2"/>
      <c r="N36477" s="5"/>
      <c r="O36477" s="5"/>
    </row>
    <row r="36478" spans="13:15" x14ac:dyDescent="0.2">
      <c r="M36478" s="2"/>
      <c r="N36478" s="5"/>
      <c r="O36478" s="5"/>
    </row>
    <row r="36479" spans="13:15" x14ac:dyDescent="0.2">
      <c r="M36479" s="2"/>
      <c r="N36479" s="5"/>
      <c r="O36479" s="5"/>
    </row>
    <row r="36480" spans="13:15" x14ac:dyDescent="0.2">
      <c r="M36480" s="2"/>
      <c r="N36480" s="5"/>
      <c r="O36480" s="5"/>
    </row>
    <row r="36481" spans="13:15" x14ac:dyDescent="0.2">
      <c r="M36481" s="2"/>
      <c r="N36481" s="5"/>
      <c r="O36481" s="5"/>
    </row>
    <row r="36482" spans="13:15" x14ac:dyDescent="0.2">
      <c r="M36482" s="2"/>
      <c r="N36482" s="5"/>
      <c r="O36482" s="5"/>
    </row>
    <row r="36483" spans="13:15" x14ac:dyDescent="0.2">
      <c r="M36483" s="2"/>
      <c r="N36483" s="5"/>
      <c r="O36483" s="5"/>
    </row>
    <row r="36484" spans="13:15" x14ac:dyDescent="0.2">
      <c r="M36484" s="2"/>
      <c r="N36484" s="5"/>
      <c r="O36484" s="5"/>
    </row>
    <row r="36485" spans="13:15" x14ac:dyDescent="0.2">
      <c r="M36485" s="2"/>
      <c r="N36485" s="5"/>
      <c r="O36485" s="5"/>
    </row>
    <row r="36486" spans="13:15" x14ac:dyDescent="0.2">
      <c r="M36486" s="2"/>
      <c r="N36486" s="5"/>
      <c r="O36486" s="5"/>
    </row>
    <row r="36487" spans="13:15" x14ac:dyDescent="0.2">
      <c r="M36487" s="2"/>
      <c r="N36487" s="5"/>
      <c r="O36487" s="5"/>
    </row>
    <row r="36488" spans="13:15" x14ac:dyDescent="0.2">
      <c r="M36488" s="2"/>
      <c r="N36488" s="5"/>
      <c r="O36488" s="5"/>
    </row>
    <row r="36489" spans="13:15" x14ac:dyDescent="0.2">
      <c r="M36489" s="2"/>
      <c r="N36489" s="5"/>
      <c r="O36489" s="5"/>
    </row>
    <row r="36490" spans="13:15" x14ac:dyDescent="0.2">
      <c r="M36490" s="2"/>
      <c r="N36490" s="5"/>
      <c r="O36490" s="5"/>
    </row>
    <row r="36491" spans="13:15" x14ac:dyDescent="0.2">
      <c r="M36491" s="2"/>
      <c r="N36491" s="5"/>
      <c r="O36491" s="5"/>
    </row>
    <row r="36492" spans="13:15" x14ac:dyDescent="0.2">
      <c r="M36492" s="2"/>
      <c r="N36492" s="5"/>
      <c r="O36492" s="5"/>
    </row>
    <row r="36493" spans="13:15" x14ac:dyDescent="0.2">
      <c r="M36493" s="2"/>
      <c r="N36493" s="5"/>
      <c r="O36493" s="5"/>
    </row>
    <row r="36494" spans="13:15" x14ac:dyDescent="0.2">
      <c r="M36494" s="2"/>
      <c r="N36494" s="5"/>
      <c r="O36494" s="5"/>
    </row>
    <row r="36495" spans="13:15" x14ac:dyDescent="0.2">
      <c r="M36495" s="2"/>
      <c r="N36495" s="5"/>
      <c r="O36495" s="5"/>
    </row>
    <row r="36496" spans="13:15" x14ac:dyDescent="0.2">
      <c r="M36496" s="2"/>
      <c r="N36496" s="5"/>
      <c r="O36496" s="5"/>
    </row>
    <row r="36497" spans="13:15" x14ac:dyDescent="0.2">
      <c r="M36497" s="2"/>
      <c r="N36497" s="5"/>
      <c r="O36497" s="5"/>
    </row>
    <row r="36498" spans="13:15" x14ac:dyDescent="0.2">
      <c r="M36498" s="2"/>
      <c r="N36498" s="5"/>
      <c r="O36498" s="5"/>
    </row>
    <row r="36499" spans="13:15" x14ac:dyDescent="0.2">
      <c r="M36499" s="2"/>
      <c r="N36499" s="5"/>
      <c r="O36499" s="5"/>
    </row>
    <row r="36500" spans="13:15" x14ac:dyDescent="0.2">
      <c r="M36500" s="2"/>
      <c r="N36500" s="5"/>
      <c r="O36500" s="5"/>
    </row>
    <row r="36501" spans="13:15" x14ac:dyDescent="0.2">
      <c r="M36501" s="2"/>
      <c r="N36501" s="5"/>
      <c r="O36501" s="5"/>
    </row>
    <row r="36502" spans="13:15" x14ac:dyDescent="0.2">
      <c r="M36502" s="2"/>
      <c r="N36502" s="5"/>
      <c r="O36502" s="5"/>
    </row>
    <row r="36503" spans="13:15" x14ac:dyDescent="0.2">
      <c r="M36503" s="2"/>
      <c r="N36503" s="5"/>
      <c r="O36503" s="5"/>
    </row>
    <row r="36504" spans="13:15" x14ac:dyDescent="0.2">
      <c r="M36504" s="2"/>
      <c r="N36504" s="5"/>
      <c r="O36504" s="5"/>
    </row>
    <row r="36505" spans="13:15" x14ac:dyDescent="0.2">
      <c r="M36505" s="2"/>
      <c r="N36505" s="5"/>
      <c r="O36505" s="5"/>
    </row>
    <row r="36506" spans="13:15" x14ac:dyDescent="0.2">
      <c r="M36506" s="2"/>
      <c r="N36506" s="5"/>
      <c r="O36506" s="5"/>
    </row>
    <row r="36507" spans="13:15" x14ac:dyDescent="0.2">
      <c r="M36507" s="2"/>
      <c r="N36507" s="5"/>
      <c r="O36507" s="5"/>
    </row>
    <row r="36508" spans="13:15" x14ac:dyDescent="0.2">
      <c r="M36508" s="2"/>
      <c r="N36508" s="5"/>
      <c r="O36508" s="5"/>
    </row>
    <row r="36509" spans="13:15" x14ac:dyDescent="0.2">
      <c r="M36509" s="2"/>
      <c r="N36509" s="5"/>
      <c r="O36509" s="5"/>
    </row>
    <row r="36510" spans="13:15" x14ac:dyDescent="0.2">
      <c r="M36510" s="2"/>
      <c r="N36510" s="5"/>
      <c r="O36510" s="5"/>
    </row>
    <row r="36511" spans="13:15" x14ac:dyDescent="0.2">
      <c r="M36511" s="2"/>
      <c r="N36511" s="5"/>
      <c r="O36511" s="5"/>
    </row>
    <row r="36512" spans="13:15" x14ac:dyDescent="0.2">
      <c r="M36512" s="2"/>
      <c r="N36512" s="5"/>
      <c r="O36512" s="5"/>
    </row>
    <row r="36513" spans="13:15" x14ac:dyDescent="0.2">
      <c r="M36513" s="2"/>
      <c r="N36513" s="5"/>
      <c r="O36513" s="5"/>
    </row>
    <row r="36514" spans="13:15" x14ac:dyDescent="0.2">
      <c r="M36514" s="2"/>
      <c r="N36514" s="5"/>
      <c r="O36514" s="5"/>
    </row>
    <row r="36515" spans="13:15" x14ac:dyDescent="0.2">
      <c r="M36515" s="2"/>
      <c r="N36515" s="5"/>
      <c r="O36515" s="5"/>
    </row>
    <row r="36516" spans="13:15" x14ac:dyDescent="0.2">
      <c r="M36516" s="2"/>
      <c r="N36516" s="5"/>
      <c r="O36516" s="5"/>
    </row>
    <row r="36517" spans="13:15" x14ac:dyDescent="0.2">
      <c r="M36517" s="2"/>
      <c r="N36517" s="5"/>
      <c r="O36517" s="5"/>
    </row>
    <row r="36518" spans="13:15" x14ac:dyDescent="0.2">
      <c r="M36518" s="2"/>
      <c r="N36518" s="5"/>
      <c r="O36518" s="5"/>
    </row>
    <row r="36519" spans="13:15" x14ac:dyDescent="0.2">
      <c r="M36519" s="2"/>
      <c r="N36519" s="5"/>
      <c r="O36519" s="5"/>
    </row>
    <row r="36520" spans="13:15" x14ac:dyDescent="0.2">
      <c r="M36520" s="2"/>
      <c r="N36520" s="5"/>
      <c r="O36520" s="5"/>
    </row>
    <row r="36521" spans="13:15" x14ac:dyDescent="0.2">
      <c r="M36521" s="2"/>
      <c r="N36521" s="5"/>
      <c r="O36521" s="5"/>
    </row>
    <row r="36522" spans="13:15" x14ac:dyDescent="0.2">
      <c r="M36522" s="2"/>
      <c r="N36522" s="5"/>
      <c r="O36522" s="5"/>
    </row>
    <row r="36523" spans="13:15" x14ac:dyDescent="0.2">
      <c r="M36523" s="2"/>
      <c r="N36523" s="5"/>
      <c r="O36523" s="5"/>
    </row>
    <row r="36524" spans="13:15" x14ac:dyDescent="0.2">
      <c r="M36524" s="2"/>
      <c r="N36524" s="5"/>
      <c r="O36524" s="5"/>
    </row>
    <row r="36525" spans="13:15" x14ac:dyDescent="0.2">
      <c r="M36525" s="2"/>
      <c r="N36525" s="5"/>
      <c r="O36525" s="5"/>
    </row>
    <row r="36526" spans="13:15" x14ac:dyDescent="0.2">
      <c r="M36526" s="2"/>
      <c r="N36526" s="5"/>
      <c r="O36526" s="5"/>
    </row>
    <row r="36527" spans="13:15" x14ac:dyDescent="0.2">
      <c r="M36527" s="2"/>
      <c r="N36527" s="5"/>
      <c r="O36527" s="5"/>
    </row>
    <row r="36528" spans="13:15" x14ac:dyDescent="0.2">
      <c r="M36528" s="2"/>
      <c r="N36528" s="5"/>
      <c r="O36528" s="5"/>
    </row>
    <row r="36529" spans="13:15" x14ac:dyDescent="0.2">
      <c r="M36529" s="2"/>
      <c r="N36529" s="5"/>
      <c r="O36529" s="5"/>
    </row>
    <row r="36530" spans="13:15" x14ac:dyDescent="0.2">
      <c r="M36530" s="2"/>
      <c r="N36530" s="5"/>
      <c r="O36530" s="5"/>
    </row>
    <row r="36531" spans="13:15" x14ac:dyDescent="0.2">
      <c r="M36531" s="2"/>
      <c r="N36531" s="5"/>
      <c r="O36531" s="5"/>
    </row>
    <row r="36532" spans="13:15" x14ac:dyDescent="0.2">
      <c r="M36532" s="2"/>
      <c r="N36532" s="5"/>
      <c r="O36532" s="5"/>
    </row>
    <row r="36533" spans="13:15" x14ac:dyDescent="0.2">
      <c r="M36533" s="2"/>
      <c r="N36533" s="5"/>
      <c r="O36533" s="5"/>
    </row>
    <row r="36534" spans="13:15" x14ac:dyDescent="0.2">
      <c r="M36534" s="2"/>
      <c r="N36534" s="5"/>
      <c r="O36534" s="5"/>
    </row>
    <row r="36535" spans="13:15" x14ac:dyDescent="0.2">
      <c r="M36535" s="2"/>
      <c r="N36535" s="5"/>
      <c r="O36535" s="5"/>
    </row>
    <row r="36536" spans="13:15" x14ac:dyDescent="0.2">
      <c r="M36536" s="2"/>
      <c r="N36536" s="5"/>
      <c r="O36536" s="5"/>
    </row>
    <row r="36537" spans="13:15" x14ac:dyDescent="0.2">
      <c r="M36537" s="2"/>
      <c r="N36537" s="5"/>
      <c r="O36537" s="5"/>
    </row>
    <row r="36538" spans="13:15" x14ac:dyDescent="0.2">
      <c r="M36538" s="2"/>
      <c r="N36538" s="5"/>
      <c r="O36538" s="5"/>
    </row>
    <row r="36539" spans="13:15" x14ac:dyDescent="0.2">
      <c r="M36539" s="2"/>
      <c r="N36539" s="5"/>
      <c r="O36539" s="5"/>
    </row>
    <row r="36540" spans="13:15" x14ac:dyDescent="0.2">
      <c r="M36540" s="2"/>
      <c r="N36540" s="5"/>
      <c r="O36540" s="5"/>
    </row>
    <row r="36541" spans="13:15" x14ac:dyDescent="0.2">
      <c r="M36541" s="2"/>
      <c r="N36541" s="5"/>
      <c r="O36541" s="5"/>
    </row>
    <row r="36542" spans="13:15" x14ac:dyDescent="0.2">
      <c r="M36542" s="2"/>
      <c r="N36542" s="5"/>
      <c r="O36542" s="5"/>
    </row>
    <row r="36543" spans="13:15" x14ac:dyDescent="0.2">
      <c r="M36543" s="2"/>
      <c r="N36543" s="5"/>
      <c r="O36543" s="5"/>
    </row>
    <row r="36544" spans="13:15" x14ac:dyDescent="0.2">
      <c r="M36544" s="2"/>
      <c r="N36544" s="5"/>
      <c r="O36544" s="5"/>
    </row>
    <row r="36545" spans="13:15" x14ac:dyDescent="0.2">
      <c r="M36545" s="2"/>
      <c r="N36545" s="5"/>
      <c r="O36545" s="5"/>
    </row>
    <row r="36546" spans="13:15" x14ac:dyDescent="0.2">
      <c r="M36546" s="2"/>
      <c r="N36546" s="5"/>
      <c r="O36546" s="5"/>
    </row>
    <row r="36547" spans="13:15" x14ac:dyDescent="0.2">
      <c r="M36547" s="2"/>
      <c r="N36547" s="5"/>
      <c r="O36547" s="5"/>
    </row>
    <row r="36548" spans="13:15" x14ac:dyDescent="0.2">
      <c r="M36548" s="2"/>
      <c r="N36548" s="5"/>
      <c r="O36548" s="5"/>
    </row>
    <row r="36549" spans="13:15" x14ac:dyDescent="0.2">
      <c r="M36549" s="2"/>
      <c r="N36549" s="5"/>
      <c r="O36549" s="5"/>
    </row>
    <row r="36550" spans="13:15" x14ac:dyDescent="0.2">
      <c r="M36550" s="2"/>
      <c r="N36550" s="5"/>
      <c r="O36550" s="5"/>
    </row>
    <row r="36551" spans="13:15" x14ac:dyDescent="0.2">
      <c r="M36551" s="2"/>
      <c r="N36551" s="5"/>
      <c r="O36551" s="5"/>
    </row>
    <row r="36552" spans="13:15" x14ac:dyDescent="0.2">
      <c r="M36552" s="2"/>
      <c r="N36552" s="5"/>
      <c r="O36552" s="5"/>
    </row>
    <row r="36553" spans="13:15" x14ac:dyDescent="0.2">
      <c r="M36553" s="2"/>
      <c r="N36553" s="5"/>
      <c r="O36553" s="5"/>
    </row>
    <row r="36554" spans="13:15" x14ac:dyDescent="0.2">
      <c r="M36554" s="2"/>
      <c r="N36554" s="5"/>
      <c r="O36554" s="5"/>
    </row>
    <row r="36555" spans="13:15" x14ac:dyDescent="0.2">
      <c r="M36555" s="2"/>
      <c r="N36555" s="5"/>
      <c r="O36555" s="5"/>
    </row>
    <row r="36556" spans="13:15" x14ac:dyDescent="0.2">
      <c r="M36556" s="2"/>
      <c r="N36556" s="5"/>
      <c r="O36556" s="5"/>
    </row>
    <row r="36557" spans="13:15" x14ac:dyDescent="0.2">
      <c r="M36557" s="2"/>
      <c r="N36557" s="5"/>
      <c r="O36557" s="5"/>
    </row>
    <row r="36558" spans="13:15" x14ac:dyDescent="0.2">
      <c r="M36558" s="2"/>
      <c r="N36558" s="5"/>
      <c r="O36558" s="5"/>
    </row>
    <row r="36559" spans="13:15" x14ac:dyDescent="0.2">
      <c r="M36559" s="2"/>
      <c r="N36559" s="5"/>
      <c r="O36559" s="5"/>
    </row>
    <row r="36560" spans="13:15" x14ac:dyDescent="0.2">
      <c r="M36560" s="2"/>
      <c r="N36560" s="5"/>
      <c r="O36560" s="5"/>
    </row>
    <row r="36561" spans="13:15" x14ac:dyDescent="0.2">
      <c r="M36561" s="2"/>
      <c r="N36561" s="5"/>
      <c r="O36561" s="5"/>
    </row>
    <row r="36562" spans="13:15" x14ac:dyDescent="0.2">
      <c r="M36562" s="2"/>
      <c r="N36562" s="5"/>
      <c r="O36562" s="5"/>
    </row>
    <row r="36563" spans="13:15" x14ac:dyDescent="0.2">
      <c r="M36563" s="2"/>
      <c r="N36563" s="5"/>
      <c r="O36563" s="5"/>
    </row>
    <row r="36564" spans="13:15" x14ac:dyDescent="0.2">
      <c r="M36564" s="2"/>
      <c r="N36564" s="5"/>
      <c r="O36564" s="5"/>
    </row>
    <row r="36565" spans="13:15" x14ac:dyDescent="0.2">
      <c r="M36565" s="2"/>
      <c r="N36565" s="5"/>
      <c r="O36565" s="5"/>
    </row>
    <row r="36566" spans="13:15" x14ac:dyDescent="0.2">
      <c r="M36566" s="2"/>
      <c r="N36566" s="5"/>
      <c r="O36566" s="5"/>
    </row>
    <row r="36567" spans="13:15" x14ac:dyDescent="0.2">
      <c r="M36567" s="2"/>
      <c r="N36567" s="5"/>
      <c r="O36567" s="5"/>
    </row>
    <row r="36568" spans="13:15" x14ac:dyDescent="0.2">
      <c r="M36568" s="2"/>
      <c r="N36568" s="5"/>
      <c r="O36568" s="5"/>
    </row>
    <row r="36569" spans="13:15" x14ac:dyDescent="0.2">
      <c r="M36569" s="2"/>
      <c r="N36569" s="5"/>
      <c r="O36569" s="5"/>
    </row>
    <row r="36570" spans="13:15" x14ac:dyDescent="0.2">
      <c r="M36570" s="2"/>
      <c r="N36570" s="5"/>
      <c r="O36570" s="5"/>
    </row>
    <row r="36571" spans="13:15" x14ac:dyDescent="0.2">
      <c r="M36571" s="2"/>
      <c r="N36571" s="5"/>
      <c r="O36571" s="5"/>
    </row>
    <row r="36572" spans="13:15" x14ac:dyDescent="0.2">
      <c r="M36572" s="2"/>
      <c r="N36572" s="5"/>
      <c r="O36572" s="5"/>
    </row>
    <row r="36573" spans="13:15" x14ac:dyDescent="0.2">
      <c r="M36573" s="2"/>
      <c r="N36573" s="5"/>
      <c r="O36573" s="5"/>
    </row>
    <row r="36574" spans="13:15" x14ac:dyDescent="0.2">
      <c r="M36574" s="2"/>
      <c r="N36574" s="5"/>
      <c r="O36574" s="5"/>
    </row>
    <row r="36575" spans="13:15" x14ac:dyDescent="0.2">
      <c r="M36575" s="2"/>
      <c r="N36575" s="5"/>
      <c r="O36575" s="5"/>
    </row>
    <row r="36576" spans="13:15" x14ac:dyDescent="0.2">
      <c r="M36576" s="2"/>
      <c r="N36576" s="5"/>
      <c r="O36576" s="5"/>
    </row>
    <row r="36577" spans="13:15" x14ac:dyDescent="0.2">
      <c r="M36577" s="2"/>
      <c r="N36577" s="5"/>
      <c r="O36577" s="5"/>
    </row>
    <row r="36578" spans="13:15" x14ac:dyDescent="0.2">
      <c r="M36578" s="2"/>
      <c r="N36578" s="5"/>
      <c r="O36578" s="5"/>
    </row>
    <row r="36579" spans="13:15" x14ac:dyDescent="0.2">
      <c r="M36579" s="2"/>
      <c r="N36579" s="5"/>
      <c r="O36579" s="5"/>
    </row>
    <row r="36580" spans="13:15" x14ac:dyDescent="0.2">
      <c r="M36580" s="2"/>
      <c r="N36580" s="5"/>
      <c r="O36580" s="5"/>
    </row>
    <row r="36581" spans="13:15" x14ac:dyDescent="0.2">
      <c r="M36581" s="2"/>
      <c r="N36581" s="5"/>
      <c r="O36581" s="5"/>
    </row>
    <row r="36582" spans="13:15" x14ac:dyDescent="0.2">
      <c r="M36582" s="2"/>
      <c r="N36582" s="5"/>
      <c r="O36582" s="5"/>
    </row>
    <row r="36583" spans="13:15" x14ac:dyDescent="0.2">
      <c r="M36583" s="2"/>
      <c r="N36583" s="5"/>
      <c r="O36583" s="5"/>
    </row>
    <row r="36584" spans="13:15" x14ac:dyDescent="0.2">
      <c r="M36584" s="2"/>
      <c r="N36584" s="5"/>
      <c r="O36584" s="5"/>
    </row>
    <row r="36585" spans="13:15" x14ac:dyDescent="0.2">
      <c r="M36585" s="2"/>
      <c r="N36585" s="5"/>
      <c r="O36585" s="5"/>
    </row>
    <row r="36586" spans="13:15" x14ac:dyDescent="0.2">
      <c r="M36586" s="2"/>
      <c r="N36586" s="5"/>
      <c r="O36586" s="5"/>
    </row>
    <row r="36587" spans="13:15" x14ac:dyDescent="0.2">
      <c r="M36587" s="2"/>
      <c r="N36587" s="5"/>
      <c r="O36587" s="5"/>
    </row>
    <row r="36588" spans="13:15" x14ac:dyDescent="0.2">
      <c r="M36588" s="2"/>
      <c r="N36588" s="5"/>
      <c r="O36588" s="5"/>
    </row>
    <row r="36589" spans="13:15" x14ac:dyDescent="0.2">
      <c r="M36589" s="2"/>
      <c r="N36589" s="5"/>
      <c r="O36589" s="5"/>
    </row>
    <row r="36590" spans="13:15" x14ac:dyDescent="0.2">
      <c r="M36590" s="2"/>
      <c r="N36590" s="5"/>
      <c r="O36590" s="5"/>
    </row>
    <row r="36591" spans="13:15" x14ac:dyDescent="0.2">
      <c r="M36591" s="2"/>
      <c r="N36591" s="5"/>
      <c r="O36591" s="5"/>
    </row>
    <row r="36592" spans="13:15" x14ac:dyDescent="0.2">
      <c r="M36592" s="2"/>
      <c r="N36592" s="5"/>
      <c r="O36592" s="5"/>
    </row>
    <row r="36593" spans="13:15" x14ac:dyDescent="0.2">
      <c r="M36593" s="2"/>
      <c r="N36593" s="5"/>
      <c r="O36593" s="5"/>
    </row>
    <row r="36594" spans="13:15" x14ac:dyDescent="0.2">
      <c r="M36594" s="2"/>
      <c r="N36594" s="5"/>
      <c r="O36594" s="5"/>
    </row>
    <row r="36595" spans="13:15" x14ac:dyDescent="0.2">
      <c r="M36595" s="2"/>
      <c r="N36595" s="5"/>
      <c r="O36595" s="5"/>
    </row>
    <row r="36596" spans="13:15" x14ac:dyDescent="0.2">
      <c r="M36596" s="2"/>
      <c r="N36596" s="5"/>
      <c r="O36596" s="5"/>
    </row>
    <row r="36597" spans="13:15" x14ac:dyDescent="0.2">
      <c r="M36597" s="2"/>
      <c r="N36597" s="5"/>
      <c r="O36597" s="5"/>
    </row>
    <row r="36598" spans="13:15" x14ac:dyDescent="0.2">
      <c r="M36598" s="2"/>
      <c r="N36598" s="5"/>
      <c r="O36598" s="5"/>
    </row>
    <row r="36599" spans="13:15" x14ac:dyDescent="0.2">
      <c r="M36599" s="2"/>
      <c r="N36599" s="5"/>
      <c r="O36599" s="5"/>
    </row>
    <row r="36600" spans="13:15" x14ac:dyDescent="0.2">
      <c r="M36600" s="2"/>
      <c r="N36600" s="5"/>
      <c r="O36600" s="5"/>
    </row>
    <row r="36601" spans="13:15" x14ac:dyDescent="0.2">
      <c r="M36601" s="2"/>
      <c r="N36601" s="5"/>
      <c r="O36601" s="5"/>
    </row>
    <row r="36602" spans="13:15" x14ac:dyDescent="0.2">
      <c r="M36602" s="2"/>
      <c r="N36602" s="5"/>
      <c r="O36602" s="5"/>
    </row>
    <row r="36603" spans="13:15" x14ac:dyDescent="0.2">
      <c r="M36603" s="2"/>
      <c r="N36603" s="5"/>
      <c r="O36603" s="5"/>
    </row>
    <row r="36604" spans="13:15" x14ac:dyDescent="0.2">
      <c r="M36604" s="2"/>
      <c r="N36604" s="5"/>
      <c r="O36604" s="5"/>
    </row>
    <row r="36605" spans="13:15" x14ac:dyDescent="0.2">
      <c r="M36605" s="2"/>
      <c r="N36605" s="5"/>
      <c r="O36605" s="5"/>
    </row>
    <row r="36606" spans="13:15" x14ac:dyDescent="0.2">
      <c r="M36606" s="2"/>
      <c r="N36606" s="5"/>
      <c r="O36606" s="5"/>
    </row>
    <row r="36607" spans="13:15" x14ac:dyDescent="0.2">
      <c r="M36607" s="2"/>
      <c r="N36607" s="5"/>
      <c r="O36607" s="5"/>
    </row>
    <row r="36608" spans="13:15" x14ac:dyDescent="0.2">
      <c r="M36608" s="2"/>
      <c r="N36608" s="5"/>
      <c r="O36608" s="5"/>
    </row>
    <row r="36609" spans="13:15" x14ac:dyDescent="0.2">
      <c r="M36609" s="2"/>
      <c r="N36609" s="5"/>
      <c r="O36609" s="5"/>
    </row>
    <row r="36610" spans="13:15" x14ac:dyDescent="0.2">
      <c r="M36610" s="2"/>
      <c r="N36610" s="5"/>
      <c r="O36610" s="5"/>
    </row>
    <row r="36611" spans="13:15" x14ac:dyDescent="0.2">
      <c r="M36611" s="2"/>
      <c r="N36611" s="5"/>
      <c r="O36611" s="5"/>
    </row>
    <row r="36612" spans="13:15" x14ac:dyDescent="0.2">
      <c r="M36612" s="2"/>
      <c r="N36612" s="5"/>
      <c r="O36612" s="5"/>
    </row>
    <row r="36613" spans="13:15" x14ac:dyDescent="0.2">
      <c r="M36613" s="2"/>
      <c r="N36613" s="5"/>
      <c r="O36613" s="5"/>
    </row>
    <row r="36614" spans="13:15" x14ac:dyDescent="0.2">
      <c r="M36614" s="2"/>
      <c r="N36614" s="5"/>
      <c r="O36614" s="5"/>
    </row>
    <row r="36615" spans="13:15" x14ac:dyDescent="0.2">
      <c r="M36615" s="2"/>
      <c r="N36615" s="5"/>
      <c r="O36615" s="5"/>
    </row>
    <row r="36616" spans="13:15" x14ac:dyDescent="0.2">
      <c r="M36616" s="2"/>
      <c r="N36616" s="5"/>
      <c r="O36616" s="5"/>
    </row>
    <row r="36617" spans="13:15" x14ac:dyDescent="0.2">
      <c r="M36617" s="2"/>
      <c r="N36617" s="5"/>
      <c r="O36617" s="5"/>
    </row>
    <row r="36618" spans="13:15" x14ac:dyDescent="0.2">
      <c r="M36618" s="2"/>
      <c r="N36618" s="5"/>
      <c r="O36618" s="5"/>
    </row>
    <row r="36619" spans="13:15" x14ac:dyDescent="0.2">
      <c r="M36619" s="2"/>
      <c r="N36619" s="5"/>
      <c r="O36619" s="5"/>
    </row>
    <row r="36620" spans="13:15" x14ac:dyDescent="0.2">
      <c r="M36620" s="2"/>
      <c r="N36620" s="5"/>
      <c r="O36620" s="5"/>
    </row>
    <row r="36621" spans="13:15" x14ac:dyDescent="0.2">
      <c r="M36621" s="2"/>
      <c r="N36621" s="5"/>
      <c r="O36621" s="5"/>
    </row>
    <row r="36622" spans="13:15" x14ac:dyDescent="0.2">
      <c r="M36622" s="2"/>
      <c r="N36622" s="5"/>
      <c r="O36622" s="5"/>
    </row>
    <row r="36623" spans="13:15" x14ac:dyDescent="0.2">
      <c r="M36623" s="2"/>
      <c r="N36623" s="5"/>
      <c r="O36623" s="5"/>
    </row>
    <row r="36624" spans="13:15" x14ac:dyDescent="0.2">
      <c r="M36624" s="2"/>
      <c r="N36624" s="5"/>
      <c r="O36624" s="5"/>
    </row>
    <row r="36625" spans="13:15" x14ac:dyDescent="0.2">
      <c r="M36625" s="2"/>
      <c r="N36625" s="5"/>
      <c r="O36625" s="5"/>
    </row>
    <row r="36626" spans="13:15" x14ac:dyDescent="0.2">
      <c r="M36626" s="2"/>
      <c r="N36626" s="5"/>
      <c r="O36626" s="5"/>
    </row>
    <row r="36627" spans="13:15" x14ac:dyDescent="0.2">
      <c r="M36627" s="2"/>
      <c r="N36627" s="5"/>
      <c r="O36627" s="5"/>
    </row>
    <row r="36628" spans="13:15" x14ac:dyDescent="0.2">
      <c r="M36628" s="2"/>
      <c r="N36628" s="5"/>
      <c r="O36628" s="5"/>
    </row>
    <row r="36629" spans="13:15" x14ac:dyDescent="0.2">
      <c r="M36629" s="2"/>
      <c r="N36629" s="5"/>
      <c r="O36629" s="5"/>
    </row>
    <row r="36630" spans="13:15" x14ac:dyDescent="0.2">
      <c r="M36630" s="2"/>
      <c r="N36630" s="5"/>
      <c r="O36630" s="5"/>
    </row>
    <row r="36631" spans="13:15" x14ac:dyDescent="0.2">
      <c r="M36631" s="2"/>
      <c r="N36631" s="5"/>
      <c r="O36631" s="5"/>
    </row>
    <row r="36632" spans="13:15" x14ac:dyDescent="0.2">
      <c r="M36632" s="2"/>
      <c r="N36632" s="5"/>
      <c r="O36632" s="5"/>
    </row>
    <row r="36633" spans="13:15" x14ac:dyDescent="0.2">
      <c r="M36633" s="2"/>
      <c r="N36633" s="5"/>
      <c r="O36633" s="5"/>
    </row>
    <row r="36634" spans="13:15" x14ac:dyDescent="0.2">
      <c r="M36634" s="2"/>
      <c r="N36634" s="5"/>
      <c r="O36634" s="5"/>
    </row>
    <row r="36635" spans="13:15" x14ac:dyDescent="0.2">
      <c r="M36635" s="2"/>
      <c r="N36635" s="5"/>
      <c r="O36635" s="5"/>
    </row>
    <row r="36636" spans="13:15" x14ac:dyDescent="0.2">
      <c r="M36636" s="2"/>
      <c r="N36636" s="5"/>
      <c r="O36636" s="5"/>
    </row>
    <row r="36637" spans="13:15" x14ac:dyDescent="0.2">
      <c r="M36637" s="2"/>
      <c r="N36637" s="5"/>
      <c r="O36637" s="5"/>
    </row>
    <row r="36638" spans="13:15" x14ac:dyDescent="0.2">
      <c r="M36638" s="2"/>
      <c r="N36638" s="5"/>
      <c r="O36638" s="5"/>
    </row>
    <row r="36639" spans="13:15" x14ac:dyDescent="0.2">
      <c r="M36639" s="2"/>
      <c r="N36639" s="5"/>
      <c r="O36639" s="5"/>
    </row>
    <row r="36640" spans="13:15" x14ac:dyDescent="0.2">
      <c r="M36640" s="2"/>
      <c r="N36640" s="5"/>
      <c r="O36640" s="5"/>
    </row>
    <row r="36641" spans="13:15" x14ac:dyDescent="0.2">
      <c r="M36641" s="2"/>
      <c r="N36641" s="5"/>
      <c r="O36641" s="5"/>
    </row>
    <row r="36642" spans="13:15" x14ac:dyDescent="0.2">
      <c r="M36642" s="2"/>
      <c r="N36642" s="5"/>
      <c r="O36642" s="5"/>
    </row>
    <row r="36643" spans="13:15" x14ac:dyDescent="0.2">
      <c r="M36643" s="2"/>
      <c r="N36643" s="5"/>
      <c r="O36643" s="5"/>
    </row>
    <row r="36644" spans="13:15" x14ac:dyDescent="0.2">
      <c r="M36644" s="2"/>
      <c r="N36644" s="5"/>
      <c r="O36644" s="5"/>
    </row>
    <row r="36645" spans="13:15" x14ac:dyDescent="0.2">
      <c r="M36645" s="2"/>
      <c r="N36645" s="5"/>
      <c r="O36645" s="5"/>
    </row>
    <row r="36646" spans="13:15" x14ac:dyDescent="0.2">
      <c r="M36646" s="2"/>
      <c r="N36646" s="5"/>
      <c r="O36646" s="5"/>
    </row>
    <row r="36647" spans="13:15" x14ac:dyDescent="0.2">
      <c r="M36647" s="2"/>
      <c r="N36647" s="5"/>
      <c r="O36647" s="5"/>
    </row>
    <row r="36648" spans="13:15" x14ac:dyDescent="0.2">
      <c r="M36648" s="2"/>
      <c r="N36648" s="5"/>
      <c r="O36648" s="5"/>
    </row>
    <row r="36649" spans="13:15" x14ac:dyDescent="0.2">
      <c r="M36649" s="2"/>
      <c r="N36649" s="5"/>
      <c r="O36649" s="5"/>
    </row>
    <row r="36650" spans="13:15" x14ac:dyDescent="0.2">
      <c r="M36650" s="2"/>
      <c r="N36650" s="5"/>
      <c r="O36650" s="5"/>
    </row>
    <row r="36651" spans="13:15" x14ac:dyDescent="0.2">
      <c r="M36651" s="2"/>
      <c r="N36651" s="5"/>
      <c r="O36651" s="5"/>
    </row>
    <row r="36652" spans="13:15" x14ac:dyDescent="0.2">
      <c r="M36652" s="2"/>
      <c r="N36652" s="5"/>
      <c r="O36652" s="5"/>
    </row>
    <row r="36653" spans="13:15" x14ac:dyDescent="0.2">
      <c r="M36653" s="2"/>
      <c r="N36653" s="5"/>
      <c r="O36653" s="5"/>
    </row>
    <row r="36654" spans="13:15" x14ac:dyDescent="0.2">
      <c r="M36654" s="2"/>
      <c r="N36654" s="5"/>
      <c r="O36654" s="5"/>
    </row>
    <row r="36655" spans="13:15" x14ac:dyDescent="0.2">
      <c r="M36655" s="2"/>
      <c r="N36655" s="5"/>
      <c r="O36655" s="5"/>
    </row>
    <row r="36656" spans="13:15" x14ac:dyDescent="0.2">
      <c r="M36656" s="2"/>
      <c r="N36656" s="5"/>
      <c r="O36656" s="5"/>
    </row>
    <row r="36657" spans="13:15" x14ac:dyDescent="0.2">
      <c r="M36657" s="2"/>
      <c r="N36657" s="5"/>
      <c r="O36657" s="5"/>
    </row>
    <row r="36658" spans="13:15" x14ac:dyDescent="0.2">
      <c r="M36658" s="2"/>
      <c r="N36658" s="5"/>
      <c r="O36658" s="5"/>
    </row>
    <row r="36659" spans="13:15" x14ac:dyDescent="0.2">
      <c r="M36659" s="2"/>
      <c r="N36659" s="5"/>
      <c r="O36659" s="5"/>
    </row>
    <row r="36660" spans="13:15" x14ac:dyDescent="0.2">
      <c r="M36660" s="2"/>
      <c r="N36660" s="5"/>
      <c r="O36660" s="5"/>
    </row>
    <row r="36661" spans="13:15" x14ac:dyDescent="0.2">
      <c r="M36661" s="2"/>
      <c r="N36661" s="5"/>
      <c r="O36661" s="5"/>
    </row>
    <row r="36662" spans="13:15" x14ac:dyDescent="0.2">
      <c r="M36662" s="2"/>
      <c r="N36662" s="5"/>
      <c r="O36662" s="5"/>
    </row>
    <row r="36663" spans="13:15" x14ac:dyDescent="0.2">
      <c r="M36663" s="2"/>
      <c r="N36663" s="5"/>
      <c r="O36663" s="5"/>
    </row>
    <row r="36664" spans="13:15" x14ac:dyDescent="0.2">
      <c r="M36664" s="2"/>
      <c r="N36664" s="5"/>
      <c r="O36664" s="5"/>
    </row>
    <row r="36665" spans="13:15" x14ac:dyDescent="0.2">
      <c r="M36665" s="2"/>
      <c r="N36665" s="5"/>
      <c r="O36665" s="5"/>
    </row>
    <row r="36666" spans="13:15" x14ac:dyDescent="0.2">
      <c r="M36666" s="2"/>
      <c r="N36666" s="5"/>
      <c r="O36666" s="5"/>
    </row>
    <row r="36667" spans="13:15" x14ac:dyDescent="0.2">
      <c r="M36667" s="2"/>
      <c r="N36667" s="5"/>
      <c r="O36667" s="5"/>
    </row>
    <row r="36668" spans="13:15" x14ac:dyDescent="0.2">
      <c r="M36668" s="2"/>
      <c r="N36668" s="5"/>
      <c r="O36668" s="5"/>
    </row>
    <row r="36669" spans="13:15" x14ac:dyDescent="0.2">
      <c r="M36669" s="2"/>
      <c r="N36669" s="5"/>
      <c r="O36669" s="5"/>
    </row>
    <row r="36670" spans="13:15" x14ac:dyDescent="0.2">
      <c r="M36670" s="2"/>
      <c r="N36670" s="5"/>
      <c r="O36670" s="5"/>
    </row>
    <row r="36671" spans="13:15" x14ac:dyDescent="0.2">
      <c r="M36671" s="2"/>
      <c r="N36671" s="5"/>
      <c r="O36671" s="5"/>
    </row>
    <row r="36672" spans="13:15" x14ac:dyDescent="0.2">
      <c r="M36672" s="2"/>
      <c r="N36672" s="5"/>
      <c r="O36672" s="5"/>
    </row>
    <row r="36673" spans="13:15" x14ac:dyDescent="0.2">
      <c r="M36673" s="2"/>
      <c r="N36673" s="5"/>
      <c r="O36673" s="5"/>
    </row>
    <row r="36674" spans="13:15" x14ac:dyDescent="0.2">
      <c r="M36674" s="2"/>
      <c r="N36674" s="5"/>
      <c r="O36674" s="5"/>
    </row>
    <row r="36675" spans="13:15" x14ac:dyDescent="0.2">
      <c r="M36675" s="2"/>
      <c r="N36675" s="5"/>
      <c r="O36675" s="5"/>
    </row>
    <row r="36676" spans="13:15" x14ac:dyDescent="0.2">
      <c r="M36676" s="2"/>
      <c r="N36676" s="5"/>
      <c r="O36676" s="5"/>
    </row>
    <row r="36677" spans="13:15" x14ac:dyDescent="0.2">
      <c r="M36677" s="2"/>
      <c r="N36677" s="5"/>
      <c r="O36677" s="5"/>
    </row>
    <row r="36678" spans="13:15" x14ac:dyDescent="0.2">
      <c r="M36678" s="2"/>
      <c r="N36678" s="5"/>
      <c r="O36678" s="5"/>
    </row>
    <row r="36679" spans="13:15" x14ac:dyDescent="0.2">
      <c r="M36679" s="2"/>
      <c r="N36679" s="5"/>
      <c r="O36679" s="5"/>
    </row>
    <row r="36680" spans="13:15" x14ac:dyDescent="0.2">
      <c r="M36680" s="2"/>
      <c r="N36680" s="5"/>
      <c r="O36680" s="5"/>
    </row>
    <row r="36681" spans="13:15" x14ac:dyDescent="0.2">
      <c r="M36681" s="2"/>
      <c r="N36681" s="5"/>
      <c r="O36681" s="5"/>
    </row>
    <row r="36682" spans="13:15" x14ac:dyDescent="0.2">
      <c r="M36682" s="2"/>
      <c r="N36682" s="5"/>
      <c r="O36682" s="5"/>
    </row>
    <row r="36683" spans="13:15" x14ac:dyDescent="0.2">
      <c r="M36683" s="2"/>
      <c r="N36683" s="5"/>
      <c r="O36683" s="5"/>
    </row>
    <row r="36684" spans="13:15" x14ac:dyDescent="0.2">
      <c r="M36684" s="2"/>
      <c r="N36684" s="5"/>
      <c r="O36684" s="5"/>
    </row>
    <row r="36685" spans="13:15" x14ac:dyDescent="0.2">
      <c r="M36685" s="2"/>
      <c r="N36685" s="5"/>
      <c r="O36685" s="5"/>
    </row>
    <row r="36686" spans="13:15" x14ac:dyDescent="0.2">
      <c r="M36686" s="2"/>
      <c r="N36686" s="5"/>
      <c r="O36686" s="5"/>
    </row>
    <row r="36687" spans="13:15" x14ac:dyDescent="0.2">
      <c r="M36687" s="2"/>
      <c r="N36687" s="5"/>
      <c r="O36687" s="5"/>
    </row>
    <row r="36688" spans="13:15" x14ac:dyDescent="0.2">
      <c r="M36688" s="2"/>
      <c r="N36688" s="5"/>
      <c r="O36688" s="5"/>
    </row>
    <row r="36689" spans="13:15" x14ac:dyDescent="0.2">
      <c r="M36689" s="2"/>
      <c r="N36689" s="5"/>
      <c r="O36689" s="5"/>
    </row>
    <row r="36690" spans="13:15" x14ac:dyDescent="0.2">
      <c r="M36690" s="2"/>
      <c r="N36690" s="5"/>
      <c r="O36690" s="5"/>
    </row>
    <row r="36691" spans="13:15" x14ac:dyDescent="0.2">
      <c r="M36691" s="2"/>
      <c r="N36691" s="5"/>
      <c r="O36691" s="5"/>
    </row>
    <row r="36692" spans="13:15" x14ac:dyDescent="0.2">
      <c r="M36692" s="2"/>
      <c r="N36692" s="5"/>
      <c r="O36692" s="5"/>
    </row>
    <row r="36693" spans="13:15" x14ac:dyDescent="0.2">
      <c r="M36693" s="2"/>
      <c r="N36693" s="5"/>
      <c r="O36693" s="5"/>
    </row>
    <row r="36694" spans="13:15" x14ac:dyDescent="0.2">
      <c r="M36694" s="2"/>
      <c r="N36694" s="5"/>
      <c r="O36694" s="5"/>
    </row>
    <row r="36695" spans="13:15" x14ac:dyDescent="0.2">
      <c r="M36695" s="2"/>
      <c r="N36695" s="5"/>
      <c r="O36695" s="5"/>
    </row>
    <row r="36696" spans="13:15" x14ac:dyDescent="0.2">
      <c r="M36696" s="2"/>
      <c r="N36696" s="5"/>
      <c r="O36696" s="5"/>
    </row>
    <row r="36697" spans="13:15" x14ac:dyDescent="0.2">
      <c r="M36697" s="2"/>
      <c r="N36697" s="5"/>
      <c r="O36697" s="5"/>
    </row>
    <row r="36698" spans="13:15" x14ac:dyDescent="0.2">
      <c r="M36698" s="2"/>
      <c r="N36698" s="5"/>
      <c r="O36698" s="5"/>
    </row>
    <row r="36699" spans="13:15" x14ac:dyDescent="0.2">
      <c r="M36699" s="2"/>
      <c r="N36699" s="5"/>
      <c r="O36699" s="5"/>
    </row>
    <row r="36700" spans="13:15" x14ac:dyDescent="0.2">
      <c r="M36700" s="2"/>
      <c r="N36700" s="5"/>
      <c r="O36700" s="5"/>
    </row>
    <row r="36701" spans="13:15" x14ac:dyDescent="0.2">
      <c r="M36701" s="2"/>
      <c r="N36701" s="5"/>
      <c r="O36701" s="5"/>
    </row>
    <row r="36702" spans="13:15" x14ac:dyDescent="0.2">
      <c r="M36702" s="2"/>
      <c r="N36702" s="5"/>
      <c r="O36702" s="5"/>
    </row>
    <row r="36703" spans="13:15" x14ac:dyDescent="0.2">
      <c r="M36703" s="2"/>
      <c r="N36703" s="5"/>
      <c r="O36703" s="5"/>
    </row>
    <row r="36704" spans="13:15" x14ac:dyDescent="0.2">
      <c r="M36704" s="2"/>
      <c r="N36704" s="5"/>
      <c r="O36704" s="5"/>
    </row>
    <row r="36705" spans="13:15" x14ac:dyDescent="0.2">
      <c r="M36705" s="2"/>
      <c r="N36705" s="5"/>
      <c r="O36705" s="5"/>
    </row>
    <row r="36706" spans="13:15" x14ac:dyDescent="0.2">
      <c r="M36706" s="2"/>
      <c r="N36706" s="5"/>
      <c r="O36706" s="5"/>
    </row>
    <row r="36707" spans="13:15" x14ac:dyDescent="0.2">
      <c r="M36707" s="2"/>
      <c r="N36707" s="5"/>
      <c r="O36707" s="5"/>
    </row>
    <row r="36708" spans="13:15" x14ac:dyDescent="0.2">
      <c r="M36708" s="2"/>
      <c r="N36708" s="5"/>
      <c r="O36708" s="5"/>
    </row>
    <row r="36709" spans="13:15" x14ac:dyDescent="0.2">
      <c r="M36709" s="2"/>
      <c r="N36709" s="5"/>
      <c r="O36709" s="5"/>
    </row>
    <row r="36710" spans="13:15" x14ac:dyDescent="0.2">
      <c r="M36710" s="2"/>
      <c r="N36710" s="5"/>
      <c r="O36710" s="5"/>
    </row>
    <row r="36711" spans="13:15" x14ac:dyDescent="0.2">
      <c r="M36711" s="2"/>
      <c r="N36711" s="5"/>
      <c r="O36711" s="5"/>
    </row>
    <row r="36712" spans="13:15" x14ac:dyDescent="0.2">
      <c r="M36712" s="2"/>
      <c r="N36712" s="5"/>
      <c r="O36712" s="5"/>
    </row>
    <row r="36713" spans="13:15" x14ac:dyDescent="0.2">
      <c r="M36713" s="2"/>
      <c r="N36713" s="5"/>
      <c r="O36713" s="5"/>
    </row>
    <row r="36714" spans="13:15" x14ac:dyDescent="0.2">
      <c r="M36714" s="2"/>
      <c r="N36714" s="5"/>
      <c r="O36714" s="5"/>
    </row>
    <row r="36715" spans="13:15" x14ac:dyDescent="0.2">
      <c r="M36715" s="2"/>
      <c r="N36715" s="5"/>
      <c r="O36715" s="5"/>
    </row>
    <row r="36716" spans="13:15" x14ac:dyDescent="0.2">
      <c r="M36716" s="2"/>
      <c r="N36716" s="5"/>
      <c r="O36716" s="5"/>
    </row>
    <row r="36717" spans="13:15" x14ac:dyDescent="0.2">
      <c r="M36717" s="2"/>
      <c r="N36717" s="5"/>
      <c r="O36717" s="5"/>
    </row>
    <row r="36718" spans="13:15" x14ac:dyDescent="0.2">
      <c r="M36718" s="2"/>
      <c r="N36718" s="5"/>
      <c r="O36718" s="5"/>
    </row>
    <row r="36719" spans="13:15" x14ac:dyDescent="0.2">
      <c r="M36719" s="2"/>
      <c r="N36719" s="5"/>
      <c r="O36719" s="5"/>
    </row>
    <row r="36720" spans="13:15" x14ac:dyDescent="0.2">
      <c r="M36720" s="2"/>
      <c r="N36720" s="5"/>
      <c r="O36720" s="5"/>
    </row>
    <row r="36721" spans="13:15" x14ac:dyDescent="0.2">
      <c r="M36721" s="2"/>
      <c r="N36721" s="5"/>
      <c r="O36721" s="5"/>
    </row>
    <row r="36722" spans="13:15" x14ac:dyDescent="0.2">
      <c r="M36722" s="2"/>
      <c r="N36722" s="5"/>
      <c r="O36722" s="5"/>
    </row>
    <row r="36723" spans="13:15" x14ac:dyDescent="0.2">
      <c r="M36723" s="2"/>
      <c r="N36723" s="5"/>
      <c r="O36723" s="5"/>
    </row>
    <row r="36724" spans="13:15" x14ac:dyDescent="0.2">
      <c r="M36724" s="2"/>
      <c r="N36724" s="5"/>
      <c r="O36724" s="5"/>
    </row>
    <row r="36725" spans="13:15" x14ac:dyDescent="0.2">
      <c r="M36725" s="2"/>
      <c r="N36725" s="5"/>
      <c r="O36725" s="5"/>
    </row>
    <row r="36726" spans="13:15" x14ac:dyDescent="0.2">
      <c r="M36726" s="2"/>
      <c r="N36726" s="5"/>
      <c r="O36726" s="5"/>
    </row>
    <row r="36727" spans="13:15" x14ac:dyDescent="0.2">
      <c r="M36727" s="2"/>
      <c r="N36727" s="5"/>
      <c r="O36727" s="5"/>
    </row>
    <row r="36728" spans="13:15" x14ac:dyDescent="0.2">
      <c r="M36728" s="2"/>
      <c r="N36728" s="5"/>
      <c r="O36728" s="5"/>
    </row>
    <row r="36729" spans="13:15" x14ac:dyDescent="0.2">
      <c r="M36729" s="2"/>
      <c r="N36729" s="5"/>
      <c r="O36729" s="5"/>
    </row>
    <row r="36730" spans="13:15" x14ac:dyDescent="0.2">
      <c r="M36730" s="2"/>
      <c r="N36730" s="5"/>
      <c r="O36730" s="5"/>
    </row>
    <row r="36731" spans="13:15" x14ac:dyDescent="0.2">
      <c r="M36731" s="2"/>
      <c r="N36731" s="5"/>
      <c r="O36731" s="5"/>
    </row>
    <row r="36732" spans="13:15" x14ac:dyDescent="0.2">
      <c r="M36732" s="2"/>
      <c r="N36732" s="5"/>
      <c r="O36732" s="5"/>
    </row>
    <row r="36733" spans="13:15" x14ac:dyDescent="0.2">
      <c r="M36733" s="2"/>
      <c r="N36733" s="5"/>
      <c r="O36733" s="5"/>
    </row>
    <row r="36734" spans="13:15" x14ac:dyDescent="0.2">
      <c r="M36734" s="2"/>
      <c r="N36734" s="5"/>
      <c r="O36734" s="5"/>
    </row>
    <row r="36735" spans="13:15" x14ac:dyDescent="0.2">
      <c r="M36735" s="2"/>
      <c r="N36735" s="5"/>
      <c r="O36735" s="5"/>
    </row>
    <row r="36736" spans="13:15" x14ac:dyDescent="0.2">
      <c r="M36736" s="2"/>
      <c r="N36736" s="5"/>
      <c r="O36736" s="5"/>
    </row>
    <row r="36737" spans="13:15" x14ac:dyDescent="0.2">
      <c r="M36737" s="2"/>
      <c r="N36737" s="5"/>
      <c r="O36737" s="5"/>
    </row>
    <row r="36738" spans="13:15" x14ac:dyDescent="0.2">
      <c r="M36738" s="2"/>
      <c r="N36738" s="5"/>
      <c r="O36738" s="5"/>
    </row>
    <row r="36739" spans="13:15" x14ac:dyDescent="0.2">
      <c r="M36739" s="2"/>
      <c r="N36739" s="5"/>
      <c r="O36739" s="5"/>
    </row>
    <row r="36740" spans="13:15" x14ac:dyDescent="0.2">
      <c r="M36740" s="2"/>
      <c r="N36740" s="5"/>
      <c r="O36740" s="5"/>
    </row>
    <row r="36741" spans="13:15" x14ac:dyDescent="0.2">
      <c r="M36741" s="2"/>
      <c r="N36741" s="5"/>
      <c r="O36741" s="5"/>
    </row>
    <row r="36742" spans="13:15" x14ac:dyDescent="0.2">
      <c r="M36742" s="2"/>
      <c r="N36742" s="5"/>
      <c r="O36742" s="5"/>
    </row>
    <row r="36743" spans="13:15" x14ac:dyDescent="0.2">
      <c r="M36743" s="2"/>
      <c r="N36743" s="5"/>
      <c r="O36743" s="5"/>
    </row>
    <row r="36744" spans="13:15" x14ac:dyDescent="0.2">
      <c r="M36744" s="2"/>
      <c r="N36744" s="5"/>
      <c r="O36744" s="5"/>
    </row>
    <row r="36745" spans="13:15" x14ac:dyDescent="0.2">
      <c r="M36745" s="2"/>
      <c r="N36745" s="5"/>
      <c r="O36745" s="5"/>
    </row>
    <row r="36746" spans="13:15" x14ac:dyDescent="0.2">
      <c r="M36746" s="2"/>
      <c r="N36746" s="5"/>
      <c r="O36746" s="5"/>
    </row>
    <row r="36747" spans="13:15" x14ac:dyDescent="0.2">
      <c r="M36747" s="2"/>
      <c r="N36747" s="5"/>
      <c r="O36747" s="5"/>
    </row>
    <row r="36748" spans="13:15" x14ac:dyDescent="0.2">
      <c r="M36748" s="2"/>
      <c r="N36748" s="5"/>
      <c r="O36748" s="5"/>
    </row>
    <row r="36749" spans="13:15" x14ac:dyDescent="0.2">
      <c r="M36749" s="2"/>
      <c r="N36749" s="5"/>
      <c r="O36749" s="5"/>
    </row>
    <row r="36750" spans="13:15" x14ac:dyDescent="0.2">
      <c r="M36750" s="2"/>
      <c r="N36750" s="5"/>
      <c r="O36750" s="5"/>
    </row>
    <row r="36751" spans="13:15" x14ac:dyDescent="0.2">
      <c r="M36751" s="2"/>
      <c r="N36751" s="5"/>
      <c r="O36751" s="5"/>
    </row>
    <row r="36752" spans="13:15" x14ac:dyDescent="0.2">
      <c r="M36752" s="2"/>
      <c r="N36752" s="5"/>
      <c r="O36752" s="5"/>
    </row>
    <row r="36753" spans="13:15" x14ac:dyDescent="0.2">
      <c r="M36753" s="2"/>
      <c r="N36753" s="5"/>
      <c r="O36753" s="5"/>
    </row>
    <row r="36754" spans="13:15" x14ac:dyDescent="0.2">
      <c r="M36754" s="2"/>
      <c r="N36754" s="5"/>
      <c r="O36754" s="5"/>
    </row>
    <row r="36755" spans="13:15" x14ac:dyDescent="0.2">
      <c r="M36755" s="2"/>
      <c r="N36755" s="5"/>
      <c r="O36755" s="5"/>
    </row>
    <row r="36756" spans="13:15" x14ac:dyDescent="0.2">
      <c r="M36756" s="2"/>
      <c r="N36756" s="5"/>
      <c r="O36756" s="5"/>
    </row>
    <row r="36757" spans="13:15" x14ac:dyDescent="0.2">
      <c r="M36757" s="2"/>
      <c r="N36757" s="5"/>
      <c r="O36757" s="5"/>
    </row>
    <row r="36758" spans="13:15" x14ac:dyDescent="0.2">
      <c r="M36758" s="2"/>
      <c r="N36758" s="5"/>
      <c r="O36758" s="5"/>
    </row>
    <row r="36759" spans="13:15" x14ac:dyDescent="0.2">
      <c r="M36759" s="2"/>
      <c r="N36759" s="5"/>
      <c r="O36759" s="5"/>
    </row>
    <row r="36760" spans="13:15" x14ac:dyDescent="0.2">
      <c r="M36760" s="2"/>
      <c r="N36760" s="5"/>
      <c r="O36760" s="5"/>
    </row>
    <row r="36761" spans="13:15" x14ac:dyDescent="0.2">
      <c r="M36761" s="2"/>
      <c r="N36761" s="5"/>
      <c r="O36761" s="5"/>
    </row>
    <row r="36762" spans="13:15" x14ac:dyDescent="0.2">
      <c r="M36762" s="2"/>
      <c r="N36762" s="5"/>
      <c r="O36762" s="5"/>
    </row>
    <row r="36763" spans="13:15" x14ac:dyDescent="0.2">
      <c r="M36763" s="2"/>
      <c r="N36763" s="5"/>
      <c r="O36763" s="5"/>
    </row>
    <row r="36764" spans="13:15" x14ac:dyDescent="0.2">
      <c r="M36764" s="2"/>
      <c r="N36764" s="5"/>
      <c r="O36764" s="5"/>
    </row>
    <row r="36765" spans="13:15" x14ac:dyDescent="0.2">
      <c r="M36765" s="2"/>
      <c r="N36765" s="5"/>
      <c r="O36765" s="5"/>
    </row>
    <row r="36766" spans="13:15" x14ac:dyDescent="0.2">
      <c r="M36766" s="2"/>
      <c r="N36766" s="5"/>
      <c r="O36766" s="5"/>
    </row>
    <row r="36767" spans="13:15" x14ac:dyDescent="0.2">
      <c r="M36767" s="2"/>
      <c r="N36767" s="5"/>
      <c r="O36767" s="5"/>
    </row>
    <row r="36768" spans="13:15" x14ac:dyDescent="0.2">
      <c r="M36768" s="2"/>
      <c r="N36768" s="5"/>
      <c r="O36768" s="5"/>
    </row>
    <row r="36769" spans="13:15" x14ac:dyDescent="0.2">
      <c r="M36769" s="2"/>
      <c r="N36769" s="5"/>
      <c r="O36769" s="5"/>
    </row>
    <row r="36770" spans="13:15" x14ac:dyDescent="0.2">
      <c r="M36770" s="2"/>
      <c r="N36770" s="5"/>
      <c r="O36770" s="5"/>
    </row>
    <row r="36771" spans="13:15" x14ac:dyDescent="0.2">
      <c r="M36771" s="2"/>
      <c r="N36771" s="5"/>
      <c r="O36771" s="5"/>
    </row>
    <row r="36772" spans="13:15" x14ac:dyDescent="0.2">
      <c r="M36772" s="2"/>
      <c r="N36772" s="5"/>
      <c r="O36772" s="5"/>
    </row>
    <row r="36773" spans="13:15" x14ac:dyDescent="0.2">
      <c r="M36773" s="2"/>
      <c r="N36773" s="5"/>
      <c r="O36773" s="5"/>
    </row>
    <row r="36774" spans="13:15" x14ac:dyDescent="0.2">
      <c r="M36774" s="2"/>
      <c r="N36774" s="5"/>
      <c r="O36774" s="5"/>
    </row>
    <row r="36775" spans="13:15" x14ac:dyDescent="0.2">
      <c r="M36775" s="2"/>
      <c r="N36775" s="5"/>
      <c r="O36775" s="5"/>
    </row>
    <row r="36776" spans="13:15" x14ac:dyDescent="0.2">
      <c r="M36776" s="2"/>
      <c r="N36776" s="5"/>
      <c r="O36776" s="5"/>
    </row>
    <row r="36777" spans="13:15" x14ac:dyDescent="0.2">
      <c r="M36777" s="2"/>
      <c r="N36777" s="5"/>
      <c r="O36777" s="5"/>
    </row>
    <row r="36778" spans="13:15" x14ac:dyDescent="0.2">
      <c r="M36778" s="2"/>
      <c r="N36778" s="5"/>
      <c r="O36778" s="5"/>
    </row>
    <row r="36779" spans="13:15" x14ac:dyDescent="0.2">
      <c r="M36779" s="2"/>
      <c r="N36779" s="5"/>
      <c r="O36779" s="5"/>
    </row>
    <row r="36780" spans="13:15" x14ac:dyDescent="0.2">
      <c r="M36780" s="2"/>
      <c r="N36780" s="5"/>
      <c r="O36780" s="5"/>
    </row>
    <row r="36781" spans="13:15" x14ac:dyDescent="0.2">
      <c r="M36781" s="2"/>
      <c r="N36781" s="5"/>
      <c r="O36781" s="5"/>
    </row>
    <row r="36782" spans="13:15" x14ac:dyDescent="0.2">
      <c r="M36782" s="2"/>
      <c r="N36782" s="5"/>
      <c r="O36782" s="5"/>
    </row>
    <row r="36783" spans="13:15" x14ac:dyDescent="0.2">
      <c r="M36783" s="2"/>
      <c r="N36783" s="5"/>
      <c r="O36783" s="5"/>
    </row>
    <row r="36784" spans="13:15" x14ac:dyDescent="0.2">
      <c r="M36784" s="2"/>
      <c r="N36784" s="5"/>
      <c r="O36784" s="5"/>
    </row>
    <row r="36785" spans="13:15" x14ac:dyDescent="0.2">
      <c r="M36785" s="2"/>
      <c r="N36785" s="5"/>
      <c r="O36785" s="5"/>
    </row>
    <row r="36786" spans="13:15" x14ac:dyDescent="0.2">
      <c r="M36786" s="2"/>
      <c r="N36786" s="5"/>
      <c r="O36786" s="5"/>
    </row>
    <row r="36787" spans="13:15" x14ac:dyDescent="0.2">
      <c r="M36787" s="2"/>
      <c r="N36787" s="5"/>
      <c r="O36787" s="5"/>
    </row>
    <row r="36788" spans="13:15" x14ac:dyDescent="0.2">
      <c r="M36788" s="2"/>
      <c r="N36788" s="5"/>
      <c r="O36788" s="5"/>
    </row>
    <row r="36789" spans="13:15" x14ac:dyDescent="0.2">
      <c r="M36789" s="2"/>
      <c r="N36789" s="5"/>
      <c r="O36789" s="5"/>
    </row>
    <row r="36790" spans="13:15" x14ac:dyDescent="0.2">
      <c r="M36790" s="2"/>
      <c r="N36790" s="5"/>
      <c r="O36790" s="5"/>
    </row>
    <row r="36791" spans="13:15" x14ac:dyDescent="0.2">
      <c r="M36791" s="2"/>
      <c r="N36791" s="5"/>
      <c r="O36791" s="5"/>
    </row>
    <row r="36792" spans="13:15" x14ac:dyDescent="0.2">
      <c r="M36792" s="2"/>
      <c r="N36792" s="5"/>
      <c r="O36792" s="5"/>
    </row>
    <row r="36793" spans="13:15" x14ac:dyDescent="0.2">
      <c r="M36793" s="2"/>
      <c r="N36793" s="5"/>
      <c r="O36793" s="5"/>
    </row>
    <row r="36794" spans="13:15" x14ac:dyDescent="0.2">
      <c r="M36794" s="2"/>
      <c r="N36794" s="5"/>
      <c r="O36794" s="5"/>
    </row>
    <row r="36795" spans="13:15" x14ac:dyDescent="0.2">
      <c r="M36795" s="2"/>
      <c r="N36795" s="5"/>
      <c r="O36795" s="5"/>
    </row>
    <row r="36796" spans="13:15" x14ac:dyDescent="0.2">
      <c r="M36796" s="2"/>
      <c r="N36796" s="5"/>
      <c r="O36796" s="5"/>
    </row>
    <row r="36797" spans="13:15" x14ac:dyDescent="0.2">
      <c r="M36797" s="2"/>
      <c r="N36797" s="5"/>
      <c r="O36797" s="5"/>
    </row>
    <row r="36798" spans="13:15" x14ac:dyDescent="0.2">
      <c r="M36798" s="2"/>
      <c r="N36798" s="5"/>
      <c r="O36798" s="5"/>
    </row>
    <row r="36799" spans="13:15" x14ac:dyDescent="0.2">
      <c r="M36799" s="2"/>
      <c r="N36799" s="5"/>
      <c r="O36799" s="5"/>
    </row>
    <row r="36800" spans="13:15" x14ac:dyDescent="0.2">
      <c r="M36800" s="2"/>
      <c r="N36800" s="5"/>
      <c r="O36800" s="5"/>
    </row>
    <row r="36801" spans="13:15" x14ac:dyDescent="0.2">
      <c r="M36801" s="2"/>
      <c r="N36801" s="5"/>
      <c r="O36801" s="5"/>
    </row>
    <row r="36802" spans="13:15" x14ac:dyDescent="0.2">
      <c r="M36802" s="2"/>
      <c r="N36802" s="5"/>
      <c r="O36802" s="5"/>
    </row>
    <row r="36803" spans="13:15" x14ac:dyDescent="0.2">
      <c r="M36803" s="2"/>
      <c r="N36803" s="5"/>
      <c r="O36803" s="5"/>
    </row>
    <row r="36804" spans="13:15" x14ac:dyDescent="0.2">
      <c r="M36804" s="2"/>
      <c r="N36804" s="5"/>
      <c r="O36804" s="5"/>
    </row>
    <row r="36805" spans="13:15" x14ac:dyDescent="0.2">
      <c r="M36805" s="2"/>
      <c r="N36805" s="5"/>
      <c r="O36805" s="5"/>
    </row>
    <row r="36806" spans="13:15" x14ac:dyDescent="0.2">
      <c r="M36806" s="2"/>
      <c r="N36806" s="5"/>
      <c r="O36806" s="5"/>
    </row>
    <row r="36807" spans="13:15" x14ac:dyDescent="0.2">
      <c r="M36807" s="2"/>
      <c r="N36807" s="5"/>
      <c r="O36807" s="5"/>
    </row>
    <row r="36808" spans="13:15" x14ac:dyDescent="0.2">
      <c r="M36808" s="2"/>
      <c r="N36808" s="5"/>
      <c r="O36808" s="5"/>
    </row>
    <row r="36809" spans="13:15" x14ac:dyDescent="0.2">
      <c r="M36809" s="2"/>
      <c r="N36809" s="5"/>
      <c r="O36809" s="5"/>
    </row>
    <row r="36810" spans="13:15" x14ac:dyDescent="0.2">
      <c r="M36810" s="2"/>
      <c r="N36810" s="5"/>
      <c r="O36810" s="5"/>
    </row>
    <row r="36811" spans="13:15" x14ac:dyDescent="0.2">
      <c r="M36811" s="2"/>
      <c r="N36811" s="5"/>
      <c r="O36811" s="5"/>
    </row>
    <row r="36812" spans="13:15" x14ac:dyDescent="0.2">
      <c r="M36812" s="2"/>
      <c r="N36812" s="5"/>
      <c r="O36812" s="5"/>
    </row>
    <row r="36813" spans="13:15" x14ac:dyDescent="0.2">
      <c r="M36813" s="2"/>
      <c r="N36813" s="5"/>
      <c r="O36813" s="5"/>
    </row>
    <row r="36814" spans="13:15" x14ac:dyDescent="0.2">
      <c r="M36814" s="2"/>
      <c r="N36814" s="5"/>
      <c r="O36814" s="5"/>
    </row>
    <row r="36815" spans="13:15" x14ac:dyDescent="0.2">
      <c r="M36815" s="2"/>
      <c r="N36815" s="5"/>
      <c r="O36815" s="5"/>
    </row>
    <row r="36816" spans="13:15" x14ac:dyDescent="0.2">
      <c r="M36816" s="2"/>
      <c r="N36816" s="5"/>
      <c r="O36816" s="5"/>
    </row>
    <row r="36817" spans="13:15" x14ac:dyDescent="0.2">
      <c r="M36817" s="2"/>
      <c r="N36817" s="5"/>
      <c r="O36817" s="5"/>
    </row>
    <row r="36818" spans="13:15" x14ac:dyDescent="0.2">
      <c r="M36818" s="2"/>
      <c r="N36818" s="5"/>
      <c r="O36818" s="5"/>
    </row>
    <row r="36819" spans="13:15" x14ac:dyDescent="0.2">
      <c r="M36819" s="2"/>
      <c r="N36819" s="5"/>
      <c r="O36819" s="5"/>
    </row>
    <row r="36820" spans="13:15" x14ac:dyDescent="0.2">
      <c r="M36820" s="2"/>
      <c r="N36820" s="5"/>
      <c r="O36820" s="5"/>
    </row>
    <row r="36821" spans="13:15" x14ac:dyDescent="0.2">
      <c r="M36821" s="2"/>
      <c r="N36821" s="5"/>
      <c r="O36821" s="5"/>
    </row>
    <row r="36822" spans="13:15" x14ac:dyDescent="0.2">
      <c r="M36822" s="2"/>
      <c r="N36822" s="5"/>
      <c r="O36822" s="5"/>
    </row>
    <row r="36823" spans="13:15" x14ac:dyDescent="0.2">
      <c r="M36823" s="2"/>
      <c r="N36823" s="5"/>
      <c r="O36823" s="5"/>
    </row>
    <row r="36824" spans="13:15" x14ac:dyDescent="0.2">
      <c r="M36824" s="2"/>
      <c r="N36824" s="5"/>
      <c r="O36824" s="5"/>
    </row>
    <row r="36825" spans="13:15" x14ac:dyDescent="0.2">
      <c r="M36825" s="2"/>
      <c r="N36825" s="5"/>
      <c r="O36825" s="5"/>
    </row>
    <row r="36826" spans="13:15" x14ac:dyDescent="0.2">
      <c r="M36826" s="2"/>
      <c r="N36826" s="5"/>
      <c r="O36826" s="5"/>
    </row>
    <row r="36827" spans="13:15" x14ac:dyDescent="0.2">
      <c r="M36827" s="2"/>
      <c r="N36827" s="5"/>
      <c r="O36827" s="5"/>
    </row>
    <row r="36828" spans="13:15" x14ac:dyDescent="0.2">
      <c r="M36828" s="2"/>
      <c r="N36828" s="5"/>
      <c r="O36828" s="5"/>
    </row>
    <row r="36829" spans="13:15" x14ac:dyDescent="0.2">
      <c r="M36829" s="2"/>
      <c r="N36829" s="5"/>
      <c r="O36829" s="5"/>
    </row>
    <row r="36830" spans="13:15" x14ac:dyDescent="0.2">
      <c r="M36830" s="2"/>
      <c r="N36830" s="5"/>
      <c r="O36830" s="5"/>
    </row>
    <row r="36831" spans="13:15" x14ac:dyDescent="0.2">
      <c r="M36831" s="2"/>
      <c r="N36831" s="5"/>
      <c r="O36831" s="5"/>
    </row>
    <row r="36832" spans="13:15" x14ac:dyDescent="0.2">
      <c r="M36832" s="2"/>
      <c r="N36832" s="5"/>
      <c r="O36832" s="5"/>
    </row>
    <row r="36833" spans="13:15" x14ac:dyDescent="0.2">
      <c r="M36833" s="2"/>
      <c r="N36833" s="5"/>
      <c r="O36833" s="5"/>
    </row>
    <row r="36834" spans="13:15" x14ac:dyDescent="0.2">
      <c r="M36834" s="2"/>
      <c r="N36834" s="5"/>
      <c r="O36834" s="5"/>
    </row>
    <row r="36835" spans="13:15" x14ac:dyDescent="0.2">
      <c r="M36835" s="2"/>
      <c r="N36835" s="5"/>
      <c r="O36835" s="5"/>
    </row>
    <row r="36836" spans="13:15" x14ac:dyDescent="0.2">
      <c r="M36836" s="2"/>
      <c r="N36836" s="5"/>
      <c r="O36836" s="5"/>
    </row>
    <row r="36837" spans="13:15" x14ac:dyDescent="0.2">
      <c r="M36837" s="2"/>
      <c r="N36837" s="5"/>
      <c r="O36837" s="5"/>
    </row>
    <row r="36838" spans="13:15" x14ac:dyDescent="0.2">
      <c r="M36838" s="2"/>
      <c r="N36838" s="5"/>
      <c r="O36838" s="5"/>
    </row>
    <row r="36839" spans="13:15" x14ac:dyDescent="0.2">
      <c r="M36839" s="2"/>
      <c r="N36839" s="5"/>
      <c r="O36839" s="5"/>
    </row>
    <row r="36840" spans="13:15" x14ac:dyDescent="0.2">
      <c r="M36840" s="2"/>
      <c r="N36840" s="5"/>
      <c r="O36840" s="5"/>
    </row>
    <row r="36841" spans="13:15" x14ac:dyDescent="0.2">
      <c r="M36841" s="2"/>
      <c r="N36841" s="5"/>
      <c r="O36841" s="5"/>
    </row>
    <row r="36842" spans="13:15" x14ac:dyDescent="0.2">
      <c r="M36842" s="2"/>
      <c r="N36842" s="5"/>
      <c r="O36842" s="5"/>
    </row>
    <row r="36843" spans="13:15" x14ac:dyDescent="0.2">
      <c r="M36843" s="2"/>
      <c r="N36843" s="5"/>
      <c r="O36843" s="5"/>
    </row>
    <row r="36844" spans="13:15" x14ac:dyDescent="0.2">
      <c r="M36844" s="2"/>
      <c r="N36844" s="5"/>
      <c r="O36844" s="5"/>
    </row>
    <row r="36845" spans="13:15" x14ac:dyDescent="0.2">
      <c r="M36845" s="2"/>
      <c r="N36845" s="5"/>
      <c r="O36845" s="5"/>
    </row>
    <row r="36846" spans="13:15" x14ac:dyDescent="0.2">
      <c r="M36846" s="2"/>
      <c r="N36846" s="5"/>
      <c r="O36846" s="5"/>
    </row>
    <row r="36847" spans="13:15" x14ac:dyDescent="0.2">
      <c r="M36847" s="2"/>
      <c r="N36847" s="5"/>
      <c r="O36847" s="5"/>
    </row>
    <row r="36848" spans="13:15" x14ac:dyDescent="0.2">
      <c r="M36848" s="2"/>
      <c r="N36848" s="5"/>
      <c r="O36848" s="5"/>
    </row>
    <row r="36849" spans="13:15" x14ac:dyDescent="0.2">
      <c r="M36849" s="2"/>
      <c r="N36849" s="5"/>
      <c r="O36849" s="5"/>
    </row>
    <row r="36850" spans="13:15" x14ac:dyDescent="0.2">
      <c r="M36850" s="2"/>
      <c r="N36850" s="5"/>
      <c r="O36850" s="5"/>
    </row>
    <row r="36851" spans="13:15" x14ac:dyDescent="0.2">
      <c r="M36851" s="2"/>
      <c r="N36851" s="5"/>
      <c r="O36851" s="5"/>
    </row>
    <row r="36852" spans="13:15" x14ac:dyDescent="0.2">
      <c r="M36852" s="2"/>
      <c r="N36852" s="5"/>
      <c r="O36852" s="5"/>
    </row>
    <row r="36853" spans="13:15" x14ac:dyDescent="0.2">
      <c r="M36853" s="2"/>
      <c r="N36853" s="5"/>
      <c r="O36853" s="5"/>
    </row>
    <row r="36854" spans="13:15" x14ac:dyDescent="0.2">
      <c r="M36854" s="2"/>
      <c r="N36854" s="5"/>
      <c r="O36854" s="5"/>
    </row>
    <row r="36855" spans="13:15" x14ac:dyDescent="0.2">
      <c r="M36855" s="2"/>
      <c r="N36855" s="5"/>
      <c r="O36855" s="5"/>
    </row>
    <row r="36856" spans="13:15" x14ac:dyDescent="0.2">
      <c r="M36856" s="2"/>
      <c r="N36856" s="5"/>
      <c r="O36856" s="5"/>
    </row>
    <row r="36857" spans="13:15" x14ac:dyDescent="0.2">
      <c r="M36857" s="2"/>
      <c r="N36857" s="5"/>
      <c r="O36857" s="5"/>
    </row>
    <row r="36858" spans="13:15" x14ac:dyDescent="0.2">
      <c r="M36858" s="2"/>
      <c r="N36858" s="5"/>
      <c r="O36858" s="5"/>
    </row>
    <row r="36859" spans="13:15" x14ac:dyDescent="0.2">
      <c r="M36859" s="2"/>
      <c r="N36859" s="5"/>
      <c r="O36859" s="5"/>
    </row>
    <row r="36860" spans="13:15" x14ac:dyDescent="0.2">
      <c r="M36860" s="2"/>
      <c r="N36860" s="5"/>
      <c r="O36860" s="5"/>
    </row>
    <row r="36861" spans="13:15" x14ac:dyDescent="0.2">
      <c r="M36861" s="2"/>
      <c r="N36861" s="5"/>
      <c r="O36861" s="5"/>
    </row>
    <row r="36862" spans="13:15" x14ac:dyDescent="0.2">
      <c r="M36862" s="2"/>
      <c r="N36862" s="5"/>
      <c r="O36862" s="5"/>
    </row>
    <row r="36863" spans="13:15" x14ac:dyDescent="0.2">
      <c r="M36863" s="2"/>
      <c r="N36863" s="5"/>
      <c r="O36863" s="5"/>
    </row>
    <row r="36864" spans="13:15" x14ac:dyDescent="0.2">
      <c r="M36864" s="2"/>
      <c r="N36864" s="5"/>
      <c r="O36864" s="5"/>
    </row>
    <row r="36865" spans="13:15" x14ac:dyDescent="0.2">
      <c r="M36865" s="2"/>
      <c r="N36865" s="5"/>
      <c r="O36865" s="5"/>
    </row>
    <row r="36866" spans="13:15" x14ac:dyDescent="0.2">
      <c r="M36866" s="2"/>
      <c r="N36866" s="5"/>
      <c r="O36866" s="5"/>
    </row>
    <row r="36867" spans="13:15" x14ac:dyDescent="0.2">
      <c r="M36867" s="2"/>
      <c r="N36867" s="5"/>
      <c r="O36867" s="5"/>
    </row>
    <row r="36868" spans="13:15" x14ac:dyDescent="0.2">
      <c r="M36868" s="2"/>
      <c r="N36868" s="5"/>
      <c r="O36868" s="5"/>
    </row>
    <row r="36869" spans="13:15" x14ac:dyDescent="0.2">
      <c r="M36869" s="2"/>
      <c r="N36869" s="5"/>
      <c r="O36869" s="5"/>
    </row>
    <row r="36870" spans="13:15" x14ac:dyDescent="0.2">
      <c r="M36870" s="2"/>
      <c r="N36870" s="5"/>
      <c r="O36870" s="5"/>
    </row>
    <row r="36871" spans="13:15" x14ac:dyDescent="0.2">
      <c r="M36871" s="2"/>
      <c r="N36871" s="5"/>
      <c r="O36871" s="5"/>
    </row>
    <row r="36872" spans="13:15" x14ac:dyDescent="0.2">
      <c r="M36872" s="2"/>
      <c r="N36872" s="5"/>
      <c r="O36872" s="5"/>
    </row>
    <row r="36873" spans="13:15" x14ac:dyDescent="0.2">
      <c r="M36873" s="2"/>
      <c r="N36873" s="5"/>
      <c r="O36873" s="5"/>
    </row>
    <row r="36874" spans="13:15" x14ac:dyDescent="0.2">
      <c r="M36874" s="2"/>
      <c r="N36874" s="5"/>
      <c r="O36874" s="5"/>
    </row>
    <row r="36875" spans="13:15" x14ac:dyDescent="0.2">
      <c r="M36875" s="2"/>
      <c r="N36875" s="5"/>
      <c r="O36875" s="5"/>
    </row>
    <row r="36876" spans="13:15" x14ac:dyDescent="0.2">
      <c r="M36876" s="2"/>
      <c r="N36876" s="5"/>
      <c r="O36876" s="5"/>
    </row>
    <row r="36877" spans="13:15" x14ac:dyDescent="0.2">
      <c r="M36877" s="2"/>
      <c r="N36877" s="5"/>
      <c r="O36877" s="5"/>
    </row>
    <row r="36878" spans="13:15" x14ac:dyDescent="0.2">
      <c r="M36878" s="2"/>
      <c r="N36878" s="5"/>
      <c r="O36878" s="5"/>
    </row>
    <row r="36879" spans="13:15" x14ac:dyDescent="0.2">
      <c r="M36879" s="2"/>
      <c r="N36879" s="5"/>
      <c r="O36879" s="5"/>
    </row>
    <row r="36880" spans="13:15" x14ac:dyDescent="0.2">
      <c r="M36880" s="2"/>
      <c r="N36880" s="5"/>
      <c r="O36880" s="5"/>
    </row>
    <row r="36881" spans="13:15" x14ac:dyDescent="0.2">
      <c r="M36881" s="2"/>
      <c r="N36881" s="5"/>
      <c r="O36881" s="5"/>
    </row>
    <row r="36882" spans="13:15" x14ac:dyDescent="0.2">
      <c r="M36882" s="2"/>
      <c r="N36882" s="5"/>
      <c r="O36882" s="5"/>
    </row>
    <row r="36883" spans="13:15" x14ac:dyDescent="0.2">
      <c r="M36883" s="2"/>
      <c r="N36883" s="5"/>
      <c r="O36883" s="5"/>
    </row>
    <row r="36884" spans="13:15" x14ac:dyDescent="0.2">
      <c r="M36884" s="2"/>
      <c r="N36884" s="5"/>
      <c r="O36884" s="5"/>
    </row>
    <row r="36885" spans="13:15" x14ac:dyDescent="0.2">
      <c r="M36885" s="2"/>
      <c r="N36885" s="5"/>
      <c r="O36885" s="5"/>
    </row>
    <row r="36886" spans="13:15" x14ac:dyDescent="0.2">
      <c r="M36886" s="2"/>
      <c r="N36886" s="5"/>
      <c r="O36886" s="5"/>
    </row>
    <row r="36887" spans="13:15" x14ac:dyDescent="0.2">
      <c r="M36887" s="2"/>
      <c r="N36887" s="5"/>
      <c r="O36887" s="5"/>
    </row>
    <row r="36888" spans="13:15" x14ac:dyDescent="0.2">
      <c r="M36888" s="2"/>
      <c r="N36888" s="5"/>
      <c r="O36888" s="5"/>
    </row>
    <row r="36889" spans="13:15" x14ac:dyDescent="0.2">
      <c r="M36889" s="2"/>
      <c r="N36889" s="5"/>
      <c r="O36889" s="5"/>
    </row>
    <row r="36890" spans="13:15" x14ac:dyDescent="0.2">
      <c r="M36890" s="2"/>
      <c r="N36890" s="5"/>
      <c r="O36890" s="5"/>
    </row>
    <row r="36891" spans="13:15" x14ac:dyDescent="0.2">
      <c r="M36891" s="2"/>
      <c r="N36891" s="5"/>
      <c r="O36891" s="5"/>
    </row>
    <row r="36892" spans="13:15" x14ac:dyDescent="0.2">
      <c r="M36892" s="2"/>
      <c r="N36892" s="5"/>
      <c r="O36892" s="5"/>
    </row>
    <row r="36893" spans="13:15" x14ac:dyDescent="0.2">
      <c r="M36893" s="2"/>
      <c r="N36893" s="5"/>
      <c r="O36893" s="5"/>
    </row>
    <row r="36894" spans="13:15" x14ac:dyDescent="0.2">
      <c r="M36894" s="2"/>
      <c r="N36894" s="5"/>
      <c r="O36894" s="5"/>
    </row>
    <row r="36895" spans="13:15" x14ac:dyDescent="0.2">
      <c r="M36895" s="2"/>
      <c r="N36895" s="5"/>
      <c r="O36895" s="5"/>
    </row>
    <row r="36896" spans="13:15" x14ac:dyDescent="0.2">
      <c r="M36896" s="2"/>
      <c r="N36896" s="5"/>
      <c r="O36896" s="5"/>
    </row>
    <row r="36897" spans="13:15" x14ac:dyDescent="0.2">
      <c r="M36897" s="2"/>
      <c r="N36897" s="5"/>
      <c r="O36897" s="5"/>
    </row>
    <row r="36898" spans="13:15" x14ac:dyDescent="0.2">
      <c r="M36898" s="2"/>
      <c r="N36898" s="5"/>
      <c r="O36898" s="5"/>
    </row>
    <row r="36899" spans="13:15" x14ac:dyDescent="0.2">
      <c r="M36899" s="2"/>
      <c r="N36899" s="5"/>
      <c r="O36899" s="5"/>
    </row>
    <row r="36900" spans="13:15" x14ac:dyDescent="0.2">
      <c r="M36900" s="2"/>
      <c r="N36900" s="5"/>
      <c r="O36900" s="5"/>
    </row>
    <row r="36901" spans="13:15" x14ac:dyDescent="0.2">
      <c r="M36901" s="2"/>
      <c r="N36901" s="5"/>
      <c r="O36901" s="5"/>
    </row>
    <row r="36902" spans="13:15" x14ac:dyDescent="0.2">
      <c r="M36902" s="2"/>
      <c r="N36902" s="5"/>
      <c r="O36902" s="5"/>
    </row>
    <row r="36903" spans="13:15" x14ac:dyDescent="0.2">
      <c r="M36903" s="2"/>
      <c r="N36903" s="5"/>
      <c r="O36903" s="5"/>
    </row>
    <row r="36904" spans="13:15" x14ac:dyDescent="0.2">
      <c r="M36904" s="2"/>
      <c r="N36904" s="5"/>
      <c r="O36904" s="5"/>
    </row>
    <row r="36905" spans="13:15" x14ac:dyDescent="0.2">
      <c r="M36905" s="2"/>
      <c r="N36905" s="5"/>
      <c r="O36905" s="5"/>
    </row>
    <row r="36906" spans="13:15" x14ac:dyDescent="0.2">
      <c r="M36906" s="2"/>
      <c r="N36906" s="5"/>
      <c r="O36906" s="5"/>
    </row>
    <row r="36907" spans="13:15" x14ac:dyDescent="0.2">
      <c r="M36907" s="2"/>
      <c r="N36907" s="5"/>
      <c r="O36907" s="5"/>
    </row>
    <row r="36908" spans="13:15" x14ac:dyDescent="0.2">
      <c r="M36908" s="2"/>
      <c r="N36908" s="5"/>
      <c r="O36908" s="5"/>
    </row>
    <row r="36909" spans="13:15" x14ac:dyDescent="0.2">
      <c r="M36909" s="2"/>
      <c r="N36909" s="5"/>
      <c r="O36909" s="5"/>
    </row>
    <row r="36910" spans="13:15" x14ac:dyDescent="0.2">
      <c r="M36910" s="2"/>
      <c r="N36910" s="5"/>
      <c r="O36910" s="5"/>
    </row>
    <row r="36911" spans="13:15" x14ac:dyDescent="0.2">
      <c r="M36911" s="2"/>
      <c r="N36911" s="5"/>
      <c r="O36911" s="5"/>
    </row>
    <row r="36912" spans="13:15" x14ac:dyDescent="0.2">
      <c r="M36912" s="2"/>
      <c r="N36912" s="5"/>
      <c r="O36912" s="5"/>
    </row>
    <row r="36913" spans="13:15" x14ac:dyDescent="0.2">
      <c r="M36913" s="2"/>
      <c r="N36913" s="5"/>
      <c r="O36913" s="5"/>
    </row>
    <row r="36914" spans="13:15" x14ac:dyDescent="0.2">
      <c r="M36914" s="2"/>
      <c r="N36914" s="5"/>
      <c r="O36914" s="5"/>
    </row>
    <row r="36915" spans="13:15" x14ac:dyDescent="0.2">
      <c r="M36915" s="2"/>
      <c r="N36915" s="5"/>
      <c r="O36915" s="5"/>
    </row>
    <row r="36916" spans="13:15" x14ac:dyDescent="0.2">
      <c r="M36916" s="2"/>
      <c r="N36916" s="5"/>
      <c r="O36916" s="5"/>
    </row>
    <row r="36917" spans="13:15" x14ac:dyDescent="0.2">
      <c r="M36917" s="2"/>
      <c r="N36917" s="5"/>
      <c r="O36917" s="5"/>
    </row>
    <row r="36918" spans="13:15" x14ac:dyDescent="0.2">
      <c r="M36918" s="2"/>
      <c r="N36918" s="5"/>
      <c r="O36918" s="5"/>
    </row>
    <row r="36919" spans="13:15" x14ac:dyDescent="0.2">
      <c r="M36919" s="2"/>
      <c r="N36919" s="5"/>
      <c r="O36919" s="5"/>
    </row>
    <row r="36920" spans="13:15" x14ac:dyDescent="0.2">
      <c r="M36920" s="2"/>
      <c r="N36920" s="5"/>
      <c r="O36920" s="5"/>
    </row>
    <row r="36921" spans="13:15" x14ac:dyDescent="0.2">
      <c r="M36921" s="2"/>
      <c r="N36921" s="5"/>
      <c r="O36921" s="5"/>
    </row>
    <row r="36922" spans="13:15" x14ac:dyDescent="0.2">
      <c r="M36922" s="2"/>
      <c r="N36922" s="5"/>
      <c r="O36922" s="5"/>
    </row>
    <row r="36923" spans="13:15" x14ac:dyDescent="0.2">
      <c r="M36923" s="2"/>
      <c r="N36923" s="5"/>
      <c r="O36923" s="5"/>
    </row>
    <row r="36924" spans="13:15" x14ac:dyDescent="0.2">
      <c r="M36924" s="2"/>
      <c r="N36924" s="5"/>
      <c r="O36924" s="5"/>
    </row>
    <row r="36925" spans="13:15" x14ac:dyDescent="0.2">
      <c r="M36925" s="2"/>
      <c r="N36925" s="5"/>
      <c r="O36925" s="5"/>
    </row>
    <row r="36926" spans="13:15" x14ac:dyDescent="0.2">
      <c r="M36926" s="2"/>
      <c r="N36926" s="5"/>
      <c r="O36926" s="5"/>
    </row>
    <row r="36927" spans="13:15" x14ac:dyDescent="0.2">
      <c r="M36927" s="2"/>
      <c r="N36927" s="5"/>
      <c r="O36927" s="5"/>
    </row>
    <row r="36928" spans="13:15" x14ac:dyDescent="0.2">
      <c r="M36928" s="2"/>
      <c r="N36928" s="5"/>
      <c r="O36928" s="5"/>
    </row>
    <row r="36929" spans="13:15" x14ac:dyDescent="0.2">
      <c r="M36929" s="2"/>
      <c r="N36929" s="5"/>
      <c r="O36929" s="5"/>
    </row>
    <row r="36930" spans="13:15" x14ac:dyDescent="0.2">
      <c r="M36930" s="2"/>
      <c r="N36930" s="5"/>
      <c r="O36930" s="5"/>
    </row>
    <row r="36931" spans="13:15" x14ac:dyDescent="0.2">
      <c r="M36931" s="2"/>
      <c r="N36931" s="5"/>
      <c r="O36931" s="5"/>
    </row>
    <row r="36932" spans="13:15" x14ac:dyDescent="0.2">
      <c r="M36932" s="2"/>
      <c r="N36932" s="5"/>
      <c r="O36932" s="5"/>
    </row>
    <row r="36933" spans="13:15" x14ac:dyDescent="0.2">
      <c r="M36933" s="2"/>
      <c r="N36933" s="5"/>
      <c r="O36933" s="5"/>
    </row>
    <row r="36934" spans="13:15" x14ac:dyDescent="0.2">
      <c r="M36934" s="2"/>
      <c r="N36934" s="5"/>
      <c r="O36934" s="5"/>
    </row>
    <row r="36935" spans="13:15" x14ac:dyDescent="0.2">
      <c r="M36935" s="2"/>
      <c r="N36935" s="5"/>
      <c r="O36935" s="5"/>
    </row>
    <row r="36936" spans="13:15" x14ac:dyDescent="0.2">
      <c r="M36936" s="2"/>
      <c r="N36936" s="5"/>
      <c r="O36936" s="5"/>
    </row>
    <row r="36937" spans="13:15" x14ac:dyDescent="0.2">
      <c r="M36937" s="2"/>
      <c r="N36937" s="5"/>
      <c r="O36937" s="5"/>
    </row>
    <row r="36938" spans="13:15" x14ac:dyDescent="0.2">
      <c r="M36938" s="2"/>
      <c r="N36938" s="5"/>
      <c r="O36938" s="5"/>
    </row>
    <row r="36939" spans="13:15" x14ac:dyDescent="0.2">
      <c r="M36939" s="2"/>
      <c r="N36939" s="5"/>
      <c r="O36939" s="5"/>
    </row>
    <row r="36940" spans="13:15" x14ac:dyDescent="0.2">
      <c r="M36940" s="2"/>
      <c r="N36940" s="5"/>
      <c r="O36940" s="5"/>
    </row>
    <row r="36941" spans="13:15" x14ac:dyDescent="0.2">
      <c r="M36941" s="2"/>
      <c r="N36941" s="5"/>
      <c r="O36941" s="5"/>
    </row>
    <row r="36942" spans="13:15" x14ac:dyDescent="0.2">
      <c r="M36942" s="2"/>
      <c r="N36942" s="5"/>
      <c r="O36942" s="5"/>
    </row>
    <row r="36943" spans="13:15" x14ac:dyDescent="0.2">
      <c r="M36943" s="2"/>
      <c r="N36943" s="5"/>
      <c r="O36943" s="5"/>
    </row>
    <row r="36944" spans="13:15" x14ac:dyDescent="0.2">
      <c r="M36944" s="2"/>
      <c r="N36944" s="5"/>
      <c r="O36944" s="5"/>
    </row>
    <row r="36945" spans="13:15" x14ac:dyDescent="0.2">
      <c r="M36945" s="2"/>
      <c r="N36945" s="5"/>
      <c r="O36945" s="5"/>
    </row>
    <row r="36946" spans="13:15" x14ac:dyDescent="0.2">
      <c r="M36946" s="2"/>
      <c r="N36946" s="5"/>
      <c r="O36946" s="5"/>
    </row>
    <row r="36947" spans="13:15" x14ac:dyDescent="0.2">
      <c r="M36947" s="2"/>
      <c r="N36947" s="5"/>
      <c r="O36947" s="5"/>
    </row>
    <row r="36948" spans="13:15" x14ac:dyDescent="0.2">
      <c r="M36948" s="2"/>
      <c r="N36948" s="5"/>
      <c r="O36948" s="5"/>
    </row>
    <row r="36949" spans="13:15" x14ac:dyDescent="0.2">
      <c r="M36949" s="2"/>
      <c r="N36949" s="5"/>
      <c r="O36949" s="5"/>
    </row>
    <row r="36950" spans="13:15" x14ac:dyDescent="0.2">
      <c r="M36950" s="2"/>
      <c r="N36950" s="5"/>
      <c r="O36950" s="5"/>
    </row>
    <row r="36951" spans="13:15" x14ac:dyDescent="0.2">
      <c r="M36951" s="2"/>
      <c r="N36951" s="5"/>
      <c r="O36951" s="5"/>
    </row>
    <row r="36952" spans="13:15" x14ac:dyDescent="0.2">
      <c r="M36952" s="2"/>
      <c r="N36952" s="5"/>
      <c r="O36952" s="5"/>
    </row>
    <row r="36953" spans="13:15" x14ac:dyDescent="0.2">
      <c r="M36953" s="2"/>
      <c r="N36953" s="5"/>
      <c r="O36953" s="5"/>
    </row>
    <row r="36954" spans="13:15" x14ac:dyDescent="0.2">
      <c r="M36954" s="2"/>
      <c r="N36954" s="5"/>
      <c r="O36954" s="5"/>
    </row>
    <row r="36955" spans="13:15" x14ac:dyDescent="0.2">
      <c r="M36955" s="2"/>
      <c r="N36955" s="5"/>
      <c r="O36955" s="5"/>
    </row>
    <row r="36956" spans="13:15" x14ac:dyDescent="0.2">
      <c r="M36956" s="2"/>
      <c r="N36956" s="5"/>
      <c r="O36956" s="5"/>
    </row>
    <row r="36957" spans="13:15" x14ac:dyDescent="0.2">
      <c r="M36957" s="2"/>
      <c r="N36957" s="5"/>
      <c r="O36957" s="5"/>
    </row>
    <row r="36958" spans="13:15" x14ac:dyDescent="0.2">
      <c r="M36958" s="2"/>
      <c r="N36958" s="5"/>
      <c r="O36958" s="5"/>
    </row>
    <row r="36959" spans="13:15" x14ac:dyDescent="0.2">
      <c r="M36959" s="2"/>
      <c r="N36959" s="5"/>
      <c r="O36959" s="5"/>
    </row>
    <row r="36960" spans="13:15" x14ac:dyDescent="0.2">
      <c r="M36960" s="2"/>
      <c r="N36960" s="5"/>
      <c r="O36960" s="5"/>
    </row>
    <row r="36961" spans="13:15" x14ac:dyDescent="0.2">
      <c r="M36961" s="2"/>
      <c r="N36961" s="5"/>
      <c r="O36961" s="5"/>
    </row>
    <row r="36962" spans="13:15" x14ac:dyDescent="0.2">
      <c r="M36962" s="2"/>
      <c r="N36962" s="5"/>
      <c r="O36962" s="5"/>
    </row>
    <row r="36963" spans="13:15" x14ac:dyDescent="0.2">
      <c r="M36963" s="2"/>
      <c r="N36963" s="5"/>
      <c r="O36963" s="5"/>
    </row>
    <row r="36964" spans="13:15" x14ac:dyDescent="0.2">
      <c r="M36964" s="2"/>
      <c r="N36964" s="5"/>
      <c r="O36964" s="5"/>
    </row>
    <row r="36965" spans="13:15" x14ac:dyDescent="0.2">
      <c r="M36965" s="2"/>
      <c r="N36965" s="5"/>
      <c r="O36965" s="5"/>
    </row>
    <row r="36966" spans="13:15" x14ac:dyDescent="0.2">
      <c r="M36966" s="2"/>
      <c r="N36966" s="5"/>
      <c r="O36966" s="5"/>
    </row>
    <row r="36967" spans="13:15" x14ac:dyDescent="0.2">
      <c r="M36967" s="2"/>
      <c r="N36967" s="5"/>
      <c r="O36967" s="5"/>
    </row>
    <row r="36968" spans="13:15" x14ac:dyDescent="0.2">
      <c r="M36968" s="2"/>
      <c r="N36968" s="5"/>
      <c r="O36968" s="5"/>
    </row>
    <row r="36969" spans="13:15" x14ac:dyDescent="0.2">
      <c r="M36969" s="2"/>
      <c r="N36969" s="5"/>
      <c r="O36969" s="5"/>
    </row>
    <row r="36970" spans="13:15" x14ac:dyDescent="0.2">
      <c r="M36970" s="2"/>
      <c r="N36970" s="5"/>
      <c r="O36970" s="5"/>
    </row>
    <row r="36971" spans="13:15" x14ac:dyDescent="0.2">
      <c r="M36971" s="2"/>
      <c r="N36971" s="5"/>
      <c r="O36971" s="5"/>
    </row>
    <row r="36972" spans="13:15" x14ac:dyDescent="0.2">
      <c r="M36972" s="2"/>
      <c r="N36972" s="5"/>
      <c r="O36972" s="5"/>
    </row>
    <row r="36973" spans="13:15" x14ac:dyDescent="0.2">
      <c r="M36973" s="2"/>
      <c r="N36973" s="5"/>
      <c r="O36973" s="5"/>
    </row>
    <row r="36974" spans="13:15" x14ac:dyDescent="0.2">
      <c r="M36974" s="2"/>
      <c r="N36974" s="5"/>
      <c r="O36974" s="5"/>
    </row>
    <row r="36975" spans="13:15" x14ac:dyDescent="0.2">
      <c r="M36975" s="2"/>
      <c r="N36975" s="5"/>
      <c r="O36975" s="5"/>
    </row>
    <row r="36976" spans="13:15" x14ac:dyDescent="0.2">
      <c r="M36976" s="2"/>
      <c r="N36976" s="5"/>
      <c r="O36976" s="5"/>
    </row>
    <row r="36977" spans="13:15" x14ac:dyDescent="0.2">
      <c r="M36977" s="2"/>
      <c r="N36977" s="5"/>
      <c r="O36977" s="5"/>
    </row>
    <row r="36978" spans="13:15" x14ac:dyDescent="0.2">
      <c r="M36978" s="2"/>
      <c r="N36978" s="5"/>
      <c r="O36978" s="5"/>
    </row>
    <row r="36979" spans="13:15" x14ac:dyDescent="0.2">
      <c r="M36979" s="2"/>
      <c r="N36979" s="5"/>
      <c r="O36979" s="5"/>
    </row>
    <row r="36980" spans="13:15" x14ac:dyDescent="0.2">
      <c r="M36980" s="2"/>
      <c r="N36980" s="5"/>
      <c r="O36980" s="5"/>
    </row>
    <row r="36981" spans="13:15" x14ac:dyDescent="0.2">
      <c r="M36981" s="2"/>
      <c r="N36981" s="5"/>
      <c r="O36981" s="5"/>
    </row>
    <row r="36982" spans="13:15" x14ac:dyDescent="0.2">
      <c r="M36982" s="2"/>
      <c r="N36982" s="5"/>
      <c r="O36982" s="5"/>
    </row>
    <row r="36983" spans="13:15" x14ac:dyDescent="0.2">
      <c r="M36983" s="2"/>
      <c r="N36983" s="5"/>
      <c r="O36983" s="5"/>
    </row>
    <row r="36984" spans="13:15" x14ac:dyDescent="0.2">
      <c r="M36984" s="2"/>
      <c r="N36984" s="5"/>
      <c r="O36984" s="5"/>
    </row>
    <row r="36985" spans="13:15" x14ac:dyDescent="0.2">
      <c r="M36985" s="2"/>
      <c r="N36985" s="5"/>
      <c r="O36985" s="5"/>
    </row>
    <row r="36986" spans="13:15" x14ac:dyDescent="0.2">
      <c r="M36986" s="2"/>
      <c r="N36986" s="5"/>
      <c r="O36986" s="5"/>
    </row>
    <row r="36987" spans="13:15" x14ac:dyDescent="0.2">
      <c r="M36987" s="2"/>
      <c r="N36987" s="5"/>
      <c r="O36987" s="5"/>
    </row>
    <row r="36988" spans="13:15" x14ac:dyDescent="0.2">
      <c r="M36988" s="2"/>
      <c r="N36988" s="5"/>
      <c r="O36988" s="5"/>
    </row>
    <row r="36989" spans="13:15" x14ac:dyDescent="0.2">
      <c r="M36989" s="2"/>
      <c r="N36989" s="5"/>
      <c r="O36989" s="5"/>
    </row>
    <row r="36990" spans="13:15" x14ac:dyDescent="0.2">
      <c r="M36990" s="2"/>
      <c r="N36990" s="5"/>
      <c r="O36990" s="5"/>
    </row>
    <row r="36991" spans="13:15" x14ac:dyDescent="0.2">
      <c r="M36991" s="2"/>
      <c r="N36991" s="5"/>
      <c r="O36991" s="5"/>
    </row>
    <row r="36992" spans="13:15" x14ac:dyDescent="0.2">
      <c r="M36992" s="2"/>
      <c r="N36992" s="5"/>
      <c r="O36992" s="5"/>
    </row>
    <row r="36993" spans="13:15" x14ac:dyDescent="0.2">
      <c r="M36993" s="2"/>
      <c r="N36993" s="5"/>
      <c r="O36993" s="5"/>
    </row>
    <row r="36994" spans="13:15" x14ac:dyDescent="0.2">
      <c r="M36994" s="2"/>
      <c r="N36994" s="5"/>
      <c r="O36994" s="5"/>
    </row>
    <row r="36995" spans="13:15" x14ac:dyDescent="0.2">
      <c r="M36995" s="2"/>
      <c r="N36995" s="5"/>
      <c r="O36995" s="5"/>
    </row>
    <row r="36996" spans="13:15" x14ac:dyDescent="0.2">
      <c r="M36996" s="2"/>
      <c r="N36996" s="5"/>
      <c r="O36996" s="5"/>
    </row>
    <row r="36997" spans="13:15" x14ac:dyDescent="0.2">
      <c r="M36997" s="2"/>
      <c r="N36997" s="5"/>
      <c r="O36997" s="5"/>
    </row>
    <row r="36998" spans="13:15" x14ac:dyDescent="0.2">
      <c r="M36998" s="2"/>
      <c r="N36998" s="5"/>
      <c r="O36998" s="5"/>
    </row>
    <row r="36999" spans="13:15" x14ac:dyDescent="0.2">
      <c r="M36999" s="2"/>
      <c r="N36999" s="5"/>
      <c r="O36999" s="5"/>
    </row>
    <row r="37000" spans="13:15" x14ac:dyDescent="0.2">
      <c r="M37000" s="2"/>
      <c r="N37000" s="5"/>
      <c r="O37000" s="5"/>
    </row>
    <row r="37001" spans="13:15" x14ac:dyDescent="0.2">
      <c r="M37001" s="2"/>
      <c r="N37001" s="5"/>
      <c r="O37001" s="5"/>
    </row>
    <row r="37002" spans="13:15" x14ac:dyDescent="0.2">
      <c r="M37002" s="2"/>
      <c r="N37002" s="5"/>
      <c r="O37002" s="5"/>
    </row>
    <row r="37003" spans="13:15" x14ac:dyDescent="0.2">
      <c r="M37003" s="2"/>
      <c r="N37003" s="5"/>
      <c r="O37003" s="5"/>
    </row>
    <row r="37004" spans="13:15" x14ac:dyDescent="0.2">
      <c r="M37004" s="2"/>
      <c r="N37004" s="5"/>
      <c r="O37004" s="5"/>
    </row>
    <row r="37005" spans="13:15" x14ac:dyDescent="0.2">
      <c r="M37005" s="2"/>
      <c r="N37005" s="5"/>
      <c r="O37005" s="5"/>
    </row>
    <row r="37006" spans="13:15" x14ac:dyDescent="0.2">
      <c r="M37006" s="2"/>
      <c r="N37006" s="5"/>
      <c r="O37006" s="5"/>
    </row>
    <row r="37007" spans="13:15" x14ac:dyDescent="0.2">
      <c r="M37007" s="2"/>
      <c r="N37007" s="5"/>
      <c r="O37007" s="5"/>
    </row>
    <row r="37008" spans="13:15" x14ac:dyDescent="0.2">
      <c r="M37008" s="2"/>
      <c r="N37008" s="5"/>
      <c r="O37008" s="5"/>
    </row>
    <row r="37009" spans="13:15" x14ac:dyDescent="0.2">
      <c r="M37009" s="2"/>
      <c r="N37009" s="5"/>
      <c r="O37009" s="5"/>
    </row>
    <row r="37010" spans="13:15" x14ac:dyDescent="0.2">
      <c r="M37010" s="2"/>
      <c r="N37010" s="5"/>
      <c r="O37010" s="5"/>
    </row>
    <row r="37011" spans="13:15" x14ac:dyDescent="0.2">
      <c r="M37011" s="2"/>
      <c r="N37011" s="5"/>
      <c r="O37011" s="5"/>
    </row>
    <row r="37012" spans="13:15" x14ac:dyDescent="0.2">
      <c r="M37012" s="2"/>
      <c r="N37012" s="5"/>
      <c r="O37012" s="5"/>
    </row>
    <row r="37013" spans="13:15" x14ac:dyDescent="0.2">
      <c r="M37013" s="2"/>
      <c r="N37013" s="5"/>
      <c r="O37013" s="5"/>
    </row>
    <row r="37014" spans="13:15" x14ac:dyDescent="0.2">
      <c r="M37014" s="2"/>
      <c r="N37014" s="5"/>
      <c r="O37014" s="5"/>
    </row>
    <row r="37015" spans="13:15" x14ac:dyDescent="0.2">
      <c r="M37015" s="2"/>
      <c r="N37015" s="5"/>
      <c r="O37015" s="5"/>
    </row>
    <row r="37016" spans="13:15" x14ac:dyDescent="0.2">
      <c r="M37016" s="2"/>
      <c r="N37016" s="5"/>
      <c r="O37016" s="5"/>
    </row>
    <row r="37017" spans="13:15" x14ac:dyDescent="0.2">
      <c r="M37017" s="2"/>
      <c r="N37017" s="5"/>
      <c r="O37017" s="5"/>
    </row>
    <row r="37018" spans="13:15" x14ac:dyDescent="0.2">
      <c r="M37018" s="2"/>
      <c r="N37018" s="5"/>
      <c r="O37018" s="5"/>
    </row>
    <row r="37019" spans="13:15" x14ac:dyDescent="0.2">
      <c r="M37019" s="2"/>
      <c r="N37019" s="5"/>
      <c r="O37019" s="5"/>
    </row>
    <row r="37020" spans="13:15" x14ac:dyDescent="0.2">
      <c r="M37020" s="2"/>
      <c r="N37020" s="5"/>
      <c r="O37020" s="5"/>
    </row>
    <row r="37021" spans="13:15" x14ac:dyDescent="0.2">
      <c r="M37021" s="2"/>
      <c r="N37021" s="5"/>
      <c r="O37021" s="5"/>
    </row>
    <row r="37022" spans="13:15" x14ac:dyDescent="0.2">
      <c r="M37022" s="2"/>
      <c r="N37022" s="5"/>
      <c r="O37022" s="5"/>
    </row>
    <row r="37023" spans="13:15" x14ac:dyDescent="0.2">
      <c r="M37023" s="2"/>
      <c r="N37023" s="5"/>
      <c r="O37023" s="5"/>
    </row>
    <row r="37024" spans="13:15" x14ac:dyDescent="0.2">
      <c r="M37024" s="2"/>
      <c r="N37024" s="5"/>
      <c r="O37024" s="5"/>
    </row>
    <row r="37025" spans="13:15" x14ac:dyDescent="0.2">
      <c r="M37025" s="2"/>
      <c r="N37025" s="5"/>
      <c r="O37025" s="5"/>
    </row>
    <row r="37026" spans="13:15" x14ac:dyDescent="0.2">
      <c r="M37026" s="2"/>
      <c r="N37026" s="5"/>
      <c r="O37026" s="5"/>
    </row>
    <row r="37027" spans="13:15" x14ac:dyDescent="0.2">
      <c r="M37027" s="2"/>
      <c r="N37027" s="5"/>
      <c r="O37027" s="5"/>
    </row>
    <row r="37028" spans="13:15" x14ac:dyDescent="0.2">
      <c r="M37028" s="2"/>
      <c r="N37028" s="5"/>
      <c r="O37028" s="5"/>
    </row>
    <row r="37029" spans="13:15" x14ac:dyDescent="0.2">
      <c r="M37029" s="2"/>
      <c r="N37029" s="5"/>
      <c r="O37029" s="5"/>
    </row>
    <row r="37030" spans="13:15" x14ac:dyDescent="0.2">
      <c r="M37030" s="2"/>
      <c r="N37030" s="5"/>
      <c r="O37030" s="5"/>
    </row>
    <row r="37031" spans="13:15" x14ac:dyDescent="0.2">
      <c r="M37031" s="2"/>
      <c r="N37031" s="5"/>
      <c r="O37031" s="5"/>
    </row>
    <row r="37032" spans="13:15" x14ac:dyDescent="0.2">
      <c r="M37032" s="2"/>
      <c r="N37032" s="5"/>
      <c r="O37032" s="5"/>
    </row>
    <row r="37033" spans="13:15" x14ac:dyDescent="0.2">
      <c r="M37033" s="2"/>
      <c r="N37033" s="5"/>
      <c r="O37033" s="5"/>
    </row>
    <row r="37034" spans="13:15" x14ac:dyDescent="0.2">
      <c r="M37034" s="2"/>
      <c r="N37034" s="5"/>
      <c r="O37034" s="5"/>
    </row>
    <row r="37035" spans="13:15" x14ac:dyDescent="0.2">
      <c r="M37035" s="2"/>
      <c r="N37035" s="5"/>
      <c r="O37035" s="5"/>
    </row>
    <row r="37036" spans="13:15" x14ac:dyDescent="0.2">
      <c r="M37036" s="2"/>
      <c r="N37036" s="5"/>
      <c r="O37036" s="5"/>
    </row>
    <row r="37037" spans="13:15" x14ac:dyDescent="0.2">
      <c r="M37037" s="2"/>
      <c r="N37037" s="5"/>
      <c r="O37037" s="5"/>
    </row>
    <row r="37038" spans="13:15" x14ac:dyDescent="0.2">
      <c r="M37038" s="2"/>
      <c r="N37038" s="5"/>
      <c r="O37038" s="5"/>
    </row>
    <row r="37039" spans="13:15" x14ac:dyDescent="0.2">
      <c r="M37039" s="2"/>
      <c r="N37039" s="5"/>
      <c r="O37039" s="5"/>
    </row>
    <row r="37040" spans="13:15" x14ac:dyDescent="0.2">
      <c r="M37040" s="2"/>
      <c r="N37040" s="5"/>
      <c r="O37040" s="5"/>
    </row>
    <row r="37041" spans="13:15" x14ac:dyDescent="0.2">
      <c r="M37041" s="2"/>
      <c r="N37041" s="5"/>
      <c r="O37041" s="5"/>
    </row>
    <row r="37042" spans="13:15" x14ac:dyDescent="0.2">
      <c r="M37042" s="2"/>
      <c r="N37042" s="5"/>
      <c r="O37042" s="5"/>
    </row>
    <row r="37043" spans="13:15" x14ac:dyDescent="0.2">
      <c r="M37043" s="2"/>
      <c r="N37043" s="5"/>
      <c r="O37043" s="5"/>
    </row>
    <row r="37044" spans="13:15" x14ac:dyDescent="0.2">
      <c r="M37044" s="2"/>
      <c r="N37044" s="5"/>
      <c r="O37044" s="5"/>
    </row>
    <row r="37045" spans="13:15" x14ac:dyDescent="0.2">
      <c r="M37045" s="2"/>
      <c r="N37045" s="5"/>
      <c r="O37045" s="5"/>
    </row>
    <row r="37046" spans="13:15" x14ac:dyDescent="0.2">
      <c r="M37046" s="2"/>
      <c r="N37046" s="5"/>
      <c r="O37046" s="5"/>
    </row>
    <row r="37047" spans="13:15" x14ac:dyDescent="0.2">
      <c r="M37047" s="2"/>
      <c r="N37047" s="5"/>
      <c r="O37047" s="5"/>
    </row>
    <row r="37048" spans="13:15" x14ac:dyDescent="0.2">
      <c r="M37048" s="2"/>
      <c r="N37048" s="5"/>
      <c r="O37048" s="5"/>
    </row>
    <row r="37049" spans="13:15" x14ac:dyDescent="0.2">
      <c r="M37049" s="2"/>
      <c r="N37049" s="5"/>
      <c r="O37049" s="5"/>
    </row>
    <row r="37050" spans="13:15" x14ac:dyDescent="0.2">
      <c r="M37050" s="2"/>
      <c r="N37050" s="5"/>
      <c r="O37050" s="5"/>
    </row>
    <row r="37051" spans="13:15" x14ac:dyDescent="0.2">
      <c r="M37051" s="2"/>
      <c r="N37051" s="5"/>
      <c r="O37051" s="5"/>
    </row>
    <row r="37052" spans="13:15" x14ac:dyDescent="0.2">
      <c r="M37052" s="2"/>
      <c r="N37052" s="5"/>
      <c r="O37052" s="5"/>
    </row>
    <row r="37053" spans="13:15" x14ac:dyDescent="0.2">
      <c r="M37053" s="2"/>
      <c r="N37053" s="5"/>
      <c r="O37053" s="5"/>
    </row>
    <row r="37054" spans="13:15" x14ac:dyDescent="0.2">
      <c r="M37054" s="2"/>
      <c r="N37054" s="5"/>
      <c r="O37054" s="5"/>
    </row>
    <row r="37055" spans="13:15" x14ac:dyDescent="0.2">
      <c r="M37055" s="2"/>
      <c r="N37055" s="5"/>
      <c r="O37055" s="5"/>
    </row>
    <row r="37056" spans="13:15" x14ac:dyDescent="0.2">
      <c r="M37056" s="2"/>
      <c r="N37056" s="5"/>
      <c r="O37056" s="5"/>
    </row>
    <row r="37057" spans="13:15" x14ac:dyDescent="0.2">
      <c r="M37057" s="2"/>
      <c r="N37057" s="5"/>
      <c r="O37057" s="5"/>
    </row>
    <row r="37058" spans="13:15" x14ac:dyDescent="0.2">
      <c r="M37058" s="2"/>
      <c r="N37058" s="5"/>
      <c r="O37058" s="5"/>
    </row>
    <row r="37059" spans="13:15" x14ac:dyDescent="0.2">
      <c r="M37059" s="2"/>
      <c r="N37059" s="5"/>
      <c r="O37059" s="5"/>
    </row>
    <row r="37060" spans="13:15" x14ac:dyDescent="0.2">
      <c r="M37060" s="2"/>
      <c r="N37060" s="5"/>
      <c r="O37060" s="5"/>
    </row>
    <row r="37061" spans="13:15" x14ac:dyDescent="0.2">
      <c r="M37061" s="2"/>
      <c r="N37061" s="5"/>
      <c r="O37061" s="5"/>
    </row>
    <row r="37062" spans="13:15" x14ac:dyDescent="0.2">
      <c r="M37062" s="2"/>
      <c r="N37062" s="5"/>
      <c r="O37062" s="5"/>
    </row>
    <row r="37063" spans="13:15" x14ac:dyDescent="0.2">
      <c r="M37063" s="2"/>
      <c r="N37063" s="5"/>
      <c r="O37063" s="5"/>
    </row>
    <row r="37064" spans="13:15" x14ac:dyDescent="0.2">
      <c r="M37064" s="2"/>
      <c r="N37064" s="5"/>
      <c r="O37064" s="5"/>
    </row>
    <row r="37065" spans="13:15" x14ac:dyDescent="0.2">
      <c r="M37065" s="2"/>
      <c r="N37065" s="5"/>
      <c r="O37065" s="5"/>
    </row>
    <row r="37066" spans="13:15" x14ac:dyDescent="0.2">
      <c r="M37066" s="2"/>
      <c r="N37066" s="5"/>
      <c r="O37066" s="5"/>
    </row>
    <row r="37067" spans="13:15" x14ac:dyDescent="0.2">
      <c r="M37067" s="2"/>
      <c r="N37067" s="5"/>
      <c r="O37067" s="5"/>
    </row>
    <row r="37068" spans="13:15" x14ac:dyDescent="0.2">
      <c r="M37068" s="2"/>
      <c r="N37068" s="5"/>
      <c r="O37068" s="5"/>
    </row>
    <row r="37069" spans="13:15" x14ac:dyDescent="0.2">
      <c r="M37069" s="2"/>
      <c r="N37069" s="5"/>
      <c r="O37069" s="5"/>
    </row>
    <row r="37070" spans="13:15" x14ac:dyDescent="0.2">
      <c r="M37070" s="2"/>
      <c r="N37070" s="5"/>
      <c r="O37070" s="5"/>
    </row>
    <row r="37071" spans="13:15" x14ac:dyDescent="0.2">
      <c r="M37071" s="2"/>
      <c r="N37071" s="5"/>
      <c r="O37071" s="5"/>
    </row>
    <row r="37072" spans="13:15" x14ac:dyDescent="0.2">
      <c r="M37072" s="2"/>
      <c r="N37072" s="5"/>
      <c r="O37072" s="5"/>
    </row>
    <row r="37073" spans="13:15" x14ac:dyDescent="0.2">
      <c r="M37073" s="2"/>
      <c r="N37073" s="5"/>
      <c r="O37073" s="5"/>
    </row>
    <row r="37074" spans="13:15" x14ac:dyDescent="0.2">
      <c r="M37074" s="2"/>
      <c r="N37074" s="5"/>
      <c r="O37074" s="5"/>
    </row>
    <row r="37075" spans="13:15" x14ac:dyDescent="0.2">
      <c r="M37075" s="2"/>
      <c r="N37075" s="5"/>
      <c r="O37075" s="5"/>
    </row>
    <row r="37076" spans="13:15" x14ac:dyDescent="0.2">
      <c r="M37076" s="2"/>
      <c r="N37076" s="5"/>
      <c r="O37076" s="5"/>
    </row>
    <row r="37077" spans="13:15" x14ac:dyDescent="0.2">
      <c r="M37077" s="2"/>
      <c r="N37077" s="5"/>
      <c r="O37077" s="5"/>
    </row>
    <row r="37078" spans="13:15" x14ac:dyDescent="0.2">
      <c r="M37078" s="2"/>
      <c r="N37078" s="5"/>
      <c r="O37078" s="5"/>
    </row>
    <row r="37079" spans="13:15" x14ac:dyDescent="0.2">
      <c r="M37079" s="2"/>
      <c r="N37079" s="5"/>
      <c r="O37079" s="5"/>
    </row>
    <row r="37080" spans="13:15" x14ac:dyDescent="0.2">
      <c r="M37080" s="2"/>
      <c r="N37080" s="5"/>
      <c r="O37080" s="5"/>
    </row>
    <row r="37081" spans="13:15" x14ac:dyDescent="0.2">
      <c r="M37081" s="2"/>
      <c r="N37081" s="5"/>
      <c r="O37081" s="5"/>
    </row>
    <row r="37082" spans="13:15" x14ac:dyDescent="0.2">
      <c r="M37082" s="2"/>
      <c r="N37082" s="5"/>
      <c r="O37082" s="5"/>
    </row>
    <row r="37083" spans="13:15" x14ac:dyDescent="0.2">
      <c r="M37083" s="2"/>
      <c r="N37083" s="5"/>
      <c r="O37083" s="5"/>
    </row>
    <row r="37084" spans="13:15" x14ac:dyDescent="0.2">
      <c r="M37084" s="2"/>
      <c r="N37084" s="5"/>
      <c r="O37084" s="5"/>
    </row>
    <row r="37085" spans="13:15" x14ac:dyDescent="0.2">
      <c r="M37085" s="2"/>
      <c r="N37085" s="5"/>
      <c r="O37085" s="5"/>
    </row>
    <row r="37086" spans="13:15" x14ac:dyDescent="0.2">
      <c r="M37086" s="2"/>
      <c r="N37086" s="5"/>
      <c r="O37086" s="5"/>
    </row>
    <row r="37087" spans="13:15" x14ac:dyDescent="0.2">
      <c r="M37087" s="2"/>
      <c r="N37087" s="5"/>
      <c r="O37087" s="5"/>
    </row>
    <row r="37088" spans="13:15" x14ac:dyDescent="0.2">
      <c r="M37088" s="2"/>
      <c r="N37088" s="5"/>
      <c r="O37088" s="5"/>
    </row>
    <row r="37089" spans="13:15" x14ac:dyDescent="0.2">
      <c r="M37089" s="2"/>
      <c r="N37089" s="5"/>
      <c r="O37089" s="5"/>
    </row>
    <row r="37090" spans="13:15" x14ac:dyDescent="0.2">
      <c r="M37090" s="2"/>
      <c r="N37090" s="5"/>
      <c r="O37090" s="5"/>
    </row>
    <row r="37091" spans="13:15" x14ac:dyDescent="0.2">
      <c r="M37091" s="2"/>
      <c r="N37091" s="5"/>
      <c r="O37091" s="5"/>
    </row>
    <row r="37092" spans="13:15" x14ac:dyDescent="0.2">
      <c r="M37092" s="2"/>
      <c r="N37092" s="5"/>
      <c r="O37092" s="5"/>
    </row>
    <row r="37093" spans="13:15" x14ac:dyDescent="0.2">
      <c r="M37093" s="2"/>
      <c r="N37093" s="5"/>
      <c r="O37093" s="5"/>
    </row>
    <row r="37094" spans="13:15" x14ac:dyDescent="0.2">
      <c r="M37094" s="2"/>
      <c r="N37094" s="5"/>
      <c r="O37094" s="5"/>
    </row>
    <row r="37095" spans="13:15" x14ac:dyDescent="0.2">
      <c r="M37095" s="2"/>
      <c r="N37095" s="5"/>
      <c r="O37095" s="5"/>
    </row>
    <row r="37096" spans="13:15" x14ac:dyDescent="0.2">
      <c r="M37096" s="2"/>
      <c r="N37096" s="5"/>
      <c r="O37096" s="5"/>
    </row>
    <row r="37097" spans="13:15" x14ac:dyDescent="0.2">
      <c r="M37097" s="2"/>
      <c r="N37097" s="5"/>
      <c r="O37097" s="5"/>
    </row>
    <row r="37098" spans="13:15" x14ac:dyDescent="0.2">
      <c r="M37098" s="2"/>
      <c r="N37098" s="5"/>
      <c r="O37098" s="5"/>
    </row>
    <row r="37099" spans="13:15" x14ac:dyDescent="0.2">
      <c r="M37099" s="2"/>
      <c r="N37099" s="5"/>
      <c r="O37099" s="5"/>
    </row>
    <row r="37100" spans="13:15" x14ac:dyDescent="0.2">
      <c r="M37100" s="2"/>
      <c r="N37100" s="5"/>
      <c r="O37100" s="5"/>
    </row>
    <row r="37101" spans="13:15" x14ac:dyDescent="0.2">
      <c r="M37101" s="2"/>
      <c r="N37101" s="5"/>
      <c r="O37101" s="5"/>
    </row>
    <row r="37102" spans="13:15" x14ac:dyDescent="0.2">
      <c r="M37102" s="2"/>
      <c r="N37102" s="5"/>
      <c r="O37102" s="5"/>
    </row>
    <row r="37103" spans="13:15" x14ac:dyDescent="0.2">
      <c r="M37103" s="2"/>
      <c r="N37103" s="5"/>
      <c r="O37103" s="5"/>
    </row>
    <row r="37104" spans="13:15" x14ac:dyDescent="0.2">
      <c r="M37104" s="2"/>
      <c r="N37104" s="5"/>
      <c r="O37104" s="5"/>
    </row>
    <row r="37105" spans="13:15" x14ac:dyDescent="0.2">
      <c r="M37105" s="2"/>
      <c r="N37105" s="5"/>
      <c r="O37105" s="5"/>
    </row>
    <row r="37106" spans="13:15" x14ac:dyDescent="0.2">
      <c r="M37106" s="2"/>
      <c r="N37106" s="5"/>
      <c r="O37106" s="5"/>
    </row>
    <row r="37107" spans="13:15" x14ac:dyDescent="0.2">
      <c r="M37107" s="2"/>
      <c r="N37107" s="5"/>
      <c r="O37107" s="5"/>
    </row>
    <row r="37108" spans="13:15" x14ac:dyDescent="0.2">
      <c r="M37108" s="2"/>
      <c r="N37108" s="5"/>
      <c r="O37108" s="5"/>
    </row>
    <row r="37109" spans="13:15" x14ac:dyDescent="0.2">
      <c r="M37109" s="2"/>
      <c r="N37109" s="5"/>
      <c r="O37109" s="5"/>
    </row>
    <row r="37110" spans="13:15" x14ac:dyDescent="0.2">
      <c r="M37110" s="2"/>
      <c r="N37110" s="5"/>
      <c r="O37110" s="5"/>
    </row>
    <row r="37111" spans="13:15" x14ac:dyDescent="0.2">
      <c r="M37111" s="2"/>
      <c r="N37111" s="5"/>
      <c r="O37111" s="5"/>
    </row>
    <row r="37112" spans="13:15" x14ac:dyDescent="0.2">
      <c r="M37112" s="2"/>
      <c r="N37112" s="5"/>
      <c r="O37112" s="5"/>
    </row>
    <row r="37113" spans="13:15" x14ac:dyDescent="0.2">
      <c r="M37113" s="2"/>
      <c r="N37113" s="5"/>
      <c r="O37113" s="5"/>
    </row>
    <row r="37114" spans="13:15" x14ac:dyDescent="0.2">
      <c r="M37114" s="2"/>
      <c r="N37114" s="5"/>
      <c r="O37114" s="5"/>
    </row>
    <row r="37115" spans="13:15" x14ac:dyDescent="0.2">
      <c r="M37115" s="2"/>
      <c r="N37115" s="5"/>
      <c r="O37115" s="5"/>
    </row>
    <row r="37116" spans="13:15" x14ac:dyDescent="0.2">
      <c r="M37116" s="2"/>
      <c r="N37116" s="5"/>
      <c r="O37116" s="5"/>
    </row>
    <row r="37117" spans="13:15" x14ac:dyDescent="0.2">
      <c r="M37117" s="2"/>
      <c r="N37117" s="5"/>
      <c r="O37117" s="5"/>
    </row>
    <row r="37118" spans="13:15" x14ac:dyDescent="0.2">
      <c r="M37118" s="2"/>
      <c r="N37118" s="5"/>
      <c r="O37118" s="5"/>
    </row>
    <row r="37119" spans="13:15" x14ac:dyDescent="0.2">
      <c r="M37119" s="2"/>
      <c r="N37119" s="5"/>
      <c r="O37119" s="5"/>
    </row>
    <row r="37120" spans="13:15" x14ac:dyDescent="0.2">
      <c r="M37120" s="2"/>
      <c r="N37120" s="5"/>
      <c r="O37120" s="5"/>
    </row>
    <row r="37121" spans="13:15" x14ac:dyDescent="0.2">
      <c r="M37121" s="2"/>
      <c r="N37121" s="5"/>
      <c r="O37121" s="5"/>
    </row>
    <row r="37122" spans="13:15" x14ac:dyDescent="0.2">
      <c r="M37122" s="2"/>
      <c r="N37122" s="5"/>
      <c r="O37122" s="5"/>
    </row>
    <row r="37123" spans="13:15" x14ac:dyDescent="0.2">
      <c r="M37123" s="2"/>
      <c r="N37123" s="5"/>
      <c r="O37123" s="5"/>
    </row>
    <row r="37124" spans="13:15" x14ac:dyDescent="0.2">
      <c r="M37124" s="2"/>
      <c r="N37124" s="5"/>
      <c r="O37124" s="5"/>
    </row>
    <row r="37125" spans="13:15" x14ac:dyDescent="0.2">
      <c r="M37125" s="2"/>
      <c r="N37125" s="5"/>
      <c r="O37125" s="5"/>
    </row>
    <row r="37126" spans="13:15" x14ac:dyDescent="0.2">
      <c r="M37126" s="2"/>
      <c r="N37126" s="5"/>
      <c r="O37126" s="5"/>
    </row>
    <row r="37127" spans="13:15" x14ac:dyDescent="0.2">
      <c r="M37127" s="2"/>
      <c r="N37127" s="5"/>
      <c r="O37127" s="5"/>
    </row>
    <row r="37128" spans="13:15" x14ac:dyDescent="0.2">
      <c r="M37128" s="2"/>
      <c r="N37128" s="5"/>
      <c r="O37128" s="5"/>
    </row>
    <row r="37129" spans="13:15" x14ac:dyDescent="0.2">
      <c r="M37129" s="2"/>
      <c r="N37129" s="5"/>
      <c r="O37129" s="5"/>
    </row>
    <row r="37130" spans="13:15" x14ac:dyDescent="0.2">
      <c r="M37130" s="2"/>
      <c r="N37130" s="5"/>
      <c r="O37130" s="5"/>
    </row>
    <row r="37131" spans="13:15" x14ac:dyDescent="0.2">
      <c r="M37131" s="2"/>
      <c r="N37131" s="5"/>
      <c r="O37131" s="5"/>
    </row>
    <row r="37132" spans="13:15" x14ac:dyDescent="0.2">
      <c r="M37132" s="2"/>
      <c r="N37132" s="5"/>
      <c r="O37132" s="5"/>
    </row>
    <row r="37133" spans="13:15" x14ac:dyDescent="0.2">
      <c r="M37133" s="2"/>
      <c r="N37133" s="5"/>
      <c r="O37133" s="5"/>
    </row>
    <row r="37134" spans="13:15" x14ac:dyDescent="0.2">
      <c r="M37134" s="2"/>
      <c r="N37134" s="5"/>
      <c r="O37134" s="5"/>
    </row>
    <row r="37135" spans="13:15" x14ac:dyDescent="0.2">
      <c r="M37135" s="2"/>
      <c r="N37135" s="5"/>
      <c r="O37135" s="5"/>
    </row>
    <row r="37136" spans="13:15" x14ac:dyDescent="0.2">
      <c r="M37136" s="2"/>
      <c r="N37136" s="5"/>
      <c r="O37136" s="5"/>
    </row>
    <row r="37137" spans="13:15" x14ac:dyDescent="0.2">
      <c r="M37137" s="2"/>
      <c r="N37137" s="5"/>
      <c r="O37137" s="5"/>
    </row>
    <row r="37138" spans="13:15" x14ac:dyDescent="0.2">
      <c r="M37138" s="2"/>
      <c r="N37138" s="5"/>
      <c r="O37138" s="5"/>
    </row>
    <row r="37139" spans="13:15" x14ac:dyDescent="0.2">
      <c r="M37139" s="2"/>
      <c r="N37139" s="5"/>
      <c r="O37139" s="5"/>
    </row>
    <row r="37140" spans="13:15" x14ac:dyDescent="0.2">
      <c r="M37140" s="2"/>
      <c r="N37140" s="5"/>
      <c r="O37140" s="5"/>
    </row>
    <row r="37141" spans="13:15" x14ac:dyDescent="0.2">
      <c r="M37141" s="2"/>
      <c r="N37141" s="5"/>
      <c r="O37141" s="5"/>
    </row>
    <row r="37142" spans="13:15" x14ac:dyDescent="0.2">
      <c r="M37142" s="2"/>
      <c r="N37142" s="5"/>
      <c r="O37142" s="5"/>
    </row>
    <row r="37143" spans="13:15" x14ac:dyDescent="0.2">
      <c r="M37143" s="2"/>
      <c r="N37143" s="5"/>
      <c r="O37143" s="5"/>
    </row>
    <row r="37144" spans="13:15" x14ac:dyDescent="0.2">
      <c r="M37144" s="2"/>
      <c r="N37144" s="5"/>
      <c r="O37144" s="5"/>
    </row>
    <row r="37145" spans="13:15" x14ac:dyDescent="0.2">
      <c r="M37145" s="2"/>
      <c r="N37145" s="5"/>
      <c r="O37145" s="5"/>
    </row>
    <row r="37146" spans="13:15" x14ac:dyDescent="0.2">
      <c r="M37146" s="2"/>
      <c r="N37146" s="5"/>
      <c r="O37146" s="5"/>
    </row>
    <row r="37147" spans="13:15" x14ac:dyDescent="0.2">
      <c r="M37147" s="2"/>
      <c r="N37147" s="5"/>
      <c r="O37147" s="5"/>
    </row>
    <row r="37148" spans="13:15" x14ac:dyDescent="0.2">
      <c r="M37148" s="2"/>
      <c r="N37148" s="5"/>
      <c r="O37148" s="5"/>
    </row>
    <row r="37149" spans="13:15" x14ac:dyDescent="0.2">
      <c r="M37149" s="2"/>
      <c r="N37149" s="5"/>
      <c r="O37149" s="5"/>
    </row>
    <row r="37150" spans="13:15" x14ac:dyDescent="0.2">
      <c r="M37150" s="2"/>
      <c r="N37150" s="5"/>
      <c r="O37150" s="5"/>
    </row>
    <row r="37151" spans="13:15" x14ac:dyDescent="0.2">
      <c r="M37151" s="2"/>
      <c r="N37151" s="5"/>
      <c r="O37151" s="5"/>
    </row>
    <row r="37152" spans="13:15" x14ac:dyDescent="0.2">
      <c r="M37152" s="2"/>
      <c r="N37152" s="5"/>
      <c r="O37152" s="5"/>
    </row>
    <row r="37153" spans="13:15" x14ac:dyDescent="0.2">
      <c r="M37153" s="2"/>
      <c r="N37153" s="5"/>
      <c r="O37153" s="5"/>
    </row>
    <row r="37154" spans="13:15" x14ac:dyDescent="0.2">
      <c r="M37154" s="2"/>
      <c r="N37154" s="5"/>
      <c r="O37154" s="5"/>
    </row>
    <row r="37155" spans="13:15" x14ac:dyDescent="0.2">
      <c r="M37155" s="2"/>
      <c r="N37155" s="5"/>
      <c r="O37155" s="5"/>
    </row>
    <row r="37156" spans="13:15" x14ac:dyDescent="0.2">
      <c r="M37156" s="2"/>
      <c r="N37156" s="5"/>
      <c r="O37156" s="5"/>
    </row>
    <row r="37157" spans="13:15" x14ac:dyDescent="0.2">
      <c r="M37157" s="2"/>
      <c r="N37157" s="5"/>
      <c r="O37157" s="5"/>
    </row>
    <row r="37158" spans="13:15" x14ac:dyDescent="0.2">
      <c r="M37158" s="2"/>
      <c r="N37158" s="5"/>
      <c r="O37158" s="5"/>
    </row>
    <row r="37159" spans="13:15" x14ac:dyDescent="0.2">
      <c r="M37159" s="2"/>
      <c r="N37159" s="5"/>
      <c r="O37159" s="5"/>
    </row>
    <row r="37160" spans="13:15" x14ac:dyDescent="0.2">
      <c r="M37160" s="2"/>
      <c r="N37160" s="5"/>
      <c r="O37160" s="5"/>
    </row>
    <row r="37161" spans="13:15" x14ac:dyDescent="0.2">
      <c r="M37161" s="2"/>
      <c r="N37161" s="5"/>
      <c r="O37161" s="5"/>
    </row>
    <row r="37162" spans="13:15" x14ac:dyDescent="0.2">
      <c r="M37162" s="2"/>
      <c r="N37162" s="5"/>
      <c r="O37162" s="5"/>
    </row>
    <row r="37163" spans="13:15" x14ac:dyDescent="0.2">
      <c r="M37163" s="2"/>
      <c r="N37163" s="5"/>
      <c r="O37163" s="5"/>
    </row>
    <row r="37164" spans="13:15" x14ac:dyDescent="0.2">
      <c r="M37164" s="2"/>
      <c r="N37164" s="5"/>
      <c r="O37164" s="5"/>
    </row>
    <row r="37165" spans="13:15" x14ac:dyDescent="0.2">
      <c r="M37165" s="2"/>
      <c r="N37165" s="5"/>
      <c r="O37165" s="5"/>
    </row>
    <row r="37166" spans="13:15" x14ac:dyDescent="0.2">
      <c r="M37166" s="2"/>
      <c r="N37166" s="5"/>
      <c r="O37166" s="5"/>
    </row>
    <row r="37167" spans="13:15" x14ac:dyDescent="0.2">
      <c r="M37167" s="2"/>
      <c r="N37167" s="5"/>
      <c r="O37167" s="5"/>
    </row>
    <row r="37168" spans="13:15" x14ac:dyDescent="0.2">
      <c r="M37168" s="2"/>
      <c r="N37168" s="5"/>
      <c r="O37168" s="5"/>
    </row>
    <row r="37169" spans="13:15" x14ac:dyDescent="0.2">
      <c r="M37169" s="2"/>
      <c r="N37169" s="5"/>
      <c r="O37169" s="5"/>
    </row>
    <row r="37170" spans="13:15" x14ac:dyDescent="0.2">
      <c r="M37170" s="2"/>
      <c r="N37170" s="5"/>
      <c r="O37170" s="5"/>
    </row>
    <row r="37171" spans="13:15" x14ac:dyDescent="0.2">
      <c r="M37171" s="2"/>
      <c r="N37171" s="5"/>
      <c r="O37171" s="5"/>
    </row>
    <row r="37172" spans="13:15" x14ac:dyDescent="0.2">
      <c r="M37172" s="2"/>
      <c r="N37172" s="5"/>
      <c r="O37172" s="5"/>
    </row>
    <row r="37173" spans="13:15" x14ac:dyDescent="0.2">
      <c r="M37173" s="2"/>
      <c r="N37173" s="5"/>
      <c r="O37173" s="5"/>
    </row>
    <row r="37174" spans="13:15" x14ac:dyDescent="0.2">
      <c r="M37174" s="2"/>
      <c r="N37174" s="5"/>
      <c r="O37174" s="5"/>
    </row>
    <row r="37175" spans="13:15" x14ac:dyDescent="0.2">
      <c r="M37175" s="2"/>
      <c r="N37175" s="5"/>
      <c r="O37175" s="5"/>
    </row>
    <row r="37176" spans="13:15" x14ac:dyDescent="0.2">
      <c r="M37176" s="2"/>
      <c r="N37176" s="5"/>
      <c r="O37176" s="5"/>
    </row>
    <row r="37177" spans="13:15" x14ac:dyDescent="0.2">
      <c r="M37177" s="2"/>
      <c r="N37177" s="5"/>
      <c r="O37177" s="5"/>
    </row>
    <row r="37178" spans="13:15" x14ac:dyDescent="0.2">
      <c r="M37178" s="2"/>
      <c r="N37178" s="5"/>
      <c r="O37178" s="5"/>
    </row>
    <row r="37179" spans="13:15" x14ac:dyDescent="0.2">
      <c r="M37179" s="2"/>
      <c r="N37179" s="5"/>
      <c r="O37179" s="5"/>
    </row>
    <row r="37180" spans="13:15" x14ac:dyDescent="0.2">
      <c r="M37180" s="2"/>
      <c r="N37180" s="5"/>
      <c r="O37180" s="5"/>
    </row>
    <row r="37181" spans="13:15" x14ac:dyDescent="0.2">
      <c r="M37181" s="2"/>
      <c r="N37181" s="5"/>
      <c r="O37181" s="5"/>
    </row>
    <row r="37182" spans="13:15" x14ac:dyDescent="0.2">
      <c r="M37182" s="2"/>
      <c r="N37182" s="5"/>
      <c r="O37182" s="5"/>
    </row>
    <row r="37183" spans="13:15" x14ac:dyDescent="0.2">
      <c r="M37183" s="2"/>
      <c r="N37183" s="5"/>
      <c r="O37183" s="5"/>
    </row>
    <row r="37184" spans="13:15" x14ac:dyDescent="0.2">
      <c r="M37184" s="2"/>
      <c r="N37184" s="5"/>
      <c r="O37184" s="5"/>
    </row>
    <row r="37185" spans="13:15" x14ac:dyDescent="0.2">
      <c r="M37185" s="2"/>
      <c r="N37185" s="5"/>
      <c r="O37185" s="5"/>
    </row>
    <row r="37186" spans="13:15" x14ac:dyDescent="0.2">
      <c r="M37186" s="2"/>
      <c r="N37186" s="5"/>
      <c r="O37186" s="5"/>
    </row>
    <row r="37187" spans="13:15" x14ac:dyDescent="0.2">
      <c r="M37187" s="2"/>
      <c r="N37187" s="5"/>
      <c r="O37187" s="5"/>
    </row>
    <row r="37188" spans="13:15" x14ac:dyDescent="0.2">
      <c r="M37188" s="2"/>
      <c r="N37188" s="5"/>
      <c r="O37188" s="5"/>
    </row>
    <row r="37189" spans="13:15" x14ac:dyDescent="0.2">
      <c r="M37189" s="2"/>
      <c r="N37189" s="5"/>
      <c r="O37189" s="5"/>
    </row>
    <row r="37190" spans="13:15" x14ac:dyDescent="0.2">
      <c r="M37190" s="2"/>
      <c r="N37190" s="5"/>
      <c r="O37190" s="5"/>
    </row>
    <row r="37191" spans="13:15" x14ac:dyDescent="0.2">
      <c r="M37191" s="2"/>
      <c r="N37191" s="5"/>
      <c r="O37191" s="5"/>
    </row>
    <row r="37192" spans="13:15" x14ac:dyDescent="0.2">
      <c r="M37192" s="2"/>
      <c r="N37192" s="5"/>
      <c r="O37192" s="5"/>
    </row>
    <row r="37193" spans="13:15" x14ac:dyDescent="0.2">
      <c r="M37193" s="2"/>
      <c r="N37193" s="5"/>
      <c r="O37193" s="5"/>
    </row>
    <row r="37194" spans="13:15" x14ac:dyDescent="0.2">
      <c r="M37194" s="2"/>
      <c r="N37194" s="5"/>
      <c r="O37194" s="5"/>
    </row>
    <row r="37195" spans="13:15" x14ac:dyDescent="0.2">
      <c r="M37195" s="2"/>
      <c r="N37195" s="5"/>
      <c r="O37195" s="5"/>
    </row>
    <row r="37196" spans="13:15" x14ac:dyDescent="0.2">
      <c r="M37196" s="2"/>
      <c r="N37196" s="5"/>
      <c r="O37196" s="5"/>
    </row>
    <row r="37197" spans="13:15" x14ac:dyDescent="0.2">
      <c r="M37197" s="2"/>
      <c r="N37197" s="5"/>
      <c r="O37197" s="5"/>
    </row>
    <row r="37198" spans="13:15" x14ac:dyDescent="0.2">
      <c r="M37198" s="2"/>
      <c r="N37198" s="5"/>
      <c r="O37198" s="5"/>
    </row>
    <row r="37199" spans="13:15" x14ac:dyDescent="0.2">
      <c r="M37199" s="2"/>
      <c r="N37199" s="5"/>
      <c r="O37199" s="5"/>
    </row>
    <row r="37200" spans="13:15" x14ac:dyDescent="0.2">
      <c r="M37200" s="2"/>
      <c r="N37200" s="5"/>
      <c r="O37200" s="5"/>
    </row>
    <row r="37201" spans="13:15" x14ac:dyDescent="0.2">
      <c r="M37201" s="2"/>
      <c r="N37201" s="5"/>
      <c r="O37201" s="5"/>
    </row>
    <row r="37202" spans="13:15" x14ac:dyDescent="0.2">
      <c r="M37202" s="2"/>
      <c r="N37202" s="5"/>
      <c r="O37202" s="5"/>
    </row>
    <row r="37203" spans="13:15" x14ac:dyDescent="0.2">
      <c r="M37203" s="2"/>
      <c r="N37203" s="5"/>
      <c r="O37203" s="5"/>
    </row>
    <row r="37204" spans="13:15" x14ac:dyDescent="0.2">
      <c r="M37204" s="2"/>
      <c r="N37204" s="5"/>
      <c r="O37204" s="5"/>
    </row>
    <row r="37205" spans="13:15" x14ac:dyDescent="0.2">
      <c r="M37205" s="2"/>
      <c r="N37205" s="5"/>
      <c r="O37205" s="5"/>
    </row>
    <row r="37206" spans="13:15" x14ac:dyDescent="0.2">
      <c r="M37206" s="2"/>
      <c r="N37206" s="5"/>
      <c r="O37206" s="5"/>
    </row>
    <row r="37207" spans="13:15" x14ac:dyDescent="0.2">
      <c r="M37207" s="2"/>
      <c r="N37207" s="5"/>
      <c r="O37207" s="5"/>
    </row>
    <row r="37208" spans="13:15" x14ac:dyDescent="0.2">
      <c r="M37208" s="2"/>
      <c r="N37208" s="5"/>
      <c r="O37208" s="5"/>
    </row>
    <row r="37209" spans="13:15" x14ac:dyDescent="0.2">
      <c r="M37209" s="2"/>
      <c r="N37209" s="5"/>
      <c r="O37209" s="5"/>
    </row>
    <row r="37210" spans="13:15" x14ac:dyDescent="0.2">
      <c r="M37210" s="2"/>
      <c r="N37210" s="5"/>
      <c r="O37210" s="5"/>
    </row>
    <row r="37211" spans="13:15" x14ac:dyDescent="0.2">
      <c r="M37211" s="2"/>
      <c r="N37211" s="5"/>
      <c r="O37211" s="5"/>
    </row>
    <row r="37212" spans="13:15" x14ac:dyDescent="0.2">
      <c r="M37212" s="2"/>
      <c r="N37212" s="5"/>
      <c r="O37212" s="5"/>
    </row>
    <row r="37213" spans="13:15" x14ac:dyDescent="0.2">
      <c r="M37213" s="2"/>
      <c r="N37213" s="5"/>
      <c r="O37213" s="5"/>
    </row>
    <row r="37214" spans="13:15" x14ac:dyDescent="0.2">
      <c r="M37214" s="2"/>
      <c r="N37214" s="5"/>
      <c r="O37214" s="5"/>
    </row>
    <row r="37215" spans="13:15" x14ac:dyDescent="0.2">
      <c r="M37215" s="2"/>
      <c r="N37215" s="5"/>
      <c r="O37215" s="5"/>
    </row>
    <row r="37216" spans="13:15" x14ac:dyDescent="0.2">
      <c r="M37216" s="2"/>
      <c r="N37216" s="5"/>
      <c r="O37216" s="5"/>
    </row>
    <row r="37217" spans="13:15" x14ac:dyDescent="0.2">
      <c r="M37217" s="2"/>
      <c r="N37217" s="5"/>
      <c r="O37217" s="5"/>
    </row>
    <row r="37218" spans="13:15" x14ac:dyDescent="0.2">
      <c r="M37218" s="2"/>
      <c r="N37218" s="5"/>
      <c r="O37218" s="5"/>
    </row>
    <row r="37219" spans="13:15" x14ac:dyDescent="0.2">
      <c r="M37219" s="2"/>
      <c r="N37219" s="5"/>
      <c r="O37219" s="5"/>
    </row>
    <row r="37220" spans="13:15" x14ac:dyDescent="0.2">
      <c r="M37220" s="2"/>
      <c r="N37220" s="5"/>
      <c r="O37220" s="5"/>
    </row>
    <row r="37221" spans="13:15" x14ac:dyDescent="0.2">
      <c r="M37221" s="2"/>
      <c r="N37221" s="5"/>
      <c r="O37221" s="5"/>
    </row>
    <row r="37222" spans="13:15" x14ac:dyDescent="0.2">
      <c r="M37222" s="2"/>
      <c r="N37222" s="5"/>
      <c r="O37222" s="5"/>
    </row>
    <row r="37223" spans="13:15" x14ac:dyDescent="0.2">
      <c r="M37223" s="2"/>
      <c r="N37223" s="5"/>
      <c r="O37223" s="5"/>
    </row>
    <row r="37224" spans="13:15" x14ac:dyDescent="0.2">
      <c r="M37224" s="2"/>
      <c r="N37224" s="5"/>
      <c r="O37224" s="5"/>
    </row>
    <row r="37225" spans="13:15" x14ac:dyDescent="0.2">
      <c r="M37225" s="2"/>
      <c r="N37225" s="5"/>
      <c r="O37225" s="5"/>
    </row>
    <row r="37226" spans="13:15" x14ac:dyDescent="0.2">
      <c r="M37226" s="2"/>
      <c r="N37226" s="5"/>
      <c r="O37226" s="5"/>
    </row>
    <row r="37227" spans="13:15" x14ac:dyDescent="0.2">
      <c r="M37227" s="2"/>
      <c r="N37227" s="5"/>
      <c r="O37227" s="5"/>
    </row>
    <row r="37228" spans="13:15" x14ac:dyDescent="0.2">
      <c r="M37228" s="2"/>
      <c r="N37228" s="5"/>
      <c r="O37228" s="5"/>
    </row>
    <row r="37229" spans="13:15" x14ac:dyDescent="0.2">
      <c r="M37229" s="2"/>
      <c r="N37229" s="5"/>
      <c r="O37229" s="5"/>
    </row>
    <row r="37230" spans="13:15" x14ac:dyDescent="0.2">
      <c r="M37230" s="2"/>
      <c r="N37230" s="5"/>
      <c r="O37230" s="5"/>
    </row>
    <row r="37231" spans="13:15" x14ac:dyDescent="0.2">
      <c r="M37231" s="2"/>
      <c r="N37231" s="5"/>
      <c r="O37231" s="5"/>
    </row>
    <row r="37232" spans="13:15" x14ac:dyDescent="0.2">
      <c r="M37232" s="2"/>
      <c r="N37232" s="5"/>
      <c r="O37232" s="5"/>
    </row>
    <row r="37233" spans="13:15" x14ac:dyDescent="0.2">
      <c r="M37233" s="2"/>
      <c r="N37233" s="5"/>
      <c r="O37233" s="5"/>
    </row>
    <row r="37234" spans="13:15" x14ac:dyDescent="0.2">
      <c r="M37234" s="2"/>
      <c r="N37234" s="5"/>
      <c r="O37234" s="5"/>
    </row>
    <row r="37235" spans="13:15" x14ac:dyDescent="0.2">
      <c r="M37235" s="2"/>
      <c r="N37235" s="5"/>
      <c r="O37235" s="5"/>
    </row>
    <row r="37236" spans="13:15" x14ac:dyDescent="0.2">
      <c r="M37236" s="2"/>
      <c r="N37236" s="5"/>
      <c r="O37236" s="5"/>
    </row>
    <row r="37237" spans="13:15" x14ac:dyDescent="0.2">
      <c r="M37237" s="2"/>
      <c r="N37237" s="5"/>
      <c r="O37237" s="5"/>
    </row>
    <row r="37238" spans="13:15" x14ac:dyDescent="0.2">
      <c r="M37238" s="2"/>
      <c r="N37238" s="5"/>
      <c r="O37238" s="5"/>
    </row>
    <row r="37239" spans="13:15" x14ac:dyDescent="0.2">
      <c r="M37239" s="2"/>
      <c r="N37239" s="5"/>
      <c r="O37239" s="5"/>
    </row>
    <row r="37240" spans="13:15" x14ac:dyDescent="0.2">
      <c r="M37240" s="2"/>
      <c r="N37240" s="5"/>
      <c r="O37240" s="5"/>
    </row>
    <row r="37241" spans="13:15" x14ac:dyDescent="0.2">
      <c r="M37241" s="2"/>
      <c r="N37241" s="5"/>
      <c r="O37241" s="5"/>
    </row>
    <row r="37242" spans="13:15" x14ac:dyDescent="0.2">
      <c r="M37242" s="2"/>
      <c r="N37242" s="5"/>
      <c r="O37242" s="5"/>
    </row>
    <row r="37243" spans="13:15" x14ac:dyDescent="0.2">
      <c r="M37243" s="2"/>
      <c r="N37243" s="5"/>
      <c r="O37243" s="5"/>
    </row>
    <row r="37244" spans="13:15" x14ac:dyDescent="0.2">
      <c r="M37244" s="2"/>
      <c r="N37244" s="5"/>
      <c r="O37244" s="5"/>
    </row>
    <row r="37245" spans="13:15" x14ac:dyDescent="0.2">
      <c r="M37245" s="2"/>
      <c r="N37245" s="5"/>
      <c r="O37245" s="5"/>
    </row>
    <row r="37246" spans="13:15" x14ac:dyDescent="0.2">
      <c r="M37246" s="2"/>
      <c r="N37246" s="5"/>
      <c r="O37246" s="5"/>
    </row>
    <row r="37247" spans="13:15" x14ac:dyDescent="0.2">
      <c r="M37247" s="2"/>
      <c r="N37247" s="5"/>
      <c r="O37247" s="5"/>
    </row>
    <row r="37248" spans="13:15" x14ac:dyDescent="0.2">
      <c r="M37248" s="2"/>
      <c r="N37248" s="5"/>
      <c r="O37248" s="5"/>
    </row>
    <row r="37249" spans="13:15" x14ac:dyDescent="0.2">
      <c r="M37249" s="2"/>
      <c r="N37249" s="5"/>
      <c r="O37249" s="5"/>
    </row>
    <row r="37250" spans="13:15" x14ac:dyDescent="0.2">
      <c r="M37250" s="2"/>
      <c r="N37250" s="5"/>
      <c r="O37250" s="5"/>
    </row>
    <row r="37251" spans="13:15" x14ac:dyDescent="0.2">
      <c r="M37251" s="2"/>
      <c r="N37251" s="5"/>
      <c r="O37251" s="5"/>
    </row>
    <row r="37252" spans="13:15" x14ac:dyDescent="0.2">
      <c r="M37252" s="2"/>
      <c r="N37252" s="5"/>
      <c r="O37252" s="5"/>
    </row>
    <row r="37253" spans="13:15" x14ac:dyDescent="0.2">
      <c r="M37253" s="2"/>
      <c r="N37253" s="5"/>
      <c r="O37253" s="5"/>
    </row>
    <row r="37254" spans="13:15" x14ac:dyDescent="0.2">
      <c r="M37254" s="2"/>
      <c r="N37254" s="5"/>
      <c r="O37254" s="5"/>
    </row>
    <row r="37255" spans="13:15" x14ac:dyDescent="0.2">
      <c r="M37255" s="2"/>
      <c r="N37255" s="5"/>
      <c r="O37255" s="5"/>
    </row>
    <row r="37256" spans="13:15" x14ac:dyDescent="0.2">
      <c r="M37256" s="2"/>
      <c r="N37256" s="5"/>
      <c r="O37256" s="5"/>
    </row>
    <row r="37257" spans="13:15" x14ac:dyDescent="0.2">
      <c r="M37257" s="2"/>
      <c r="N37257" s="5"/>
      <c r="O37257" s="5"/>
    </row>
    <row r="37258" spans="13:15" x14ac:dyDescent="0.2">
      <c r="M37258" s="2"/>
      <c r="N37258" s="5"/>
      <c r="O37258" s="5"/>
    </row>
    <row r="37259" spans="13:15" x14ac:dyDescent="0.2">
      <c r="M37259" s="2"/>
      <c r="N37259" s="5"/>
      <c r="O37259" s="5"/>
    </row>
    <row r="37260" spans="13:15" x14ac:dyDescent="0.2">
      <c r="M37260" s="2"/>
      <c r="N37260" s="5"/>
      <c r="O37260" s="5"/>
    </row>
    <row r="37261" spans="13:15" x14ac:dyDescent="0.2">
      <c r="M37261" s="2"/>
      <c r="N37261" s="5"/>
      <c r="O37261" s="5"/>
    </row>
    <row r="37262" spans="13:15" x14ac:dyDescent="0.2">
      <c r="M37262" s="2"/>
      <c r="N37262" s="5"/>
      <c r="O37262" s="5"/>
    </row>
    <row r="37263" spans="13:15" x14ac:dyDescent="0.2">
      <c r="M37263" s="2"/>
      <c r="N37263" s="5"/>
      <c r="O37263" s="5"/>
    </row>
    <row r="37264" spans="13:15" x14ac:dyDescent="0.2">
      <c r="M37264" s="2"/>
      <c r="N37264" s="5"/>
      <c r="O37264" s="5"/>
    </row>
    <row r="37265" spans="13:15" x14ac:dyDescent="0.2">
      <c r="M37265" s="2"/>
      <c r="N37265" s="5"/>
      <c r="O37265" s="5"/>
    </row>
    <row r="37266" spans="13:15" x14ac:dyDescent="0.2">
      <c r="M37266" s="2"/>
      <c r="N37266" s="5"/>
      <c r="O37266" s="5"/>
    </row>
    <row r="37267" spans="13:15" x14ac:dyDescent="0.2">
      <c r="M37267" s="2"/>
      <c r="N37267" s="5"/>
      <c r="O37267" s="5"/>
    </row>
    <row r="37268" spans="13:15" x14ac:dyDescent="0.2">
      <c r="M37268" s="2"/>
      <c r="N37268" s="5"/>
      <c r="O37268" s="5"/>
    </row>
    <row r="37269" spans="13:15" x14ac:dyDescent="0.2">
      <c r="M37269" s="2"/>
      <c r="N37269" s="5"/>
      <c r="O37269" s="5"/>
    </row>
    <row r="37270" spans="13:15" x14ac:dyDescent="0.2">
      <c r="M37270" s="2"/>
      <c r="N37270" s="5"/>
      <c r="O37270" s="5"/>
    </row>
    <row r="37271" spans="13:15" x14ac:dyDescent="0.2">
      <c r="M37271" s="2"/>
      <c r="N37271" s="5"/>
      <c r="O37271" s="5"/>
    </row>
    <row r="37272" spans="13:15" x14ac:dyDescent="0.2">
      <c r="M37272" s="2"/>
      <c r="N37272" s="5"/>
      <c r="O37272" s="5"/>
    </row>
    <row r="37273" spans="13:15" x14ac:dyDescent="0.2">
      <c r="M37273" s="2"/>
      <c r="N37273" s="5"/>
      <c r="O37273" s="5"/>
    </row>
    <row r="37274" spans="13:15" x14ac:dyDescent="0.2">
      <c r="M37274" s="2"/>
      <c r="N37274" s="5"/>
      <c r="O37274" s="5"/>
    </row>
    <row r="37275" spans="13:15" x14ac:dyDescent="0.2">
      <c r="M37275" s="2"/>
      <c r="N37275" s="5"/>
      <c r="O37275" s="5"/>
    </row>
    <row r="37276" spans="13:15" x14ac:dyDescent="0.2">
      <c r="M37276" s="2"/>
      <c r="N37276" s="5"/>
      <c r="O37276" s="5"/>
    </row>
    <row r="37277" spans="13:15" x14ac:dyDescent="0.2">
      <c r="M37277" s="2"/>
      <c r="N37277" s="5"/>
      <c r="O37277" s="5"/>
    </row>
    <row r="37278" spans="13:15" x14ac:dyDescent="0.2">
      <c r="M37278" s="2"/>
      <c r="N37278" s="5"/>
      <c r="O37278" s="5"/>
    </row>
    <row r="37279" spans="13:15" x14ac:dyDescent="0.2">
      <c r="M37279" s="2"/>
      <c r="N37279" s="5"/>
      <c r="O37279" s="5"/>
    </row>
    <row r="37280" spans="13:15" x14ac:dyDescent="0.2">
      <c r="M37280" s="2"/>
      <c r="N37280" s="5"/>
      <c r="O37280" s="5"/>
    </row>
    <row r="37281" spans="13:15" x14ac:dyDescent="0.2">
      <c r="M37281" s="2"/>
      <c r="N37281" s="5"/>
      <c r="O37281" s="5"/>
    </row>
    <row r="37282" spans="13:15" x14ac:dyDescent="0.2">
      <c r="M37282" s="2"/>
      <c r="N37282" s="5"/>
      <c r="O37282" s="5"/>
    </row>
    <row r="37283" spans="13:15" x14ac:dyDescent="0.2">
      <c r="M37283" s="2"/>
      <c r="N37283" s="5"/>
      <c r="O37283" s="5"/>
    </row>
    <row r="37284" spans="13:15" x14ac:dyDescent="0.2">
      <c r="M37284" s="2"/>
      <c r="N37284" s="5"/>
      <c r="O37284" s="5"/>
    </row>
    <row r="37285" spans="13:15" x14ac:dyDescent="0.2">
      <c r="M37285" s="2"/>
      <c r="N37285" s="5"/>
      <c r="O37285" s="5"/>
    </row>
    <row r="37286" spans="13:15" x14ac:dyDescent="0.2">
      <c r="M37286" s="2"/>
      <c r="N37286" s="5"/>
      <c r="O37286" s="5"/>
    </row>
    <row r="37287" spans="13:15" x14ac:dyDescent="0.2">
      <c r="M37287" s="2"/>
      <c r="N37287" s="5"/>
      <c r="O37287" s="5"/>
    </row>
    <row r="37288" spans="13:15" x14ac:dyDescent="0.2">
      <c r="M37288" s="2"/>
      <c r="N37288" s="5"/>
      <c r="O37288" s="5"/>
    </row>
    <row r="37289" spans="13:15" x14ac:dyDescent="0.2">
      <c r="M37289" s="2"/>
      <c r="N37289" s="5"/>
      <c r="O37289" s="5"/>
    </row>
    <row r="37290" spans="13:15" x14ac:dyDescent="0.2">
      <c r="M37290" s="2"/>
      <c r="N37290" s="5"/>
      <c r="O37290" s="5"/>
    </row>
    <row r="37291" spans="13:15" x14ac:dyDescent="0.2">
      <c r="M37291" s="2"/>
      <c r="N37291" s="5"/>
      <c r="O37291" s="5"/>
    </row>
    <row r="37292" spans="13:15" x14ac:dyDescent="0.2">
      <c r="M37292" s="2"/>
      <c r="N37292" s="5"/>
      <c r="O37292" s="5"/>
    </row>
    <row r="37293" spans="13:15" x14ac:dyDescent="0.2">
      <c r="M37293" s="2"/>
      <c r="N37293" s="5"/>
      <c r="O37293" s="5"/>
    </row>
    <row r="37294" spans="13:15" x14ac:dyDescent="0.2">
      <c r="M37294" s="2"/>
      <c r="N37294" s="5"/>
      <c r="O37294" s="5"/>
    </row>
    <row r="37295" spans="13:15" x14ac:dyDescent="0.2">
      <c r="M37295" s="2"/>
      <c r="N37295" s="5"/>
      <c r="O37295" s="5"/>
    </row>
    <row r="37296" spans="13:15" x14ac:dyDescent="0.2">
      <c r="M37296" s="2"/>
      <c r="N37296" s="5"/>
      <c r="O37296" s="5"/>
    </row>
    <row r="37297" spans="13:15" x14ac:dyDescent="0.2">
      <c r="M37297" s="2"/>
      <c r="N37297" s="5"/>
      <c r="O37297" s="5"/>
    </row>
    <row r="37298" spans="13:15" x14ac:dyDescent="0.2">
      <c r="M37298" s="2"/>
      <c r="N37298" s="5"/>
      <c r="O37298" s="5"/>
    </row>
    <row r="37299" spans="13:15" x14ac:dyDescent="0.2">
      <c r="M37299" s="2"/>
      <c r="N37299" s="5"/>
      <c r="O37299" s="5"/>
    </row>
    <row r="37300" spans="13:15" x14ac:dyDescent="0.2">
      <c r="M37300" s="2"/>
      <c r="N37300" s="5"/>
      <c r="O37300" s="5"/>
    </row>
    <row r="37301" spans="13:15" x14ac:dyDescent="0.2">
      <c r="M37301" s="2"/>
      <c r="N37301" s="5"/>
      <c r="O37301" s="5"/>
    </row>
    <row r="37302" spans="13:15" x14ac:dyDescent="0.2">
      <c r="M37302" s="2"/>
      <c r="N37302" s="5"/>
      <c r="O37302" s="5"/>
    </row>
    <row r="37303" spans="13:15" x14ac:dyDescent="0.2">
      <c r="M37303" s="2"/>
      <c r="N37303" s="5"/>
      <c r="O37303" s="5"/>
    </row>
    <row r="37304" spans="13:15" x14ac:dyDescent="0.2">
      <c r="M37304" s="2"/>
      <c r="N37304" s="5"/>
      <c r="O37304" s="5"/>
    </row>
    <row r="37305" spans="13:15" x14ac:dyDescent="0.2">
      <c r="M37305" s="2"/>
      <c r="N37305" s="5"/>
      <c r="O37305" s="5"/>
    </row>
    <row r="37306" spans="13:15" x14ac:dyDescent="0.2">
      <c r="M37306" s="2"/>
      <c r="N37306" s="5"/>
      <c r="O37306" s="5"/>
    </row>
    <row r="37307" spans="13:15" x14ac:dyDescent="0.2">
      <c r="M37307" s="2"/>
      <c r="N37307" s="5"/>
      <c r="O37307" s="5"/>
    </row>
    <row r="37308" spans="13:15" x14ac:dyDescent="0.2">
      <c r="M37308" s="2"/>
      <c r="N37308" s="5"/>
      <c r="O37308" s="5"/>
    </row>
    <row r="37309" spans="13:15" x14ac:dyDescent="0.2">
      <c r="M37309" s="2"/>
      <c r="N37309" s="5"/>
      <c r="O37309" s="5"/>
    </row>
    <row r="37310" spans="13:15" x14ac:dyDescent="0.2">
      <c r="M37310" s="2"/>
      <c r="N37310" s="5"/>
      <c r="O37310" s="5"/>
    </row>
    <row r="37311" spans="13:15" x14ac:dyDescent="0.2">
      <c r="M37311" s="2"/>
      <c r="N37311" s="5"/>
      <c r="O37311" s="5"/>
    </row>
    <row r="37312" spans="13:15" x14ac:dyDescent="0.2">
      <c r="M37312" s="2"/>
      <c r="N37312" s="5"/>
      <c r="O37312" s="5"/>
    </row>
    <row r="37313" spans="13:15" x14ac:dyDescent="0.2">
      <c r="M37313" s="2"/>
      <c r="N37313" s="5"/>
      <c r="O37313" s="5"/>
    </row>
    <row r="37314" spans="13:15" x14ac:dyDescent="0.2">
      <c r="M37314" s="2"/>
      <c r="N37314" s="5"/>
      <c r="O37314" s="5"/>
    </row>
    <row r="37315" spans="13:15" x14ac:dyDescent="0.2">
      <c r="M37315" s="2"/>
      <c r="N37315" s="5"/>
      <c r="O37315" s="5"/>
    </row>
    <row r="37316" spans="13:15" x14ac:dyDescent="0.2">
      <c r="M37316" s="2"/>
      <c r="N37316" s="5"/>
      <c r="O37316" s="5"/>
    </row>
    <row r="37317" spans="13:15" x14ac:dyDescent="0.2">
      <c r="M37317" s="2"/>
      <c r="N37317" s="5"/>
      <c r="O37317" s="5"/>
    </row>
    <row r="37318" spans="13:15" x14ac:dyDescent="0.2">
      <c r="M37318" s="2"/>
      <c r="N37318" s="5"/>
      <c r="O37318" s="5"/>
    </row>
    <row r="37319" spans="13:15" x14ac:dyDescent="0.2">
      <c r="M37319" s="2"/>
      <c r="N37319" s="5"/>
      <c r="O37319" s="5"/>
    </row>
    <row r="37320" spans="13:15" x14ac:dyDescent="0.2">
      <c r="M37320" s="2"/>
      <c r="N37320" s="5"/>
      <c r="O37320" s="5"/>
    </row>
    <row r="37321" spans="13:15" x14ac:dyDescent="0.2">
      <c r="M37321" s="2"/>
      <c r="N37321" s="5"/>
      <c r="O37321" s="5"/>
    </row>
    <row r="37322" spans="13:15" x14ac:dyDescent="0.2">
      <c r="M37322" s="2"/>
      <c r="N37322" s="5"/>
      <c r="O37322" s="5"/>
    </row>
    <row r="37323" spans="13:15" x14ac:dyDescent="0.2">
      <c r="M37323" s="2"/>
      <c r="N37323" s="5"/>
      <c r="O37323" s="5"/>
    </row>
    <row r="37324" spans="13:15" x14ac:dyDescent="0.2">
      <c r="M37324" s="2"/>
      <c r="N37324" s="5"/>
      <c r="O37324" s="5"/>
    </row>
    <row r="37325" spans="13:15" x14ac:dyDescent="0.2">
      <c r="M37325" s="2"/>
      <c r="N37325" s="5"/>
      <c r="O37325" s="5"/>
    </row>
    <row r="37326" spans="13:15" x14ac:dyDescent="0.2">
      <c r="M37326" s="2"/>
      <c r="N37326" s="5"/>
      <c r="O37326" s="5"/>
    </row>
    <row r="37327" spans="13:15" x14ac:dyDescent="0.2">
      <c r="M37327" s="2"/>
      <c r="N37327" s="5"/>
      <c r="O37327" s="5"/>
    </row>
    <row r="37328" spans="13:15" x14ac:dyDescent="0.2">
      <c r="M37328" s="2"/>
      <c r="N37328" s="5"/>
      <c r="O37328" s="5"/>
    </row>
    <row r="37329" spans="13:15" x14ac:dyDescent="0.2">
      <c r="M37329" s="2"/>
      <c r="N37329" s="5"/>
      <c r="O37329" s="5"/>
    </row>
    <row r="37330" spans="13:15" x14ac:dyDescent="0.2">
      <c r="M37330" s="2"/>
      <c r="N37330" s="5"/>
      <c r="O37330" s="5"/>
    </row>
    <row r="37331" spans="13:15" x14ac:dyDescent="0.2">
      <c r="M37331" s="2"/>
      <c r="N37331" s="5"/>
      <c r="O37331" s="5"/>
    </row>
    <row r="37332" spans="13:15" x14ac:dyDescent="0.2">
      <c r="M37332" s="2"/>
      <c r="N37332" s="5"/>
      <c r="O37332" s="5"/>
    </row>
    <row r="37333" spans="13:15" x14ac:dyDescent="0.2">
      <c r="M37333" s="2"/>
      <c r="N37333" s="5"/>
      <c r="O37333" s="5"/>
    </row>
    <row r="37334" spans="13:15" x14ac:dyDescent="0.2">
      <c r="M37334" s="2"/>
      <c r="N37334" s="5"/>
      <c r="O37334" s="5"/>
    </row>
    <row r="37335" spans="13:15" x14ac:dyDescent="0.2">
      <c r="M37335" s="2"/>
      <c r="N37335" s="5"/>
      <c r="O37335" s="5"/>
    </row>
    <row r="37336" spans="13:15" x14ac:dyDescent="0.2">
      <c r="M37336" s="2"/>
      <c r="N37336" s="5"/>
      <c r="O37336" s="5"/>
    </row>
    <row r="37337" spans="13:15" x14ac:dyDescent="0.2">
      <c r="M37337" s="2"/>
      <c r="N37337" s="5"/>
      <c r="O37337" s="5"/>
    </row>
    <row r="37338" spans="13:15" x14ac:dyDescent="0.2">
      <c r="M37338" s="2"/>
      <c r="N37338" s="5"/>
      <c r="O37338" s="5"/>
    </row>
    <row r="37339" spans="13:15" x14ac:dyDescent="0.2">
      <c r="M37339" s="2"/>
      <c r="N37339" s="5"/>
      <c r="O37339" s="5"/>
    </row>
    <row r="37340" spans="13:15" x14ac:dyDescent="0.2">
      <c r="M37340" s="2"/>
      <c r="N37340" s="5"/>
      <c r="O37340" s="5"/>
    </row>
    <row r="37341" spans="13:15" x14ac:dyDescent="0.2">
      <c r="M37341" s="2"/>
      <c r="N37341" s="5"/>
      <c r="O37341" s="5"/>
    </row>
    <row r="37342" spans="13:15" x14ac:dyDescent="0.2">
      <c r="M37342" s="2"/>
      <c r="N37342" s="5"/>
      <c r="O37342" s="5"/>
    </row>
    <row r="37343" spans="13:15" x14ac:dyDescent="0.2">
      <c r="M37343" s="2"/>
      <c r="N37343" s="5"/>
      <c r="O37343" s="5"/>
    </row>
    <row r="37344" spans="13:15" x14ac:dyDescent="0.2">
      <c r="M37344" s="2"/>
      <c r="N37344" s="5"/>
      <c r="O37344" s="5"/>
    </row>
    <row r="37345" spans="13:15" x14ac:dyDescent="0.2">
      <c r="M37345" s="2"/>
      <c r="N37345" s="5"/>
      <c r="O37345" s="5"/>
    </row>
    <row r="37346" spans="13:15" x14ac:dyDescent="0.2">
      <c r="M37346" s="2"/>
      <c r="N37346" s="5"/>
      <c r="O37346" s="5"/>
    </row>
    <row r="37347" spans="13:15" x14ac:dyDescent="0.2">
      <c r="M37347" s="2"/>
      <c r="N37347" s="5"/>
      <c r="O37347" s="5"/>
    </row>
    <row r="37348" spans="13:15" x14ac:dyDescent="0.2">
      <c r="M37348" s="2"/>
      <c r="N37348" s="5"/>
      <c r="O37348" s="5"/>
    </row>
    <row r="37349" spans="13:15" x14ac:dyDescent="0.2">
      <c r="M37349" s="2"/>
      <c r="N37349" s="5"/>
      <c r="O37349" s="5"/>
    </row>
    <row r="37350" spans="13:15" x14ac:dyDescent="0.2">
      <c r="M37350" s="2"/>
      <c r="N37350" s="5"/>
      <c r="O37350" s="5"/>
    </row>
    <row r="37351" spans="13:15" x14ac:dyDescent="0.2">
      <c r="M37351" s="2"/>
      <c r="N37351" s="5"/>
      <c r="O37351" s="5"/>
    </row>
    <row r="37352" spans="13:15" x14ac:dyDescent="0.2">
      <c r="M37352" s="2"/>
      <c r="N37352" s="5"/>
      <c r="O37352" s="5"/>
    </row>
    <row r="37353" spans="13:15" x14ac:dyDescent="0.2">
      <c r="M37353" s="2"/>
      <c r="N37353" s="5"/>
      <c r="O37353" s="5"/>
    </row>
    <row r="37354" spans="13:15" x14ac:dyDescent="0.2">
      <c r="M37354" s="2"/>
      <c r="N37354" s="5"/>
      <c r="O37354" s="5"/>
    </row>
    <row r="37355" spans="13:15" x14ac:dyDescent="0.2">
      <c r="M37355" s="2"/>
      <c r="N37355" s="5"/>
      <c r="O37355" s="5"/>
    </row>
    <row r="37356" spans="13:15" x14ac:dyDescent="0.2">
      <c r="M37356" s="2"/>
      <c r="N37356" s="5"/>
      <c r="O37356" s="5"/>
    </row>
    <row r="37357" spans="13:15" x14ac:dyDescent="0.2">
      <c r="M37357" s="2"/>
      <c r="N37357" s="5"/>
      <c r="O37357" s="5"/>
    </row>
    <row r="37358" spans="13:15" x14ac:dyDescent="0.2">
      <c r="M37358" s="2"/>
      <c r="N37358" s="5"/>
      <c r="O37358" s="5"/>
    </row>
    <row r="37359" spans="13:15" x14ac:dyDescent="0.2">
      <c r="M37359" s="2"/>
      <c r="N37359" s="5"/>
      <c r="O37359" s="5"/>
    </row>
    <row r="37360" spans="13:15" x14ac:dyDescent="0.2">
      <c r="M37360" s="2"/>
      <c r="N37360" s="5"/>
      <c r="O37360" s="5"/>
    </row>
    <row r="37361" spans="13:15" x14ac:dyDescent="0.2">
      <c r="M37361" s="2"/>
      <c r="N37361" s="5"/>
      <c r="O37361" s="5"/>
    </row>
    <row r="37362" spans="13:15" x14ac:dyDescent="0.2">
      <c r="M37362" s="2"/>
      <c r="N37362" s="5"/>
      <c r="O37362" s="5"/>
    </row>
    <row r="37363" spans="13:15" x14ac:dyDescent="0.2">
      <c r="M37363" s="2"/>
      <c r="N37363" s="5"/>
      <c r="O37363" s="5"/>
    </row>
    <row r="37364" spans="13:15" x14ac:dyDescent="0.2">
      <c r="M37364" s="2"/>
      <c r="N37364" s="5"/>
      <c r="O37364" s="5"/>
    </row>
    <row r="37365" spans="13:15" x14ac:dyDescent="0.2">
      <c r="M37365" s="2"/>
      <c r="N37365" s="5"/>
      <c r="O37365" s="5"/>
    </row>
    <row r="37366" spans="13:15" x14ac:dyDescent="0.2">
      <c r="M37366" s="2"/>
      <c r="N37366" s="5"/>
      <c r="O37366" s="5"/>
    </row>
    <row r="37367" spans="13:15" x14ac:dyDescent="0.2">
      <c r="M37367" s="2"/>
      <c r="N37367" s="5"/>
      <c r="O37367" s="5"/>
    </row>
    <row r="37368" spans="13:15" x14ac:dyDescent="0.2">
      <c r="M37368" s="2"/>
      <c r="N37368" s="5"/>
      <c r="O37368" s="5"/>
    </row>
    <row r="37369" spans="13:15" x14ac:dyDescent="0.2">
      <c r="M37369" s="2"/>
      <c r="N37369" s="5"/>
      <c r="O37369" s="5"/>
    </row>
    <row r="37370" spans="13:15" x14ac:dyDescent="0.2">
      <c r="M37370" s="2"/>
      <c r="N37370" s="5"/>
      <c r="O37370" s="5"/>
    </row>
    <row r="37371" spans="13:15" x14ac:dyDescent="0.2">
      <c r="M37371" s="2"/>
      <c r="N37371" s="5"/>
      <c r="O37371" s="5"/>
    </row>
    <row r="37372" spans="13:15" x14ac:dyDescent="0.2">
      <c r="M37372" s="2"/>
      <c r="N37372" s="5"/>
      <c r="O37372" s="5"/>
    </row>
    <row r="37373" spans="13:15" x14ac:dyDescent="0.2">
      <c r="M37373" s="2"/>
      <c r="N37373" s="5"/>
      <c r="O37373" s="5"/>
    </row>
    <row r="37374" spans="13:15" x14ac:dyDescent="0.2">
      <c r="M37374" s="2"/>
      <c r="N37374" s="5"/>
      <c r="O37374" s="5"/>
    </row>
    <row r="37375" spans="13:15" x14ac:dyDescent="0.2">
      <c r="M37375" s="2"/>
      <c r="N37375" s="5"/>
      <c r="O37375" s="5"/>
    </row>
    <row r="37376" spans="13:15" x14ac:dyDescent="0.2">
      <c r="M37376" s="2"/>
      <c r="N37376" s="5"/>
      <c r="O37376" s="5"/>
    </row>
    <row r="37377" spans="13:15" x14ac:dyDescent="0.2">
      <c r="M37377" s="2"/>
      <c r="N37377" s="5"/>
      <c r="O37377" s="5"/>
    </row>
    <row r="37378" spans="13:15" x14ac:dyDescent="0.2">
      <c r="M37378" s="2"/>
      <c r="N37378" s="5"/>
      <c r="O37378" s="5"/>
    </row>
    <row r="37379" spans="13:15" x14ac:dyDescent="0.2">
      <c r="M37379" s="2"/>
      <c r="N37379" s="5"/>
      <c r="O37379" s="5"/>
    </row>
    <row r="37380" spans="13:15" x14ac:dyDescent="0.2">
      <c r="M37380" s="2"/>
      <c r="N37380" s="5"/>
      <c r="O37380" s="5"/>
    </row>
    <row r="37381" spans="13:15" x14ac:dyDescent="0.2">
      <c r="M37381" s="2"/>
      <c r="N37381" s="5"/>
      <c r="O37381" s="5"/>
    </row>
    <row r="37382" spans="13:15" x14ac:dyDescent="0.2">
      <c r="M37382" s="2"/>
      <c r="N37382" s="5"/>
      <c r="O37382" s="5"/>
    </row>
    <row r="37383" spans="13:15" x14ac:dyDescent="0.2">
      <c r="M37383" s="2"/>
      <c r="N37383" s="5"/>
      <c r="O37383" s="5"/>
    </row>
    <row r="37384" spans="13:15" x14ac:dyDescent="0.2">
      <c r="M37384" s="2"/>
      <c r="N37384" s="5"/>
      <c r="O37384" s="5"/>
    </row>
    <row r="37385" spans="13:15" x14ac:dyDescent="0.2">
      <c r="M37385" s="2"/>
      <c r="N37385" s="5"/>
      <c r="O37385" s="5"/>
    </row>
    <row r="37386" spans="13:15" x14ac:dyDescent="0.2">
      <c r="M37386" s="2"/>
      <c r="N37386" s="5"/>
      <c r="O37386" s="5"/>
    </row>
    <row r="37387" spans="13:15" x14ac:dyDescent="0.2">
      <c r="M37387" s="2"/>
      <c r="N37387" s="5"/>
      <c r="O37387" s="5"/>
    </row>
    <row r="37388" spans="13:15" x14ac:dyDescent="0.2">
      <c r="M37388" s="2"/>
      <c r="N37388" s="5"/>
      <c r="O37388" s="5"/>
    </row>
    <row r="37389" spans="13:15" x14ac:dyDescent="0.2">
      <c r="M37389" s="2"/>
      <c r="N37389" s="5"/>
      <c r="O37389" s="5"/>
    </row>
    <row r="37390" spans="13:15" x14ac:dyDescent="0.2">
      <c r="M37390" s="2"/>
      <c r="N37390" s="5"/>
      <c r="O37390" s="5"/>
    </row>
    <row r="37391" spans="13:15" x14ac:dyDescent="0.2">
      <c r="M37391" s="2"/>
      <c r="N37391" s="5"/>
      <c r="O37391" s="5"/>
    </row>
    <row r="37392" spans="13:15" x14ac:dyDescent="0.2">
      <c r="M37392" s="2"/>
      <c r="N37392" s="5"/>
      <c r="O37392" s="5"/>
    </row>
    <row r="37393" spans="13:15" x14ac:dyDescent="0.2">
      <c r="M37393" s="2"/>
      <c r="N37393" s="5"/>
      <c r="O37393" s="5"/>
    </row>
    <row r="37394" spans="13:15" x14ac:dyDescent="0.2">
      <c r="M37394" s="2"/>
      <c r="N37394" s="5"/>
      <c r="O37394" s="5"/>
    </row>
    <row r="37395" spans="13:15" x14ac:dyDescent="0.2">
      <c r="M37395" s="2"/>
      <c r="N37395" s="5"/>
      <c r="O37395" s="5"/>
    </row>
    <row r="37396" spans="13:15" x14ac:dyDescent="0.2">
      <c r="M37396" s="2"/>
      <c r="N37396" s="5"/>
      <c r="O37396" s="5"/>
    </row>
    <row r="37397" spans="13:15" x14ac:dyDescent="0.2">
      <c r="M37397" s="2"/>
      <c r="N37397" s="5"/>
      <c r="O37397" s="5"/>
    </row>
    <row r="37398" spans="13:15" x14ac:dyDescent="0.2">
      <c r="M37398" s="2"/>
      <c r="N37398" s="5"/>
      <c r="O37398" s="5"/>
    </row>
    <row r="37399" spans="13:15" x14ac:dyDescent="0.2">
      <c r="M37399" s="2"/>
      <c r="N37399" s="5"/>
      <c r="O37399" s="5"/>
    </row>
    <row r="37400" spans="13:15" x14ac:dyDescent="0.2">
      <c r="M37400" s="2"/>
      <c r="N37400" s="5"/>
      <c r="O37400" s="5"/>
    </row>
    <row r="37401" spans="13:15" x14ac:dyDescent="0.2">
      <c r="M37401" s="2"/>
      <c r="N37401" s="5"/>
      <c r="O37401" s="5"/>
    </row>
    <row r="37402" spans="13:15" x14ac:dyDescent="0.2">
      <c r="M37402" s="2"/>
      <c r="N37402" s="5"/>
      <c r="O37402" s="5"/>
    </row>
    <row r="37403" spans="13:15" x14ac:dyDescent="0.2">
      <c r="M37403" s="2"/>
      <c r="N37403" s="5"/>
      <c r="O37403" s="5"/>
    </row>
    <row r="37404" spans="13:15" x14ac:dyDescent="0.2">
      <c r="M37404" s="2"/>
      <c r="N37404" s="5"/>
      <c r="O37404" s="5"/>
    </row>
    <row r="37405" spans="13:15" x14ac:dyDescent="0.2">
      <c r="M37405" s="2"/>
      <c r="N37405" s="5"/>
      <c r="O37405" s="5"/>
    </row>
    <row r="37406" spans="13:15" x14ac:dyDescent="0.2">
      <c r="M37406" s="2"/>
      <c r="N37406" s="5"/>
      <c r="O37406" s="5"/>
    </row>
    <row r="37407" spans="13:15" x14ac:dyDescent="0.2">
      <c r="M37407" s="2"/>
      <c r="N37407" s="5"/>
      <c r="O37407" s="5"/>
    </row>
    <row r="37408" spans="13:15" x14ac:dyDescent="0.2">
      <c r="M37408" s="2"/>
      <c r="N37408" s="5"/>
      <c r="O37408" s="5"/>
    </row>
    <row r="37409" spans="13:15" x14ac:dyDescent="0.2">
      <c r="M37409" s="2"/>
      <c r="N37409" s="5"/>
      <c r="O37409" s="5"/>
    </row>
    <row r="37410" spans="13:15" x14ac:dyDescent="0.2">
      <c r="M37410" s="2"/>
      <c r="N37410" s="5"/>
      <c r="O37410" s="5"/>
    </row>
    <row r="37411" spans="13:15" x14ac:dyDescent="0.2">
      <c r="M37411" s="2"/>
      <c r="N37411" s="5"/>
      <c r="O37411" s="5"/>
    </row>
    <row r="37412" spans="13:15" x14ac:dyDescent="0.2">
      <c r="M37412" s="2"/>
      <c r="N37412" s="5"/>
      <c r="O37412" s="5"/>
    </row>
    <row r="37413" spans="13:15" x14ac:dyDescent="0.2">
      <c r="M37413" s="2"/>
      <c r="N37413" s="5"/>
      <c r="O37413" s="5"/>
    </row>
    <row r="37414" spans="13:15" x14ac:dyDescent="0.2">
      <c r="M37414" s="2"/>
      <c r="N37414" s="5"/>
      <c r="O37414" s="5"/>
    </row>
    <row r="37415" spans="13:15" x14ac:dyDescent="0.2">
      <c r="M37415" s="2"/>
      <c r="N37415" s="5"/>
      <c r="O37415" s="5"/>
    </row>
    <row r="37416" spans="13:15" x14ac:dyDescent="0.2">
      <c r="M37416" s="2"/>
      <c r="N37416" s="5"/>
      <c r="O37416" s="5"/>
    </row>
    <row r="37417" spans="13:15" x14ac:dyDescent="0.2">
      <c r="M37417" s="2"/>
      <c r="N37417" s="5"/>
      <c r="O37417" s="5"/>
    </row>
    <row r="37418" spans="13:15" x14ac:dyDescent="0.2">
      <c r="M37418" s="2"/>
      <c r="N37418" s="5"/>
      <c r="O37418" s="5"/>
    </row>
    <row r="37419" spans="13:15" x14ac:dyDescent="0.2">
      <c r="M37419" s="2"/>
      <c r="N37419" s="5"/>
      <c r="O37419" s="5"/>
    </row>
    <row r="37420" spans="13:15" x14ac:dyDescent="0.2">
      <c r="M37420" s="2"/>
      <c r="N37420" s="5"/>
      <c r="O37420" s="5"/>
    </row>
    <row r="37421" spans="13:15" x14ac:dyDescent="0.2">
      <c r="M37421" s="2"/>
      <c r="N37421" s="5"/>
      <c r="O37421" s="5"/>
    </row>
    <row r="37422" spans="13:15" x14ac:dyDescent="0.2">
      <c r="M37422" s="2"/>
      <c r="N37422" s="5"/>
      <c r="O37422" s="5"/>
    </row>
    <row r="37423" spans="13:15" x14ac:dyDescent="0.2">
      <c r="M37423" s="2"/>
      <c r="N37423" s="5"/>
      <c r="O37423" s="5"/>
    </row>
    <row r="37424" spans="13:15" x14ac:dyDescent="0.2">
      <c r="M37424" s="2"/>
      <c r="N37424" s="5"/>
      <c r="O37424" s="5"/>
    </row>
    <row r="37425" spans="13:15" x14ac:dyDescent="0.2">
      <c r="M37425" s="2"/>
      <c r="N37425" s="5"/>
      <c r="O37425" s="5"/>
    </row>
    <row r="37426" spans="13:15" x14ac:dyDescent="0.2">
      <c r="M37426" s="2"/>
      <c r="N37426" s="5"/>
      <c r="O37426" s="5"/>
    </row>
    <row r="37427" spans="13:15" x14ac:dyDescent="0.2">
      <c r="M37427" s="2"/>
      <c r="N37427" s="5"/>
      <c r="O37427" s="5"/>
    </row>
    <row r="37428" spans="13:15" x14ac:dyDescent="0.2">
      <c r="M37428" s="2"/>
      <c r="N37428" s="5"/>
      <c r="O37428" s="5"/>
    </row>
    <row r="37429" spans="13:15" x14ac:dyDescent="0.2">
      <c r="M37429" s="2"/>
      <c r="N37429" s="5"/>
      <c r="O37429" s="5"/>
    </row>
    <row r="37430" spans="13:15" x14ac:dyDescent="0.2">
      <c r="M37430" s="2"/>
      <c r="N37430" s="5"/>
      <c r="O37430" s="5"/>
    </row>
    <row r="37431" spans="13:15" x14ac:dyDescent="0.2">
      <c r="M37431" s="2"/>
      <c r="N37431" s="5"/>
      <c r="O37431" s="5"/>
    </row>
    <row r="37432" spans="13:15" x14ac:dyDescent="0.2">
      <c r="M37432" s="2"/>
      <c r="N37432" s="5"/>
      <c r="O37432" s="5"/>
    </row>
    <row r="37433" spans="13:15" x14ac:dyDescent="0.2">
      <c r="M37433" s="2"/>
      <c r="N37433" s="5"/>
      <c r="O37433" s="5"/>
    </row>
    <row r="37434" spans="13:15" x14ac:dyDescent="0.2">
      <c r="M37434" s="2"/>
      <c r="N37434" s="5"/>
      <c r="O37434" s="5"/>
    </row>
    <row r="37435" spans="13:15" x14ac:dyDescent="0.2">
      <c r="M37435" s="2"/>
      <c r="N37435" s="5"/>
      <c r="O37435" s="5"/>
    </row>
    <row r="37436" spans="13:15" x14ac:dyDescent="0.2">
      <c r="M37436" s="2"/>
      <c r="N37436" s="5"/>
      <c r="O37436" s="5"/>
    </row>
    <row r="37437" spans="13:15" x14ac:dyDescent="0.2">
      <c r="M37437" s="2"/>
      <c r="N37437" s="5"/>
      <c r="O37437" s="5"/>
    </row>
    <row r="37438" spans="13:15" x14ac:dyDescent="0.2">
      <c r="M37438" s="2"/>
      <c r="N37438" s="5"/>
      <c r="O37438" s="5"/>
    </row>
    <row r="37439" spans="13:15" x14ac:dyDescent="0.2">
      <c r="M37439" s="2"/>
      <c r="N37439" s="5"/>
      <c r="O37439" s="5"/>
    </row>
    <row r="37440" spans="13:15" x14ac:dyDescent="0.2">
      <c r="M37440" s="2"/>
      <c r="N37440" s="5"/>
      <c r="O37440" s="5"/>
    </row>
    <row r="37441" spans="13:15" x14ac:dyDescent="0.2">
      <c r="M37441" s="2"/>
      <c r="N37441" s="5"/>
      <c r="O37441" s="5"/>
    </row>
    <row r="37442" spans="13:15" x14ac:dyDescent="0.2">
      <c r="M37442" s="2"/>
      <c r="N37442" s="5"/>
      <c r="O37442" s="5"/>
    </row>
    <row r="37443" spans="13:15" x14ac:dyDescent="0.2">
      <c r="M37443" s="2"/>
      <c r="N37443" s="5"/>
      <c r="O37443" s="5"/>
    </row>
    <row r="37444" spans="13:15" x14ac:dyDescent="0.2">
      <c r="M37444" s="2"/>
      <c r="N37444" s="5"/>
      <c r="O37444" s="5"/>
    </row>
    <row r="37445" spans="13:15" x14ac:dyDescent="0.2">
      <c r="M37445" s="2"/>
      <c r="N37445" s="5"/>
      <c r="O37445" s="5"/>
    </row>
    <row r="37446" spans="13:15" x14ac:dyDescent="0.2">
      <c r="M37446" s="2"/>
      <c r="N37446" s="5"/>
      <c r="O37446" s="5"/>
    </row>
    <row r="37447" spans="13:15" x14ac:dyDescent="0.2">
      <c r="M37447" s="2"/>
      <c r="N37447" s="5"/>
      <c r="O37447" s="5"/>
    </row>
    <row r="37448" spans="13:15" x14ac:dyDescent="0.2">
      <c r="M37448" s="2"/>
      <c r="N37448" s="5"/>
      <c r="O37448" s="5"/>
    </row>
    <row r="37449" spans="13:15" x14ac:dyDescent="0.2">
      <c r="M37449" s="2"/>
      <c r="N37449" s="5"/>
      <c r="O37449" s="5"/>
    </row>
    <row r="37450" spans="13:15" x14ac:dyDescent="0.2">
      <c r="M37450" s="2"/>
      <c r="N37450" s="5"/>
      <c r="O37450" s="5"/>
    </row>
    <row r="37451" spans="13:15" x14ac:dyDescent="0.2">
      <c r="M37451" s="2"/>
      <c r="N37451" s="5"/>
      <c r="O37451" s="5"/>
    </row>
    <row r="37452" spans="13:15" x14ac:dyDescent="0.2">
      <c r="M37452" s="2"/>
      <c r="N37452" s="5"/>
      <c r="O37452" s="5"/>
    </row>
    <row r="37453" spans="13:15" x14ac:dyDescent="0.2">
      <c r="M37453" s="2"/>
      <c r="N37453" s="5"/>
      <c r="O37453" s="5"/>
    </row>
    <row r="37454" spans="13:15" x14ac:dyDescent="0.2">
      <c r="M37454" s="2"/>
      <c r="N37454" s="5"/>
      <c r="O37454" s="5"/>
    </row>
    <row r="37455" spans="13:15" x14ac:dyDescent="0.2">
      <c r="M37455" s="2"/>
      <c r="N37455" s="5"/>
      <c r="O37455" s="5"/>
    </row>
    <row r="37456" spans="13:15" x14ac:dyDescent="0.2">
      <c r="M37456" s="2"/>
      <c r="N37456" s="5"/>
      <c r="O37456" s="5"/>
    </row>
    <row r="37457" spans="13:15" x14ac:dyDescent="0.2">
      <c r="M37457" s="2"/>
      <c r="N37457" s="5"/>
      <c r="O37457" s="5"/>
    </row>
    <row r="37458" spans="13:15" x14ac:dyDescent="0.2">
      <c r="M37458" s="2"/>
      <c r="N37458" s="5"/>
      <c r="O37458" s="5"/>
    </row>
    <row r="37459" spans="13:15" x14ac:dyDescent="0.2">
      <c r="M37459" s="2"/>
      <c r="N37459" s="5"/>
      <c r="O37459" s="5"/>
    </row>
    <row r="37460" spans="13:15" x14ac:dyDescent="0.2">
      <c r="M37460" s="2"/>
      <c r="N37460" s="5"/>
      <c r="O37460" s="5"/>
    </row>
    <row r="37461" spans="13:15" x14ac:dyDescent="0.2">
      <c r="M37461" s="2"/>
      <c r="N37461" s="5"/>
      <c r="O37461" s="5"/>
    </row>
    <row r="37462" spans="13:15" x14ac:dyDescent="0.2">
      <c r="M37462" s="2"/>
      <c r="N37462" s="5"/>
      <c r="O37462" s="5"/>
    </row>
    <row r="37463" spans="13:15" x14ac:dyDescent="0.2">
      <c r="M37463" s="2"/>
      <c r="N37463" s="5"/>
      <c r="O37463" s="5"/>
    </row>
    <row r="37464" spans="13:15" x14ac:dyDescent="0.2">
      <c r="M37464" s="2"/>
      <c r="N37464" s="5"/>
      <c r="O37464" s="5"/>
    </row>
    <row r="37465" spans="13:15" x14ac:dyDescent="0.2">
      <c r="M37465" s="2"/>
      <c r="N37465" s="5"/>
      <c r="O37465" s="5"/>
    </row>
    <row r="37466" spans="13:15" x14ac:dyDescent="0.2">
      <c r="M37466" s="2"/>
      <c r="N37466" s="5"/>
      <c r="O37466" s="5"/>
    </row>
    <row r="37467" spans="13:15" x14ac:dyDescent="0.2">
      <c r="M37467" s="2"/>
      <c r="N37467" s="5"/>
      <c r="O37467" s="5"/>
    </row>
    <row r="37468" spans="13:15" x14ac:dyDescent="0.2">
      <c r="M37468" s="2"/>
      <c r="N37468" s="5"/>
      <c r="O37468" s="5"/>
    </row>
    <row r="37469" spans="13:15" x14ac:dyDescent="0.2">
      <c r="M37469" s="2"/>
      <c r="N37469" s="5"/>
      <c r="O37469" s="5"/>
    </row>
    <row r="37470" spans="13:15" x14ac:dyDescent="0.2">
      <c r="M37470" s="2"/>
      <c r="N37470" s="5"/>
      <c r="O37470" s="5"/>
    </row>
    <row r="37471" spans="13:15" x14ac:dyDescent="0.2">
      <c r="M37471" s="2"/>
      <c r="N37471" s="5"/>
      <c r="O37471" s="5"/>
    </row>
    <row r="37472" spans="13:15" x14ac:dyDescent="0.2">
      <c r="M37472" s="2"/>
      <c r="N37472" s="5"/>
      <c r="O37472" s="5"/>
    </row>
    <row r="37473" spans="13:15" x14ac:dyDescent="0.2">
      <c r="M37473" s="2"/>
      <c r="N37473" s="5"/>
      <c r="O37473" s="5"/>
    </row>
    <row r="37474" spans="13:15" x14ac:dyDescent="0.2">
      <c r="M37474" s="2"/>
      <c r="N37474" s="5"/>
      <c r="O37474" s="5"/>
    </row>
    <row r="37475" spans="13:15" x14ac:dyDescent="0.2">
      <c r="M37475" s="2"/>
      <c r="N37475" s="5"/>
      <c r="O37475" s="5"/>
    </row>
    <row r="37476" spans="13:15" x14ac:dyDescent="0.2">
      <c r="M37476" s="2"/>
      <c r="N37476" s="5"/>
      <c r="O37476" s="5"/>
    </row>
    <row r="37477" spans="13:15" x14ac:dyDescent="0.2">
      <c r="M37477" s="2"/>
      <c r="N37477" s="5"/>
      <c r="O37477" s="5"/>
    </row>
    <row r="37478" spans="13:15" x14ac:dyDescent="0.2">
      <c r="M37478" s="2"/>
      <c r="N37478" s="5"/>
      <c r="O37478" s="5"/>
    </row>
    <row r="37479" spans="13:15" x14ac:dyDescent="0.2">
      <c r="M37479" s="2"/>
      <c r="N37479" s="5"/>
      <c r="O37479" s="5"/>
    </row>
    <row r="37480" spans="13:15" x14ac:dyDescent="0.2">
      <c r="M37480" s="2"/>
      <c r="N37480" s="5"/>
      <c r="O37480" s="5"/>
    </row>
    <row r="37481" spans="13:15" x14ac:dyDescent="0.2">
      <c r="M37481" s="2"/>
      <c r="N37481" s="5"/>
      <c r="O37481" s="5"/>
    </row>
    <row r="37482" spans="13:15" x14ac:dyDescent="0.2">
      <c r="M37482" s="2"/>
      <c r="N37482" s="5"/>
      <c r="O37482" s="5"/>
    </row>
    <row r="37483" spans="13:15" x14ac:dyDescent="0.2">
      <c r="M37483" s="2"/>
      <c r="N37483" s="5"/>
      <c r="O37483" s="5"/>
    </row>
    <row r="37484" spans="13:15" x14ac:dyDescent="0.2">
      <c r="M37484" s="2"/>
      <c r="N37484" s="5"/>
      <c r="O37484" s="5"/>
    </row>
    <row r="37485" spans="13:15" x14ac:dyDescent="0.2">
      <c r="M37485" s="2"/>
      <c r="N37485" s="5"/>
      <c r="O37485" s="5"/>
    </row>
    <row r="37486" spans="13:15" x14ac:dyDescent="0.2">
      <c r="M37486" s="2"/>
      <c r="N37486" s="5"/>
      <c r="O37486" s="5"/>
    </row>
    <row r="37487" spans="13:15" x14ac:dyDescent="0.2">
      <c r="M37487" s="2"/>
      <c r="N37487" s="5"/>
      <c r="O37487" s="5"/>
    </row>
    <row r="37488" spans="13:15" x14ac:dyDescent="0.2">
      <c r="M37488" s="2"/>
      <c r="N37488" s="5"/>
      <c r="O37488" s="5"/>
    </row>
    <row r="37489" spans="13:15" x14ac:dyDescent="0.2">
      <c r="M37489" s="2"/>
      <c r="N37489" s="5"/>
      <c r="O37489" s="5"/>
    </row>
    <row r="37490" spans="13:15" x14ac:dyDescent="0.2">
      <c r="M37490" s="2"/>
      <c r="N37490" s="5"/>
      <c r="O37490" s="5"/>
    </row>
    <row r="37491" spans="13:15" x14ac:dyDescent="0.2">
      <c r="M37491" s="2"/>
      <c r="N37491" s="5"/>
      <c r="O37491" s="5"/>
    </row>
    <row r="37492" spans="13:15" x14ac:dyDescent="0.2">
      <c r="M37492" s="2"/>
      <c r="N37492" s="5"/>
      <c r="O37492" s="5"/>
    </row>
    <row r="37493" spans="13:15" x14ac:dyDescent="0.2">
      <c r="M37493" s="2"/>
      <c r="N37493" s="5"/>
      <c r="O37493" s="5"/>
    </row>
    <row r="37494" spans="13:15" x14ac:dyDescent="0.2">
      <c r="M37494" s="2"/>
      <c r="N37494" s="5"/>
      <c r="O37494" s="5"/>
    </row>
    <row r="37495" spans="13:15" x14ac:dyDescent="0.2">
      <c r="M37495" s="2"/>
      <c r="N37495" s="5"/>
      <c r="O37495" s="5"/>
    </row>
    <row r="37496" spans="13:15" x14ac:dyDescent="0.2">
      <c r="M37496" s="2"/>
      <c r="N37496" s="5"/>
      <c r="O37496" s="5"/>
    </row>
    <row r="37497" spans="13:15" x14ac:dyDescent="0.2">
      <c r="M37497" s="2"/>
      <c r="N37497" s="5"/>
      <c r="O37497" s="5"/>
    </row>
    <row r="37498" spans="13:15" x14ac:dyDescent="0.2">
      <c r="M37498" s="2"/>
      <c r="N37498" s="5"/>
      <c r="O37498" s="5"/>
    </row>
    <row r="37499" spans="13:15" x14ac:dyDescent="0.2">
      <c r="M37499" s="2"/>
      <c r="N37499" s="5"/>
      <c r="O37499" s="5"/>
    </row>
    <row r="37500" spans="13:15" x14ac:dyDescent="0.2">
      <c r="M37500" s="2"/>
      <c r="N37500" s="5"/>
      <c r="O37500" s="5"/>
    </row>
    <row r="37501" spans="13:15" x14ac:dyDescent="0.2">
      <c r="M37501" s="2"/>
      <c r="N37501" s="5"/>
      <c r="O37501" s="5"/>
    </row>
    <row r="37502" spans="13:15" x14ac:dyDescent="0.2">
      <c r="M37502" s="2"/>
      <c r="N37502" s="5"/>
      <c r="O37502" s="5"/>
    </row>
    <row r="37503" spans="13:15" x14ac:dyDescent="0.2">
      <c r="M37503" s="2"/>
      <c r="N37503" s="5"/>
      <c r="O37503" s="5"/>
    </row>
    <row r="37504" spans="13:15" x14ac:dyDescent="0.2">
      <c r="M37504" s="2"/>
      <c r="N37504" s="5"/>
      <c r="O37504" s="5"/>
    </row>
    <row r="37505" spans="13:15" x14ac:dyDescent="0.2">
      <c r="M37505" s="2"/>
      <c r="N37505" s="5"/>
      <c r="O37505" s="5"/>
    </row>
    <row r="37506" spans="13:15" x14ac:dyDescent="0.2">
      <c r="M37506" s="2"/>
      <c r="N37506" s="5"/>
      <c r="O37506" s="5"/>
    </row>
    <row r="37507" spans="13:15" x14ac:dyDescent="0.2">
      <c r="M37507" s="2"/>
      <c r="N37507" s="5"/>
      <c r="O37507" s="5"/>
    </row>
    <row r="37508" spans="13:15" x14ac:dyDescent="0.2">
      <c r="M37508" s="2"/>
      <c r="N37508" s="5"/>
      <c r="O37508" s="5"/>
    </row>
    <row r="37509" spans="13:15" x14ac:dyDescent="0.2">
      <c r="M37509" s="2"/>
      <c r="N37509" s="5"/>
      <c r="O37509" s="5"/>
    </row>
    <row r="37510" spans="13:15" x14ac:dyDescent="0.2">
      <c r="M37510" s="2"/>
      <c r="N37510" s="5"/>
      <c r="O37510" s="5"/>
    </row>
    <row r="37511" spans="13:15" x14ac:dyDescent="0.2">
      <c r="M37511" s="2"/>
      <c r="N37511" s="5"/>
      <c r="O37511" s="5"/>
    </row>
    <row r="37512" spans="13:15" x14ac:dyDescent="0.2">
      <c r="M37512" s="2"/>
      <c r="N37512" s="5"/>
      <c r="O37512" s="5"/>
    </row>
    <row r="37513" spans="13:15" x14ac:dyDescent="0.2">
      <c r="M37513" s="2"/>
      <c r="N37513" s="5"/>
      <c r="O37513" s="5"/>
    </row>
    <row r="37514" spans="13:15" x14ac:dyDescent="0.2">
      <c r="M37514" s="2"/>
      <c r="N37514" s="5"/>
      <c r="O37514" s="5"/>
    </row>
    <row r="37515" spans="13:15" x14ac:dyDescent="0.2">
      <c r="M37515" s="2"/>
      <c r="N37515" s="5"/>
      <c r="O37515" s="5"/>
    </row>
    <row r="37516" spans="13:15" x14ac:dyDescent="0.2">
      <c r="M37516" s="2"/>
      <c r="N37516" s="5"/>
      <c r="O37516" s="5"/>
    </row>
    <row r="37517" spans="13:15" x14ac:dyDescent="0.2">
      <c r="M37517" s="2"/>
      <c r="N37517" s="5"/>
      <c r="O37517" s="5"/>
    </row>
    <row r="37518" spans="13:15" x14ac:dyDescent="0.2">
      <c r="M37518" s="2"/>
      <c r="N37518" s="5"/>
      <c r="O37518" s="5"/>
    </row>
    <row r="37519" spans="13:15" x14ac:dyDescent="0.2">
      <c r="M37519" s="2"/>
      <c r="N37519" s="5"/>
      <c r="O37519" s="5"/>
    </row>
    <row r="37520" spans="13:15" x14ac:dyDescent="0.2">
      <c r="M37520" s="2"/>
      <c r="N37520" s="5"/>
      <c r="O37520" s="5"/>
    </row>
    <row r="37521" spans="13:15" x14ac:dyDescent="0.2">
      <c r="M37521" s="2"/>
      <c r="N37521" s="5"/>
      <c r="O37521" s="5"/>
    </row>
    <row r="37522" spans="13:15" x14ac:dyDescent="0.2">
      <c r="M37522" s="2"/>
      <c r="N37522" s="5"/>
      <c r="O37522" s="5"/>
    </row>
    <row r="37523" spans="13:15" x14ac:dyDescent="0.2">
      <c r="M37523" s="2"/>
      <c r="N37523" s="5"/>
      <c r="O37523" s="5"/>
    </row>
    <row r="37524" spans="13:15" x14ac:dyDescent="0.2">
      <c r="M37524" s="2"/>
      <c r="N37524" s="5"/>
      <c r="O37524" s="5"/>
    </row>
    <row r="37525" spans="13:15" x14ac:dyDescent="0.2">
      <c r="M37525" s="2"/>
      <c r="N37525" s="5"/>
      <c r="O37525" s="5"/>
    </row>
    <row r="37526" spans="13:15" x14ac:dyDescent="0.2">
      <c r="M37526" s="2"/>
      <c r="N37526" s="5"/>
      <c r="O37526" s="5"/>
    </row>
    <row r="37527" spans="13:15" x14ac:dyDescent="0.2">
      <c r="M37527" s="2"/>
      <c r="N37527" s="5"/>
      <c r="O37527" s="5"/>
    </row>
    <row r="37528" spans="13:15" x14ac:dyDescent="0.2">
      <c r="M37528" s="2"/>
      <c r="N37528" s="5"/>
      <c r="O37528" s="5"/>
    </row>
    <row r="37529" spans="13:15" x14ac:dyDescent="0.2">
      <c r="M37529" s="2"/>
      <c r="N37529" s="5"/>
      <c r="O37529" s="5"/>
    </row>
    <row r="37530" spans="13:15" x14ac:dyDescent="0.2">
      <c r="M37530" s="2"/>
      <c r="N37530" s="5"/>
      <c r="O37530" s="5"/>
    </row>
    <row r="37531" spans="13:15" x14ac:dyDescent="0.2">
      <c r="M37531" s="2"/>
      <c r="N37531" s="5"/>
      <c r="O37531" s="5"/>
    </row>
    <row r="37532" spans="13:15" x14ac:dyDescent="0.2">
      <c r="M37532" s="2"/>
      <c r="N37532" s="5"/>
      <c r="O37532" s="5"/>
    </row>
    <row r="37533" spans="13:15" x14ac:dyDescent="0.2">
      <c r="M37533" s="2"/>
      <c r="N37533" s="5"/>
      <c r="O37533" s="5"/>
    </row>
    <row r="37534" spans="13:15" x14ac:dyDescent="0.2">
      <c r="M37534" s="2"/>
      <c r="N37534" s="5"/>
      <c r="O37534" s="5"/>
    </row>
    <row r="37535" spans="13:15" x14ac:dyDescent="0.2">
      <c r="M37535" s="2"/>
      <c r="N37535" s="5"/>
      <c r="O37535" s="5"/>
    </row>
    <row r="37536" spans="13:15" x14ac:dyDescent="0.2">
      <c r="M37536" s="2"/>
      <c r="N37536" s="5"/>
      <c r="O37536" s="5"/>
    </row>
    <row r="37537" spans="13:15" x14ac:dyDescent="0.2">
      <c r="M37537" s="2"/>
      <c r="N37537" s="5"/>
      <c r="O37537" s="5"/>
    </row>
    <row r="37538" spans="13:15" x14ac:dyDescent="0.2">
      <c r="M37538" s="2"/>
      <c r="N37538" s="5"/>
      <c r="O37538" s="5"/>
    </row>
    <row r="37539" spans="13:15" x14ac:dyDescent="0.2">
      <c r="M37539" s="2"/>
      <c r="N37539" s="5"/>
      <c r="O37539" s="5"/>
    </row>
    <row r="37540" spans="13:15" x14ac:dyDescent="0.2">
      <c r="M37540" s="2"/>
      <c r="N37540" s="5"/>
      <c r="O37540" s="5"/>
    </row>
    <row r="37541" spans="13:15" x14ac:dyDescent="0.2">
      <c r="M37541" s="2"/>
      <c r="N37541" s="5"/>
      <c r="O37541" s="5"/>
    </row>
    <row r="37542" spans="13:15" x14ac:dyDescent="0.2">
      <c r="M37542" s="2"/>
      <c r="N37542" s="5"/>
      <c r="O37542" s="5"/>
    </row>
    <row r="37543" spans="13:15" x14ac:dyDescent="0.2">
      <c r="M37543" s="2"/>
      <c r="N37543" s="5"/>
      <c r="O37543" s="5"/>
    </row>
    <row r="37544" spans="13:15" x14ac:dyDescent="0.2">
      <c r="M37544" s="2"/>
      <c r="N37544" s="5"/>
      <c r="O37544" s="5"/>
    </row>
    <row r="37545" spans="13:15" x14ac:dyDescent="0.2">
      <c r="M37545" s="2"/>
      <c r="N37545" s="5"/>
      <c r="O37545" s="5"/>
    </row>
    <row r="37546" spans="13:15" x14ac:dyDescent="0.2">
      <c r="M37546" s="2"/>
      <c r="N37546" s="5"/>
      <c r="O37546" s="5"/>
    </row>
    <row r="37547" spans="13:15" x14ac:dyDescent="0.2">
      <c r="M37547" s="2"/>
      <c r="N37547" s="5"/>
      <c r="O37547" s="5"/>
    </row>
    <row r="37548" spans="13:15" x14ac:dyDescent="0.2">
      <c r="M37548" s="2"/>
      <c r="N37548" s="5"/>
      <c r="O37548" s="5"/>
    </row>
    <row r="37549" spans="13:15" x14ac:dyDescent="0.2">
      <c r="M37549" s="2"/>
      <c r="N37549" s="5"/>
      <c r="O37549" s="5"/>
    </row>
    <row r="37550" spans="13:15" x14ac:dyDescent="0.2">
      <c r="M37550" s="2"/>
      <c r="N37550" s="5"/>
      <c r="O37550" s="5"/>
    </row>
    <row r="37551" spans="13:15" x14ac:dyDescent="0.2">
      <c r="M37551" s="2"/>
      <c r="N37551" s="5"/>
      <c r="O37551" s="5"/>
    </row>
    <row r="37552" spans="13:15" x14ac:dyDescent="0.2">
      <c r="M37552" s="2"/>
      <c r="N37552" s="5"/>
      <c r="O37552" s="5"/>
    </row>
    <row r="37553" spans="13:15" x14ac:dyDescent="0.2">
      <c r="M37553" s="2"/>
      <c r="N37553" s="5"/>
      <c r="O37553" s="5"/>
    </row>
    <row r="37554" spans="13:15" x14ac:dyDescent="0.2">
      <c r="M37554" s="2"/>
      <c r="N37554" s="5"/>
      <c r="O37554" s="5"/>
    </row>
    <row r="37555" spans="13:15" x14ac:dyDescent="0.2">
      <c r="M37555" s="2"/>
      <c r="N37555" s="5"/>
      <c r="O37555" s="5"/>
    </row>
    <row r="37556" spans="13:15" x14ac:dyDescent="0.2">
      <c r="M37556" s="2"/>
      <c r="N37556" s="5"/>
      <c r="O37556" s="5"/>
    </row>
    <row r="37557" spans="13:15" x14ac:dyDescent="0.2">
      <c r="M37557" s="2"/>
      <c r="N37557" s="5"/>
      <c r="O37557" s="5"/>
    </row>
    <row r="37558" spans="13:15" x14ac:dyDescent="0.2">
      <c r="M37558" s="2"/>
      <c r="N37558" s="5"/>
      <c r="O37558" s="5"/>
    </row>
    <row r="37559" spans="13:15" x14ac:dyDescent="0.2">
      <c r="M37559" s="2"/>
      <c r="N37559" s="5"/>
      <c r="O37559" s="5"/>
    </row>
    <row r="37560" spans="13:15" x14ac:dyDescent="0.2">
      <c r="M37560" s="2"/>
      <c r="N37560" s="5"/>
      <c r="O37560" s="5"/>
    </row>
    <row r="37561" spans="13:15" x14ac:dyDescent="0.2">
      <c r="M37561" s="2"/>
      <c r="N37561" s="5"/>
      <c r="O37561" s="5"/>
    </row>
    <row r="37562" spans="13:15" x14ac:dyDescent="0.2">
      <c r="M37562" s="2"/>
      <c r="N37562" s="5"/>
      <c r="O37562" s="5"/>
    </row>
    <row r="37563" spans="13:15" x14ac:dyDescent="0.2">
      <c r="M37563" s="2"/>
      <c r="N37563" s="5"/>
      <c r="O37563" s="5"/>
    </row>
    <row r="37564" spans="13:15" x14ac:dyDescent="0.2">
      <c r="M37564" s="2"/>
      <c r="N37564" s="5"/>
      <c r="O37564" s="5"/>
    </row>
    <row r="37565" spans="13:15" x14ac:dyDescent="0.2">
      <c r="M37565" s="2"/>
      <c r="N37565" s="5"/>
      <c r="O37565" s="5"/>
    </row>
    <row r="37566" spans="13:15" x14ac:dyDescent="0.2">
      <c r="M37566" s="2"/>
      <c r="N37566" s="5"/>
      <c r="O37566" s="5"/>
    </row>
    <row r="37567" spans="13:15" x14ac:dyDescent="0.2">
      <c r="M37567" s="2"/>
      <c r="N37567" s="5"/>
      <c r="O37567" s="5"/>
    </row>
    <row r="37568" spans="13:15" x14ac:dyDescent="0.2">
      <c r="M37568" s="2"/>
      <c r="N37568" s="5"/>
      <c r="O37568" s="5"/>
    </row>
    <row r="37569" spans="13:15" x14ac:dyDescent="0.2">
      <c r="M37569" s="2"/>
      <c r="N37569" s="5"/>
      <c r="O37569" s="5"/>
    </row>
    <row r="37570" spans="13:15" x14ac:dyDescent="0.2">
      <c r="M37570" s="2"/>
      <c r="N37570" s="5"/>
      <c r="O37570" s="5"/>
    </row>
    <row r="37571" spans="13:15" x14ac:dyDescent="0.2">
      <c r="M37571" s="2"/>
      <c r="N37571" s="5"/>
      <c r="O37571" s="5"/>
    </row>
    <row r="37572" spans="13:15" x14ac:dyDescent="0.2">
      <c r="M37572" s="2"/>
      <c r="N37572" s="5"/>
      <c r="O37572" s="5"/>
    </row>
    <row r="37573" spans="13:15" x14ac:dyDescent="0.2">
      <c r="M37573" s="2"/>
      <c r="N37573" s="5"/>
      <c r="O37573" s="5"/>
    </row>
    <row r="37574" spans="13:15" x14ac:dyDescent="0.2">
      <c r="M37574" s="2"/>
      <c r="N37574" s="5"/>
      <c r="O37574" s="5"/>
    </row>
    <row r="37575" spans="13:15" x14ac:dyDescent="0.2">
      <c r="M37575" s="2"/>
      <c r="N37575" s="5"/>
      <c r="O37575" s="5"/>
    </row>
    <row r="37576" spans="13:15" x14ac:dyDescent="0.2">
      <c r="M37576" s="2"/>
      <c r="N37576" s="5"/>
      <c r="O37576" s="5"/>
    </row>
    <row r="37577" spans="13:15" x14ac:dyDescent="0.2">
      <c r="M37577" s="2"/>
      <c r="N37577" s="5"/>
      <c r="O37577" s="5"/>
    </row>
    <row r="37578" spans="13:15" x14ac:dyDescent="0.2">
      <c r="M37578" s="2"/>
      <c r="N37578" s="5"/>
      <c r="O37578" s="5"/>
    </row>
    <row r="37579" spans="13:15" x14ac:dyDescent="0.2">
      <c r="M37579" s="2"/>
      <c r="N37579" s="5"/>
      <c r="O37579" s="5"/>
    </row>
    <row r="37580" spans="13:15" x14ac:dyDescent="0.2">
      <c r="M37580" s="2"/>
      <c r="N37580" s="5"/>
      <c r="O37580" s="5"/>
    </row>
    <row r="37581" spans="13:15" x14ac:dyDescent="0.2">
      <c r="M37581" s="2"/>
      <c r="N37581" s="5"/>
      <c r="O37581" s="5"/>
    </row>
    <row r="37582" spans="13:15" x14ac:dyDescent="0.2">
      <c r="M37582" s="2"/>
      <c r="N37582" s="5"/>
      <c r="O37582" s="5"/>
    </row>
    <row r="37583" spans="13:15" x14ac:dyDescent="0.2">
      <c r="M37583" s="2"/>
      <c r="N37583" s="5"/>
      <c r="O37583" s="5"/>
    </row>
    <row r="37584" spans="13:15" x14ac:dyDescent="0.2">
      <c r="M37584" s="2"/>
      <c r="N37584" s="5"/>
      <c r="O37584" s="5"/>
    </row>
    <row r="37585" spans="13:15" x14ac:dyDescent="0.2">
      <c r="M37585" s="2"/>
      <c r="N37585" s="5"/>
      <c r="O37585" s="5"/>
    </row>
    <row r="37586" spans="13:15" x14ac:dyDescent="0.2">
      <c r="M37586" s="2"/>
      <c r="N37586" s="5"/>
      <c r="O37586" s="5"/>
    </row>
    <row r="37587" spans="13:15" x14ac:dyDescent="0.2">
      <c r="M37587" s="2"/>
      <c r="N37587" s="5"/>
      <c r="O37587" s="5"/>
    </row>
    <row r="37588" spans="13:15" x14ac:dyDescent="0.2">
      <c r="M37588" s="2"/>
      <c r="N37588" s="5"/>
      <c r="O37588" s="5"/>
    </row>
    <row r="37589" spans="13:15" x14ac:dyDescent="0.2">
      <c r="M37589" s="2"/>
      <c r="N37589" s="5"/>
      <c r="O37589" s="5"/>
    </row>
    <row r="37590" spans="13:15" x14ac:dyDescent="0.2">
      <c r="M37590" s="2"/>
      <c r="N37590" s="5"/>
      <c r="O37590" s="5"/>
    </row>
    <row r="37591" spans="13:15" x14ac:dyDescent="0.2">
      <c r="M37591" s="2"/>
      <c r="N37591" s="5"/>
      <c r="O37591" s="5"/>
    </row>
    <row r="37592" spans="13:15" x14ac:dyDescent="0.2">
      <c r="M37592" s="2"/>
      <c r="N37592" s="5"/>
      <c r="O37592" s="5"/>
    </row>
    <row r="37593" spans="13:15" x14ac:dyDescent="0.2">
      <c r="M37593" s="2"/>
      <c r="N37593" s="5"/>
      <c r="O37593" s="5"/>
    </row>
    <row r="37594" spans="13:15" x14ac:dyDescent="0.2">
      <c r="M37594" s="2"/>
      <c r="N37594" s="5"/>
      <c r="O37594" s="5"/>
    </row>
    <row r="37595" spans="13:15" x14ac:dyDescent="0.2">
      <c r="M37595" s="2"/>
      <c r="N37595" s="5"/>
      <c r="O37595" s="5"/>
    </row>
    <row r="37596" spans="13:15" x14ac:dyDescent="0.2">
      <c r="M37596" s="2"/>
      <c r="N37596" s="5"/>
      <c r="O37596" s="5"/>
    </row>
    <row r="37597" spans="13:15" x14ac:dyDescent="0.2">
      <c r="M37597" s="2"/>
      <c r="N37597" s="5"/>
      <c r="O37597" s="5"/>
    </row>
    <row r="37598" spans="13:15" x14ac:dyDescent="0.2">
      <c r="M37598" s="2"/>
      <c r="N37598" s="5"/>
      <c r="O37598" s="5"/>
    </row>
    <row r="37599" spans="13:15" x14ac:dyDescent="0.2">
      <c r="M37599" s="2"/>
      <c r="N37599" s="5"/>
      <c r="O37599" s="5"/>
    </row>
    <row r="37600" spans="13:15" x14ac:dyDescent="0.2">
      <c r="M37600" s="2"/>
      <c r="N37600" s="5"/>
      <c r="O37600" s="5"/>
    </row>
    <row r="37601" spans="13:15" x14ac:dyDescent="0.2">
      <c r="M37601" s="2"/>
      <c r="N37601" s="5"/>
      <c r="O37601" s="5"/>
    </row>
    <row r="37602" spans="13:15" x14ac:dyDescent="0.2">
      <c r="M37602" s="2"/>
      <c r="N37602" s="5"/>
      <c r="O37602" s="5"/>
    </row>
    <row r="37603" spans="13:15" x14ac:dyDescent="0.2">
      <c r="M37603" s="2"/>
      <c r="N37603" s="5"/>
      <c r="O37603" s="5"/>
    </row>
    <row r="37604" spans="13:15" x14ac:dyDescent="0.2">
      <c r="M37604" s="2"/>
      <c r="N37604" s="5"/>
      <c r="O37604" s="5"/>
    </row>
    <row r="37605" spans="13:15" x14ac:dyDescent="0.2">
      <c r="M37605" s="2"/>
      <c r="N37605" s="5"/>
      <c r="O37605" s="5"/>
    </row>
    <row r="37606" spans="13:15" x14ac:dyDescent="0.2">
      <c r="M37606" s="2"/>
      <c r="N37606" s="5"/>
      <c r="O37606" s="5"/>
    </row>
    <row r="37607" spans="13:15" x14ac:dyDescent="0.2">
      <c r="M37607" s="2"/>
      <c r="N37607" s="5"/>
      <c r="O37607" s="5"/>
    </row>
    <row r="37608" spans="13:15" x14ac:dyDescent="0.2">
      <c r="M37608" s="2"/>
      <c r="N37608" s="5"/>
      <c r="O37608" s="5"/>
    </row>
    <row r="37609" spans="13:15" x14ac:dyDescent="0.2">
      <c r="M37609" s="2"/>
      <c r="N37609" s="5"/>
      <c r="O37609" s="5"/>
    </row>
    <row r="37610" spans="13:15" x14ac:dyDescent="0.2">
      <c r="M37610" s="2"/>
      <c r="N37610" s="5"/>
      <c r="O37610" s="5"/>
    </row>
    <row r="37611" spans="13:15" x14ac:dyDescent="0.2">
      <c r="M37611" s="2"/>
      <c r="N37611" s="5"/>
      <c r="O37611" s="5"/>
    </row>
    <row r="37612" spans="13:15" x14ac:dyDescent="0.2">
      <c r="M37612" s="2"/>
      <c r="N37612" s="5"/>
      <c r="O37612" s="5"/>
    </row>
    <row r="37613" spans="13:15" x14ac:dyDescent="0.2">
      <c r="M37613" s="2"/>
      <c r="N37613" s="5"/>
      <c r="O37613" s="5"/>
    </row>
    <row r="37614" spans="13:15" x14ac:dyDescent="0.2">
      <c r="M37614" s="2"/>
      <c r="N37614" s="5"/>
      <c r="O37614" s="5"/>
    </row>
    <row r="37615" spans="13:15" x14ac:dyDescent="0.2">
      <c r="M37615" s="2"/>
      <c r="N37615" s="5"/>
      <c r="O37615" s="5"/>
    </row>
    <row r="37616" spans="13:15" x14ac:dyDescent="0.2">
      <c r="M37616" s="2"/>
      <c r="N37616" s="5"/>
      <c r="O37616" s="5"/>
    </row>
    <row r="37617" spans="13:15" x14ac:dyDescent="0.2">
      <c r="M37617" s="2"/>
      <c r="N37617" s="5"/>
      <c r="O37617" s="5"/>
    </row>
    <row r="37618" spans="13:15" x14ac:dyDescent="0.2">
      <c r="M37618" s="2"/>
      <c r="N37618" s="5"/>
      <c r="O37618" s="5"/>
    </row>
    <row r="37619" spans="13:15" x14ac:dyDescent="0.2">
      <c r="M37619" s="2"/>
      <c r="N37619" s="5"/>
      <c r="O37619" s="5"/>
    </row>
    <row r="37620" spans="13:15" x14ac:dyDescent="0.2">
      <c r="M37620" s="2"/>
      <c r="N37620" s="5"/>
      <c r="O37620" s="5"/>
    </row>
    <row r="37621" spans="13:15" x14ac:dyDescent="0.2">
      <c r="M37621" s="2"/>
      <c r="N37621" s="5"/>
      <c r="O37621" s="5"/>
    </row>
    <row r="37622" spans="13:15" x14ac:dyDescent="0.2">
      <c r="M37622" s="2"/>
      <c r="N37622" s="5"/>
      <c r="O37622" s="5"/>
    </row>
    <row r="37623" spans="13:15" x14ac:dyDescent="0.2">
      <c r="M37623" s="2"/>
      <c r="N37623" s="5"/>
      <c r="O37623" s="5"/>
    </row>
    <row r="37624" spans="13:15" x14ac:dyDescent="0.2">
      <c r="M37624" s="2"/>
      <c r="N37624" s="5"/>
      <c r="O37624" s="5"/>
    </row>
    <row r="37625" spans="13:15" x14ac:dyDescent="0.2">
      <c r="M37625" s="2"/>
      <c r="N37625" s="5"/>
      <c r="O37625" s="5"/>
    </row>
    <row r="37626" spans="13:15" x14ac:dyDescent="0.2">
      <c r="M37626" s="2"/>
      <c r="N37626" s="5"/>
      <c r="O37626" s="5"/>
    </row>
    <row r="37627" spans="13:15" x14ac:dyDescent="0.2">
      <c r="M37627" s="2"/>
      <c r="N37627" s="5"/>
      <c r="O37627" s="5"/>
    </row>
    <row r="37628" spans="13:15" x14ac:dyDescent="0.2">
      <c r="M37628" s="2"/>
      <c r="N37628" s="5"/>
      <c r="O37628" s="5"/>
    </row>
    <row r="37629" spans="13:15" x14ac:dyDescent="0.2">
      <c r="M37629" s="2"/>
      <c r="N37629" s="5"/>
      <c r="O37629" s="5"/>
    </row>
    <row r="37630" spans="13:15" x14ac:dyDescent="0.2">
      <c r="M37630" s="2"/>
      <c r="N37630" s="5"/>
      <c r="O37630" s="5"/>
    </row>
    <row r="37631" spans="13:15" x14ac:dyDescent="0.2">
      <c r="M37631" s="2"/>
      <c r="N37631" s="5"/>
      <c r="O37631" s="5"/>
    </row>
    <row r="37632" spans="13:15" x14ac:dyDescent="0.2">
      <c r="M37632" s="2"/>
      <c r="N37632" s="5"/>
      <c r="O37632" s="5"/>
    </row>
    <row r="37633" spans="13:15" x14ac:dyDescent="0.2">
      <c r="M37633" s="2"/>
      <c r="N37633" s="5"/>
      <c r="O37633" s="5"/>
    </row>
    <row r="37634" spans="13:15" x14ac:dyDescent="0.2">
      <c r="M37634" s="2"/>
      <c r="N37634" s="5"/>
      <c r="O37634" s="5"/>
    </row>
    <row r="37635" spans="13:15" x14ac:dyDescent="0.2">
      <c r="M37635" s="2"/>
      <c r="N37635" s="5"/>
      <c r="O37635" s="5"/>
    </row>
    <row r="37636" spans="13:15" x14ac:dyDescent="0.2">
      <c r="M37636" s="2"/>
      <c r="N37636" s="5"/>
      <c r="O37636" s="5"/>
    </row>
    <row r="37637" spans="13:15" x14ac:dyDescent="0.2">
      <c r="M37637" s="2"/>
      <c r="N37637" s="5"/>
      <c r="O37637" s="5"/>
    </row>
    <row r="37638" spans="13:15" x14ac:dyDescent="0.2">
      <c r="M37638" s="2"/>
      <c r="N37638" s="5"/>
      <c r="O37638" s="5"/>
    </row>
    <row r="37639" spans="13:15" x14ac:dyDescent="0.2">
      <c r="M37639" s="2"/>
      <c r="N37639" s="5"/>
      <c r="O37639" s="5"/>
    </row>
    <row r="37640" spans="13:15" x14ac:dyDescent="0.2">
      <c r="M37640" s="2"/>
      <c r="N37640" s="5"/>
      <c r="O37640" s="5"/>
    </row>
    <row r="37641" spans="13:15" x14ac:dyDescent="0.2">
      <c r="M37641" s="2"/>
      <c r="N37641" s="5"/>
      <c r="O37641" s="5"/>
    </row>
    <row r="37642" spans="13:15" x14ac:dyDescent="0.2">
      <c r="M37642" s="2"/>
      <c r="N37642" s="5"/>
      <c r="O37642" s="5"/>
    </row>
    <row r="37643" spans="13:15" x14ac:dyDescent="0.2">
      <c r="M37643" s="2"/>
      <c r="N37643" s="5"/>
      <c r="O37643" s="5"/>
    </row>
    <row r="37644" spans="13:15" x14ac:dyDescent="0.2">
      <c r="M37644" s="2"/>
      <c r="N37644" s="5"/>
      <c r="O37644" s="5"/>
    </row>
    <row r="37645" spans="13:15" x14ac:dyDescent="0.2">
      <c r="M37645" s="2"/>
      <c r="N37645" s="5"/>
      <c r="O37645" s="5"/>
    </row>
    <row r="37646" spans="13:15" x14ac:dyDescent="0.2">
      <c r="M37646" s="2"/>
      <c r="N37646" s="5"/>
      <c r="O37646" s="5"/>
    </row>
    <row r="37647" spans="13:15" x14ac:dyDescent="0.2">
      <c r="M37647" s="2"/>
      <c r="N37647" s="5"/>
      <c r="O37647" s="5"/>
    </row>
    <row r="37648" spans="13:15" x14ac:dyDescent="0.2">
      <c r="M37648" s="2"/>
      <c r="N37648" s="5"/>
      <c r="O37648" s="5"/>
    </row>
    <row r="37649" spans="13:15" x14ac:dyDescent="0.2">
      <c r="M37649" s="2"/>
      <c r="N37649" s="5"/>
      <c r="O37649" s="5"/>
    </row>
    <row r="37650" spans="13:15" x14ac:dyDescent="0.2">
      <c r="M37650" s="2"/>
      <c r="N37650" s="5"/>
      <c r="O37650" s="5"/>
    </row>
    <row r="37651" spans="13:15" x14ac:dyDescent="0.2">
      <c r="M37651" s="2"/>
      <c r="N37651" s="5"/>
      <c r="O37651" s="5"/>
    </row>
    <row r="37652" spans="13:15" x14ac:dyDescent="0.2">
      <c r="M37652" s="2"/>
      <c r="N37652" s="5"/>
      <c r="O37652" s="5"/>
    </row>
    <row r="37653" spans="13:15" x14ac:dyDescent="0.2">
      <c r="M37653" s="2"/>
      <c r="N37653" s="5"/>
      <c r="O37653" s="5"/>
    </row>
    <row r="37654" spans="13:15" x14ac:dyDescent="0.2">
      <c r="M37654" s="2"/>
      <c r="N37654" s="5"/>
      <c r="O37654" s="5"/>
    </row>
    <row r="37655" spans="13:15" x14ac:dyDescent="0.2">
      <c r="M37655" s="2"/>
      <c r="N37655" s="5"/>
      <c r="O37655" s="5"/>
    </row>
    <row r="37656" spans="13:15" x14ac:dyDescent="0.2">
      <c r="M37656" s="2"/>
      <c r="N37656" s="5"/>
      <c r="O37656" s="5"/>
    </row>
    <row r="37657" spans="13:15" x14ac:dyDescent="0.2">
      <c r="M37657" s="2"/>
      <c r="N37657" s="5"/>
      <c r="O37657" s="5"/>
    </row>
    <row r="37658" spans="13:15" x14ac:dyDescent="0.2">
      <c r="M37658" s="2"/>
      <c r="N37658" s="5"/>
      <c r="O37658" s="5"/>
    </row>
    <row r="37659" spans="13:15" x14ac:dyDescent="0.2">
      <c r="M37659" s="2"/>
      <c r="N37659" s="5"/>
      <c r="O37659" s="5"/>
    </row>
    <row r="37660" spans="13:15" x14ac:dyDescent="0.2">
      <c r="M37660" s="2"/>
      <c r="N37660" s="5"/>
      <c r="O37660" s="5"/>
    </row>
    <row r="37661" spans="13:15" x14ac:dyDescent="0.2">
      <c r="M37661" s="2"/>
      <c r="N37661" s="5"/>
      <c r="O37661" s="5"/>
    </row>
    <row r="37662" spans="13:15" x14ac:dyDescent="0.2">
      <c r="M37662" s="2"/>
      <c r="N37662" s="5"/>
      <c r="O37662" s="5"/>
    </row>
    <row r="37663" spans="13:15" x14ac:dyDescent="0.2">
      <c r="M37663" s="2"/>
      <c r="N37663" s="5"/>
      <c r="O37663" s="5"/>
    </row>
    <row r="37664" spans="13:15" x14ac:dyDescent="0.2">
      <c r="M37664" s="2"/>
      <c r="N37664" s="5"/>
      <c r="O37664" s="5"/>
    </row>
    <row r="37665" spans="13:15" x14ac:dyDescent="0.2">
      <c r="M37665" s="2"/>
      <c r="N37665" s="5"/>
      <c r="O37665" s="5"/>
    </row>
    <row r="37666" spans="13:15" x14ac:dyDescent="0.2">
      <c r="M37666" s="2"/>
      <c r="N37666" s="5"/>
      <c r="O37666" s="5"/>
    </row>
    <row r="37667" spans="13:15" x14ac:dyDescent="0.2">
      <c r="M37667" s="2"/>
      <c r="N37667" s="5"/>
      <c r="O37667" s="5"/>
    </row>
    <row r="37668" spans="13:15" x14ac:dyDescent="0.2">
      <c r="M37668" s="2"/>
      <c r="N37668" s="5"/>
      <c r="O37668" s="5"/>
    </row>
    <row r="37669" spans="13:15" x14ac:dyDescent="0.2">
      <c r="M37669" s="2"/>
      <c r="N37669" s="5"/>
      <c r="O37669" s="5"/>
    </row>
    <row r="37670" spans="13:15" x14ac:dyDescent="0.2">
      <c r="M37670" s="2"/>
      <c r="N37670" s="5"/>
      <c r="O37670" s="5"/>
    </row>
    <row r="37671" spans="13:15" x14ac:dyDescent="0.2">
      <c r="M37671" s="2"/>
      <c r="N37671" s="5"/>
      <c r="O37671" s="5"/>
    </row>
    <row r="37672" spans="13:15" x14ac:dyDescent="0.2">
      <c r="M37672" s="2"/>
      <c r="N37672" s="5"/>
      <c r="O37672" s="5"/>
    </row>
    <row r="37673" spans="13:15" x14ac:dyDescent="0.2">
      <c r="M37673" s="2"/>
      <c r="N37673" s="5"/>
      <c r="O37673" s="5"/>
    </row>
    <row r="37674" spans="13:15" x14ac:dyDescent="0.2">
      <c r="M37674" s="2"/>
      <c r="N37674" s="5"/>
      <c r="O37674" s="5"/>
    </row>
    <row r="37675" spans="13:15" x14ac:dyDescent="0.2">
      <c r="M37675" s="2"/>
      <c r="N37675" s="5"/>
      <c r="O37675" s="5"/>
    </row>
    <row r="37676" spans="13:15" x14ac:dyDescent="0.2">
      <c r="M37676" s="2"/>
      <c r="N37676" s="5"/>
      <c r="O37676" s="5"/>
    </row>
    <row r="37677" spans="13:15" x14ac:dyDescent="0.2">
      <c r="M37677" s="2"/>
      <c r="N37677" s="5"/>
      <c r="O37677" s="5"/>
    </row>
    <row r="37678" spans="13:15" x14ac:dyDescent="0.2">
      <c r="M37678" s="2"/>
      <c r="N37678" s="5"/>
      <c r="O37678" s="5"/>
    </row>
    <row r="37679" spans="13:15" x14ac:dyDescent="0.2">
      <c r="M37679" s="2"/>
      <c r="N37679" s="5"/>
      <c r="O37679" s="5"/>
    </row>
    <row r="37680" spans="13:15" x14ac:dyDescent="0.2">
      <c r="M37680" s="2"/>
      <c r="N37680" s="5"/>
      <c r="O37680" s="5"/>
    </row>
    <row r="37681" spans="13:15" x14ac:dyDescent="0.2">
      <c r="M37681" s="2"/>
      <c r="N37681" s="5"/>
      <c r="O37681" s="5"/>
    </row>
    <row r="37682" spans="13:15" x14ac:dyDescent="0.2">
      <c r="M37682" s="2"/>
      <c r="N37682" s="5"/>
      <c r="O37682" s="5"/>
    </row>
    <row r="37683" spans="13:15" x14ac:dyDescent="0.2">
      <c r="M37683" s="2"/>
      <c r="N37683" s="5"/>
      <c r="O37683" s="5"/>
    </row>
    <row r="37684" spans="13:15" x14ac:dyDescent="0.2">
      <c r="M37684" s="2"/>
      <c r="N37684" s="5"/>
      <c r="O37684" s="5"/>
    </row>
    <row r="37685" spans="13:15" x14ac:dyDescent="0.2">
      <c r="M37685" s="2"/>
      <c r="N37685" s="5"/>
      <c r="O37685" s="5"/>
    </row>
    <row r="37686" spans="13:15" x14ac:dyDescent="0.2">
      <c r="M37686" s="2"/>
      <c r="N37686" s="5"/>
      <c r="O37686" s="5"/>
    </row>
    <row r="37687" spans="13:15" x14ac:dyDescent="0.2">
      <c r="M37687" s="2"/>
      <c r="N37687" s="5"/>
      <c r="O37687" s="5"/>
    </row>
    <row r="37688" spans="13:15" x14ac:dyDescent="0.2">
      <c r="M37688" s="2"/>
      <c r="N37688" s="5"/>
      <c r="O37688" s="5"/>
    </row>
    <row r="37689" spans="13:15" x14ac:dyDescent="0.2">
      <c r="M37689" s="2"/>
      <c r="N37689" s="5"/>
      <c r="O37689" s="5"/>
    </row>
    <row r="37690" spans="13:15" x14ac:dyDescent="0.2">
      <c r="M37690" s="2"/>
      <c r="N37690" s="5"/>
      <c r="O37690" s="5"/>
    </row>
    <row r="37691" spans="13:15" x14ac:dyDescent="0.2">
      <c r="M37691" s="2"/>
      <c r="N37691" s="5"/>
      <c r="O37691" s="5"/>
    </row>
    <row r="37692" spans="13:15" x14ac:dyDescent="0.2">
      <c r="M37692" s="2"/>
      <c r="N37692" s="5"/>
      <c r="O37692" s="5"/>
    </row>
    <row r="37693" spans="13:15" x14ac:dyDescent="0.2">
      <c r="M37693" s="2"/>
      <c r="N37693" s="5"/>
      <c r="O37693" s="5"/>
    </row>
    <row r="37694" spans="13:15" x14ac:dyDescent="0.2">
      <c r="M37694" s="2"/>
      <c r="N37694" s="5"/>
      <c r="O37694" s="5"/>
    </row>
    <row r="37695" spans="13:15" x14ac:dyDescent="0.2">
      <c r="M37695" s="2"/>
      <c r="N37695" s="5"/>
      <c r="O37695" s="5"/>
    </row>
    <row r="37696" spans="13:15" x14ac:dyDescent="0.2">
      <c r="M37696" s="2"/>
      <c r="N37696" s="5"/>
      <c r="O37696" s="5"/>
    </row>
    <row r="37697" spans="13:15" x14ac:dyDescent="0.2">
      <c r="M37697" s="2"/>
      <c r="N37697" s="5"/>
      <c r="O37697" s="5"/>
    </row>
    <row r="37698" spans="13:15" x14ac:dyDescent="0.2">
      <c r="M37698" s="2"/>
      <c r="N37698" s="5"/>
      <c r="O37698" s="5"/>
    </row>
    <row r="37699" spans="13:15" x14ac:dyDescent="0.2">
      <c r="M37699" s="2"/>
      <c r="N37699" s="5"/>
      <c r="O37699" s="5"/>
    </row>
    <row r="37700" spans="13:15" x14ac:dyDescent="0.2">
      <c r="M37700" s="2"/>
      <c r="N37700" s="5"/>
      <c r="O37700" s="5"/>
    </row>
    <row r="37701" spans="13:15" x14ac:dyDescent="0.2">
      <c r="M37701" s="2"/>
      <c r="N37701" s="5"/>
      <c r="O37701" s="5"/>
    </row>
    <row r="37702" spans="13:15" x14ac:dyDescent="0.2">
      <c r="M37702" s="2"/>
      <c r="N37702" s="5"/>
      <c r="O37702" s="5"/>
    </row>
    <row r="37703" spans="13:15" x14ac:dyDescent="0.2">
      <c r="M37703" s="2"/>
      <c r="N37703" s="5"/>
      <c r="O37703" s="5"/>
    </row>
    <row r="37704" spans="13:15" x14ac:dyDescent="0.2">
      <c r="M37704" s="2"/>
      <c r="N37704" s="5"/>
      <c r="O37704" s="5"/>
    </row>
    <row r="37705" spans="13:15" x14ac:dyDescent="0.2">
      <c r="M37705" s="2"/>
      <c r="N37705" s="5"/>
      <c r="O37705" s="5"/>
    </row>
    <row r="37706" spans="13:15" x14ac:dyDescent="0.2">
      <c r="M37706" s="2"/>
      <c r="N37706" s="5"/>
      <c r="O37706" s="5"/>
    </row>
    <row r="37707" spans="13:15" x14ac:dyDescent="0.2">
      <c r="M37707" s="2"/>
      <c r="N37707" s="5"/>
      <c r="O37707" s="5"/>
    </row>
    <row r="37708" spans="13:15" x14ac:dyDescent="0.2">
      <c r="M37708" s="2"/>
      <c r="N37708" s="5"/>
      <c r="O37708" s="5"/>
    </row>
    <row r="37709" spans="13:15" x14ac:dyDescent="0.2">
      <c r="M37709" s="2"/>
      <c r="N37709" s="5"/>
      <c r="O37709" s="5"/>
    </row>
    <row r="37710" spans="13:15" x14ac:dyDescent="0.2">
      <c r="M37710" s="2"/>
      <c r="N37710" s="5"/>
      <c r="O37710" s="5"/>
    </row>
    <row r="37711" spans="13:15" x14ac:dyDescent="0.2">
      <c r="M37711" s="2"/>
      <c r="N37711" s="5"/>
      <c r="O37711" s="5"/>
    </row>
    <row r="37712" spans="13:15" x14ac:dyDescent="0.2">
      <c r="M37712" s="2"/>
      <c r="N37712" s="5"/>
      <c r="O37712" s="5"/>
    </row>
    <row r="37713" spans="13:15" x14ac:dyDescent="0.2">
      <c r="M37713" s="2"/>
      <c r="N37713" s="5"/>
      <c r="O37713" s="5"/>
    </row>
    <row r="37714" spans="13:15" x14ac:dyDescent="0.2">
      <c r="M37714" s="2"/>
      <c r="N37714" s="5"/>
      <c r="O37714" s="5"/>
    </row>
    <row r="37715" spans="13:15" x14ac:dyDescent="0.2">
      <c r="M37715" s="2"/>
      <c r="N37715" s="5"/>
      <c r="O37715" s="5"/>
    </row>
    <row r="37716" spans="13:15" x14ac:dyDescent="0.2">
      <c r="M37716" s="2"/>
      <c r="N37716" s="5"/>
      <c r="O37716" s="5"/>
    </row>
    <row r="37717" spans="13:15" x14ac:dyDescent="0.2">
      <c r="M37717" s="2"/>
      <c r="N37717" s="5"/>
      <c r="O37717" s="5"/>
    </row>
    <row r="37718" spans="13:15" x14ac:dyDescent="0.2">
      <c r="M37718" s="2"/>
      <c r="N37718" s="5"/>
      <c r="O37718" s="5"/>
    </row>
    <row r="37719" spans="13:15" x14ac:dyDescent="0.2">
      <c r="M37719" s="2"/>
      <c r="N37719" s="5"/>
      <c r="O37719" s="5"/>
    </row>
    <row r="37720" spans="13:15" x14ac:dyDescent="0.2">
      <c r="M37720" s="2"/>
      <c r="N37720" s="5"/>
      <c r="O37720" s="5"/>
    </row>
    <row r="37721" spans="13:15" x14ac:dyDescent="0.2">
      <c r="M37721" s="2"/>
      <c r="N37721" s="5"/>
      <c r="O37721" s="5"/>
    </row>
    <row r="37722" spans="13:15" x14ac:dyDescent="0.2">
      <c r="M37722" s="2"/>
      <c r="N37722" s="5"/>
      <c r="O37722" s="5"/>
    </row>
    <row r="37723" spans="13:15" x14ac:dyDescent="0.2">
      <c r="M37723" s="2"/>
      <c r="N37723" s="5"/>
      <c r="O37723" s="5"/>
    </row>
    <row r="37724" spans="13:15" x14ac:dyDescent="0.2">
      <c r="M37724" s="2"/>
      <c r="N37724" s="5"/>
      <c r="O37724" s="5"/>
    </row>
    <row r="37725" spans="13:15" x14ac:dyDescent="0.2">
      <c r="M37725" s="2"/>
      <c r="N37725" s="5"/>
      <c r="O37725" s="5"/>
    </row>
    <row r="37726" spans="13:15" x14ac:dyDescent="0.2">
      <c r="M37726" s="2"/>
      <c r="N37726" s="5"/>
      <c r="O37726" s="5"/>
    </row>
    <row r="37727" spans="13:15" x14ac:dyDescent="0.2">
      <c r="M37727" s="2"/>
      <c r="N37727" s="5"/>
      <c r="O37727" s="5"/>
    </row>
    <row r="37728" spans="13:15" x14ac:dyDescent="0.2">
      <c r="M37728" s="2"/>
      <c r="N37728" s="5"/>
      <c r="O37728" s="5"/>
    </row>
    <row r="37729" spans="13:15" x14ac:dyDescent="0.2">
      <c r="M37729" s="2"/>
      <c r="N37729" s="5"/>
      <c r="O37729" s="5"/>
    </row>
    <row r="37730" spans="13:15" x14ac:dyDescent="0.2">
      <c r="M37730" s="2"/>
      <c r="N37730" s="5"/>
      <c r="O37730" s="5"/>
    </row>
    <row r="37731" spans="13:15" x14ac:dyDescent="0.2">
      <c r="M37731" s="2"/>
      <c r="N37731" s="5"/>
      <c r="O37731" s="5"/>
    </row>
    <row r="37732" spans="13:15" x14ac:dyDescent="0.2">
      <c r="M37732" s="2"/>
      <c r="N37732" s="5"/>
      <c r="O37732" s="5"/>
    </row>
    <row r="37733" spans="13:15" x14ac:dyDescent="0.2">
      <c r="M37733" s="2"/>
      <c r="N37733" s="5"/>
      <c r="O37733" s="5"/>
    </row>
    <row r="37734" spans="13:15" x14ac:dyDescent="0.2">
      <c r="M37734" s="2"/>
      <c r="N37734" s="5"/>
      <c r="O37734" s="5"/>
    </row>
    <row r="37735" spans="13:15" x14ac:dyDescent="0.2">
      <c r="M37735" s="2"/>
      <c r="N37735" s="5"/>
      <c r="O37735" s="5"/>
    </row>
    <row r="37736" spans="13:15" x14ac:dyDescent="0.2">
      <c r="M37736" s="2"/>
      <c r="N37736" s="5"/>
      <c r="O37736" s="5"/>
    </row>
    <row r="37737" spans="13:15" x14ac:dyDescent="0.2">
      <c r="M37737" s="2"/>
      <c r="N37737" s="5"/>
      <c r="O37737" s="5"/>
    </row>
    <row r="37738" spans="13:15" x14ac:dyDescent="0.2">
      <c r="M37738" s="2"/>
      <c r="N37738" s="5"/>
      <c r="O37738" s="5"/>
    </row>
    <row r="37739" spans="13:15" x14ac:dyDescent="0.2">
      <c r="M37739" s="2"/>
      <c r="N37739" s="5"/>
      <c r="O37739" s="5"/>
    </row>
    <row r="37740" spans="13:15" x14ac:dyDescent="0.2">
      <c r="M37740" s="2"/>
      <c r="N37740" s="5"/>
      <c r="O37740" s="5"/>
    </row>
    <row r="37741" spans="13:15" x14ac:dyDescent="0.2">
      <c r="M37741" s="2"/>
      <c r="N37741" s="5"/>
      <c r="O37741" s="5"/>
    </row>
    <row r="37742" spans="13:15" x14ac:dyDescent="0.2">
      <c r="M37742" s="2"/>
      <c r="N37742" s="5"/>
      <c r="O37742" s="5"/>
    </row>
    <row r="37743" spans="13:15" x14ac:dyDescent="0.2">
      <c r="M37743" s="2"/>
      <c r="N37743" s="5"/>
      <c r="O37743" s="5"/>
    </row>
    <row r="37744" spans="13:15" x14ac:dyDescent="0.2">
      <c r="M37744" s="2"/>
      <c r="N37744" s="5"/>
      <c r="O37744" s="5"/>
    </row>
    <row r="37745" spans="13:15" x14ac:dyDescent="0.2">
      <c r="M37745" s="2"/>
      <c r="N37745" s="5"/>
      <c r="O37745" s="5"/>
    </row>
    <row r="37746" spans="13:15" x14ac:dyDescent="0.2">
      <c r="M37746" s="2"/>
      <c r="N37746" s="5"/>
      <c r="O37746" s="5"/>
    </row>
    <row r="37747" spans="13:15" x14ac:dyDescent="0.2">
      <c r="M37747" s="2"/>
      <c r="N37747" s="5"/>
      <c r="O37747" s="5"/>
    </row>
    <row r="37748" spans="13:15" x14ac:dyDescent="0.2">
      <c r="M37748" s="2"/>
      <c r="N37748" s="5"/>
      <c r="O37748" s="5"/>
    </row>
    <row r="37749" spans="13:15" x14ac:dyDescent="0.2">
      <c r="M37749" s="2"/>
      <c r="N37749" s="5"/>
      <c r="O37749" s="5"/>
    </row>
    <row r="37750" spans="13:15" x14ac:dyDescent="0.2">
      <c r="M37750" s="2"/>
      <c r="N37750" s="5"/>
      <c r="O37750" s="5"/>
    </row>
    <row r="37751" spans="13:15" x14ac:dyDescent="0.2">
      <c r="M37751" s="2"/>
      <c r="N37751" s="5"/>
      <c r="O37751" s="5"/>
    </row>
    <row r="37752" spans="13:15" x14ac:dyDescent="0.2">
      <c r="M37752" s="2"/>
      <c r="N37752" s="5"/>
      <c r="O37752" s="5"/>
    </row>
    <row r="37753" spans="13:15" x14ac:dyDescent="0.2">
      <c r="M37753" s="2"/>
      <c r="N37753" s="5"/>
      <c r="O37753" s="5"/>
    </row>
    <row r="37754" spans="13:15" x14ac:dyDescent="0.2">
      <c r="M37754" s="2"/>
      <c r="N37754" s="5"/>
      <c r="O37754" s="5"/>
    </row>
    <row r="37755" spans="13:15" x14ac:dyDescent="0.2">
      <c r="M37755" s="2"/>
      <c r="N37755" s="5"/>
      <c r="O37755" s="5"/>
    </row>
    <row r="37756" spans="13:15" x14ac:dyDescent="0.2">
      <c r="M37756" s="2"/>
      <c r="N37756" s="5"/>
      <c r="O37756" s="5"/>
    </row>
    <row r="37757" spans="13:15" x14ac:dyDescent="0.2">
      <c r="M37757" s="2"/>
      <c r="N37757" s="5"/>
      <c r="O37757" s="5"/>
    </row>
    <row r="37758" spans="13:15" x14ac:dyDescent="0.2">
      <c r="M37758" s="2"/>
      <c r="N37758" s="5"/>
      <c r="O37758" s="5"/>
    </row>
    <row r="37759" spans="13:15" x14ac:dyDescent="0.2">
      <c r="M37759" s="2"/>
      <c r="N37759" s="5"/>
      <c r="O37759" s="5"/>
    </row>
    <row r="37760" spans="13:15" x14ac:dyDescent="0.2">
      <c r="M37760" s="2"/>
      <c r="N37760" s="5"/>
      <c r="O37760" s="5"/>
    </row>
    <row r="37761" spans="13:15" x14ac:dyDescent="0.2">
      <c r="M37761" s="2"/>
      <c r="N37761" s="5"/>
      <c r="O37761" s="5"/>
    </row>
    <row r="37762" spans="13:15" x14ac:dyDescent="0.2">
      <c r="M37762" s="2"/>
      <c r="N37762" s="5"/>
      <c r="O37762" s="5"/>
    </row>
    <row r="37763" spans="13:15" x14ac:dyDescent="0.2">
      <c r="M37763" s="2"/>
      <c r="N37763" s="5"/>
      <c r="O37763" s="5"/>
    </row>
    <row r="37764" spans="13:15" x14ac:dyDescent="0.2">
      <c r="M37764" s="2"/>
      <c r="N37764" s="5"/>
      <c r="O37764" s="5"/>
    </row>
    <row r="37765" spans="13:15" x14ac:dyDescent="0.2">
      <c r="M37765" s="2"/>
      <c r="N37765" s="5"/>
      <c r="O37765" s="5"/>
    </row>
    <row r="37766" spans="13:15" x14ac:dyDescent="0.2">
      <c r="M37766" s="2"/>
      <c r="N37766" s="5"/>
      <c r="O37766" s="5"/>
    </row>
    <row r="37767" spans="13:15" x14ac:dyDescent="0.2">
      <c r="M37767" s="2"/>
      <c r="N37767" s="5"/>
      <c r="O37767" s="5"/>
    </row>
    <row r="37768" spans="13:15" x14ac:dyDescent="0.2">
      <c r="M37768" s="2"/>
      <c r="N37768" s="5"/>
      <c r="O37768" s="5"/>
    </row>
    <row r="37769" spans="13:15" x14ac:dyDescent="0.2">
      <c r="M37769" s="2"/>
      <c r="N37769" s="5"/>
      <c r="O37769" s="5"/>
    </row>
    <row r="37770" spans="13:15" x14ac:dyDescent="0.2">
      <c r="M37770" s="2"/>
      <c r="N37770" s="5"/>
      <c r="O37770" s="5"/>
    </row>
    <row r="37771" spans="13:15" x14ac:dyDescent="0.2">
      <c r="M37771" s="2"/>
      <c r="N37771" s="5"/>
      <c r="O37771" s="5"/>
    </row>
    <row r="37772" spans="13:15" x14ac:dyDescent="0.2">
      <c r="M37772" s="2"/>
      <c r="N37772" s="5"/>
      <c r="O37772" s="5"/>
    </row>
    <row r="37773" spans="13:15" x14ac:dyDescent="0.2">
      <c r="M37773" s="2"/>
      <c r="N37773" s="5"/>
      <c r="O37773" s="5"/>
    </row>
    <row r="37774" spans="13:15" x14ac:dyDescent="0.2">
      <c r="M37774" s="2"/>
      <c r="N37774" s="5"/>
      <c r="O37774" s="5"/>
    </row>
    <row r="37775" spans="13:15" x14ac:dyDescent="0.2">
      <c r="M37775" s="2"/>
      <c r="N37775" s="5"/>
      <c r="O37775" s="5"/>
    </row>
    <row r="37776" spans="13:15" x14ac:dyDescent="0.2">
      <c r="M37776" s="2"/>
      <c r="N37776" s="5"/>
      <c r="O37776" s="5"/>
    </row>
    <row r="37777" spans="13:15" x14ac:dyDescent="0.2">
      <c r="M37777" s="2"/>
      <c r="N37777" s="5"/>
      <c r="O37777" s="5"/>
    </row>
    <row r="37778" spans="13:15" x14ac:dyDescent="0.2">
      <c r="M37778" s="2"/>
      <c r="N37778" s="5"/>
      <c r="O37778" s="5"/>
    </row>
    <row r="37779" spans="13:15" x14ac:dyDescent="0.2">
      <c r="M37779" s="2"/>
      <c r="N37779" s="5"/>
      <c r="O37779" s="5"/>
    </row>
    <row r="37780" spans="13:15" x14ac:dyDescent="0.2">
      <c r="M37780" s="2"/>
      <c r="N37780" s="5"/>
      <c r="O37780" s="5"/>
    </row>
    <row r="37781" spans="13:15" x14ac:dyDescent="0.2">
      <c r="M37781" s="2"/>
      <c r="N37781" s="5"/>
      <c r="O37781" s="5"/>
    </row>
    <row r="37782" spans="13:15" x14ac:dyDescent="0.2">
      <c r="M37782" s="2"/>
      <c r="N37782" s="5"/>
      <c r="O37782" s="5"/>
    </row>
    <row r="37783" spans="13:15" x14ac:dyDescent="0.2">
      <c r="M37783" s="2"/>
      <c r="N37783" s="5"/>
      <c r="O37783" s="5"/>
    </row>
    <row r="37784" spans="13:15" x14ac:dyDescent="0.2">
      <c r="M37784" s="2"/>
      <c r="N37784" s="5"/>
      <c r="O37784" s="5"/>
    </row>
    <row r="37785" spans="13:15" x14ac:dyDescent="0.2">
      <c r="M37785" s="2"/>
      <c r="N37785" s="5"/>
      <c r="O37785" s="5"/>
    </row>
    <row r="37786" spans="13:15" x14ac:dyDescent="0.2">
      <c r="M37786" s="2"/>
      <c r="N37786" s="5"/>
      <c r="O37786" s="5"/>
    </row>
    <row r="37787" spans="13:15" x14ac:dyDescent="0.2">
      <c r="M37787" s="2"/>
      <c r="N37787" s="5"/>
      <c r="O37787" s="5"/>
    </row>
    <row r="37788" spans="13:15" x14ac:dyDescent="0.2">
      <c r="M37788" s="2"/>
      <c r="N37788" s="5"/>
      <c r="O37788" s="5"/>
    </row>
    <row r="37789" spans="13:15" x14ac:dyDescent="0.2">
      <c r="M37789" s="2"/>
      <c r="N37789" s="5"/>
      <c r="O37789" s="5"/>
    </row>
    <row r="37790" spans="13:15" x14ac:dyDescent="0.2">
      <c r="M37790" s="2"/>
      <c r="N37790" s="5"/>
      <c r="O37790" s="5"/>
    </row>
    <row r="37791" spans="13:15" x14ac:dyDescent="0.2">
      <c r="M37791" s="2"/>
      <c r="N37791" s="5"/>
      <c r="O37791" s="5"/>
    </row>
    <row r="37792" spans="13:15" x14ac:dyDescent="0.2">
      <c r="M37792" s="2"/>
      <c r="N37792" s="5"/>
      <c r="O37792" s="5"/>
    </row>
    <row r="37793" spans="13:15" x14ac:dyDescent="0.2">
      <c r="M37793" s="2"/>
      <c r="N37793" s="5"/>
      <c r="O37793" s="5"/>
    </row>
    <row r="37794" spans="13:15" x14ac:dyDescent="0.2">
      <c r="M37794" s="2"/>
      <c r="N37794" s="5"/>
      <c r="O37794" s="5"/>
    </row>
    <row r="37795" spans="13:15" x14ac:dyDescent="0.2">
      <c r="M37795" s="2"/>
      <c r="N37795" s="5"/>
      <c r="O37795" s="5"/>
    </row>
    <row r="37796" spans="13:15" x14ac:dyDescent="0.2">
      <c r="M37796" s="2"/>
      <c r="N37796" s="5"/>
      <c r="O37796" s="5"/>
    </row>
    <row r="37797" spans="13:15" x14ac:dyDescent="0.2">
      <c r="M37797" s="2"/>
      <c r="N37797" s="5"/>
      <c r="O37797" s="5"/>
    </row>
    <row r="37798" spans="13:15" x14ac:dyDescent="0.2">
      <c r="M37798" s="2"/>
      <c r="N37798" s="5"/>
      <c r="O37798" s="5"/>
    </row>
    <row r="37799" spans="13:15" x14ac:dyDescent="0.2">
      <c r="M37799" s="2"/>
      <c r="N37799" s="5"/>
      <c r="O37799" s="5"/>
    </row>
    <row r="37800" spans="13:15" x14ac:dyDescent="0.2">
      <c r="M37800" s="2"/>
      <c r="N37800" s="5"/>
      <c r="O37800" s="5"/>
    </row>
    <row r="37801" spans="13:15" x14ac:dyDescent="0.2">
      <c r="M37801" s="2"/>
      <c r="N37801" s="5"/>
      <c r="O37801" s="5"/>
    </row>
    <row r="37802" spans="13:15" x14ac:dyDescent="0.2">
      <c r="M37802" s="2"/>
      <c r="N37802" s="5"/>
      <c r="O37802" s="5"/>
    </row>
    <row r="37803" spans="13:15" x14ac:dyDescent="0.2">
      <c r="M37803" s="2"/>
      <c r="N37803" s="5"/>
      <c r="O37803" s="5"/>
    </row>
    <row r="37804" spans="13:15" x14ac:dyDescent="0.2">
      <c r="M37804" s="2"/>
      <c r="N37804" s="5"/>
      <c r="O37804" s="5"/>
    </row>
    <row r="37805" spans="13:15" x14ac:dyDescent="0.2">
      <c r="M37805" s="2"/>
      <c r="N37805" s="5"/>
      <c r="O37805" s="5"/>
    </row>
    <row r="37806" spans="13:15" x14ac:dyDescent="0.2">
      <c r="M37806" s="2"/>
      <c r="N37806" s="5"/>
      <c r="O37806" s="5"/>
    </row>
    <row r="37807" spans="13:15" x14ac:dyDescent="0.2">
      <c r="M37807" s="2"/>
      <c r="N37807" s="5"/>
      <c r="O37807" s="5"/>
    </row>
    <row r="37808" spans="13:15" x14ac:dyDescent="0.2">
      <c r="M37808" s="2"/>
      <c r="N37808" s="5"/>
      <c r="O37808" s="5"/>
    </row>
    <row r="37809" spans="13:15" x14ac:dyDescent="0.2">
      <c r="M37809" s="2"/>
      <c r="N37809" s="5"/>
      <c r="O37809" s="5"/>
    </row>
    <row r="37810" spans="13:15" x14ac:dyDescent="0.2">
      <c r="M37810" s="2"/>
      <c r="N37810" s="5"/>
      <c r="O37810" s="5"/>
    </row>
    <row r="37811" spans="13:15" x14ac:dyDescent="0.2">
      <c r="M37811" s="2"/>
      <c r="N37811" s="5"/>
      <c r="O37811" s="5"/>
    </row>
    <row r="37812" spans="13:15" x14ac:dyDescent="0.2">
      <c r="M37812" s="2"/>
      <c r="N37812" s="5"/>
      <c r="O37812" s="5"/>
    </row>
    <row r="37813" spans="13:15" x14ac:dyDescent="0.2">
      <c r="M37813" s="2"/>
      <c r="N37813" s="5"/>
      <c r="O37813" s="5"/>
    </row>
    <row r="37814" spans="13:15" x14ac:dyDescent="0.2">
      <c r="M37814" s="2"/>
      <c r="N37814" s="5"/>
      <c r="O37814" s="5"/>
    </row>
    <row r="37815" spans="13:15" x14ac:dyDescent="0.2">
      <c r="M37815" s="2"/>
      <c r="N37815" s="5"/>
      <c r="O37815" s="5"/>
    </row>
    <row r="37816" spans="13:15" x14ac:dyDescent="0.2">
      <c r="M37816" s="2"/>
      <c r="N37816" s="5"/>
      <c r="O37816" s="5"/>
    </row>
    <row r="37817" spans="13:15" x14ac:dyDescent="0.2">
      <c r="M37817" s="2"/>
      <c r="N37817" s="5"/>
      <c r="O37817" s="5"/>
    </row>
    <row r="37818" spans="13:15" x14ac:dyDescent="0.2">
      <c r="M37818" s="2"/>
      <c r="N37818" s="5"/>
      <c r="O37818" s="5"/>
    </row>
    <row r="37819" spans="13:15" x14ac:dyDescent="0.2">
      <c r="M37819" s="2"/>
      <c r="N37819" s="5"/>
      <c r="O37819" s="5"/>
    </row>
    <row r="37820" spans="13:15" x14ac:dyDescent="0.2">
      <c r="M37820" s="2"/>
      <c r="N37820" s="5"/>
      <c r="O37820" s="5"/>
    </row>
    <row r="37821" spans="13:15" x14ac:dyDescent="0.2">
      <c r="M37821" s="2"/>
      <c r="N37821" s="5"/>
      <c r="O37821" s="5"/>
    </row>
    <row r="37822" spans="13:15" x14ac:dyDescent="0.2">
      <c r="M37822" s="2"/>
      <c r="N37822" s="5"/>
      <c r="O37822" s="5"/>
    </row>
    <row r="37823" spans="13:15" x14ac:dyDescent="0.2">
      <c r="M37823" s="2"/>
      <c r="N37823" s="5"/>
      <c r="O37823" s="5"/>
    </row>
    <row r="37824" spans="13:15" x14ac:dyDescent="0.2">
      <c r="M37824" s="2"/>
      <c r="N37824" s="5"/>
      <c r="O37824" s="5"/>
    </row>
    <row r="37825" spans="13:15" x14ac:dyDescent="0.2">
      <c r="M37825" s="2"/>
      <c r="N37825" s="5"/>
      <c r="O37825" s="5"/>
    </row>
    <row r="37826" spans="13:15" x14ac:dyDescent="0.2">
      <c r="M37826" s="2"/>
      <c r="N37826" s="5"/>
      <c r="O37826" s="5"/>
    </row>
    <row r="37827" spans="13:15" x14ac:dyDescent="0.2">
      <c r="M37827" s="2"/>
      <c r="N37827" s="5"/>
      <c r="O37827" s="5"/>
    </row>
    <row r="37828" spans="13:15" x14ac:dyDescent="0.2">
      <c r="M37828" s="2"/>
      <c r="N37828" s="5"/>
      <c r="O37828" s="5"/>
    </row>
    <row r="37829" spans="13:15" x14ac:dyDescent="0.2">
      <c r="M37829" s="2"/>
      <c r="N37829" s="5"/>
      <c r="O37829" s="5"/>
    </row>
    <row r="37830" spans="13:15" x14ac:dyDescent="0.2">
      <c r="M37830" s="2"/>
      <c r="N37830" s="5"/>
      <c r="O37830" s="5"/>
    </row>
    <row r="37831" spans="13:15" x14ac:dyDescent="0.2">
      <c r="M37831" s="2"/>
      <c r="N37831" s="5"/>
      <c r="O37831" s="5"/>
    </row>
    <row r="37832" spans="13:15" x14ac:dyDescent="0.2">
      <c r="M37832" s="2"/>
      <c r="N37832" s="5"/>
      <c r="O37832" s="5"/>
    </row>
    <row r="37833" spans="13:15" x14ac:dyDescent="0.2">
      <c r="M37833" s="2"/>
      <c r="N37833" s="5"/>
      <c r="O37833" s="5"/>
    </row>
    <row r="37834" spans="13:15" x14ac:dyDescent="0.2">
      <c r="M37834" s="2"/>
      <c r="N37834" s="5"/>
      <c r="O37834" s="5"/>
    </row>
    <row r="37835" spans="13:15" x14ac:dyDescent="0.2">
      <c r="M37835" s="2"/>
      <c r="N37835" s="5"/>
      <c r="O37835" s="5"/>
    </row>
    <row r="37836" spans="13:15" x14ac:dyDescent="0.2">
      <c r="M37836" s="2"/>
      <c r="N37836" s="5"/>
      <c r="O37836" s="5"/>
    </row>
    <row r="37837" spans="13:15" x14ac:dyDescent="0.2">
      <c r="M37837" s="2"/>
      <c r="N37837" s="5"/>
      <c r="O37837" s="5"/>
    </row>
    <row r="37838" spans="13:15" x14ac:dyDescent="0.2">
      <c r="M37838" s="2"/>
      <c r="N37838" s="5"/>
      <c r="O37838" s="5"/>
    </row>
    <row r="37839" spans="13:15" x14ac:dyDescent="0.2">
      <c r="M37839" s="2"/>
      <c r="N37839" s="5"/>
      <c r="O37839" s="5"/>
    </row>
    <row r="37840" spans="13:15" x14ac:dyDescent="0.2">
      <c r="M37840" s="2"/>
      <c r="N37840" s="5"/>
      <c r="O37840" s="5"/>
    </row>
    <row r="37841" spans="13:15" x14ac:dyDescent="0.2">
      <c r="M37841" s="2"/>
      <c r="N37841" s="5"/>
      <c r="O37841" s="5"/>
    </row>
    <row r="37842" spans="13:15" x14ac:dyDescent="0.2">
      <c r="M37842" s="2"/>
      <c r="N37842" s="5"/>
      <c r="O37842" s="5"/>
    </row>
    <row r="37843" spans="13:15" x14ac:dyDescent="0.2">
      <c r="M37843" s="2"/>
      <c r="N37843" s="5"/>
      <c r="O37843" s="5"/>
    </row>
    <row r="37844" spans="13:15" x14ac:dyDescent="0.2">
      <c r="M37844" s="2"/>
      <c r="N37844" s="5"/>
      <c r="O37844" s="5"/>
    </row>
    <row r="37845" spans="13:15" x14ac:dyDescent="0.2">
      <c r="M37845" s="2"/>
      <c r="N37845" s="5"/>
      <c r="O37845" s="5"/>
    </row>
    <row r="37846" spans="13:15" x14ac:dyDescent="0.2">
      <c r="M37846" s="2"/>
      <c r="N37846" s="5"/>
      <c r="O37846" s="5"/>
    </row>
    <row r="37847" spans="13:15" x14ac:dyDescent="0.2">
      <c r="M37847" s="2"/>
      <c r="N37847" s="5"/>
      <c r="O37847" s="5"/>
    </row>
    <row r="37848" spans="13:15" x14ac:dyDescent="0.2">
      <c r="M37848" s="2"/>
      <c r="N37848" s="5"/>
      <c r="O37848" s="5"/>
    </row>
    <row r="37849" spans="13:15" x14ac:dyDescent="0.2">
      <c r="M37849" s="2"/>
      <c r="N37849" s="5"/>
      <c r="O37849" s="5"/>
    </row>
    <row r="37850" spans="13:15" x14ac:dyDescent="0.2">
      <c r="M37850" s="2"/>
      <c r="N37850" s="5"/>
      <c r="O37850" s="5"/>
    </row>
    <row r="37851" spans="13:15" x14ac:dyDescent="0.2">
      <c r="M37851" s="2"/>
      <c r="N37851" s="5"/>
      <c r="O37851" s="5"/>
    </row>
    <row r="37852" spans="13:15" x14ac:dyDescent="0.2">
      <c r="M37852" s="2"/>
      <c r="N37852" s="5"/>
      <c r="O37852" s="5"/>
    </row>
    <row r="37853" spans="13:15" x14ac:dyDescent="0.2">
      <c r="M37853" s="2"/>
      <c r="N37853" s="5"/>
      <c r="O37853" s="5"/>
    </row>
    <row r="37854" spans="13:15" x14ac:dyDescent="0.2">
      <c r="M37854" s="2"/>
      <c r="N37854" s="5"/>
      <c r="O37854" s="5"/>
    </row>
    <row r="37855" spans="13:15" x14ac:dyDescent="0.2">
      <c r="M37855" s="2"/>
      <c r="N37855" s="5"/>
      <c r="O37855" s="5"/>
    </row>
    <row r="37856" spans="13:15" x14ac:dyDescent="0.2">
      <c r="M37856" s="2"/>
      <c r="N37856" s="5"/>
      <c r="O37856" s="5"/>
    </row>
    <row r="37857" spans="13:15" x14ac:dyDescent="0.2">
      <c r="M37857" s="2"/>
      <c r="N37857" s="5"/>
      <c r="O37857" s="5"/>
    </row>
    <row r="37858" spans="13:15" x14ac:dyDescent="0.2">
      <c r="M37858" s="2"/>
      <c r="N37858" s="5"/>
      <c r="O37858" s="5"/>
    </row>
    <row r="37859" spans="13:15" x14ac:dyDescent="0.2">
      <c r="M37859" s="2"/>
      <c r="N37859" s="5"/>
      <c r="O37859" s="5"/>
    </row>
    <row r="37860" spans="13:15" x14ac:dyDescent="0.2">
      <c r="M37860" s="2"/>
      <c r="N37860" s="5"/>
      <c r="O37860" s="5"/>
    </row>
    <row r="37861" spans="13:15" x14ac:dyDescent="0.2">
      <c r="M37861" s="2"/>
      <c r="N37861" s="5"/>
      <c r="O37861" s="5"/>
    </row>
    <row r="37862" spans="13:15" x14ac:dyDescent="0.2">
      <c r="M37862" s="2"/>
      <c r="N37862" s="5"/>
      <c r="O37862" s="5"/>
    </row>
    <row r="37863" spans="13:15" x14ac:dyDescent="0.2">
      <c r="M37863" s="2"/>
      <c r="N37863" s="5"/>
      <c r="O37863" s="5"/>
    </row>
    <row r="37864" spans="13:15" x14ac:dyDescent="0.2">
      <c r="M37864" s="2"/>
      <c r="N37864" s="5"/>
      <c r="O37864" s="5"/>
    </row>
    <row r="37865" spans="13:15" x14ac:dyDescent="0.2">
      <c r="M37865" s="2"/>
      <c r="N37865" s="5"/>
      <c r="O37865" s="5"/>
    </row>
    <row r="37866" spans="13:15" x14ac:dyDescent="0.2">
      <c r="M37866" s="2"/>
      <c r="N37866" s="5"/>
      <c r="O37866" s="5"/>
    </row>
    <row r="37867" spans="13:15" x14ac:dyDescent="0.2">
      <c r="M37867" s="2"/>
      <c r="N37867" s="5"/>
      <c r="O37867" s="5"/>
    </row>
    <row r="37868" spans="13:15" x14ac:dyDescent="0.2">
      <c r="M37868" s="2"/>
      <c r="N37868" s="5"/>
      <c r="O37868" s="5"/>
    </row>
    <row r="37869" spans="13:15" x14ac:dyDescent="0.2">
      <c r="M37869" s="2"/>
      <c r="N37869" s="5"/>
      <c r="O37869" s="5"/>
    </row>
    <row r="37870" spans="13:15" x14ac:dyDescent="0.2">
      <c r="M37870" s="2"/>
      <c r="N37870" s="5"/>
      <c r="O37870" s="5"/>
    </row>
    <row r="37871" spans="13:15" x14ac:dyDescent="0.2">
      <c r="M37871" s="2"/>
      <c r="N37871" s="5"/>
      <c r="O37871" s="5"/>
    </row>
    <row r="37872" spans="13:15" x14ac:dyDescent="0.2">
      <c r="M37872" s="2"/>
      <c r="N37872" s="5"/>
      <c r="O37872" s="5"/>
    </row>
    <row r="37873" spans="13:15" x14ac:dyDescent="0.2">
      <c r="M37873" s="2"/>
      <c r="N37873" s="5"/>
      <c r="O37873" s="5"/>
    </row>
    <row r="37874" spans="13:15" x14ac:dyDescent="0.2">
      <c r="M37874" s="2"/>
      <c r="N37874" s="5"/>
      <c r="O37874" s="5"/>
    </row>
    <row r="37875" spans="13:15" x14ac:dyDescent="0.2">
      <c r="M37875" s="2"/>
      <c r="N37875" s="5"/>
      <c r="O37875" s="5"/>
    </row>
    <row r="37876" spans="13:15" x14ac:dyDescent="0.2">
      <c r="M37876" s="2"/>
      <c r="N37876" s="5"/>
      <c r="O37876" s="5"/>
    </row>
    <row r="37877" spans="13:15" x14ac:dyDescent="0.2">
      <c r="M37877" s="2"/>
      <c r="N37877" s="5"/>
      <c r="O37877" s="5"/>
    </row>
    <row r="37878" spans="13:15" x14ac:dyDescent="0.2">
      <c r="M37878" s="2"/>
      <c r="N37878" s="5"/>
      <c r="O37878" s="5"/>
    </row>
    <row r="37879" spans="13:15" x14ac:dyDescent="0.2">
      <c r="M37879" s="2"/>
      <c r="N37879" s="5"/>
      <c r="O37879" s="5"/>
    </row>
    <row r="37880" spans="13:15" x14ac:dyDescent="0.2">
      <c r="M37880" s="2"/>
      <c r="N37880" s="5"/>
      <c r="O37880" s="5"/>
    </row>
    <row r="37881" spans="13:15" x14ac:dyDescent="0.2">
      <c r="M37881" s="2"/>
      <c r="N37881" s="5"/>
      <c r="O37881" s="5"/>
    </row>
    <row r="37882" spans="13:15" x14ac:dyDescent="0.2">
      <c r="M37882" s="2"/>
      <c r="N37882" s="5"/>
      <c r="O37882" s="5"/>
    </row>
    <row r="37883" spans="13:15" x14ac:dyDescent="0.2">
      <c r="M37883" s="2"/>
      <c r="N37883" s="5"/>
      <c r="O37883" s="5"/>
    </row>
    <row r="37884" spans="13:15" x14ac:dyDescent="0.2">
      <c r="M37884" s="2"/>
      <c r="N37884" s="5"/>
      <c r="O37884" s="5"/>
    </row>
    <row r="37885" spans="13:15" x14ac:dyDescent="0.2">
      <c r="M37885" s="2"/>
      <c r="N37885" s="5"/>
      <c r="O37885" s="5"/>
    </row>
    <row r="37886" spans="13:15" x14ac:dyDescent="0.2">
      <c r="M37886" s="2"/>
      <c r="N37886" s="5"/>
      <c r="O37886" s="5"/>
    </row>
    <row r="37887" spans="13:15" x14ac:dyDescent="0.2">
      <c r="M37887" s="2"/>
      <c r="N37887" s="5"/>
      <c r="O37887" s="5"/>
    </row>
    <row r="37888" spans="13:15" x14ac:dyDescent="0.2">
      <c r="M37888" s="2"/>
      <c r="N37888" s="5"/>
      <c r="O37888" s="5"/>
    </row>
    <row r="37889" spans="13:15" x14ac:dyDescent="0.2">
      <c r="M37889" s="2"/>
      <c r="N37889" s="5"/>
      <c r="O37889" s="5"/>
    </row>
    <row r="37890" spans="13:15" x14ac:dyDescent="0.2">
      <c r="M37890" s="2"/>
      <c r="N37890" s="5"/>
      <c r="O37890" s="5"/>
    </row>
    <row r="37891" spans="13:15" x14ac:dyDescent="0.2">
      <c r="M37891" s="2"/>
      <c r="N37891" s="5"/>
      <c r="O37891" s="5"/>
    </row>
    <row r="37892" spans="13:15" x14ac:dyDescent="0.2">
      <c r="M37892" s="2"/>
      <c r="N37892" s="5"/>
      <c r="O37892" s="5"/>
    </row>
    <row r="37893" spans="13:15" x14ac:dyDescent="0.2">
      <c r="M37893" s="2"/>
      <c r="N37893" s="5"/>
      <c r="O37893" s="5"/>
    </row>
    <row r="37894" spans="13:15" x14ac:dyDescent="0.2">
      <c r="M37894" s="2"/>
      <c r="N37894" s="5"/>
      <c r="O37894" s="5"/>
    </row>
    <row r="37895" spans="13:15" x14ac:dyDescent="0.2">
      <c r="M37895" s="2"/>
      <c r="N37895" s="5"/>
      <c r="O37895" s="5"/>
    </row>
    <row r="37896" spans="13:15" x14ac:dyDescent="0.2">
      <c r="M37896" s="2"/>
      <c r="N37896" s="5"/>
      <c r="O37896" s="5"/>
    </row>
    <row r="37897" spans="13:15" x14ac:dyDescent="0.2">
      <c r="M37897" s="2"/>
      <c r="N37897" s="5"/>
      <c r="O37897" s="5"/>
    </row>
    <row r="37898" spans="13:15" x14ac:dyDescent="0.2">
      <c r="M37898" s="2"/>
      <c r="N37898" s="5"/>
      <c r="O37898" s="5"/>
    </row>
    <row r="37899" spans="13:15" x14ac:dyDescent="0.2">
      <c r="M37899" s="2"/>
      <c r="N37899" s="5"/>
      <c r="O37899" s="5"/>
    </row>
    <row r="37900" spans="13:15" x14ac:dyDescent="0.2">
      <c r="M37900" s="2"/>
      <c r="N37900" s="5"/>
      <c r="O37900" s="5"/>
    </row>
    <row r="37901" spans="13:15" x14ac:dyDescent="0.2">
      <c r="M37901" s="2"/>
      <c r="N37901" s="5"/>
      <c r="O37901" s="5"/>
    </row>
    <row r="37902" spans="13:15" x14ac:dyDescent="0.2">
      <c r="M37902" s="2"/>
      <c r="N37902" s="5"/>
      <c r="O37902" s="5"/>
    </row>
    <row r="37903" spans="13:15" x14ac:dyDescent="0.2">
      <c r="M37903" s="2"/>
      <c r="N37903" s="5"/>
      <c r="O37903" s="5"/>
    </row>
    <row r="37904" spans="13:15" x14ac:dyDescent="0.2">
      <c r="M37904" s="2"/>
      <c r="N37904" s="5"/>
      <c r="O37904" s="5"/>
    </row>
    <row r="37905" spans="13:15" x14ac:dyDescent="0.2">
      <c r="M37905" s="2"/>
      <c r="N37905" s="5"/>
      <c r="O37905" s="5"/>
    </row>
    <row r="37906" spans="13:15" x14ac:dyDescent="0.2">
      <c r="M37906" s="2"/>
      <c r="N37906" s="5"/>
      <c r="O37906" s="5"/>
    </row>
    <row r="37907" spans="13:15" x14ac:dyDescent="0.2">
      <c r="M37907" s="2"/>
      <c r="N37907" s="5"/>
      <c r="O37907" s="5"/>
    </row>
    <row r="37908" spans="13:15" x14ac:dyDescent="0.2">
      <c r="M37908" s="2"/>
      <c r="N37908" s="5"/>
      <c r="O37908" s="5"/>
    </row>
    <row r="37909" spans="13:15" x14ac:dyDescent="0.2">
      <c r="M37909" s="2"/>
      <c r="N37909" s="5"/>
      <c r="O37909" s="5"/>
    </row>
    <row r="37910" spans="13:15" x14ac:dyDescent="0.2">
      <c r="M37910" s="2"/>
      <c r="N37910" s="5"/>
      <c r="O37910" s="5"/>
    </row>
    <row r="37911" spans="13:15" x14ac:dyDescent="0.2">
      <c r="M37911" s="2"/>
      <c r="N37911" s="5"/>
      <c r="O37911" s="5"/>
    </row>
    <row r="37912" spans="13:15" x14ac:dyDescent="0.2">
      <c r="M37912" s="2"/>
      <c r="N37912" s="5"/>
      <c r="O37912" s="5"/>
    </row>
    <row r="37913" spans="13:15" x14ac:dyDescent="0.2">
      <c r="M37913" s="2"/>
      <c r="N37913" s="5"/>
      <c r="O37913" s="5"/>
    </row>
    <row r="37914" spans="13:15" x14ac:dyDescent="0.2">
      <c r="M37914" s="2"/>
      <c r="N37914" s="5"/>
      <c r="O37914" s="5"/>
    </row>
    <row r="37915" spans="13:15" x14ac:dyDescent="0.2">
      <c r="M37915" s="2"/>
      <c r="N37915" s="5"/>
      <c r="O37915" s="5"/>
    </row>
    <row r="37916" spans="13:15" x14ac:dyDescent="0.2">
      <c r="M37916" s="2"/>
      <c r="N37916" s="5"/>
      <c r="O37916" s="5"/>
    </row>
    <row r="37917" spans="13:15" x14ac:dyDescent="0.2">
      <c r="M37917" s="2"/>
      <c r="N37917" s="5"/>
      <c r="O37917" s="5"/>
    </row>
    <row r="37918" spans="13:15" x14ac:dyDescent="0.2">
      <c r="M37918" s="2"/>
      <c r="N37918" s="5"/>
      <c r="O37918" s="5"/>
    </row>
    <row r="37919" spans="13:15" x14ac:dyDescent="0.2">
      <c r="M37919" s="2"/>
      <c r="N37919" s="5"/>
      <c r="O37919" s="5"/>
    </row>
    <row r="37920" spans="13:15" x14ac:dyDescent="0.2">
      <c r="M37920" s="2"/>
      <c r="N37920" s="5"/>
      <c r="O37920" s="5"/>
    </row>
    <row r="37921" spans="13:15" x14ac:dyDescent="0.2">
      <c r="M37921" s="2"/>
      <c r="N37921" s="5"/>
      <c r="O37921" s="5"/>
    </row>
    <row r="37922" spans="13:15" x14ac:dyDescent="0.2">
      <c r="M37922" s="2"/>
      <c r="N37922" s="5"/>
      <c r="O37922" s="5"/>
    </row>
    <row r="37923" spans="13:15" x14ac:dyDescent="0.2">
      <c r="M37923" s="2"/>
      <c r="N37923" s="5"/>
      <c r="O37923" s="5"/>
    </row>
    <row r="37924" spans="13:15" x14ac:dyDescent="0.2">
      <c r="M37924" s="2"/>
      <c r="N37924" s="5"/>
      <c r="O37924" s="5"/>
    </row>
    <row r="37925" spans="13:15" x14ac:dyDescent="0.2">
      <c r="M37925" s="2"/>
      <c r="N37925" s="5"/>
      <c r="O37925" s="5"/>
    </row>
    <row r="37926" spans="13:15" x14ac:dyDescent="0.2">
      <c r="M37926" s="2"/>
      <c r="N37926" s="5"/>
      <c r="O37926" s="5"/>
    </row>
    <row r="37927" spans="13:15" x14ac:dyDescent="0.2">
      <c r="M37927" s="2"/>
      <c r="N37927" s="5"/>
      <c r="O37927" s="5"/>
    </row>
    <row r="37928" spans="13:15" x14ac:dyDescent="0.2">
      <c r="M37928" s="2"/>
      <c r="N37928" s="5"/>
      <c r="O37928" s="5"/>
    </row>
    <row r="37929" spans="13:15" x14ac:dyDescent="0.2">
      <c r="M37929" s="2"/>
      <c r="N37929" s="5"/>
      <c r="O37929" s="5"/>
    </row>
    <row r="37930" spans="13:15" x14ac:dyDescent="0.2">
      <c r="M37930" s="2"/>
      <c r="N37930" s="5"/>
      <c r="O37930" s="5"/>
    </row>
    <row r="37931" spans="13:15" x14ac:dyDescent="0.2">
      <c r="M37931" s="2"/>
      <c r="N37931" s="5"/>
      <c r="O37931" s="5"/>
    </row>
    <row r="37932" spans="13:15" x14ac:dyDescent="0.2">
      <c r="M37932" s="2"/>
      <c r="N37932" s="5"/>
      <c r="O37932" s="5"/>
    </row>
    <row r="37933" spans="13:15" x14ac:dyDescent="0.2">
      <c r="M37933" s="2"/>
      <c r="N37933" s="5"/>
      <c r="O37933" s="5"/>
    </row>
    <row r="37934" spans="13:15" x14ac:dyDescent="0.2">
      <c r="M37934" s="2"/>
      <c r="N37934" s="5"/>
      <c r="O37934" s="5"/>
    </row>
    <row r="37935" spans="13:15" x14ac:dyDescent="0.2">
      <c r="M37935" s="2"/>
      <c r="N37935" s="5"/>
      <c r="O37935" s="5"/>
    </row>
    <row r="37936" spans="13:15" x14ac:dyDescent="0.2">
      <c r="M37936" s="2"/>
      <c r="N37936" s="5"/>
      <c r="O37936" s="5"/>
    </row>
    <row r="37937" spans="13:15" x14ac:dyDescent="0.2">
      <c r="M37937" s="2"/>
      <c r="N37937" s="5"/>
      <c r="O37937" s="5"/>
    </row>
    <row r="37938" spans="13:15" x14ac:dyDescent="0.2">
      <c r="M37938" s="2"/>
      <c r="N37938" s="5"/>
      <c r="O37938" s="5"/>
    </row>
    <row r="37939" spans="13:15" x14ac:dyDescent="0.2">
      <c r="M37939" s="2"/>
      <c r="N37939" s="5"/>
      <c r="O37939" s="5"/>
    </row>
    <row r="37940" spans="13:15" x14ac:dyDescent="0.2">
      <c r="M37940" s="2"/>
      <c r="N37940" s="5"/>
      <c r="O37940" s="5"/>
    </row>
    <row r="37941" spans="13:15" x14ac:dyDescent="0.2">
      <c r="M37941" s="2"/>
      <c r="N37941" s="5"/>
      <c r="O37941" s="5"/>
    </row>
    <row r="37942" spans="13:15" x14ac:dyDescent="0.2">
      <c r="M37942" s="2"/>
      <c r="N37942" s="5"/>
      <c r="O37942" s="5"/>
    </row>
    <row r="37943" spans="13:15" x14ac:dyDescent="0.2">
      <c r="M37943" s="2"/>
      <c r="N37943" s="5"/>
      <c r="O37943" s="5"/>
    </row>
    <row r="37944" spans="13:15" x14ac:dyDescent="0.2">
      <c r="M37944" s="2"/>
      <c r="N37944" s="5"/>
      <c r="O37944" s="5"/>
    </row>
    <row r="37945" spans="13:15" x14ac:dyDescent="0.2">
      <c r="M37945" s="2"/>
      <c r="N37945" s="5"/>
      <c r="O37945" s="5"/>
    </row>
    <row r="37946" spans="13:15" x14ac:dyDescent="0.2">
      <c r="M37946" s="2"/>
      <c r="N37946" s="5"/>
      <c r="O37946" s="5"/>
    </row>
    <row r="37947" spans="13:15" x14ac:dyDescent="0.2">
      <c r="M37947" s="2"/>
      <c r="N37947" s="5"/>
      <c r="O37947" s="5"/>
    </row>
    <row r="37948" spans="13:15" x14ac:dyDescent="0.2">
      <c r="M37948" s="2"/>
      <c r="N37948" s="5"/>
      <c r="O37948" s="5"/>
    </row>
    <row r="37949" spans="13:15" x14ac:dyDescent="0.2">
      <c r="M37949" s="2"/>
      <c r="N37949" s="5"/>
      <c r="O37949" s="5"/>
    </row>
    <row r="37950" spans="13:15" x14ac:dyDescent="0.2">
      <c r="M37950" s="2"/>
      <c r="N37950" s="5"/>
      <c r="O37950" s="5"/>
    </row>
    <row r="37951" spans="13:15" x14ac:dyDescent="0.2">
      <c r="M37951" s="2"/>
      <c r="N37951" s="5"/>
      <c r="O37951" s="5"/>
    </row>
    <row r="37952" spans="13:15" x14ac:dyDescent="0.2">
      <c r="M37952" s="2"/>
      <c r="N37952" s="5"/>
      <c r="O37952" s="5"/>
    </row>
    <row r="37953" spans="13:15" x14ac:dyDescent="0.2">
      <c r="M37953" s="2"/>
      <c r="N37953" s="5"/>
      <c r="O37953" s="5"/>
    </row>
    <row r="37954" spans="13:15" x14ac:dyDescent="0.2">
      <c r="M37954" s="2"/>
      <c r="N37954" s="5"/>
      <c r="O37954" s="5"/>
    </row>
    <row r="37955" spans="13:15" x14ac:dyDescent="0.2">
      <c r="M37955" s="2"/>
      <c r="N37955" s="5"/>
      <c r="O37955" s="5"/>
    </row>
    <row r="37956" spans="13:15" x14ac:dyDescent="0.2">
      <c r="M37956" s="2"/>
      <c r="N37956" s="5"/>
      <c r="O37956" s="5"/>
    </row>
    <row r="37957" spans="13:15" x14ac:dyDescent="0.2">
      <c r="M37957" s="2"/>
      <c r="N37957" s="5"/>
      <c r="O37957" s="5"/>
    </row>
    <row r="37958" spans="13:15" x14ac:dyDescent="0.2">
      <c r="M37958" s="2"/>
      <c r="N37958" s="5"/>
      <c r="O37958" s="5"/>
    </row>
    <row r="37959" spans="13:15" x14ac:dyDescent="0.2">
      <c r="M37959" s="2"/>
      <c r="N37959" s="5"/>
      <c r="O37959" s="5"/>
    </row>
    <row r="37960" spans="13:15" x14ac:dyDescent="0.2">
      <c r="M37960" s="2"/>
      <c r="N37960" s="5"/>
      <c r="O37960" s="5"/>
    </row>
    <row r="37961" spans="13:15" x14ac:dyDescent="0.2">
      <c r="M37961" s="2"/>
      <c r="N37961" s="5"/>
      <c r="O37961" s="5"/>
    </row>
    <row r="37962" spans="13:15" x14ac:dyDescent="0.2">
      <c r="M37962" s="2"/>
      <c r="N37962" s="5"/>
      <c r="O37962" s="5"/>
    </row>
    <row r="37963" spans="13:15" x14ac:dyDescent="0.2">
      <c r="M37963" s="2"/>
      <c r="N37963" s="5"/>
      <c r="O37963" s="5"/>
    </row>
    <row r="37964" spans="13:15" x14ac:dyDescent="0.2">
      <c r="M37964" s="2"/>
      <c r="N37964" s="5"/>
      <c r="O37964" s="5"/>
    </row>
    <row r="37965" spans="13:15" x14ac:dyDescent="0.2">
      <c r="M37965" s="2"/>
      <c r="N37965" s="5"/>
      <c r="O37965" s="5"/>
    </row>
    <row r="37966" spans="13:15" x14ac:dyDescent="0.2">
      <c r="M37966" s="2"/>
      <c r="N37966" s="5"/>
      <c r="O37966" s="5"/>
    </row>
    <row r="37967" spans="13:15" x14ac:dyDescent="0.2">
      <c r="M37967" s="2"/>
      <c r="N37967" s="5"/>
      <c r="O37967" s="5"/>
    </row>
    <row r="37968" spans="13:15" x14ac:dyDescent="0.2">
      <c r="M37968" s="2"/>
      <c r="N37968" s="5"/>
      <c r="O37968" s="5"/>
    </row>
    <row r="37969" spans="13:15" x14ac:dyDescent="0.2">
      <c r="M37969" s="2"/>
      <c r="N37969" s="5"/>
      <c r="O37969" s="5"/>
    </row>
    <row r="37970" spans="13:15" x14ac:dyDescent="0.2">
      <c r="M37970" s="2"/>
      <c r="N37970" s="5"/>
      <c r="O37970" s="5"/>
    </row>
    <row r="37971" spans="13:15" x14ac:dyDescent="0.2">
      <c r="M37971" s="2"/>
      <c r="N37971" s="5"/>
      <c r="O37971" s="5"/>
    </row>
    <row r="37972" spans="13:15" x14ac:dyDescent="0.2">
      <c r="M37972" s="2"/>
      <c r="N37972" s="5"/>
      <c r="O37972" s="5"/>
    </row>
    <row r="37973" spans="13:15" x14ac:dyDescent="0.2">
      <c r="M37973" s="2"/>
      <c r="N37973" s="5"/>
      <c r="O37973" s="5"/>
    </row>
    <row r="37974" spans="13:15" x14ac:dyDescent="0.2">
      <c r="M37974" s="2"/>
      <c r="N37974" s="5"/>
      <c r="O37974" s="5"/>
    </row>
    <row r="37975" spans="13:15" x14ac:dyDescent="0.2">
      <c r="M37975" s="2"/>
      <c r="N37975" s="5"/>
      <c r="O37975" s="5"/>
    </row>
    <row r="37976" spans="13:15" x14ac:dyDescent="0.2">
      <c r="M37976" s="2"/>
      <c r="N37976" s="5"/>
      <c r="O37976" s="5"/>
    </row>
    <row r="37977" spans="13:15" x14ac:dyDescent="0.2">
      <c r="M37977" s="2"/>
      <c r="N37977" s="5"/>
      <c r="O37977" s="5"/>
    </row>
    <row r="37978" spans="13:15" x14ac:dyDescent="0.2">
      <c r="M37978" s="2"/>
      <c r="N37978" s="5"/>
      <c r="O37978" s="5"/>
    </row>
    <row r="37979" spans="13:15" x14ac:dyDescent="0.2">
      <c r="M37979" s="2"/>
      <c r="N37979" s="5"/>
      <c r="O37979" s="5"/>
    </row>
    <row r="37980" spans="13:15" x14ac:dyDescent="0.2">
      <c r="M37980" s="2"/>
      <c r="N37980" s="5"/>
      <c r="O37980" s="5"/>
    </row>
    <row r="37981" spans="13:15" x14ac:dyDescent="0.2">
      <c r="M37981" s="2"/>
      <c r="N37981" s="5"/>
      <c r="O37981" s="5"/>
    </row>
    <row r="37982" spans="13:15" x14ac:dyDescent="0.2">
      <c r="M37982" s="2"/>
      <c r="N37982" s="5"/>
      <c r="O37982" s="5"/>
    </row>
    <row r="37983" spans="13:15" x14ac:dyDescent="0.2">
      <c r="M37983" s="2"/>
      <c r="N37983" s="5"/>
      <c r="O37983" s="5"/>
    </row>
    <row r="37984" spans="13:15" x14ac:dyDescent="0.2">
      <c r="M37984" s="2"/>
      <c r="N37984" s="5"/>
      <c r="O37984" s="5"/>
    </row>
    <row r="37985" spans="13:15" x14ac:dyDescent="0.2">
      <c r="M37985" s="2"/>
      <c r="N37985" s="5"/>
      <c r="O37985" s="5"/>
    </row>
    <row r="37986" spans="13:15" x14ac:dyDescent="0.2">
      <c r="M37986" s="2"/>
      <c r="N37986" s="5"/>
      <c r="O37986" s="5"/>
    </row>
    <row r="37987" spans="13:15" x14ac:dyDescent="0.2">
      <c r="M37987" s="2"/>
      <c r="N37987" s="5"/>
      <c r="O37987" s="5"/>
    </row>
    <row r="37988" spans="13:15" x14ac:dyDescent="0.2">
      <c r="M37988" s="2"/>
      <c r="N37988" s="5"/>
      <c r="O37988" s="5"/>
    </row>
    <row r="37989" spans="13:15" x14ac:dyDescent="0.2">
      <c r="M37989" s="2"/>
      <c r="N37989" s="5"/>
      <c r="O37989" s="5"/>
    </row>
    <row r="37990" spans="13:15" x14ac:dyDescent="0.2">
      <c r="M37990" s="2"/>
      <c r="N37990" s="5"/>
      <c r="O37990" s="5"/>
    </row>
    <row r="37991" spans="13:15" x14ac:dyDescent="0.2">
      <c r="M37991" s="2"/>
      <c r="N37991" s="5"/>
      <c r="O37991" s="5"/>
    </row>
    <row r="37992" spans="13:15" x14ac:dyDescent="0.2">
      <c r="M37992" s="2"/>
      <c r="N37992" s="5"/>
      <c r="O37992" s="5"/>
    </row>
    <row r="37993" spans="13:15" x14ac:dyDescent="0.2">
      <c r="M37993" s="2"/>
      <c r="N37993" s="5"/>
      <c r="O37993" s="5"/>
    </row>
    <row r="37994" spans="13:15" x14ac:dyDescent="0.2">
      <c r="M37994" s="2"/>
      <c r="N37994" s="5"/>
      <c r="O37994" s="5"/>
    </row>
    <row r="37995" spans="13:15" x14ac:dyDescent="0.2">
      <c r="M37995" s="2"/>
      <c r="N37995" s="5"/>
      <c r="O37995" s="5"/>
    </row>
    <row r="37996" spans="13:15" x14ac:dyDescent="0.2">
      <c r="M37996" s="2"/>
      <c r="N37996" s="5"/>
      <c r="O37996" s="5"/>
    </row>
    <row r="37997" spans="13:15" x14ac:dyDescent="0.2">
      <c r="M37997" s="2"/>
      <c r="N37997" s="5"/>
      <c r="O37997" s="5"/>
    </row>
    <row r="37998" spans="13:15" x14ac:dyDescent="0.2">
      <c r="M37998" s="2"/>
      <c r="N37998" s="5"/>
      <c r="O37998" s="5"/>
    </row>
    <row r="37999" spans="13:15" x14ac:dyDescent="0.2">
      <c r="M37999" s="2"/>
      <c r="N37999" s="5"/>
      <c r="O37999" s="5"/>
    </row>
    <row r="38000" spans="13:15" x14ac:dyDescent="0.2">
      <c r="M38000" s="2"/>
      <c r="N38000" s="5"/>
      <c r="O38000" s="5"/>
    </row>
    <row r="38001" spans="13:15" x14ac:dyDescent="0.2">
      <c r="M38001" s="2"/>
      <c r="N38001" s="5"/>
      <c r="O38001" s="5"/>
    </row>
    <row r="38002" spans="13:15" x14ac:dyDescent="0.2">
      <c r="M38002" s="2"/>
      <c r="N38002" s="5"/>
      <c r="O38002" s="5"/>
    </row>
    <row r="38003" spans="13:15" x14ac:dyDescent="0.2">
      <c r="M38003" s="2"/>
      <c r="N38003" s="5"/>
      <c r="O38003" s="5"/>
    </row>
    <row r="38004" spans="13:15" x14ac:dyDescent="0.2">
      <c r="M38004" s="2"/>
      <c r="N38004" s="5"/>
      <c r="O38004" s="5"/>
    </row>
    <row r="38005" spans="13:15" x14ac:dyDescent="0.2">
      <c r="M38005" s="2"/>
      <c r="N38005" s="5"/>
      <c r="O38005" s="5"/>
    </row>
    <row r="38006" spans="13:15" x14ac:dyDescent="0.2">
      <c r="M38006" s="2"/>
      <c r="N38006" s="5"/>
      <c r="O38006" s="5"/>
    </row>
    <row r="38007" spans="13:15" x14ac:dyDescent="0.2">
      <c r="M38007" s="2"/>
      <c r="N38007" s="5"/>
      <c r="O38007" s="5"/>
    </row>
    <row r="38008" spans="13:15" x14ac:dyDescent="0.2">
      <c r="M38008" s="2"/>
      <c r="N38008" s="5"/>
      <c r="O38008" s="5"/>
    </row>
    <row r="38009" spans="13:15" x14ac:dyDescent="0.2">
      <c r="M38009" s="2"/>
      <c r="N38009" s="5"/>
      <c r="O38009" s="5"/>
    </row>
    <row r="38010" spans="13:15" x14ac:dyDescent="0.2">
      <c r="M38010" s="2"/>
      <c r="N38010" s="5"/>
      <c r="O38010" s="5"/>
    </row>
    <row r="38011" spans="13:15" x14ac:dyDescent="0.2">
      <c r="M38011" s="2"/>
      <c r="N38011" s="5"/>
      <c r="O38011" s="5"/>
    </row>
    <row r="38012" spans="13:15" x14ac:dyDescent="0.2">
      <c r="M38012" s="2"/>
      <c r="N38012" s="5"/>
      <c r="O38012" s="5"/>
    </row>
    <row r="38013" spans="13:15" x14ac:dyDescent="0.2">
      <c r="M38013" s="2"/>
      <c r="N38013" s="5"/>
      <c r="O38013" s="5"/>
    </row>
    <row r="38014" spans="13:15" x14ac:dyDescent="0.2">
      <c r="M38014" s="2"/>
      <c r="N38014" s="5"/>
      <c r="O38014" s="5"/>
    </row>
    <row r="38015" spans="13:15" x14ac:dyDescent="0.2">
      <c r="M38015" s="2"/>
      <c r="N38015" s="5"/>
      <c r="O38015" s="5"/>
    </row>
    <row r="38016" spans="13:15" x14ac:dyDescent="0.2">
      <c r="M38016" s="2"/>
      <c r="N38016" s="5"/>
      <c r="O38016" s="5"/>
    </row>
    <row r="38017" spans="13:15" x14ac:dyDescent="0.2">
      <c r="M38017" s="2"/>
      <c r="N38017" s="5"/>
      <c r="O38017" s="5"/>
    </row>
    <row r="38018" spans="13:15" x14ac:dyDescent="0.2">
      <c r="M38018" s="2"/>
      <c r="N38018" s="5"/>
      <c r="O38018" s="5"/>
    </row>
    <row r="38019" spans="13:15" x14ac:dyDescent="0.2">
      <c r="M38019" s="2"/>
      <c r="N38019" s="5"/>
      <c r="O38019" s="5"/>
    </row>
    <row r="38020" spans="13:15" x14ac:dyDescent="0.2">
      <c r="M38020" s="2"/>
      <c r="N38020" s="5"/>
      <c r="O38020" s="5"/>
    </row>
    <row r="38021" spans="13:15" x14ac:dyDescent="0.2">
      <c r="M38021" s="2"/>
      <c r="N38021" s="5"/>
      <c r="O38021" s="5"/>
    </row>
    <row r="38022" spans="13:15" x14ac:dyDescent="0.2">
      <c r="M38022" s="2"/>
      <c r="N38022" s="5"/>
      <c r="O38022" s="5"/>
    </row>
    <row r="38023" spans="13:15" x14ac:dyDescent="0.2">
      <c r="M38023" s="2"/>
      <c r="N38023" s="5"/>
      <c r="O38023" s="5"/>
    </row>
    <row r="38024" spans="13:15" x14ac:dyDescent="0.2">
      <c r="M38024" s="2"/>
      <c r="N38024" s="5"/>
      <c r="O38024" s="5"/>
    </row>
    <row r="38025" spans="13:15" x14ac:dyDescent="0.2">
      <c r="M38025" s="2"/>
      <c r="N38025" s="5"/>
      <c r="O38025" s="5"/>
    </row>
    <row r="38026" spans="13:15" x14ac:dyDescent="0.2">
      <c r="M38026" s="2"/>
      <c r="N38026" s="5"/>
      <c r="O38026" s="5"/>
    </row>
    <row r="38027" spans="13:15" x14ac:dyDescent="0.2">
      <c r="M38027" s="2"/>
      <c r="N38027" s="5"/>
      <c r="O38027" s="5"/>
    </row>
    <row r="38028" spans="13:15" x14ac:dyDescent="0.2">
      <c r="M38028" s="2"/>
      <c r="N38028" s="5"/>
      <c r="O38028" s="5"/>
    </row>
    <row r="38029" spans="13:15" x14ac:dyDescent="0.2">
      <c r="M38029" s="2"/>
      <c r="N38029" s="5"/>
      <c r="O38029" s="5"/>
    </row>
    <row r="38030" spans="13:15" x14ac:dyDescent="0.2">
      <c r="M38030" s="2"/>
      <c r="N38030" s="5"/>
      <c r="O38030" s="5"/>
    </row>
    <row r="38031" spans="13:15" x14ac:dyDescent="0.2">
      <c r="M38031" s="2"/>
      <c r="N38031" s="5"/>
      <c r="O38031" s="5"/>
    </row>
    <row r="38032" spans="13:15" x14ac:dyDescent="0.2">
      <c r="M38032" s="2"/>
      <c r="N38032" s="5"/>
      <c r="O38032" s="5"/>
    </row>
    <row r="38033" spans="13:15" x14ac:dyDescent="0.2">
      <c r="M38033" s="2"/>
      <c r="N38033" s="5"/>
      <c r="O38033" s="5"/>
    </row>
    <row r="38034" spans="13:15" x14ac:dyDescent="0.2">
      <c r="M38034" s="2"/>
      <c r="N38034" s="5"/>
      <c r="O38034" s="5"/>
    </row>
    <row r="38035" spans="13:15" x14ac:dyDescent="0.2">
      <c r="M38035" s="2"/>
      <c r="N38035" s="5"/>
      <c r="O38035" s="5"/>
    </row>
    <row r="38036" spans="13:15" x14ac:dyDescent="0.2">
      <c r="M38036" s="2"/>
      <c r="N38036" s="5"/>
      <c r="O38036" s="5"/>
    </row>
    <row r="38037" spans="13:15" x14ac:dyDescent="0.2">
      <c r="M38037" s="2"/>
      <c r="N38037" s="5"/>
      <c r="O38037" s="5"/>
    </row>
    <row r="38038" spans="13:15" x14ac:dyDescent="0.2">
      <c r="M38038" s="2"/>
      <c r="N38038" s="5"/>
      <c r="O38038" s="5"/>
    </row>
    <row r="38039" spans="13:15" x14ac:dyDescent="0.2">
      <c r="M38039" s="2"/>
      <c r="N38039" s="5"/>
      <c r="O38039" s="5"/>
    </row>
    <row r="38040" spans="13:15" x14ac:dyDescent="0.2">
      <c r="M38040" s="2"/>
      <c r="N38040" s="5"/>
      <c r="O38040" s="5"/>
    </row>
    <row r="38041" spans="13:15" x14ac:dyDescent="0.2">
      <c r="M38041" s="2"/>
      <c r="N38041" s="5"/>
      <c r="O38041" s="5"/>
    </row>
    <row r="38042" spans="13:15" x14ac:dyDescent="0.2">
      <c r="M38042" s="2"/>
      <c r="N38042" s="5"/>
      <c r="O38042" s="5"/>
    </row>
    <row r="38043" spans="13:15" x14ac:dyDescent="0.2">
      <c r="M38043" s="2"/>
      <c r="N38043" s="5"/>
      <c r="O38043" s="5"/>
    </row>
    <row r="38044" spans="13:15" x14ac:dyDescent="0.2">
      <c r="M38044" s="2"/>
      <c r="N38044" s="5"/>
      <c r="O38044" s="5"/>
    </row>
    <row r="38045" spans="13:15" x14ac:dyDescent="0.2">
      <c r="M38045" s="2"/>
      <c r="N38045" s="5"/>
      <c r="O38045" s="5"/>
    </row>
    <row r="38046" spans="13:15" x14ac:dyDescent="0.2">
      <c r="M38046" s="2"/>
      <c r="N38046" s="5"/>
      <c r="O38046" s="5"/>
    </row>
    <row r="38047" spans="13:15" x14ac:dyDescent="0.2">
      <c r="M38047" s="2"/>
      <c r="N38047" s="5"/>
      <c r="O38047" s="5"/>
    </row>
    <row r="38048" spans="13:15" x14ac:dyDescent="0.2">
      <c r="M38048" s="2"/>
      <c r="N38048" s="5"/>
      <c r="O38048" s="5"/>
    </row>
    <row r="38049" spans="13:15" x14ac:dyDescent="0.2">
      <c r="M38049" s="2"/>
      <c r="N38049" s="5"/>
      <c r="O38049" s="5"/>
    </row>
    <row r="38050" spans="13:15" x14ac:dyDescent="0.2">
      <c r="M38050" s="2"/>
      <c r="N38050" s="5"/>
      <c r="O38050" s="5"/>
    </row>
    <row r="38051" spans="13:15" x14ac:dyDescent="0.2">
      <c r="M38051" s="2"/>
      <c r="N38051" s="5"/>
      <c r="O38051" s="5"/>
    </row>
    <row r="38052" spans="13:15" x14ac:dyDescent="0.2">
      <c r="M38052" s="2"/>
      <c r="N38052" s="5"/>
      <c r="O38052" s="5"/>
    </row>
    <row r="38053" spans="13:15" x14ac:dyDescent="0.2">
      <c r="M38053" s="2"/>
      <c r="N38053" s="5"/>
      <c r="O38053" s="5"/>
    </row>
    <row r="38054" spans="13:15" x14ac:dyDescent="0.2">
      <c r="M38054" s="2"/>
      <c r="N38054" s="5"/>
      <c r="O38054" s="5"/>
    </row>
    <row r="38055" spans="13:15" x14ac:dyDescent="0.2">
      <c r="M38055" s="2"/>
      <c r="N38055" s="5"/>
      <c r="O38055" s="5"/>
    </row>
    <row r="38056" spans="13:15" x14ac:dyDescent="0.2">
      <c r="M38056" s="2"/>
      <c r="N38056" s="5"/>
      <c r="O38056" s="5"/>
    </row>
    <row r="38057" spans="13:15" x14ac:dyDescent="0.2">
      <c r="M38057" s="2"/>
      <c r="N38057" s="5"/>
      <c r="O38057" s="5"/>
    </row>
    <row r="38058" spans="13:15" x14ac:dyDescent="0.2">
      <c r="M38058" s="2"/>
      <c r="N38058" s="5"/>
      <c r="O38058" s="5"/>
    </row>
    <row r="38059" spans="13:15" x14ac:dyDescent="0.2">
      <c r="M38059" s="2"/>
      <c r="N38059" s="5"/>
      <c r="O38059" s="5"/>
    </row>
    <row r="38060" spans="13:15" x14ac:dyDescent="0.2">
      <c r="M38060" s="2"/>
      <c r="N38060" s="5"/>
      <c r="O38060" s="5"/>
    </row>
    <row r="38061" spans="13:15" x14ac:dyDescent="0.2">
      <c r="M38061" s="2"/>
      <c r="N38061" s="5"/>
      <c r="O38061" s="5"/>
    </row>
    <row r="38062" spans="13:15" x14ac:dyDescent="0.2">
      <c r="M38062" s="2"/>
      <c r="N38062" s="5"/>
      <c r="O38062" s="5"/>
    </row>
    <row r="38063" spans="13:15" x14ac:dyDescent="0.2">
      <c r="M38063" s="2"/>
      <c r="N38063" s="5"/>
      <c r="O38063" s="5"/>
    </row>
    <row r="38064" spans="13:15" x14ac:dyDescent="0.2">
      <c r="M38064" s="2"/>
      <c r="N38064" s="5"/>
      <c r="O38064" s="5"/>
    </row>
    <row r="38065" spans="13:15" x14ac:dyDescent="0.2">
      <c r="M38065" s="2"/>
      <c r="N38065" s="5"/>
      <c r="O38065" s="5"/>
    </row>
    <row r="38066" spans="13:15" x14ac:dyDescent="0.2">
      <c r="M38066" s="2"/>
      <c r="N38066" s="5"/>
      <c r="O38066" s="5"/>
    </row>
    <row r="38067" spans="13:15" x14ac:dyDescent="0.2">
      <c r="M38067" s="2"/>
      <c r="N38067" s="5"/>
      <c r="O38067" s="5"/>
    </row>
    <row r="38068" spans="13:15" x14ac:dyDescent="0.2">
      <c r="M38068" s="2"/>
      <c r="N38068" s="5"/>
      <c r="O38068" s="5"/>
    </row>
    <row r="38069" spans="13:15" x14ac:dyDescent="0.2">
      <c r="M38069" s="2"/>
      <c r="N38069" s="5"/>
      <c r="O38069" s="5"/>
    </row>
    <row r="38070" spans="13:15" x14ac:dyDescent="0.2">
      <c r="M38070" s="2"/>
      <c r="N38070" s="5"/>
      <c r="O38070" s="5"/>
    </row>
    <row r="38071" spans="13:15" x14ac:dyDescent="0.2">
      <c r="M38071" s="2"/>
      <c r="N38071" s="5"/>
      <c r="O38071" s="5"/>
    </row>
    <row r="38072" spans="13:15" x14ac:dyDescent="0.2">
      <c r="M38072" s="2"/>
      <c r="N38072" s="5"/>
      <c r="O38072" s="5"/>
    </row>
    <row r="38073" spans="13:15" x14ac:dyDescent="0.2">
      <c r="M38073" s="2"/>
      <c r="N38073" s="5"/>
      <c r="O38073" s="5"/>
    </row>
    <row r="38074" spans="13:15" x14ac:dyDescent="0.2">
      <c r="M38074" s="2"/>
      <c r="N38074" s="5"/>
      <c r="O38074" s="5"/>
    </row>
    <row r="38075" spans="13:15" x14ac:dyDescent="0.2">
      <c r="M38075" s="2"/>
      <c r="N38075" s="5"/>
      <c r="O38075" s="5"/>
    </row>
    <row r="38076" spans="13:15" x14ac:dyDescent="0.2">
      <c r="M38076" s="2"/>
      <c r="N38076" s="5"/>
      <c r="O38076" s="5"/>
    </row>
    <row r="38077" spans="13:15" x14ac:dyDescent="0.2">
      <c r="M38077" s="2"/>
      <c r="N38077" s="5"/>
      <c r="O38077" s="5"/>
    </row>
    <row r="38078" spans="13:15" x14ac:dyDescent="0.2">
      <c r="M38078" s="2"/>
      <c r="N38078" s="5"/>
      <c r="O38078" s="5"/>
    </row>
    <row r="38079" spans="13:15" x14ac:dyDescent="0.2">
      <c r="M38079" s="2"/>
      <c r="N38079" s="5"/>
      <c r="O38079" s="5"/>
    </row>
    <row r="38080" spans="13:15" x14ac:dyDescent="0.2">
      <c r="M38080" s="2"/>
      <c r="N38080" s="5"/>
      <c r="O38080" s="5"/>
    </row>
    <row r="38081" spans="13:15" x14ac:dyDescent="0.2">
      <c r="M38081" s="2"/>
      <c r="N38081" s="5"/>
      <c r="O38081" s="5"/>
    </row>
    <row r="38082" spans="13:15" x14ac:dyDescent="0.2">
      <c r="M38082" s="2"/>
      <c r="N38082" s="5"/>
      <c r="O38082" s="5"/>
    </row>
    <row r="38083" spans="13:15" x14ac:dyDescent="0.2">
      <c r="M38083" s="2"/>
      <c r="N38083" s="5"/>
      <c r="O38083" s="5"/>
    </row>
    <row r="38084" spans="13:15" x14ac:dyDescent="0.2">
      <c r="M38084" s="2"/>
      <c r="N38084" s="5"/>
      <c r="O38084" s="5"/>
    </row>
    <row r="38085" spans="13:15" x14ac:dyDescent="0.2">
      <c r="M38085" s="2"/>
      <c r="N38085" s="5"/>
      <c r="O38085" s="5"/>
    </row>
    <row r="38086" spans="13:15" x14ac:dyDescent="0.2">
      <c r="M38086" s="2"/>
      <c r="N38086" s="5"/>
      <c r="O38086" s="5"/>
    </row>
    <row r="38087" spans="13:15" x14ac:dyDescent="0.2">
      <c r="M38087" s="2"/>
      <c r="N38087" s="5"/>
      <c r="O38087" s="5"/>
    </row>
    <row r="38088" spans="13:15" x14ac:dyDescent="0.2">
      <c r="M38088" s="2"/>
      <c r="N38088" s="5"/>
      <c r="O38088" s="5"/>
    </row>
    <row r="38089" spans="13:15" x14ac:dyDescent="0.2">
      <c r="M38089" s="2"/>
      <c r="N38089" s="5"/>
      <c r="O38089" s="5"/>
    </row>
    <row r="38090" spans="13:15" x14ac:dyDescent="0.2">
      <c r="M38090" s="2"/>
      <c r="N38090" s="5"/>
      <c r="O38090" s="5"/>
    </row>
    <row r="38091" spans="13:15" x14ac:dyDescent="0.2">
      <c r="M38091" s="2"/>
      <c r="N38091" s="5"/>
      <c r="O38091" s="5"/>
    </row>
    <row r="38092" spans="13:15" x14ac:dyDescent="0.2">
      <c r="M38092" s="2"/>
      <c r="N38092" s="5"/>
      <c r="O38092" s="5"/>
    </row>
    <row r="38093" spans="13:15" x14ac:dyDescent="0.2">
      <c r="M38093" s="2"/>
      <c r="N38093" s="5"/>
      <c r="O38093" s="5"/>
    </row>
    <row r="38094" spans="13:15" x14ac:dyDescent="0.2">
      <c r="M38094" s="2"/>
      <c r="N38094" s="5"/>
      <c r="O38094" s="5"/>
    </row>
    <row r="38095" spans="13:15" x14ac:dyDescent="0.2">
      <c r="M38095" s="2"/>
      <c r="N38095" s="5"/>
      <c r="O38095" s="5"/>
    </row>
    <row r="38096" spans="13:15" x14ac:dyDescent="0.2">
      <c r="M38096" s="2"/>
      <c r="N38096" s="5"/>
      <c r="O38096" s="5"/>
    </row>
    <row r="38097" spans="13:15" x14ac:dyDescent="0.2">
      <c r="M38097" s="2"/>
      <c r="N38097" s="5"/>
      <c r="O38097" s="5"/>
    </row>
    <row r="38098" spans="13:15" x14ac:dyDescent="0.2">
      <c r="M38098" s="2"/>
      <c r="N38098" s="5"/>
      <c r="O38098" s="5"/>
    </row>
    <row r="38099" spans="13:15" x14ac:dyDescent="0.2">
      <c r="M38099" s="2"/>
      <c r="N38099" s="5"/>
      <c r="O38099" s="5"/>
    </row>
    <row r="38100" spans="13:15" x14ac:dyDescent="0.2">
      <c r="M38100" s="2"/>
      <c r="N38100" s="5"/>
      <c r="O38100" s="5"/>
    </row>
    <row r="38101" spans="13:15" x14ac:dyDescent="0.2">
      <c r="M38101" s="2"/>
      <c r="N38101" s="5"/>
      <c r="O38101" s="5"/>
    </row>
    <row r="38102" spans="13:15" x14ac:dyDescent="0.2">
      <c r="M38102" s="2"/>
      <c r="N38102" s="5"/>
      <c r="O38102" s="5"/>
    </row>
    <row r="38103" spans="13:15" x14ac:dyDescent="0.2">
      <c r="M38103" s="2"/>
      <c r="N38103" s="5"/>
      <c r="O38103" s="5"/>
    </row>
    <row r="38104" spans="13:15" x14ac:dyDescent="0.2">
      <c r="M38104" s="2"/>
      <c r="N38104" s="5"/>
      <c r="O38104" s="5"/>
    </row>
    <row r="38105" spans="13:15" x14ac:dyDescent="0.2">
      <c r="M38105" s="2"/>
      <c r="N38105" s="5"/>
      <c r="O38105" s="5"/>
    </row>
    <row r="38106" spans="13:15" x14ac:dyDescent="0.2">
      <c r="M38106" s="2"/>
      <c r="N38106" s="5"/>
      <c r="O38106" s="5"/>
    </row>
    <row r="38107" spans="13:15" x14ac:dyDescent="0.2">
      <c r="M38107" s="2"/>
      <c r="N38107" s="5"/>
      <c r="O38107" s="5"/>
    </row>
    <row r="38108" spans="13:15" x14ac:dyDescent="0.2">
      <c r="M38108" s="2"/>
      <c r="N38108" s="5"/>
      <c r="O38108" s="5"/>
    </row>
    <row r="38109" spans="13:15" x14ac:dyDescent="0.2">
      <c r="M38109" s="2"/>
      <c r="N38109" s="5"/>
      <c r="O38109" s="5"/>
    </row>
    <row r="38110" spans="13:15" x14ac:dyDescent="0.2">
      <c r="M38110" s="2"/>
      <c r="N38110" s="5"/>
      <c r="O38110" s="5"/>
    </row>
    <row r="38111" spans="13:15" x14ac:dyDescent="0.2">
      <c r="M38111" s="2"/>
      <c r="N38111" s="5"/>
      <c r="O38111" s="5"/>
    </row>
    <row r="38112" spans="13:15" x14ac:dyDescent="0.2">
      <c r="M38112" s="2"/>
      <c r="N38112" s="5"/>
      <c r="O38112" s="5"/>
    </row>
    <row r="38113" spans="13:15" x14ac:dyDescent="0.2">
      <c r="M38113" s="2"/>
      <c r="N38113" s="5"/>
      <c r="O38113" s="5"/>
    </row>
    <row r="38114" spans="13:15" x14ac:dyDescent="0.2">
      <c r="M38114" s="2"/>
      <c r="N38114" s="5"/>
      <c r="O38114" s="5"/>
    </row>
    <row r="38115" spans="13:15" x14ac:dyDescent="0.2">
      <c r="M38115" s="2"/>
      <c r="N38115" s="5"/>
      <c r="O38115" s="5"/>
    </row>
    <row r="38116" spans="13:15" x14ac:dyDescent="0.2">
      <c r="M38116" s="2"/>
      <c r="N38116" s="5"/>
      <c r="O38116" s="5"/>
    </row>
    <row r="38117" spans="13:15" x14ac:dyDescent="0.2">
      <c r="M38117" s="2"/>
      <c r="N38117" s="5"/>
      <c r="O38117" s="5"/>
    </row>
    <row r="38118" spans="13:15" x14ac:dyDescent="0.2">
      <c r="M38118" s="2"/>
      <c r="N38118" s="5"/>
      <c r="O38118" s="5"/>
    </row>
    <row r="38119" spans="13:15" x14ac:dyDescent="0.2">
      <c r="M38119" s="2"/>
      <c r="N38119" s="5"/>
      <c r="O38119" s="5"/>
    </row>
    <row r="38120" spans="13:15" x14ac:dyDescent="0.2">
      <c r="M38120" s="2"/>
      <c r="N38120" s="5"/>
      <c r="O38120" s="5"/>
    </row>
    <row r="38121" spans="13:15" x14ac:dyDescent="0.2">
      <c r="M38121" s="2"/>
      <c r="N38121" s="5"/>
      <c r="O38121" s="5"/>
    </row>
    <row r="38122" spans="13:15" x14ac:dyDescent="0.2">
      <c r="M38122" s="2"/>
      <c r="N38122" s="5"/>
      <c r="O38122" s="5"/>
    </row>
    <row r="38123" spans="13:15" x14ac:dyDescent="0.2">
      <c r="M38123" s="2"/>
      <c r="N38123" s="5"/>
      <c r="O38123" s="5"/>
    </row>
    <row r="38124" spans="13:15" x14ac:dyDescent="0.2">
      <c r="M38124" s="2"/>
      <c r="N38124" s="5"/>
      <c r="O38124" s="5"/>
    </row>
    <row r="38125" spans="13:15" x14ac:dyDescent="0.2">
      <c r="M38125" s="2"/>
      <c r="N38125" s="5"/>
      <c r="O38125" s="5"/>
    </row>
    <row r="38126" spans="13:15" x14ac:dyDescent="0.2">
      <c r="M38126" s="2"/>
      <c r="N38126" s="5"/>
      <c r="O38126" s="5"/>
    </row>
    <row r="38127" spans="13:15" x14ac:dyDescent="0.2">
      <c r="M38127" s="2"/>
      <c r="N38127" s="5"/>
      <c r="O38127" s="5"/>
    </row>
    <row r="38128" spans="13:15" x14ac:dyDescent="0.2">
      <c r="M38128" s="2"/>
      <c r="N38128" s="5"/>
      <c r="O38128" s="5"/>
    </row>
    <row r="38129" spans="13:15" x14ac:dyDescent="0.2">
      <c r="M38129" s="2"/>
      <c r="N38129" s="5"/>
      <c r="O38129" s="5"/>
    </row>
    <row r="38130" spans="13:15" x14ac:dyDescent="0.2">
      <c r="M38130" s="2"/>
      <c r="N38130" s="5"/>
      <c r="O38130" s="5"/>
    </row>
    <row r="38131" spans="13:15" x14ac:dyDescent="0.2">
      <c r="M38131" s="2"/>
      <c r="N38131" s="5"/>
      <c r="O38131" s="5"/>
    </row>
    <row r="38132" spans="13:15" x14ac:dyDescent="0.2">
      <c r="M38132" s="2"/>
      <c r="N38132" s="5"/>
      <c r="O38132" s="5"/>
    </row>
    <row r="38133" spans="13:15" x14ac:dyDescent="0.2">
      <c r="M38133" s="2"/>
      <c r="N38133" s="5"/>
      <c r="O38133" s="5"/>
    </row>
    <row r="38134" spans="13:15" x14ac:dyDescent="0.2">
      <c r="M38134" s="2"/>
      <c r="N38134" s="5"/>
      <c r="O38134" s="5"/>
    </row>
    <row r="38135" spans="13:15" x14ac:dyDescent="0.2">
      <c r="M38135" s="2"/>
      <c r="N38135" s="5"/>
      <c r="O38135" s="5"/>
    </row>
    <row r="38136" spans="13:15" x14ac:dyDescent="0.2">
      <c r="M38136" s="2"/>
      <c r="N38136" s="5"/>
      <c r="O38136" s="5"/>
    </row>
    <row r="38137" spans="13:15" x14ac:dyDescent="0.2">
      <c r="M38137" s="2"/>
      <c r="N38137" s="5"/>
      <c r="O38137" s="5"/>
    </row>
    <row r="38138" spans="13:15" x14ac:dyDescent="0.2">
      <c r="M38138" s="2"/>
      <c r="N38138" s="5"/>
      <c r="O38138" s="5"/>
    </row>
    <row r="38139" spans="13:15" x14ac:dyDescent="0.2">
      <c r="M38139" s="2"/>
      <c r="N38139" s="5"/>
      <c r="O38139" s="5"/>
    </row>
    <row r="38140" spans="13:15" x14ac:dyDescent="0.2">
      <c r="M38140" s="2"/>
      <c r="N38140" s="5"/>
      <c r="O38140" s="5"/>
    </row>
    <row r="38141" spans="13:15" x14ac:dyDescent="0.2">
      <c r="M38141" s="2"/>
      <c r="N38141" s="5"/>
      <c r="O38141" s="5"/>
    </row>
    <row r="38142" spans="13:15" x14ac:dyDescent="0.2">
      <c r="M38142" s="2"/>
      <c r="N38142" s="5"/>
      <c r="O38142" s="5"/>
    </row>
    <row r="38143" spans="13:15" x14ac:dyDescent="0.2">
      <c r="M38143" s="2"/>
      <c r="N38143" s="5"/>
      <c r="O38143" s="5"/>
    </row>
    <row r="38144" spans="13:15" x14ac:dyDescent="0.2">
      <c r="M38144" s="2"/>
      <c r="N38144" s="5"/>
      <c r="O38144" s="5"/>
    </row>
    <row r="38145" spans="13:15" x14ac:dyDescent="0.2">
      <c r="M38145" s="2"/>
      <c r="N38145" s="5"/>
      <c r="O38145" s="5"/>
    </row>
    <row r="38146" spans="13:15" x14ac:dyDescent="0.2">
      <c r="M38146" s="2"/>
      <c r="N38146" s="5"/>
      <c r="O38146" s="5"/>
    </row>
    <row r="38147" spans="13:15" x14ac:dyDescent="0.2">
      <c r="M38147" s="2"/>
      <c r="N38147" s="5"/>
      <c r="O38147" s="5"/>
    </row>
    <row r="38148" spans="13:15" x14ac:dyDescent="0.2">
      <c r="M38148" s="2"/>
      <c r="N38148" s="5"/>
      <c r="O38148" s="5"/>
    </row>
    <row r="38149" spans="13:15" x14ac:dyDescent="0.2">
      <c r="M38149" s="2"/>
      <c r="N38149" s="5"/>
      <c r="O38149" s="5"/>
    </row>
    <row r="38150" spans="13:15" x14ac:dyDescent="0.2">
      <c r="M38150" s="2"/>
      <c r="N38150" s="5"/>
      <c r="O38150" s="5"/>
    </row>
    <row r="38151" spans="13:15" x14ac:dyDescent="0.2">
      <c r="M38151" s="2"/>
      <c r="N38151" s="5"/>
      <c r="O38151" s="5"/>
    </row>
    <row r="38152" spans="13:15" x14ac:dyDescent="0.2">
      <c r="M38152" s="2"/>
      <c r="N38152" s="5"/>
      <c r="O38152" s="5"/>
    </row>
    <row r="38153" spans="13:15" x14ac:dyDescent="0.2">
      <c r="M38153" s="2"/>
      <c r="N38153" s="5"/>
      <c r="O38153" s="5"/>
    </row>
    <row r="38154" spans="13:15" x14ac:dyDescent="0.2">
      <c r="M38154" s="2"/>
      <c r="N38154" s="5"/>
      <c r="O38154" s="5"/>
    </row>
    <row r="38155" spans="13:15" x14ac:dyDescent="0.2">
      <c r="M38155" s="2"/>
      <c r="N38155" s="5"/>
      <c r="O38155" s="5"/>
    </row>
    <row r="38156" spans="13:15" x14ac:dyDescent="0.2">
      <c r="M38156" s="2"/>
      <c r="N38156" s="5"/>
      <c r="O38156" s="5"/>
    </row>
    <row r="38157" spans="13:15" x14ac:dyDescent="0.2">
      <c r="M38157" s="2"/>
      <c r="N38157" s="5"/>
      <c r="O38157" s="5"/>
    </row>
    <row r="38158" spans="13:15" x14ac:dyDescent="0.2">
      <c r="M38158" s="2"/>
      <c r="N38158" s="5"/>
      <c r="O38158" s="5"/>
    </row>
    <row r="38159" spans="13:15" x14ac:dyDescent="0.2">
      <c r="M38159" s="2"/>
      <c r="N38159" s="5"/>
      <c r="O38159" s="5"/>
    </row>
    <row r="38160" spans="13:15" x14ac:dyDescent="0.2">
      <c r="M38160" s="2"/>
      <c r="N38160" s="5"/>
      <c r="O38160" s="5"/>
    </row>
    <row r="38161" spans="13:15" x14ac:dyDescent="0.2">
      <c r="M38161" s="2"/>
      <c r="N38161" s="5"/>
      <c r="O38161" s="5"/>
    </row>
    <row r="38162" spans="13:15" x14ac:dyDescent="0.2">
      <c r="M38162" s="2"/>
      <c r="N38162" s="5"/>
      <c r="O38162" s="5"/>
    </row>
    <row r="38163" spans="13:15" x14ac:dyDescent="0.2">
      <c r="M38163" s="2"/>
      <c r="N38163" s="5"/>
      <c r="O38163" s="5"/>
    </row>
    <row r="38164" spans="13:15" x14ac:dyDescent="0.2">
      <c r="M38164" s="2"/>
      <c r="N38164" s="5"/>
      <c r="O38164" s="5"/>
    </row>
    <row r="38165" spans="13:15" x14ac:dyDescent="0.2">
      <c r="M38165" s="2"/>
      <c r="N38165" s="5"/>
      <c r="O38165" s="5"/>
    </row>
    <row r="38166" spans="13:15" x14ac:dyDescent="0.2">
      <c r="M38166" s="2"/>
      <c r="N38166" s="5"/>
      <c r="O38166" s="5"/>
    </row>
    <row r="38167" spans="13:15" x14ac:dyDescent="0.2">
      <c r="M38167" s="2"/>
      <c r="N38167" s="5"/>
      <c r="O38167" s="5"/>
    </row>
    <row r="38168" spans="13:15" x14ac:dyDescent="0.2">
      <c r="M38168" s="2"/>
      <c r="N38168" s="5"/>
      <c r="O38168" s="5"/>
    </row>
    <row r="38169" spans="13:15" x14ac:dyDescent="0.2">
      <c r="M38169" s="2"/>
      <c r="N38169" s="5"/>
      <c r="O38169" s="5"/>
    </row>
    <row r="38170" spans="13:15" x14ac:dyDescent="0.2">
      <c r="M38170" s="2"/>
      <c r="N38170" s="5"/>
      <c r="O38170" s="5"/>
    </row>
    <row r="38171" spans="13:15" x14ac:dyDescent="0.2">
      <c r="M38171" s="2"/>
      <c r="N38171" s="5"/>
      <c r="O38171" s="5"/>
    </row>
    <row r="38172" spans="13:15" x14ac:dyDescent="0.2">
      <c r="M38172" s="2"/>
      <c r="N38172" s="5"/>
      <c r="O38172" s="5"/>
    </row>
    <row r="38173" spans="13:15" x14ac:dyDescent="0.2">
      <c r="M38173" s="2"/>
      <c r="N38173" s="5"/>
      <c r="O38173" s="5"/>
    </row>
    <row r="38174" spans="13:15" x14ac:dyDescent="0.2">
      <c r="M38174" s="2"/>
      <c r="N38174" s="5"/>
      <c r="O38174" s="5"/>
    </row>
    <row r="38175" spans="13:15" x14ac:dyDescent="0.2">
      <c r="M38175" s="2"/>
      <c r="N38175" s="5"/>
      <c r="O38175" s="5"/>
    </row>
    <row r="38176" spans="13:15" x14ac:dyDescent="0.2">
      <c r="M38176" s="2"/>
      <c r="N38176" s="5"/>
      <c r="O38176" s="5"/>
    </row>
    <row r="38177" spans="13:15" x14ac:dyDescent="0.2">
      <c r="M38177" s="2"/>
      <c r="N38177" s="5"/>
      <c r="O38177" s="5"/>
    </row>
    <row r="38178" spans="13:15" x14ac:dyDescent="0.2">
      <c r="M38178" s="2"/>
      <c r="N38178" s="5"/>
      <c r="O38178" s="5"/>
    </row>
    <row r="38179" spans="13:15" x14ac:dyDescent="0.2">
      <c r="M38179" s="2"/>
      <c r="N38179" s="5"/>
      <c r="O38179" s="5"/>
    </row>
    <row r="38180" spans="13:15" x14ac:dyDescent="0.2">
      <c r="M38180" s="2"/>
      <c r="N38180" s="5"/>
      <c r="O38180" s="5"/>
    </row>
    <row r="38181" spans="13:15" x14ac:dyDescent="0.2">
      <c r="M38181" s="2"/>
      <c r="N38181" s="5"/>
      <c r="O38181" s="5"/>
    </row>
    <row r="38182" spans="13:15" x14ac:dyDescent="0.2">
      <c r="M38182" s="2"/>
      <c r="N38182" s="5"/>
      <c r="O38182" s="5"/>
    </row>
    <row r="38183" spans="13:15" x14ac:dyDescent="0.2">
      <c r="M38183" s="2"/>
      <c r="N38183" s="5"/>
      <c r="O38183" s="5"/>
    </row>
    <row r="38184" spans="13:15" x14ac:dyDescent="0.2">
      <c r="M38184" s="2"/>
      <c r="N38184" s="5"/>
      <c r="O38184" s="5"/>
    </row>
    <row r="38185" spans="13:15" x14ac:dyDescent="0.2">
      <c r="M38185" s="2"/>
      <c r="N38185" s="5"/>
      <c r="O38185" s="5"/>
    </row>
    <row r="38186" spans="13:15" x14ac:dyDescent="0.2">
      <c r="M38186" s="2"/>
      <c r="N38186" s="5"/>
      <c r="O38186" s="5"/>
    </row>
    <row r="38187" spans="13:15" x14ac:dyDescent="0.2">
      <c r="M38187" s="2"/>
      <c r="N38187" s="5"/>
      <c r="O38187" s="5"/>
    </row>
    <row r="38188" spans="13:15" x14ac:dyDescent="0.2">
      <c r="M38188" s="2"/>
      <c r="N38188" s="5"/>
      <c r="O38188" s="5"/>
    </row>
    <row r="38189" spans="13:15" x14ac:dyDescent="0.2">
      <c r="M38189" s="2"/>
      <c r="N38189" s="5"/>
      <c r="O38189" s="5"/>
    </row>
    <row r="38190" spans="13:15" x14ac:dyDescent="0.2">
      <c r="M38190" s="2"/>
      <c r="N38190" s="5"/>
      <c r="O38190" s="5"/>
    </row>
    <row r="38191" spans="13:15" x14ac:dyDescent="0.2">
      <c r="M38191" s="2"/>
      <c r="N38191" s="5"/>
      <c r="O38191" s="5"/>
    </row>
    <row r="38192" spans="13:15" x14ac:dyDescent="0.2">
      <c r="M38192" s="2"/>
      <c r="N38192" s="5"/>
      <c r="O38192" s="5"/>
    </row>
    <row r="38193" spans="13:15" x14ac:dyDescent="0.2">
      <c r="M38193" s="2"/>
      <c r="N38193" s="5"/>
      <c r="O38193" s="5"/>
    </row>
    <row r="38194" spans="13:15" x14ac:dyDescent="0.2">
      <c r="M38194" s="2"/>
      <c r="N38194" s="5"/>
      <c r="O38194" s="5"/>
    </row>
    <row r="38195" spans="13:15" x14ac:dyDescent="0.2">
      <c r="M38195" s="2"/>
      <c r="N38195" s="5"/>
      <c r="O38195" s="5"/>
    </row>
    <row r="38196" spans="13:15" x14ac:dyDescent="0.2">
      <c r="M38196" s="2"/>
      <c r="N38196" s="5"/>
      <c r="O38196" s="5"/>
    </row>
    <row r="38197" spans="13:15" x14ac:dyDescent="0.2">
      <c r="M38197" s="2"/>
      <c r="N38197" s="5"/>
      <c r="O38197" s="5"/>
    </row>
    <row r="38198" spans="13:15" x14ac:dyDescent="0.2">
      <c r="M38198" s="2"/>
      <c r="N38198" s="5"/>
      <c r="O38198" s="5"/>
    </row>
    <row r="38199" spans="13:15" x14ac:dyDescent="0.2">
      <c r="M38199" s="2"/>
      <c r="N38199" s="5"/>
      <c r="O38199" s="5"/>
    </row>
    <row r="38200" spans="13:15" x14ac:dyDescent="0.2">
      <c r="M38200" s="2"/>
      <c r="N38200" s="5"/>
      <c r="O38200" s="5"/>
    </row>
    <row r="38201" spans="13:15" x14ac:dyDescent="0.2">
      <c r="M38201" s="2"/>
      <c r="N38201" s="5"/>
      <c r="O38201" s="5"/>
    </row>
    <row r="38202" spans="13:15" x14ac:dyDescent="0.2">
      <c r="M38202" s="2"/>
      <c r="N38202" s="5"/>
      <c r="O38202" s="5"/>
    </row>
    <row r="38203" spans="13:15" x14ac:dyDescent="0.2">
      <c r="M38203" s="2"/>
      <c r="N38203" s="5"/>
      <c r="O38203" s="5"/>
    </row>
    <row r="38204" spans="13:15" x14ac:dyDescent="0.2">
      <c r="M38204" s="2"/>
      <c r="N38204" s="5"/>
      <c r="O38204" s="5"/>
    </row>
    <row r="38205" spans="13:15" x14ac:dyDescent="0.2">
      <c r="M38205" s="2"/>
      <c r="N38205" s="5"/>
      <c r="O38205" s="5"/>
    </row>
    <row r="38206" spans="13:15" x14ac:dyDescent="0.2">
      <c r="M38206" s="2"/>
      <c r="N38206" s="5"/>
      <c r="O38206" s="5"/>
    </row>
    <row r="38207" spans="13:15" x14ac:dyDescent="0.2">
      <c r="M38207" s="2"/>
      <c r="N38207" s="5"/>
      <c r="O38207" s="5"/>
    </row>
    <row r="38208" spans="13:15" x14ac:dyDescent="0.2">
      <c r="M38208" s="2"/>
      <c r="N38208" s="5"/>
      <c r="O38208" s="5"/>
    </row>
    <row r="38209" spans="13:15" x14ac:dyDescent="0.2">
      <c r="M38209" s="2"/>
      <c r="N38209" s="5"/>
      <c r="O38209" s="5"/>
    </row>
    <row r="38210" spans="13:15" x14ac:dyDescent="0.2">
      <c r="M38210" s="2"/>
      <c r="N38210" s="5"/>
      <c r="O38210" s="5"/>
    </row>
    <row r="38211" spans="13:15" x14ac:dyDescent="0.2">
      <c r="M38211" s="2"/>
      <c r="N38211" s="5"/>
      <c r="O38211" s="5"/>
    </row>
    <row r="38212" spans="13:15" x14ac:dyDescent="0.2">
      <c r="M38212" s="2"/>
      <c r="N38212" s="5"/>
      <c r="O38212" s="5"/>
    </row>
    <row r="38213" spans="13:15" x14ac:dyDescent="0.2">
      <c r="M38213" s="2"/>
      <c r="N38213" s="5"/>
      <c r="O38213" s="5"/>
    </row>
    <row r="38214" spans="13:15" x14ac:dyDescent="0.2">
      <c r="M38214" s="2"/>
      <c r="N38214" s="5"/>
      <c r="O38214" s="5"/>
    </row>
    <row r="38215" spans="13:15" x14ac:dyDescent="0.2">
      <c r="M38215" s="2"/>
      <c r="N38215" s="5"/>
      <c r="O38215" s="5"/>
    </row>
    <row r="38216" spans="13:15" x14ac:dyDescent="0.2">
      <c r="M38216" s="2"/>
      <c r="N38216" s="5"/>
      <c r="O38216" s="5"/>
    </row>
    <row r="38217" spans="13:15" x14ac:dyDescent="0.2">
      <c r="M38217" s="2"/>
      <c r="N38217" s="5"/>
      <c r="O38217" s="5"/>
    </row>
    <row r="38218" spans="13:15" x14ac:dyDescent="0.2">
      <c r="M38218" s="2"/>
      <c r="N38218" s="5"/>
      <c r="O38218" s="5"/>
    </row>
    <row r="38219" spans="13:15" x14ac:dyDescent="0.2">
      <c r="M38219" s="2"/>
      <c r="N38219" s="5"/>
      <c r="O38219" s="5"/>
    </row>
    <row r="38220" spans="13:15" x14ac:dyDescent="0.2">
      <c r="M38220" s="2"/>
      <c r="N38220" s="5"/>
      <c r="O38220" s="5"/>
    </row>
    <row r="38221" spans="13:15" x14ac:dyDescent="0.2">
      <c r="M38221" s="2"/>
      <c r="N38221" s="5"/>
      <c r="O38221" s="5"/>
    </row>
    <row r="38222" spans="13:15" x14ac:dyDescent="0.2">
      <c r="M38222" s="2"/>
      <c r="N38222" s="5"/>
      <c r="O38222" s="5"/>
    </row>
    <row r="38223" spans="13:15" x14ac:dyDescent="0.2">
      <c r="M38223" s="2"/>
      <c r="N38223" s="5"/>
      <c r="O38223" s="5"/>
    </row>
    <row r="38224" spans="13:15" x14ac:dyDescent="0.2">
      <c r="M38224" s="2"/>
      <c r="N38224" s="5"/>
      <c r="O38224" s="5"/>
    </row>
    <row r="38225" spans="13:15" x14ac:dyDescent="0.2">
      <c r="M38225" s="2"/>
      <c r="N38225" s="5"/>
      <c r="O38225" s="5"/>
    </row>
    <row r="38226" spans="13:15" x14ac:dyDescent="0.2">
      <c r="M38226" s="2"/>
      <c r="N38226" s="5"/>
      <c r="O38226" s="5"/>
    </row>
    <row r="38227" spans="13:15" x14ac:dyDescent="0.2">
      <c r="M38227" s="2"/>
      <c r="N38227" s="5"/>
      <c r="O38227" s="5"/>
    </row>
    <row r="38228" spans="13:15" x14ac:dyDescent="0.2">
      <c r="M38228" s="2"/>
      <c r="N38228" s="5"/>
      <c r="O38228" s="5"/>
    </row>
    <row r="38229" spans="13:15" x14ac:dyDescent="0.2">
      <c r="M38229" s="2"/>
      <c r="N38229" s="5"/>
      <c r="O38229" s="5"/>
    </row>
    <row r="38230" spans="13:15" x14ac:dyDescent="0.2">
      <c r="M38230" s="2"/>
      <c r="N38230" s="5"/>
      <c r="O38230" s="5"/>
    </row>
    <row r="38231" spans="13:15" x14ac:dyDescent="0.2">
      <c r="M38231" s="2"/>
      <c r="N38231" s="5"/>
      <c r="O38231" s="5"/>
    </row>
    <row r="38232" spans="13:15" x14ac:dyDescent="0.2">
      <c r="M38232" s="2"/>
      <c r="N38232" s="5"/>
      <c r="O38232" s="5"/>
    </row>
    <row r="38233" spans="13:15" x14ac:dyDescent="0.2">
      <c r="M38233" s="2"/>
      <c r="N38233" s="5"/>
      <c r="O38233" s="5"/>
    </row>
    <row r="38234" spans="13:15" x14ac:dyDescent="0.2">
      <c r="M38234" s="2"/>
      <c r="N38234" s="5"/>
      <c r="O38234" s="5"/>
    </row>
    <row r="38235" spans="13:15" x14ac:dyDescent="0.2">
      <c r="M38235" s="2"/>
      <c r="N38235" s="5"/>
      <c r="O38235" s="5"/>
    </row>
    <row r="38236" spans="13:15" x14ac:dyDescent="0.2">
      <c r="M38236" s="2"/>
      <c r="N38236" s="5"/>
      <c r="O38236" s="5"/>
    </row>
    <row r="38237" spans="13:15" x14ac:dyDescent="0.2">
      <c r="M38237" s="2"/>
      <c r="N38237" s="5"/>
      <c r="O38237" s="5"/>
    </row>
    <row r="38238" spans="13:15" x14ac:dyDescent="0.2">
      <c r="M38238" s="2"/>
      <c r="N38238" s="5"/>
      <c r="O38238" s="5"/>
    </row>
    <row r="38239" spans="13:15" x14ac:dyDescent="0.2">
      <c r="M38239" s="2"/>
      <c r="N38239" s="5"/>
      <c r="O38239" s="5"/>
    </row>
    <row r="38240" spans="13:15" x14ac:dyDescent="0.2">
      <c r="M38240" s="2"/>
      <c r="N38240" s="5"/>
      <c r="O38240" s="5"/>
    </row>
    <row r="38241" spans="13:15" x14ac:dyDescent="0.2">
      <c r="M38241" s="2"/>
      <c r="N38241" s="5"/>
      <c r="O38241" s="5"/>
    </row>
    <row r="38242" spans="13:15" x14ac:dyDescent="0.2">
      <c r="M38242" s="2"/>
      <c r="N38242" s="5"/>
      <c r="O38242" s="5"/>
    </row>
    <row r="38243" spans="13:15" x14ac:dyDescent="0.2">
      <c r="M38243" s="2"/>
      <c r="N38243" s="5"/>
      <c r="O38243" s="5"/>
    </row>
    <row r="38244" spans="13:15" x14ac:dyDescent="0.2">
      <c r="M38244" s="2"/>
      <c r="N38244" s="5"/>
      <c r="O38244" s="5"/>
    </row>
    <row r="38245" spans="13:15" x14ac:dyDescent="0.2">
      <c r="M38245" s="2"/>
      <c r="N38245" s="5"/>
      <c r="O38245" s="5"/>
    </row>
    <row r="38246" spans="13:15" x14ac:dyDescent="0.2">
      <c r="M38246" s="2"/>
      <c r="N38246" s="5"/>
      <c r="O38246" s="5"/>
    </row>
    <row r="38247" spans="13:15" x14ac:dyDescent="0.2">
      <c r="M38247" s="2"/>
      <c r="N38247" s="5"/>
      <c r="O38247" s="5"/>
    </row>
    <row r="38248" spans="13:15" x14ac:dyDescent="0.2">
      <c r="M38248" s="2"/>
      <c r="N38248" s="5"/>
      <c r="O38248" s="5"/>
    </row>
    <row r="38249" spans="13:15" x14ac:dyDescent="0.2">
      <c r="M38249" s="2"/>
      <c r="N38249" s="5"/>
      <c r="O38249" s="5"/>
    </row>
    <row r="38250" spans="13:15" x14ac:dyDescent="0.2">
      <c r="M38250" s="2"/>
      <c r="N38250" s="5"/>
      <c r="O38250" s="5"/>
    </row>
    <row r="38251" spans="13:15" x14ac:dyDescent="0.2">
      <c r="M38251" s="2"/>
      <c r="N38251" s="5"/>
      <c r="O38251" s="5"/>
    </row>
    <row r="38252" spans="13:15" x14ac:dyDescent="0.2">
      <c r="M38252" s="2"/>
      <c r="N38252" s="5"/>
      <c r="O38252" s="5"/>
    </row>
    <row r="38253" spans="13:15" x14ac:dyDescent="0.2">
      <c r="M38253" s="2"/>
      <c r="N38253" s="5"/>
      <c r="O38253" s="5"/>
    </row>
    <row r="38254" spans="13:15" x14ac:dyDescent="0.2">
      <c r="M38254" s="2"/>
      <c r="N38254" s="5"/>
      <c r="O38254" s="5"/>
    </row>
    <row r="38255" spans="13:15" x14ac:dyDescent="0.2">
      <c r="M38255" s="2"/>
      <c r="N38255" s="5"/>
      <c r="O38255" s="5"/>
    </row>
    <row r="38256" spans="13:15" x14ac:dyDescent="0.2">
      <c r="M38256" s="2"/>
      <c r="N38256" s="5"/>
      <c r="O38256" s="5"/>
    </row>
    <row r="38257" spans="13:15" x14ac:dyDescent="0.2">
      <c r="M38257" s="2"/>
      <c r="N38257" s="5"/>
      <c r="O38257" s="5"/>
    </row>
    <row r="38258" spans="13:15" x14ac:dyDescent="0.2">
      <c r="M38258" s="2"/>
      <c r="N38258" s="5"/>
      <c r="O38258" s="5"/>
    </row>
    <row r="38259" spans="13:15" x14ac:dyDescent="0.2">
      <c r="M38259" s="2"/>
      <c r="N38259" s="5"/>
      <c r="O38259" s="5"/>
    </row>
    <row r="38260" spans="13:15" x14ac:dyDescent="0.2">
      <c r="M38260" s="2"/>
      <c r="N38260" s="5"/>
      <c r="O38260" s="5"/>
    </row>
    <row r="38261" spans="13:15" x14ac:dyDescent="0.2">
      <c r="M38261" s="2"/>
      <c r="N38261" s="5"/>
      <c r="O38261" s="5"/>
    </row>
    <row r="38262" spans="13:15" x14ac:dyDescent="0.2">
      <c r="M38262" s="2"/>
      <c r="N38262" s="5"/>
      <c r="O38262" s="5"/>
    </row>
    <row r="38263" spans="13:15" x14ac:dyDescent="0.2">
      <c r="M38263" s="2"/>
      <c r="N38263" s="5"/>
      <c r="O38263" s="5"/>
    </row>
    <row r="38264" spans="13:15" x14ac:dyDescent="0.2">
      <c r="M38264" s="2"/>
      <c r="N38264" s="5"/>
      <c r="O38264" s="5"/>
    </row>
    <row r="38265" spans="13:15" x14ac:dyDescent="0.2">
      <c r="M38265" s="2"/>
      <c r="N38265" s="5"/>
      <c r="O38265" s="5"/>
    </row>
    <row r="38266" spans="13:15" x14ac:dyDescent="0.2">
      <c r="M38266" s="2"/>
      <c r="N38266" s="5"/>
      <c r="O38266" s="5"/>
    </row>
    <row r="38267" spans="13:15" x14ac:dyDescent="0.2">
      <c r="M38267" s="2"/>
      <c r="N38267" s="5"/>
      <c r="O38267" s="5"/>
    </row>
    <row r="38268" spans="13:15" x14ac:dyDescent="0.2">
      <c r="M38268" s="2"/>
      <c r="N38268" s="5"/>
      <c r="O38268" s="5"/>
    </row>
    <row r="38269" spans="13:15" x14ac:dyDescent="0.2">
      <c r="M38269" s="2"/>
      <c r="N38269" s="5"/>
      <c r="O38269" s="5"/>
    </row>
    <row r="38270" spans="13:15" x14ac:dyDescent="0.2">
      <c r="M38270" s="2"/>
      <c r="N38270" s="5"/>
      <c r="O38270" s="5"/>
    </row>
    <row r="38271" spans="13:15" x14ac:dyDescent="0.2">
      <c r="M38271" s="2"/>
      <c r="N38271" s="5"/>
      <c r="O38271" s="5"/>
    </row>
    <row r="38272" spans="13:15" x14ac:dyDescent="0.2">
      <c r="M38272" s="2"/>
      <c r="N38272" s="5"/>
      <c r="O38272" s="5"/>
    </row>
    <row r="38273" spans="13:15" x14ac:dyDescent="0.2">
      <c r="M38273" s="2"/>
      <c r="N38273" s="5"/>
      <c r="O38273" s="5"/>
    </row>
    <row r="38274" spans="13:15" x14ac:dyDescent="0.2">
      <c r="M38274" s="2"/>
      <c r="N38274" s="5"/>
      <c r="O38274" s="5"/>
    </row>
    <row r="38275" spans="13:15" x14ac:dyDescent="0.2">
      <c r="M38275" s="2"/>
      <c r="N38275" s="5"/>
      <c r="O38275" s="5"/>
    </row>
    <row r="38276" spans="13:15" x14ac:dyDescent="0.2">
      <c r="M38276" s="2"/>
      <c r="N38276" s="5"/>
      <c r="O38276" s="5"/>
    </row>
    <row r="38277" spans="13:15" x14ac:dyDescent="0.2">
      <c r="M38277" s="2"/>
      <c r="N38277" s="5"/>
      <c r="O38277" s="5"/>
    </row>
    <row r="38278" spans="13:15" x14ac:dyDescent="0.2">
      <c r="M38278" s="2"/>
      <c r="N38278" s="5"/>
      <c r="O38278" s="5"/>
    </row>
    <row r="38279" spans="13:15" x14ac:dyDescent="0.2">
      <c r="M38279" s="2"/>
      <c r="N38279" s="5"/>
      <c r="O38279" s="5"/>
    </row>
    <row r="38280" spans="13:15" x14ac:dyDescent="0.2">
      <c r="M38280" s="2"/>
      <c r="N38280" s="5"/>
      <c r="O38280" s="5"/>
    </row>
    <row r="38281" spans="13:15" x14ac:dyDescent="0.2">
      <c r="M38281" s="2"/>
      <c r="N38281" s="5"/>
      <c r="O38281" s="5"/>
    </row>
    <row r="38282" spans="13:15" x14ac:dyDescent="0.2">
      <c r="M38282" s="2"/>
      <c r="N38282" s="5"/>
      <c r="O38282" s="5"/>
    </row>
    <row r="38283" spans="13:15" x14ac:dyDescent="0.2">
      <c r="M38283" s="2"/>
      <c r="N38283" s="5"/>
      <c r="O38283" s="5"/>
    </row>
    <row r="38284" spans="13:15" x14ac:dyDescent="0.2">
      <c r="M38284" s="2"/>
      <c r="N38284" s="5"/>
      <c r="O38284" s="5"/>
    </row>
    <row r="38285" spans="13:15" x14ac:dyDescent="0.2">
      <c r="M38285" s="2"/>
      <c r="N38285" s="5"/>
      <c r="O38285" s="5"/>
    </row>
    <row r="38286" spans="13:15" x14ac:dyDescent="0.2">
      <c r="M38286" s="2"/>
      <c r="N38286" s="5"/>
      <c r="O38286" s="5"/>
    </row>
    <row r="38287" spans="13:15" x14ac:dyDescent="0.2">
      <c r="M38287" s="2"/>
      <c r="N38287" s="5"/>
      <c r="O38287" s="5"/>
    </row>
    <row r="38288" spans="13:15" x14ac:dyDescent="0.2">
      <c r="M38288" s="2"/>
      <c r="N38288" s="5"/>
      <c r="O38288" s="5"/>
    </row>
    <row r="38289" spans="13:15" x14ac:dyDescent="0.2">
      <c r="M38289" s="2"/>
      <c r="N38289" s="5"/>
      <c r="O38289" s="5"/>
    </row>
    <row r="38290" spans="13:15" x14ac:dyDescent="0.2">
      <c r="M38290" s="2"/>
      <c r="N38290" s="5"/>
      <c r="O38290" s="5"/>
    </row>
    <row r="38291" spans="13:15" x14ac:dyDescent="0.2">
      <c r="M38291" s="2"/>
      <c r="N38291" s="5"/>
      <c r="O38291" s="5"/>
    </row>
    <row r="38292" spans="13:15" x14ac:dyDescent="0.2">
      <c r="M38292" s="2"/>
      <c r="N38292" s="5"/>
      <c r="O38292" s="5"/>
    </row>
    <row r="38293" spans="13:15" x14ac:dyDescent="0.2">
      <c r="M38293" s="2"/>
      <c r="N38293" s="5"/>
      <c r="O38293" s="5"/>
    </row>
    <row r="38294" spans="13:15" x14ac:dyDescent="0.2">
      <c r="M38294" s="2"/>
      <c r="N38294" s="5"/>
      <c r="O38294" s="5"/>
    </row>
    <row r="38295" spans="13:15" x14ac:dyDescent="0.2">
      <c r="M38295" s="2"/>
      <c r="N38295" s="5"/>
      <c r="O38295" s="5"/>
    </row>
    <row r="38296" spans="13:15" x14ac:dyDescent="0.2">
      <c r="M38296" s="2"/>
      <c r="N38296" s="5"/>
      <c r="O38296" s="5"/>
    </row>
    <row r="38297" spans="13:15" x14ac:dyDescent="0.2">
      <c r="M38297" s="2"/>
      <c r="N38297" s="5"/>
      <c r="O38297" s="5"/>
    </row>
    <row r="38298" spans="13:15" x14ac:dyDescent="0.2">
      <c r="M38298" s="2"/>
      <c r="N38298" s="5"/>
      <c r="O38298" s="5"/>
    </row>
    <row r="38299" spans="13:15" x14ac:dyDescent="0.2">
      <c r="M38299" s="2"/>
      <c r="N38299" s="5"/>
      <c r="O38299" s="5"/>
    </row>
    <row r="38300" spans="13:15" x14ac:dyDescent="0.2">
      <c r="M38300" s="2"/>
      <c r="N38300" s="5"/>
      <c r="O38300" s="5"/>
    </row>
    <row r="38301" spans="13:15" x14ac:dyDescent="0.2">
      <c r="M38301" s="2"/>
      <c r="N38301" s="5"/>
      <c r="O38301" s="5"/>
    </row>
    <row r="38302" spans="13:15" x14ac:dyDescent="0.2">
      <c r="M38302" s="2"/>
      <c r="N38302" s="5"/>
      <c r="O38302" s="5"/>
    </row>
    <row r="38303" spans="13:15" x14ac:dyDescent="0.2">
      <c r="M38303" s="2"/>
      <c r="N38303" s="5"/>
      <c r="O38303" s="5"/>
    </row>
    <row r="38304" spans="13:15" x14ac:dyDescent="0.2">
      <c r="M38304" s="2"/>
      <c r="N38304" s="5"/>
      <c r="O38304" s="5"/>
    </row>
    <row r="38305" spans="13:15" x14ac:dyDescent="0.2">
      <c r="M38305" s="2"/>
      <c r="N38305" s="5"/>
      <c r="O38305" s="5"/>
    </row>
    <row r="38306" spans="13:15" x14ac:dyDescent="0.2">
      <c r="M38306" s="2"/>
      <c r="N38306" s="5"/>
      <c r="O38306" s="5"/>
    </row>
    <row r="38307" spans="13:15" x14ac:dyDescent="0.2">
      <c r="M38307" s="2"/>
      <c r="N38307" s="5"/>
      <c r="O38307" s="5"/>
    </row>
    <row r="38308" spans="13:15" x14ac:dyDescent="0.2">
      <c r="M38308" s="2"/>
      <c r="N38308" s="5"/>
      <c r="O38308" s="5"/>
    </row>
    <row r="38309" spans="13:15" x14ac:dyDescent="0.2">
      <c r="M38309" s="2"/>
      <c r="N38309" s="5"/>
      <c r="O38309" s="5"/>
    </row>
    <row r="38310" spans="13:15" x14ac:dyDescent="0.2">
      <c r="M38310" s="2"/>
      <c r="N38310" s="5"/>
      <c r="O38310" s="5"/>
    </row>
    <row r="38311" spans="13:15" x14ac:dyDescent="0.2">
      <c r="M38311" s="2"/>
      <c r="N38311" s="5"/>
      <c r="O38311" s="5"/>
    </row>
    <row r="38312" spans="13:15" x14ac:dyDescent="0.2">
      <c r="M38312" s="2"/>
      <c r="N38312" s="5"/>
      <c r="O38312" s="5"/>
    </row>
    <row r="38313" spans="13:15" x14ac:dyDescent="0.2">
      <c r="M38313" s="2"/>
      <c r="N38313" s="5"/>
      <c r="O38313" s="5"/>
    </row>
    <row r="38314" spans="13:15" x14ac:dyDescent="0.2">
      <c r="M38314" s="2"/>
      <c r="N38314" s="5"/>
      <c r="O38314" s="5"/>
    </row>
    <row r="38315" spans="13:15" x14ac:dyDescent="0.2">
      <c r="M38315" s="2"/>
      <c r="N38315" s="5"/>
      <c r="O38315" s="5"/>
    </row>
    <row r="38316" spans="13:15" x14ac:dyDescent="0.2">
      <c r="M38316" s="2"/>
      <c r="N38316" s="5"/>
      <c r="O38316" s="5"/>
    </row>
    <row r="38317" spans="13:15" x14ac:dyDescent="0.2">
      <c r="M38317" s="2"/>
      <c r="N38317" s="5"/>
      <c r="O38317" s="5"/>
    </row>
    <row r="38318" spans="13:15" x14ac:dyDescent="0.2">
      <c r="M38318" s="2"/>
      <c r="N38318" s="5"/>
      <c r="O38318" s="5"/>
    </row>
    <row r="38319" spans="13:15" x14ac:dyDescent="0.2">
      <c r="M38319" s="2"/>
      <c r="N38319" s="5"/>
      <c r="O38319" s="5"/>
    </row>
    <row r="38320" spans="13:15" x14ac:dyDescent="0.2">
      <c r="M38320" s="2"/>
      <c r="N38320" s="5"/>
      <c r="O38320" s="5"/>
    </row>
    <row r="38321" spans="13:15" x14ac:dyDescent="0.2">
      <c r="M38321" s="2"/>
      <c r="N38321" s="5"/>
      <c r="O38321" s="5"/>
    </row>
    <row r="38322" spans="13:15" x14ac:dyDescent="0.2">
      <c r="M38322" s="2"/>
      <c r="N38322" s="5"/>
      <c r="O38322" s="5"/>
    </row>
    <row r="38323" spans="13:15" x14ac:dyDescent="0.2">
      <c r="M38323" s="2"/>
      <c r="N38323" s="5"/>
      <c r="O38323" s="5"/>
    </row>
    <row r="38324" spans="13:15" x14ac:dyDescent="0.2">
      <c r="M38324" s="2"/>
      <c r="N38324" s="5"/>
      <c r="O38324" s="5"/>
    </row>
    <row r="38325" spans="13:15" x14ac:dyDescent="0.2">
      <c r="M38325" s="2"/>
      <c r="N38325" s="5"/>
      <c r="O38325" s="5"/>
    </row>
    <row r="38326" spans="13:15" x14ac:dyDescent="0.2">
      <c r="M38326" s="2"/>
      <c r="N38326" s="5"/>
      <c r="O38326" s="5"/>
    </row>
    <row r="38327" spans="13:15" x14ac:dyDescent="0.2">
      <c r="M38327" s="2"/>
      <c r="N38327" s="5"/>
      <c r="O38327" s="5"/>
    </row>
    <row r="38328" spans="13:15" x14ac:dyDescent="0.2">
      <c r="M38328" s="2"/>
      <c r="N38328" s="5"/>
      <c r="O38328" s="5"/>
    </row>
    <row r="38329" spans="13:15" x14ac:dyDescent="0.2">
      <c r="M38329" s="2"/>
      <c r="N38329" s="5"/>
      <c r="O38329" s="5"/>
    </row>
    <row r="38330" spans="13:15" x14ac:dyDescent="0.2">
      <c r="M38330" s="2"/>
      <c r="N38330" s="5"/>
      <c r="O38330" s="5"/>
    </row>
    <row r="38331" spans="13:15" x14ac:dyDescent="0.2">
      <c r="M38331" s="2"/>
      <c r="N38331" s="5"/>
      <c r="O38331" s="5"/>
    </row>
    <row r="38332" spans="13:15" x14ac:dyDescent="0.2">
      <c r="M38332" s="2"/>
      <c r="N38332" s="5"/>
      <c r="O38332" s="5"/>
    </row>
    <row r="38333" spans="13:15" x14ac:dyDescent="0.2">
      <c r="M38333" s="2"/>
      <c r="N38333" s="5"/>
      <c r="O38333" s="5"/>
    </row>
    <row r="38334" spans="13:15" x14ac:dyDescent="0.2">
      <c r="M38334" s="2"/>
      <c r="N38334" s="5"/>
      <c r="O38334" s="5"/>
    </row>
    <row r="38335" spans="13:15" x14ac:dyDescent="0.2">
      <c r="M38335" s="2"/>
      <c r="N38335" s="5"/>
      <c r="O38335" s="5"/>
    </row>
    <row r="38336" spans="13:15" x14ac:dyDescent="0.2">
      <c r="M38336" s="2"/>
      <c r="N38336" s="5"/>
      <c r="O38336" s="5"/>
    </row>
    <row r="38337" spans="13:15" x14ac:dyDescent="0.2">
      <c r="M38337" s="2"/>
      <c r="N38337" s="5"/>
      <c r="O38337" s="5"/>
    </row>
    <row r="38338" spans="13:15" x14ac:dyDescent="0.2">
      <c r="M38338" s="2"/>
      <c r="N38338" s="5"/>
      <c r="O38338" s="5"/>
    </row>
    <row r="38339" spans="13:15" x14ac:dyDescent="0.2">
      <c r="M38339" s="2"/>
      <c r="N38339" s="5"/>
      <c r="O38339" s="5"/>
    </row>
    <row r="38340" spans="13:15" x14ac:dyDescent="0.2">
      <c r="M38340" s="2"/>
      <c r="N38340" s="5"/>
      <c r="O38340" s="5"/>
    </row>
    <row r="38341" spans="13:15" x14ac:dyDescent="0.2">
      <c r="M38341" s="2"/>
      <c r="N38341" s="5"/>
      <c r="O38341" s="5"/>
    </row>
    <row r="38342" spans="13:15" x14ac:dyDescent="0.2">
      <c r="M38342" s="2"/>
      <c r="N38342" s="5"/>
      <c r="O38342" s="5"/>
    </row>
    <row r="38343" spans="13:15" x14ac:dyDescent="0.2">
      <c r="M38343" s="2"/>
      <c r="N38343" s="5"/>
      <c r="O38343" s="5"/>
    </row>
    <row r="38344" spans="13:15" x14ac:dyDescent="0.2">
      <c r="M38344" s="2"/>
      <c r="N38344" s="5"/>
      <c r="O38344" s="5"/>
    </row>
    <row r="38345" spans="13:15" x14ac:dyDescent="0.2">
      <c r="M38345" s="2"/>
      <c r="N38345" s="5"/>
      <c r="O38345" s="5"/>
    </row>
    <row r="38346" spans="13:15" x14ac:dyDescent="0.2">
      <c r="M38346" s="2"/>
      <c r="N38346" s="5"/>
      <c r="O38346" s="5"/>
    </row>
    <row r="38347" spans="13:15" x14ac:dyDescent="0.2">
      <c r="M38347" s="2"/>
      <c r="N38347" s="5"/>
      <c r="O38347" s="5"/>
    </row>
    <row r="38348" spans="13:15" x14ac:dyDescent="0.2">
      <c r="M38348" s="2"/>
      <c r="N38348" s="5"/>
      <c r="O38348" s="5"/>
    </row>
    <row r="38349" spans="13:15" x14ac:dyDescent="0.2">
      <c r="M38349" s="2"/>
      <c r="N38349" s="5"/>
      <c r="O38349" s="5"/>
    </row>
    <row r="38350" spans="13:15" x14ac:dyDescent="0.2">
      <c r="M38350" s="2"/>
      <c r="N38350" s="5"/>
      <c r="O38350" s="5"/>
    </row>
    <row r="38351" spans="13:15" x14ac:dyDescent="0.2">
      <c r="M38351" s="2"/>
      <c r="N38351" s="5"/>
      <c r="O38351" s="5"/>
    </row>
    <row r="38352" spans="13:15" x14ac:dyDescent="0.2">
      <c r="M38352" s="2"/>
      <c r="N38352" s="5"/>
      <c r="O38352" s="5"/>
    </row>
    <row r="38353" spans="13:15" x14ac:dyDescent="0.2">
      <c r="M38353" s="2"/>
      <c r="N38353" s="5"/>
      <c r="O38353" s="5"/>
    </row>
    <row r="38354" spans="13:15" x14ac:dyDescent="0.2">
      <c r="M38354" s="2"/>
      <c r="N38354" s="5"/>
      <c r="O38354" s="5"/>
    </row>
    <row r="38355" spans="13:15" x14ac:dyDescent="0.2">
      <c r="M38355" s="2"/>
      <c r="N38355" s="5"/>
      <c r="O38355" s="5"/>
    </row>
    <row r="38356" spans="13:15" x14ac:dyDescent="0.2">
      <c r="M38356" s="2"/>
      <c r="N38356" s="5"/>
      <c r="O38356" s="5"/>
    </row>
    <row r="38357" spans="13:15" x14ac:dyDescent="0.2">
      <c r="M38357" s="2"/>
      <c r="N38357" s="5"/>
      <c r="O38357" s="5"/>
    </row>
    <row r="38358" spans="13:15" x14ac:dyDescent="0.2">
      <c r="M38358" s="2"/>
      <c r="N38358" s="5"/>
      <c r="O38358" s="5"/>
    </row>
    <row r="38359" spans="13:15" x14ac:dyDescent="0.2">
      <c r="M38359" s="2"/>
      <c r="N38359" s="5"/>
      <c r="O38359" s="5"/>
    </row>
    <row r="38360" spans="13:15" x14ac:dyDescent="0.2">
      <c r="M38360" s="2"/>
      <c r="N38360" s="5"/>
      <c r="O38360" s="5"/>
    </row>
    <row r="38361" spans="13:15" x14ac:dyDescent="0.2">
      <c r="M38361" s="2"/>
      <c r="N38361" s="5"/>
      <c r="O38361" s="5"/>
    </row>
    <row r="38362" spans="13:15" x14ac:dyDescent="0.2">
      <c r="M38362" s="2"/>
      <c r="N38362" s="5"/>
      <c r="O38362" s="5"/>
    </row>
    <row r="38363" spans="13:15" x14ac:dyDescent="0.2">
      <c r="M38363" s="2"/>
      <c r="N38363" s="5"/>
      <c r="O38363" s="5"/>
    </row>
    <row r="38364" spans="13:15" x14ac:dyDescent="0.2">
      <c r="M38364" s="2"/>
      <c r="N38364" s="5"/>
      <c r="O38364" s="5"/>
    </row>
    <row r="38365" spans="13:15" x14ac:dyDescent="0.2">
      <c r="M38365" s="2"/>
      <c r="N38365" s="5"/>
      <c r="O38365" s="5"/>
    </row>
    <row r="38366" spans="13:15" x14ac:dyDescent="0.2">
      <c r="M38366" s="2"/>
      <c r="N38366" s="5"/>
      <c r="O38366" s="5"/>
    </row>
    <row r="38367" spans="13:15" x14ac:dyDescent="0.2">
      <c r="M38367" s="2"/>
      <c r="N38367" s="5"/>
      <c r="O38367" s="5"/>
    </row>
    <row r="38368" spans="13:15" x14ac:dyDescent="0.2">
      <c r="M38368" s="2"/>
      <c r="N38368" s="5"/>
      <c r="O38368" s="5"/>
    </row>
    <row r="38369" spans="13:15" x14ac:dyDescent="0.2">
      <c r="M38369" s="2"/>
      <c r="N38369" s="5"/>
      <c r="O38369" s="5"/>
    </row>
    <row r="38370" spans="13:15" x14ac:dyDescent="0.2">
      <c r="M38370" s="2"/>
      <c r="N38370" s="5"/>
      <c r="O38370" s="5"/>
    </row>
    <row r="38371" spans="13:15" x14ac:dyDescent="0.2">
      <c r="M38371" s="2"/>
      <c r="N38371" s="5"/>
      <c r="O38371" s="5"/>
    </row>
    <row r="38372" spans="13:15" x14ac:dyDescent="0.2">
      <c r="M38372" s="2"/>
      <c r="N38372" s="5"/>
      <c r="O38372" s="5"/>
    </row>
    <row r="38373" spans="13:15" x14ac:dyDescent="0.2">
      <c r="M38373" s="2"/>
      <c r="N38373" s="5"/>
      <c r="O38373" s="5"/>
    </row>
    <row r="38374" spans="13:15" x14ac:dyDescent="0.2">
      <c r="M38374" s="2"/>
      <c r="N38374" s="5"/>
      <c r="O38374" s="5"/>
    </row>
    <row r="38375" spans="13:15" x14ac:dyDescent="0.2">
      <c r="M38375" s="2"/>
      <c r="N38375" s="5"/>
      <c r="O38375" s="5"/>
    </row>
    <row r="38376" spans="13:15" x14ac:dyDescent="0.2">
      <c r="M38376" s="2"/>
      <c r="N38376" s="5"/>
      <c r="O38376" s="5"/>
    </row>
    <row r="38377" spans="13:15" x14ac:dyDescent="0.2">
      <c r="M38377" s="2"/>
      <c r="N38377" s="5"/>
      <c r="O38377" s="5"/>
    </row>
    <row r="38378" spans="13:15" x14ac:dyDescent="0.2">
      <c r="M38378" s="2"/>
      <c r="N38378" s="5"/>
      <c r="O38378" s="5"/>
    </row>
    <row r="38379" spans="13:15" x14ac:dyDescent="0.2">
      <c r="M38379" s="2"/>
      <c r="N38379" s="5"/>
      <c r="O38379" s="5"/>
    </row>
    <row r="38380" spans="13:15" x14ac:dyDescent="0.2">
      <c r="M38380" s="2"/>
      <c r="N38380" s="5"/>
      <c r="O38380" s="5"/>
    </row>
    <row r="38381" spans="13:15" x14ac:dyDescent="0.2">
      <c r="M38381" s="2"/>
      <c r="N38381" s="5"/>
      <c r="O38381" s="5"/>
    </row>
    <row r="38382" spans="13:15" x14ac:dyDescent="0.2">
      <c r="M38382" s="2"/>
      <c r="N38382" s="5"/>
      <c r="O38382" s="5"/>
    </row>
    <row r="38383" spans="13:15" x14ac:dyDescent="0.2">
      <c r="M38383" s="2"/>
      <c r="N38383" s="5"/>
      <c r="O38383" s="5"/>
    </row>
    <row r="38384" spans="13:15" x14ac:dyDescent="0.2">
      <c r="M38384" s="2"/>
      <c r="N38384" s="5"/>
      <c r="O38384" s="5"/>
    </row>
    <row r="38385" spans="13:15" x14ac:dyDescent="0.2">
      <c r="M38385" s="2"/>
      <c r="N38385" s="5"/>
      <c r="O38385" s="5"/>
    </row>
    <row r="38386" spans="13:15" x14ac:dyDescent="0.2">
      <c r="M38386" s="2"/>
      <c r="N38386" s="5"/>
      <c r="O38386" s="5"/>
    </row>
    <row r="38387" spans="13:15" x14ac:dyDescent="0.2">
      <c r="M38387" s="2"/>
      <c r="N38387" s="5"/>
      <c r="O38387" s="5"/>
    </row>
    <row r="38388" spans="13:15" x14ac:dyDescent="0.2">
      <c r="M38388" s="2"/>
      <c r="N38388" s="5"/>
      <c r="O38388" s="5"/>
    </row>
    <row r="38389" spans="13:15" x14ac:dyDescent="0.2">
      <c r="M38389" s="2"/>
      <c r="N38389" s="5"/>
      <c r="O38389" s="5"/>
    </row>
    <row r="38390" spans="13:15" x14ac:dyDescent="0.2">
      <c r="M38390" s="2"/>
      <c r="N38390" s="5"/>
      <c r="O38390" s="5"/>
    </row>
    <row r="38391" spans="13:15" x14ac:dyDescent="0.2">
      <c r="M38391" s="2"/>
      <c r="N38391" s="5"/>
      <c r="O38391" s="5"/>
    </row>
    <row r="38392" spans="13:15" x14ac:dyDescent="0.2">
      <c r="M38392" s="2"/>
      <c r="N38392" s="5"/>
      <c r="O38392" s="5"/>
    </row>
    <row r="38393" spans="13:15" x14ac:dyDescent="0.2">
      <c r="M38393" s="2"/>
      <c r="N38393" s="5"/>
      <c r="O38393" s="5"/>
    </row>
    <row r="38394" spans="13:15" x14ac:dyDescent="0.2">
      <c r="M38394" s="2"/>
      <c r="N38394" s="5"/>
      <c r="O38394" s="5"/>
    </row>
    <row r="38395" spans="13:15" x14ac:dyDescent="0.2">
      <c r="M38395" s="2"/>
      <c r="N38395" s="5"/>
      <c r="O38395" s="5"/>
    </row>
    <row r="38396" spans="13:15" x14ac:dyDescent="0.2">
      <c r="M38396" s="2"/>
      <c r="N38396" s="5"/>
      <c r="O38396" s="5"/>
    </row>
    <row r="38397" spans="13:15" x14ac:dyDescent="0.2">
      <c r="M38397" s="2"/>
      <c r="N38397" s="5"/>
      <c r="O38397" s="5"/>
    </row>
    <row r="38398" spans="13:15" x14ac:dyDescent="0.2">
      <c r="M38398" s="2"/>
      <c r="N38398" s="5"/>
      <c r="O38398" s="5"/>
    </row>
    <row r="38399" spans="13:15" x14ac:dyDescent="0.2">
      <c r="M38399" s="2"/>
      <c r="N38399" s="5"/>
      <c r="O38399" s="5"/>
    </row>
    <row r="38400" spans="13:15" x14ac:dyDescent="0.2">
      <c r="M38400" s="2"/>
      <c r="N38400" s="5"/>
      <c r="O38400" s="5"/>
    </row>
    <row r="38401" spans="13:15" x14ac:dyDescent="0.2">
      <c r="M38401" s="2"/>
      <c r="N38401" s="5"/>
      <c r="O38401" s="5"/>
    </row>
    <row r="38402" spans="13:15" x14ac:dyDescent="0.2">
      <c r="M38402" s="2"/>
      <c r="N38402" s="5"/>
      <c r="O38402" s="5"/>
    </row>
    <row r="38403" spans="13:15" x14ac:dyDescent="0.2">
      <c r="M38403" s="2"/>
      <c r="N38403" s="5"/>
      <c r="O38403" s="5"/>
    </row>
    <row r="38404" spans="13:15" x14ac:dyDescent="0.2">
      <c r="M38404" s="2"/>
      <c r="N38404" s="5"/>
      <c r="O38404" s="5"/>
    </row>
    <row r="38405" spans="13:15" x14ac:dyDescent="0.2">
      <c r="M38405" s="2"/>
      <c r="N38405" s="5"/>
      <c r="O38405" s="5"/>
    </row>
    <row r="38406" spans="13:15" x14ac:dyDescent="0.2">
      <c r="M38406" s="2"/>
      <c r="N38406" s="5"/>
      <c r="O38406" s="5"/>
    </row>
    <row r="38407" spans="13:15" x14ac:dyDescent="0.2">
      <c r="M38407" s="2"/>
      <c r="N38407" s="5"/>
      <c r="O38407" s="5"/>
    </row>
    <row r="38408" spans="13:15" x14ac:dyDescent="0.2">
      <c r="M38408" s="2"/>
      <c r="N38408" s="5"/>
      <c r="O38408" s="5"/>
    </row>
    <row r="38409" spans="13:15" x14ac:dyDescent="0.2">
      <c r="M38409" s="2"/>
      <c r="N38409" s="5"/>
      <c r="O38409" s="5"/>
    </row>
    <row r="38410" spans="13:15" x14ac:dyDescent="0.2">
      <c r="M38410" s="2"/>
      <c r="N38410" s="5"/>
      <c r="O38410" s="5"/>
    </row>
    <row r="38411" spans="13:15" x14ac:dyDescent="0.2">
      <c r="M38411" s="2"/>
      <c r="N38411" s="5"/>
      <c r="O38411" s="5"/>
    </row>
    <row r="38412" spans="13:15" x14ac:dyDescent="0.2">
      <c r="M38412" s="2"/>
      <c r="N38412" s="5"/>
      <c r="O38412" s="5"/>
    </row>
    <row r="38413" spans="13:15" x14ac:dyDescent="0.2">
      <c r="M38413" s="2"/>
      <c r="N38413" s="5"/>
      <c r="O38413" s="5"/>
    </row>
    <row r="38414" spans="13:15" x14ac:dyDescent="0.2">
      <c r="M38414" s="2"/>
      <c r="N38414" s="5"/>
      <c r="O38414" s="5"/>
    </row>
    <row r="38415" spans="13:15" x14ac:dyDescent="0.2">
      <c r="M38415" s="2"/>
      <c r="N38415" s="5"/>
      <c r="O38415" s="5"/>
    </row>
    <row r="38416" spans="13:15" x14ac:dyDescent="0.2">
      <c r="M38416" s="2"/>
      <c r="N38416" s="5"/>
      <c r="O38416" s="5"/>
    </row>
    <row r="38417" spans="13:15" x14ac:dyDescent="0.2">
      <c r="M38417" s="2"/>
      <c r="N38417" s="5"/>
      <c r="O38417" s="5"/>
    </row>
    <row r="38418" spans="13:15" x14ac:dyDescent="0.2">
      <c r="M38418" s="2"/>
      <c r="N38418" s="5"/>
      <c r="O38418" s="5"/>
    </row>
    <row r="38419" spans="13:15" x14ac:dyDescent="0.2">
      <c r="M38419" s="2"/>
      <c r="N38419" s="5"/>
      <c r="O38419" s="5"/>
    </row>
    <row r="38420" spans="13:15" x14ac:dyDescent="0.2">
      <c r="M38420" s="2"/>
      <c r="N38420" s="5"/>
      <c r="O38420" s="5"/>
    </row>
    <row r="38421" spans="13:15" x14ac:dyDescent="0.2">
      <c r="M38421" s="2"/>
      <c r="N38421" s="5"/>
      <c r="O38421" s="5"/>
    </row>
    <row r="38422" spans="13:15" x14ac:dyDescent="0.2">
      <c r="M38422" s="2"/>
      <c r="N38422" s="5"/>
      <c r="O38422" s="5"/>
    </row>
    <row r="38423" spans="13:15" x14ac:dyDescent="0.2">
      <c r="M38423" s="2"/>
      <c r="N38423" s="5"/>
      <c r="O38423" s="5"/>
    </row>
    <row r="38424" spans="13:15" x14ac:dyDescent="0.2">
      <c r="M38424" s="2"/>
      <c r="N38424" s="5"/>
      <c r="O38424" s="5"/>
    </row>
    <row r="38425" spans="13:15" x14ac:dyDescent="0.2">
      <c r="M38425" s="2"/>
      <c r="N38425" s="5"/>
      <c r="O38425" s="5"/>
    </row>
    <row r="38426" spans="13:15" x14ac:dyDescent="0.2">
      <c r="M38426" s="2"/>
      <c r="N38426" s="5"/>
      <c r="O38426" s="5"/>
    </row>
    <row r="38427" spans="13:15" x14ac:dyDescent="0.2">
      <c r="M38427" s="2"/>
      <c r="N38427" s="5"/>
      <c r="O38427" s="5"/>
    </row>
    <row r="38428" spans="13:15" x14ac:dyDescent="0.2">
      <c r="M38428" s="2"/>
      <c r="N38428" s="5"/>
      <c r="O38428" s="5"/>
    </row>
    <row r="38429" spans="13:15" x14ac:dyDescent="0.2">
      <c r="M38429" s="2"/>
      <c r="N38429" s="5"/>
      <c r="O38429" s="5"/>
    </row>
    <row r="38430" spans="13:15" x14ac:dyDescent="0.2">
      <c r="M38430" s="2"/>
      <c r="N38430" s="5"/>
      <c r="O38430" s="5"/>
    </row>
    <row r="38431" spans="13:15" x14ac:dyDescent="0.2">
      <c r="M38431" s="2"/>
      <c r="N38431" s="5"/>
      <c r="O38431" s="5"/>
    </row>
    <row r="38432" spans="13:15" x14ac:dyDescent="0.2">
      <c r="M38432" s="2"/>
      <c r="N38432" s="5"/>
      <c r="O38432" s="5"/>
    </row>
    <row r="38433" spans="13:15" x14ac:dyDescent="0.2">
      <c r="M38433" s="2"/>
      <c r="N38433" s="5"/>
      <c r="O38433" s="5"/>
    </row>
    <row r="38434" spans="13:15" x14ac:dyDescent="0.2">
      <c r="M38434" s="2"/>
      <c r="N38434" s="5"/>
      <c r="O38434" s="5"/>
    </row>
    <row r="38435" spans="13:15" x14ac:dyDescent="0.2">
      <c r="M38435" s="2"/>
      <c r="N38435" s="5"/>
      <c r="O38435" s="5"/>
    </row>
    <row r="38436" spans="13:15" x14ac:dyDescent="0.2">
      <c r="M38436" s="2"/>
      <c r="N38436" s="5"/>
      <c r="O38436" s="5"/>
    </row>
    <row r="38437" spans="13:15" x14ac:dyDescent="0.2">
      <c r="M38437" s="2"/>
      <c r="N38437" s="5"/>
      <c r="O38437" s="5"/>
    </row>
    <row r="38438" spans="13:15" x14ac:dyDescent="0.2">
      <c r="M38438" s="2"/>
      <c r="N38438" s="5"/>
      <c r="O38438" s="5"/>
    </row>
    <row r="38439" spans="13:15" x14ac:dyDescent="0.2">
      <c r="M38439" s="2"/>
      <c r="N38439" s="5"/>
      <c r="O38439" s="5"/>
    </row>
    <row r="38440" spans="13:15" x14ac:dyDescent="0.2">
      <c r="M38440" s="2"/>
      <c r="N38440" s="5"/>
      <c r="O38440" s="5"/>
    </row>
    <row r="38441" spans="13:15" x14ac:dyDescent="0.2">
      <c r="M38441" s="2"/>
      <c r="N38441" s="5"/>
      <c r="O38441" s="5"/>
    </row>
    <row r="38442" spans="13:15" x14ac:dyDescent="0.2">
      <c r="M38442" s="2"/>
      <c r="N38442" s="5"/>
      <c r="O38442" s="5"/>
    </row>
    <row r="38443" spans="13:15" x14ac:dyDescent="0.2">
      <c r="M38443" s="2"/>
      <c r="N38443" s="5"/>
      <c r="O38443" s="5"/>
    </row>
    <row r="38444" spans="13:15" x14ac:dyDescent="0.2">
      <c r="M38444" s="2"/>
      <c r="N38444" s="5"/>
      <c r="O38444" s="5"/>
    </row>
    <row r="38445" spans="13:15" x14ac:dyDescent="0.2">
      <c r="M38445" s="2"/>
      <c r="N38445" s="5"/>
      <c r="O38445" s="5"/>
    </row>
    <row r="38446" spans="13:15" x14ac:dyDescent="0.2">
      <c r="M38446" s="2"/>
      <c r="N38446" s="5"/>
      <c r="O38446" s="5"/>
    </row>
    <row r="38447" spans="13:15" x14ac:dyDescent="0.2">
      <c r="M38447" s="2"/>
      <c r="N38447" s="5"/>
      <c r="O38447" s="5"/>
    </row>
    <row r="38448" spans="13:15" x14ac:dyDescent="0.2">
      <c r="M38448" s="2"/>
      <c r="N38448" s="5"/>
      <c r="O38448" s="5"/>
    </row>
    <row r="38449" spans="13:15" x14ac:dyDescent="0.2">
      <c r="M38449" s="2"/>
      <c r="N38449" s="5"/>
      <c r="O38449" s="5"/>
    </row>
    <row r="38450" spans="13:15" x14ac:dyDescent="0.2">
      <c r="M38450" s="2"/>
      <c r="N38450" s="5"/>
      <c r="O38450" s="5"/>
    </row>
    <row r="38451" spans="13:15" x14ac:dyDescent="0.2">
      <c r="M38451" s="2"/>
      <c r="N38451" s="5"/>
      <c r="O38451" s="5"/>
    </row>
    <row r="38452" spans="13:15" x14ac:dyDescent="0.2">
      <c r="M38452" s="2"/>
      <c r="N38452" s="5"/>
      <c r="O38452" s="5"/>
    </row>
    <row r="38453" spans="13:15" x14ac:dyDescent="0.2">
      <c r="M38453" s="2"/>
      <c r="N38453" s="5"/>
      <c r="O38453" s="5"/>
    </row>
    <row r="38454" spans="13:15" x14ac:dyDescent="0.2">
      <c r="M38454" s="2"/>
      <c r="N38454" s="5"/>
      <c r="O38454" s="5"/>
    </row>
    <row r="38455" spans="13:15" x14ac:dyDescent="0.2">
      <c r="M38455" s="2"/>
      <c r="N38455" s="5"/>
      <c r="O38455" s="5"/>
    </row>
    <row r="38456" spans="13:15" x14ac:dyDescent="0.2">
      <c r="M38456" s="2"/>
      <c r="N38456" s="5"/>
      <c r="O38456" s="5"/>
    </row>
    <row r="38457" spans="13:15" x14ac:dyDescent="0.2">
      <c r="M38457" s="2"/>
      <c r="N38457" s="5"/>
      <c r="O38457" s="5"/>
    </row>
    <row r="38458" spans="13:15" x14ac:dyDescent="0.2">
      <c r="M38458" s="2"/>
      <c r="N38458" s="5"/>
      <c r="O38458" s="5"/>
    </row>
    <row r="38459" spans="13:15" x14ac:dyDescent="0.2">
      <c r="M38459" s="2"/>
      <c r="N38459" s="5"/>
      <c r="O38459" s="5"/>
    </row>
    <row r="38460" spans="13:15" x14ac:dyDescent="0.2">
      <c r="M38460" s="2"/>
      <c r="N38460" s="5"/>
      <c r="O38460" s="5"/>
    </row>
    <row r="38461" spans="13:15" x14ac:dyDescent="0.2">
      <c r="M38461" s="2"/>
      <c r="N38461" s="5"/>
      <c r="O38461" s="5"/>
    </row>
    <row r="38462" spans="13:15" x14ac:dyDescent="0.2">
      <c r="M38462" s="2"/>
      <c r="N38462" s="5"/>
      <c r="O38462" s="5"/>
    </row>
    <row r="38463" spans="13:15" x14ac:dyDescent="0.2">
      <c r="M38463" s="2"/>
      <c r="N38463" s="5"/>
      <c r="O38463" s="5"/>
    </row>
    <row r="38464" spans="13:15" x14ac:dyDescent="0.2">
      <c r="M38464" s="2"/>
      <c r="N38464" s="5"/>
      <c r="O38464" s="5"/>
    </row>
    <row r="38465" spans="13:15" x14ac:dyDescent="0.2">
      <c r="M38465" s="2"/>
      <c r="N38465" s="5"/>
      <c r="O38465" s="5"/>
    </row>
    <row r="38466" spans="13:15" x14ac:dyDescent="0.2">
      <c r="M38466" s="2"/>
      <c r="N38466" s="5"/>
      <c r="O38466" s="5"/>
    </row>
    <row r="38467" spans="13:15" x14ac:dyDescent="0.2">
      <c r="M38467" s="2"/>
      <c r="N38467" s="5"/>
      <c r="O38467" s="5"/>
    </row>
    <row r="38468" spans="13:15" x14ac:dyDescent="0.2">
      <c r="M38468" s="2"/>
      <c r="N38468" s="5"/>
      <c r="O38468" s="5"/>
    </row>
    <row r="38469" spans="13:15" x14ac:dyDescent="0.2">
      <c r="M38469" s="2"/>
      <c r="N38469" s="5"/>
      <c r="O38469" s="5"/>
    </row>
    <row r="38470" spans="13:15" x14ac:dyDescent="0.2">
      <c r="M38470" s="2"/>
      <c r="N38470" s="5"/>
      <c r="O38470" s="5"/>
    </row>
    <row r="38471" spans="13:15" x14ac:dyDescent="0.2">
      <c r="M38471" s="2"/>
      <c r="N38471" s="5"/>
      <c r="O38471" s="5"/>
    </row>
    <row r="38472" spans="13:15" x14ac:dyDescent="0.2">
      <c r="M38472" s="2"/>
      <c r="N38472" s="5"/>
      <c r="O38472" s="5"/>
    </row>
    <row r="38473" spans="13:15" x14ac:dyDescent="0.2">
      <c r="M38473" s="2"/>
      <c r="N38473" s="5"/>
      <c r="O38473" s="5"/>
    </row>
    <row r="38474" spans="13:15" x14ac:dyDescent="0.2">
      <c r="M38474" s="2"/>
      <c r="N38474" s="5"/>
      <c r="O38474" s="5"/>
    </row>
    <row r="38475" spans="13:15" x14ac:dyDescent="0.2">
      <c r="M38475" s="2"/>
      <c r="N38475" s="5"/>
      <c r="O38475" s="5"/>
    </row>
    <row r="38476" spans="13:15" x14ac:dyDescent="0.2">
      <c r="M38476" s="2"/>
      <c r="N38476" s="5"/>
      <c r="O38476" s="5"/>
    </row>
    <row r="38477" spans="13:15" x14ac:dyDescent="0.2">
      <c r="M38477" s="2"/>
      <c r="N38477" s="5"/>
      <c r="O38477" s="5"/>
    </row>
    <row r="38478" spans="13:15" x14ac:dyDescent="0.2">
      <c r="M38478" s="2"/>
      <c r="N38478" s="5"/>
      <c r="O38478" s="5"/>
    </row>
    <row r="38479" spans="13:15" x14ac:dyDescent="0.2">
      <c r="M38479" s="2"/>
      <c r="N38479" s="5"/>
      <c r="O38479" s="5"/>
    </row>
    <row r="38480" spans="13:15" x14ac:dyDescent="0.2">
      <c r="M38480" s="2"/>
      <c r="N38480" s="5"/>
      <c r="O38480" s="5"/>
    </row>
    <row r="38481" spans="13:15" x14ac:dyDescent="0.2">
      <c r="M38481" s="2"/>
      <c r="N38481" s="5"/>
      <c r="O38481" s="5"/>
    </row>
    <row r="38482" spans="13:15" x14ac:dyDescent="0.2">
      <c r="M38482" s="2"/>
      <c r="N38482" s="5"/>
      <c r="O38482" s="5"/>
    </row>
    <row r="38483" spans="13:15" x14ac:dyDescent="0.2">
      <c r="M38483" s="2"/>
      <c r="N38483" s="5"/>
      <c r="O38483" s="5"/>
    </row>
    <row r="38484" spans="13:15" x14ac:dyDescent="0.2">
      <c r="M38484" s="2"/>
      <c r="N38484" s="5"/>
      <c r="O38484" s="5"/>
    </row>
    <row r="38485" spans="13:15" x14ac:dyDescent="0.2">
      <c r="M38485" s="2"/>
      <c r="N38485" s="5"/>
      <c r="O38485" s="5"/>
    </row>
    <row r="38486" spans="13:15" x14ac:dyDescent="0.2">
      <c r="M38486" s="2"/>
      <c r="N38486" s="5"/>
      <c r="O38486" s="5"/>
    </row>
    <row r="38487" spans="13:15" x14ac:dyDescent="0.2">
      <c r="M38487" s="2"/>
      <c r="N38487" s="5"/>
      <c r="O38487" s="5"/>
    </row>
    <row r="38488" spans="13:15" x14ac:dyDescent="0.2">
      <c r="M38488" s="2"/>
      <c r="N38488" s="5"/>
      <c r="O38488" s="5"/>
    </row>
    <row r="38489" spans="13:15" x14ac:dyDescent="0.2">
      <c r="M38489" s="2"/>
      <c r="N38489" s="5"/>
      <c r="O38489" s="5"/>
    </row>
    <row r="38490" spans="13:15" x14ac:dyDescent="0.2">
      <c r="M38490" s="2"/>
      <c r="N38490" s="5"/>
      <c r="O38490" s="5"/>
    </row>
    <row r="38491" spans="13:15" x14ac:dyDescent="0.2">
      <c r="M38491" s="2"/>
      <c r="N38491" s="5"/>
      <c r="O38491" s="5"/>
    </row>
    <row r="38492" spans="13:15" x14ac:dyDescent="0.2">
      <c r="M38492" s="2"/>
      <c r="N38492" s="5"/>
      <c r="O38492" s="5"/>
    </row>
    <row r="38493" spans="13:15" x14ac:dyDescent="0.2">
      <c r="M38493" s="2"/>
      <c r="N38493" s="5"/>
      <c r="O38493" s="5"/>
    </row>
    <row r="38494" spans="13:15" x14ac:dyDescent="0.2">
      <c r="M38494" s="2"/>
      <c r="N38494" s="5"/>
      <c r="O38494" s="5"/>
    </row>
    <row r="38495" spans="13:15" x14ac:dyDescent="0.2">
      <c r="M38495" s="2"/>
      <c r="N38495" s="5"/>
      <c r="O38495" s="5"/>
    </row>
    <row r="38496" spans="13:15" x14ac:dyDescent="0.2">
      <c r="M38496" s="2"/>
      <c r="N38496" s="5"/>
      <c r="O38496" s="5"/>
    </row>
    <row r="38497" spans="13:15" x14ac:dyDescent="0.2">
      <c r="M38497" s="2"/>
      <c r="N38497" s="5"/>
      <c r="O38497" s="5"/>
    </row>
    <row r="38498" spans="13:15" x14ac:dyDescent="0.2">
      <c r="M38498" s="2"/>
      <c r="N38498" s="5"/>
      <c r="O38498" s="5"/>
    </row>
    <row r="38499" spans="13:15" x14ac:dyDescent="0.2">
      <c r="M38499" s="2"/>
      <c r="N38499" s="5"/>
      <c r="O38499" s="5"/>
    </row>
    <row r="38500" spans="13:15" x14ac:dyDescent="0.2">
      <c r="M38500" s="2"/>
      <c r="N38500" s="5"/>
      <c r="O38500" s="5"/>
    </row>
    <row r="38501" spans="13:15" x14ac:dyDescent="0.2">
      <c r="M38501" s="2"/>
      <c r="N38501" s="5"/>
      <c r="O38501" s="5"/>
    </row>
    <row r="38502" spans="13:15" x14ac:dyDescent="0.2">
      <c r="M38502" s="2"/>
      <c r="N38502" s="5"/>
      <c r="O38502" s="5"/>
    </row>
    <row r="38503" spans="13:15" x14ac:dyDescent="0.2">
      <c r="M38503" s="2"/>
      <c r="N38503" s="5"/>
      <c r="O38503" s="5"/>
    </row>
    <row r="38504" spans="13:15" x14ac:dyDescent="0.2">
      <c r="M38504" s="2"/>
      <c r="N38504" s="5"/>
      <c r="O38504" s="5"/>
    </row>
    <row r="38505" spans="13:15" x14ac:dyDescent="0.2">
      <c r="M38505" s="2"/>
      <c r="N38505" s="5"/>
      <c r="O38505" s="5"/>
    </row>
    <row r="38506" spans="13:15" x14ac:dyDescent="0.2">
      <c r="M38506" s="2"/>
      <c r="N38506" s="5"/>
      <c r="O38506" s="5"/>
    </row>
    <row r="38507" spans="13:15" x14ac:dyDescent="0.2">
      <c r="M38507" s="2"/>
      <c r="N38507" s="5"/>
      <c r="O38507" s="5"/>
    </row>
    <row r="38508" spans="13:15" x14ac:dyDescent="0.2">
      <c r="M38508" s="2"/>
      <c r="N38508" s="5"/>
      <c r="O38508" s="5"/>
    </row>
    <row r="38509" spans="13:15" x14ac:dyDescent="0.2">
      <c r="M38509" s="2"/>
      <c r="N38509" s="5"/>
      <c r="O38509" s="5"/>
    </row>
    <row r="38510" spans="13:15" x14ac:dyDescent="0.2">
      <c r="M38510" s="2"/>
      <c r="N38510" s="5"/>
      <c r="O38510" s="5"/>
    </row>
    <row r="38511" spans="13:15" x14ac:dyDescent="0.2">
      <c r="M38511" s="2"/>
      <c r="N38511" s="5"/>
      <c r="O38511" s="5"/>
    </row>
    <row r="38512" spans="13:15" x14ac:dyDescent="0.2">
      <c r="M38512" s="2"/>
      <c r="N38512" s="5"/>
      <c r="O38512" s="5"/>
    </row>
    <row r="38513" spans="13:15" x14ac:dyDescent="0.2">
      <c r="M38513" s="2"/>
      <c r="N38513" s="5"/>
      <c r="O38513" s="5"/>
    </row>
    <row r="38514" spans="13:15" x14ac:dyDescent="0.2">
      <c r="M38514" s="2"/>
      <c r="N38514" s="5"/>
      <c r="O38514" s="5"/>
    </row>
    <row r="38515" spans="13:15" x14ac:dyDescent="0.2">
      <c r="M38515" s="2"/>
      <c r="N38515" s="5"/>
      <c r="O38515" s="5"/>
    </row>
    <row r="38516" spans="13:15" x14ac:dyDescent="0.2">
      <c r="M38516" s="2"/>
      <c r="N38516" s="5"/>
      <c r="O38516" s="5"/>
    </row>
    <row r="38517" spans="13:15" x14ac:dyDescent="0.2">
      <c r="M38517" s="2"/>
      <c r="N38517" s="5"/>
      <c r="O38517" s="5"/>
    </row>
    <row r="38518" spans="13:15" x14ac:dyDescent="0.2">
      <c r="M38518" s="2"/>
      <c r="N38518" s="5"/>
      <c r="O38518" s="5"/>
    </row>
    <row r="38519" spans="13:15" x14ac:dyDescent="0.2">
      <c r="M38519" s="2"/>
      <c r="N38519" s="5"/>
      <c r="O38519" s="5"/>
    </row>
    <row r="38520" spans="13:15" x14ac:dyDescent="0.2">
      <c r="M38520" s="2"/>
      <c r="N38520" s="5"/>
      <c r="O38520" s="5"/>
    </row>
    <row r="38521" spans="13:15" x14ac:dyDescent="0.2">
      <c r="M38521" s="2"/>
      <c r="N38521" s="5"/>
      <c r="O38521" s="5"/>
    </row>
    <row r="38522" spans="13:15" x14ac:dyDescent="0.2">
      <c r="M38522" s="2"/>
      <c r="N38522" s="5"/>
      <c r="O38522" s="5"/>
    </row>
    <row r="38523" spans="13:15" x14ac:dyDescent="0.2">
      <c r="M38523" s="2"/>
      <c r="N38523" s="5"/>
      <c r="O38523" s="5"/>
    </row>
    <row r="38524" spans="13:15" x14ac:dyDescent="0.2">
      <c r="M38524" s="2"/>
      <c r="N38524" s="5"/>
      <c r="O38524" s="5"/>
    </row>
    <row r="38525" spans="13:15" x14ac:dyDescent="0.2">
      <c r="M38525" s="2"/>
      <c r="N38525" s="5"/>
      <c r="O38525" s="5"/>
    </row>
    <row r="38526" spans="13:15" x14ac:dyDescent="0.2">
      <c r="M38526" s="2"/>
      <c r="N38526" s="5"/>
      <c r="O38526" s="5"/>
    </row>
    <row r="38527" spans="13:15" x14ac:dyDescent="0.2">
      <c r="M38527" s="2"/>
      <c r="N38527" s="5"/>
      <c r="O38527" s="5"/>
    </row>
    <row r="38528" spans="13:15" x14ac:dyDescent="0.2">
      <c r="M38528" s="2"/>
      <c r="N38528" s="5"/>
      <c r="O38528" s="5"/>
    </row>
    <row r="38529" spans="13:15" x14ac:dyDescent="0.2">
      <c r="M38529" s="2"/>
      <c r="N38529" s="5"/>
      <c r="O38529" s="5"/>
    </row>
    <row r="38530" spans="13:15" x14ac:dyDescent="0.2">
      <c r="M38530" s="2"/>
      <c r="N38530" s="5"/>
      <c r="O38530" s="5"/>
    </row>
    <row r="38531" spans="13:15" x14ac:dyDescent="0.2">
      <c r="M38531" s="2"/>
      <c r="N38531" s="5"/>
      <c r="O38531" s="5"/>
    </row>
    <row r="38532" spans="13:15" x14ac:dyDescent="0.2">
      <c r="M38532" s="2"/>
      <c r="N38532" s="5"/>
      <c r="O38532" s="5"/>
    </row>
    <row r="38533" spans="13:15" x14ac:dyDescent="0.2">
      <c r="M38533" s="2"/>
      <c r="N38533" s="5"/>
      <c r="O38533" s="5"/>
    </row>
    <row r="38534" spans="13:15" x14ac:dyDescent="0.2">
      <c r="M38534" s="2"/>
      <c r="N38534" s="5"/>
      <c r="O38534" s="5"/>
    </row>
    <row r="38535" spans="13:15" x14ac:dyDescent="0.2">
      <c r="M38535" s="2"/>
      <c r="N38535" s="5"/>
      <c r="O38535" s="5"/>
    </row>
    <row r="38536" spans="13:15" x14ac:dyDescent="0.2">
      <c r="M38536" s="2"/>
      <c r="N38536" s="5"/>
      <c r="O38536" s="5"/>
    </row>
    <row r="38537" spans="13:15" x14ac:dyDescent="0.2">
      <c r="M38537" s="2"/>
      <c r="N38537" s="5"/>
      <c r="O38537" s="5"/>
    </row>
    <row r="38538" spans="13:15" x14ac:dyDescent="0.2">
      <c r="M38538" s="2"/>
      <c r="N38538" s="5"/>
      <c r="O38538" s="5"/>
    </row>
    <row r="38539" spans="13:15" x14ac:dyDescent="0.2">
      <c r="M38539" s="2"/>
      <c r="N38539" s="5"/>
      <c r="O38539" s="5"/>
    </row>
    <row r="38540" spans="13:15" x14ac:dyDescent="0.2">
      <c r="M38540" s="2"/>
      <c r="N38540" s="5"/>
      <c r="O38540" s="5"/>
    </row>
    <row r="38541" spans="13:15" x14ac:dyDescent="0.2">
      <c r="M38541" s="2"/>
      <c r="N38541" s="5"/>
      <c r="O38541" s="5"/>
    </row>
    <row r="38542" spans="13:15" x14ac:dyDescent="0.2">
      <c r="M38542" s="2"/>
      <c r="N38542" s="5"/>
      <c r="O38542" s="5"/>
    </row>
    <row r="38543" spans="13:15" x14ac:dyDescent="0.2">
      <c r="M38543" s="2"/>
      <c r="N38543" s="5"/>
      <c r="O38543" s="5"/>
    </row>
    <row r="38544" spans="13:15" x14ac:dyDescent="0.2">
      <c r="M38544" s="2"/>
      <c r="N38544" s="5"/>
      <c r="O38544" s="5"/>
    </row>
    <row r="38545" spans="13:15" x14ac:dyDescent="0.2">
      <c r="M38545" s="2"/>
      <c r="N38545" s="5"/>
      <c r="O38545" s="5"/>
    </row>
    <row r="38546" spans="13:15" x14ac:dyDescent="0.2">
      <c r="M38546" s="2"/>
      <c r="N38546" s="5"/>
      <c r="O38546" s="5"/>
    </row>
    <row r="38547" spans="13:15" x14ac:dyDescent="0.2">
      <c r="M38547" s="2"/>
      <c r="N38547" s="5"/>
      <c r="O38547" s="5"/>
    </row>
    <row r="38548" spans="13:15" x14ac:dyDescent="0.2">
      <c r="M38548" s="2"/>
      <c r="N38548" s="5"/>
      <c r="O38548" s="5"/>
    </row>
    <row r="38549" spans="13:15" x14ac:dyDescent="0.2">
      <c r="M38549" s="2"/>
      <c r="N38549" s="5"/>
      <c r="O38549" s="5"/>
    </row>
    <row r="38550" spans="13:15" x14ac:dyDescent="0.2">
      <c r="M38550" s="2"/>
      <c r="N38550" s="5"/>
      <c r="O38550" s="5"/>
    </row>
    <row r="38551" spans="13:15" x14ac:dyDescent="0.2">
      <c r="M38551" s="2"/>
      <c r="N38551" s="5"/>
      <c r="O38551" s="5"/>
    </row>
    <row r="38552" spans="13:15" x14ac:dyDescent="0.2">
      <c r="M38552" s="2"/>
      <c r="N38552" s="5"/>
      <c r="O38552" s="5"/>
    </row>
    <row r="38553" spans="13:15" x14ac:dyDescent="0.2">
      <c r="M38553" s="2"/>
      <c r="N38553" s="5"/>
      <c r="O38553" s="5"/>
    </row>
    <row r="38554" spans="13:15" x14ac:dyDescent="0.2">
      <c r="M38554" s="2"/>
      <c r="N38554" s="5"/>
      <c r="O38554" s="5"/>
    </row>
    <row r="38555" spans="13:15" x14ac:dyDescent="0.2">
      <c r="M38555" s="2"/>
      <c r="N38555" s="5"/>
      <c r="O38555" s="5"/>
    </row>
    <row r="38556" spans="13:15" x14ac:dyDescent="0.2">
      <c r="M38556" s="2"/>
      <c r="N38556" s="5"/>
      <c r="O38556" s="5"/>
    </row>
    <row r="38557" spans="13:15" x14ac:dyDescent="0.2">
      <c r="M38557" s="2"/>
      <c r="N38557" s="5"/>
      <c r="O38557" s="5"/>
    </row>
    <row r="38558" spans="13:15" x14ac:dyDescent="0.2">
      <c r="M38558" s="2"/>
      <c r="N38558" s="5"/>
      <c r="O38558" s="5"/>
    </row>
    <row r="38559" spans="13:15" x14ac:dyDescent="0.2">
      <c r="M38559" s="2"/>
      <c r="N38559" s="5"/>
      <c r="O38559" s="5"/>
    </row>
    <row r="38560" spans="13:15" x14ac:dyDescent="0.2">
      <c r="M38560" s="2"/>
      <c r="N38560" s="5"/>
      <c r="O38560" s="5"/>
    </row>
    <row r="38561" spans="13:15" x14ac:dyDescent="0.2">
      <c r="M38561" s="2"/>
      <c r="N38561" s="5"/>
      <c r="O38561" s="5"/>
    </row>
    <row r="38562" spans="13:15" x14ac:dyDescent="0.2">
      <c r="M38562" s="2"/>
      <c r="N38562" s="5"/>
      <c r="O38562" s="5"/>
    </row>
    <row r="38563" spans="13:15" x14ac:dyDescent="0.2">
      <c r="M38563" s="2"/>
      <c r="N38563" s="5"/>
      <c r="O38563" s="5"/>
    </row>
    <row r="38564" spans="13:15" x14ac:dyDescent="0.2">
      <c r="M38564" s="2"/>
      <c r="N38564" s="5"/>
      <c r="O38564" s="5"/>
    </row>
    <row r="38565" spans="13:15" x14ac:dyDescent="0.2">
      <c r="M38565" s="2"/>
      <c r="N38565" s="5"/>
      <c r="O38565" s="5"/>
    </row>
    <row r="38566" spans="13:15" x14ac:dyDescent="0.2">
      <c r="M38566" s="2"/>
      <c r="N38566" s="5"/>
      <c r="O38566" s="5"/>
    </row>
    <row r="38567" spans="13:15" x14ac:dyDescent="0.2">
      <c r="M38567" s="2"/>
      <c r="N38567" s="5"/>
      <c r="O38567" s="5"/>
    </row>
    <row r="38568" spans="13:15" x14ac:dyDescent="0.2">
      <c r="M38568" s="2"/>
      <c r="N38568" s="5"/>
      <c r="O38568" s="5"/>
    </row>
    <row r="38569" spans="13:15" x14ac:dyDescent="0.2">
      <c r="M38569" s="2"/>
      <c r="N38569" s="5"/>
      <c r="O38569" s="5"/>
    </row>
    <row r="38570" spans="13:15" x14ac:dyDescent="0.2">
      <c r="M38570" s="2"/>
      <c r="N38570" s="5"/>
      <c r="O38570" s="5"/>
    </row>
    <row r="38571" spans="13:15" x14ac:dyDescent="0.2">
      <c r="M38571" s="2"/>
      <c r="N38571" s="5"/>
      <c r="O38571" s="5"/>
    </row>
    <row r="38572" spans="13:15" x14ac:dyDescent="0.2">
      <c r="M38572" s="2"/>
      <c r="N38572" s="5"/>
      <c r="O38572" s="5"/>
    </row>
    <row r="38573" spans="13:15" x14ac:dyDescent="0.2">
      <c r="M38573" s="2"/>
      <c r="N38573" s="5"/>
      <c r="O38573" s="5"/>
    </row>
    <row r="38574" spans="13:15" x14ac:dyDescent="0.2">
      <c r="M38574" s="2"/>
      <c r="N38574" s="5"/>
      <c r="O38574" s="5"/>
    </row>
    <row r="38575" spans="13:15" x14ac:dyDescent="0.2">
      <c r="M38575" s="2"/>
      <c r="N38575" s="5"/>
      <c r="O38575" s="5"/>
    </row>
    <row r="38576" spans="13:15" x14ac:dyDescent="0.2">
      <c r="M38576" s="2"/>
      <c r="N38576" s="5"/>
      <c r="O38576" s="5"/>
    </row>
    <row r="38577" spans="13:15" x14ac:dyDescent="0.2">
      <c r="M38577" s="2"/>
      <c r="N38577" s="5"/>
      <c r="O38577" s="5"/>
    </row>
    <row r="38578" spans="13:15" x14ac:dyDescent="0.2">
      <c r="M38578" s="2"/>
      <c r="N38578" s="5"/>
      <c r="O38578" s="5"/>
    </row>
    <row r="38579" spans="13:15" x14ac:dyDescent="0.2">
      <c r="M38579" s="2"/>
      <c r="N38579" s="5"/>
      <c r="O38579" s="5"/>
    </row>
    <row r="38580" spans="13:15" x14ac:dyDescent="0.2">
      <c r="M38580" s="2"/>
      <c r="N38580" s="5"/>
      <c r="O38580" s="5"/>
    </row>
    <row r="38581" spans="13:15" x14ac:dyDescent="0.2">
      <c r="M38581" s="2"/>
      <c r="N38581" s="5"/>
      <c r="O38581" s="5"/>
    </row>
    <row r="38582" spans="13:15" x14ac:dyDescent="0.2">
      <c r="M38582" s="2"/>
      <c r="N38582" s="5"/>
      <c r="O38582" s="5"/>
    </row>
    <row r="38583" spans="13:15" x14ac:dyDescent="0.2">
      <c r="M38583" s="2"/>
      <c r="N38583" s="5"/>
      <c r="O38583" s="5"/>
    </row>
    <row r="38584" spans="13:15" x14ac:dyDescent="0.2">
      <c r="M38584" s="2"/>
      <c r="N38584" s="5"/>
      <c r="O38584" s="5"/>
    </row>
    <row r="38585" spans="13:15" x14ac:dyDescent="0.2">
      <c r="M38585" s="2"/>
      <c r="N38585" s="5"/>
      <c r="O38585" s="5"/>
    </row>
    <row r="38586" spans="13:15" x14ac:dyDescent="0.2">
      <c r="M38586" s="2"/>
      <c r="N38586" s="5"/>
      <c r="O38586" s="5"/>
    </row>
    <row r="38587" spans="13:15" x14ac:dyDescent="0.2">
      <c r="M38587" s="2"/>
      <c r="N38587" s="5"/>
      <c r="O38587" s="5"/>
    </row>
    <row r="38588" spans="13:15" x14ac:dyDescent="0.2">
      <c r="M38588" s="2"/>
      <c r="N38588" s="5"/>
      <c r="O38588" s="5"/>
    </row>
    <row r="38589" spans="13:15" x14ac:dyDescent="0.2">
      <c r="M38589" s="2"/>
      <c r="N38589" s="5"/>
      <c r="O38589" s="5"/>
    </row>
    <row r="38590" spans="13:15" x14ac:dyDescent="0.2">
      <c r="M38590" s="2"/>
      <c r="N38590" s="5"/>
      <c r="O38590" s="5"/>
    </row>
    <row r="38591" spans="13:15" x14ac:dyDescent="0.2">
      <c r="M38591" s="2"/>
      <c r="N38591" s="5"/>
      <c r="O38591" s="5"/>
    </row>
    <row r="38592" spans="13:15" x14ac:dyDescent="0.2">
      <c r="M38592" s="2"/>
      <c r="N38592" s="5"/>
      <c r="O38592" s="5"/>
    </row>
    <row r="38593" spans="13:15" x14ac:dyDescent="0.2">
      <c r="M38593" s="2"/>
      <c r="N38593" s="5"/>
      <c r="O38593" s="5"/>
    </row>
    <row r="38594" spans="13:15" x14ac:dyDescent="0.2">
      <c r="M38594" s="2"/>
      <c r="N38594" s="5"/>
      <c r="O38594" s="5"/>
    </row>
    <row r="38595" spans="13:15" x14ac:dyDescent="0.2">
      <c r="M38595" s="2"/>
      <c r="N38595" s="5"/>
      <c r="O38595" s="5"/>
    </row>
    <row r="38596" spans="13:15" x14ac:dyDescent="0.2">
      <c r="M38596" s="2"/>
      <c r="N38596" s="5"/>
      <c r="O38596" s="5"/>
    </row>
    <row r="38597" spans="13:15" x14ac:dyDescent="0.2">
      <c r="M38597" s="2"/>
      <c r="N38597" s="5"/>
      <c r="O38597" s="5"/>
    </row>
    <row r="38598" spans="13:15" x14ac:dyDescent="0.2">
      <c r="M38598" s="2"/>
      <c r="N38598" s="5"/>
      <c r="O38598" s="5"/>
    </row>
    <row r="38599" spans="13:15" x14ac:dyDescent="0.2">
      <c r="M38599" s="2"/>
      <c r="N38599" s="5"/>
      <c r="O38599" s="5"/>
    </row>
    <row r="38600" spans="13:15" x14ac:dyDescent="0.2">
      <c r="M38600" s="2"/>
      <c r="N38600" s="5"/>
      <c r="O38600" s="5"/>
    </row>
    <row r="38601" spans="13:15" x14ac:dyDescent="0.2">
      <c r="M38601" s="2"/>
      <c r="N38601" s="5"/>
      <c r="O38601" s="5"/>
    </row>
    <row r="38602" spans="13:15" x14ac:dyDescent="0.2">
      <c r="M38602" s="2"/>
      <c r="N38602" s="5"/>
      <c r="O38602" s="5"/>
    </row>
    <row r="38603" spans="13:15" x14ac:dyDescent="0.2">
      <c r="M38603" s="2"/>
      <c r="N38603" s="5"/>
      <c r="O38603" s="5"/>
    </row>
    <row r="38604" spans="13:15" x14ac:dyDescent="0.2">
      <c r="M38604" s="2"/>
      <c r="N38604" s="5"/>
      <c r="O38604" s="5"/>
    </row>
    <row r="38605" spans="13:15" x14ac:dyDescent="0.2">
      <c r="M38605" s="2"/>
      <c r="N38605" s="5"/>
      <c r="O38605" s="5"/>
    </row>
    <row r="38606" spans="13:15" x14ac:dyDescent="0.2">
      <c r="M38606" s="2"/>
      <c r="N38606" s="5"/>
      <c r="O38606" s="5"/>
    </row>
    <row r="38607" spans="13:15" x14ac:dyDescent="0.2">
      <c r="M38607" s="2"/>
      <c r="N38607" s="5"/>
      <c r="O38607" s="5"/>
    </row>
    <row r="38608" spans="13:15" x14ac:dyDescent="0.2">
      <c r="M38608" s="2"/>
      <c r="N38608" s="5"/>
      <c r="O38608" s="5"/>
    </row>
    <row r="38609" spans="13:15" x14ac:dyDescent="0.2">
      <c r="M38609" s="2"/>
      <c r="N38609" s="5"/>
      <c r="O38609" s="5"/>
    </row>
    <row r="38610" spans="13:15" x14ac:dyDescent="0.2">
      <c r="M38610" s="2"/>
      <c r="N38610" s="5"/>
      <c r="O38610" s="5"/>
    </row>
    <row r="38611" spans="13:15" x14ac:dyDescent="0.2">
      <c r="M38611" s="2"/>
      <c r="N38611" s="5"/>
      <c r="O38611" s="5"/>
    </row>
    <row r="38612" spans="13:15" x14ac:dyDescent="0.2">
      <c r="M38612" s="2"/>
      <c r="N38612" s="5"/>
      <c r="O38612" s="5"/>
    </row>
    <row r="38613" spans="13:15" x14ac:dyDescent="0.2">
      <c r="M38613" s="2"/>
      <c r="N38613" s="5"/>
      <c r="O38613" s="5"/>
    </row>
    <row r="38614" spans="13:15" x14ac:dyDescent="0.2">
      <c r="M38614" s="2"/>
      <c r="N38614" s="5"/>
      <c r="O38614" s="5"/>
    </row>
    <row r="38615" spans="13:15" x14ac:dyDescent="0.2">
      <c r="M38615" s="2"/>
      <c r="N38615" s="5"/>
      <c r="O38615" s="5"/>
    </row>
    <row r="38616" spans="13:15" x14ac:dyDescent="0.2">
      <c r="M38616" s="2"/>
      <c r="N38616" s="5"/>
      <c r="O38616" s="5"/>
    </row>
    <row r="38617" spans="13:15" x14ac:dyDescent="0.2">
      <c r="M38617" s="2"/>
      <c r="N38617" s="5"/>
      <c r="O38617" s="5"/>
    </row>
    <row r="38618" spans="13:15" x14ac:dyDescent="0.2">
      <c r="M38618" s="2"/>
      <c r="N38618" s="5"/>
      <c r="O38618" s="5"/>
    </row>
    <row r="38619" spans="13:15" x14ac:dyDescent="0.2">
      <c r="M38619" s="2"/>
      <c r="N38619" s="5"/>
      <c r="O38619" s="5"/>
    </row>
    <row r="38620" spans="13:15" x14ac:dyDescent="0.2">
      <c r="M38620" s="2"/>
      <c r="N38620" s="5"/>
      <c r="O38620" s="5"/>
    </row>
    <row r="38621" spans="13:15" x14ac:dyDescent="0.2">
      <c r="M38621" s="2"/>
      <c r="N38621" s="5"/>
      <c r="O38621" s="5"/>
    </row>
    <row r="38622" spans="13:15" x14ac:dyDescent="0.2">
      <c r="M38622" s="2"/>
      <c r="N38622" s="5"/>
      <c r="O38622" s="5"/>
    </row>
    <row r="38623" spans="13:15" x14ac:dyDescent="0.2">
      <c r="M38623" s="2"/>
      <c r="N38623" s="5"/>
      <c r="O38623" s="5"/>
    </row>
    <row r="38624" spans="13:15" x14ac:dyDescent="0.2">
      <c r="M38624" s="2"/>
      <c r="N38624" s="5"/>
      <c r="O38624" s="5"/>
    </row>
    <row r="38625" spans="13:15" x14ac:dyDescent="0.2">
      <c r="M38625" s="2"/>
      <c r="N38625" s="5"/>
      <c r="O38625" s="5"/>
    </row>
    <row r="38626" spans="13:15" x14ac:dyDescent="0.2">
      <c r="M38626" s="2"/>
      <c r="N38626" s="5"/>
      <c r="O38626" s="5"/>
    </row>
    <row r="38627" spans="13:15" x14ac:dyDescent="0.2">
      <c r="M38627" s="2"/>
      <c r="N38627" s="5"/>
      <c r="O38627" s="5"/>
    </row>
    <row r="38628" spans="13:15" x14ac:dyDescent="0.2">
      <c r="M38628" s="2"/>
      <c r="N38628" s="5"/>
      <c r="O38628" s="5"/>
    </row>
    <row r="38629" spans="13:15" x14ac:dyDescent="0.2">
      <c r="M38629" s="2"/>
      <c r="N38629" s="5"/>
      <c r="O38629" s="5"/>
    </row>
    <row r="38630" spans="13:15" x14ac:dyDescent="0.2">
      <c r="M38630" s="2"/>
      <c r="N38630" s="5"/>
      <c r="O38630" s="5"/>
    </row>
    <row r="38631" spans="13:15" x14ac:dyDescent="0.2">
      <c r="M38631" s="2"/>
      <c r="N38631" s="5"/>
      <c r="O38631" s="5"/>
    </row>
    <row r="38632" spans="13:15" x14ac:dyDescent="0.2">
      <c r="M38632" s="2"/>
      <c r="N38632" s="5"/>
      <c r="O38632" s="5"/>
    </row>
    <row r="38633" spans="13:15" x14ac:dyDescent="0.2">
      <c r="M38633" s="2"/>
      <c r="N38633" s="5"/>
      <c r="O38633" s="5"/>
    </row>
    <row r="38634" spans="13:15" x14ac:dyDescent="0.2">
      <c r="M38634" s="2"/>
      <c r="N38634" s="5"/>
      <c r="O38634" s="5"/>
    </row>
    <row r="38635" spans="13:15" x14ac:dyDescent="0.2">
      <c r="M38635" s="2"/>
      <c r="N38635" s="5"/>
      <c r="O38635" s="5"/>
    </row>
    <row r="38636" spans="13:15" x14ac:dyDescent="0.2">
      <c r="M38636" s="2"/>
      <c r="N38636" s="5"/>
      <c r="O38636" s="5"/>
    </row>
    <row r="38637" spans="13:15" x14ac:dyDescent="0.2">
      <c r="M38637" s="2"/>
      <c r="N38637" s="5"/>
      <c r="O38637" s="5"/>
    </row>
    <row r="38638" spans="13:15" x14ac:dyDescent="0.2">
      <c r="M38638" s="2"/>
      <c r="N38638" s="5"/>
      <c r="O38638" s="5"/>
    </row>
    <row r="38639" spans="13:15" x14ac:dyDescent="0.2">
      <c r="M38639" s="2"/>
      <c r="N38639" s="5"/>
      <c r="O38639" s="5"/>
    </row>
    <row r="38640" spans="13:15" x14ac:dyDescent="0.2">
      <c r="M38640" s="2"/>
      <c r="N38640" s="5"/>
      <c r="O38640" s="5"/>
    </row>
    <row r="38641" spans="13:15" x14ac:dyDescent="0.2">
      <c r="M38641" s="2"/>
      <c r="N38641" s="5"/>
      <c r="O38641" s="5"/>
    </row>
    <row r="38642" spans="13:15" x14ac:dyDescent="0.2">
      <c r="M38642" s="2"/>
      <c r="N38642" s="5"/>
      <c r="O38642" s="5"/>
    </row>
    <row r="38643" spans="13:15" x14ac:dyDescent="0.2">
      <c r="M38643" s="2"/>
      <c r="N38643" s="5"/>
      <c r="O38643" s="5"/>
    </row>
    <row r="38644" spans="13:15" x14ac:dyDescent="0.2">
      <c r="M38644" s="2"/>
      <c r="N38644" s="5"/>
      <c r="O38644" s="5"/>
    </row>
    <row r="38645" spans="13:15" x14ac:dyDescent="0.2">
      <c r="M38645" s="2"/>
      <c r="N38645" s="5"/>
      <c r="O38645" s="5"/>
    </row>
    <row r="38646" spans="13:15" x14ac:dyDescent="0.2">
      <c r="M38646" s="2"/>
      <c r="N38646" s="5"/>
      <c r="O38646" s="5"/>
    </row>
    <row r="38647" spans="13:15" x14ac:dyDescent="0.2">
      <c r="M38647" s="2"/>
      <c r="N38647" s="5"/>
      <c r="O38647" s="5"/>
    </row>
    <row r="38648" spans="13:15" x14ac:dyDescent="0.2">
      <c r="M38648" s="2"/>
      <c r="N38648" s="5"/>
      <c r="O38648" s="5"/>
    </row>
    <row r="38649" spans="13:15" x14ac:dyDescent="0.2">
      <c r="M38649" s="2"/>
      <c r="N38649" s="5"/>
      <c r="O38649" s="5"/>
    </row>
    <row r="38650" spans="13:15" x14ac:dyDescent="0.2">
      <c r="M38650" s="2"/>
      <c r="N38650" s="5"/>
      <c r="O38650" s="5"/>
    </row>
    <row r="38651" spans="13:15" x14ac:dyDescent="0.2">
      <c r="M38651" s="2"/>
      <c r="N38651" s="5"/>
      <c r="O38651" s="5"/>
    </row>
    <row r="38652" spans="13:15" x14ac:dyDescent="0.2">
      <c r="M38652" s="2"/>
      <c r="N38652" s="5"/>
      <c r="O38652" s="5"/>
    </row>
    <row r="38653" spans="13:15" x14ac:dyDescent="0.2">
      <c r="M38653" s="2"/>
      <c r="N38653" s="5"/>
      <c r="O38653" s="5"/>
    </row>
    <row r="38654" spans="13:15" x14ac:dyDescent="0.2">
      <c r="M38654" s="2"/>
      <c r="N38654" s="5"/>
      <c r="O38654" s="5"/>
    </row>
    <row r="38655" spans="13:15" x14ac:dyDescent="0.2">
      <c r="M38655" s="2"/>
      <c r="N38655" s="5"/>
      <c r="O38655" s="5"/>
    </row>
    <row r="38656" spans="13:15" x14ac:dyDescent="0.2">
      <c r="M38656" s="2"/>
      <c r="N38656" s="5"/>
      <c r="O38656" s="5"/>
    </row>
    <row r="38657" spans="13:15" x14ac:dyDescent="0.2">
      <c r="M38657" s="2"/>
      <c r="N38657" s="5"/>
      <c r="O38657" s="5"/>
    </row>
    <row r="38658" spans="13:15" x14ac:dyDescent="0.2">
      <c r="M38658" s="2"/>
      <c r="N38658" s="5"/>
      <c r="O38658" s="5"/>
    </row>
    <row r="38659" spans="13:15" x14ac:dyDescent="0.2">
      <c r="M38659" s="2"/>
      <c r="N38659" s="5"/>
      <c r="O38659" s="5"/>
    </row>
    <row r="38660" spans="13:15" x14ac:dyDescent="0.2">
      <c r="M38660" s="2"/>
      <c r="N38660" s="5"/>
      <c r="O38660" s="5"/>
    </row>
    <row r="38661" spans="13:15" x14ac:dyDescent="0.2">
      <c r="M38661" s="2"/>
      <c r="N38661" s="5"/>
      <c r="O38661" s="5"/>
    </row>
    <row r="38662" spans="13:15" x14ac:dyDescent="0.2">
      <c r="M38662" s="2"/>
      <c r="N38662" s="5"/>
      <c r="O38662" s="5"/>
    </row>
    <row r="38663" spans="13:15" x14ac:dyDescent="0.2">
      <c r="M38663" s="2"/>
      <c r="N38663" s="5"/>
      <c r="O38663" s="5"/>
    </row>
    <row r="38664" spans="13:15" x14ac:dyDescent="0.2">
      <c r="M38664" s="2"/>
      <c r="N38664" s="5"/>
      <c r="O38664" s="5"/>
    </row>
    <row r="38665" spans="13:15" x14ac:dyDescent="0.2">
      <c r="M38665" s="2"/>
      <c r="N38665" s="5"/>
      <c r="O38665" s="5"/>
    </row>
    <row r="38666" spans="13:15" x14ac:dyDescent="0.2">
      <c r="M38666" s="2"/>
      <c r="N38666" s="5"/>
      <c r="O38666" s="5"/>
    </row>
    <row r="38667" spans="13:15" x14ac:dyDescent="0.2">
      <c r="M38667" s="2"/>
      <c r="N38667" s="5"/>
      <c r="O38667" s="5"/>
    </row>
    <row r="38668" spans="13:15" x14ac:dyDescent="0.2">
      <c r="M38668" s="2"/>
      <c r="N38668" s="5"/>
      <c r="O38668" s="5"/>
    </row>
    <row r="38669" spans="13:15" x14ac:dyDescent="0.2">
      <c r="M38669" s="2"/>
      <c r="N38669" s="5"/>
      <c r="O38669" s="5"/>
    </row>
    <row r="38670" spans="13:15" x14ac:dyDescent="0.2">
      <c r="M38670" s="2"/>
      <c r="N38670" s="5"/>
      <c r="O38670" s="5"/>
    </row>
    <row r="38671" spans="13:15" x14ac:dyDescent="0.2">
      <c r="M38671" s="2"/>
      <c r="N38671" s="5"/>
      <c r="O38671" s="5"/>
    </row>
    <row r="38672" spans="13:15" x14ac:dyDescent="0.2">
      <c r="M38672" s="2"/>
      <c r="N38672" s="5"/>
      <c r="O38672" s="5"/>
    </row>
    <row r="38673" spans="13:15" x14ac:dyDescent="0.2">
      <c r="M38673" s="2"/>
      <c r="N38673" s="5"/>
      <c r="O38673" s="5"/>
    </row>
    <row r="38674" spans="13:15" x14ac:dyDescent="0.2">
      <c r="M38674" s="2"/>
      <c r="N38674" s="5"/>
      <c r="O38674" s="5"/>
    </row>
    <row r="38675" spans="13:15" x14ac:dyDescent="0.2">
      <c r="M38675" s="2"/>
      <c r="N38675" s="5"/>
      <c r="O38675" s="5"/>
    </row>
    <row r="38676" spans="13:15" x14ac:dyDescent="0.2">
      <c r="M38676" s="2"/>
      <c r="N38676" s="5"/>
      <c r="O38676" s="5"/>
    </row>
    <row r="38677" spans="13:15" x14ac:dyDescent="0.2">
      <c r="M38677" s="2"/>
      <c r="N38677" s="5"/>
      <c r="O38677" s="5"/>
    </row>
    <row r="38678" spans="13:15" x14ac:dyDescent="0.2">
      <c r="M38678" s="2"/>
      <c r="N38678" s="5"/>
      <c r="O38678" s="5"/>
    </row>
    <row r="38679" spans="13:15" x14ac:dyDescent="0.2">
      <c r="M38679" s="2"/>
      <c r="N38679" s="5"/>
      <c r="O38679" s="5"/>
    </row>
    <row r="38680" spans="13:15" x14ac:dyDescent="0.2">
      <c r="M38680" s="2"/>
      <c r="N38680" s="5"/>
      <c r="O38680" s="5"/>
    </row>
    <row r="38681" spans="13:15" x14ac:dyDescent="0.2">
      <c r="M38681" s="2"/>
      <c r="N38681" s="5"/>
      <c r="O38681" s="5"/>
    </row>
    <row r="38682" spans="13:15" x14ac:dyDescent="0.2">
      <c r="M38682" s="2"/>
      <c r="N38682" s="5"/>
      <c r="O38682" s="5"/>
    </row>
    <row r="38683" spans="13:15" x14ac:dyDescent="0.2">
      <c r="M38683" s="2"/>
      <c r="N38683" s="5"/>
      <c r="O38683" s="5"/>
    </row>
    <row r="38684" spans="13:15" x14ac:dyDescent="0.2">
      <c r="M38684" s="2"/>
      <c r="N38684" s="5"/>
      <c r="O38684" s="5"/>
    </row>
    <row r="38685" spans="13:15" x14ac:dyDescent="0.2">
      <c r="M38685" s="2"/>
      <c r="N38685" s="5"/>
      <c r="O38685" s="5"/>
    </row>
    <row r="38686" spans="13:15" x14ac:dyDescent="0.2">
      <c r="M38686" s="2"/>
      <c r="N38686" s="5"/>
      <c r="O38686" s="5"/>
    </row>
    <row r="38687" spans="13:15" x14ac:dyDescent="0.2">
      <c r="M38687" s="2"/>
      <c r="N38687" s="5"/>
      <c r="O38687" s="5"/>
    </row>
    <row r="38688" spans="13:15" x14ac:dyDescent="0.2">
      <c r="M38688" s="2"/>
      <c r="N38688" s="5"/>
      <c r="O38688" s="5"/>
    </row>
    <row r="38689" spans="13:15" x14ac:dyDescent="0.2">
      <c r="M38689" s="2"/>
      <c r="N38689" s="5"/>
      <c r="O38689" s="5"/>
    </row>
    <row r="38690" spans="13:15" x14ac:dyDescent="0.2">
      <c r="M38690" s="2"/>
      <c r="N38690" s="5"/>
      <c r="O38690" s="5"/>
    </row>
    <row r="38691" spans="13:15" x14ac:dyDescent="0.2">
      <c r="M38691" s="2"/>
      <c r="N38691" s="5"/>
      <c r="O38691" s="5"/>
    </row>
    <row r="38692" spans="13:15" x14ac:dyDescent="0.2">
      <c r="M38692" s="2"/>
      <c r="N38692" s="5"/>
      <c r="O38692" s="5"/>
    </row>
    <row r="38693" spans="13:15" x14ac:dyDescent="0.2">
      <c r="M38693" s="2"/>
      <c r="N38693" s="5"/>
      <c r="O38693" s="5"/>
    </row>
    <row r="38694" spans="13:15" x14ac:dyDescent="0.2">
      <c r="M38694" s="2"/>
      <c r="N38694" s="5"/>
      <c r="O38694" s="5"/>
    </row>
    <row r="38695" spans="13:15" x14ac:dyDescent="0.2">
      <c r="M38695" s="2"/>
      <c r="N38695" s="5"/>
      <c r="O38695" s="5"/>
    </row>
    <row r="38696" spans="13:15" x14ac:dyDescent="0.2">
      <c r="M38696" s="2"/>
      <c r="N38696" s="5"/>
      <c r="O38696" s="5"/>
    </row>
    <row r="38697" spans="13:15" x14ac:dyDescent="0.2">
      <c r="M38697" s="2"/>
      <c r="N38697" s="5"/>
      <c r="O38697" s="5"/>
    </row>
    <row r="38698" spans="13:15" x14ac:dyDescent="0.2">
      <c r="M38698" s="2"/>
      <c r="N38698" s="5"/>
      <c r="O38698" s="5"/>
    </row>
    <row r="38699" spans="13:15" x14ac:dyDescent="0.2">
      <c r="M38699" s="2"/>
      <c r="N38699" s="5"/>
      <c r="O38699" s="5"/>
    </row>
    <row r="38700" spans="13:15" x14ac:dyDescent="0.2">
      <c r="M38700" s="2"/>
      <c r="N38700" s="5"/>
      <c r="O38700" s="5"/>
    </row>
    <row r="38701" spans="13:15" x14ac:dyDescent="0.2">
      <c r="M38701" s="2"/>
      <c r="N38701" s="5"/>
      <c r="O38701" s="5"/>
    </row>
    <row r="38702" spans="13:15" x14ac:dyDescent="0.2">
      <c r="M38702" s="2"/>
      <c r="N38702" s="5"/>
      <c r="O38702" s="5"/>
    </row>
    <row r="38703" spans="13:15" x14ac:dyDescent="0.2">
      <c r="M38703" s="2"/>
      <c r="N38703" s="5"/>
      <c r="O38703" s="5"/>
    </row>
    <row r="38704" spans="13:15" x14ac:dyDescent="0.2">
      <c r="M38704" s="2"/>
      <c r="N38704" s="5"/>
      <c r="O38704" s="5"/>
    </row>
    <row r="38705" spans="13:15" x14ac:dyDescent="0.2">
      <c r="M38705" s="2"/>
      <c r="N38705" s="5"/>
      <c r="O38705" s="5"/>
    </row>
    <row r="38706" spans="13:15" x14ac:dyDescent="0.2">
      <c r="M38706" s="2"/>
      <c r="N38706" s="5"/>
      <c r="O38706" s="5"/>
    </row>
    <row r="38707" spans="13:15" x14ac:dyDescent="0.2">
      <c r="M38707" s="2"/>
      <c r="N38707" s="5"/>
      <c r="O38707" s="5"/>
    </row>
    <row r="38708" spans="13:15" x14ac:dyDescent="0.2">
      <c r="M38708" s="2"/>
      <c r="N38708" s="5"/>
      <c r="O38708" s="5"/>
    </row>
    <row r="38709" spans="13:15" x14ac:dyDescent="0.2">
      <c r="M38709" s="2"/>
      <c r="N38709" s="5"/>
      <c r="O38709" s="5"/>
    </row>
    <row r="38710" spans="13:15" x14ac:dyDescent="0.2">
      <c r="M38710" s="2"/>
      <c r="N38710" s="5"/>
      <c r="O38710" s="5"/>
    </row>
    <row r="38711" spans="13:15" x14ac:dyDescent="0.2">
      <c r="M38711" s="2"/>
      <c r="N38711" s="5"/>
      <c r="O38711" s="5"/>
    </row>
    <row r="38712" spans="13:15" x14ac:dyDescent="0.2">
      <c r="M38712" s="2"/>
      <c r="N38712" s="5"/>
      <c r="O38712" s="5"/>
    </row>
    <row r="38713" spans="13:15" x14ac:dyDescent="0.2">
      <c r="M38713" s="2"/>
      <c r="N38713" s="5"/>
      <c r="O38713" s="5"/>
    </row>
    <row r="38714" spans="13:15" x14ac:dyDescent="0.2">
      <c r="M38714" s="2"/>
      <c r="N38714" s="5"/>
      <c r="O38714" s="5"/>
    </row>
    <row r="38715" spans="13:15" x14ac:dyDescent="0.2">
      <c r="M38715" s="2"/>
      <c r="N38715" s="5"/>
      <c r="O38715" s="5"/>
    </row>
    <row r="38716" spans="13:15" x14ac:dyDescent="0.2">
      <c r="M38716" s="2"/>
      <c r="N38716" s="5"/>
      <c r="O38716" s="5"/>
    </row>
    <row r="38717" spans="13:15" x14ac:dyDescent="0.2">
      <c r="M38717" s="2"/>
      <c r="N38717" s="5"/>
      <c r="O38717" s="5"/>
    </row>
    <row r="38718" spans="13:15" x14ac:dyDescent="0.2">
      <c r="M38718" s="2"/>
      <c r="N38718" s="5"/>
      <c r="O38718" s="5"/>
    </row>
    <row r="38719" spans="13:15" x14ac:dyDescent="0.2">
      <c r="M38719" s="2"/>
      <c r="N38719" s="5"/>
      <c r="O38719" s="5"/>
    </row>
    <row r="38720" spans="13:15" x14ac:dyDescent="0.2">
      <c r="M38720" s="2"/>
      <c r="N38720" s="5"/>
      <c r="O38720" s="5"/>
    </row>
    <row r="38721" spans="13:15" x14ac:dyDescent="0.2">
      <c r="M38721" s="2"/>
      <c r="N38721" s="5"/>
      <c r="O38721" s="5"/>
    </row>
    <row r="38722" spans="13:15" x14ac:dyDescent="0.2">
      <c r="M38722" s="2"/>
      <c r="N38722" s="5"/>
      <c r="O38722" s="5"/>
    </row>
    <row r="38723" spans="13:15" x14ac:dyDescent="0.2">
      <c r="M38723" s="2"/>
      <c r="N38723" s="5"/>
      <c r="O38723" s="5"/>
    </row>
    <row r="38724" spans="13:15" x14ac:dyDescent="0.2">
      <c r="M38724" s="2"/>
      <c r="N38724" s="5"/>
      <c r="O38724" s="5"/>
    </row>
    <row r="38725" spans="13:15" x14ac:dyDescent="0.2">
      <c r="M38725" s="2"/>
      <c r="N38725" s="5"/>
      <c r="O38725" s="5"/>
    </row>
    <row r="38726" spans="13:15" x14ac:dyDescent="0.2">
      <c r="M38726" s="2"/>
      <c r="N38726" s="5"/>
      <c r="O38726" s="5"/>
    </row>
    <row r="38727" spans="13:15" x14ac:dyDescent="0.2">
      <c r="M38727" s="2"/>
      <c r="N38727" s="5"/>
      <c r="O38727" s="5"/>
    </row>
    <row r="38728" spans="13:15" x14ac:dyDescent="0.2">
      <c r="M38728" s="2"/>
      <c r="N38728" s="5"/>
      <c r="O38728" s="5"/>
    </row>
    <row r="38729" spans="13:15" x14ac:dyDescent="0.2">
      <c r="M38729" s="2"/>
      <c r="N38729" s="5"/>
      <c r="O38729" s="5"/>
    </row>
    <row r="38730" spans="13:15" x14ac:dyDescent="0.2">
      <c r="M38730" s="2"/>
      <c r="N38730" s="5"/>
      <c r="O38730" s="5"/>
    </row>
    <row r="38731" spans="13:15" x14ac:dyDescent="0.2">
      <c r="M38731" s="2"/>
      <c r="N38731" s="5"/>
      <c r="O38731" s="5"/>
    </row>
    <row r="38732" spans="13:15" x14ac:dyDescent="0.2">
      <c r="M38732" s="2"/>
      <c r="N38732" s="5"/>
      <c r="O38732" s="5"/>
    </row>
    <row r="38733" spans="13:15" x14ac:dyDescent="0.2">
      <c r="M38733" s="2"/>
      <c r="N38733" s="5"/>
      <c r="O38733" s="5"/>
    </row>
    <row r="38734" spans="13:15" x14ac:dyDescent="0.2">
      <c r="M38734" s="2"/>
      <c r="N38734" s="5"/>
      <c r="O38734" s="5"/>
    </row>
    <row r="38735" spans="13:15" x14ac:dyDescent="0.2">
      <c r="M38735" s="2"/>
      <c r="N38735" s="5"/>
      <c r="O38735" s="5"/>
    </row>
    <row r="38736" spans="13:15" x14ac:dyDescent="0.2">
      <c r="M38736" s="2"/>
      <c r="N38736" s="5"/>
      <c r="O38736" s="5"/>
    </row>
    <row r="38737" spans="13:15" x14ac:dyDescent="0.2">
      <c r="M38737" s="2"/>
      <c r="N38737" s="5"/>
      <c r="O38737" s="5"/>
    </row>
    <row r="38738" spans="13:15" x14ac:dyDescent="0.2">
      <c r="M38738" s="2"/>
      <c r="N38738" s="5"/>
      <c r="O38738" s="5"/>
    </row>
    <row r="38739" spans="13:15" x14ac:dyDescent="0.2">
      <c r="M38739" s="2"/>
      <c r="N38739" s="5"/>
      <c r="O38739" s="5"/>
    </row>
    <row r="38740" spans="13:15" x14ac:dyDescent="0.2">
      <c r="M38740" s="2"/>
      <c r="N38740" s="5"/>
      <c r="O38740" s="5"/>
    </row>
    <row r="38741" spans="13:15" x14ac:dyDescent="0.2">
      <c r="M38741" s="2"/>
      <c r="N38741" s="5"/>
      <c r="O38741" s="5"/>
    </row>
    <row r="38742" spans="13:15" x14ac:dyDescent="0.2">
      <c r="M38742" s="2"/>
      <c r="N38742" s="5"/>
      <c r="O38742" s="5"/>
    </row>
    <row r="38743" spans="13:15" x14ac:dyDescent="0.2">
      <c r="M38743" s="2"/>
      <c r="N38743" s="5"/>
      <c r="O38743" s="5"/>
    </row>
    <row r="38744" spans="13:15" x14ac:dyDescent="0.2">
      <c r="M38744" s="2"/>
      <c r="N38744" s="5"/>
      <c r="O38744" s="5"/>
    </row>
    <row r="38745" spans="13:15" x14ac:dyDescent="0.2">
      <c r="M38745" s="2"/>
      <c r="N38745" s="5"/>
      <c r="O38745" s="5"/>
    </row>
    <row r="38746" spans="13:15" x14ac:dyDescent="0.2">
      <c r="M38746" s="2"/>
      <c r="N38746" s="5"/>
      <c r="O38746" s="5"/>
    </row>
    <row r="38747" spans="13:15" x14ac:dyDescent="0.2">
      <c r="M38747" s="2"/>
      <c r="N38747" s="5"/>
      <c r="O38747" s="5"/>
    </row>
    <row r="38748" spans="13:15" x14ac:dyDescent="0.2">
      <c r="M38748" s="2"/>
      <c r="N38748" s="5"/>
      <c r="O38748" s="5"/>
    </row>
    <row r="38749" spans="13:15" x14ac:dyDescent="0.2">
      <c r="M38749" s="2"/>
      <c r="N38749" s="5"/>
      <c r="O38749" s="5"/>
    </row>
    <row r="38750" spans="13:15" x14ac:dyDescent="0.2">
      <c r="M38750" s="2"/>
      <c r="N38750" s="5"/>
      <c r="O38750" s="5"/>
    </row>
    <row r="38751" spans="13:15" x14ac:dyDescent="0.2">
      <c r="M38751" s="2"/>
      <c r="N38751" s="5"/>
      <c r="O38751" s="5"/>
    </row>
    <row r="38752" spans="13:15" x14ac:dyDescent="0.2">
      <c r="M38752" s="2"/>
      <c r="N38752" s="5"/>
      <c r="O38752" s="5"/>
    </row>
    <row r="38753" spans="13:15" x14ac:dyDescent="0.2">
      <c r="M38753" s="2"/>
      <c r="N38753" s="5"/>
      <c r="O38753" s="5"/>
    </row>
    <row r="38754" spans="13:15" x14ac:dyDescent="0.2">
      <c r="M38754" s="2"/>
      <c r="N38754" s="5"/>
      <c r="O38754" s="5"/>
    </row>
    <row r="38755" spans="13:15" x14ac:dyDescent="0.2">
      <c r="M38755" s="2"/>
      <c r="N38755" s="5"/>
      <c r="O38755" s="5"/>
    </row>
    <row r="38756" spans="13:15" x14ac:dyDescent="0.2">
      <c r="M38756" s="2"/>
      <c r="N38756" s="5"/>
      <c r="O38756" s="5"/>
    </row>
    <row r="38757" spans="13:15" x14ac:dyDescent="0.2">
      <c r="M38757" s="2"/>
      <c r="N38757" s="5"/>
      <c r="O38757" s="5"/>
    </row>
    <row r="38758" spans="13:15" x14ac:dyDescent="0.2">
      <c r="M38758" s="2"/>
      <c r="N38758" s="5"/>
      <c r="O38758" s="5"/>
    </row>
    <row r="38759" spans="13:15" x14ac:dyDescent="0.2">
      <c r="M38759" s="2"/>
      <c r="N38759" s="5"/>
      <c r="O38759" s="5"/>
    </row>
    <row r="38760" spans="13:15" x14ac:dyDescent="0.2">
      <c r="M38760" s="2"/>
      <c r="N38760" s="5"/>
      <c r="O38760" s="5"/>
    </row>
    <row r="38761" spans="13:15" x14ac:dyDescent="0.2">
      <c r="M38761" s="2"/>
      <c r="N38761" s="5"/>
      <c r="O38761" s="5"/>
    </row>
    <row r="38762" spans="13:15" x14ac:dyDescent="0.2">
      <c r="M38762" s="2"/>
      <c r="N38762" s="5"/>
      <c r="O38762" s="5"/>
    </row>
    <row r="38763" spans="13:15" x14ac:dyDescent="0.2">
      <c r="M38763" s="2"/>
      <c r="N38763" s="5"/>
      <c r="O38763" s="5"/>
    </row>
    <row r="38764" spans="13:15" x14ac:dyDescent="0.2">
      <c r="M38764" s="2"/>
      <c r="N38764" s="5"/>
      <c r="O38764" s="5"/>
    </row>
    <row r="38765" spans="13:15" x14ac:dyDescent="0.2">
      <c r="M38765" s="2"/>
      <c r="N38765" s="5"/>
      <c r="O38765" s="5"/>
    </row>
    <row r="38766" spans="13:15" x14ac:dyDescent="0.2">
      <c r="M38766" s="2"/>
      <c r="N38766" s="5"/>
      <c r="O38766" s="5"/>
    </row>
    <row r="38767" spans="13:15" x14ac:dyDescent="0.2">
      <c r="M38767" s="2"/>
      <c r="N38767" s="5"/>
      <c r="O38767" s="5"/>
    </row>
    <row r="38768" spans="13:15" x14ac:dyDescent="0.2">
      <c r="M38768" s="2"/>
      <c r="N38768" s="5"/>
      <c r="O38768" s="5"/>
    </row>
    <row r="38769" spans="13:15" x14ac:dyDescent="0.2">
      <c r="M38769" s="2"/>
      <c r="N38769" s="5"/>
      <c r="O38769" s="5"/>
    </row>
    <row r="38770" spans="13:15" x14ac:dyDescent="0.2">
      <c r="M38770" s="2"/>
      <c r="N38770" s="5"/>
      <c r="O38770" s="5"/>
    </row>
    <row r="38771" spans="13:15" x14ac:dyDescent="0.2">
      <c r="M38771" s="2"/>
      <c r="N38771" s="5"/>
      <c r="O38771" s="5"/>
    </row>
    <row r="38772" spans="13:15" x14ac:dyDescent="0.2">
      <c r="M38772" s="2"/>
      <c r="N38772" s="5"/>
      <c r="O38772" s="5"/>
    </row>
    <row r="38773" spans="13:15" x14ac:dyDescent="0.2">
      <c r="M38773" s="2"/>
      <c r="N38773" s="5"/>
      <c r="O38773" s="5"/>
    </row>
    <row r="38774" spans="13:15" x14ac:dyDescent="0.2">
      <c r="M38774" s="2"/>
      <c r="N38774" s="5"/>
      <c r="O38774" s="5"/>
    </row>
    <row r="38775" spans="13:15" x14ac:dyDescent="0.2">
      <c r="M38775" s="2"/>
      <c r="N38775" s="5"/>
      <c r="O38775" s="5"/>
    </row>
    <row r="38776" spans="13:15" x14ac:dyDescent="0.2">
      <c r="M38776" s="2"/>
      <c r="N38776" s="5"/>
      <c r="O38776" s="5"/>
    </row>
    <row r="38777" spans="13:15" x14ac:dyDescent="0.2">
      <c r="M38777" s="2"/>
      <c r="N38777" s="5"/>
      <c r="O38777" s="5"/>
    </row>
    <row r="38778" spans="13:15" x14ac:dyDescent="0.2">
      <c r="M38778" s="2"/>
      <c r="N38778" s="5"/>
      <c r="O38778" s="5"/>
    </row>
    <row r="38779" spans="13:15" x14ac:dyDescent="0.2">
      <c r="M38779" s="2"/>
      <c r="N38779" s="5"/>
      <c r="O38779" s="5"/>
    </row>
    <row r="38780" spans="13:15" x14ac:dyDescent="0.2">
      <c r="M38780" s="2"/>
      <c r="N38780" s="5"/>
      <c r="O38780" s="5"/>
    </row>
    <row r="38781" spans="13:15" x14ac:dyDescent="0.2">
      <c r="M38781" s="2"/>
      <c r="N38781" s="5"/>
      <c r="O38781" s="5"/>
    </row>
    <row r="38782" spans="13:15" x14ac:dyDescent="0.2">
      <c r="M38782" s="2"/>
      <c r="N38782" s="5"/>
      <c r="O38782" s="5"/>
    </row>
    <row r="38783" spans="13:15" x14ac:dyDescent="0.2">
      <c r="M38783" s="2"/>
      <c r="N38783" s="5"/>
      <c r="O38783" s="5"/>
    </row>
    <row r="38784" spans="13:15" x14ac:dyDescent="0.2">
      <c r="M38784" s="2"/>
      <c r="N38784" s="5"/>
      <c r="O38784" s="5"/>
    </row>
    <row r="38785" spans="13:15" x14ac:dyDescent="0.2">
      <c r="M38785" s="2"/>
      <c r="N38785" s="5"/>
      <c r="O38785" s="5"/>
    </row>
    <row r="38786" spans="13:15" x14ac:dyDescent="0.2">
      <c r="M38786" s="2"/>
      <c r="N38786" s="5"/>
      <c r="O38786" s="5"/>
    </row>
    <row r="38787" spans="13:15" x14ac:dyDescent="0.2">
      <c r="M38787" s="2"/>
      <c r="N38787" s="5"/>
      <c r="O38787" s="5"/>
    </row>
    <row r="38788" spans="13:15" x14ac:dyDescent="0.2">
      <c r="M38788" s="2"/>
      <c r="N38788" s="5"/>
      <c r="O38788" s="5"/>
    </row>
    <row r="38789" spans="13:15" x14ac:dyDescent="0.2">
      <c r="M38789" s="2"/>
      <c r="N38789" s="5"/>
      <c r="O38789" s="5"/>
    </row>
    <row r="38790" spans="13:15" x14ac:dyDescent="0.2">
      <c r="M38790" s="2"/>
      <c r="N38790" s="5"/>
      <c r="O38790" s="5"/>
    </row>
    <row r="38791" spans="13:15" x14ac:dyDescent="0.2">
      <c r="M38791" s="2"/>
      <c r="N38791" s="5"/>
      <c r="O38791" s="5"/>
    </row>
    <row r="38792" spans="13:15" x14ac:dyDescent="0.2">
      <c r="M38792" s="2"/>
      <c r="N38792" s="5"/>
      <c r="O38792" s="5"/>
    </row>
    <row r="38793" spans="13:15" x14ac:dyDescent="0.2">
      <c r="M38793" s="2"/>
      <c r="N38793" s="5"/>
      <c r="O38793" s="5"/>
    </row>
    <row r="38794" spans="13:15" x14ac:dyDescent="0.2">
      <c r="M38794" s="2"/>
      <c r="N38794" s="5"/>
      <c r="O38794" s="5"/>
    </row>
    <row r="38795" spans="13:15" x14ac:dyDescent="0.2">
      <c r="M38795" s="2"/>
      <c r="N38795" s="5"/>
      <c r="O38795" s="5"/>
    </row>
    <row r="38796" spans="13:15" x14ac:dyDescent="0.2">
      <c r="M38796" s="2"/>
      <c r="N38796" s="5"/>
      <c r="O38796" s="5"/>
    </row>
    <row r="38797" spans="13:15" x14ac:dyDescent="0.2">
      <c r="M38797" s="2"/>
      <c r="N38797" s="5"/>
      <c r="O38797" s="5"/>
    </row>
    <row r="38798" spans="13:15" x14ac:dyDescent="0.2">
      <c r="M38798" s="2"/>
      <c r="N38798" s="5"/>
      <c r="O38798" s="5"/>
    </row>
    <row r="38799" spans="13:15" x14ac:dyDescent="0.2">
      <c r="M38799" s="2"/>
      <c r="N38799" s="5"/>
      <c r="O38799" s="5"/>
    </row>
    <row r="38800" spans="13:15" x14ac:dyDescent="0.2">
      <c r="M38800" s="2"/>
      <c r="N38800" s="5"/>
      <c r="O38800" s="5"/>
    </row>
    <row r="38801" spans="13:15" x14ac:dyDescent="0.2">
      <c r="M38801" s="2"/>
      <c r="N38801" s="5"/>
      <c r="O38801" s="5"/>
    </row>
    <row r="38802" spans="13:15" x14ac:dyDescent="0.2">
      <c r="M38802" s="2"/>
      <c r="N38802" s="5"/>
      <c r="O38802" s="5"/>
    </row>
    <row r="38803" spans="13:15" x14ac:dyDescent="0.2">
      <c r="M38803" s="2"/>
      <c r="N38803" s="5"/>
      <c r="O38803" s="5"/>
    </row>
    <row r="38804" spans="13:15" x14ac:dyDescent="0.2">
      <c r="M38804" s="2"/>
      <c r="N38804" s="5"/>
      <c r="O38804" s="5"/>
    </row>
    <row r="38805" spans="13:15" x14ac:dyDescent="0.2">
      <c r="M38805" s="2"/>
      <c r="N38805" s="5"/>
      <c r="O38805" s="5"/>
    </row>
    <row r="38806" spans="13:15" x14ac:dyDescent="0.2">
      <c r="M38806" s="2"/>
      <c r="N38806" s="5"/>
      <c r="O38806" s="5"/>
    </row>
    <row r="38807" spans="13:15" x14ac:dyDescent="0.2">
      <c r="M38807" s="2"/>
      <c r="N38807" s="5"/>
      <c r="O38807" s="5"/>
    </row>
    <row r="38808" spans="13:15" x14ac:dyDescent="0.2">
      <c r="M38808" s="2"/>
      <c r="N38808" s="5"/>
      <c r="O38808" s="5"/>
    </row>
    <row r="38809" spans="13:15" x14ac:dyDescent="0.2">
      <c r="M38809" s="2"/>
      <c r="N38809" s="5"/>
      <c r="O38809" s="5"/>
    </row>
    <row r="38810" spans="13:15" x14ac:dyDescent="0.2">
      <c r="M38810" s="2"/>
      <c r="N38810" s="5"/>
      <c r="O38810" s="5"/>
    </row>
    <row r="38811" spans="13:15" x14ac:dyDescent="0.2">
      <c r="M38811" s="2"/>
      <c r="N38811" s="5"/>
      <c r="O38811" s="5"/>
    </row>
    <row r="38812" spans="13:15" x14ac:dyDescent="0.2">
      <c r="M38812" s="2"/>
      <c r="N38812" s="5"/>
      <c r="O38812" s="5"/>
    </row>
    <row r="38813" spans="13:15" x14ac:dyDescent="0.2">
      <c r="M38813" s="2"/>
      <c r="N38813" s="5"/>
      <c r="O38813" s="5"/>
    </row>
    <row r="38814" spans="13:15" x14ac:dyDescent="0.2">
      <c r="M38814" s="2"/>
      <c r="N38814" s="5"/>
      <c r="O38814" s="5"/>
    </row>
    <row r="38815" spans="13:15" x14ac:dyDescent="0.2">
      <c r="M38815" s="2"/>
      <c r="N38815" s="5"/>
      <c r="O38815" s="5"/>
    </row>
    <row r="38816" spans="13:15" x14ac:dyDescent="0.2">
      <c r="M38816" s="2"/>
      <c r="N38816" s="5"/>
      <c r="O38816" s="5"/>
    </row>
    <row r="38817" spans="13:15" x14ac:dyDescent="0.2">
      <c r="M38817" s="2"/>
      <c r="N38817" s="5"/>
      <c r="O38817" s="5"/>
    </row>
    <row r="38818" spans="13:15" x14ac:dyDescent="0.2">
      <c r="M38818" s="2"/>
      <c r="N38818" s="5"/>
      <c r="O38818" s="5"/>
    </row>
    <row r="38819" spans="13:15" x14ac:dyDescent="0.2">
      <c r="M38819" s="2"/>
      <c r="N38819" s="5"/>
      <c r="O38819" s="5"/>
    </row>
    <row r="38820" spans="13:15" x14ac:dyDescent="0.2">
      <c r="M38820" s="2"/>
      <c r="N38820" s="5"/>
      <c r="O38820" s="5"/>
    </row>
    <row r="38821" spans="13:15" x14ac:dyDescent="0.2">
      <c r="M38821" s="2"/>
      <c r="N38821" s="5"/>
      <c r="O38821" s="5"/>
    </row>
    <row r="38822" spans="13:15" x14ac:dyDescent="0.2">
      <c r="M38822" s="2"/>
      <c r="N38822" s="5"/>
      <c r="O38822" s="5"/>
    </row>
    <row r="38823" spans="13:15" x14ac:dyDescent="0.2">
      <c r="M38823" s="2"/>
      <c r="N38823" s="5"/>
      <c r="O38823" s="5"/>
    </row>
    <row r="38824" spans="13:15" x14ac:dyDescent="0.2">
      <c r="M38824" s="2"/>
      <c r="N38824" s="5"/>
      <c r="O38824" s="5"/>
    </row>
    <row r="38825" spans="13:15" x14ac:dyDescent="0.2">
      <c r="M38825" s="2"/>
      <c r="N38825" s="5"/>
      <c r="O38825" s="5"/>
    </row>
    <row r="38826" spans="13:15" x14ac:dyDescent="0.2">
      <c r="M38826" s="2"/>
      <c r="N38826" s="5"/>
      <c r="O38826" s="5"/>
    </row>
    <row r="38827" spans="13:15" x14ac:dyDescent="0.2">
      <c r="M38827" s="2"/>
      <c r="N38827" s="5"/>
      <c r="O38827" s="5"/>
    </row>
    <row r="38828" spans="13:15" x14ac:dyDescent="0.2">
      <c r="M38828" s="2"/>
      <c r="N38828" s="5"/>
      <c r="O38828" s="5"/>
    </row>
    <row r="38829" spans="13:15" x14ac:dyDescent="0.2">
      <c r="M38829" s="2"/>
      <c r="N38829" s="5"/>
      <c r="O38829" s="5"/>
    </row>
    <row r="38830" spans="13:15" x14ac:dyDescent="0.2">
      <c r="M38830" s="2"/>
      <c r="N38830" s="5"/>
      <c r="O38830" s="5"/>
    </row>
    <row r="38831" spans="13:15" x14ac:dyDescent="0.2">
      <c r="M38831" s="2"/>
      <c r="N38831" s="5"/>
      <c r="O38831" s="5"/>
    </row>
    <row r="38832" spans="13:15" x14ac:dyDescent="0.2">
      <c r="M38832" s="2"/>
      <c r="N38832" s="5"/>
      <c r="O38832" s="5"/>
    </row>
    <row r="38833" spans="13:15" x14ac:dyDescent="0.2">
      <c r="M38833" s="2"/>
      <c r="N38833" s="5"/>
      <c r="O38833" s="5"/>
    </row>
    <row r="38834" spans="13:15" x14ac:dyDescent="0.2">
      <c r="M38834" s="2"/>
      <c r="N38834" s="5"/>
      <c r="O38834" s="5"/>
    </row>
    <row r="38835" spans="13:15" x14ac:dyDescent="0.2">
      <c r="M38835" s="2"/>
      <c r="N38835" s="5"/>
      <c r="O38835" s="5"/>
    </row>
    <row r="38836" spans="13:15" x14ac:dyDescent="0.2">
      <c r="M38836" s="2"/>
      <c r="N38836" s="5"/>
      <c r="O38836" s="5"/>
    </row>
    <row r="38837" spans="13:15" x14ac:dyDescent="0.2">
      <c r="M38837" s="2"/>
      <c r="N38837" s="5"/>
      <c r="O38837" s="5"/>
    </row>
    <row r="38838" spans="13:15" x14ac:dyDescent="0.2">
      <c r="M38838" s="2"/>
      <c r="N38838" s="5"/>
      <c r="O38838" s="5"/>
    </row>
    <row r="38839" spans="13:15" x14ac:dyDescent="0.2">
      <c r="M38839" s="2"/>
      <c r="N38839" s="5"/>
      <c r="O38839" s="5"/>
    </row>
    <row r="38840" spans="13:15" x14ac:dyDescent="0.2">
      <c r="M38840" s="2"/>
      <c r="N38840" s="5"/>
      <c r="O38840" s="5"/>
    </row>
    <row r="38841" spans="13:15" x14ac:dyDescent="0.2">
      <c r="M38841" s="2"/>
      <c r="N38841" s="5"/>
      <c r="O38841" s="5"/>
    </row>
    <row r="38842" spans="13:15" x14ac:dyDescent="0.2">
      <c r="M38842" s="2"/>
      <c r="N38842" s="5"/>
      <c r="O38842" s="5"/>
    </row>
    <row r="38843" spans="13:15" x14ac:dyDescent="0.2">
      <c r="M38843" s="2"/>
      <c r="N38843" s="5"/>
      <c r="O38843" s="5"/>
    </row>
    <row r="38844" spans="13:15" x14ac:dyDescent="0.2">
      <c r="M38844" s="2"/>
      <c r="N38844" s="5"/>
      <c r="O38844" s="5"/>
    </row>
    <row r="38845" spans="13:15" x14ac:dyDescent="0.2">
      <c r="M38845" s="2"/>
      <c r="N38845" s="5"/>
      <c r="O38845" s="5"/>
    </row>
    <row r="38846" spans="13:15" x14ac:dyDescent="0.2">
      <c r="M38846" s="2"/>
      <c r="N38846" s="5"/>
      <c r="O38846" s="5"/>
    </row>
    <row r="38847" spans="13:15" x14ac:dyDescent="0.2">
      <c r="M38847" s="2"/>
      <c r="N38847" s="5"/>
      <c r="O38847" s="5"/>
    </row>
    <row r="38848" spans="13:15" x14ac:dyDescent="0.2">
      <c r="M38848" s="2"/>
      <c r="N38848" s="5"/>
      <c r="O38848" s="5"/>
    </row>
    <row r="38849" spans="13:15" x14ac:dyDescent="0.2">
      <c r="M38849" s="2"/>
      <c r="N38849" s="5"/>
      <c r="O38849" s="5"/>
    </row>
    <row r="38850" spans="13:15" x14ac:dyDescent="0.2">
      <c r="M38850" s="2"/>
      <c r="N38850" s="5"/>
      <c r="O38850" s="5"/>
    </row>
    <row r="38851" spans="13:15" x14ac:dyDescent="0.2">
      <c r="M38851" s="2"/>
      <c r="N38851" s="5"/>
      <c r="O38851" s="5"/>
    </row>
    <row r="38852" spans="13:15" x14ac:dyDescent="0.2">
      <c r="M38852" s="2"/>
      <c r="N38852" s="5"/>
      <c r="O38852" s="5"/>
    </row>
    <row r="38853" spans="13:15" x14ac:dyDescent="0.2">
      <c r="M38853" s="2"/>
      <c r="N38853" s="5"/>
      <c r="O38853" s="5"/>
    </row>
    <row r="38854" spans="13:15" x14ac:dyDescent="0.2">
      <c r="M38854" s="2"/>
      <c r="N38854" s="5"/>
      <c r="O38854" s="5"/>
    </row>
    <row r="38855" spans="13:15" x14ac:dyDescent="0.2">
      <c r="M38855" s="2"/>
      <c r="N38855" s="5"/>
      <c r="O38855" s="5"/>
    </row>
    <row r="38856" spans="13:15" x14ac:dyDescent="0.2">
      <c r="M38856" s="2"/>
      <c r="N38856" s="5"/>
      <c r="O38856" s="5"/>
    </row>
    <row r="38857" spans="13:15" x14ac:dyDescent="0.2">
      <c r="M38857" s="2"/>
      <c r="N38857" s="5"/>
      <c r="O38857" s="5"/>
    </row>
    <row r="38858" spans="13:15" x14ac:dyDescent="0.2">
      <c r="M38858" s="2"/>
      <c r="N38858" s="5"/>
      <c r="O38858" s="5"/>
    </row>
    <row r="38859" spans="13:15" x14ac:dyDescent="0.2">
      <c r="M38859" s="2"/>
      <c r="N38859" s="5"/>
      <c r="O38859" s="5"/>
    </row>
    <row r="38860" spans="13:15" x14ac:dyDescent="0.2">
      <c r="M38860" s="2"/>
      <c r="N38860" s="5"/>
      <c r="O38860" s="5"/>
    </row>
    <row r="38861" spans="13:15" x14ac:dyDescent="0.2">
      <c r="M38861" s="2"/>
      <c r="N38861" s="5"/>
      <c r="O38861" s="5"/>
    </row>
    <row r="38862" spans="13:15" x14ac:dyDescent="0.2">
      <c r="M38862" s="2"/>
      <c r="N38862" s="5"/>
      <c r="O38862" s="5"/>
    </row>
    <row r="38863" spans="13:15" x14ac:dyDescent="0.2">
      <c r="M38863" s="2"/>
      <c r="N38863" s="5"/>
      <c r="O38863" s="5"/>
    </row>
    <row r="38864" spans="13:15" x14ac:dyDescent="0.2">
      <c r="M38864" s="2"/>
      <c r="N38864" s="5"/>
      <c r="O38864" s="5"/>
    </row>
    <row r="38865" spans="13:15" x14ac:dyDescent="0.2">
      <c r="M38865" s="2"/>
      <c r="N38865" s="5"/>
      <c r="O38865" s="5"/>
    </row>
    <row r="38866" spans="13:15" x14ac:dyDescent="0.2">
      <c r="M38866" s="2"/>
      <c r="N38866" s="5"/>
      <c r="O38866" s="5"/>
    </row>
    <row r="38867" spans="13:15" x14ac:dyDescent="0.2">
      <c r="M38867" s="2"/>
      <c r="N38867" s="5"/>
      <c r="O38867" s="5"/>
    </row>
    <row r="38868" spans="13:15" x14ac:dyDescent="0.2">
      <c r="M38868" s="2"/>
      <c r="N38868" s="5"/>
      <c r="O38868" s="5"/>
    </row>
    <row r="38869" spans="13:15" x14ac:dyDescent="0.2">
      <c r="M38869" s="2"/>
      <c r="N38869" s="5"/>
      <c r="O38869" s="5"/>
    </row>
    <row r="38870" spans="13:15" x14ac:dyDescent="0.2">
      <c r="M38870" s="2"/>
      <c r="N38870" s="5"/>
      <c r="O38870" s="5"/>
    </row>
    <row r="38871" spans="13:15" x14ac:dyDescent="0.2">
      <c r="M38871" s="2"/>
      <c r="N38871" s="5"/>
      <c r="O38871" s="5"/>
    </row>
    <row r="38872" spans="13:15" x14ac:dyDescent="0.2">
      <c r="M38872" s="2"/>
      <c r="N38872" s="5"/>
      <c r="O38872" s="5"/>
    </row>
    <row r="38873" spans="13:15" x14ac:dyDescent="0.2">
      <c r="M38873" s="2"/>
      <c r="N38873" s="5"/>
      <c r="O38873" s="5"/>
    </row>
    <row r="38874" spans="13:15" x14ac:dyDescent="0.2">
      <c r="M38874" s="2"/>
      <c r="N38874" s="5"/>
      <c r="O38874" s="5"/>
    </row>
    <row r="38875" spans="13:15" x14ac:dyDescent="0.2">
      <c r="M38875" s="2"/>
      <c r="N38875" s="5"/>
      <c r="O38875" s="5"/>
    </row>
    <row r="38876" spans="13:15" x14ac:dyDescent="0.2">
      <c r="M38876" s="2"/>
      <c r="N38876" s="5"/>
      <c r="O38876" s="5"/>
    </row>
    <row r="38877" spans="13:15" x14ac:dyDescent="0.2">
      <c r="M38877" s="2"/>
      <c r="N38877" s="5"/>
      <c r="O38877" s="5"/>
    </row>
    <row r="38878" spans="13:15" x14ac:dyDescent="0.2">
      <c r="M38878" s="2"/>
      <c r="N38878" s="5"/>
      <c r="O38878" s="5"/>
    </row>
    <row r="38879" spans="13:15" x14ac:dyDescent="0.2">
      <c r="M38879" s="2"/>
      <c r="N38879" s="5"/>
      <c r="O38879" s="5"/>
    </row>
    <row r="38880" spans="13:15" x14ac:dyDescent="0.2">
      <c r="M38880" s="2"/>
      <c r="N38880" s="5"/>
      <c r="O38880" s="5"/>
    </row>
    <row r="38881" spans="13:15" x14ac:dyDescent="0.2">
      <c r="M38881" s="2"/>
      <c r="N38881" s="5"/>
      <c r="O38881" s="5"/>
    </row>
    <row r="38882" spans="13:15" x14ac:dyDescent="0.2">
      <c r="M38882" s="2"/>
      <c r="N38882" s="5"/>
      <c r="O38882" s="5"/>
    </row>
    <row r="38883" spans="13:15" x14ac:dyDescent="0.2">
      <c r="M38883" s="2"/>
      <c r="N38883" s="5"/>
      <c r="O38883" s="5"/>
    </row>
    <row r="38884" spans="13:15" x14ac:dyDescent="0.2">
      <c r="M38884" s="2"/>
      <c r="N38884" s="5"/>
      <c r="O38884" s="5"/>
    </row>
    <row r="38885" spans="13:15" x14ac:dyDescent="0.2">
      <c r="M38885" s="2"/>
      <c r="N38885" s="5"/>
      <c r="O38885" s="5"/>
    </row>
    <row r="38886" spans="13:15" x14ac:dyDescent="0.2">
      <c r="M38886" s="2"/>
      <c r="N38886" s="5"/>
      <c r="O38886" s="5"/>
    </row>
    <row r="38887" spans="13:15" x14ac:dyDescent="0.2">
      <c r="M38887" s="2"/>
      <c r="N38887" s="5"/>
      <c r="O38887" s="5"/>
    </row>
    <row r="38888" spans="13:15" x14ac:dyDescent="0.2">
      <c r="M38888" s="2"/>
      <c r="N38888" s="5"/>
      <c r="O38888" s="5"/>
    </row>
    <row r="38889" spans="13:15" x14ac:dyDescent="0.2">
      <c r="M38889" s="2"/>
      <c r="N38889" s="5"/>
      <c r="O38889" s="5"/>
    </row>
    <row r="38890" spans="13:15" x14ac:dyDescent="0.2">
      <c r="M38890" s="2"/>
      <c r="N38890" s="5"/>
      <c r="O38890" s="5"/>
    </row>
    <row r="38891" spans="13:15" x14ac:dyDescent="0.2">
      <c r="M38891" s="2"/>
      <c r="N38891" s="5"/>
      <c r="O38891" s="5"/>
    </row>
    <row r="38892" spans="13:15" x14ac:dyDescent="0.2">
      <c r="M38892" s="2"/>
      <c r="N38892" s="5"/>
      <c r="O38892" s="5"/>
    </row>
    <row r="38893" spans="13:15" x14ac:dyDescent="0.2">
      <c r="M38893" s="2"/>
      <c r="N38893" s="5"/>
      <c r="O38893" s="5"/>
    </row>
    <row r="38894" spans="13:15" x14ac:dyDescent="0.2">
      <c r="M38894" s="2"/>
      <c r="N38894" s="5"/>
      <c r="O38894" s="5"/>
    </row>
    <row r="38895" spans="13:15" x14ac:dyDescent="0.2">
      <c r="M38895" s="2"/>
      <c r="N38895" s="5"/>
      <c r="O38895" s="5"/>
    </row>
    <row r="38896" spans="13:15" x14ac:dyDescent="0.2">
      <c r="M38896" s="2"/>
      <c r="N38896" s="5"/>
      <c r="O38896" s="5"/>
    </row>
    <row r="38897" spans="13:15" x14ac:dyDescent="0.2">
      <c r="M38897" s="2"/>
      <c r="N38897" s="5"/>
      <c r="O38897" s="5"/>
    </row>
    <row r="38898" spans="13:15" x14ac:dyDescent="0.2">
      <c r="M38898" s="2"/>
      <c r="N38898" s="5"/>
      <c r="O38898" s="5"/>
    </row>
    <row r="38899" spans="13:15" x14ac:dyDescent="0.2">
      <c r="M38899" s="2"/>
      <c r="N38899" s="5"/>
      <c r="O38899" s="5"/>
    </row>
    <row r="38900" spans="13:15" x14ac:dyDescent="0.2">
      <c r="M38900" s="2"/>
      <c r="N38900" s="5"/>
      <c r="O38900" s="5"/>
    </row>
    <row r="38901" spans="13:15" x14ac:dyDescent="0.2">
      <c r="M38901" s="2"/>
      <c r="N38901" s="5"/>
      <c r="O38901" s="5"/>
    </row>
    <row r="38902" spans="13:15" x14ac:dyDescent="0.2">
      <c r="M38902" s="2"/>
      <c r="N38902" s="5"/>
      <c r="O38902" s="5"/>
    </row>
    <row r="38903" spans="13:15" x14ac:dyDescent="0.2">
      <c r="M38903" s="2"/>
      <c r="N38903" s="5"/>
      <c r="O38903" s="5"/>
    </row>
    <row r="38904" spans="13:15" x14ac:dyDescent="0.2">
      <c r="M38904" s="2"/>
      <c r="N38904" s="5"/>
      <c r="O38904" s="5"/>
    </row>
    <row r="38905" spans="13:15" x14ac:dyDescent="0.2">
      <c r="M38905" s="2"/>
      <c r="N38905" s="5"/>
      <c r="O38905" s="5"/>
    </row>
    <row r="38906" spans="13:15" x14ac:dyDescent="0.2">
      <c r="M38906" s="2"/>
      <c r="N38906" s="5"/>
      <c r="O38906" s="5"/>
    </row>
    <row r="38907" spans="13:15" x14ac:dyDescent="0.2">
      <c r="M38907" s="2"/>
      <c r="N38907" s="5"/>
      <c r="O38907" s="5"/>
    </row>
    <row r="38908" spans="13:15" x14ac:dyDescent="0.2">
      <c r="M38908" s="2"/>
      <c r="N38908" s="5"/>
      <c r="O38908" s="5"/>
    </row>
    <row r="38909" spans="13:15" x14ac:dyDescent="0.2">
      <c r="M38909" s="2"/>
      <c r="N38909" s="5"/>
      <c r="O38909" s="5"/>
    </row>
    <row r="38910" spans="13:15" x14ac:dyDescent="0.2">
      <c r="M38910" s="2"/>
      <c r="N38910" s="5"/>
      <c r="O38910" s="5"/>
    </row>
    <row r="38911" spans="13:15" x14ac:dyDescent="0.2">
      <c r="M38911" s="2"/>
      <c r="N38911" s="5"/>
      <c r="O38911" s="5"/>
    </row>
    <row r="38912" spans="13:15" x14ac:dyDescent="0.2">
      <c r="M38912" s="2"/>
      <c r="N38912" s="5"/>
      <c r="O38912" s="5"/>
    </row>
    <row r="38913" spans="13:15" x14ac:dyDescent="0.2">
      <c r="M38913" s="2"/>
      <c r="N38913" s="5"/>
      <c r="O38913" s="5"/>
    </row>
    <row r="38914" spans="13:15" x14ac:dyDescent="0.2">
      <c r="M38914" s="2"/>
      <c r="N38914" s="5"/>
      <c r="O38914" s="5"/>
    </row>
    <row r="38915" spans="13:15" x14ac:dyDescent="0.2">
      <c r="M38915" s="2"/>
      <c r="N38915" s="5"/>
      <c r="O38915" s="5"/>
    </row>
    <row r="38916" spans="13:15" x14ac:dyDescent="0.2">
      <c r="M38916" s="2"/>
      <c r="N38916" s="5"/>
      <c r="O38916" s="5"/>
    </row>
    <row r="38917" spans="13:15" x14ac:dyDescent="0.2">
      <c r="M38917" s="2"/>
      <c r="N38917" s="5"/>
      <c r="O38917" s="5"/>
    </row>
    <row r="38918" spans="13:15" x14ac:dyDescent="0.2">
      <c r="M38918" s="2"/>
      <c r="N38918" s="5"/>
      <c r="O38918" s="5"/>
    </row>
    <row r="38919" spans="13:15" x14ac:dyDescent="0.2">
      <c r="M38919" s="2"/>
      <c r="N38919" s="5"/>
      <c r="O38919" s="5"/>
    </row>
    <row r="38920" spans="13:15" x14ac:dyDescent="0.2">
      <c r="M38920" s="2"/>
      <c r="N38920" s="5"/>
      <c r="O38920" s="5"/>
    </row>
    <row r="38921" spans="13:15" x14ac:dyDescent="0.2">
      <c r="M38921" s="2"/>
      <c r="N38921" s="5"/>
      <c r="O38921" s="5"/>
    </row>
    <row r="38922" spans="13:15" x14ac:dyDescent="0.2">
      <c r="M38922" s="2"/>
      <c r="N38922" s="5"/>
      <c r="O38922" s="5"/>
    </row>
    <row r="38923" spans="13:15" x14ac:dyDescent="0.2">
      <c r="M38923" s="2"/>
      <c r="N38923" s="5"/>
      <c r="O38923" s="5"/>
    </row>
    <row r="38924" spans="13:15" x14ac:dyDescent="0.2">
      <c r="M38924" s="2"/>
      <c r="N38924" s="5"/>
      <c r="O38924" s="5"/>
    </row>
    <row r="38925" spans="13:15" x14ac:dyDescent="0.2">
      <c r="M38925" s="2"/>
      <c r="N38925" s="5"/>
      <c r="O38925" s="5"/>
    </row>
    <row r="38926" spans="13:15" x14ac:dyDescent="0.2">
      <c r="M38926" s="2"/>
      <c r="N38926" s="5"/>
      <c r="O38926" s="5"/>
    </row>
    <row r="38927" spans="13:15" x14ac:dyDescent="0.2">
      <c r="M38927" s="2"/>
      <c r="N38927" s="5"/>
      <c r="O38927" s="5"/>
    </row>
    <row r="38928" spans="13:15" x14ac:dyDescent="0.2">
      <c r="M38928" s="2"/>
      <c r="N38928" s="5"/>
      <c r="O38928" s="5"/>
    </row>
    <row r="38929" spans="13:15" x14ac:dyDescent="0.2">
      <c r="M38929" s="2"/>
      <c r="N38929" s="5"/>
      <c r="O38929" s="5"/>
    </row>
    <row r="38930" spans="13:15" x14ac:dyDescent="0.2">
      <c r="M38930" s="2"/>
      <c r="N38930" s="5"/>
      <c r="O38930" s="5"/>
    </row>
    <row r="38931" spans="13:15" x14ac:dyDescent="0.2">
      <c r="M38931" s="2"/>
      <c r="N38931" s="5"/>
      <c r="O38931" s="5"/>
    </row>
    <row r="38932" spans="13:15" x14ac:dyDescent="0.2">
      <c r="M38932" s="2"/>
      <c r="N38932" s="5"/>
      <c r="O38932" s="5"/>
    </row>
    <row r="38933" spans="13:15" x14ac:dyDescent="0.2">
      <c r="M38933" s="2"/>
      <c r="N38933" s="5"/>
      <c r="O38933" s="5"/>
    </row>
    <row r="38934" spans="13:15" x14ac:dyDescent="0.2">
      <c r="M38934" s="2"/>
      <c r="N38934" s="5"/>
      <c r="O38934" s="5"/>
    </row>
    <row r="38935" spans="13:15" x14ac:dyDescent="0.2">
      <c r="M38935" s="2"/>
      <c r="N38935" s="5"/>
      <c r="O38935" s="5"/>
    </row>
    <row r="38936" spans="13:15" x14ac:dyDescent="0.2">
      <c r="M38936" s="2"/>
      <c r="N38936" s="5"/>
      <c r="O38936" s="5"/>
    </row>
    <row r="38937" spans="13:15" x14ac:dyDescent="0.2">
      <c r="M38937" s="2"/>
      <c r="N38937" s="5"/>
      <c r="O38937" s="5"/>
    </row>
    <row r="38938" spans="13:15" x14ac:dyDescent="0.2">
      <c r="M38938" s="2"/>
      <c r="N38938" s="5"/>
      <c r="O38938" s="5"/>
    </row>
    <row r="38939" spans="13:15" x14ac:dyDescent="0.2">
      <c r="M38939" s="2"/>
      <c r="N38939" s="5"/>
      <c r="O38939" s="5"/>
    </row>
    <row r="38940" spans="13:15" x14ac:dyDescent="0.2">
      <c r="M38940" s="2"/>
      <c r="N38940" s="5"/>
      <c r="O38940" s="5"/>
    </row>
    <row r="38941" spans="13:15" x14ac:dyDescent="0.2">
      <c r="M38941" s="2"/>
      <c r="N38941" s="5"/>
      <c r="O38941" s="5"/>
    </row>
    <row r="38942" spans="13:15" x14ac:dyDescent="0.2">
      <c r="M38942" s="2"/>
      <c r="N38942" s="5"/>
      <c r="O38942" s="5"/>
    </row>
    <row r="38943" spans="13:15" x14ac:dyDescent="0.2">
      <c r="M38943" s="2"/>
      <c r="N38943" s="5"/>
      <c r="O38943" s="5"/>
    </row>
    <row r="38944" spans="13:15" x14ac:dyDescent="0.2">
      <c r="M38944" s="2"/>
      <c r="N38944" s="5"/>
      <c r="O38944" s="5"/>
    </row>
    <row r="38945" spans="13:15" x14ac:dyDescent="0.2">
      <c r="M38945" s="2"/>
      <c r="N38945" s="5"/>
      <c r="O38945" s="5"/>
    </row>
    <row r="38946" spans="13:15" x14ac:dyDescent="0.2">
      <c r="M38946" s="2"/>
      <c r="N38946" s="5"/>
      <c r="O38946" s="5"/>
    </row>
    <row r="38947" spans="13:15" x14ac:dyDescent="0.2">
      <c r="M38947" s="2"/>
      <c r="N38947" s="5"/>
      <c r="O38947" s="5"/>
    </row>
    <row r="38948" spans="13:15" x14ac:dyDescent="0.2">
      <c r="M38948" s="2"/>
      <c r="N38948" s="5"/>
      <c r="O38948" s="5"/>
    </row>
    <row r="38949" spans="13:15" x14ac:dyDescent="0.2">
      <c r="M38949" s="2"/>
      <c r="N38949" s="5"/>
      <c r="O38949" s="5"/>
    </row>
    <row r="38950" spans="13:15" x14ac:dyDescent="0.2">
      <c r="M38950" s="2"/>
      <c r="N38950" s="5"/>
      <c r="O38950" s="5"/>
    </row>
    <row r="38951" spans="13:15" x14ac:dyDescent="0.2">
      <c r="M38951" s="2"/>
      <c r="N38951" s="5"/>
      <c r="O38951" s="5"/>
    </row>
    <row r="38952" spans="13:15" x14ac:dyDescent="0.2">
      <c r="M38952" s="2"/>
      <c r="N38952" s="5"/>
      <c r="O38952" s="5"/>
    </row>
    <row r="38953" spans="13:15" x14ac:dyDescent="0.2">
      <c r="M38953" s="2"/>
      <c r="N38953" s="5"/>
      <c r="O38953" s="5"/>
    </row>
    <row r="38954" spans="13:15" x14ac:dyDescent="0.2">
      <c r="M38954" s="2"/>
      <c r="N38954" s="5"/>
      <c r="O38954" s="5"/>
    </row>
    <row r="38955" spans="13:15" x14ac:dyDescent="0.2">
      <c r="M38955" s="2"/>
      <c r="N38955" s="5"/>
      <c r="O38955" s="5"/>
    </row>
    <row r="38956" spans="13:15" x14ac:dyDescent="0.2">
      <c r="M38956" s="2"/>
      <c r="N38956" s="5"/>
      <c r="O38956" s="5"/>
    </row>
    <row r="38957" spans="13:15" x14ac:dyDescent="0.2">
      <c r="M38957" s="2"/>
      <c r="N38957" s="5"/>
      <c r="O38957" s="5"/>
    </row>
    <row r="38958" spans="13:15" x14ac:dyDescent="0.2">
      <c r="M38958" s="2"/>
      <c r="N38958" s="5"/>
      <c r="O38958" s="5"/>
    </row>
    <row r="38959" spans="13:15" x14ac:dyDescent="0.2">
      <c r="M38959" s="2"/>
      <c r="N38959" s="5"/>
      <c r="O38959" s="5"/>
    </row>
    <row r="38960" spans="13:15" x14ac:dyDescent="0.2">
      <c r="M38960" s="2"/>
      <c r="N38960" s="5"/>
      <c r="O38960" s="5"/>
    </row>
    <row r="38961" spans="13:15" x14ac:dyDescent="0.2">
      <c r="M38961" s="2"/>
      <c r="N38961" s="5"/>
      <c r="O38961" s="5"/>
    </row>
    <row r="38962" spans="13:15" x14ac:dyDescent="0.2">
      <c r="M38962" s="2"/>
      <c r="N38962" s="5"/>
      <c r="O38962" s="5"/>
    </row>
    <row r="38963" spans="13:15" x14ac:dyDescent="0.2">
      <c r="M38963" s="2"/>
      <c r="N38963" s="5"/>
      <c r="O38963" s="5"/>
    </row>
    <row r="38964" spans="13:15" x14ac:dyDescent="0.2">
      <c r="M38964" s="2"/>
      <c r="N38964" s="5"/>
      <c r="O38964" s="5"/>
    </row>
    <row r="38965" spans="13:15" x14ac:dyDescent="0.2">
      <c r="M38965" s="2"/>
      <c r="N38965" s="5"/>
      <c r="O38965" s="5"/>
    </row>
    <row r="38966" spans="13:15" x14ac:dyDescent="0.2">
      <c r="M38966" s="2"/>
      <c r="N38966" s="5"/>
      <c r="O38966" s="5"/>
    </row>
    <row r="38967" spans="13:15" x14ac:dyDescent="0.2">
      <c r="M38967" s="2"/>
      <c r="N38967" s="5"/>
      <c r="O38967" s="5"/>
    </row>
    <row r="38968" spans="13:15" x14ac:dyDescent="0.2">
      <c r="M38968" s="2"/>
      <c r="N38968" s="5"/>
      <c r="O38968" s="5"/>
    </row>
    <row r="38969" spans="13:15" x14ac:dyDescent="0.2">
      <c r="M38969" s="2"/>
      <c r="N38969" s="5"/>
      <c r="O38969" s="5"/>
    </row>
    <row r="38970" spans="13:15" x14ac:dyDescent="0.2">
      <c r="M38970" s="2"/>
      <c r="N38970" s="5"/>
      <c r="O38970" s="5"/>
    </row>
    <row r="38971" spans="13:15" x14ac:dyDescent="0.2">
      <c r="M38971" s="2"/>
      <c r="N38971" s="5"/>
      <c r="O38971" s="5"/>
    </row>
    <row r="38972" spans="13:15" x14ac:dyDescent="0.2">
      <c r="M38972" s="2"/>
      <c r="N38972" s="5"/>
      <c r="O38972" s="5"/>
    </row>
    <row r="38973" spans="13:15" x14ac:dyDescent="0.2">
      <c r="M38973" s="2"/>
      <c r="N38973" s="5"/>
      <c r="O38973" s="5"/>
    </row>
    <row r="38974" spans="13:15" x14ac:dyDescent="0.2">
      <c r="M38974" s="2"/>
      <c r="N38974" s="5"/>
      <c r="O38974" s="5"/>
    </row>
    <row r="38975" spans="13:15" x14ac:dyDescent="0.2">
      <c r="M38975" s="2"/>
      <c r="N38975" s="5"/>
      <c r="O38975" s="5"/>
    </row>
    <row r="38976" spans="13:15" x14ac:dyDescent="0.2">
      <c r="M38976" s="2"/>
      <c r="N38976" s="5"/>
      <c r="O38976" s="5"/>
    </row>
    <row r="38977" spans="13:15" x14ac:dyDescent="0.2">
      <c r="M38977" s="2"/>
      <c r="N38977" s="5"/>
      <c r="O38977" s="5"/>
    </row>
    <row r="38978" spans="13:15" x14ac:dyDescent="0.2">
      <c r="M38978" s="2"/>
      <c r="N38978" s="5"/>
      <c r="O38978" s="5"/>
    </row>
    <row r="38979" spans="13:15" x14ac:dyDescent="0.2">
      <c r="M38979" s="2"/>
      <c r="N38979" s="5"/>
      <c r="O38979" s="5"/>
    </row>
    <row r="38980" spans="13:15" x14ac:dyDescent="0.2">
      <c r="M38980" s="2"/>
      <c r="N38980" s="5"/>
      <c r="O38980" s="5"/>
    </row>
    <row r="38981" spans="13:15" x14ac:dyDescent="0.2">
      <c r="M38981" s="2"/>
      <c r="N38981" s="5"/>
      <c r="O38981" s="5"/>
    </row>
    <row r="38982" spans="13:15" x14ac:dyDescent="0.2">
      <c r="M38982" s="2"/>
      <c r="N38982" s="5"/>
      <c r="O38982" s="5"/>
    </row>
    <row r="38983" spans="13:15" x14ac:dyDescent="0.2">
      <c r="M38983" s="2"/>
      <c r="N38983" s="5"/>
      <c r="O38983" s="5"/>
    </row>
    <row r="38984" spans="13:15" x14ac:dyDescent="0.2">
      <c r="M38984" s="2"/>
      <c r="N38984" s="5"/>
      <c r="O38984" s="5"/>
    </row>
    <row r="38985" spans="13:15" x14ac:dyDescent="0.2">
      <c r="M38985" s="2"/>
      <c r="N38985" s="5"/>
      <c r="O38985" s="5"/>
    </row>
    <row r="38986" spans="13:15" x14ac:dyDescent="0.2">
      <c r="M38986" s="2"/>
      <c r="N38986" s="5"/>
      <c r="O38986" s="5"/>
    </row>
    <row r="38987" spans="13:15" x14ac:dyDescent="0.2">
      <c r="M38987" s="2"/>
      <c r="N38987" s="5"/>
      <c r="O38987" s="5"/>
    </row>
    <row r="38988" spans="13:15" x14ac:dyDescent="0.2">
      <c r="M38988" s="2"/>
      <c r="N38988" s="5"/>
      <c r="O38988" s="5"/>
    </row>
    <row r="38989" spans="13:15" x14ac:dyDescent="0.2">
      <c r="M38989" s="2"/>
      <c r="N38989" s="5"/>
      <c r="O38989" s="5"/>
    </row>
    <row r="38990" spans="13:15" x14ac:dyDescent="0.2">
      <c r="M38990" s="2"/>
      <c r="N38990" s="5"/>
      <c r="O38990" s="5"/>
    </row>
    <row r="38991" spans="13:15" x14ac:dyDescent="0.2">
      <c r="M38991" s="2"/>
      <c r="N38991" s="5"/>
      <c r="O38991" s="5"/>
    </row>
    <row r="38992" spans="13:15" x14ac:dyDescent="0.2">
      <c r="M38992" s="2"/>
      <c r="N38992" s="5"/>
      <c r="O38992" s="5"/>
    </row>
    <row r="38993" spans="13:15" x14ac:dyDescent="0.2">
      <c r="M38993" s="2"/>
      <c r="N38993" s="5"/>
      <c r="O38993" s="5"/>
    </row>
    <row r="38994" spans="13:15" x14ac:dyDescent="0.2">
      <c r="M38994" s="2"/>
      <c r="N38994" s="5"/>
      <c r="O38994" s="5"/>
    </row>
    <row r="38995" spans="13:15" x14ac:dyDescent="0.2">
      <c r="M38995" s="2"/>
      <c r="N38995" s="5"/>
      <c r="O38995" s="5"/>
    </row>
    <row r="38996" spans="13:15" x14ac:dyDescent="0.2">
      <c r="M38996" s="2"/>
      <c r="N38996" s="5"/>
      <c r="O38996" s="5"/>
    </row>
    <row r="38997" spans="13:15" x14ac:dyDescent="0.2">
      <c r="M38997" s="2"/>
      <c r="N38997" s="5"/>
      <c r="O38997" s="5"/>
    </row>
    <row r="38998" spans="13:15" x14ac:dyDescent="0.2">
      <c r="M38998" s="2"/>
      <c r="N38998" s="5"/>
      <c r="O38998" s="5"/>
    </row>
    <row r="38999" spans="13:15" x14ac:dyDescent="0.2">
      <c r="M38999" s="2"/>
      <c r="N38999" s="5"/>
      <c r="O38999" s="5"/>
    </row>
    <row r="39000" spans="13:15" x14ac:dyDescent="0.2">
      <c r="M39000" s="2"/>
      <c r="N39000" s="5"/>
      <c r="O39000" s="5"/>
    </row>
    <row r="39001" spans="13:15" x14ac:dyDescent="0.2">
      <c r="M39001" s="2"/>
      <c r="N39001" s="5"/>
      <c r="O39001" s="5"/>
    </row>
    <row r="39002" spans="13:15" x14ac:dyDescent="0.2">
      <c r="M39002" s="2"/>
      <c r="N39002" s="5"/>
      <c r="O39002" s="5"/>
    </row>
    <row r="39003" spans="13:15" x14ac:dyDescent="0.2">
      <c r="M39003" s="2"/>
      <c r="N39003" s="5"/>
      <c r="O39003" s="5"/>
    </row>
    <row r="39004" spans="13:15" x14ac:dyDescent="0.2">
      <c r="M39004" s="2"/>
      <c r="N39004" s="5"/>
      <c r="O39004" s="5"/>
    </row>
    <row r="39005" spans="13:15" x14ac:dyDescent="0.2">
      <c r="M39005" s="2"/>
      <c r="N39005" s="5"/>
      <c r="O39005" s="5"/>
    </row>
    <row r="39006" spans="13:15" x14ac:dyDescent="0.2">
      <c r="M39006" s="2"/>
      <c r="N39006" s="5"/>
      <c r="O39006" s="5"/>
    </row>
    <row r="39007" spans="13:15" x14ac:dyDescent="0.2">
      <c r="M39007" s="2"/>
      <c r="N39007" s="5"/>
      <c r="O39007" s="5"/>
    </row>
    <row r="39008" spans="13:15" x14ac:dyDescent="0.2">
      <c r="M39008" s="2"/>
      <c r="N39008" s="5"/>
      <c r="O39008" s="5"/>
    </row>
    <row r="39009" spans="13:15" x14ac:dyDescent="0.2">
      <c r="M39009" s="2"/>
      <c r="N39009" s="5"/>
      <c r="O39009" s="5"/>
    </row>
    <row r="39010" spans="13:15" x14ac:dyDescent="0.2">
      <c r="M39010" s="2"/>
      <c r="N39010" s="5"/>
      <c r="O39010" s="5"/>
    </row>
    <row r="39011" spans="13:15" x14ac:dyDescent="0.2">
      <c r="M39011" s="2"/>
      <c r="N39011" s="5"/>
      <c r="O39011" s="5"/>
    </row>
    <row r="39012" spans="13:15" x14ac:dyDescent="0.2">
      <c r="M39012" s="2"/>
      <c r="N39012" s="5"/>
      <c r="O39012" s="5"/>
    </row>
    <row r="39013" spans="13:15" x14ac:dyDescent="0.2">
      <c r="M39013" s="2"/>
      <c r="N39013" s="5"/>
      <c r="O39013" s="5"/>
    </row>
    <row r="39014" spans="13:15" x14ac:dyDescent="0.2">
      <c r="M39014" s="2"/>
      <c r="N39014" s="5"/>
      <c r="O39014" s="5"/>
    </row>
    <row r="39015" spans="13:15" x14ac:dyDescent="0.2">
      <c r="M39015" s="2"/>
      <c r="N39015" s="5"/>
      <c r="O39015" s="5"/>
    </row>
    <row r="39016" spans="13:15" x14ac:dyDescent="0.2">
      <c r="M39016" s="2"/>
      <c r="N39016" s="5"/>
      <c r="O39016" s="5"/>
    </row>
    <row r="39017" spans="13:15" x14ac:dyDescent="0.2">
      <c r="M39017" s="2"/>
      <c r="N39017" s="5"/>
      <c r="O39017" s="5"/>
    </row>
    <row r="39018" spans="13:15" x14ac:dyDescent="0.2">
      <c r="M39018" s="2"/>
      <c r="N39018" s="5"/>
      <c r="O39018" s="5"/>
    </row>
    <row r="39019" spans="13:15" x14ac:dyDescent="0.2">
      <c r="M39019" s="2"/>
      <c r="N39019" s="5"/>
      <c r="O39019" s="5"/>
    </row>
    <row r="39020" spans="13:15" x14ac:dyDescent="0.2">
      <c r="M39020" s="2"/>
      <c r="N39020" s="5"/>
      <c r="O39020" s="5"/>
    </row>
    <row r="39021" spans="13:15" x14ac:dyDescent="0.2">
      <c r="M39021" s="2"/>
      <c r="N39021" s="5"/>
      <c r="O39021" s="5"/>
    </row>
    <row r="39022" spans="13:15" x14ac:dyDescent="0.2">
      <c r="M39022" s="2"/>
      <c r="N39022" s="5"/>
      <c r="O39022" s="5"/>
    </row>
    <row r="39023" spans="13:15" x14ac:dyDescent="0.2">
      <c r="M39023" s="2"/>
      <c r="N39023" s="5"/>
      <c r="O39023" s="5"/>
    </row>
    <row r="39024" spans="13:15" x14ac:dyDescent="0.2">
      <c r="M39024" s="2"/>
      <c r="N39024" s="5"/>
      <c r="O39024" s="5"/>
    </row>
    <row r="39025" spans="13:15" x14ac:dyDescent="0.2">
      <c r="M39025" s="2"/>
      <c r="N39025" s="5"/>
      <c r="O39025" s="5"/>
    </row>
    <row r="39026" spans="13:15" x14ac:dyDescent="0.2">
      <c r="M39026" s="2"/>
      <c r="N39026" s="5"/>
      <c r="O39026" s="5"/>
    </row>
    <row r="39027" spans="13:15" x14ac:dyDescent="0.2">
      <c r="M39027" s="2"/>
      <c r="N39027" s="5"/>
      <c r="O39027" s="5"/>
    </row>
    <row r="39028" spans="13:15" x14ac:dyDescent="0.2">
      <c r="M39028" s="2"/>
      <c r="N39028" s="5"/>
      <c r="O39028" s="5"/>
    </row>
    <row r="39029" spans="13:15" x14ac:dyDescent="0.2">
      <c r="M39029" s="2"/>
      <c r="N39029" s="5"/>
      <c r="O39029" s="5"/>
    </row>
    <row r="39030" spans="13:15" x14ac:dyDescent="0.2">
      <c r="M39030" s="2"/>
      <c r="N39030" s="5"/>
      <c r="O39030" s="5"/>
    </row>
    <row r="39031" spans="13:15" x14ac:dyDescent="0.2">
      <c r="M39031" s="2"/>
      <c r="N39031" s="5"/>
      <c r="O39031" s="5"/>
    </row>
    <row r="39032" spans="13:15" x14ac:dyDescent="0.2">
      <c r="M39032" s="2"/>
      <c r="N39032" s="5"/>
      <c r="O39032" s="5"/>
    </row>
    <row r="39033" spans="13:15" x14ac:dyDescent="0.2">
      <c r="M39033" s="2"/>
      <c r="N39033" s="5"/>
      <c r="O39033" s="5"/>
    </row>
    <row r="39034" spans="13:15" x14ac:dyDescent="0.2">
      <c r="M39034" s="2"/>
      <c r="N39034" s="5"/>
      <c r="O39034" s="5"/>
    </row>
    <row r="39035" spans="13:15" x14ac:dyDescent="0.2">
      <c r="M39035" s="2"/>
      <c r="N39035" s="5"/>
      <c r="O39035" s="5"/>
    </row>
    <row r="39036" spans="13:15" x14ac:dyDescent="0.2">
      <c r="M39036" s="2"/>
      <c r="N39036" s="5"/>
      <c r="O39036" s="5"/>
    </row>
    <row r="39037" spans="13:15" x14ac:dyDescent="0.2">
      <c r="M39037" s="2"/>
      <c r="N39037" s="5"/>
      <c r="O39037" s="5"/>
    </row>
    <row r="39038" spans="13:15" x14ac:dyDescent="0.2">
      <c r="M39038" s="2"/>
      <c r="N39038" s="5"/>
      <c r="O39038" s="5"/>
    </row>
    <row r="39039" spans="13:15" x14ac:dyDescent="0.2">
      <c r="M39039" s="2"/>
      <c r="N39039" s="5"/>
      <c r="O39039" s="5"/>
    </row>
    <row r="39040" spans="13:15" x14ac:dyDescent="0.2">
      <c r="M39040" s="2"/>
      <c r="N39040" s="5"/>
      <c r="O39040" s="5"/>
    </row>
    <row r="39041" spans="13:15" x14ac:dyDescent="0.2">
      <c r="M39041" s="2"/>
      <c r="N39041" s="5"/>
      <c r="O39041" s="5"/>
    </row>
    <row r="39042" spans="13:15" x14ac:dyDescent="0.2">
      <c r="M39042" s="2"/>
      <c r="N39042" s="5"/>
      <c r="O39042" s="5"/>
    </row>
    <row r="39043" spans="13:15" x14ac:dyDescent="0.2">
      <c r="M39043" s="2"/>
      <c r="N39043" s="5"/>
      <c r="O39043" s="5"/>
    </row>
    <row r="39044" spans="13:15" x14ac:dyDescent="0.2">
      <c r="M39044" s="2"/>
      <c r="N39044" s="5"/>
      <c r="O39044" s="5"/>
    </row>
    <row r="39045" spans="13:15" x14ac:dyDescent="0.2">
      <c r="M39045" s="2"/>
      <c r="N39045" s="5"/>
      <c r="O39045" s="5"/>
    </row>
    <row r="39046" spans="13:15" x14ac:dyDescent="0.2">
      <c r="M39046" s="2"/>
      <c r="N39046" s="5"/>
      <c r="O39046" s="5"/>
    </row>
    <row r="39047" spans="13:15" x14ac:dyDescent="0.2">
      <c r="M39047" s="2"/>
      <c r="N39047" s="5"/>
      <c r="O39047" s="5"/>
    </row>
    <row r="39048" spans="13:15" x14ac:dyDescent="0.2">
      <c r="M39048" s="2"/>
      <c r="N39048" s="5"/>
      <c r="O39048" s="5"/>
    </row>
    <row r="39049" spans="13:15" x14ac:dyDescent="0.2">
      <c r="M39049" s="2"/>
      <c r="N39049" s="5"/>
      <c r="O39049" s="5"/>
    </row>
    <row r="39050" spans="13:15" x14ac:dyDescent="0.2">
      <c r="M39050" s="2"/>
      <c r="N39050" s="5"/>
      <c r="O39050" s="5"/>
    </row>
    <row r="39051" spans="13:15" x14ac:dyDescent="0.2">
      <c r="M39051" s="2"/>
      <c r="N39051" s="5"/>
      <c r="O39051" s="5"/>
    </row>
    <row r="39052" spans="13:15" x14ac:dyDescent="0.2">
      <c r="M39052" s="2"/>
      <c r="N39052" s="5"/>
      <c r="O39052" s="5"/>
    </row>
    <row r="39053" spans="13:15" x14ac:dyDescent="0.2">
      <c r="M39053" s="2"/>
      <c r="N39053" s="5"/>
      <c r="O39053" s="5"/>
    </row>
    <row r="39054" spans="13:15" x14ac:dyDescent="0.2">
      <c r="M39054" s="2"/>
      <c r="N39054" s="5"/>
      <c r="O39054" s="5"/>
    </row>
    <row r="39055" spans="13:15" x14ac:dyDescent="0.2">
      <c r="M39055" s="2"/>
      <c r="N39055" s="5"/>
      <c r="O39055" s="5"/>
    </row>
    <row r="39056" spans="13:15" x14ac:dyDescent="0.2">
      <c r="M39056" s="2"/>
      <c r="N39056" s="5"/>
      <c r="O39056" s="5"/>
    </row>
    <row r="39057" spans="13:15" x14ac:dyDescent="0.2">
      <c r="M39057" s="2"/>
      <c r="N39057" s="5"/>
      <c r="O39057" s="5"/>
    </row>
    <row r="39058" spans="13:15" x14ac:dyDescent="0.2">
      <c r="M39058" s="2"/>
      <c r="N39058" s="5"/>
      <c r="O39058" s="5"/>
    </row>
    <row r="39059" spans="13:15" x14ac:dyDescent="0.2">
      <c r="M39059" s="2"/>
      <c r="N39059" s="5"/>
      <c r="O39059" s="5"/>
    </row>
    <row r="39060" spans="13:15" x14ac:dyDescent="0.2">
      <c r="M39060" s="2"/>
      <c r="N39060" s="5"/>
      <c r="O39060" s="5"/>
    </row>
    <row r="39061" spans="13:15" x14ac:dyDescent="0.2">
      <c r="M39061" s="2"/>
      <c r="N39061" s="5"/>
      <c r="O39061" s="5"/>
    </row>
    <row r="39062" spans="13:15" x14ac:dyDescent="0.2">
      <c r="M39062" s="2"/>
      <c r="N39062" s="5"/>
      <c r="O39062" s="5"/>
    </row>
    <row r="39063" spans="13:15" x14ac:dyDescent="0.2">
      <c r="M39063" s="2"/>
      <c r="N39063" s="5"/>
      <c r="O39063" s="5"/>
    </row>
    <row r="39064" spans="13:15" x14ac:dyDescent="0.2">
      <c r="M39064" s="2"/>
      <c r="N39064" s="5"/>
      <c r="O39064" s="5"/>
    </row>
    <row r="39065" spans="13:15" x14ac:dyDescent="0.2">
      <c r="M39065" s="2"/>
      <c r="N39065" s="5"/>
      <c r="O39065" s="5"/>
    </row>
    <row r="39066" spans="13:15" x14ac:dyDescent="0.2">
      <c r="M39066" s="2"/>
      <c r="N39066" s="5"/>
      <c r="O39066" s="5"/>
    </row>
    <row r="39067" spans="13:15" x14ac:dyDescent="0.2">
      <c r="M39067" s="2"/>
      <c r="N39067" s="5"/>
      <c r="O39067" s="5"/>
    </row>
    <row r="39068" spans="13:15" x14ac:dyDescent="0.2">
      <c r="M39068" s="2"/>
      <c r="N39068" s="5"/>
      <c r="O39068" s="5"/>
    </row>
    <row r="39069" spans="13:15" x14ac:dyDescent="0.2">
      <c r="M39069" s="2"/>
      <c r="N39069" s="5"/>
      <c r="O39069" s="5"/>
    </row>
    <row r="39070" spans="13:15" x14ac:dyDescent="0.2">
      <c r="M39070" s="2"/>
      <c r="N39070" s="5"/>
      <c r="O39070" s="5"/>
    </row>
    <row r="39071" spans="13:15" x14ac:dyDescent="0.2">
      <c r="M39071" s="2"/>
      <c r="N39071" s="5"/>
      <c r="O39071" s="5"/>
    </row>
    <row r="39072" spans="13:15" x14ac:dyDescent="0.2">
      <c r="M39072" s="2"/>
      <c r="N39072" s="5"/>
      <c r="O39072" s="5"/>
    </row>
    <row r="39073" spans="13:15" x14ac:dyDescent="0.2">
      <c r="M39073" s="2"/>
      <c r="N39073" s="5"/>
      <c r="O39073" s="5"/>
    </row>
    <row r="39074" spans="13:15" x14ac:dyDescent="0.2">
      <c r="M39074" s="2"/>
      <c r="N39074" s="5"/>
      <c r="O39074" s="5"/>
    </row>
    <row r="39075" spans="13:15" x14ac:dyDescent="0.2">
      <c r="M39075" s="2"/>
      <c r="N39075" s="5"/>
      <c r="O39075" s="5"/>
    </row>
    <row r="39076" spans="13:15" x14ac:dyDescent="0.2">
      <c r="M39076" s="2"/>
      <c r="N39076" s="5"/>
      <c r="O39076" s="5"/>
    </row>
    <row r="39077" spans="13:15" x14ac:dyDescent="0.2">
      <c r="M39077" s="2"/>
      <c r="N39077" s="5"/>
      <c r="O39077" s="5"/>
    </row>
    <row r="39078" spans="13:15" x14ac:dyDescent="0.2">
      <c r="M39078" s="2"/>
      <c r="N39078" s="5"/>
      <c r="O39078" s="5"/>
    </row>
    <row r="39079" spans="13:15" x14ac:dyDescent="0.2">
      <c r="M39079" s="2"/>
      <c r="N39079" s="5"/>
      <c r="O39079" s="5"/>
    </row>
    <row r="39080" spans="13:15" x14ac:dyDescent="0.2">
      <c r="M39080" s="2"/>
      <c r="N39080" s="5"/>
      <c r="O39080" s="5"/>
    </row>
    <row r="39081" spans="13:15" x14ac:dyDescent="0.2">
      <c r="M39081" s="2"/>
      <c r="N39081" s="5"/>
      <c r="O39081" s="5"/>
    </row>
    <row r="39082" spans="13:15" x14ac:dyDescent="0.2">
      <c r="M39082" s="2"/>
      <c r="N39082" s="5"/>
      <c r="O39082" s="5"/>
    </row>
    <row r="39083" spans="13:15" x14ac:dyDescent="0.2">
      <c r="M39083" s="2"/>
      <c r="N39083" s="5"/>
      <c r="O39083" s="5"/>
    </row>
    <row r="39084" spans="13:15" x14ac:dyDescent="0.2">
      <c r="M39084" s="2"/>
      <c r="N39084" s="5"/>
      <c r="O39084" s="5"/>
    </row>
    <row r="39085" spans="13:15" x14ac:dyDescent="0.2">
      <c r="M39085" s="2"/>
      <c r="N39085" s="5"/>
      <c r="O39085" s="5"/>
    </row>
    <row r="39086" spans="13:15" x14ac:dyDescent="0.2">
      <c r="M39086" s="2"/>
      <c r="N39086" s="5"/>
      <c r="O39086" s="5"/>
    </row>
    <row r="39087" spans="13:15" x14ac:dyDescent="0.2">
      <c r="M39087" s="2"/>
      <c r="N39087" s="5"/>
      <c r="O39087" s="5"/>
    </row>
    <row r="39088" spans="13:15" x14ac:dyDescent="0.2">
      <c r="M39088" s="2"/>
      <c r="N39088" s="5"/>
      <c r="O39088" s="5"/>
    </row>
    <row r="39089" spans="13:15" x14ac:dyDescent="0.2">
      <c r="M39089" s="2"/>
      <c r="N39089" s="5"/>
      <c r="O39089" s="5"/>
    </row>
    <row r="39090" spans="13:15" x14ac:dyDescent="0.2">
      <c r="M39090" s="2"/>
      <c r="N39090" s="5"/>
      <c r="O39090" s="5"/>
    </row>
    <row r="39091" spans="13:15" x14ac:dyDescent="0.2">
      <c r="M39091" s="2"/>
      <c r="N39091" s="5"/>
      <c r="O39091" s="5"/>
    </row>
    <row r="39092" spans="13:15" x14ac:dyDescent="0.2">
      <c r="M39092" s="2"/>
      <c r="N39092" s="5"/>
      <c r="O39092" s="5"/>
    </row>
    <row r="39093" spans="13:15" x14ac:dyDescent="0.2">
      <c r="M39093" s="2"/>
      <c r="N39093" s="5"/>
      <c r="O39093" s="5"/>
    </row>
    <row r="39094" spans="13:15" x14ac:dyDescent="0.2">
      <c r="M39094" s="2"/>
      <c r="N39094" s="5"/>
      <c r="O39094" s="5"/>
    </row>
    <row r="39095" spans="13:15" x14ac:dyDescent="0.2">
      <c r="M39095" s="2"/>
      <c r="N39095" s="5"/>
      <c r="O39095" s="5"/>
    </row>
    <row r="39096" spans="13:15" x14ac:dyDescent="0.2">
      <c r="M39096" s="2"/>
      <c r="N39096" s="5"/>
      <c r="O39096" s="5"/>
    </row>
    <row r="39097" spans="13:15" x14ac:dyDescent="0.2">
      <c r="M39097" s="2"/>
      <c r="N39097" s="5"/>
      <c r="O39097" s="5"/>
    </row>
    <row r="39098" spans="13:15" x14ac:dyDescent="0.2">
      <c r="M39098" s="2"/>
      <c r="N39098" s="5"/>
      <c r="O39098" s="5"/>
    </row>
    <row r="39099" spans="13:15" x14ac:dyDescent="0.2">
      <c r="M39099" s="2"/>
      <c r="N39099" s="5"/>
      <c r="O39099" s="5"/>
    </row>
    <row r="39100" spans="13:15" x14ac:dyDescent="0.2">
      <c r="M39100" s="2"/>
      <c r="N39100" s="5"/>
      <c r="O39100" s="5"/>
    </row>
    <row r="39101" spans="13:15" x14ac:dyDescent="0.2">
      <c r="M39101" s="2"/>
      <c r="N39101" s="5"/>
      <c r="O39101" s="5"/>
    </row>
    <row r="39102" spans="13:15" x14ac:dyDescent="0.2">
      <c r="M39102" s="2"/>
      <c r="N39102" s="5"/>
      <c r="O39102" s="5"/>
    </row>
    <row r="39103" spans="13:15" x14ac:dyDescent="0.2">
      <c r="M39103" s="2"/>
      <c r="N39103" s="5"/>
      <c r="O39103" s="5"/>
    </row>
    <row r="39104" spans="13:15" x14ac:dyDescent="0.2">
      <c r="M39104" s="2"/>
      <c r="N39104" s="5"/>
      <c r="O39104" s="5"/>
    </row>
    <row r="39105" spans="13:15" x14ac:dyDescent="0.2">
      <c r="M39105" s="2"/>
      <c r="N39105" s="5"/>
      <c r="O39105" s="5"/>
    </row>
    <row r="39106" spans="13:15" x14ac:dyDescent="0.2">
      <c r="M39106" s="2"/>
      <c r="N39106" s="5"/>
      <c r="O39106" s="5"/>
    </row>
    <row r="39107" spans="13:15" x14ac:dyDescent="0.2">
      <c r="M39107" s="2"/>
      <c r="N39107" s="5"/>
      <c r="O39107" s="5"/>
    </row>
    <row r="39108" spans="13:15" x14ac:dyDescent="0.2">
      <c r="M39108" s="2"/>
      <c r="N39108" s="5"/>
      <c r="O39108" s="5"/>
    </row>
    <row r="39109" spans="13:15" x14ac:dyDescent="0.2">
      <c r="M39109" s="2"/>
      <c r="N39109" s="5"/>
      <c r="O39109" s="5"/>
    </row>
    <row r="39110" spans="13:15" x14ac:dyDescent="0.2">
      <c r="M39110" s="2"/>
      <c r="N39110" s="5"/>
      <c r="O39110" s="5"/>
    </row>
    <row r="39111" spans="13:15" x14ac:dyDescent="0.2">
      <c r="M39111" s="2"/>
      <c r="N39111" s="5"/>
      <c r="O39111" s="5"/>
    </row>
    <row r="39112" spans="13:15" x14ac:dyDescent="0.2">
      <c r="M39112" s="2"/>
      <c r="N39112" s="5"/>
      <c r="O39112" s="5"/>
    </row>
    <row r="39113" spans="13:15" x14ac:dyDescent="0.2">
      <c r="M39113" s="2"/>
      <c r="N39113" s="5"/>
      <c r="O39113" s="5"/>
    </row>
    <row r="39114" spans="13:15" x14ac:dyDescent="0.2">
      <c r="M39114" s="2"/>
      <c r="N39114" s="5"/>
      <c r="O39114" s="5"/>
    </row>
    <row r="39115" spans="13:15" x14ac:dyDescent="0.2">
      <c r="M39115" s="2"/>
      <c r="N39115" s="5"/>
      <c r="O39115" s="5"/>
    </row>
    <row r="39116" spans="13:15" x14ac:dyDescent="0.2">
      <c r="M39116" s="2"/>
      <c r="N39116" s="5"/>
      <c r="O39116" s="5"/>
    </row>
    <row r="39117" spans="13:15" x14ac:dyDescent="0.2">
      <c r="M39117" s="2"/>
      <c r="N39117" s="5"/>
      <c r="O39117" s="5"/>
    </row>
    <row r="39118" spans="13:15" x14ac:dyDescent="0.2">
      <c r="M39118" s="2"/>
      <c r="N39118" s="5"/>
      <c r="O39118" s="5"/>
    </row>
    <row r="39119" spans="13:15" x14ac:dyDescent="0.2">
      <c r="M39119" s="2"/>
      <c r="N39119" s="5"/>
      <c r="O39119" s="5"/>
    </row>
    <row r="39120" spans="13:15" x14ac:dyDescent="0.2">
      <c r="M39120" s="2"/>
      <c r="N39120" s="5"/>
      <c r="O39120" s="5"/>
    </row>
    <row r="39121" spans="13:15" x14ac:dyDescent="0.2">
      <c r="M39121" s="2"/>
      <c r="N39121" s="5"/>
      <c r="O39121" s="5"/>
    </row>
    <row r="39122" spans="13:15" x14ac:dyDescent="0.2">
      <c r="M39122" s="2"/>
      <c r="N39122" s="5"/>
      <c r="O39122" s="5"/>
    </row>
    <row r="39123" spans="13:15" x14ac:dyDescent="0.2">
      <c r="M39123" s="2"/>
      <c r="N39123" s="5"/>
      <c r="O39123" s="5"/>
    </row>
    <row r="39124" spans="13:15" x14ac:dyDescent="0.2">
      <c r="M39124" s="2"/>
      <c r="N39124" s="5"/>
      <c r="O39124" s="5"/>
    </row>
    <row r="39125" spans="13:15" x14ac:dyDescent="0.2">
      <c r="M39125" s="2"/>
      <c r="N39125" s="5"/>
      <c r="O39125" s="5"/>
    </row>
    <row r="39126" spans="13:15" x14ac:dyDescent="0.2">
      <c r="M39126" s="2"/>
      <c r="N39126" s="5"/>
      <c r="O39126" s="5"/>
    </row>
    <row r="39127" spans="13:15" x14ac:dyDescent="0.2">
      <c r="M39127" s="2"/>
      <c r="N39127" s="5"/>
      <c r="O39127" s="5"/>
    </row>
    <row r="39128" spans="13:15" x14ac:dyDescent="0.2">
      <c r="M39128" s="2"/>
      <c r="N39128" s="5"/>
      <c r="O39128" s="5"/>
    </row>
    <row r="39129" spans="13:15" x14ac:dyDescent="0.2">
      <c r="M39129" s="2"/>
      <c r="N39129" s="5"/>
      <c r="O39129" s="5"/>
    </row>
    <row r="39130" spans="13:15" x14ac:dyDescent="0.2">
      <c r="M39130" s="2"/>
      <c r="N39130" s="5"/>
      <c r="O39130" s="5"/>
    </row>
    <row r="39131" spans="13:15" x14ac:dyDescent="0.2">
      <c r="M39131" s="2"/>
      <c r="N39131" s="5"/>
      <c r="O39131" s="5"/>
    </row>
    <row r="39132" spans="13:15" x14ac:dyDescent="0.2">
      <c r="M39132" s="2"/>
      <c r="N39132" s="5"/>
      <c r="O39132" s="5"/>
    </row>
    <row r="39133" spans="13:15" x14ac:dyDescent="0.2">
      <c r="M39133" s="2"/>
      <c r="N39133" s="5"/>
      <c r="O39133" s="5"/>
    </row>
    <row r="39134" spans="13:15" x14ac:dyDescent="0.2">
      <c r="M39134" s="2"/>
      <c r="N39134" s="5"/>
      <c r="O39134" s="5"/>
    </row>
    <row r="39135" spans="13:15" x14ac:dyDescent="0.2">
      <c r="M39135" s="2"/>
      <c r="N39135" s="5"/>
      <c r="O39135" s="5"/>
    </row>
    <row r="39136" spans="13:15" x14ac:dyDescent="0.2">
      <c r="M39136" s="2"/>
      <c r="N39136" s="5"/>
      <c r="O39136" s="5"/>
    </row>
    <row r="39137" spans="13:15" x14ac:dyDescent="0.2">
      <c r="M39137" s="2"/>
      <c r="N39137" s="5"/>
      <c r="O39137" s="5"/>
    </row>
    <row r="39138" spans="13:15" x14ac:dyDescent="0.2">
      <c r="M39138" s="2"/>
      <c r="N39138" s="5"/>
      <c r="O39138" s="5"/>
    </row>
    <row r="39139" spans="13:15" x14ac:dyDescent="0.2">
      <c r="M39139" s="2"/>
      <c r="N39139" s="5"/>
      <c r="O39139" s="5"/>
    </row>
    <row r="39140" spans="13:15" x14ac:dyDescent="0.2">
      <c r="M39140" s="2"/>
      <c r="N39140" s="5"/>
      <c r="O39140" s="5"/>
    </row>
    <row r="39141" spans="13:15" x14ac:dyDescent="0.2">
      <c r="M39141" s="2"/>
      <c r="N39141" s="5"/>
      <c r="O39141" s="5"/>
    </row>
    <row r="39142" spans="13:15" x14ac:dyDescent="0.2">
      <c r="M39142" s="2"/>
      <c r="N39142" s="5"/>
      <c r="O39142" s="5"/>
    </row>
    <row r="39143" spans="13:15" x14ac:dyDescent="0.2">
      <c r="M39143" s="2"/>
      <c r="N39143" s="5"/>
      <c r="O39143" s="5"/>
    </row>
    <row r="39144" spans="13:15" x14ac:dyDescent="0.2">
      <c r="M39144" s="2"/>
      <c r="N39144" s="5"/>
      <c r="O39144" s="5"/>
    </row>
    <row r="39145" spans="13:15" x14ac:dyDescent="0.2">
      <c r="M39145" s="2"/>
      <c r="N39145" s="5"/>
      <c r="O39145" s="5"/>
    </row>
    <row r="39146" spans="13:15" x14ac:dyDescent="0.2">
      <c r="M39146" s="2"/>
      <c r="N39146" s="5"/>
      <c r="O39146" s="5"/>
    </row>
    <row r="39147" spans="13:15" x14ac:dyDescent="0.2">
      <c r="M39147" s="2"/>
      <c r="N39147" s="5"/>
      <c r="O39147" s="5"/>
    </row>
    <row r="39148" spans="13:15" x14ac:dyDescent="0.2">
      <c r="M39148" s="2"/>
      <c r="N39148" s="5"/>
      <c r="O39148" s="5"/>
    </row>
    <row r="39149" spans="13:15" x14ac:dyDescent="0.2">
      <c r="M39149" s="2"/>
      <c r="N39149" s="5"/>
      <c r="O39149" s="5"/>
    </row>
    <row r="39150" spans="13:15" x14ac:dyDescent="0.2">
      <c r="M39150" s="2"/>
      <c r="N39150" s="5"/>
      <c r="O39150" s="5"/>
    </row>
    <row r="39151" spans="13:15" x14ac:dyDescent="0.2">
      <c r="M39151" s="2"/>
      <c r="N39151" s="5"/>
      <c r="O39151" s="5"/>
    </row>
    <row r="39152" spans="13:15" x14ac:dyDescent="0.2">
      <c r="M39152" s="2"/>
      <c r="N39152" s="5"/>
      <c r="O39152" s="5"/>
    </row>
    <row r="39153" spans="13:15" x14ac:dyDescent="0.2">
      <c r="M39153" s="2"/>
      <c r="N39153" s="5"/>
      <c r="O39153" s="5"/>
    </row>
    <row r="39154" spans="13:15" x14ac:dyDescent="0.2">
      <c r="M39154" s="2"/>
      <c r="N39154" s="5"/>
      <c r="O39154" s="5"/>
    </row>
    <row r="39155" spans="13:15" x14ac:dyDescent="0.2">
      <c r="M39155" s="2"/>
      <c r="N39155" s="5"/>
      <c r="O39155" s="5"/>
    </row>
    <row r="39156" spans="13:15" x14ac:dyDescent="0.2">
      <c r="M39156" s="2"/>
      <c r="N39156" s="5"/>
      <c r="O39156" s="5"/>
    </row>
    <row r="39157" spans="13:15" x14ac:dyDescent="0.2">
      <c r="M39157" s="2"/>
      <c r="N39157" s="5"/>
      <c r="O39157" s="5"/>
    </row>
    <row r="39158" spans="13:15" x14ac:dyDescent="0.2">
      <c r="M39158" s="2"/>
      <c r="N39158" s="5"/>
      <c r="O39158" s="5"/>
    </row>
    <row r="39159" spans="13:15" x14ac:dyDescent="0.2">
      <c r="M39159" s="2"/>
      <c r="N39159" s="5"/>
      <c r="O39159" s="5"/>
    </row>
    <row r="39160" spans="13:15" x14ac:dyDescent="0.2">
      <c r="M39160" s="2"/>
      <c r="N39160" s="5"/>
      <c r="O39160" s="5"/>
    </row>
    <row r="39161" spans="13:15" x14ac:dyDescent="0.2">
      <c r="M39161" s="2"/>
      <c r="N39161" s="5"/>
      <c r="O39161" s="5"/>
    </row>
    <row r="39162" spans="13:15" x14ac:dyDescent="0.2">
      <c r="M39162" s="2"/>
      <c r="N39162" s="5"/>
      <c r="O39162" s="5"/>
    </row>
    <row r="39163" spans="13:15" x14ac:dyDescent="0.2">
      <c r="M39163" s="2"/>
      <c r="N39163" s="5"/>
      <c r="O39163" s="5"/>
    </row>
    <row r="39164" spans="13:15" x14ac:dyDescent="0.2">
      <c r="M39164" s="2"/>
      <c r="N39164" s="5"/>
      <c r="O39164" s="5"/>
    </row>
    <row r="39165" spans="13:15" x14ac:dyDescent="0.2">
      <c r="M39165" s="2"/>
      <c r="N39165" s="5"/>
      <c r="O39165" s="5"/>
    </row>
    <row r="39166" spans="13:15" x14ac:dyDescent="0.2">
      <c r="M39166" s="2"/>
      <c r="N39166" s="5"/>
      <c r="O39166" s="5"/>
    </row>
    <row r="39167" spans="13:15" x14ac:dyDescent="0.2">
      <c r="M39167" s="2"/>
      <c r="N39167" s="5"/>
      <c r="O39167" s="5"/>
    </row>
    <row r="39168" spans="13:15" x14ac:dyDescent="0.2">
      <c r="M39168" s="2"/>
      <c r="N39168" s="5"/>
      <c r="O39168" s="5"/>
    </row>
    <row r="39169" spans="13:15" x14ac:dyDescent="0.2">
      <c r="M39169" s="2"/>
      <c r="N39169" s="5"/>
      <c r="O39169" s="5"/>
    </row>
    <row r="39170" spans="13:15" x14ac:dyDescent="0.2">
      <c r="M39170" s="2"/>
      <c r="N39170" s="5"/>
      <c r="O39170" s="5"/>
    </row>
    <row r="39171" spans="13:15" x14ac:dyDescent="0.2">
      <c r="M39171" s="2"/>
      <c r="N39171" s="5"/>
      <c r="O39171" s="5"/>
    </row>
    <row r="39172" spans="13:15" x14ac:dyDescent="0.2">
      <c r="M39172" s="2"/>
      <c r="N39172" s="5"/>
      <c r="O39172" s="5"/>
    </row>
    <row r="39173" spans="13:15" x14ac:dyDescent="0.2">
      <c r="M39173" s="2"/>
      <c r="N39173" s="5"/>
      <c r="O39173" s="5"/>
    </row>
    <row r="39174" spans="13:15" x14ac:dyDescent="0.2">
      <c r="M39174" s="2"/>
      <c r="N39174" s="5"/>
      <c r="O39174" s="5"/>
    </row>
    <row r="39175" spans="13:15" x14ac:dyDescent="0.2">
      <c r="M39175" s="2"/>
      <c r="N39175" s="5"/>
      <c r="O39175" s="5"/>
    </row>
    <row r="39176" spans="13:15" x14ac:dyDescent="0.2">
      <c r="M39176" s="2"/>
      <c r="N39176" s="5"/>
      <c r="O39176" s="5"/>
    </row>
    <row r="39177" spans="13:15" x14ac:dyDescent="0.2">
      <c r="M39177" s="2"/>
      <c r="N39177" s="5"/>
      <c r="O39177" s="5"/>
    </row>
    <row r="39178" spans="13:15" x14ac:dyDescent="0.2">
      <c r="M39178" s="2"/>
      <c r="N39178" s="5"/>
      <c r="O39178" s="5"/>
    </row>
    <row r="39179" spans="13:15" x14ac:dyDescent="0.2">
      <c r="M39179" s="2"/>
      <c r="N39179" s="5"/>
      <c r="O39179" s="5"/>
    </row>
    <row r="39180" spans="13:15" x14ac:dyDescent="0.2">
      <c r="M39180" s="2"/>
      <c r="N39180" s="5"/>
      <c r="O39180" s="5"/>
    </row>
    <row r="39181" spans="13:15" x14ac:dyDescent="0.2">
      <c r="M39181" s="2"/>
      <c r="N39181" s="5"/>
      <c r="O39181" s="5"/>
    </row>
    <row r="39182" spans="13:15" x14ac:dyDescent="0.2">
      <c r="M39182" s="2"/>
      <c r="N39182" s="5"/>
      <c r="O39182" s="5"/>
    </row>
    <row r="39183" spans="13:15" x14ac:dyDescent="0.2">
      <c r="M39183" s="2"/>
      <c r="N39183" s="5"/>
      <c r="O39183" s="5"/>
    </row>
    <row r="39184" spans="13:15" x14ac:dyDescent="0.2">
      <c r="M39184" s="2"/>
      <c r="N39184" s="5"/>
      <c r="O39184" s="5"/>
    </row>
    <row r="39185" spans="13:15" x14ac:dyDescent="0.2">
      <c r="M39185" s="2"/>
      <c r="N39185" s="5"/>
      <c r="O39185" s="5"/>
    </row>
    <row r="39186" spans="13:15" x14ac:dyDescent="0.2">
      <c r="M39186" s="2"/>
      <c r="N39186" s="5"/>
      <c r="O39186" s="5"/>
    </row>
    <row r="39187" spans="13:15" x14ac:dyDescent="0.2">
      <c r="M39187" s="2"/>
      <c r="N39187" s="5"/>
      <c r="O39187" s="5"/>
    </row>
    <row r="39188" spans="13:15" x14ac:dyDescent="0.2">
      <c r="M39188" s="2"/>
      <c r="N39188" s="5"/>
      <c r="O39188" s="5"/>
    </row>
    <row r="39189" spans="13:15" x14ac:dyDescent="0.2">
      <c r="M39189" s="2"/>
      <c r="N39189" s="5"/>
      <c r="O39189" s="5"/>
    </row>
    <row r="39190" spans="13:15" x14ac:dyDescent="0.2">
      <c r="M39190" s="2"/>
      <c r="N39190" s="5"/>
      <c r="O39190" s="5"/>
    </row>
    <row r="39191" spans="13:15" x14ac:dyDescent="0.2">
      <c r="M39191" s="2"/>
      <c r="N39191" s="5"/>
      <c r="O39191" s="5"/>
    </row>
    <row r="39192" spans="13:15" x14ac:dyDescent="0.2">
      <c r="M39192" s="2"/>
      <c r="N39192" s="5"/>
      <c r="O39192" s="5"/>
    </row>
    <row r="39193" spans="13:15" x14ac:dyDescent="0.2">
      <c r="M39193" s="2"/>
      <c r="N39193" s="5"/>
      <c r="O39193" s="5"/>
    </row>
    <row r="39194" spans="13:15" x14ac:dyDescent="0.2">
      <c r="M39194" s="2"/>
      <c r="N39194" s="5"/>
      <c r="O39194" s="5"/>
    </row>
    <row r="39195" spans="13:15" x14ac:dyDescent="0.2">
      <c r="M39195" s="2"/>
      <c r="N39195" s="5"/>
      <c r="O39195" s="5"/>
    </row>
    <row r="39196" spans="13:15" x14ac:dyDescent="0.2">
      <c r="M39196" s="2"/>
      <c r="N39196" s="5"/>
      <c r="O39196" s="5"/>
    </row>
    <row r="39197" spans="13:15" x14ac:dyDescent="0.2">
      <c r="M39197" s="2"/>
      <c r="N39197" s="5"/>
      <c r="O39197" s="5"/>
    </row>
    <row r="39198" spans="13:15" x14ac:dyDescent="0.2">
      <c r="M39198" s="2"/>
      <c r="N39198" s="5"/>
      <c r="O39198" s="5"/>
    </row>
    <row r="39199" spans="13:15" x14ac:dyDescent="0.2">
      <c r="M39199" s="2"/>
      <c r="N39199" s="5"/>
      <c r="O39199" s="5"/>
    </row>
    <row r="39200" spans="13:15" x14ac:dyDescent="0.2">
      <c r="M39200" s="2"/>
      <c r="N39200" s="5"/>
      <c r="O39200" s="5"/>
    </row>
    <row r="39201" spans="13:15" x14ac:dyDescent="0.2">
      <c r="M39201" s="2"/>
      <c r="N39201" s="5"/>
      <c r="O39201" s="5"/>
    </row>
    <row r="39202" spans="13:15" x14ac:dyDescent="0.2">
      <c r="M39202" s="2"/>
      <c r="N39202" s="5"/>
      <c r="O39202" s="5"/>
    </row>
    <row r="39203" spans="13:15" x14ac:dyDescent="0.2">
      <c r="M39203" s="2"/>
      <c r="N39203" s="5"/>
      <c r="O39203" s="5"/>
    </row>
    <row r="39204" spans="13:15" x14ac:dyDescent="0.2">
      <c r="M39204" s="2"/>
      <c r="N39204" s="5"/>
      <c r="O39204" s="5"/>
    </row>
    <row r="39205" spans="13:15" x14ac:dyDescent="0.2">
      <c r="M39205" s="2"/>
      <c r="N39205" s="5"/>
      <c r="O39205" s="5"/>
    </row>
    <row r="39206" spans="13:15" x14ac:dyDescent="0.2">
      <c r="M39206" s="2"/>
      <c r="N39206" s="5"/>
      <c r="O39206" s="5"/>
    </row>
    <row r="39207" spans="13:15" x14ac:dyDescent="0.2">
      <c r="M39207" s="2"/>
      <c r="N39207" s="5"/>
      <c r="O39207" s="5"/>
    </row>
    <row r="39208" spans="13:15" x14ac:dyDescent="0.2">
      <c r="M39208" s="2"/>
      <c r="N39208" s="5"/>
      <c r="O39208" s="5"/>
    </row>
    <row r="39209" spans="13:15" x14ac:dyDescent="0.2">
      <c r="M39209" s="2"/>
      <c r="N39209" s="5"/>
      <c r="O39209" s="5"/>
    </row>
    <row r="39210" spans="13:15" x14ac:dyDescent="0.2">
      <c r="M39210" s="2"/>
      <c r="N39210" s="5"/>
      <c r="O39210" s="5"/>
    </row>
    <row r="39211" spans="13:15" x14ac:dyDescent="0.2">
      <c r="M39211" s="2"/>
      <c r="N39211" s="5"/>
      <c r="O39211" s="5"/>
    </row>
    <row r="39212" spans="13:15" x14ac:dyDescent="0.2">
      <c r="M39212" s="2"/>
      <c r="N39212" s="5"/>
      <c r="O39212" s="5"/>
    </row>
    <row r="39213" spans="13:15" x14ac:dyDescent="0.2">
      <c r="M39213" s="2"/>
      <c r="N39213" s="5"/>
      <c r="O39213" s="5"/>
    </row>
    <row r="39214" spans="13:15" x14ac:dyDescent="0.2">
      <c r="M39214" s="2"/>
      <c r="N39214" s="5"/>
      <c r="O39214" s="5"/>
    </row>
    <row r="39215" spans="13:15" x14ac:dyDescent="0.2">
      <c r="M39215" s="2"/>
      <c r="N39215" s="5"/>
      <c r="O39215" s="5"/>
    </row>
    <row r="39216" spans="13:15" x14ac:dyDescent="0.2">
      <c r="M39216" s="2"/>
      <c r="N39216" s="5"/>
      <c r="O39216" s="5"/>
    </row>
    <row r="39217" spans="13:15" x14ac:dyDescent="0.2">
      <c r="M39217" s="2"/>
      <c r="N39217" s="5"/>
      <c r="O39217" s="5"/>
    </row>
    <row r="39218" spans="13:15" x14ac:dyDescent="0.2">
      <c r="M39218" s="2"/>
      <c r="N39218" s="5"/>
      <c r="O39218" s="5"/>
    </row>
    <row r="39219" spans="13:15" x14ac:dyDescent="0.2">
      <c r="M39219" s="2"/>
      <c r="N39219" s="5"/>
      <c r="O39219" s="5"/>
    </row>
    <row r="39220" spans="13:15" x14ac:dyDescent="0.2">
      <c r="M39220" s="2"/>
      <c r="N39220" s="5"/>
      <c r="O39220" s="5"/>
    </row>
    <row r="39221" spans="13:15" x14ac:dyDescent="0.2">
      <c r="M39221" s="2"/>
      <c r="N39221" s="5"/>
      <c r="O39221" s="5"/>
    </row>
    <row r="39222" spans="13:15" x14ac:dyDescent="0.2">
      <c r="M39222" s="2"/>
      <c r="N39222" s="5"/>
      <c r="O39222" s="5"/>
    </row>
    <row r="39223" spans="13:15" x14ac:dyDescent="0.2">
      <c r="M39223" s="2"/>
      <c r="N39223" s="5"/>
      <c r="O39223" s="5"/>
    </row>
    <row r="39224" spans="13:15" x14ac:dyDescent="0.2">
      <c r="M39224" s="2"/>
      <c r="N39224" s="5"/>
      <c r="O39224" s="5"/>
    </row>
    <row r="39225" spans="13:15" x14ac:dyDescent="0.2">
      <c r="M39225" s="2"/>
      <c r="N39225" s="5"/>
      <c r="O39225" s="5"/>
    </row>
    <row r="39226" spans="13:15" x14ac:dyDescent="0.2">
      <c r="M39226" s="2"/>
      <c r="N39226" s="5"/>
      <c r="O39226" s="5"/>
    </row>
    <row r="39227" spans="13:15" x14ac:dyDescent="0.2">
      <c r="M39227" s="2"/>
      <c r="N39227" s="5"/>
      <c r="O39227" s="5"/>
    </row>
    <row r="39228" spans="13:15" x14ac:dyDescent="0.2">
      <c r="M39228" s="2"/>
      <c r="N39228" s="5"/>
      <c r="O39228" s="5"/>
    </row>
    <row r="39229" spans="13:15" x14ac:dyDescent="0.2">
      <c r="M39229" s="2"/>
      <c r="N39229" s="5"/>
      <c r="O39229" s="5"/>
    </row>
    <row r="39230" spans="13:15" x14ac:dyDescent="0.2">
      <c r="M39230" s="2"/>
      <c r="N39230" s="5"/>
      <c r="O39230" s="5"/>
    </row>
    <row r="39231" spans="13:15" x14ac:dyDescent="0.2">
      <c r="M39231" s="2"/>
      <c r="N39231" s="5"/>
      <c r="O39231" s="5"/>
    </row>
    <row r="39232" spans="13:15" x14ac:dyDescent="0.2">
      <c r="M39232" s="2"/>
      <c r="N39232" s="5"/>
      <c r="O39232" s="5"/>
    </row>
    <row r="39233" spans="13:15" x14ac:dyDescent="0.2">
      <c r="M39233" s="2"/>
      <c r="N39233" s="5"/>
      <c r="O39233" s="5"/>
    </row>
    <row r="39234" spans="13:15" x14ac:dyDescent="0.2">
      <c r="M39234" s="2"/>
      <c r="N39234" s="5"/>
      <c r="O39234" s="5"/>
    </row>
    <row r="39235" spans="13:15" x14ac:dyDescent="0.2">
      <c r="M39235" s="2"/>
      <c r="N39235" s="5"/>
      <c r="O39235" s="5"/>
    </row>
    <row r="39236" spans="13:15" x14ac:dyDescent="0.2">
      <c r="M39236" s="2"/>
      <c r="N39236" s="5"/>
      <c r="O39236" s="5"/>
    </row>
    <row r="39237" spans="13:15" x14ac:dyDescent="0.2">
      <c r="M39237" s="2"/>
      <c r="N39237" s="5"/>
      <c r="O39237" s="5"/>
    </row>
    <row r="39238" spans="13:15" x14ac:dyDescent="0.2">
      <c r="M39238" s="2"/>
      <c r="N39238" s="5"/>
      <c r="O39238" s="5"/>
    </row>
    <row r="39239" spans="13:15" x14ac:dyDescent="0.2">
      <c r="M39239" s="2"/>
      <c r="N39239" s="5"/>
      <c r="O39239" s="5"/>
    </row>
    <row r="39240" spans="13:15" x14ac:dyDescent="0.2">
      <c r="M39240" s="2"/>
      <c r="N39240" s="5"/>
      <c r="O39240" s="5"/>
    </row>
    <row r="39241" spans="13:15" x14ac:dyDescent="0.2">
      <c r="M39241" s="2"/>
      <c r="N39241" s="5"/>
      <c r="O39241" s="5"/>
    </row>
    <row r="39242" spans="13:15" x14ac:dyDescent="0.2">
      <c r="M39242" s="2"/>
      <c r="N39242" s="5"/>
      <c r="O39242" s="5"/>
    </row>
    <row r="39243" spans="13:15" x14ac:dyDescent="0.2">
      <c r="M39243" s="2"/>
      <c r="N39243" s="5"/>
      <c r="O39243" s="5"/>
    </row>
    <row r="39244" spans="13:15" x14ac:dyDescent="0.2">
      <c r="M39244" s="2"/>
      <c r="N39244" s="5"/>
      <c r="O39244" s="5"/>
    </row>
    <row r="39245" spans="13:15" x14ac:dyDescent="0.2">
      <c r="M39245" s="2"/>
      <c r="N39245" s="5"/>
      <c r="O39245" s="5"/>
    </row>
    <row r="39246" spans="13:15" x14ac:dyDescent="0.2">
      <c r="M39246" s="2"/>
      <c r="N39246" s="5"/>
      <c r="O39246" s="5"/>
    </row>
    <row r="39247" spans="13:15" x14ac:dyDescent="0.2">
      <c r="M39247" s="2"/>
      <c r="N39247" s="5"/>
      <c r="O39247" s="5"/>
    </row>
    <row r="39248" spans="13:15" x14ac:dyDescent="0.2">
      <c r="M39248" s="2"/>
      <c r="N39248" s="5"/>
      <c r="O39248" s="5"/>
    </row>
    <row r="39249" spans="13:15" x14ac:dyDescent="0.2">
      <c r="M39249" s="2"/>
      <c r="N39249" s="5"/>
      <c r="O39249" s="5"/>
    </row>
    <row r="39250" spans="13:15" x14ac:dyDescent="0.2">
      <c r="M39250" s="2"/>
      <c r="N39250" s="5"/>
      <c r="O39250" s="5"/>
    </row>
    <row r="39251" spans="13:15" x14ac:dyDescent="0.2">
      <c r="M39251" s="2"/>
      <c r="N39251" s="5"/>
      <c r="O39251" s="5"/>
    </row>
    <row r="39252" spans="13:15" x14ac:dyDescent="0.2">
      <c r="M39252" s="2"/>
      <c r="N39252" s="5"/>
      <c r="O39252" s="5"/>
    </row>
    <row r="39253" spans="13:15" x14ac:dyDescent="0.2">
      <c r="M39253" s="2"/>
      <c r="N39253" s="5"/>
      <c r="O39253" s="5"/>
    </row>
    <row r="39254" spans="13:15" x14ac:dyDescent="0.2">
      <c r="M39254" s="2"/>
      <c r="N39254" s="5"/>
      <c r="O39254" s="5"/>
    </row>
    <row r="39255" spans="13:15" x14ac:dyDescent="0.2">
      <c r="M39255" s="2"/>
      <c r="N39255" s="5"/>
      <c r="O39255" s="5"/>
    </row>
    <row r="39256" spans="13:15" x14ac:dyDescent="0.2">
      <c r="M39256" s="2"/>
      <c r="N39256" s="5"/>
      <c r="O39256" s="5"/>
    </row>
    <row r="39257" spans="13:15" x14ac:dyDescent="0.2">
      <c r="M39257" s="2"/>
      <c r="N39257" s="5"/>
      <c r="O39257" s="5"/>
    </row>
    <row r="39258" spans="13:15" x14ac:dyDescent="0.2">
      <c r="M39258" s="2"/>
      <c r="N39258" s="5"/>
      <c r="O39258" s="5"/>
    </row>
    <row r="39259" spans="13:15" x14ac:dyDescent="0.2">
      <c r="M39259" s="2"/>
      <c r="N39259" s="5"/>
      <c r="O39259" s="5"/>
    </row>
    <row r="39260" spans="13:15" x14ac:dyDescent="0.2">
      <c r="M39260" s="2"/>
      <c r="N39260" s="5"/>
      <c r="O39260" s="5"/>
    </row>
    <row r="39261" spans="13:15" x14ac:dyDescent="0.2">
      <c r="M39261" s="2"/>
      <c r="N39261" s="5"/>
      <c r="O39261" s="5"/>
    </row>
    <row r="39262" spans="13:15" x14ac:dyDescent="0.2">
      <c r="M39262" s="2"/>
      <c r="N39262" s="5"/>
      <c r="O39262" s="5"/>
    </row>
    <row r="39263" spans="13:15" x14ac:dyDescent="0.2">
      <c r="M39263" s="2"/>
      <c r="N39263" s="5"/>
      <c r="O39263" s="5"/>
    </row>
    <row r="39264" spans="13:15" x14ac:dyDescent="0.2">
      <c r="M39264" s="2"/>
      <c r="N39264" s="5"/>
      <c r="O39264" s="5"/>
    </row>
    <row r="39265" spans="13:15" x14ac:dyDescent="0.2">
      <c r="M39265" s="2"/>
      <c r="N39265" s="5"/>
      <c r="O39265" s="5"/>
    </row>
    <row r="39266" spans="13:15" x14ac:dyDescent="0.2">
      <c r="M39266" s="2"/>
      <c r="N39266" s="5"/>
      <c r="O39266" s="5"/>
    </row>
    <row r="39267" spans="13:15" x14ac:dyDescent="0.2">
      <c r="M39267" s="2"/>
      <c r="N39267" s="5"/>
      <c r="O39267" s="5"/>
    </row>
    <row r="39268" spans="13:15" x14ac:dyDescent="0.2">
      <c r="M39268" s="2"/>
      <c r="N39268" s="5"/>
      <c r="O39268" s="5"/>
    </row>
    <row r="39269" spans="13:15" x14ac:dyDescent="0.2">
      <c r="M39269" s="2"/>
      <c r="N39269" s="5"/>
      <c r="O39269" s="5"/>
    </row>
    <row r="39270" spans="13:15" x14ac:dyDescent="0.2">
      <c r="M39270" s="2"/>
      <c r="N39270" s="5"/>
      <c r="O39270" s="5"/>
    </row>
    <row r="39271" spans="13:15" x14ac:dyDescent="0.2">
      <c r="M39271" s="2"/>
      <c r="N39271" s="5"/>
      <c r="O39271" s="5"/>
    </row>
    <row r="39272" spans="13:15" x14ac:dyDescent="0.2">
      <c r="M39272" s="2"/>
      <c r="N39272" s="5"/>
      <c r="O39272" s="5"/>
    </row>
    <row r="39273" spans="13:15" x14ac:dyDescent="0.2">
      <c r="M39273" s="2"/>
      <c r="N39273" s="5"/>
      <c r="O39273" s="5"/>
    </row>
    <row r="39274" spans="13:15" x14ac:dyDescent="0.2">
      <c r="M39274" s="2"/>
      <c r="N39274" s="5"/>
      <c r="O39274" s="5"/>
    </row>
    <row r="39275" spans="13:15" x14ac:dyDescent="0.2">
      <c r="M39275" s="2"/>
      <c r="N39275" s="5"/>
      <c r="O39275" s="5"/>
    </row>
    <row r="39276" spans="13:15" x14ac:dyDescent="0.2">
      <c r="M39276" s="2"/>
      <c r="N39276" s="5"/>
      <c r="O39276" s="5"/>
    </row>
    <row r="39277" spans="13:15" x14ac:dyDescent="0.2">
      <c r="M39277" s="2"/>
      <c r="N39277" s="5"/>
      <c r="O39277" s="5"/>
    </row>
    <row r="39278" spans="13:15" x14ac:dyDescent="0.2">
      <c r="M39278" s="2"/>
      <c r="N39278" s="5"/>
      <c r="O39278" s="5"/>
    </row>
    <row r="39279" spans="13:15" x14ac:dyDescent="0.2">
      <c r="M39279" s="2"/>
      <c r="N39279" s="5"/>
      <c r="O39279" s="5"/>
    </row>
    <row r="39280" spans="13:15" x14ac:dyDescent="0.2">
      <c r="M39280" s="2"/>
      <c r="N39280" s="5"/>
      <c r="O39280" s="5"/>
    </row>
    <row r="39281" spans="13:15" x14ac:dyDescent="0.2">
      <c r="M39281" s="2"/>
      <c r="N39281" s="5"/>
      <c r="O39281" s="5"/>
    </row>
    <row r="39282" spans="13:15" x14ac:dyDescent="0.2">
      <c r="M39282" s="2"/>
      <c r="N39282" s="5"/>
      <c r="O39282" s="5"/>
    </row>
    <row r="39283" spans="13:15" x14ac:dyDescent="0.2">
      <c r="M39283" s="2"/>
      <c r="N39283" s="5"/>
      <c r="O39283" s="5"/>
    </row>
    <row r="39284" spans="13:15" x14ac:dyDescent="0.2">
      <c r="M39284" s="2"/>
      <c r="N39284" s="5"/>
      <c r="O39284" s="5"/>
    </row>
    <row r="39285" spans="13:15" x14ac:dyDescent="0.2">
      <c r="M39285" s="2"/>
      <c r="N39285" s="5"/>
      <c r="O39285" s="5"/>
    </row>
    <row r="39286" spans="13:15" x14ac:dyDescent="0.2">
      <c r="M39286" s="2"/>
      <c r="N39286" s="5"/>
      <c r="O39286" s="5"/>
    </row>
    <row r="39287" spans="13:15" x14ac:dyDescent="0.2">
      <c r="M39287" s="2"/>
      <c r="N39287" s="5"/>
      <c r="O39287" s="5"/>
    </row>
    <row r="39288" spans="13:15" x14ac:dyDescent="0.2">
      <c r="M39288" s="2"/>
      <c r="N39288" s="5"/>
      <c r="O39288" s="5"/>
    </row>
    <row r="39289" spans="13:15" x14ac:dyDescent="0.2">
      <c r="M39289" s="2"/>
      <c r="N39289" s="5"/>
      <c r="O39289" s="5"/>
    </row>
    <row r="39290" spans="13:15" x14ac:dyDescent="0.2">
      <c r="M39290" s="2"/>
      <c r="N39290" s="5"/>
      <c r="O39290" s="5"/>
    </row>
    <row r="39291" spans="13:15" x14ac:dyDescent="0.2">
      <c r="M39291" s="2"/>
      <c r="N39291" s="5"/>
      <c r="O39291" s="5"/>
    </row>
    <row r="39292" spans="13:15" x14ac:dyDescent="0.2">
      <c r="M39292" s="2"/>
      <c r="N39292" s="5"/>
      <c r="O39292" s="5"/>
    </row>
    <row r="39293" spans="13:15" x14ac:dyDescent="0.2">
      <c r="M39293" s="2"/>
      <c r="N39293" s="5"/>
      <c r="O39293" s="5"/>
    </row>
    <row r="39294" spans="13:15" x14ac:dyDescent="0.2">
      <c r="M39294" s="2"/>
      <c r="N39294" s="5"/>
      <c r="O39294" s="5"/>
    </row>
    <row r="39295" spans="13:15" x14ac:dyDescent="0.2">
      <c r="M39295" s="2"/>
      <c r="N39295" s="5"/>
      <c r="O39295" s="5"/>
    </row>
    <row r="39296" spans="13:15" x14ac:dyDescent="0.2">
      <c r="M39296" s="2"/>
      <c r="N39296" s="5"/>
      <c r="O39296" s="5"/>
    </row>
    <row r="39297" spans="13:15" x14ac:dyDescent="0.2">
      <c r="M39297" s="2"/>
      <c r="N39297" s="5"/>
      <c r="O39297" s="5"/>
    </row>
    <row r="39298" spans="13:15" x14ac:dyDescent="0.2">
      <c r="M39298" s="2"/>
      <c r="N39298" s="5"/>
      <c r="O39298" s="5"/>
    </row>
    <row r="39299" spans="13:15" x14ac:dyDescent="0.2">
      <c r="M39299" s="2"/>
      <c r="N39299" s="5"/>
      <c r="O39299" s="5"/>
    </row>
    <row r="39300" spans="13:15" x14ac:dyDescent="0.2">
      <c r="M39300" s="2"/>
      <c r="N39300" s="5"/>
      <c r="O39300" s="5"/>
    </row>
    <row r="39301" spans="13:15" x14ac:dyDescent="0.2">
      <c r="M39301" s="2"/>
      <c r="N39301" s="5"/>
      <c r="O39301" s="5"/>
    </row>
    <row r="39302" spans="13:15" x14ac:dyDescent="0.2">
      <c r="M39302" s="2"/>
      <c r="N39302" s="5"/>
      <c r="O39302" s="5"/>
    </row>
    <row r="39303" spans="13:15" x14ac:dyDescent="0.2">
      <c r="M39303" s="2"/>
      <c r="N39303" s="5"/>
      <c r="O39303" s="5"/>
    </row>
    <row r="39304" spans="13:15" x14ac:dyDescent="0.2">
      <c r="M39304" s="2"/>
      <c r="N39304" s="5"/>
      <c r="O39304" s="5"/>
    </row>
    <row r="39305" spans="13:15" x14ac:dyDescent="0.2">
      <c r="M39305" s="2"/>
      <c r="N39305" s="5"/>
      <c r="O39305" s="5"/>
    </row>
    <row r="39306" spans="13:15" x14ac:dyDescent="0.2">
      <c r="M39306" s="2"/>
      <c r="N39306" s="5"/>
      <c r="O39306" s="5"/>
    </row>
    <row r="39307" spans="13:15" x14ac:dyDescent="0.2">
      <c r="M39307" s="2"/>
      <c r="N39307" s="5"/>
      <c r="O39307" s="5"/>
    </row>
    <row r="39308" spans="13:15" x14ac:dyDescent="0.2">
      <c r="M39308" s="2"/>
      <c r="N39308" s="5"/>
      <c r="O39308" s="5"/>
    </row>
    <row r="39309" spans="13:15" x14ac:dyDescent="0.2">
      <c r="M39309" s="2"/>
      <c r="N39309" s="5"/>
      <c r="O39309" s="5"/>
    </row>
    <row r="39310" spans="13:15" x14ac:dyDescent="0.2">
      <c r="M39310" s="2"/>
      <c r="N39310" s="5"/>
      <c r="O39310" s="5"/>
    </row>
    <row r="39311" spans="13:15" x14ac:dyDescent="0.2">
      <c r="M39311" s="2"/>
      <c r="N39311" s="5"/>
      <c r="O39311" s="5"/>
    </row>
    <row r="39312" spans="13:15" x14ac:dyDescent="0.2">
      <c r="M39312" s="2"/>
      <c r="N39312" s="5"/>
      <c r="O39312" s="5"/>
    </row>
    <row r="39313" spans="13:15" x14ac:dyDescent="0.2">
      <c r="M39313" s="2"/>
      <c r="N39313" s="5"/>
      <c r="O39313" s="5"/>
    </row>
    <row r="39314" spans="13:15" x14ac:dyDescent="0.2">
      <c r="M39314" s="2"/>
      <c r="N39314" s="5"/>
      <c r="O39314" s="5"/>
    </row>
    <row r="39315" spans="13:15" x14ac:dyDescent="0.2">
      <c r="M39315" s="2"/>
      <c r="N39315" s="5"/>
      <c r="O39315" s="5"/>
    </row>
    <row r="39316" spans="13:15" x14ac:dyDescent="0.2">
      <c r="M39316" s="2"/>
      <c r="N39316" s="5"/>
      <c r="O39316" s="5"/>
    </row>
    <row r="39317" spans="13:15" x14ac:dyDescent="0.2">
      <c r="M39317" s="2"/>
      <c r="N39317" s="5"/>
      <c r="O39317" s="5"/>
    </row>
    <row r="39318" spans="13:15" x14ac:dyDescent="0.2">
      <c r="M39318" s="2"/>
      <c r="N39318" s="5"/>
      <c r="O39318" s="5"/>
    </row>
    <row r="39319" spans="13:15" x14ac:dyDescent="0.2">
      <c r="M39319" s="2"/>
      <c r="N39319" s="5"/>
      <c r="O39319" s="5"/>
    </row>
    <row r="39320" spans="13:15" x14ac:dyDescent="0.2">
      <c r="M39320" s="2"/>
      <c r="N39320" s="5"/>
      <c r="O39320" s="5"/>
    </row>
    <row r="39321" spans="13:15" x14ac:dyDescent="0.2">
      <c r="M39321" s="2"/>
      <c r="N39321" s="5"/>
      <c r="O39321" s="5"/>
    </row>
    <row r="39322" spans="13:15" x14ac:dyDescent="0.2">
      <c r="M39322" s="2"/>
      <c r="N39322" s="5"/>
      <c r="O39322" s="5"/>
    </row>
    <row r="39323" spans="13:15" x14ac:dyDescent="0.2">
      <c r="M39323" s="2"/>
      <c r="N39323" s="5"/>
      <c r="O39323" s="5"/>
    </row>
    <row r="39324" spans="13:15" x14ac:dyDescent="0.2">
      <c r="M39324" s="2"/>
      <c r="N39324" s="5"/>
      <c r="O39324" s="5"/>
    </row>
    <row r="39325" spans="13:15" x14ac:dyDescent="0.2">
      <c r="M39325" s="2"/>
      <c r="N39325" s="5"/>
      <c r="O39325" s="5"/>
    </row>
    <row r="39326" spans="13:15" x14ac:dyDescent="0.2">
      <c r="M39326" s="2"/>
      <c r="N39326" s="5"/>
      <c r="O39326" s="5"/>
    </row>
    <row r="39327" spans="13:15" x14ac:dyDescent="0.2">
      <c r="M39327" s="2"/>
      <c r="N39327" s="5"/>
      <c r="O39327" s="5"/>
    </row>
    <row r="39328" spans="13:15" x14ac:dyDescent="0.2">
      <c r="M39328" s="2"/>
      <c r="N39328" s="5"/>
      <c r="O39328" s="5"/>
    </row>
    <row r="39329" spans="13:15" x14ac:dyDescent="0.2">
      <c r="M39329" s="2"/>
      <c r="N39329" s="5"/>
      <c r="O39329" s="5"/>
    </row>
    <row r="39330" spans="13:15" x14ac:dyDescent="0.2">
      <c r="M39330" s="2"/>
      <c r="N39330" s="5"/>
      <c r="O39330" s="5"/>
    </row>
    <row r="39331" spans="13:15" x14ac:dyDescent="0.2">
      <c r="M39331" s="2"/>
      <c r="N39331" s="5"/>
      <c r="O39331" s="5"/>
    </row>
    <row r="39332" spans="13:15" x14ac:dyDescent="0.2">
      <c r="M39332" s="2"/>
      <c r="N39332" s="5"/>
      <c r="O39332" s="5"/>
    </row>
    <row r="39333" spans="13:15" x14ac:dyDescent="0.2">
      <c r="M39333" s="2"/>
      <c r="N39333" s="5"/>
      <c r="O39333" s="5"/>
    </row>
    <row r="39334" spans="13:15" x14ac:dyDescent="0.2">
      <c r="M39334" s="2"/>
      <c r="N39334" s="5"/>
      <c r="O39334" s="5"/>
    </row>
    <row r="39335" spans="13:15" x14ac:dyDescent="0.2">
      <c r="M39335" s="2"/>
      <c r="N39335" s="5"/>
      <c r="O39335" s="5"/>
    </row>
    <row r="39336" spans="13:15" x14ac:dyDescent="0.2">
      <c r="M39336" s="2"/>
      <c r="N39336" s="5"/>
      <c r="O39336" s="5"/>
    </row>
    <row r="39337" spans="13:15" x14ac:dyDescent="0.2">
      <c r="M39337" s="2"/>
      <c r="N39337" s="5"/>
      <c r="O39337" s="5"/>
    </row>
    <row r="39338" spans="13:15" x14ac:dyDescent="0.2">
      <c r="M39338" s="2"/>
      <c r="N39338" s="5"/>
      <c r="O39338" s="5"/>
    </row>
    <row r="39339" spans="13:15" x14ac:dyDescent="0.2">
      <c r="M39339" s="2"/>
      <c r="N39339" s="5"/>
      <c r="O39339" s="5"/>
    </row>
    <row r="39340" spans="13:15" x14ac:dyDescent="0.2">
      <c r="M39340" s="2"/>
      <c r="N39340" s="5"/>
      <c r="O39340" s="5"/>
    </row>
    <row r="39341" spans="13:15" x14ac:dyDescent="0.2">
      <c r="M39341" s="2"/>
      <c r="N39341" s="5"/>
      <c r="O39341" s="5"/>
    </row>
    <row r="39342" spans="13:15" x14ac:dyDescent="0.2">
      <c r="M39342" s="2"/>
      <c r="N39342" s="5"/>
      <c r="O39342" s="5"/>
    </row>
    <row r="39343" spans="13:15" x14ac:dyDescent="0.2">
      <c r="M39343" s="2"/>
      <c r="N39343" s="5"/>
      <c r="O39343" s="5"/>
    </row>
    <row r="39344" spans="13:15" x14ac:dyDescent="0.2">
      <c r="M39344" s="2"/>
      <c r="N39344" s="5"/>
      <c r="O39344" s="5"/>
    </row>
    <row r="39345" spans="13:15" x14ac:dyDescent="0.2">
      <c r="M39345" s="2"/>
      <c r="N39345" s="5"/>
      <c r="O39345" s="5"/>
    </row>
    <row r="39346" spans="13:15" x14ac:dyDescent="0.2">
      <c r="M39346" s="2"/>
      <c r="N39346" s="5"/>
      <c r="O39346" s="5"/>
    </row>
    <row r="39347" spans="13:15" x14ac:dyDescent="0.2">
      <c r="M39347" s="2"/>
      <c r="N39347" s="5"/>
      <c r="O39347" s="5"/>
    </row>
    <row r="39348" spans="13:15" x14ac:dyDescent="0.2">
      <c r="M39348" s="2"/>
      <c r="N39348" s="5"/>
      <c r="O39348" s="5"/>
    </row>
    <row r="39349" spans="13:15" x14ac:dyDescent="0.2">
      <c r="M39349" s="2"/>
      <c r="N39349" s="5"/>
      <c r="O39349" s="5"/>
    </row>
    <row r="39350" spans="13:15" x14ac:dyDescent="0.2">
      <c r="M39350" s="2"/>
      <c r="N39350" s="5"/>
      <c r="O39350" s="5"/>
    </row>
    <row r="39351" spans="13:15" x14ac:dyDescent="0.2">
      <c r="M39351" s="2"/>
      <c r="N39351" s="5"/>
      <c r="O39351" s="5"/>
    </row>
    <row r="39352" spans="13:15" x14ac:dyDescent="0.2">
      <c r="M39352" s="2"/>
      <c r="N39352" s="5"/>
      <c r="O39352" s="5"/>
    </row>
    <row r="39353" spans="13:15" x14ac:dyDescent="0.2">
      <c r="M39353" s="2"/>
      <c r="N39353" s="5"/>
      <c r="O39353" s="5"/>
    </row>
    <row r="39354" spans="13:15" x14ac:dyDescent="0.2">
      <c r="M39354" s="2"/>
      <c r="N39354" s="5"/>
      <c r="O39354" s="5"/>
    </row>
    <row r="39355" spans="13:15" x14ac:dyDescent="0.2">
      <c r="M39355" s="2"/>
      <c r="N39355" s="5"/>
      <c r="O39355" s="5"/>
    </row>
    <row r="39356" spans="13:15" x14ac:dyDescent="0.2">
      <c r="M39356" s="2"/>
      <c r="N39356" s="5"/>
      <c r="O39356" s="5"/>
    </row>
    <row r="39357" spans="13:15" x14ac:dyDescent="0.2">
      <c r="M39357" s="2"/>
      <c r="N39357" s="5"/>
      <c r="O39357" s="5"/>
    </row>
    <row r="39358" spans="13:15" x14ac:dyDescent="0.2">
      <c r="M39358" s="2"/>
      <c r="N39358" s="5"/>
      <c r="O39358" s="5"/>
    </row>
    <row r="39359" spans="13:15" x14ac:dyDescent="0.2">
      <c r="M39359" s="2"/>
      <c r="N39359" s="5"/>
      <c r="O39359" s="5"/>
    </row>
    <row r="39360" spans="13:15" x14ac:dyDescent="0.2">
      <c r="M39360" s="2"/>
      <c r="N39360" s="5"/>
      <c r="O39360" s="5"/>
    </row>
    <row r="39361" spans="13:15" x14ac:dyDescent="0.2">
      <c r="M39361" s="2"/>
      <c r="N39361" s="5"/>
      <c r="O39361" s="5"/>
    </row>
    <row r="39362" spans="13:15" x14ac:dyDescent="0.2">
      <c r="M39362" s="2"/>
      <c r="N39362" s="5"/>
      <c r="O39362" s="5"/>
    </row>
    <row r="39363" spans="13:15" x14ac:dyDescent="0.2">
      <c r="M39363" s="2"/>
      <c r="N39363" s="5"/>
      <c r="O39363" s="5"/>
    </row>
    <row r="39364" spans="13:15" x14ac:dyDescent="0.2">
      <c r="M39364" s="2"/>
      <c r="N39364" s="5"/>
      <c r="O39364" s="5"/>
    </row>
    <row r="39365" spans="13:15" x14ac:dyDescent="0.2">
      <c r="M39365" s="2"/>
      <c r="N39365" s="5"/>
      <c r="O39365" s="5"/>
    </row>
    <row r="39366" spans="13:15" x14ac:dyDescent="0.2">
      <c r="M39366" s="2"/>
      <c r="N39366" s="5"/>
      <c r="O39366" s="5"/>
    </row>
    <row r="39367" spans="13:15" x14ac:dyDescent="0.2">
      <c r="M39367" s="2"/>
      <c r="N39367" s="5"/>
      <c r="O39367" s="5"/>
    </row>
    <row r="39368" spans="13:15" x14ac:dyDescent="0.2">
      <c r="M39368" s="2"/>
      <c r="N39368" s="5"/>
      <c r="O39368" s="5"/>
    </row>
    <row r="39369" spans="13:15" x14ac:dyDescent="0.2">
      <c r="M39369" s="2"/>
      <c r="N39369" s="5"/>
      <c r="O39369" s="5"/>
    </row>
    <row r="39370" spans="13:15" x14ac:dyDescent="0.2">
      <c r="M39370" s="2"/>
      <c r="N39370" s="5"/>
      <c r="O39370" s="5"/>
    </row>
    <row r="39371" spans="13:15" x14ac:dyDescent="0.2">
      <c r="M39371" s="2"/>
      <c r="N39371" s="5"/>
      <c r="O39371" s="5"/>
    </row>
    <row r="39372" spans="13:15" x14ac:dyDescent="0.2">
      <c r="M39372" s="2"/>
      <c r="N39372" s="5"/>
      <c r="O39372" s="5"/>
    </row>
    <row r="39373" spans="13:15" x14ac:dyDescent="0.2">
      <c r="M39373" s="2"/>
      <c r="N39373" s="5"/>
      <c r="O39373" s="5"/>
    </row>
    <row r="39374" spans="13:15" x14ac:dyDescent="0.2">
      <c r="M39374" s="2"/>
      <c r="N39374" s="5"/>
      <c r="O39374" s="5"/>
    </row>
    <row r="39375" spans="13:15" x14ac:dyDescent="0.2">
      <c r="M39375" s="2"/>
      <c r="N39375" s="5"/>
      <c r="O39375" s="5"/>
    </row>
    <row r="39376" spans="13:15" x14ac:dyDescent="0.2">
      <c r="M39376" s="2"/>
      <c r="N39376" s="5"/>
      <c r="O39376" s="5"/>
    </row>
    <row r="39377" spans="13:15" x14ac:dyDescent="0.2">
      <c r="M39377" s="2"/>
      <c r="N39377" s="5"/>
      <c r="O39377" s="5"/>
    </row>
    <row r="39378" spans="13:15" x14ac:dyDescent="0.2">
      <c r="M39378" s="2"/>
      <c r="N39378" s="5"/>
      <c r="O39378" s="5"/>
    </row>
    <row r="39379" spans="13:15" x14ac:dyDescent="0.2">
      <c r="M39379" s="2"/>
      <c r="N39379" s="5"/>
      <c r="O39379" s="5"/>
    </row>
    <row r="39380" spans="13:15" x14ac:dyDescent="0.2">
      <c r="M39380" s="2"/>
      <c r="N39380" s="5"/>
      <c r="O39380" s="5"/>
    </row>
    <row r="39381" spans="13:15" x14ac:dyDescent="0.2">
      <c r="M39381" s="2"/>
      <c r="N39381" s="5"/>
      <c r="O39381" s="5"/>
    </row>
    <row r="39382" spans="13:15" x14ac:dyDescent="0.2">
      <c r="M39382" s="2"/>
      <c r="N39382" s="5"/>
      <c r="O39382" s="5"/>
    </row>
    <row r="39383" spans="13:15" x14ac:dyDescent="0.2">
      <c r="M39383" s="2"/>
      <c r="N39383" s="5"/>
      <c r="O39383" s="5"/>
    </row>
    <row r="39384" spans="13:15" x14ac:dyDescent="0.2">
      <c r="M39384" s="2"/>
      <c r="N39384" s="5"/>
      <c r="O39384" s="5"/>
    </row>
    <row r="39385" spans="13:15" x14ac:dyDescent="0.2">
      <c r="M39385" s="2"/>
      <c r="N39385" s="5"/>
      <c r="O39385" s="5"/>
    </row>
    <row r="39386" spans="13:15" x14ac:dyDescent="0.2">
      <c r="M39386" s="2"/>
      <c r="N39386" s="5"/>
      <c r="O39386" s="5"/>
    </row>
    <row r="39387" spans="13:15" x14ac:dyDescent="0.2">
      <c r="M39387" s="2"/>
      <c r="N39387" s="5"/>
      <c r="O39387" s="5"/>
    </row>
    <row r="39388" spans="13:15" x14ac:dyDescent="0.2">
      <c r="M39388" s="2"/>
      <c r="N39388" s="5"/>
      <c r="O39388" s="5"/>
    </row>
    <row r="39389" spans="13:15" x14ac:dyDescent="0.2">
      <c r="M39389" s="2"/>
      <c r="N39389" s="5"/>
      <c r="O39389" s="5"/>
    </row>
    <row r="39390" spans="13:15" x14ac:dyDescent="0.2">
      <c r="M39390" s="2"/>
      <c r="N39390" s="5"/>
      <c r="O39390" s="5"/>
    </row>
    <row r="39391" spans="13:15" x14ac:dyDescent="0.2">
      <c r="M39391" s="2"/>
      <c r="N39391" s="5"/>
      <c r="O39391" s="5"/>
    </row>
    <row r="39392" spans="13:15" x14ac:dyDescent="0.2">
      <c r="M39392" s="2"/>
      <c r="N39392" s="5"/>
      <c r="O39392" s="5"/>
    </row>
    <row r="39393" spans="13:15" x14ac:dyDescent="0.2">
      <c r="M39393" s="2"/>
      <c r="N39393" s="5"/>
      <c r="O39393" s="5"/>
    </row>
    <row r="39394" spans="13:15" x14ac:dyDescent="0.2">
      <c r="M39394" s="2"/>
      <c r="N39394" s="5"/>
      <c r="O39394" s="5"/>
    </row>
    <row r="39395" spans="13:15" x14ac:dyDescent="0.2">
      <c r="M39395" s="2"/>
      <c r="N39395" s="5"/>
      <c r="O39395" s="5"/>
    </row>
    <row r="39396" spans="13:15" x14ac:dyDescent="0.2">
      <c r="M39396" s="2"/>
      <c r="N39396" s="5"/>
      <c r="O39396" s="5"/>
    </row>
    <row r="39397" spans="13:15" x14ac:dyDescent="0.2">
      <c r="M39397" s="2"/>
      <c r="N39397" s="5"/>
      <c r="O39397" s="5"/>
    </row>
    <row r="39398" spans="13:15" x14ac:dyDescent="0.2">
      <c r="M39398" s="2"/>
      <c r="N39398" s="5"/>
      <c r="O39398" s="5"/>
    </row>
    <row r="39399" spans="13:15" x14ac:dyDescent="0.2">
      <c r="M39399" s="2"/>
      <c r="N39399" s="5"/>
      <c r="O39399" s="5"/>
    </row>
    <row r="39400" spans="13:15" x14ac:dyDescent="0.2">
      <c r="M39400" s="2"/>
      <c r="N39400" s="5"/>
      <c r="O39400" s="5"/>
    </row>
    <row r="39401" spans="13:15" x14ac:dyDescent="0.2">
      <c r="M39401" s="2"/>
      <c r="N39401" s="5"/>
      <c r="O39401" s="5"/>
    </row>
    <row r="39402" spans="13:15" x14ac:dyDescent="0.2">
      <c r="M39402" s="2"/>
      <c r="N39402" s="5"/>
      <c r="O39402" s="5"/>
    </row>
    <row r="39403" spans="13:15" x14ac:dyDescent="0.2">
      <c r="M39403" s="2"/>
      <c r="N39403" s="5"/>
      <c r="O39403" s="5"/>
    </row>
    <row r="39404" spans="13:15" x14ac:dyDescent="0.2">
      <c r="M39404" s="2"/>
      <c r="N39404" s="5"/>
      <c r="O39404" s="5"/>
    </row>
    <row r="39405" spans="13:15" x14ac:dyDescent="0.2">
      <c r="M39405" s="2"/>
      <c r="N39405" s="5"/>
      <c r="O39405" s="5"/>
    </row>
    <row r="39406" spans="13:15" x14ac:dyDescent="0.2">
      <c r="M39406" s="2"/>
      <c r="N39406" s="5"/>
      <c r="O39406" s="5"/>
    </row>
    <row r="39407" spans="13:15" x14ac:dyDescent="0.2">
      <c r="M39407" s="2"/>
      <c r="N39407" s="5"/>
      <c r="O39407" s="5"/>
    </row>
    <row r="39408" spans="13:15" x14ac:dyDescent="0.2">
      <c r="M39408" s="2"/>
      <c r="N39408" s="5"/>
      <c r="O39408" s="5"/>
    </row>
    <row r="39409" spans="13:15" x14ac:dyDescent="0.2">
      <c r="M39409" s="2"/>
      <c r="N39409" s="5"/>
      <c r="O39409" s="5"/>
    </row>
    <row r="39410" spans="13:15" x14ac:dyDescent="0.2">
      <c r="M39410" s="2"/>
      <c r="N39410" s="5"/>
      <c r="O39410" s="5"/>
    </row>
    <row r="39411" spans="13:15" x14ac:dyDescent="0.2">
      <c r="M39411" s="2"/>
      <c r="N39411" s="5"/>
      <c r="O39411" s="5"/>
    </row>
    <row r="39412" spans="13:15" x14ac:dyDescent="0.2">
      <c r="M39412" s="2"/>
      <c r="N39412" s="5"/>
      <c r="O39412" s="5"/>
    </row>
    <row r="39413" spans="13:15" x14ac:dyDescent="0.2">
      <c r="M39413" s="2"/>
      <c r="N39413" s="5"/>
      <c r="O39413" s="5"/>
    </row>
    <row r="39414" spans="13:15" x14ac:dyDescent="0.2">
      <c r="M39414" s="2"/>
      <c r="N39414" s="5"/>
      <c r="O39414" s="5"/>
    </row>
    <row r="39415" spans="13:15" x14ac:dyDescent="0.2">
      <c r="M39415" s="2"/>
      <c r="N39415" s="5"/>
      <c r="O39415" s="5"/>
    </row>
    <row r="39416" spans="13:15" x14ac:dyDescent="0.2">
      <c r="M39416" s="2"/>
      <c r="N39416" s="5"/>
      <c r="O39416" s="5"/>
    </row>
    <row r="39417" spans="13:15" x14ac:dyDescent="0.2">
      <c r="M39417" s="2"/>
      <c r="N39417" s="5"/>
      <c r="O39417" s="5"/>
    </row>
    <row r="39418" spans="13:15" x14ac:dyDescent="0.2">
      <c r="M39418" s="2"/>
      <c r="N39418" s="5"/>
      <c r="O39418" s="5"/>
    </row>
    <row r="39419" spans="13:15" x14ac:dyDescent="0.2">
      <c r="M39419" s="2"/>
      <c r="N39419" s="5"/>
      <c r="O39419" s="5"/>
    </row>
    <row r="39420" spans="13:15" x14ac:dyDescent="0.2">
      <c r="M39420" s="2"/>
      <c r="N39420" s="5"/>
      <c r="O39420" s="5"/>
    </row>
    <row r="39421" spans="13:15" x14ac:dyDescent="0.2">
      <c r="M39421" s="2"/>
      <c r="N39421" s="5"/>
      <c r="O39421" s="5"/>
    </row>
    <row r="39422" spans="13:15" x14ac:dyDescent="0.2">
      <c r="M39422" s="2"/>
      <c r="N39422" s="5"/>
      <c r="O39422" s="5"/>
    </row>
    <row r="39423" spans="13:15" x14ac:dyDescent="0.2">
      <c r="M39423" s="2"/>
      <c r="N39423" s="5"/>
      <c r="O39423" s="5"/>
    </row>
    <row r="39424" spans="13:15" x14ac:dyDescent="0.2">
      <c r="M39424" s="2"/>
      <c r="N39424" s="5"/>
      <c r="O39424" s="5"/>
    </row>
    <row r="39425" spans="13:15" x14ac:dyDescent="0.2">
      <c r="M39425" s="2"/>
      <c r="N39425" s="5"/>
      <c r="O39425" s="5"/>
    </row>
    <row r="39426" spans="13:15" x14ac:dyDescent="0.2">
      <c r="M39426" s="2"/>
      <c r="N39426" s="5"/>
      <c r="O39426" s="5"/>
    </row>
    <row r="39427" spans="13:15" x14ac:dyDescent="0.2">
      <c r="M39427" s="2"/>
      <c r="N39427" s="5"/>
      <c r="O39427" s="5"/>
    </row>
    <row r="39428" spans="13:15" x14ac:dyDescent="0.2">
      <c r="M39428" s="2"/>
      <c r="N39428" s="5"/>
      <c r="O39428" s="5"/>
    </row>
    <row r="39429" spans="13:15" x14ac:dyDescent="0.2">
      <c r="M39429" s="2"/>
      <c r="N39429" s="5"/>
      <c r="O39429" s="5"/>
    </row>
    <row r="39430" spans="13:15" x14ac:dyDescent="0.2">
      <c r="M39430" s="2"/>
      <c r="N39430" s="5"/>
      <c r="O39430" s="5"/>
    </row>
    <row r="39431" spans="13:15" x14ac:dyDescent="0.2">
      <c r="M39431" s="2"/>
      <c r="N39431" s="5"/>
      <c r="O39431" s="5"/>
    </row>
    <row r="39432" spans="13:15" x14ac:dyDescent="0.2">
      <c r="M39432" s="2"/>
      <c r="N39432" s="5"/>
      <c r="O39432" s="5"/>
    </row>
    <row r="39433" spans="13:15" x14ac:dyDescent="0.2">
      <c r="M39433" s="2"/>
      <c r="N39433" s="5"/>
      <c r="O39433" s="5"/>
    </row>
    <row r="39434" spans="13:15" x14ac:dyDescent="0.2">
      <c r="M39434" s="2"/>
      <c r="N39434" s="5"/>
      <c r="O39434" s="5"/>
    </row>
    <row r="39435" spans="13:15" x14ac:dyDescent="0.2">
      <c r="M39435" s="2"/>
      <c r="N39435" s="5"/>
      <c r="O39435" s="5"/>
    </row>
    <row r="39436" spans="13:15" x14ac:dyDescent="0.2">
      <c r="M39436" s="2"/>
      <c r="N39436" s="5"/>
      <c r="O39436" s="5"/>
    </row>
    <row r="39437" spans="13:15" x14ac:dyDescent="0.2">
      <c r="M39437" s="2"/>
      <c r="N39437" s="5"/>
      <c r="O39437" s="5"/>
    </row>
    <row r="39438" spans="13:15" x14ac:dyDescent="0.2">
      <c r="M39438" s="2"/>
      <c r="N39438" s="5"/>
      <c r="O39438" s="5"/>
    </row>
    <row r="39439" spans="13:15" x14ac:dyDescent="0.2">
      <c r="M39439" s="2"/>
      <c r="N39439" s="5"/>
      <c r="O39439" s="5"/>
    </row>
    <row r="39440" spans="13:15" x14ac:dyDescent="0.2">
      <c r="M39440" s="2"/>
      <c r="N39440" s="5"/>
      <c r="O39440" s="5"/>
    </row>
    <row r="39441" spans="13:15" x14ac:dyDescent="0.2">
      <c r="M39441" s="2"/>
      <c r="N39441" s="5"/>
      <c r="O39441" s="5"/>
    </row>
    <row r="39442" spans="13:15" x14ac:dyDescent="0.2">
      <c r="M39442" s="2"/>
      <c r="N39442" s="5"/>
      <c r="O39442" s="5"/>
    </row>
    <row r="39443" spans="13:15" x14ac:dyDescent="0.2">
      <c r="M39443" s="2"/>
      <c r="N39443" s="5"/>
      <c r="O39443" s="5"/>
    </row>
    <row r="39444" spans="13:15" x14ac:dyDescent="0.2">
      <c r="M39444" s="2"/>
      <c r="N39444" s="5"/>
      <c r="O39444" s="5"/>
    </row>
    <row r="39445" spans="13:15" x14ac:dyDescent="0.2">
      <c r="M39445" s="2"/>
      <c r="N39445" s="5"/>
      <c r="O39445" s="5"/>
    </row>
    <row r="39446" spans="13:15" x14ac:dyDescent="0.2">
      <c r="M39446" s="2"/>
      <c r="N39446" s="5"/>
      <c r="O39446" s="5"/>
    </row>
    <row r="39447" spans="13:15" x14ac:dyDescent="0.2">
      <c r="M39447" s="2"/>
      <c r="N39447" s="5"/>
      <c r="O39447" s="5"/>
    </row>
    <row r="39448" spans="13:15" x14ac:dyDescent="0.2">
      <c r="M39448" s="2"/>
      <c r="N39448" s="5"/>
      <c r="O39448" s="5"/>
    </row>
    <row r="39449" spans="13:15" x14ac:dyDescent="0.2">
      <c r="M39449" s="2"/>
      <c r="N39449" s="5"/>
      <c r="O39449" s="5"/>
    </row>
    <row r="39450" spans="13:15" x14ac:dyDescent="0.2">
      <c r="M39450" s="2"/>
      <c r="N39450" s="5"/>
      <c r="O39450" s="5"/>
    </row>
    <row r="39451" spans="13:15" x14ac:dyDescent="0.2">
      <c r="M39451" s="2"/>
      <c r="N39451" s="5"/>
      <c r="O39451" s="5"/>
    </row>
    <row r="39452" spans="13:15" x14ac:dyDescent="0.2">
      <c r="M39452" s="2"/>
      <c r="N39452" s="5"/>
      <c r="O39452" s="5"/>
    </row>
    <row r="39453" spans="13:15" x14ac:dyDescent="0.2">
      <c r="M39453" s="2"/>
      <c r="N39453" s="5"/>
      <c r="O39453" s="5"/>
    </row>
    <row r="39454" spans="13:15" x14ac:dyDescent="0.2">
      <c r="M39454" s="2"/>
      <c r="N39454" s="5"/>
      <c r="O39454" s="5"/>
    </row>
    <row r="39455" spans="13:15" x14ac:dyDescent="0.2">
      <c r="M39455" s="2"/>
      <c r="N39455" s="5"/>
      <c r="O39455" s="5"/>
    </row>
    <row r="39456" spans="13:15" x14ac:dyDescent="0.2">
      <c r="M39456" s="2"/>
      <c r="N39456" s="5"/>
      <c r="O39456" s="5"/>
    </row>
    <row r="39457" spans="13:15" x14ac:dyDescent="0.2">
      <c r="M39457" s="2"/>
      <c r="N39457" s="5"/>
      <c r="O39457" s="5"/>
    </row>
    <row r="39458" spans="13:15" x14ac:dyDescent="0.2">
      <c r="M39458" s="2"/>
      <c r="N39458" s="5"/>
      <c r="O39458" s="5"/>
    </row>
    <row r="39459" spans="13:15" x14ac:dyDescent="0.2">
      <c r="M39459" s="2"/>
      <c r="N39459" s="5"/>
      <c r="O39459" s="5"/>
    </row>
    <row r="39460" spans="13:15" x14ac:dyDescent="0.2">
      <c r="M39460" s="2"/>
      <c r="N39460" s="5"/>
      <c r="O39460" s="5"/>
    </row>
    <row r="39461" spans="13:15" x14ac:dyDescent="0.2">
      <c r="M39461" s="2"/>
      <c r="N39461" s="5"/>
      <c r="O39461" s="5"/>
    </row>
    <row r="39462" spans="13:15" x14ac:dyDescent="0.2">
      <c r="M39462" s="2"/>
      <c r="N39462" s="5"/>
      <c r="O39462" s="5"/>
    </row>
    <row r="39463" spans="13:15" x14ac:dyDescent="0.2">
      <c r="M39463" s="2"/>
      <c r="N39463" s="5"/>
      <c r="O39463" s="5"/>
    </row>
    <row r="39464" spans="13:15" x14ac:dyDescent="0.2">
      <c r="M39464" s="2"/>
      <c r="N39464" s="5"/>
      <c r="O39464" s="5"/>
    </row>
    <row r="39465" spans="13:15" x14ac:dyDescent="0.2">
      <c r="M39465" s="2"/>
      <c r="N39465" s="5"/>
      <c r="O39465" s="5"/>
    </row>
    <row r="39466" spans="13:15" x14ac:dyDescent="0.2">
      <c r="M39466" s="2"/>
      <c r="N39466" s="5"/>
      <c r="O39466" s="5"/>
    </row>
    <row r="39467" spans="13:15" x14ac:dyDescent="0.2">
      <c r="M39467" s="2"/>
      <c r="N39467" s="5"/>
      <c r="O39467" s="5"/>
    </row>
    <row r="39468" spans="13:15" x14ac:dyDescent="0.2">
      <c r="M39468" s="2"/>
      <c r="N39468" s="5"/>
      <c r="O39468" s="5"/>
    </row>
    <row r="39469" spans="13:15" x14ac:dyDescent="0.2">
      <c r="M39469" s="2"/>
      <c r="N39469" s="5"/>
      <c r="O39469" s="5"/>
    </row>
    <row r="39470" spans="13:15" x14ac:dyDescent="0.2">
      <c r="M39470" s="2"/>
      <c r="N39470" s="5"/>
      <c r="O39470" s="5"/>
    </row>
    <row r="39471" spans="13:15" x14ac:dyDescent="0.2">
      <c r="M39471" s="2"/>
      <c r="N39471" s="5"/>
      <c r="O39471" s="5"/>
    </row>
    <row r="39472" spans="13:15" x14ac:dyDescent="0.2">
      <c r="M39472" s="2"/>
      <c r="N39472" s="5"/>
      <c r="O39472" s="5"/>
    </row>
    <row r="39473" spans="13:15" x14ac:dyDescent="0.2">
      <c r="M39473" s="2"/>
      <c r="N39473" s="5"/>
      <c r="O39473" s="5"/>
    </row>
    <row r="39474" spans="13:15" x14ac:dyDescent="0.2">
      <c r="M39474" s="2"/>
      <c r="N39474" s="5"/>
      <c r="O39474" s="5"/>
    </row>
    <row r="39475" spans="13:15" x14ac:dyDescent="0.2">
      <c r="M39475" s="2"/>
      <c r="N39475" s="5"/>
      <c r="O39475" s="5"/>
    </row>
    <row r="39476" spans="13:15" x14ac:dyDescent="0.2">
      <c r="M39476" s="2"/>
      <c r="N39476" s="5"/>
      <c r="O39476" s="5"/>
    </row>
    <row r="39477" spans="13:15" x14ac:dyDescent="0.2">
      <c r="M39477" s="2"/>
      <c r="N39477" s="5"/>
      <c r="O39477" s="5"/>
    </row>
    <row r="39478" spans="13:15" x14ac:dyDescent="0.2">
      <c r="M39478" s="2"/>
      <c r="N39478" s="5"/>
      <c r="O39478" s="5"/>
    </row>
    <row r="39479" spans="13:15" x14ac:dyDescent="0.2">
      <c r="M39479" s="2"/>
      <c r="N39479" s="5"/>
      <c r="O39479" s="5"/>
    </row>
    <row r="39480" spans="13:15" x14ac:dyDescent="0.2">
      <c r="M39480" s="2"/>
      <c r="N39480" s="5"/>
      <c r="O39480" s="5"/>
    </row>
    <row r="39481" spans="13:15" x14ac:dyDescent="0.2">
      <c r="M39481" s="2"/>
      <c r="N39481" s="5"/>
      <c r="O39481" s="5"/>
    </row>
    <row r="39482" spans="13:15" x14ac:dyDescent="0.2">
      <c r="M39482" s="2"/>
      <c r="N39482" s="5"/>
      <c r="O39482" s="5"/>
    </row>
    <row r="39483" spans="13:15" x14ac:dyDescent="0.2">
      <c r="M39483" s="2"/>
      <c r="N39483" s="5"/>
      <c r="O39483" s="5"/>
    </row>
    <row r="39484" spans="13:15" x14ac:dyDescent="0.2">
      <c r="M39484" s="2"/>
      <c r="N39484" s="5"/>
      <c r="O39484" s="5"/>
    </row>
    <row r="39485" spans="13:15" x14ac:dyDescent="0.2">
      <c r="M39485" s="2"/>
      <c r="N39485" s="5"/>
      <c r="O39485" s="5"/>
    </row>
    <row r="39486" spans="13:15" x14ac:dyDescent="0.2">
      <c r="M39486" s="2"/>
      <c r="N39486" s="5"/>
      <c r="O39486" s="5"/>
    </row>
    <row r="39487" spans="13:15" x14ac:dyDescent="0.2">
      <c r="M39487" s="2"/>
      <c r="N39487" s="5"/>
      <c r="O39487" s="5"/>
    </row>
    <row r="39488" spans="13:15" x14ac:dyDescent="0.2">
      <c r="M39488" s="2"/>
      <c r="N39488" s="5"/>
      <c r="O39488" s="5"/>
    </row>
    <row r="39489" spans="13:15" x14ac:dyDescent="0.2">
      <c r="M39489" s="2"/>
      <c r="N39489" s="5"/>
      <c r="O39489" s="5"/>
    </row>
    <row r="39490" spans="13:15" x14ac:dyDescent="0.2">
      <c r="M39490" s="2"/>
      <c r="N39490" s="5"/>
      <c r="O39490" s="5"/>
    </row>
    <row r="39491" spans="13:15" x14ac:dyDescent="0.2">
      <c r="M39491" s="2"/>
      <c r="N39491" s="5"/>
      <c r="O39491" s="5"/>
    </row>
    <row r="39492" spans="13:15" x14ac:dyDescent="0.2">
      <c r="M39492" s="2"/>
      <c r="N39492" s="5"/>
      <c r="O39492" s="5"/>
    </row>
    <row r="39493" spans="13:15" x14ac:dyDescent="0.2">
      <c r="M39493" s="2"/>
      <c r="N39493" s="5"/>
      <c r="O39493" s="5"/>
    </row>
    <row r="39494" spans="13:15" x14ac:dyDescent="0.2">
      <c r="M39494" s="2"/>
      <c r="N39494" s="5"/>
      <c r="O39494" s="5"/>
    </row>
    <row r="39495" spans="13:15" x14ac:dyDescent="0.2">
      <c r="M39495" s="2"/>
      <c r="N39495" s="5"/>
      <c r="O39495" s="5"/>
    </row>
    <row r="39496" spans="13:15" x14ac:dyDescent="0.2">
      <c r="M39496" s="2"/>
      <c r="N39496" s="5"/>
      <c r="O39496" s="5"/>
    </row>
    <row r="39497" spans="13:15" x14ac:dyDescent="0.2">
      <c r="M39497" s="2"/>
      <c r="N39497" s="5"/>
      <c r="O39497" s="5"/>
    </row>
    <row r="39498" spans="13:15" x14ac:dyDescent="0.2">
      <c r="M39498" s="2"/>
      <c r="N39498" s="5"/>
      <c r="O39498" s="5"/>
    </row>
    <row r="39499" spans="13:15" x14ac:dyDescent="0.2">
      <c r="M39499" s="2"/>
      <c r="N39499" s="5"/>
      <c r="O39499" s="5"/>
    </row>
    <row r="39500" spans="13:15" x14ac:dyDescent="0.2">
      <c r="M39500" s="2"/>
      <c r="N39500" s="5"/>
      <c r="O39500" s="5"/>
    </row>
    <row r="39501" spans="13:15" x14ac:dyDescent="0.2">
      <c r="M39501" s="2"/>
      <c r="N39501" s="5"/>
      <c r="O39501" s="5"/>
    </row>
    <row r="39502" spans="13:15" x14ac:dyDescent="0.2">
      <c r="M39502" s="2"/>
      <c r="N39502" s="5"/>
      <c r="O39502" s="5"/>
    </row>
    <row r="39503" spans="13:15" x14ac:dyDescent="0.2">
      <c r="M39503" s="2"/>
      <c r="N39503" s="5"/>
      <c r="O39503" s="5"/>
    </row>
    <row r="39504" spans="13:15" x14ac:dyDescent="0.2">
      <c r="M39504" s="2"/>
      <c r="N39504" s="5"/>
      <c r="O39504" s="5"/>
    </row>
    <row r="39505" spans="13:15" x14ac:dyDescent="0.2">
      <c r="M39505" s="2"/>
      <c r="N39505" s="5"/>
      <c r="O39505" s="5"/>
    </row>
    <row r="39506" spans="13:15" x14ac:dyDescent="0.2">
      <c r="M39506" s="2"/>
      <c r="N39506" s="5"/>
      <c r="O39506" s="5"/>
    </row>
    <row r="39507" spans="13:15" x14ac:dyDescent="0.2">
      <c r="M39507" s="2"/>
      <c r="N39507" s="5"/>
      <c r="O39507" s="5"/>
    </row>
    <row r="39508" spans="13:15" x14ac:dyDescent="0.2">
      <c r="M39508" s="2"/>
      <c r="N39508" s="5"/>
      <c r="O39508" s="5"/>
    </row>
    <row r="39509" spans="13:15" x14ac:dyDescent="0.2">
      <c r="M39509" s="2"/>
      <c r="N39509" s="5"/>
      <c r="O39509" s="5"/>
    </row>
    <row r="39510" spans="13:15" x14ac:dyDescent="0.2">
      <c r="M39510" s="2"/>
      <c r="N39510" s="5"/>
      <c r="O39510" s="5"/>
    </row>
    <row r="39511" spans="13:15" x14ac:dyDescent="0.2">
      <c r="M39511" s="2"/>
      <c r="N39511" s="5"/>
      <c r="O39511" s="5"/>
    </row>
    <row r="39512" spans="13:15" x14ac:dyDescent="0.2">
      <c r="M39512" s="2"/>
      <c r="N39512" s="5"/>
      <c r="O39512" s="5"/>
    </row>
    <row r="39513" spans="13:15" x14ac:dyDescent="0.2">
      <c r="M39513" s="2"/>
      <c r="N39513" s="5"/>
      <c r="O39513" s="5"/>
    </row>
    <row r="39514" spans="13:15" x14ac:dyDescent="0.2">
      <c r="M39514" s="2"/>
      <c r="N39514" s="5"/>
      <c r="O39514" s="5"/>
    </row>
    <row r="39515" spans="13:15" x14ac:dyDescent="0.2">
      <c r="M39515" s="2"/>
      <c r="N39515" s="5"/>
      <c r="O39515" s="5"/>
    </row>
    <row r="39516" spans="13:15" x14ac:dyDescent="0.2">
      <c r="M39516" s="2"/>
      <c r="N39516" s="5"/>
      <c r="O39516" s="5"/>
    </row>
    <row r="39517" spans="13:15" x14ac:dyDescent="0.2">
      <c r="M39517" s="2"/>
      <c r="N39517" s="5"/>
      <c r="O39517" s="5"/>
    </row>
    <row r="39518" spans="13:15" x14ac:dyDescent="0.2">
      <c r="M39518" s="2"/>
      <c r="N39518" s="5"/>
      <c r="O39518" s="5"/>
    </row>
    <row r="39519" spans="13:15" x14ac:dyDescent="0.2">
      <c r="M39519" s="2"/>
      <c r="N39519" s="5"/>
      <c r="O39519" s="5"/>
    </row>
    <row r="39520" spans="13:15" x14ac:dyDescent="0.2">
      <c r="M39520" s="2"/>
      <c r="N39520" s="5"/>
      <c r="O39520" s="5"/>
    </row>
    <row r="39521" spans="13:15" x14ac:dyDescent="0.2">
      <c r="M39521" s="2"/>
      <c r="N39521" s="5"/>
      <c r="O39521" s="5"/>
    </row>
    <row r="39522" spans="13:15" x14ac:dyDescent="0.2">
      <c r="M39522" s="2"/>
      <c r="N39522" s="5"/>
      <c r="O39522" s="5"/>
    </row>
    <row r="39523" spans="13:15" x14ac:dyDescent="0.2">
      <c r="M39523" s="2"/>
      <c r="N39523" s="5"/>
      <c r="O39523" s="5"/>
    </row>
    <row r="39524" spans="13:15" x14ac:dyDescent="0.2">
      <c r="M39524" s="2"/>
      <c r="N39524" s="5"/>
      <c r="O39524" s="5"/>
    </row>
    <row r="39525" spans="13:15" x14ac:dyDescent="0.2">
      <c r="M39525" s="2"/>
      <c r="N39525" s="5"/>
      <c r="O39525" s="5"/>
    </row>
    <row r="39526" spans="13:15" x14ac:dyDescent="0.2">
      <c r="M39526" s="2"/>
      <c r="N39526" s="5"/>
      <c r="O39526" s="5"/>
    </row>
    <row r="39527" spans="13:15" x14ac:dyDescent="0.2">
      <c r="M39527" s="2"/>
      <c r="N39527" s="5"/>
      <c r="O39527" s="5"/>
    </row>
    <row r="39528" spans="13:15" x14ac:dyDescent="0.2">
      <c r="M39528" s="2"/>
      <c r="N39528" s="5"/>
      <c r="O39528" s="5"/>
    </row>
    <row r="39529" spans="13:15" x14ac:dyDescent="0.2">
      <c r="M39529" s="2"/>
      <c r="N39529" s="5"/>
      <c r="O39529" s="5"/>
    </row>
    <row r="39530" spans="13:15" x14ac:dyDescent="0.2">
      <c r="M39530" s="2"/>
      <c r="N39530" s="5"/>
      <c r="O39530" s="5"/>
    </row>
    <row r="39531" spans="13:15" x14ac:dyDescent="0.2">
      <c r="M39531" s="2"/>
      <c r="N39531" s="5"/>
      <c r="O39531" s="5"/>
    </row>
    <row r="39532" spans="13:15" x14ac:dyDescent="0.2">
      <c r="M39532" s="2"/>
      <c r="N39532" s="5"/>
      <c r="O39532" s="5"/>
    </row>
    <row r="39533" spans="13:15" x14ac:dyDescent="0.2">
      <c r="M39533" s="2"/>
      <c r="N39533" s="5"/>
      <c r="O39533" s="5"/>
    </row>
    <row r="39534" spans="13:15" x14ac:dyDescent="0.2">
      <c r="M39534" s="2"/>
      <c r="N39534" s="5"/>
      <c r="O39534" s="5"/>
    </row>
    <row r="39535" spans="13:15" x14ac:dyDescent="0.2">
      <c r="M39535" s="2"/>
      <c r="N39535" s="5"/>
      <c r="O39535" s="5"/>
    </row>
    <row r="39536" spans="13:15" x14ac:dyDescent="0.2">
      <c r="M39536" s="2"/>
      <c r="N39536" s="5"/>
      <c r="O39536" s="5"/>
    </row>
    <row r="39537" spans="13:15" x14ac:dyDescent="0.2">
      <c r="M39537" s="2"/>
      <c r="N39537" s="5"/>
      <c r="O39537" s="5"/>
    </row>
    <row r="39538" spans="13:15" x14ac:dyDescent="0.2">
      <c r="M39538" s="2"/>
      <c r="N39538" s="5"/>
      <c r="O39538" s="5"/>
    </row>
    <row r="39539" spans="13:15" x14ac:dyDescent="0.2">
      <c r="M39539" s="2"/>
      <c r="N39539" s="5"/>
      <c r="O39539" s="5"/>
    </row>
    <row r="39540" spans="13:15" x14ac:dyDescent="0.2">
      <c r="M39540" s="2"/>
      <c r="N39540" s="5"/>
      <c r="O39540" s="5"/>
    </row>
    <row r="39541" spans="13:15" x14ac:dyDescent="0.2">
      <c r="M39541" s="2"/>
      <c r="N39541" s="5"/>
      <c r="O39541" s="5"/>
    </row>
    <row r="39542" spans="13:15" x14ac:dyDescent="0.2">
      <c r="M39542" s="2"/>
      <c r="N39542" s="5"/>
      <c r="O39542" s="5"/>
    </row>
    <row r="39543" spans="13:15" x14ac:dyDescent="0.2">
      <c r="M39543" s="2"/>
      <c r="N39543" s="5"/>
      <c r="O39543" s="5"/>
    </row>
    <row r="39544" spans="13:15" x14ac:dyDescent="0.2">
      <c r="M39544" s="2"/>
      <c r="N39544" s="5"/>
      <c r="O39544" s="5"/>
    </row>
    <row r="39545" spans="13:15" x14ac:dyDescent="0.2">
      <c r="M39545" s="2"/>
      <c r="N39545" s="5"/>
      <c r="O39545" s="5"/>
    </row>
    <row r="39546" spans="13:15" x14ac:dyDescent="0.2">
      <c r="M39546" s="2"/>
      <c r="N39546" s="5"/>
      <c r="O39546" s="5"/>
    </row>
    <row r="39547" spans="13:15" x14ac:dyDescent="0.2">
      <c r="M39547" s="2"/>
      <c r="N39547" s="5"/>
      <c r="O39547" s="5"/>
    </row>
    <row r="39548" spans="13:15" x14ac:dyDescent="0.2">
      <c r="M39548" s="2"/>
      <c r="N39548" s="5"/>
      <c r="O39548" s="5"/>
    </row>
    <row r="39549" spans="13:15" x14ac:dyDescent="0.2">
      <c r="M39549" s="2"/>
      <c r="N39549" s="5"/>
      <c r="O39549" s="5"/>
    </row>
    <row r="39550" spans="13:15" x14ac:dyDescent="0.2">
      <c r="M39550" s="2"/>
      <c r="N39550" s="5"/>
      <c r="O39550" s="5"/>
    </row>
    <row r="39551" spans="13:15" x14ac:dyDescent="0.2">
      <c r="M39551" s="2"/>
      <c r="N39551" s="5"/>
      <c r="O39551" s="5"/>
    </row>
    <row r="39552" spans="13:15" x14ac:dyDescent="0.2">
      <c r="M39552" s="2"/>
      <c r="N39552" s="5"/>
      <c r="O39552" s="5"/>
    </row>
    <row r="39553" spans="13:15" x14ac:dyDescent="0.2">
      <c r="M39553" s="2"/>
      <c r="N39553" s="5"/>
      <c r="O39553" s="5"/>
    </row>
    <row r="39554" spans="13:15" x14ac:dyDescent="0.2">
      <c r="M39554" s="2"/>
      <c r="N39554" s="5"/>
      <c r="O39554" s="5"/>
    </row>
    <row r="39555" spans="13:15" x14ac:dyDescent="0.2">
      <c r="M39555" s="2"/>
      <c r="N39555" s="5"/>
      <c r="O39555" s="5"/>
    </row>
    <row r="39556" spans="13:15" x14ac:dyDescent="0.2">
      <c r="M39556" s="2"/>
      <c r="N39556" s="5"/>
      <c r="O39556" s="5"/>
    </row>
    <row r="39557" spans="13:15" x14ac:dyDescent="0.2">
      <c r="M39557" s="2"/>
      <c r="N39557" s="5"/>
      <c r="O39557" s="5"/>
    </row>
    <row r="39558" spans="13:15" x14ac:dyDescent="0.2">
      <c r="M39558" s="2"/>
      <c r="N39558" s="5"/>
      <c r="O39558" s="5"/>
    </row>
    <row r="39559" spans="13:15" x14ac:dyDescent="0.2">
      <c r="M39559" s="2"/>
      <c r="N39559" s="5"/>
      <c r="O39559" s="5"/>
    </row>
    <row r="39560" spans="13:15" x14ac:dyDescent="0.2">
      <c r="M39560" s="2"/>
      <c r="N39560" s="5"/>
      <c r="O39560" s="5"/>
    </row>
    <row r="39561" spans="13:15" x14ac:dyDescent="0.2">
      <c r="M39561" s="2"/>
      <c r="N39561" s="5"/>
      <c r="O39561" s="5"/>
    </row>
    <row r="39562" spans="13:15" x14ac:dyDescent="0.2">
      <c r="M39562" s="2"/>
      <c r="N39562" s="5"/>
      <c r="O39562" s="5"/>
    </row>
    <row r="39563" spans="13:15" x14ac:dyDescent="0.2">
      <c r="M39563" s="2"/>
      <c r="N39563" s="5"/>
      <c r="O39563" s="5"/>
    </row>
    <row r="39564" spans="13:15" x14ac:dyDescent="0.2">
      <c r="M39564" s="2"/>
      <c r="N39564" s="5"/>
      <c r="O39564" s="5"/>
    </row>
    <row r="39565" spans="13:15" x14ac:dyDescent="0.2">
      <c r="M39565" s="2"/>
      <c r="N39565" s="5"/>
      <c r="O39565" s="5"/>
    </row>
    <row r="39566" spans="13:15" x14ac:dyDescent="0.2">
      <c r="M39566" s="2"/>
      <c r="N39566" s="5"/>
      <c r="O39566" s="5"/>
    </row>
    <row r="39567" spans="13:15" x14ac:dyDescent="0.2">
      <c r="M39567" s="2"/>
      <c r="N39567" s="5"/>
      <c r="O39567" s="5"/>
    </row>
    <row r="39568" spans="13:15" x14ac:dyDescent="0.2">
      <c r="M39568" s="2"/>
      <c r="N39568" s="5"/>
      <c r="O39568" s="5"/>
    </row>
    <row r="39569" spans="13:15" x14ac:dyDescent="0.2">
      <c r="M39569" s="2"/>
      <c r="N39569" s="5"/>
      <c r="O39569" s="5"/>
    </row>
    <row r="39570" spans="13:15" x14ac:dyDescent="0.2">
      <c r="M39570" s="2"/>
      <c r="N39570" s="5"/>
      <c r="O39570" s="5"/>
    </row>
    <row r="39571" spans="13:15" x14ac:dyDescent="0.2">
      <c r="M39571" s="2"/>
      <c r="N39571" s="5"/>
      <c r="O39571" s="5"/>
    </row>
    <row r="39572" spans="13:15" x14ac:dyDescent="0.2">
      <c r="M39572" s="2"/>
      <c r="N39572" s="5"/>
      <c r="O39572" s="5"/>
    </row>
    <row r="39573" spans="13:15" x14ac:dyDescent="0.2">
      <c r="M39573" s="2"/>
      <c r="N39573" s="5"/>
      <c r="O39573" s="5"/>
    </row>
    <row r="39574" spans="13:15" x14ac:dyDescent="0.2">
      <c r="M39574" s="2"/>
      <c r="N39574" s="5"/>
      <c r="O39574" s="5"/>
    </row>
    <row r="39575" spans="13:15" x14ac:dyDescent="0.2">
      <c r="M39575" s="2"/>
      <c r="N39575" s="5"/>
      <c r="O39575" s="5"/>
    </row>
    <row r="39576" spans="13:15" x14ac:dyDescent="0.2">
      <c r="M39576" s="2"/>
      <c r="N39576" s="5"/>
      <c r="O39576" s="5"/>
    </row>
    <row r="39577" spans="13:15" x14ac:dyDescent="0.2">
      <c r="M39577" s="2"/>
      <c r="N39577" s="5"/>
      <c r="O39577" s="5"/>
    </row>
    <row r="39578" spans="13:15" x14ac:dyDescent="0.2">
      <c r="M39578" s="2"/>
      <c r="N39578" s="5"/>
      <c r="O39578" s="5"/>
    </row>
    <row r="39579" spans="13:15" x14ac:dyDescent="0.2">
      <c r="M39579" s="2"/>
      <c r="N39579" s="5"/>
      <c r="O39579" s="5"/>
    </row>
    <row r="39580" spans="13:15" x14ac:dyDescent="0.2">
      <c r="M39580" s="2"/>
      <c r="N39580" s="5"/>
      <c r="O39580" s="5"/>
    </row>
    <row r="39581" spans="13:15" x14ac:dyDescent="0.2">
      <c r="M39581" s="2"/>
      <c r="N39581" s="5"/>
      <c r="O39581" s="5"/>
    </row>
    <row r="39582" spans="13:15" x14ac:dyDescent="0.2">
      <c r="M39582" s="2"/>
      <c r="N39582" s="5"/>
      <c r="O39582" s="5"/>
    </row>
    <row r="39583" spans="13:15" x14ac:dyDescent="0.2">
      <c r="M39583" s="2"/>
      <c r="N39583" s="5"/>
      <c r="O39583" s="5"/>
    </row>
    <row r="39584" spans="13:15" x14ac:dyDescent="0.2">
      <c r="M39584" s="2"/>
      <c r="N39584" s="5"/>
      <c r="O39584" s="5"/>
    </row>
    <row r="39585" spans="13:15" x14ac:dyDescent="0.2">
      <c r="M39585" s="2"/>
      <c r="N39585" s="5"/>
      <c r="O39585" s="5"/>
    </row>
    <row r="39586" spans="13:15" x14ac:dyDescent="0.2">
      <c r="M39586" s="2"/>
      <c r="N39586" s="5"/>
      <c r="O39586" s="5"/>
    </row>
    <row r="39587" spans="13:15" x14ac:dyDescent="0.2">
      <c r="M39587" s="2"/>
      <c r="N39587" s="5"/>
      <c r="O39587" s="5"/>
    </row>
    <row r="39588" spans="13:15" x14ac:dyDescent="0.2">
      <c r="M39588" s="2"/>
      <c r="N39588" s="5"/>
      <c r="O39588" s="5"/>
    </row>
    <row r="39589" spans="13:15" x14ac:dyDescent="0.2">
      <c r="M39589" s="2"/>
      <c r="N39589" s="5"/>
      <c r="O39589" s="5"/>
    </row>
    <row r="39590" spans="13:15" x14ac:dyDescent="0.2">
      <c r="M39590" s="2"/>
      <c r="N39590" s="5"/>
      <c r="O39590" s="5"/>
    </row>
    <row r="39591" spans="13:15" x14ac:dyDescent="0.2">
      <c r="M39591" s="2"/>
      <c r="N39591" s="5"/>
      <c r="O39591" s="5"/>
    </row>
    <row r="39592" spans="13:15" x14ac:dyDescent="0.2">
      <c r="M39592" s="2"/>
      <c r="N39592" s="5"/>
      <c r="O39592" s="5"/>
    </row>
    <row r="39593" spans="13:15" x14ac:dyDescent="0.2">
      <c r="M39593" s="2"/>
      <c r="N39593" s="5"/>
      <c r="O39593" s="5"/>
    </row>
    <row r="39594" spans="13:15" x14ac:dyDescent="0.2">
      <c r="M39594" s="2"/>
      <c r="N39594" s="5"/>
      <c r="O39594" s="5"/>
    </row>
    <row r="39595" spans="13:15" x14ac:dyDescent="0.2">
      <c r="M39595" s="2"/>
      <c r="N39595" s="5"/>
      <c r="O39595" s="5"/>
    </row>
    <row r="39596" spans="13:15" x14ac:dyDescent="0.2">
      <c r="M39596" s="2"/>
      <c r="N39596" s="5"/>
      <c r="O39596" s="5"/>
    </row>
    <row r="39597" spans="13:15" x14ac:dyDescent="0.2">
      <c r="M39597" s="2"/>
      <c r="N39597" s="5"/>
      <c r="O39597" s="5"/>
    </row>
    <row r="39598" spans="13:15" x14ac:dyDescent="0.2">
      <c r="M39598" s="2"/>
      <c r="N39598" s="5"/>
      <c r="O39598" s="5"/>
    </row>
    <row r="39599" spans="13:15" x14ac:dyDescent="0.2">
      <c r="M39599" s="2"/>
      <c r="N39599" s="5"/>
      <c r="O39599" s="5"/>
    </row>
    <row r="39600" spans="13:15" x14ac:dyDescent="0.2">
      <c r="M39600" s="2"/>
      <c r="N39600" s="5"/>
      <c r="O39600" s="5"/>
    </row>
    <row r="39601" spans="13:15" x14ac:dyDescent="0.2">
      <c r="M39601" s="2"/>
      <c r="N39601" s="5"/>
      <c r="O39601" s="5"/>
    </row>
    <row r="39602" spans="13:15" x14ac:dyDescent="0.2">
      <c r="M39602" s="2"/>
      <c r="N39602" s="5"/>
      <c r="O39602" s="5"/>
    </row>
    <row r="39603" spans="13:15" x14ac:dyDescent="0.2">
      <c r="M39603" s="2"/>
      <c r="N39603" s="5"/>
      <c r="O39603" s="5"/>
    </row>
    <row r="39604" spans="13:15" x14ac:dyDescent="0.2">
      <c r="M39604" s="2"/>
      <c r="N39604" s="5"/>
      <c r="O39604" s="5"/>
    </row>
    <row r="39605" spans="13:15" x14ac:dyDescent="0.2">
      <c r="M39605" s="2"/>
      <c r="N39605" s="5"/>
      <c r="O39605" s="5"/>
    </row>
    <row r="39606" spans="13:15" x14ac:dyDescent="0.2">
      <c r="M39606" s="2"/>
      <c r="N39606" s="5"/>
      <c r="O39606" s="5"/>
    </row>
    <row r="39607" spans="13:15" x14ac:dyDescent="0.2">
      <c r="M39607" s="2"/>
      <c r="N39607" s="5"/>
      <c r="O39607" s="5"/>
    </row>
    <row r="39608" spans="13:15" x14ac:dyDescent="0.2">
      <c r="M39608" s="2"/>
      <c r="N39608" s="5"/>
      <c r="O39608" s="5"/>
    </row>
    <row r="39609" spans="13:15" x14ac:dyDescent="0.2">
      <c r="M39609" s="2"/>
      <c r="N39609" s="5"/>
      <c r="O39609" s="5"/>
    </row>
    <row r="39610" spans="13:15" x14ac:dyDescent="0.2">
      <c r="M39610" s="2"/>
      <c r="N39610" s="5"/>
      <c r="O39610" s="5"/>
    </row>
    <row r="39611" spans="13:15" x14ac:dyDescent="0.2">
      <c r="M39611" s="2"/>
      <c r="N39611" s="5"/>
      <c r="O39611" s="5"/>
    </row>
    <row r="39612" spans="13:15" x14ac:dyDescent="0.2">
      <c r="M39612" s="2"/>
      <c r="N39612" s="5"/>
      <c r="O39612" s="5"/>
    </row>
    <row r="39613" spans="13:15" x14ac:dyDescent="0.2">
      <c r="M39613" s="2"/>
      <c r="N39613" s="5"/>
      <c r="O39613" s="5"/>
    </row>
    <row r="39614" spans="13:15" x14ac:dyDescent="0.2">
      <c r="M39614" s="2"/>
      <c r="N39614" s="5"/>
      <c r="O39614" s="5"/>
    </row>
    <row r="39615" spans="13:15" x14ac:dyDescent="0.2">
      <c r="M39615" s="2"/>
      <c r="N39615" s="5"/>
      <c r="O39615" s="5"/>
    </row>
    <row r="39616" spans="13:15" x14ac:dyDescent="0.2">
      <c r="M39616" s="2"/>
      <c r="N39616" s="5"/>
      <c r="O39616" s="5"/>
    </row>
    <row r="39617" spans="13:15" x14ac:dyDescent="0.2">
      <c r="M39617" s="2"/>
      <c r="N39617" s="5"/>
      <c r="O39617" s="5"/>
    </row>
    <row r="39618" spans="13:15" x14ac:dyDescent="0.2">
      <c r="M39618" s="2"/>
      <c r="N39618" s="5"/>
      <c r="O39618" s="5"/>
    </row>
    <row r="39619" spans="13:15" x14ac:dyDescent="0.2">
      <c r="M39619" s="2"/>
      <c r="N39619" s="5"/>
      <c r="O39619" s="5"/>
    </row>
    <row r="39620" spans="13:15" x14ac:dyDescent="0.2">
      <c r="M39620" s="2"/>
      <c r="N39620" s="5"/>
      <c r="O39620" s="5"/>
    </row>
    <row r="39621" spans="13:15" x14ac:dyDescent="0.2">
      <c r="M39621" s="2"/>
      <c r="N39621" s="5"/>
      <c r="O39621" s="5"/>
    </row>
    <row r="39622" spans="13:15" x14ac:dyDescent="0.2">
      <c r="M39622" s="2"/>
      <c r="N39622" s="5"/>
      <c r="O39622" s="5"/>
    </row>
    <row r="39623" spans="13:15" x14ac:dyDescent="0.2">
      <c r="M39623" s="2"/>
      <c r="N39623" s="5"/>
      <c r="O39623" s="5"/>
    </row>
    <row r="39624" spans="13:15" x14ac:dyDescent="0.2">
      <c r="M39624" s="2"/>
      <c r="N39624" s="5"/>
      <c r="O39624" s="5"/>
    </row>
    <row r="39625" spans="13:15" x14ac:dyDescent="0.2">
      <c r="M39625" s="2"/>
      <c r="N39625" s="5"/>
      <c r="O39625" s="5"/>
    </row>
    <row r="39626" spans="13:15" x14ac:dyDescent="0.2">
      <c r="M39626" s="2"/>
      <c r="N39626" s="5"/>
      <c r="O39626" s="5"/>
    </row>
    <row r="39627" spans="13:15" x14ac:dyDescent="0.2">
      <c r="M39627" s="2"/>
      <c r="N39627" s="5"/>
      <c r="O39627" s="5"/>
    </row>
    <row r="39628" spans="13:15" x14ac:dyDescent="0.2">
      <c r="M39628" s="2"/>
      <c r="N39628" s="5"/>
      <c r="O39628" s="5"/>
    </row>
    <row r="39629" spans="13:15" x14ac:dyDescent="0.2">
      <c r="M39629" s="2"/>
      <c r="N39629" s="5"/>
      <c r="O39629" s="5"/>
    </row>
    <row r="39630" spans="13:15" x14ac:dyDescent="0.2">
      <c r="M39630" s="2"/>
      <c r="N39630" s="5"/>
      <c r="O39630" s="5"/>
    </row>
    <row r="39631" spans="13:15" x14ac:dyDescent="0.2">
      <c r="M39631" s="2"/>
      <c r="N39631" s="5"/>
      <c r="O39631" s="5"/>
    </row>
    <row r="39632" spans="13:15" x14ac:dyDescent="0.2">
      <c r="M39632" s="2"/>
      <c r="N39632" s="5"/>
      <c r="O39632" s="5"/>
    </row>
    <row r="39633" spans="13:15" x14ac:dyDescent="0.2">
      <c r="M39633" s="2"/>
      <c r="N39633" s="5"/>
      <c r="O39633" s="5"/>
    </row>
    <row r="39634" spans="13:15" x14ac:dyDescent="0.2">
      <c r="M39634" s="2"/>
      <c r="N39634" s="5"/>
      <c r="O39634" s="5"/>
    </row>
    <row r="39635" spans="13:15" x14ac:dyDescent="0.2">
      <c r="M39635" s="2"/>
      <c r="N39635" s="5"/>
      <c r="O39635" s="5"/>
    </row>
    <row r="39636" spans="13:15" x14ac:dyDescent="0.2">
      <c r="M39636" s="2"/>
      <c r="N39636" s="5"/>
      <c r="O39636" s="5"/>
    </row>
    <row r="39637" spans="13:15" x14ac:dyDescent="0.2">
      <c r="M39637" s="2"/>
      <c r="N39637" s="5"/>
      <c r="O39637" s="5"/>
    </row>
    <row r="39638" spans="13:15" x14ac:dyDescent="0.2">
      <c r="M39638" s="2"/>
      <c r="N39638" s="5"/>
      <c r="O39638" s="5"/>
    </row>
    <row r="39639" spans="13:15" x14ac:dyDescent="0.2">
      <c r="M39639" s="2"/>
      <c r="N39639" s="5"/>
      <c r="O39639" s="5"/>
    </row>
    <row r="39640" spans="13:15" x14ac:dyDescent="0.2">
      <c r="M39640" s="2"/>
      <c r="N39640" s="5"/>
      <c r="O39640" s="5"/>
    </row>
    <row r="39641" spans="13:15" x14ac:dyDescent="0.2">
      <c r="M39641" s="2"/>
      <c r="N39641" s="5"/>
      <c r="O39641" s="5"/>
    </row>
    <row r="39642" spans="13:15" x14ac:dyDescent="0.2">
      <c r="M39642" s="2"/>
      <c r="N39642" s="5"/>
      <c r="O39642" s="5"/>
    </row>
    <row r="39643" spans="13:15" x14ac:dyDescent="0.2">
      <c r="M39643" s="2"/>
      <c r="N39643" s="5"/>
      <c r="O39643" s="5"/>
    </row>
    <row r="39644" spans="13:15" x14ac:dyDescent="0.2">
      <c r="M39644" s="2"/>
      <c r="N39644" s="5"/>
      <c r="O39644" s="5"/>
    </row>
    <row r="39645" spans="13:15" x14ac:dyDescent="0.2">
      <c r="M39645" s="2"/>
      <c r="N39645" s="5"/>
      <c r="O39645" s="5"/>
    </row>
    <row r="39646" spans="13:15" x14ac:dyDescent="0.2">
      <c r="M39646" s="2"/>
      <c r="N39646" s="5"/>
      <c r="O39646" s="5"/>
    </row>
    <row r="39647" spans="13:15" x14ac:dyDescent="0.2">
      <c r="M39647" s="2"/>
      <c r="N39647" s="5"/>
      <c r="O39647" s="5"/>
    </row>
    <row r="39648" spans="13:15" x14ac:dyDescent="0.2">
      <c r="M39648" s="2"/>
      <c r="N39648" s="5"/>
      <c r="O39648" s="5"/>
    </row>
    <row r="39649" spans="13:15" x14ac:dyDescent="0.2">
      <c r="M39649" s="2"/>
      <c r="N39649" s="5"/>
      <c r="O39649" s="5"/>
    </row>
    <row r="39650" spans="13:15" x14ac:dyDescent="0.2">
      <c r="M39650" s="2"/>
      <c r="N39650" s="5"/>
      <c r="O39650" s="5"/>
    </row>
    <row r="39651" spans="13:15" x14ac:dyDescent="0.2">
      <c r="M39651" s="2"/>
      <c r="N39651" s="5"/>
      <c r="O39651" s="5"/>
    </row>
    <row r="39652" spans="13:15" x14ac:dyDescent="0.2">
      <c r="M39652" s="2"/>
      <c r="N39652" s="5"/>
      <c r="O39652" s="5"/>
    </row>
    <row r="39653" spans="13:15" x14ac:dyDescent="0.2">
      <c r="M39653" s="2"/>
      <c r="N39653" s="5"/>
      <c r="O39653" s="5"/>
    </row>
    <row r="39654" spans="13:15" x14ac:dyDescent="0.2">
      <c r="M39654" s="2"/>
      <c r="N39654" s="5"/>
      <c r="O39654" s="5"/>
    </row>
    <row r="39655" spans="13:15" x14ac:dyDescent="0.2">
      <c r="M39655" s="2"/>
      <c r="N39655" s="5"/>
      <c r="O39655" s="5"/>
    </row>
    <row r="39656" spans="13:15" x14ac:dyDescent="0.2">
      <c r="M39656" s="2"/>
      <c r="N39656" s="5"/>
      <c r="O39656" s="5"/>
    </row>
    <row r="39657" spans="13:15" x14ac:dyDescent="0.2">
      <c r="M39657" s="2"/>
      <c r="N39657" s="5"/>
      <c r="O39657" s="5"/>
    </row>
    <row r="39658" spans="13:15" x14ac:dyDescent="0.2">
      <c r="M39658" s="2"/>
      <c r="N39658" s="5"/>
      <c r="O39658" s="5"/>
    </row>
    <row r="39659" spans="13:15" x14ac:dyDescent="0.2">
      <c r="M39659" s="2"/>
      <c r="N39659" s="5"/>
      <c r="O39659" s="5"/>
    </row>
    <row r="39660" spans="13:15" x14ac:dyDescent="0.2">
      <c r="M39660" s="2"/>
      <c r="N39660" s="5"/>
      <c r="O39660" s="5"/>
    </row>
    <row r="39661" spans="13:15" x14ac:dyDescent="0.2">
      <c r="M39661" s="2"/>
      <c r="N39661" s="5"/>
      <c r="O39661" s="5"/>
    </row>
    <row r="39662" spans="13:15" x14ac:dyDescent="0.2">
      <c r="M39662" s="2"/>
      <c r="N39662" s="5"/>
      <c r="O39662" s="5"/>
    </row>
    <row r="39663" spans="13:15" x14ac:dyDescent="0.2">
      <c r="M39663" s="2"/>
      <c r="N39663" s="5"/>
      <c r="O39663" s="5"/>
    </row>
    <row r="39664" spans="13:15" x14ac:dyDescent="0.2">
      <c r="M39664" s="2"/>
      <c r="N39664" s="5"/>
      <c r="O39664" s="5"/>
    </row>
    <row r="39665" spans="13:15" x14ac:dyDescent="0.2">
      <c r="M39665" s="2"/>
      <c r="N39665" s="5"/>
      <c r="O39665" s="5"/>
    </row>
    <row r="39666" spans="13:15" x14ac:dyDescent="0.2">
      <c r="M39666" s="2"/>
      <c r="N39666" s="5"/>
      <c r="O39666" s="5"/>
    </row>
    <row r="39667" spans="13:15" x14ac:dyDescent="0.2">
      <c r="M39667" s="2"/>
      <c r="N39667" s="5"/>
      <c r="O39667" s="5"/>
    </row>
    <row r="39668" spans="13:15" x14ac:dyDescent="0.2">
      <c r="M39668" s="2"/>
      <c r="N39668" s="5"/>
      <c r="O39668" s="5"/>
    </row>
    <row r="39669" spans="13:15" x14ac:dyDescent="0.2">
      <c r="M39669" s="2"/>
      <c r="N39669" s="5"/>
      <c r="O39669" s="5"/>
    </row>
    <row r="39670" spans="13:15" x14ac:dyDescent="0.2">
      <c r="M39670" s="2"/>
      <c r="N39670" s="5"/>
      <c r="O39670" s="5"/>
    </row>
    <row r="39671" spans="13:15" x14ac:dyDescent="0.2">
      <c r="M39671" s="2"/>
      <c r="N39671" s="5"/>
      <c r="O39671" s="5"/>
    </row>
    <row r="39672" spans="13:15" x14ac:dyDescent="0.2">
      <c r="M39672" s="2"/>
      <c r="N39672" s="5"/>
      <c r="O39672" s="5"/>
    </row>
    <row r="39673" spans="13:15" x14ac:dyDescent="0.2">
      <c r="M39673" s="2"/>
      <c r="N39673" s="5"/>
      <c r="O39673" s="5"/>
    </row>
    <row r="39674" spans="13:15" x14ac:dyDescent="0.2">
      <c r="M39674" s="2"/>
      <c r="N39674" s="5"/>
      <c r="O39674" s="5"/>
    </row>
    <row r="39675" spans="13:15" x14ac:dyDescent="0.2">
      <c r="M39675" s="2"/>
      <c r="N39675" s="5"/>
      <c r="O39675" s="5"/>
    </row>
    <row r="39676" spans="13:15" x14ac:dyDescent="0.2">
      <c r="M39676" s="2"/>
      <c r="N39676" s="5"/>
      <c r="O39676" s="5"/>
    </row>
    <row r="39677" spans="13:15" x14ac:dyDescent="0.2">
      <c r="M39677" s="2"/>
      <c r="N39677" s="5"/>
      <c r="O39677" s="5"/>
    </row>
    <row r="39678" spans="13:15" x14ac:dyDescent="0.2">
      <c r="M39678" s="2"/>
      <c r="N39678" s="5"/>
      <c r="O39678" s="5"/>
    </row>
    <row r="39679" spans="13:15" x14ac:dyDescent="0.2">
      <c r="M39679" s="2"/>
      <c r="N39679" s="5"/>
      <c r="O39679" s="5"/>
    </row>
    <row r="39680" spans="13:15" x14ac:dyDescent="0.2">
      <c r="M39680" s="2"/>
      <c r="N39680" s="5"/>
      <c r="O39680" s="5"/>
    </row>
    <row r="39681" spans="13:15" x14ac:dyDescent="0.2">
      <c r="M39681" s="2"/>
      <c r="N39681" s="5"/>
      <c r="O39681" s="5"/>
    </row>
    <row r="39682" spans="13:15" x14ac:dyDescent="0.2">
      <c r="M39682" s="2"/>
      <c r="N39682" s="5"/>
      <c r="O39682" s="5"/>
    </row>
    <row r="39683" spans="13:15" x14ac:dyDescent="0.2">
      <c r="M39683" s="2"/>
      <c r="N39683" s="5"/>
      <c r="O39683" s="5"/>
    </row>
    <row r="39684" spans="13:15" x14ac:dyDescent="0.2">
      <c r="M39684" s="2"/>
      <c r="N39684" s="5"/>
      <c r="O39684" s="5"/>
    </row>
    <row r="39685" spans="13:15" x14ac:dyDescent="0.2">
      <c r="M39685" s="2"/>
      <c r="N39685" s="5"/>
      <c r="O39685" s="5"/>
    </row>
    <row r="39686" spans="13:15" x14ac:dyDescent="0.2">
      <c r="M39686" s="2"/>
      <c r="N39686" s="5"/>
      <c r="O39686" s="5"/>
    </row>
    <row r="39687" spans="13:15" x14ac:dyDescent="0.2">
      <c r="M39687" s="2"/>
      <c r="N39687" s="5"/>
      <c r="O39687" s="5"/>
    </row>
    <row r="39688" spans="13:15" x14ac:dyDescent="0.2">
      <c r="M39688" s="2"/>
      <c r="N39688" s="5"/>
      <c r="O39688" s="5"/>
    </row>
    <row r="39689" spans="13:15" x14ac:dyDescent="0.2">
      <c r="M39689" s="2"/>
      <c r="N39689" s="5"/>
      <c r="O39689" s="5"/>
    </row>
    <row r="39690" spans="13:15" x14ac:dyDescent="0.2">
      <c r="M39690" s="2"/>
      <c r="N39690" s="5"/>
      <c r="O39690" s="5"/>
    </row>
    <row r="39691" spans="13:15" x14ac:dyDescent="0.2">
      <c r="M39691" s="2"/>
      <c r="N39691" s="5"/>
      <c r="O39691" s="5"/>
    </row>
    <row r="39692" spans="13:15" x14ac:dyDescent="0.2">
      <c r="M39692" s="2"/>
      <c r="N39692" s="5"/>
      <c r="O39692" s="5"/>
    </row>
    <row r="39693" spans="13:15" x14ac:dyDescent="0.2">
      <c r="M39693" s="2"/>
      <c r="N39693" s="5"/>
      <c r="O39693" s="5"/>
    </row>
    <row r="39694" spans="13:15" x14ac:dyDescent="0.2">
      <c r="M39694" s="2"/>
      <c r="N39694" s="5"/>
      <c r="O39694" s="5"/>
    </row>
    <row r="39695" spans="13:15" x14ac:dyDescent="0.2">
      <c r="M39695" s="2"/>
      <c r="N39695" s="5"/>
      <c r="O39695" s="5"/>
    </row>
    <row r="39696" spans="13:15" x14ac:dyDescent="0.2">
      <c r="M39696" s="2"/>
      <c r="N39696" s="5"/>
      <c r="O39696" s="5"/>
    </row>
    <row r="39697" spans="13:15" x14ac:dyDescent="0.2">
      <c r="M39697" s="2"/>
      <c r="N39697" s="5"/>
      <c r="O39697" s="5"/>
    </row>
    <row r="39698" spans="13:15" x14ac:dyDescent="0.2">
      <c r="M39698" s="2"/>
      <c r="N39698" s="5"/>
      <c r="O39698" s="5"/>
    </row>
    <row r="39699" spans="13:15" x14ac:dyDescent="0.2">
      <c r="M39699" s="2"/>
      <c r="N39699" s="5"/>
      <c r="O39699" s="5"/>
    </row>
    <row r="39700" spans="13:15" x14ac:dyDescent="0.2">
      <c r="M39700" s="2"/>
      <c r="N39700" s="5"/>
      <c r="O39700" s="5"/>
    </row>
    <row r="39701" spans="13:15" x14ac:dyDescent="0.2">
      <c r="M39701" s="2"/>
      <c r="N39701" s="5"/>
      <c r="O39701" s="5"/>
    </row>
    <row r="39702" spans="13:15" x14ac:dyDescent="0.2">
      <c r="M39702" s="2"/>
      <c r="N39702" s="5"/>
      <c r="O39702" s="5"/>
    </row>
    <row r="39703" spans="13:15" x14ac:dyDescent="0.2">
      <c r="M39703" s="2"/>
      <c r="N39703" s="5"/>
      <c r="O39703" s="5"/>
    </row>
    <row r="39704" spans="13:15" x14ac:dyDescent="0.2">
      <c r="M39704" s="2"/>
      <c r="N39704" s="5"/>
      <c r="O39704" s="5"/>
    </row>
    <row r="39705" spans="13:15" x14ac:dyDescent="0.2">
      <c r="M39705" s="2"/>
      <c r="N39705" s="5"/>
      <c r="O39705" s="5"/>
    </row>
    <row r="39706" spans="13:15" x14ac:dyDescent="0.2">
      <c r="M39706" s="2"/>
      <c r="N39706" s="5"/>
      <c r="O39706" s="5"/>
    </row>
    <row r="39707" spans="13:15" x14ac:dyDescent="0.2">
      <c r="M39707" s="2"/>
      <c r="N39707" s="5"/>
      <c r="O39707" s="5"/>
    </row>
    <row r="39708" spans="13:15" x14ac:dyDescent="0.2">
      <c r="M39708" s="2"/>
      <c r="N39708" s="5"/>
      <c r="O39708" s="5"/>
    </row>
    <row r="39709" spans="13:15" x14ac:dyDescent="0.2">
      <c r="M39709" s="2"/>
      <c r="N39709" s="5"/>
      <c r="O39709" s="5"/>
    </row>
    <row r="39710" spans="13:15" x14ac:dyDescent="0.2">
      <c r="M39710" s="2"/>
      <c r="N39710" s="5"/>
      <c r="O39710" s="5"/>
    </row>
    <row r="39711" spans="13:15" x14ac:dyDescent="0.2">
      <c r="M39711" s="2"/>
      <c r="N39711" s="5"/>
      <c r="O39711" s="5"/>
    </row>
    <row r="39712" spans="13:15" x14ac:dyDescent="0.2">
      <c r="M39712" s="2"/>
      <c r="N39712" s="5"/>
      <c r="O39712" s="5"/>
    </row>
    <row r="39713" spans="13:15" x14ac:dyDescent="0.2">
      <c r="M39713" s="2"/>
      <c r="N39713" s="5"/>
      <c r="O39713" s="5"/>
    </row>
    <row r="39714" spans="13:15" x14ac:dyDescent="0.2">
      <c r="M39714" s="2"/>
      <c r="N39714" s="5"/>
      <c r="O39714" s="5"/>
    </row>
    <row r="39715" spans="13:15" x14ac:dyDescent="0.2">
      <c r="M39715" s="2"/>
      <c r="N39715" s="5"/>
      <c r="O39715" s="5"/>
    </row>
    <row r="39716" spans="13:15" x14ac:dyDescent="0.2">
      <c r="M39716" s="2"/>
      <c r="N39716" s="5"/>
      <c r="O39716" s="5"/>
    </row>
    <row r="39717" spans="13:15" x14ac:dyDescent="0.2">
      <c r="M39717" s="2"/>
      <c r="N39717" s="5"/>
      <c r="O39717" s="5"/>
    </row>
    <row r="39718" spans="13:15" x14ac:dyDescent="0.2">
      <c r="M39718" s="2"/>
      <c r="N39718" s="5"/>
      <c r="O39718" s="5"/>
    </row>
    <row r="39719" spans="13:15" x14ac:dyDescent="0.2">
      <c r="M39719" s="2"/>
      <c r="N39719" s="5"/>
      <c r="O39719" s="5"/>
    </row>
    <row r="39720" spans="13:15" x14ac:dyDescent="0.2">
      <c r="M39720" s="2"/>
      <c r="N39720" s="5"/>
      <c r="O39720" s="5"/>
    </row>
    <row r="39721" spans="13:15" x14ac:dyDescent="0.2">
      <c r="M39721" s="2"/>
      <c r="N39721" s="5"/>
      <c r="O39721" s="5"/>
    </row>
    <row r="39722" spans="13:15" x14ac:dyDescent="0.2">
      <c r="M39722" s="2"/>
      <c r="N39722" s="5"/>
      <c r="O39722" s="5"/>
    </row>
    <row r="39723" spans="13:15" x14ac:dyDescent="0.2">
      <c r="M39723" s="2"/>
      <c r="N39723" s="5"/>
      <c r="O39723" s="5"/>
    </row>
    <row r="39724" spans="13:15" x14ac:dyDescent="0.2">
      <c r="M39724" s="2"/>
      <c r="N39724" s="5"/>
      <c r="O39724" s="5"/>
    </row>
    <row r="39725" spans="13:15" x14ac:dyDescent="0.2">
      <c r="M39725" s="2"/>
      <c r="N39725" s="5"/>
      <c r="O39725" s="5"/>
    </row>
    <row r="39726" spans="13:15" x14ac:dyDescent="0.2">
      <c r="M39726" s="2"/>
      <c r="N39726" s="5"/>
      <c r="O39726" s="5"/>
    </row>
    <row r="39727" spans="13:15" x14ac:dyDescent="0.2">
      <c r="M39727" s="2"/>
      <c r="N39727" s="5"/>
      <c r="O39727" s="5"/>
    </row>
    <row r="39728" spans="13:15" x14ac:dyDescent="0.2">
      <c r="M39728" s="2"/>
      <c r="N39728" s="5"/>
      <c r="O39728" s="5"/>
    </row>
    <row r="39729" spans="13:15" x14ac:dyDescent="0.2">
      <c r="M39729" s="2"/>
      <c r="N39729" s="5"/>
      <c r="O39729" s="5"/>
    </row>
    <row r="39730" spans="13:15" x14ac:dyDescent="0.2">
      <c r="M39730" s="2"/>
      <c r="N39730" s="5"/>
      <c r="O39730" s="5"/>
    </row>
    <row r="39731" spans="13:15" x14ac:dyDescent="0.2">
      <c r="M39731" s="2"/>
      <c r="N39731" s="5"/>
      <c r="O39731" s="5"/>
    </row>
    <row r="39732" spans="13:15" x14ac:dyDescent="0.2">
      <c r="M39732" s="2"/>
      <c r="N39732" s="5"/>
      <c r="O39732" s="5"/>
    </row>
    <row r="39733" spans="13:15" x14ac:dyDescent="0.2">
      <c r="M39733" s="2"/>
      <c r="N39733" s="5"/>
      <c r="O39733" s="5"/>
    </row>
    <row r="39734" spans="13:15" x14ac:dyDescent="0.2">
      <c r="M39734" s="2"/>
      <c r="N39734" s="5"/>
      <c r="O39734" s="5"/>
    </row>
    <row r="39735" spans="13:15" x14ac:dyDescent="0.2">
      <c r="M39735" s="2"/>
      <c r="N39735" s="5"/>
      <c r="O39735" s="5"/>
    </row>
    <row r="39736" spans="13:15" x14ac:dyDescent="0.2">
      <c r="M39736" s="2"/>
      <c r="N39736" s="5"/>
      <c r="O39736" s="5"/>
    </row>
    <row r="39737" spans="13:15" x14ac:dyDescent="0.2">
      <c r="M39737" s="2"/>
      <c r="N39737" s="5"/>
      <c r="O39737" s="5"/>
    </row>
    <row r="39738" spans="13:15" x14ac:dyDescent="0.2">
      <c r="M39738" s="2"/>
      <c r="N39738" s="5"/>
      <c r="O39738" s="5"/>
    </row>
    <row r="39739" spans="13:15" x14ac:dyDescent="0.2">
      <c r="M39739" s="2"/>
      <c r="N39739" s="5"/>
      <c r="O39739" s="5"/>
    </row>
    <row r="39740" spans="13:15" x14ac:dyDescent="0.2">
      <c r="M39740" s="2"/>
      <c r="N39740" s="5"/>
      <c r="O39740" s="5"/>
    </row>
    <row r="39741" spans="13:15" x14ac:dyDescent="0.2">
      <c r="M39741" s="2"/>
      <c r="N39741" s="5"/>
      <c r="O39741" s="5"/>
    </row>
    <row r="39742" spans="13:15" x14ac:dyDescent="0.2">
      <c r="M39742" s="2"/>
      <c r="N39742" s="5"/>
      <c r="O39742" s="5"/>
    </row>
    <row r="39743" spans="13:15" x14ac:dyDescent="0.2">
      <c r="M39743" s="2"/>
      <c r="N39743" s="5"/>
      <c r="O39743" s="5"/>
    </row>
    <row r="39744" spans="13:15" x14ac:dyDescent="0.2">
      <c r="M39744" s="2"/>
      <c r="N39744" s="5"/>
      <c r="O39744" s="5"/>
    </row>
    <row r="39745" spans="13:15" x14ac:dyDescent="0.2">
      <c r="M39745" s="2"/>
      <c r="N39745" s="5"/>
      <c r="O39745" s="5"/>
    </row>
    <row r="39746" spans="13:15" x14ac:dyDescent="0.2">
      <c r="M39746" s="2"/>
      <c r="N39746" s="5"/>
      <c r="O39746" s="5"/>
    </row>
    <row r="39747" spans="13:15" x14ac:dyDescent="0.2">
      <c r="M39747" s="2"/>
      <c r="N39747" s="5"/>
      <c r="O39747" s="5"/>
    </row>
    <row r="39748" spans="13:15" x14ac:dyDescent="0.2">
      <c r="M39748" s="2"/>
      <c r="N39748" s="5"/>
      <c r="O39748" s="5"/>
    </row>
    <row r="39749" spans="13:15" x14ac:dyDescent="0.2">
      <c r="M39749" s="2"/>
      <c r="N39749" s="5"/>
      <c r="O39749" s="5"/>
    </row>
    <row r="39750" spans="13:15" x14ac:dyDescent="0.2">
      <c r="M39750" s="2"/>
      <c r="N39750" s="5"/>
      <c r="O39750" s="5"/>
    </row>
    <row r="39751" spans="13:15" x14ac:dyDescent="0.2">
      <c r="M39751" s="2"/>
      <c r="N39751" s="5"/>
      <c r="O39751" s="5"/>
    </row>
    <row r="39752" spans="13:15" x14ac:dyDescent="0.2">
      <c r="M39752" s="2"/>
      <c r="N39752" s="5"/>
      <c r="O39752" s="5"/>
    </row>
    <row r="39753" spans="13:15" x14ac:dyDescent="0.2">
      <c r="M39753" s="2"/>
      <c r="N39753" s="5"/>
      <c r="O39753" s="5"/>
    </row>
    <row r="39754" spans="13:15" x14ac:dyDescent="0.2">
      <c r="M39754" s="2"/>
      <c r="N39754" s="5"/>
      <c r="O39754" s="5"/>
    </row>
    <row r="39755" spans="13:15" x14ac:dyDescent="0.2">
      <c r="M39755" s="2"/>
      <c r="N39755" s="5"/>
      <c r="O39755" s="5"/>
    </row>
    <row r="39756" spans="13:15" x14ac:dyDescent="0.2">
      <c r="M39756" s="2"/>
      <c r="N39756" s="5"/>
      <c r="O39756" s="5"/>
    </row>
    <row r="39757" spans="13:15" x14ac:dyDescent="0.2">
      <c r="M39757" s="2"/>
      <c r="N39757" s="5"/>
      <c r="O39757" s="5"/>
    </row>
    <row r="39758" spans="13:15" x14ac:dyDescent="0.2">
      <c r="M39758" s="2"/>
      <c r="N39758" s="5"/>
      <c r="O39758" s="5"/>
    </row>
    <row r="39759" spans="13:15" x14ac:dyDescent="0.2">
      <c r="M39759" s="2"/>
      <c r="N39759" s="5"/>
      <c r="O39759" s="5"/>
    </row>
    <row r="39760" spans="13:15" x14ac:dyDescent="0.2">
      <c r="M39760" s="2"/>
      <c r="N39760" s="5"/>
      <c r="O39760" s="5"/>
    </row>
    <row r="39761" spans="13:15" x14ac:dyDescent="0.2">
      <c r="M39761" s="2"/>
      <c r="N39761" s="5"/>
      <c r="O39761" s="5"/>
    </row>
    <row r="39762" spans="13:15" x14ac:dyDescent="0.2">
      <c r="M39762" s="2"/>
      <c r="N39762" s="5"/>
      <c r="O39762" s="5"/>
    </row>
    <row r="39763" spans="13:15" x14ac:dyDescent="0.2">
      <c r="M39763" s="2"/>
      <c r="N39763" s="5"/>
      <c r="O39763" s="5"/>
    </row>
    <row r="39764" spans="13:15" x14ac:dyDescent="0.2">
      <c r="M39764" s="2"/>
      <c r="N39764" s="5"/>
      <c r="O39764" s="5"/>
    </row>
    <row r="39765" spans="13:15" x14ac:dyDescent="0.2">
      <c r="M39765" s="2"/>
      <c r="N39765" s="5"/>
      <c r="O39765" s="5"/>
    </row>
    <row r="39766" spans="13:15" x14ac:dyDescent="0.2">
      <c r="M39766" s="2"/>
      <c r="N39766" s="5"/>
      <c r="O39766" s="5"/>
    </row>
    <row r="39767" spans="13:15" x14ac:dyDescent="0.2">
      <c r="M39767" s="2"/>
      <c r="N39767" s="5"/>
      <c r="O39767" s="5"/>
    </row>
    <row r="39768" spans="13:15" x14ac:dyDescent="0.2">
      <c r="M39768" s="2"/>
      <c r="N39768" s="5"/>
      <c r="O39768" s="5"/>
    </row>
    <row r="39769" spans="13:15" x14ac:dyDescent="0.2">
      <c r="M39769" s="2"/>
      <c r="N39769" s="5"/>
      <c r="O39769" s="5"/>
    </row>
    <row r="39770" spans="13:15" x14ac:dyDescent="0.2">
      <c r="M39770" s="2"/>
      <c r="N39770" s="5"/>
      <c r="O39770" s="5"/>
    </row>
    <row r="39771" spans="13:15" x14ac:dyDescent="0.2">
      <c r="M39771" s="2"/>
      <c r="N39771" s="5"/>
      <c r="O39771" s="5"/>
    </row>
    <row r="39772" spans="13:15" x14ac:dyDescent="0.2">
      <c r="M39772" s="2"/>
      <c r="N39772" s="5"/>
      <c r="O39772" s="5"/>
    </row>
    <row r="39773" spans="13:15" x14ac:dyDescent="0.2">
      <c r="M39773" s="2"/>
      <c r="N39773" s="5"/>
      <c r="O39773" s="5"/>
    </row>
    <row r="39774" spans="13:15" x14ac:dyDescent="0.2">
      <c r="M39774" s="2"/>
      <c r="N39774" s="5"/>
      <c r="O39774" s="5"/>
    </row>
    <row r="39775" spans="13:15" x14ac:dyDescent="0.2">
      <c r="M39775" s="2"/>
      <c r="N39775" s="5"/>
      <c r="O39775" s="5"/>
    </row>
    <row r="39776" spans="13:15" x14ac:dyDescent="0.2">
      <c r="M39776" s="2"/>
      <c r="N39776" s="5"/>
      <c r="O39776" s="5"/>
    </row>
    <row r="39777" spans="13:15" x14ac:dyDescent="0.2">
      <c r="M39777" s="2"/>
      <c r="N39777" s="5"/>
      <c r="O39777" s="5"/>
    </row>
    <row r="39778" spans="13:15" x14ac:dyDescent="0.2">
      <c r="M39778" s="2"/>
      <c r="N39778" s="5"/>
      <c r="O39778" s="5"/>
    </row>
    <row r="39779" spans="13:15" x14ac:dyDescent="0.2">
      <c r="M39779" s="2"/>
      <c r="N39779" s="5"/>
      <c r="O39779" s="5"/>
    </row>
    <row r="39780" spans="13:15" x14ac:dyDescent="0.2">
      <c r="M39780" s="2"/>
      <c r="N39780" s="5"/>
      <c r="O39780" s="5"/>
    </row>
    <row r="39781" spans="13:15" x14ac:dyDescent="0.2">
      <c r="M39781" s="2"/>
      <c r="N39781" s="5"/>
      <c r="O39781" s="5"/>
    </row>
    <row r="39782" spans="13:15" x14ac:dyDescent="0.2">
      <c r="M39782" s="2"/>
      <c r="N39782" s="5"/>
      <c r="O39782" s="5"/>
    </row>
    <row r="39783" spans="13:15" x14ac:dyDescent="0.2">
      <c r="M39783" s="2"/>
      <c r="N39783" s="5"/>
      <c r="O39783" s="5"/>
    </row>
    <row r="39784" spans="13:15" x14ac:dyDescent="0.2">
      <c r="M39784" s="2"/>
      <c r="N39784" s="5"/>
      <c r="O39784" s="5"/>
    </row>
    <row r="39785" spans="13:15" x14ac:dyDescent="0.2">
      <c r="M39785" s="2"/>
      <c r="N39785" s="5"/>
      <c r="O39785" s="5"/>
    </row>
    <row r="39786" spans="13:15" x14ac:dyDescent="0.2">
      <c r="M39786" s="2"/>
      <c r="N39786" s="5"/>
      <c r="O39786" s="5"/>
    </row>
    <row r="39787" spans="13:15" x14ac:dyDescent="0.2">
      <c r="M39787" s="2"/>
      <c r="N39787" s="5"/>
      <c r="O39787" s="5"/>
    </row>
    <row r="39788" spans="13:15" x14ac:dyDescent="0.2">
      <c r="M39788" s="2"/>
      <c r="N39788" s="5"/>
      <c r="O39788" s="5"/>
    </row>
    <row r="39789" spans="13:15" x14ac:dyDescent="0.2">
      <c r="M39789" s="2"/>
      <c r="N39789" s="5"/>
      <c r="O39789" s="5"/>
    </row>
    <row r="39790" spans="13:15" x14ac:dyDescent="0.2">
      <c r="M39790" s="2"/>
      <c r="N39790" s="5"/>
      <c r="O39790" s="5"/>
    </row>
    <row r="39791" spans="13:15" x14ac:dyDescent="0.2">
      <c r="M39791" s="2"/>
      <c r="N39791" s="5"/>
      <c r="O39791" s="5"/>
    </row>
    <row r="39792" spans="13:15" x14ac:dyDescent="0.2">
      <c r="M39792" s="2"/>
      <c r="N39792" s="5"/>
      <c r="O39792" s="5"/>
    </row>
    <row r="39793" spans="13:15" x14ac:dyDescent="0.2">
      <c r="M39793" s="2"/>
      <c r="N39793" s="5"/>
      <c r="O39793" s="5"/>
    </row>
    <row r="39794" spans="13:15" x14ac:dyDescent="0.2">
      <c r="M39794" s="2"/>
      <c r="N39794" s="5"/>
      <c r="O39794" s="5"/>
    </row>
    <row r="39795" spans="13:15" x14ac:dyDescent="0.2">
      <c r="M39795" s="2"/>
      <c r="N39795" s="5"/>
      <c r="O39795" s="5"/>
    </row>
    <row r="39796" spans="13:15" x14ac:dyDescent="0.2">
      <c r="M39796" s="2"/>
      <c r="N39796" s="5"/>
      <c r="O39796" s="5"/>
    </row>
    <row r="39797" spans="13:15" x14ac:dyDescent="0.2">
      <c r="M39797" s="2"/>
      <c r="N39797" s="5"/>
      <c r="O39797" s="5"/>
    </row>
    <row r="39798" spans="13:15" x14ac:dyDescent="0.2">
      <c r="M39798" s="2"/>
      <c r="N39798" s="5"/>
      <c r="O39798" s="5"/>
    </row>
    <row r="39799" spans="13:15" x14ac:dyDescent="0.2">
      <c r="M39799" s="2"/>
      <c r="N39799" s="5"/>
      <c r="O39799" s="5"/>
    </row>
    <row r="39800" spans="13:15" x14ac:dyDescent="0.2">
      <c r="M39800" s="2"/>
      <c r="N39800" s="5"/>
      <c r="O39800" s="5"/>
    </row>
    <row r="39801" spans="13:15" x14ac:dyDescent="0.2">
      <c r="M39801" s="2"/>
      <c r="N39801" s="5"/>
      <c r="O39801" s="5"/>
    </row>
    <row r="39802" spans="13:15" x14ac:dyDescent="0.2">
      <c r="M39802" s="2"/>
      <c r="N39802" s="5"/>
      <c r="O39802" s="5"/>
    </row>
    <row r="39803" spans="13:15" x14ac:dyDescent="0.2">
      <c r="M39803" s="2"/>
      <c r="N39803" s="5"/>
      <c r="O39803" s="5"/>
    </row>
    <row r="39804" spans="13:15" x14ac:dyDescent="0.2">
      <c r="M39804" s="2"/>
      <c r="N39804" s="5"/>
      <c r="O39804" s="5"/>
    </row>
    <row r="39805" spans="13:15" x14ac:dyDescent="0.2">
      <c r="M39805" s="2"/>
      <c r="N39805" s="5"/>
      <c r="O39805" s="5"/>
    </row>
    <row r="39806" spans="13:15" x14ac:dyDescent="0.2">
      <c r="M39806" s="2"/>
      <c r="N39806" s="5"/>
      <c r="O39806" s="5"/>
    </row>
    <row r="39807" spans="13:15" x14ac:dyDescent="0.2">
      <c r="M39807" s="2"/>
      <c r="N39807" s="5"/>
      <c r="O39807" s="5"/>
    </row>
    <row r="39808" spans="13:15" x14ac:dyDescent="0.2">
      <c r="M39808" s="2"/>
      <c r="N39808" s="5"/>
      <c r="O39808" s="5"/>
    </row>
    <row r="39809" spans="13:15" x14ac:dyDescent="0.2">
      <c r="M39809" s="2"/>
      <c r="N39809" s="5"/>
      <c r="O39809" s="5"/>
    </row>
    <row r="39810" spans="13:15" x14ac:dyDescent="0.2">
      <c r="M39810" s="2"/>
      <c r="N39810" s="5"/>
      <c r="O39810" s="5"/>
    </row>
    <row r="39811" spans="13:15" x14ac:dyDescent="0.2">
      <c r="M39811" s="2"/>
      <c r="N39811" s="5"/>
      <c r="O39811" s="5"/>
    </row>
    <row r="39812" spans="13:15" x14ac:dyDescent="0.2">
      <c r="M39812" s="2"/>
      <c r="N39812" s="5"/>
      <c r="O39812" s="5"/>
    </row>
    <row r="39813" spans="13:15" x14ac:dyDescent="0.2">
      <c r="M39813" s="2"/>
      <c r="N39813" s="5"/>
      <c r="O39813" s="5"/>
    </row>
    <row r="39814" spans="13:15" x14ac:dyDescent="0.2">
      <c r="M39814" s="2"/>
      <c r="N39814" s="5"/>
      <c r="O39814" s="5"/>
    </row>
    <row r="39815" spans="13:15" x14ac:dyDescent="0.2">
      <c r="M39815" s="2"/>
      <c r="N39815" s="5"/>
      <c r="O39815" s="5"/>
    </row>
    <row r="39816" spans="13:15" x14ac:dyDescent="0.2">
      <c r="M39816" s="2"/>
      <c r="N39816" s="5"/>
      <c r="O39816" s="5"/>
    </row>
    <row r="39817" spans="13:15" x14ac:dyDescent="0.2">
      <c r="M39817" s="2"/>
      <c r="N39817" s="5"/>
      <c r="O39817" s="5"/>
    </row>
    <row r="39818" spans="13:15" x14ac:dyDescent="0.2">
      <c r="M39818" s="2"/>
      <c r="N39818" s="5"/>
      <c r="O39818" s="5"/>
    </row>
    <row r="39819" spans="13:15" x14ac:dyDescent="0.2">
      <c r="M39819" s="2"/>
      <c r="N39819" s="5"/>
      <c r="O39819" s="5"/>
    </row>
    <row r="39820" spans="13:15" x14ac:dyDescent="0.2">
      <c r="M39820" s="2"/>
      <c r="N39820" s="5"/>
      <c r="O39820" s="5"/>
    </row>
    <row r="39821" spans="13:15" x14ac:dyDescent="0.2">
      <c r="M39821" s="2"/>
      <c r="N39821" s="5"/>
      <c r="O39821" s="5"/>
    </row>
    <row r="39822" spans="13:15" x14ac:dyDescent="0.2">
      <c r="M39822" s="2"/>
      <c r="N39822" s="5"/>
      <c r="O39822" s="5"/>
    </row>
    <row r="39823" spans="13:15" x14ac:dyDescent="0.2">
      <c r="M39823" s="2"/>
      <c r="N39823" s="5"/>
      <c r="O39823" s="5"/>
    </row>
    <row r="39824" spans="13:15" x14ac:dyDescent="0.2">
      <c r="M39824" s="2"/>
      <c r="N39824" s="5"/>
      <c r="O39824" s="5"/>
    </row>
    <row r="39825" spans="13:15" x14ac:dyDescent="0.2">
      <c r="M39825" s="2"/>
      <c r="N39825" s="5"/>
      <c r="O39825" s="5"/>
    </row>
    <row r="39826" spans="13:15" x14ac:dyDescent="0.2">
      <c r="M39826" s="2"/>
      <c r="N39826" s="5"/>
      <c r="O39826" s="5"/>
    </row>
    <row r="39827" spans="13:15" x14ac:dyDescent="0.2">
      <c r="M39827" s="2"/>
      <c r="N39827" s="5"/>
      <c r="O39827" s="5"/>
    </row>
    <row r="39828" spans="13:15" x14ac:dyDescent="0.2">
      <c r="M39828" s="2"/>
      <c r="N39828" s="5"/>
      <c r="O39828" s="5"/>
    </row>
    <row r="39829" spans="13:15" x14ac:dyDescent="0.2">
      <c r="M39829" s="2"/>
      <c r="N39829" s="5"/>
      <c r="O39829" s="5"/>
    </row>
    <row r="39830" spans="13:15" x14ac:dyDescent="0.2">
      <c r="M39830" s="2"/>
      <c r="N39830" s="5"/>
      <c r="O39830" s="5"/>
    </row>
    <row r="39831" spans="13:15" x14ac:dyDescent="0.2">
      <c r="M39831" s="2"/>
      <c r="N39831" s="5"/>
      <c r="O39831" s="5"/>
    </row>
    <row r="39832" spans="13:15" x14ac:dyDescent="0.2">
      <c r="M39832" s="2"/>
      <c r="N39832" s="5"/>
      <c r="O39832" s="5"/>
    </row>
    <row r="39833" spans="13:15" x14ac:dyDescent="0.2">
      <c r="M39833" s="2"/>
      <c r="N39833" s="5"/>
      <c r="O39833" s="5"/>
    </row>
    <row r="39834" spans="13:15" x14ac:dyDescent="0.2">
      <c r="M39834" s="2"/>
      <c r="N39834" s="5"/>
      <c r="O39834" s="5"/>
    </row>
    <row r="39835" spans="13:15" x14ac:dyDescent="0.2">
      <c r="M39835" s="2"/>
      <c r="N39835" s="5"/>
      <c r="O39835" s="5"/>
    </row>
    <row r="39836" spans="13:15" x14ac:dyDescent="0.2">
      <c r="M39836" s="2"/>
      <c r="N39836" s="5"/>
      <c r="O39836" s="5"/>
    </row>
    <row r="39837" spans="13:15" x14ac:dyDescent="0.2">
      <c r="M39837" s="2"/>
      <c r="N39837" s="5"/>
      <c r="O39837" s="5"/>
    </row>
    <row r="39838" spans="13:15" x14ac:dyDescent="0.2">
      <c r="M39838" s="2"/>
      <c r="N39838" s="5"/>
      <c r="O39838" s="5"/>
    </row>
    <row r="39839" spans="13:15" x14ac:dyDescent="0.2">
      <c r="M39839" s="2"/>
      <c r="N39839" s="5"/>
      <c r="O39839" s="5"/>
    </row>
    <row r="39840" spans="13:15" x14ac:dyDescent="0.2">
      <c r="M39840" s="2"/>
      <c r="N39840" s="5"/>
      <c r="O39840" s="5"/>
    </row>
    <row r="39841" spans="13:15" x14ac:dyDescent="0.2">
      <c r="M39841" s="2"/>
      <c r="N39841" s="5"/>
      <c r="O39841" s="5"/>
    </row>
    <row r="39842" spans="13:15" x14ac:dyDescent="0.2">
      <c r="M39842" s="2"/>
      <c r="N39842" s="5"/>
      <c r="O39842" s="5"/>
    </row>
    <row r="39843" spans="13:15" x14ac:dyDescent="0.2">
      <c r="M39843" s="2"/>
      <c r="N39843" s="5"/>
      <c r="O39843" s="5"/>
    </row>
    <row r="39844" spans="13:15" x14ac:dyDescent="0.2">
      <c r="M39844" s="2"/>
      <c r="N39844" s="5"/>
      <c r="O39844" s="5"/>
    </row>
    <row r="39845" spans="13:15" x14ac:dyDescent="0.2">
      <c r="M39845" s="2"/>
      <c r="N39845" s="5"/>
      <c r="O39845" s="5"/>
    </row>
    <row r="39846" spans="13:15" x14ac:dyDescent="0.2">
      <c r="M39846" s="2"/>
      <c r="N39846" s="5"/>
      <c r="O39846" s="5"/>
    </row>
    <row r="39847" spans="13:15" x14ac:dyDescent="0.2">
      <c r="M39847" s="2"/>
      <c r="N39847" s="5"/>
      <c r="O39847" s="5"/>
    </row>
    <row r="39848" spans="13:15" x14ac:dyDescent="0.2">
      <c r="M39848" s="2"/>
      <c r="N39848" s="5"/>
      <c r="O39848" s="5"/>
    </row>
    <row r="39849" spans="13:15" x14ac:dyDescent="0.2">
      <c r="M39849" s="2"/>
      <c r="N39849" s="5"/>
      <c r="O39849" s="5"/>
    </row>
    <row r="39850" spans="13:15" x14ac:dyDescent="0.2">
      <c r="M39850" s="2"/>
      <c r="N39850" s="5"/>
      <c r="O39850" s="5"/>
    </row>
    <row r="39851" spans="13:15" x14ac:dyDescent="0.2">
      <c r="M39851" s="2"/>
      <c r="N39851" s="5"/>
      <c r="O39851" s="5"/>
    </row>
    <row r="39852" spans="13:15" x14ac:dyDescent="0.2">
      <c r="M39852" s="2"/>
      <c r="N39852" s="5"/>
      <c r="O39852" s="5"/>
    </row>
    <row r="39853" spans="13:15" x14ac:dyDescent="0.2">
      <c r="M39853" s="2"/>
      <c r="N39853" s="5"/>
      <c r="O39853" s="5"/>
    </row>
    <row r="39854" spans="13:15" x14ac:dyDescent="0.2">
      <c r="M39854" s="2"/>
      <c r="N39854" s="5"/>
      <c r="O39854" s="5"/>
    </row>
    <row r="39855" spans="13:15" x14ac:dyDescent="0.2">
      <c r="M39855" s="2"/>
      <c r="N39855" s="5"/>
      <c r="O39855" s="5"/>
    </row>
    <row r="39856" spans="13:15" x14ac:dyDescent="0.2">
      <c r="M39856" s="2"/>
      <c r="N39856" s="5"/>
      <c r="O39856" s="5"/>
    </row>
    <row r="39857" spans="13:15" x14ac:dyDescent="0.2">
      <c r="M39857" s="2"/>
      <c r="N39857" s="5"/>
      <c r="O39857" s="5"/>
    </row>
    <row r="39858" spans="13:15" x14ac:dyDescent="0.2">
      <c r="M39858" s="2"/>
      <c r="N39858" s="5"/>
      <c r="O39858" s="5"/>
    </row>
    <row r="39859" spans="13:15" x14ac:dyDescent="0.2">
      <c r="M39859" s="2"/>
      <c r="N39859" s="5"/>
      <c r="O39859" s="5"/>
    </row>
    <row r="39860" spans="13:15" x14ac:dyDescent="0.2">
      <c r="M39860" s="2"/>
      <c r="N39860" s="5"/>
      <c r="O39860" s="5"/>
    </row>
    <row r="39861" spans="13:15" x14ac:dyDescent="0.2">
      <c r="M39861" s="2"/>
      <c r="N39861" s="5"/>
      <c r="O39861" s="5"/>
    </row>
    <row r="39862" spans="13:15" x14ac:dyDescent="0.2">
      <c r="M39862" s="2"/>
      <c r="N39862" s="5"/>
      <c r="O39862" s="5"/>
    </row>
    <row r="39863" spans="13:15" x14ac:dyDescent="0.2">
      <c r="M39863" s="2"/>
      <c r="N39863" s="5"/>
      <c r="O39863" s="5"/>
    </row>
    <row r="39864" spans="13:15" x14ac:dyDescent="0.2">
      <c r="M39864" s="2"/>
      <c r="N39864" s="5"/>
      <c r="O39864" s="5"/>
    </row>
    <row r="39865" spans="13:15" x14ac:dyDescent="0.2">
      <c r="M39865" s="2"/>
      <c r="N39865" s="5"/>
      <c r="O39865" s="5"/>
    </row>
    <row r="39866" spans="13:15" x14ac:dyDescent="0.2">
      <c r="M39866" s="2"/>
      <c r="N39866" s="5"/>
      <c r="O39866" s="5"/>
    </row>
    <row r="39867" spans="13:15" x14ac:dyDescent="0.2">
      <c r="M39867" s="2"/>
      <c r="N39867" s="5"/>
      <c r="O39867" s="5"/>
    </row>
    <row r="39868" spans="13:15" x14ac:dyDescent="0.2">
      <c r="M39868" s="2"/>
      <c r="N39868" s="5"/>
      <c r="O39868" s="5"/>
    </row>
    <row r="39869" spans="13:15" x14ac:dyDescent="0.2">
      <c r="M39869" s="2"/>
      <c r="N39869" s="5"/>
      <c r="O39869" s="5"/>
    </row>
    <row r="39870" spans="13:15" x14ac:dyDescent="0.2">
      <c r="M39870" s="2"/>
      <c r="N39870" s="5"/>
      <c r="O39870" s="5"/>
    </row>
    <row r="39871" spans="13:15" x14ac:dyDescent="0.2">
      <c r="M39871" s="2"/>
      <c r="N39871" s="5"/>
      <c r="O39871" s="5"/>
    </row>
    <row r="39872" spans="13:15" x14ac:dyDescent="0.2">
      <c r="M39872" s="2"/>
      <c r="N39872" s="5"/>
      <c r="O39872" s="5"/>
    </row>
    <row r="39873" spans="13:15" x14ac:dyDescent="0.2">
      <c r="M39873" s="2"/>
      <c r="N39873" s="5"/>
      <c r="O39873" s="5"/>
    </row>
    <row r="39874" spans="13:15" x14ac:dyDescent="0.2">
      <c r="M39874" s="2"/>
      <c r="N39874" s="5"/>
      <c r="O39874" s="5"/>
    </row>
    <row r="39875" spans="13:15" x14ac:dyDescent="0.2">
      <c r="M39875" s="2"/>
      <c r="N39875" s="5"/>
      <c r="O39875" s="5"/>
    </row>
    <row r="39876" spans="13:15" x14ac:dyDescent="0.2">
      <c r="M39876" s="2"/>
      <c r="N39876" s="5"/>
      <c r="O39876" s="5"/>
    </row>
    <row r="39877" spans="13:15" x14ac:dyDescent="0.2">
      <c r="M39877" s="2"/>
      <c r="N39877" s="5"/>
      <c r="O39877" s="5"/>
    </row>
    <row r="39878" spans="13:15" x14ac:dyDescent="0.2">
      <c r="M39878" s="2"/>
      <c r="N39878" s="5"/>
      <c r="O39878" s="5"/>
    </row>
    <row r="39879" spans="13:15" x14ac:dyDescent="0.2">
      <c r="M39879" s="2"/>
      <c r="N39879" s="5"/>
      <c r="O39879" s="5"/>
    </row>
    <row r="39880" spans="13:15" x14ac:dyDescent="0.2">
      <c r="M39880" s="2"/>
      <c r="N39880" s="5"/>
      <c r="O39880" s="5"/>
    </row>
    <row r="39881" spans="13:15" x14ac:dyDescent="0.2">
      <c r="M39881" s="2"/>
      <c r="N39881" s="5"/>
      <c r="O39881" s="5"/>
    </row>
    <row r="39882" spans="13:15" x14ac:dyDescent="0.2">
      <c r="M39882" s="2"/>
      <c r="N39882" s="5"/>
      <c r="O39882" s="5"/>
    </row>
    <row r="39883" spans="13:15" x14ac:dyDescent="0.2">
      <c r="M39883" s="2"/>
      <c r="N39883" s="5"/>
      <c r="O39883" s="5"/>
    </row>
    <row r="39884" spans="13:15" x14ac:dyDescent="0.2">
      <c r="M39884" s="2"/>
      <c r="N39884" s="5"/>
      <c r="O39884" s="5"/>
    </row>
    <row r="39885" spans="13:15" x14ac:dyDescent="0.2">
      <c r="M39885" s="2"/>
      <c r="N39885" s="5"/>
      <c r="O39885" s="5"/>
    </row>
    <row r="39886" spans="13:15" x14ac:dyDescent="0.2">
      <c r="M39886" s="2"/>
      <c r="N39886" s="5"/>
      <c r="O39886" s="5"/>
    </row>
    <row r="39887" spans="13:15" x14ac:dyDescent="0.2">
      <c r="M39887" s="2"/>
      <c r="N39887" s="5"/>
      <c r="O39887" s="5"/>
    </row>
    <row r="39888" spans="13:15" x14ac:dyDescent="0.2">
      <c r="M39888" s="2"/>
      <c r="N39888" s="5"/>
      <c r="O39888" s="5"/>
    </row>
    <row r="39889" spans="13:15" x14ac:dyDescent="0.2">
      <c r="M39889" s="2"/>
      <c r="N39889" s="5"/>
      <c r="O39889" s="5"/>
    </row>
    <row r="39890" spans="13:15" x14ac:dyDescent="0.2">
      <c r="M39890" s="2"/>
      <c r="N39890" s="5"/>
      <c r="O39890" s="5"/>
    </row>
    <row r="39891" spans="13:15" x14ac:dyDescent="0.2">
      <c r="M39891" s="2"/>
      <c r="N39891" s="5"/>
      <c r="O39891" s="5"/>
    </row>
    <row r="39892" spans="13:15" x14ac:dyDescent="0.2">
      <c r="M39892" s="2"/>
      <c r="N39892" s="5"/>
      <c r="O39892" s="5"/>
    </row>
    <row r="39893" spans="13:15" x14ac:dyDescent="0.2">
      <c r="M39893" s="2"/>
      <c r="N39893" s="5"/>
      <c r="O39893" s="5"/>
    </row>
    <row r="39894" spans="13:15" x14ac:dyDescent="0.2">
      <c r="M39894" s="2"/>
      <c r="N39894" s="5"/>
      <c r="O39894" s="5"/>
    </row>
    <row r="39895" spans="13:15" x14ac:dyDescent="0.2">
      <c r="M39895" s="2"/>
      <c r="N39895" s="5"/>
      <c r="O39895" s="5"/>
    </row>
    <row r="39896" spans="13:15" x14ac:dyDescent="0.2">
      <c r="M39896" s="2"/>
      <c r="N39896" s="5"/>
      <c r="O39896" s="5"/>
    </row>
    <row r="39897" spans="13:15" x14ac:dyDescent="0.2">
      <c r="M39897" s="2"/>
      <c r="N39897" s="5"/>
      <c r="O39897" s="5"/>
    </row>
    <row r="39898" spans="13:15" x14ac:dyDescent="0.2">
      <c r="M39898" s="2"/>
      <c r="N39898" s="5"/>
      <c r="O39898" s="5"/>
    </row>
    <row r="39899" spans="13:15" x14ac:dyDescent="0.2">
      <c r="M39899" s="2"/>
      <c r="N39899" s="5"/>
      <c r="O39899" s="5"/>
    </row>
    <row r="39900" spans="13:15" x14ac:dyDescent="0.2">
      <c r="M39900" s="2"/>
      <c r="N39900" s="5"/>
      <c r="O39900" s="5"/>
    </row>
    <row r="39901" spans="13:15" x14ac:dyDescent="0.2">
      <c r="M39901" s="2"/>
      <c r="N39901" s="5"/>
      <c r="O39901" s="5"/>
    </row>
    <row r="39902" spans="13:15" x14ac:dyDescent="0.2">
      <c r="M39902" s="2"/>
      <c r="N39902" s="5"/>
      <c r="O39902" s="5"/>
    </row>
    <row r="39903" spans="13:15" x14ac:dyDescent="0.2">
      <c r="M39903" s="2"/>
      <c r="N39903" s="5"/>
      <c r="O39903" s="5"/>
    </row>
    <row r="39904" spans="13:15" x14ac:dyDescent="0.2">
      <c r="M39904" s="2"/>
      <c r="N39904" s="5"/>
      <c r="O39904" s="5"/>
    </row>
    <row r="39905" spans="13:15" x14ac:dyDescent="0.2">
      <c r="M39905" s="2"/>
      <c r="N39905" s="5"/>
      <c r="O39905" s="5"/>
    </row>
    <row r="39906" spans="13:15" x14ac:dyDescent="0.2">
      <c r="M39906" s="2"/>
      <c r="N39906" s="5"/>
      <c r="O39906" s="5"/>
    </row>
    <row r="39907" spans="13:15" x14ac:dyDescent="0.2">
      <c r="M39907" s="2"/>
      <c r="N39907" s="5"/>
      <c r="O39907" s="5"/>
    </row>
    <row r="39908" spans="13:15" x14ac:dyDescent="0.2">
      <c r="M39908" s="2"/>
      <c r="N39908" s="5"/>
      <c r="O39908" s="5"/>
    </row>
    <row r="39909" spans="13:15" x14ac:dyDescent="0.2">
      <c r="M39909" s="2"/>
      <c r="N39909" s="5"/>
      <c r="O39909" s="5"/>
    </row>
    <row r="39910" spans="13:15" x14ac:dyDescent="0.2">
      <c r="M39910" s="2"/>
      <c r="N39910" s="5"/>
      <c r="O39910" s="5"/>
    </row>
    <row r="39911" spans="13:15" x14ac:dyDescent="0.2">
      <c r="M39911" s="2"/>
      <c r="N39911" s="5"/>
      <c r="O39911" s="5"/>
    </row>
    <row r="39912" spans="13:15" x14ac:dyDescent="0.2">
      <c r="M39912" s="2"/>
      <c r="N39912" s="5"/>
      <c r="O39912" s="5"/>
    </row>
    <row r="39913" spans="13:15" x14ac:dyDescent="0.2">
      <c r="M39913" s="2"/>
      <c r="N39913" s="5"/>
      <c r="O39913" s="5"/>
    </row>
    <row r="39914" spans="13:15" x14ac:dyDescent="0.2">
      <c r="M39914" s="2"/>
      <c r="N39914" s="5"/>
      <c r="O39914" s="5"/>
    </row>
    <row r="39915" spans="13:15" x14ac:dyDescent="0.2">
      <c r="M39915" s="2"/>
      <c r="N39915" s="5"/>
      <c r="O39915" s="5"/>
    </row>
    <row r="39916" spans="13:15" x14ac:dyDescent="0.2">
      <c r="M39916" s="2"/>
      <c r="N39916" s="5"/>
      <c r="O39916" s="5"/>
    </row>
    <row r="39917" spans="13:15" x14ac:dyDescent="0.2">
      <c r="M39917" s="2"/>
      <c r="N39917" s="5"/>
      <c r="O39917" s="5"/>
    </row>
    <row r="39918" spans="13:15" x14ac:dyDescent="0.2">
      <c r="M39918" s="2"/>
      <c r="N39918" s="5"/>
      <c r="O39918" s="5"/>
    </row>
    <row r="39919" spans="13:15" x14ac:dyDescent="0.2">
      <c r="M39919" s="2"/>
      <c r="N39919" s="5"/>
      <c r="O39919" s="5"/>
    </row>
    <row r="39920" spans="13:15" x14ac:dyDescent="0.2">
      <c r="M39920" s="2"/>
      <c r="N39920" s="5"/>
      <c r="O39920" s="5"/>
    </row>
    <row r="39921" spans="13:15" x14ac:dyDescent="0.2">
      <c r="M39921" s="2"/>
      <c r="N39921" s="5"/>
      <c r="O39921" s="5"/>
    </row>
    <row r="39922" spans="13:15" x14ac:dyDescent="0.2">
      <c r="M39922" s="2"/>
      <c r="N39922" s="5"/>
      <c r="O39922" s="5"/>
    </row>
    <row r="39923" spans="13:15" x14ac:dyDescent="0.2">
      <c r="M39923" s="2"/>
      <c r="N39923" s="5"/>
      <c r="O39923" s="5"/>
    </row>
    <row r="39924" spans="13:15" x14ac:dyDescent="0.2">
      <c r="M39924" s="2"/>
      <c r="N39924" s="5"/>
      <c r="O39924" s="5"/>
    </row>
    <row r="39925" spans="13:15" x14ac:dyDescent="0.2">
      <c r="M39925" s="2"/>
      <c r="N39925" s="5"/>
      <c r="O39925" s="5"/>
    </row>
    <row r="39926" spans="13:15" x14ac:dyDescent="0.2">
      <c r="M39926" s="2"/>
      <c r="N39926" s="5"/>
      <c r="O39926" s="5"/>
    </row>
    <row r="39927" spans="13:15" x14ac:dyDescent="0.2">
      <c r="M39927" s="2"/>
      <c r="N39927" s="5"/>
      <c r="O39927" s="5"/>
    </row>
    <row r="39928" spans="13:15" x14ac:dyDescent="0.2">
      <c r="M39928" s="2"/>
      <c r="N39928" s="5"/>
      <c r="O39928" s="5"/>
    </row>
    <row r="39929" spans="13:15" x14ac:dyDescent="0.2">
      <c r="M39929" s="2"/>
      <c r="N39929" s="5"/>
      <c r="O39929" s="5"/>
    </row>
    <row r="39930" spans="13:15" x14ac:dyDescent="0.2">
      <c r="M39930" s="2"/>
      <c r="N39930" s="5"/>
      <c r="O39930" s="5"/>
    </row>
    <row r="39931" spans="13:15" x14ac:dyDescent="0.2">
      <c r="M39931" s="2"/>
      <c r="N39931" s="5"/>
      <c r="O39931" s="5"/>
    </row>
    <row r="39932" spans="13:15" x14ac:dyDescent="0.2">
      <c r="M39932" s="2"/>
      <c r="N39932" s="5"/>
      <c r="O39932" s="5"/>
    </row>
    <row r="39933" spans="13:15" x14ac:dyDescent="0.2">
      <c r="M39933" s="2"/>
      <c r="N39933" s="5"/>
      <c r="O39933" s="5"/>
    </row>
    <row r="39934" spans="13:15" x14ac:dyDescent="0.2">
      <c r="M39934" s="2"/>
      <c r="N39934" s="5"/>
      <c r="O39934" s="5"/>
    </row>
    <row r="39935" spans="13:15" x14ac:dyDescent="0.2">
      <c r="M39935" s="2"/>
      <c r="N39935" s="5"/>
      <c r="O39935" s="5"/>
    </row>
    <row r="39936" spans="13:15" x14ac:dyDescent="0.2">
      <c r="M39936" s="2"/>
      <c r="N39936" s="5"/>
      <c r="O39936" s="5"/>
    </row>
    <row r="39937" spans="13:15" x14ac:dyDescent="0.2">
      <c r="M39937" s="2"/>
      <c r="N39937" s="5"/>
      <c r="O39937" s="5"/>
    </row>
    <row r="39938" spans="13:15" x14ac:dyDescent="0.2">
      <c r="M39938" s="2"/>
      <c r="N39938" s="5"/>
      <c r="O39938" s="5"/>
    </row>
    <row r="39939" spans="13:15" x14ac:dyDescent="0.2">
      <c r="M39939" s="2"/>
      <c r="N39939" s="5"/>
      <c r="O39939" s="5"/>
    </row>
    <row r="39940" spans="13:15" x14ac:dyDescent="0.2">
      <c r="M39940" s="2"/>
      <c r="N39940" s="5"/>
      <c r="O39940" s="5"/>
    </row>
    <row r="39941" spans="13:15" x14ac:dyDescent="0.2">
      <c r="M39941" s="2"/>
      <c r="N39941" s="5"/>
      <c r="O39941" s="5"/>
    </row>
    <row r="39942" spans="13:15" x14ac:dyDescent="0.2">
      <c r="M39942" s="2"/>
      <c r="N39942" s="5"/>
      <c r="O39942" s="5"/>
    </row>
    <row r="39943" spans="13:15" x14ac:dyDescent="0.2">
      <c r="M39943" s="2"/>
      <c r="N39943" s="5"/>
      <c r="O39943" s="5"/>
    </row>
    <row r="39944" spans="13:15" x14ac:dyDescent="0.2">
      <c r="M39944" s="2"/>
      <c r="N39944" s="5"/>
      <c r="O39944" s="5"/>
    </row>
    <row r="39945" spans="13:15" x14ac:dyDescent="0.2">
      <c r="M39945" s="2"/>
      <c r="N39945" s="5"/>
      <c r="O39945" s="5"/>
    </row>
    <row r="39946" spans="13:15" x14ac:dyDescent="0.2">
      <c r="M39946" s="2"/>
      <c r="N39946" s="5"/>
      <c r="O39946" s="5"/>
    </row>
    <row r="39947" spans="13:15" x14ac:dyDescent="0.2">
      <c r="M39947" s="2"/>
      <c r="N39947" s="5"/>
      <c r="O39947" s="5"/>
    </row>
    <row r="39948" spans="13:15" x14ac:dyDescent="0.2">
      <c r="M39948" s="2"/>
      <c r="N39948" s="5"/>
      <c r="O39948" s="5"/>
    </row>
    <row r="39949" spans="13:15" x14ac:dyDescent="0.2">
      <c r="M39949" s="2"/>
      <c r="N39949" s="5"/>
      <c r="O39949" s="5"/>
    </row>
    <row r="39950" spans="13:15" x14ac:dyDescent="0.2">
      <c r="M39950" s="2"/>
      <c r="N39950" s="5"/>
      <c r="O39950" s="5"/>
    </row>
    <row r="39951" spans="13:15" x14ac:dyDescent="0.2">
      <c r="M39951" s="2"/>
      <c r="N39951" s="5"/>
      <c r="O39951" s="5"/>
    </row>
    <row r="39952" spans="13:15" x14ac:dyDescent="0.2">
      <c r="M39952" s="2"/>
      <c r="N39952" s="5"/>
      <c r="O39952" s="5"/>
    </row>
    <row r="39953" spans="13:15" x14ac:dyDescent="0.2">
      <c r="M39953" s="2"/>
      <c r="N39953" s="5"/>
      <c r="O39953" s="5"/>
    </row>
    <row r="39954" spans="13:15" x14ac:dyDescent="0.2">
      <c r="M39954" s="2"/>
      <c r="N39954" s="5"/>
      <c r="O39954" s="5"/>
    </row>
    <row r="39955" spans="13:15" x14ac:dyDescent="0.2">
      <c r="M39955" s="2"/>
      <c r="N39955" s="5"/>
      <c r="O39955" s="5"/>
    </row>
    <row r="39956" spans="13:15" x14ac:dyDescent="0.2">
      <c r="M39956" s="2"/>
      <c r="N39956" s="5"/>
      <c r="O39956" s="5"/>
    </row>
    <row r="39957" spans="13:15" x14ac:dyDescent="0.2">
      <c r="M39957" s="2"/>
      <c r="N39957" s="5"/>
      <c r="O39957" s="5"/>
    </row>
    <row r="39958" spans="13:15" x14ac:dyDescent="0.2">
      <c r="M39958" s="2"/>
      <c r="N39958" s="5"/>
      <c r="O39958" s="5"/>
    </row>
    <row r="39959" spans="13:15" x14ac:dyDescent="0.2">
      <c r="M39959" s="2"/>
      <c r="N39959" s="5"/>
      <c r="O39959" s="5"/>
    </row>
    <row r="39960" spans="13:15" x14ac:dyDescent="0.2">
      <c r="M39960" s="2"/>
      <c r="N39960" s="5"/>
      <c r="O39960" s="5"/>
    </row>
    <row r="39961" spans="13:15" x14ac:dyDescent="0.2">
      <c r="M39961" s="2"/>
      <c r="N39961" s="5"/>
      <c r="O39961" s="5"/>
    </row>
    <row r="39962" spans="13:15" x14ac:dyDescent="0.2">
      <c r="M39962" s="2"/>
      <c r="N39962" s="5"/>
      <c r="O39962" s="5"/>
    </row>
    <row r="39963" spans="13:15" x14ac:dyDescent="0.2">
      <c r="M39963" s="2"/>
      <c r="N39963" s="5"/>
      <c r="O39963" s="5"/>
    </row>
    <row r="39964" spans="13:15" x14ac:dyDescent="0.2">
      <c r="M39964" s="2"/>
      <c r="N39964" s="5"/>
      <c r="O39964" s="5"/>
    </row>
    <row r="39965" spans="13:15" x14ac:dyDescent="0.2">
      <c r="M39965" s="2"/>
      <c r="N39965" s="5"/>
      <c r="O39965" s="5"/>
    </row>
    <row r="39966" spans="13:15" x14ac:dyDescent="0.2">
      <c r="M39966" s="2"/>
      <c r="N39966" s="5"/>
      <c r="O39966" s="5"/>
    </row>
    <row r="39967" spans="13:15" x14ac:dyDescent="0.2">
      <c r="M39967" s="2"/>
      <c r="N39967" s="5"/>
      <c r="O39967" s="5"/>
    </row>
    <row r="39968" spans="13:15" x14ac:dyDescent="0.2">
      <c r="M39968" s="2"/>
      <c r="N39968" s="5"/>
      <c r="O39968" s="5"/>
    </row>
    <row r="39969" spans="13:15" x14ac:dyDescent="0.2">
      <c r="M39969" s="2"/>
      <c r="N39969" s="5"/>
      <c r="O39969" s="5"/>
    </row>
    <row r="39970" spans="13:15" x14ac:dyDescent="0.2">
      <c r="M39970" s="2"/>
      <c r="N39970" s="5"/>
      <c r="O39970" s="5"/>
    </row>
    <row r="39971" spans="13:15" x14ac:dyDescent="0.2">
      <c r="M39971" s="2"/>
      <c r="N39971" s="5"/>
      <c r="O39971" s="5"/>
    </row>
    <row r="39972" spans="13:15" x14ac:dyDescent="0.2">
      <c r="M39972" s="2"/>
      <c r="N39972" s="5"/>
      <c r="O39972" s="5"/>
    </row>
    <row r="39973" spans="13:15" x14ac:dyDescent="0.2">
      <c r="M39973" s="2"/>
      <c r="N39973" s="5"/>
      <c r="O39973" s="5"/>
    </row>
    <row r="39974" spans="13:15" x14ac:dyDescent="0.2">
      <c r="M39974" s="2"/>
      <c r="N39974" s="5"/>
      <c r="O39974" s="5"/>
    </row>
    <row r="39975" spans="13:15" x14ac:dyDescent="0.2">
      <c r="M39975" s="2"/>
      <c r="N39975" s="5"/>
      <c r="O39975" s="5"/>
    </row>
    <row r="39976" spans="13:15" x14ac:dyDescent="0.2">
      <c r="M39976" s="2"/>
      <c r="N39976" s="5"/>
      <c r="O39976" s="5"/>
    </row>
    <row r="39977" spans="13:15" x14ac:dyDescent="0.2">
      <c r="M39977" s="2"/>
      <c r="N39977" s="5"/>
      <c r="O39977" s="5"/>
    </row>
    <row r="39978" spans="13:15" x14ac:dyDescent="0.2">
      <c r="M39978" s="2"/>
      <c r="N39978" s="5"/>
      <c r="O39978" s="5"/>
    </row>
    <row r="39979" spans="13:15" x14ac:dyDescent="0.2">
      <c r="M39979" s="2"/>
      <c r="N39979" s="5"/>
      <c r="O39979" s="5"/>
    </row>
    <row r="39980" spans="13:15" x14ac:dyDescent="0.2">
      <c r="M39980" s="2"/>
      <c r="N39980" s="5"/>
      <c r="O39980" s="5"/>
    </row>
    <row r="39981" spans="13:15" x14ac:dyDescent="0.2">
      <c r="M39981" s="2"/>
      <c r="N39981" s="5"/>
      <c r="O39981" s="5"/>
    </row>
    <row r="39982" spans="13:15" x14ac:dyDescent="0.2">
      <c r="M39982" s="2"/>
      <c r="N39982" s="5"/>
      <c r="O39982" s="5"/>
    </row>
    <row r="39983" spans="13:15" x14ac:dyDescent="0.2">
      <c r="M39983" s="2"/>
      <c r="N39983" s="5"/>
      <c r="O39983" s="5"/>
    </row>
    <row r="39984" spans="13:15" x14ac:dyDescent="0.2">
      <c r="M39984" s="2"/>
      <c r="N39984" s="5"/>
      <c r="O39984" s="5"/>
    </row>
    <row r="39985" spans="13:15" x14ac:dyDescent="0.2">
      <c r="M39985" s="2"/>
      <c r="N39985" s="5"/>
      <c r="O39985" s="5"/>
    </row>
    <row r="39986" spans="13:15" x14ac:dyDescent="0.2">
      <c r="M39986" s="2"/>
      <c r="N39986" s="5"/>
      <c r="O39986" s="5"/>
    </row>
    <row r="39987" spans="13:15" x14ac:dyDescent="0.2">
      <c r="M39987" s="2"/>
      <c r="N39987" s="5"/>
      <c r="O39987" s="5"/>
    </row>
    <row r="39988" spans="13:15" x14ac:dyDescent="0.2">
      <c r="M39988" s="2"/>
      <c r="N39988" s="5"/>
      <c r="O39988" s="5"/>
    </row>
    <row r="39989" spans="13:15" x14ac:dyDescent="0.2">
      <c r="M39989" s="2"/>
      <c r="N39989" s="5"/>
      <c r="O39989" s="5"/>
    </row>
    <row r="39990" spans="13:15" x14ac:dyDescent="0.2">
      <c r="M39990" s="2"/>
      <c r="N39990" s="5"/>
      <c r="O39990" s="5"/>
    </row>
    <row r="39991" spans="13:15" x14ac:dyDescent="0.2">
      <c r="M39991" s="2"/>
      <c r="N39991" s="5"/>
      <c r="O39991" s="5"/>
    </row>
    <row r="39992" spans="13:15" x14ac:dyDescent="0.2">
      <c r="M39992" s="2"/>
      <c r="N39992" s="5"/>
      <c r="O39992" s="5"/>
    </row>
    <row r="39993" spans="13:15" x14ac:dyDescent="0.2">
      <c r="M39993" s="2"/>
      <c r="N39993" s="5"/>
      <c r="O39993" s="5"/>
    </row>
    <row r="39994" spans="13:15" x14ac:dyDescent="0.2">
      <c r="M39994" s="2"/>
      <c r="N39994" s="5"/>
      <c r="O39994" s="5"/>
    </row>
    <row r="39995" spans="13:15" x14ac:dyDescent="0.2">
      <c r="M39995" s="2"/>
      <c r="N39995" s="5"/>
      <c r="O39995" s="5"/>
    </row>
    <row r="39996" spans="13:15" x14ac:dyDescent="0.2">
      <c r="M39996" s="2"/>
      <c r="N39996" s="5"/>
      <c r="O39996" s="5"/>
    </row>
    <row r="39997" spans="13:15" x14ac:dyDescent="0.2">
      <c r="M39997" s="2"/>
      <c r="N39997" s="5"/>
      <c r="O39997" s="5"/>
    </row>
    <row r="39998" spans="13:15" x14ac:dyDescent="0.2">
      <c r="M39998" s="2"/>
      <c r="N39998" s="5"/>
      <c r="O39998" s="5"/>
    </row>
    <row r="39999" spans="13:15" x14ac:dyDescent="0.2">
      <c r="M39999" s="2"/>
      <c r="N39999" s="5"/>
      <c r="O39999" s="5"/>
    </row>
    <row r="40000" spans="13:15" x14ac:dyDescent="0.2">
      <c r="M40000" s="2"/>
      <c r="N40000" s="5"/>
      <c r="O40000" s="5"/>
    </row>
    <row r="40001" spans="13:15" x14ac:dyDescent="0.2">
      <c r="M40001" s="2"/>
      <c r="N40001" s="5"/>
      <c r="O40001" s="5"/>
    </row>
    <row r="40002" spans="13:15" x14ac:dyDescent="0.2">
      <c r="M40002" s="2"/>
      <c r="N40002" s="5"/>
      <c r="O40002" s="5"/>
    </row>
    <row r="40003" spans="13:15" x14ac:dyDescent="0.2">
      <c r="M40003" s="2"/>
      <c r="N40003" s="5"/>
      <c r="O40003" s="5"/>
    </row>
    <row r="40004" spans="13:15" x14ac:dyDescent="0.2">
      <c r="M40004" s="2"/>
      <c r="N40004" s="5"/>
      <c r="O40004" s="5"/>
    </row>
    <row r="40005" spans="13:15" x14ac:dyDescent="0.2">
      <c r="M40005" s="2"/>
      <c r="N40005" s="5"/>
      <c r="O40005" s="5"/>
    </row>
    <row r="40006" spans="13:15" x14ac:dyDescent="0.2">
      <c r="M40006" s="2"/>
      <c r="N40006" s="5"/>
      <c r="O40006" s="5"/>
    </row>
    <row r="40007" spans="13:15" x14ac:dyDescent="0.2">
      <c r="M40007" s="2"/>
      <c r="N40007" s="5"/>
      <c r="O40007" s="5"/>
    </row>
    <row r="40008" spans="13:15" x14ac:dyDescent="0.2">
      <c r="M40008" s="2"/>
      <c r="N40008" s="5"/>
      <c r="O40008" s="5"/>
    </row>
    <row r="40009" spans="13:15" x14ac:dyDescent="0.2">
      <c r="M40009" s="2"/>
      <c r="N40009" s="5"/>
      <c r="O40009" s="5"/>
    </row>
    <row r="40010" spans="13:15" x14ac:dyDescent="0.2">
      <c r="M40010" s="2"/>
      <c r="N40010" s="5"/>
      <c r="O40010" s="5"/>
    </row>
    <row r="40011" spans="13:15" x14ac:dyDescent="0.2">
      <c r="M40011" s="2"/>
      <c r="N40011" s="5"/>
      <c r="O40011" s="5"/>
    </row>
    <row r="40012" spans="13:15" x14ac:dyDescent="0.2">
      <c r="M40012" s="2"/>
      <c r="N40012" s="5"/>
      <c r="O40012" s="5"/>
    </row>
    <row r="40013" spans="13:15" x14ac:dyDescent="0.2">
      <c r="M40013" s="2"/>
      <c r="N40013" s="5"/>
      <c r="O40013" s="5"/>
    </row>
    <row r="40014" spans="13:15" x14ac:dyDescent="0.2">
      <c r="M40014" s="2"/>
      <c r="N40014" s="5"/>
      <c r="O40014" s="5"/>
    </row>
    <row r="40015" spans="13:15" x14ac:dyDescent="0.2">
      <c r="M40015" s="2"/>
      <c r="N40015" s="5"/>
      <c r="O40015" s="5"/>
    </row>
    <row r="40016" spans="13:15" x14ac:dyDescent="0.2">
      <c r="M40016" s="2"/>
      <c r="N40016" s="5"/>
      <c r="O40016" s="5"/>
    </row>
    <row r="40017" spans="13:15" x14ac:dyDescent="0.2">
      <c r="M40017" s="2"/>
      <c r="N40017" s="5"/>
      <c r="O40017" s="5"/>
    </row>
    <row r="40018" spans="13:15" x14ac:dyDescent="0.2">
      <c r="M40018" s="2"/>
      <c r="N40018" s="5"/>
      <c r="O40018" s="5"/>
    </row>
    <row r="40019" spans="13:15" x14ac:dyDescent="0.2">
      <c r="M40019" s="2"/>
      <c r="N40019" s="5"/>
      <c r="O40019" s="5"/>
    </row>
    <row r="40020" spans="13:15" x14ac:dyDescent="0.2">
      <c r="M40020" s="2"/>
      <c r="N40020" s="5"/>
      <c r="O40020" s="5"/>
    </row>
    <row r="40021" spans="13:15" x14ac:dyDescent="0.2">
      <c r="M40021" s="2"/>
      <c r="N40021" s="5"/>
      <c r="O40021" s="5"/>
    </row>
    <row r="40022" spans="13:15" x14ac:dyDescent="0.2">
      <c r="M40022" s="2"/>
      <c r="N40022" s="5"/>
      <c r="O40022" s="5"/>
    </row>
    <row r="40023" spans="13:15" x14ac:dyDescent="0.2">
      <c r="M40023" s="2"/>
      <c r="N40023" s="5"/>
      <c r="O40023" s="5"/>
    </row>
    <row r="40024" spans="13:15" x14ac:dyDescent="0.2">
      <c r="M40024" s="2"/>
      <c r="N40024" s="5"/>
      <c r="O40024" s="5"/>
    </row>
    <row r="40025" spans="13:15" x14ac:dyDescent="0.2">
      <c r="M40025" s="2"/>
      <c r="N40025" s="5"/>
      <c r="O40025" s="5"/>
    </row>
    <row r="40026" spans="13:15" x14ac:dyDescent="0.2">
      <c r="M40026" s="2"/>
      <c r="N40026" s="5"/>
      <c r="O40026" s="5"/>
    </row>
    <row r="40027" spans="13:15" x14ac:dyDescent="0.2">
      <c r="M40027" s="2"/>
      <c r="N40027" s="5"/>
      <c r="O40027" s="5"/>
    </row>
    <row r="40028" spans="13:15" x14ac:dyDescent="0.2">
      <c r="M40028" s="2"/>
      <c r="N40028" s="5"/>
      <c r="O40028" s="5"/>
    </row>
    <row r="40029" spans="13:15" x14ac:dyDescent="0.2">
      <c r="M40029" s="2"/>
      <c r="N40029" s="5"/>
      <c r="O40029" s="5"/>
    </row>
    <row r="40030" spans="13:15" x14ac:dyDescent="0.2">
      <c r="M40030" s="2"/>
      <c r="N40030" s="5"/>
      <c r="O40030" s="5"/>
    </row>
    <row r="40031" spans="13:15" x14ac:dyDescent="0.2">
      <c r="M40031" s="2"/>
      <c r="N40031" s="5"/>
      <c r="O40031" s="5"/>
    </row>
    <row r="40032" spans="13:15" x14ac:dyDescent="0.2">
      <c r="M40032" s="2"/>
      <c r="N40032" s="5"/>
      <c r="O40032" s="5"/>
    </row>
    <row r="40033" spans="13:15" x14ac:dyDescent="0.2">
      <c r="M40033" s="2"/>
      <c r="N40033" s="5"/>
      <c r="O40033" s="5"/>
    </row>
    <row r="40034" spans="13:15" x14ac:dyDescent="0.2">
      <c r="M40034" s="2"/>
      <c r="N40034" s="5"/>
      <c r="O40034" s="5"/>
    </row>
    <row r="40035" spans="13:15" x14ac:dyDescent="0.2">
      <c r="M40035" s="2"/>
      <c r="N40035" s="5"/>
      <c r="O40035" s="5"/>
    </row>
    <row r="40036" spans="13:15" x14ac:dyDescent="0.2">
      <c r="M40036" s="2"/>
      <c r="N40036" s="5"/>
      <c r="O40036" s="5"/>
    </row>
    <row r="40037" spans="13:15" x14ac:dyDescent="0.2">
      <c r="M40037" s="2"/>
      <c r="N40037" s="5"/>
      <c r="O40037" s="5"/>
    </row>
    <row r="40038" spans="13:15" x14ac:dyDescent="0.2">
      <c r="M40038" s="2"/>
      <c r="N40038" s="5"/>
      <c r="O40038" s="5"/>
    </row>
    <row r="40039" spans="13:15" x14ac:dyDescent="0.2">
      <c r="M40039" s="2"/>
      <c r="N40039" s="5"/>
      <c r="O40039" s="5"/>
    </row>
    <row r="40040" spans="13:15" x14ac:dyDescent="0.2">
      <c r="M40040" s="2"/>
      <c r="N40040" s="5"/>
      <c r="O40040" s="5"/>
    </row>
    <row r="40041" spans="13:15" x14ac:dyDescent="0.2">
      <c r="M40041" s="2"/>
      <c r="N40041" s="5"/>
      <c r="O40041" s="5"/>
    </row>
    <row r="40042" spans="13:15" x14ac:dyDescent="0.2">
      <c r="M40042" s="2"/>
      <c r="N40042" s="5"/>
      <c r="O40042" s="5"/>
    </row>
    <row r="40043" spans="13:15" x14ac:dyDescent="0.2">
      <c r="M40043" s="2"/>
      <c r="N40043" s="5"/>
      <c r="O40043" s="5"/>
    </row>
    <row r="40044" spans="13:15" x14ac:dyDescent="0.2">
      <c r="M40044" s="2"/>
      <c r="N40044" s="5"/>
      <c r="O40044" s="5"/>
    </row>
    <row r="40045" spans="13:15" x14ac:dyDescent="0.2">
      <c r="M40045" s="2"/>
      <c r="N40045" s="5"/>
      <c r="O40045" s="5"/>
    </row>
    <row r="40046" spans="13:15" x14ac:dyDescent="0.2">
      <c r="M40046" s="2"/>
      <c r="N40046" s="5"/>
      <c r="O40046" s="5"/>
    </row>
    <row r="40047" spans="13:15" x14ac:dyDescent="0.2">
      <c r="M40047" s="2"/>
      <c r="N40047" s="5"/>
      <c r="O40047" s="5"/>
    </row>
    <row r="40048" spans="13:15" x14ac:dyDescent="0.2">
      <c r="M40048" s="2"/>
      <c r="N40048" s="5"/>
      <c r="O40048" s="5"/>
    </row>
    <row r="40049" spans="13:15" x14ac:dyDescent="0.2">
      <c r="M40049" s="2"/>
      <c r="N40049" s="5"/>
      <c r="O40049" s="5"/>
    </row>
    <row r="40050" spans="13:15" x14ac:dyDescent="0.2">
      <c r="M40050" s="2"/>
      <c r="N40050" s="5"/>
      <c r="O40050" s="5"/>
    </row>
    <row r="40051" spans="13:15" x14ac:dyDescent="0.2">
      <c r="M40051" s="2"/>
      <c r="N40051" s="5"/>
      <c r="O40051" s="5"/>
    </row>
    <row r="40052" spans="13:15" x14ac:dyDescent="0.2">
      <c r="M40052" s="2"/>
      <c r="N40052" s="5"/>
      <c r="O40052" s="5"/>
    </row>
    <row r="40053" spans="13:15" x14ac:dyDescent="0.2">
      <c r="M40053" s="2"/>
      <c r="N40053" s="5"/>
      <c r="O40053" s="5"/>
    </row>
    <row r="40054" spans="13:15" x14ac:dyDescent="0.2">
      <c r="M40054" s="2"/>
      <c r="N40054" s="5"/>
      <c r="O40054" s="5"/>
    </row>
    <row r="40055" spans="13:15" x14ac:dyDescent="0.2">
      <c r="M40055" s="2"/>
      <c r="N40055" s="5"/>
      <c r="O40055" s="5"/>
    </row>
    <row r="40056" spans="13:15" x14ac:dyDescent="0.2">
      <c r="M40056" s="2"/>
      <c r="N40056" s="5"/>
      <c r="O40056" s="5"/>
    </row>
    <row r="40057" spans="13:15" x14ac:dyDescent="0.2">
      <c r="M40057" s="2"/>
      <c r="N40057" s="5"/>
      <c r="O40057" s="5"/>
    </row>
    <row r="40058" spans="13:15" x14ac:dyDescent="0.2">
      <c r="M40058" s="2"/>
      <c r="N40058" s="5"/>
      <c r="O40058" s="5"/>
    </row>
    <row r="40059" spans="13:15" x14ac:dyDescent="0.2">
      <c r="M40059" s="2"/>
      <c r="N40059" s="5"/>
      <c r="O40059" s="5"/>
    </row>
    <row r="40060" spans="13:15" x14ac:dyDescent="0.2">
      <c r="M40060" s="2"/>
      <c r="N40060" s="5"/>
      <c r="O40060" s="5"/>
    </row>
    <row r="40061" spans="13:15" x14ac:dyDescent="0.2">
      <c r="M40061" s="2"/>
      <c r="N40061" s="5"/>
      <c r="O40061" s="5"/>
    </row>
    <row r="40062" spans="13:15" x14ac:dyDescent="0.2">
      <c r="M40062" s="2"/>
      <c r="N40062" s="5"/>
      <c r="O40062" s="5"/>
    </row>
    <row r="40063" spans="13:15" x14ac:dyDescent="0.2">
      <c r="M40063" s="2"/>
      <c r="N40063" s="5"/>
      <c r="O40063" s="5"/>
    </row>
    <row r="40064" spans="13:15" x14ac:dyDescent="0.2">
      <c r="M40064" s="2"/>
      <c r="N40064" s="5"/>
      <c r="O40064" s="5"/>
    </row>
    <row r="40065" spans="13:15" x14ac:dyDescent="0.2">
      <c r="M40065" s="2"/>
      <c r="N40065" s="5"/>
      <c r="O40065" s="5"/>
    </row>
    <row r="40066" spans="13:15" x14ac:dyDescent="0.2">
      <c r="M40066" s="2"/>
      <c r="N40066" s="5"/>
      <c r="O40066" s="5"/>
    </row>
    <row r="40067" spans="13:15" x14ac:dyDescent="0.2">
      <c r="M40067" s="2"/>
      <c r="N40067" s="5"/>
      <c r="O40067" s="5"/>
    </row>
    <row r="40068" spans="13:15" x14ac:dyDescent="0.2">
      <c r="M40068" s="2"/>
      <c r="N40068" s="5"/>
      <c r="O40068" s="5"/>
    </row>
    <row r="40069" spans="13:15" x14ac:dyDescent="0.2">
      <c r="M40069" s="2"/>
      <c r="N40069" s="5"/>
      <c r="O40069" s="5"/>
    </row>
    <row r="40070" spans="13:15" x14ac:dyDescent="0.2">
      <c r="M40070" s="2"/>
      <c r="N40070" s="5"/>
      <c r="O40070" s="5"/>
    </row>
    <row r="40071" spans="13:15" x14ac:dyDescent="0.2">
      <c r="M40071" s="2"/>
      <c r="N40071" s="5"/>
      <c r="O40071" s="5"/>
    </row>
    <row r="40072" spans="13:15" x14ac:dyDescent="0.2">
      <c r="M40072" s="2"/>
      <c r="N40072" s="5"/>
      <c r="O40072" s="5"/>
    </row>
    <row r="40073" spans="13:15" x14ac:dyDescent="0.2">
      <c r="M40073" s="2"/>
      <c r="N40073" s="5"/>
      <c r="O40073" s="5"/>
    </row>
    <row r="40074" spans="13:15" x14ac:dyDescent="0.2">
      <c r="M40074" s="2"/>
      <c r="N40074" s="5"/>
      <c r="O40074" s="5"/>
    </row>
    <row r="40075" spans="13:15" x14ac:dyDescent="0.2">
      <c r="M40075" s="2"/>
      <c r="N40075" s="5"/>
      <c r="O40075" s="5"/>
    </row>
    <row r="40076" spans="13:15" x14ac:dyDescent="0.2">
      <c r="M40076" s="2"/>
      <c r="N40076" s="5"/>
      <c r="O40076" s="5"/>
    </row>
    <row r="40077" spans="13:15" x14ac:dyDescent="0.2">
      <c r="M40077" s="2"/>
      <c r="N40077" s="5"/>
      <c r="O40077" s="5"/>
    </row>
    <row r="40078" spans="13:15" x14ac:dyDescent="0.2">
      <c r="M40078" s="2"/>
      <c r="N40078" s="5"/>
      <c r="O40078" s="5"/>
    </row>
    <row r="40079" spans="13:15" x14ac:dyDescent="0.2">
      <c r="M40079" s="2"/>
      <c r="N40079" s="5"/>
      <c r="O40079" s="5"/>
    </row>
    <row r="40080" spans="13:15" x14ac:dyDescent="0.2">
      <c r="M40080" s="2"/>
      <c r="N40080" s="5"/>
      <c r="O40080" s="5"/>
    </row>
    <row r="40081" spans="13:15" x14ac:dyDescent="0.2">
      <c r="M40081" s="2"/>
      <c r="N40081" s="5"/>
      <c r="O40081" s="5"/>
    </row>
    <row r="40082" spans="13:15" x14ac:dyDescent="0.2">
      <c r="M40082" s="2"/>
      <c r="N40082" s="5"/>
      <c r="O40082" s="5"/>
    </row>
    <row r="40083" spans="13:15" x14ac:dyDescent="0.2">
      <c r="M40083" s="2"/>
      <c r="N40083" s="5"/>
      <c r="O40083" s="5"/>
    </row>
    <row r="40084" spans="13:15" x14ac:dyDescent="0.2">
      <c r="M40084" s="2"/>
      <c r="N40084" s="5"/>
      <c r="O40084" s="5"/>
    </row>
    <row r="40085" spans="13:15" x14ac:dyDescent="0.2">
      <c r="M40085" s="2"/>
      <c r="N40085" s="5"/>
      <c r="O40085" s="5"/>
    </row>
    <row r="40086" spans="13:15" x14ac:dyDescent="0.2">
      <c r="M40086" s="2"/>
      <c r="N40086" s="5"/>
      <c r="O40086" s="5"/>
    </row>
    <row r="40087" spans="13:15" x14ac:dyDescent="0.2">
      <c r="M40087" s="2"/>
      <c r="N40087" s="5"/>
      <c r="O40087" s="5"/>
    </row>
    <row r="40088" spans="13:15" x14ac:dyDescent="0.2">
      <c r="M40088" s="2"/>
      <c r="N40088" s="5"/>
      <c r="O40088" s="5"/>
    </row>
    <row r="40089" spans="13:15" x14ac:dyDescent="0.2">
      <c r="M40089" s="2"/>
      <c r="N40089" s="5"/>
      <c r="O40089" s="5"/>
    </row>
    <row r="40090" spans="13:15" x14ac:dyDescent="0.2">
      <c r="M40090" s="2"/>
      <c r="N40090" s="5"/>
      <c r="O40090" s="5"/>
    </row>
    <row r="40091" spans="13:15" x14ac:dyDescent="0.2">
      <c r="M40091" s="2"/>
      <c r="N40091" s="5"/>
      <c r="O40091" s="5"/>
    </row>
    <row r="40092" spans="13:15" x14ac:dyDescent="0.2">
      <c r="M40092" s="2"/>
      <c r="N40092" s="5"/>
      <c r="O40092" s="5"/>
    </row>
    <row r="40093" spans="13:15" x14ac:dyDescent="0.2">
      <c r="M40093" s="2"/>
      <c r="N40093" s="5"/>
      <c r="O40093" s="5"/>
    </row>
    <row r="40094" spans="13:15" x14ac:dyDescent="0.2">
      <c r="M40094" s="2"/>
      <c r="N40094" s="5"/>
      <c r="O40094" s="5"/>
    </row>
    <row r="40095" spans="13:15" x14ac:dyDescent="0.2">
      <c r="M40095" s="2"/>
      <c r="N40095" s="5"/>
      <c r="O40095" s="5"/>
    </row>
    <row r="40096" spans="13:15" x14ac:dyDescent="0.2">
      <c r="M40096" s="2"/>
      <c r="N40096" s="5"/>
      <c r="O40096" s="5"/>
    </row>
    <row r="40097" spans="13:15" x14ac:dyDescent="0.2">
      <c r="M40097" s="2"/>
      <c r="N40097" s="5"/>
      <c r="O40097" s="5"/>
    </row>
    <row r="40098" spans="13:15" x14ac:dyDescent="0.2">
      <c r="M40098" s="2"/>
      <c r="N40098" s="5"/>
      <c r="O40098" s="5"/>
    </row>
    <row r="40099" spans="13:15" x14ac:dyDescent="0.2">
      <c r="M40099" s="2"/>
      <c r="N40099" s="5"/>
      <c r="O40099" s="5"/>
    </row>
    <row r="40100" spans="13:15" x14ac:dyDescent="0.2">
      <c r="M40100" s="2"/>
      <c r="N40100" s="5"/>
      <c r="O40100" s="5"/>
    </row>
    <row r="40101" spans="13:15" x14ac:dyDescent="0.2">
      <c r="M40101" s="2"/>
      <c r="N40101" s="5"/>
      <c r="O40101" s="5"/>
    </row>
    <row r="40102" spans="13:15" x14ac:dyDescent="0.2">
      <c r="M40102" s="2"/>
      <c r="N40102" s="5"/>
      <c r="O40102" s="5"/>
    </row>
    <row r="40103" spans="13:15" x14ac:dyDescent="0.2">
      <c r="M40103" s="2"/>
      <c r="N40103" s="5"/>
      <c r="O40103" s="5"/>
    </row>
    <row r="40104" spans="13:15" x14ac:dyDescent="0.2">
      <c r="M40104" s="2"/>
      <c r="N40104" s="5"/>
      <c r="O40104" s="5"/>
    </row>
    <row r="40105" spans="13:15" x14ac:dyDescent="0.2">
      <c r="M40105" s="2"/>
      <c r="N40105" s="5"/>
      <c r="O40105" s="5"/>
    </row>
    <row r="40106" spans="13:15" x14ac:dyDescent="0.2">
      <c r="M40106" s="2"/>
      <c r="N40106" s="5"/>
      <c r="O40106" s="5"/>
    </row>
    <row r="40107" spans="13:15" x14ac:dyDescent="0.2">
      <c r="M40107" s="2"/>
      <c r="N40107" s="5"/>
      <c r="O40107" s="5"/>
    </row>
    <row r="40108" spans="13:15" x14ac:dyDescent="0.2">
      <c r="M40108" s="2"/>
      <c r="N40108" s="5"/>
      <c r="O40108" s="5"/>
    </row>
    <row r="40109" spans="13:15" x14ac:dyDescent="0.2">
      <c r="M40109" s="2"/>
      <c r="N40109" s="5"/>
      <c r="O40109" s="5"/>
    </row>
    <row r="40110" spans="13:15" x14ac:dyDescent="0.2">
      <c r="M40110" s="2"/>
      <c r="N40110" s="5"/>
      <c r="O40110" s="5"/>
    </row>
    <row r="40111" spans="13:15" x14ac:dyDescent="0.2">
      <c r="M40111" s="2"/>
      <c r="N40111" s="5"/>
      <c r="O40111" s="5"/>
    </row>
    <row r="40112" spans="13:15" x14ac:dyDescent="0.2">
      <c r="M40112" s="2"/>
      <c r="N40112" s="5"/>
      <c r="O40112" s="5"/>
    </row>
    <row r="40113" spans="13:15" x14ac:dyDescent="0.2">
      <c r="M40113" s="2"/>
      <c r="N40113" s="5"/>
      <c r="O40113" s="5"/>
    </row>
    <row r="40114" spans="13:15" x14ac:dyDescent="0.2">
      <c r="M40114" s="2"/>
      <c r="N40114" s="5"/>
      <c r="O40114" s="5"/>
    </row>
    <row r="40115" spans="13:15" x14ac:dyDescent="0.2">
      <c r="M40115" s="2"/>
      <c r="N40115" s="5"/>
      <c r="O40115" s="5"/>
    </row>
    <row r="40116" spans="13:15" x14ac:dyDescent="0.2">
      <c r="M40116" s="2"/>
      <c r="N40116" s="5"/>
      <c r="O40116" s="5"/>
    </row>
    <row r="40117" spans="13:15" x14ac:dyDescent="0.2">
      <c r="M40117" s="2"/>
      <c r="N40117" s="5"/>
      <c r="O40117" s="5"/>
    </row>
    <row r="40118" spans="13:15" x14ac:dyDescent="0.2">
      <c r="M40118" s="2"/>
      <c r="N40118" s="5"/>
      <c r="O40118" s="5"/>
    </row>
    <row r="40119" spans="13:15" x14ac:dyDescent="0.2">
      <c r="M40119" s="2"/>
      <c r="N40119" s="5"/>
      <c r="O40119" s="5"/>
    </row>
    <row r="40120" spans="13:15" x14ac:dyDescent="0.2">
      <c r="M40120" s="2"/>
      <c r="N40120" s="5"/>
      <c r="O40120" s="5"/>
    </row>
    <row r="40121" spans="13:15" x14ac:dyDescent="0.2">
      <c r="M40121" s="2"/>
      <c r="N40121" s="5"/>
      <c r="O40121" s="5"/>
    </row>
    <row r="40122" spans="13:15" x14ac:dyDescent="0.2">
      <c r="M40122" s="2"/>
      <c r="N40122" s="5"/>
      <c r="O40122" s="5"/>
    </row>
    <row r="40123" spans="13:15" x14ac:dyDescent="0.2">
      <c r="M40123" s="2"/>
      <c r="N40123" s="5"/>
      <c r="O40123" s="5"/>
    </row>
    <row r="40124" spans="13:15" x14ac:dyDescent="0.2">
      <c r="M40124" s="2"/>
      <c r="N40124" s="5"/>
      <c r="O40124" s="5"/>
    </row>
    <row r="40125" spans="13:15" x14ac:dyDescent="0.2">
      <c r="M40125" s="2"/>
      <c r="N40125" s="5"/>
      <c r="O40125" s="5"/>
    </row>
    <row r="40126" spans="13:15" x14ac:dyDescent="0.2">
      <c r="M40126" s="2"/>
      <c r="N40126" s="5"/>
      <c r="O40126" s="5"/>
    </row>
    <row r="40127" spans="13:15" x14ac:dyDescent="0.2">
      <c r="M40127" s="2"/>
      <c r="N40127" s="5"/>
      <c r="O40127" s="5"/>
    </row>
    <row r="40128" spans="13:15" x14ac:dyDescent="0.2">
      <c r="M40128" s="2"/>
      <c r="N40128" s="5"/>
      <c r="O40128" s="5"/>
    </row>
    <row r="40129" spans="13:15" x14ac:dyDescent="0.2">
      <c r="M40129" s="2"/>
      <c r="N40129" s="5"/>
      <c r="O40129" s="5"/>
    </row>
    <row r="40130" spans="13:15" x14ac:dyDescent="0.2">
      <c r="M40130" s="2"/>
      <c r="N40130" s="5"/>
      <c r="O40130" s="5"/>
    </row>
    <row r="40131" spans="13:15" x14ac:dyDescent="0.2">
      <c r="M40131" s="2"/>
      <c r="N40131" s="5"/>
      <c r="O40131" s="5"/>
    </row>
    <row r="40132" spans="13:15" x14ac:dyDescent="0.2">
      <c r="M40132" s="2"/>
      <c r="N40132" s="5"/>
      <c r="O40132" s="5"/>
    </row>
    <row r="40133" spans="13:15" x14ac:dyDescent="0.2">
      <c r="M40133" s="2"/>
      <c r="N40133" s="5"/>
      <c r="O40133" s="5"/>
    </row>
    <row r="40134" spans="13:15" x14ac:dyDescent="0.2">
      <c r="M40134" s="2"/>
      <c r="N40134" s="5"/>
      <c r="O40134" s="5"/>
    </row>
    <row r="40135" spans="13:15" x14ac:dyDescent="0.2">
      <c r="M40135" s="2"/>
      <c r="N40135" s="5"/>
      <c r="O40135" s="5"/>
    </row>
    <row r="40136" spans="13:15" x14ac:dyDescent="0.2">
      <c r="M40136" s="2"/>
      <c r="N40136" s="5"/>
      <c r="O40136" s="5"/>
    </row>
    <row r="40137" spans="13:15" x14ac:dyDescent="0.2">
      <c r="M40137" s="2"/>
      <c r="N40137" s="5"/>
      <c r="O40137" s="5"/>
    </row>
    <row r="40138" spans="13:15" x14ac:dyDescent="0.2">
      <c r="M40138" s="2"/>
      <c r="N40138" s="5"/>
      <c r="O40138" s="5"/>
    </row>
    <row r="40139" spans="13:15" x14ac:dyDescent="0.2">
      <c r="M40139" s="2"/>
      <c r="N40139" s="5"/>
      <c r="O40139" s="5"/>
    </row>
    <row r="40140" spans="13:15" x14ac:dyDescent="0.2">
      <c r="M40140" s="2"/>
      <c r="N40140" s="5"/>
      <c r="O40140" s="5"/>
    </row>
    <row r="40141" spans="13:15" x14ac:dyDescent="0.2">
      <c r="M40141" s="2"/>
      <c r="N40141" s="5"/>
      <c r="O40141" s="5"/>
    </row>
    <row r="40142" spans="13:15" x14ac:dyDescent="0.2">
      <c r="M40142" s="2"/>
      <c r="N40142" s="5"/>
      <c r="O40142" s="5"/>
    </row>
    <row r="40143" spans="13:15" x14ac:dyDescent="0.2">
      <c r="M40143" s="2"/>
      <c r="N40143" s="5"/>
      <c r="O40143" s="5"/>
    </row>
    <row r="40144" spans="13:15" x14ac:dyDescent="0.2">
      <c r="M40144" s="2"/>
      <c r="N40144" s="5"/>
      <c r="O40144" s="5"/>
    </row>
    <row r="40145" spans="13:15" x14ac:dyDescent="0.2">
      <c r="M40145" s="2"/>
      <c r="N40145" s="5"/>
      <c r="O40145" s="5"/>
    </row>
    <row r="40146" spans="13:15" x14ac:dyDescent="0.2">
      <c r="M40146" s="2"/>
      <c r="N40146" s="5"/>
      <c r="O40146" s="5"/>
    </row>
    <row r="40147" spans="13:15" x14ac:dyDescent="0.2">
      <c r="M40147" s="2"/>
      <c r="N40147" s="5"/>
      <c r="O40147" s="5"/>
    </row>
    <row r="40148" spans="13:15" x14ac:dyDescent="0.2">
      <c r="M40148" s="2"/>
      <c r="N40148" s="5"/>
      <c r="O40148" s="5"/>
    </row>
    <row r="40149" spans="13:15" x14ac:dyDescent="0.2">
      <c r="M40149" s="2"/>
      <c r="N40149" s="5"/>
      <c r="O40149" s="5"/>
    </row>
    <row r="40150" spans="13:15" x14ac:dyDescent="0.2">
      <c r="M40150" s="2"/>
      <c r="N40150" s="5"/>
      <c r="O40150" s="5"/>
    </row>
    <row r="40151" spans="13:15" x14ac:dyDescent="0.2">
      <c r="M40151" s="2"/>
      <c r="N40151" s="5"/>
      <c r="O40151" s="5"/>
    </row>
    <row r="40152" spans="13:15" x14ac:dyDescent="0.2">
      <c r="M40152" s="2"/>
      <c r="N40152" s="5"/>
      <c r="O40152" s="5"/>
    </row>
    <row r="40153" spans="13:15" x14ac:dyDescent="0.2">
      <c r="M40153" s="2"/>
      <c r="N40153" s="5"/>
      <c r="O40153" s="5"/>
    </row>
    <row r="40154" spans="13:15" x14ac:dyDescent="0.2">
      <c r="M40154" s="2"/>
      <c r="N40154" s="5"/>
      <c r="O40154" s="5"/>
    </row>
    <row r="40155" spans="13:15" x14ac:dyDescent="0.2">
      <c r="M40155" s="2"/>
      <c r="N40155" s="5"/>
      <c r="O40155" s="5"/>
    </row>
    <row r="40156" spans="13:15" x14ac:dyDescent="0.2">
      <c r="M40156" s="2"/>
      <c r="N40156" s="5"/>
      <c r="O40156" s="5"/>
    </row>
    <row r="40157" spans="13:15" x14ac:dyDescent="0.2">
      <c r="M40157" s="2"/>
      <c r="N40157" s="5"/>
      <c r="O40157" s="5"/>
    </row>
    <row r="40158" spans="13:15" x14ac:dyDescent="0.2">
      <c r="M40158" s="2"/>
      <c r="N40158" s="5"/>
      <c r="O40158" s="5"/>
    </row>
    <row r="40159" spans="13:15" x14ac:dyDescent="0.2">
      <c r="M40159" s="2"/>
      <c r="N40159" s="5"/>
      <c r="O40159" s="5"/>
    </row>
    <row r="40160" spans="13:15" x14ac:dyDescent="0.2">
      <c r="M40160" s="2"/>
      <c r="N40160" s="5"/>
      <c r="O40160" s="5"/>
    </row>
    <row r="40161" spans="13:15" x14ac:dyDescent="0.2">
      <c r="M40161" s="2"/>
      <c r="N40161" s="5"/>
      <c r="O40161" s="5"/>
    </row>
    <row r="40162" spans="13:15" x14ac:dyDescent="0.2">
      <c r="M40162" s="2"/>
      <c r="N40162" s="5"/>
      <c r="O40162" s="5"/>
    </row>
    <row r="40163" spans="13:15" x14ac:dyDescent="0.2">
      <c r="M40163" s="2"/>
      <c r="N40163" s="5"/>
      <c r="O40163" s="5"/>
    </row>
    <row r="40164" spans="13:15" x14ac:dyDescent="0.2">
      <c r="M40164" s="2"/>
      <c r="N40164" s="5"/>
      <c r="O40164" s="5"/>
    </row>
    <row r="40165" spans="13:15" x14ac:dyDescent="0.2">
      <c r="M40165" s="2"/>
      <c r="N40165" s="5"/>
      <c r="O40165" s="5"/>
    </row>
    <row r="40166" spans="13:15" x14ac:dyDescent="0.2">
      <c r="M40166" s="2"/>
      <c r="N40166" s="5"/>
      <c r="O40166" s="5"/>
    </row>
    <row r="40167" spans="13:15" x14ac:dyDescent="0.2">
      <c r="M40167" s="2"/>
      <c r="N40167" s="5"/>
      <c r="O40167" s="5"/>
    </row>
    <row r="40168" spans="13:15" x14ac:dyDescent="0.2">
      <c r="M40168" s="2"/>
      <c r="N40168" s="5"/>
      <c r="O40168" s="5"/>
    </row>
    <row r="40169" spans="13:15" x14ac:dyDescent="0.2">
      <c r="M40169" s="2"/>
      <c r="N40169" s="5"/>
      <c r="O40169" s="5"/>
    </row>
    <row r="40170" spans="13:15" x14ac:dyDescent="0.2">
      <c r="M40170" s="2"/>
      <c r="N40170" s="5"/>
      <c r="O40170" s="5"/>
    </row>
    <row r="40171" spans="13:15" x14ac:dyDescent="0.2">
      <c r="M40171" s="2"/>
      <c r="N40171" s="5"/>
      <c r="O40171" s="5"/>
    </row>
    <row r="40172" spans="13:15" x14ac:dyDescent="0.2">
      <c r="M40172" s="2"/>
      <c r="N40172" s="5"/>
      <c r="O40172" s="5"/>
    </row>
    <row r="40173" spans="13:15" x14ac:dyDescent="0.2">
      <c r="M40173" s="2"/>
      <c r="N40173" s="5"/>
      <c r="O40173" s="5"/>
    </row>
    <row r="40174" spans="13:15" x14ac:dyDescent="0.2">
      <c r="M40174" s="2"/>
      <c r="N40174" s="5"/>
      <c r="O40174" s="5"/>
    </row>
    <row r="40175" spans="13:15" x14ac:dyDescent="0.2">
      <c r="M40175" s="2"/>
      <c r="N40175" s="5"/>
      <c r="O40175" s="5"/>
    </row>
    <row r="40176" spans="13:15" x14ac:dyDescent="0.2">
      <c r="M40176" s="2"/>
      <c r="N40176" s="5"/>
      <c r="O40176" s="5"/>
    </row>
    <row r="40177" spans="13:15" x14ac:dyDescent="0.2">
      <c r="M40177" s="2"/>
      <c r="N40177" s="5"/>
      <c r="O40177" s="5"/>
    </row>
    <row r="40178" spans="13:15" x14ac:dyDescent="0.2">
      <c r="M40178" s="2"/>
      <c r="N40178" s="5"/>
      <c r="O40178" s="5"/>
    </row>
    <row r="40179" spans="13:15" x14ac:dyDescent="0.2">
      <c r="M40179" s="2"/>
      <c r="N40179" s="5"/>
      <c r="O40179" s="5"/>
    </row>
    <row r="40180" spans="13:15" x14ac:dyDescent="0.2">
      <c r="M40180" s="2"/>
      <c r="N40180" s="5"/>
      <c r="O40180" s="5"/>
    </row>
    <row r="40181" spans="13:15" x14ac:dyDescent="0.2">
      <c r="M40181" s="2"/>
      <c r="N40181" s="5"/>
      <c r="O40181" s="5"/>
    </row>
    <row r="40182" spans="13:15" x14ac:dyDescent="0.2">
      <c r="M40182" s="2"/>
      <c r="N40182" s="5"/>
      <c r="O40182" s="5"/>
    </row>
    <row r="40183" spans="13:15" x14ac:dyDescent="0.2">
      <c r="M40183" s="2"/>
      <c r="N40183" s="5"/>
      <c r="O40183" s="5"/>
    </row>
    <row r="40184" spans="13:15" x14ac:dyDescent="0.2">
      <c r="M40184" s="2"/>
      <c r="N40184" s="5"/>
      <c r="O40184" s="5"/>
    </row>
    <row r="40185" spans="13:15" x14ac:dyDescent="0.2">
      <c r="M40185" s="2"/>
      <c r="N40185" s="5"/>
      <c r="O40185" s="5"/>
    </row>
    <row r="40186" spans="13:15" x14ac:dyDescent="0.2">
      <c r="M40186" s="2"/>
      <c r="N40186" s="5"/>
      <c r="O40186" s="5"/>
    </row>
    <row r="40187" spans="13:15" x14ac:dyDescent="0.2">
      <c r="M40187" s="2"/>
      <c r="N40187" s="5"/>
      <c r="O40187" s="5"/>
    </row>
    <row r="40188" spans="13:15" x14ac:dyDescent="0.2">
      <c r="M40188" s="2"/>
      <c r="N40188" s="5"/>
      <c r="O40188" s="5"/>
    </row>
    <row r="40189" spans="13:15" x14ac:dyDescent="0.2">
      <c r="M40189" s="2"/>
      <c r="N40189" s="5"/>
      <c r="O40189" s="5"/>
    </row>
    <row r="40190" spans="13:15" x14ac:dyDescent="0.2">
      <c r="M40190" s="2"/>
      <c r="N40190" s="5"/>
      <c r="O40190" s="5"/>
    </row>
    <row r="40191" spans="13:15" x14ac:dyDescent="0.2">
      <c r="M40191" s="2"/>
      <c r="N40191" s="5"/>
      <c r="O40191" s="5"/>
    </row>
    <row r="40192" spans="13:15" x14ac:dyDescent="0.2">
      <c r="M40192" s="2"/>
      <c r="N40192" s="5"/>
      <c r="O40192" s="5"/>
    </row>
    <row r="40193" spans="13:15" x14ac:dyDescent="0.2">
      <c r="M40193" s="2"/>
      <c r="N40193" s="5"/>
      <c r="O40193" s="5"/>
    </row>
    <row r="40194" spans="13:15" x14ac:dyDescent="0.2">
      <c r="M40194" s="2"/>
      <c r="N40194" s="5"/>
      <c r="O40194" s="5"/>
    </row>
    <row r="40195" spans="13:15" x14ac:dyDescent="0.2">
      <c r="M40195" s="2"/>
      <c r="N40195" s="5"/>
      <c r="O40195" s="5"/>
    </row>
    <row r="40196" spans="13:15" x14ac:dyDescent="0.2">
      <c r="M40196" s="2"/>
      <c r="N40196" s="5"/>
      <c r="O40196" s="5"/>
    </row>
    <row r="40197" spans="13:15" x14ac:dyDescent="0.2">
      <c r="M40197" s="2"/>
      <c r="N40197" s="5"/>
      <c r="O40197" s="5"/>
    </row>
    <row r="40198" spans="13:15" x14ac:dyDescent="0.2">
      <c r="M40198" s="2"/>
      <c r="N40198" s="5"/>
      <c r="O40198" s="5"/>
    </row>
    <row r="40199" spans="13:15" x14ac:dyDescent="0.2">
      <c r="M40199" s="2"/>
      <c r="N40199" s="5"/>
      <c r="O40199" s="5"/>
    </row>
    <row r="40200" spans="13:15" x14ac:dyDescent="0.2">
      <c r="M40200" s="2"/>
      <c r="N40200" s="5"/>
      <c r="O40200" s="5"/>
    </row>
    <row r="40201" spans="13:15" x14ac:dyDescent="0.2">
      <c r="M40201" s="2"/>
      <c r="N40201" s="5"/>
      <c r="O40201" s="5"/>
    </row>
    <row r="40202" spans="13:15" x14ac:dyDescent="0.2">
      <c r="M40202" s="2"/>
      <c r="N40202" s="5"/>
      <c r="O40202" s="5"/>
    </row>
    <row r="40203" spans="13:15" x14ac:dyDescent="0.2">
      <c r="M40203" s="2"/>
      <c r="N40203" s="5"/>
      <c r="O40203" s="5"/>
    </row>
    <row r="40204" spans="13:15" x14ac:dyDescent="0.2">
      <c r="M40204" s="2"/>
      <c r="N40204" s="5"/>
      <c r="O40204" s="5"/>
    </row>
    <row r="40205" spans="13:15" x14ac:dyDescent="0.2">
      <c r="M40205" s="2"/>
      <c r="N40205" s="5"/>
      <c r="O40205" s="5"/>
    </row>
    <row r="40206" spans="13:15" x14ac:dyDescent="0.2">
      <c r="M40206" s="2"/>
      <c r="N40206" s="5"/>
      <c r="O40206" s="5"/>
    </row>
    <row r="40207" spans="13:15" x14ac:dyDescent="0.2">
      <c r="M40207" s="2"/>
      <c r="N40207" s="5"/>
      <c r="O40207" s="5"/>
    </row>
    <row r="40208" spans="13:15" x14ac:dyDescent="0.2">
      <c r="M40208" s="2"/>
      <c r="N40208" s="5"/>
      <c r="O40208" s="5"/>
    </row>
    <row r="40209" spans="13:15" x14ac:dyDescent="0.2">
      <c r="M40209" s="2"/>
      <c r="N40209" s="5"/>
      <c r="O40209" s="5"/>
    </row>
    <row r="40210" spans="13:15" x14ac:dyDescent="0.2">
      <c r="M40210" s="2"/>
      <c r="N40210" s="5"/>
      <c r="O40210" s="5"/>
    </row>
    <row r="40211" spans="13:15" x14ac:dyDescent="0.2">
      <c r="M40211" s="2"/>
      <c r="N40211" s="5"/>
      <c r="O40211" s="5"/>
    </row>
    <row r="40212" spans="13:15" x14ac:dyDescent="0.2">
      <c r="M40212" s="2"/>
      <c r="N40212" s="5"/>
      <c r="O40212" s="5"/>
    </row>
    <row r="40213" spans="13:15" x14ac:dyDescent="0.2">
      <c r="M40213" s="2"/>
      <c r="N40213" s="5"/>
      <c r="O40213" s="5"/>
    </row>
    <row r="40214" spans="13:15" x14ac:dyDescent="0.2">
      <c r="M40214" s="2"/>
      <c r="N40214" s="5"/>
      <c r="O40214" s="5"/>
    </row>
    <row r="40215" spans="13:15" x14ac:dyDescent="0.2">
      <c r="M40215" s="2"/>
      <c r="N40215" s="5"/>
      <c r="O40215" s="5"/>
    </row>
    <row r="40216" spans="13:15" x14ac:dyDescent="0.2">
      <c r="M40216" s="2"/>
      <c r="N40216" s="5"/>
      <c r="O40216" s="5"/>
    </row>
    <row r="40217" spans="13:15" x14ac:dyDescent="0.2">
      <c r="M40217" s="2"/>
      <c r="N40217" s="5"/>
      <c r="O40217" s="5"/>
    </row>
    <row r="40218" spans="13:15" x14ac:dyDescent="0.2">
      <c r="M40218" s="2"/>
      <c r="N40218" s="5"/>
      <c r="O40218" s="5"/>
    </row>
    <row r="40219" spans="13:15" x14ac:dyDescent="0.2">
      <c r="M40219" s="2"/>
      <c r="N40219" s="5"/>
      <c r="O40219" s="5"/>
    </row>
    <row r="40220" spans="13:15" x14ac:dyDescent="0.2">
      <c r="M40220" s="2"/>
      <c r="N40220" s="5"/>
      <c r="O40220" s="5"/>
    </row>
    <row r="40221" spans="13:15" x14ac:dyDescent="0.2">
      <c r="M40221" s="2"/>
      <c r="N40221" s="5"/>
      <c r="O40221" s="5"/>
    </row>
    <row r="40222" spans="13:15" x14ac:dyDescent="0.2">
      <c r="M40222" s="2"/>
      <c r="N40222" s="5"/>
      <c r="O40222" s="5"/>
    </row>
    <row r="40223" spans="13:15" x14ac:dyDescent="0.2">
      <c r="M40223" s="2"/>
      <c r="N40223" s="5"/>
      <c r="O40223" s="5"/>
    </row>
    <row r="40224" spans="13:15" x14ac:dyDescent="0.2">
      <c r="M40224" s="2"/>
      <c r="N40224" s="5"/>
      <c r="O40224" s="5"/>
    </row>
    <row r="40225" spans="13:15" x14ac:dyDescent="0.2">
      <c r="M40225" s="2"/>
      <c r="N40225" s="5"/>
      <c r="O40225" s="5"/>
    </row>
    <row r="40226" spans="13:15" x14ac:dyDescent="0.2">
      <c r="M40226" s="2"/>
      <c r="N40226" s="5"/>
      <c r="O40226" s="5"/>
    </row>
    <row r="40227" spans="13:15" x14ac:dyDescent="0.2">
      <c r="M40227" s="2"/>
      <c r="N40227" s="5"/>
      <c r="O40227" s="5"/>
    </row>
    <row r="40228" spans="13:15" x14ac:dyDescent="0.2">
      <c r="M40228" s="2"/>
      <c r="N40228" s="5"/>
      <c r="O40228" s="5"/>
    </row>
    <row r="40229" spans="13:15" x14ac:dyDescent="0.2">
      <c r="M40229" s="2"/>
      <c r="N40229" s="5"/>
      <c r="O40229" s="5"/>
    </row>
    <row r="40230" spans="13:15" x14ac:dyDescent="0.2">
      <c r="M40230" s="2"/>
      <c r="N40230" s="5"/>
      <c r="O40230" s="5"/>
    </row>
    <row r="40231" spans="13:15" x14ac:dyDescent="0.2">
      <c r="M40231" s="2"/>
      <c r="N40231" s="5"/>
      <c r="O40231" s="5"/>
    </row>
    <row r="40232" spans="13:15" x14ac:dyDescent="0.2">
      <c r="M40232" s="2"/>
      <c r="N40232" s="5"/>
      <c r="O40232" s="5"/>
    </row>
    <row r="40233" spans="13:15" x14ac:dyDescent="0.2">
      <c r="M40233" s="2"/>
      <c r="N40233" s="5"/>
      <c r="O40233" s="5"/>
    </row>
    <row r="40234" spans="13:15" x14ac:dyDescent="0.2">
      <c r="M40234" s="2"/>
      <c r="N40234" s="5"/>
      <c r="O40234" s="5"/>
    </row>
    <row r="40235" spans="13:15" x14ac:dyDescent="0.2">
      <c r="M40235" s="2"/>
      <c r="N40235" s="5"/>
      <c r="O40235" s="5"/>
    </row>
    <row r="40236" spans="13:15" x14ac:dyDescent="0.2">
      <c r="M40236" s="2"/>
      <c r="N40236" s="5"/>
      <c r="O40236" s="5"/>
    </row>
    <row r="40237" spans="13:15" x14ac:dyDescent="0.2">
      <c r="M40237" s="2"/>
      <c r="N40237" s="5"/>
      <c r="O40237" s="5"/>
    </row>
    <row r="40238" spans="13:15" x14ac:dyDescent="0.2">
      <c r="M40238" s="2"/>
      <c r="N40238" s="5"/>
      <c r="O40238" s="5"/>
    </row>
    <row r="40239" spans="13:15" x14ac:dyDescent="0.2">
      <c r="M40239" s="2"/>
      <c r="N40239" s="5"/>
      <c r="O40239" s="5"/>
    </row>
    <row r="40240" spans="13:15" x14ac:dyDescent="0.2">
      <c r="M40240" s="2"/>
      <c r="N40240" s="5"/>
      <c r="O40240" s="5"/>
    </row>
    <row r="40241" spans="13:15" x14ac:dyDescent="0.2">
      <c r="M40241" s="2"/>
      <c r="N40241" s="5"/>
      <c r="O40241" s="5"/>
    </row>
    <row r="40242" spans="13:15" x14ac:dyDescent="0.2">
      <c r="M40242" s="2"/>
      <c r="N40242" s="5"/>
      <c r="O40242" s="5"/>
    </row>
    <row r="40243" spans="13:15" x14ac:dyDescent="0.2">
      <c r="M40243" s="2"/>
      <c r="N40243" s="5"/>
      <c r="O40243" s="5"/>
    </row>
    <row r="40244" spans="13:15" x14ac:dyDescent="0.2">
      <c r="M40244" s="2"/>
      <c r="N40244" s="5"/>
      <c r="O40244" s="5"/>
    </row>
    <row r="40245" spans="13:15" x14ac:dyDescent="0.2">
      <c r="M40245" s="2"/>
      <c r="N40245" s="5"/>
      <c r="O40245" s="5"/>
    </row>
    <row r="40246" spans="13:15" x14ac:dyDescent="0.2">
      <c r="M40246" s="2"/>
      <c r="N40246" s="5"/>
      <c r="O40246" s="5"/>
    </row>
    <row r="40247" spans="13:15" x14ac:dyDescent="0.2">
      <c r="M40247" s="2"/>
      <c r="N40247" s="5"/>
      <c r="O40247" s="5"/>
    </row>
    <row r="40248" spans="13:15" x14ac:dyDescent="0.2">
      <c r="M40248" s="2"/>
      <c r="N40248" s="5"/>
      <c r="O40248" s="5"/>
    </row>
    <row r="40249" spans="13:15" x14ac:dyDescent="0.2">
      <c r="M40249" s="2"/>
      <c r="N40249" s="5"/>
      <c r="O40249" s="5"/>
    </row>
    <row r="40250" spans="13:15" x14ac:dyDescent="0.2">
      <c r="M40250" s="2"/>
      <c r="N40250" s="5"/>
      <c r="O40250" s="5"/>
    </row>
    <row r="40251" spans="13:15" x14ac:dyDescent="0.2">
      <c r="M40251" s="2"/>
      <c r="N40251" s="5"/>
      <c r="O40251" s="5"/>
    </row>
    <row r="40252" spans="13:15" x14ac:dyDescent="0.2">
      <c r="M40252" s="2"/>
      <c r="N40252" s="5"/>
      <c r="O40252" s="5"/>
    </row>
    <row r="40253" spans="13:15" x14ac:dyDescent="0.2">
      <c r="M40253" s="2"/>
      <c r="N40253" s="5"/>
      <c r="O40253" s="5"/>
    </row>
    <row r="40254" spans="13:15" x14ac:dyDescent="0.2">
      <c r="M40254" s="2"/>
      <c r="N40254" s="5"/>
      <c r="O40254" s="5"/>
    </row>
    <row r="40255" spans="13:15" x14ac:dyDescent="0.2">
      <c r="M40255" s="2"/>
      <c r="N40255" s="5"/>
      <c r="O40255" s="5"/>
    </row>
    <row r="40256" spans="13:15" x14ac:dyDescent="0.2">
      <c r="M40256" s="2"/>
      <c r="N40256" s="5"/>
      <c r="O40256" s="5"/>
    </row>
    <row r="40257" spans="13:15" x14ac:dyDescent="0.2">
      <c r="M40257" s="2"/>
      <c r="N40257" s="5"/>
      <c r="O40257" s="5"/>
    </row>
    <row r="40258" spans="13:15" x14ac:dyDescent="0.2">
      <c r="M40258" s="2"/>
      <c r="N40258" s="5"/>
      <c r="O40258" s="5"/>
    </row>
    <row r="40259" spans="13:15" x14ac:dyDescent="0.2">
      <c r="M40259" s="2"/>
      <c r="N40259" s="5"/>
      <c r="O40259" s="5"/>
    </row>
    <row r="40260" spans="13:15" x14ac:dyDescent="0.2">
      <c r="M40260" s="2"/>
      <c r="N40260" s="5"/>
      <c r="O40260" s="5"/>
    </row>
    <row r="40261" spans="13:15" x14ac:dyDescent="0.2">
      <c r="M40261" s="2"/>
      <c r="N40261" s="5"/>
      <c r="O40261" s="5"/>
    </row>
    <row r="40262" spans="13:15" x14ac:dyDescent="0.2">
      <c r="M40262" s="2"/>
      <c r="N40262" s="5"/>
      <c r="O40262" s="5"/>
    </row>
    <row r="40263" spans="13:15" x14ac:dyDescent="0.2">
      <c r="M40263" s="2"/>
      <c r="N40263" s="5"/>
      <c r="O40263" s="5"/>
    </row>
    <row r="40264" spans="13:15" x14ac:dyDescent="0.2">
      <c r="M40264" s="2"/>
      <c r="N40264" s="5"/>
      <c r="O40264" s="5"/>
    </row>
    <row r="40265" spans="13:15" x14ac:dyDescent="0.2">
      <c r="M40265" s="2"/>
      <c r="N40265" s="5"/>
      <c r="O40265" s="5"/>
    </row>
    <row r="40266" spans="13:15" x14ac:dyDescent="0.2">
      <c r="M40266" s="2"/>
      <c r="N40266" s="5"/>
      <c r="O40266" s="5"/>
    </row>
    <row r="40267" spans="13:15" x14ac:dyDescent="0.2">
      <c r="M40267" s="2"/>
      <c r="N40267" s="5"/>
      <c r="O40267" s="5"/>
    </row>
    <row r="40268" spans="13:15" x14ac:dyDescent="0.2">
      <c r="M40268" s="2"/>
      <c r="N40268" s="5"/>
      <c r="O40268" s="5"/>
    </row>
    <row r="40269" spans="13:15" x14ac:dyDescent="0.2">
      <c r="M40269" s="2"/>
      <c r="N40269" s="5"/>
      <c r="O40269" s="5"/>
    </row>
    <row r="40270" spans="13:15" x14ac:dyDescent="0.2">
      <c r="M40270" s="2"/>
      <c r="N40270" s="5"/>
      <c r="O40270" s="5"/>
    </row>
    <row r="40271" spans="13:15" x14ac:dyDescent="0.2">
      <c r="M40271" s="2"/>
      <c r="N40271" s="5"/>
      <c r="O40271" s="5"/>
    </row>
    <row r="40272" spans="13:15" x14ac:dyDescent="0.2">
      <c r="M40272" s="2"/>
      <c r="N40272" s="5"/>
      <c r="O40272" s="5"/>
    </row>
    <row r="40273" spans="13:15" x14ac:dyDescent="0.2">
      <c r="M40273" s="2"/>
      <c r="N40273" s="5"/>
      <c r="O40273" s="5"/>
    </row>
    <row r="40274" spans="13:15" x14ac:dyDescent="0.2">
      <c r="M40274" s="2"/>
      <c r="N40274" s="5"/>
      <c r="O40274" s="5"/>
    </row>
    <row r="40275" spans="13:15" x14ac:dyDescent="0.2">
      <c r="M40275" s="2"/>
      <c r="N40275" s="5"/>
      <c r="O40275" s="5"/>
    </row>
    <row r="40276" spans="13:15" x14ac:dyDescent="0.2">
      <c r="M40276" s="2"/>
      <c r="N40276" s="5"/>
      <c r="O40276" s="5"/>
    </row>
    <row r="40277" spans="13:15" x14ac:dyDescent="0.2">
      <c r="M40277" s="2"/>
      <c r="N40277" s="5"/>
      <c r="O40277" s="5"/>
    </row>
    <row r="40278" spans="13:15" x14ac:dyDescent="0.2">
      <c r="M40278" s="2"/>
      <c r="N40278" s="5"/>
      <c r="O40278" s="5"/>
    </row>
    <row r="40279" spans="13:15" x14ac:dyDescent="0.2">
      <c r="M40279" s="2"/>
      <c r="N40279" s="5"/>
      <c r="O40279" s="5"/>
    </row>
    <row r="40280" spans="13:15" x14ac:dyDescent="0.2">
      <c r="M40280" s="2"/>
      <c r="N40280" s="5"/>
      <c r="O40280" s="5"/>
    </row>
    <row r="40281" spans="13:15" x14ac:dyDescent="0.2">
      <c r="M40281" s="2"/>
      <c r="N40281" s="5"/>
      <c r="O40281" s="5"/>
    </row>
    <row r="40282" spans="13:15" x14ac:dyDescent="0.2">
      <c r="M40282" s="2"/>
      <c r="N40282" s="5"/>
      <c r="O40282" s="5"/>
    </row>
    <row r="40283" spans="13:15" x14ac:dyDescent="0.2">
      <c r="M40283" s="2"/>
      <c r="N40283" s="5"/>
      <c r="O40283" s="5"/>
    </row>
    <row r="40284" spans="13:15" x14ac:dyDescent="0.2">
      <c r="M40284" s="2"/>
      <c r="N40284" s="5"/>
      <c r="O40284" s="5"/>
    </row>
    <row r="40285" spans="13:15" x14ac:dyDescent="0.2">
      <c r="M40285" s="2"/>
      <c r="N40285" s="5"/>
      <c r="O40285" s="5"/>
    </row>
    <row r="40286" spans="13:15" x14ac:dyDescent="0.2">
      <c r="M40286" s="2"/>
      <c r="N40286" s="5"/>
      <c r="O40286" s="5"/>
    </row>
    <row r="40287" spans="13:15" x14ac:dyDescent="0.2">
      <c r="M40287" s="2"/>
      <c r="N40287" s="5"/>
      <c r="O40287" s="5"/>
    </row>
    <row r="40288" spans="13:15" x14ac:dyDescent="0.2">
      <c r="M40288" s="2"/>
      <c r="N40288" s="5"/>
      <c r="O40288" s="5"/>
    </row>
    <row r="40289" spans="13:15" x14ac:dyDescent="0.2">
      <c r="M40289" s="2"/>
      <c r="N40289" s="5"/>
      <c r="O40289" s="5"/>
    </row>
    <row r="40290" spans="13:15" x14ac:dyDescent="0.2">
      <c r="M40290" s="2"/>
      <c r="N40290" s="5"/>
      <c r="O40290" s="5"/>
    </row>
    <row r="40291" spans="13:15" x14ac:dyDescent="0.2">
      <c r="M40291" s="2"/>
      <c r="N40291" s="5"/>
      <c r="O40291" s="5"/>
    </row>
    <row r="40292" spans="13:15" x14ac:dyDescent="0.2">
      <c r="M40292" s="2"/>
      <c r="N40292" s="5"/>
      <c r="O40292" s="5"/>
    </row>
    <row r="40293" spans="13:15" x14ac:dyDescent="0.2">
      <c r="M40293" s="2"/>
      <c r="N40293" s="5"/>
      <c r="O40293" s="5"/>
    </row>
    <row r="40294" spans="13:15" x14ac:dyDescent="0.2">
      <c r="M40294" s="2"/>
      <c r="N40294" s="5"/>
      <c r="O40294" s="5"/>
    </row>
    <row r="40295" spans="13:15" x14ac:dyDescent="0.2">
      <c r="M40295" s="2"/>
      <c r="N40295" s="5"/>
      <c r="O40295" s="5"/>
    </row>
    <row r="40296" spans="13:15" x14ac:dyDescent="0.2">
      <c r="M40296" s="2"/>
      <c r="N40296" s="5"/>
      <c r="O40296" s="5"/>
    </row>
    <row r="40297" spans="13:15" x14ac:dyDescent="0.2">
      <c r="M40297" s="2"/>
      <c r="N40297" s="5"/>
      <c r="O40297" s="5"/>
    </row>
    <row r="40298" spans="13:15" x14ac:dyDescent="0.2">
      <c r="M40298" s="2"/>
      <c r="N40298" s="5"/>
      <c r="O40298" s="5"/>
    </row>
    <row r="40299" spans="13:15" x14ac:dyDescent="0.2">
      <c r="M40299" s="2"/>
      <c r="N40299" s="5"/>
      <c r="O40299" s="5"/>
    </row>
    <row r="40300" spans="13:15" x14ac:dyDescent="0.2">
      <c r="M40300" s="2"/>
      <c r="N40300" s="5"/>
      <c r="O40300" s="5"/>
    </row>
    <row r="40301" spans="13:15" x14ac:dyDescent="0.2">
      <c r="M40301" s="2"/>
      <c r="N40301" s="5"/>
      <c r="O40301" s="5"/>
    </row>
    <row r="40302" spans="13:15" x14ac:dyDescent="0.2">
      <c r="M40302" s="2"/>
      <c r="N40302" s="5"/>
      <c r="O40302" s="5"/>
    </row>
    <row r="40303" spans="13:15" x14ac:dyDescent="0.2">
      <c r="M40303" s="2"/>
      <c r="N40303" s="5"/>
      <c r="O40303" s="5"/>
    </row>
    <row r="40304" spans="13:15" x14ac:dyDescent="0.2">
      <c r="M40304" s="2"/>
      <c r="N40304" s="5"/>
      <c r="O40304" s="5"/>
    </row>
    <row r="40305" spans="13:15" x14ac:dyDescent="0.2">
      <c r="M40305" s="2"/>
      <c r="N40305" s="5"/>
      <c r="O40305" s="5"/>
    </row>
    <row r="40306" spans="13:15" x14ac:dyDescent="0.2">
      <c r="M40306" s="2"/>
      <c r="N40306" s="5"/>
      <c r="O40306" s="5"/>
    </row>
    <row r="40307" spans="13:15" x14ac:dyDescent="0.2">
      <c r="M40307" s="2"/>
      <c r="N40307" s="5"/>
      <c r="O40307" s="5"/>
    </row>
    <row r="40308" spans="13:15" x14ac:dyDescent="0.2">
      <c r="M40308" s="2"/>
      <c r="N40308" s="5"/>
      <c r="O40308" s="5"/>
    </row>
    <row r="40309" spans="13:15" x14ac:dyDescent="0.2">
      <c r="M40309" s="2"/>
      <c r="N40309" s="5"/>
      <c r="O40309" s="5"/>
    </row>
    <row r="40310" spans="13:15" x14ac:dyDescent="0.2">
      <c r="M40310" s="2"/>
      <c r="N40310" s="5"/>
      <c r="O40310" s="5"/>
    </row>
    <row r="40311" spans="13:15" x14ac:dyDescent="0.2">
      <c r="M40311" s="2"/>
      <c r="N40311" s="5"/>
      <c r="O40311" s="5"/>
    </row>
    <row r="40312" spans="13:15" x14ac:dyDescent="0.2">
      <c r="M40312" s="2"/>
      <c r="N40312" s="5"/>
      <c r="O40312" s="5"/>
    </row>
    <row r="40313" spans="13:15" x14ac:dyDescent="0.2">
      <c r="M40313" s="2"/>
      <c r="N40313" s="5"/>
      <c r="O40313" s="5"/>
    </row>
    <row r="40314" spans="13:15" x14ac:dyDescent="0.2">
      <c r="M40314" s="2"/>
      <c r="N40314" s="5"/>
      <c r="O40314" s="5"/>
    </row>
    <row r="40315" spans="13:15" x14ac:dyDescent="0.2">
      <c r="M40315" s="2"/>
      <c r="N40315" s="5"/>
      <c r="O40315" s="5"/>
    </row>
    <row r="40316" spans="13:15" x14ac:dyDescent="0.2">
      <c r="M40316" s="2"/>
      <c r="N40316" s="5"/>
      <c r="O40316" s="5"/>
    </row>
    <row r="40317" spans="13:15" x14ac:dyDescent="0.2">
      <c r="M40317" s="2"/>
      <c r="N40317" s="5"/>
      <c r="O40317" s="5"/>
    </row>
    <row r="40318" spans="13:15" x14ac:dyDescent="0.2">
      <c r="M40318" s="2"/>
      <c r="N40318" s="5"/>
      <c r="O40318" s="5"/>
    </row>
    <row r="40319" spans="13:15" x14ac:dyDescent="0.2">
      <c r="M40319" s="2"/>
      <c r="N40319" s="5"/>
      <c r="O40319" s="5"/>
    </row>
    <row r="40320" spans="13:15" x14ac:dyDescent="0.2">
      <c r="M40320" s="2"/>
      <c r="N40320" s="5"/>
      <c r="O40320" s="5"/>
    </row>
    <row r="40321" spans="13:15" x14ac:dyDescent="0.2">
      <c r="M40321" s="2"/>
      <c r="N40321" s="5"/>
      <c r="O40321" s="5"/>
    </row>
    <row r="40322" spans="13:15" x14ac:dyDescent="0.2">
      <c r="M40322" s="2"/>
      <c r="N40322" s="5"/>
      <c r="O40322" s="5"/>
    </row>
    <row r="40323" spans="13:15" x14ac:dyDescent="0.2">
      <c r="M40323" s="2"/>
      <c r="N40323" s="5"/>
      <c r="O40323" s="5"/>
    </row>
    <row r="40324" spans="13:15" x14ac:dyDescent="0.2">
      <c r="M40324" s="2"/>
      <c r="N40324" s="5"/>
      <c r="O40324" s="5"/>
    </row>
    <row r="40325" spans="13:15" x14ac:dyDescent="0.2">
      <c r="M40325" s="2"/>
      <c r="N40325" s="5"/>
      <c r="O40325" s="5"/>
    </row>
    <row r="40326" spans="13:15" x14ac:dyDescent="0.2">
      <c r="M40326" s="2"/>
      <c r="N40326" s="5"/>
      <c r="O40326" s="5"/>
    </row>
    <row r="40327" spans="13:15" x14ac:dyDescent="0.2">
      <c r="M40327" s="2"/>
      <c r="N40327" s="5"/>
      <c r="O40327" s="5"/>
    </row>
    <row r="40328" spans="13:15" x14ac:dyDescent="0.2">
      <c r="M40328" s="2"/>
      <c r="N40328" s="5"/>
      <c r="O40328" s="5"/>
    </row>
    <row r="40329" spans="13:15" x14ac:dyDescent="0.2">
      <c r="M40329" s="2"/>
      <c r="N40329" s="5"/>
      <c r="O40329" s="5"/>
    </row>
    <row r="40330" spans="13:15" x14ac:dyDescent="0.2">
      <c r="M40330" s="2"/>
      <c r="N40330" s="5"/>
      <c r="O40330" s="5"/>
    </row>
    <row r="40331" spans="13:15" x14ac:dyDescent="0.2">
      <c r="M40331" s="2"/>
      <c r="N40331" s="5"/>
      <c r="O40331" s="5"/>
    </row>
    <row r="40332" spans="13:15" x14ac:dyDescent="0.2">
      <c r="M40332" s="2"/>
      <c r="N40332" s="5"/>
      <c r="O40332" s="5"/>
    </row>
    <row r="40333" spans="13:15" x14ac:dyDescent="0.2">
      <c r="M40333" s="2"/>
      <c r="N40333" s="5"/>
      <c r="O40333" s="5"/>
    </row>
    <row r="40334" spans="13:15" x14ac:dyDescent="0.2">
      <c r="M40334" s="2"/>
      <c r="N40334" s="5"/>
      <c r="O40334" s="5"/>
    </row>
    <row r="40335" spans="13:15" x14ac:dyDescent="0.2">
      <c r="M40335" s="2"/>
      <c r="N40335" s="5"/>
      <c r="O40335" s="5"/>
    </row>
    <row r="40336" spans="13:15" x14ac:dyDescent="0.2">
      <c r="M40336" s="2"/>
      <c r="N40336" s="5"/>
      <c r="O40336" s="5"/>
    </row>
    <row r="40337" spans="13:15" x14ac:dyDescent="0.2">
      <c r="M40337" s="2"/>
      <c r="N40337" s="5"/>
      <c r="O40337" s="5"/>
    </row>
    <row r="40338" spans="13:15" x14ac:dyDescent="0.2">
      <c r="M40338" s="2"/>
      <c r="N40338" s="5"/>
      <c r="O40338" s="5"/>
    </row>
    <row r="40339" spans="13:15" x14ac:dyDescent="0.2">
      <c r="M40339" s="2"/>
      <c r="N40339" s="5"/>
      <c r="O40339" s="5"/>
    </row>
    <row r="40340" spans="13:15" x14ac:dyDescent="0.2">
      <c r="M40340" s="2"/>
      <c r="N40340" s="5"/>
      <c r="O40340" s="5"/>
    </row>
    <row r="40341" spans="13:15" x14ac:dyDescent="0.2">
      <c r="M40341" s="2"/>
      <c r="N40341" s="5"/>
      <c r="O40341" s="5"/>
    </row>
    <row r="40342" spans="13:15" x14ac:dyDescent="0.2">
      <c r="M40342" s="2"/>
      <c r="N40342" s="5"/>
      <c r="O40342" s="5"/>
    </row>
    <row r="40343" spans="13:15" x14ac:dyDescent="0.2">
      <c r="M40343" s="2"/>
      <c r="N40343" s="5"/>
      <c r="O40343" s="5"/>
    </row>
    <row r="40344" spans="13:15" x14ac:dyDescent="0.2">
      <c r="M40344" s="2"/>
      <c r="N40344" s="5"/>
      <c r="O40344" s="5"/>
    </row>
    <row r="40345" spans="13:15" x14ac:dyDescent="0.2">
      <c r="M40345" s="2"/>
      <c r="N40345" s="5"/>
      <c r="O40345" s="5"/>
    </row>
    <row r="40346" spans="13:15" x14ac:dyDescent="0.2">
      <c r="M40346" s="2"/>
      <c r="N40346" s="5"/>
      <c r="O40346" s="5"/>
    </row>
    <row r="40347" spans="13:15" x14ac:dyDescent="0.2">
      <c r="M40347" s="2"/>
      <c r="N40347" s="5"/>
      <c r="O40347" s="5"/>
    </row>
    <row r="40348" spans="13:15" x14ac:dyDescent="0.2">
      <c r="M40348" s="2"/>
      <c r="N40348" s="5"/>
      <c r="O40348" s="5"/>
    </row>
    <row r="40349" spans="13:15" x14ac:dyDescent="0.2">
      <c r="M40349" s="2"/>
      <c r="N40349" s="5"/>
      <c r="O40349" s="5"/>
    </row>
    <row r="40350" spans="13:15" x14ac:dyDescent="0.2">
      <c r="M40350" s="2"/>
      <c r="N40350" s="5"/>
      <c r="O40350" s="5"/>
    </row>
    <row r="40351" spans="13:15" x14ac:dyDescent="0.2">
      <c r="M40351" s="2"/>
      <c r="N40351" s="5"/>
      <c r="O40351" s="5"/>
    </row>
    <row r="40352" spans="13:15" x14ac:dyDescent="0.2">
      <c r="M40352" s="2"/>
      <c r="N40352" s="5"/>
      <c r="O40352" s="5"/>
    </row>
    <row r="40353" spans="13:15" x14ac:dyDescent="0.2">
      <c r="M40353" s="2"/>
      <c r="N40353" s="5"/>
      <c r="O40353" s="5"/>
    </row>
    <row r="40354" spans="13:15" x14ac:dyDescent="0.2">
      <c r="M40354" s="2"/>
      <c r="N40354" s="5"/>
      <c r="O40354" s="5"/>
    </row>
    <row r="40355" spans="13:15" x14ac:dyDescent="0.2">
      <c r="M40355" s="2"/>
      <c r="N40355" s="5"/>
      <c r="O40355" s="5"/>
    </row>
    <row r="40356" spans="13:15" x14ac:dyDescent="0.2">
      <c r="M40356" s="2"/>
      <c r="N40356" s="5"/>
      <c r="O40356" s="5"/>
    </row>
    <row r="40357" spans="13:15" x14ac:dyDescent="0.2">
      <c r="M40357" s="2"/>
      <c r="N40357" s="5"/>
      <c r="O40357" s="5"/>
    </row>
    <row r="40358" spans="13:15" x14ac:dyDescent="0.2">
      <c r="M40358" s="2"/>
      <c r="N40358" s="5"/>
      <c r="O40358" s="5"/>
    </row>
    <row r="40359" spans="13:15" x14ac:dyDescent="0.2">
      <c r="M40359" s="2"/>
      <c r="N40359" s="5"/>
      <c r="O40359" s="5"/>
    </row>
    <row r="40360" spans="13:15" x14ac:dyDescent="0.2">
      <c r="M40360" s="2"/>
      <c r="N40360" s="5"/>
      <c r="O40360" s="5"/>
    </row>
    <row r="40361" spans="13:15" x14ac:dyDescent="0.2">
      <c r="M40361" s="2"/>
      <c r="N40361" s="5"/>
      <c r="O40361" s="5"/>
    </row>
    <row r="40362" spans="13:15" x14ac:dyDescent="0.2">
      <c r="M40362" s="2"/>
      <c r="N40362" s="5"/>
      <c r="O40362" s="5"/>
    </row>
    <row r="40363" spans="13:15" x14ac:dyDescent="0.2">
      <c r="M40363" s="2"/>
      <c r="N40363" s="5"/>
      <c r="O40363" s="5"/>
    </row>
    <row r="40364" spans="13:15" x14ac:dyDescent="0.2">
      <c r="M40364" s="2"/>
      <c r="N40364" s="5"/>
      <c r="O40364" s="5"/>
    </row>
    <row r="40365" spans="13:15" x14ac:dyDescent="0.2">
      <c r="M40365" s="2"/>
      <c r="N40365" s="5"/>
      <c r="O40365" s="5"/>
    </row>
    <row r="40366" spans="13:15" x14ac:dyDescent="0.2">
      <c r="M40366" s="2"/>
      <c r="N40366" s="5"/>
      <c r="O40366" s="5"/>
    </row>
    <row r="40367" spans="13:15" x14ac:dyDescent="0.2">
      <c r="M40367" s="2"/>
      <c r="N40367" s="5"/>
      <c r="O40367" s="5"/>
    </row>
    <row r="40368" spans="13:15" x14ac:dyDescent="0.2">
      <c r="M40368" s="2"/>
      <c r="N40368" s="5"/>
      <c r="O40368" s="5"/>
    </row>
    <row r="40369" spans="13:15" x14ac:dyDescent="0.2">
      <c r="M40369" s="2"/>
      <c r="N40369" s="5"/>
      <c r="O40369" s="5"/>
    </row>
    <row r="40370" spans="13:15" x14ac:dyDescent="0.2">
      <c r="M40370" s="2"/>
      <c r="N40370" s="5"/>
      <c r="O40370" s="5"/>
    </row>
    <row r="40371" spans="13:15" x14ac:dyDescent="0.2">
      <c r="M40371" s="2"/>
      <c r="N40371" s="5"/>
      <c r="O40371" s="5"/>
    </row>
    <row r="40372" spans="13:15" x14ac:dyDescent="0.2">
      <c r="M40372" s="2"/>
      <c r="N40372" s="5"/>
      <c r="O40372" s="5"/>
    </row>
    <row r="40373" spans="13:15" x14ac:dyDescent="0.2">
      <c r="M40373" s="2"/>
      <c r="N40373" s="5"/>
      <c r="O40373" s="5"/>
    </row>
    <row r="40374" spans="13:15" x14ac:dyDescent="0.2">
      <c r="M40374" s="2"/>
      <c r="N40374" s="5"/>
      <c r="O40374" s="5"/>
    </row>
    <row r="40375" spans="13:15" x14ac:dyDescent="0.2">
      <c r="M40375" s="2"/>
      <c r="N40375" s="5"/>
      <c r="O40375" s="5"/>
    </row>
    <row r="40376" spans="13:15" x14ac:dyDescent="0.2">
      <c r="M40376" s="2"/>
      <c r="N40376" s="5"/>
      <c r="O40376" s="5"/>
    </row>
    <row r="40377" spans="13:15" x14ac:dyDescent="0.2">
      <c r="M40377" s="2"/>
      <c r="N40377" s="5"/>
      <c r="O40377" s="5"/>
    </row>
    <row r="40378" spans="13:15" x14ac:dyDescent="0.2">
      <c r="M40378" s="2"/>
      <c r="N40378" s="5"/>
      <c r="O40378" s="5"/>
    </row>
    <row r="40379" spans="13:15" x14ac:dyDescent="0.2">
      <c r="M40379" s="2"/>
      <c r="N40379" s="5"/>
      <c r="O40379" s="5"/>
    </row>
    <row r="40380" spans="13:15" x14ac:dyDescent="0.2">
      <c r="M40380" s="2"/>
      <c r="N40380" s="5"/>
      <c r="O40380" s="5"/>
    </row>
    <row r="40381" spans="13:15" x14ac:dyDescent="0.2">
      <c r="M40381" s="2"/>
      <c r="N40381" s="5"/>
      <c r="O40381" s="5"/>
    </row>
    <row r="40382" spans="13:15" x14ac:dyDescent="0.2">
      <c r="M40382" s="2"/>
      <c r="N40382" s="5"/>
      <c r="O40382" s="5"/>
    </row>
    <row r="40383" spans="13:15" x14ac:dyDescent="0.2">
      <c r="M40383" s="2"/>
      <c r="N40383" s="5"/>
      <c r="O40383" s="5"/>
    </row>
    <row r="40384" spans="13:15" x14ac:dyDescent="0.2">
      <c r="M40384" s="2"/>
      <c r="N40384" s="5"/>
      <c r="O40384" s="5"/>
    </row>
    <row r="40385" spans="13:15" x14ac:dyDescent="0.2">
      <c r="M40385" s="2"/>
      <c r="N40385" s="5"/>
      <c r="O40385" s="5"/>
    </row>
    <row r="40386" spans="13:15" x14ac:dyDescent="0.2">
      <c r="M40386" s="2"/>
      <c r="N40386" s="5"/>
      <c r="O40386" s="5"/>
    </row>
    <row r="40387" spans="13:15" x14ac:dyDescent="0.2">
      <c r="M40387" s="2"/>
      <c r="N40387" s="5"/>
      <c r="O40387" s="5"/>
    </row>
    <row r="40388" spans="13:15" x14ac:dyDescent="0.2">
      <c r="M40388" s="2"/>
      <c r="N40388" s="5"/>
      <c r="O40388" s="5"/>
    </row>
    <row r="40389" spans="13:15" x14ac:dyDescent="0.2">
      <c r="M40389" s="2"/>
      <c r="N40389" s="5"/>
      <c r="O40389" s="5"/>
    </row>
    <row r="40390" spans="13:15" x14ac:dyDescent="0.2">
      <c r="M40390" s="2"/>
      <c r="N40390" s="5"/>
      <c r="O40390" s="5"/>
    </row>
    <row r="40391" spans="13:15" x14ac:dyDescent="0.2">
      <c r="M40391" s="2"/>
      <c r="N40391" s="5"/>
      <c r="O40391" s="5"/>
    </row>
    <row r="40392" spans="13:15" x14ac:dyDescent="0.2">
      <c r="M40392" s="2"/>
      <c r="N40392" s="5"/>
      <c r="O40392" s="5"/>
    </row>
    <row r="40393" spans="13:15" x14ac:dyDescent="0.2">
      <c r="M40393" s="2"/>
      <c r="N40393" s="5"/>
      <c r="O40393" s="5"/>
    </row>
    <row r="40394" spans="13:15" x14ac:dyDescent="0.2">
      <c r="M40394" s="2"/>
      <c r="N40394" s="5"/>
      <c r="O40394" s="5"/>
    </row>
    <row r="40395" spans="13:15" x14ac:dyDescent="0.2">
      <c r="M40395" s="2"/>
      <c r="N40395" s="5"/>
      <c r="O40395" s="5"/>
    </row>
    <row r="40396" spans="13:15" x14ac:dyDescent="0.2">
      <c r="M40396" s="2"/>
      <c r="N40396" s="5"/>
      <c r="O40396" s="5"/>
    </row>
    <row r="40397" spans="13:15" x14ac:dyDescent="0.2">
      <c r="M40397" s="2"/>
      <c r="N40397" s="5"/>
      <c r="O40397" s="5"/>
    </row>
    <row r="40398" spans="13:15" x14ac:dyDescent="0.2">
      <c r="M40398" s="2"/>
      <c r="N40398" s="5"/>
      <c r="O40398" s="5"/>
    </row>
    <row r="40399" spans="13:15" x14ac:dyDescent="0.2">
      <c r="M40399" s="2"/>
      <c r="N40399" s="5"/>
      <c r="O40399" s="5"/>
    </row>
    <row r="40400" spans="13:15" x14ac:dyDescent="0.2">
      <c r="M40400" s="2"/>
      <c r="N40400" s="5"/>
      <c r="O40400" s="5"/>
    </row>
    <row r="40401" spans="6:22" x14ac:dyDescent="0.2">
      <c r="M40401" s="2"/>
      <c r="N40401" s="5"/>
      <c r="O40401" s="5"/>
    </row>
    <row r="40402" spans="6:22" x14ac:dyDescent="0.2">
      <c r="M40402" s="2"/>
      <c r="N40402" s="5"/>
      <c r="O40402" s="5"/>
    </row>
    <row r="40403" spans="6:22" x14ac:dyDescent="0.2">
      <c r="M40403" s="2"/>
      <c r="N40403" s="5"/>
      <c r="O40403" s="5"/>
    </row>
    <row r="40404" spans="6:22" x14ac:dyDescent="0.2">
      <c r="M40404" s="2"/>
      <c r="N40404" s="5"/>
      <c r="O40404" s="5"/>
    </row>
    <row r="40405" spans="6:22" x14ac:dyDescent="0.2">
      <c r="M40405" s="2"/>
      <c r="N40405" s="5"/>
      <c r="O40405" s="5"/>
    </row>
    <row r="40406" spans="6:22" x14ac:dyDescent="0.2">
      <c r="M40406" s="2"/>
      <c r="N40406" s="5"/>
      <c r="O40406" s="5"/>
    </row>
    <row r="40407" spans="6:22" x14ac:dyDescent="0.2">
      <c r="M40407" s="2"/>
      <c r="N40407" s="5"/>
      <c r="O40407" s="5"/>
    </row>
    <row r="40408" spans="6:22" x14ac:dyDescent="0.2">
      <c r="M40408" s="2"/>
      <c r="N40408" s="5"/>
      <c r="O40408" s="5"/>
    </row>
    <row r="40409" spans="6:22" x14ac:dyDescent="0.2">
      <c r="M40409" s="2"/>
      <c r="N40409" s="5"/>
      <c r="O40409" s="5"/>
    </row>
    <row r="40410" spans="6:22" x14ac:dyDescent="0.2">
      <c r="F40410"/>
      <c r="M40410" s="2"/>
      <c r="N40410"/>
      <c r="O40410"/>
      <c r="U40410"/>
      <c r="V40410"/>
    </row>
    <row r="40411" spans="6:22" x14ac:dyDescent="0.2">
      <c r="F40411"/>
      <c r="M40411" s="2"/>
      <c r="N40411"/>
      <c r="O40411"/>
      <c r="U40411"/>
      <c r="V40411"/>
    </row>
    <row r="40412" spans="6:22" x14ac:dyDescent="0.2">
      <c r="F40412"/>
      <c r="M40412" s="2"/>
      <c r="N40412"/>
      <c r="O40412"/>
      <c r="U40412"/>
      <c r="V40412"/>
    </row>
    <row r="40413" spans="6:22" x14ac:dyDescent="0.2">
      <c r="F40413"/>
      <c r="M40413" s="2"/>
      <c r="N40413"/>
      <c r="O40413"/>
      <c r="U40413"/>
      <c r="V40413"/>
    </row>
    <row r="40414" spans="6:22" x14ac:dyDescent="0.2">
      <c r="F40414"/>
      <c r="M40414" s="2"/>
      <c r="N40414"/>
      <c r="O40414"/>
      <c r="U40414"/>
      <c r="V40414"/>
    </row>
    <row r="40415" spans="6:22" x14ac:dyDescent="0.2">
      <c r="F40415"/>
      <c r="M40415" s="2"/>
      <c r="N40415"/>
      <c r="O40415"/>
      <c r="U40415"/>
      <c r="V40415"/>
    </row>
    <row r="40416" spans="6:22" x14ac:dyDescent="0.2">
      <c r="F40416"/>
      <c r="M40416" s="2"/>
      <c r="N40416"/>
      <c r="O40416"/>
      <c r="U40416"/>
      <c r="V40416"/>
    </row>
    <row r="40417" spans="6:22" x14ac:dyDescent="0.2">
      <c r="F40417"/>
      <c r="M40417" s="2"/>
      <c r="N40417"/>
      <c r="O40417"/>
      <c r="U40417"/>
      <c r="V40417"/>
    </row>
    <row r="40418" spans="6:22" x14ac:dyDescent="0.2">
      <c r="F40418"/>
      <c r="M40418" s="2"/>
      <c r="N40418"/>
      <c r="O40418"/>
      <c r="U40418"/>
      <c r="V40418"/>
    </row>
    <row r="40419" spans="6:22" x14ac:dyDescent="0.2">
      <c r="F40419"/>
      <c r="M40419" s="2"/>
      <c r="N40419"/>
      <c r="O40419"/>
      <c r="U40419"/>
      <c r="V40419"/>
    </row>
    <row r="40420" spans="6:22" x14ac:dyDescent="0.2">
      <c r="F40420"/>
      <c r="M40420" s="2"/>
      <c r="N40420"/>
      <c r="O40420"/>
      <c r="U40420"/>
      <c r="V40420"/>
    </row>
    <row r="40421" spans="6:22" x14ac:dyDescent="0.2">
      <c r="F40421"/>
      <c r="M40421" s="2"/>
      <c r="N40421"/>
      <c r="O40421"/>
      <c r="U40421"/>
      <c r="V40421"/>
    </row>
    <row r="40422" spans="6:22" x14ac:dyDescent="0.2">
      <c r="F40422"/>
      <c r="M40422" s="2"/>
      <c r="N40422"/>
      <c r="O40422"/>
      <c r="U40422"/>
      <c r="V40422"/>
    </row>
    <row r="40423" spans="6:22" x14ac:dyDescent="0.2">
      <c r="F40423"/>
      <c r="M40423" s="2"/>
      <c r="N40423"/>
      <c r="O40423"/>
      <c r="U40423"/>
      <c r="V40423"/>
    </row>
    <row r="40424" spans="6:22" x14ac:dyDescent="0.2">
      <c r="F40424"/>
      <c r="M40424" s="2"/>
      <c r="N40424"/>
      <c r="O40424"/>
      <c r="U40424"/>
      <c r="V40424"/>
    </row>
    <row r="40425" spans="6:22" x14ac:dyDescent="0.2">
      <c r="F40425"/>
      <c r="M40425" s="2"/>
      <c r="N40425"/>
      <c r="O40425"/>
      <c r="U40425"/>
      <c r="V40425"/>
    </row>
    <row r="40426" spans="6:22" x14ac:dyDescent="0.2">
      <c r="F40426"/>
      <c r="M40426" s="2"/>
      <c r="N40426"/>
      <c r="O40426"/>
      <c r="U40426"/>
      <c r="V40426"/>
    </row>
    <row r="40427" spans="6:22" x14ac:dyDescent="0.2">
      <c r="F40427"/>
      <c r="M40427" s="2"/>
      <c r="N40427"/>
      <c r="O40427"/>
      <c r="U40427"/>
      <c r="V40427"/>
    </row>
    <row r="40428" spans="6:22" x14ac:dyDescent="0.2">
      <c r="F40428"/>
      <c r="M40428" s="2"/>
      <c r="N40428"/>
      <c r="O40428"/>
      <c r="U40428"/>
      <c r="V40428"/>
    </row>
    <row r="40429" spans="6:22" x14ac:dyDescent="0.2">
      <c r="F40429"/>
      <c r="M40429" s="2"/>
      <c r="N40429"/>
      <c r="O40429"/>
      <c r="U40429"/>
      <c r="V40429"/>
    </row>
    <row r="40430" spans="6:22" x14ac:dyDescent="0.2">
      <c r="F40430"/>
      <c r="M40430" s="2"/>
      <c r="N40430"/>
      <c r="O40430"/>
      <c r="U40430"/>
      <c r="V40430"/>
    </row>
    <row r="40431" spans="6:22" x14ac:dyDescent="0.2">
      <c r="F40431"/>
      <c r="M40431" s="2"/>
      <c r="N40431"/>
      <c r="O40431"/>
      <c r="U40431"/>
      <c r="V40431"/>
    </row>
    <row r="40432" spans="6:22" x14ac:dyDescent="0.2">
      <c r="F40432"/>
      <c r="M40432" s="2"/>
      <c r="N40432"/>
      <c r="O40432"/>
      <c r="U40432"/>
      <c r="V40432"/>
    </row>
    <row r="40433" spans="6:22" x14ac:dyDescent="0.2">
      <c r="F40433"/>
      <c r="M40433" s="2"/>
      <c r="N40433"/>
      <c r="O40433"/>
      <c r="U40433"/>
      <c r="V40433"/>
    </row>
    <row r="40434" spans="6:22" x14ac:dyDescent="0.2">
      <c r="F40434"/>
      <c r="M40434" s="2"/>
      <c r="N40434"/>
      <c r="O40434"/>
      <c r="U40434"/>
      <c r="V40434"/>
    </row>
    <row r="40435" spans="6:22" x14ac:dyDescent="0.2">
      <c r="F40435"/>
      <c r="M40435" s="2"/>
      <c r="N40435"/>
      <c r="O40435"/>
      <c r="U40435"/>
      <c r="V40435"/>
    </row>
    <row r="40436" spans="6:22" x14ac:dyDescent="0.2">
      <c r="F40436"/>
      <c r="M40436" s="2"/>
      <c r="N40436"/>
      <c r="O40436"/>
      <c r="U40436"/>
      <c r="V40436"/>
    </row>
    <row r="40437" spans="6:22" x14ac:dyDescent="0.2">
      <c r="F40437"/>
      <c r="M40437" s="2"/>
      <c r="N40437"/>
      <c r="O40437"/>
      <c r="U40437"/>
      <c r="V40437"/>
    </row>
    <row r="40438" spans="6:22" x14ac:dyDescent="0.2">
      <c r="F40438"/>
      <c r="M40438" s="2"/>
      <c r="N40438"/>
      <c r="O40438"/>
      <c r="U40438"/>
      <c r="V40438"/>
    </row>
    <row r="40439" spans="6:22" x14ac:dyDescent="0.2">
      <c r="F40439"/>
      <c r="M40439" s="2"/>
      <c r="N40439"/>
      <c r="O40439"/>
      <c r="U40439"/>
      <c r="V40439"/>
    </row>
    <row r="40440" spans="6:22" x14ac:dyDescent="0.2">
      <c r="F40440"/>
      <c r="M40440" s="2"/>
      <c r="N40440"/>
      <c r="O40440"/>
      <c r="U40440"/>
      <c r="V40440"/>
    </row>
    <row r="40441" spans="6:22" x14ac:dyDescent="0.2">
      <c r="F40441"/>
      <c r="M40441" s="2"/>
      <c r="N40441"/>
      <c r="O40441"/>
      <c r="U40441"/>
      <c r="V40441"/>
    </row>
    <row r="40442" spans="6:22" x14ac:dyDescent="0.2">
      <c r="F40442"/>
      <c r="M40442" s="2"/>
      <c r="N40442"/>
      <c r="O40442"/>
      <c r="U40442"/>
      <c r="V40442"/>
    </row>
    <row r="40443" spans="6:22" x14ac:dyDescent="0.2">
      <c r="F40443"/>
      <c r="M40443" s="2"/>
      <c r="N40443"/>
      <c r="O40443"/>
      <c r="U40443"/>
      <c r="V40443"/>
    </row>
    <row r="40444" spans="6:22" x14ac:dyDescent="0.2">
      <c r="F40444"/>
      <c r="M40444" s="2"/>
      <c r="N40444"/>
      <c r="O40444"/>
      <c r="U40444"/>
      <c r="V40444"/>
    </row>
    <row r="40445" spans="6:22" x14ac:dyDescent="0.2">
      <c r="F40445"/>
      <c r="M40445" s="2"/>
      <c r="N40445"/>
      <c r="O40445"/>
      <c r="U40445"/>
      <c r="V40445"/>
    </row>
    <row r="40446" spans="6:22" x14ac:dyDescent="0.2">
      <c r="F40446"/>
      <c r="M40446" s="2"/>
      <c r="N40446"/>
      <c r="O40446"/>
      <c r="U40446"/>
      <c r="V40446"/>
    </row>
    <row r="40447" spans="6:22" x14ac:dyDescent="0.2">
      <c r="F40447"/>
      <c r="M40447" s="2"/>
      <c r="N40447"/>
      <c r="O40447"/>
      <c r="U40447"/>
      <c r="V40447"/>
    </row>
    <row r="40448" spans="6:22" x14ac:dyDescent="0.2">
      <c r="F40448"/>
      <c r="M40448" s="2"/>
      <c r="N40448"/>
      <c r="O40448"/>
      <c r="U40448"/>
      <c r="V40448"/>
    </row>
    <row r="40449" spans="6:22" x14ac:dyDescent="0.2">
      <c r="F40449"/>
      <c r="M40449" s="2"/>
      <c r="N40449"/>
      <c r="O40449"/>
      <c r="U40449"/>
      <c r="V40449"/>
    </row>
    <row r="40450" spans="6:22" x14ac:dyDescent="0.2">
      <c r="F40450"/>
      <c r="M40450" s="2"/>
      <c r="N40450"/>
      <c r="O40450"/>
      <c r="U40450"/>
      <c r="V40450"/>
    </row>
    <row r="40451" spans="6:22" x14ac:dyDescent="0.2">
      <c r="F40451"/>
      <c r="M40451" s="2"/>
      <c r="N40451"/>
      <c r="O40451"/>
      <c r="U40451"/>
      <c r="V40451"/>
    </row>
    <row r="40452" spans="6:22" x14ac:dyDescent="0.2">
      <c r="F40452"/>
      <c r="M40452" s="2"/>
      <c r="N40452"/>
      <c r="O40452"/>
      <c r="U40452"/>
      <c r="V40452"/>
    </row>
    <row r="40453" spans="6:22" x14ac:dyDescent="0.2">
      <c r="F40453"/>
      <c r="M40453" s="2"/>
      <c r="N40453"/>
      <c r="O40453"/>
      <c r="U40453"/>
      <c r="V40453"/>
    </row>
    <row r="40454" spans="6:22" x14ac:dyDescent="0.2">
      <c r="F40454"/>
      <c r="M40454" s="2"/>
      <c r="N40454"/>
      <c r="O40454"/>
      <c r="U40454"/>
      <c r="V40454"/>
    </row>
    <row r="40455" spans="6:22" x14ac:dyDescent="0.2">
      <c r="F40455"/>
      <c r="M40455" s="2"/>
      <c r="N40455"/>
      <c r="O40455"/>
      <c r="U40455"/>
      <c r="V40455"/>
    </row>
    <row r="40456" spans="6:22" x14ac:dyDescent="0.2">
      <c r="F40456"/>
      <c r="M40456" s="2"/>
      <c r="N40456"/>
      <c r="O40456"/>
      <c r="U40456"/>
      <c r="V40456"/>
    </row>
    <row r="40457" spans="6:22" x14ac:dyDescent="0.2">
      <c r="F40457"/>
      <c r="M40457" s="2"/>
      <c r="N40457"/>
      <c r="O40457"/>
      <c r="U40457"/>
      <c r="V40457"/>
    </row>
    <row r="40458" spans="6:22" x14ac:dyDescent="0.2">
      <c r="F40458"/>
      <c r="M40458" s="2"/>
      <c r="N40458"/>
      <c r="O40458"/>
      <c r="U40458"/>
      <c r="V40458"/>
    </row>
    <row r="40459" spans="6:22" x14ac:dyDescent="0.2">
      <c r="F40459"/>
      <c r="M40459" s="2"/>
      <c r="N40459"/>
      <c r="O40459"/>
      <c r="U40459"/>
      <c r="V40459"/>
    </row>
    <row r="40460" spans="6:22" x14ac:dyDescent="0.2">
      <c r="F40460"/>
      <c r="M40460" s="2"/>
      <c r="N40460"/>
      <c r="O40460"/>
      <c r="U40460"/>
      <c r="V40460"/>
    </row>
    <row r="40461" spans="6:22" x14ac:dyDescent="0.2">
      <c r="F40461"/>
      <c r="M40461" s="2"/>
      <c r="N40461"/>
      <c r="O40461"/>
      <c r="U40461"/>
      <c r="V40461"/>
    </row>
    <row r="40462" spans="6:22" x14ac:dyDescent="0.2">
      <c r="F40462"/>
      <c r="M40462" s="2"/>
      <c r="N40462"/>
      <c r="O40462"/>
      <c r="U40462"/>
      <c r="V40462"/>
    </row>
    <row r="40463" spans="6:22" x14ac:dyDescent="0.2">
      <c r="F40463"/>
      <c r="M40463" s="2"/>
      <c r="N40463"/>
      <c r="O40463"/>
      <c r="U40463"/>
      <c r="V40463"/>
    </row>
    <row r="40464" spans="6:22" x14ac:dyDescent="0.2">
      <c r="F40464"/>
      <c r="M40464" s="2"/>
      <c r="N40464"/>
      <c r="O40464"/>
      <c r="U40464"/>
      <c r="V40464"/>
    </row>
    <row r="40465" spans="6:22" x14ac:dyDescent="0.2">
      <c r="F40465"/>
      <c r="M40465" s="2"/>
      <c r="N40465"/>
      <c r="O40465"/>
      <c r="U40465"/>
      <c r="V40465"/>
    </row>
    <row r="40466" spans="6:22" x14ac:dyDescent="0.2">
      <c r="F40466"/>
      <c r="M40466" s="2"/>
      <c r="N40466"/>
      <c r="O40466"/>
      <c r="U40466"/>
      <c r="V40466"/>
    </row>
    <row r="40467" spans="6:22" x14ac:dyDescent="0.2">
      <c r="F40467"/>
      <c r="M40467" s="2"/>
      <c r="N40467"/>
      <c r="O40467"/>
      <c r="U40467"/>
      <c r="V40467"/>
    </row>
    <row r="40468" spans="6:22" x14ac:dyDescent="0.2">
      <c r="F40468"/>
      <c r="M40468" s="2"/>
      <c r="N40468"/>
      <c r="O40468"/>
      <c r="U40468"/>
      <c r="V40468"/>
    </row>
    <row r="40469" spans="6:22" x14ac:dyDescent="0.2">
      <c r="F40469"/>
      <c r="M40469" s="2"/>
      <c r="N40469"/>
      <c r="O40469"/>
      <c r="U40469"/>
      <c r="V40469"/>
    </row>
    <row r="40470" spans="6:22" x14ac:dyDescent="0.2">
      <c r="F40470"/>
      <c r="M40470" s="2"/>
      <c r="N40470"/>
      <c r="O40470"/>
      <c r="U40470"/>
      <c r="V40470"/>
    </row>
    <row r="40471" spans="6:22" x14ac:dyDescent="0.2">
      <c r="F40471"/>
      <c r="M40471" s="2"/>
      <c r="N40471"/>
      <c r="O40471"/>
      <c r="U40471"/>
      <c r="V40471"/>
    </row>
    <row r="40472" spans="6:22" x14ac:dyDescent="0.2">
      <c r="F40472"/>
      <c r="M40472" s="2"/>
      <c r="N40472"/>
      <c r="O40472"/>
      <c r="U40472"/>
      <c r="V40472"/>
    </row>
    <row r="40473" spans="6:22" x14ac:dyDescent="0.2">
      <c r="F40473"/>
      <c r="M40473" s="2"/>
      <c r="N40473"/>
      <c r="O40473"/>
      <c r="U40473"/>
      <c r="V40473"/>
    </row>
    <row r="40474" spans="6:22" x14ac:dyDescent="0.2">
      <c r="F40474"/>
      <c r="M40474" s="2"/>
      <c r="N40474"/>
      <c r="O40474"/>
      <c r="U40474"/>
      <c r="V40474"/>
    </row>
    <row r="40475" spans="6:22" x14ac:dyDescent="0.2">
      <c r="F40475"/>
      <c r="M40475" s="2"/>
      <c r="N40475"/>
      <c r="O40475"/>
      <c r="U40475"/>
      <c r="V40475"/>
    </row>
    <row r="40476" spans="6:22" x14ac:dyDescent="0.2">
      <c r="F40476"/>
      <c r="M40476" s="2"/>
      <c r="N40476"/>
      <c r="O40476"/>
      <c r="U40476"/>
      <c r="V40476"/>
    </row>
    <row r="40477" spans="6:22" x14ac:dyDescent="0.2">
      <c r="F40477"/>
      <c r="M40477" s="2"/>
      <c r="N40477"/>
      <c r="O40477"/>
      <c r="U40477"/>
      <c r="V40477"/>
    </row>
    <row r="40478" spans="6:22" x14ac:dyDescent="0.2">
      <c r="F40478"/>
      <c r="M40478" s="2"/>
      <c r="N40478"/>
      <c r="O40478"/>
      <c r="U40478"/>
      <c r="V40478"/>
    </row>
    <row r="40479" spans="6:22" x14ac:dyDescent="0.2">
      <c r="F40479"/>
      <c r="M40479" s="2"/>
      <c r="N40479"/>
      <c r="O40479"/>
      <c r="U40479"/>
      <c r="V40479"/>
    </row>
    <row r="40480" spans="6:22" x14ac:dyDescent="0.2">
      <c r="F40480"/>
      <c r="M40480" s="2"/>
      <c r="N40480"/>
      <c r="O40480"/>
      <c r="U40480"/>
      <c r="V40480"/>
    </row>
    <row r="40481" spans="6:22" x14ac:dyDescent="0.2">
      <c r="F40481"/>
      <c r="M40481" s="2"/>
      <c r="N40481"/>
      <c r="O40481"/>
      <c r="U40481"/>
      <c r="V40481"/>
    </row>
    <row r="40482" spans="6:22" x14ac:dyDescent="0.2">
      <c r="F40482"/>
      <c r="M40482" s="2"/>
      <c r="N40482"/>
      <c r="O40482"/>
      <c r="U40482"/>
      <c r="V40482"/>
    </row>
    <row r="40483" spans="6:22" x14ac:dyDescent="0.2">
      <c r="F40483"/>
      <c r="M40483" s="2"/>
      <c r="N40483"/>
      <c r="O40483"/>
      <c r="U40483"/>
      <c r="V40483"/>
    </row>
    <row r="40484" spans="6:22" x14ac:dyDescent="0.2">
      <c r="F40484"/>
      <c r="M40484" s="2"/>
      <c r="N40484"/>
      <c r="O40484"/>
      <c r="U40484"/>
      <c r="V40484"/>
    </row>
    <row r="40485" spans="6:22" x14ac:dyDescent="0.2">
      <c r="F40485"/>
      <c r="M40485" s="2"/>
      <c r="N40485"/>
      <c r="O40485"/>
      <c r="U40485"/>
      <c r="V40485"/>
    </row>
    <row r="40486" spans="6:22" x14ac:dyDescent="0.2">
      <c r="F40486"/>
      <c r="M40486" s="2"/>
      <c r="N40486"/>
      <c r="O40486"/>
      <c r="U40486"/>
      <c r="V40486"/>
    </row>
    <row r="40487" spans="6:22" x14ac:dyDescent="0.2">
      <c r="F40487"/>
      <c r="M40487" s="2"/>
      <c r="N40487"/>
      <c r="O40487"/>
      <c r="U40487"/>
      <c r="V40487"/>
    </row>
    <row r="40488" spans="6:22" x14ac:dyDescent="0.2">
      <c r="F40488"/>
      <c r="M40488" s="2"/>
      <c r="N40488"/>
      <c r="O40488"/>
      <c r="U40488"/>
      <c r="V40488"/>
    </row>
    <row r="40489" spans="6:22" x14ac:dyDescent="0.2">
      <c r="F40489"/>
      <c r="M40489" s="2"/>
      <c r="N40489"/>
      <c r="O40489"/>
      <c r="U40489"/>
      <c r="V40489"/>
    </row>
    <row r="40490" spans="6:22" x14ac:dyDescent="0.2">
      <c r="F40490"/>
      <c r="M40490" s="2"/>
      <c r="N40490"/>
      <c r="O40490"/>
      <c r="U40490"/>
      <c r="V40490"/>
    </row>
    <row r="40491" spans="6:22" x14ac:dyDescent="0.2">
      <c r="F40491"/>
      <c r="M40491" s="2"/>
      <c r="N40491"/>
      <c r="O40491"/>
      <c r="U40491"/>
      <c r="V40491"/>
    </row>
    <row r="40492" spans="6:22" x14ac:dyDescent="0.2">
      <c r="F40492"/>
      <c r="M40492" s="2"/>
      <c r="N40492"/>
      <c r="O40492"/>
      <c r="U40492"/>
      <c r="V40492"/>
    </row>
    <row r="40493" spans="6:22" x14ac:dyDescent="0.2">
      <c r="F40493"/>
      <c r="M40493" s="2"/>
      <c r="N40493"/>
      <c r="O40493"/>
      <c r="U40493"/>
      <c r="V40493"/>
    </row>
    <row r="40494" spans="6:22" x14ac:dyDescent="0.2">
      <c r="F40494"/>
      <c r="M40494" s="2"/>
      <c r="N40494"/>
      <c r="O40494"/>
      <c r="U40494"/>
      <c r="V40494"/>
    </row>
    <row r="40495" spans="6:22" x14ac:dyDescent="0.2">
      <c r="F40495"/>
      <c r="M40495" s="2"/>
      <c r="N40495"/>
      <c r="O40495"/>
      <c r="U40495"/>
      <c r="V40495"/>
    </row>
    <row r="40496" spans="6:22" x14ac:dyDescent="0.2">
      <c r="F40496"/>
      <c r="M40496" s="2"/>
      <c r="N40496"/>
      <c r="O40496"/>
      <c r="U40496"/>
      <c r="V40496"/>
    </row>
    <row r="40497" spans="6:22" x14ac:dyDescent="0.2">
      <c r="F40497"/>
      <c r="M40497" s="2"/>
      <c r="N40497"/>
      <c r="O40497"/>
      <c r="U40497"/>
      <c r="V40497"/>
    </row>
    <row r="40498" spans="6:22" x14ac:dyDescent="0.2">
      <c r="F40498"/>
      <c r="M40498" s="2"/>
      <c r="N40498"/>
      <c r="O40498"/>
      <c r="U40498"/>
      <c r="V40498"/>
    </row>
    <row r="40499" spans="6:22" x14ac:dyDescent="0.2">
      <c r="F40499"/>
      <c r="M40499" s="2"/>
      <c r="N40499"/>
      <c r="O40499"/>
      <c r="U40499"/>
      <c r="V40499"/>
    </row>
    <row r="40500" spans="6:22" x14ac:dyDescent="0.2">
      <c r="F40500"/>
      <c r="M40500" s="2"/>
      <c r="N40500"/>
      <c r="O40500"/>
      <c r="U40500"/>
      <c r="V40500"/>
    </row>
    <row r="40501" spans="6:22" x14ac:dyDescent="0.2">
      <c r="F40501"/>
      <c r="M40501" s="2"/>
      <c r="N40501"/>
      <c r="O40501"/>
      <c r="U40501"/>
      <c r="V40501"/>
    </row>
    <row r="40502" spans="6:22" x14ac:dyDescent="0.2">
      <c r="F40502"/>
      <c r="M40502" s="2"/>
      <c r="N40502"/>
      <c r="O40502"/>
      <c r="U40502"/>
      <c r="V40502"/>
    </row>
    <row r="40503" spans="6:22" x14ac:dyDescent="0.2">
      <c r="F40503"/>
      <c r="M40503" s="2"/>
      <c r="N40503"/>
      <c r="O40503"/>
      <c r="U40503"/>
      <c r="V40503"/>
    </row>
    <row r="40504" spans="6:22" x14ac:dyDescent="0.2">
      <c r="F40504"/>
      <c r="M40504" s="2"/>
      <c r="N40504"/>
      <c r="O40504"/>
      <c r="U40504"/>
      <c r="V40504"/>
    </row>
    <row r="40505" spans="6:22" x14ac:dyDescent="0.2">
      <c r="F40505"/>
      <c r="M40505" s="2"/>
      <c r="N40505"/>
      <c r="O40505"/>
      <c r="U40505"/>
      <c r="V40505"/>
    </row>
    <row r="40506" spans="6:22" x14ac:dyDescent="0.2">
      <c r="F40506"/>
      <c r="M40506" s="2"/>
      <c r="N40506"/>
      <c r="O40506"/>
      <c r="U40506"/>
      <c r="V40506"/>
    </row>
    <row r="40507" spans="6:22" x14ac:dyDescent="0.2">
      <c r="F40507"/>
      <c r="M40507" s="2"/>
      <c r="N40507"/>
      <c r="O40507"/>
      <c r="U40507"/>
      <c r="V40507"/>
    </row>
    <row r="40508" spans="6:22" x14ac:dyDescent="0.2">
      <c r="F40508"/>
      <c r="M40508" s="2"/>
      <c r="N40508"/>
      <c r="O40508"/>
      <c r="U40508"/>
      <c r="V40508"/>
    </row>
    <row r="40509" spans="6:22" x14ac:dyDescent="0.2">
      <c r="F40509"/>
      <c r="M40509" s="2"/>
      <c r="N40509"/>
      <c r="O40509"/>
      <c r="U40509"/>
      <c r="V40509"/>
    </row>
    <row r="40510" spans="6:22" x14ac:dyDescent="0.2">
      <c r="F40510"/>
      <c r="M40510" s="2"/>
      <c r="N40510"/>
      <c r="O40510"/>
      <c r="U40510"/>
      <c r="V40510"/>
    </row>
    <row r="40511" spans="6:22" x14ac:dyDescent="0.2">
      <c r="F40511"/>
      <c r="M40511" s="2"/>
      <c r="N40511"/>
      <c r="O40511"/>
      <c r="U40511"/>
      <c r="V40511"/>
    </row>
    <row r="40512" spans="6:22" x14ac:dyDescent="0.2">
      <c r="F40512"/>
      <c r="M40512" s="2"/>
      <c r="N40512"/>
      <c r="O40512"/>
      <c r="U40512"/>
      <c r="V40512"/>
    </row>
    <row r="40513" spans="6:22" x14ac:dyDescent="0.2">
      <c r="F40513"/>
      <c r="M40513" s="2"/>
      <c r="N40513"/>
      <c r="O40513"/>
      <c r="U40513"/>
      <c r="V40513"/>
    </row>
    <row r="40514" spans="6:22" x14ac:dyDescent="0.2">
      <c r="F40514"/>
      <c r="M40514" s="2"/>
      <c r="N40514"/>
      <c r="O40514"/>
      <c r="U40514"/>
      <c r="V40514"/>
    </row>
    <row r="40515" spans="6:22" x14ac:dyDescent="0.2">
      <c r="F40515"/>
      <c r="M40515" s="2"/>
      <c r="N40515"/>
      <c r="O40515"/>
      <c r="U40515"/>
      <c r="V40515"/>
    </row>
    <row r="40516" spans="6:22" x14ac:dyDescent="0.2">
      <c r="F40516"/>
      <c r="M40516" s="2"/>
      <c r="N40516"/>
      <c r="O40516"/>
      <c r="U40516"/>
      <c r="V40516"/>
    </row>
    <row r="40517" spans="6:22" x14ac:dyDescent="0.2">
      <c r="F40517"/>
      <c r="M40517" s="2"/>
      <c r="N40517"/>
      <c r="O40517"/>
      <c r="U40517"/>
      <c r="V40517"/>
    </row>
    <row r="40518" spans="6:22" x14ac:dyDescent="0.2">
      <c r="F40518"/>
      <c r="M40518" s="2"/>
      <c r="N40518"/>
      <c r="O40518"/>
      <c r="U40518"/>
      <c r="V40518"/>
    </row>
    <row r="40519" spans="6:22" x14ac:dyDescent="0.2">
      <c r="F40519"/>
      <c r="M40519" s="2"/>
      <c r="N40519"/>
      <c r="O40519"/>
      <c r="U40519"/>
      <c r="V40519"/>
    </row>
    <row r="40520" spans="6:22" x14ac:dyDescent="0.2">
      <c r="F40520"/>
      <c r="M40520" s="2"/>
      <c r="N40520"/>
      <c r="O40520"/>
      <c r="U40520"/>
      <c r="V40520"/>
    </row>
    <row r="40521" spans="6:22" x14ac:dyDescent="0.2">
      <c r="F40521"/>
      <c r="M40521" s="2"/>
      <c r="N40521"/>
      <c r="O40521"/>
      <c r="U40521"/>
      <c r="V40521"/>
    </row>
    <row r="40522" spans="6:22" x14ac:dyDescent="0.2">
      <c r="F40522"/>
      <c r="M40522" s="2"/>
      <c r="N40522"/>
      <c r="O40522"/>
      <c r="U40522"/>
      <c r="V40522"/>
    </row>
    <row r="40523" spans="6:22" x14ac:dyDescent="0.2">
      <c r="F40523"/>
      <c r="M40523" s="2"/>
      <c r="N40523"/>
      <c r="O40523"/>
      <c r="U40523"/>
      <c r="V40523"/>
    </row>
    <row r="40524" spans="6:22" x14ac:dyDescent="0.2">
      <c r="F40524"/>
      <c r="M40524" s="2"/>
      <c r="N40524"/>
      <c r="O40524"/>
      <c r="U40524"/>
      <c r="V40524"/>
    </row>
    <row r="40525" spans="6:22" x14ac:dyDescent="0.2">
      <c r="F40525"/>
      <c r="M40525" s="2"/>
      <c r="N40525"/>
      <c r="O40525"/>
      <c r="U40525"/>
      <c r="V40525"/>
    </row>
    <row r="40526" spans="6:22" x14ac:dyDescent="0.2">
      <c r="F40526"/>
      <c r="M40526" s="2"/>
      <c r="N40526"/>
      <c r="O40526"/>
      <c r="U40526"/>
      <c r="V40526"/>
    </row>
    <row r="40527" spans="6:22" x14ac:dyDescent="0.2">
      <c r="F40527"/>
      <c r="M40527" s="2"/>
      <c r="N40527"/>
      <c r="O40527"/>
      <c r="U40527"/>
      <c r="V40527"/>
    </row>
    <row r="40528" spans="6:22" x14ac:dyDescent="0.2">
      <c r="F40528"/>
      <c r="M40528" s="2"/>
      <c r="N40528"/>
      <c r="O40528"/>
      <c r="U40528"/>
      <c r="V40528"/>
    </row>
    <row r="40529" spans="6:22" x14ac:dyDescent="0.2">
      <c r="F40529"/>
      <c r="M40529" s="2"/>
      <c r="N40529"/>
      <c r="O40529"/>
      <c r="U40529"/>
      <c r="V40529"/>
    </row>
    <row r="40530" spans="6:22" x14ac:dyDescent="0.2">
      <c r="F40530"/>
      <c r="M40530" s="2"/>
      <c r="N40530"/>
      <c r="O40530"/>
      <c r="U40530"/>
      <c r="V40530"/>
    </row>
    <row r="40531" spans="6:22" x14ac:dyDescent="0.2">
      <c r="F40531"/>
      <c r="M40531" s="2"/>
      <c r="N40531"/>
      <c r="O40531"/>
      <c r="U40531"/>
      <c r="V40531"/>
    </row>
    <row r="40532" spans="6:22" x14ac:dyDescent="0.2">
      <c r="F40532"/>
      <c r="M40532" s="2"/>
      <c r="N40532"/>
      <c r="O40532"/>
      <c r="U40532"/>
      <c r="V40532"/>
    </row>
    <row r="40533" spans="6:22" x14ac:dyDescent="0.2">
      <c r="F40533"/>
      <c r="M40533" s="2"/>
      <c r="N40533"/>
      <c r="O40533"/>
      <c r="U40533"/>
      <c r="V40533"/>
    </row>
    <row r="40534" spans="6:22" x14ac:dyDescent="0.2">
      <c r="F40534"/>
      <c r="M40534" s="2"/>
      <c r="N40534"/>
      <c r="O40534"/>
      <c r="U40534"/>
      <c r="V40534"/>
    </row>
    <row r="40535" spans="6:22" x14ac:dyDescent="0.2">
      <c r="F40535"/>
      <c r="M40535" s="2"/>
      <c r="N40535"/>
      <c r="O40535"/>
      <c r="U40535"/>
      <c r="V40535"/>
    </row>
    <row r="40536" spans="6:22" x14ac:dyDescent="0.2">
      <c r="F40536"/>
      <c r="M40536" s="2"/>
      <c r="N40536"/>
      <c r="O40536"/>
      <c r="U40536"/>
      <c r="V40536"/>
    </row>
    <row r="40537" spans="6:22" x14ac:dyDescent="0.2">
      <c r="F40537"/>
      <c r="M40537" s="2"/>
      <c r="N40537"/>
      <c r="O40537"/>
      <c r="U40537"/>
      <c r="V40537"/>
    </row>
    <row r="40538" spans="6:22" x14ac:dyDescent="0.2">
      <c r="F40538"/>
      <c r="M40538" s="2"/>
      <c r="N40538"/>
      <c r="O40538"/>
      <c r="U40538"/>
      <c r="V40538"/>
    </row>
    <row r="40539" spans="6:22" x14ac:dyDescent="0.2">
      <c r="F40539"/>
      <c r="M40539" s="2"/>
      <c r="N40539"/>
      <c r="O40539"/>
      <c r="U40539"/>
      <c r="V40539"/>
    </row>
    <row r="40540" spans="6:22" x14ac:dyDescent="0.2">
      <c r="F40540"/>
      <c r="M40540" s="2"/>
      <c r="N40540"/>
      <c r="O40540"/>
      <c r="U40540"/>
      <c r="V40540"/>
    </row>
    <row r="40541" spans="6:22" x14ac:dyDescent="0.2">
      <c r="F40541"/>
      <c r="M40541" s="2"/>
      <c r="N40541"/>
      <c r="O40541"/>
      <c r="U40541"/>
      <c r="V40541"/>
    </row>
    <row r="40542" spans="6:22" x14ac:dyDescent="0.2">
      <c r="F40542"/>
      <c r="M40542" s="2"/>
      <c r="N40542"/>
      <c r="O40542"/>
      <c r="U40542"/>
      <c r="V40542"/>
    </row>
    <row r="40543" spans="6:22" x14ac:dyDescent="0.2">
      <c r="F40543"/>
      <c r="M40543" s="2"/>
      <c r="N40543"/>
      <c r="O40543"/>
      <c r="U40543"/>
      <c r="V40543"/>
    </row>
    <row r="40544" spans="6:22" x14ac:dyDescent="0.2">
      <c r="F40544"/>
      <c r="M40544" s="2"/>
      <c r="N40544"/>
      <c r="O40544"/>
      <c r="U40544"/>
      <c r="V40544"/>
    </row>
    <row r="40545" spans="6:22" x14ac:dyDescent="0.2">
      <c r="F40545"/>
      <c r="M40545" s="2"/>
      <c r="N40545"/>
      <c r="O40545"/>
      <c r="U40545"/>
      <c r="V40545"/>
    </row>
    <row r="40546" spans="6:22" x14ac:dyDescent="0.2">
      <c r="F40546"/>
      <c r="M40546" s="2"/>
      <c r="N40546"/>
      <c r="O40546"/>
      <c r="U40546"/>
      <c r="V40546"/>
    </row>
    <row r="40547" spans="6:22" x14ac:dyDescent="0.2">
      <c r="F40547"/>
      <c r="M40547" s="2"/>
      <c r="N40547"/>
      <c r="O40547"/>
      <c r="U40547"/>
      <c r="V40547"/>
    </row>
    <row r="40548" spans="6:22" x14ac:dyDescent="0.2">
      <c r="F40548"/>
      <c r="M40548" s="2"/>
      <c r="N40548"/>
      <c r="O40548"/>
      <c r="U40548"/>
      <c r="V40548"/>
    </row>
    <row r="40549" spans="6:22" x14ac:dyDescent="0.2">
      <c r="F40549"/>
      <c r="M40549" s="2"/>
      <c r="N40549"/>
      <c r="O40549"/>
      <c r="U40549"/>
      <c r="V40549"/>
    </row>
    <row r="40550" spans="6:22" x14ac:dyDescent="0.2">
      <c r="F40550"/>
      <c r="M40550" s="2"/>
      <c r="N40550"/>
      <c r="O40550"/>
      <c r="U40550"/>
      <c r="V40550"/>
    </row>
    <row r="40551" spans="6:22" x14ac:dyDescent="0.2">
      <c r="F40551"/>
      <c r="M40551" s="2"/>
      <c r="N40551"/>
      <c r="O40551"/>
      <c r="U40551"/>
      <c r="V40551"/>
    </row>
    <row r="40552" spans="6:22" x14ac:dyDescent="0.2">
      <c r="F40552"/>
      <c r="M40552" s="2"/>
      <c r="N40552"/>
      <c r="O40552"/>
      <c r="U40552"/>
      <c r="V40552"/>
    </row>
    <row r="40553" spans="6:22" x14ac:dyDescent="0.2">
      <c r="F40553"/>
      <c r="M40553" s="2"/>
      <c r="N40553"/>
      <c r="O40553"/>
      <c r="U40553"/>
      <c r="V40553"/>
    </row>
    <row r="40554" spans="6:22" x14ac:dyDescent="0.2">
      <c r="F40554"/>
      <c r="M40554" s="2"/>
      <c r="N40554"/>
      <c r="O40554"/>
      <c r="U40554"/>
      <c r="V40554"/>
    </row>
    <row r="40555" spans="6:22" x14ac:dyDescent="0.2">
      <c r="F40555"/>
      <c r="M40555" s="2"/>
      <c r="N40555"/>
      <c r="O40555"/>
      <c r="U40555"/>
      <c r="V40555"/>
    </row>
    <row r="40556" spans="6:22" x14ac:dyDescent="0.2">
      <c r="F40556"/>
      <c r="M40556" s="2"/>
      <c r="N40556"/>
      <c r="O40556"/>
      <c r="U40556"/>
      <c r="V40556"/>
    </row>
    <row r="40557" spans="6:22" x14ac:dyDescent="0.2">
      <c r="F40557"/>
      <c r="M40557" s="2"/>
      <c r="N40557"/>
      <c r="O40557"/>
      <c r="U40557"/>
      <c r="V40557"/>
    </row>
    <row r="40558" spans="6:22" x14ac:dyDescent="0.2">
      <c r="F40558"/>
      <c r="M40558" s="2"/>
      <c r="N40558"/>
      <c r="O40558"/>
      <c r="U40558"/>
      <c r="V40558"/>
    </row>
    <row r="40559" spans="6:22" x14ac:dyDescent="0.2">
      <c r="F40559"/>
      <c r="M40559" s="2"/>
      <c r="N40559"/>
      <c r="O40559"/>
      <c r="U40559"/>
      <c r="V40559"/>
    </row>
    <row r="40560" spans="6:22" x14ac:dyDescent="0.2">
      <c r="F40560"/>
      <c r="M40560" s="2"/>
      <c r="N40560"/>
      <c r="O40560"/>
      <c r="U40560"/>
      <c r="V40560"/>
    </row>
    <row r="40561" spans="6:22" x14ac:dyDescent="0.2">
      <c r="F40561"/>
      <c r="M40561" s="2"/>
      <c r="N40561"/>
      <c r="O40561"/>
      <c r="U40561"/>
      <c r="V40561"/>
    </row>
    <row r="40562" spans="6:22" x14ac:dyDescent="0.2">
      <c r="F40562"/>
      <c r="M40562" s="2"/>
      <c r="N40562"/>
      <c r="O40562"/>
      <c r="U40562"/>
      <c r="V40562"/>
    </row>
    <row r="40563" spans="6:22" x14ac:dyDescent="0.2">
      <c r="F40563"/>
      <c r="M40563" s="2"/>
      <c r="N40563"/>
      <c r="O40563"/>
      <c r="U40563"/>
      <c r="V40563"/>
    </row>
    <row r="40564" spans="6:22" x14ac:dyDescent="0.2">
      <c r="F40564"/>
      <c r="M40564" s="2"/>
      <c r="N40564"/>
      <c r="O40564"/>
      <c r="U40564"/>
      <c r="V40564"/>
    </row>
    <row r="40565" spans="6:22" x14ac:dyDescent="0.2">
      <c r="F40565"/>
      <c r="M40565" s="2"/>
      <c r="N40565"/>
      <c r="O40565"/>
      <c r="U40565"/>
      <c r="V40565"/>
    </row>
    <row r="40566" spans="6:22" x14ac:dyDescent="0.2">
      <c r="F40566"/>
      <c r="M40566" s="2"/>
      <c r="N40566"/>
      <c r="O40566"/>
      <c r="U40566"/>
      <c r="V40566"/>
    </row>
    <row r="40567" spans="6:22" x14ac:dyDescent="0.2">
      <c r="F40567"/>
      <c r="M40567" s="2"/>
      <c r="N40567"/>
      <c r="O40567"/>
      <c r="U40567"/>
      <c r="V40567"/>
    </row>
    <row r="40568" spans="6:22" x14ac:dyDescent="0.2">
      <c r="F40568"/>
      <c r="M40568" s="2"/>
      <c r="N40568"/>
      <c r="O40568"/>
      <c r="U40568"/>
      <c r="V40568"/>
    </row>
    <row r="40569" spans="6:22" x14ac:dyDescent="0.2">
      <c r="F40569"/>
      <c r="M40569" s="2"/>
      <c r="N40569"/>
      <c r="O40569"/>
      <c r="U40569"/>
      <c r="V40569"/>
    </row>
    <row r="40570" spans="6:22" x14ac:dyDescent="0.2">
      <c r="F40570"/>
      <c r="M40570" s="2"/>
      <c r="N40570"/>
      <c r="O40570"/>
      <c r="U40570"/>
      <c r="V40570"/>
    </row>
    <row r="40571" spans="6:22" x14ac:dyDescent="0.2">
      <c r="F40571"/>
      <c r="M40571" s="2"/>
      <c r="N40571"/>
      <c r="O40571"/>
      <c r="U40571"/>
      <c r="V40571"/>
    </row>
    <row r="40572" spans="6:22" x14ac:dyDescent="0.2">
      <c r="F40572"/>
      <c r="M40572" s="2"/>
      <c r="N40572"/>
      <c r="O40572"/>
      <c r="U40572"/>
      <c r="V40572"/>
    </row>
    <row r="40573" spans="6:22" x14ac:dyDescent="0.2">
      <c r="F40573"/>
      <c r="M40573" s="2"/>
      <c r="N40573"/>
      <c r="O40573"/>
      <c r="U40573"/>
      <c r="V40573"/>
    </row>
    <row r="40574" spans="6:22" x14ac:dyDescent="0.2">
      <c r="F40574"/>
      <c r="M40574" s="2"/>
      <c r="N40574"/>
      <c r="O40574"/>
      <c r="U40574"/>
      <c r="V40574"/>
    </row>
    <row r="40575" spans="6:22" x14ac:dyDescent="0.2">
      <c r="F40575"/>
      <c r="M40575" s="2"/>
      <c r="N40575"/>
      <c r="O40575"/>
      <c r="U40575"/>
      <c r="V40575"/>
    </row>
    <row r="40576" spans="6:22" x14ac:dyDescent="0.2">
      <c r="F40576"/>
      <c r="M40576" s="2"/>
      <c r="N40576"/>
      <c r="O40576"/>
      <c r="U40576"/>
      <c r="V40576"/>
    </row>
    <row r="40577" spans="6:22" x14ac:dyDescent="0.2">
      <c r="F40577"/>
      <c r="M40577" s="2"/>
      <c r="N40577"/>
      <c r="O40577"/>
      <c r="U40577"/>
      <c r="V40577"/>
    </row>
    <row r="40578" spans="6:22" x14ac:dyDescent="0.2">
      <c r="F40578"/>
      <c r="M40578" s="2"/>
      <c r="N40578"/>
      <c r="O40578"/>
      <c r="U40578"/>
      <c r="V40578"/>
    </row>
    <row r="40579" spans="6:22" x14ac:dyDescent="0.2">
      <c r="F40579"/>
      <c r="M40579" s="2"/>
      <c r="N40579"/>
      <c r="O40579"/>
      <c r="U40579"/>
      <c r="V40579"/>
    </row>
    <row r="40580" spans="6:22" x14ac:dyDescent="0.2">
      <c r="F40580"/>
      <c r="M40580" s="2"/>
      <c r="N40580"/>
      <c r="O40580"/>
      <c r="U40580"/>
      <c r="V40580"/>
    </row>
    <row r="40581" spans="6:22" x14ac:dyDescent="0.2">
      <c r="F40581"/>
      <c r="M40581" s="2"/>
      <c r="N40581"/>
      <c r="O40581"/>
      <c r="U40581"/>
      <c r="V40581"/>
    </row>
    <row r="40582" spans="6:22" x14ac:dyDescent="0.2">
      <c r="F40582"/>
      <c r="M40582" s="2"/>
      <c r="N40582"/>
      <c r="O40582"/>
      <c r="U40582"/>
      <c r="V40582"/>
    </row>
    <row r="40583" spans="6:22" x14ac:dyDescent="0.2">
      <c r="F40583"/>
      <c r="M40583" s="2"/>
      <c r="N40583"/>
      <c r="O40583"/>
      <c r="U40583"/>
      <c r="V40583"/>
    </row>
    <row r="40584" spans="6:22" x14ac:dyDescent="0.2">
      <c r="F40584"/>
      <c r="M40584" s="2"/>
      <c r="N40584"/>
      <c r="O40584"/>
      <c r="U40584"/>
      <c r="V40584"/>
    </row>
    <row r="40585" spans="6:22" x14ac:dyDescent="0.2">
      <c r="F40585"/>
      <c r="M40585" s="2"/>
      <c r="N40585"/>
      <c r="O40585"/>
      <c r="U40585"/>
      <c r="V40585"/>
    </row>
    <row r="40586" spans="6:22" x14ac:dyDescent="0.2">
      <c r="F40586"/>
      <c r="M40586" s="2"/>
      <c r="N40586"/>
      <c r="O40586"/>
      <c r="U40586"/>
      <c r="V40586"/>
    </row>
    <row r="40587" spans="6:22" x14ac:dyDescent="0.2">
      <c r="F40587"/>
      <c r="M40587" s="2"/>
      <c r="N40587"/>
      <c r="O40587"/>
      <c r="U40587"/>
      <c r="V40587"/>
    </row>
    <row r="40588" spans="6:22" x14ac:dyDescent="0.2">
      <c r="F40588"/>
      <c r="M40588" s="2"/>
      <c r="N40588"/>
      <c r="O40588"/>
      <c r="U40588"/>
      <c r="V40588"/>
    </row>
    <row r="40589" spans="6:22" x14ac:dyDescent="0.2">
      <c r="F40589"/>
      <c r="M40589" s="2"/>
      <c r="N40589"/>
      <c r="O40589"/>
      <c r="U40589"/>
      <c r="V40589"/>
    </row>
    <row r="40590" spans="6:22" x14ac:dyDescent="0.2">
      <c r="F40590"/>
      <c r="M40590" s="2"/>
      <c r="N40590"/>
      <c r="O40590"/>
      <c r="U40590"/>
      <c r="V40590"/>
    </row>
    <row r="40591" spans="6:22" x14ac:dyDescent="0.2">
      <c r="F40591"/>
      <c r="M40591" s="2"/>
      <c r="N40591"/>
      <c r="O40591"/>
      <c r="U40591"/>
      <c r="V40591"/>
    </row>
    <row r="40592" spans="6:22" x14ac:dyDescent="0.2">
      <c r="F40592"/>
      <c r="M40592" s="2"/>
      <c r="N40592"/>
      <c r="O40592"/>
      <c r="U40592"/>
      <c r="V40592"/>
    </row>
    <row r="40593" spans="6:22" x14ac:dyDescent="0.2">
      <c r="F40593"/>
      <c r="M40593" s="2"/>
      <c r="N40593"/>
      <c r="O40593"/>
      <c r="U40593"/>
      <c r="V40593"/>
    </row>
    <row r="40594" spans="6:22" x14ac:dyDescent="0.2">
      <c r="F40594"/>
      <c r="M40594" s="2"/>
      <c r="N40594"/>
      <c r="O40594"/>
      <c r="U40594"/>
      <c r="V40594"/>
    </row>
    <row r="40595" spans="6:22" x14ac:dyDescent="0.2">
      <c r="F40595"/>
      <c r="M40595" s="2"/>
      <c r="N40595"/>
      <c r="O40595"/>
      <c r="U40595"/>
      <c r="V40595"/>
    </row>
    <row r="40596" spans="6:22" x14ac:dyDescent="0.2">
      <c r="F40596"/>
      <c r="M40596" s="2"/>
      <c r="N40596"/>
      <c r="O40596"/>
      <c r="U40596"/>
      <c r="V40596"/>
    </row>
    <row r="40597" spans="6:22" x14ac:dyDescent="0.2">
      <c r="F40597"/>
      <c r="M40597" s="2"/>
      <c r="N40597"/>
      <c r="O40597"/>
      <c r="U40597"/>
      <c r="V40597"/>
    </row>
    <row r="40598" spans="6:22" x14ac:dyDescent="0.2">
      <c r="F40598"/>
      <c r="M40598" s="2"/>
      <c r="N40598"/>
      <c r="O40598"/>
      <c r="U40598"/>
      <c r="V40598"/>
    </row>
    <row r="40599" spans="6:22" x14ac:dyDescent="0.2">
      <c r="F40599"/>
      <c r="M40599" s="2"/>
      <c r="N40599"/>
      <c r="O40599"/>
      <c r="U40599"/>
      <c r="V40599"/>
    </row>
    <row r="40600" spans="6:22" x14ac:dyDescent="0.2">
      <c r="F40600"/>
      <c r="M40600" s="2"/>
      <c r="N40600"/>
      <c r="O40600"/>
      <c r="U40600"/>
      <c r="V40600"/>
    </row>
    <row r="40601" spans="6:22" x14ac:dyDescent="0.2">
      <c r="F40601"/>
      <c r="M40601" s="2"/>
      <c r="N40601"/>
      <c r="O40601"/>
      <c r="U40601"/>
      <c r="V40601"/>
    </row>
    <row r="40602" spans="6:22" x14ac:dyDescent="0.2">
      <c r="F40602"/>
      <c r="M40602" s="2"/>
      <c r="N40602"/>
      <c r="O40602"/>
      <c r="U40602"/>
      <c r="V40602"/>
    </row>
    <row r="40603" spans="6:22" x14ac:dyDescent="0.2">
      <c r="F40603"/>
      <c r="M40603" s="2"/>
      <c r="N40603"/>
      <c r="O40603"/>
      <c r="U40603"/>
      <c r="V40603"/>
    </row>
    <row r="40604" spans="6:22" x14ac:dyDescent="0.2">
      <c r="F40604"/>
      <c r="M40604" s="2"/>
      <c r="N40604"/>
      <c r="O40604"/>
      <c r="U40604"/>
      <c r="V40604"/>
    </row>
    <row r="40605" spans="6:22" x14ac:dyDescent="0.2">
      <c r="F40605"/>
      <c r="M40605" s="2"/>
      <c r="N40605"/>
      <c r="O40605"/>
      <c r="U40605"/>
      <c r="V40605"/>
    </row>
    <row r="40606" spans="6:22" x14ac:dyDescent="0.2">
      <c r="F40606"/>
      <c r="M40606" s="2"/>
      <c r="N40606"/>
      <c r="O40606"/>
      <c r="U40606"/>
      <c r="V40606"/>
    </row>
    <row r="40607" spans="6:22" x14ac:dyDescent="0.2">
      <c r="F40607"/>
      <c r="M40607" s="2"/>
      <c r="N40607"/>
      <c r="O40607"/>
      <c r="U40607"/>
      <c r="V40607"/>
    </row>
    <row r="40608" spans="6:22" x14ac:dyDescent="0.2">
      <c r="F40608"/>
      <c r="M40608" s="2"/>
      <c r="N40608"/>
      <c r="O40608"/>
      <c r="U40608"/>
      <c r="V40608"/>
    </row>
    <row r="40609" spans="6:22" x14ac:dyDescent="0.2">
      <c r="F40609"/>
      <c r="M40609" s="2"/>
      <c r="N40609"/>
      <c r="O40609"/>
      <c r="U40609"/>
      <c r="V40609"/>
    </row>
    <row r="40610" spans="6:22" x14ac:dyDescent="0.2">
      <c r="F40610"/>
      <c r="M40610" s="2"/>
      <c r="N40610"/>
      <c r="O40610"/>
      <c r="U40610"/>
      <c r="V40610"/>
    </row>
    <row r="40611" spans="6:22" x14ac:dyDescent="0.2">
      <c r="F40611"/>
      <c r="M40611" s="2"/>
      <c r="N40611"/>
      <c r="O40611"/>
      <c r="U40611"/>
      <c r="V40611"/>
    </row>
    <row r="40612" spans="6:22" x14ac:dyDescent="0.2">
      <c r="F40612"/>
      <c r="M40612" s="2"/>
      <c r="N40612"/>
      <c r="O40612"/>
      <c r="U40612"/>
      <c r="V40612"/>
    </row>
    <row r="40613" spans="6:22" x14ac:dyDescent="0.2">
      <c r="F40613"/>
      <c r="M40613" s="2"/>
      <c r="N40613"/>
      <c r="O40613"/>
      <c r="U40613"/>
      <c r="V40613"/>
    </row>
    <row r="40614" spans="6:22" x14ac:dyDescent="0.2">
      <c r="F40614"/>
      <c r="M40614" s="2"/>
      <c r="N40614"/>
      <c r="O40614"/>
      <c r="U40614"/>
      <c r="V40614"/>
    </row>
    <row r="40615" spans="6:22" x14ac:dyDescent="0.2">
      <c r="F40615"/>
      <c r="M40615" s="2"/>
      <c r="N40615"/>
      <c r="O40615"/>
      <c r="U40615"/>
      <c r="V40615"/>
    </row>
    <row r="40616" spans="6:22" x14ac:dyDescent="0.2">
      <c r="F40616"/>
      <c r="M40616" s="2"/>
      <c r="N40616"/>
      <c r="O40616"/>
      <c r="U40616"/>
      <c r="V40616"/>
    </row>
    <row r="40617" spans="6:22" x14ac:dyDescent="0.2">
      <c r="F40617"/>
      <c r="M40617" s="2"/>
      <c r="N40617"/>
      <c r="O40617"/>
      <c r="U40617"/>
      <c r="V40617"/>
    </row>
    <row r="40618" spans="6:22" x14ac:dyDescent="0.2">
      <c r="F40618"/>
      <c r="M40618" s="2"/>
      <c r="N40618"/>
      <c r="O40618"/>
      <c r="U40618"/>
      <c r="V40618"/>
    </row>
    <row r="40619" spans="6:22" x14ac:dyDescent="0.2">
      <c r="F40619"/>
      <c r="M40619" s="2"/>
      <c r="N40619"/>
      <c r="O40619"/>
      <c r="U40619"/>
      <c r="V40619"/>
    </row>
    <row r="40620" spans="6:22" x14ac:dyDescent="0.2">
      <c r="F40620"/>
      <c r="M40620" s="2"/>
      <c r="N40620"/>
      <c r="O40620"/>
      <c r="U40620"/>
      <c r="V40620"/>
    </row>
    <row r="40621" spans="6:22" x14ac:dyDescent="0.2">
      <c r="F40621"/>
      <c r="M40621" s="2"/>
      <c r="N40621"/>
      <c r="O40621"/>
      <c r="U40621"/>
      <c r="V40621"/>
    </row>
    <row r="40622" spans="6:22" x14ac:dyDescent="0.2">
      <c r="F40622"/>
      <c r="M40622" s="2"/>
      <c r="N40622"/>
      <c r="O40622"/>
      <c r="U40622"/>
      <c r="V40622"/>
    </row>
    <row r="40623" spans="6:22" x14ac:dyDescent="0.2">
      <c r="F40623"/>
      <c r="M40623" s="2"/>
      <c r="N40623"/>
      <c r="O40623"/>
      <c r="U40623"/>
      <c r="V40623"/>
    </row>
    <row r="40624" spans="6:22" x14ac:dyDescent="0.2">
      <c r="F40624"/>
      <c r="M40624" s="2"/>
      <c r="N40624"/>
      <c r="O40624"/>
      <c r="U40624"/>
      <c r="V40624"/>
    </row>
    <row r="40625" spans="6:22" x14ac:dyDescent="0.2">
      <c r="F40625"/>
      <c r="M40625" s="2"/>
      <c r="N40625"/>
      <c r="O40625"/>
      <c r="U40625"/>
      <c r="V40625"/>
    </row>
    <row r="40626" spans="6:22" x14ac:dyDescent="0.2">
      <c r="F40626"/>
      <c r="M40626" s="2"/>
      <c r="N40626"/>
      <c r="O40626"/>
      <c r="U40626"/>
      <c r="V40626"/>
    </row>
    <row r="40627" spans="6:22" x14ac:dyDescent="0.2">
      <c r="F40627"/>
      <c r="M40627" s="2"/>
      <c r="N40627"/>
      <c r="O40627"/>
      <c r="U40627"/>
      <c r="V40627"/>
    </row>
    <row r="40628" spans="6:22" x14ac:dyDescent="0.2">
      <c r="F40628"/>
      <c r="M40628" s="2"/>
      <c r="N40628"/>
      <c r="O40628"/>
      <c r="U40628"/>
      <c r="V40628"/>
    </row>
    <row r="40629" spans="6:22" x14ac:dyDescent="0.2">
      <c r="F40629"/>
      <c r="M40629" s="2"/>
      <c r="N40629"/>
      <c r="O40629"/>
      <c r="U40629"/>
      <c r="V40629"/>
    </row>
    <row r="40630" spans="6:22" x14ac:dyDescent="0.2">
      <c r="F40630"/>
      <c r="M40630" s="2"/>
      <c r="N40630"/>
      <c r="O40630"/>
      <c r="U40630"/>
      <c r="V40630"/>
    </row>
    <row r="40631" spans="6:22" x14ac:dyDescent="0.2">
      <c r="F40631"/>
      <c r="M40631" s="2"/>
      <c r="N40631"/>
      <c r="O40631"/>
      <c r="U40631"/>
      <c r="V40631"/>
    </row>
    <row r="40632" spans="6:22" x14ac:dyDescent="0.2">
      <c r="F40632"/>
      <c r="M40632" s="2"/>
      <c r="N40632"/>
      <c r="O40632"/>
      <c r="U40632"/>
      <c r="V40632"/>
    </row>
    <row r="40633" spans="6:22" x14ac:dyDescent="0.2">
      <c r="F40633"/>
      <c r="M40633" s="2"/>
      <c r="N40633"/>
      <c r="O40633"/>
      <c r="U40633"/>
      <c r="V40633"/>
    </row>
    <row r="40634" spans="6:22" x14ac:dyDescent="0.2">
      <c r="F40634"/>
      <c r="M40634" s="2"/>
      <c r="N40634"/>
      <c r="O40634"/>
      <c r="U40634"/>
      <c r="V40634"/>
    </row>
    <row r="40635" spans="6:22" x14ac:dyDescent="0.2">
      <c r="F40635"/>
      <c r="M40635" s="2"/>
      <c r="N40635"/>
      <c r="O40635"/>
      <c r="U40635"/>
      <c r="V40635"/>
    </row>
    <row r="40636" spans="6:22" x14ac:dyDescent="0.2">
      <c r="F40636"/>
      <c r="M40636" s="2"/>
      <c r="N40636"/>
      <c r="O40636"/>
      <c r="U40636"/>
      <c r="V40636"/>
    </row>
    <row r="40637" spans="6:22" x14ac:dyDescent="0.2">
      <c r="F40637"/>
      <c r="M40637" s="2"/>
      <c r="N40637"/>
      <c r="O40637"/>
      <c r="U40637"/>
      <c r="V40637"/>
    </row>
    <row r="40638" spans="6:22" x14ac:dyDescent="0.2">
      <c r="F40638"/>
      <c r="M40638" s="2"/>
      <c r="N40638"/>
      <c r="O40638"/>
      <c r="U40638"/>
      <c r="V40638"/>
    </row>
    <row r="40639" spans="6:22" x14ac:dyDescent="0.2">
      <c r="F40639"/>
      <c r="M40639" s="2"/>
      <c r="N40639"/>
      <c r="O40639"/>
      <c r="U40639"/>
      <c r="V40639"/>
    </row>
    <row r="40640" spans="6:22" x14ac:dyDescent="0.2">
      <c r="F40640"/>
      <c r="M40640" s="2"/>
      <c r="N40640"/>
      <c r="O40640"/>
      <c r="U40640"/>
      <c r="V40640"/>
    </row>
    <row r="40641" spans="6:22" x14ac:dyDescent="0.2">
      <c r="F40641"/>
      <c r="M40641" s="2"/>
      <c r="N40641"/>
      <c r="O40641"/>
      <c r="U40641"/>
      <c r="V40641"/>
    </row>
    <row r="40642" spans="6:22" x14ac:dyDescent="0.2">
      <c r="F40642"/>
      <c r="M40642" s="2"/>
      <c r="N40642"/>
      <c r="O40642"/>
      <c r="U40642"/>
      <c r="V40642"/>
    </row>
    <row r="40643" spans="6:22" x14ac:dyDescent="0.2">
      <c r="F40643"/>
      <c r="M40643" s="2"/>
      <c r="N40643"/>
      <c r="O40643"/>
      <c r="U40643"/>
      <c r="V40643"/>
    </row>
    <row r="40644" spans="6:22" x14ac:dyDescent="0.2">
      <c r="F40644"/>
      <c r="M40644" s="2"/>
      <c r="N40644"/>
      <c r="O40644"/>
      <c r="U40644"/>
      <c r="V40644"/>
    </row>
    <row r="40645" spans="6:22" x14ac:dyDescent="0.2">
      <c r="F40645"/>
      <c r="M40645" s="2"/>
      <c r="N40645"/>
      <c r="O40645"/>
      <c r="U40645"/>
      <c r="V40645"/>
    </row>
    <row r="40646" spans="6:22" x14ac:dyDescent="0.2">
      <c r="F40646"/>
      <c r="M40646" s="2"/>
      <c r="N40646"/>
      <c r="O40646"/>
      <c r="U40646"/>
      <c r="V40646"/>
    </row>
    <row r="40647" spans="6:22" x14ac:dyDescent="0.2">
      <c r="F40647"/>
      <c r="M40647" s="2"/>
      <c r="N40647"/>
      <c r="O40647"/>
      <c r="U40647"/>
      <c r="V40647"/>
    </row>
    <row r="40648" spans="6:22" x14ac:dyDescent="0.2">
      <c r="F40648"/>
      <c r="M40648" s="2"/>
      <c r="N40648"/>
      <c r="O40648"/>
      <c r="U40648"/>
      <c r="V40648"/>
    </row>
    <row r="40649" spans="6:22" x14ac:dyDescent="0.2">
      <c r="F40649"/>
      <c r="M40649" s="2"/>
      <c r="N40649"/>
      <c r="O40649"/>
      <c r="U40649"/>
      <c r="V40649"/>
    </row>
    <row r="40650" spans="6:22" x14ac:dyDescent="0.2">
      <c r="F40650"/>
      <c r="M40650" s="2"/>
      <c r="N40650"/>
      <c r="O40650"/>
      <c r="U40650"/>
      <c r="V40650"/>
    </row>
    <row r="40651" spans="6:22" x14ac:dyDescent="0.2">
      <c r="F40651"/>
      <c r="M40651" s="2"/>
      <c r="N40651"/>
      <c r="O40651"/>
      <c r="U40651"/>
      <c r="V40651"/>
    </row>
    <row r="40652" spans="6:22" x14ac:dyDescent="0.2">
      <c r="F40652"/>
      <c r="M40652" s="2"/>
      <c r="N40652"/>
      <c r="O40652"/>
      <c r="U40652"/>
      <c r="V40652"/>
    </row>
    <row r="40653" spans="6:22" x14ac:dyDescent="0.2">
      <c r="F40653"/>
      <c r="M40653" s="2"/>
      <c r="N40653"/>
      <c r="O40653"/>
      <c r="U40653"/>
      <c r="V40653"/>
    </row>
    <row r="40654" spans="6:22" x14ac:dyDescent="0.2">
      <c r="F40654"/>
      <c r="M40654" s="2"/>
      <c r="N40654"/>
      <c r="O40654"/>
      <c r="U40654"/>
      <c r="V40654"/>
    </row>
    <row r="40655" spans="6:22" x14ac:dyDescent="0.2">
      <c r="F40655"/>
      <c r="M40655" s="2"/>
      <c r="N40655"/>
      <c r="O40655"/>
      <c r="U40655"/>
      <c r="V40655"/>
    </row>
    <row r="40656" spans="6:22" x14ac:dyDescent="0.2">
      <c r="F40656"/>
      <c r="M40656" s="2"/>
      <c r="N40656"/>
      <c r="O40656"/>
      <c r="U40656"/>
      <c r="V40656"/>
    </row>
    <row r="40657" spans="6:22" x14ac:dyDescent="0.2">
      <c r="F40657"/>
      <c r="M40657" s="2"/>
      <c r="N40657"/>
      <c r="O40657"/>
      <c r="U40657"/>
      <c r="V40657"/>
    </row>
    <row r="40658" spans="6:22" x14ac:dyDescent="0.2">
      <c r="F40658"/>
      <c r="M40658" s="2"/>
      <c r="N40658"/>
      <c r="O40658"/>
      <c r="U40658"/>
      <c r="V40658"/>
    </row>
    <row r="40659" spans="6:22" x14ac:dyDescent="0.2">
      <c r="F40659"/>
      <c r="M40659" s="2"/>
      <c r="N40659"/>
      <c r="O40659"/>
      <c r="U40659"/>
      <c r="V40659"/>
    </row>
    <row r="40660" spans="6:22" x14ac:dyDescent="0.2">
      <c r="F40660"/>
      <c r="M40660" s="2"/>
      <c r="N40660"/>
      <c r="O40660"/>
      <c r="U40660"/>
      <c r="V40660"/>
    </row>
    <row r="40661" spans="6:22" x14ac:dyDescent="0.2">
      <c r="F40661"/>
      <c r="M40661" s="2"/>
      <c r="N40661"/>
      <c r="O40661"/>
      <c r="U40661"/>
      <c r="V40661"/>
    </row>
    <row r="40662" spans="6:22" x14ac:dyDescent="0.2">
      <c r="F40662"/>
      <c r="M40662" s="2"/>
      <c r="N40662"/>
      <c r="O40662"/>
      <c r="U40662"/>
      <c r="V40662"/>
    </row>
    <row r="40663" spans="6:22" x14ac:dyDescent="0.2">
      <c r="F40663"/>
      <c r="M40663" s="2"/>
      <c r="N40663"/>
      <c r="O40663"/>
      <c r="U40663"/>
      <c r="V40663"/>
    </row>
    <row r="40664" spans="6:22" x14ac:dyDescent="0.2">
      <c r="F40664"/>
      <c r="M40664" s="2"/>
      <c r="N40664"/>
      <c r="O40664"/>
      <c r="U40664"/>
      <c r="V40664"/>
    </row>
    <row r="40665" spans="6:22" x14ac:dyDescent="0.2">
      <c r="F40665"/>
      <c r="M40665" s="2"/>
      <c r="N40665"/>
      <c r="O40665"/>
      <c r="U40665"/>
      <c r="V40665"/>
    </row>
    <row r="40666" spans="6:22" x14ac:dyDescent="0.2">
      <c r="F40666"/>
      <c r="M40666" s="2"/>
      <c r="N40666"/>
      <c r="O40666"/>
      <c r="U40666"/>
      <c r="V40666"/>
    </row>
    <row r="40667" spans="6:22" x14ac:dyDescent="0.2">
      <c r="F40667"/>
      <c r="M40667" s="2"/>
      <c r="N40667"/>
      <c r="O40667"/>
      <c r="U40667"/>
      <c r="V40667"/>
    </row>
    <row r="40668" spans="6:22" x14ac:dyDescent="0.2">
      <c r="F40668"/>
      <c r="M40668" s="2"/>
      <c r="N40668"/>
      <c r="O40668"/>
      <c r="U40668"/>
      <c r="V40668"/>
    </row>
    <row r="40669" spans="6:22" x14ac:dyDescent="0.2">
      <c r="F40669"/>
      <c r="M40669" s="2"/>
      <c r="N40669"/>
      <c r="O40669"/>
      <c r="U40669"/>
      <c r="V40669"/>
    </row>
    <row r="40670" spans="6:22" x14ac:dyDescent="0.2">
      <c r="F40670"/>
      <c r="M40670" s="2"/>
      <c r="N40670"/>
      <c r="O40670"/>
      <c r="U40670"/>
      <c r="V40670"/>
    </row>
    <row r="40671" spans="6:22" x14ac:dyDescent="0.2">
      <c r="F40671"/>
      <c r="M40671" s="2"/>
      <c r="N40671"/>
      <c r="O40671"/>
      <c r="U40671"/>
      <c r="V40671"/>
    </row>
    <row r="40672" spans="6:22" x14ac:dyDescent="0.2">
      <c r="F40672"/>
      <c r="M40672" s="2"/>
      <c r="N40672"/>
      <c r="O40672"/>
      <c r="U40672"/>
      <c r="V40672"/>
    </row>
    <row r="40673" spans="6:22" x14ac:dyDescent="0.2">
      <c r="F40673"/>
      <c r="M40673" s="2"/>
      <c r="N40673"/>
      <c r="O40673"/>
      <c r="U40673"/>
      <c r="V40673"/>
    </row>
    <row r="40674" spans="6:22" x14ac:dyDescent="0.2">
      <c r="F40674"/>
      <c r="M40674" s="2"/>
      <c r="N40674"/>
      <c r="O40674"/>
      <c r="U40674"/>
      <c r="V40674"/>
    </row>
    <row r="40675" spans="6:22" x14ac:dyDescent="0.2">
      <c r="F40675"/>
      <c r="M40675" s="2"/>
      <c r="N40675"/>
      <c r="O40675"/>
      <c r="U40675"/>
      <c r="V40675"/>
    </row>
    <row r="40676" spans="6:22" x14ac:dyDescent="0.2">
      <c r="F40676"/>
      <c r="M40676" s="2"/>
      <c r="N40676"/>
      <c r="O40676"/>
      <c r="U40676"/>
      <c r="V40676"/>
    </row>
    <row r="40677" spans="6:22" x14ac:dyDescent="0.2">
      <c r="F40677"/>
      <c r="M40677" s="2"/>
      <c r="N40677"/>
      <c r="O40677"/>
      <c r="U40677"/>
      <c r="V40677"/>
    </row>
    <row r="40678" spans="6:22" x14ac:dyDescent="0.2">
      <c r="F40678"/>
      <c r="M40678" s="2"/>
      <c r="N40678"/>
      <c r="O40678"/>
      <c r="U40678"/>
      <c r="V40678"/>
    </row>
    <row r="40679" spans="6:22" x14ac:dyDescent="0.2">
      <c r="F40679"/>
      <c r="M40679" s="2"/>
      <c r="N40679"/>
      <c r="O40679"/>
      <c r="U40679"/>
      <c r="V40679"/>
    </row>
    <row r="40680" spans="6:22" x14ac:dyDescent="0.2">
      <c r="F40680"/>
      <c r="M40680" s="2"/>
      <c r="N40680"/>
      <c r="O40680"/>
      <c r="U40680"/>
      <c r="V40680"/>
    </row>
    <row r="40681" spans="6:22" x14ac:dyDescent="0.2">
      <c r="F40681"/>
      <c r="M40681" s="2"/>
      <c r="N40681"/>
      <c r="O40681"/>
      <c r="U40681"/>
      <c r="V40681"/>
    </row>
    <row r="40682" spans="6:22" x14ac:dyDescent="0.2">
      <c r="F40682"/>
      <c r="M40682" s="2"/>
      <c r="N40682"/>
      <c r="O40682"/>
      <c r="U40682"/>
      <c r="V40682"/>
    </row>
    <row r="40683" spans="6:22" x14ac:dyDescent="0.2">
      <c r="F40683"/>
      <c r="M40683" s="2"/>
      <c r="N40683"/>
      <c r="O40683"/>
      <c r="U40683"/>
      <c r="V40683"/>
    </row>
    <row r="40684" spans="6:22" x14ac:dyDescent="0.2">
      <c r="F40684"/>
      <c r="M40684" s="2"/>
      <c r="N40684"/>
      <c r="O40684"/>
      <c r="U40684"/>
      <c r="V40684"/>
    </row>
    <row r="40685" spans="6:22" x14ac:dyDescent="0.2">
      <c r="F40685"/>
      <c r="M40685" s="2"/>
      <c r="N40685"/>
      <c r="O40685"/>
      <c r="U40685"/>
      <c r="V40685"/>
    </row>
    <row r="40686" spans="6:22" x14ac:dyDescent="0.2">
      <c r="F40686"/>
      <c r="M40686" s="2"/>
      <c r="N40686"/>
      <c r="O40686"/>
      <c r="U40686"/>
      <c r="V40686"/>
    </row>
    <row r="40687" spans="6:22" x14ac:dyDescent="0.2">
      <c r="F40687"/>
      <c r="M40687" s="2"/>
      <c r="N40687"/>
      <c r="O40687"/>
      <c r="U40687"/>
      <c r="V40687"/>
    </row>
    <row r="40688" spans="6:22" x14ac:dyDescent="0.2">
      <c r="F40688"/>
      <c r="M40688" s="2"/>
      <c r="N40688"/>
      <c r="O40688"/>
      <c r="U40688"/>
      <c r="V40688"/>
    </row>
    <row r="40689" spans="6:22" x14ac:dyDescent="0.2">
      <c r="F40689"/>
      <c r="M40689" s="2"/>
      <c r="N40689"/>
      <c r="O40689"/>
      <c r="U40689"/>
      <c r="V40689"/>
    </row>
    <row r="40690" spans="6:22" x14ac:dyDescent="0.2">
      <c r="F40690"/>
      <c r="M40690" s="2"/>
      <c r="N40690"/>
      <c r="O40690"/>
      <c r="U40690"/>
      <c r="V40690"/>
    </row>
    <row r="40691" spans="6:22" x14ac:dyDescent="0.2">
      <c r="F40691"/>
      <c r="M40691" s="2"/>
      <c r="N40691"/>
      <c r="O40691"/>
      <c r="U40691"/>
      <c r="V40691"/>
    </row>
    <row r="40692" spans="6:22" x14ac:dyDescent="0.2">
      <c r="F40692"/>
      <c r="M40692" s="2"/>
      <c r="N40692"/>
      <c r="O40692"/>
      <c r="U40692"/>
      <c r="V40692"/>
    </row>
    <row r="40693" spans="6:22" x14ac:dyDescent="0.2">
      <c r="F40693"/>
      <c r="M40693" s="2"/>
      <c r="N40693"/>
      <c r="O40693"/>
      <c r="U40693"/>
      <c r="V40693"/>
    </row>
    <row r="40694" spans="6:22" x14ac:dyDescent="0.2">
      <c r="F40694"/>
      <c r="M40694" s="2"/>
      <c r="N40694"/>
      <c r="O40694"/>
      <c r="U40694"/>
      <c r="V40694"/>
    </row>
    <row r="40695" spans="6:22" x14ac:dyDescent="0.2">
      <c r="F40695"/>
      <c r="M40695" s="2"/>
      <c r="N40695"/>
      <c r="O40695"/>
      <c r="U40695"/>
      <c r="V40695"/>
    </row>
    <row r="40696" spans="6:22" x14ac:dyDescent="0.2">
      <c r="F40696"/>
      <c r="M40696" s="2"/>
      <c r="N40696"/>
      <c r="O40696"/>
      <c r="U40696"/>
      <c r="V40696"/>
    </row>
    <row r="40697" spans="6:22" x14ac:dyDescent="0.2">
      <c r="F40697"/>
      <c r="M40697" s="2"/>
      <c r="N40697"/>
      <c r="O40697"/>
      <c r="U40697"/>
      <c r="V40697"/>
    </row>
    <row r="40698" spans="6:22" x14ac:dyDescent="0.2">
      <c r="F40698"/>
      <c r="M40698" s="2"/>
      <c r="N40698"/>
      <c r="O40698"/>
      <c r="U40698"/>
      <c r="V40698"/>
    </row>
    <row r="40699" spans="6:22" x14ac:dyDescent="0.2">
      <c r="F40699"/>
      <c r="M40699" s="2"/>
      <c r="N40699"/>
      <c r="O40699"/>
      <c r="U40699"/>
      <c r="V40699"/>
    </row>
    <row r="40700" spans="6:22" x14ac:dyDescent="0.2">
      <c r="F40700"/>
      <c r="M40700" s="2"/>
      <c r="N40700"/>
      <c r="O40700"/>
      <c r="U40700"/>
      <c r="V40700"/>
    </row>
    <row r="40701" spans="6:22" x14ac:dyDescent="0.2">
      <c r="F40701"/>
      <c r="M40701" s="2"/>
      <c r="N40701"/>
      <c r="O40701"/>
      <c r="U40701"/>
      <c r="V40701"/>
    </row>
    <row r="40702" spans="6:22" x14ac:dyDescent="0.2">
      <c r="F40702"/>
      <c r="M40702" s="2"/>
      <c r="N40702"/>
      <c r="O40702"/>
      <c r="U40702"/>
      <c r="V40702"/>
    </row>
    <row r="40703" spans="6:22" x14ac:dyDescent="0.2">
      <c r="F40703"/>
      <c r="M40703" s="2"/>
      <c r="N40703"/>
      <c r="O40703"/>
      <c r="U40703"/>
      <c r="V40703"/>
    </row>
    <row r="40704" spans="6:22" x14ac:dyDescent="0.2">
      <c r="F40704"/>
      <c r="M40704" s="2"/>
      <c r="N40704"/>
      <c r="O40704"/>
      <c r="U40704"/>
      <c r="V40704"/>
    </row>
    <row r="40705" spans="6:22" x14ac:dyDescent="0.2">
      <c r="F40705"/>
      <c r="M40705" s="2"/>
      <c r="N40705"/>
      <c r="O40705"/>
      <c r="U40705"/>
      <c r="V40705"/>
    </row>
    <row r="40706" spans="6:22" x14ac:dyDescent="0.2">
      <c r="F40706"/>
      <c r="M40706" s="2"/>
      <c r="N40706"/>
      <c r="O40706"/>
      <c r="U40706"/>
      <c r="V40706"/>
    </row>
    <row r="40707" spans="6:22" x14ac:dyDescent="0.2">
      <c r="F40707"/>
      <c r="M40707" s="2"/>
      <c r="N40707"/>
      <c r="O40707"/>
      <c r="U40707"/>
      <c r="V40707"/>
    </row>
    <row r="40708" spans="6:22" x14ac:dyDescent="0.2">
      <c r="F40708"/>
      <c r="M40708" s="2"/>
      <c r="N40708"/>
      <c r="O40708"/>
      <c r="U40708"/>
      <c r="V40708"/>
    </row>
    <row r="40709" spans="6:22" x14ac:dyDescent="0.2">
      <c r="F40709"/>
      <c r="M40709" s="2"/>
      <c r="N40709"/>
      <c r="O40709"/>
      <c r="U40709"/>
      <c r="V40709"/>
    </row>
    <row r="40710" spans="6:22" x14ac:dyDescent="0.2">
      <c r="F40710"/>
      <c r="M40710" s="2"/>
      <c r="N40710"/>
      <c r="O40710"/>
      <c r="U40710"/>
      <c r="V40710"/>
    </row>
    <row r="40711" spans="6:22" x14ac:dyDescent="0.2">
      <c r="F40711"/>
      <c r="M40711" s="2"/>
      <c r="N40711"/>
      <c r="O40711"/>
      <c r="U40711"/>
      <c r="V40711"/>
    </row>
    <row r="40712" spans="6:22" x14ac:dyDescent="0.2">
      <c r="F40712"/>
      <c r="M40712" s="2"/>
      <c r="N40712"/>
      <c r="O40712"/>
      <c r="U40712"/>
      <c r="V40712"/>
    </row>
    <row r="40713" spans="6:22" x14ac:dyDescent="0.2">
      <c r="F40713"/>
      <c r="M40713" s="2"/>
      <c r="N40713"/>
      <c r="O40713"/>
      <c r="U40713"/>
      <c r="V40713"/>
    </row>
    <row r="40714" spans="6:22" x14ac:dyDescent="0.2">
      <c r="F40714"/>
      <c r="M40714" s="2"/>
      <c r="N40714"/>
      <c r="O40714"/>
      <c r="U40714"/>
      <c r="V40714"/>
    </row>
    <row r="40715" spans="6:22" x14ac:dyDescent="0.2">
      <c r="F40715"/>
      <c r="M40715" s="2"/>
      <c r="N40715"/>
      <c r="O40715"/>
      <c r="U40715"/>
      <c r="V40715"/>
    </row>
    <row r="40716" spans="6:22" x14ac:dyDescent="0.2">
      <c r="F40716"/>
      <c r="M40716" s="2"/>
      <c r="N40716"/>
      <c r="O40716"/>
      <c r="U40716"/>
      <c r="V40716"/>
    </row>
    <row r="40717" spans="6:22" x14ac:dyDescent="0.2">
      <c r="F40717"/>
      <c r="M40717" s="2"/>
      <c r="N40717"/>
      <c r="O40717"/>
      <c r="U40717"/>
      <c r="V40717"/>
    </row>
    <row r="40718" spans="6:22" x14ac:dyDescent="0.2">
      <c r="F40718"/>
      <c r="M40718" s="2"/>
      <c r="N40718"/>
      <c r="O40718"/>
      <c r="U40718"/>
      <c r="V40718"/>
    </row>
    <row r="40719" spans="6:22" x14ac:dyDescent="0.2">
      <c r="F40719"/>
      <c r="M40719" s="2"/>
      <c r="N40719"/>
      <c r="O40719"/>
      <c r="U40719"/>
      <c r="V40719"/>
    </row>
    <row r="40720" spans="6:22" x14ac:dyDescent="0.2">
      <c r="F40720"/>
      <c r="M40720" s="2"/>
      <c r="N40720"/>
      <c r="O40720"/>
      <c r="U40720"/>
      <c r="V40720"/>
    </row>
    <row r="40721" spans="3:22" x14ac:dyDescent="0.2">
      <c r="F40721"/>
      <c r="M40721" s="2"/>
      <c r="N40721"/>
      <c r="O40721"/>
      <c r="U40721"/>
      <c r="V40721"/>
    </row>
    <row r="40722" spans="3:22" x14ac:dyDescent="0.2">
      <c r="F40722"/>
      <c r="M40722" s="2"/>
      <c r="N40722"/>
      <c r="O40722"/>
      <c r="U40722"/>
      <c r="V40722"/>
    </row>
    <row r="40723" spans="3:22" x14ac:dyDescent="0.2">
      <c r="F40723"/>
      <c r="M40723" s="2"/>
      <c r="N40723"/>
      <c r="O40723"/>
      <c r="U40723"/>
      <c r="V40723"/>
    </row>
    <row r="40724" spans="3:22" x14ac:dyDescent="0.2">
      <c r="F40724"/>
      <c r="M40724" s="2"/>
      <c r="N40724"/>
      <c r="O40724"/>
      <c r="U40724"/>
      <c r="V40724"/>
    </row>
    <row r="40725" spans="3:22" x14ac:dyDescent="0.2">
      <c r="F40725"/>
      <c r="M40725" s="2"/>
      <c r="N40725"/>
      <c r="O40725"/>
      <c r="U40725"/>
      <c r="V40725"/>
    </row>
    <row r="40726" spans="3:22" x14ac:dyDescent="0.2">
      <c r="F40726"/>
      <c r="M40726" s="2"/>
      <c r="N40726"/>
      <c r="O40726"/>
      <c r="U40726"/>
      <c r="V40726"/>
    </row>
    <row r="40727" spans="3:22" x14ac:dyDescent="0.2">
      <c r="F40727"/>
      <c r="M40727" s="2"/>
      <c r="N40727"/>
      <c r="O40727"/>
      <c r="U40727"/>
      <c r="V40727"/>
    </row>
    <row r="40728" spans="3:22" x14ac:dyDescent="0.2">
      <c r="C40728" s="9"/>
      <c r="F40728"/>
      <c r="M40728" s="2"/>
      <c r="N40728"/>
      <c r="O40728"/>
      <c r="U40728"/>
      <c r="V40728"/>
    </row>
    <row r="40729" spans="3:22" x14ac:dyDescent="0.2">
      <c r="F40729"/>
      <c r="M40729" s="2"/>
      <c r="N40729"/>
      <c r="O40729"/>
      <c r="U40729"/>
      <c r="V40729"/>
    </row>
    <row r="40730" spans="3:22" x14ac:dyDescent="0.2">
      <c r="F40730"/>
      <c r="M40730" s="2"/>
      <c r="N40730"/>
      <c r="O40730"/>
      <c r="U40730"/>
      <c r="V40730"/>
    </row>
    <row r="40731" spans="3:22" x14ac:dyDescent="0.2">
      <c r="F40731"/>
      <c r="M40731" s="2"/>
      <c r="N40731"/>
      <c r="O40731"/>
      <c r="U40731"/>
      <c r="V40731"/>
    </row>
    <row r="40732" spans="3:22" x14ac:dyDescent="0.2">
      <c r="F40732"/>
      <c r="M40732" s="2"/>
      <c r="N40732"/>
      <c r="O40732"/>
      <c r="U40732"/>
      <c r="V40732"/>
    </row>
    <row r="40733" spans="3:22" x14ac:dyDescent="0.2">
      <c r="F40733"/>
      <c r="M40733" s="2"/>
      <c r="N40733"/>
      <c r="O40733"/>
      <c r="U40733"/>
      <c r="V40733"/>
    </row>
    <row r="40734" spans="3:22" x14ac:dyDescent="0.2">
      <c r="F40734"/>
      <c r="M40734" s="2"/>
      <c r="N40734"/>
      <c r="O40734"/>
      <c r="U40734"/>
      <c r="V40734"/>
    </row>
    <row r="40735" spans="3:22" x14ac:dyDescent="0.2">
      <c r="F40735"/>
      <c r="M40735" s="2"/>
      <c r="N40735"/>
      <c r="O40735"/>
      <c r="U40735"/>
      <c r="V40735"/>
    </row>
    <row r="40736" spans="3:22" x14ac:dyDescent="0.2">
      <c r="F40736"/>
      <c r="M40736" s="2"/>
      <c r="N40736"/>
      <c r="O40736"/>
      <c r="U40736"/>
      <c r="V40736"/>
    </row>
    <row r="40737" spans="6:22" x14ac:dyDescent="0.2">
      <c r="F40737"/>
      <c r="M40737" s="2"/>
      <c r="N40737"/>
      <c r="O40737"/>
      <c r="U40737"/>
      <c r="V40737"/>
    </row>
    <row r="40738" spans="6:22" x14ac:dyDescent="0.2">
      <c r="F40738"/>
      <c r="M40738" s="2"/>
      <c r="N40738"/>
      <c r="O40738"/>
      <c r="U40738"/>
      <c r="V40738"/>
    </row>
    <row r="40739" spans="6:22" x14ac:dyDescent="0.2">
      <c r="F40739"/>
      <c r="M40739" s="2"/>
      <c r="N40739"/>
      <c r="O40739"/>
      <c r="U40739"/>
      <c r="V40739"/>
    </row>
    <row r="40740" spans="6:22" x14ac:dyDescent="0.2">
      <c r="F40740"/>
      <c r="M40740" s="2"/>
      <c r="N40740"/>
      <c r="O40740"/>
      <c r="U40740"/>
      <c r="V40740"/>
    </row>
    <row r="40741" spans="6:22" x14ac:dyDescent="0.2">
      <c r="F40741"/>
      <c r="M40741" s="2"/>
      <c r="N40741"/>
      <c r="O40741"/>
      <c r="U40741"/>
      <c r="V40741"/>
    </row>
    <row r="40742" spans="6:22" x14ac:dyDescent="0.2">
      <c r="F40742"/>
      <c r="M40742" s="2"/>
      <c r="N40742"/>
      <c r="O40742"/>
      <c r="U40742"/>
      <c r="V40742"/>
    </row>
    <row r="40743" spans="6:22" x14ac:dyDescent="0.2">
      <c r="F40743"/>
      <c r="M40743" s="2"/>
      <c r="N40743"/>
      <c r="O40743"/>
      <c r="U40743"/>
      <c r="V40743"/>
    </row>
    <row r="40744" spans="6:22" x14ac:dyDescent="0.2">
      <c r="F40744"/>
      <c r="M40744" s="2"/>
      <c r="N40744"/>
      <c r="O40744"/>
      <c r="U40744"/>
      <c r="V40744"/>
    </row>
    <row r="40745" spans="6:22" x14ac:dyDescent="0.2">
      <c r="F40745"/>
      <c r="M40745" s="2"/>
      <c r="N40745"/>
      <c r="O40745"/>
      <c r="U40745"/>
      <c r="V40745"/>
    </row>
    <row r="40746" spans="6:22" x14ac:dyDescent="0.2">
      <c r="F40746"/>
      <c r="M40746" s="2"/>
      <c r="N40746"/>
      <c r="O40746"/>
      <c r="U40746"/>
      <c r="V40746"/>
    </row>
    <row r="40747" spans="6:22" x14ac:dyDescent="0.2">
      <c r="F40747"/>
      <c r="M40747" s="2"/>
      <c r="N40747"/>
      <c r="O40747"/>
      <c r="U40747"/>
      <c r="V40747"/>
    </row>
    <row r="40748" spans="6:22" x14ac:dyDescent="0.2">
      <c r="F40748"/>
      <c r="M40748" s="2"/>
      <c r="N40748"/>
      <c r="O40748"/>
      <c r="U40748"/>
      <c r="V40748"/>
    </row>
    <row r="40749" spans="6:22" x14ac:dyDescent="0.2">
      <c r="F40749"/>
      <c r="M40749" s="2"/>
      <c r="N40749"/>
      <c r="O40749"/>
      <c r="U40749"/>
      <c r="V40749"/>
    </row>
    <row r="40750" spans="6:22" x14ac:dyDescent="0.2">
      <c r="F40750"/>
      <c r="M40750" s="2"/>
      <c r="N40750"/>
      <c r="O40750"/>
      <c r="U40750"/>
      <c r="V40750"/>
    </row>
    <row r="40751" spans="6:22" x14ac:dyDescent="0.2">
      <c r="F40751"/>
      <c r="M40751" s="2"/>
      <c r="N40751"/>
      <c r="O40751"/>
      <c r="U40751"/>
      <c r="V40751"/>
    </row>
    <row r="40752" spans="6:22" x14ac:dyDescent="0.2">
      <c r="F40752"/>
      <c r="M40752" s="2"/>
      <c r="N40752"/>
      <c r="O40752"/>
      <c r="U40752"/>
      <c r="V40752"/>
    </row>
    <row r="40753" spans="6:22" x14ac:dyDescent="0.2">
      <c r="F40753"/>
      <c r="M40753" s="2"/>
      <c r="N40753"/>
      <c r="O40753"/>
      <c r="U40753"/>
      <c r="V40753"/>
    </row>
    <row r="40754" spans="6:22" x14ac:dyDescent="0.2">
      <c r="F40754"/>
      <c r="M40754" s="2"/>
      <c r="N40754"/>
      <c r="O40754"/>
      <c r="U40754"/>
      <c r="V40754"/>
    </row>
    <row r="40755" spans="6:22" x14ac:dyDescent="0.2">
      <c r="F40755"/>
      <c r="M40755" s="2"/>
      <c r="N40755"/>
      <c r="O40755"/>
      <c r="U40755"/>
      <c r="V40755"/>
    </row>
    <row r="40756" spans="6:22" x14ac:dyDescent="0.2">
      <c r="F40756"/>
      <c r="M40756" s="2"/>
      <c r="N40756"/>
      <c r="O40756"/>
      <c r="U40756"/>
      <c r="V40756"/>
    </row>
    <row r="40757" spans="6:22" x14ac:dyDescent="0.2">
      <c r="F40757"/>
      <c r="M40757" s="2"/>
      <c r="N40757"/>
      <c r="O40757"/>
      <c r="U40757"/>
      <c r="V40757"/>
    </row>
    <row r="40758" spans="6:22" x14ac:dyDescent="0.2">
      <c r="F40758"/>
      <c r="M40758" s="2"/>
      <c r="N40758"/>
      <c r="O40758"/>
      <c r="U40758"/>
      <c r="V40758"/>
    </row>
    <row r="40759" spans="6:22" x14ac:dyDescent="0.2">
      <c r="F40759"/>
      <c r="M40759" s="2"/>
      <c r="N40759"/>
      <c r="O40759"/>
      <c r="U40759"/>
      <c r="V40759"/>
    </row>
    <row r="40760" spans="6:22" x14ac:dyDescent="0.2">
      <c r="F40760"/>
      <c r="M40760" s="2"/>
      <c r="N40760"/>
      <c r="O40760"/>
      <c r="U40760"/>
      <c r="V40760"/>
    </row>
    <row r="40761" spans="6:22" x14ac:dyDescent="0.2">
      <c r="F40761"/>
      <c r="M40761" s="2"/>
      <c r="N40761"/>
      <c r="O40761"/>
      <c r="U40761"/>
      <c r="V40761"/>
    </row>
    <row r="40762" spans="6:22" x14ac:dyDescent="0.2">
      <c r="F40762"/>
      <c r="M40762" s="2"/>
      <c r="N40762"/>
      <c r="O40762"/>
      <c r="U40762"/>
      <c r="V40762"/>
    </row>
    <row r="40763" spans="6:22" x14ac:dyDescent="0.2">
      <c r="F40763"/>
      <c r="M40763" s="2"/>
      <c r="N40763"/>
      <c r="O40763"/>
      <c r="U40763"/>
      <c r="V40763"/>
    </row>
    <row r="40764" spans="6:22" x14ac:dyDescent="0.2">
      <c r="F40764"/>
      <c r="M40764" s="2"/>
      <c r="N40764"/>
      <c r="O40764"/>
      <c r="U40764"/>
      <c r="V40764"/>
    </row>
    <row r="40765" spans="6:22" x14ac:dyDescent="0.2">
      <c r="F40765"/>
      <c r="M40765" s="2"/>
      <c r="N40765"/>
      <c r="O40765"/>
      <c r="U40765"/>
      <c r="V40765"/>
    </row>
    <row r="40766" spans="6:22" x14ac:dyDescent="0.2">
      <c r="F40766"/>
      <c r="M40766" s="2"/>
      <c r="N40766"/>
      <c r="O40766"/>
      <c r="U40766"/>
      <c r="V40766"/>
    </row>
    <row r="40767" spans="6:22" x14ac:dyDescent="0.2">
      <c r="F40767"/>
      <c r="M40767" s="2"/>
      <c r="N40767"/>
      <c r="O40767"/>
      <c r="U40767"/>
      <c r="V40767"/>
    </row>
    <row r="40768" spans="6:22" x14ac:dyDescent="0.2">
      <c r="F40768"/>
      <c r="M40768" s="2"/>
      <c r="N40768"/>
      <c r="O40768"/>
      <c r="U40768"/>
      <c r="V40768"/>
    </row>
    <row r="40769" spans="6:22" x14ac:dyDescent="0.2">
      <c r="F40769"/>
      <c r="M40769" s="2"/>
      <c r="N40769"/>
      <c r="O40769"/>
      <c r="U40769"/>
      <c r="V40769"/>
    </row>
    <row r="40770" spans="6:22" x14ac:dyDescent="0.2">
      <c r="F40770"/>
      <c r="M40770" s="2"/>
      <c r="N40770"/>
      <c r="O40770"/>
      <c r="U40770"/>
      <c r="V40770"/>
    </row>
    <row r="40771" spans="6:22" x14ac:dyDescent="0.2">
      <c r="F40771"/>
      <c r="M40771" s="2"/>
      <c r="N40771"/>
      <c r="O40771"/>
      <c r="U40771"/>
      <c r="V40771"/>
    </row>
    <row r="40772" spans="6:22" x14ac:dyDescent="0.2">
      <c r="F40772"/>
      <c r="M40772" s="2"/>
      <c r="N40772"/>
      <c r="O40772"/>
      <c r="U40772"/>
      <c r="V40772"/>
    </row>
    <row r="40773" spans="6:22" x14ac:dyDescent="0.2">
      <c r="F40773"/>
      <c r="M40773" s="2"/>
      <c r="N40773"/>
      <c r="O40773"/>
      <c r="U40773"/>
      <c r="V40773"/>
    </row>
    <row r="40774" spans="6:22" x14ac:dyDescent="0.2">
      <c r="F40774"/>
      <c r="M40774" s="2"/>
      <c r="N40774"/>
      <c r="O40774"/>
      <c r="U40774"/>
      <c r="V40774"/>
    </row>
    <row r="40775" spans="6:22" x14ac:dyDescent="0.2">
      <c r="F40775"/>
      <c r="M40775" s="2"/>
      <c r="N40775"/>
      <c r="O40775"/>
      <c r="U40775"/>
      <c r="V40775"/>
    </row>
    <row r="40776" spans="6:22" x14ac:dyDescent="0.2">
      <c r="F40776"/>
      <c r="M40776" s="2"/>
      <c r="N40776"/>
      <c r="O40776"/>
      <c r="U40776"/>
      <c r="V40776"/>
    </row>
    <row r="40777" spans="6:22" x14ac:dyDescent="0.2">
      <c r="F40777"/>
      <c r="M40777" s="2"/>
      <c r="N40777"/>
      <c r="O40777"/>
      <c r="U40777"/>
      <c r="V40777"/>
    </row>
    <row r="40778" spans="6:22" x14ac:dyDescent="0.2">
      <c r="F40778"/>
      <c r="M40778" s="2"/>
      <c r="N40778"/>
      <c r="O40778"/>
      <c r="U40778"/>
      <c r="V40778"/>
    </row>
    <row r="40779" spans="6:22" x14ac:dyDescent="0.2">
      <c r="F40779"/>
      <c r="M40779" s="2"/>
      <c r="N40779"/>
      <c r="O40779"/>
      <c r="U40779"/>
      <c r="V40779"/>
    </row>
    <row r="40780" spans="6:22" x14ac:dyDescent="0.2">
      <c r="F40780"/>
      <c r="M40780" s="2"/>
      <c r="N40780"/>
      <c r="O40780"/>
      <c r="U40780"/>
      <c r="V40780"/>
    </row>
    <row r="40781" spans="6:22" x14ac:dyDescent="0.2">
      <c r="F40781"/>
      <c r="M40781" s="2"/>
      <c r="N40781"/>
      <c r="O40781"/>
      <c r="U40781"/>
      <c r="V40781"/>
    </row>
    <row r="40782" spans="6:22" x14ac:dyDescent="0.2">
      <c r="F40782"/>
      <c r="M40782" s="2"/>
      <c r="N40782"/>
      <c r="O40782"/>
      <c r="U40782"/>
      <c r="V40782"/>
    </row>
    <row r="40783" spans="6:22" x14ac:dyDescent="0.2">
      <c r="F40783"/>
      <c r="M40783" s="2"/>
      <c r="N40783"/>
      <c r="O40783"/>
      <c r="U40783"/>
      <c r="V40783"/>
    </row>
    <row r="40784" spans="6:22" x14ac:dyDescent="0.2">
      <c r="F40784"/>
      <c r="M40784" s="2"/>
      <c r="N40784"/>
      <c r="O40784"/>
      <c r="U40784"/>
      <c r="V40784"/>
    </row>
    <row r="40785" spans="6:22" x14ac:dyDescent="0.2">
      <c r="F40785"/>
      <c r="M40785" s="2"/>
      <c r="N40785"/>
      <c r="O40785"/>
      <c r="U40785"/>
      <c r="V40785"/>
    </row>
    <row r="40786" spans="6:22" x14ac:dyDescent="0.2">
      <c r="F40786"/>
      <c r="M40786" s="2"/>
      <c r="N40786"/>
      <c r="O40786"/>
      <c r="U40786"/>
      <c r="V40786"/>
    </row>
    <row r="40787" spans="6:22" x14ac:dyDescent="0.2">
      <c r="F40787"/>
      <c r="M40787" s="2"/>
      <c r="N40787"/>
      <c r="O40787"/>
      <c r="U40787"/>
      <c r="V40787"/>
    </row>
    <row r="40788" spans="6:22" x14ac:dyDescent="0.2">
      <c r="F40788"/>
      <c r="M40788" s="2"/>
      <c r="N40788"/>
      <c r="O40788"/>
      <c r="U40788"/>
      <c r="V40788"/>
    </row>
    <row r="40789" spans="6:22" x14ac:dyDescent="0.2">
      <c r="F40789"/>
      <c r="M40789" s="2"/>
      <c r="N40789"/>
      <c r="O40789"/>
      <c r="U40789"/>
      <c r="V40789"/>
    </row>
    <row r="40790" spans="6:22" x14ac:dyDescent="0.2">
      <c r="F40790"/>
      <c r="M40790" s="2"/>
      <c r="N40790"/>
      <c r="O40790"/>
      <c r="U40790"/>
      <c r="V40790"/>
    </row>
    <row r="40791" spans="6:22" x14ac:dyDescent="0.2">
      <c r="F40791"/>
      <c r="M40791" s="2"/>
      <c r="N40791"/>
      <c r="O40791"/>
      <c r="U40791"/>
      <c r="V40791"/>
    </row>
    <row r="40792" spans="6:22" x14ac:dyDescent="0.2">
      <c r="F40792"/>
      <c r="M40792" s="2"/>
      <c r="N40792"/>
      <c r="O40792"/>
      <c r="U40792"/>
      <c r="V40792"/>
    </row>
    <row r="40793" spans="6:22" x14ac:dyDescent="0.2">
      <c r="F40793"/>
      <c r="M40793" s="2"/>
      <c r="N40793"/>
      <c r="O40793"/>
      <c r="U40793"/>
      <c r="V40793"/>
    </row>
    <row r="40794" spans="6:22" x14ac:dyDescent="0.2">
      <c r="F40794"/>
      <c r="M40794" s="2"/>
      <c r="N40794"/>
      <c r="O40794"/>
      <c r="U40794"/>
      <c r="V40794"/>
    </row>
    <row r="40795" spans="6:22" x14ac:dyDescent="0.2">
      <c r="F40795"/>
      <c r="M40795" s="2"/>
      <c r="N40795"/>
      <c r="O40795"/>
      <c r="U40795"/>
      <c r="V40795"/>
    </row>
    <row r="40796" spans="6:22" x14ac:dyDescent="0.2">
      <c r="F40796"/>
      <c r="M40796" s="2"/>
      <c r="N40796"/>
      <c r="O40796"/>
      <c r="U40796"/>
      <c r="V40796"/>
    </row>
    <row r="40797" spans="6:22" x14ac:dyDescent="0.2">
      <c r="F40797"/>
      <c r="M40797" s="2"/>
      <c r="N40797"/>
      <c r="O40797"/>
      <c r="U40797"/>
      <c r="V40797"/>
    </row>
    <row r="40798" spans="6:22" x14ac:dyDescent="0.2">
      <c r="F40798"/>
      <c r="M40798" s="2"/>
      <c r="N40798"/>
      <c r="O40798"/>
      <c r="U40798"/>
      <c r="V40798"/>
    </row>
    <row r="40799" spans="6:22" x14ac:dyDescent="0.2">
      <c r="F40799"/>
      <c r="M40799" s="2"/>
      <c r="N40799"/>
      <c r="O40799"/>
      <c r="U40799"/>
      <c r="V40799"/>
    </row>
    <row r="40800" spans="6:22" x14ac:dyDescent="0.2">
      <c r="F40800"/>
      <c r="M40800" s="2"/>
      <c r="N40800"/>
      <c r="O40800"/>
      <c r="U40800"/>
      <c r="V40800"/>
    </row>
    <row r="40801" spans="6:22" x14ac:dyDescent="0.2">
      <c r="F40801"/>
      <c r="M40801" s="2"/>
      <c r="N40801"/>
      <c r="O40801"/>
      <c r="U40801"/>
      <c r="V40801"/>
    </row>
    <row r="40802" spans="6:22" x14ac:dyDescent="0.2">
      <c r="F40802"/>
      <c r="M40802" s="2"/>
      <c r="N40802"/>
      <c r="O40802"/>
      <c r="U40802"/>
      <c r="V40802"/>
    </row>
    <row r="40803" spans="6:22" x14ac:dyDescent="0.2">
      <c r="F40803"/>
      <c r="M40803" s="2"/>
      <c r="N40803"/>
      <c r="O40803"/>
      <c r="U40803"/>
      <c r="V40803"/>
    </row>
    <row r="40804" spans="6:22" x14ac:dyDescent="0.2">
      <c r="F40804"/>
      <c r="M40804" s="2"/>
      <c r="N40804"/>
      <c r="O40804"/>
      <c r="U40804"/>
      <c r="V40804"/>
    </row>
    <row r="40805" spans="6:22" x14ac:dyDescent="0.2">
      <c r="F40805"/>
      <c r="M40805" s="2"/>
      <c r="N40805"/>
      <c r="O40805"/>
      <c r="U40805"/>
      <c r="V40805"/>
    </row>
    <row r="40806" spans="6:22" x14ac:dyDescent="0.2">
      <c r="F40806"/>
      <c r="M40806" s="2"/>
      <c r="N40806"/>
      <c r="O40806"/>
      <c r="U40806"/>
      <c r="V40806"/>
    </row>
    <row r="40807" spans="6:22" x14ac:dyDescent="0.2">
      <c r="F40807"/>
      <c r="M40807" s="2"/>
      <c r="N40807"/>
      <c r="O40807"/>
      <c r="U40807"/>
      <c r="V40807"/>
    </row>
    <row r="40808" spans="6:22" x14ac:dyDescent="0.2">
      <c r="F40808"/>
      <c r="M40808" s="2"/>
      <c r="N40808"/>
      <c r="O40808"/>
      <c r="U40808"/>
      <c r="V40808"/>
    </row>
    <row r="40809" spans="6:22" x14ac:dyDescent="0.2">
      <c r="F40809"/>
      <c r="M40809" s="2"/>
      <c r="N40809"/>
      <c r="O40809"/>
      <c r="U40809"/>
      <c r="V40809"/>
    </row>
    <row r="40810" spans="6:22" x14ac:dyDescent="0.2">
      <c r="F40810"/>
      <c r="M40810" s="2"/>
      <c r="N40810"/>
      <c r="O40810"/>
      <c r="U40810"/>
      <c r="V40810"/>
    </row>
    <row r="40811" spans="6:22" x14ac:dyDescent="0.2">
      <c r="F40811"/>
      <c r="M40811" s="2"/>
      <c r="N40811"/>
      <c r="O40811"/>
      <c r="U40811"/>
      <c r="V40811"/>
    </row>
    <row r="40812" spans="6:22" x14ac:dyDescent="0.2">
      <c r="F40812"/>
      <c r="M40812" s="2"/>
      <c r="N40812"/>
      <c r="O40812"/>
      <c r="U40812"/>
      <c r="V40812"/>
    </row>
    <row r="40813" spans="6:22" x14ac:dyDescent="0.2">
      <c r="F40813"/>
      <c r="M40813" s="2"/>
      <c r="N40813"/>
      <c r="O40813"/>
      <c r="U40813"/>
      <c r="V40813"/>
    </row>
    <row r="40814" spans="6:22" x14ac:dyDescent="0.2">
      <c r="F40814"/>
      <c r="M40814" s="2"/>
      <c r="N40814"/>
      <c r="O40814"/>
      <c r="U40814"/>
      <c r="V40814"/>
    </row>
    <row r="40815" spans="6:22" x14ac:dyDescent="0.2">
      <c r="F40815"/>
      <c r="M40815" s="2"/>
      <c r="N40815"/>
      <c r="O40815"/>
      <c r="U40815"/>
      <c r="V40815"/>
    </row>
    <row r="40816" spans="6:22" x14ac:dyDescent="0.2">
      <c r="F40816"/>
      <c r="M40816" s="2"/>
      <c r="N40816"/>
      <c r="O40816"/>
      <c r="U40816"/>
      <c r="V40816"/>
    </row>
    <row r="40817" spans="6:22" x14ac:dyDescent="0.2">
      <c r="F40817"/>
      <c r="M40817" s="2"/>
      <c r="N40817"/>
      <c r="O40817"/>
      <c r="U40817"/>
      <c r="V40817"/>
    </row>
    <row r="40818" spans="6:22" x14ac:dyDescent="0.2">
      <c r="F40818"/>
      <c r="M40818" s="2"/>
      <c r="N40818"/>
      <c r="O40818"/>
      <c r="U40818"/>
      <c r="V40818"/>
    </row>
    <row r="40819" spans="6:22" x14ac:dyDescent="0.2">
      <c r="F40819"/>
      <c r="M40819" s="2"/>
      <c r="N40819"/>
      <c r="O40819"/>
      <c r="U40819"/>
      <c r="V40819"/>
    </row>
    <row r="40820" spans="6:22" x14ac:dyDescent="0.2">
      <c r="F40820"/>
      <c r="M40820" s="2"/>
      <c r="N40820"/>
      <c r="O40820"/>
      <c r="U40820"/>
      <c r="V40820"/>
    </row>
    <row r="40821" spans="6:22" x14ac:dyDescent="0.2">
      <c r="F40821"/>
      <c r="M40821" s="2"/>
      <c r="N40821"/>
      <c r="O40821"/>
      <c r="U40821"/>
      <c r="V40821"/>
    </row>
    <row r="40822" spans="6:22" x14ac:dyDescent="0.2">
      <c r="F40822"/>
      <c r="M40822" s="2"/>
      <c r="N40822"/>
      <c r="O40822"/>
      <c r="U40822"/>
      <c r="V40822"/>
    </row>
    <row r="40823" spans="6:22" x14ac:dyDescent="0.2">
      <c r="F40823"/>
      <c r="M40823" s="2"/>
      <c r="N40823"/>
      <c r="O40823"/>
      <c r="U40823"/>
      <c r="V40823"/>
    </row>
    <row r="40824" spans="6:22" x14ac:dyDescent="0.2">
      <c r="F40824"/>
      <c r="M40824" s="2"/>
      <c r="N40824"/>
      <c r="O40824"/>
      <c r="U40824"/>
      <c r="V40824"/>
    </row>
    <row r="40825" spans="6:22" x14ac:dyDescent="0.2">
      <c r="F40825"/>
      <c r="M40825" s="2"/>
      <c r="N40825"/>
      <c r="O40825"/>
      <c r="U40825"/>
      <c r="V40825"/>
    </row>
    <row r="40826" spans="6:22" x14ac:dyDescent="0.2">
      <c r="F40826"/>
      <c r="M40826" s="2"/>
      <c r="N40826"/>
      <c r="O40826"/>
      <c r="U40826"/>
      <c r="V40826"/>
    </row>
    <row r="40827" spans="6:22" x14ac:dyDescent="0.2">
      <c r="F40827"/>
      <c r="M40827" s="2"/>
      <c r="N40827"/>
      <c r="O40827"/>
      <c r="U40827"/>
      <c r="V40827"/>
    </row>
    <row r="40828" spans="6:22" x14ac:dyDescent="0.2">
      <c r="F40828"/>
      <c r="M40828" s="2"/>
      <c r="N40828"/>
      <c r="O40828"/>
      <c r="U40828"/>
      <c r="V40828"/>
    </row>
    <row r="40829" spans="6:22" x14ac:dyDescent="0.2">
      <c r="F40829"/>
      <c r="M40829" s="2"/>
      <c r="N40829"/>
      <c r="O40829"/>
      <c r="U40829"/>
      <c r="V40829"/>
    </row>
    <row r="40830" spans="6:22" x14ac:dyDescent="0.2">
      <c r="F40830"/>
      <c r="M40830" s="2"/>
      <c r="N40830"/>
      <c r="O40830"/>
      <c r="U40830"/>
      <c r="V40830"/>
    </row>
    <row r="40831" spans="6:22" x14ac:dyDescent="0.2">
      <c r="F40831"/>
      <c r="M40831" s="2"/>
      <c r="N40831"/>
      <c r="O40831"/>
      <c r="U40831"/>
      <c r="V40831"/>
    </row>
    <row r="40832" spans="6:22" x14ac:dyDescent="0.2">
      <c r="F40832"/>
      <c r="M40832" s="2"/>
      <c r="N40832"/>
      <c r="O40832"/>
      <c r="U40832"/>
      <c r="V40832"/>
    </row>
    <row r="40833" spans="6:22" x14ac:dyDescent="0.2">
      <c r="F40833"/>
      <c r="M40833" s="2"/>
      <c r="N40833"/>
      <c r="O40833"/>
      <c r="U40833"/>
      <c r="V40833"/>
    </row>
    <row r="40834" spans="6:22" x14ac:dyDescent="0.2">
      <c r="F40834"/>
      <c r="M40834" s="2"/>
      <c r="N40834"/>
      <c r="O40834"/>
      <c r="U40834"/>
      <c r="V40834"/>
    </row>
    <row r="40835" spans="6:22" x14ac:dyDescent="0.2">
      <c r="F40835"/>
      <c r="M40835" s="2"/>
      <c r="N40835"/>
      <c r="O40835"/>
      <c r="U40835"/>
      <c r="V40835"/>
    </row>
    <row r="40836" spans="6:22" x14ac:dyDescent="0.2">
      <c r="F40836"/>
      <c r="M40836" s="2"/>
      <c r="N40836"/>
      <c r="O40836"/>
      <c r="U40836"/>
      <c r="V40836"/>
    </row>
    <row r="40837" spans="6:22" x14ac:dyDescent="0.2">
      <c r="F40837"/>
      <c r="M40837" s="2"/>
      <c r="N40837"/>
      <c r="O40837"/>
      <c r="U40837"/>
      <c r="V40837"/>
    </row>
    <row r="40838" spans="6:22" x14ac:dyDescent="0.2">
      <c r="F40838"/>
      <c r="M40838" s="2"/>
      <c r="N40838"/>
      <c r="O40838"/>
      <c r="U40838"/>
      <c r="V40838"/>
    </row>
    <row r="40839" spans="6:22" x14ac:dyDescent="0.2">
      <c r="F40839"/>
      <c r="M40839" s="2"/>
      <c r="N40839"/>
      <c r="O40839"/>
      <c r="U40839"/>
      <c r="V40839"/>
    </row>
    <row r="40840" spans="6:22" x14ac:dyDescent="0.2">
      <c r="F40840"/>
      <c r="M40840" s="2"/>
      <c r="N40840"/>
      <c r="O40840"/>
      <c r="U40840"/>
      <c r="V40840"/>
    </row>
    <row r="40841" spans="6:22" x14ac:dyDescent="0.2">
      <c r="F40841"/>
      <c r="M40841" s="2"/>
      <c r="N40841"/>
      <c r="O40841"/>
      <c r="U40841"/>
      <c r="V40841"/>
    </row>
    <row r="40842" spans="6:22" x14ac:dyDescent="0.2">
      <c r="F40842"/>
      <c r="M40842" s="2"/>
      <c r="N40842"/>
      <c r="O40842"/>
      <c r="U40842"/>
      <c r="V40842"/>
    </row>
    <row r="40843" spans="6:22" x14ac:dyDescent="0.2">
      <c r="F40843"/>
      <c r="M40843" s="2"/>
      <c r="N40843"/>
      <c r="O40843"/>
      <c r="U40843"/>
      <c r="V40843"/>
    </row>
    <row r="40844" spans="6:22" x14ac:dyDescent="0.2">
      <c r="F40844"/>
      <c r="M40844" s="2"/>
      <c r="N40844"/>
      <c r="O40844"/>
      <c r="U40844"/>
      <c r="V40844"/>
    </row>
    <row r="40845" spans="6:22" x14ac:dyDescent="0.2">
      <c r="F40845"/>
      <c r="M40845" s="2"/>
      <c r="N40845"/>
      <c r="O40845"/>
      <c r="U40845"/>
      <c r="V40845"/>
    </row>
    <row r="40846" spans="6:22" x14ac:dyDescent="0.2">
      <c r="F40846"/>
      <c r="M40846" s="2"/>
      <c r="N40846"/>
      <c r="O40846"/>
      <c r="U40846"/>
      <c r="V40846"/>
    </row>
    <row r="40847" spans="6:22" x14ac:dyDescent="0.2">
      <c r="F40847"/>
      <c r="M40847" s="2"/>
      <c r="N40847"/>
      <c r="O40847"/>
      <c r="U40847"/>
      <c r="V40847"/>
    </row>
    <row r="40848" spans="6:22" x14ac:dyDescent="0.2">
      <c r="F40848"/>
      <c r="M40848" s="2"/>
      <c r="N40848"/>
      <c r="O40848"/>
      <c r="U40848"/>
      <c r="V40848"/>
    </row>
    <row r="40849" spans="6:22" x14ac:dyDescent="0.2">
      <c r="F40849"/>
      <c r="M40849" s="2"/>
      <c r="N40849"/>
      <c r="O40849"/>
      <c r="U40849"/>
      <c r="V40849"/>
    </row>
    <row r="40850" spans="6:22" x14ac:dyDescent="0.2">
      <c r="F40850"/>
      <c r="M40850" s="2"/>
      <c r="N40850"/>
      <c r="O40850"/>
      <c r="U40850"/>
      <c r="V40850"/>
    </row>
    <row r="40851" spans="6:22" x14ac:dyDescent="0.2">
      <c r="F40851"/>
      <c r="M40851" s="2"/>
      <c r="N40851"/>
      <c r="O40851"/>
      <c r="U40851"/>
      <c r="V40851"/>
    </row>
    <row r="40852" spans="6:22" x14ac:dyDescent="0.2">
      <c r="F40852"/>
      <c r="M40852" s="2"/>
      <c r="N40852"/>
      <c r="O40852"/>
      <c r="U40852"/>
      <c r="V40852"/>
    </row>
    <row r="40853" spans="6:22" x14ac:dyDescent="0.2">
      <c r="F40853"/>
      <c r="M40853" s="2"/>
      <c r="N40853"/>
      <c r="O40853"/>
      <c r="U40853"/>
      <c r="V40853"/>
    </row>
    <row r="40854" spans="6:22" x14ac:dyDescent="0.2">
      <c r="F40854"/>
      <c r="M40854" s="2"/>
      <c r="N40854"/>
      <c r="O40854"/>
      <c r="U40854"/>
      <c r="V40854"/>
    </row>
    <row r="40855" spans="6:22" x14ac:dyDescent="0.2">
      <c r="F40855"/>
      <c r="M40855" s="2"/>
      <c r="N40855"/>
      <c r="O40855"/>
      <c r="U40855"/>
      <c r="V40855"/>
    </row>
    <row r="40856" spans="6:22" x14ac:dyDescent="0.2">
      <c r="F40856"/>
      <c r="M40856" s="2"/>
      <c r="N40856"/>
      <c r="O40856"/>
      <c r="U40856"/>
      <c r="V40856"/>
    </row>
    <row r="40857" spans="6:22" x14ac:dyDescent="0.2">
      <c r="F40857"/>
      <c r="M40857" s="2"/>
      <c r="N40857"/>
      <c r="O40857"/>
      <c r="U40857"/>
      <c r="V40857"/>
    </row>
    <row r="40858" spans="6:22" x14ac:dyDescent="0.2">
      <c r="F40858"/>
      <c r="M40858" s="2"/>
      <c r="N40858"/>
      <c r="O40858"/>
      <c r="U40858"/>
      <c r="V40858"/>
    </row>
    <row r="40859" spans="6:22" x14ac:dyDescent="0.2">
      <c r="F40859"/>
      <c r="M40859" s="2"/>
      <c r="N40859"/>
      <c r="O40859"/>
      <c r="U40859"/>
      <c r="V40859"/>
    </row>
    <row r="40860" spans="6:22" x14ac:dyDescent="0.2">
      <c r="F40860"/>
      <c r="M40860" s="2"/>
      <c r="N40860"/>
      <c r="O40860"/>
      <c r="U40860"/>
      <c r="V40860"/>
    </row>
    <row r="40861" spans="6:22" x14ac:dyDescent="0.2">
      <c r="F40861"/>
      <c r="M40861" s="2"/>
      <c r="N40861"/>
      <c r="O40861"/>
      <c r="U40861"/>
      <c r="V40861"/>
    </row>
    <row r="40862" spans="6:22" x14ac:dyDescent="0.2">
      <c r="F40862"/>
      <c r="M40862" s="2"/>
      <c r="N40862"/>
      <c r="O40862"/>
      <c r="U40862"/>
      <c r="V40862"/>
    </row>
    <row r="40863" spans="6:22" x14ac:dyDescent="0.2">
      <c r="F40863"/>
      <c r="M40863" s="2"/>
      <c r="N40863"/>
      <c r="O40863"/>
      <c r="U40863"/>
      <c r="V40863"/>
    </row>
    <row r="40864" spans="6:22" x14ac:dyDescent="0.2">
      <c r="F40864"/>
      <c r="M40864" s="2"/>
      <c r="N40864"/>
      <c r="O40864"/>
      <c r="U40864"/>
      <c r="V40864"/>
    </row>
    <row r="40865" spans="6:22" x14ac:dyDescent="0.2">
      <c r="F40865"/>
      <c r="M40865" s="2"/>
      <c r="N40865"/>
      <c r="O40865"/>
      <c r="U40865"/>
      <c r="V40865"/>
    </row>
    <row r="40866" spans="6:22" x14ac:dyDescent="0.2">
      <c r="F40866"/>
      <c r="M40866" s="2"/>
      <c r="N40866"/>
      <c r="O40866"/>
      <c r="U40866"/>
      <c r="V40866"/>
    </row>
    <row r="40867" spans="6:22" x14ac:dyDescent="0.2">
      <c r="F40867"/>
      <c r="M40867" s="2"/>
      <c r="N40867"/>
      <c r="O40867"/>
      <c r="U40867"/>
      <c r="V40867"/>
    </row>
    <row r="40868" spans="6:22" x14ac:dyDescent="0.2">
      <c r="F40868"/>
      <c r="M40868" s="2"/>
      <c r="N40868"/>
      <c r="O40868"/>
      <c r="U40868"/>
      <c r="V40868"/>
    </row>
    <row r="40869" spans="6:22" x14ac:dyDescent="0.2">
      <c r="F40869"/>
      <c r="M40869" s="2"/>
      <c r="N40869"/>
      <c r="O40869"/>
      <c r="U40869"/>
      <c r="V40869"/>
    </row>
    <row r="40870" spans="6:22" x14ac:dyDescent="0.2">
      <c r="F40870"/>
      <c r="M40870" s="2"/>
      <c r="N40870"/>
      <c r="O40870"/>
      <c r="U40870"/>
      <c r="V40870"/>
    </row>
    <row r="40871" spans="6:22" x14ac:dyDescent="0.2">
      <c r="F40871"/>
      <c r="M40871" s="2"/>
      <c r="N40871"/>
      <c r="O40871"/>
      <c r="U40871"/>
      <c r="V40871"/>
    </row>
    <row r="40872" spans="6:22" x14ac:dyDescent="0.2">
      <c r="F40872"/>
      <c r="M40872" s="2"/>
      <c r="N40872"/>
      <c r="O40872"/>
      <c r="U40872"/>
      <c r="V40872"/>
    </row>
    <row r="40873" spans="6:22" x14ac:dyDescent="0.2">
      <c r="F40873"/>
      <c r="M40873" s="2"/>
      <c r="N40873"/>
      <c r="O40873"/>
      <c r="U40873"/>
      <c r="V40873"/>
    </row>
    <row r="40874" spans="6:22" x14ac:dyDescent="0.2">
      <c r="F40874"/>
      <c r="M40874" s="2"/>
      <c r="N40874"/>
      <c r="O40874"/>
      <c r="U40874"/>
      <c r="V40874"/>
    </row>
    <row r="40875" spans="6:22" x14ac:dyDescent="0.2">
      <c r="F40875"/>
      <c r="M40875" s="2"/>
      <c r="N40875"/>
      <c r="O40875"/>
      <c r="U40875"/>
      <c r="V40875"/>
    </row>
    <row r="40876" spans="6:22" x14ac:dyDescent="0.2">
      <c r="F40876"/>
      <c r="M40876" s="2"/>
      <c r="N40876"/>
      <c r="O40876"/>
      <c r="U40876"/>
      <c r="V40876"/>
    </row>
    <row r="40877" spans="6:22" x14ac:dyDescent="0.2">
      <c r="F40877"/>
      <c r="M40877" s="2"/>
      <c r="N40877"/>
      <c r="O40877"/>
      <c r="U40877"/>
      <c r="V40877"/>
    </row>
    <row r="40878" spans="6:22" x14ac:dyDescent="0.2">
      <c r="F40878"/>
      <c r="M40878" s="2"/>
      <c r="N40878"/>
      <c r="O40878"/>
      <c r="U40878"/>
      <c r="V40878"/>
    </row>
    <row r="40879" spans="6:22" x14ac:dyDescent="0.2">
      <c r="F40879"/>
      <c r="M40879" s="2"/>
      <c r="N40879"/>
      <c r="O40879"/>
      <c r="U40879"/>
      <c r="V40879"/>
    </row>
    <row r="40880" spans="6:22" x14ac:dyDescent="0.2">
      <c r="F40880"/>
      <c r="M40880" s="2"/>
      <c r="N40880"/>
      <c r="O40880"/>
      <c r="U40880"/>
      <c r="V40880"/>
    </row>
    <row r="40881" spans="6:22" x14ac:dyDescent="0.2">
      <c r="F40881"/>
      <c r="M40881" s="2"/>
      <c r="N40881"/>
      <c r="O40881"/>
      <c r="U40881"/>
      <c r="V40881"/>
    </row>
    <row r="40882" spans="6:22" x14ac:dyDescent="0.2">
      <c r="F40882"/>
      <c r="M40882" s="2"/>
      <c r="N40882"/>
      <c r="O40882"/>
      <c r="U40882"/>
      <c r="V40882"/>
    </row>
    <row r="40883" spans="6:22" x14ac:dyDescent="0.2">
      <c r="F40883"/>
      <c r="M40883" s="2"/>
      <c r="N40883"/>
      <c r="O40883"/>
      <c r="U40883"/>
      <c r="V40883"/>
    </row>
    <row r="40884" spans="6:22" x14ac:dyDescent="0.2">
      <c r="F40884"/>
      <c r="M40884" s="2"/>
      <c r="N40884"/>
      <c r="O40884"/>
      <c r="U40884"/>
      <c r="V40884"/>
    </row>
    <row r="40885" spans="6:22" x14ac:dyDescent="0.2">
      <c r="F40885"/>
      <c r="M40885" s="2"/>
      <c r="N40885"/>
      <c r="O40885"/>
      <c r="U40885"/>
      <c r="V40885"/>
    </row>
    <row r="40886" spans="6:22" x14ac:dyDescent="0.2">
      <c r="F40886"/>
      <c r="M40886" s="2"/>
      <c r="N40886"/>
      <c r="O40886"/>
      <c r="U40886"/>
      <c r="V40886"/>
    </row>
    <row r="40887" spans="6:22" x14ac:dyDescent="0.2">
      <c r="F40887"/>
      <c r="M40887" s="2"/>
      <c r="N40887"/>
      <c r="O40887"/>
      <c r="U40887"/>
      <c r="V40887"/>
    </row>
    <row r="40888" spans="6:22" x14ac:dyDescent="0.2">
      <c r="F40888"/>
      <c r="M40888" s="2"/>
      <c r="N40888"/>
      <c r="O40888"/>
      <c r="U40888"/>
      <c r="V40888"/>
    </row>
    <row r="40889" spans="6:22" x14ac:dyDescent="0.2">
      <c r="F40889"/>
      <c r="M40889" s="2"/>
      <c r="N40889"/>
      <c r="O40889"/>
      <c r="U40889"/>
      <c r="V40889"/>
    </row>
    <row r="40890" spans="6:22" x14ac:dyDescent="0.2">
      <c r="F40890"/>
      <c r="M40890" s="2"/>
      <c r="N40890"/>
      <c r="O40890"/>
      <c r="U40890"/>
      <c r="V40890"/>
    </row>
    <row r="40891" spans="6:22" x14ac:dyDescent="0.2">
      <c r="F40891"/>
      <c r="M40891" s="2"/>
      <c r="N40891"/>
      <c r="O40891"/>
      <c r="U40891"/>
      <c r="V40891"/>
    </row>
    <row r="40892" spans="6:22" x14ac:dyDescent="0.2">
      <c r="F40892"/>
      <c r="M40892" s="2"/>
      <c r="N40892"/>
      <c r="O40892"/>
      <c r="U40892"/>
      <c r="V40892"/>
    </row>
    <row r="40893" spans="6:22" x14ac:dyDescent="0.2">
      <c r="F40893"/>
      <c r="M40893" s="2"/>
      <c r="N40893"/>
      <c r="O40893"/>
      <c r="U40893"/>
      <c r="V40893"/>
    </row>
    <row r="40894" spans="6:22" x14ac:dyDescent="0.2">
      <c r="F40894"/>
      <c r="M40894" s="2"/>
      <c r="N40894"/>
      <c r="O40894"/>
      <c r="U40894"/>
      <c r="V40894"/>
    </row>
    <row r="40895" spans="6:22" x14ac:dyDescent="0.2">
      <c r="F40895"/>
      <c r="M40895" s="2"/>
      <c r="N40895"/>
      <c r="O40895"/>
      <c r="U40895"/>
      <c r="V40895"/>
    </row>
    <row r="40896" spans="6:22" x14ac:dyDescent="0.2">
      <c r="F40896"/>
      <c r="M40896" s="2"/>
      <c r="N40896"/>
      <c r="O40896"/>
      <c r="U40896"/>
      <c r="V40896"/>
    </row>
    <row r="40897" spans="6:22" x14ac:dyDescent="0.2">
      <c r="F40897"/>
      <c r="M40897" s="2"/>
      <c r="N40897"/>
      <c r="O40897"/>
      <c r="U40897"/>
      <c r="V40897"/>
    </row>
    <row r="40898" spans="6:22" x14ac:dyDescent="0.2">
      <c r="F40898"/>
      <c r="M40898" s="2"/>
      <c r="N40898"/>
      <c r="O40898"/>
      <c r="U40898"/>
      <c r="V40898"/>
    </row>
    <row r="40899" spans="6:22" x14ac:dyDescent="0.2">
      <c r="F40899"/>
      <c r="M40899" s="2"/>
      <c r="N40899"/>
      <c r="O40899"/>
      <c r="U40899"/>
      <c r="V40899"/>
    </row>
    <row r="40900" spans="6:22" x14ac:dyDescent="0.2">
      <c r="F40900"/>
      <c r="M40900" s="2"/>
      <c r="N40900"/>
      <c r="O40900"/>
      <c r="U40900"/>
      <c r="V40900"/>
    </row>
    <row r="40901" spans="6:22" x14ac:dyDescent="0.2">
      <c r="F40901"/>
      <c r="M40901" s="2"/>
      <c r="N40901"/>
      <c r="O40901"/>
      <c r="U40901"/>
      <c r="V40901"/>
    </row>
    <row r="40902" spans="6:22" x14ac:dyDescent="0.2">
      <c r="F40902"/>
      <c r="M40902" s="2"/>
      <c r="N40902"/>
      <c r="O40902"/>
      <c r="U40902"/>
      <c r="V40902"/>
    </row>
    <row r="40903" spans="6:22" x14ac:dyDescent="0.2">
      <c r="F40903"/>
      <c r="M40903" s="2"/>
      <c r="N40903"/>
      <c r="O40903"/>
      <c r="U40903"/>
      <c r="V40903"/>
    </row>
    <row r="40904" spans="6:22" x14ac:dyDescent="0.2">
      <c r="F40904"/>
      <c r="M40904" s="2"/>
      <c r="N40904"/>
      <c r="O40904"/>
      <c r="U40904"/>
      <c r="V40904"/>
    </row>
    <row r="40905" spans="6:22" x14ac:dyDescent="0.2">
      <c r="F40905"/>
      <c r="M40905" s="2"/>
      <c r="N40905"/>
      <c r="O40905"/>
      <c r="U40905"/>
      <c r="V40905"/>
    </row>
    <row r="40906" spans="6:22" x14ac:dyDescent="0.2">
      <c r="F40906"/>
      <c r="M40906" s="2"/>
      <c r="N40906"/>
      <c r="O40906"/>
      <c r="U40906"/>
      <c r="V40906"/>
    </row>
    <row r="40907" spans="6:22" x14ac:dyDescent="0.2">
      <c r="F40907"/>
      <c r="M40907" s="2"/>
      <c r="N40907"/>
      <c r="O40907"/>
      <c r="U40907"/>
      <c r="V40907"/>
    </row>
    <row r="40908" spans="6:22" x14ac:dyDescent="0.2">
      <c r="F40908"/>
      <c r="M40908" s="2"/>
      <c r="N40908"/>
      <c r="O40908"/>
      <c r="U40908"/>
      <c r="V40908"/>
    </row>
    <row r="40909" spans="6:22" x14ac:dyDescent="0.2">
      <c r="F40909"/>
      <c r="M40909" s="2"/>
      <c r="N40909"/>
      <c r="O40909"/>
      <c r="U40909"/>
      <c r="V40909"/>
    </row>
    <row r="40910" spans="6:22" x14ac:dyDescent="0.2">
      <c r="F40910"/>
      <c r="M40910" s="2"/>
      <c r="N40910"/>
      <c r="O40910"/>
      <c r="U40910"/>
      <c r="V40910"/>
    </row>
    <row r="40911" spans="6:22" x14ac:dyDescent="0.2">
      <c r="F40911"/>
      <c r="M40911" s="2"/>
      <c r="N40911"/>
      <c r="O40911"/>
      <c r="U40911"/>
      <c r="V40911"/>
    </row>
    <row r="40912" spans="6:22" x14ac:dyDescent="0.2">
      <c r="F40912"/>
      <c r="M40912" s="2"/>
      <c r="N40912"/>
      <c r="O40912"/>
      <c r="U40912"/>
      <c r="V40912"/>
    </row>
    <row r="40913" spans="6:22" x14ac:dyDescent="0.2">
      <c r="F40913"/>
      <c r="M40913" s="2"/>
      <c r="N40913"/>
      <c r="O40913"/>
      <c r="U40913"/>
      <c r="V40913"/>
    </row>
    <row r="40914" spans="6:22" x14ac:dyDescent="0.2">
      <c r="F40914"/>
      <c r="M40914" s="2"/>
      <c r="N40914"/>
      <c r="O40914"/>
      <c r="U40914"/>
      <c r="V40914"/>
    </row>
    <row r="40915" spans="6:22" x14ac:dyDescent="0.2">
      <c r="F40915"/>
      <c r="M40915" s="2"/>
      <c r="N40915"/>
      <c r="O40915"/>
      <c r="U40915"/>
      <c r="V40915"/>
    </row>
    <row r="40916" spans="6:22" x14ac:dyDescent="0.2">
      <c r="F40916"/>
      <c r="M40916" s="2"/>
      <c r="N40916"/>
      <c r="O40916"/>
      <c r="U40916"/>
      <c r="V40916"/>
    </row>
    <row r="40917" spans="6:22" x14ac:dyDescent="0.2">
      <c r="F40917"/>
      <c r="M40917" s="2"/>
      <c r="N40917"/>
      <c r="O40917"/>
      <c r="U40917"/>
      <c r="V40917"/>
    </row>
    <row r="40918" spans="6:22" x14ac:dyDescent="0.2">
      <c r="F40918"/>
      <c r="M40918" s="2"/>
      <c r="N40918"/>
      <c r="O40918"/>
      <c r="U40918"/>
      <c r="V40918"/>
    </row>
    <row r="40919" spans="6:22" x14ac:dyDescent="0.2">
      <c r="F40919"/>
      <c r="M40919" s="2"/>
      <c r="N40919"/>
      <c r="O40919"/>
      <c r="U40919"/>
      <c r="V40919"/>
    </row>
    <row r="40920" spans="6:22" x14ac:dyDescent="0.2">
      <c r="F40920"/>
      <c r="M40920" s="2"/>
      <c r="N40920"/>
      <c r="O40920"/>
      <c r="U40920"/>
      <c r="V40920"/>
    </row>
    <row r="40921" spans="6:22" x14ac:dyDescent="0.2">
      <c r="F40921"/>
      <c r="M40921" s="2"/>
      <c r="N40921"/>
      <c r="O40921"/>
      <c r="U40921"/>
      <c r="V40921"/>
    </row>
    <row r="40922" spans="6:22" x14ac:dyDescent="0.2">
      <c r="F40922"/>
      <c r="M40922" s="2"/>
      <c r="N40922"/>
      <c r="O40922"/>
      <c r="U40922"/>
      <c r="V40922"/>
    </row>
    <row r="40923" spans="6:22" x14ac:dyDescent="0.2">
      <c r="F40923"/>
      <c r="M40923" s="2"/>
      <c r="N40923"/>
      <c r="O40923"/>
      <c r="U40923"/>
      <c r="V40923"/>
    </row>
    <row r="40924" spans="6:22" x14ac:dyDescent="0.2">
      <c r="F40924"/>
      <c r="M40924" s="2"/>
      <c r="N40924"/>
      <c r="O40924"/>
      <c r="U40924"/>
      <c r="V40924"/>
    </row>
    <row r="40925" spans="6:22" x14ac:dyDescent="0.2">
      <c r="F40925"/>
      <c r="M40925" s="2"/>
      <c r="N40925"/>
      <c r="O40925"/>
      <c r="U40925"/>
      <c r="V40925"/>
    </row>
    <row r="40926" spans="6:22" x14ac:dyDescent="0.2">
      <c r="F40926"/>
      <c r="M40926" s="2"/>
      <c r="N40926"/>
      <c r="O40926"/>
      <c r="U40926"/>
      <c r="V40926"/>
    </row>
    <row r="40927" spans="6:22" x14ac:dyDescent="0.2">
      <c r="F40927"/>
      <c r="M40927" s="2"/>
      <c r="N40927"/>
      <c r="O40927"/>
      <c r="U40927"/>
      <c r="V40927"/>
    </row>
    <row r="40928" spans="6:22" x14ac:dyDescent="0.2">
      <c r="F40928"/>
      <c r="M40928" s="2"/>
      <c r="N40928"/>
      <c r="O40928"/>
      <c r="U40928"/>
      <c r="V40928"/>
    </row>
    <row r="40929" spans="6:22" x14ac:dyDescent="0.2">
      <c r="F40929"/>
      <c r="M40929" s="2"/>
      <c r="N40929"/>
      <c r="O40929"/>
      <c r="U40929"/>
      <c r="V40929"/>
    </row>
    <row r="40930" spans="6:22" x14ac:dyDescent="0.2">
      <c r="F40930"/>
      <c r="M40930" s="2"/>
      <c r="N40930"/>
      <c r="O40930"/>
      <c r="U40930"/>
      <c r="V40930"/>
    </row>
    <row r="40931" spans="6:22" x14ac:dyDescent="0.2">
      <c r="F40931"/>
      <c r="M40931" s="2"/>
      <c r="N40931"/>
      <c r="O40931"/>
      <c r="U40931"/>
      <c r="V40931"/>
    </row>
    <row r="40932" spans="6:22" x14ac:dyDescent="0.2">
      <c r="F40932"/>
      <c r="M40932" s="2"/>
      <c r="N40932"/>
      <c r="O40932"/>
      <c r="U40932"/>
      <c r="V40932"/>
    </row>
    <row r="40933" spans="6:22" x14ac:dyDescent="0.2">
      <c r="F40933"/>
      <c r="M40933" s="2"/>
      <c r="N40933"/>
      <c r="O40933"/>
      <c r="U40933"/>
      <c r="V40933"/>
    </row>
    <row r="40934" spans="6:22" x14ac:dyDescent="0.2">
      <c r="F40934"/>
      <c r="M40934" s="2"/>
      <c r="N40934"/>
      <c r="O40934"/>
      <c r="U40934"/>
      <c r="V40934"/>
    </row>
    <row r="40935" spans="6:22" x14ac:dyDescent="0.2">
      <c r="F40935"/>
      <c r="M40935" s="2"/>
      <c r="N40935"/>
      <c r="O40935"/>
      <c r="U40935"/>
      <c r="V40935"/>
    </row>
    <row r="40936" spans="6:22" x14ac:dyDescent="0.2">
      <c r="F40936"/>
      <c r="M40936" s="2"/>
      <c r="N40936"/>
      <c r="O40936"/>
      <c r="U40936"/>
      <c r="V40936"/>
    </row>
    <row r="40937" spans="6:22" x14ac:dyDescent="0.2">
      <c r="F40937"/>
      <c r="M40937" s="2"/>
      <c r="N40937"/>
      <c r="O40937"/>
      <c r="U40937"/>
      <c r="V40937"/>
    </row>
    <row r="40938" spans="6:22" x14ac:dyDescent="0.2">
      <c r="F40938"/>
      <c r="M40938" s="2"/>
      <c r="N40938"/>
      <c r="O40938"/>
      <c r="U40938"/>
      <c r="V40938"/>
    </row>
    <row r="40939" spans="6:22" x14ac:dyDescent="0.2">
      <c r="F40939"/>
      <c r="M40939" s="2"/>
      <c r="N40939"/>
      <c r="O40939"/>
      <c r="U40939"/>
      <c r="V40939"/>
    </row>
    <row r="40940" spans="6:22" x14ac:dyDescent="0.2">
      <c r="F40940"/>
      <c r="M40940" s="2"/>
      <c r="N40940"/>
      <c r="O40940"/>
      <c r="U40940"/>
      <c r="V40940"/>
    </row>
    <row r="40941" spans="6:22" x14ac:dyDescent="0.2">
      <c r="F40941"/>
      <c r="M40941" s="2"/>
      <c r="N40941"/>
      <c r="O40941"/>
      <c r="U40941"/>
      <c r="V40941"/>
    </row>
    <row r="40942" spans="6:22" x14ac:dyDescent="0.2">
      <c r="F40942"/>
      <c r="M40942" s="2"/>
      <c r="N40942"/>
      <c r="O40942"/>
      <c r="U40942"/>
      <c r="V40942"/>
    </row>
    <row r="40943" spans="6:22" x14ac:dyDescent="0.2">
      <c r="F40943"/>
      <c r="M40943" s="2"/>
      <c r="N40943"/>
      <c r="O40943"/>
      <c r="U40943"/>
      <c r="V40943"/>
    </row>
    <row r="40944" spans="6:22" x14ac:dyDescent="0.2">
      <c r="F40944"/>
      <c r="M40944" s="2"/>
      <c r="N40944"/>
      <c r="O40944"/>
      <c r="U40944"/>
      <c r="V40944"/>
    </row>
    <row r="40945" spans="6:22" x14ac:dyDescent="0.2">
      <c r="F40945"/>
      <c r="M40945" s="2"/>
      <c r="N40945"/>
      <c r="O40945"/>
      <c r="U40945"/>
      <c r="V40945"/>
    </row>
    <row r="40946" spans="6:22" x14ac:dyDescent="0.2">
      <c r="F40946"/>
      <c r="M40946" s="2"/>
      <c r="N40946"/>
      <c r="O40946"/>
      <c r="U40946"/>
      <c r="V40946"/>
    </row>
    <row r="40947" spans="6:22" x14ac:dyDescent="0.2">
      <c r="F40947"/>
      <c r="M40947" s="2"/>
      <c r="N40947"/>
      <c r="O40947"/>
      <c r="U40947"/>
      <c r="V40947"/>
    </row>
    <row r="40948" spans="6:22" x14ac:dyDescent="0.2">
      <c r="F40948"/>
      <c r="M40948" s="2"/>
      <c r="N40948"/>
      <c r="O40948"/>
      <c r="U40948"/>
      <c r="V40948"/>
    </row>
    <row r="40949" spans="6:22" x14ac:dyDescent="0.2">
      <c r="F40949"/>
      <c r="M40949" s="2"/>
      <c r="N40949"/>
      <c r="O40949"/>
      <c r="U40949"/>
      <c r="V40949"/>
    </row>
    <row r="40950" spans="6:22" x14ac:dyDescent="0.2">
      <c r="F40950"/>
      <c r="M40950" s="2"/>
      <c r="N40950"/>
      <c r="O40950"/>
      <c r="U40950"/>
      <c r="V40950"/>
    </row>
    <row r="40951" spans="6:22" x14ac:dyDescent="0.2">
      <c r="F40951"/>
      <c r="M40951" s="2"/>
      <c r="N40951"/>
      <c r="O40951"/>
      <c r="U40951"/>
      <c r="V40951"/>
    </row>
    <row r="40952" spans="6:22" x14ac:dyDescent="0.2">
      <c r="F40952"/>
      <c r="M40952" s="2"/>
      <c r="N40952"/>
      <c r="O40952"/>
      <c r="U40952"/>
      <c r="V40952"/>
    </row>
    <row r="40953" spans="6:22" x14ac:dyDescent="0.2">
      <c r="F40953"/>
      <c r="M40953" s="2"/>
      <c r="N40953"/>
      <c r="O40953"/>
      <c r="U40953"/>
      <c r="V40953"/>
    </row>
    <row r="40954" spans="6:22" x14ac:dyDescent="0.2">
      <c r="F40954"/>
      <c r="M40954" s="2"/>
      <c r="N40954"/>
      <c r="O40954"/>
      <c r="U40954"/>
      <c r="V40954"/>
    </row>
    <row r="40955" spans="6:22" x14ac:dyDescent="0.2">
      <c r="F40955"/>
      <c r="M40955" s="2"/>
      <c r="N40955"/>
      <c r="O40955"/>
      <c r="U40955"/>
      <c r="V40955"/>
    </row>
    <row r="40956" spans="6:22" x14ac:dyDescent="0.2">
      <c r="F40956"/>
      <c r="M40956" s="2"/>
      <c r="N40956"/>
      <c r="O40956"/>
      <c r="U40956"/>
      <c r="V40956"/>
    </row>
    <row r="40957" spans="6:22" x14ac:dyDescent="0.2">
      <c r="F40957"/>
      <c r="M40957" s="2"/>
      <c r="N40957"/>
      <c r="O40957"/>
      <c r="U40957"/>
      <c r="V40957"/>
    </row>
    <row r="40958" spans="6:22" x14ac:dyDescent="0.2">
      <c r="F40958"/>
      <c r="M40958" s="2"/>
      <c r="N40958"/>
      <c r="O40958"/>
      <c r="U40958"/>
      <c r="V40958"/>
    </row>
    <row r="40959" spans="6:22" x14ac:dyDescent="0.2">
      <c r="F40959"/>
      <c r="M40959" s="2"/>
      <c r="N40959"/>
      <c r="O40959"/>
      <c r="U40959"/>
      <c r="V40959"/>
    </row>
    <row r="40960" spans="6:22" x14ac:dyDescent="0.2">
      <c r="F40960"/>
      <c r="M40960" s="2"/>
      <c r="N40960"/>
      <c r="O40960"/>
      <c r="U40960"/>
      <c r="V40960"/>
    </row>
    <row r="40961" spans="6:22" x14ac:dyDescent="0.2">
      <c r="F40961"/>
      <c r="M40961" s="2"/>
      <c r="N40961"/>
      <c r="O40961"/>
      <c r="U40961"/>
      <c r="V40961"/>
    </row>
    <row r="40962" spans="6:22" x14ac:dyDescent="0.2">
      <c r="F40962"/>
      <c r="M40962" s="2"/>
      <c r="N40962"/>
      <c r="O40962"/>
      <c r="U40962"/>
      <c r="V40962"/>
    </row>
    <row r="40963" spans="6:22" x14ac:dyDescent="0.2">
      <c r="F40963"/>
      <c r="M40963" s="2"/>
      <c r="N40963"/>
      <c r="O40963"/>
      <c r="U40963"/>
      <c r="V40963"/>
    </row>
    <row r="40964" spans="6:22" x14ac:dyDescent="0.2">
      <c r="F40964"/>
      <c r="M40964" s="2"/>
      <c r="N40964"/>
      <c r="O40964"/>
      <c r="U40964"/>
      <c r="V40964"/>
    </row>
    <row r="40965" spans="6:22" x14ac:dyDescent="0.2">
      <c r="F40965"/>
      <c r="M40965" s="2"/>
      <c r="N40965"/>
      <c r="O40965"/>
      <c r="U40965"/>
      <c r="V40965"/>
    </row>
    <row r="40966" spans="6:22" x14ac:dyDescent="0.2">
      <c r="F40966"/>
      <c r="M40966" s="2"/>
      <c r="N40966"/>
      <c r="O40966"/>
      <c r="U40966"/>
      <c r="V40966"/>
    </row>
    <row r="40967" spans="6:22" x14ac:dyDescent="0.2">
      <c r="F40967"/>
      <c r="M40967" s="2"/>
      <c r="N40967"/>
      <c r="O40967"/>
      <c r="U40967"/>
      <c r="V40967"/>
    </row>
    <row r="40968" spans="6:22" x14ac:dyDescent="0.2">
      <c r="F40968"/>
      <c r="M40968" s="2"/>
      <c r="N40968"/>
      <c r="O40968"/>
      <c r="U40968"/>
      <c r="V40968"/>
    </row>
    <row r="40969" spans="6:22" x14ac:dyDescent="0.2">
      <c r="F40969"/>
      <c r="M40969" s="2"/>
      <c r="N40969"/>
      <c r="O40969"/>
      <c r="U40969"/>
      <c r="V40969"/>
    </row>
    <row r="40970" spans="6:22" x14ac:dyDescent="0.2">
      <c r="F40970"/>
      <c r="M40970" s="2"/>
      <c r="N40970"/>
      <c r="O40970"/>
      <c r="U40970"/>
      <c r="V40970"/>
    </row>
    <row r="40971" spans="6:22" x14ac:dyDescent="0.2">
      <c r="F40971"/>
      <c r="M40971" s="2"/>
      <c r="N40971"/>
      <c r="O40971"/>
      <c r="U40971"/>
      <c r="V40971"/>
    </row>
    <row r="40972" spans="6:22" x14ac:dyDescent="0.2">
      <c r="F40972"/>
      <c r="M40972" s="2"/>
      <c r="N40972"/>
      <c r="O40972"/>
      <c r="U40972"/>
      <c r="V40972"/>
    </row>
    <row r="40973" spans="6:22" x14ac:dyDescent="0.2">
      <c r="F40973"/>
      <c r="M40973" s="2"/>
      <c r="N40973"/>
      <c r="O40973"/>
      <c r="U40973"/>
      <c r="V40973"/>
    </row>
    <row r="40974" spans="6:22" x14ac:dyDescent="0.2">
      <c r="F40974"/>
      <c r="M40974" s="2"/>
      <c r="N40974"/>
      <c r="O40974"/>
      <c r="U40974"/>
      <c r="V40974"/>
    </row>
    <row r="40975" spans="6:22" x14ac:dyDescent="0.2">
      <c r="F40975"/>
      <c r="M40975" s="2"/>
      <c r="N40975"/>
      <c r="O40975"/>
      <c r="U40975"/>
      <c r="V40975"/>
    </row>
    <row r="40976" spans="6:22" x14ac:dyDescent="0.2">
      <c r="F40976"/>
      <c r="M40976" s="2"/>
      <c r="N40976"/>
      <c r="O40976"/>
      <c r="U40976"/>
      <c r="V40976"/>
    </row>
    <row r="40977" spans="6:22" x14ac:dyDescent="0.2">
      <c r="F40977"/>
      <c r="M40977" s="2"/>
      <c r="N40977"/>
      <c r="O40977"/>
      <c r="U40977"/>
      <c r="V40977"/>
    </row>
    <row r="40978" spans="6:22" x14ac:dyDescent="0.2">
      <c r="F40978"/>
      <c r="M40978" s="2"/>
      <c r="N40978"/>
      <c r="O40978"/>
      <c r="U40978"/>
      <c r="V40978"/>
    </row>
    <row r="40979" spans="6:22" x14ac:dyDescent="0.2">
      <c r="F40979"/>
      <c r="M40979" s="2"/>
      <c r="N40979"/>
      <c r="O40979"/>
      <c r="U40979"/>
      <c r="V40979"/>
    </row>
    <row r="40980" spans="6:22" x14ac:dyDescent="0.2">
      <c r="F40980"/>
      <c r="M40980" s="2"/>
      <c r="N40980"/>
      <c r="O40980"/>
      <c r="U40980"/>
      <c r="V40980"/>
    </row>
    <row r="40981" spans="6:22" x14ac:dyDescent="0.2">
      <c r="F40981"/>
      <c r="M40981" s="2"/>
      <c r="N40981"/>
      <c r="O40981"/>
      <c r="U40981"/>
      <c r="V40981"/>
    </row>
    <row r="40982" spans="6:22" x14ac:dyDescent="0.2">
      <c r="F40982"/>
      <c r="M40982" s="2"/>
      <c r="N40982"/>
      <c r="O40982"/>
      <c r="U40982"/>
      <c r="V40982"/>
    </row>
    <row r="40983" spans="6:22" x14ac:dyDescent="0.2">
      <c r="F40983"/>
      <c r="M40983" s="2"/>
      <c r="N40983"/>
      <c r="O40983"/>
      <c r="U40983"/>
      <c r="V40983"/>
    </row>
    <row r="40984" spans="6:22" x14ac:dyDescent="0.2">
      <c r="F40984"/>
      <c r="M40984" s="2"/>
      <c r="N40984"/>
      <c r="O40984"/>
      <c r="U40984"/>
      <c r="V40984"/>
    </row>
    <row r="40985" spans="6:22" x14ac:dyDescent="0.2">
      <c r="F40985"/>
      <c r="M40985" s="2"/>
      <c r="N40985"/>
      <c r="O40985"/>
      <c r="U40985"/>
      <c r="V40985"/>
    </row>
    <row r="40986" spans="6:22" x14ac:dyDescent="0.2">
      <c r="F40986"/>
      <c r="M40986" s="2"/>
      <c r="N40986"/>
      <c r="O40986"/>
      <c r="U40986"/>
      <c r="V40986"/>
    </row>
    <row r="40987" spans="6:22" x14ac:dyDescent="0.2">
      <c r="F40987"/>
      <c r="M40987" s="2"/>
      <c r="N40987"/>
      <c r="O40987"/>
      <c r="U40987"/>
      <c r="V40987"/>
    </row>
    <row r="40988" spans="6:22" x14ac:dyDescent="0.2">
      <c r="F40988"/>
      <c r="M40988" s="2"/>
      <c r="N40988"/>
      <c r="O40988"/>
      <c r="U40988"/>
      <c r="V40988"/>
    </row>
    <row r="40989" spans="6:22" x14ac:dyDescent="0.2">
      <c r="F40989"/>
      <c r="M40989" s="2"/>
      <c r="N40989"/>
      <c r="O40989"/>
      <c r="U40989"/>
      <c r="V40989"/>
    </row>
    <row r="40990" spans="6:22" x14ac:dyDescent="0.2">
      <c r="F40990"/>
      <c r="M40990" s="2"/>
      <c r="N40990"/>
      <c r="O40990"/>
      <c r="U40990"/>
      <c r="V40990"/>
    </row>
    <row r="40991" spans="6:22" x14ac:dyDescent="0.2">
      <c r="F40991"/>
      <c r="M40991" s="2"/>
      <c r="N40991"/>
      <c r="O40991"/>
      <c r="U40991"/>
      <c r="V40991"/>
    </row>
    <row r="40992" spans="6:22" x14ac:dyDescent="0.2">
      <c r="F40992"/>
      <c r="M40992" s="2"/>
      <c r="N40992"/>
      <c r="O40992"/>
      <c r="U40992"/>
      <c r="V40992"/>
    </row>
    <row r="40993" spans="6:22" x14ac:dyDescent="0.2">
      <c r="F40993"/>
      <c r="M40993" s="2"/>
      <c r="N40993"/>
      <c r="O40993"/>
      <c r="U40993"/>
      <c r="V40993"/>
    </row>
    <row r="40994" spans="6:22" x14ac:dyDescent="0.2">
      <c r="F40994"/>
      <c r="M40994" s="2"/>
      <c r="N40994"/>
      <c r="O40994"/>
      <c r="U40994"/>
      <c r="V40994"/>
    </row>
    <row r="40995" spans="6:22" x14ac:dyDescent="0.2">
      <c r="F40995"/>
      <c r="M40995" s="2"/>
      <c r="N40995"/>
      <c r="O40995"/>
      <c r="U40995"/>
      <c r="V40995"/>
    </row>
    <row r="40996" spans="6:22" x14ac:dyDescent="0.2">
      <c r="F40996"/>
      <c r="M40996" s="2"/>
      <c r="N40996"/>
      <c r="O40996"/>
      <c r="U40996"/>
      <c r="V40996"/>
    </row>
    <row r="40997" spans="6:22" x14ac:dyDescent="0.2">
      <c r="F40997"/>
      <c r="M40997" s="2"/>
      <c r="N40997"/>
      <c r="O40997"/>
      <c r="U40997"/>
      <c r="V40997"/>
    </row>
    <row r="40998" spans="6:22" x14ac:dyDescent="0.2">
      <c r="F40998"/>
      <c r="M40998" s="2"/>
      <c r="N40998"/>
      <c r="O40998"/>
      <c r="U40998"/>
      <c r="V40998"/>
    </row>
    <row r="40999" spans="6:22" x14ac:dyDescent="0.2">
      <c r="F40999"/>
      <c r="M40999" s="2"/>
      <c r="N40999"/>
      <c r="O40999"/>
      <c r="U40999"/>
      <c r="V40999"/>
    </row>
    <row r="41000" spans="6:22" x14ac:dyDescent="0.2">
      <c r="F41000"/>
      <c r="M41000" s="2"/>
      <c r="N41000"/>
      <c r="O41000"/>
      <c r="U41000"/>
      <c r="V41000"/>
    </row>
    <row r="41001" spans="6:22" x14ac:dyDescent="0.2">
      <c r="F41001"/>
      <c r="M41001" s="2"/>
      <c r="N41001"/>
      <c r="O41001"/>
      <c r="U41001"/>
      <c r="V41001"/>
    </row>
    <row r="41002" spans="6:22" x14ac:dyDescent="0.2">
      <c r="F41002"/>
      <c r="M41002" s="2"/>
      <c r="N41002"/>
      <c r="O41002"/>
      <c r="U41002"/>
      <c r="V41002"/>
    </row>
    <row r="41003" spans="6:22" x14ac:dyDescent="0.2">
      <c r="F41003"/>
      <c r="M41003" s="2"/>
      <c r="N41003"/>
      <c r="O41003"/>
      <c r="U41003"/>
      <c r="V41003"/>
    </row>
    <row r="41004" spans="6:22" x14ac:dyDescent="0.2">
      <c r="F41004"/>
      <c r="M41004" s="2"/>
      <c r="N41004"/>
      <c r="O41004"/>
      <c r="U41004"/>
      <c r="V41004"/>
    </row>
    <row r="41005" spans="6:22" x14ac:dyDescent="0.2">
      <c r="F41005"/>
      <c r="M41005" s="2"/>
      <c r="N41005"/>
      <c r="O41005"/>
      <c r="U41005"/>
      <c r="V41005"/>
    </row>
    <row r="41006" spans="6:22" x14ac:dyDescent="0.2">
      <c r="F41006"/>
      <c r="M41006" s="2"/>
      <c r="N41006"/>
      <c r="O41006"/>
      <c r="U41006"/>
      <c r="V41006"/>
    </row>
    <row r="41007" spans="6:22" x14ac:dyDescent="0.2">
      <c r="F41007"/>
      <c r="M41007" s="2"/>
      <c r="N41007"/>
      <c r="O41007"/>
      <c r="U41007"/>
      <c r="V41007"/>
    </row>
    <row r="41008" spans="6:22" x14ac:dyDescent="0.2">
      <c r="F41008"/>
      <c r="M41008" s="2"/>
      <c r="N41008"/>
      <c r="O41008"/>
      <c r="U41008"/>
      <c r="V41008"/>
    </row>
    <row r="41009" spans="6:22" x14ac:dyDescent="0.2">
      <c r="F41009"/>
      <c r="M41009" s="2"/>
      <c r="N41009"/>
      <c r="O41009"/>
      <c r="U41009"/>
      <c r="V41009"/>
    </row>
    <row r="41010" spans="6:22" x14ac:dyDescent="0.2">
      <c r="F41010"/>
      <c r="M41010" s="2"/>
      <c r="N41010"/>
      <c r="O41010"/>
      <c r="U41010"/>
      <c r="V41010"/>
    </row>
    <row r="41011" spans="6:22" x14ac:dyDescent="0.2">
      <c r="F41011"/>
      <c r="M41011" s="2"/>
      <c r="N41011"/>
      <c r="O41011"/>
      <c r="U41011"/>
      <c r="V41011"/>
    </row>
    <row r="41012" spans="6:22" x14ac:dyDescent="0.2">
      <c r="F41012"/>
      <c r="M41012" s="2"/>
      <c r="N41012"/>
      <c r="O41012"/>
      <c r="U41012"/>
      <c r="V41012"/>
    </row>
    <row r="41013" spans="6:22" x14ac:dyDescent="0.2">
      <c r="F41013"/>
      <c r="M41013" s="2"/>
      <c r="N41013"/>
      <c r="O41013"/>
      <c r="U41013"/>
      <c r="V41013"/>
    </row>
    <row r="41014" spans="6:22" x14ac:dyDescent="0.2">
      <c r="F41014"/>
      <c r="M41014" s="2"/>
      <c r="N41014"/>
      <c r="O41014"/>
      <c r="U41014"/>
      <c r="V41014"/>
    </row>
    <row r="41015" spans="6:22" x14ac:dyDescent="0.2">
      <c r="F41015"/>
      <c r="M41015" s="2"/>
      <c r="N41015"/>
      <c r="O41015"/>
      <c r="U41015"/>
      <c r="V41015"/>
    </row>
    <row r="41016" spans="6:22" x14ac:dyDescent="0.2">
      <c r="F41016"/>
      <c r="M41016" s="2"/>
      <c r="N41016"/>
      <c r="O41016"/>
      <c r="U41016"/>
      <c r="V41016"/>
    </row>
    <row r="41017" spans="6:22" x14ac:dyDescent="0.2">
      <c r="F41017"/>
      <c r="M41017" s="2"/>
      <c r="N41017"/>
      <c r="O41017"/>
      <c r="U41017"/>
      <c r="V41017"/>
    </row>
    <row r="41018" spans="6:22" x14ac:dyDescent="0.2">
      <c r="F41018"/>
      <c r="M41018" s="2"/>
      <c r="N41018"/>
      <c r="O41018"/>
      <c r="U41018"/>
      <c r="V41018"/>
    </row>
    <row r="41019" spans="6:22" x14ac:dyDescent="0.2">
      <c r="F41019"/>
      <c r="M41019" s="2"/>
      <c r="N41019"/>
      <c r="O41019"/>
      <c r="U41019"/>
      <c r="V41019"/>
    </row>
    <row r="41020" spans="6:22" x14ac:dyDescent="0.2">
      <c r="F41020"/>
      <c r="M41020" s="2"/>
      <c r="N41020"/>
      <c r="O41020"/>
      <c r="U41020"/>
      <c r="V41020"/>
    </row>
    <row r="41021" spans="6:22" x14ac:dyDescent="0.2">
      <c r="F41021"/>
      <c r="M41021" s="2"/>
      <c r="N41021"/>
      <c r="O41021"/>
      <c r="U41021"/>
      <c r="V41021"/>
    </row>
    <row r="41022" spans="6:22" x14ac:dyDescent="0.2">
      <c r="F41022"/>
      <c r="M41022" s="2"/>
      <c r="N41022"/>
      <c r="O41022"/>
      <c r="U41022"/>
      <c r="V41022"/>
    </row>
    <row r="41023" spans="6:22" x14ac:dyDescent="0.2">
      <c r="F41023"/>
      <c r="M41023" s="2"/>
      <c r="N41023"/>
      <c r="O41023"/>
      <c r="U41023"/>
      <c r="V41023"/>
    </row>
    <row r="41024" spans="6:22" x14ac:dyDescent="0.2">
      <c r="F41024"/>
      <c r="M41024" s="2"/>
      <c r="N41024"/>
      <c r="O41024"/>
      <c r="U41024"/>
      <c r="V41024"/>
    </row>
    <row r="41025" spans="6:22" x14ac:dyDescent="0.2">
      <c r="F41025"/>
      <c r="M41025" s="2"/>
      <c r="N41025"/>
      <c r="O41025"/>
      <c r="U41025"/>
      <c r="V41025"/>
    </row>
    <row r="41026" spans="6:22" x14ac:dyDescent="0.2">
      <c r="F41026"/>
      <c r="M41026" s="2"/>
      <c r="N41026"/>
      <c r="O41026"/>
      <c r="U41026"/>
      <c r="V41026"/>
    </row>
    <row r="41027" spans="6:22" x14ac:dyDescent="0.2">
      <c r="F41027"/>
      <c r="M41027" s="2"/>
      <c r="N41027"/>
      <c r="O41027"/>
      <c r="U41027"/>
      <c r="V41027"/>
    </row>
    <row r="41028" spans="6:22" x14ac:dyDescent="0.2">
      <c r="F41028"/>
      <c r="M41028" s="2"/>
      <c r="N41028"/>
      <c r="O41028"/>
      <c r="U41028"/>
      <c r="V41028"/>
    </row>
    <row r="41029" spans="6:22" x14ac:dyDescent="0.2">
      <c r="F41029"/>
      <c r="M41029" s="2"/>
      <c r="N41029"/>
      <c r="O41029"/>
      <c r="U41029"/>
      <c r="V41029"/>
    </row>
    <row r="41030" spans="6:22" x14ac:dyDescent="0.2">
      <c r="F41030"/>
      <c r="M41030" s="2"/>
      <c r="N41030"/>
      <c r="O41030"/>
      <c r="U41030"/>
      <c r="V41030"/>
    </row>
    <row r="41031" spans="6:22" x14ac:dyDescent="0.2">
      <c r="F41031"/>
      <c r="M41031" s="2"/>
      <c r="N41031"/>
      <c r="O41031"/>
      <c r="U41031"/>
      <c r="V41031"/>
    </row>
    <row r="41032" spans="6:22" x14ac:dyDescent="0.2">
      <c r="F41032"/>
      <c r="M41032" s="2"/>
      <c r="N41032"/>
      <c r="O41032"/>
      <c r="U41032"/>
      <c r="V41032"/>
    </row>
    <row r="41033" spans="6:22" x14ac:dyDescent="0.2">
      <c r="F41033"/>
      <c r="M41033" s="2"/>
      <c r="N41033"/>
      <c r="O41033"/>
      <c r="U41033"/>
      <c r="V41033"/>
    </row>
    <row r="41034" spans="6:22" x14ac:dyDescent="0.2">
      <c r="F41034"/>
      <c r="M41034" s="2"/>
      <c r="N41034"/>
      <c r="O41034"/>
      <c r="U41034"/>
      <c r="V41034"/>
    </row>
    <row r="41035" spans="6:22" x14ac:dyDescent="0.2">
      <c r="F41035"/>
      <c r="M41035" s="2"/>
      <c r="N41035"/>
      <c r="O41035"/>
      <c r="U41035"/>
      <c r="V41035"/>
    </row>
    <row r="41036" spans="6:22" x14ac:dyDescent="0.2">
      <c r="F41036"/>
      <c r="M41036" s="2"/>
      <c r="N41036"/>
      <c r="O41036"/>
      <c r="U41036"/>
      <c r="V41036"/>
    </row>
    <row r="41037" spans="6:22" x14ac:dyDescent="0.2">
      <c r="F41037"/>
      <c r="M41037" s="2"/>
      <c r="N41037"/>
      <c r="O41037"/>
      <c r="U41037"/>
      <c r="V41037"/>
    </row>
    <row r="41038" spans="6:22" x14ac:dyDescent="0.2">
      <c r="F41038"/>
      <c r="M41038" s="2"/>
      <c r="N41038"/>
      <c r="O41038"/>
      <c r="U41038"/>
      <c r="V41038"/>
    </row>
    <row r="41039" spans="6:22" x14ac:dyDescent="0.2">
      <c r="F41039"/>
      <c r="M41039" s="2"/>
      <c r="N41039"/>
      <c r="O41039"/>
      <c r="U41039"/>
      <c r="V41039"/>
    </row>
    <row r="41040" spans="6:22" x14ac:dyDescent="0.2">
      <c r="F41040"/>
      <c r="M41040" s="2"/>
      <c r="N41040"/>
      <c r="O41040"/>
      <c r="U41040"/>
      <c r="V41040"/>
    </row>
    <row r="41041" spans="6:22" x14ac:dyDescent="0.2">
      <c r="F41041"/>
      <c r="M41041" s="2"/>
      <c r="N41041"/>
      <c r="O41041"/>
      <c r="U41041"/>
      <c r="V41041"/>
    </row>
    <row r="41042" spans="6:22" x14ac:dyDescent="0.2">
      <c r="F41042"/>
      <c r="M41042" s="2"/>
      <c r="N41042"/>
      <c r="O41042"/>
      <c r="U41042"/>
      <c r="V41042"/>
    </row>
    <row r="41043" spans="6:22" x14ac:dyDescent="0.2">
      <c r="F41043"/>
      <c r="M41043" s="2"/>
      <c r="N41043"/>
      <c r="O41043"/>
      <c r="U41043"/>
      <c r="V41043"/>
    </row>
    <row r="41044" spans="6:22" x14ac:dyDescent="0.2">
      <c r="F41044"/>
      <c r="M41044" s="2"/>
      <c r="N41044"/>
      <c r="O41044"/>
      <c r="U41044"/>
      <c r="V41044"/>
    </row>
    <row r="41045" spans="6:22" x14ac:dyDescent="0.2">
      <c r="F41045"/>
      <c r="M41045" s="2"/>
      <c r="N41045"/>
      <c r="O41045"/>
      <c r="U41045"/>
      <c r="V41045"/>
    </row>
    <row r="41046" spans="6:22" x14ac:dyDescent="0.2">
      <c r="F41046"/>
      <c r="M41046" s="2"/>
      <c r="N41046"/>
      <c r="O41046"/>
      <c r="U41046"/>
      <c r="V41046"/>
    </row>
    <row r="41047" spans="6:22" x14ac:dyDescent="0.2">
      <c r="F41047"/>
      <c r="M41047" s="2"/>
      <c r="N41047"/>
      <c r="O41047"/>
      <c r="U41047"/>
      <c r="V41047"/>
    </row>
    <row r="41048" spans="6:22" x14ac:dyDescent="0.2">
      <c r="F41048"/>
      <c r="M41048" s="2"/>
      <c r="N41048"/>
      <c r="O41048"/>
      <c r="U41048"/>
      <c r="V41048"/>
    </row>
    <row r="41049" spans="6:22" x14ac:dyDescent="0.2">
      <c r="F41049"/>
      <c r="M41049" s="2"/>
      <c r="N41049"/>
      <c r="O41049"/>
      <c r="U41049"/>
      <c r="V41049"/>
    </row>
    <row r="41050" spans="6:22" x14ac:dyDescent="0.2">
      <c r="F41050"/>
      <c r="M41050" s="2"/>
      <c r="N41050"/>
      <c r="O41050"/>
      <c r="U41050"/>
      <c r="V41050"/>
    </row>
    <row r="41051" spans="6:22" x14ac:dyDescent="0.2">
      <c r="F41051"/>
      <c r="M41051" s="2"/>
      <c r="N41051"/>
      <c r="O41051"/>
      <c r="U41051"/>
      <c r="V41051"/>
    </row>
    <row r="41052" spans="6:22" x14ac:dyDescent="0.2">
      <c r="F41052"/>
      <c r="M41052" s="2"/>
      <c r="N41052"/>
      <c r="O41052"/>
      <c r="U41052"/>
      <c r="V41052"/>
    </row>
    <row r="41053" spans="6:22" x14ac:dyDescent="0.2">
      <c r="F41053"/>
      <c r="M41053" s="2"/>
      <c r="N41053"/>
      <c r="O41053"/>
      <c r="U41053"/>
      <c r="V41053"/>
    </row>
    <row r="41054" spans="6:22" x14ac:dyDescent="0.2">
      <c r="F41054"/>
      <c r="M41054" s="2"/>
      <c r="N41054"/>
      <c r="O41054"/>
      <c r="U41054"/>
      <c r="V41054"/>
    </row>
    <row r="41055" spans="6:22" x14ac:dyDescent="0.2">
      <c r="F41055"/>
      <c r="M41055" s="2"/>
      <c r="N41055"/>
      <c r="O41055"/>
      <c r="U41055"/>
      <c r="V41055"/>
    </row>
    <row r="41056" spans="6:22" x14ac:dyDescent="0.2">
      <c r="F41056"/>
      <c r="M41056" s="2"/>
      <c r="N41056"/>
      <c r="O41056"/>
      <c r="U41056"/>
      <c r="V41056"/>
    </row>
    <row r="41057" spans="6:22" x14ac:dyDescent="0.2">
      <c r="F41057"/>
      <c r="M41057" s="2"/>
      <c r="N41057"/>
      <c r="O41057"/>
      <c r="U41057"/>
      <c r="V41057"/>
    </row>
    <row r="41058" spans="6:22" x14ac:dyDescent="0.2">
      <c r="F41058"/>
      <c r="M41058" s="2"/>
      <c r="N41058"/>
      <c r="O41058"/>
      <c r="U41058"/>
      <c r="V41058"/>
    </row>
    <row r="41059" spans="6:22" x14ac:dyDescent="0.2">
      <c r="F41059"/>
      <c r="M41059" s="2"/>
      <c r="N41059"/>
      <c r="O41059"/>
      <c r="U41059"/>
      <c r="V41059"/>
    </row>
    <row r="41060" spans="6:22" x14ac:dyDescent="0.2">
      <c r="F41060"/>
      <c r="M41060" s="2"/>
      <c r="N41060"/>
      <c r="O41060"/>
      <c r="U41060"/>
      <c r="V41060"/>
    </row>
    <row r="41061" spans="6:22" x14ac:dyDescent="0.2">
      <c r="F41061"/>
      <c r="M41061" s="2"/>
      <c r="N41061"/>
      <c r="O41061"/>
      <c r="U41061"/>
      <c r="V41061"/>
    </row>
    <row r="41062" spans="6:22" x14ac:dyDescent="0.2">
      <c r="F41062"/>
      <c r="M41062" s="2"/>
      <c r="N41062"/>
      <c r="O41062"/>
      <c r="U41062"/>
      <c r="V41062"/>
    </row>
    <row r="41063" spans="6:22" x14ac:dyDescent="0.2">
      <c r="F41063"/>
      <c r="M41063" s="2"/>
      <c r="N41063"/>
      <c r="O41063"/>
      <c r="U41063"/>
      <c r="V41063"/>
    </row>
    <row r="41064" spans="6:22" x14ac:dyDescent="0.2">
      <c r="F41064"/>
      <c r="M41064" s="2"/>
      <c r="N41064"/>
      <c r="O41064"/>
      <c r="U41064"/>
      <c r="V41064"/>
    </row>
    <row r="41065" spans="6:22" x14ac:dyDescent="0.2">
      <c r="F41065"/>
      <c r="M41065" s="2"/>
      <c r="N41065"/>
      <c r="O41065"/>
      <c r="U41065"/>
      <c r="V41065"/>
    </row>
    <row r="41066" spans="6:22" x14ac:dyDescent="0.2">
      <c r="F41066"/>
      <c r="M41066" s="2"/>
      <c r="N41066"/>
      <c r="O41066"/>
      <c r="U41066"/>
      <c r="V41066"/>
    </row>
    <row r="41067" spans="6:22" x14ac:dyDescent="0.2">
      <c r="F41067"/>
      <c r="M41067" s="2"/>
      <c r="N41067"/>
      <c r="O41067"/>
      <c r="U41067"/>
      <c r="V41067"/>
    </row>
    <row r="41068" spans="6:22" x14ac:dyDescent="0.2">
      <c r="F41068"/>
      <c r="M41068" s="2"/>
      <c r="N41068"/>
      <c r="O41068"/>
      <c r="U41068"/>
      <c r="V41068"/>
    </row>
    <row r="41069" spans="6:22" x14ac:dyDescent="0.2">
      <c r="F41069"/>
      <c r="M41069" s="2"/>
      <c r="N41069"/>
      <c r="O41069"/>
      <c r="U41069"/>
      <c r="V41069"/>
    </row>
    <row r="41070" spans="6:22" x14ac:dyDescent="0.2">
      <c r="F41070"/>
      <c r="M41070" s="2"/>
      <c r="N41070"/>
      <c r="O41070"/>
      <c r="U41070"/>
      <c r="V41070"/>
    </row>
    <row r="41071" spans="6:22" x14ac:dyDescent="0.2">
      <c r="F41071"/>
      <c r="M41071" s="2"/>
      <c r="N41071"/>
      <c r="O41071"/>
      <c r="U41071"/>
      <c r="V41071"/>
    </row>
    <row r="41072" spans="6:22" x14ac:dyDescent="0.2">
      <c r="F41072"/>
      <c r="M41072" s="2"/>
      <c r="N41072"/>
      <c r="O41072"/>
      <c r="U41072"/>
      <c r="V41072"/>
    </row>
    <row r="41073" spans="6:22" x14ac:dyDescent="0.2">
      <c r="F41073"/>
      <c r="M41073" s="2"/>
      <c r="N41073"/>
      <c r="O41073"/>
      <c r="U41073"/>
      <c r="V41073"/>
    </row>
    <row r="41074" spans="6:22" x14ac:dyDescent="0.2">
      <c r="F41074"/>
      <c r="M41074" s="2"/>
      <c r="N41074"/>
      <c r="O41074"/>
      <c r="U41074"/>
      <c r="V41074"/>
    </row>
    <row r="41075" spans="6:22" x14ac:dyDescent="0.2">
      <c r="F41075"/>
      <c r="M41075" s="2"/>
      <c r="N41075"/>
      <c r="O41075"/>
      <c r="U41075"/>
      <c r="V41075"/>
    </row>
    <row r="41076" spans="6:22" x14ac:dyDescent="0.2">
      <c r="F41076"/>
      <c r="M41076" s="2"/>
      <c r="N41076"/>
      <c r="O41076"/>
      <c r="U41076"/>
      <c r="V41076"/>
    </row>
    <row r="41077" spans="6:22" x14ac:dyDescent="0.2">
      <c r="F41077"/>
      <c r="M41077" s="2"/>
      <c r="N41077"/>
      <c r="O41077"/>
      <c r="U41077"/>
      <c r="V41077"/>
    </row>
    <row r="41078" spans="6:22" x14ac:dyDescent="0.2">
      <c r="F41078"/>
      <c r="M41078" s="2"/>
      <c r="N41078"/>
      <c r="O41078"/>
      <c r="U41078"/>
      <c r="V41078"/>
    </row>
    <row r="41079" spans="6:22" x14ac:dyDescent="0.2">
      <c r="F41079"/>
      <c r="M41079" s="2"/>
      <c r="N41079"/>
      <c r="O41079"/>
      <c r="U41079"/>
      <c r="V41079"/>
    </row>
    <row r="41080" spans="6:22" x14ac:dyDescent="0.2">
      <c r="F41080"/>
      <c r="M41080" s="2"/>
      <c r="N41080"/>
      <c r="O41080"/>
      <c r="U41080"/>
      <c r="V41080"/>
    </row>
    <row r="41081" spans="6:22" x14ac:dyDescent="0.2">
      <c r="F41081"/>
      <c r="M41081" s="2"/>
      <c r="N41081"/>
      <c r="O41081"/>
      <c r="U41081"/>
      <c r="V41081"/>
    </row>
    <row r="41082" spans="6:22" x14ac:dyDescent="0.2">
      <c r="F41082"/>
      <c r="M41082" s="2"/>
      <c r="N41082"/>
      <c r="O41082"/>
      <c r="U41082"/>
      <c r="V41082"/>
    </row>
    <row r="41083" spans="6:22" x14ac:dyDescent="0.2">
      <c r="F41083"/>
      <c r="M41083" s="2"/>
      <c r="N41083"/>
      <c r="O41083"/>
      <c r="U41083"/>
      <c r="V41083"/>
    </row>
    <row r="41084" spans="6:22" x14ac:dyDescent="0.2">
      <c r="F41084"/>
      <c r="M41084" s="2"/>
      <c r="N41084"/>
      <c r="O41084"/>
      <c r="U41084"/>
      <c r="V41084"/>
    </row>
    <row r="41085" spans="6:22" x14ac:dyDescent="0.2">
      <c r="F41085"/>
      <c r="M41085" s="2"/>
      <c r="N41085"/>
      <c r="O41085"/>
      <c r="U41085"/>
      <c r="V41085"/>
    </row>
    <row r="41086" spans="6:22" x14ac:dyDescent="0.2">
      <c r="F41086"/>
      <c r="M41086" s="2"/>
      <c r="N41086"/>
      <c r="O41086"/>
      <c r="U41086"/>
      <c r="V41086"/>
    </row>
    <row r="41087" spans="6:22" x14ac:dyDescent="0.2">
      <c r="F41087"/>
      <c r="M41087" s="2"/>
      <c r="N41087"/>
      <c r="O41087"/>
      <c r="U41087"/>
      <c r="V41087"/>
    </row>
    <row r="41088" spans="6:22" x14ac:dyDescent="0.2">
      <c r="F41088"/>
      <c r="M41088" s="2"/>
      <c r="N41088"/>
      <c r="O41088"/>
      <c r="U41088"/>
      <c r="V41088"/>
    </row>
    <row r="41089" spans="6:22" x14ac:dyDescent="0.2">
      <c r="F41089"/>
      <c r="M41089" s="2"/>
      <c r="N41089"/>
      <c r="O41089"/>
      <c r="U41089"/>
      <c r="V41089"/>
    </row>
    <row r="41090" spans="6:22" x14ac:dyDescent="0.2">
      <c r="F41090"/>
      <c r="M41090" s="2"/>
      <c r="N41090"/>
      <c r="O41090"/>
      <c r="U41090"/>
      <c r="V41090"/>
    </row>
    <row r="41091" spans="6:22" x14ac:dyDescent="0.2">
      <c r="F41091"/>
      <c r="M41091" s="2"/>
      <c r="N41091"/>
      <c r="O41091"/>
      <c r="U41091"/>
      <c r="V41091"/>
    </row>
    <row r="41092" spans="6:22" x14ac:dyDescent="0.2">
      <c r="F41092"/>
      <c r="M41092" s="2"/>
      <c r="N41092"/>
      <c r="O41092"/>
      <c r="U41092"/>
      <c r="V41092"/>
    </row>
    <row r="41093" spans="6:22" x14ac:dyDescent="0.2">
      <c r="F41093"/>
      <c r="M41093" s="2"/>
      <c r="N41093"/>
      <c r="O41093"/>
      <c r="U41093"/>
      <c r="V41093"/>
    </row>
    <row r="41094" spans="6:22" x14ac:dyDescent="0.2">
      <c r="F41094"/>
      <c r="M41094" s="2"/>
      <c r="N41094"/>
      <c r="O41094"/>
      <c r="U41094"/>
      <c r="V41094"/>
    </row>
    <row r="41095" spans="6:22" x14ac:dyDescent="0.2">
      <c r="F41095"/>
      <c r="M41095" s="2"/>
      <c r="N41095"/>
      <c r="O41095"/>
      <c r="U41095"/>
      <c r="V41095"/>
    </row>
    <row r="41096" spans="6:22" x14ac:dyDescent="0.2">
      <c r="F41096"/>
      <c r="M41096" s="2"/>
      <c r="N41096"/>
      <c r="O41096"/>
      <c r="U41096"/>
      <c r="V41096"/>
    </row>
    <row r="41097" spans="6:22" x14ac:dyDescent="0.2">
      <c r="F41097"/>
      <c r="M41097" s="2"/>
      <c r="N41097"/>
      <c r="O41097"/>
      <c r="U41097"/>
      <c r="V41097"/>
    </row>
    <row r="41098" spans="6:22" x14ac:dyDescent="0.2">
      <c r="F41098"/>
      <c r="M41098" s="2"/>
      <c r="N41098"/>
      <c r="O41098"/>
      <c r="U41098"/>
      <c r="V41098"/>
    </row>
    <row r="41099" spans="6:22" x14ac:dyDescent="0.2">
      <c r="F41099"/>
      <c r="M41099" s="2"/>
      <c r="N41099"/>
      <c r="O41099"/>
      <c r="U41099"/>
      <c r="V41099"/>
    </row>
    <row r="41100" spans="6:22" x14ac:dyDescent="0.2">
      <c r="F41100"/>
      <c r="M41100" s="2"/>
      <c r="N41100"/>
      <c r="O41100"/>
      <c r="U41100"/>
      <c r="V41100"/>
    </row>
    <row r="41101" spans="6:22" x14ac:dyDescent="0.2">
      <c r="F41101"/>
      <c r="M41101" s="2"/>
      <c r="N41101"/>
      <c r="O41101"/>
      <c r="U41101"/>
      <c r="V41101"/>
    </row>
    <row r="41102" spans="6:22" x14ac:dyDescent="0.2">
      <c r="F41102"/>
      <c r="M41102" s="2"/>
      <c r="N41102"/>
      <c r="O41102"/>
      <c r="U41102"/>
      <c r="V41102"/>
    </row>
    <row r="41103" spans="6:22" x14ac:dyDescent="0.2">
      <c r="F41103"/>
      <c r="M41103" s="2"/>
      <c r="N41103"/>
      <c r="O41103"/>
      <c r="U41103"/>
      <c r="V41103"/>
    </row>
    <row r="41104" spans="6:22" x14ac:dyDescent="0.2">
      <c r="F41104"/>
      <c r="M41104" s="2"/>
      <c r="N41104"/>
      <c r="O41104"/>
      <c r="U41104"/>
      <c r="V41104"/>
    </row>
    <row r="41105" spans="6:22" x14ac:dyDescent="0.2">
      <c r="F41105"/>
      <c r="M41105" s="2"/>
      <c r="N41105"/>
      <c r="O41105"/>
      <c r="U41105"/>
      <c r="V41105"/>
    </row>
    <row r="41106" spans="6:22" x14ac:dyDescent="0.2">
      <c r="F41106"/>
      <c r="M41106" s="2"/>
      <c r="N41106"/>
      <c r="O41106"/>
      <c r="U41106"/>
      <c r="V41106"/>
    </row>
    <row r="41107" spans="6:22" x14ac:dyDescent="0.2">
      <c r="F41107"/>
      <c r="M41107" s="2"/>
      <c r="N41107"/>
      <c r="O41107"/>
      <c r="U41107"/>
      <c r="V41107"/>
    </row>
    <row r="41108" spans="6:22" x14ac:dyDescent="0.2">
      <c r="F41108"/>
      <c r="M41108" s="2"/>
      <c r="N41108"/>
      <c r="O41108"/>
      <c r="U41108"/>
      <c r="V41108"/>
    </row>
    <row r="41109" spans="6:22" x14ac:dyDescent="0.2">
      <c r="F41109"/>
      <c r="M41109" s="2"/>
      <c r="N41109"/>
      <c r="O41109"/>
      <c r="U41109"/>
      <c r="V41109"/>
    </row>
    <row r="41110" spans="6:22" x14ac:dyDescent="0.2">
      <c r="F41110"/>
      <c r="M41110" s="2"/>
      <c r="N41110"/>
      <c r="O41110"/>
      <c r="U41110"/>
      <c r="V41110"/>
    </row>
    <row r="41111" spans="6:22" x14ac:dyDescent="0.2">
      <c r="F41111"/>
      <c r="M41111" s="2"/>
      <c r="N41111"/>
      <c r="O41111"/>
      <c r="U41111"/>
      <c r="V41111"/>
    </row>
    <row r="41112" spans="6:22" x14ac:dyDescent="0.2">
      <c r="F41112"/>
      <c r="M41112" s="2"/>
      <c r="N41112"/>
      <c r="O41112"/>
      <c r="U41112"/>
      <c r="V41112"/>
    </row>
    <row r="41113" spans="6:22" x14ac:dyDescent="0.2">
      <c r="F41113"/>
      <c r="M41113" s="2"/>
      <c r="N41113"/>
      <c r="O41113"/>
      <c r="U41113"/>
      <c r="V41113"/>
    </row>
    <row r="41114" spans="6:22" x14ac:dyDescent="0.2">
      <c r="F41114"/>
      <c r="M41114" s="2"/>
      <c r="N41114"/>
      <c r="O41114"/>
      <c r="U41114"/>
      <c r="V41114"/>
    </row>
    <row r="41115" spans="6:22" x14ac:dyDescent="0.2">
      <c r="F41115"/>
      <c r="M41115" s="2"/>
      <c r="N41115"/>
      <c r="O41115"/>
      <c r="U41115"/>
      <c r="V41115"/>
    </row>
    <row r="41116" spans="6:22" x14ac:dyDescent="0.2">
      <c r="F41116"/>
      <c r="M41116" s="2"/>
      <c r="N41116"/>
      <c r="O41116"/>
      <c r="U41116"/>
      <c r="V41116"/>
    </row>
    <row r="41117" spans="6:22" x14ac:dyDescent="0.2">
      <c r="F41117"/>
      <c r="M41117" s="2"/>
      <c r="N41117"/>
      <c r="O41117"/>
      <c r="U41117"/>
      <c r="V41117"/>
    </row>
    <row r="41118" spans="6:22" x14ac:dyDescent="0.2">
      <c r="F41118"/>
      <c r="M41118" s="2"/>
      <c r="N41118"/>
      <c r="O41118"/>
      <c r="U41118"/>
      <c r="V41118"/>
    </row>
    <row r="41119" spans="6:22" x14ac:dyDescent="0.2">
      <c r="F41119"/>
      <c r="M41119" s="2"/>
      <c r="N41119"/>
      <c r="O41119"/>
      <c r="U41119"/>
      <c r="V41119"/>
    </row>
    <row r="41120" spans="6:22" x14ac:dyDescent="0.2">
      <c r="F41120"/>
      <c r="M41120" s="2"/>
      <c r="N41120"/>
      <c r="O41120"/>
      <c r="U41120"/>
      <c r="V41120"/>
    </row>
    <row r="41121" spans="6:22" x14ac:dyDescent="0.2">
      <c r="F41121"/>
      <c r="M41121" s="2"/>
      <c r="N41121"/>
      <c r="O41121"/>
      <c r="U41121"/>
      <c r="V41121"/>
    </row>
    <row r="41122" spans="6:22" x14ac:dyDescent="0.2">
      <c r="F41122"/>
      <c r="M41122" s="2"/>
      <c r="N41122"/>
      <c r="O41122"/>
      <c r="U41122"/>
      <c r="V41122"/>
    </row>
    <row r="41123" spans="6:22" x14ac:dyDescent="0.2">
      <c r="F41123"/>
      <c r="M41123" s="2"/>
      <c r="N41123"/>
      <c r="O41123"/>
      <c r="U41123"/>
      <c r="V41123"/>
    </row>
    <row r="41124" spans="6:22" x14ac:dyDescent="0.2">
      <c r="F41124"/>
      <c r="M41124" s="2"/>
      <c r="N41124"/>
      <c r="O41124"/>
      <c r="U41124"/>
      <c r="V41124"/>
    </row>
    <row r="41125" spans="6:22" x14ac:dyDescent="0.2">
      <c r="F41125"/>
      <c r="M41125" s="2"/>
      <c r="N41125"/>
      <c r="O41125"/>
      <c r="U41125"/>
      <c r="V41125"/>
    </row>
    <row r="41126" spans="6:22" x14ac:dyDescent="0.2">
      <c r="F41126"/>
      <c r="M41126" s="2"/>
      <c r="N41126"/>
      <c r="O41126"/>
      <c r="U41126"/>
      <c r="V41126"/>
    </row>
    <row r="41127" spans="6:22" x14ac:dyDescent="0.2">
      <c r="F41127"/>
      <c r="M41127" s="2"/>
      <c r="N41127"/>
      <c r="O41127"/>
      <c r="U41127"/>
      <c r="V41127"/>
    </row>
    <row r="41128" spans="6:22" x14ac:dyDescent="0.2">
      <c r="F41128"/>
      <c r="M41128" s="2"/>
      <c r="N41128"/>
      <c r="O41128"/>
      <c r="U41128"/>
      <c r="V41128"/>
    </row>
    <row r="41129" spans="6:22" x14ac:dyDescent="0.2">
      <c r="F41129"/>
      <c r="M41129" s="2"/>
      <c r="N41129"/>
      <c r="O41129"/>
      <c r="U41129"/>
      <c r="V41129"/>
    </row>
    <row r="41130" spans="6:22" x14ac:dyDescent="0.2">
      <c r="F41130"/>
      <c r="M41130" s="2"/>
      <c r="N41130"/>
      <c r="O41130"/>
      <c r="U41130"/>
      <c r="V41130"/>
    </row>
    <row r="41131" spans="6:22" x14ac:dyDescent="0.2">
      <c r="F41131"/>
      <c r="M41131" s="2"/>
      <c r="N41131"/>
      <c r="O41131"/>
      <c r="U41131"/>
      <c r="V41131"/>
    </row>
    <row r="41132" spans="6:22" x14ac:dyDescent="0.2">
      <c r="F41132"/>
      <c r="M41132" s="2"/>
      <c r="N41132"/>
      <c r="O41132"/>
      <c r="U41132"/>
      <c r="V41132"/>
    </row>
    <row r="41133" spans="6:22" x14ac:dyDescent="0.2">
      <c r="F41133"/>
      <c r="M41133" s="2"/>
      <c r="N41133"/>
      <c r="O41133"/>
      <c r="U41133"/>
      <c r="V41133"/>
    </row>
    <row r="41134" spans="6:22" x14ac:dyDescent="0.2">
      <c r="F41134"/>
      <c r="M41134" s="2"/>
      <c r="N41134"/>
      <c r="O41134"/>
      <c r="U41134"/>
      <c r="V41134"/>
    </row>
    <row r="41135" spans="6:22" x14ac:dyDescent="0.2">
      <c r="F41135"/>
      <c r="M41135" s="2"/>
      <c r="N41135"/>
      <c r="O41135"/>
      <c r="U41135"/>
      <c r="V41135"/>
    </row>
    <row r="41136" spans="6:22" x14ac:dyDescent="0.2">
      <c r="F41136"/>
      <c r="M41136" s="2"/>
      <c r="N41136"/>
      <c r="O41136"/>
      <c r="U41136"/>
      <c r="V41136"/>
    </row>
    <row r="41137" spans="6:22" x14ac:dyDescent="0.2">
      <c r="F41137"/>
      <c r="M41137" s="2"/>
      <c r="N41137"/>
      <c r="O41137"/>
      <c r="U41137"/>
      <c r="V41137"/>
    </row>
    <row r="41138" spans="6:22" x14ac:dyDescent="0.2">
      <c r="F41138"/>
      <c r="M41138" s="2"/>
      <c r="N41138"/>
      <c r="O41138"/>
      <c r="U41138"/>
      <c r="V41138"/>
    </row>
    <row r="41139" spans="6:22" x14ac:dyDescent="0.2">
      <c r="F41139"/>
      <c r="M41139" s="2"/>
      <c r="N41139"/>
      <c r="O41139"/>
      <c r="U41139"/>
      <c r="V41139"/>
    </row>
    <row r="41140" spans="6:22" x14ac:dyDescent="0.2">
      <c r="F41140"/>
      <c r="M41140" s="2"/>
      <c r="N41140"/>
      <c r="O41140"/>
      <c r="U41140"/>
      <c r="V41140"/>
    </row>
    <row r="41141" spans="6:22" x14ac:dyDescent="0.2">
      <c r="F41141"/>
      <c r="M41141" s="2"/>
      <c r="N41141"/>
      <c r="O41141"/>
      <c r="U41141"/>
      <c r="V41141"/>
    </row>
    <row r="41142" spans="6:22" x14ac:dyDescent="0.2">
      <c r="F41142"/>
      <c r="M41142" s="2"/>
      <c r="N41142"/>
      <c r="O41142"/>
      <c r="U41142"/>
      <c r="V41142"/>
    </row>
    <row r="41143" spans="6:22" x14ac:dyDescent="0.2">
      <c r="F41143"/>
      <c r="M41143" s="2"/>
      <c r="N41143"/>
      <c r="O41143"/>
      <c r="U41143"/>
      <c r="V41143"/>
    </row>
    <row r="41144" spans="6:22" x14ac:dyDescent="0.2">
      <c r="F41144"/>
      <c r="M41144" s="2"/>
      <c r="N41144"/>
      <c r="O41144"/>
      <c r="U41144"/>
      <c r="V41144"/>
    </row>
    <row r="41145" spans="6:22" x14ac:dyDescent="0.2">
      <c r="F41145"/>
      <c r="M41145" s="2"/>
      <c r="N41145"/>
      <c r="O41145"/>
      <c r="U41145"/>
      <c r="V41145"/>
    </row>
    <row r="41146" spans="6:22" x14ac:dyDescent="0.2">
      <c r="F41146"/>
      <c r="M41146" s="2"/>
      <c r="N41146"/>
      <c r="O41146"/>
      <c r="U41146"/>
      <c r="V41146"/>
    </row>
    <row r="41147" spans="6:22" x14ac:dyDescent="0.2">
      <c r="F41147"/>
      <c r="M41147" s="2"/>
      <c r="N41147"/>
      <c r="O41147"/>
      <c r="U41147"/>
      <c r="V41147"/>
    </row>
    <row r="41148" spans="6:22" x14ac:dyDescent="0.2">
      <c r="F41148"/>
      <c r="M41148" s="2"/>
      <c r="N41148"/>
      <c r="O41148"/>
      <c r="U41148"/>
      <c r="V41148"/>
    </row>
    <row r="41149" spans="6:22" x14ac:dyDescent="0.2">
      <c r="F41149"/>
      <c r="M41149" s="2"/>
      <c r="N41149"/>
      <c r="O41149"/>
      <c r="U41149"/>
      <c r="V41149"/>
    </row>
    <row r="41150" spans="6:22" x14ac:dyDescent="0.2">
      <c r="F41150"/>
      <c r="M41150" s="2"/>
      <c r="N41150"/>
      <c r="O41150"/>
      <c r="U41150"/>
      <c r="V41150"/>
    </row>
    <row r="41151" spans="6:22" x14ac:dyDescent="0.2">
      <c r="F41151"/>
      <c r="M41151" s="2"/>
      <c r="N41151"/>
      <c r="O41151"/>
      <c r="U41151"/>
      <c r="V41151"/>
    </row>
    <row r="41152" spans="6:22" x14ac:dyDescent="0.2">
      <c r="F41152"/>
      <c r="M41152" s="2"/>
      <c r="N41152"/>
      <c r="O41152"/>
      <c r="U41152"/>
      <c r="V41152"/>
    </row>
    <row r="41153" spans="6:22" x14ac:dyDescent="0.2">
      <c r="F41153"/>
      <c r="M41153" s="2"/>
      <c r="N41153"/>
      <c r="O41153"/>
      <c r="U41153"/>
      <c r="V41153"/>
    </row>
    <row r="41154" spans="6:22" x14ac:dyDescent="0.2">
      <c r="F41154"/>
      <c r="M41154" s="2"/>
      <c r="N41154"/>
      <c r="O41154"/>
      <c r="U41154"/>
      <c r="V41154"/>
    </row>
    <row r="41155" spans="6:22" x14ac:dyDescent="0.2">
      <c r="F41155"/>
      <c r="M41155" s="2"/>
      <c r="N41155"/>
      <c r="O41155"/>
      <c r="U41155"/>
      <c r="V41155"/>
    </row>
    <row r="41156" spans="6:22" x14ac:dyDescent="0.2">
      <c r="F41156"/>
      <c r="M41156" s="2"/>
      <c r="N41156"/>
      <c r="O41156"/>
      <c r="U41156"/>
      <c r="V41156"/>
    </row>
    <row r="41157" spans="6:22" x14ac:dyDescent="0.2">
      <c r="F41157"/>
      <c r="M41157" s="2"/>
      <c r="N41157"/>
      <c r="O41157"/>
      <c r="U41157"/>
      <c r="V41157"/>
    </row>
    <row r="41158" spans="6:22" x14ac:dyDescent="0.2">
      <c r="F41158"/>
      <c r="M41158" s="2"/>
      <c r="N41158"/>
      <c r="O41158"/>
      <c r="U41158"/>
      <c r="V41158"/>
    </row>
    <row r="41159" spans="6:22" x14ac:dyDescent="0.2">
      <c r="F41159"/>
      <c r="M41159" s="2"/>
      <c r="N41159"/>
      <c r="O41159"/>
      <c r="U41159"/>
      <c r="V41159"/>
    </row>
    <row r="41160" spans="6:22" x14ac:dyDescent="0.2">
      <c r="F41160"/>
      <c r="M41160" s="2"/>
      <c r="N41160"/>
      <c r="O41160"/>
      <c r="U41160"/>
      <c r="V41160"/>
    </row>
    <row r="41161" spans="6:22" x14ac:dyDescent="0.2">
      <c r="F41161"/>
      <c r="M41161" s="2"/>
      <c r="N41161"/>
      <c r="O41161"/>
      <c r="U41161"/>
      <c r="V41161"/>
    </row>
    <row r="41162" spans="6:22" x14ac:dyDescent="0.2">
      <c r="F41162"/>
      <c r="M41162" s="2"/>
      <c r="N41162"/>
      <c r="O41162"/>
      <c r="U41162"/>
      <c r="V41162"/>
    </row>
    <row r="41163" spans="6:22" x14ac:dyDescent="0.2">
      <c r="F41163"/>
      <c r="M41163" s="2"/>
      <c r="N41163"/>
      <c r="O41163"/>
      <c r="U41163"/>
      <c r="V41163"/>
    </row>
    <row r="41164" spans="6:22" x14ac:dyDescent="0.2">
      <c r="F41164"/>
      <c r="M41164" s="2"/>
      <c r="N41164"/>
      <c r="O41164"/>
      <c r="U41164"/>
      <c r="V41164"/>
    </row>
    <row r="41165" spans="6:22" x14ac:dyDescent="0.2">
      <c r="F41165"/>
      <c r="M41165" s="2"/>
      <c r="N41165"/>
      <c r="O41165"/>
      <c r="U41165"/>
      <c r="V41165"/>
    </row>
    <row r="41166" spans="6:22" x14ac:dyDescent="0.2">
      <c r="F41166"/>
      <c r="M41166" s="2"/>
      <c r="N41166"/>
      <c r="O41166"/>
      <c r="U41166"/>
      <c r="V41166"/>
    </row>
    <row r="41167" spans="6:22" x14ac:dyDescent="0.2">
      <c r="F41167"/>
      <c r="M41167" s="2"/>
      <c r="N41167"/>
      <c r="O41167"/>
      <c r="U41167"/>
      <c r="V41167"/>
    </row>
    <row r="41168" spans="6:22" x14ac:dyDescent="0.2">
      <c r="F41168"/>
      <c r="M41168" s="2"/>
      <c r="N41168"/>
      <c r="O41168"/>
      <c r="U41168"/>
      <c r="V41168"/>
    </row>
    <row r="41169" spans="6:22" x14ac:dyDescent="0.2">
      <c r="F41169"/>
      <c r="M41169" s="2"/>
      <c r="N41169"/>
      <c r="O41169"/>
      <c r="U41169"/>
      <c r="V41169"/>
    </row>
    <row r="41170" spans="6:22" x14ac:dyDescent="0.2">
      <c r="F41170"/>
      <c r="M41170" s="2"/>
      <c r="N41170"/>
      <c r="O41170"/>
      <c r="U41170"/>
      <c r="V41170"/>
    </row>
    <row r="41171" spans="6:22" x14ac:dyDescent="0.2">
      <c r="F41171"/>
      <c r="M41171" s="2"/>
      <c r="N41171"/>
      <c r="O41171"/>
      <c r="U41171"/>
      <c r="V41171"/>
    </row>
    <row r="41172" spans="6:22" x14ac:dyDescent="0.2">
      <c r="F41172"/>
      <c r="M41172" s="2"/>
      <c r="N41172"/>
      <c r="O41172"/>
      <c r="U41172"/>
      <c r="V41172"/>
    </row>
    <row r="41173" spans="6:22" x14ac:dyDescent="0.2">
      <c r="F41173"/>
      <c r="M41173" s="2"/>
      <c r="N41173"/>
      <c r="O41173"/>
      <c r="U41173"/>
      <c r="V41173"/>
    </row>
    <row r="41174" spans="6:22" x14ac:dyDescent="0.2">
      <c r="F41174"/>
      <c r="M41174" s="2"/>
      <c r="N41174"/>
      <c r="O41174"/>
      <c r="U41174"/>
      <c r="V41174"/>
    </row>
    <row r="41175" spans="6:22" x14ac:dyDescent="0.2">
      <c r="F41175"/>
      <c r="M41175" s="2"/>
      <c r="N41175"/>
      <c r="O41175"/>
      <c r="U41175"/>
      <c r="V41175"/>
    </row>
    <row r="41176" spans="6:22" x14ac:dyDescent="0.2">
      <c r="F41176"/>
      <c r="M41176" s="2"/>
      <c r="N41176"/>
      <c r="O41176"/>
      <c r="U41176"/>
      <c r="V41176"/>
    </row>
    <row r="41177" spans="6:22" x14ac:dyDescent="0.2">
      <c r="F41177"/>
      <c r="M41177" s="2"/>
      <c r="N41177"/>
      <c r="O41177"/>
      <c r="U41177"/>
      <c r="V41177"/>
    </row>
    <row r="41178" spans="6:22" x14ac:dyDescent="0.2">
      <c r="F41178"/>
      <c r="M41178" s="2"/>
      <c r="N41178"/>
      <c r="O41178"/>
      <c r="U41178"/>
      <c r="V41178"/>
    </row>
    <row r="41179" spans="6:22" x14ac:dyDescent="0.2">
      <c r="F41179"/>
      <c r="M41179" s="2"/>
      <c r="N41179"/>
      <c r="O41179"/>
      <c r="U41179"/>
      <c r="V41179"/>
    </row>
    <row r="41180" spans="6:22" x14ac:dyDescent="0.2">
      <c r="F41180"/>
      <c r="M41180" s="2"/>
      <c r="N41180"/>
      <c r="O41180"/>
      <c r="U41180"/>
      <c r="V41180"/>
    </row>
    <row r="41181" spans="6:22" x14ac:dyDescent="0.2">
      <c r="F41181"/>
      <c r="M41181" s="2"/>
      <c r="N41181"/>
      <c r="O41181"/>
      <c r="U41181"/>
      <c r="V41181"/>
    </row>
    <row r="41182" spans="6:22" x14ac:dyDescent="0.2">
      <c r="F41182"/>
      <c r="M41182" s="2"/>
      <c r="N41182"/>
      <c r="O41182"/>
      <c r="U41182"/>
      <c r="V41182"/>
    </row>
    <row r="41183" spans="6:22" x14ac:dyDescent="0.2">
      <c r="F41183"/>
      <c r="M41183" s="2"/>
      <c r="N41183"/>
      <c r="O41183"/>
      <c r="U41183"/>
      <c r="V41183"/>
    </row>
    <row r="41184" spans="6:22" x14ac:dyDescent="0.2">
      <c r="F41184"/>
      <c r="M41184" s="2"/>
      <c r="N41184"/>
      <c r="O41184"/>
      <c r="U41184"/>
      <c r="V41184"/>
    </row>
    <row r="41185" spans="6:22" x14ac:dyDescent="0.2">
      <c r="F41185"/>
      <c r="M41185" s="2"/>
      <c r="N41185"/>
      <c r="O41185"/>
      <c r="U41185"/>
      <c r="V41185"/>
    </row>
    <row r="41186" spans="6:22" x14ac:dyDescent="0.2">
      <c r="F41186"/>
      <c r="M41186" s="2"/>
      <c r="N41186"/>
      <c r="O41186"/>
      <c r="U41186"/>
      <c r="V41186"/>
    </row>
    <row r="41187" spans="6:22" x14ac:dyDescent="0.2">
      <c r="F41187"/>
      <c r="M41187" s="2"/>
      <c r="N41187"/>
      <c r="O41187"/>
      <c r="U41187"/>
      <c r="V41187"/>
    </row>
    <row r="41188" spans="6:22" x14ac:dyDescent="0.2">
      <c r="F41188"/>
      <c r="M41188" s="2"/>
      <c r="N41188"/>
      <c r="O41188"/>
      <c r="U41188"/>
      <c r="V41188"/>
    </row>
    <row r="41189" spans="6:22" x14ac:dyDescent="0.2">
      <c r="F41189"/>
      <c r="M41189" s="2"/>
      <c r="N41189"/>
      <c r="O41189"/>
      <c r="U41189"/>
      <c r="V41189"/>
    </row>
    <row r="41190" spans="6:22" x14ac:dyDescent="0.2">
      <c r="F41190"/>
      <c r="M41190" s="2"/>
      <c r="N41190"/>
      <c r="O41190"/>
      <c r="U41190"/>
      <c r="V41190"/>
    </row>
    <row r="41191" spans="6:22" x14ac:dyDescent="0.2">
      <c r="F41191"/>
      <c r="M41191" s="2"/>
      <c r="N41191"/>
      <c r="O41191"/>
      <c r="U41191"/>
      <c r="V41191"/>
    </row>
    <row r="41192" spans="6:22" x14ac:dyDescent="0.2">
      <c r="F41192"/>
      <c r="M41192" s="2"/>
      <c r="N41192"/>
      <c r="O41192"/>
      <c r="U41192"/>
      <c r="V41192"/>
    </row>
    <row r="41193" spans="6:22" x14ac:dyDescent="0.2">
      <c r="F41193"/>
      <c r="M41193" s="2"/>
      <c r="N41193"/>
      <c r="O41193"/>
      <c r="U41193"/>
      <c r="V41193"/>
    </row>
    <row r="41194" spans="6:22" x14ac:dyDescent="0.2">
      <c r="F41194"/>
      <c r="M41194" s="2"/>
      <c r="N41194"/>
      <c r="O41194"/>
      <c r="U41194"/>
      <c r="V41194"/>
    </row>
    <row r="41195" spans="6:22" x14ac:dyDescent="0.2">
      <c r="F41195"/>
      <c r="M41195" s="2"/>
      <c r="N41195"/>
      <c r="O41195"/>
      <c r="U41195"/>
      <c r="V41195"/>
    </row>
    <row r="41196" spans="6:22" x14ac:dyDescent="0.2">
      <c r="F41196"/>
      <c r="M41196" s="2"/>
      <c r="N41196"/>
      <c r="O41196"/>
      <c r="U41196"/>
      <c r="V41196"/>
    </row>
    <row r="41197" spans="6:22" x14ac:dyDescent="0.2">
      <c r="F41197"/>
      <c r="M41197" s="2"/>
      <c r="N41197"/>
      <c r="O41197"/>
      <c r="U41197"/>
      <c r="V41197"/>
    </row>
    <row r="41198" spans="6:22" x14ac:dyDescent="0.2">
      <c r="F41198"/>
      <c r="M41198" s="2"/>
      <c r="N41198"/>
      <c r="O41198"/>
      <c r="U41198"/>
      <c r="V41198"/>
    </row>
    <row r="41199" spans="6:22" x14ac:dyDescent="0.2">
      <c r="F41199"/>
      <c r="M41199" s="2"/>
      <c r="N41199"/>
      <c r="O41199"/>
      <c r="U41199"/>
      <c r="V41199"/>
    </row>
    <row r="41200" spans="6:22" x14ac:dyDescent="0.2">
      <c r="F41200"/>
      <c r="M41200" s="2"/>
      <c r="N41200"/>
      <c r="O41200"/>
      <c r="U41200"/>
      <c r="V41200"/>
    </row>
    <row r="41201" spans="6:22" x14ac:dyDescent="0.2">
      <c r="F41201"/>
      <c r="M41201" s="2"/>
      <c r="N41201"/>
      <c r="O41201"/>
      <c r="U41201"/>
      <c r="V41201"/>
    </row>
    <row r="41202" spans="6:22" x14ac:dyDescent="0.2">
      <c r="F41202"/>
      <c r="M41202" s="2"/>
      <c r="N41202"/>
      <c r="O41202"/>
      <c r="U41202"/>
      <c r="V41202"/>
    </row>
    <row r="41203" spans="6:22" x14ac:dyDescent="0.2">
      <c r="F41203"/>
      <c r="M41203" s="2"/>
      <c r="N41203"/>
      <c r="O41203"/>
      <c r="U41203"/>
      <c r="V41203"/>
    </row>
    <row r="41204" spans="6:22" x14ac:dyDescent="0.2">
      <c r="F41204"/>
      <c r="M41204" s="2"/>
      <c r="N41204"/>
      <c r="O41204"/>
      <c r="U41204"/>
      <c r="V41204"/>
    </row>
    <row r="41205" spans="6:22" x14ac:dyDescent="0.2">
      <c r="F41205"/>
      <c r="M41205" s="2"/>
      <c r="N41205"/>
      <c r="O41205"/>
      <c r="U41205"/>
      <c r="V41205"/>
    </row>
    <row r="41206" spans="6:22" x14ac:dyDescent="0.2">
      <c r="F41206"/>
      <c r="M41206" s="2"/>
      <c r="N41206"/>
      <c r="O41206"/>
      <c r="U41206"/>
      <c r="V41206"/>
    </row>
    <row r="41207" spans="6:22" x14ac:dyDescent="0.2">
      <c r="F41207"/>
      <c r="M41207" s="2"/>
      <c r="N41207"/>
      <c r="O41207"/>
      <c r="U41207"/>
      <c r="V41207"/>
    </row>
    <row r="41208" spans="6:22" x14ac:dyDescent="0.2">
      <c r="F41208"/>
      <c r="M41208" s="2"/>
      <c r="N41208"/>
      <c r="O41208"/>
      <c r="U41208"/>
      <c r="V41208"/>
    </row>
    <row r="41209" spans="6:22" x14ac:dyDescent="0.2">
      <c r="F41209"/>
      <c r="M41209" s="2"/>
      <c r="N41209"/>
      <c r="O41209"/>
      <c r="U41209"/>
      <c r="V41209"/>
    </row>
    <row r="41210" spans="6:22" x14ac:dyDescent="0.2">
      <c r="F41210"/>
      <c r="M41210" s="2"/>
      <c r="N41210"/>
      <c r="O41210"/>
      <c r="U41210"/>
      <c r="V41210"/>
    </row>
    <row r="41211" spans="6:22" x14ac:dyDescent="0.2">
      <c r="F41211"/>
      <c r="M41211" s="2"/>
      <c r="N41211"/>
      <c r="O41211"/>
      <c r="U41211"/>
      <c r="V41211"/>
    </row>
    <row r="41212" spans="6:22" x14ac:dyDescent="0.2">
      <c r="F41212"/>
      <c r="M41212" s="2"/>
      <c r="N41212"/>
      <c r="O41212"/>
      <c r="U41212"/>
      <c r="V41212"/>
    </row>
    <row r="41213" spans="6:22" x14ac:dyDescent="0.2">
      <c r="F41213"/>
      <c r="M41213" s="2"/>
      <c r="N41213"/>
      <c r="O41213"/>
      <c r="U41213"/>
      <c r="V41213"/>
    </row>
    <row r="41214" spans="6:22" x14ac:dyDescent="0.2">
      <c r="F41214"/>
      <c r="M41214" s="2"/>
      <c r="N41214"/>
      <c r="O41214"/>
      <c r="U41214"/>
      <c r="V41214"/>
    </row>
    <row r="41215" spans="6:22" x14ac:dyDescent="0.2">
      <c r="F41215"/>
      <c r="M41215" s="2"/>
      <c r="N41215"/>
      <c r="O41215"/>
      <c r="U41215"/>
      <c r="V41215"/>
    </row>
    <row r="41216" spans="6:22" x14ac:dyDescent="0.2">
      <c r="F41216"/>
      <c r="M41216" s="2"/>
      <c r="N41216"/>
      <c r="O41216"/>
      <c r="U41216"/>
      <c r="V41216"/>
    </row>
    <row r="41217" spans="6:22" x14ac:dyDescent="0.2">
      <c r="F41217"/>
      <c r="M41217" s="2"/>
      <c r="N41217"/>
      <c r="O41217"/>
      <c r="U41217"/>
      <c r="V41217"/>
    </row>
    <row r="41218" spans="6:22" x14ac:dyDescent="0.2">
      <c r="F41218"/>
      <c r="M41218" s="2"/>
      <c r="N41218"/>
      <c r="O41218"/>
      <c r="U41218"/>
      <c r="V41218"/>
    </row>
    <row r="41219" spans="6:22" x14ac:dyDescent="0.2">
      <c r="F41219"/>
      <c r="M41219" s="2"/>
      <c r="N41219"/>
      <c r="O41219"/>
      <c r="U41219"/>
      <c r="V41219"/>
    </row>
    <row r="41220" spans="6:22" x14ac:dyDescent="0.2">
      <c r="F41220"/>
      <c r="M41220" s="2"/>
      <c r="N41220"/>
      <c r="O41220"/>
      <c r="U41220"/>
      <c r="V41220"/>
    </row>
    <row r="41221" spans="6:22" x14ac:dyDescent="0.2">
      <c r="F41221"/>
      <c r="M41221" s="2"/>
      <c r="N41221"/>
      <c r="O41221"/>
      <c r="U41221"/>
      <c r="V41221"/>
    </row>
    <row r="41222" spans="6:22" x14ac:dyDescent="0.2">
      <c r="F41222"/>
      <c r="M41222" s="2"/>
      <c r="N41222"/>
      <c r="O41222"/>
      <c r="U41222"/>
      <c r="V41222"/>
    </row>
    <row r="41223" spans="6:22" x14ac:dyDescent="0.2">
      <c r="F41223"/>
      <c r="M41223" s="2"/>
      <c r="N41223"/>
      <c r="O41223"/>
      <c r="U41223"/>
      <c r="V41223"/>
    </row>
    <row r="41224" spans="6:22" x14ac:dyDescent="0.2">
      <c r="F41224"/>
      <c r="M41224" s="2"/>
      <c r="N41224"/>
      <c r="O41224"/>
      <c r="U41224"/>
      <c r="V41224"/>
    </row>
    <row r="41225" spans="6:22" x14ac:dyDescent="0.2">
      <c r="F41225"/>
      <c r="M41225" s="2"/>
      <c r="N41225"/>
      <c r="O41225"/>
      <c r="U41225"/>
      <c r="V41225"/>
    </row>
    <row r="41226" spans="6:22" x14ac:dyDescent="0.2">
      <c r="F41226"/>
      <c r="M41226" s="2"/>
      <c r="N41226"/>
      <c r="O41226"/>
      <c r="U41226"/>
      <c r="V41226"/>
    </row>
    <row r="41227" spans="6:22" x14ac:dyDescent="0.2">
      <c r="F41227"/>
      <c r="M41227" s="2"/>
      <c r="N41227"/>
      <c r="O41227"/>
      <c r="U41227"/>
      <c r="V41227"/>
    </row>
    <row r="41228" spans="6:22" x14ac:dyDescent="0.2">
      <c r="F41228"/>
      <c r="M41228" s="2"/>
      <c r="N41228"/>
      <c r="O41228"/>
      <c r="U41228"/>
      <c r="V41228"/>
    </row>
    <row r="41229" spans="6:22" x14ac:dyDescent="0.2">
      <c r="F41229"/>
      <c r="M41229" s="2"/>
      <c r="N41229"/>
      <c r="O41229"/>
      <c r="U41229"/>
      <c r="V41229"/>
    </row>
    <row r="41230" spans="6:22" x14ac:dyDescent="0.2">
      <c r="F41230"/>
      <c r="M41230" s="2"/>
      <c r="N41230"/>
      <c r="O41230"/>
      <c r="U41230"/>
      <c r="V41230"/>
    </row>
    <row r="41231" spans="6:22" x14ac:dyDescent="0.2">
      <c r="F41231"/>
      <c r="M41231" s="2"/>
      <c r="N41231"/>
      <c r="O41231"/>
      <c r="U41231"/>
      <c r="V41231"/>
    </row>
    <row r="41232" spans="6:22" x14ac:dyDescent="0.2">
      <c r="F41232"/>
      <c r="M41232" s="2"/>
      <c r="N41232"/>
      <c r="O41232"/>
      <c r="U41232"/>
      <c r="V41232"/>
    </row>
    <row r="41233" spans="6:22" x14ac:dyDescent="0.2">
      <c r="F41233"/>
      <c r="M41233" s="2"/>
      <c r="N41233"/>
      <c r="O41233"/>
      <c r="U41233"/>
      <c r="V41233"/>
    </row>
    <row r="41234" spans="6:22" x14ac:dyDescent="0.2">
      <c r="F41234"/>
      <c r="M41234" s="2"/>
      <c r="N41234"/>
      <c r="O41234"/>
      <c r="U41234"/>
      <c r="V41234"/>
    </row>
    <row r="41235" spans="6:22" x14ac:dyDescent="0.2">
      <c r="F41235"/>
      <c r="M41235" s="2"/>
      <c r="N41235"/>
      <c r="O41235"/>
      <c r="U41235"/>
      <c r="V41235"/>
    </row>
    <row r="41236" spans="6:22" x14ac:dyDescent="0.2">
      <c r="F41236"/>
      <c r="M41236" s="2"/>
      <c r="N41236"/>
      <c r="O41236"/>
      <c r="U41236"/>
      <c r="V41236"/>
    </row>
    <row r="41237" spans="6:22" x14ac:dyDescent="0.2">
      <c r="F41237"/>
      <c r="M41237" s="2"/>
      <c r="N41237"/>
      <c r="O41237"/>
      <c r="U41237"/>
      <c r="V41237"/>
    </row>
    <row r="41238" spans="6:22" x14ac:dyDescent="0.2">
      <c r="F41238"/>
      <c r="M41238" s="2"/>
      <c r="N41238"/>
      <c r="O41238"/>
      <c r="U41238"/>
      <c r="V41238"/>
    </row>
    <row r="41239" spans="6:22" x14ac:dyDescent="0.2">
      <c r="F41239"/>
      <c r="M41239" s="2"/>
      <c r="N41239"/>
      <c r="O41239"/>
      <c r="U41239"/>
      <c r="V41239"/>
    </row>
    <row r="41240" spans="6:22" x14ac:dyDescent="0.2">
      <c r="F41240"/>
      <c r="M41240" s="2"/>
      <c r="N41240"/>
      <c r="O41240"/>
      <c r="U41240"/>
      <c r="V41240"/>
    </row>
    <row r="41241" spans="6:22" x14ac:dyDescent="0.2">
      <c r="F41241"/>
      <c r="M41241" s="2"/>
      <c r="N41241"/>
      <c r="O41241"/>
      <c r="U41241"/>
      <c r="V41241"/>
    </row>
    <row r="41242" spans="6:22" x14ac:dyDescent="0.2">
      <c r="F41242"/>
      <c r="M41242" s="2"/>
      <c r="N41242"/>
      <c r="O41242"/>
      <c r="U41242"/>
      <c r="V41242"/>
    </row>
    <row r="41243" spans="6:22" x14ac:dyDescent="0.2">
      <c r="F41243"/>
      <c r="M41243" s="2"/>
      <c r="N41243"/>
      <c r="O41243"/>
      <c r="U41243"/>
      <c r="V41243"/>
    </row>
    <row r="41244" spans="6:22" x14ac:dyDescent="0.2">
      <c r="F41244"/>
      <c r="M41244" s="2"/>
      <c r="N41244"/>
      <c r="O41244"/>
      <c r="U41244"/>
      <c r="V41244"/>
    </row>
    <row r="41245" spans="6:22" x14ac:dyDescent="0.2">
      <c r="F41245"/>
      <c r="M41245" s="2"/>
      <c r="N41245"/>
      <c r="O41245"/>
      <c r="U41245"/>
      <c r="V41245"/>
    </row>
    <row r="41246" spans="6:22" x14ac:dyDescent="0.2">
      <c r="F41246"/>
      <c r="M41246" s="2"/>
      <c r="N41246"/>
      <c r="O41246"/>
      <c r="U41246"/>
      <c r="V41246"/>
    </row>
    <row r="41247" spans="6:22" x14ac:dyDescent="0.2">
      <c r="F41247"/>
      <c r="M41247" s="2"/>
      <c r="N41247"/>
      <c r="O41247"/>
      <c r="U41247"/>
      <c r="V41247"/>
    </row>
    <row r="41248" spans="6:22" x14ac:dyDescent="0.2">
      <c r="F41248"/>
      <c r="M41248" s="2"/>
      <c r="N41248"/>
      <c r="O41248"/>
      <c r="U41248"/>
      <c r="V41248"/>
    </row>
    <row r="41249" spans="6:22" x14ac:dyDescent="0.2">
      <c r="F41249"/>
      <c r="M41249" s="2"/>
      <c r="N41249"/>
      <c r="O41249"/>
      <c r="U41249"/>
      <c r="V41249"/>
    </row>
    <row r="41250" spans="6:22" x14ac:dyDescent="0.2">
      <c r="F41250"/>
      <c r="M41250" s="2"/>
      <c r="N41250"/>
      <c r="O41250"/>
      <c r="U41250"/>
      <c r="V41250"/>
    </row>
    <row r="41251" spans="6:22" x14ac:dyDescent="0.2">
      <c r="F41251"/>
      <c r="M41251" s="2"/>
      <c r="N41251"/>
      <c r="O41251"/>
      <c r="U41251"/>
      <c r="V41251"/>
    </row>
    <row r="41252" spans="6:22" x14ac:dyDescent="0.2">
      <c r="F41252"/>
      <c r="M41252" s="2"/>
      <c r="N41252"/>
      <c r="O41252"/>
      <c r="U41252"/>
      <c r="V41252"/>
    </row>
    <row r="41253" spans="6:22" x14ac:dyDescent="0.2">
      <c r="F41253"/>
      <c r="M41253" s="2"/>
      <c r="N41253"/>
      <c r="O41253"/>
      <c r="U41253"/>
      <c r="V41253"/>
    </row>
    <row r="41254" spans="6:22" x14ac:dyDescent="0.2">
      <c r="F41254"/>
      <c r="M41254" s="2"/>
      <c r="N41254"/>
      <c r="O41254"/>
      <c r="U41254"/>
      <c r="V41254"/>
    </row>
    <row r="41255" spans="6:22" x14ac:dyDescent="0.2">
      <c r="F41255"/>
      <c r="M41255" s="2"/>
      <c r="N41255"/>
      <c r="O41255"/>
      <c r="U41255"/>
      <c r="V41255"/>
    </row>
    <row r="41256" spans="6:22" x14ac:dyDescent="0.2">
      <c r="F41256"/>
      <c r="M41256" s="2"/>
      <c r="N41256"/>
      <c r="O41256"/>
      <c r="U41256"/>
      <c r="V41256"/>
    </row>
    <row r="41257" spans="6:22" x14ac:dyDescent="0.2">
      <c r="F41257"/>
      <c r="M41257" s="2"/>
      <c r="N41257"/>
      <c r="O41257"/>
      <c r="U41257"/>
      <c r="V41257"/>
    </row>
    <row r="41258" spans="6:22" x14ac:dyDescent="0.2">
      <c r="F41258"/>
      <c r="M41258" s="2"/>
      <c r="N41258"/>
      <c r="O41258"/>
      <c r="U41258"/>
      <c r="V41258"/>
    </row>
    <row r="41259" spans="6:22" x14ac:dyDescent="0.2">
      <c r="F41259"/>
      <c r="M41259" s="2"/>
      <c r="N41259"/>
      <c r="O41259"/>
      <c r="U41259"/>
      <c r="V41259"/>
    </row>
    <row r="41260" spans="6:22" x14ac:dyDescent="0.2">
      <c r="F41260"/>
      <c r="M41260" s="2"/>
      <c r="N41260"/>
      <c r="O41260"/>
      <c r="U41260"/>
      <c r="V41260"/>
    </row>
    <row r="41261" spans="6:22" x14ac:dyDescent="0.2">
      <c r="F41261"/>
      <c r="M41261" s="2"/>
      <c r="N41261"/>
      <c r="O41261"/>
      <c r="U41261"/>
      <c r="V41261"/>
    </row>
    <row r="41262" spans="6:22" x14ac:dyDescent="0.2">
      <c r="F41262"/>
      <c r="M41262" s="2"/>
      <c r="N41262"/>
      <c r="O41262"/>
      <c r="U41262"/>
      <c r="V41262"/>
    </row>
    <row r="41263" spans="6:22" x14ac:dyDescent="0.2">
      <c r="F41263"/>
      <c r="M41263" s="2"/>
      <c r="N41263"/>
      <c r="O41263"/>
      <c r="U41263"/>
      <c r="V41263"/>
    </row>
    <row r="41264" spans="6:22" x14ac:dyDescent="0.2">
      <c r="F41264"/>
      <c r="M41264" s="2"/>
      <c r="N41264"/>
      <c r="O41264"/>
      <c r="U41264"/>
      <c r="V41264"/>
    </row>
    <row r="41265" spans="6:22" x14ac:dyDescent="0.2">
      <c r="F41265"/>
      <c r="M41265" s="2"/>
      <c r="N41265"/>
      <c r="O41265"/>
      <c r="U41265"/>
      <c r="V41265"/>
    </row>
    <row r="41266" spans="6:22" x14ac:dyDescent="0.2">
      <c r="F41266"/>
      <c r="M41266" s="2"/>
      <c r="N41266"/>
      <c r="O41266"/>
      <c r="U41266"/>
      <c r="V41266"/>
    </row>
    <row r="41267" spans="6:22" x14ac:dyDescent="0.2">
      <c r="F41267"/>
      <c r="M41267" s="2"/>
      <c r="N41267"/>
      <c r="O41267"/>
      <c r="U41267"/>
      <c r="V41267"/>
    </row>
    <row r="41268" spans="6:22" x14ac:dyDescent="0.2">
      <c r="F41268"/>
      <c r="M41268" s="2"/>
      <c r="N41268"/>
      <c r="O41268"/>
      <c r="U41268"/>
      <c r="V41268"/>
    </row>
    <row r="41269" spans="6:22" x14ac:dyDescent="0.2">
      <c r="F41269"/>
      <c r="M41269" s="2"/>
      <c r="N41269"/>
      <c r="O41269"/>
      <c r="U41269"/>
      <c r="V41269"/>
    </row>
    <row r="41270" spans="6:22" x14ac:dyDescent="0.2">
      <c r="F41270"/>
      <c r="M41270" s="2"/>
      <c r="N41270"/>
      <c r="O41270"/>
      <c r="U41270"/>
      <c r="V41270"/>
    </row>
    <row r="41271" spans="6:22" x14ac:dyDescent="0.2">
      <c r="F41271"/>
      <c r="M41271" s="2"/>
      <c r="N41271"/>
      <c r="O41271"/>
      <c r="U41271"/>
      <c r="V41271"/>
    </row>
    <row r="41272" spans="6:22" x14ac:dyDescent="0.2">
      <c r="F41272"/>
      <c r="M41272" s="2"/>
      <c r="N41272"/>
      <c r="O41272"/>
      <c r="U41272"/>
      <c r="V41272"/>
    </row>
    <row r="41273" spans="6:22" x14ac:dyDescent="0.2">
      <c r="F41273"/>
      <c r="M41273" s="2"/>
      <c r="N41273"/>
      <c r="O41273"/>
      <c r="U41273"/>
      <c r="V41273"/>
    </row>
    <row r="41274" spans="6:22" x14ac:dyDescent="0.2">
      <c r="F41274"/>
      <c r="M41274" s="2"/>
      <c r="N41274"/>
      <c r="O41274"/>
      <c r="U41274"/>
      <c r="V41274"/>
    </row>
    <row r="41275" spans="6:22" x14ac:dyDescent="0.2">
      <c r="F41275"/>
      <c r="M41275" s="2"/>
      <c r="N41275"/>
      <c r="O41275"/>
      <c r="U41275"/>
      <c r="V41275"/>
    </row>
    <row r="41276" spans="6:22" x14ac:dyDescent="0.2">
      <c r="F41276"/>
      <c r="M41276" s="2"/>
      <c r="N41276"/>
      <c r="O41276"/>
      <c r="U41276"/>
      <c r="V41276"/>
    </row>
    <row r="41277" spans="6:22" x14ac:dyDescent="0.2">
      <c r="F41277"/>
      <c r="M41277" s="2"/>
      <c r="N41277"/>
      <c r="O41277"/>
      <c r="U41277"/>
      <c r="V41277"/>
    </row>
    <row r="41278" spans="6:22" x14ac:dyDescent="0.2">
      <c r="F41278"/>
      <c r="M41278" s="2"/>
      <c r="N41278"/>
      <c r="O41278"/>
      <c r="U41278"/>
      <c r="V41278"/>
    </row>
    <row r="41279" spans="6:22" x14ac:dyDescent="0.2">
      <c r="F41279"/>
      <c r="M41279" s="2"/>
      <c r="N41279"/>
      <c r="O41279"/>
      <c r="U41279"/>
      <c r="V41279"/>
    </row>
    <row r="41280" spans="6:22" x14ac:dyDescent="0.2">
      <c r="F41280"/>
      <c r="M41280" s="2"/>
      <c r="N41280"/>
      <c r="O41280"/>
      <c r="U41280"/>
      <c r="V41280"/>
    </row>
    <row r="41281" spans="6:22" x14ac:dyDescent="0.2">
      <c r="F41281"/>
      <c r="M41281" s="2"/>
      <c r="N41281"/>
      <c r="O41281"/>
      <c r="U41281"/>
      <c r="V41281"/>
    </row>
    <row r="41282" spans="6:22" x14ac:dyDescent="0.2">
      <c r="F41282"/>
      <c r="M41282" s="2"/>
      <c r="N41282"/>
      <c r="O41282"/>
      <c r="U41282"/>
      <c r="V41282"/>
    </row>
    <row r="41283" spans="6:22" x14ac:dyDescent="0.2">
      <c r="F41283"/>
      <c r="M41283" s="2"/>
      <c r="N41283"/>
      <c r="O41283"/>
      <c r="U41283"/>
      <c r="V41283"/>
    </row>
    <row r="41284" spans="6:22" x14ac:dyDescent="0.2">
      <c r="F41284"/>
      <c r="M41284" s="2"/>
      <c r="N41284"/>
      <c r="O41284"/>
      <c r="U41284"/>
      <c r="V41284"/>
    </row>
    <row r="41285" spans="6:22" x14ac:dyDescent="0.2">
      <c r="F41285"/>
      <c r="M41285" s="2"/>
      <c r="N41285"/>
      <c r="O41285"/>
      <c r="U41285"/>
      <c r="V41285"/>
    </row>
    <row r="41286" spans="6:22" x14ac:dyDescent="0.2">
      <c r="F41286"/>
      <c r="M41286" s="2"/>
      <c r="N41286"/>
      <c r="O41286"/>
      <c r="U41286"/>
      <c r="V41286"/>
    </row>
    <row r="41287" spans="6:22" x14ac:dyDescent="0.2">
      <c r="F41287"/>
      <c r="M41287" s="2"/>
      <c r="N41287"/>
      <c r="O41287"/>
      <c r="U41287"/>
      <c r="V41287"/>
    </row>
    <row r="41288" spans="6:22" x14ac:dyDescent="0.2">
      <c r="F41288"/>
      <c r="M41288" s="2"/>
      <c r="N41288"/>
      <c r="O41288"/>
      <c r="U41288"/>
      <c r="V41288"/>
    </row>
    <row r="41289" spans="6:22" x14ac:dyDescent="0.2">
      <c r="F41289"/>
      <c r="M41289" s="2"/>
      <c r="N41289"/>
      <c r="O41289"/>
      <c r="U41289"/>
      <c r="V41289"/>
    </row>
    <row r="41290" spans="6:22" x14ac:dyDescent="0.2">
      <c r="F41290"/>
      <c r="M41290" s="2"/>
      <c r="N41290"/>
      <c r="O41290"/>
      <c r="U41290"/>
      <c r="V41290"/>
    </row>
    <row r="41291" spans="6:22" x14ac:dyDescent="0.2">
      <c r="F41291"/>
      <c r="M41291" s="2"/>
      <c r="N41291"/>
      <c r="O41291"/>
      <c r="U41291"/>
      <c r="V41291"/>
    </row>
    <row r="41292" spans="6:22" x14ac:dyDescent="0.2">
      <c r="F41292"/>
      <c r="M41292" s="2"/>
      <c r="N41292"/>
      <c r="O41292"/>
      <c r="U41292"/>
      <c r="V41292"/>
    </row>
    <row r="41293" spans="6:22" x14ac:dyDescent="0.2">
      <c r="F41293"/>
      <c r="M41293" s="2"/>
      <c r="N41293"/>
      <c r="O41293"/>
      <c r="U41293"/>
      <c r="V41293"/>
    </row>
    <row r="41294" spans="6:22" x14ac:dyDescent="0.2">
      <c r="F41294"/>
      <c r="M41294" s="2"/>
      <c r="N41294"/>
      <c r="O41294"/>
      <c r="U41294"/>
      <c r="V41294"/>
    </row>
    <row r="41295" spans="6:22" x14ac:dyDescent="0.2">
      <c r="F41295"/>
      <c r="M41295" s="2"/>
      <c r="N41295"/>
      <c r="O41295"/>
      <c r="U41295"/>
      <c r="V41295"/>
    </row>
    <row r="41296" spans="6:22" x14ac:dyDescent="0.2">
      <c r="F41296"/>
      <c r="M41296" s="2"/>
      <c r="N41296"/>
      <c r="O41296"/>
      <c r="U41296"/>
      <c r="V41296"/>
    </row>
    <row r="41297" spans="6:22" x14ac:dyDescent="0.2">
      <c r="F41297"/>
      <c r="M41297" s="2"/>
      <c r="N41297"/>
      <c r="O41297"/>
      <c r="U41297"/>
      <c r="V41297"/>
    </row>
    <row r="41298" spans="6:22" x14ac:dyDescent="0.2">
      <c r="F41298"/>
      <c r="M41298" s="2"/>
      <c r="N41298"/>
      <c r="O41298"/>
      <c r="U41298"/>
      <c r="V41298"/>
    </row>
    <row r="41299" spans="6:22" x14ac:dyDescent="0.2">
      <c r="F41299"/>
      <c r="M41299" s="2"/>
      <c r="N41299"/>
      <c r="O41299"/>
      <c r="U41299"/>
      <c r="V41299"/>
    </row>
    <row r="41300" spans="6:22" x14ac:dyDescent="0.2">
      <c r="F41300"/>
      <c r="M41300" s="2"/>
      <c r="N41300"/>
      <c r="O41300"/>
      <c r="U41300"/>
      <c r="V41300"/>
    </row>
    <row r="41301" spans="6:22" x14ac:dyDescent="0.2">
      <c r="F41301"/>
      <c r="M41301" s="2"/>
      <c r="N41301"/>
      <c r="O41301"/>
      <c r="U41301"/>
      <c r="V41301"/>
    </row>
    <row r="41302" spans="6:22" x14ac:dyDescent="0.2">
      <c r="F41302"/>
      <c r="M41302" s="2"/>
      <c r="N41302"/>
      <c r="O41302"/>
      <c r="U41302"/>
      <c r="V41302"/>
    </row>
    <row r="41303" spans="6:22" x14ac:dyDescent="0.2">
      <c r="F41303"/>
      <c r="M41303" s="2"/>
      <c r="N41303"/>
      <c r="O41303"/>
      <c r="U41303"/>
      <c r="V41303"/>
    </row>
    <row r="41304" spans="6:22" x14ac:dyDescent="0.2">
      <c r="F41304"/>
      <c r="M41304" s="2"/>
      <c r="N41304"/>
      <c r="O41304"/>
      <c r="U41304"/>
      <c r="V41304"/>
    </row>
    <row r="41305" spans="6:22" x14ac:dyDescent="0.2">
      <c r="F41305"/>
      <c r="M41305" s="2"/>
      <c r="N41305"/>
      <c r="O41305"/>
      <c r="U41305"/>
      <c r="V41305"/>
    </row>
    <row r="41306" spans="6:22" x14ac:dyDescent="0.2">
      <c r="F41306"/>
      <c r="M41306" s="2"/>
      <c r="N41306"/>
      <c r="O41306"/>
      <c r="U41306"/>
      <c r="V41306"/>
    </row>
    <row r="41307" spans="6:22" x14ac:dyDescent="0.2">
      <c r="F41307"/>
      <c r="M41307" s="2"/>
      <c r="N41307"/>
      <c r="O41307"/>
      <c r="U41307"/>
      <c r="V41307"/>
    </row>
    <row r="41308" spans="6:22" x14ac:dyDescent="0.2">
      <c r="F41308"/>
      <c r="M41308" s="2"/>
      <c r="N41308"/>
      <c r="O41308"/>
      <c r="U41308"/>
      <c r="V41308"/>
    </row>
    <row r="41309" spans="6:22" x14ac:dyDescent="0.2">
      <c r="F41309"/>
      <c r="M41309" s="2"/>
      <c r="N41309"/>
      <c r="O41309"/>
      <c r="U41309"/>
      <c r="V41309"/>
    </row>
    <row r="41310" spans="6:22" x14ac:dyDescent="0.2">
      <c r="F41310"/>
      <c r="M41310" s="2"/>
      <c r="N41310"/>
      <c r="O41310"/>
      <c r="U41310"/>
      <c r="V41310"/>
    </row>
    <row r="41311" spans="6:22" x14ac:dyDescent="0.2">
      <c r="F41311"/>
      <c r="M41311" s="2"/>
      <c r="N41311"/>
      <c r="O41311"/>
      <c r="U41311"/>
      <c r="V41311"/>
    </row>
    <row r="41312" spans="6:22" x14ac:dyDescent="0.2">
      <c r="F41312"/>
      <c r="M41312" s="2"/>
      <c r="N41312"/>
      <c r="O41312"/>
      <c r="U41312"/>
      <c r="V41312"/>
    </row>
    <row r="41313" spans="6:22" x14ac:dyDescent="0.2">
      <c r="F41313"/>
      <c r="M41313" s="2"/>
      <c r="N41313"/>
      <c r="O41313"/>
      <c r="U41313"/>
      <c r="V41313"/>
    </row>
    <row r="41314" spans="6:22" x14ac:dyDescent="0.2">
      <c r="F41314"/>
      <c r="M41314" s="2"/>
      <c r="N41314"/>
      <c r="O41314"/>
      <c r="U41314"/>
      <c r="V41314"/>
    </row>
    <row r="41315" spans="6:22" x14ac:dyDescent="0.2">
      <c r="F41315"/>
      <c r="M41315" s="2"/>
      <c r="N41315"/>
      <c r="O41315"/>
      <c r="U41315"/>
      <c r="V41315"/>
    </row>
    <row r="41316" spans="6:22" x14ac:dyDescent="0.2">
      <c r="F41316"/>
      <c r="M41316" s="2"/>
      <c r="N41316"/>
      <c r="O41316"/>
      <c r="U41316"/>
      <c r="V41316"/>
    </row>
    <row r="41317" spans="6:22" x14ac:dyDescent="0.2">
      <c r="F41317"/>
      <c r="M41317" s="2"/>
      <c r="N41317"/>
      <c r="O41317"/>
      <c r="U41317"/>
      <c r="V41317"/>
    </row>
    <row r="41318" spans="6:22" x14ac:dyDescent="0.2">
      <c r="F41318"/>
      <c r="M41318" s="2"/>
      <c r="N41318"/>
      <c r="O41318"/>
      <c r="U41318"/>
      <c r="V41318"/>
    </row>
    <row r="41319" spans="6:22" x14ac:dyDescent="0.2">
      <c r="F41319"/>
      <c r="M41319" s="2"/>
      <c r="N41319"/>
      <c r="O41319"/>
      <c r="U41319"/>
      <c r="V41319"/>
    </row>
    <row r="41320" spans="6:22" x14ac:dyDescent="0.2">
      <c r="F41320"/>
      <c r="M41320" s="2"/>
      <c r="N41320"/>
      <c r="O41320"/>
      <c r="U41320"/>
      <c r="V41320"/>
    </row>
    <row r="41321" spans="6:22" x14ac:dyDescent="0.2">
      <c r="F41321"/>
      <c r="M41321" s="2"/>
      <c r="N41321"/>
      <c r="O41321"/>
      <c r="U41321"/>
      <c r="V41321"/>
    </row>
    <row r="41322" spans="6:22" x14ac:dyDescent="0.2">
      <c r="F41322"/>
      <c r="M41322" s="2"/>
      <c r="N41322"/>
      <c r="O41322"/>
      <c r="U41322"/>
      <c r="V41322"/>
    </row>
    <row r="41323" spans="6:22" x14ac:dyDescent="0.2">
      <c r="F41323"/>
      <c r="M41323" s="2"/>
      <c r="N41323"/>
      <c r="O41323"/>
      <c r="U41323"/>
      <c r="V41323"/>
    </row>
    <row r="41324" spans="6:22" x14ac:dyDescent="0.2">
      <c r="F41324"/>
      <c r="M41324" s="2"/>
      <c r="N41324"/>
      <c r="O41324"/>
      <c r="U41324"/>
      <c r="V41324"/>
    </row>
    <row r="41325" spans="6:22" x14ac:dyDescent="0.2">
      <c r="F41325"/>
      <c r="M41325" s="2"/>
      <c r="N41325"/>
      <c r="O41325"/>
      <c r="U41325"/>
      <c r="V41325"/>
    </row>
    <row r="41326" spans="6:22" x14ac:dyDescent="0.2">
      <c r="F41326"/>
      <c r="M41326" s="2"/>
      <c r="N41326"/>
      <c r="O41326"/>
      <c r="U41326"/>
      <c r="V41326"/>
    </row>
    <row r="41327" spans="6:22" x14ac:dyDescent="0.2">
      <c r="F41327"/>
      <c r="M41327" s="2"/>
      <c r="N41327"/>
      <c r="O41327"/>
      <c r="U41327"/>
      <c r="V41327"/>
    </row>
    <row r="41328" spans="6:22" x14ac:dyDescent="0.2">
      <c r="F41328"/>
      <c r="M41328" s="2"/>
      <c r="N41328"/>
      <c r="O41328"/>
      <c r="U41328"/>
      <c r="V41328"/>
    </row>
    <row r="41329" spans="6:22" x14ac:dyDescent="0.2">
      <c r="F41329"/>
      <c r="M41329" s="2"/>
      <c r="N41329"/>
      <c r="O41329"/>
      <c r="U41329"/>
      <c r="V41329"/>
    </row>
    <row r="41330" spans="6:22" x14ac:dyDescent="0.2">
      <c r="F41330"/>
      <c r="M41330" s="2"/>
      <c r="N41330"/>
      <c r="O41330"/>
      <c r="U41330"/>
      <c r="V41330"/>
    </row>
    <row r="41331" spans="6:22" x14ac:dyDescent="0.2">
      <c r="F41331"/>
      <c r="M41331" s="2"/>
      <c r="N41331"/>
      <c r="O41331"/>
      <c r="U41331"/>
      <c r="V41331"/>
    </row>
    <row r="41332" spans="6:22" x14ac:dyDescent="0.2">
      <c r="F41332"/>
      <c r="M41332" s="2"/>
      <c r="N41332"/>
      <c r="O41332"/>
      <c r="U41332"/>
      <c r="V41332"/>
    </row>
    <row r="41333" spans="6:22" x14ac:dyDescent="0.2">
      <c r="F41333"/>
      <c r="M41333" s="2"/>
      <c r="N41333"/>
      <c r="O41333"/>
      <c r="U41333"/>
      <c r="V41333"/>
    </row>
    <row r="41334" spans="6:22" x14ac:dyDescent="0.2">
      <c r="F41334"/>
      <c r="M41334" s="2"/>
      <c r="N41334"/>
      <c r="O41334"/>
      <c r="U41334"/>
      <c r="V41334"/>
    </row>
    <row r="41335" spans="6:22" x14ac:dyDescent="0.2">
      <c r="F41335"/>
      <c r="M41335" s="2"/>
      <c r="N41335"/>
      <c r="O41335"/>
      <c r="U41335"/>
      <c r="V41335"/>
    </row>
    <row r="41336" spans="6:22" x14ac:dyDescent="0.2">
      <c r="F41336"/>
      <c r="M41336" s="2"/>
      <c r="N41336"/>
      <c r="O41336"/>
      <c r="U41336"/>
      <c r="V41336"/>
    </row>
    <row r="41337" spans="6:22" x14ac:dyDescent="0.2">
      <c r="F41337"/>
      <c r="M41337" s="2"/>
      <c r="N41337"/>
      <c r="O41337"/>
      <c r="U41337"/>
      <c r="V41337"/>
    </row>
    <row r="41338" spans="6:22" x14ac:dyDescent="0.2">
      <c r="F41338"/>
      <c r="M41338" s="2"/>
      <c r="N41338"/>
      <c r="O41338"/>
      <c r="U41338"/>
      <c r="V41338"/>
    </row>
    <row r="41339" spans="6:22" x14ac:dyDescent="0.2">
      <c r="F41339"/>
      <c r="M41339" s="2"/>
      <c r="N41339"/>
      <c r="O41339"/>
      <c r="U41339"/>
      <c r="V41339"/>
    </row>
    <row r="41340" spans="6:22" x14ac:dyDescent="0.2">
      <c r="F41340"/>
      <c r="M41340" s="2"/>
      <c r="N41340"/>
      <c r="O41340"/>
      <c r="U41340"/>
      <c r="V41340"/>
    </row>
    <row r="41341" spans="6:22" x14ac:dyDescent="0.2">
      <c r="F41341"/>
      <c r="M41341" s="2"/>
      <c r="N41341"/>
      <c r="O41341"/>
      <c r="U41341"/>
      <c r="V41341"/>
    </row>
    <row r="41342" spans="6:22" x14ac:dyDescent="0.2">
      <c r="F41342"/>
      <c r="M41342" s="2"/>
      <c r="N41342"/>
      <c r="O41342"/>
      <c r="U41342"/>
      <c r="V41342"/>
    </row>
    <row r="41343" spans="6:22" x14ac:dyDescent="0.2">
      <c r="F41343"/>
      <c r="M41343" s="2"/>
      <c r="N41343"/>
      <c r="O41343"/>
      <c r="U41343"/>
      <c r="V41343"/>
    </row>
    <row r="41344" spans="6:22" x14ac:dyDescent="0.2">
      <c r="F41344"/>
      <c r="M41344" s="2"/>
      <c r="N41344"/>
      <c r="O41344"/>
      <c r="U41344"/>
      <c r="V41344"/>
    </row>
    <row r="41345" spans="6:22" x14ac:dyDescent="0.2">
      <c r="F41345"/>
      <c r="M41345" s="2"/>
      <c r="N41345"/>
      <c r="O41345"/>
      <c r="U41345"/>
      <c r="V41345"/>
    </row>
    <row r="41346" spans="6:22" x14ac:dyDescent="0.2">
      <c r="F41346"/>
      <c r="M41346" s="2"/>
      <c r="N41346"/>
      <c r="O41346"/>
      <c r="U41346"/>
      <c r="V41346"/>
    </row>
    <row r="41347" spans="6:22" x14ac:dyDescent="0.2">
      <c r="F41347"/>
      <c r="M41347" s="2"/>
      <c r="N41347"/>
      <c r="O41347"/>
      <c r="U41347"/>
      <c r="V41347"/>
    </row>
    <row r="41348" spans="6:22" x14ac:dyDescent="0.2">
      <c r="F41348"/>
      <c r="M41348" s="2"/>
      <c r="N41348"/>
      <c r="O41348"/>
      <c r="U41348"/>
      <c r="V41348"/>
    </row>
    <row r="41349" spans="6:22" x14ac:dyDescent="0.2">
      <c r="F41349"/>
      <c r="M41349" s="2"/>
      <c r="N41349"/>
      <c r="O41349"/>
      <c r="U41349"/>
      <c r="V41349"/>
    </row>
    <row r="41350" spans="6:22" x14ac:dyDescent="0.2">
      <c r="F41350"/>
      <c r="M41350" s="2"/>
      <c r="N41350"/>
      <c r="O41350"/>
      <c r="U41350"/>
      <c r="V41350"/>
    </row>
    <row r="41351" spans="6:22" x14ac:dyDescent="0.2">
      <c r="F41351"/>
      <c r="M41351" s="2"/>
      <c r="N41351"/>
      <c r="O41351"/>
      <c r="U41351"/>
      <c r="V41351"/>
    </row>
    <row r="41352" spans="6:22" x14ac:dyDescent="0.2">
      <c r="F41352"/>
      <c r="M41352" s="2"/>
      <c r="N41352"/>
      <c r="O41352"/>
      <c r="U41352"/>
      <c r="V41352"/>
    </row>
    <row r="41353" spans="6:22" x14ac:dyDescent="0.2">
      <c r="F41353"/>
      <c r="M41353" s="2"/>
      <c r="N41353"/>
      <c r="O41353"/>
      <c r="U41353"/>
      <c r="V41353"/>
    </row>
    <row r="41354" spans="6:22" x14ac:dyDescent="0.2">
      <c r="F41354"/>
      <c r="M41354" s="2"/>
      <c r="N41354"/>
      <c r="O41354"/>
      <c r="U41354"/>
      <c r="V41354"/>
    </row>
    <row r="41355" spans="6:22" x14ac:dyDescent="0.2">
      <c r="F41355"/>
      <c r="M41355" s="2"/>
      <c r="N41355"/>
      <c r="O41355"/>
      <c r="U41355"/>
      <c r="V41355"/>
    </row>
    <row r="41356" spans="6:22" x14ac:dyDescent="0.2">
      <c r="F41356"/>
      <c r="M41356" s="2"/>
      <c r="N41356"/>
      <c r="O41356"/>
      <c r="U41356"/>
      <c r="V41356"/>
    </row>
    <row r="41357" spans="6:22" x14ac:dyDescent="0.2">
      <c r="F41357"/>
      <c r="M41357" s="2"/>
      <c r="N41357"/>
      <c r="O41357"/>
      <c r="U41357"/>
      <c r="V41357"/>
    </row>
    <row r="41358" spans="6:22" x14ac:dyDescent="0.2">
      <c r="F41358"/>
      <c r="M41358" s="2"/>
      <c r="N41358"/>
      <c r="O41358"/>
      <c r="U41358"/>
      <c r="V41358"/>
    </row>
    <row r="41359" spans="6:22" x14ac:dyDescent="0.2">
      <c r="F41359"/>
      <c r="M41359" s="2"/>
      <c r="N41359"/>
      <c r="O41359"/>
      <c r="U41359"/>
      <c r="V41359"/>
    </row>
    <row r="41360" spans="6:22" x14ac:dyDescent="0.2">
      <c r="F41360"/>
      <c r="M41360" s="2"/>
      <c r="N41360"/>
      <c r="O41360"/>
      <c r="U41360"/>
      <c r="V41360"/>
    </row>
    <row r="41361" spans="6:22" x14ac:dyDescent="0.2">
      <c r="F41361"/>
      <c r="M41361" s="2"/>
      <c r="N41361"/>
      <c r="O41361"/>
      <c r="U41361"/>
      <c r="V41361"/>
    </row>
    <row r="41362" spans="6:22" x14ac:dyDescent="0.2">
      <c r="F41362"/>
      <c r="M41362" s="2"/>
      <c r="N41362"/>
      <c r="O41362"/>
      <c r="U41362"/>
      <c r="V41362"/>
    </row>
    <row r="41363" spans="6:22" x14ac:dyDescent="0.2">
      <c r="F41363"/>
      <c r="M41363" s="2"/>
      <c r="N41363"/>
      <c r="O41363"/>
      <c r="U41363"/>
      <c r="V41363"/>
    </row>
    <row r="41364" spans="6:22" x14ac:dyDescent="0.2">
      <c r="F41364"/>
      <c r="M41364" s="2"/>
      <c r="N41364"/>
      <c r="O41364"/>
      <c r="U41364"/>
      <c r="V41364"/>
    </row>
    <row r="41365" spans="6:22" x14ac:dyDescent="0.2">
      <c r="F41365"/>
      <c r="M41365" s="2"/>
      <c r="N41365"/>
      <c r="O41365"/>
      <c r="U41365"/>
      <c r="V41365"/>
    </row>
    <row r="41366" spans="6:22" x14ac:dyDescent="0.2">
      <c r="F41366"/>
      <c r="M41366" s="2"/>
      <c r="N41366"/>
      <c r="O41366"/>
      <c r="U41366"/>
      <c r="V41366"/>
    </row>
    <row r="41367" spans="6:22" x14ac:dyDescent="0.2">
      <c r="F41367"/>
      <c r="M41367" s="2"/>
      <c r="N41367"/>
      <c r="O41367"/>
      <c r="U41367"/>
      <c r="V41367"/>
    </row>
    <row r="41368" spans="6:22" x14ac:dyDescent="0.2">
      <c r="F41368"/>
      <c r="M41368" s="2"/>
      <c r="N41368"/>
      <c r="O41368"/>
      <c r="U41368"/>
      <c r="V41368"/>
    </row>
    <row r="41369" spans="6:22" x14ac:dyDescent="0.2">
      <c r="F41369"/>
      <c r="M41369" s="2"/>
      <c r="N41369"/>
      <c r="O41369"/>
      <c r="U41369"/>
      <c r="V41369"/>
    </row>
    <row r="41370" spans="6:22" x14ac:dyDescent="0.2">
      <c r="F41370"/>
      <c r="M41370" s="2"/>
      <c r="N41370"/>
      <c r="O41370"/>
      <c r="U41370"/>
      <c r="V41370"/>
    </row>
    <row r="41371" spans="6:22" x14ac:dyDescent="0.2">
      <c r="F41371"/>
      <c r="M41371" s="2"/>
      <c r="N41371"/>
      <c r="O41371"/>
      <c r="U41371"/>
      <c r="V41371"/>
    </row>
    <row r="41372" spans="6:22" x14ac:dyDescent="0.2">
      <c r="F41372"/>
      <c r="M41372" s="2"/>
      <c r="N41372"/>
      <c r="O41372"/>
      <c r="U41372"/>
      <c r="V41372"/>
    </row>
    <row r="41373" spans="6:22" x14ac:dyDescent="0.2">
      <c r="F41373"/>
      <c r="M41373" s="2"/>
      <c r="N41373"/>
      <c r="O41373"/>
      <c r="U41373"/>
      <c r="V41373"/>
    </row>
    <row r="41374" spans="6:22" x14ac:dyDescent="0.2">
      <c r="F41374"/>
      <c r="M41374" s="2"/>
      <c r="N41374"/>
      <c r="O41374"/>
      <c r="U41374"/>
      <c r="V41374"/>
    </row>
    <row r="41375" spans="6:22" x14ac:dyDescent="0.2">
      <c r="F41375"/>
      <c r="M41375" s="2"/>
      <c r="N41375"/>
      <c r="O41375"/>
      <c r="U41375"/>
      <c r="V41375"/>
    </row>
    <row r="41376" spans="6:22" x14ac:dyDescent="0.2">
      <c r="F41376"/>
      <c r="M41376" s="2"/>
      <c r="N41376"/>
      <c r="O41376"/>
      <c r="U41376"/>
      <c r="V41376"/>
    </row>
    <row r="41377" spans="6:22" x14ac:dyDescent="0.2">
      <c r="F41377"/>
      <c r="M41377" s="2"/>
      <c r="N41377"/>
      <c r="O41377"/>
      <c r="U41377"/>
      <c r="V41377"/>
    </row>
    <row r="41378" spans="6:22" x14ac:dyDescent="0.2">
      <c r="F41378"/>
      <c r="M41378" s="2"/>
      <c r="N41378"/>
      <c r="O41378"/>
      <c r="U41378"/>
      <c r="V41378"/>
    </row>
    <row r="41379" spans="6:22" x14ac:dyDescent="0.2">
      <c r="F41379"/>
      <c r="M41379" s="2"/>
      <c r="N41379"/>
      <c r="O41379"/>
      <c r="U41379"/>
      <c r="V41379"/>
    </row>
    <row r="41380" spans="6:22" x14ac:dyDescent="0.2">
      <c r="F41380"/>
      <c r="M41380" s="2"/>
      <c r="N41380"/>
      <c r="O41380"/>
      <c r="U41380"/>
      <c r="V41380"/>
    </row>
    <row r="41381" spans="6:22" x14ac:dyDescent="0.2">
      <c r="F41381"/>
      <c r="M41381" s="2"/>
      <c r="N41381"/>
      <c r="O41381"/>
      <c r="U41381"/>
      <c r="V41381"/>
    </row>
    <row r="41382" spans="6:22" x14ac:dyDescent="0.2">
      <c r="F41382"/>
      <c r="M41382" s="2"/>
      <c r="N41382"/>
      <c r="O41382"/>
      <c r="U41382"/>
      <c r="V41382"/>
    </row>
    <row r="41383" spans="6:22" x14ac:dyDescent="0.2">
      <c r="F41383"/>
      <c r="M41383" s="2"/>
      <c r="N41383"/>
      <c r="O41383"/>
      <c r="U41383"/>
      <c r="V41383"/>
    </row>
    <row r="41384" spans="6:22" x14ac:dyDescent="0.2">
      <c r="F41384"/>
      <c r="M41384" s="2"/>
      <c r="N41384"/>
      <c r="O41384"/>
      <c r="U41384"/>
      <c r="V41384"/>
    </row>
    <row r="41385" spans="6:22" x14ac:dyDescent="0.2">
      <c r="F41385"/>
      <c r="M41385" s="2"/>
      <c r="N41385"/>
      <c r="O41385"/>
      <c r="U41385"/>
      <c r="V41385"/>
    </row>
    <row r="41386" spans="6:22" x14ac:dyDescent="0.2">
      <c r="F41386"/>
      <c r="M41386" s="2"/>
      <c r="N41386"/>
      <c r="O41386"/>
      <c r="U41386"/>
      <c r="V41386"/>
    </row>
    <row r="41387" spans="6:22" x14ac:dyDescent="0.2">
      <c r="F41387"/>
      <c r="M41387" s="2"/>
      <c r="N41387"/>
      <c r="O41387"/>
      <c r="U41387"/>
      <c r="V41387"/>
    </row>
    <row r="41388" spans="6:22" x14ac:dyDescent="0.2">
      <c r="F41388"/>
      <c r="M41388" s="2"/>
      <c r="N41388"/>
      <c r="O41388"/>
      <c r="U41388"/>
      <c r="V41388"/>
    </row>
    <row r="41389" spans="6:22" x14ac:dyDescent="0.2">
      <c r="F41389"/>
      <c r="M41389" s="2"/>
      <c r="N41389"/>
      <c r="O41389"/>
      <c r="U41389"/>
      <c r="V41389"/>
    </row>
    <row r="41390" spans="6:22" x14ac:dyDescent="0.2">
      <c r="F41390"/>
      <c r="M41390" s="2"/>
      <c r="N41390"/>
      <c r="O41390"/>
      <c r="U41390"/>
      <c r="V41390"/>
    </row>
    <row r="41391" spans="6:22" x14ac:dyDescent="0.2">
      <c r="F41391"/>
      <c r="M41391" s="2"/>
      <c r="N41391"/>
      <c r="O41391"/>
      <c r="U41391"/>
      <c r="V41391"/>
    </row>
    <row r="41392" spans="6:22" x14ac:dyDescent="0.2">
      <c r="F41392"/>
      <c r="M41392" s="2"/>
      <c r="N41392"/>
      <c r="O41392"/>
      <c r="U41392"/>
      <c r="V41392"/>
    </row>
    <row r="41393" spans="6:22" x14ac:dyDescent="0.2">
      <c r="F41393"/>
      <c r="M41393" s="2"/>
      <c r="N41393"/>
      <c r="O41393"/>
      <c r="U41393"/>
      <c r="V41393"/>
    </row>
    <row r="41394" spans="6:22" x14ac:dyDescent="0.2">
      <c r="F41394"/>
      <c r="M41394" s="2"/>
      <c r="N41394"/>
      <c r="O41394"/>
      <c r="U41394"/>
      <c r="V41394"/>
    </row>
    <row r="41395" spans="6:22" x14ac:dyDescent="0.2">
      <c r="F41395"/>
      <c r="M41395" s="2"/>
      <c r="N41395"/>
      <c r="O41395"/>
      <c r="U41395"/>
      <c r="V41395"/>
    </row>
    <row r="41396" spans="6:22" x14ac:dyDescent="0.2">
      <c r="F41396"/>
      <c r="M41396" s="2"/>
      <c r="N41396"/>
      <c r="O41396"/>
      <c r="U41396"/>
      <c r="V41396"/>
    </row>
    <row r="41397" spans="6:22" x14ac:dyDescent="0.2">
      <c r="F41397"/>
      <c r="M41397" s="2"/>
      <c r="N41397"/>
      <c r="O41397"/>
      <c r="U41397"/>
      <c r="V41397"/>
    </row>
    <row r="41398" spans="6:22" x14ac:dyDescent="0.2">
      <c r="F41398"/>
      <c r="M41398" s="2"/>
      <c r="N41398"/>
      <c r="O41398"/>
      <c r="U41398"/>
      <c r="V41398"/>
    </row>
    <row r="41399" spans="6:22" x14ac:dyDescent="0.2">
      <c r="F41399"/>
      <c r="M41399" s="2"/>
      <c r="N41399"/>
      <c r="O41399"/>
      <c r="U41399"/>
      <c r="V41399"/>
    </row>
    <row r="41400" spans="6:22" x14ac:dyDescent="0.2">
      <c r="F41400"/>
      <c r="M41400" s="2"/>
      <c r="N41400"/>
      <c r="O41400"/>
      <c r="U41400"/>
      <c r="V41400"/>
    </row>
    <row r="41401" spans="6:22" x14ac:dyDescent="0.2">
      <c r="F41401"/>
      <c r="M41401" s="2"/>
      <c r="N41401"/>
      <c r="O41401"/>
      <c r="U41401"/>
      <c r="V41401"/>
    </row>
    <row r="41402" spans="6:22" x14ac:dyDescent="0.2">
      <c r="F41402"/>
      <c r="M41402" s="2"/>
      <c r="N41402"/>
      <c r="O41402"/>
      <c r="U41402"/>
      <c r="V41402"/>
    </row>
    <row r="41403" spans="6:22" x14ac:dyDescent="0.2">
      <c r="F41403"/>
      <c r="M41403" s="2"/>
      <c r="N41403"/>
      <c r="O41403"/>
      <c r="U41403"/>
      <c r="V41403"/>
    </row>
    <row r="41404" spans="6:22" x14ac:dyDescent="0.2">
      <c r="F41404"/>
      <c r="M41404" s="2"/>
      <c r="N41404"/>
      <c r="O41404"/>
      <c r="U41404"/>
      <c r="V41404"/>
    </row>
    <row r="41405" spans="6:22" x14ac:dyDescent="0.2">
      <c r="F41405"/>
      <c r="M41405" s="2"/>
      <c r="N41405"/>
      <c r="O41405"/>
      <c r="U41405"/>
      <c r="V41405"/>
    </row>
    <row r="41406" spans="6:22" x14ac:dyDescent="0.2">
      <c r="F41406"/>
      <c r="M41406" s="2"/>
      <c r="N41406"/>
      <c r="O41406"/>
      <c r="U41406"/>
      <c r="V41406"/>
    </row>
    <row r="41407" spans="6:22" x14ac:dyDescent="0.2">
      <c r="F41407"/>
      <c r="M41407" s="2"/>
      <c r="N41407"/>
      <c r="O41407"/>
      <c r="U41407"/>
      <c r="V41407"/>
    </row>
    <row r="41408" spans="6:22" x14ac:dyDescent="0.2">
      <c r="F41408"/>
      <c r="M41408" s="2"/>
      <c r="N41408"/>
      <c r="O41408"/>
      <c r="U41408"/>
      <c r="V41408"/>
    </row>
    <row r="41409" spans="6:22" x14ac:dyDescent="0.2">
      <c r="F41409"/>
      <c r="M41409" s="2"/>
      <c r="N41409"/>
      <c r="O41409"/>
      <c r="U41409"/>
      <c r="V41409"/>
    </row>
    <row r="41410" spans="6:22" x14ac:dyDescent="0.2">
      <c r="F41410"/>
      <c r="M41410" s="2"/>
      <c r="N41410"/>
      <c r="O41410"/>
      <c r="U41410"/>
      <c r="V41410"/>
    </row>
    <row r="41411" spans="6:22" x14ac:dyDescent="0.2">
      <c r="F41411"/>
      <c r="M41411" s="2"/>
      <c r="N41411"/>
      <c r="O41411"/>
      <c r="U41411"/>
      <c r="V41411"/>
    </row>
    <row r="41412" spans="6:22" x14ac:dyDescent="0.2">
      <c r="F41412"/>
      <c r="M41412" s="2"/>
      <c r="N41412"/>
      <c r="O41412"/>
      <c r="U41412"/>
      <c r="V41412"/>
    </row>
    <row r="41413" spans="6:22" x14ac:dyDescent="0.2">
      <c r="F41413"/>
      <c r="M41413" s="2"/>
      <c r="N41413"/>
      <c r="O41413"/>
      <c r="U41413"/>
      <c r="V41413"/>
    </row>
    <row r="41414" spans="6:22" x14ac:dyDescent="0.2">
      <c r="F41414"/>
      <c r="M41414" s="2"/>
      <c r="N41414"/>
      <c r="O41414"/>
      <c r="U41414"/>
      <c r="V41414"/>
    </row>
    <row r="41415" spans="6:22" x14ac:dyDescent="0.2">
      <c r="F41415"/>
      <c r="M41415" s="2"/>
      <c r="N41415"/>
      <c r="O41415"/>
      <c r="U41415"/>
      <c r="V41415"/>
    </row>
    <row r="41416" spans="6:22" x14ac:dyDescent="0.2">
      <c r="F41416"/>
      <c r="M41416" s="2"/>
      <c r="N41416"/>
      <c r="O41416"/>
      <c r="U41416"/>
      <c r="V41416"/>
    </row>
    <row r="41417" spans="6:22" x14ac:dyDescent="0.2">
      <c r="F41417"/>
      <c r="M41417" s="2"/>
      <c r="N41417"/>
      <c r="O41417"/>
      <c r="U41417"/>
      <c r="V41417"/>
    </row>
    <row r="41418" spans="6:22" x14ac:dyDescent="0.2">
      <c r="F41418"/>
      <c r="M41418" s="2"/>
      <c r="N41418"/>
      <c r="O41418"/>
      <c r="U41418"/>
      <c r="V41418"/>
    </row>
    <row r="41419" spans="6:22" x14ac:dyDescent="0.2">
      <c r="F41419"/>
      <c r="M41419" s="2"/>
      <c r="N41419"/>
      <c r="O41419"/>
      <c r="U41419"/>
      <c r="V41419"/>
    </row>
    <row r="41420" spans="6:22" x14ac:dyDescent="0.2">
      <c r="F41420"/>
      <c r="M41420" s="2"/>
      <c r="N41420"/>
      <c r="O41420"/>
      <c r="U41420"/>
      <c r="V41420"/>
    </row>
    <row r="41421" spans="6:22" x14ac:dyDescent="0.2">
      <c r="F41421"/>
      <c r="M41421" s="2"/>
      <c r="N41421"/>
      <c r="O41421"/>
      <c r="U41421"/>
      <c r="V41421"/>
    </row>
    <row r="41422" spans="6:22" x14ac:dyDescent="0.2">
      <c r="F41422"/>
      <c r="M41422" s="2"/>
      <c r="N41422"/>
      <c r="O41422"/>
      <c r="U41422"/>
      <c r="V41422"/>
    </row>
    <row r="41423" spans="6:22" x14ac:dyDescent="0.2">
      <c r="F41423"/>
      <c r="M41423" s="2"/>
      <c r="N41423"/>
      <c r="O41423"/>
      <c r="U41423"/>
      <c r="V41423"/>
    </row>
    <row r="41424" spans="6:22" x14ac:dyDescent="0.2">
      <c r="F41424"/>
      <c r="M41424" s="2"/>
      <c r="N41424"/>
      <c r="O41424"/>
      <c r="U41424"/>
      <c r="V41424"/>
    </row>
    <row r="41425" spans="6:22" x14ac:dyDescent="0.2">
      <c r="F41425"/>
      <c r="M41425" s="2"/>
      <c r="N41425"/>
      <c r="O41425"/>
      <c r="U41425"/>
      <c r="V41425"/>
    </row>
    <row r="41426" spans="6:22" x14ac:dyDescent="0.2">
      <c r="F41426"/>
      <c r="M41426" s="2"/>
      <c r="N41426"/>
      <c r="O41426"/>
      <c r="U41426"/>
      <c r="V41426"/>
    </row>
    <row r="41427" spans="6:22" x14ac:dyDescent="0.2">
      <c r="F41427"/>
      <c r="M41427" s="2"/>
      <c r="N41427"/>
      <c r="O41427"/>
      <c r="U41427"/>
      <c r="V41427"/>
    </row>
    <row r="41428" spans="6:22" x14ac:dyDescent="0.2">
      <c r="F41428"/>
      <c r="M41428" s="2"/>
      <c r="N41428"/>
      <c r="O41428"/>
      <c r="U41428"/>
      <c r="V41428"/>
    </row>
    <row r="41429" spans="6:22" x14ac:dyDescent="0.2">
      <c r="F41429"/>
      <c r="M41429" s="2"/>
      <c r="N41429"/>
      <c r="O41429"/>
      <c r="U41429"/>
      <c r="V41429"/>
    </row>
    <row r="41430" spans="6:22" x14ac:dyDescent="0.2">
      <c r="F41430"/>
      <c r="M41430" s="2"/>
      <c r="N41430"/>
      <c r="O41430"/>
      <c r="U41430"/>
      <c r="V41430"/>
    </row>
    <row r="41431" spans="6:22" x14ac:dyDescent="0.2">
      <c r="F41431"/>
      <c r="M41431" s="2"/>
      <c r="N41431"/>
      <c r="O41431"/>
      <c r="U41431"/>
      <c r="V41431"/>
    </row>
    <row r="41432" spans="6:22" x14ac:dyDescent="0.2">
      <c r="F41432"/>
      <c r="M41432" s="2"/>
      <c r="N41432"/>
      <c r="O41432"/>
      <c r="U41432"/>
      <c r="V41432"/>
    </row>
    <row r="41433" spans="6:22" x14ac:dyDescent="0.2">
      <c r="F41433"/>
      <c r="M41433" s="2"/>
      <c r="N41433"/>
      <c r="O41433"/>
      <c r="U41433"/>
      <c r="V41433"/>
    </row>
    <row r="41434" spans="6:22" x14ac:dyDescent="0.2">
      <c r="F41434"/>
      <c r="M41434" s="2"/>
      <c r="N41434"/>
      <c r="O41434"/>
      <c r="U41434"/>
      <c r="V41434"/>
    </row>
    <row r="41435" spans="6:22" x14ac:dyDescent="0.2">
      <c r="F41435"/>
      <c r="M41435" s="2"/>
      <c r="N41435"/>
      <c r="O41435"/>
      <c r="U41435"/>
      <c r="V41435"/>
    </row>
    <row r="41436" spans="6:22" x14ac:dyDescent="0.2">
      <c r="F41436"/>
      <c r="M41436" s="2"/>
      <c r="N41436"/>
      <c r="O41436"/>
      <c r="U41436"/>
      <c r="V41436"/>
    </row>
    <row r="41437" spans="6:22" x14ac:dyDescent="0.2">
      <c r="F41437"/>
      <c r="M41437" s="2"/>
      <c r="N41437"/>
      <c r="O41437"/>
      <c r="U41437"/>
      <c r="V41437"/>
    </row>
    <row r="41438" spans="6:22" x14ac:dyDescent="0.2">
      <c r="F41438"/>
      <c r="M41438" s="2"/>
      <c r="N41438"/>
      <c r="O41438"/>
      <c r="U41438"/>
      <c r="V41438"/>
    </row>
    <row r="41439" spans="6:22" x14ac:dyDescent="0.2">
      <c r="F41439"/>
      <c r="M41439" s="2"/>
      <c r="N41439"/>
      <c r="O41439"/>
      <c r="U41439"/>
      <c r="V41439"/>
    </row>
    <row r="41440" spans="6:22" x14ac:dyDescent="0.2">
      <c r="F41440"/>
      <c r="M41440" s="2"/>
      <c r="N41440"/>
      <c r="O41440"/>
      <c r="U41440"/>
      <c r="V41440"/>
    </row>
    <row r="41441" spans="6:22" x14ac:dyDescent="0.2">
      <c r="F41441"/>
      <c r="M41441" s="2"/>
      <c r="N41441"/>
      <c r="O41441"/>
      <c r="U41441"/>
      <c r="V41441"/>
    </row>
    <row r="41442" spans="6:22" x14ac:dyDescent="0.2">
      <c r="F41442"/>
      <c r="M41442" s="2"/>
      <c r="N41442"/>
      <c r="O41442"/>
      <c r="U41442"/>
      <c r="V41442"/>
    </row>
    <row r="41443" spans="6:22" x14ac:dyDescent="0.2">
      <c r="F41443"/>
      <c r="M41443" s="2"/>
      <c r="N41443"/>
      <c r="O41443"/>
      <c r="U41443"/>
      <c r="V41443"/>
    </row>
    <row r="41444" spans="6:22" x14ac:dyDescent="0.2">
      <c r="F41444"/>
      <c r="M41444" s="2"/>
      <c r="N41444"/>
      <c r="O41444"/>
      <c r="U41444"/>
      <c r="V41444"/>
    </row>
    <row r="41445" spans="6:22" x14ac:dyDescent="0.2">
      <c r="F41445"/>
      <c r="M41445" s="2"/>
      <c r="N41445"/>
      <c r="O41445"/>
      <c r="U41445"/>
      <c r="V41445"/>
    </row>
    <row r="41446" spans="6:22" x14ac:dyDescent="0.2">
      <c r="F41446"/>
      <c r="M41446" s="2"/>
      <c r="N41446"/>
      <c r="O41446"/>
      <c r="U41446"/>
      <c r="V41446"/>
    </row>
    <row r="41447" spans="6:22" x14ac:dyDescent="0.2">
      <c r="F41447"/>
      <c r="M41447" s="2"/>
      <c r="N41447"/>
      <c r="O41447"/>
      <c r="U41447"/>
      <c r="V41447"/>
    </row>
    <row r="41448" spans="6:22" x14ac:dyDescent="0.2">
      <c r="F41448"/>
      <c r="M41448" s="2"/>
      <c r="N41448"/>
      <c r="O41448"/>
      <c r="U41448"/>
      <c r="V41448"/>
    </row>
    <row r="41449" spans="6:22" x14ac:dyDescent="0.2">
      <c r="F41449"/>
      <c r="M41449" s="2"/>
      <c r="N41449"/>
      <c r="O41449"/>
      <c r="U41449"/>
      <c r="V41449"/>
    </row>
    <row r="41450" spans="6:22" x14ac:dyDescent="0.2">
      <c r="F41450"/>
      <c r="M41450" s="2"/>
      <c r="N41450"/>
      <c r="O41450"/>
      <c r="U41450"/>
      <c r="V41450"/>
    </row>
    <row r="41451" spans="6:22" x14ac:dyDescent="0.2">
      <c r="F41451"/>
      <c r="M41451" s="2"/>
      <c r="N41451"/>
      <c r="O41451"/>
      <c r="U41451"/>
      <c r="V41451"/>
    </row>
    <row r="41452" spans="6:22" x14ac:dyDescent="0.2">
      <c r="F41452"/>
      <c r="M41452" s="2"/>
      <c r="N41452"/>
      <c r="O41452"/>
      <c r="U41452"/>
      <c r="V41452"/>
    </row>
    <row r="41453" spans="6:22" x14ac:dyDescent="0.2">
      <c r="F41453"/>
      <c r="M41453" s="2"/>
      <c r="N41453"/>
      <c r="O41453"/>
      <c r="U41453"/>
      <c r="V41453"/>
    </row>
    <row r="41454" spans="6:22" x14ac:dyDescent="0.2">
      <c r="F41454"/>
      <c r="M41454" s="2"/>
      <c r="N41454"/>
      <c r="O41454"/>
      <c r="U41454"/>
      <c r="V41454"/>
    </row>
    <row r="41455" spans="6:22" x14ac:dyDescent="0.2">
      <c r="F41455"/>
      <c r="M41455" s="2"/>
      <c r="N41455"/>
      <c r="O41455"/>
      <c r="U41455"/>
      <c r="V41455"/>
    </row>
    <row r="41456" spans="6:22" x14ac:dyDescent="0.2">
      <c r="F41456"/>
      <c r="M41456" s="2"/>
      <c r="N41456"/>
      <c r="O41456"/>
      <c r="U41456"/>
      <c r="V41456"/>
    </row>
    <row r="41457" spans="6:22" x14ac:dyDescent="0.2">
      <c r="F41457"/>
      <c r="M41457" s="2"/>
      <c r="N41457"/>
      <c r="O41457"/>
      <c r="U41457"/>
      <c r="V41457"/>
    </row>
    <row r="41458" spans="6:22" x14ac:dyDescent="0.2">
      <c r="F41458"/>
      <c r="M41458" s="2"/>
      <c r="N41458"/>
      <c r="O41458"/>
      <c r="U41458"/>
      <c r="V41458"/>
    </row>
    <row r="41459" spans="6:22" x14ac:dyDescent="0.2">
      <c r="F41459"/>
      <c r="M41459" s="2"/>
      <c r="N41459"/>
      <c r="O41459"/>
      <c r="U41459"/>
      <c r="V41459"/>
    </row>
    <row r="41460" spans="6:22" x14ac:dyDescent="0.2">
      <c r="F41460"/>
      <c r="M41460" s="2"/>
      <c r="N41460"/>
      <c r="O41460"/>
      <c r="U41460"/>
      <c r="V41460"/>
    </row>
    <row r="41461" spans="6:22" x14ac:dyDescent="0.2">
      <c r="F41461"/>
      <c r="M41461" s="2"/>
      <c r="N41461"/>
      <c r="O41461"/>
      <c r="U41461"/>
      <c r="V41461"/>
    </row>
    <row r="41462" spans="6:22" x14ac:dyDescent="0.2">
      <c r="F41462"/>
      <c r="M41462" s="2"/>
      <c r="N41462"/>
      <c r="O41462"/>
      <c r="U41462"/>
      <c r="V41462"/>
    </row>
    <row r="41463" spans="6:22" x14ac:dyDescent="0.2">
      <c r="F41463"/>
      <c r="M41463" s="2"/>
      <c r="N41463"/>
      <c r="O41463"/>
      <c r="U41463"/>
      <c r="V41463"/>
    </row>
    <row r="41464" spans="6:22" x14ac:dyDescent="0.2">
      <c r="F41464"/>
      <c r="M41464" s="2"/>
      <c r="N41464"/>
      <c r="O41464"/>
      <c r="U41464"/>
      <c r="V41464"/>
    </row>
    <row r="41465" spans="6:22" x14ac:dyDescent="0.2">
      <c r="F41465"/>
      <c r="M41465" s="2"/>
      <c r="N41465"/>
      <c r="O41465"/>
      <c r="U41465"/>
      <c r="V41465"/>
    </row>
    <row r="41466" spans="6:22" x14ac:dyDescent="0.2">
      <c r="F41466"/>
      <c r="M41466" s="2"/>
      <c r="N41466"/>
      <c r="O41466"/>
      <c r="U41466"/>
      <c r="V41466"/>
    </row>
    <row r="41467" spans="6:22" x14ac:dyDescent="0.2">
      <c r="F41467"/>
      <c r="M41467" s="2"/>
      <c r="N41467"/>
      <c r="O41467"/>
      <c r="U41467"/>
      <c r="V41467"/>
    </row>
    <row r="41468" spans="6:22" x14ac:dyDescent="0.2">
      <c r="F41468"/>
      <c r="M41468" s="2"/>
      <c r="N41468"/>
      <c r="O41468"/>
      <c r="U41468"/>
      <c r="V41468"/>
    </row>
    <row r="41469" spans="6:22" x14ac:dyDescent="0.2">
      <c r="F41469"/>
      <c r="M41469" s="2"/>
      <c r="N41469"/>
      <c r="O41469"/>
      <c r="U41469"/>
      <c r="V41469"/>
    </row>
    <row r="41470" spans="6:22" x14ac:dyDescent="0.2">
      <c r="F41470"/>
      <c r="M41470" s="2"/>
      <c r="N41470"/>
      <c r="O41470"/>
      <c r="U41470"/>
      <c r="V41470"/>
    </row>
    <row r="41471" spans="6:22" x14ac:dyDescent="0.2">
      <c r="F41471"/>
      <c r="M41471" s="2"/>
      <c r="N41471"/>
      <c r="O41471"/>
      <c r="U41471"/>
      <c r="V41471"/>
    </row>
    <row r="41472" spans="6:22" x14ac:dyDescent="0.2">
      <c r="F41472"/>
      <c r="M41472" s="2"/>
      <c r="N41472"/>
      <c r="O41472"/>
      <c r="U41472"/>
      <c r="V41472"/>
    </row>
    <row r="41473" spans="6:22" x14ac:dyDescent="0.2">
      <c r="F41473"/>
      <c r="M41473" s="2"/>
      <c r="N41473"/>
      <c r="O41473"/>
      <c r="U41473"/>
      <c r="V41473"/>
    </row>
    <row r="41474" spans="6:22" x14ac:dyDescent="0.2">
      <c r="F41474"/>
      <c r="M41474" s="2"/>
      <c r="N41474"/>
      <c r="O41474"/>
      <c r="U41474"/>
      <c r="V41474"/>
    </row>
    <row r="41475" spans="6:22" x14ac:dyDescent="0.2">
      <c r="F41475"/>
      <c r="M41475" s="2"/>
      <c r="N41475"/>
      <c r="O41475"/>
      <c r="U41475"/>
      <c r="V41475"/>
    </row>
    <row r="41476" spans="6:22" x14ac:dyDescent="0.2">
      <c r="F41476"/>
      <c r="M41476" s="2"/>
      <c r="N41476"/>
      <c r="O41476"/>
      <c r="U41476"/>
      <c r="V41476"/>
    </row>
    <row r="41477" spans="6:22" x14ac:dyDescent="0.2">
      <c r="F41477"/>
      <c r="M41477" s="2"/>
      <c r="N41477"/>
      <c r="O41477"/>
      <c r="U41477"/>
      <c r="V41477"/>
    </row>
    <row r="41478" spans="6:22" x14ac:dyDescent="0.2">
      <c r="F41478"/>
      <c r="M41478" s="2"/>
      <c r="N41478"/>
      <c r="O41478"/>
      <c r="U41478"/>
      <c r="V41478"/>
    </row>
    <row r="41479" spans="6:22" x14ac:dyDescent="0.2">
      <c r="F41479"/>
      <c r="M41479" s="2"/>
      <c r="N41479"/>
      <c r="O41479"/>
      <c r="U41479"/>
      <c r="V41479"/>
    </row>
    <row r="41480" spans="6:22" x14ac:dyDescent="0.2">
      <c r="F41480"/>
      <c r="M41480" s="2"/>
      <c r="N41480"/>
      <c r="O41480"/>
      <c r="U41480"/>
      <c r="V41480"/>
    </row>
    <row r="41481" spans="6:22" x14ac:dyDescent="0.2">
      <c r="F41481"/>
      <c r="M41481" s="2"/>
      <c r="N41481"/>
      <c r="O41481"/>
      <c r="U41481"/>
      <c r="V41481"/>
    </row>
    <row r="41482" spans="6:22" x14ac:dyDescent="0.2">
      <c r="F41482"/>
      <c r="M41482" s="2"/>
      <c r="N41482"/>
      <c r="O41482"/>
      <c r="U41482"/>
      <c r="V41482"/>
    </row>
    <row r="41483" spans="6:22" x14ac:dyDescent="0.2">
      <c r="F41483"/>
      <c r="M41483" s="2"/>
      <c r="N41483"/>
      <c r="O41483"/>
      <c r="U41483"/>
      <c r="V41483"/>
    </row>
    <row r="41484" spans="6:22" x14ac:dyDescent="0.2">
      <c r="F41484"/>
      <c r="M41484" s="2"/>
      <c r="N41484"/>
      <c r="O41484"/>
      <c r="U41484"/>
      <c r="V41484"/>
    </row>
    <row r="41485" spans="6:22" x14ac:dyDescent="0.2">
      <c r="F41485"/>
      <c r="M41485" s="2"/>
      <c r="N41485"/>
      <c r="O41485"/>
      <c r="U41485"/>
      <c r="V41485"/>
    </row>
    <row r="41486" spans="6:22" x14ac:dyDescent="0.2">
      <c r="F41486"/>
      <c r="M41486" s="2"/>
      <c r="N41486"/>
      <c r="O41486"/>
      <c r="U41486"/>
      <c r="V41486"/>
    </row>
    <row r="41487" spans="6:22" x14ac:dyDescent="0.2">
      <c r="F41487"/>
      <c r="M41487" s="2"/>
      <c r="N41487"/>
      <c r="O41487"/>
      <c r="U41487"/>
      <c r="V41487"/>
    </row>
    <row r="41488" spans="6:22" x14ac:dyDescent="0.2">
      <c r="F41488"/>
      <c r="M41488" s="2"/>
      <c r="N41488"/>
      <c r="O41488"/>
      <c r="U41488"/>
      <c r="V41488"/>
    </row>
    <row r="41489" spans="6:22" x14ac:dyDescent="0.2">
      <c r="F41489"/>
      <c r="M41489" s="2"/>
      <c r="N41489"/>
      <c r="O41489"/>
      <c r="U41489"/>
      <c r="V41489"/>
    </row>
    <row r="41490" spans="6:22" x14ac:dyDescent="0.2">
      <c r="F41490"/>
      <c r="M41490" s="2"/>
      <c r="N41490"/>
      <c r="O41490"/>
      <c r="U41490"/>
      <c r="V41490"/>
    </row>
    <row r="41491" spans="6:22" x14ac:dyDescent="0.2">
      <c r="F41491"/>
      <c r="M41491" s="2"/>
      <c r="N41491"/>
      <c r="O41491"/>
      <c r="U41491"/>
      <c r="V41491"/>
    </row>
    <row r="41492" spans="6:22" x14ac:dyDescent="0.2">
      <c r="F41492"/>
      <c r="M41492" s="2"/>
      <c r="N41492"/>
      <c r="O41492"/>
      <c r="U41492"/>
      <c r="V41492"/>
    </row>
    <row r="41493" spans="6:22" x14ac:dyDescent="0.2">
      <c r="F41493"/>
      <c r="M41493" s="2"/>
      <c r="N41493"/>
      <c r="O41493"/>
      <c r="U41493"/>
      <c r="V41493"/>
    </row>
    <row r="41494" spans="6:22" x14ac:dyDescent="0.2">
      <c r="F41494"/>
      <c r="M41494" s="2"/>
      <c r="N41494"/>
      <c r="O41494"/>
      <c r="U41494"/>
      <c r="V41494"/>
    </row>
    <row r="41495" spans="6:22" x14ac:dyDescent="0.2">
      <c r="F41495"/>
      <c r="M41495" s="2"/>
      <c r="N41495"/>
      <c r="O41495"/>
      <c r="U41495"/>
      <c r="V41495"/>
    </row>
    <row r="41496" spans="6:22" x14ac:dyDescent="0.2">
      <c r="F41496"/>
      <c r="M41496" s="2"/>
      <c r="N41496"/>
      <c r="O41496"/>
      <c r="U41496"/>
      <c r="V41496"/>
    </row>
    <row r="41497" spans="6:22" x14ac:dyDescent="0.2">
      <c r="F41497"/>
      <c r="M41497" s="2"/>
      <c r="N41497"/>
      <c r="O41497"/>
      <c r="U41497"/>
      <c r="V41497"/>
    </row>
    <row r="41498" spans="6:22" x14ac:dyDescent="0.2">
      <c r="F41498"/>
      <c r="M41498" s="2"/>
      <c r="N41498"/>
      <c r="O41498"/>
      <c r="U41498"/>
      <c r="V41498"/>
    </row>
    <row r="41499" spans="6:22" x14ac:dyDescent="0.2">
      <c r="F41499"/>
      <c r="M41499" s="2"/>
      <c r="N41499"/>
      <c r="O41499"/>
      <c r="U41499"/>
      <c r="V41499"/>
    </row>
    <row r="41500" spans="6:22" x14ac:dyDescent="0.2">
      <c r="F41500"/>
      <c r="M41500" s="2"/>
      <c r="N41500"/>
      <c r="O41500"/>
      <c r="U41500"/>
      <c r="V41500"/>
    </row>
    <row r="41501" spans="6:22" x14ac:dyDescent="0.2">
      <c r="F41501"/>
      <c r="M41501" s="2"/>
      <c r="N41501"/>
      <c r="O41501"/>
      <c r="U41501"/>
      <c r="V41501"/>
    </row>
    <row r="41502" spans="6:22" x14ac:dyDescent="0.2">
      <c r="F41502"/>
      <c r="M41502" s="2"/>
      <c r="N41502"/>
      <c r="O41502"/>
      <c r="U41502"/>
      <c r="V41502"/>
    </row>
    <row r="41503" spans="6:22" x14ac:dyDescent="0.2">
      <c r="F41503"/>
      <c r="M41503" s="2"/>
      <c r="N41503"/>
      <c r="O41503"/>
      <c r="U41503"/>
      <c r="V41503"/>
    </row>
    <row r="41504" spans="6:22" x14ac:dyDescent="0.2">
      <c r="F41504"/>
      <c r="M41504" s="2"/>
      <c r="N41504"/>
      <c r="O41504"/>
      <c r="U41504"/>
      <c r="V41504"/>
    </row>
    <row r="41505" spans="6:22" x14ac:dyDescent="0.2">
      <c r="F41505"/>
      <c r="M41505" s="2"/>
      <c r="N41505"/>
      <c r="O41505"/>
      <c r="U41505"/>
      <c r="V41505"/>
    </row>
    <row r="41506" spans="6:22" x14ac:dyDescent="0.2">
      <c r="F41506"/>
      <c r="M41506" s="2"/>
      <c r="N41506"/>
      <c r="O41506"/>
      <c r="U41506"/>
      <c r="V41506"/>
    </row>
    <row r="41507" spans="6:22" x14ac:dyDescent="0.2">
      <c r="F41507"/>
      <c r="M41507" s="2"/>
      <c r="N41507"/>
      <c r="O41507"/>
      <c r="U41507"/>
      <c r="V41507"/>
    </row>
    <row r="41508" spans="6:22" x14ac:dyDescent="0.2">
      <c r="F41508"/>
      <c r="M41508" s="2"/>
      <c r="N41508"/>
      <c r="O41508"/>
      <c r="U41508"/>
      <c r="V41508"/>
    </row>
    <row r="41509" spans="6:22" x14ac:dyDescent="0.2">
      <c r="F41509"/>
      <c r="M41509" s="2"/>
      <c r="N41509"/>
      <c r="O41509"/>
      <c r="U41509"/>
      <c r="V41509"/>
    </row>
    <row r="41510" spans="6:22" x14ac:dyDescent="0.2">
      <c r="F41510"/>
      <c r="M41510" s="2"/>
      <c r="N41510"/>
      <c r="O41510"/>
      <c r="U41510"/>
      <c r="V41510"/>
    </row>
    <row r="41511" spans="6:22" x14ac:dyDescent="0.2">
      <c r="F41511"/>
      <c r="M41511" s="2"/>
      <c r="N41511"/>
      <c r="O41511"/>
      <c r="U41511"/>
      <c r="V41511"/>
    </row>
    <row r="41512" spans="6:22" x14ac:dyDescent="0.2">
      <c r="F41512"/>
      <c r="M41512" s="2"/>
      <c r="N41512"/>
      <c r="O41512"/>
      <c r="U41512"/>
      <c r="V41512"/>
    </row>
    <row r="41513" spans="6:22" x14ac:dyDescent="0.2">
      <c r="F41513"/>
      <c r="M41513" s="2"/>
      <c r="N41513"/>
      <c r="O41513"/>
      <c r="U41513"/>
      <c r="V41513"/>
    </row>
    <row r="41514" spans="6:22" x14ac:dyDescent="0.2">
      <c r="F41514"/>
      <c r="M41514" s="2"/>
      <c r="N41514"/>
      <c r="O41514"/>
      <c r="U41514"/>
      <c r="V41514"/>
    </row>
    <row r="41515" spans="6:22" x14ac:dyDescent="0.2">
      <c r="F41515"/>
      <c r="M41515" s="2"/>
      <c r="N41515"/>
      <c r="O41515"/>
      <c r="U41515"/>
      <c r="V41515"/>
    </row>
    <row r="41516" spans="6:22" x14ac:dyDescent="0.2">
      <c r="F41516"/>
      <c r="M41516" s="2"/>
      <c r="N41516"/>
      <c r="O41516"/>
      <c r="U41516"/>
      <c r="V41516"/>
    </row>
    <row r="41517" spans="6:22" x14ac:dyDescent="0.2">
      <c r="F41517"/>
      <c r="M41517" s="2"/>
      <c r="N41517"/>
      <c r="O41517"/>
      <c r="U41517"/>
      <c r="V41517"/>
    </row>
    <row r="41518" spans="6:22" x14ac:dyDescent="0.2">
      <c r="F41518"/>
      <c r="M41518" s="2"/>
      <c r="N41518"/>
      <c r="O41518"/>
      <c r="U41518"/>
      <c r="V41518"/>
    </row>
    <row r="41519" spans="6:22" x14ac:dyDescent="0.2">
      <c r="F41519"/>
      <c r="M41519" s="2"/>
      <c r="N41519"/>
      <c r="O41519"/>
      <c r="U41519"/>
      <c r="V41519"/>
    </row>
    <row r="41520" spans="6:22" x14ac:dyDescent="0.2">
      <c r="F41520"/>
      <c r="M41520" s="2"/>
      <c r="N41520"/>
      <c r="O41520"/>
      <c r="U41520"/>
      <c r="V41520"/>
    </row>
    <row r="41521" spans="6:22" x14ac:dyDescent="0.2">
      <c r="F41521"/>
      <c r="M41521" s="2"/>
      <c r="N41521"/>
      <c r="O41521"/>
      <c r="U41521"/>
      <c r="V41521"/>
    </row>
    <row r="41522" spans="6:22" x14ac:dyDescent="0.2">
      <c r="F41522"/>
      <c r="M41522" s="2"/>
      <c r="N41522"/>
      <c r="O41522"/>
      <c r="U41522"/>
      <c r="V41522"/>
    </row>
    <row r="41523" spans="6:22" x14ac:dyDescent="0.2">
      <c r="F41523"/>
      <c r="M41523" s="2"/>
      <c r="N41523"/>
      <c r="O41523"/>
      <c r="U41523"/>
      <c r="V41523"/>
    </row>
    <row r="41524" spans="6:22" x14ac:dyDescent="0.2">
      <c r="F41524"/>
      <c r="M41524" s="2"/>
      <c r="N41524"/>
      <c r="O41524"/>
      <c r="U41524"/>
      <c r="V41524"/>
    </row>
    <row r="41525" spans="6:22" x14ac:dyDescent="0.2">
      <c r="F41525"/>
      <c r="M41525" s="2"/>
      <c r="N41525"/>
      <c r="O41525"/>
      <c r="U41525"/>
      <c r="V41525"/>
    </row>
    <row r="41526" spans="6:22" x14ac:dyDescent="0.2">
      <c r="F41526"/>
      <c r="M41526" s="2"/>
      <c r="N41526"/>
      <c r="O41526"/>
      <c r="U41526"/>
      <c r="V41526"/>
    </row>
    <row r="41527" spans="6:22" x14ac:dyDescent="0.2">
      <c r="F41527"/>
      <c r="M41527" s="2"/>
      <c r="N41527"/>
      <c r="O41527"/>
      <c r="U41527"/>
      <c r="V41527"/>
    </row>
    <row r="41528" spans="6:22" x14ac:dyDescent="0.2">
      <c r="F41528"/>
      <c r="M41528" s="2"/>
      <c r="N41528"/>
      <c r="O41528"/>
      <c r="U41528"/>
      <c r="V41528"/>
    </row>
    <row r="41529" spans="6:22" x14ac:dyDescent="0.2">
      <c r="F41529"/>
      <c r="M41529" s="2"/>
      <c r="N41529"/>
      <c r="O41529"/>
      <c r="U41529"/>
      <c r="V41529"/>
    </row>
    <row r="41530" spans="6:22" x14ac:dyDescent="0.2">
      <c r="F41530"/>
      <c r="M41530" s="2"/>
      <c r="N41530"/>
      <c r="O41530"/>
      <c r="U41530"/>
      <c r="V41530"/>
    </row>
    <row r="41531" spans="6:22" x14ac:dyDescent="0.2">
      <c r="F41531"/>
      <c r="M41531" s="2"/>
      <c r="N41531"/>
      <c r="O41531"/>
      <c r="U41531"/>
      <c r="V41531"/>
    </row>
    <row r="41532" spans="6:22" x14ac:dyDescent="0.2">
      <c r="F41532"/>
      <c r="M41532" s="2"/>
      <c r="N41532"/>
      <c r="O41532"/>
      <c r="U41532"/>
      <c r="V41532"/>
    </row>
    <row r="41533" spans="6:22" x14ac:dyDescent="0.2">
      <c r="F41533"/>
      <c r="M41533" s="2"/>
      <c r="N41533"/>
      <c r="O41533"/>
      <c r="U41533"/>
      <c r="V41533"/>
    </row>
    <row r="41534" spans="6:22" x14ac:dyDescent="0.2">
      <c r="F41534"/>
      <c r="M41534" s="2"/>
      <c r="N41534"/>
      <c r="O41534"/>
      <c r="U41534"/>
      <c r="V41534"/>
    </row>
    <row r="41535" spans="6:22" x14ac:dyDescent="0.2">
      <c r="F41535"/>
      <c r="M41535" s="2"/>
      <c r="N41535"/>
      <c r="O41535"/>
      <c r="U41535"/>
      <c r="V41535"/>
    </row>
    <row r="41536" spans="6:22" x14ac:dyDescent="0.2">
      <c r="F41536"/>
      <c r="M41536" s="2"/>
      <c r="N41536"/>
      <c r="O41536"/>
      <c r="U41536"/>
      <c r="V41536"/>
    </row>
    <row r="41537" spans="6:22" x14ac:dyDescent="0.2">
      <c r="F41537"/>
      <c r="M41537" s="2"/>
      <c r="N41537"/>
      <c r="O41537"/>
      <c r="U41537"/>
      <c r="V41537"/>
    </row>
    <row r="41538" spans="6:22" x14ac:dyDescent="0.2">
      <c r="F41538"/>
      <c r="M41538" s="2"/>
      <c r="N41538"/>
      <c r="O41538"/>
      <c r="U41538"/>
      <c r="V41538"/>
    </row>
    <row r="41539" spans="6:22" x14ac:dyDescent="0.2">
      <c r="F41539"/>
      <c r="M41539" s="2"/>
      <c r="N41539"/>
      <c r="O41539"/>
      <c r="U41539"/>
      <c r="V41539"/>
    </row>
    <row r="41540" spans="6:22" x14ac:dyDescent="0.2">
      <c r="F41540"/>
      <c r="M41540" s="2"/>
      <c r="N41540"/>
      <c r="O41540"/>
      <c r="U41540"/>
      <c r="V41540"/>
    </row>
    <row r="41541" spans="6:22" x14ac:dyDescent="0.2">
      <c r="F41541"/>
      <c r="M41541" s="2"/>
      <c r="N41541"/>
      <c r="O41541"/>
      <c r="U41541"/>
      <c r="V41541"/>
    </row>
    <row r="41542" spans="6:22" x14ac:dyDescent="0.2">
      <c r="F41542"/>
      <c r="M41542" s="2"/>
      <c r="N41542"/>
      <c r="O41542"/>
      <c r="U41542"/>
      <c r="V41542"/>
    </row>
    <row r="41543" spans="6:22" x14ac:dyDescent="0.2">
      <c r="F41543"/>
      <c r="M41543" s="2"/>
      <c r="N41543"/>
      <c r="O41543"/>
      <c r="U41543"/>
      <c r="V41543"/>
    </row>
    <row r="41544" spans="6:22" x14ac:dyDescent="0.2">
      <c r="F41544"/>
      <c r="M41544" s="2"/>
      <c r="N41544"/>
      <c r="O41544"/>
      <c r="U41544"/>
      <c r="V41544"/>
    </row>
    <row r="41545" spans="6:22" x14ac:dyDescent="0.2">
      <c r="F41545"/>
      <c r="M41545" s="2"/>
      <c r="N41545"/>
      <c r="O41545"/>
      <c r="U41545"/>
      <c r="V41545"/>
    </row>
    <row r="41546" spans="6:22" x14ac:dyDescent="0.2">
      <c r="F41546"/>
      <c r="M41546" s="2"/>
      <c r="N41546"/>
      <c r="O41546"/>
      <c r="U41546"/>
      <c r="V41546"/>
    </row>
    <row r="41547" spans="6:22" x14ac:dyDescent="0.2">
      <c r="F41547"/>
      <c r="M41547" s="2"/>
      <c r="N41547"/>
      <c r="O41547"/>
      <c r="U41547"/>
      <c r="V41547"/>
    </row>
    <row r="41548" spans="6:22" x14ac:dyDescent="0.2">
      <c r="F41548"/>
      <c r="M41548" s="2"/>
      <c r="N41548"/>
      <c r="O41548"/>
      <c r="U41548"/>
      <c r="V41548"/>
    </row>
    <row r="41549" spans="6:22" x14ac:dyDescent="0.2">
      <c r="F41549"/>
      <c r="M41549" s="2"/>
      <c r="N41549"/>
      <c r="O41549"/>
      <c r="U41549"/>
      <c r="V41549"/>
    </row>
    <row r="41550" spans="6:22" x14ac:dyDescent="0.2">
      <c r="F41550"/>
      <c r="M41550" s="2"/>
      <c r="N41550"/>
      <c r="O41550"/>
      <c r="U41550"/>
      <c r="V41550"/>
    </row>
    <row r="41551" spans="6:22" x14ac:dyDescent="0.2">
      <c r="F41551"/>
      <c r="M41551" s="2"/>
      <c r="N41551"/>
      <c r="O41551"/>
      <c r="U41551"/>
      <c r="V41551"/>
    </row>
    <row r="41552" spans="6:22" x14ac:dyDescent="0.2">
      <c r="F41552"/>
      <c r="M41552" s="2"/>
      <c r="N41552"/>
      <c r="O41552"/>
      <c r="U41552"/>
      <c r="V41552"/>
    </row>
    <row r="41553" spans="6:22" x14ac:dyDescent="0.2">
      <c r="F41553"/>
      <c r="M41553" s="2"/>
      <c r="N41553"/>
      <c r="O41553"/>
      <c r="U41553"/>
      <c r="V41553"/>
    </row>
    <row r="41554" spans="6:22" x14ac:dyDescent="0.2">
      <c r="F41554"/>
      <c r="M41554" s="2"/>
      <c r="N41554"/>
      <c r="O41554"/>
      <c r="U41554"/>
      <c r="V41554"/>
    </row>
    <row r="41555" spans="6:22" x14ac:dyDescent="0.2">
      <c r="F41555"/>
      <c r="M41555" s="2"/>
      <c r="N41555"/>
      <c r="O41555"/>
      <c r="U41555"/>
      <c r="V41555"/>
    </row>
    <row r="41556" spans="6:22" x14ac:dyDescent="0.2">
      <c r="F41556"/>
      <c r="M41556" s="2"/>
      <c r="N41556"/>
      <c r="O41556"/>
      <c r="U41556"/>
      <c r="V41556"/>
    </row>
    <row r="41557" spans="6:22" x14ac:dyDescent="0.2">
      <c r="F41557"/>
      <c r="M41557" s="2"/>
      <c r="N41557"/>
      <c r="O41557"/>
      <c r="U41557"/>
      <c r="V41557"/>
    </row>
    <row r="41558" spans="6:22" x14ac:dyDescent="0.2">
      <c r="F41558"/>
      <c r="M41558" s="2"/>
      <c r="N41558"/>
      <c r="O41558"/>
      <c r="U41558"/>
      <c r="V41558"/>
    </row>
    <row r="41559" spans="6:22" x14ac:dyDescent="0.2">
      <c r="F41559"/>
      <c r="M41559" s="2"/>
      <c r="N41559"/>
      <c r="O41559"/>
      <c r="U41559"/>
      <c r="V41559"/>
    </row>
    <row r="41560" spans="6:22" x14ac:dyDescent="0.2">
      <c r="F41560"/>
      <c r="M41560" s="2"/>
      <c r="N41560"/>
      <c r="O41560"/>
      <c r="U41560"/>
      <c r="V41560"/>
    </row>
    <row r="41561" spans="6:22" x14ac:dyDescent="0.2">
      <c r="F41561"/>
      <c r="M41561" s="2"/>
      <c r="N41561"/>
      <c r="O41561"/>
      <c r="U41561"/>
      <c r="V41561"/>
    </row>
    <row r="41562" spans="6:22" x14ac:dyDescent="0.2">
      <c r="F41562"/>
      <c r="M41562" s="2"/>
      <c r="N41562"/>
      <c r="O41562"/>
      <c r="U41562"/>
      <c r="V41562"/>
    </row>
    <row r="41563" spans="6:22" x14ac:dyDescent="0.2">
      <c r="F41563"/>
      <c r="M41563" s="2"/>
      <c r="N41563"/>
      <c r="O41563"/>
      <c r="U41563"/>
      <c r="V41563"/>
    </row>
    <row r="41564" spans="6:22" x14ac:dyDescent="0.2">
      <c r="F41564"/>
      <c r="M41564" s="2"/>
      <c r="N41564"/>
      <c r="O41564"/>
      <c r="U41564"/>
      <c r="V41564"/>
    </row>
    <row r="41565" spans="6:22" x14ac:dyDescent="0.2">
      <c r="F41565"/>
      <c r="M41565" s="2"/>
      <c r="N41565"/>
      <c r="O41565"/>
      <c r="U41565"/>
      <c r="V41565"/>
    </row>
    <row r="41566" spans="6:22" x14ac:dyDescent="0.2">
      <c r="F41566"/>
      <c r="M41566" s="2"/>
      <c r="N41566"/>
      <c r="O41566"/>
      <c r="U41566"/>
      <c r="V41566"/>
    </row>
    <row r="41567" spans="6:22" x14ac:dyDescent="0.2">
      <c r="F41567"/>
      <c r="M41567" s="2"/>
      <c r="N41567"/>
      <c r="O41567"/>
      <c r="U41567"/>
      <c r="V41567"/>
    </row>
    <row r="41568" spans="6:22" x14ac:dyDescent="0.2">
      <c r="F41568"/>
      <c r="M41568" s="2"/>
      <c r="N41568"/>
      <c r="O41568"/>
      <c r="U41568"/>
      <c r="V41568"/>
    </row>
    <row r="41569" spans="6:22" x14ac:dyDescent="0.2">
      <c r="F41569"/>
      <c r="M41569" s="2"/>
      <c r="N41569"/>
      <c r="O41569"/>
      <c r="U41569"/>
      <c r="V41569"/>
    </row>
    <row r="41570" spans="6:22" x14ac:dyDescent="0.2">
      <c r="F41570"/>
      <c r="M41570" s="2"/>
      <c r="N41570"/>
      <c r="O41570"/>
      <c r="U41570"/>
      <c r="V41570"/>
    </row>
    <row r="41571" spans="6:22" x14ac:dyDescent="0.2">
      <c r="F41571"/>
      <c r="M41571" s="2"/>
      <c r="N41571"/>
      <c r="O41571"/>
      <c r="U41571"/>
      <c r="V41571"/>
    </row>
    <row r="41572" spans="6:22" x14ac:dyDescent="0.2">
      <c r="F41572"/>
      <c r="M41572" s="2"/>
      <c r="N41572"/>
      <c r="O41572"/>
      <c r="U41572"/>
      <c r="V41572"/>
    </row>
    <row r="41573" spans="6:22" x14ac:dyDescent="0.2">
      <c r="F41573"/>
      <c r="M41573" s="2"/>
      <c r="N41573"/>
      <c r="O41573"/>
      <c r="U41573"/>
      <c r="V41573"/>
    </row>
    <row r="41574" spans="6:22" x14ac:dyDescent="0.2">
      <c r="F41574"/>
      <c r="M41574" s="2"/>
      <c r="N41574"/>
      <c r="O41574"/>
      <c r="U41574"/>
      <c r="V41574"/>
    </row>
    <row r="41575" spans="6:22" x14ac:dyDescent="0.2">
      <c r="F41575"/>
      <c r="M41575" s="2"/>
      <c r="N41575"/>
      <c r="O41575"/>
      <c r="U41575"/>
      <c r="V41575"/>
    </row>
    <row r="41576" spans="6:22" x14ac:dyDescent="0.2">
      <c r="F41576"/>
      <c r="M41576" s="2"/>
      <c r="N41576"/>
      <c r="O41576"/>
      <c r="U41576"/>
      <c r="V41576"/>
    </row>
    <row r="41577" spans="6:22" x14ac:dyDescent="0.2">
      <c r="F41577"/>
      <c r="M41577" s="2"/>
      <c r="N41577"/>
      <c r="O41577"/>
      <c r="U41577"/>
      <c r="V41577"/>
    </row>
    <row r="41578" spans="6:22" x14ac:dyDescent="0.2">
      <c r="F41578"/>
      <c r="M41578" s="2"/>
      <c r="N41578"/>
      <c r="O41578"/>
      <c r="U41578"/>
      <c r="V41578"/>
    </row>
    <row r="41579" spans="6:22" x14ac:dyDescent="0.2">
      <c r="F41579"/>
      <c r="M41579" s="2"/>
      <c r="N41579"/>
      <c r="O41579"/>
      <c r="U41579"/>
      <c r="V41579"/>
    </row>
    <row r="41580" spans="6:22" x14ac:dyDescent="0.2">
      <c r="F41580"/>
      <c r="M41580" s="2"/>
      <c r="N41580"/>
      <c r="O41580"/>
      <c r="U41580"/>
      <c r="V41580"/>
    </row>
    <row r="41581" spans="6:22" x14ac:dyDescent="0.2">
      <c r="F41581"/>
      <c r="M41581" s="2"/>
      <c r="N41581"/>
      <c r="O41581"/>
      <c r="U41581"/>
      <c r="V41581"/>
    </row>
    <row r="41582" spans="6:22" x14ac:dyDescent="0.2">
      <c r="F41582"/>
      <c r="M41582" s="2"/>
      <c r="N41582"/>
      <c r="O41582"/>
      <c r="U41582"/>
      <c r="V41582"/>
    </row>
    <row r="41583" spans="6:22" x14ac:dyDescent="0.2">
      <c r="F41583"/>
      <c r="M41583" s="2"/>
      <c r="N41583"/>
      <c r="O41583"/>
      <c r="U41583"/>
      <c r="V41583"/>
    </row>
    <row r="41584" spans="6:22" x14ac:dyDescent="0.2">
      <c r="F41584"/>
      <c r="M41584" s="2"/>
      <c r="N41584"/>
      <c r="O41584"/>
      <c r="U41584"/>
      <c r="V41584"/>
    </row>
    <row r="41585" spans="6:22" x14ac:dyDescent="0.2">
      <c r="F41585"/>
      <c r="M41585" s="2"/>
      <c r="N41585"/>
      <c r="O41585"/>
      <c r="U41585"/>
      <c r="V41585"/>
    </row>
    <row r="41586" spans="6:22" x14ac:dyDescent="0.2">
      <c r="F41586"/>
      <c r="M41586" s="2"/>
      <c r="N41586"/>
      <c r="O41586"/>
      <c r="U41586"/>
      <c r="V41586"/>
    </row>
    <row r="41587" spans="6:22" x14ac:dyDescent="0.2">
      <c r="F41587"/>
      <c r="M41587" s="2"/>
      <c r="N41587"/>
      <c r="O41587"/>
      <c r="U41587"/>
      <c r="V41587"/>
    </row>
    <row r="41588" spans="6:22" x14ac:dyDescent="0.2">
      <c r="F41588"/>
      <c r="M41588" s="2"/>
      <c r="N41588"/>
      <c r="O41588"/>
      <c r="U41588"/>
      <c r="V41588"/>
    </row>
    <row r="41589" spans="6:22" x14ac:dyDescent="0.2">
      <c r="F41589"/>
      <c r="M41589" s="2"/>
      <c r="N41589"/>
      <c r="O41589"/>
      <c r="U41589"/>
      <c r="V41589"/>
    </row>
    <row r="41590" spans="6:22" x14ac:dyDescent="0.2">
      <c r="F41590"/>
      <c r="M41590" s="2"/>
      <c r="N41590"/>
      <c r="O41590"/>
      <c r="U41590"/>
      <c r="V41590"/>
    </row>
    <row r="41591" spans="6:22" x14ac:dyDescent="0.2">
      <c r="F41591"/>
      <c r="M41591" s="2"/>
      <c r="N41591"/>
      <c r="O41591"/>
      <c r="U41591"/>
      <c r="V41591"/>
    </row>
    <row r="41592" spans="6:22" x14ac:dyDescent="0.2">
      <c r="F41592"/>
      <c r="M41592" s="2"/>
      <c r="N41592"/>
      <c r="O41592"/>
      <c r="U41592"/>
      <c r="V41592"/>
    </row>
    <row r="41593" spans="6:22" x14ac:dyDescent="0.2">
      <c r="F41593"/>
      <c r="M41593" s="2"/>
      <c r="N41593"/>
      <c r="O41593"/>
      <c r="U41593"/>
      <c r="V41593"/>
    </row>
    <row r="41594" spans="6:22" x14ac:dyDescent="0.2">
      <c r="F41594"/>
      <c r="M41594" s="2"/>
      <c r="N41594"/>
      <c r="O41594"/>
      <c r="U41594"/>
      <c r="V41594"/>
    </row>
    <row r="41595" spans="6:22" x14ac:dyDescent="0.2">
      <c r="F41595"/>
      <c r="M41595" s="2"/>
      <c r="N41595"/>
      <c r="O41595"/>
      <c r="U41595"/>
      <c r="V41595"/>
    </row>
    <row r="41596" spans="6:22" x14ac:dyDescent="0.2">
      <c r="F41596"/>
      <c r="M41596" s="2"/>
      <c r="N41596"/>
      <c r="O41596"/>
      <c r="U41596"/>
      <c r="V41596"/>
    </row>
    <row r="41597" spans="6:22" x14ac:dyDescent="0.2">
      <c r="F41597"/>
      <c r="M41597" s="2"/>
      <c r="N41597"/>
      <c r="O41597"/>
      <c r="U41597"/>
      <c r="V41597"/>
    </row>
    <row r="41598" spans="6:22" x14ac:dyDescent="0.2">
      <c r="F41598"/>
      <c r="M41598" s="2"/>
      <c r="N41598"/>
      <c r="O41598"/>
      <c r="U41598"/>
      <c r="V41598"/>
    </row>
    <row r="41599" spans="6:22" x14ac:dyDescent="0.2">
      <c r="F41599"/>
      <c r="M41599" s="2"/>
      <c r="N41599"/>
      <c r="O41599"/>
      <c r="U41599"/>
      <c r="V41599"/>
    </row>
    <row r="41600" spans="6:22" x14ac:dyDescent="0.2">
      <c r="F41600"/>
      <c r="M41600" s="2"/>
      <c r="N41600"/>
      <c r="O41600"/>
      <c r="U41600"/>
      <c r="V41600"/>
    </row>
    <row r="41601" spans="6:22" x14ac:dyDescent="0.2">
      <c r="F41601"/>
      <c r="M41601" s="2"/>
      <c r="N41601"/>
      <c r="O41601"/>
      <c r="U41601"/>
      <c r="V41601"/>
    </row>
    <row r="41602" spans="6:22" x14ac:dyDescent="0.2">
      <c r="F41602"/>
      <c r="M41602" s="2"/>
      <c r="N41602"/>
      <c r="O41602"/>
      <c r="U41602"/>
      <c r="V41602"/>
    </row>
    <row r="41603" spans="6:22" x14ac:dyDescent="0.2">
      <c r="F41603"/>
      <c r="M41603" s="2"/>
      <c r="N41603"/>
      <c r="O41603"/>
      <c r="U41603"/>
      <c r="V41603"/>
    </row>
    <row r="41604" spans="6:22" x14ac:dyDescent="0.2">
      <c r="F41604"/>
      <c r="M41604" s="2"/>
      <c r="N41604"/>
      <c r="O41604"/>
      <c r="U41604"/>
      <c r="V41604"/>
    </row>
    <row r="41605" spans="6:22" x14ac:dyDescent="0.2">
      <c r="F41605"/>
      <c r="M41605" s="2"/>
      <c r="N41605"/>
      <c r="O41605"/>
      <c r="U41605"/>
      <c r="V41605"/>
    </row>
    <row r="41606" spans="6:22" x14ac:dyDescent="0.2">
      <c r="F41606"/>
      <c r="M41606" s="2"/>
      <c r="N41606"/>
      <c r="O41606"/>
      <c r="U41606"/>
      <c r="V41606"/>
    </row>
    <row r="41607" spans="6:22" x14ac:dyDescent="0.2">
      <c r="F41607"/>
      <c r="M41607" s="2"/>
      <c r="N41607"/>
      <c r="O41607"/>
      <c r="U41607"/>
      <c r="V41607"/>
    </row>
    <row r="41608" spans="6:22" x14ac:dyDescent="0.2">
      <c r="F41608"/>
      <c r="M41608" s="2"/>
      <c r="N41608"/>
      <c r="O41608"/>
      <c r="U41608"/>
      <c r="V41608"/>
    </row>
    <row r="41609" spans="6:22" x14ac:dyDescent="0.2">
      <c r="F41609"/>
      <c r="M41609" s="2"/>
      <c r="N41609"/>
      <c r="O41609"/>
      <c r="U41609"/>
      <c r="V41609"/>
    </row>
    <row r="41610" spans="6:22" x14ac:dyDescent="0.2">
      <c r="F41610"/>
      <c r="M41610" s="2"/>
      <c r="N41610"/>
      <c r="O41610"/>
      <c r="U41610"/>
      <c r="V41610"/>
    </row>
    <row r="41611" spans="6:22" x14ac:dyDescent="0.2">
      <c r="F41611"/>
      <c r="M41611" s="2"/>
      <c r="N41611"/>
      <c r="O41611"/>
      <c r="U41611"/>
      <c r="V41611"/>
    </row>
    <row r="41612" spans="6:22" x14ac:dyDescent="0.2">
      <c r="F41612"/>
      <c r="M41612" s="2"/>
      <c r="N41612"/>
      <c r="O41612"/>
      <c r="U41612"/>
      <c r="V41612"/>
    </row>
    <row r="41613" spans="6:22" x14ac:dyDescent="0.2">
      <c r="F41613"/>
      <c r="M41613" s="2"/>
      <c r="N41613"/>
      <c r="O41613"/>
      <c r="U41613"/>
      <c r="V41613"/>
    </row>
    <row r="41614" spans="6:22" x14ac:dyDescent="0.2">
      <c r="F41614"/>
      <c r="M41614" s="2"/>
      <c r="N41614"/>
      <c r="O41614"/>
      <c r="U41614"/>
      <c r="V41614"/>
    </row>
    <row r="41615" spans="6:22" x14ac:dyDescent="0.2">
      <c r="F41615"/>
      <c r="M41615" s="2"/>
      <c r="N41615"/>
      <c r="O41615"/>
      <c r="U41615"/>
      <c r="V41615"/>
    </row>
    <row r="41616" spans="6:22" x14ac:dyDescent="0.2">
      <c r="F41616"/>
      <c r="M41616" s="2"/>
      <c r="N41616"/>
      <c r="O41616"/>
      <c r="U41616"/>
      <c r="V41616"/>
    </row>
    <row r="41617" spans="6:22" x14ac:dyDescent="0.2">
      <c r="F41617"/>
      <c r="M41617" s="2"/>
      <c r="N41617"/>
      <c r="O41617"/>
      <c r="U41617"/>
      <c r="V41617"/>
    </row>
    <row r="41618" spans="6:22" x14ac:dyDescent="0.2">
      <c r="F41618"/>
      <c r="M41618" s="2"/>
      <c r="N41618"/>
      <c r="O41618"/>
      <c r="U41618"/>
      <c r="V41618"/>
    </row>
    <row r="41619" spans="6:22" x14ac:dyDescent="0.2">
      <c r="F41619"/>
      <c r="M41619" s="2"/>
      <c r="N41619"/>
      <c r="O41619"/>
      <c r="U41619"/>
      <c r="V41619"/>
    </row>
    <row r="41620" spans="6:22" x14ac:dyDescent="0.2">
      <c r="F41620"/>
      <c r="M41620" s="2"/>
      <c r="N41620"/>
      <c r="O41620"/>
      <c r="U41620"/>
      <c r="V41620"/>
    </row>
    <row r="41621" spans="6:22" x14ac:dyDescent="0.2">
      <c r="F41621"/>
      <c r="M41621" s="2"/>
      <c r="N41621"/>
      <c r="O41621"/>
      <c r="U41621"/>
      <c r="V41621"/>
    </row>
    <row r="41622" spans="6:22" x14ac:dyDescent="0.2">
      <c r="F41622"/>
      <c r="M41622" s="2"/>
      <c r="N41622"/>
      <c r="O41622"/>
      <c r="U41622"/>
      <c r="V41622"/>
    </row>
    <row r="41623" spans="6:22" x14ac:dyDescent="0.2">
      <c r="F41623"/>
      <c r="M41623" s="2"/>
      <c r="N41623"/>
      <c r="O41623"/>
      <c r="U41623"/>
      <c r="V41623"/>
    </row>
    <row r="41624" spans="6:22" x14ac:dyDescent="0.2">
      <c r="F41624"/>
      <c r="M41624" s="2"/>
      <c r="N41624"/>
      <c r="O41624"/>
      <c r="U41624"/>
      <c r="V41624"/>
    </row>
    <row r="41625" spans="6:22" x14ac:dyDescent="0.2">
      <c r="F41625"/>
      <c r="M41625" s="2"/>
      <c r="N41625"/>
      <c r="O41625"/>
      <c r="U41625"/>
      <c r="V41625"/>
    </row>
    <row r="41626" spans="6:22" x14ac:dyDescent="0.2">
      <c r="F41626"/>
      <c r="M41626" s="2"/>
      <c r="N41626"/>
      <c r="O41626"/>
      <c r="U41626"/>
      <c r="V41626"/>
    </row>
    <row r="41627" spans="6:22" x14ac:dyDescent="0.2">
      <c r="F41627"/>
      <c r="M41627" s="2"/>
      <c r="N41627"/>
      <c r="O41627"/>
      <c r="U41627"/>
      <c r="V41627"/>
    </row>
    <row r="41628" spans="6:22" x14ac:dyDescent="0.2">
      <c r="F41628"/>
      <c r="M41628" s="2"/>
      <c r="N41628"/>
      <c r="O41628"/>
      <c r="U41628"/>
      <c r="V41628"/>
    </row>
    <row r="41629" spans="6:22" x14ac:dyDescent="0.2">
      <c r="F41629"/>
      <c r="M41629" s="2"/>
      <c r="N41629"/>
      <c r="O41629"/>
      <c r="U41629"/>
      <c r="V41629"/>
    </row>
    <row r="41630" spans="6:22" x14ac:dyDescent="0.2">
      <c r="F41630"/>
      <c r="M41630" s="2"/>
      <c r="N41630"/>
      <c r="O41630"/>
      <c r="U41630"/>
      <c r="V41630"/>
    </row>
    <row r="41631" spans="6:22" x14ac:dyDescent="0.2">
      <c r="F41631"/>
      <c r="M41631" s="2"/>
      <c r="N41631"/>
      <c r="O41631"/>
      <c r="U41631"/>
      <c r="V41631"/>
    </row>
    <row r="41632" spans="6:22" x14ac:dyDescent="0.2">
      <c r="F41632"/>
      <c r="M41632" s="2"/>
      <c r="N41632"/>
      <c r="O41632"/>
      <c r="U41632"/>
      <c r="V41632"/>
    </row>
    <row r="41633" spans="6:22" x14ac:dyDescent="0.2">
      <c r="F41633"/>
      <c r="M41633" s="2"/>
      <c r="N41633"/>
      <c r="O41633"/>
      <c r="U41633"/>
      <c r="V41633"/>
    </row>
    <row r="41634" spans="6:22" x14ac:dyDescent="0.2">
      <c r="F41634"/>
      <c r="M41634" s="2"/>
      <c r="N41634"/>
      <c r="O41634"/>
      <c r="U41634"/>
      <c r="V41634"/>
    </row>
    <row r="41635" spans="6:22" x14ac:dyDescent="0.2">
      <c r="F41635"/>
      <c r="M41635" s="2"/>
      <c r="N41635"/>
      <c r="O41635"/>
      <c r="U41635"/>
      <c r="V41635"/>
    </row>
    <row r="41636" spans="6:22" x14ac:dyDescent="0.2">
      <c r="F41636"/>
      <c r="M41636" s="2"/>
      <c r="N41636"/>
      <c r="O41636"/>
      <c r="U41636"/>
      <c r="V41636"/>
    </row>
    <row r="41637" spans="6:22" x14ac:dyDescent="0.2">
      <c r="F41637"/>
      <c r="M41637" s="2"/>
      <c r="N41637"/>
      <c r="O41637"/>
      <c r="U41637"/>
      <c r="V41637"/>
    </row>
    <row r="41638" spans="6:22" x14ac:dyDescent="0.2">
      <c r="F41638"/>
      <c r="M41638" s="2"/>
      <c r="N41638"/>
      <c r="O41638"/>
      <c r="U41638"/>
      <c r="V41638"/>
    </row>
    <row r="41639" spans="6:22" x14ac:dyDescent="0.2">
      <c r="F41639"/>
      <c r="M41639" s="2"/>
      <c r="N41639"/>
      <c r="O41639"/>
      <c r="U41639"/>
      <c r="V41639"/>
    </row>
    <row r="41640" spans="6:22" x14ac:dyDescent="0.2">
      <c r="F41640"/>
      <c r="M41640" s="2"/>
      <c r="N41640"/>
      <c r="O41640"/>
      <c r="U41640"/>
      <c r="V41640"/>
    </row>
    <row r="41641" spans="6:22" x14ac:dyDescent="0.2">
      <c r="F41641"/>
      <c r="M41641" s="2"/>
      <c r="N41641"/>
      <c r="O41641"/>
      <c r="U41641"/>
      <c r="V41641"/>
    </row>
    <row r="41642" spans="6:22" x14ac:dyDescent="0.2">
      <c r="F41642"/>
      <c r="M41642" s="2"/>
      <c r="N41642"/>
      <c r="O41642"/>
      <c r="U41642"/>
      <c r="V41642"/>
    </row>
    <row r="41643" spans="6:22" x14ac:dyDescent="0.2">
      <c r="F41643"/>
      <c r="M41643" s="2"/>
      <c r="N41643"/>
      <c r="O41643"/>
      <c r="U41643"/>
      <c r="V41643"/>
    </row>
    <row r="41644" spans="6:22" x14ac:dyDescent="0.2">
      <c r="F41644"/>
      <c r="M41644" s="2"/>
      <c r="N41644"/>
      <c r="O41644"/>
      <c r="U41644"/>
      <c r="V41644"/>
    </row>
    <row r="41645" spans="6:22" x14ac:dyDescent="0.2">
      <c r="F41645"/>
      <c r="M41645" s="2"/>
      <c r="N41645"/>
      <c r="O41645"/>
      <c r="U41645"/>
      <c r="V41645"/>
    </row>
    <row r="41646" spans="6:22" x14ac:dyDescent="0.2">
      <c r="F41646"/>
      <c r="M41646" s="2"/>
      <c r="N41646"/>
      <c r="O41646"/>
      <c r="U41646"/>
      <c r="V41646"/>
    </row>
    <row r="41647" spans="6:22" x14ac:dyDescent="0.2">
      <c r="F41647"/>
      <c r="M41647" s="2"/>
      <c r="N41647"/>
      <c r="O41647"/>
      <c r="U41647"/>
      <c r="V41647"/>
    </row>
    <row r="41648" spans="6:22" x14ac:dyDescent="0.2">
      <c r="F41648"/>
      <c r="M41648" s="2"/>
      <c r="N41648"/>
      <c r="O41648"/>
      <c r="U41648"/>
      <c r="V41648"/>
    </row>
    <row r="41649" spans="6:22" x14ac:dyDescent="0.2">
      <c r="F41649"/>
      <c r="M41649" s="2"/>
      <c r="N41649"/>
      <c r="O41649"/>
      <c r="U41649"/>
      <c r="V41649"/>
    </row>
    <row r="41650" spans="6:22" x14ac:dyDescent="0.2">
      <c r="F41650"/>
      <c r="M41650" s="2"/>
      <c r="N41650"/>
      <c r="O41650"/>
      <c r="U41650"/>
      <c r="V41650"/>
    </row>
    <row r="41651" spans="6:22" x14ac:dyDescent="0.2">
      <c r="F41651"/>
      <c r="M41651" s="2"/>
      <c r="N41651"/>
      <c r="O41651"/>
      <c r="U41651"/>
      <c r="V41651"/>
    </row>
    <row r="41652" spans="6:22" x14ac:dyDescent="0.2">
      <c r="F41652"/>
      <c r="M41652" s="2"/>
      <c r="N41652"/>
      <c r="O41652"/>
      <c r="U41652"/>
      <c r="V41652"/>
    </row>
    <row r="41653" spans="6:22" x14ac:dyDescent="0.2">
      <c r="F41653"/>
      <c r="M41653" s="2"/>
      <c r="N41653"/>
      <c r="O41653"/>
      <c r="U41653"/>
      <c r="V41653"/>
    </row>
    <row r="41654" spans="6:22" x14ac:dyDescent="0.2">
      <c r="F41654"/>
      <c r="M41654" s="2"/>
      <c r="N41654"/>
      <c r="O41654"/>
      <c r="U41654"/>
      <c r="V41654"/>
    </row>
    <row r="41655" spans="6:22" x14ac:dyDescent="0.2">
      <c r="F41655"/>
      <c r="M41655" s="2"/>
      <c r="N41655"/>
      <c r="O41655"/>
      <c r="U41655"/>
      <c r="V41655"/>
    </row>
    <row r="41656" spans="6:22" x14ac:dyDescent="0.2">
      <c r="F41656"/>
      <c r="M41656" s="2"/>
      <c r="N41656"/>
      <c r="O41656"/>
      <c r="U41656"/>
      <c r="V41656"/>
    </row>
    <row r="41657" spans="6:22" x14ac:dyDescent="0.2">
      <c r="F41657"/>
      <c r="M41657" s="2"/>
      <c r="N41657"/>
      <c r="O41657"/>
      <c r="U41657"/>
      <c r="V41657"/>
    </row>
    <row r="41658" spans="6:22" x14ac:dyDescent="0.2">
      <c r="F41658"/>
      <c r="M41658" s="2"/>
      <c r="N41658"/>
      <c r="O41658"/>
      <c r="U41658"/>
      <c r="V41658"/>
    </row>
    <row r="41659" spans="6:22" x14ac:dyDescent="0.2">
      <c r="F41659"/>
      <c r="M41659" s="2"/>
      <c r="N41659"/>
      <c r="O41659"/>
      <c r="U41659"/>
      <c r="V41659"/>
    </row>
    <row r="41660" spans="6:22" x14ac:dyDescent="0.2">
      <c r="F41660"/>
      <c r="M41660" s="2"/>
      <c r="N41660"/>
      <c r="O41660"/>
      <c r="U41660"/>
      <c r="V41660"/>
    </row>
    <row r="41661" spans="6:22" x14ac:dyDescent="0.2">
      <c r="F41661"/>
      <c r="M41661" s="2"/>
      <c r="N41661"/>
      <c r="O41661"/>
      <c r="U41661"/>
      <c r="V41661"/>
    </row>
    <row r="41662" spans="6:22" x14ac:dyDescent="0.2">
      <c r="F41662"/>
      <c r="M41662" s="2"/>
      <c r="N41662"/>
      <c r="O41662"/>
      <c r="U41662"/>
      <c r="V41662"/>
    </row>
    <row r="41663" spans="6:22" x14ac:dyDescent="0.2">
      <c r="F41663"/>
      <c r="M41663" s="2"/>
      <c r="N41663"/>
      <c r="O41663"/>
      <c r="U41663"/>
      <c r="V41663"/>
    </row>
    <row r="41664" spans="6:22" x14ac:dyDescent="0.2">
      <c r="F41664"/>
      <c r="M41664" s="2"/>
      <c r="N41664"/>
      <c r="O41664"/>
      <c r="U41664"/>
      <c r="V41664"/>
    </row>
    <row r="41665" spans="6:22" x14ac:dyDescent="0.2">
      <c r="F41665"/>
      <c r="M41665" s="2"/>
      <c r="N41665"/>
      <c r="O41665"/>
      <c r="U41665"/>
      <c r="V41665"/>
    </row>
    <row r="41666" spans="6:22" x14ac:dyDescent="0.2">
      <c r="F41666"/>
      <c r="M41666" s="2"/>
      <c r="N41666"/>
      <c r="O41666"/>
      <c r="U41666"/>
      <c r="V41666"/>
    </row>
    <row r="41667" spans="6:22" x14ac:dyDescent="0.2">
      <c r="F41667"/>
      <c r="M41667" s="2"/>
      <c r="N41667"/>
      <c r="O41667"/>
      <c r="U41667"/>
      <c r="V41667"/>
    </row>
    <row r="41668" spans="6:22" x14ac:dyDescent="0.2">
      <c r="F41668"/>
      <c r="M41668" s="2"/>
      <c r="N41668"/>
      <c r="O41668"/>
      <c r="U41668"/>
      <c r="V41668"/>
    </row>
    <row r="41669" spans="6:22" x14ac:dyDescent="0.2">
      <c r="F41669"/>
      <c r="M41669" s="2"/>
      <c r="N41669"/>
      <c r="O41669"/>
      <c r="U41669"/>
      <c r="V41669"/>
    </row>
    <row r="41670" spans="6:22" x14ac:dyDescent="0.2">
      <c r="F41670"/>
      <c r="M41670" s="2"/>
      <c r="N41670"/>
      <c r="O41670"/>
      <c r="U41670"/>
      <c r="V41670"/>
    </row>
    <row r="41671" spans="6:22" x14ac:dyDescent="0.2">
      <c r="F41671"/>
      <c r="M41671" s="2"/>
      <c r="N41671"/>
      <c r="O41671"/>
      <c r="U41671"/>
      <c r="V41671"/>
    </row>
    <row r="41672" spans="6:22" x14ac:dyDescent="0.2">
      <c r="F41672"/>
      <c r="M41672" s="2"/>
      <c r="N41672"/>
      <c r="O41672"/>
      <c r="U41672"/>
      <c r="V41672"/>
    </row>
    <row r="41673" spans="6:22" x14ac:dyDescent="0.2">
      <c r="F41673"/>
      <c r="M41673" s="2"/>
      <c r="N41673"/>
      <c r="O41673"/>
      <c r="U41673"/>
      <c r="V41673"/>
    </row>
    <row r="41674" spans="6:22" x14ac:dyDescent="0.2">
      <c r="F41674"/>
      <c r="M41674" s="2"/>
      <c r="N41674"/>
      <c r="O41674"/>
      <c r="U41674"/>
      <c r="V41674"/>
    </row>
    <row r="41675" spans="6:22" x14ac:dyDescent="0.2">
      <c r="F41675"/>
      <c r="M41675" s="2"/>
      <c r="N41675"/>
      <c r="O41675"/>
      <c r="U41675"/>
      <c r="V41675"/>
    </row>
    <row r="41676" spans="6:22" x14ac:dyDescent="0.2">
      <c r="F41676"/>
      <c r="M41676" s="2"/>
      <c r="N41676"/>
      <c r="O41676"/>
      <c r="U41676"/>
      <c r="V41676"/>
    </row>
    <row r="41677" spans="6:22" x14ac:dyDescent="0.2">
      <c r="F41677"/>
      <c r="M41677" s="2"/>
      <c r="N41677"/>
      <c r="O41677"/>
      <c r="U41677"/>
      <c r="V41677"/>
    </row>
    <row r="41678" spans="6:22" x14ac:dyDescent="0.2">
      <c r="F41678"/>
      <c r="M41678" s="2"/>
      <c r="N41678"/>
      <c r="O41678"/>
      <c r="U41678"/>
      <c r="V41678"/>
    </row>
    <row r="41679" spans="6:22" x14ac:dyDescent="0.2">
      <c r="F41679"/>
      <c r="M41679" s="2"/>
      <c r="N41679"/>
      <c r="O41679"/>
      <c r="U41679"/>
      <c r="V41679"/>
    </row>
    <row r="41680" spans="6:22" x14ac:dyDescent="0.2">
      <c r="F41680"/>
      <c r="M41680" s="2"/>
      <c r="N41680"/>
      <c r="O41680"/>
      <c r="U41680"/>
      <c r="V41680"/>
    </row>
    <row r="41681" spans="6:22" x14ac:dyDescent="0.2">
      <c r="F41681"/>
      <c r="M41681" s="2"/>
      <c r="N41681"/>
      <c r="O41681"/>
      <c r="U41681"/>
      <c r="V41681"/>
    </row>
    <row r="41682" spans="6:22" x14ac:dyDescent="0.2">
      <c r="F41682"/>
      <c r="M41682" s="2"/>
      <c r="N41682"/>
      <c r="O41682"/>
      <c r="U41682"/>
      <c r="V41682"/>
    </row>
    <row r="41683" spans="6:22" x14ac:dyDescent="0.2">
      <c r="F41683"/>
      <c r="M41683" s="2"/>
      <c r="N41683"/>
      <c r="O41683"/>
      <c r="U41683"/>
      <c r="V41683"/>
    </row>
    <row r="41684" spans="6:22" x14ac:dyDescent="0.2">
      <c r="F41684"/>
      <c r="M41684" s="2"/>
      <c r="N41684"/>
      <c r="O41684"/>
      <c r="U41684"/>
      <c r="V41684"/>
    </row>
    <row r="41685" spans="6:22" x14ac:dyDescent="0.2">
      <c r="F41685"/>
      <c r="M41685" s="2"/>
      <c r="N41685"/>
      <c r="O41685"/>
      <c r="U41685"/>
      <c r="V41685"/>
    </row>
    <row r="41686" spans="6:22" x14ac:dyDescent="0.2">
      <c r="F41686"/>
      <c r="M41686" s="2"/>
      <c r="N41686"/>
      <c r="O41686"/>
      <c r="U41686"/>
      <c r="V41686"/>
    </row>
    <row r="41687" spans="6:22" x14ac:dyDescent="0.2">
      <c r="F41687"/>
      <c r="M41687" s="2"/>
      <c r="N41687"/>
      <c r="O41687"/>
      <c r="U41687"/>
      <c r="V41687"/>
    </row>
    <row r="41688" spans="6:22" x14ac:dyDescent="0.2">
      <c r="F41688"/>
      <c r="M41688" s="2"/>
      <c r="N41688"/>
      <c r="O41688"/>
      <c r="U41688"/>
      <c r="V41688"/>
    </row>
    <row r="41689" spans="6:22" x14ac:dyDescent="0.2">
      <c r="F41689"/>
      <c r="M41689" s="2"/>
      <c r="N41689"/>
      <c r="O41689"/>
      <c r="U41689"/>
      <c r="V41689"/>
    </row>
    <row r="41690" spans="6:22" x14ac:dyDescent="0.2">
      <c r="F41690"/>
      <c r="M41690" s="2"/>
      <c r="N41690"/>
      <c r="O41690"/>
      <c r="U41690"/>
      <c r="V41690"/>
    </row>
    <row r="41691" spans="6:22" x14ac:dyDescent="0.2">
      <c r="F41691"/>
      <c r="M41691" s="2"/>
      <c r="N41691"/>
      <c r="O41691"/>
      <c r="U41691"/>
      <c r="V41691"/>
    </row>
    <row r="41692" spans="6:22" x14ac:dyDescent="0.2">
      <c r="F41692"/>
      <c r="M41692" s="2"/>
      <c r="N41692"/>
      <c r="O41692"/>
      <c r="U41692"/>
      <c r="V41692"/>
    </row>
    <row r="41693" spans="6:22" x14ac:dyDescent="0.2">
      <c r="F41693"/>
      <c r="M41693" s="2"/>
      <c r="N41693"/>
      <c r="O41693"/>
      <c r="U41693"/>
      <c r="V41693"/>
    </row>
    <row r="41694" spans="6:22" x14ac:dyDescent="0.2">
      <c r="F41694"/>
      <c r="M41694" s="2"/>
      <c r="N41694"/>
      <c r="O41694"/>
      <c r="U41694"/>
      <c r="V41694"/>
    </row>
    <row r="41695" spans="6:22" x14ac:dyDescent="0.2">
      <c r="F41695"/>
      <c r="M41695" s="2"/>
      <c r="N41695"/>
      <c r="O41695"/>
      <c r="U41695"/>
      <c r="V41695"/>
    </row>
    <row r="41696" spans="6:22" x14ac:dyDescent="0.2">
      <c r="F41696"/>
      <c r="M41696" s="2"/>
      <c r="N41696"/>
      <c r="O41696"/>
      <c r="U41696"/>
      <c r="V41696"/>
    </row>
    <row r="41697" spans="6:22" x14ac:dyDescent="0.2">
      <c r="F41697"/>
      <c r="M41697" s="2"/>
      <c r="N41697"/>
      <c r="O41697"/>
      <c r="U41697"/>
      <c r="V41697"/>
    </row>
    <row r="41698" spans="6:22" x14ac:dyDescent="0.2">
      <c r="F41698"/>
      <c r="M41698" s="2"/>
      <c r="N41698"/>
      <c r="O41698"/>
      <c r="U41698"/>
      <c r="V41698"/>
    </row>
    <row r="41699" spans="6:22" x14ac:dyDescent="0.2">
      <c r="F41699"/>
      <c r="M41699" s="2"/>
      <c r="N41699"/>
      <c r="O41699"/>
      <c r="U41699"/>
      <c r="V41699"/>
    </row>
    <row r="41700" spans="6:22" x14ac:dyDescent="0.2">
      <c r="F41700"/>
      <c r="M41700" s="2"/>
      <c r="N41700"/>
      <c r="O41700"/>
      <c r="U41700"/>
      <c r="V41700"/>
    </row>
    <row r="41701" spans="6:22" x14ac:dyDescent="0.2">
      <c r="F41701"/>
      <c r="M41701" s="2"/>
      <c r="N41701"/>
      <c r="O41701"/>
      <c r="U41701"/>
      <c r="V41701"/>
    </row>
    <row r="41702" spans="6:22" x14ac:dyDescent="0.2">
      <c r="F41702"/>
      <c r="M41702" s="2"/>
      <c r="N41702"/>
      <c r="O41702"/>
      <c r="U41702"/>
      <c r="V41702"/>
    </row>
    <row r="41703" spans="6:22" x14ac:dyDescent="0.2">
      <c r="F41703"/>
      <c r="M41703" s="2"/>
      <c r="N41703"/>
      <c r="O41703"/>
      <c r="U41703"/>
      <c r="V41703"/>
    </row>
    <row r="41704" spans="6:22" x14ac:dyDescent="0.2">
      <c r="F41704"/>
      <c r="M41704" s="2"/>
      <c r="N41704"/>
      <c r="O41704"/>
      <c r="U41704"/>
      <c r="V41704"/>
    </row>
    <row r="41705" spans="6:22" x14ac:dyDescent="0.2">
      <c r="F41705"/>
      <c r="M41705" s="2"/>
      <c r="N41705"/>
      <c r="O41705"/>
      <c r="U41705"/>
      <c r="V41705"/>
    </row>
    <row r="41706" spans="6:22" x14ac:dyDescent="0.2">
      <c r="F41706"/>
      <c r="M41706" s="2"/>
      <c r="N41706"/>
      <c r="O41706"/>
      <c r="U41706"/>
      <c r="V41706"/>
    </row>
    <row r="41707" spans="6:22" x14ac:dyDescent="0.2">
      <c r="F41707"/>
      <c r="M41707" s="2"/>
      <c r="N41707"/>
      <c r="O41707"/>
      <c r="U41707"/>
      <c r="V41707"/>
    </row>
    <row r="41708" spans="6:22" x14ac:dyDescent="0.2">
      <c r="F41708"/>
      <c r="M41708" s="2"/>
      <c r="N41708"/>
      <c r="O41708"/>
      <c r="U41708"/>
      <c r="V41708"/>
    </row>
    <row r="41709" spans="6:22" x14ac:dyDescent="0.2">
      <c r="F41709"/>
      <c r="M41709" s="2"/>
      <c r="N41709"/>
      <c r="O41709"/>
      <c r="U41709"/>
      <c r="V41709"/>
    </row>
    <row r="41710" spans="6:22" x14ac:dyDescent="0.2">
      <c r="F41710"/>
      <c r="M41710" s="2"/>
      <c r="N41710"/>
      <c r="O41710"/>
      <c r="U41710"/>
      <c r="V41710"/>
    </row>
    <row r="41711" spans="6:22" x14ac:dyDescent="0.2">
      <c r="F41711"/>
      <c r="M41711" s="2"/>
      <c r="N41711"/>
      <c r="O41711"/>
      <c r="U41711"/>
      <c r="V41711"/>
    </row>
    <row r="41712" spans="6:22" x14ac:dyDescent="0.2">
      <c r="F41712"/>
      <c r="M41712" s="2"/>
      <c r="N41712"/>
      <c r="O41712"/>
      <c r="U41712"/>
      <c r="V41712"/>
    </row>
    <row r="41713" spans="6:22" x14ac:dyDescent="0.2">
      <c r="F41713"/>
      <c r="M41713" s="2"/>
      <c r="N41713"/>
      <c r="O41713"/>
      <c r="U41713"/>
      <c r="V41713"/>
    </row>
    <row r="41714" spans="6:22" x14ac:dyDescent="0.2">
      <c r="F41714"/>
      <c r="M41714" s="2"/>
      <c r="N41714"/>
      <c r="O41714"/>
      <c r="U41714"/>
      <c r="V41714"/>
    </row>
    <row r="41715" spans="6:22" x14ac:dyDescent="0.2">
      <c r="F41715"/>
      <c r="M41715" s="2"/>
      <c r="N41715"/>
      <c r="O41715"/>
      <c r="U41715"/>
      <c r="V41715"/>
    </row>
    <row r="41716" spans="6:22" x14ac:dyDescent="0.2">
      <c r="F41716"/>
      <c r="M41716" s="2"/>
      <c r="N41716"/>
      <c r="O41716"/>
      <c r="U41716"/>
      <c r="V41716"/>
    </row>
    <row r="41717" spans="6:22" x14ac:dyDescent="0.2">
      <c r="F41717"/>
      <c r="M41717" s="2"/>
      <c r="N41717"/>
      <c r="O41717"/>
      <c r="U41717"/>
      <c r="V41717"/>
    </row>
    <row r="41718" spans="6:22" x14ac:dyDescent="0.2">
      <c r="F41718"/>
      <c r="M41718" s="2"/>
      <c r="N41718"/>
      <c r="O41718"/>
      <c r="U41718"/>
      <c r="V41718"/>
    </row>
    <row r="41719" spans="6:22" x14ac:dyDescent="0.2">
      <c r="F41719"/>
      <c r="M41719" s="2"/>
      <c r="N41719"/>
      <c r="O41719"/>
      <c r="U41719"/>
      <c r="V41719"/>
    </row>
    <row r="41720" spans="6:22" x14ac:dyDescent="0.2">
      <c r="F41720"/>
      <c r="M41720" s="2"/>
      <c r="N41720"/>
      <c r="O41720"/>
      <c r="U41720"/>
      <c r="V41720"/>
    </row>
    <row r="41721" spans="6:22" x14ac:dyDescent="0.2">
      <c r="F41721"/>
      <c r="M41721" s="2"/>
      <c r="N41721"/>
      <c r="O41721"/>
      <c r="U41721"/>
      <c r="V41721"/>
    </row>
    <row r="41722" spans="6:22" x14ac:dyDescent="0.2">
      <c r="F41722"/>
      <c r="M41722" s="2"/>
      <c r="N41722"/>
      <c r="O41722"/>
      <c r="U41722"/>
      <c r="V41722"/>
    </row>
    <row r="41723" spans="6:22" x14ac:dyDescent="0.2">
      <c r="F41723"/>
      <c r="M41723" s="2"/>
      <c r="N41723"/>
      <c r="O41723"/>
      <c r="U41723"/>
      <c r="V41723"/>
    </row>
    <row r="41724" spans="6:22" x14ac:dyDescent="0.2">
      <c r="F41724"/>
      <c r="M41724" s="2"/>
      <c r="N41724"/>
      <c r="O41724"/>
      <c r="U41724"/>
      <c r="V41724"/>
    </row>
    <row r="41725" spans="6:22" x14ac:dyDescent="0.2">
      <c r="F41725"/>
      <c r="M41725" s="2"/>
      <c r="N41725"/>
      <c r="O41725"/>
      <c r="U41725"/>
      <c r="V41725"/>
    </row>
    <row r="41726" spans="6:22" x14ac:dyDescent="0.2">
      <c r="F41726"/>
      <c r="M41726" s="2"/>
      <c r="N41726"/>
      <c r="O41726"/>
      <c r="U41726"/>
      <c r="V41726"/>
    </row>
    <row r="41727" spans="6:22" x14ac:dyDescent="0.2">
      <c r="F41727"/>
      <c r="M41727" s="2"/>
      <c r="N41727"/>
      <c r="O41727"/>
      <c r="U41727"/>
      <c r="V41727"/>
    </row>
    <row r="41728" spans="6:22" x14ac:dyDescent="0.2">
      <c r="F41728"/>
      <c r="M41728" s="2"/>
      <c r="N41728"/>
      <c r="O41728"/>
      <c r="U41728"/>
      <c r="V41728"/>
    </row>
    <row r="41729" spans="6:22" x14ac:dyDescent="0.2">
      <c r="F41729"/>
      <c r="M41729" s="2"/>
      <c r="N41729"/>
      <c r="O41729"/>
      <c r="U41729"/>
      <c r="V41729"/>
    </row>
    <row r="41730" spans="6:22" x14ac:dyDescent="0.2">
      <c r="F41730"/>
      <c r="M41730" s="2"/>
      <c r="N41730"/>
      <c r="O41730"/>
      <c r="U41730"/>
      <c r="V41730"/>
    </row>
    <row r="41731" spans="6:22" x14ac:dyDescent="0.2">
      <c r="F41731"/>
      <c r="M41731" s="2"/>
      <c r="N41731"/>
      <c r="O41731"/>
      <c r="U41731"/>
      <c r="V41731"/>
    </row>
    <row r="41732" spans="6:22" x14ac:dyDescent="0.2">
      <c r="F41732"/>
      <c r="M41732" s="2"/>
      <c r="N41732"/>
      <c r="O41732"/>
      <c r="U41732"/>
      <c r="V41732"/>
    </row>
    <row r="41733" spans="6:22" x14ac:dyDescent="0.2">
      <c r="F41733"/>
      <c r="M41733" s="2"/>
      <c r="N41733"/>
      <c r="O41733"/>
      <c r="U41733"/>
      <c r="V41733"/>
    </row>
    <row r="41734" spans="6:22" x14ac:dyDescent="0.2">
      <c r="F41734"/>
      <c r="M41734" s="2"/>
      <c r="N41734"/>
      <c r="O41734"/>
      <c r="U41734"/>
      <c r="V41734"/>
    </row>
    <row r="41735" spans="6:22" x14ac:dyDescent="0.2">
      <c r="F41735"/>
      <c r="M41735" s="2"/>
      <c r="N41735"/>
      <c r="O41735"/>
      <c r="U41735"/>
      <c r="V41735"/>
    </row>
    <row r="41736" spans="6:22" x14ac:dyDescent="0.2">
      <c r="F41736"/>
      <c r="M41736" s="2"/>
      <c r="N41736"/>
      <c r="O41736"/>
      <c r="U41736"/>
      <c r="V41736"/>
    </row>
    <row r="41737" spans="6:22" x14ac:dyDescent="0.2">
      <c r="F41737"/>
      <c r="M41737" s="2"/>
      <c r="N41737"/>
      <c r="O41737"/>
      <c r="U41737"/>
      <c r="V41737"/>
    </row>
    <row r="41738" spans="6:22" x14ac:dyDescent="0.2">
      <c r="F41738"/>
      <c r="M41738" s="2"/>
      <c r="N41738"/>
      <c r="O41738"/>
      <c r="U41738"/>
      <c r="V41738"/>
    </row>
    <row r="41739" spans="6:22" x14ac:dyDescent="0.2">
      <c r="F41739"/>
      <c r="M41739" s="2"/>
      <c r="N41739"/>
      <c r="O41739"/>
      <c r="U41739"/>
      <c r="V41739"/>
    </row>
    <row r="41740" spans="6:22" x14ac:dyDescent="0.2">
      <c r="F41740"/>
      <c r="M41740" s="2"/>
      <c r="N41740"/>
      <c r="O41740"/>
      <c r="U41740"/>
      <c r="V41740"/>
    </row>
    <row r="41741" spans="6:22" x14ac:dyDescent="0.2">
      <c r="F41741"/>
      <c r="M41741" s="2"/>
      <c r="N41741"/>
      <c r="O41741"/>
      <c r="U41741"/>
      <c r="V41741"/>
    </row>
    <row r="41742" spans="6:22" x14ac:dyDescent="0.2">
      <c r="F41742"/>
      <c r="M41742" s="2"/>
      <c r="N41742"/>
      <c r="O41742"/>
      <c r="U41742"/>
      <c r="V41742"/>
    </row>
    <row r="41743" spans="6:22" x14ac:dyDescent="0.2">
      <c r="F41743"/>
      <c r="M41743" s="2"/>
      <c r="N41743"/>
      <c r="O41743"/>
      <c r="U41743"/>
      <c r="V41743"/>
    </row>
    <row r="41744" spans="6:22" x14ac:dyDescent="0.2">
      <c r="F41744"/>
      <c r="M41744" s="2"/>
      <c r="N41744"/>
      <c r="O41744"/>
      <c r="U41744"/>
      <c r="V41744"/>
    </row>
    <row r="41745" spans="6:22" x14ac:dyDescent="0.2">
      <c r="F41745"/>
      <c r="M41745" s="2"/>
      <c r="N41745"/>
      <c r="O41745"/>
      <c r="U41745"/>
      <c r="V41745"/>
    </row>
    <row r="41746" spans="6:22" x14ac:dyDescent="0.2">
      <c r="F41746"/>
      <c r="M41746" s="2"/>
      <c r="N41746"/>
      <c r="O41746"/>
      <c r="U41746"/>
      <c r="V41746"/>
    </row>
    <row r="41747" spans="6:22" x14ac:dyDescent="0.2">
      <c r="F41747"/>
      <c r="M41747" s="2"/>
      <c r="N41747"/>
      <c r="O41747"/>
      <c r="U41747"/>
      <c r="V41747"/>
    </row>
    <row r="41748" spans="6:22" x14ac:dyDescent="0.2">
      <c r="F41748"/>
      <c r="M41748" s="2"/>
      <c r="N41748"/>
      <c r="O41748"/>
      <c r="U41748"/>
      <c r="V41748"/>
    </row>
    <row r="41749" spans="6:22" x14ac:dyDescent="0.2">
      <c r="F41749"/>
      <c r="M41749" s="2"/>
      <c r="N41749"/>
      <c r="O41749"/>
      <c r="U41749"/>
      <c r="V41749"/>
    </row>
    <row r="41750" spans="6:22" x14ac:dyDescent="0.2">
      <c r="F41750"/>
      <c r="M41750" s="2"/>
      <c r="N41750"/>
      <c r="O41750"/>
      <c r="U41750"/>
      <c r="V41750"/>
    </row>
    <row r="41751" spans="6:22" x14ac:dyDescent="0.2">
      <c r="F41751"/>
      <c r="M41751" s="2"/>
      <c r="N41751"/>
      <c r="O41751"/>
      <c r="U41751"/>
      <c r="V41751"/>
    </row>
    <row r="41752" spans="6:22" x14ac:dyDescent="0.2">
      <c r="F41752"/>
      <c r="M41752" s="2"/>
      <c r="N41752"/>
      <c r="O41752"/>
      <c r="U41752"/>
      <c r="V41752"/>
    </row>
    <row r="41753" spans="6:22" x14ac:dyDescent="0.2">
      <c r="F41753"/>
      <c r="M41753" s="2"/>
      <c r="N41753"/>
      <c r="O41753"/>
      <c r="U41753"/>
      <c r="V41753"/>
    </row>
    <row r="41754" spans="6:22" x14ac:dyDescent="0.2">
      <c r="F41754"/>
      <c r="M41754" s="2"/>
      <c r="N41754"/>
      <c r="O41754"/>
      <c r="U41754"/>
      <c r="V41754"/>
    </row>
    <row r="41755" spans="6:22" x14ac:dyDescent="0.2">
      <c r="F41755"/>
      <c r="M41755" s="2"/>
      <c r="N41755"/>
      <c r="O41755"/>
      <c r="U41755"/>
      <c r="V41755"/>
    </row>
    <row r="41756" spans="6:22" x14ac:dyDescent="0.2">
      <c r="F41756"/>
      <c r="M41756" s="2"/>
      <c r="N41756"/>
      <c r="O41756"/>
      <c r="U41756"/>
      <c r="V41756"/>
    </row>
    <row r="41757" spans="6:22" x14ac:dyDescent="0.2">
      <c r="F41757"/>
      <c r="M41757" s="2"/>
      <c r="N41757"/>
      <c r="O41757"/>
      <c r="U41757"/>
      <c r="V41757"/>
    </row>
    <row r="41758" spans="6:22" x14ac:dyDescent="0.2">
      <c r="F41758"/>
      <c r="M41758" s="2"/>
      <c r="N41758"/>
      <c r="O41758"/>
      <c r="U41758"/>
      <c r="V41758"/>
    </row>
    <row r="41759" spans="6:22" x14ac:dyDescent="0.2">
      <c r="F41759"/>
      <c r="M41759" s="2"/>
      <c r="N41759"/>
      <c r="O41759"/>
      <c r="U41759"/>
      <c r="V41759"/>
    </row>
    <row r="41760" spans="6:22" x14ac:dyDescent="0.2">
      <c r="F41760"/>
      <c r="M41760" s="2"/>
      <c r="N41760"/>
      <c r="O41760"/>
      <c r="U41760"/>
      <c r="V41760"/>
    </row>
    <row r="41761" spans="6:22" x14ac:dyDescent="0.2">
      <c r="F41761"/>
      <c r="M41761" s="2"/>
      <c r="N41761"/>
      <c r="O41761"/>
      <c r="U41761"/>
      <c r="V41761"/>
    </row>
    <row r="41762" spans="6:22" x14ac:dyDescent="0.2">
      <c r="F41762"/>
      <c r="M41762" s="2"/>
      <c r="N41762"/>
      <c r="O41762"/>
      <c r="U41762"/>
      <c r="V41762"/>
    </row>
    <row r="41763" spans="6:22" x14ac:dyDescent="0.2">
      <c r="F41763"/>
      <c r="M41763" s="2"/>
      <c r="N41763"/>
      <c r="O41763"/>
      <c r="U41763"/>
      <c r="V41763"/>
    </row>
    <row r="41764" spans="6:22" x14ac:dyDescent="0.2">
      <c r="F41764"/>
      <c r="M41764" s="2"/>
      <c r="N41764"/>
      <c r="O41764"/>
      <c r="U41764"/>
      <c r="V41764"/>
    </row>
    <row r="41765" spans="6:22" x14ac:dyDescent="0.2">
      <c r="F41765"/>
      <c r="M41765" s="2"/>
      <c r="N41765"/>
      <c r="O41765"/>
      <c r="U41765"/>
      <c r="V41765"/>
    </row>
    <row r="41766" spans="6:22" x14ac:dyDescent="0.2">
      <c r="F41766"/>
      <c r="M41766" s="2"/>
      <c r="N41766"/>
      <c r="O41766"/>
      <c r="U41766"/>
      <c r="V41766"/>
    </row>
    <row r="41767" spans="6:22" x14ac:dyDescent="0.2">
      <c r="F41767"/>
      <c r="M41767" s="2"/>
      <c r="N41767"/>
      <c r="O41767"/>
      <c r="U41767"/>
      <c r="V41767"/>
    </row>
    <row r="41768" spans="6:22" x14ac:dyDescent="0.2">
      <c r="F41768"/>
      <c r="M41768" s="2"/>
      <c r="N41768"/>
      <c r="O41768"/>
      <c r="U41768"/>
      <c r="V41768"/>
    </row>
    <row r="41769" spans="6:22" x14ac:dyDescent="0.2">
      <c r="F41769"/>
      <c r="M41769" s="2"/>
      <c r="N41769"/>
      <c r="O41769"/>
      <c r="U41769"/>
      <c r="V41769"/>
    </row>
    <row r="41770" spans="6:22" x14ac:dyDescent="0.2">
      <c r="F41770"/>
      <c r="M41770" s="2"/>
      <c r="N41770"/>
      <c r="O41770"/>
      <c r="U41770"/>
      <c r="V41770"/>
    </row>
    <row r="41771" spans="6:22" x14ac:dyDescent="0.2">
      <c r="F41771"/>
      <c r="M41771" s="2"/>
      <c r="N41771"/>
      <c r="O41771"/>
      <c r="U41771"/>
      <c r="V41771"/>
    </row>
    <row r="41772" spans="6:22" x14ac:dyDescent="0.2">
      <c r="F41772"/>
      <c r="M41772" s="2"/>
      <c r="N41772"/>
      <c r="O41772"/>
      <c r="U41772"/>
      <c r="V41772"/>
    </row>
    <row r="41773" spans="6:22" x14ac:dyDescent="0.2">
      <c r="F41773"/>
      <c r="M41773" s="2"/>
      <c r="N41773"/>
      <c r="O41773"/>
      <c r="U41773"/>
      <c r="V41773"/>
    </row>
    <row r="41774" spans="6:22" x14ac:dyDescent="0.2">
      <c r="F41774"/>
      <c r="M41774" s="2"/>
      <c r="N41774"/>
      <c r="O41774"/>
      <c r="U41774"/>
      <c r="V41774"/>
    </row>
    <row r="41775" spans="6:22" x14ac:dyDescent="0.2">
      <c r="F41775"/>
      <c r="M41775" s="2"/>
      <c r="N41775"/>
      <c r="O41775"/>
      <c r="U41775"/>
      <c r="V41775"/>
    </row>
    <row r="41776" spans="6:22" x14ac:dyDescent="0.2">
      <c r="F41776"/>
      <c r="M41776" s="2"/>
      <c r="N41776"/>
      <c r="O41776"/>
      <c r="U41776"/>
      <c r="V41776"/>
    </row>
    <row r="41777" spans="6:22" x14ac:dyDescent="0.2">
      <c r="F41777"/>
      <c r="M41777" s="2"/>
      <c r="N41777"/>
      <c r="O41777"/>
      <c r="U41777"/>
      <c r="V41777"/>
    </row>
    <row r="41778" spans="6:22" x14ac:dyDescent="0.2">
      <c r="F41778"/>
      <c r="M41778" s="2"/>
      <c r="N41778"/>
      <c r="O41778"/>
      <c r="U41778"/>
      <c r="V41778"/>
    </row>
    <row r="41779" spans="6:22" x14ac:dyDescent="0.2">
      <c r="F41779"/>
      <c r="M41779" s="2"/>
      <c r="N41779"/>
      <c r="O41779"/>
      <c r="U41779"/>
      <c r="V41779"/>
    </row>
    <row r="41780" spans="6:22" x14ac:dyDescent="0.2">
      <c r="F41780"/>
      <c r="M41780" s="2"/>
      <c r="N41780"/>
      <c r="O41780"/>
      <c r="U41780"/>
      <c r="V41780"/>
    </row>
    <row r="41781" spans="6:22" x14ac:dyDescent="0.2">
      <c r="F41781"/>
      <c r="M41781" s="2"/>
      <c r="N41781"/>
      <c r="O41781"/>
      <c r="U41781"/>
      <c r="V41781"/>
    </row>
    <row r="41782" spans="6:22" x14ac:dyDescent="0.2">
      <c r="F41782"/>
      <c r="M41782" s="2"/>
      <c r="N41782"/>
      <c r="O41782"/>
      <c r="U41782"/>
      <c r="V41782"/>
    </row>
    <row r="41783" spans="6:22" x14ac:dyDescent="0.2">
      <c r="F41783"/>
      <c r="M41783" s="2"/>
      <c r="N41783"/>
      <c r="O41783"/>
      <c r="U41783"/>
      <c r="V41783"/>
    </row>
    <row r="41784" spans="6:22" x14ac:dyDescent="0.2">
      <c r="F41784"/>
      <c r="M41784" s="2"/>
      <c r="N41784"/>
      <c r="O41784"/>
      <c r="U41784"/>
      <c r="V41784"/>
    </row>
    <row r="41785" spans="6:22" x14ac:dyDescent="0.2">
      <c r="F41785"/>
      <c r="M41785" s="2"/>
      <c r="N41785"/>
      <c r="O41785"/>
      <c r="U41785"/>
      <c r="V41785"/>
    </row>
    <row r="41786" spans="6:22" x14ac:dyDescent="0.2">
      <c r="F41786"/>
      <c r="M41786" s="2"/>
      <c r="N41786"/>
      <c r="O41786"/>
      <c r="U41786"/>
      <c r="V41786"/>
    </row>
    <row r="41787" spans="6:22" x14ac:dyDescent="0.2">
      <c r="F41787"/>
      <c r="M41787" s="2"/>
      <c r="N41787"/>
      <c r="O41787"/>
      <c r="U41787"/>
      <c r="V41787"/>
    </row>
    <row r="41788" spans="6:22" x14ac:dyDescent="0.2">
      <c r="F41788"/>
      <c r="M41788" s="2"/>
      <c r="N41788"/>
      <c r="O41788"/>
      <c r="U41788"/>
      <c r="V41788"/>
    </row>
    <row r="41789" spans="6:22" x14ac:dyDescent="0.2">
      <c r="F41789"/>
      <c r="M41789" s="2"/>
      <c r="N41789"/>
      <c r="O41789"/>
      <c r="U41789"/>
      <c r="V41789"/>
    </row>
    <row r="41790" spans="6:22" x14ac:dyDescent="0.2">
      <c r="F41790"/>
      <c r="M41790" s="2"/>
      <c r="N41790"/>
      <c r="O41790"/>
      <c r="U41790"/>
      <c r="V41790"/>
    </row>
    <row r="41791" spans="6:22" x14ac:dyDescent="0.2">
      <c r="F41791"/>
      <c r="M41791" s="2"/>
      <c r="N41791"/>
      <c r="O41791"/>
      <c r="U41791"/>
      <c r="V41791"/>
    </row>
    <row r="41792" spans="6:22" x14ac:dyDescent="0.2">
      <c r="F41792"/>
      <c r="M41792" s="2"/>
      <c r="N41792"/>
      <c r="O41792"/>
      <c r="U41792"/>
      <c r="V41792"/>
    </row>
    <row r="41793" spans="6:22" x14ac:dyDescent="0.2">
      <c r="F41793"/>
      <c r="M41793" s="2"/>
      <c r="N41793"/>
      <c r="O41793"/>
      <c r="U41793"/>
      <c r="V41793"/>
    </row>
    <row r="41794" spans="6:22" x14ac:dyDescent="0.2">
      <c r="F41794"/>
      <c r="M41794" s="2"/>
      <c r="N41794"/>
      <c r="O41794"/>
      <c r="U41794"/>
      <c r="V41794"/>
    </row>
    <row r="41795" spans="6:22" x14ac:dyDescent="0.2">
      <c r="F41795"/>
      <c r="M41795" s="2"/>
      <c r="N41795"/>
      <c r="O41795"/>
      <c r="U41795"/>
      <c r="V41795"/>
    </row>
    <row r="41796" spans="6:22" x14ac:dyDescent="0.2">
      <c r="F41796"/>
      <c r="M41796" s="2"/>
      <c r="N41796"/>
      <c r="O41796"/>
      <c r="U41796"/>
      <c r="V41796"/>
    </row>
    <row r="41797" spans="6:22" x14ac:dyDescent="0.2">
      <c r="F41797"/>
      <c r="M41797" s="2"/>
      <c r="N41797"/>
      <c r="O41797"/>
      <c r="U41797"/>
      <c r="V41797"/>
    </row>
    <row r="41798" spans="6:22" x14ac:dyDescent="0.2">
      <c r="F41798"/>
      <c r="M41798" s="2"/>
      <c r="N41798"/>
      <c r="O41798"/>
      <c r="U41798"/>
      <c r="V41798"/>
    </row>
    <row r="41799" spans="6:22" x14ac:dyDescent="0.2">
      <c r="F41799"/>
      <c r="M41799" s="2"/>
      <c r="N41799"/>
      <c r="O41799"/>
      <c r="U41799"/>
      <c r="V41799"/>
    </row>
    <row r="41800" spans="6:22" x14ac:dyDescent="0.2">
      <c r="F41800"/>
      <c r="M41800" s="2"/>
      <c r="N41800"/>
      <c r="O41800"/>
      <c r="U41800"/>
      <c r="V41800"/>
    </row>
    <row r="41801" spans="6:22" x14ac:dyDescent="0.2">
      <c r="F41801"/>
      <c r="M41801" s="2"/>
      <c r="N41801"/>
      <c r="O41801"/>
      <c r="U41801"/>
      <c r="V41801"/>
    </row>
    <row r="41802" spans="6:22" x14ac:dyDescent="0.2">
      <c r="F41802"/>
      <c r="M41802" s="2"/>
      <c r="N41802"/>
      <c r="O41802"/>
      <c r="U41802"/>
      <c r="V41802"/>
    </row>
    <row r="41803" spans="6:22" x14ac:dyDescent="0.2">
      <c r="F41803"/>
      <c r="M41803" s="2"/>
      <c r="N41803"/>
      <c r="O41803"/>
      <c r="U41803"/>
      <c r="V41803"/>
    </row>
    <row r="41804" spans="6:22" x14ac:dyDescent="0.2">
      <c r="F41804"/>
      <c r="M41804" s="2"/>
      <c r="N41804"/>
      <c r="O41804"/>
      <c r="U41804"/>
      <c r="V41804"/>
    </row>
    <row r="41805" spans="6:22" x14ac:dyDescent="0.2">
      <c r="F41805"/>
      <c r="M41805" s="2"/>
      <c r="N41805"/>
      <c r="O41805"/>
      <c r="U41805"/>
      <c r="V41805"/>
    </row>
    <row r="41806" spans="6:22" x14ac:dyDescent="0.2">
      <c r="F41806"/>
      <c r="M41806" s="2"/>
      <c r="N41806"/>
      <c r="O41806"/>
      <c r="U41806"/>
      <c r="V41806"/>
    </row>
    <row r="41807" spans="6:22" x14ac:dyDescent="0.2">
      <c r="F41807"/>
      <c r="M41807" s="2"/>
      <c r="N41807"/>
      <c r="O41807"/>
      <c r="U41807"/>
      <c r="V41807"/>
    </row>
    <row r="41808" spans="6:22" x14ac:dyDescent="0.2">
      <c r="F41808"/>
      <c r="M41808" s="2"/>
      <c r="N41808"/>
      <c r="O41808"/>
      <c r="U41808"/>
      <c r="V41808"/>
    </row>
    <row r="41809" spans="6:22" x14ac:dyDescent="0.2">
      <c r="F41809"/>
      <c r="M41809" s="2"/>
      <c r="N41809"/>
      <c r="O41809"/>
      <c r="U41809"/>
      <c r="V41809"/>
    </row>
    <row r="41810" spans="6:22" x14ac:dyDescent="0.2">
      <c r="F41810"/>
      <c r="M41810" s="2"/>
      <c r="N41810"/>
      <c r="O41810"/>
      <c r="U41810"/>
      <c r="V41810"/>
    </row>
    <row r="41811" spans="6:22" x14ac:dyDescent="0.2">
      <c r="F41811"/>
      <c r="M41811" s="2"/>
      <c r="N41811"/>
      <c r="O41811"/>
      <c r="U41811"/>
      <c r="V41811"/>
    </row>
    <row r="41812" spans="6:22" x14ac:dyDescent="0.2">
      <c r="F41812"/>
      <c r="M41812" s="2"/>
      <c r="N41812"/>
      <c r="O41812"/>
      <c r="U41812"/>
      <c r="V41812"/>
    </row>
    <row r="41813" spans="6:22" x14ac:dyDescent="0.2">
      <c r="F41813"/>
      <c r="M41813" s="2"/>
      <c r="N41813"/>
      <c r="O41813"/>
      <c r="U41813"/>
      <c r="V41813"/>
    </row>
    <row r="41814" spans="6:22" x14ac:dyDescent="0.2">
      <c r="F41814"/>
      <c r="M41814" s="2"/>
      <c r="N41814"/>
      <c r="O41814"/>
      <c r="U41814"/>
      <c r="V41814"/>
    </row>
    <row r="41815" spans="6:22" x14ac:dyDescent="0.2">
      <c r="F41815"/>
      <c r="M41815" s="2"/>
      <c r="N41815"/>
      <c r="O41815"/>
      <c r="U41815"/>
      <c r="V41815"/>
    </row>
    <row r="41816" spans="6:22" x14ac:dyDescent="0.2">
      <c r="F41816"/>
      <c r="M41816" s="2"/>
      <c r="N41816"/>
      <c r="O41816"/>
      <c r="U41816"/>
      <c r="V41816"/>
    </row>
    <row r="41817" spans="6:22" x14ac:dyDescent="0.2">
      <c r="F41817"/>
      <c r="M41817" s="2"/>
      <c r="N41817"/>
      <c r="O41817"/>
      <c r="U41817"/>
      <c r="V41817"/>
    </row>
    <row r="41818" spans="6:22" x14ac:dyDescent="0.2">
      <c r="F41818"/>
      <c r="M41818" s="2"/>
      <c r="N41818"/>
      <c r="O41818"/>
      <c r="U41818"/>
      <c r="V41818"/>
    </row>
    <row r="41819" spans="6:22" x14ac:dyDescent="0.2">
      <c r="F41819"/>
      <c r="M41819" s="2"/>
      <c r="N41819"/>
      <c r="O41819"/>
      <c r="U41819"/>
      <c r="V41819"/>
    </row>
    <row r="41820" spans="6:22" x14ac:dyDescent="0.2">
      <c r="F41820"/>
      <c r="M41820" s="2"/>
      <c r="N41820"/>
      <c r="O41820"/>
      <c r="U41820"/>
      <c r="V41820"/>
    </row>
    <row r="41821" spans="6:22" x14ac:dyDescent="0.2">
      <c r="F41821"/>
      <c r="M41821" s="2"/>
      <c r="N41821"/>
      <c r="O41821"/>
      <c r="U41821"/>
      <c r="V41821"/>
    </row>
    <row r="41822" spans="6:22" x14ac:dyDescent="0.2">
      <c r="F41822"/>
      <c r="M41822" s="2"/>
      <c r="N41822"/>
      <c r="O41822"/>
      <c r="U41822"/>
      <c r="V41822"/>
    </row>
    <row r="41823" spans="6:22" x14ac:dyDescent="0.2">
      <c r="F41823"/>
      <c r="M41823" s="2"/>
      <c r="N41823"/>
      <c r="O41823"/>
      <c r="U41823"/>
      <c r="V41823"/>
    </row>
    <row r="41824" spans="6:22" x14ac:dyDescent="0.2">
      <c r="F41824"/>
      <c r="M41824" s="2"/>
      <c r="N41824"/>
      <c r="O41824"/>
      <c r="U41824"/>
      <c r="V41824"/>
    </row>
    <row r="41825" spans="6:22" x14ac:dyDescent="0.2">
      <c r="F41825"/>
      <c r="M41825" s="2"/>
      <c r="N41825"/>
      <c r="O41825"/>
      <c r="U41825"/>
      <c r="V41825"/>
    </row>
    <row r="41826" spans="6:22" x14ac:dyDescent="0.2">
      <c r="F41826"/>
      <c r="M41826" s="2"/>
      <c r="N41826"/>
      <c r="O41826"/>
      <c r="U41826"/>
      <c r="V41826"/>
    </row>
    <row r="41827" spans="6:22" x14ac:dyDescent="0.2">
      <c r="F41827"/>
      <c r="M41827" s="2"/>
      <c r="N41827"/>
      <c r="O41827"/>
      <c r="U41827"/>
      <c r="V41827"/>
    </row>
    <row r="41828" spans="6:22" x14ac:dyDescent="0.2">
      <c r="F41828"/>
      <c r="M41828" s="2"/>
      <c r="N41828"/>
      <c r="O41828"/>
      <c r="U41828"/>
      <c r="V41828"/>
    </row>
    <row r="41829" spans="6:22" x14ac:dyDescent="0.2">
      <c r="F41829"/>
      <c r="M41829" s="2"/>
      <c r="N41829"/>
      <c r="O41829"/>
      <c r="U41829"/>
      <c r="V41829"/>
    </row>
    <row r="41830" spans="6:22" x14ac:dyDescent="0.2">
      <c r="F41830"/>
      <c r="M41830" s="2"/>
      <c r="N41830"/>
      <c r="O41830"/>
      <c r="U41830"/>
      <c r="V41830"/>
    </row>
    <row r="41831" spans="6:22" x14ac:dyDescent="0.2">
      <c r="F41831"/>
      <c r="M41831" s="2"/>
      <c r="N41831"/>
      <c r="O41831"/>
      <c r="U41831"/>
      <c r="V41831"/>
    </row>
    <row r="41832" spans="6:22" x14ac:dyDescent="0.2">
      <c r="F41832"/>
      <c r="M41832" s="2"/>
      <c r="N41832"/>
      <c r="O41832"/>
      <c r="U41832"/>
      <c r="V41832"/>
    </row>
    <row r="41833" spans="6:22" x14ac:dyDescent="0.2">
      <c r="F41833"/>
      <c r="M41833" s="2"/>
      <c r="N41833"/>
      <c r="O41833"/>
      <c r="U41833"/>
      <c r="V41833"/>
    </row>
    <row r="41834" spans="6:22" x14ac:dyDescent="0.2">
      <c r="F41834"/>
      <c r="M41834" s="2"/>
      <c r="N41834"/>
      <c r="O41834"/>
      <c r="U41834"/>
      <c r="V41834"/>
    </row>
    <row r="41835" spans="6:22" x14ac:dyDescent="0.2">
      <c r="F41835"/>
      <c r="M41835" s="2"/>
      <c r="N41835"/>
      <c r="O41835"/>
      <c r="U41835"/>
      <c r="V41835"/>
    </row>
    <row r="41836" spans="6:22" x14ac:dyDescent="0.2">
      <c r="F41836"/>
      <c r="M41836" s="2"/>
      <c r="N41836"/>
      <c r="O41836"/>
      <c r="U41836"/>
      <c r="V41836"/>
    </row>
    <row r="41837" spans="6:22" x14ac:dyDescent="0.2">
      <c r="F41837"/>
      <c r="M41837" s="2"/>
      <c r="N41837"/>
      <c r="O41837"/>
      <c r="U41837"/>
      <c r="V41837"/>
    </row>
    <row r="41838" spans="6:22" x14ac:dyDescent="0.2">
      <c r="F41838"/>
      <c r="M41838" s="2"/>
      <c r="N41838"/>
      <c r="O41838"/>
      <c r="U41838"/>
      <c r="V41838"/>
    </row>
    <row r="41839" spans="6:22" x14ac:dyDescent="0.2">
      <c r="F41839"/>
      <c r="M41839" s="2"/>
      <c r="N41839"/>
      <c r="O41839"/>
      <c r="U41839"/>
      <c r="V41839"/>
    </row>
    <row r="41840" spans="6:22" x14ac:dyDescent="0.2">
      <c r="F41840"/>
      <c r="M41840" s="2"/>
      <c r="N41840"/>
      <c r="O41840"/>
      <c r="U41840"/>
      <c r="V41840"/>
    </row>
    <row r="41841" spans="6:22" x14ac:dyDescent="0.2">
      <c r="F41841"/>
      <c r="M41841" s="2"/>
      <c r="N41841"/>
      <c r="O41841"/>
      <c r="U41841"/>
      <c r="V41841"/>
    </row>
    <row r="41842" spans="6:22" x14ac:dyDescent="0.2">
      <c r="F41842"/>
      <c r="M41842" s="2"/>
      <c r="N41842"/>
      <c r="O41842"/>
      <c r="U41842"/>
      <c r="V41842"/>
    </row>
    <row r="41843" spans="6:22" x14ac:dyDescent="0.2">
      <c r="F41843"/>
      <c r="M41843" s="2"/>
      <c r="N41843"/>
      <c r="O41843"/>
      <c r="U41843"/>
      <c r="V41843"/>
    </row>
    <row r="41844" spans="6:22" x14ac:dyDescent="0.2">
      <c r="F41844"/>
      <c r="M41844" s="2"/>
      <c r="N41844"/>
      <c r="O41844"/>
      <c r="U41844"/>
      <c r="V41844"/>
    </row>
    <row r="41845" spans="6:22" x14ac:dyDescent="0.2">
      <c r="F41845"/>
      <c r="M41845" s="2"/>
      <c r="N41845"/>
      <c r="O41845"/>
      <c r="U41845"/>
      <c r="V41845"/>
    </row>
    <row r="41846" spans="6:22" x14ac:dyDescent="0.2">
      <c r="F41846"/>
      <c r="M41846" s="2"/>
      <c r="N41846"/>
      <c r="O41846"/>
      <c r="U41846"/>
      <c r="V41846"/>
    </row>
    <row r="41847" spans="6:22" x14ac:dyDescent="0.2">
      <c r="F41847"/>
      <c r="M41847" s="2"/>
      <c r="N41847"/>
      <c r="O41847"/>
      <c r="U41847"/>
      <c r="V41847"/>
    </row>
    <row r="41848" spans="6:22" x14ac:dyDescent="0.2">
      <c r="F41848"/>
      <c r="M41848" s="2"/>
      <c r="N41848"/>
      <c r="O41848"/>
      <c r="U41848"/>
      <c r="V41848"/>
    </row>
    <row r="41849" spans="6:22" x14ac:dyDescent="0.2">
      <c r="F41849"/>
      <c r="M41849" s="2"/>
      <c r="N41849"/>
      <c r="O41849"/>
      <c r="U41849"/>
      <c r="V41849"/>
    </row>
    <row r="41850" spans="6:22" x14ac:dyDescent="0.2">
      <c r="F41850"/>
      <c r="M41850" s="2"/>
      <c r="N41850"/>
      <c r="O41850"/>
      <c r="U41850"/>
      <c r="V41850"/>
    </row>
    <row r="41851" spans="6:22" x14ac:dyDescent="0.2">
      <c r="F41851"/>
      <c r="M41851" s="2"/>
      <c r="N41851"/>
      <c r="O41851"/>
      <c r="U41851"/>
      <c r="V41851"/>
    </row>
    <row r="41852" spans="6:22" x14ac:dyDescent="0.2">
      <c r="F41852"/>
      <c r="M41852" s="2"/>
      <c r="N41852"/>
      <c r="O41852"/>
      <c r="U41852"/>
      <c r="V41852"/>
    </row>
    <row r="41853" spans="6:22" x14ac:dyDescent="0.2">
      <c r="F41853"/>
      <c r="M41853" s="2"/>
      <c r="N41853"/>
      <c r="O41853"/>
      <c r="U41853"/>
      <c r="V41853"/>
    </row>
    <row r="41854" spans="6:22" x14ac:dyDescent="0.2">
      <c r="F41854"/>
      <c r="M41854" s="2"/>
      <c r="N41854"/>
      <c r="O41854"/>
      <c r="U41854"/>
      <c r="V41854"/>
    </row>
    <row r="41855" spans="6:22" x14ac:dyDescent="0.2">
      <c r="F41855"/>
      <c r="M41855" s="2"/>
      <c r="N41855"/>
      <c r="O41855"/>
      <c r="U41855"/>
      <c r="V41855"/>
    </row>
    <row r="41856" spans="6:22" x14ac:dyDescent="0.2">
      <c r="F41856"/>
      <c r="M41856" s="2"/>
      <c r="N41856"/>
      <c r="O41856"/>
      <c r="U41856"/>
      <c r="V41856"/>
    </row>
    <row r="41857" spans="6:22" x14ac:dyDescent="0.2">
      <c r="F41857"/>
      <c r="M41857" s="2"/>
      <c r="N41857"/>
      <c r="O41857"/>
      <c r="U41857"/>
      <c r="V41857"/>
    </row>
    <row r="41858" spans="6:22" x14ac:dyDescent="0.2">
      <c r="F41858"/>
      <c r="M41858" s="2"/>
      <c r="N41858"/>
      <c r="O41858"/>
      <c r="U41858"/>
      <c r="V41858"/>
    </row>
    <row r="41859" spans="6:22" x14ac:dyDescent="0.2">
      <c r="F41859"/>
      <c r="M41859" s="2"/>
      <c r="N41859"/>
      <c r="O41859"/>
      <c r="U41859"/>
      <c r="V41859"/>
    </row>
    <row r="41860" spans="6:22" x14ac:dyDescent="0.2">
      <c r="F41860"/>
      <c r="M41860" s="2"/>
      <c r="N41860"/>
      <c r="O41860"/>
      <c r="U41860"/>
      <c r="V41860"/>
    </row>
    <row r="41861" spans="6:22" x14ac:dyDescent="0.2">
      <c r="F41861"/>
      <c r="M41861" s="2"/>
      <c r="N41861"/>
      <c r="O41861"/>
      <c r="U41861"/>
      <c r="V41861"/>
    </row>
    <row r="41862" spans="6:22" x14ac:dyDescent="0.2">
      <c r="F41862"/>
      <c r="M41862" s="2"/>
      <c r="N41862"/>
      <c r="O41862"/>
      <c r="U41862"/>
      <c r="V41862"/>
    </row>
    <row r="41863" spans="6:22" x14ac:dyDescent="0.2">
      <c r="F41863"/>
      <c r="M41863" s="2"/>
      <c r="N41863"/>
      <c r="O41863"/>
      <c r="U41863"/>
      <c r="V41863"/>
    </row>
    <row r="41864" spans="6:22" x14ac:dyDescent="0.2">
      <c r="F41864"/>
      <c r="M41864" s="2"/>
      <c r="N41864"/>
      <c r="O41864"/>
      <c r="U41864"/>
      <c r="V41864"/>
    </row>
    <row r="41865" spans="6:22" x14ac:dyDescent="0.2">
      <c r="F41865"/>
      <c r="M41865" s="2"/>
      <c r="N41865"/>
      <c r="O41865"/>
      <c r="U41865"/>
      <c r="V41865"/>
    </row>
    <row r="41866" spans="6:22" x14ac:dyDescent="0.2">
      <c r="F41866"/>
      <c r="M41866" s="2"/>
      <c r="N41866"/>
      <c r="O41866"/>
      <c r="U41866"/>
      <c r="V41866"/>
    </row>
    <row r="41867" spans="6:22" x14ac:dyDescent="0.2">
      <c r="F41867"/>
      <c r="M41867" s="2"/>
      <c r="N41867"/>
      <c r="O41867"/>
      <c r="U41867"/>
      <c r="V41867"/>
    </row>
    <row r="41868" spans="6:22" x14ac:dyDescent="0.2">
      <c r="F41868"/>
      <c r="M41868" s="2"/>
      <c r="N41868"/>
      <c r="O41868"/>
      <c r="U41868"/>
      <c r="V41868"/>
    </row>
    <row r="41869" spans="6:22" x14ac:dyDescent="0.2">
      <c r="F41869"/>
      <c r="M41869" s="2"/>
      <c r="N41869"/>
      <c r="O41869"/>
      <c r="U41869"/>
      <c r="V41869"/>
    </row>
    <row r="41870" spans="6:22" x14ac:dyDescent="0.2">
      <c r="F41870"/>
      <c r="M41870" s="2"/>
      <c r="N41870"/>
      <c r="O41870"/>
      <c r="U41870"/>
      <c r="V41870"/>
    </row>
    <row r="41871" spans="6:22" x14ac:dyDescent="0.2">
      <c r="F41871"/>
      <c r="M41871" s="2"/>
      <c r="N41871"/>
      <c r="O41871"/>
      <c r="U41871"/>
      <c r="V41871"/>
    </row>
    <row r="41872" spans="6:22" x14ac:dyDescent="0.2">
      <c r="F41872"/>
      <c r="M41872" s="2"/>
      <c r="N41872"/>
      <c r="O41872"/>
      <c r="U41872"/>
      <c r="V41872"/>
    </row>
    <row r="41873" spans="6:22" x14ac:dyDescent="0.2">
      <c r="F41873"/>
      <c r="M41873" s="2"/>
      <c r="N41873"/>
      <c r="O41873"/>
      <c r="U41873"/>
      <c r="V41873"/>
    </row>
    <row r="41874" spans="6:22" x14ac:dyDescent="0.2">
      <c r="F41874"/>
      <c r="M41874" s="2"/>
      <c r="N41874"/>
      <c r="O41874"/>
      <c r="U41874"/>
      <c r="V41874"/>
    </row>
    <row r="41875" spans="6:22" x14ac:dyDescent="0.2">
      <c r="F41875"/>
      <c r="M41875" s="2"/>
      <c r="N41875"/>
      <c r="O41875"/>
      <c r="U41875"/>
      <c r="V41875"/>
    </row>
    <row r="41876" spans="6:22" x14ac:dyDescent="0.2">
      <c r="F41876"/>
      <c r="M41876" s="2"/>
      <c r="N41876"/>
      <c r="O41876"/>
      <c r="U41876"/>
      <c r="V41876"/>
    </row>
    <row r="41877" spans="6:22" x14ac:dyDescent="0.2">
      <c r="F41877"/>
      <c r="M41877" s="2"/>
      <c r="N41877"/>
      <c r="O41877"/>
      <c r="U41877"/>
      <c r="V41877"/>
    </row>
    <row r="41878" spans="6:22" x14ac:dyDescent="0.2">
      <c r="F41878"/>
      <c r="M41878" s="2"/>
      <c r="N41878"/>
      <c r="O41878"/>
      <c r="U41878"/>
      <c r="V41878"/>
    </row>
    <row r="41879" spans="6:22" x14ac:dyDescent="0.2">
      <c r="F41879"/>
      <c r="M41879" s="2"/>
      <c r="N41879"/>
      <c r="O41879"/>
      <c r="U41879"/>
      <c r="V41879"/>
    </row>
    <row r="41880" spans="6:22" x14ac:dyDescent="0.2">
      <c r="F41880"/>
      <c r="M41880" s="2"/>
      <c r="N41880"/>
      <c r="O41880"/>
      <c r="U41880"/>
      <c r="V41880"/>
    </row>
    <row r="41881" spans="6:22" x14ac:dyDescent="0.2">
      <c r="F41881"/>
      <c r="M41881" s="2"/>
      <c r="N41881"/>
      <c r="O41881"/>
      <c r="U41881"/>
      <c r="V41881"/>
    </row>
    <row r="41882" spans="6:22" x14ac:dyDescent="0.2">
      <c r="F41882"/>
      <c r="M41882" s="2"/>
      <c r="N41882"/>
      <c r="O41882"/>
      <c r="U41882"/>
      <c r="V41882"/>
    </row>
    <row r="41883" spans="6:22" x14ac:dyDescent="0.2">
      <c r="F41883"/>
      <c r="M41883" s="2"/>
      <c r="N41883"/>
      <c r="O41883"/>
      <c r="U41883"/>
      <c r="V41883"/>
    </row>
    <row r="41884" spans="6:22" x14ac:dyDescent="0.2">
      <c r="F41884"/>
      <c r="M41884" s="2"/>
      <c r="N41884"/>
      <c r="O41884"/>
      <c r="U41884"/>
      <c r="V41884"/>
    </row>
    <row r="41885" spans="6:22" x14ac:dyDescent="0.2">
      <c r="F41885"/>
      <c r="M41885" s="2"/>
      <c r="N41885"/>
      <c r="O41885"/>
      <c r="U41885"/>
      <c r="V41885"/>
    </row>
    <row r="41886" spans="6:22" x14ac:dyDescent="0.2">
      <c r="F41886"/>
      <c r="M41886" s="2"/>
      <c r="N41886"/>
      <c r="O41886"/>
      <c r="U41886"/>
      <c r="V41886"/>
    </row>
    <row r="41887" spans="6:22" x14ac:dyDescent="0.2">
      <c r="F41887"/>
      <c r="M41887" s="2"/>
      <c r="N41887"/>
      <c r="O41887"/>
      <c r="U41887"/>
      <c r="V41887"/>
    </row>
    <row r="41888" spans="6:22" x14ac:dyDescent="0.2">
      <c r="F41888"/>
      <c r="M41888" s="2"/>
      <c r="N41888"/>
      <c r="O41888"/>
      <c r="U41888"/>
      <c r="V41888"/>
    </row>
    <row r="41889" spans="6:22" x14ac:dyDescent="0.2">
      <c r="F41889"/>
      <c r="M41889" s="2"/>
      <c r="N41889"/>
      <c r="O41889"/>
      <c r="U41889"/>
      <c r="V41889"/>
    </row>
    <row r="41890" spans="6:22" x14ac:dyDescent="0.2">
      <c r="F41890"/>
      <c r="M41890" s="2"/>
      <c r="N41890"/>
      <c r="O41890"/>
      <c r="U41890"/>
      <c r="V41890"/>
    </row>
    <row r="41891" spans="6:22" x14ac:dyDescent="0.2">
      <c r="F41891"/>
      <c r="M41891" s="2"/>
      <c r="N41891"/>
      <c r="O41891"/>
      <c r="U41891"/>
      <c r="V41891"/>
    </row>
    <row r="41892" spans="6:22" x14ac:dyDescent="0.2">
      <c r="F41892"/>
      <c r="M41892" s="2"/>
      <c r="N41892"/>
      <c r="O41892"/>
      <c r="U41892"/>
      <c r="V41892"/>
    </row>
    <row r="41893" spans="6:22" x14ac:dyDescent="0.2">
      <c r="F41893"/>
      <c r="M41893" s="2"/>
      <c r="N41893"/>
      <c r="O41893"/>
      <c r="U41893"/>
      <c r="V41893"/>
    </row>
    <row r="41894" spans="6:22" x14ac:dyDescent="0.2">
      <c r="F41894"/>
      <c r="M41894" s="2"/>
      <c r="N41894"/>
      <c r="O41894"/>
      <c r="U41894"/>
      <c r="V41894"/>
    </row>
    <row r="41895" spans="6:22" x14ac:dyDescent="0.2">
      <c r="F41895"/>
      <c r="M41895" s="2"/>
      <c r="N41895"/>
      <c r="O41895"/>
      <c r="U41895"/>
      <c r="V41895"/>
    </row>
    <row r="41896" spans="6:22" x14ac:dyDescent="0.2">
      <c r="F41896"/>
      <c r="M41896" s="2"/>
      <c r="N41896"/>
      <c r="O41896"/>
      <c r="U41896"/>
      <c r="V41896"/>
    </row>
    <row r="41897" spans="6:22" x14ac:dyDescent="0.2">
      <c r="F41897"/>
      <c r="M41897" s="2"/>
      <c r="N41897"/>
      <c r="O41897"/>
      <c r="U41897"/>
      <c r="V41897"/>
    </row>
    <row r="41898" spans="6:22" x14ac:dyDescent="0.2">
      <c r="F41898"/>
      <c r="M41898" s="2"/>
      <c r="N41898"/>
      <c r="O41898"/>
      <c r="U41898"/>
      <c r="V41898"/>
    </row>
    <row r="41899" spans="6:22" x14ac:dyDescent="0.2">
      <c r="F41899"/>
      <c r="M41899" s="2"/>
      <c r="N41899"/>
      <c r="O41899"/>
      <c r="U41899"/>
      <c r="V41899"/>
    </row>
    <row r="41900" spans="6:22" x14ac:dyDescent="0.2">
      <c r="F41900"/>
      <c r="M41900" s="2"/>
      <c r="N41900"/>
      <c r="O41900"/>
      <c r="U41900"/>
      <c r="V41900"/>
    </row>
    <row r="41901" spans="6:22" x14ac:dyDescent="0.2">
      <c r="F41901"/>
      <c r="M41901" s="2"/>
      <c r="N41901"/>
      <c r="O41901"/>
      <c r="U41901"/>
      <c r="V41901"/>
    </row>
    <row r="41902" spans="6:22" x14ac:dyDescent="0.2">
      <c r="F41902"/>
      <c r="M41902" s="2"/>
      <c r="N41902"/>
      <c r="O41902"/>
      <c r="U41902"/>
      <c r="V41902"/>
    </row>
    <row r="41903" spans="6:22" x14ac:dyDescent="0.2">
      <c r="F41903"/>
      <c r="M41903" s="2"/>
      <c r="N41903"/>
      <c r="O41903"/>
      <c r="U41903"/>
      <c r="V41903"/>
    </row>
    <row r="41904" spans="6:22" x14ac:dyDescent="0.2">
      <c r="F41904"/>
      <c r="M41904" s="2"/>
      <c r="N41904"/>
      <c r="O41904"/>
      <c r="U41904"/>
      <c r="V41904"/>
    </row>
    <row r="41905" spans="6:22" x14ac:dyDescent="0.2">
      <c r="F41905"/>
      <c r="M41905" s="2"/>
      <c r="N41905"/>
      <c r="O41905"/>
      <c r="U41905"/>
      <c r="V41905"/>
    </row>
    <row r="41906" spans="6:22" x14ac:dyDescent="0.2">
      <c r="F41906"/>
      <c r="M41906" s="2"/>
      <c r="N41906"/>
      <c r="O41906"/>
      <c r="U41906"/>
      <c r="V41906"/>
    </row>
    <row r="41907" spans="6:22" x14ac:dyDescent="0.2">
      <c r="F41907"/>
      <c r="M41907" s="2"/>
      <c r="N41907"/>
      <c r="O41907"/>
      <c r="U41907"/>
      <c r="V41907"/>
    </row>
    <row r="41908" spans="6:22" x14ac:dyDescent="0.2">
      <c r="F41908"/>
      <c r="M41908" s="2"/>
      <c r="N41908"/>
      <c r="O41908"/>
      <c r="U41908"/>
      <c r="V41908"/>
    </row>
    <row r="41909" spans="6:22" x14ac:dyDescent="0.2">
      <c r="F41909"/>
      <c r="M41909" s="2"/>
      <c r="N41909"/>
      <c r="O41909"/>
      <c r="U41909"/>
      <c r="V41909"/>
    </row>
    <row r="41910" spans="6:22" x14ac:dyDescent="0.2">
      <c r="F41910"/>
      <c r="M41910" s="2"/>
      <c r="N41910"/>
      <c r="O41910"/>
      <c r="U41910"/>
      <c r="V41910"/>
    </row>
    <row r="41911" spans="6:22" x14ac:dyDescent="0.2">
      <c r="F41911"/>
      <c r="M41911" s="2"/>
      <c r="N41911"/>
      <c r="O41911"/>
      <c r="U41911"/>
      <c r="V41911"/>
    </row>
    <row r="41912" spans="6:22" x14ac:dyDescent="0.2">
      <c r="F41912"/>
      <c r="M41912" s="2"/>
      <c r="N41912"/>
      <c r="O41912"/>
      <c r="U41912"/>
      <c r="V41912"/>
    </row>
    <row r="41913" spans="6:22" x14ac:dyDescent="0.2">
      <c r="F41913"/>
      <c r="M41913" s="2"/>
      <c r="N41913"/>
      <c r="O41913"/>
      <c r="U41913"/>
      <c r="V41913"/>
    </row>
    <row r="41914" spans="6:22" x14ac:dyDescent="0.2">
      <c r="F41914"/>
      <c r="M41914" s="2"/>
      <c r="N41914"/>
      <c r="O41914"/>
      <c r="U41914"/>
      <c r="V41914"/>
    </row>
    <row r="41915" spans="6:22" x14ac:dyDescent="0.2">
      <c r="F41915"/>
      <c r="M41915" s="2"/>
      <c r="N41915"/>
      <c r="O41915"/>
      <c r="U41915"/>
      <c r="V41915"/>
    </row>
    <row r="41916" spans="6:22" x14ac:dyDescent="0.2">
      <c r="F41916"/>
      <c r="M41916" s="2"/>
      <c r="N41916"/>
      <c r="O41916"/>
      <c r="U41916"/>
      <c r="V41916"/>
    </row>
    <row r="41917" spans="6:22" x14ac:dyDescent="0.2">
      <c r="F41917"/>
      <c r="M41917" s="2"/>
      <c r="N41917"/>
      <c r="O41917"/>
      <c r="U41917"/>
      <c r="V41917"/>
    </row>
    <row r="41918" spans="6:22" x14ac:dyDescent="0.2">
      <c r="F41918"/>
      <c r="M41918" s="2"/>
      <c r="N41918"/>
      <c r="O41918"/>
      <c r="U41918"/>
      <c r="V41918"/>
    </row>
    <row r="41919" spans="6:22" x14ac:dyDescent="0.2">
      <c r="F41919"/>
      <c r="M41919" s="2"/>
      <c r="N41919"/>
      <c r="O41919"/>
      <c r="U41919"/>
      <c r="V41919"/>
    </row>
    <row r="41920" spans="6:22" x14ac:dyDescent="0.2">
      <c r="F41920"/>
      <c r="M41920" s="2"/>
      <c r="N41920"/>
      <c r="O41920"/>
      <c r="U41920"/>
      <c r="V41920"/>
    </row>
    <row r="41921" spans="6:22" x14ac:dyDescent="0.2">
      <c r="F41921"/>
      <c r="M41921" s="2"/>
      <c r="N41921"/>
      <c r="O41921"/>
      <c r="U41921"/>
      <c r="V41921"/>
    </row>
    <row r="41922" spans="6:22" x14ac:dyDescent="0.2">
      <c r="F41922"/>
      <c r="M41922" s="2"/>
      <c r="N41922"/>
      <c r="O41922"/>
      <c r="U41922"/>
      <c r="V41922"/>
    </row>
    <row r="41923" spans="6:22" x14ac:dyDescent="0.2">
      <c r="F41923"/>
      <c r="M41923" s="2"/>
      <c r="N41923"/>
      <c r="O41923"/>
      <c r="U41923"/>
      <c r="V41923"/>
    </row>
    <row r="41924" spans="6:22" x14ac:dyDescent="0.2">
      <c r="F41924"/>
      <c r="M41924" s="2"/>
      <c r="N41924"/>
      <c r="O41924"/>
      <c r="U41924"/>
      <c r="V41924"/>
    </row>
    <row r="41925" spans="6:22" x14ac:dyDescent="0.2">
      <c r="F41925"/>
      <c r="M41925" s="2"/>
      <c r="N41925"/>
      <c r="O41925"/>
      <c r="U41925"/>
      <c r="V41925"/>
    </row>
    <row r="41926" spans="6:22" x14ac:dyDescent="0.2">
      <c r="F41926"/>
      <c r="M41926" s="2"/>
      <c r="N41926"/>
      <c r="O41926"/>
      <c r="U41926"/>
      <c r="V41926"/>
    </row>
    <row r="41927" spans="6:22" x14ac:dyDescent="0.2">
      <c r="F41927"/>
      <c r="M41927" s="2"/>
      <c r="N41927"/>
      <c r="O41927"/>
      <c r="U41927"/>
      <c r="V41927"/>
    </row>
    <row r="41928" spans="6:22" x14ac:dyDescent="0.2">
      <c r="F41928"/>
      <c r="M41928" s="2"/>
      <c r="N41928"/>
      <c r="O41928"/>
      <c r="U41928"/>
      <c r="V41928"/>
    </row>
    <row r="41929" spans="6:22" x14ac:dyDescent="0.2">
      <c r="F41929"/>
      <c r="M41929" s="2"/>
      <c r="N41929"/>
      <c r="O41929"/>
      <c r="U41929"/>
      <c r="V41929"/>
    </row>
    <row r="41930" spans="6:22" x14ac:dyDescent="0.2">
      <c r="F41930"/>
      <c r="M41930" s="2"/>
      <c r="N41930"/>
      <c r="O41930"/>
      <c r="U41930"/>
      <c r="V41930"/>
    </row>
    <row r="41931" spans="6:22" x14ac:dyDescent="0.2">
      <c r="F41931"/>
      <c r="M41931" s="2"/>
      <c r="N41931"/>
      <c r="O41931"/>
      <c r="U41931"/>
      <c r="V41931"/>
    </row>
    <row r="41932" spans="6:22" x14ac:dyDescent="0.2">
      <c r="F41932"/>
      <c r="M41932" s="2"/>
      <c r="N41932"/>
      <c r="O41932"/>
      <c r="U41932"/>
      <c r="V41932"/>
    </row>
    <row r="41933" spans="6:22" x14ac:dyDescent="0.2">
      <c r="F41933"/>
      <c r="M41933" s="2"/>
      <c r="N41933"/>
      <c r="O41933"/>
      <c r="U41933"/>
      <c r="V41933"/>
    </row>
    <row r="41934" spans="6:22" x14ac:dyDescent="0.2">
      <c r="F41934"/>
      <c r="M41934" s="2"/>
      <c r="N41934"/>
      <c r="O41934"/>
      <c r="U41934"/>
      <c r="V41934"/>
    </row>
    <row r="41935" spans="6:22" x14ac:dyDescent="0.2">
      <c r="F41935"/>
      <c r="M41935" s="2"/>
      <c r="N41935"/>
      <c r="O41935"/>
      <c r="U41935"/>
      <c r="V41935"/>
    </row>
    <row r="41936" spans="6:22" x14ac:dyDescent="0.2">
      <c r="F41936"/>
      <c r="M41936" s="2"/>
      <c r="N41936"/>
      <c r="O41936"/>
      <c r="U41936"/>
      <c r="V41936"/>
    </row>
    <row r="41937" spans="6:22" x14ac:dyDescent="0.2">
      <c r="F41937"/>
      <c r="M41937" s="2"/>
      <c r="N41937"/>
      <c r="O41937"/>
      <c r="U41937"/>
      <c r="V41937"/>
    </row>
    <row r="41938" spans="6:22" x14ac:dyDescent="0.2">
      <c r="F41938"/>
      <c r="M41938" s="2"/>
      <c r="N41938"/>
      <c r="O41938"/>
      <c r="U41938"/>
      <c r="V41938"/>
    </row>
    <row r="41939" spans="6:22" x14ac:dyDescent="0.2">
      <c r="F41939"/>
      <c r="M41939" s="2"/>
      <c r="N41939"/>
      <c r="O41939"/>
      <c r="U41939"/>
      <c r="V41939"/>
    </row>
    <row r="41940" spans="6:22" x14ac:dyDescent="0.2">
      <c r="F41940"/>
      <c r="M41940" s="2"/>
      <c r="N41940"/>
      <c r="O41940"/>
      <c r="U41940"/>
      <c r="V41940"/>
    </row>
    <row r="41941" spans="6:22" x14ac:dyDescent="0.2">
      <c r="F41941"/>
      <c r="M41941" s="2"/>
      <c r="N41941"/>
      <c r="O41941"/>
      <c r="U41941"/>
      <c r="V41941"/>
    </row>
    <row r="41942" spans="6:22" x14ac:dyDescent="0.2">
      <c r="F41942"/>
      <c r="M41942" s="2"/>
      <c r="N41942"/>
      <c r="O41942"/>
      <c r="U41942"/>
      <c r="V41942"/>
    </row>
    <row r="41943" spans="6:22" x14ac:dyDescent="0.2">
      <c r="F41943"/>
      <c r="M41943" s="2"/>
      <c r="N41943"/>
      <c r="O41943"/>
      <c r="U41943"/>
      <c r="V41943"/>
    </row>
    <row r="41944" spans="6:22" x14ac:dyDescent="0.2">
      <c r="F41944"/>
      <c r="M41944" s="2"/>
      <c r="N41944"/>
      <c r="O41944"/>
      <c r="U41944"/>
      <c r="V41944"/>
    </row>
    <row r="41945" spans="6:22" x14ac:dyDescent="0.2">
      <c r="F41945"/>
      <c r="M41945" s="2"/>
      <c r="N41945"/>
      <c r="O41945"/>
      <c r="U41945"/>
      <c r="V41945"/>
    </row>
    <row r="41946" spans="6:22" x14ac:dyDescent="0.2">
      <c r="F41946"/>
      <c r="M41946" s="2"/>
      <c r="N41946"/>
      <c r="O41946"/>
      <c r="U41946"/>
      <c r="V41946"/>
    </row>
    <row r="41947" spans="6:22" x14ac:dyDescent="0.2">
      <c r="F41947"/>
      <c r="M41947" s="2"/>
      <c r="N41947"/>
      <c r="O41947"/>
      <c r="U41947"/>
      <c r="V41947"/>
    </row>
    <row r="41948" spans="6:22" x14ac:dyDescent="0.2">
      <c r="F41948"/>
      <c r="M41948" s="2"/>
      <c r="N41948"/>
      <c r="O41948"/>
      <c r="U41948"/>
      <c r="V41948"/>
    </row>
    <row r="41949" spans="6:22" x14ac:dyDescent="0.2">
      <c r="F41949"/>
      <c r="M41949" s="2"/>
      <c r="N41949"/>
      <c r="O41949"/>
      <c r="U41949"/>
      <c r="V41949"/>
    </row>
    <row r="41950" spans="6:22" x14ac:dyDescent="0.2">
      <c r="F41950"/>
      <c r="M41950" s="2"/>
      <c r="N41950"/>
      <c r="O41950"/>
      <c r="U41950"/>
      <c r="V41950"/>
    </row>
    <row r="41951" spans="6:22" x14ac:dyDescent="0.2">
      <c r="F41951"/>
      <c r="M41951" s="2"/>
      <c r="N41951"/>
      <c r="O41951"/>
      <c r="U41951"/>
      <c r="V41951"/>
    </row>
    <row r="41952" spans="6:22" x14ac:dyDescent="0.2">
      <c r="F41952"/>
      <c r="M41952" s="2"/>
      <c r="N41952"/>
      <c r="O41952"/>
      <c r="U41952"/>
      <c r="V41952"/>
    </row>
    <row r="41953" spans="6:22" x14ac:dyDescent="0.2">
      <c r="F41953"/>
      <c r="M41953" s="2"/>
      <c r="N41953"/>
      <c r="O41953"/>
      <c r="U41953"/>
      <c r="V41953"/>
    </row>
    <row r="41954" spans="6:22" x14ac:dyDescent="0.2">
      <c r="F41954"/>
      <c r="M41954" s="2"/>
      <c r="N41954"/>
      <c r="O41954"/>
      <c r="U41954"/>
      <c r="V41954"/>
    </row>
    <row r="41955" spans="6:22" x14ac:dyDescent="0.2">
      <c r="F41955"/>
      <c r="M41955" s="2"/>
      <c r="N41955"/>
      <c r="O41955"/>
      <c r="U41955"/>
      <c r="V41955"/>
    </row>
    <row r="41956" spans="6:22" x14ac:dyDescent="0.2">
      <c r="F41956"/>
      <c r="M41956" s="2"/>
      <c r="N41956"/>
      <c r="O41956"/>
      <c r="U41956"/>
      <c r="V41956"/>
    </row>
    <row r="41957" spans="6:22" x14ac:dyDescent="0.2">
      <c r="F41957"/>
      <c r="M41957" s="2"/>
      <c r="N41957"/>
      <c r="O41957"/>
      <c r="U41957"/>
      <c r="V41957"/>
    </row>
    <row r="41958" spans="6:22" x14ac:dyDescent="0.2">
      <c r="F41958"/>
      <c r="M41958" s="2"/>
      <c r="N41958"/>
      <c r="O41958"/>
      <c r="U41958"/>
      <c r="V41958"/>
    </row>
    <row r="41959" spans="6:22" x14ac:dyDescent="0.2">
      <c r="F41959"/>
      <c r="M41959" s="2"/>
      <c r="N41959"/>
      <c r="O41959"/>
      <c r="U41959"/>
      <c r="V41959"/>
    </row>
    <row r="41960" spans="6:22" x14ac:dyDescent="0.2">
      <c r="F41960"/>
      <c r="M41960" s="2"/>
      <c r="N41960"/>
      <c r="O41960"/>
      <c r="U41960"/>
      <c r="V41960"/>
    </row>
    <row r="41961" spans="6:22" x14ac:dyDescent="0.2">
      <c r="F41961"/>
      <c r="M41961" s="2"/>
      <c r="N41961"/>
      <c r="O41961"/>
      <c r="U41961"/>
      <c r="V41961"/>
    </row>
    <row r="41962" spans="6:22" x14ac:dyDescent="0.2">
      <c r="F41962"/>
      <c r="M41962" s="2"/>
      <c r="N41962"/>
      <c r="O41962"/>
      <c r="U41962"/>
      <c r="V41962"/>
    </row>
    <row r="41963" spans="6:22" x14ac:dyDescent="0.2">
      <c r="F41963"/>
      <c r="M41963" s="2"/>
      <c r="N41963"/>
      <c r="O41963"/>
      <c r="U41963"/>
      <c r="V41963"/>
    </row>
    <row r="41964" spans="6:22" x14ac:dyDescent="0.2">
      <c r="F41964"/>
      <c r="M41964" s="2"/>
      <c r="N41964"/>
      <c r="O41964"/>
      <c r="U41964"/>
      <c r="V41964"/>
    </row>
    <row r="41965" spans="6:22" x14ac:dyDescent="0.2">
      <c r="F41965"/>
      <c r="M41965" s="2"/>
      <c r="N41965"/>
      <c r="O41965"/>
      <c r="U41965"/>
      <c r="V41965"/>
    </row>
    <row r="41966" spans="6:22" x14ac:dyDescent="0.2">
      <c r="F41966"/>
      <c r="M41966" s="2"/>
      <c r="N41966"/>
      <c r="O41966"/>
      <c r="U41966"/>
      <c r="V41966"/>
    </row>
    <row r="41967" spans="6:22" x14ac:dyDescent="0.2">
      <c r="F41967"/>
      <c r="M41967" s="2"/>
      <c r="N41967"/>
      <c r="O41967"/>
      <c r="U41967"/>
      <c r="V41967"/>
    </row>
    <row r="41968" spans="6:22" x14ac:dyDescent="0.2">
      <c r="F41968"/>
      <c r="M41968" s="2"/>
      <c r="N41968"/>
      <c r="O41968"/>
      <c r="U41968"/>
      <c r="V41968"/>
    </row>
    <row r="41969" spans="6:22" x14ac:dyDescent="0.2">
      <c r="F41969"/>
      <c r="M41969" s="2"/>
      <c r="N41969"/>
      <c r="O41969"/>
      <c r="U41969"/>
      <c r="V41969"/>
    </row>
    <row r="41970" spans="6:22" x14ac:dyDescent="0.2">
      <c r="F41970"/>
      <c r="M41970" s="2"/>
      <c r="N41970"/>
      <c r="O41970"/>
      <c r="U41970"/>
      <c r="V41970"/>
    </row>
    <row r="41971" spans="6:22" x14ac:dyDescent="0.2">
      <c r="F41971"/>
      <c r="M41971" s="2"/>
      <c r="N41971"/>
      <c r="O41971"/>
      <c r="U41971"/>
      <c r="V41971"/>
    </row>
    <row r="41972" spans="6:22" x14ac:dyDescent="0.2">
      <c r="F41972"/>
      <c r="M41972" s="2"/>
      <c r="N41972"/>
      <c r="O41972"/>
      <c r="U41972"/>
      <c r="V41972"/>
    </row>
    <row r="41973" spans="6:22" x14ac:dyDescent="0.2">
      <c r="F41973"/>
      <c r="M41973" s="2"/>
      <c r="N41973"/>
      <c r="O41973"/>
      <c r="U41973"/>
      <c r="V41973"/>
    </row>
    <row r="41974" spans="6:22" x14ac:dyDescent="0.2">
      <c r="F41974"/>
      <c r="M41974" s="2"/>
      <c r="N41974"/>
      <c r="O41974"/>
      <c r="U41974"/>
      <c r="V41974"/>
    </row>
    <row r="41975" spans="6:22" x14ac:dyDescent="0.2">
      <c r="F41975"/>
      <c r="M41975" s="2"/>
      <c r="N41975"/>
      <c r="O41975"/>
      <c r="U41975"/>
      <c r="V41975"/>
    </row>
    <row r="41976" spans="6:22" x14ac:dyDescent="0.2">
      <c r="F41976"/>
      <c r="M41976" s="2"/>
      <c r="N41976"/>
      <c r="O41976"/>
      <c r="U41976"/>
      <c r="V41976"/>
    </row>
    <row r="41977" spans="6:22" x14ac:dyDescent="0.2">
      <c r="F41977"/>
      <c r="M41977" s="2"/>
      <c r="N41977"/>
      <c r="O41977"/>
      <c r="U41977"/>
      <c r="V41977"/>
    </row>
    <row r="41978" spans="6:22" x14ac:dyDescent="0.2">
      <c r="F41978"/>
      <c r="M41978" s="2"/>
      <c r="N41978"/>
      <c r="O41978"/>
      <c r="U41978"/>
      <c r="V41978"/>
    </row>
    <row r="41979" spans="6:22" x14ac:dyDescent="0.2">
      <c r="F41979"/>
      <c r="M41979" s="2"/>
      <c r="N41979"/>
      <c r="O41979"/>
      <c r="U41979"/>
      <c r="V41979"/>
    </row>
    <row r="41980" spans="6:22" x14ac:dyDescent="0.2">
      <c r="F41980"/>
      <c r="M41980" s="2"/>
      <c r="N41980"/>
      <c r="O41980"/>
      <c r="U41980"/>
      <c r="V41980"/>
    </row>
    <row r="41981" spans="6:22" x14ac:dyDescent="0.2">
      <c r="F41981"/>
      <c r="M41981" s="2"/>
      <c r="N41981"/>
      <c r="O41981"/>
      <c r="U41981"/>
      <c r="V41981"/>
    </row>
    <row r="41982" spans="6:22" x14ac:dyDescent="0.2">
      <c r="F41982"/>
      <c r="M41982" s="2"/>
      <c r="N41982"/>
      <c r="O41982"/>
      <c r="U41982"/>
      <c r="V41982"/>
    </row>
    <row r="41983" spans="6:22" x14ac:dyDescent="0.2">
      <c r="F41983"/>
      <c r="M41983" s="2"/>
      <c r="N41983"/>
      <c r="O41983"/>
      <c r="U41983"/>
      <c r="V41983"/>
    </row>
    <row r="41984" spans="6:22" x14ac:dyDescent="0.2">
      <c r="F41984"/>
      <c r="M41984" s="2"/>
      <c r="N41984"/>
      <c r="O41984"/>
      <c r="U41984"/>
      <c r="V41984"/>
    </row>
    <row r="41985" spans="6:22" x14ac:dyDescent="0.2">
      <c r="F41985"/>
      <c r="M41985" s="2"/>
      <c r="N41985"/>
      <c r="O41985"/>
      <c r="U41985"/>
      <c r="V41985"/>
    </row>
    <row r="41986" spans="6:22" x14ac:dyDescent="0.2">
      <c r="F41986"/>
      <c r="M41986" s="2"/>
      <c r="N41986"/>
      <c r="O41986"/>
      <c r="U41986"/>
      <c r="V41986"/>
    </row>
    <row r="41987" spans="6:22" x14ac:dyDescent="0.2">
      <c r="F41987"/>
      <c r="M41987" s="2"/>
      <c r="N41987"/>
      <c r="O41987"/>
      <c r="U41987"/>
      <c r="V41987"/>
    </row>
    <row r="41988" spans="6:22" x14ac:dyDescent="0.2">
      <c r="F41988"/>
      <c r="M41988" s="2"/>
      <c r="N41988"/>
      <c r="O41988"/>
      <c r="U41988"/>
      <c r="V41988"/>
    </row>
    <row r="41989" spans="6:22" x14ac:dyDescent="0.2">
      <c r="F41989"/>
      <c r="M41989" s="2"/>
      <c r="N41989"/>
      <c r="O41989"/>
      <c r="U41989"/>
      <c r="V41989"/>
    </row>
    <row r="41990" spans="6:22" x14ac:dyDescent="0.2">
      <c r="F41990"/>
      <c r="M41990" s="2"/>
      <c r="N41990"/>
      <c r="O41990"/>
      <c r="U41990"/>
      <c r="V41990"/>
    </row>
    <row r="41991" spans="6:22" x14ac:dyDescent="0.2">
      <c r="F41991"/>
      <c r="M41991" s="2"/>
      <c r="N41991"/>
      <c r="O41991"/>
      <c r="U41991"/>
      <c r="V41991"/>
    </row>
    <row r="41992" spans="6:22" x14ac:dyDescent="0.2">
      <c r="F41992"/>
      <c r="M41992" s="2"/>
      <c r="N41992"/>
      <c r="O41992"/>
      <c r="U41992"/>
      <c r="V41992"/>
    </row>
    <row r="41993" spans="6:22" x14ac:dyDescent="0.2">
      <c r="F41993"/>
      <c r="M41993" s="2"/>
      <c r="N41993"/>
      <c r="O41993"/>
      <c r="U41993"/>
      <c r="V41993"/>
    </row>
    <row r="41994" spans="6:22" x14ac:dyDescent="0.2">
      <c r="F41994"/>
      <c r="M41994" s="2"/>
      <c r="N41994"/>
      <c r="O41994"/>
      <c r="U41994"/>
      <c r="V41994"/>
    </row>
    <row r="41995" spans="6:22" x14ac:dyDescent="0.2">
      <c r="F41995"/>
      <c r="M41995" s="2"/>
      <c r="N41995"/>
      <c r="O41995"/>
      <c r="U41995"/>
      <c r="V41995"/>
    </row>
    <row r="41996" spans="6:22" x14ac:dyDescent="0.2">
      <c r="F41996"/>
      <c r="M41996" s="2"/>
      <c r="N41996"/>
      <c r="O41996"/>
      <c r="U41996"/>
      <c r="V41996"/>
    </row>
    <row r="41997" spans="6:22" x14ac:dyDescent="0.2">
      <c r="F41997"/>
      <c r="M41997" s="2"/>
      <c r="N41997"/>
      <c r="O41997"/>
      <c r="U41997"/>
      <c r="V41997"/>
    </row>
    <row r="41998" spans="6:22" x14ac:dyDescent="0.2">
      <c r="F41998"/>
      <c r="M41998" s="2"/>
      <c r="N41998"/>
      <c r="O41998"/>
      <c r="U41998"/>
      <c r="V41998"/>
    </row>
    <row r="41999" spans="6:22" x14ac:dyDescent="0.2">
      <c r="F41999"/>
      <c r="M41999" s="2"/>
      <c r="N41999"/>
      <c r="O41999"/>
      <c r="U41999"/>
      <c r="V41999"/>
    </row>
    <row r="42000" spans="6:22" x14ac:dyDescent="0.2">
      <c r="F42000"/>
      <c r="M42000" s="2"/>
      <c r="N42000"/>
      <c r="O42000"/>
      <c r="U42000"/>
      <c r="V42000"/>
    </row>
    <row r="42001" spans="6:22" x14ac:dyDescent="0.2">
      <c r="F42001"/>
      <c r="M42001" s="2"/>
      <c r="N42001"/>
      <c r="O42001"/>
      <c r="U42001"/>
      <c r="V42001"/>
    </row>
    <row r="42002" spans="6:22" x14ac:dyDescent="0.2">
      <c r="F42002"/>
      <c r="M42002" s="2"/>
      <c r="N42002"/>
      <c r="O42002"/>
      <c r="U42002"/>
      <c r="V42002"/>
    </row>
    <row r="42003" spans="6:22" x14ac:dyDescent="0.2">
      <c r="F42003"/>
      <c r="M42003" s="2"/>
      <c r="N42003"/>
      <c r="O42003"/>
      <c r="U42003"/>
      <c r="V42003"/>
    </row>
    <row r="42004" spans="6:22" x14ac:dyDescent="0.2">
      <c r="F42004"/>
      <c r="M42004" s="2"/>
      <c r="N42004"/>
      <c r="O42004"/>
      <c r="U42004"/>
      <c r="V42004"/>
    </row>
    <row r="42005" spans="6:22" x14ac:dyDescent="0.2">
      <c r="F42005"/>
      <c r="M42005" s="2"/>
      <c r="N42005"/>
      <c r="O42005"/>
      <c r="U42005"/>
      <c r="V42005"/>
    </row>
    <row r="42006" spans="6:22" x14ac:dyDescent="0.2">
      <c r="F42006"/>
      <c r="M42006" s="2"/>
      <c r="N42006"/>
      <c r="O42006"/>
      <c r="U42006"/>
      <c r="V42006"/>
    </row>
    <row r="42007" spans="6:22" x14ac:dyDescent="0.2">
      <c r="F42007"/>
      <c r="M42007" s="2"/>
      <c r="N42007"/>
      <c r="O42007"/>
      <c r="U42007"/>
      <c r="V42007"/>
    </row>
    <row r="42008" spans="6:22" x14ac:dyDescent="0.2">
      <c r="F42008"/>
      <c r="M42008" s="2"/>
      <c r="N42008"/>
      <c r="O42008"/>
      <c r="U42008"/>
      <c r="V42008"/>
    </row>
    <row r="42009" spans="6:22" x14ac:dyDescent="0.2">
      <c r="F42009"/>
      <c r="M42009" s="2"/>
      <c r="N42009"/>
      <c r="O42009"/>
      <c r="U42009"/>
      <c r="V42009"/>
    </row>
    <row r="42010" spans="6:22" x14ac:dyDescent="0.2">
      <c r="F42010"/>
      <c r="M42010" s="2"/>
      <c r="N42010"/>
      <c r="O42010"/>
      <c r="U42010"/>
      <c r="V42010"/>
    </row>
    <row r="42011" spans="6:22" x14ac:dyDescent="0.2">
      <c r="F42011"/>
      <c r="M42011" s="2"/>
      <c r="N42011"/>
      <c r="O42011"/>
      <c r="U42011"/>
      <c r="V42011"/>
    </row>
    <row r="42012" spans="6:22" x14ac:dyDescent="0.2">
      <c r="F42012"/>
      <c r="M42012" s="2"/>
      <c r="N42012"/>
      <c r="O42012"/>
      <c r="U42012"/>
      <c r="V42012"/>
    </row>
    <row r="42013" spans="6:22" x14ac:dyDescent="0.2">
      <c r="F42013"/>
      <c r="M42013" s="2"/>
      <c r="N42013"/>
      <c r="O42013"/>
      <c r="U42013"/>
      <c r="V42013"/>
    </row>
    <row r="42014" spans="6:22" x14ac:dyDescent="0.2">
      <c r="F42014"/>
      <c r="M42014" s="2"/>
      <c r="N42014"/>
      <c r="O42014"/>
      <c r="U42014"/>
      <c r="V42014"/>
    </row>
    <row r="42015" spans="6:22" x14ac:dyDescent="0.2">
      <c r="F42015"/>
      <c r="M42015" s="2"/>
      <c r="N42015"/>
      <c r="O42015"/>
      <c r="U42015"/>
      <c r="V42015"/>
    </row>
    <row r="42016" spans="6:22" x14ac:dyDescent="0.2">
      <c r="F42016"/>
      <c r="M42016" s="2"/>
      <c r="N42016"/>
      <c r="O42016"/>
      <c r="U42016"/>
      <c r="V42016"/>
    </row>
    <row r="42017" spans="6:22" x14ac:dyDescent="0.2">
      <c r="F42017"/>
      <c r="M42017" s="2"/>
      <c r="N42017"/>
      <c r="O42017"/>
      <c r="U42017"/>
      <c r="V42017"/>
    </row>
    <row r="42018" spans="6:22" x14ac:dyDescent="0.2">
      <c r="F42018"/>
      <c r="M42018" s="2"/>
      <c r="N42018"/>
      <c r="O42018"/>
      <c r="U42018"/>
      <c r="V42018"/>
    </row>
    <row r="42019" spans="6:22" x14ac:dyDescent="0.2">
      <c r="F42019"/>
      <c r="M42019" s="2"/>
      <c r="N42019"/>
      <c r="O42019"/>
      <c r="U42019"/>
      <c r="V42019"/>
    </row>
    <row r="42020" spans="6:22" x14ac:dyDescent="0.2">
      <c r="F42020"/>
      <c r="M42020" s="2"/>
      <c r="N42020"/>
      <c r="O42020"/>
      <c r="U42020"/>
      <c r="V42020"/>
    </row>
    <row r="42021" spans="6:22" x14ac:dyDescent="0.2">
      <c r="F42021"/>
      <c r="M42021" s="2"/>
      <c r="N42021"/>
      <c r="O42021"/>
      <c r="U42021"/>
      <c r="V42021"/>
    </row>
    <row r="42022" spans="6:22" x14ac:dyDescent="0.2">
      <c r="F42022"/>
      <c r="M42022" s="2"/>
      <c r="N42022"/>
      <c r="O42022"/>
      <c r="U42022"/>
      <c r="V42022"/>
    </row>
    <row r="42023" spans="6:22" x14ac:dyDescent="0.2">
      <c r="F42023"/>
      <c r="M42023" s="2"/>
      <c r="N42023"/>
      <c r="O42023"/>
      <c r="U42023"/>
      <c r="V42023"/>
    </row>
    <row r="42024" spans="6:22" x14ac:dyDescent="0.2">
      <c r="F42024"/>
      <c r="M42024" s="2"/>
      <c r="N42024"/>
      <c r="O42024"/>
      <c r="U42024"/>
      <c r="V42024"/>
    </row>
    <row r="42025" spans="6:22" x14ac:dyDescent="0.2">
      <c r="F42025"/>
      <c r="M42025" s="2"/>
      <c r="N42025"/>
      <c r="O42025"/>
      <c r="U42025"/>
      <c r="V42025"/>
    </row>
    <row r="42026" spans="6:22" x14ac:dyDescent="0.2">
      <c r="F42026"/>
      <c r="M42026" s="2"/>
      <c r="N42026"/>
      <c r="O42026"/>
      <c r="U42026"/>
      <c r="V42026"/>
    </row>
    <row r="42027" spans="6:22" x14ac:dyDescent="0.2">
      <c r="F42027"/>
      <c r="M42027" s="2"/>
      <c r="N42027"/>
      <c r="O42027"/>
      <c r="U42027"/>
      <c r="V42027"/>
    </row>
    <row r="42028" spans="6:22" x14ac:dyDescent="0.2">
      <c r="F42028"/>
      <c r="M42028" s="2"/>
      <c r="N42028"/>
      <c r="O42028"/>
      <c r="U42028"/>
      <c r="V42028"/>
    </row>
    <row r="42029" spans="6:22" x14ac:dyDescent="0.2">
      <c r="F42029"/>
      <c r="M42029" s="2"/>
      <c r="N42029"/>
      <c r="O42029"/>
      <c r="U42029"/>
      <c r="V42029"/>
    </row>
    <row r="42030" spans="6:22" x14ac:dyDescent="0.2">
      <c r="F42030"/>
      <c r="M42030" s="2"/>
      <c r="N42030"/>
      <c r="O42030"/>
      <c r="U42030"/>
      <c r="V42030"/>
    </row>
    <row r="42031" spans="6:22" x14ac:dyDescent="0.2">
      <c r="F42031"/>
      <c r="M42031" s="2"/>
      <c r="N42031"/>
      <c r="O42031"/>
      <c r="U42031"/>
      <c r="V42031"/>
    </row>
    <row r="42032" spans="6:22" x14ac:dyDescent="0.2">
      <c r="F42032"/>
      <c r="M42032" s="2"/>
      <c r="N42032"/>
      <c r="O42032"/>
      <c r="U42032"/>
      <c r="V42032"/>
    </row>
    <row r="42033" spans="6:22" x14ac:dyDescent="0.2">
      <c r="F42033"/>
      <c r="M42033" s="2"/>
      <c r="N42033"/>
      <c r="O42033"/>
      <c r="U42033"/>
      <c r="V42033"/>
    </row>
    <row r="42034" spans="6:22" x14ac:dyDescent="0.2">
      <c r="F42034"/>
      <c r="M42034" s="2"/>
      <c r="N42034"/>
      <c r="O42034"/>
      <c r="U42034"/>
      <c r="V42034"/>
    </row>
    <row r="42035" spans="6:22" x14ac:dyDescent="0.2">
      <c r="F42035"/>
      <c r="M42035" s="2"/>
      <c r="N42035"/>
      <c r="O42035"/>
      <c r="U42035"/>
      <c r="V42035"/>
    </row>
    <row r="42036" spans="6:22" x14ac:dyDescent="0.2">
      <c r="F42036"/>
      <c r="M42036" s="2"/>
      <c r="N42036"/>
      <c r="O42036"/>
      <c r="U42036"/>
      <c r="V42036"/>
    </row>
    <row r="42037" spans="6:22" x14ac:dyDescent="0.2">
      <c r="F42037"/>
      <c r="M42037" s="2"/>
      <c r="N42037"/>
      <c r="O42037"/>
      <c r="U42037"/>
      <c r="V42037"/>
    </row>
    <row r="42038" spans="6:22" x14ac:dyDescent="0.2">
      <c r="F42038"/>
      <c r="M42038" s="2"/>
      <c r="N42038"/>
      <c r="O42038"/>
      <c r="U42038"/>
      <c r="V42038"/>
    </row>
    <row r="42039" spans="6:22" x14ac:dyDescent="0.2">
      <c r="F42039"/>
      <c r="M42039" s="2"/>
      <c r="N42039"/>
      <c r="O42039"/>
      <c r="U42039"/>
      <c r="V42039"/>
    </row>
    <row r="42040" spans="6:22" x14ac:dyDescent="0.2">
      <c r="F42040"/>
      <c r="M42040" s="2"/>
      <c r="N42040"/>
      <c r="O42040"/>
      <c r="U42040"/>
      <c r="V42040"/>
    </row>
    <row r="42041" spans="6:22" x14ac:dyDescent="0.2">
      <c r="F42041"/>
      <c r="M42041" s="2"/>
      <c r="N42041"/>
      <c r="O42041"/>
      <c r="U42041"/>
      <c r="V42041"/>
    </row>
    <row r="42042" spans="6:22" x14ac:dyDescent="0.2">
      <c r="F42042"/>
      <c r="M42042" s="2"/>
      <c r="N42042"/>
      <c r="O42042"/>
      <c r="U42042"/>
      <c r="V42042"/>
    </row>
    <row r="42043" spans="6:22" x14ac:dyDescent="0.2">
      <c r="F42043"/>
      <c r="M42043" s="2"/>
      <c r="N42043"/>
      <c r="O42043"/>
      <c r="U42043"/>
      <c r="V42043"/>
    </row>
    <row r="42044" spans="6:22" x14ac:dyDescent="0.2">
      <c r="F42044"/>
      <c r="M42044" s="2"/>
      <c r="N42044"/>
      <c r="O42044"/>
      <c r="U42044"/>
      <c r="V42044"/>
    </row>
    <row r="42045" spans="6:22" x14ac:dyDescent="0.2">
      <c r="F42045"/>
      <c r="M42045" s="2"/>
      <c r="N42045"/>
      <c r="O42045"/>
      <c r="U42045"/>
      <c r="V42045"/>
    </row>
    <row r="42046" spans="6:22" x14ac:dyDescent="0.2">
      <c r="F42046"/>
      <c r="M42046" s="2"/>
      <c r="N42046"/>
      <c r="O42046"/>
      <c r="U42046"/>
      <c r="V42046"/>
    </row>
    <row r="42047" spans="6:22" x14ac:dyDescent="0.2">
      <c r="F42047"/>
      <c r="M42047" s="2"/>
      <c r="N42047"/>
      <c r="O42047"/>
      <c r="U42047"/>
      <c r="V42047"/>
    </row>
    <row r="42048" spans="6:22" x14ac:dyDescent="0.2">
      <c r="F42048"/>
      <c r="M42048" s="2"/>
      <c r="N42048"/>
      <c r="O42048"/>
      <c r="U42048"/>
      <c r="V42048"/>
    </row>
    <row r="42049" spans="6:22" x14ac:dyDescent="0.2">
      <c r="F42049"/>
      <c r="M42049" s="2"/>
      <c r="N42049"/>
      <c r="O42049"/>
      <c r="U42049"/>
      <c r="V42049"/>
    </row>
    <row r="42050" spans="6:22" x14ac:dyDescent="0.2">
      <c r="F42050"/>
      <c r="M42050" s="2"/>
      <c r="N42050"/>
      <c r="O42050"/>
      <c r="U42050"/>
      <c r="V42050"/>
    </row>
    <row r="42051" spans="6:22" x14ac:dyDescent="0.2">
      <c r="F42051"/>
      <c r="M42051" s="2"/>
      <c r="N42051"/>
      <c r="O42051"/>
      <c r="U42051"/>
      <c r="V42051"/>
    </row>
    <row r="42052" spans="6:22" x14ac:dyDescent="0.2">
      <c r="F42052"/>
      <c r="M42052" s="2"/>
      <c r="N42052"/>
      <c r="O42052"/>
      <c r="U42052"/>
      <c r="V42052"/>
    </row>
    <row r="42053" spans="6:22" x14ac:dyDescent="0.2">
      <c r="F42053"/>
      <c r="M42053" s="2"/>
      <c r="N42053"/>
      <c r="O42053"/>
      <c r="U42053"/>
      <c r="V42053"/>
    </row>
    <row r="42054" spans="6:22" x14ac:dyDescent="0.2">
      <c r="F42054"/>
      <c r="M42054" s="2"/>
      <c r="N42054"/>
      <c r="O42054"/>
      <c r="U42054"/>
      <c r="V42054"/>
    </row>
    <row r="42055" spans="6:22" x14ac:dyDescent="0.2">
      <c r="F42055"/>
      <c r="M42055" s="2"/>
      <c r="N42055"/>
      <c r="O42055"/>
      <c r="U42055"/>
      <c r="V42055"/>
    </row>
    <row r="42056" spans="6:22" x14ac:dyDescent="0.2">
      <c r="F42056"/>
      <c r="M42056" s="2"/>
      <c r="N42056"/>
      <c r="O42056"/>
      <c r="U42056"/>
      <c r="V42056"/>
    </row>
    <row r="42057" spans="6:22" x14ac:dyDescent="0.2">
      <c r="F42057"/>
      <c r="M42057" s="2"/>
      <c r="N42057"/>
      <c r="O42057"/>
      <c r="U42057"/>
      <c r="V42057"/>
    </row>
    <row r="42058" spans="6:22" x14ac:dyDescent="0.2">
      <c r="F42058"/>
      <c r="M42058" s="2"/>
      <c r="N42058"/>
      <c r="O42058"/>
      <c r="U42058"/>
      <c r="V42058"/>
    </row>
    <row r="42059" spans="6:22" x14ac:dyDescent="0.2">
      <c r="F42059"/>
      <c r="M42059" s="2"/>
      <c r="N42059"/>
      <c r="O42059"/>
      <c r="U42059"/>
      <c r="V42059"/>
    </row>
    <row r="42060" spans="6:22" x14ac:dyDescent="0.2">
      <c r="F42060"/>
      <c r="M42060" s="2"/>
      <c r="N42060"/>
      <c r="O42060"/>
      <c r="U42060"/>
      <c r="V42060"/>
    </row>
    <row r="42061" spans="6:22" x14ac:dyDescent="0.2">
      <c r="F42061"/>
      <c r="M42061" s="2"/>
      <c r="N42061"/>
      <c r="O42061"/>
      <c r="U42061"/>
      <c r="V42061"/>
    </row>
    <row r="42062" spans="6:22" x14ac:dyDescent="0.2">
      <c r="F42062"/>
      <c r="M42062" s="2"/>
      <c r="N42062"/>
      <c r="O42062"/>
      <c r="U42062"/>
      <c r="V42062"/>
    </row>
    <row r="42063" spans="6:22" x14ac:dyDescent="0.2">
      <c r="F42063"/>
      <c r="M42063" s="2"/>
      <c r="N42063"/>
      <c r="O42063"/>
      <c r="U42063"/>
      <c r="V42063"/>
    </row>
    <row r="42064" spans="6:22" x14ac:dyDescent="0.2">
      <c r="F42064"/>
      <c r="M42064" s="2"/>
      <c r="N42064"/>
      <c r="O42064"/>
      <c r="U42064"/>
      <c r="V42064"/>
    </row>
    <row r="42065" spans="6:22" x14ac:dyDescent="0.2">
      <c r="F42065"/>
      <c r="M42065" s="2"/>
      <c r="N42065"/>
      <c r="O42065"/>
      <c r="U42065"/>
      <c r="V42065"/>
    </row>
    <row r="42066" spans="6:22" x14ac:dyDescent="0.2">
      <c r="F42066"/>
      <c r="M42066" s="2"/>
      <c r="N42066"/>
      <c r="O42066"/>
      <c r="U42066"/>
      <c r="V42066"/>
    </row>
    <row r="42067" spans="6:22" x14ac:dyDescent="0.2">
      <c r="F42067"/>
      <c r="M42067" s="2"/>
      <c r="N42067"/>
      <c r="O42067"/>
      <c r="U42067"/>
      <c r="V42067"/>
    </row>
    <row r="42068" spans="6:22" x14ac:dyDescent="0.2">
      <c r="F42068"/>
      <c r="M42068" s="2"/>
      <c r="N42068"/>
      <c r="O42068"/>
      <c r="U42068"/>
      <c r="V42068"/>
    </row>
    <row r="42069" spans="6:22" x14ac:dyDescent="0.2">
      <c r="F42069"/>
      <c r="M42069" s="2"/>
      <c r="N42069"/>
      <c r="O42069"/>
      <c r="U42069"/>
      <c r="V42069"/>
    </row>
    <row r="42070" spans="6:22" x14ac:dyDescent="0.2">
      <c r="F42070"/>
      <c r="M42070" s="2"/>
      <c r="N42070"/>
      <c r="O42070"/>
      <c r="U42070"/>
      <c r="V42070"/>
    </row>
    <row r="42071" spans="6:22" x14ac:dyDescent="0.2">
      <c r="F42071"/>
      <c r="M42071" s="2"/>
      <c r="N42071"/>
      <c r="O42071"/>
      <c r="U42071"/>
      <c r="V42071"/>
    </row>
    <row r="42072" spans="6:22" x14ac:dyDescent="0.2">
      <c r="F42072"/>
      <c r="M42072" s="2"/>
      <c r="N42072"/>
      <c r="O42072"/>
      <c r="U42072"/>
      <c r="V42072"/>
    </row>
    <row r="42073" spans="6:22" x14ac:dyDescent="0.2">
      <c r="F42073"/>
      <c r="M42073" s="2"/>
      <c r="N42073"/>
      <c r="O42073"/>
      <c r="U42073"/>
      <c r="V42073"/>
    </row>
    <row r="42074" spans="6:22" x14ac:dyDescent="0.2">
      <c r="F42074"/>
      <c r="M42074" s="2"/>
      <c r="N42074"/>
      <c r="O42074"/>
      <c r="U42074"/>
      <c r="V42074"/>
    </row>
    <row r="42075" spans="6:22" x14ac:dyDescent="0.2">
      <c r="F42075"/>
      <c r="M42075" s="2"/>
      <c r="N42075"/>
      <c r="O42075"/>
      <c r="U42075"/>
      <c r="V42075"/>
    </row>
    <row r="42076" spans="6:22" x14ac:dyDescent="0.2">
      <c r="F42076"/>
      <c r="M42076" s="2"/>
      <c r="N42076"/>
      <c r="O42076"/>
      <c r="U42076"/>
      <c r="V42076"/>
    </row>
    <row r="42077" spans="6:22" x14ac:dyDescent="0.2">
      <c r="F42077"/>
      <c r="M42077" s="2"/>
      <c r="N42077"/>
      <c r="O42077"/>
      <c r="U42077"/>
      <c r="V42077"/>
    </row>
    <row r="42078" spans="6:22" x14ac:dyDescent="0.2">
      <c r="F42078"/>
      <c r="M42078" s="2"/>
      <c r="N42078"/>
      <c r="O42078"/>
      <c r="U42078"/>
      <c r="V42078"/>
    </row>
    <row r="42079" spans="6:22" x14ac:dyDescent="0.2">
      <c r="F42079"/>
      <c r="M42079" s="2"/>
      <c r="N42079"/>
      <c r="O42079"/>
      <c r="U42079"/>
      <c r="V42079"/>
    </row>
    <row r="42080" spans="6:22" x14ac:dyDescent="0.2">
      <c r="F42080"/>
      <c r="M42080" s="2"/>
      <c r="N42080"/>
      <c r="O42080"/>
      <c r="U42080"/>
      <c r="V42080"/>
    </row>
    <row r="42081" spans="6:22" x14ac:dyDescent="0.2">
      <c r="F42081"/>
      <c r="M42081" s="2"/>
      <c r="N42081"/>
      <c r="O42081"/>
      <c r="U42081"/>
      <c r="V42081"/>
    </row>
    <row r="42082" spans="6:22" x14ac:dyDescent="0.2">
      <c r="F42082"/>
      <c r="M42082" s="2"/>
      <c r="N42082"/>
      <c r="O42082"/>
      <c r="U42082"/>
      <c r="V42082"/>
    </row>
    <row r="42083" spans="6:22" x14ac:dyDescent="0.2">
      <c r="F42083"/>
      <c r="M42083" s="2"/>
      <c r="N42083"/>
      <c r="O42083"/>
      <c r="U42083"/>
      <c r="V42083"/>
    </row>
    <row r="42084" spans="6:22" x14ac:dyDescent="0.2">
      <c r="F42084"/>
      <c r="M42084" s="2"/>
      <c r="N42084"/>
      <c r="O42084"/>
      <c r="U42084"/>
      <c r="V42084"/>
    </row>
    <row r="42085" spans="6:22" x14ac:dyDescent="0.2">
      <c r="F42085"/>
      <c r="M42085" s="2"/>
      <c r="N42085"/>
      <c r="O42085"/>
      <c r="U42085"/>
      <c r="V42085"/>
    </row>
    <row r="42086" spans="6:22" x14ac:dyDescent="0.2">
      <c r="F42086"/>
      <c r="M42086" s="2"/>
      <c r="N42086"/>
      <c r="O42086"/>
      <c r="U42086"/>
      <c r="V42086"/>
    </row>
    <row r="42087" spans="6:22" x14ac:dyDescent="0.2">
      <c r="F42087"/>
      <c r="M42087" s="2"/>
      <c r="N42087"/>
      <c r="O42087"/>
      <c r="U42087"/>
      <c r="V42087"/>
    </row>
    <row r="42088" spans="6:22" x14ac:dyDescent="0.2">
      <c r="F42088"/>
      <c r="M42088" s="2"/>
      <c r="N42088"/>
      <c r="O42088"/>
      <c r="U42088"/>
      <c r="V42088"/>
    </row>
    <row r="42089" spans="6:22" x14ac:dyDescent="0.2">
      <c r="F42089"/>
      <c r="M42089" s="2"/>
      <c r="N42089"/>
      <c r="O42089"/>
      <c r="U42089"/>
      <c r="V42089"/>
    </row>
    <row r="42090" spans="6:22" x14ac:dyDescent="0.2">
      <c r="F42090"/>
      <c r="M42090" s="2"/>
      <c r="N42090"/>
      <c r="O42090"/>
      <c r="U42090"/>
      <c r="V42090"/>
    </row>
    <row r="42091" spans="6:22" x14ac:dyDescent="0.2">
      <c r="F42091"/>
      <c r="M42091" s="2"/>
      <c r="N42091"/>
      <c r="O42091"/>
      <c r="U42091"/>
      <c r="V42091"/>
    </row>
    <row r="42092" spans="6:22" x14ac:dyDescent="0.2">
      <c r="F42092"/>
      <c r="M42092" s="2"/>
      <c r="N42092"/>
      <c r="O42092"/>
      <c r="U42092"/>
      <c r="V42092"/>
    </row>
    <row r="42093" spans="6:22" x14ac:dyDescent="0.2">
      <c r="F42093"/>
      <c r="M42093" s="2"/>
      <c r="N42093"/>
      <c r="O42093"/>
      <c r="U42093"/>
      <c r="V42093"/>
    </row>
    <row r="42094" spans="6:22" x14ac:dyDescent="0.2">
      <c r="F42094"/>
      <c r="M42094" s="2"/>
      <c r="N42094"/>
      <c r="O42094"/>
      <c r="U42094"/>
      <c r="V42094"/>
    </row>
    <row r="42095" spans="6:22" x14ac:dyDescent="0.2">
      <c r="F42095"/>
      <c r="M42095" s="2"/>
      <c r="N42095"/>
      <c r="O42095"/>
      <c r="U42095"/>
      <c r="V42095"/>
    </row>
    <row r="42096" spans="6:22" x14ac:dyDescent="0.2">
      <c r="F42096"/>
      <c r="M42096" s="2"/>
      <c r="N42096"/>
      <c r="O42096"/>
      <c r="U42096"/>
      <c r="V42096"/>
    </row>
    <row r="42097" spans="6:22" x14ac:dyDescent="0.2">
      <c r="F42097"/>
      <c r="M42097" s="2"/>
      <c r="N42097"/>
      <c r="O42097"/>
      <c r="U42097"/>
      <c r="V42097"/>
    </row>
    <row r="42098" spans="6:22" x14ac:dyDescent="0.2">
      <c r="F42098"/>
      <c r="M42098" s="2"/>
      <c r="N42098"/>
      <c r="O42098"/>
      <c r="U42098"/>
      <c r="V42098"/>
    </row>
    <row r="42099" spans="6:22" x14ac:dyDescent="0.2">
      <c r="F42099"/>
      <c r="M42099" s="2"/>
      <c r="N42099"/>
      <c r="O42099"/>
      <c r="U42099"/>
      <c r="V42099"/>
    </row>
    <row r="42100" spans="6:22" x14ac:dyDescent="0.2">
      <c r="F42100"/>
      <c r="M42100" s="2"/>
      <c r="N42100"/>
      <c r="O42100"/>
      <c r="U42100"/>
      <c r="V42100"/>
    </row>
    <row r="42101" spans="6:22" x14ac:dyDescent="0.2">
      <c r="F42101"/>
      <c r="M42101" s="2"/>
      <c r="N42101"/>
      <c r="O42101"/>
      <c r="U42101"/>
      <c r="V42101"/>
    </row>
    <row r="42102" spans="6:22" x14ac:dyDescent="0.2">
      <c r="F42102"/>
      <c r="M42102" s="2"/>
      <c r="N42102"/>
      <c r="O42102"/>
      <c r="U42102"/>
      <c r="V42102"/>
    </row>
    <row r="42103" spans="6:22" x14ac:dyDescent="0.2">
      <c r="F42103"/>
      <c r="M42103" s="2"/>
      <c r="N42103"/>
      <c r="O42103"/>
      <c r="U42103"/>
      <c r="V42103"/>
    </row>
    <row r="42104" spans="6:22" x14ac:dyDescent="0.2">
      <c r="F42104"/>
      <c r="M42104" s="2"/>
      <c r="N42104"/>
      <c r="O42104"/>
      <c r="U42104"/>
      <c r="V42104"/>
    </row>
    <row r="42105" spans="6:22" x14ac:dyDescent="0.2">
      <c r="F42105"/>
      <c r="M42105" s="2"/>
      <c r="N42105"/>
      <c r="O42105"/>
      <c r="U42105"/>
      <c r="V42105"/>
    </row>
    <row r="42106" spans="6:22" x14ac:dyDescent="0.2">
      <c r="F42106"/>
      <c r="M42106" s="2"/>
      <c r="N42106"/>
      <c r="O42106"/>
      <c r="U42106"/>
      <c r="V42106"/>
    </row>
    <row r="42107" spans="6:22" x14ac:dyDescent="0.2">
      <c r="F42107"/>
      <c r="M42107" s="2"/>
      <c r="N42107"/>
      <c r="O42107"/>
      <c r="U42107"/>
      <c r="V42107"/>
    </row>
    <row r="42108" spans="6:22" x14ac:dyDescent="0.2">
      <c r="F42108"/>
      <c r="M42108" s="2"/>
      <c r="N42108"/>
      <c r="O42108"/>
      <c r="U42108"/>
      <c r="V42108"/>
    </row>
    <row r="42109" spans="6:22" x14ac:dyDescent="0.2">
      <c r="F42109"/>
      <c r="M42109" s="2"/>
      <c r="N42109"/>
      <c r="O42109"/>
      <c r="U42109"/>
      <c r="V42109"/>
    </row>
    <row r="42110" spans="6:22" x14ac:dyDescent="0.2">
      <c r="F42110"/>
      <c r="M42110" s="2"/>
      <c r="N42110"/>
      <c r="O42110"/>
      <c r="U42110"/>
      <c r="V42110"/>
    </row>
    <row r="42111" spans="6:22" x14ac:dyDescent="0.2">
      <c r="F42111"/>
      <c r="M42111" s="2"/>
      <c r="N42111"/>
      <c r="O42111"/>
      <c r="U42111"/>
      <c r="V42111"/>
    </row>
    <row r="42112" spans="6:22" x14ac:dyDescent="0.2">
      <c r="F42112"/>
      <c r="M42112" s="2"/>
      <c r="N42112"/>
      <c r="O42112"/>
      <c r="U42112"/>
      <c r="V42112"/>
    </row>
    <row r="42113" spans="6:22" x14ac:dyDescent="0.2">
      <c r="F42113"/>
      <c r="M42113" s="2"/>
      <c r="N42113"/>
      <c r="O42113"/>
      <c r="U42113"/>
      <c r="V42113"/>
    </row>
    <row r="42114" spans="6:22" x14ac:dyDescent="0.2">
      <c r="F42114"/>
      <c r="M42114" s="2"/>
      <c r="N42114"/>
      <c r="O42114"/>
      <c r="U42114"/>
      <c r="V42114"/>
    </row>
    <row r="42115" spans="6:22" x14ac:dyDescent="0.2">
      <c r="F42115"/>
      <c r="M42115" s="2"/>
      <c r="N42115"/>
      <c r="O42115"/>
      <c r="U42115"/>
      <c r="V42115"/>
    </row>
    <row r="42116" spans="6:22" x14ac:dyDescent="0.2">
      <c r="F42116"/>
      <c r="M42116" s="2"/>
      <c r="N42116"/>
      <c r="O42116"/>
      <c r="U42116"/>
      <c r="V42116"/>
    </row>
    <row r="42117" spans="6:22" x14ac:dyDescent="0.2">
      <c r="F42117"/>
      <c r="M42117" s="2"/>
      <c r="N42117"/>
      <c r="O42117"/>
      <c r="U42117"/>
      <c r="V42117"/>
    </row>
    <row r="42118" spans="6:22" x14ac:dyDescent="0.2">
      <c r="F42118"/>
      <c r="M42118" s="2"/>
      <c r="N42118"/>
      <c r="O42118"/>
      <c r="U42118"/>
      <c r="V42118"/>
    </row>
    <row r="42119" spans="6:22" x14ac:dyDescent="0.2">
      <c r="F42119"/>
      <c r="M42119" s="2"/>
      <c r="N42119"/>
      <c r="O42119"/>
      <c r="U42119"/>
      <c r="V42119"/>
    </row>
    <row r="42120" spans="6:22" x14ac:dyDescent="0.2">
      <c r="F42120"/>
      <c r="M42120" s="2"/>
      <c r="N42120"/>
      <c r="O42120"/>
      <c r="U42120"/>
      <c r="V42120"/>
    </row>
    <row r="42121" spans="6:22" x14ac:dyDescent="0.2">
      <c r="F42121"/>
      <c r="M42121" s="2"/>
      <c r="N42121"/>
      <c r="O42121"/>
      <c r="U42121"/>
      <c r="V42121"/>
    </row>
    <row r="42122" spans="6:22" x14ac:dyDescent="0.2">
      <c r="F42122"/>
      <c r="M42122" s="2"/>
      <c r="N42122"/>
      <c r="O42122"/>
      <c r="U42122"/>
      <c r="V42122"/>
    </row>
    <row r="42123" spans="6:22" x14ac:dyDescent="0.2">
      <c r="F42123"/>
      <c r="M42123" s="2"/>
      <c r="N42123"/>
      <c r="O42123"/>
      <c r="U42123"/>
      <c r="V42123"/>
    </row>
    <row r="42124" spans="6:22" x14ac:dyDescent="0.2">
      <c r="F42124"/>
      <c r="M42124" s="2"/>
      <c r="N42124"/>
      <c r="O42124"/>
      <c r="U42124"/>
      <c r="V42124"/>
    </row>
    <row r="42125" spans="6:22" x14ac:dyDescent="0.2">
      <c r="F42125"/>
      <c r="M42125" s="2"/>
      <c r="N42125"/>
      <c r="O42125"/>
      <c r="U42125"/>
      <c r="V42125"/>
    </row>
    <row r="42126" spans="6:22" x14ac:dyDescent="0.2">
      <c r="F42126"/>
      <c r="M42126" s="2"/>
      <c r="N42126"/>
      <c r="O42126"/>
      <c r="U42126"/>
      <c r="V42126"/>
    </row>
    <row r="42127" spans="6:22" x14ac:dyDescent="0.2">
      <c r="F42127"/>
      <c r="M42127" s="2"/>
      <c r="N42127"/>
      <c r="O42127"/>
      <c r="U42127"/>
      <c r="V42127"/>
    </row>
    <row r="42128" spans="6:22" x14ac:dyDescent="0.2">
      <c r="F42128"/>
      <c r="M42128" s="2"/>
      <c r="N42128"/>
      <c r="O42128"/>
      <c r="U42128"/>
      <c r="V42128"/>
    </row>
    <row r="42129" spans="6:22" x14ac:dyDescent="0.2">
      <c r="F42129"/>
      <c r="M42129" s="2"/>
      <c r="N42129"/>
      <c r="O42129"/>
      <c r="U42129"/>
      <c r="V42129"/>
    </row>
    <row r="42130" spans="6:22" x14ac:dyDescent="0.2">
      <c r="F42130"/>
      <c r="M42130" s="2"/>
      <c r="N42130"/>
      <c r="O42130"/>
      <c r="U42130"/>
      <c r="V42130"/>
    </row>
    <row r="42131" spans="6:22" x14ac:dyDescent="0.2">
      <c r="F42131"/>
      <c r="M42131" s="2"/>
      <c r="N42131"/>
      <c r="O42131"/>
      <c r="U42131"/>
      <c r="V42131"/>
    </row>
    <row r="42132" spans="6:22" x14ac:dyDescent="0.2">
      <c r="F42132"/>
      <c r="M42132" s="2"/>
      <c r="N42132"/>
      <c r="O42132"/>
      <c r="U42132"/>
      <c r="V42132"/>
    </row>
    <row r="42133" spans="6:22" x14ac:dyDescent="0.2">
      <c r="F42133"/>
      <c r="M42133" s="2"/>
      <c r="N42133"/>
      <c r="O42133"/>
      <c r="U42133"/>
      <c r="V42133"/>
    </row>
    <row r="42134" spans="6:22" x14ac:dyDescent="0.2">
      <c r="F42134"/>
      <c r="M42134" s="2"/>
      <c r="N42134"/>
      <c r="O42134"/>
      <c r="U42134"/>
      <c r="V42134"/>
    </row>
    <row r="42135" spans="6:22" x14ac:dyDescent="0.2">
      <c r="F42135"/>
      <c r="M42135" s="2"/>
      <c r="N42135"/>
      <c r="O42135"/>
      <c r="U42135"/>
      <c r="V42135"/>
    </row>
    <row r="42136" spans="6:22" x14ac:dyDescent="0.2">
      <c r="F42136"/>
      <c r="M42136" s="2"/>
      <c r="N42136"/>
      <c r="O42136"/>
      <c r="U42136"/>
      <c r="V42136"/>
    </row>
    <row r="42137" spans="6:22" x14ac:dyDescent="0.2">
      <c r="F42137"/>
      <c r="M42137" s="2"/>
      <c r="N42137"/>
      <c r="O42137"/>
      <c r="U42137"/>
      <c r="V42137"/>
    </row>
    <row r="42138" spans="6:22" x14ac:dyDescent="0.2">
      <c r="F42138"/>
      <c r="M42138" s="2"/>
      <c r="N42138"/>
      <c r="O42138"/>
      <c r="U42138"/>
      <c r="V42138"/>
    </row>
    <row r="42139" spans="6:22" x14ac:dyDescent="0.2">
      <c r="F42139"/>
      <c r="M42139" s="2"/>
      <c r="N42139"/>
      <c r="O42139"/>
      <c r="U42139"/>
      <c r="V42139"/>
    </row>
    <row r="42140" spans="6:22" x14ac:dyDescent="0.2">
      <c r="F42140"/>
      <c r="M42140" s="2"/>
      <c r="N42140"/>
      <c r="O42140"/>
      <c r="U42140"/>
      <c r="V42140"/>
    </row>
    <row r="42141" spans="6:22" x14ac:dyDescent="0.2">
      <c r="F42141"/>
      <c r="M42141" s="2"/>
      <c r="N42141"/>
      <c r="O42141"/>
      <c r="U42141"/>
      <c r="V42141"/>
    </row>
    <row r="42142" spans="6:22" x14ac:dyDescent="0.2">
      <c r="F42142"/>
      <c r="M42142" s="2"/>
      <c r="N42142"/>
      <c r="O42142"/>
      <c r="U42142"/>
      <c r="V42142"/>
    </row>
    <row r="42143" spans="6:22" x14ac:dyDescent="0.2">
      <c r="F42143"/>
      <c r="M42143" s="2"/>
      <c r="N42143"/>
      <c r="O42143"/>
      <c r="U42143"/>
      <c r="V42143"/>
    </row>
    <row r="42144" spans="6:22" x14ac:dyDescent="0.2">
      <c r="F42144"/>
      <c r="M42144" s="2"/>
      <c r="N42144"/>
      <c r="O42144"/>
      <c r="U42144"/>
      <c r="V42144"/>
    </row>
    <row r="42145" spans="6:22" x14ac:dyDescent="0.2">
      <c r="F42145"/>
      <c r="M42145" s="2"/>
      <c r="N42145"/>
      <c r="O42145"/>
      <c r="U42145"/>
      <c r="V42145"/>
    </row>
    <row r="42146" spans="6:22" x14ac:dyDescent="0.2">
      <c r="F42146"/>
      <c r="M42146" s="2"/>
      <c r="N42146"/>
      <c r="O42146"/>
      <c r="U42146"/>
      <c r="V42146"/>
    </row>
    <row r="42147" spans="6:22" x14ac:dyDescent="0.2">
      <c r="F42147"/>
      <c r="M42147" s="2"/>
      <c r="N42147"/>
      <c r="O42147"/>
      <c r="U42147"/>
      <c r="V42147"/>
    </row>
    <row r="42148" spans="6:22" x14ac:dyDescent="0.2">
      <c r="F42148"/>
      <c r="M42148" s="2"/>
      <c r="N42148"/>
      <c r="O42148"/>
      <c r="U42148"/>
      <c r="V42148"/>
    </row>
    <row r="42149" spans="6:22" x14ac:dyDescent="0.2">
      <c r="F42149"/>
      <c r="M42149" s="2"/>
      <c r="N42149"/>
      <c r="O42149"/>
      <c r="U42149"/>
      <c r="V42149"/>
    </row>
    <row r="42150" spans="6:22" x14ac:dyDescent="0.2">
      <c r="F42150"/>
      <c r="M42150" s="2"/>
      <c r="N42150"/>
      <c r="O42150"/>
      <c r="U42150"/>
      <c r="V42150"/>
    </row>
    <row r="42151" spans="6:22" x14ac:dyDescent="0.2">
      <c r="F42151"/>
      <c r="M42151" s="2"/>
      <c r="N42151"/>
      <c r="O42151"/>
      <c r="U42151"/>
      <c r="V42151"/>
    </row>
    <row r="42152" spans="6:22" x14ac:dyDescent="0.2">
      <c r="F42152"/>
      <c r="M42152" s="2"/>
      <c r="N42152"/>
      <c r="O42152"/>
      <c r="U42152"/>
      <c r="V42152"/>
    </row>
    <row r="42153" spans="6:22" x14ac:dyDescent="0.2">
      <c r="F42153"/>
      <c r="M42153" s="2"/>
      <c r="N42153"/>
      <c r="O42153"/>
      <c r="U42153"/>
      <c r="V42153"/>
    </row>
    <row r="42154" spans="6:22" x14ac:dyDescent="0.2">
      <c r="F42154"/>
      <c r="M42154" s="2"/>
      <c r="N42154"/>
      <c r="O42154"/>
      <c r="U42154"/>
      <c r="V42154"/>
    </row>
    <row r="42155" spans="6:22" x14ac:dyDescent="0.2">
      <c r="F42155"/>
      <c r="M42155" s="2"/>
      <c r="N42155"/>
      <c r="O42155"/>
      <c r="U42155"/>
      <c r="V42155"/>
    </row>
    <row r="42156" spans="6:22" x14ac:dyDescent="0.2">
      <c r="F42156"/>
      <c r="M42156" s="2"/>
      <c r="N42156"/>
      <c r="O42156"/>
      <c r="U42156"/>
      <c r="V42156"/>
    </row>
    <row r="42157" spans="6:22" x14ac:dyDescent="0.2">
      <c r="F42157"/>
      <c r="M42157" s="2"/>
      <c r="N42157"/>
      <c r="O42157"/>
      <c r="U42157"/>
      <c r="V42157"/>
    </row>
    <row r="42158" spans="6:22" x14ac:dyDescent="0.2">
      <c r="F42158"/>
      <c r="M42158" s="2"/>
      <c r="N42158"/>
      <c r="O42158"/>
      <c r="U42158"/>
      <c r="V42158"/>
    </row>
    <row r="42159" spans="6:22" x14ac:dyDescent="0.2">
      <c r="F42159"/>
      <c r="M42159" s="2"/>
      <c r="N42159"/>
      <c r="O42159"/>
      <c r="U42159"/>
      <c r="V42159"/>
    </row>
    <row r="42160" spans="6:22" x14ac:dyDescent="0.2">
      <c r="F42160"/>
      <c r="M42160" s="2"/>
      <c r="N42160"/>
      <c r="O42160"/>
      <c r="U42160"/>
      <c r="V42160"/>
    </row>
    <row r="42161" spans="6:22" x14ac:dyDescent="0.2">
      <c r="F42161"/>
      <c r="M42161" s="2"/>
      <c r="N42161"/>
      <c r="O42161"/>
      <c r="U42161"/>
      <c r="V42161"/>
    </row>
    <row r="42162" spans="6:22" x14ac:dyDescent="0.2">
      <c r="F42162"/>
      <c r="M42162" s="2"/>
      <c r="N42162"/>
      <c r="O42162"/>
      <c r="U42162"/>
      <c r="V42162"/>
    </row>
    <row r="42163" spans="6:22" x14ac:dyDescent="0.2">
      <c r="F42163"/>
      <c r="M42163" s="2"/>
      <c r="N42163"/>
      <c r="O42163"/>
      <c r="U42163"/>
      <c r="V42163"/>
    </row>
    <row r="42164" spans="6:22" x14ac:dyDescent="0.2">
      <c r="F42164"/>
      <c r="M42164" s="2"/>
      <c r="N42164"/>
      <c r="O42164"/>
      <c r="U42164"/>
      <c r="V42164"/>
    </row>
    <row r="42165" spans="6:22" x14ac:dyDescent="0.2">
      <c r="F42165"/>
      <c r="M42165" s="2"/>
      <c r="N42165"/>
      <c r="O42165"/>
      <c r="U42165"/>
      <c r="V42165"/>
    </row>
    <row r="42166" spans="6:22" x14ac:dyDescent="0.2">
      <c r="F42166"/>
      <c r="M42166" s="2"/>
      <c r="N42166"/>
      <c r="O42166"/>
      <c r="U42166"/>
      <c r="V42166"/>
    </row>
    <row r="42167" spans="6:22" x14ac:dyDescent="0.2">
      <c r="F42167"/>
      <c r="M42167" s="2"/>
      <c r="N42167"/>
      <c r="O42167"/>
      <c r="U42167"/>
      <c r="V42167"/>
    </row>
    <row r="42168" spans="6:22" x14ac:dyDescent="0.2">
      <c r="F42168"/>
      <c r="M42168" s="2"/>
      <c r="N42168"/>
      <c r="O42168"/>
      <c r="U42168"/>
      <c r="V42168"/>
    </row>
    <row r="42169" spans="6:22" x14ac:dyDescent="0.2">
      <c r="F42169"/>
      <c r="M42169" s="2"/>
      <c r="N42169"/>
      <c r="O42169"/>
      <c r="U42169"/>
      <c r="V42169"/>
    </row>
    <row r="42170" spans="6:22" x14ac:dyDescent="0.2">
      <c r="F42170"/>
      <c r="M42170" s="2"/>
      <c r="N42170"/>
      <c r="O42170"/>
      <c r="U42170"/>
      <c r="V42170"/>
    </row>
    <row r="42171" spans="6:22" x14ac:dyDescent="0.2">
      <c r="F42171"/>
      <c r="M42171" s="2"/>
      <c r="N42171"/>
      <c r="O42171"/>
      <c r="U42171"/>
      <c r="V42171"/>
    </row>
    <row r="42172" spans="6:22" x14ac:dyDescent="0.2">
      <c r="F42172"/>
      <c r="M42172" s="2"/>
      <c r="N42172"/>
      <c r="O42172"/>
      <c r="U42172"/>
      <c r="V42172"/>
    </row>
    <row r="42173" spans="6:22" x14ac:dyDescent="0.2">
      <c r="F42173"/>
      <c r="M42173" s="2"/>
      <c r="N42173"/>
      <c r="O42173"/>
      <c r="U42173"/>
      <c r="V42173"/>
    </row>
    <row r="42174" spans="6:22" x14ac:dyDescent="0.2">
      <c r="F42174"/>
      <c r="M42174" s="2"/>
      <c r="N42174"/>
      <c r="O42174"/>
      <c r="U42174"/>
      <c r="V42174"/>
    </row>
    <row r="42175" spans="6:22" x14ac:dyDescent="0.2">
      <c r="F42175"/>
      <c r="M42175" s="2"/>
      <c r="N42175"/>
      <c r="O42175"/>
      <c r="U42175"/>
      <c r="V42175"/>
    </row>
    <row r="42176" spans="6:22" x14ac:dyDescent="0.2">
      <c r="F42176"/>
      <c r="M42176" s="2"/>
      <c r="N42176"/>
      <c r="O42176"/>
      <c r="U42176"/>
      <c r="V42176"/>
    </row>
    <row r="42177" spans="6:22" x14ac:dyDescent="0.2">
      <c r="F42177"/>
      <c r="M42177" s="2"/>
      <c r="N42177"/>
      <c r="O42177"/>
      <c r="U42177"/>
      <c r="V42177"/>
    </row>
    <row r="42178" spans="6:22" x14ac:dyDescent="0.2">
      <c r="F42178"/>
      <c r="M42178" s="2"/>
      <c r="N42178"/>
      <c r="O42178"/>
      <c r="U42178"/>
      <c r="V42178"/>
    </row>
    <row r="42179" spans="6:22" x14ac:dyDescent="0.2">
      <c r="F42179"/>
      <c r="M42179" s="2"/>
      <c r="N42179"/>
      <c r="O42179"/>
      <c r="U42179"/>
      <c r="V42179"/>
    </row>
    <row r="42180" spans="6:22" x14ac:dyDescent="0.2">
      <c r="F42180"/>
      <c r="M42180" s="2"/>
      <c r="N42180"/>
      <c r="O42180"/>
      <c r="U42180"/>
      <c r="V42180"/>
    </row>
    <row r="42181" spans="6:22" x14ac:dyDescent="0.2">
      <c r="F42181"/>
      <c r="M42181" s="2"/>
      <c r="N42181"/>
      <c r="O42181"/>
      <c r="U42181"/>
      <c r="V42181"/>
    </row>
    <row r="42182" spans="6:22" x14ac:dyDescent="0.2">
      <c r="F42182"/>
      <c r="M42182" s="2"/>
      <c r="N42182"/>
      <c r="O42182"/>
      <c r="U42182"/>
      <c r="V42182"/>
    </row>
    <row r="42183" spans="6:22" x14ac:dyDescent="0.2">
      <c r="F42183"/>
      <c r="M42183" s="2"/>
      <c r="N42183"/>
      <c r="O42183"/>
      <c r="U42183"/>
      <c r="V42183"/>
    </row>
    <row r="42184" spans="6:22" x14ac:dyDescent="0.2">
      <c r="F42184"/>
      <c r="M42184" s="2"/>
      <c r="N42184"/>
      <c r="O42184"/>
      <c r="U42184"/>
      <c r="V42184"/>
    </row>
    <row r="42185" spans="6:22" x14ac:dyDescent="0.2">
      <c r="F42185"/>
      <c r="M42185" s="2"/>
      <c r="N42185"/>
      <c r="O42185"/>
      <c r="U42185"/>
      <c r="V42185"/>
    </row>
    <row r="42186" spans="6:22" x14ac:dyDescent="0.2">
      <c r="F42186"/>
      <c r="M42186" s="2"/>
      <c r="N42186"/>
      <c r="O42186"/>
      <c r="U42186"/>
      <c r="V42186"/>
    </row>
    <row r="42187" spans="6:22" x14ac:dyDescent="0.2">
      <c r="F42187"/>
      <c r="M42187" s="2"/>
      <c r="N42187"/>
      <c r="O42187"/>
      <c r="U42187"/>
      <c r="V42187"/>
    </row>
    <row r="42188" spans="6:22" x14ac:dyDescent="0.2">
      <c r="F42188"/>
      <c r="M42188" s="2"/>
      <c r="N42188"/>
      <c r="O42188"/>
      <c r="U42188"/>
      <c r="V42188"/>
    </row>
    <row r="42189" spans="6:22" x14ac:dyDescent="0.2">
      <c r="F42189"/>
      <c r="M42189" s="2"/>
      <c r="N42189"/>
      <c r="O42189"/>
      <c r="U42189"/>
      <c r="V42189"/>
    </row>
    <row r="42190" spans="6:22" x14ac:dyDescent="0.2">
      <c r="F42190"/>
      <c r="M42190" s="2"/>
      <c r="N42190"/>
      <c r="O42190"/>
      <c r="U42190"/>
      <c r="V42190"/>
    </row>
    <row r="42191" spans="6:22" x14ac:dyDescent="0.2">
      <c r="F42191"/>
      <c r="M42191" s="2"/>
      <c r="N42191"/>
      <c r="O42191"/>
      <c r="U42191"/>
      <c r="V42191"/>
    </row>
    <row r="42192" spans="6:22" x14ac:dyDescent="0.2">
      <c r="F42192"/>
      <c r="M42192" s="2"/>
      <c r="N42192"/>
      <c r="O42192"/>
      <c r="U42192"/>
      <c r="V42192"/>
    </row>
    <row r="42193" spans="6:22" x14ac:dyDescent="0.2">
      <c r="F42193"/>
      <c r="M42193" s="2"/>
      <c r="N42193"/>
      <c r="O42193"/>
      <c r="U42193"/>
      <c r="V42193"/>
    </row>
    <row r="42194" spans="6:22" x14ac:dyDescent="0.2">
      <c r="F42194"/>
      <c r="M42194" s="2"/>
      <c r="N42194"/>
      <c r="O42194"/>
      <c r="U42194"/>
      <c r="V42194"/>
    </row>
    <row r="42195" spans="6:22" x14ac:dyDescent="0.2">
      <c r="F42195"/>
      <c r="M42195" s="2"/>
      <c r="N42195"/>
      <c r="O42195"/>
      <c r="U42195"/>
      <c r="V42195"/>
    </row>
    <row r="42196" spans="6:22" x14ac:dyDescent="0.2">
      <c r="F42196"/>
      <c r="M42196" s="2"/>
      <c r="N42196"/>
      <c r="O42196"/>
      <c r="U42196"/>
      <c r="V42196"/>
    </row>
    <row r="42197" spans="6:22" x14ac:dyDescent="0.2">
      <c r="F42197"/>
      <c r="M42197" s="2"/>
      <c r="N42197"/>
      <c r="O42197"/>
      <c r="U42197"/>
      <c r="V42197"/>
    </row>
    <row r="42198" spans="6:22" x14ac:dyDescent="0.2">
      <c r="F42198"/>
      <c r="M42198" s="2"/>
      <c r="N42198"/>
      <c r="O42198"/>
      <c r="U42198"/>
      <c r="V42198"/>
    </row>
    <row r="42199" spans="6:22" x14ac:dyDescent="0.2">
      <c r="F42199"/>
      <c r="M42199" s="2"/>
      <c r="N42199"/>
      <c r="O42199"/>
      <c r="U42199"/>
      <c r="V42199"/>
    </row>
    <row r="42200" spans="6:22" x14ac:dyDescent="0.2">
      <c r="F42200"/>
      <c r="M42200" s="2"/>
      <c r="N42200"/>
      <c r="O42200"/>
      <c r="U42200"/>
      <c r="V42200"/>
    </row>
    <row r="42201" spans="6:22" x14ac:dyDescent="0.2">
      <c r="F42201"/>
      <c r="M42201" s="2"/>
      <c r="N42201"/>
      <c r="O42201"/>
      <c r="U42201"/>
      <c r="V42201"/>
    </row>
    <row r="42202" spans="6:22" x14ac:dyDescent="0.2">
      <c r="F42202"/>
      <c r="M42202" s="2"/>
      <c r="N42202"/>
      <c r="O42202"/>
      <c r="U42202"/>
      <c r="V42202"/>
    </row>
    <row r="42203" spans="6:22" x14ac:dyDescent="0.2">
      <c r="F42203"/>
      <c r="M42203" s="2"/>
      <c r="N42203"/>
      <c r="O42203"/>
      <c r="U42203"/>
      <c r="V42203"/>
    </row>
    <row r="42204" spans="6:22" x14ac:dyDescent="0.2">
      <c r="F42204"/>
      <c r="M42204" s="2"/>
      <c r="N42204"/>
      <c r="O42204"/>
      <c r="U42204"/>
      <c r="V42204"/>
    </row>
    <row r="42205" spans="6:22" x14ac:dyDescent="0.2">
      <c r="F42205"/>
      <c r="M42205" s="2"/>
      <c r="N42205"/>
      <c r="O42205"/>
      <c r="U42205"/>
      <c r="V42205"/>
    </row>
    <row r="42206" spans="6:22" x14ac:dyDescent="0.2">
      <c r="F42206"/>
      <c r="M42206" s="2"/>
      <c r="N42206"/>
      <c r="O42206"/>
      <c r="U42206"/>
      <c r="V42206"/>
    </row>
    <row r="42207" spans="6:22" x14ac:dyDescent="0.2">
      <c r="F42207"/>
      <c r="M42207" s="2"/>
      <c r="N42207"/>
      <c r="O42207"/>
      <c r="U42207"/>
      <c r="V42207"/>
    </row>
    <row r="42208" spans="6:22" x14ac:dyDescent="0.2">
      <c r="F42208"/>
      <c r="M42208" s="2"/>
      <c r="N42208"/>
      <c r="O42208"/>
      <c r="U42208"/>
      <c r="V42208"/>
    </row>
    <row r="42209" spans="6:22" x14ac:dyDescent="0.2">
      <c r="F42209"/>
      <c r="M42209" s="2"/>
      <c r="N42209"/>
      <c r="O42209"/>
      <c r="U42209"/>
      <c r="V42209"/>
    </row>
    <row r="42210" spans="6:22" x14ac:dyDescent="0.2">
      <c r="F42210"/>
      <c r="M42210" s="2"/>
      <c r="N42210"/>
      <c r="O42210"/>
      <c r="U42210"/>
      <c r="V42210"/>
    </row>
    <row r="42211" spans="6:22" x14ac:dyDescent="0.2">
      <c r="F42211"/>
      <c r="M42211" s="2"/>
      <c r="N42211"/>
      <c r="O42211"/>
      <c r="U42211"/>
      <c r="V42211"/>
    </row>
    <row r="42212" spans="6:22" x14ac:dyDescent="0.2">
      <c r="F42212"/>
      <c r="M42212" s="2"/>
      <c r="N42212"/>
      <c r="O42212"/>
      <c r="U42212"/>
      <c r="V42212"/>
    </row>
    <row r="42213" spans="6:22" x14ac:dyDescent="0.2">
      <c r="F42213"/>
      <c r="M42213" s="2"/>
      <c r="N42213"/>
      <c r="O42213"/>
      <c r="U42213"/>
      <c r="V42213"/>
    </row>
    <row r="42214" spans="6:22" x14ac:dyDescent="0.2">
      <c r="F42214"/>
      <c r="M42214" s="2"/>
      <c r="N42214"/>
      <c r="O42214"/>
      <c r="U42214"/>
      <c r="V42214"/>
    </row>
    <row r="42215" spans="6:22" x14ac:dyDescent="0.2">
      <c r="F42215"/>
      <c r="M42215" s="2"/>
      <c r="N42215"/>
      <c r="O42215"/>
      <c r="U42215"/>
      <c r="V42215"/>
    </row>
    <row r="42216" spans="6:22" x14ac:dyDescent="0.2">
      <c r="F42216"/>
      <c r="M42216" s="2"/>
      <c r="N42216"/>
      <c r="O42216"/>
      <c r="U42216"/>
      <c r="V42216"/>
    </row>
    <row r="42217" spans="6:22" x14ac:dyDescent="0.2">
      <c r="F42217"/>
      <c r="M42217" s="2"/>
      <c r="N42217"/>
      <c r="O42217"/>
      <c r="U42217"/>
      <c r="V42217"/>
    </row>
    <row r="42218" spans="6:22" x14ac:dyDescent="0.2">
      <c r="F42218"/>
      <c r="M42218" s="2"/>
      <c r="N42218"/>
      <c r="O42218"/>
      <c r="U42218"/>
      <c r="V42218"/>
    </row>
    <row r="42219" spans="6:22" x14ac:dyDescent="0.2">
      <c r="F42219"/>
      <c r="M42219" s="2"/>
      <c r="N42219"/>
      <c r="O42219"/>
      <c r="U42219"/>
      <c r="V42219"/>
    </row>
    <row r="42220" spans="6:22" x14ac:dyDescent="0.2">
      <c r="F42220"/>
      <c r="M42220" s="2"/>
      <c r="N42220"/>
      <c r="O42220"/>
      <c r="U42220"/>
      <c r="V42220"/>
    </row>
    <row r="42221" spans="6:22" x14ac:dyDescent="0.2">
      <c r="F42221"/>
      <c r="M42221" s="2"/>
      <c r="N42221"/>
      <c r="O42221"/>
      <c r="U42221"/>
      <c r="V42221"/>
    </row>
    <row r="42222" spans="6:22" x14ac:dyDescent="0.2">
      <c r="F42222"/>
      <c r="M42222" s="2"/>
      <c r="N42222"/>
      <c r="O42222"/>
      <c r="U42222"/>
      <c r="V42222"/>
    </row>
    <row r="42223" spans="6:22" x14ac:dyDescent="0.2">
      <c r="F42223"/>
      <c r="M42223" s="2"/>
      <c r="N42223"/>
      <c r="O42223"/>
      <c r="U42223"/>
      <c r="V42223"/>
    </row>
    <row r="42224" spans="6:22" x14ac:dyDescent="0.2">
      <c r="F42224"/>
      <c r="M42224" s="2"/>
      <c r="N42224"/>
      <c r="O42224"/>
      <c r="U42224"/>
      <c r="V42224"/>
    </row>
    <row r="42225" spans="6:22" x14ac:dyDescent="0.2">
      <c r="F42225"/>
      <c r="M42225" s="2"/>
      <c r="N42225"/>
      <c r="O42225"/>
      <c r="U42225"/>
      <c r="V42225"/>
    </row>
    <row r="42226" spans="6:22" x14ac:dyDescent="0.2">
      <c r="F42226"/>
      <c r="M42226" s="2"/>
      <c r="N42226"/>
      <c r="O42226"/>
      <c r="U42226"/>
      <c r="V42226"/>
    </row>
    <row r="42227" spans="6:22" x14ac:dyDescent="0.2">
      <c r="F42227"/>
      <c r="M42227" s="2"/>
      <c r="N42227"/>
      <c r="O42227"/>
      <c r="U42227"/>
      <c r="V42227"/>
    </row>
    <row r="42228" spans="6:22" x14ac:dyDescent="0.2">
      <c r="F42228"/>
      <c r="M42228" s="2"/>
      <c r="N42228"/>
      <c r="O42228"/>
      <c r="U42228"/>
      <c r="V42228"/>
    </row>
    <row r="42229" spans="6:22" x14ac:dyDescent="0.2">
      <c r="F42229"/>
      <c r="M42229" s="2"/>
      <c r="N42229"/>
      <c r="O42229"/>
      <c r="U42229"/>
      <c r="V42229"/>
    </row>
    <row r="42230" spans="6:22" x14ac:dyDescent="0.2">
      <c r="F42230"/>
      <c r="M42230" s="2"/>
      <c r="N42230"/>
      <c r="O42230"/>
      <c r="U42230"/>
      <c r="V42230"/>
    </row>
    <row r="42231" spans="6:22" x14ac:dyDescent="0.2">
      <c r="F42231"/>
      <c r="M42231" s="2"/>
      <c r="N42231"/>
      <c r="O42231"/>
      <c r="U42231"/>
      <c r="V42231"/>
    </row>
    <row r="42232" spans="6:22" x14ac:dyDescent="0.2">
      <c r="F42232"/>
      <c r="M42232" s="2"/>
      <c r="N42232"/>
      <c r="O42232"/>
      <c r="U42232"/>
      <c r="V42232"/>
    </row>
    <row r="42233" spans="6:22" x14ac:dyDescent="0.2">
      <c r="F42233"/>
      <c r="M42233" s="2"/>
      <c r="N42233"/>
      <c r="O42233"/>
      <c r="U42233"/>
      <c r="V42233"/>
    </row>
    <row r="42234" spans="6:22" x14ac:dyDescent="0.2">
      <c r="F42234"/>
      <c r="M42234" s="2"/>
      <c r="N42234"/>
      <c r="O42234"/>
      <c r="U42234"/>
      <c r="V42234"/>
    </row>
    <row r="42235" spans="6:22" x14ac:dyDescent="0.2">
      <c r="F42235"/>
      <c r="M42235" s="2"/>
      <c r="N42235"/>
      <c r="O42235"/>
      <c r="U42235"/>
      <c r="V42235"/>
    </row>
    <row r="42236" spans="6:22" x14ac:dyDescent="0.2">
      <c r="F42236"/>
      <c r="M42236" s="2"/>
      <c r="N42236"/>
      <c r="O42236"/>
      <c r="U42236"/>
      <c r="V42236"/>
    </row>
    <row r="42237" spans="6:22" x14ac:dyDescent="0.2">
      <c r="F42237"/>
      <c r="M42237" s="2"/>
      <c r="N42237"/>
      <c r="O42237"/>
      <c r="U42237"/>
      <c r="V42237"/>
    </row>
    <row r="42238" spans="6:22" x14ac:dyDescent="0.2">
      <c r="F42238"/>
      <c r="M42238" s="2"/>
      <c r="N42238"/>
      <c r="O42238"/>
      <c r="U42238"/>
      <c r="V42238"/>
    </row>
    <row r="42239" spans="6:22" x14ac:dyDescent="0.2">
      <c r="F42239"/>
      <c r="M42239" s="2"/>
      <c r="N42239"/>
      <c r="O42239"/>
      <c r="U42239"/>
      <c r="V42239"/>
    </row>
    <row r="42240" spans="6:22" x14ac:dyDescent="0.2">
      <c r="F42240"/>
      <c r="M42240" s="2"/>
      <c r="N42240"/>
      <c r="O42240"/>
      <c r="U42240"/>
      <c r="V42240"/>
    </row>
    <row r="42241" spans="6:22" x14ac:dyDescent="0.2">
      <c r="F42241"/>
      <c r="M42241" s="2"/>
      <c r="N42241"/>
      <c r="O42241"/>
      <c r="U42241"/>
      <c r="V42241"/>
    </row>
    <row r="42242" spans="6:22" x14ac:dyDescent="0.2">
      <c r="F42242"/>
      <c r="M42242" s="2"/>
      <c r="N42242"/>
      <c r="O42242"/>
      <c r="U42242"/>
      <c r="V42242"/>
    </row>
    <row r="42243" spans="6:22" x14ac:dyDescent="0.2">
      <c r="F42243"/>
      <c r="M42243" s="2"/>
      <c r="N42243"/>
      <c r="O42243"/>
      <c r="U42243"/>
      <c r="V42243"/>
    </row>
    <row r="42244" spans="6:22" x14ac:dyDescent="0.2">
      <c r="F42244"/>
      <c r="M42244" s="2"/>
      <c r="N42244"/>
      <c r="O42244"/>
      <c r="U42244"/>
      <c r="V42244"/>
    </row>
    <row r="42245" spans="6:22" x14ac:dyDescent="0.2">
      <c r="F42245"/>
      <c r="M42245" s="2"/>
      <c r="N42245"/>
      <c r="O42245"/>
      <c r="U42245"/>
      <c r="V42245"/>
    </row>
    <row r="42246" spans="6:22" x14ac:dyDescent="0.2">
      <c r="F42246"/>
      <c r="M42246" s="2"/>
      <c r="N42246"/>
      <c r="O42246"/>
      <c r="U42246"/>
      <c r="V42246"/>
    </row>
    <row r="42247" spans="6:22" x14ac:dyDescent="0.2">
      <c r="F42247"/>
      <c r="M42247" s="2"/>
      <c r="N42247"/>
      <c r="O42247"/>
      <c r="U42247"/>
      <c r="V42247"/>
    </row>
    <row r="42248" spans="6:22" x14ac:dyDescent="0.2">
      <c r="F42248"/>
      <c r="M42248" s="2"/>
      <c r="N42248"/>
      <c r="O42248"/>
      <c r="U42248"/>
      <c r="V42248"/>
    </row>
    <row r="42249" spans="6:22" x14ac:dyDescent="0.2">
      <c r="F42249"/>
      <c r="M42249" s="2"/>
      <c r="N42249"/>
      <c r="O42249"/>
      <c r="U42249"/>
      <c r="V42249"/>
    </row>
    <row r="42250" spans="6:22" x14ac:dyDescent="0.2">
      <c r="F42250"/>
      <c r="M42250" s="2"/>
      <c r="N42250"/>
      <c r="O42250"/>
      <c r="U42250"/>
      <c r="V42250"/>
    </row>
    <row r="42251" spans="6:22" x14ac:dyDescent="0.2">
      <c r="F42251"/>
      <c r="M42251" s="2"/>
      <c r="N42251"/>
      <c r="O42251"/>
      <c r="U42251"/>
      <c r="V42251"/>
    </row>
    <row r="42252" spans="6:22" x14ac:dyDescent="0.2">
      <c r="F42252"/>
      <c r="M42252" s="2"/>
      <c r="N42252"/>
      <c r="O42252"/>
      <c r="U42252"/>
      <c r="V42252"/>
    </row>
    <row r="42253" spans="6:22" x14ac:dyDescent="0.2">
      <c r="F42253"/>
      <c r="M42253" s="2"/>
      <c r="N42253"/>
      <c r="O42253"/>
      <c r="U42253"/>
      <c r="V42253"/>
    </row>
    <row r="42254" spans="6:22" x14ac:dyDescent="0.2">
      <c r="F42254"/>
      <c r="M42254" s="2"/>
      <c r="N42254"/>
      <c r="O42254"/>
      <c r="U42254"/>
      <c r="V42254"/>
    </row>
    <row r="42255" spans="6:22" x14ac:dyDescent="0.2">
      <c r="F42255"/>
      <c r="M42255" s="2"/>
      <c r="N42255"/>
      <c r="O42255"/>
      <c r="U42255"/>
      <c r="V42255"/>
    </row>
    <row r="42256" spans="6:22" x14ac:dyDescent="0.2">
      <c r="F42256"/>
      <c r="M42256" s="2"/>
      <c r="N42256"/>
      <c r="O42256"/>
      <c r="U42256"/>
      <c r="V42256"/>
    </row>
    <row r="42257" spans="6:22" x14ac:dyDescent="0.2">
      <c r="F42257"/>
      <c r="M42257" s="2"/>
      <c r="N42257"/>
      <c r="O42257"/>
      <c r="U42257"/>
      <c r="V42257"/>
    </row>
    <row r="42258" spans="6:22" x14ac:dyDescent="0.2">
      <c r="F42258"/>
      <c r="M42258" s="2"/>
      <c r="N42258"/>
      <c r="O42258"/>
      <c r="U42258"/>
      <c r="V42258"/>
    </row>
    <row r="42259" spans="6:22" x14ac:dyDescent="0.2">
      <c r="F42259"/>
      <c r="M42259" s="2"/>
      <c r="N42259"/>
      <c r="O42259"/>
      <c r="U42259"/>
      <c r="V42259"/>
    </row>
    <row r="42260" spans="6:22" x14ac:dyDescent="0.2">
      <c r="F42260"/>
      <c r="M42260" s="2"/>
      <c r="N42260"/>
      <c r="O42260"/>
      <c r="U42260"/>
      <c r="V42260"/>
    </row>
    <row r="42261" spans="6:22" x14ac:dyDescent="0.2">
      <c r="F42261"/>
      <c r="M42261" s="2"/>
      <c r="N42261"/>
      <c r="O42261"/>
      <c r="U42261"/>
      <c r="V42261"/>
    </row>
    <row r="42262" spans="6:22" x14ac:dyDescent="0.2">
      <c r="F42262"/>
      <c r="M42262" s="2"/>
      <c r="N42262"/>
      <c r="O42262"/>
      <c r="U42262"/>
      <c r="V42262"/>
    </row>
    <row r="42263" spans="6:22" x14ac:dyDescent="0.2">
      <c r="F42263"/>
      <c r="M42263" s="2"/>
      <c r="N42263"/>
      <c r="O42263"/>
      <c r="U42263"/>
      <c r="V42263"/>
    </row>
    <row r="42264" spans="6:22" x14ac:dyDescent="0.2">
      <c r="F42264"/>
      <c r="M42264" s="2"/>
      <c r="N42264"/>
      <c r="O42264"/>
      <c r="U42264"/>
      <c r="V42264"/>
    </row>
    <row r="42265" spans="6:22" x14ac:dyDescent="0.2">
      <c r="F42265"/>
      <c r="M42265" s="2"/>
      <c r="N42265"/>
      <c r="O42265"/>
      <c r="U42265"/>
      <c r="V42265"/>
    </row>
    <row r="42266" spans="6:22" x14ac:dyDescent="0.2">
      <c r="F42266"/>
      <c r="M42266" s="2"/>
      <c r="N42266"/>
      <c r="O42266"/>
      <c r="U42266"/>
      <c r="V42266"/>
    </row>
    <row r="42267" spans="6:22" x14ac:dyDescent="0.2">
      <c r="F42267"/>
      <c r="M42267" s="2"/>
      <c r="N42267"/>
      <c r="O42267"/>
      <c r="U42267"/>
      <c r="V42267"/>
    </row>
    <row r="42268" spans="6:22" x14ac:dyDescent="0.2">
      <c r="F42268"/>
      <c r="M42268" s="2"/>
      <c r="N42268"/>
      <c r="O42268"/>
      <c r="U42268"/>
      <c r="V42268"/>
    </row>
    <row r="42269" spans="6:22" x14ac:dyDescent="0.2">
      <c r="F42269"/>
      <c r="M42269" s="2"/>
      <c r="N42269"/>
      <c r="O42269"/>
      <c r="U42269"/>
      <c r="V42269"/>
    </row>
    <row r="42270" spans="6:22" x14ac:dyDescent="0.2">
      <c r="F42270"/>
      <c r="M42270" s="2"/>
      <c r="N42270"/>
      <c r="O42270"/>
      <c r="U42270"/>
      <c r="V42270"/>
    </row>
    <row r="42271" spans="6:22" x14ac:dyDescent="0.2">
      <c r="F42271"/>
      <c r="M42271" s="2"/>
      <c r="N42271"/>
      <c r="O42271"/>
      <c r="U42271"/>
      <c r="V42271"/>
    </row>
    <row r="42272" spans="6:22" x14ac:dyDescent="0.2">
      <c r="F42272"/>
      <c r="M42272" s="2"/>
      <c r="N42272"/>
      <c r="O42272"/>
      <c r="U42272"/>
      <c r="V42272"/>
    </row>
    <row r="42273" spans="6:22" x14ac:dyDescent="0.2">
      <c r="F42273"/>
      <c r="M42273" s="2"/>
      <c r="N42273"/>
      <c r="O42273"/>
      <c r="U42273"/>
      <c r="V42273"/>
    </row>
    <row r="42274" spans="6:22" x14ac:dyDescent="0.2">
      <c r="F42274"/>
      <c r="M42274" s="2"/>
      <c r="N42274"/>
      <c r="O42274"/>
      <c r="U42274"/>
      <c r="V42274"/>
    </row>
    <row r="42275" spans="6:22" x14ac:dyDescent="0.2">
      <c r="F42275"/>
      <c r="M42275" s="2"/>
      <c r="N42275"/>
      <c r="O42275"/>
      <c r="U42275"/>
      <c r="V42275"/>
    </row>
    <row r="42276" spans="6:22" x14ac:dyDescent="0.2">
      <c r="F42276"/>
      <c r="M42276" s="2"/>
      <c r="N42276"/>
      <c r="O42276"/>
      <c r="U42276"/>
      <c r="V42276"/>
    </row>
    <row r="42277" spans="6:22" x14ac:dyDescent="0.2">
      <c r="F42277"/>
      <c r="M42277" s="2"/>
      <c r="N42277"/>
      <c r="O42277"/>
      <c r="U42277"/>
      <c r="V42277"/>
    </row>
    <row r="42278" spans="6:22" x14ac:dyDescent="0.2">
      <c r="F42278"/>
      <c r="M42278" s="2"/>
      <c r="N42278"/>
      <c r="O42278"/>
      <c r="U42278"/>
      <c r="V42278"/>
    </row>
    <row r="42279" spans="6:22" x14ac:dyDescent="0.2">
      <c r="F42279"/>
      <c r="M42279" s="2"/>
      <c r="N42279"/>
      <c r="O42279"/>
      <c r="U42279"/>
      <c r="V42279"/>
    </row>
    <row r="42280" spans="6:22" x14ac:dyDescent="0.2">
      <c r="F42280"/>
      <c r="M42280" s="2"/>
      <c r="N42280"/>
      <c r="O42280"/>
      <c r="U42280"/>
      <c r="V42280"/>
    </row>
    <row r="42281" spans="6:22" x14ac:dyDescent="0.2">
      <c r="F42281"/>
      <c r="M42281" s="2"/>
      <c r="N42281"/>
      <c r="O42281"/>
      <c r="U42281"/>
      <c r="V42281"/>
    </row>
    <row r="42282" spans="6:22" x14ac:dyDescent="0.2">
      <c r="F42282"/>
      <c r="M42282" s="2"/>
      <c r="N42282"/>
      <c r="O42282"/>
      <c r="U42282"/>
      <c r="V42282"/>
    </row>
    <row r="42283" spans="6:22" x14ac:dyDescent="0.2">
      <c r="F42283"/>
      <c r="M42283" s="2"/>
      <c r="N42283"/>
      <c r="O42283"/>
      <c r="U42283"/>
      <c r="V42283"/>
    </row>
    <row r="42284" spans="6:22" x14ac:dyDescent="0.2">
      <c r="F42284"/>
      <c r="M42284" s="2"/>
      <c r="N42284"/>
      <c r="O42284"/>
      <c r="U42284"/>
      <c r="V42284"/>
    </row>
    <row r="42285" spans="6:22" x14ac:dyDescent="0.2">
      <c r="F42285"/>
      <c r="M42285" s="2"/>
      <c r="N42285"/>
      <c r="O42285"/>
      <c r="U42285"/>
      <c r="V42285"/>
    </row>
    <row r="42286" spans="6:22" x14ac:dyDescent="0.2">
      <c r="F42286"/>
      <c r="M42286" s="2"/>
      <c r="N42286"/>
      <c r="O42286"/>
      <c r="U42286"/>
      <c r="V42286"/>
    </row>
    <row r="42287" spans="6:22" x14ac:dyDescent="0.2">
      <c r="F42287"/>
      <c r="M42287" s="2"/>
      <c r="N42287"/>
      <c r="O42287"/>
      <c r="U42287"/>
      <c r="V42287"/>
    </row>
    <row r="42288" spans="6:22" x14ac:dyDescent="0.2">
      <c r="F42288"/>
      <c r="M42288" s="2"/>
      <c r="N42288"/>
      <c r="O42288"/>
      <c r="U42288"/>
      <c r="V42288"/>
    </row>
    <row r="42289" spans="6:22" x14ac:dyDescent="0.2">
      <c r="F42289"/>
      <c r="M42289" s="2"/>
      <c r="N42289"/>
      <c r="O42289"/>
      <c r="U42289"/>
      <c r="V42289"/>
    </row>
    <row r="42290" spans="6:22" x14ac:dyDescent="0.2">
      <c r="F42290"/>
      <c r="M42290" s="2"/>
      <c r="N42290"/>
      <c r="O42290"/>
      <c r="U42290"/>
      <c r="V42290"/>
    </row>
    <row r="42291" spans="6:22" x14ac:dyDescent="0.2">
      <c r="F42291"/>
      <c r="M42291" s="2"/>
      <c r="N42291"/>
      <c r="O42291"/>
      <c r="U42291"/>
      <c r="V42291"/>
    </row>
    <row r="42292" spans="6:22" x14ac:dyDescent="0.2">
      <c r="F42292"/>
      <c r="M42292" s="2"/>
      <c r="N42292"/>
      <c r="O42292"/>
      <c r="U42292"/>
      <c r="V42292"/>
    </row>
    <row r="42293" spans="6:22" x14ac:dyDescent="0.2">
      <c r="F42293"/>
      <c r="M42293" s="2"/>
      <c r="N42293"/>
      <c r="O42293"/>
      <c r="U42293"/>
      <c r="V42293"/>
    </row>
    <row r="42294" spans="6:22" x14ac:dyDescent="0.2">
      <c r="F42294"/>
      <c r="M42294" s="2"/>
      <c r="N42294"/>
      <c r="O42294"/>
      <c r="U42294"/>
      <c r="V42294"/>
    </row>
    <row r="42295" spans="6:22" x14ac:dyDescent="0.2">
      <c r="F42295"/>
      <c r="M42295" s="2"/>
      <c r="N42295"/>
      <c r="O42295"/>
      <c r="U42295"/>
      <c r="V42295"/>
    </row>
    <row r="42296" spans="6:22" x14ac:dyDescent="0.2">
      <c r="F42296"/>
      <c r="M42296" s="2"/>
      <c r="N42296"/>
      <c r="O42296"/>
      <c r="U42296"/>
      <c r="V42296"/>
    </row>
    <row r="42297" spans="6:22" x14ac:dyDescent="0.2">
      <c r="F42297"/>
      <c r="M42297" s="2"/>
      <c r="N42297"/>
      <c r="O42297"/>
      <c r="U42297"/>
      <c r="V42297"/>
    </row>
    <row r="42298" spans="6:22" x14ac:dyDescent="0.2">
      <c r="F42298"/>
      <c r="M42298" s="2"/>
      <c r="N42298"/>
      <c r="O42298"/>
      <c r="U42298"/>
      <c r="V42298"/>
    </row>
    <row r="42299" spans="6:22" x14ac:dyDescent="0.2">
      <c r="F42299"/>
      <c r="M42299" s="2"/>
      <c r="N42299"/>
      <c r="O42299"/>
      <c r="U42299"/>
      <c r="V42299"/>
    </row>
    <row r="42300" spans="6:22" x14ac:dyDescent="0.2">
      <c r="F42300"/>
      <c r="M42300" s="2"/>
      <c r="N42300"/>
      <c r="O42300"/>
      <c r="U42300"/>
      <c r="V42300"/>
    </row>
    <row r="42301" spans="6:22" x14ac:dyDescent="0.2">
      <c r="F42301"/>
      <c r="M42301" s="2"/>
      <c r="N42301"/>
      <c r="O42301"/>
      <c r="U42301"/>
      <c r="V42301"/>
    </row>
    <row r="42302" spans="6:22" x14ac:dyDescent="0.2">
      <c r="F42302"/>
      <c r="M42302" s="2"/>
      <c r="N42302"/>
      <c r="O42302"/>
      <c r="U42302"/>
      <c r="V42302"/>
    </row>
    <row r="42303" spans="6:22" x14ac:dyDescent="0.2">
      <c r="F42303"/>
      <c r="M42303" s="2"/>
      <c r="N42303"/>
      <c r="O42303"/>
      <c r="U42303"/>
      <c r="V42303"/>
    </row>
    <row r="42304" spans="6:22" x14ac:dyDescent="0.2">
      <c r="F42304"/>
      <c r="M42304" s="2"/>
      <c r="N42304"/>
      <c r="O42304"/>
      <c r="U42304"/>
      <c r="V42304"/>
    </row>
    <row r="42305" spans="6:22" x14ac:dyDescent="0.2">
      <c r="F42305"/>
      <c r="M42305" s="2"/>
      <c r="N42305"/>
      <c r="O42305"/>
      <c r="U42305"/>
      <c r="V42305"/>
    </row>
    <row r="42306" spans="6:22" x14ac:dyDescent="0.2">
      <c r="F42306"/>
      <c r="M42306" s="2"/>
      <c r="N42306"/>
      <c r="O42306"/>
      <c r="U42306"/>
      <c r="V42306"/>
    </row>
    <row r="42307" spans="6:22" x14ac:dyDescent="0.2">
      <c r="F42307"/>
      <c r="M42307" s="2"/>
      <c r="N42307"/>
      <c r="O42307"/>
      <c r="U42307"/>
      <c r="V42307"/>
    </row>
    <row r="42308" spans="6:22" x14ac:dyDescent="0.2">
      <c r="F42308"/>
      <c r="M42308" s="2"/>
      <c r="N42308"/>
      <c r="O42308"/>
      <c r="U42308"/>
      <c r="V42308"/>
    </row>
    <row r="42309" spans="6:22" x14ac:dyDescent="0.2">
      <c r="F42309"/>
      <c r="M42309" s="2"/>
      <c r="N42309"/>
      <c r="O42309"/>
      <c r="U42309"/>
      <c r="V42309"/>
    </row>
    <row r="42310" spans="6:22" x14ac:dyDescent="0.2">
      <c r="F42310"/>
      <c r="M42310" s="2"/>
      <c r="N42310"/>
      <c r="O42310"/>
      <c r="U42310"/>
      <c r="V42310"/>
    </row>
    <row r="42311" spans="6:22" x14ac:dyDescent="0.2">
      <c r="F42311"/>
      <c r="M42311" s="2"/>
      <c r="N42311"/>
      <c r="O42311"/>
      <c r="U42311"/>
      <c r="V42311"/>
    </row>
    <row r="42312" spans="6:22" x14ac:dyDescent="0.2">
      <c r="F42312"/>
      <c r="M42312" s="2"/>
      <c r="N42312"/>
      <c r="O42312"/>
      <c r="U42312"/>
      <c r="V42312"/>
    </row>
    <row r="42313" spans="6:22" x14ac:dyDescent="0.2">
      <c r="F42313"/>
      <c r="M42313" s="2"/>
      <c r="N42313"/>
      <c r="O42313"/>
      <c r="U42313"/>
      <c r="V42313"/>
    </row>
    <row r="42314" spans="6:22" x14ac:dyDescent="0.2">
      <c r="F42314"/>
      <c r="M42314" s="2"/>
      <c r="N42314"/>
      <c r="O42314"/>
      <c r="U42314"/>
      <c r="V42314"/>
    </row>
    <row r="42315" spans="6:22" x14ac:dyDescent="0.2">
      <c r="F42315"/>
      <c r="M42315" s="2"/>
      <c r="N42315"/>
      <c r="O42315"/>
      <c r="U42315"/>
      <c r="V42315"/>
    </row>
    <row r="42316" spans="6:22" x14ac:dyDescent="0.2">
      <c r="F42316"/>
      <c r="M42316" s="2"/>
      <c r="N42316"/>
      <c r="O42316"/>
      <c r="U42316"/>
      <c r="V42316"/>
    </row>
    <row r="42317" spans="6:22" x14ac:dyDescent="0.2">
      <c r="F42317"/>
      <c r="M42317" s="2"/>
      <c r="N42317"/>
      <c r="O42317"/>
      <c r="U42317"/>
      <c r="V42317"/>
    </row>
    <row r="42318" spans="6:22" x14ac:dyDescent="0.2">
      <c r="F42318"/>
      <c r="M42318" s="2"/>
      <c r="N42318"/>
      <c r="O42318"/>
      <c r="U42318"/>
      <c r="V42318"/>
    </row>
    <row r="42319" spans="6:22" x14ac:dyDescent="0.2">
      <c r="F42319"/>
      <c r="M42319" s="2"/>
      <c r="N42319"/>
      <c r="O42319"/>
      <c r="U42319"/>
      <c r="V42319"/>
    </row>
    <row r="42320" spans="6:22" x14ac:dyDescent="0.2">
      <c r="F42320"/>
      <c r="M42320" s="2"/>
      <c r="N42320"/>
      <c r="O42320"/>
      <c r="U42320"/>
      <c r="V42320"/>
    </row>
    <row r="42321" spans="6:22" x14ac:dyDescent="0.2">
      <c r="F42321"/>
      <c r="M42321" s="2"/>
      <c r="N42321"/>
      <c r="O42321"/>
      <c r="U42321"/>
      <c r="V42321"/>
    </row>
    <row r="42322" spans="6:22" x14ac:dyDescent="0.2">
      <c r="F42322"/>
      <c r="M42322" s="2"/>
      <c r="N42322"/>
      <c r="O42322"/>
      <c r="U42322"/>
      <c r="V42322"/>
    </row>
    <row r="42323" spans="6:22" x14ac:dyDescent="0.2">
      <c r="F42323"/>
      <c r="M42323" s="2"/>
      <c r="N42323"/>
      <c r="O42323"/>
      <c r="U42323"/>
      <c r="V42323"/>
    </row>
    <row r="42324" spans="6:22" x14ac:dyDescent="0.2">
      <c r="F42324"/>
      <c r="M42324" s="2"/>
      <c r="N42324"/>
      <c r="O42324"/>
      <c r="U42324"/>
      <c r="V42324"/>
    </row>
    <row r="42325" spans="6:22" x14ac:dyDescent="0.2">
      <c r="F42325"/>
      <c r="M42325" s="2"/>
      <c r="N42325"/>
      <c r="O42325"/>
      <c r="U42325"/>
      <c r="V42325"/>
    </row>
    <row r="42326" spans="6:22" x14ac:dyDescent="0.2">
      <c r="F42326"/>
      <c r="M42326" s="2"/>
      <c r="N42326"/>
      <c r="O42326"/>
      <c r="U42326"/>
      <c r="V42326"/>
    </row>
    <row r="42327" spans="6:22" x14ac:dyDescent="0.2">
      <c r="F42327"/>
      <c r="M42327" s="2"/>
      <c r="N42327"/>
      <c r="O42327"/>
      <c r="U42327"/>
      <c r="V42327"/>
    </row>
    <row r="42328" spans="6:22" x14ac:dyDescent="0.2">
      <c r="F42328"/>
      <c r="M42328" s="2"/>
      <c r="N42328"/>
      <c r="O42328"/>
      <c r="U42328"/>
      <c r="V42328"/>
    </row>
    <row r="42329" spans="6:22" x14ac:dyDescent="0.2">
      <c r="F42329"/>
      <c r="M42329" s="2"/>
      <c r="N42329"/>
      <c r="O42329"/>
      <c r="U42329"/>
      <c r="V42329"/>
    </row>
    <row r="42330" spans="6:22" x14ac:dyDescent="0.2">
      <c r="F42330"/>
      <c r="M42330" s="2"/>
      <c r="N42330"/>
      <c r="O42330"/>
      <c r="U42330"/>
      <c r="V42330"/>
    </row>
    <row r="42331" spans="6:22" x14ac:dyDescent="0.2">
      <c r="F42331"/>
      <c r="M42331" s="2"/>
      <c r="N42331"/>
      <c r="O42331"/>
      <c r="U42331"/>
      <c r="V42331"/>
    </row>
    <row r="42332" spans="6:22" x14ac:dyDescent="0.2">
      <c r="F42332"/>
      <c r="M42332" s="2"/>
      <c r="N42332"/>
      <c r="O42332"/>
      <c r="U42332"/>
      <c r="V42332"/>
    </row>
    <row r="42333" spans="6:22" x14ac:dyDescent="0.2">
      <c r="F42333"/>
      <c r="M42333" s="2"/>
      <c r="N42333"/>
      <c r="O42333"/>
      <c r="U42333"/>
      <c r="V42333"/>
    </row>
    <row r="42334" spans="6:22" x14ac:dyDescent="0.2">
      <c r="F42334"/>
      <c r="M42334" s="2"/>
      <c r="N42334"/>
      <c r="O42334"/>
      <c r="U42334"/>
      <c r="V42334"/>
    </row>
    <row r="42335" spans="6:22" x14ac:dyDescent="0.2">
      <c r="F42335"/>
      <c r="M42335" s="2"/>
      <c r="N42335"/>
      <c r="O42335"/>
      <c r="U42335"/>
      <c r="V42335"/>
    </row>
    <row r="42336" spans="6:22" x14ac:dyDescent="0.2">
      <c r="F42336"/>
      <c r="M42336" s="2"/>
      <c r="N42336"/>
      <c r="O42336"/>
      <c r="U42336"/>
      <c r="V42336"/>
    </row>
    <row r="42337" spans="6:22" x14ac:dyDescent="0.2">
      <c r="F42337"/>
      <c r="M42337" s="2"/>
      <c r="N42337"/>
      <c r="O42337"/>
      <c r="U42337"/>
      <c r="V42337"/>
    </row>
    <row r="42338" spans="6:22" x14ac:dyDescent="0.2">
      <c r="F42338"/>
      <c r="M42338" s="2"/>
      <c r="N42338"/>
      <c r="O42338"/>
      <c r="U42338"/>
      <c r="V42338"/>
    </row>
    <row r="42339" spans="6:22" x14ac:dyDescent="0.2">
      <c r="F42339"/>
      <c r="M42339" s="2"/>
      <c r="N42339"/>
      <c r="O42339"/>
      <c r="U42339"/>
      <c r="V42339"/>
    </row>
    <row r="42340" spans="6:22" x14ac:dyDescent="0.2">
      <c r="F42340"/>
      <c r="M42340" s="2"/>
      <c r="N42340"/>
      <c r="O42340"/>
      <c r="U42340"/>
      <c r="V42340"/>
    </row>
    <row r="42341" spans="6:22" x14ac:dyDescent="0.2">
      <c r="F42341"/>
      <c r="M42341" s="2"/>
      <c r="N42341"/>
      <c r="O42341"/>
      <c r="U42341"/>
      <c r="V42341"/>
    </row>
    <row r="42342" spans="6:22" x14ac:dyDescent="0.2">
      <c r="F42342"/>
      <c r="M42342" s="2"/>
      <c r="N42342"/>
      <c r="O42342"/>
      <c r="U42342"/>
      <c r="V42342"/>
    </row>
    <row r="42343" spans="6:22" x14ac:dyDescent="0.2">
      <c r="F42343"/>
      <c r="M42343" s="2"/>
      <c r="N42343"/>
      <c r="O42343"/>
      <c r="U42343"/>
      <c r="V42343"/>
    </row>
    <row r="42344" spans="6:22" x14ac:dyDescent="0.2">
      <c r="F42344"/>
      <c r="M42344" s="2"/>
      <c r="N42344"/>
      <c r="O42344"/>
      <c r="U42344"/>
      <c r="V42344"/>
    </row>
    <row r="42345" spans="6:22" x14ac:dyDescent="0.2">
      <c r="F42345"/>
      <c r="M42345" s="2"/>
      <c r="N42345"/>
      <c r="O42345"/>
      <c r="U42345"/>
      <c r="V42345"/>
    </row>
    <row r="42346" spans="6:22" x14ac:dyDescent="0.2">
      <c r="F42346"/>
      <c r="M42346" s="2"/>
      <c r="N42346"/>
      <c r="O42346"/>
      <c r="U42346"/>
      <c r="V42346"/>
    </row>
    <row r="42347" spans="6:22" x14ac:dyDescent="0.2">
      <c r="F42347"/>
      <c r="M42347" s="2"/>
      <c r="N42347"/>
      <c r="O42347"/>
      <c r="U42347"/>
      <c r="V42347"/>
    </row>
    <row r="42348" spans="6:22" x14ac:dyDescent="0.2">
      <c r="F42348"/>
      <c r="M42348" s="2"/>
      <c r="N42348"/>
      <c r="O42348"/>
      <c r="U42348"/>
      <c r="V42348"/>
    </row>
    <row r="42349" spans="6:22" x14ac:dyDescent="0.2">
      <c r="F42349"/>
      <c r="M42349" s="2"/>
      <c r="N42349"/>
      <c r="O42349"/>
      <c r="U42349"/>
      <c r="V42349"/>
    </row>
    <row r="42350" spans="6:22" x14ac:dyDescent="0.2">
      <c r="F42350"/>
      <c r="M42350" s="2"/>
      <c r="N42350"/>
      <c r="O42350"/>
      <c r="U42350"/>
      <c r="V42350"/>
    </row>
    <row r="42351" spans="6:22" x14ac:dyDescent="0.2">
      <c r="F42351"/>
      <c r="M42351" s="2"/>
      <c r="N42351"/>
      <c r="O42351"/>
      <c r="U42351"/>
      <c r="V42351"/>
    </row>
    <row r="42352" spans="6:22" x14ac:dyDescent="0.2">
      <c r="F42352"/>
      <c r="M42352" s="2"/>
      <c r="N42352"/>
      <c r="O42352"/>
      <c r="U42352"/>
      <c r="V42352"/>
    </row>
    <row r="42353" spans="6:22" x14ac:dyDescent="0.2">
      <c r="F42353"/>
      <c r="M42353" s="2"/>
      <c r="N42353"/>
      <c r="O42353"/>
      <c r="U42353"/>
      <c r="V42353"/>
    </row>
    <row r="42354" spans="6:22" x14ac:dyDescent="0.2">
      <c r="F42354"/>
      <c r="M42354" s="2"/>
      <c r="N42354"/>
      <c r="O42354"/>
      <c r="U42354"/>
      <c r="V42354"/>
    </row>
    <row r="42355" spans="6:22" x14ac:dyDescent="0.2">
      <c r="F42355"/>
      <c r="M42355" s="2"/>
      <c r="N42355"/>
      <c r="O42355"/>
      <c r="U42355"/>
      <c r="V42355"/>
    </row>
    <row r="42356" spans="6:22" x14ac:dyDescent="0.2">
      <c r="F42356"/>
      <c r="M42356" s="2"/>
      <c r="N42356"/>
      <c r="O42356"/>
      <c r="U42356"/>
      <c r="V42356"/>
    </row>
    <row r="42357" spans="6:22" x14ac:dyDescent="0.2">
      <c r="F42357"/>
      <c r="M42357" s="2"/>
      <c r="N42357"/>
      <c r="O42357"/>
      <c r="U42357"/>
      <c r="V42357"/>
    </row>
    <row r="42358" spans="6:22" x14ac:dyDescent="0.2">
      <c r="F42358"/>
      <c r="M42358" s="2"/>
      <c r="N42358"/>
      <c r="O42358"/>
      <c r="U42358"/>
      <c r="V42358"/>
    </row>
    <row r="42359" spans="6:22" x14ac:dyDescent="0.2">
      <c r="F42359"/>
      <c r="M42359" s="2"/>
      <c r="N42359"/>
      <c r="O42359"/>
      <c r="U42359"/>
      <c r="V42359"/>
    </row>
    <row r="42360" spans="6:22" x14ac:dyDescent="0.2">
      <c r="F42360"/>
      <c r="M42360" s="2"/>
      <c r="N42360"/>
      <c r="O42360"/>
      <c r="U42360"/>
      <c r="V42360"/>
    </row>
    <row r="42361" spans="6:22" x14ac:dyDescent="0.2">
      <c r="F42361"/>
      <c r="M42361" s="2"/>
      <c r="N42361"/>
      <c r="O42361"/>
      <c r="U42361"/>
      <c r="V42361"/>
    </row>
    <row r="42362" spans="6:22" x14ac:dyDescent="0.2">
      <c r="F42362"/>
      <c r="M42362" s="2"/>
      <c r="N42362"/>
      <c r="O42362"/>
      <c r="U42362"/>
      <c r="V42362"/>
    </row>
    <row r="42363" spans="6:22" x14ac:dyDescent="0.2">
      <c r="F42363"/>
      <c r="M42363" s="2"/>
      <c r="N42363"/>
      <c r="O42363"/>
      <c r="U42363"/>
      <c r="V42363"/>
    </row>
    <row r="42364" spans="6:22" x14ac:dyDescent="0.2">
      <c r="F42364"/>
      <c r="M42364" s="2"/>
      <c r="N42364"/>
      <c r="O42364"/>
      <c r="U42364"/>
      <c r="V42364"/>
    </row>
    <row r="42365" spans="6:22" x14ac:dyDescent="0.2">
      <c r="F42365"/>
      <c r="M42365" s="2"/>
      <c r="N42365"/>
      <c r="O42365"/>
      <c r="U42365"/>
      <c r="V42365"/>
    </row>
    <row r="42366" spans="6:22" x14ac:dyDescent="0.2">
      <c r="F42366"/>
      <c r="M42366" s="2"/>
      <c r="N42366"/>
      <c r="O42366"/>
      <c r="U42366"/>
      <c r="V42366"/>
    </row>
    <row r="42367" spans="6:22" x14ac:dyDescent="0.2">
      <c r="F42367"/>
      <c r="M42367" s="2"/>
      <c r="N42367"/>
      <c r="O42367"/>
      <c r="U42367"/>
      <c r="V42367"/>
    </row>
    <row r="42368" spans="6:22" x14ac:dyDescent="0.2">
      <c r="F42368"/>
      <c r="M42368" s="2"/>
      <c r="N42368"/>
      <c r="O42368"/>
      <c r="U42368"/>
      <c r="V42368"/>
    </row>
    <row r="42369" spans="6:22" x14ac:dyDescent="0.2">
      <c r="F42369"/>
      <c r="M42369" s="2"/>
      <c r="N42369"/>
      <c r="O42369"/>
      <c r="U42369"/>
      <c r="V42369"/>
    </row>
    <row r="42370" spans="6:22" x14ac:dyDescent="0.2">
      <c r="F42370"/>
      <c r="M42370" s="2"/>
      <c r="N42370"/>
      <c r="O42370"/>
      <c r="U42370"/>
      <c r="V42370"/>
    </row>
    <row r="42371" spans="6:22" x14ac:dyDescent="0.2">
      <c r="F42371"/>
      <c r="M42371" s="2"/>
      <c r="N42371"/>
      <c r="O42371"/>
      <c r="U42371"/>
      <c r="V42371"/>
    </row>
    <row r="42372" spans="6:22" x14ac:dyDescent="0.2">
      <c r="F42372"/>
      <c r="M42372" s="2"/>
      <c r="N42372"/>
      <c r="O42372"/>
      <c r="U42372"/>
      <c r="V42372"/>
    </row>
    <row r="42373" spans="6:22" x14ac:dyDescent="0.2">
      <c r="F42373"/>
      <c r="M42373" s="2"/>
      <c r="N42373"/>
      <c r="O42373"/>
      <c r="U42373"/>
      <c r="V42373"/>
    </row>
    <row r="42374" spans="6:22" x14ac:dyDescent="0.2">
      <c r="F42374"/>
      <c r="M42374" s="2"/>
      <c r="N42374"/>
      <c r="O42374"/>
      <c r="U42374"/>
      <c r="V42374"/>
    </row>
    <row r="42375" spans="6:22" x14ac:dyDescent="0.2">
      <c r="F42375"/>
      <c r="M42375" s="2"/>
      <c r="N42375"/>
      <c r="O42375"/>
      <c r="U42375"/>
      <c r="V42375"/>
    </row>
    <row r="42376" spans="6:22" x14ac:dyDescent="0.2">
      <c r="F42376"/>
      <c r="M42376" s="2"/>
      <c r="N42376"/>
      <c r="O42376"/>
      <c r="U42376"/>
      <c r="V42376"/>
    </row>
    <row r="42377" spans="6:22" x14ac:dyDescent="0.2">
      <c r="F42377"/>
      <c r="M42377" s="2"/>
      <c r="N42377"/>
      <c r="O42377"/>
      <c r="U42377"/>
      <c r="V42377"/>
    </row>
    <row r="42378" spans="6:22" x14ac:dyDescent="0.2">
      <c r="F42378"/>
      <c r="M42378" s="2"/>
      <c r="N42378"/>
      <c r="O42378"/>
      <c r="U42378"/>
      <c r="V42378"/>
    </row>
    <row r="42379" spans="6:22" x14ac:dyDescent="0.2">
      <c r="F42379"/>
      <c r="M42379" s="2"/>
      <c r="N42379"/>
      <c r="O42379"/>
      <c r="U42379"/>
      <c r="V42379"/>
    </row>
    <row r="42380" spans="6:22" x14ac:dyDescent="0.2">
      <c r="F42380"/>
      <c r="M42380" s="2"/>
      <c r="N42380"/>
      <c r="O42380"/>
      <c r="U42380"/>
      <c r="V42380"/>
    </row>
    <row r="42381" spans="6:22" x14ac:dyDescent="0.2">
      <c r="F42381"/>
      <c r="M42381" s="2"/>
      <c r="N42381"/>
      <c r="O42381"/>
      <c r="U42381"/>
      <c r="V42381"/>
    </row>
    <row r="42382" spans="6:22" x14ac:dyDescent="0.2">
      <c r="F42382"/>
      <c r="M42382" s="2"/>
      <c r="N42382"/>
      <c r="O42382"/>
      <c r="U42382"/>
      <c r="V42382"/>
    </row>
    <row r="42383" spans="6:22" x14ac:dyDescent="0.2">
      <c r="F42383"/>
      <c r="M42383" s="2"/>
      <c r="N42383"/>
      <c r="O42383"/>
      <c r="U42383"/>
      <c r="V42383"/>
    </row>
    <row r="42384" spans="6:22" x14ac:dyDescent="0.2">
      <c r="F42384"/>
      <c r="M42384" s="2"/>
      <c r="N42384"/>
      <c r="O42384"/>
      <c r="U42384"/>
      <c r="V42384"/>
    </row>
    <row r="42385" spans="6:22" x14ac:dyDescent="0.2">
      <c r="F42385"/>
      <c r="M42385" s="2"/>
      <c r="N42385"/>
      <c r="O42385"/>
      <c r="U42385"/>
      <c r="V42385"/>
    </row>
    <row r="42386" spans="6:22" x14ac:dyDescent="0.2">
      <c r="F42386"/>
      <c r="M42386" s="2"/>
      <c r="N42386"/>
      <c r="O42386"/>
      <c r="U42386"/>
      <c r="V42386"/>
    </row>
    <row r="42387" spans="6:22" x14ac:dyDescent="0.2">
      <c r="F42387"/>
      <c r="M42387" s="2"/>
      <c r="N42387"/>
      <c r="O42387"/>
      <c r="U42387"/>
      <c r="V42387"/>
    </row>
    <row r="42388" spans="6:22" x14ac:dyDescent="0.2">
      <c r="F42388"/>
      <c r="M42388" s="2"/>
      <c r="N42388"/>
      <c r="O42388"/>
      <c r="U42388"/>
      <c r="V42388"/>
    </row>
    <row r="42389" spans="6:22" x14ac:dyDescent="0.2">
      <c r="F42389"/>
      <c r="M42389" s="2"/>
      <c r="N42389"/>
      <c r="O42389"/>
      <c r="U42389"/>
      <c r="V42389"/>
    </row>
    <row r="42390" spans="6:22" x14ac:dyDescent="0.2">
      <c r="F42390"/>
      <c r="M42390" s="2"/>
      <c r="N42390"/>
      <c r="O42390"/>
      <c r="U42390"/>
      <c r="V42390"/>
    </row>
    <row r="42391" spans="6:22" x14ac:dyDescent="0.2">
      <c r="F42391"/>
      <c r="M42391" s="2"/>
      <c r="N42391"/>
      <c r="O42391"/>
      <c r="U42391"/>
      <c r="V42391"/>
    </row>
    <row r="42392" spans="6:22" x14ac:dyDescent="0.2">
      <c r="F42392"/>
      <c r="M42392" s="2"/>
      <c r="N42392"/>
      <c r="O42392"/>
      <c r="U42392"/>
      <c r="V42392"/>
    </row>
    <row r="42393" spans="6:22" x14ac:dyDescent="0.2">
      <c r="F42393"/>
      <c r="M42393" s="2"/>
      <c r="N42393"/>
      <c r="O42393"/>
      <c r="U42393"/>
      <c r="V42393"/>
    </row>
    <row r="42394" spans="6:22" x14ac:dyDescent="0.2">
      <c r="F42394"/>
      <c r="M42394" s="2"/>
      <c r="N42394"/>
      <c r="O42394"/>
      <c r="U42394"/>
      <c r="V42394"/>
    </row>
    <row r="42395" spans="6:22" x14ac:dyDescent="0.2">
      <c r="F42395"/>
      <c r="M42395" s="2"/>
      <c r="N42395"/>
      <c r="O42395"/>
      <c r="U42395"/>
      <c r="V42395"/>
    </row>
    <row r="42396" spans="6:22" x14ac:dyDescent="0.2">
      <c r="F42396"/>
      <c r="M42396" s="2"/>
      <c r="N42396"/>
      <c r="O42396"/>
      <c r="U42396"/>
      <c r="V42396"/>
    </row>
    <row r="42397" spans="6:22" x14ac:dyDescent="0.2">
      <c r="F42397"/>
      <c r="M42397" s="2"/>
      <c r="N42397"/>
      <c r="O42397"/>
      <c r="U42397"/>
      <c r="V42397"/>
    </row>
    <row r="42398" spans="6:22" x14ac:dyDescent="0.2">
      <c r="F42398"/>
      <c r="M42398" s="2"/>
      <c r="N42398"/>
      <c r="O42398"/>
      <c r="U42398"/>
      <c r="V42398"/>
    </row>
    <row r="42399" spans="6:22" x14ac:dyDescent="0.2">
      <c r="F42399"/>
      <c r="M42399" s="2"/>
      <c r="N42399"/>
      <c r="O42399"/>
      <c r="U42399"/>
      <c r="V42399"/>
    </row>
    <row r="42400" spans="6:22" x14ac:dyDescent="0.2">
      <c r="F42400"/>
      <c r="M42400" s="2"/>
      <c r="N42400"/>
      <c r="O42400"/>
      <c r="U42400"/>
      <c r="V42400"/>
    </row>
    <row r="42401" spans="6:22" x14ac:dyDescent="0.2">
      <c r="F42401"/>
      <c r="M42401" s="2"/>
      <c r="N42401"/>
      <c r="O42401"/>
      <c r="U42401"/>
      <c r="V42401"/>
    </row>
    <row r="42402" spans="6:22" x14ac:dyDescent="0.2">
      <c r="F42402"/>
      <c r="M42402" s="2"/>
      <c r="N42402"/>
      <c r="O42402"/>
      <c r="U42402"/>
      <c r="V42402"/>
    </row>
    <row r="42403" spans="6:22" x14ac:dyDescent="0.2">
      <c r="F42403"/>
      <c r="M42403" s="2"/>
      <c r="N42403"/>
      <c r="O42403"/>
      <c r="U42403"/>
      <c r="V42403"/>
    </row>
    <row r="42404" spans="6:22" x14ac:dyDescent="0.2">
      <c r="F42404"/>
      <c r="M42404" s="2"/>
      <c r="N42404"/>
      <c r="O42404"/>
      <c r="U42404"/>
      <c r="V42404"/>
    </row>
    <row r="42405" spans="6:22" x14ac:dyDescent="0.2">
      <c r="F42405"/>
      <c r="M42405" s="2"/>
      <c r="N42405"/>
      <c r="O42405"/>
      <c r="U42405"/>
      <c r="V42405"/>
    </row>
    <row r="42406" spans="6:22" x14ac:dyDescent="0.2">
      <c r="F42406"/>
      <c r="M42406" s="2"/>
      <c r="N42406"/>
      <c r="O42406"/>
      <c r="U42406"/>
      <c r="V42406"/>
    </row>
    <row r="42407" spans="6:22" x14ac:dyDescent="0.2">
      <c r="F42407"/>
      <c r="M42407" s="2"/>
      <c r="N42407"/>
      <c r="O42407"/>
      <c r="U42407"/>
      <c r="V42407"/>
    </row>
    <row r="42408" spans="6:22" x14ac:dyDescent="0.2">
      <c r="F42408"/>
      <c r="M42408" s="2"/>
      <c r="N42408"/>
      <c r="O42408"/>
      <c r="U42408"/>
      <c r="V42408"/>
    </row>
    <row r="42409" spans="6:22" x14ac:dyDescent="0.2">
      <c r="F42409"/>
      <c r="M42409" s="2"/>
      <c r="N42409"/>
      <c r="O42409"/>
      <c r="U42409"/>
      <c r="V42409"/>
    </row>
    <row r="42410" spans="6:22" x14ac:dyDescent="0.2">
      <c r="F42410"/>
      <c r="M42410" s="2"/>
      <c r="N42410"/>
      <c r="O42410"/>
      <c r="U42410"/>
      <c r="V42410"/>
    </row>
    <row r="42411" spans="6:22" x14ac:dyDescent="0.2">
      <c r="F42411"/>
      <c r="M42411" s="2"/>
      <c r="N42411"/>
      <c r="O42411"/>
      <c r="U42411"/>
      <c r="V42411"/>
    </row>
    <row r="42412" spans="6:22" x14ac:dyDescent="0.2">
      <c r="F42412"/>
      <c r="M42412" s="2"/>
      <c r="N42412"/>
      <c r="O42412"/>
      <c r="U42412"/>
      <c r="V42412"/>
    </row>
    <row r="42413" spans="6:22" x14ac:dyDescent="0.2">
      <c r="F42413"/>
      <c r="M42413" s="2"/>
      <c r="N42413"/>
      <c r="O42413"/>
      <c r="U42413"/>
      <c r="V42413"/>
    </row>
    <row r="42414" spans="6:22" x14ac:dyDescent="0.2">
      <c r="F42414"/>
      <c r="M42414" s="2"/>
      <c r="N42414"/>
      <c r="O42414"/>
      <c r="U42414"/>
      <c r="V42414"/>
    </row>
    <row r="42415" spans="6:22" x14ac:dyDescent="0.2">
      <c r="F42415"/>
      <c r="M42415" s="2"/>
      <c r="N42415"/>
      <c r="O42415"/>
      <c r="U42415"/>
      <c r="V42415"/>
    </row>
    <row r="42416" spans="6:22" x14ac:dyDescent="0.2">
      <c r="F42416"/>
      <c r="M42416" s="2"/>
      <c r="N42416"/>
      <c r="O42416"/>
      <c r="U42416"/>
      <c r="V42416"/>
    </row>
    <row r="42417" spans="6:22" x14ac:dyDescent="0.2">
      <c r="F42417"/>
      <c r="M42417" s="2"/>
      <c r="N42417"/>
      <c r="O42417"/>
      <c r="U42417"/>
      <c r="V42417"/>
    </row>
    <row r="42418" spans="6:22" x14ac:dyDescent="0.2">
      <c r="F42418"/>
      <c r="M42418" s="2"/>
      <c r="N42418"/>
      <c r="O42418"/>
      <c r="U42418"/>
      <c r="V42418"/>
    </row>
    <row r="42419" spans="6:22" x14ac:dyDescent="0.2">
      <c r="F42419"/>
      <c r="M42419" s="2"/>
      <c r="N42419"/>
      <c r="O42419"/>
      <c r="U42419"/>
      <c r="V42419"/>
    </row>
    <row r="42420" spans="6:22" x14ac:dyDescent="0.2">
      <c r="F42420"/>
      <c r="M42420" s="2"/>
      <c r="N42420"/>
      <c r="O42420"/>
      <c r="U42420"/>
      <c r="V42420"/>
    </row>
    <row r="42421" spans="6:22" x14ac:dyDescent="0.2">
      <c r="F42421"/>
      <c r="M42421" s="2"/>
      <c r="N42421"/>
      <c r="O42421"/>
      <c r="U42421"/>
      <c r="V42421"/>
    </row>
    <row r="42422" spans="6:22" x14ac:dyDescent="0.2">
      <c r="F42422"/>
      <c r="M42422" s="2"/>
      <c r="N42422"/>
      <c r="O42422"/>
      <c r="U42422"/>
      <c r="V42422"/>
    </row>
    <row r="42423" spans="6:22" x14ac:dyDescent="0.2">
      <c r="F42423"/>
      <c r="M42423" s="2"/>
      <c r="N42423"/>
      <c r="O42423"/>
      <c r="U42423"/>
      <c r="V42423"/>
    </row>
    <row r="42424" spans="6:22" x14ac:dyDescent="0.2">
      <c r="F42424"/>
      <c r="M42424" s="2"/>
      <c r="N42424"/>
      <c r="O42424"/>
      <c r="U42424"/>
      <c r="V42424"/>
    </row>
    <row r="42425" spans="6:22" x14ac:dyDescent="0.2">
      <c r="F42425"/>
      <c r="M42425" s="2"/>
      <c r="N42425"/>
      <c r="O42425"/>
      <c r="U42425"/>
      <c r="V42425"/>
    </row>
    <row r="42426" spans="6:22" x14ac:dyDescent="0.2">
      <c r="F42426"/>
      <c r="M42426" s="2"/>
      <c r="N42426"/>
      <c r="O42426"/>
      <c r="U42426"/>
      <c r="V42426"/>
    </row>
    <row r="42427" spans="6:22" x14ac:dyDescent="0.2">
      <c r="F42427"/>
      <c r="M42427" s="2"/>
      <c r="N42427"/>
      <c r="O42427"/>
      <c r="U42427"/>
      <c r="V42427"/>
    </row>
    <row r="42428" spans="6:22" x14ac:dyDescent="0.2">
      <c r="F42428"/>
      <c r="M42428" s="2"/>
      <c r="N42428"/>
      <c r="O42428"/>
      <c r="U42428"/>
      <c r="V42428"/>
    </row>
    <row r="42429" spans="6:22" x14ac:dyDescent="0.2">
      <c r="F42429"/>
      <c r="M42429" s="2"/>
      <c r="N42429"/>
      <c r="O42429"/>
      <c r="U42429"/>
      <c r="V42429"/>
    </row>
    <row r="42430" spans="6:22" x14ac:dyDescent="0.2">
      <c r="F42430"/>
      <c r="M42430" s="2"/>
      <c r="N42430"/>
      <c r="O42430"/>
      <c r="U42430"/>
      <c r="V42430"/>
    </row>
    <row r="42431" spans="6:22" x14ac:dyDescent="0.2">
      <c r="F42431"/>
      <c r="M42431" s="2"/>
      <c r="N42431"/>
      <c r="O42431"/>
      <c r="U42431"/>
      <c r="V42431"/>
    </row>
    <row r="42432" spans="6:22" x14ac:dyDescent="0.2">
      <c r="F42432"/>
      <c r="M42432" s="2"/>
      <c r="N42432"/>
      <c r="O42432"/>
      <c r="U42432"/>
      <c r="V42432"/>
    </row>
    <row r="42433" spans="6:22" x14ac:dyDescent="0.2">
      <c r="F42433"/>
      <c r="M42433" s="2"/>
      <c r="N42433"/>
      <c r="O42433"/>
      <c r="U42433"/>
      <c r="V42433"/>
    </row>
    <row r="42434" spans="6:22" x14ac:dyDescent="0.2">
      <c r="F42434"/>
      <c r="M42434" s="2"/>
      <c r="N42434"/>
      <c r="O42434"/>
      <c r="U42434"/>
      <c r="V42434"/>
    </row>
    <row r="42435" spans="6:22" x14ac:dyDescent="0.2">
      <c r="F42435"/>
      <c r="M42435" s="2"/>
      <c r="N42435"/>
      <c r="O42435"/>
      <c r="U42435"/>
      <c r="V42435"/>
    </row>
    <row r="42436" spans="6:22" x14ac:dyDescent="0.2">
      <c r="F42436"/>
      <c r="M42436" s="2"/>
      <c r="N42436"/>
      <c r="O42436"/>
      <c r="U42436"/>
      <c r="V42436"/>
    </row>
    <row r="42437" spans="6:22" x14ac:dyDescent="0.2">
      <c r="F42437"/>
      <c r="M42437" s="2"/>
      <c r="N42437"/>
      <c r="O42437"/>
      <c r="U42437"/>
      <c r="V42437"/>
    </row>
    <row r="42438" spans="6:22" x14ac:dyDescent="0.2">
      <c r="F42438"/>
      <c r="M42438" s="2"/>
      <c r="N42438"/>
      <c r="O42438"/>
      <c r="U42438"/>
      <c r="V42438"/>
    </row>
    <row r="42439" spans="6:22" x14ac:dyDescent="0.2">
      <c r="F42439"/>
      <c r="M42439" s="2"/>
      <c r="N42439"/>
      <c r="O42439"/>
      <c r="U42439"/>
      <c r="V42439"/>
    </row>
    <row r="42440" spans="6:22" x14ac:dyDescent="0.2">
      <c r="F42440"/>
      <c r="M42440" s="2"/>
      <c r="N42440"/>
      <c r="O42440"/>
      <c r="U42440"/>
      <c r="V42440"/>
    </row>
    <row r="42441" spans="6:22" x14ac:dyDescent="0.2">
      <c r="F42441"/>
      <c r="M42441" s="2"/>
      <c r="N42441"/>
      <c r="O42441"/>
      <c r="U42441"/>
      <c r="V42441"/>
    </row>
    <row r="42442" spans="6:22" x14ac:dyDescent="0.2">
      <c r="F42442"/>
      <c r="M42442" s="2"/>
      <c r="N42442"/>
      <c r="O42442"/>
      <c r="U42442"/>
      <c r="V42442"/>
    </row>
    <row r="42443" spans="6:22" x14ac:dyDescent="0.2">
      <c r="F42443"/>
      <c r="M42443" s="2"/>
      <c r="N42443"/>
      <c r="O42443"/>
      <c r="U42443"/>
      <c r="V42443"/>
    </row>
    <row r="42444" spans="6:22" x14ac:dyDescent="0.2">
      <c r="F42444"/>
      <c r="M42444" s="2"/>
      <c r="N42444"/>
      <c r="O42444"/>
      <c r="U42444"/>
      <c r="V42444"/>
    </row>
    <row r="42445" spans="6:22" x14ac:dyDescent="0.2">
      <c r="F42445"/>
      <c r="M42445" s="2"/>
      <c r="N42445"/>
      <c r="O42445"/>
      <c r="U42445"/>
      <c r="V42445"/>
    </row>
    <row r="42446" spans="6:22" x14ac:dyDescent="0.2">
      <c r="F42446"/>
      <c r="M42446" s="2"/>
      <c r="N42446"/>
      <c r="O42446"/>
      <c r="U42446"/>
      <c r="V42446"/>
    </row>
    <row r="42447" spans="6:22" x14ac:dyDescent="0.2">
      <c r="F42447"/>
      <c r="M42447" s="2"/>
      <c r="N42447"/>
      <c r="O42447"/>
      <c r="U42447"/>
      <c r="V42447"/>
    </row>
    <row r="42448" spans="6:22" x14ac:dyDescent="0.2">
      <c r="F42448"/>
      <c r="M42448" s="2"/>
      <c r="N42448"/>
      <c r="O42448"/>
      <c r="U42448"/>
      <c r="V42448"/>
    </row>
    <row r="42449" spans="6:22" x14ac:dyDescent="0.2">
      <c r="F42449"/>
      <c r="M42449" s="2"/>
      <c r="N42449"/>
      <c r="O42449"/>
      <c r="U42449"/>
      <c r="V42449"/>
    </row>
    <row r="42450" spans="6:22" x14ac:dyDescent="0.2">
      <c r="F42450"/>
      <c r="M42450" s="2"/>
      <c r="N42450"/>
      <c r="O42450"/>
      <c r="U42450"/>
      <c r="V42450"/>
    </row>
    <row r="42451" spans="6:22" x14ac:dyDescent="0.2">
      <c r="F42451"/>
      <c r="M42451" s="2"/>
      <c r="N42451"/>
      <c r="O42451"/>
      <c r="U42451"/>
      <c r="V42451"/>
    </row>
    <row r="42452" spans="6:22" x14ac:dyDescent="0.2">
      <c r="F42452"/>
      <c r="M42452" s="2"/>
      <c r="N42452"/>
      <c r="O42452"/>
      <c r="U42452"/>
      <c r="V42452"/>
    </row>
    <row r="42453" spans="6:22" x14ac:dyDescent="0.2">
      <c r="F42453"/>
      <c r="M42453" s="2"/>
      <c r="N42453"/>
      <c r="O42453"/>
      <c r="U42453"/>
      <c r="V42453"/>
    </row>
    <row r="42454" spans="6:22" x14ac:dyDescent="0.2">
      <c r="F42454"/>
      <c r="M42454" s="2"/>
      <c r="N42454"/>
      <c r="O42454"/>
      <c r="U42454"/>
      <c r="V42454"/>
    </row>
    <row r="42455" spans="6:22" x14ac:dyDescent="0.2">
      <c r="F42455"/>
      <c r="M42455" s="2"/>
      <c r="N42455"/>
      <c r="O42455"/>
      <c r="U42455"/>
      <c r="V42455"/>
    </row>
    <row r="42456" spans="6:22" x14ac:dyDescent="0.2">
      <c r="F42456"/>
      <c r="M42456" s="2"/>
      <c r="N42456"/>
      <c r="O42456"/>
      <c r="U42456"/>
      <c r="V42456"/>
    </row>
    <row r="42457" spans="6:22" x14ac:dyDescent="0.2">
      <c r="F42457"/>
      <c r="M42457" s="2"/>
      <c r="N42457"/>
      <c r="O42457"/>
      <c r="U42457"/>
      <c r="V42457"/>
    </row>
    <row r="42458" spans="6:22" x14ac:dyDescent="0.2">
      <c r="F42458"/>
      <c r="M42458" s="2"/>
      <c r="N42458"/>
      <c r="O42458"/>
      <c r="U42458"/>
      <c r="V42458"/>
    </row>
    <row r="42459" spans="6:22" x14ac:dyDescent="0.2">
      <c r="F42459"/>
      <c r="M42459" s="2"/>
      <c r="N42459"/>
      <c r="O42459"/>
      <c r="U42459"/>
      <c r="V42459"/>
    </row>
    <row r="42460" spans="6:22" x14ac:dyDescent="0.2">
      <c r="F42460"/>
      <c r="M42460" s="2"/>
      <c r="N42460"/>
      <c r="O42460"/>
      <c r="U42460"/>
      <c r="V42460"/>
    </row>
    <row r="42461" spans="6:22" x14ac:dyDescent="0.2">
      <c r="F42461"/>
      <c r="M42461" s="2"/>
      <c r="N42461"/>
      <c r="O42461"/>
      <c r="U42461"/>
      <c r="V42461"/>
    </row>
    <row r="42462" spans="6:22" x14ac:dyDescent="0.2">
      <c r="F42462"/>
      <c r="M42462" s="2"/>
      <c r="N42462"/>
      <c r="O42462"/>
      <c r="U42462"/>
      <c r="V42462"/>
    </row>
    <row r="42463" spans="6:22" x14ac:dyDescent="0.2">
      <c r="F42463"/>
      <c r="M42463" s="2"/>
      <c r="N42463"/>
      <c r="O42463"/>
      <c r="U42463"/>
      <c r="V42463"/>
    </row>
    <row r="42464" spans="6:22" x14ac:dyDescent="0.2">
      <c r="F42464"/>
      <c r="M42464" s="2"/>
      <c r="N42464"/>
      <c r="O42464"/>
      <c r="U42464"/>
      <c r="V42464"/>
    </row>
    <row r="42465" spans="6:22" x14ac:dyDescent="0.2">
      <c r="F42465"/>
      <c r="M42465" s="2"/>
      <c r="N42465"/>
      <c r="O42465"/>
      <c r="U42465"/>
      <c r="V42465"/>
    </row>
    <row r="42466" spans="6:22" x14ac:dyDescent="0.2">
      <c r="F42466"/>
      <c r="M42466" s="2"/>
      <c r="N42466"/>
      <c r="O42466"/>
      <c r="U42466"/>
      <c r="V42466"/>
    </row>
    <row r="42467" spans="6:22" x14ac:dyDescent="0.2">
      <c r="F42467"/>
      <c r="M42467" s="2"/>
      <c r="N42467"/>
      <c r="O42467"/>
      <c r="U42467"/>
      <c r="V42467"/>
    </row>
    <row r="42468" spans="6:22" x14ac:dyDescent="0.2">
      <c r="F42468"/>
      <c r="M42468" s="2"/>
      <c r="N42468"/>
      <c r="O42468"/>
      <c r="U42468"/>
      <c r="V42468"/>
    </row>
    <row r="42469" spans="6:22" x14ac:dyDescent="0.2">
      <c r="F42469"/>
      <c r="M42469" s="2"/>
      <c r="N42469"/>
      <c r="O42469"/>
      <c r="U42469"/>
      <c r="V42469"/>
    </row>
    <row r="42470" spans="6:22" x14ac:dyDescent="0.2">
      <c r="F42470"/>
      <c r="M42470" s="2"/>
      <c r="N42470"/>
      <c r="O42470"/>
      <c r="U42470"/>
      <c r="V42470"/>
    </row>
    <row r="42471" spans="6:22" x14ac:dyDescent="0.2">
      <c r="F42471"/>
      <c r="M42471" s="2"/>
      <c r="N42471"/>
      <c r="O42471"/>
      <c r="U42471"/>
      <c r="V42471"/>
    </row>
    <row r="42472" spans="6:22" x14ac:dyDescent="0.2">
      <c r="F42472"/>
      <c r="M42472" s="2"/>
      <c r="N42472"/>
      <c r="O42472"/>
      <c r="U42472"/>
      <c r="V42472"/>
    </row>
    <row r="42473" spans="6:22" x14ac:dyDescent="0.2">
      <c r="F42473"/>
      <c r="M42473" s="2"/>
      <c r="N42473"/>
      <c r="O42473"/>
      <c r="U42473"/>
      <c r="V42473"/>
    </row>
    <row r="42474" spans="6:22" x14ac:dyDescent="0.2">
      <c r="F42474"/>
      <c r="M42474" s="2"/>
      <c r="N42474"/>
      <c r="O42474"/>
      <c r="U42474"/>
      <c r="V42474"/>
    </row>
    <row r="42475" spans="6:22" x14ac:dyDescent="0.2">
      <c r="F42475"/>
      <c r="M42475" s="2"/>
      <c r="N42475"/>
      <c r="O42475"/>
      <c r="U42475"/>
      <c r="V42475"/>
    </row>
    <row r="42476" spans="6:22" x14ac:dyDescent="0.2">
      <c r="F42476"/>
      <c r="M42476" s="2"/>
      <c r="N42476"/>
      <c r="O42476"/>
      <c r="U42476"/>
      <c r="V42476"/>
    </row>
    <row r="42477" spans="6:22" x14ac:dyDescent="0.2">
      <c r="F42477"/>
      <c r="M42477" s="2"/>
      <c r="N42477"/>
      <c r="O42477"/>
      <c r="U42477"/>
      <c r="V42477"/>
    </row>
    <row r="42478" spans="6:22" x14ac:dyDescent="0.2">
      <c r="F42478"/>
      <c r="M42478" s="2"/>
      <c r="N42478"/>
      <c r="O42478"/>
      <c r="U42478"/>
      <c r="V42478"/>
    </row>
    <row r="42479" spans="6:22" x14ac:dyDescent="0.2">
      <c r="F42479"/>
      <c r="M42479" s="2"/>
      <c r="N42479"/>
      <c r="O42479"/>
      <c r="U42479"/>
      <c r="V42479"/>
    </row>
    <row r="42480" spans="6:22" x14ac:dyDescent="0.2">
      <c r="F42480"/>
      <c r="M42480" s="2"/>
      <c r="N42480"/>
      <c r="O42480"/>
      <c r="U42480"/>
      <c r="V42480"/>
    </row>
    <row r="42481" spans="6:22" x14ac:dyDescent="0.2">
      <c r="F42481"/>
      <c r="M42481" s="2"/>
      <c r="N42481"/>
      <c r="O42481"/>
      <c r="U42481"/>
      <c r="V42481"/>
    </row>
    <row r="42482" spans="6:22" x14ac:dyDescent="0.2">
      <c r="F42482"/>
      <c r="M42482" s="2"/>
      <c r="N42482"/>
      <c r="O42482"/>
      <c r="U42482"/>
      <c r="V42482"/>
    </row>
    <row r="42483" spans="6:22" x14ac:dyDescent="0.2">
      <c r="F42483"/>
      <c r="M42483" s="2"/>
      <c r="N42483"/>
      <c r="O42483"/>
      <c r="U42483"/>
      <c r="V42483"/>
    </row>
    <row r="42484" spans="6:22" x14ac:dyDescent="0.2">
      <c r="F42484"/>
      <c r="M42484" s="2"/>
      <c r="N42484"/>
      <c r="O42484"/>
      <c r="U42484"/>
      <c r="V42484"/>
    </row>
    <row r="42485" spans="6:22" x14ac:dyDescent="0.2">
      <c r="F42485"/>
      <c r="M42485" s="2"/>
      <c r="N42485"/>
      <c r="O42485"/>
      <c r="U42485"/>
      <c r="V42485"/>
    </row>
    <row r="42486" spans="6:22" x14ac:dyDescent="0.2">
      <c r="F42486"/>
      <c r="M42486" s="2"/>
      <c r="N42486"/>
      <c r="O42486"/>
      <c r="U42486"/>
      <c r="V42486"/>
    </row>
    <row r="42487" spans="6:22" x14ac:dyDescent="0.2">
      <c r="F42487"/>
      <c r="M42487" s="2"/>
      <c r="N42487"/>
      <c r="O42487"/>
      <c r="U42487"/>
      <c r="V42487"/>
    </row>
    <row r="42488" spans="6:22" x14ac:dyDescent="0.2">
      <c r="F42488"/>
      <c r="M42488" s="2"/>
      <c r="N42488"/>
      <c r="O42488"/>
      <c r="U42488"/>
      <c r="V42488"/>
    </row>
    <row r="42489" spans="6:22" x14ac:dyDescent="0.2">
      <c r="F42489"/>
      <c r="M42489" s="2"/>
      <c r="N42489"/>
      <c r="O42489"/>
      <c r="U42489"/>
      <c r="V42489"/>
    </row>
    <row r="42490" spans="6:22" x14ac:dyDescent="0.2">
      <c r="F42490"/>
      <c r="M42490" s="2"/>
      <c r="N42490"/>
      <c r="O42490"/>
      <c r="U42490"/>
      <c r="V42490"/>
    </row>
    <row r="42491" spans="6:22" x14ac:dyDescent="0.2">
      <c r="F42491"/>
      <c r="M42491" s="2"/>
      <c r="N42491"/>
      <c r="O42491"/>
      <c r="U42491"/>
      <c r="V42491"/>
    </row>
    <row r="42492" spans="6:22" x14ac:dyDescent="0.2">
      <c r="F42492"/>
      <c r="M42492" s="2"/>
      <c r="N42492"/>
      <c r="O42492"/>
      <c r="U42492"/>
      <c r="V42492"/>
    </row>
    <row r="42493" spans="6:22" x14ac:dyDescent="0.2">
      <c r="F42493"/>
      <c r="M42493" s="2"/>
      <c r="N42493"/>
      <c r="O42493"/>
      <c r="U42493"/>
      <c r="V42493"/>
    </row>
    <row r="42494" spans="6:22" x14ac:dyDescent="0.2">
      <c r="F42494"/>
      <c r="M42494" s="2"/>
      <c r="N42494"/>
      <c r="O42494"/>
      <c r="U42494"/>
      <c r="V42494"/>
    </row>
    <row r="42495" spans="6:22" x14ac:dyDescent="0.2">
      <c r="F42495"/>
      <c r="M42495" s="2"/>
      <c r="N42495"/>
      <c r="O42495"/>
      <c r="U42495"/>
      <c r="V42495"/>
    </row>
    <row r="42496" spans="6:22" x14ac:dyDescent="0.2">
      <c r="F42496"/>
      <c r="M42496" s="2"/>
      <c r="N42496"/>
      <c r="O42496"/>
      <c r="U42496"/>
      <c r="V42496"/>
    </row>
    <row r="42497" spans="6:22" x14ac:dyDescent="0.2">
      <c r="F42497"/>
      <c r="M42497" s="2"/>
      <c r="N42497"/>
      <c r="O42497"/>
      <c r="U42497"/>
      <c r="V42497"/>
    </row>
    <row r="42498" spans="6:22" x14ac:dyDescent="0.2">
      <c r="F42498"/>
      <c r="M42498" s="2"/>
      <c r="N42498"/>
      <c r="O42498"/>
      <c r="U42498"/>
      <c r="V42498"/>
    </row>
    <row r="42499" spans="6:22" x14ac:dyDescent="0.2">
      <c r="F42499"/>
      <c r="M42499" s="2"/>
      <c r="N42499"/>
      <c r="O42499"/>
      <c r="U42499"/>
      <c r="V42499"/>
    </row>
    <row r="42500" spans="6:22" x14ac:dyDescent="0.2">
      <c r="F42500"/>
      <c r="M42500" s="2"/>
      <c r="N42500"/>
      <c r="O42500"/>
      <c r="U42500"/>
      <c r="V42500"/>
    </row>
    <row r="42501" spans="6:22" x14ac:dyDescent="0.2">
      <c r="F42501"/>
      <c r="M42501" s="2"/>
      <c r="N42501"/>
      <c r="O42501"/>
      <c r="U42501"/>
      <c r="V42501"/>
    </row>
    <row r="42502" spans="6:22" x14ac:dyDescent="0.2">
      <c r="F42502"/>
      <c r="M42502" s="2"/>
      <c r="N42502"/>
      <c r="O42502"/>
      <c r="U42502"/>
      <c r="V42502"/>
    </row>
    <row r="42503" spans="6:22" x14ac:dyDescent="0.2">
      <c r="F42503"/>
      <c r="M42503" s="2"/>
      <c r="N42503"/>
      <c r="O42503"/>
      <c r="U42503"/>
      <c r="V42503"/>
    </row>
    <row r="42504" spans="6:22" x14ac:dyDescent="0.2">
      <c r="F42504"/>
      <c r="M42504" s="2"/>
      <c r="N42504"/>
      <c r="O42504"/>
      <c r="U42504"/>
      <c r="V42504"/>
    </row>
    <row r="42505" spans="6:22" x14ac:dyDescent="0.2">
      <c r="F42505"/>
      <c r="M42505" s="2"/>
      <c r="N42505"/>
      <c r="O42505"/>
      <c r="U42505"/>
      <c r="V42505"/>
    </row>
    <row r="42506" spans="6:22" x14ac:dyDescent="0.2">
      <c r="F42506"/>
      <c r="M42506" s="2"/>
      <c r="N42506"/>
      <c r="O42506"/>
      <c r="U42506"/>
      <c r="V42506"/>
    </row>
    <row r="42507" spans="6:22" x14ac:dyDescent="0.2">
      <c r="F42507"/>
      <c r="M42507" s="2"/>
      <c r="N42507"/>
      <c r="O42507"/>
      <c r="U42507"/>
      <c r="V42507"/>
    </row>
    <row r="42508" spans="6:22" x14ac:dyDescent="0.2">
      <c r="F42508"/>
      <c r="M42508" s="2"/>
      <c r="N42508"/>
      <c r="O42508"/>
      <c r="U42508"/>
      <c r="V42508"/>
    </row>
    <row r="42509" spans="6:22" x14ac:dyDescent="0.2">
      <c r="F42509"/>
      <c r="M42509" s="2"/>
      <c r="N42509"/>
      <c r="O42509"/>
      <c r="U42509"/>
      <c r="V42509"/>
    </row>
    <row r="42510" spans="6:22" x14ac:dyDescent="0.2">
      <c r="F42510"/>
      <c r="M42510" s="2"/>
      <c r="N42510"/>
      <c r="O42510"/>
      <c r="U42510"/>
      <c r="V42510"/>
    </row>
    <row r="42511" spans="6:22" x14ac:dyDescent="0.2">
      <c r="F42511"/>
      <c r="M42511" s="2"/>
      <c r="N42511"/>
      <c r="O42511"/>
      <c r="U42511"/>
      <c r="V42511"/>
    </row>
    <row r="42512" spans="6:22" x14ac:dyDescent="0.2">
      <c r="F42512"/>
      <c r="M42512" s="2"/>
      <c r="N42512"/>
      <c r="O42512"/>
      <c r="U42512"/>
      <c r="V42512"/>
    </row>
    <row r="42513" spans="6:22" x14ac:dyDescent="0.2">
      <c r="F42513"/>
      <c r="M42513" s="2"/>
      <c r="N42513"/>
      <c r="O42513"/>
      <c r="U42513"/>
      <c r="V42513"/>
    </row>
    <row r="42514" spans="6:22" x14ac:dyDescent="0.2">
      <c r="F42514"/>
      <c r="M42514" s="2"/>
      <c r="N42514"/>
      <c r="O42514"/>
      <c r="U42514"/>
      <c r="V42514"/>
    </row>
    <row r="42515" spans="6:22" x14ac:dyDescent="0.2">
      <c r="F42515"/>
      <c r="M42515" s="2"/>
      <c r="N42515"/>
      <c r="O42515"/>
      <c r="U42515"/>
      <c r="V42515"/>
    </row>
    <row r="42516" spans="6:22" x14ac:dyDescent="0.2">
      <c r="F42516"/>
      <c r="M42516" s="2"/>
      <c r="N42516"/>
      <c r="O42516"/>
      <c r="U42516"/>
      <c r="V42516"/>
    </row>
    <row r="42517" spans="6:22" x14ac:dyDescent="0.2">
      <c r="F42517"/>
      <c r="M42517" s="2"/>
      <c r="N42517"/>
      <c r="O42517"/>
      <c r="U42517"/>
      <c r="V42517"/>
    </row>
    <row r="42518" spans="6:22" x14ac:dyDescent="0.2">
      <c r="F42518"/>
      <c r="M42518" s="2"/>
      <c r="N42518"/>
      <c r="O42518"/>
      <c r="U42518"/>
      <c r="V42518"/>
    </row>
    <row r="42519" spans="6:22" x14ac:dyDescent="0.2">
      <c r="F42519"/>
      <c r="M42519" s="2"/>
      <c r="N42519"/>
      <c r="O42519"/>
      <c r="U42519"/>
      <c r="V42519"/>
    </row>
    <row r="42520" spans="6:22" x14ac:dyDescent="0.2">
      <c r="F42520"/>
      <c r="M42520" s="2"/>
      <c r="N42520"/>
      <c r="O42520"/>
      <c r="U42520"/>
      <c r="V42520"/>
    </row>
    <row r="42521" spans="6:22" x14ac:dyDescent="0.2">
      <c r="F42521"/>
      <c r="M42521" s="2"/>
      <c r="N42521"/>
      <c r="O42521"/>
      <c r="U42521"/>
      <c r="V42521"/>
    </row>
    <row r="42522" spans="6:22" x14ac:dyDescent="0.2">
      <c r="F42522"/>
      <c r="M42522" s="2"/>
      <c r="N42522"/>
      <c r="O42522"/>
      <c r="U42522"/>
      <c r="V42522"/>
    </row>
    <row r="42523" spans="6:22" x14ac:dyDescent="0.2">
      <c r="F42523"/>
      <c r="M42523" s="2"/>
      <c r="N42523"/>
      <c r="O42523"/>
      <c r="U42523"/>
      <c r="V42523"/>
    </row>
    <row r="42524" spans="6:22" x14ac:dyDescent="0.2">
      <c r="F42524"/>
      <c r="M42524" s="2"/>
      <c r="N42524"/>
      <c r="O42524"/>
      <c r="U42524"/>
      <c r="V42524"/>
    </row>
    <row r="42525" spans="6:22" x14ac:dyDescent="0.2">
      <c r="F42525"/>
      <c r="M42525" s="2"/>
      <c r="N42525"/>
      <c r="O42525"/>
      <c r="U42525"/>
      <c r="V42525"/>
    </row>
    <row r="42526" spans="6:22" x14ac:dyDescent="0.2">
      <c r="F42526"/>
      <c r="M42526" s="2"/>
      <c r="N42526"/>
      <c r="O42526"/>
      <c r="U42526"/>
      <c r="V42526"/>
    </row>
    <row r="42527" spans="6:22" x14ac:dyDescent="0.2">
      <c r="F42527"/>
      <c r="M42527" s="2"/>
      <c r="N42527"/>
      <c r="O42527"/>
      <c r="U42527"/>
      <c r="V42527"/>
    </row>
    <row r="42528" spans="6:22" x14ac:dyDescent="0.2">
      <c r="F42528"/>
      <c r="M42528" s="2"/>
      <c r="N42528"/>
      <c r="O42528"/>
      <c r="U42528"/>
      <c r="V42528"/>
    </row>
    <row r="42529" spans="6:22" x14ac:dyDescent="0.2">
      <c r="F42529"/>
      <c r="M42529" s="2"/>
      <c r="N42529"/>
      <c r="O42529"/>
      <c r="U42529"/>
      <c r="V42529"/>
    </row>
    <row r="42530" spans="6:22" x14ac:dyDescent="0.2">
      <c r="F42530"/>
      <c r="M42530" s="2"/>
      <c r="N42530"/>
      <c r="O42530"/>
      <c r="U42530"/>
      <c r="V42530"/>
    </row>
    <row r="42531" spans="6:22" x14ac:dyDescent="0.2">
      <c r="F42531"/>
      <c r="M42531" s="2"/>
      <c r="N42531"/>
      <c r="O42531"/>
      <c r="U42531"/>
      <c r="V42531"/>
    </row>
    <row r="42532" spans="6:22" x14ac:dyDescent="0.2">
      <c r="F42532"/>
      <c r="M42532" s="2"/>
      <c r="N42532"/>
      <c r="O42532"/>
      <c r="U42532"/>
      <c r="V42532"/>
    </row>
    <row r="42533" spans="6:22" x14ac:dyDescent="0.2">
      <c r="F42533"/>
      <c r="M42533" s="2"/>
      <c r="N42533"/>
      <c r="O42533"/>
      <c r="U42533"/>
      <c r="V42533"/>
    </row>
    <row r="42534" spans="6:22" x14ac:dyDescent="0.2">
      <c r="F42534"/>
      <c r="M42534" s="2"/>
      <c r="N42534"/>
      <c r="O42534"/>
      <c r="U42534"/>
      <c r="V42534"/>
    </row>
    <row r="42535" spans="6:22" x14ac:dyDescent="0.2">
      <c r="F42535"/>
      <c r="M42535" s="2"/>
      <c r="N42535"/>
      <c r="O42535"/>
      <c r="U42535"/>
      <c r="V42535"/>
    </row>
    <row r="42536" spans="6:22" x14ac:dyDescent="0.2">
      <c r="F42536"/>
      <c r="M42536" s="2"/>
      <c r="N42536"/>
      <c r="O42536"/>
      <c r="U42536"/>
      <c r="V42536"/>
    </row>
    <row r="42537" spans="6:22" x14ac:dyDescent="0.2">
      <c r="F42537"/>
      <c r="M42537" s="2"/>
      <c r="N42537"/>
      <c r="O42537"/>
      <c r="U42537"/>
      <c r="V42537"/>
    </row>
    <row r="42538" spans="6:22" x14ac:dyDescent="0.2">
      <c r="F42538"/>
      <c r="M42538" s="2"/>
      <c r="N42538"/>
      <c r="O42538"/>
      <c r="U42538"/>
      <c r="V42538"/>
    </row>
    <row r="42539" spans="6:22" x14ac:dyDescent="0.2">
      <c r="F42539"/>
      <c r="M42539" s="2"/>
      <c r="N42539"/>
      <c r="O42539"/>
      <c r="U42539"/>
      <c r="V42539"/>
    </row>
    <row r="42540" spans="6:22" x14ac:dyDescent="0.2">
      <c r="F42540"/>
      <c r="M42540" s="2"/>
      <c r="N42540"/>
      <c r="O42540"/>
      <c r="U42540"/>
      <c r="V42540"/>
    </row>
    <row r="42541" spans="6:22" x14ac:dyDescent="0.2">
      <c r="F42541"/>
      <c r="M42541" s="2"/>
      <c r="N42541"/>
      <c r="O42541"/>
      <c r="U42541"/>
      <c r="V42541"/>
    </row>
    <row r="42542" spans="6:22" x14ac:dyDescent="0.2">
      <c r="F42542"/>
      <c r="M42542" s="2"/>
      <c r="N42542"/>
      <c r="O42542"/>
      <c r="U42542"/>
      <c r="V42542"/>
    </row>
    <row r="42543" spans="6:22" x14ac:dyDescent="0.2">
      <c r="F42543"/>
      <c r="M42543" s="2"/>
      <c r="N42543"/>
      <c r="O42543"/>
      <c r="U42543"/>
      <c r="V42543"/>
    </row>
    <row r="42544" spans="6:22" x14ac:dyDescent="0.2">
      <c r="F42544"/>
      <c r="M42544" s="2"/>
      <c r="N42544"/>
      <c r="O42544"/>
      <c r="U42544"/>
      <c r="V42544"/>
    </row>
    <row r="42545" spans="6:22" x14ac:dyDescent="0.2">
      <c r="F42545"/>
      <c r="M42545" s="2"/>
      <c r="N42545"/>
      <c r="O42545"/>
      <c r="U42545"/>
      <c r="V42545"/>
    </row>
    <row r="42546" spans="6:22" x14ac:dyDescent="0.2">
      <c r="F42546"/>
      <c r="M42546" s="2"/>
      <c r="N42546"/>
      <c r="O42546"/>
      <c r="U42546"/>
      <c r="V42546"/>
    </row>
    <row r="42547" spans="6:22" x14ac:dyDescent="0.2">
      <c r="F42547"/>
      <c r="M42547" s="2"/>
      <c r="N42547"/>
      <c r="O42547"/>
      <c r="U42547"/>
      <c r="V42547"/>
    </row>
    <row r="42548" spans="6:22" x14ac:dyDescent="0.2">
      <c r="F42548"/>
      <c r="M42548" s="2"/>
      <c r="N42548"/>
      <c r="O42548"/>
      <c r="U42548"/>
      <c r="V42548"/>
    </row>
    <row r="42549" spans="6:22" x14ac:dyDescent="0.2">
      <c r="F42549"/>
      <c r="M42549" s="2"/>
      <c r="N42549"/>
      <c r="O42549"/>
      <c r="U42549"/>
      <c r="V42549"/>
    </row>
    <row r="42550" spans="6:22" x14ac:dyDescent="0.2">
      <c r="F42550"/>
      <c r="M42550" s="2"/>
      <c r="N42550"/>
      <c r="O42550"/>
      <c r="U42550"/>
      <c r="V42550"/>
    </row>
    <row r="42551" spans="6:22" x14ac:dyDescent="0.2">
      <c r="F42551"/>
      <c r="M42551" s="2"/>
      <c r="N42551"/>
      <c r="O42551"/>
      <c r="U42551"/>
      <c r="V42551"/>
    </row>
    <row r="42552" spans="6:22" x14ac:dyDescent="0.2">
      <c r="F42552"/>
      <c r="M42552" s="2"/>
      <c r="N42552"/>
      <c r="O42552"/>
      <c r="U42552"/>
      <c r="V42552"/>
    </row>
    <row r="42553" spans="6:22" x14ac:dyDescent="0.2">
      <c r="F42553"/>
      <c r="M42553" s="2"/>
      <c r="N42553"/>
      <c r="O42553"/>
      <c r="U42553"/>
      <c r="V42553"/>
    </row>
    <row r="42554" spans="6:22" x14ac:dyDescent="0.2">
      <c r="F42554"/>
      <c r="M42554" s="2"/>
      <c r="N42554"/>
      <c r="O42554"/>
      <c r="U42554"/>
      <c r="V42554"/>
    </row>
    <row r="42555" spans="6:22" x14ac:dyDescent="0.2">
      <c r="F42555"/>
      <c r="M42555" s="2"/>
      <c r="N42555"/>
      <c r="O42555"/>
      <c r="U42555"/>
      <c r="V42555"/>
    </row>
    <row r="42556" spans="6:22" x14ac:dyDescent="0.2">
      <c r="F42556"/>
      <c r="M42556" s="2"/>
      <c r="N42556"/>
      <c r="O42556"/>
      <c r="U42556"/>
      <c r="V42556"/>
    </row>
    <row r="42557" spans="6:22" x14ac:dyDescent="0.2">
      <c r="F42557"/>
      <c r="M42557" s="2"/>
      <c r="N42557"/>
      <c r="O42557"/>
      <c r="U42557"/>
      <c r="V42557"/>
    </row>
    <row r="42558" spans="6:22" x14ac:dyDescent="0.2">
      <c r="F42558"/>
      <c r="M42558" s="2"/>
      <c r="N42558"/>
      <c r="O42558"/>
      <c r="U42558"/>
      <c r="V42558"/>
    </row>
    <row r="42559" spans="6:22" x14ac:dyDescent="0.2">
      <c r="F42559"/>
      <c r="M42559" s="2"/>
      <c r="N42559"/>
      <c r="O42559"/>
      <c r="U42559"/>
      <c r="V42559"/>
    </row>
    <row r="42560" spans="6:22" x14ac:dyDescent="0.2">
      <c r="F42560"/>
      <c r="M42560" s="2"/>
      <c r="N42560"/>
      <c r="O42560"/>
      <c r="U42560"/>
      <c r="V42560"/>
    </row>
    <row r="42561" spans="6:22" x14ac:dyDescent="0.2">
      <c r="F42561"/>
      <c r="M42561" s="2"/>
      <c r="N42561"/>
      <c r="O42561"/>
      <c r="U42561"/>
      <c r="V42561"/>
    </row>
    <row r="42562" spans="6:22" x14ac:dyDescent="0.2">
      <c r="F42562"/>
      <c r="M42562" s="2"/>
      <c r="N42562"/>
      <c r="O42562"/>
      <c r="U42562"/>
      <c r="V42562"/>
    </row>
    <row r="42563" spans="6:22" x14ac:dyDescent="0.2">
      <c r="F42563"/>
      <c r="M42563" s="2"/>
      <c r="N42563"/>
      <c r="O42563"/>
      <c r="U42563"/>
      <c r="V42563"/>
    </row>
    <row r="42564" spans="6:22" x14ac:dyDescent="0.2">
      <c r="F42564"/>
      <c r="M42564" s="2"/>
      <c r="N42564"/>
      <c r="O42564"/>
      <c r="U42564"/>
      <c r="V42564"/>
    </row>
    <row r="42565" spans="6:22" x14ac:dyDescent="0.2">
      <c r="F42565"/>
      <c r="M42565" s="2"/>
      <c r="N42565"/>
      <c r="O42565"/>
      <c r="U42565"/>
      <c r="V42565"/>
    </row>
    <row r="42566" spans="6:22" x14ac:dyDescent="0.2">
      <c r="F42566"/>
      <c r="M42566" s="2"/>
      <c r="N42566"/>
      <c r="O42566"/>
      <c r="U42566"/>
      <c r="V42566"/>
    </row>
    <row r="42567" spans="6:22" x14ac:dyDescent="0.2">
      <c r="F42567"/>
      <c r="M42567" s="2"/>
      <c r="N42567"/>
      <c r="O42567"/>
      <c r="U42567"/>
      <c r="V42567"/>
    </row>
    <row r="42568" spans="6:22" x14ac:dyDescent="0.2">
      <c r="F42568"/>
      <c r="M42568" s="2"/>
      <c r="N42568"/>
      <c r="O42568"/>
      <c r="U42568"/>
      <c r="V42568"/>
    </row>
    <row r="42569" spans="6:22" x14ac:dyDescent="0.2">
      <c r="F42569"/>
      <c r="M42569" s="2"/>
      <c r="N42569"/>
      <c r="O42569"/>
      <c r="U42569"/>
      <c r="V42569"/>
    </row>
    <row r="42570" spans="6:22" x14ac:dyDescent="0.2">
      <c r="F42570"/>
      <c r="M42570" s="2"/>
      <c r="N42570"/>
      <c r="O42570"/>
      <c r="U42570"/>
      <c r="V42570"/>
    </row>
    <row r="42571" spans="6:22" x14ac:dyDescent="0.2">
      <c r="F42571"/>
      <c r="M42571" s="2"/>
      <c r="N42571"/>
      <c r="O42571"/>
      <c r="U42571"/>
      <c r="V42571"/>
    </row>
    <row r="42572" spans="6:22" x14ac:dyDescent="0.2">
      <c r="F42572"/>
      <c r="M42572" s="2"/>
      <c r="N42572"/>
      <c r="O42572"/>
      <c r="U42572"/>
      <c r="V42572"/>
    </row>
    <row r="42573" spans="6:22" x14ac:dyDescent="0.2">
      <c r="F42573"/>
      <c r="M42573" s="2"/>
      <c r="N42573"/>
      <c r="O42573"/>
      <c r="U42573"/>
      <c r="V42573"/>
    </row>
    <row r="42574" spans="6:22" x14ac:dyDescent="0.2">
      <c r="F42574"/>
      <c r="M42574" s="2"/>
      <c r="N42574"/>
      <c r="O42574"/>
      <c r="U42574"/>
      <c r="V42574"/>
    </row>
    <row r="42575" spans="6:22" x14ac:dyDescent="0.2">
      <c r="F42575"/>
      <c r="M42575" s="2"/>
      <c r="N42575"/>
      <c r="O42575"/>
      <c r="U42575"/>
      <c r="V42575"/>
    </row>
    <row r="42576" spans="6:22" x14ac:dyDescent="0.2">
      <c r="F42576"/>
      <c r="M42576" s="2"/>
      <c r="N42576"/>
      <c r="O42576"/>
      <c r="U42576"/>
      <c r="V42576"/>
    </row>
    <row r="42577" spans="6:22" x14ac:dyDescent="0.2">
      <c r="F42577"/>
      <c r="M42577" s="2"/>
      <c r="N42577"/>
      <c r="O42577"/>
      <c r="U42577"/>
      <c r="V42577"/>
    </row>
    <row r="42578" spans="6:22" x14ac:dyDescent="0.2">
      <c r="F42578"/>
      <c r="M42578" s="2"/>
      <c r="N42578"/>
      <c r="O42578"/>
      <c r="U42578"/>
      <c r="V42578"/>
    </row>
    <row r="42579" spans="6:22" x14ac:dyDescent="0.2">
      <c r="F42579"/>
      <c r="M42579" s="2"/>
      <c r="N42579"/>
      <c r="O42579"/>
      <c r="U42579"/>
      <c r="V42579"/>
    </row>
    <row r="42580" spans="6:22" x14ac:dyDescent="0.2">
      <c r="F42580"/>
      <c r="M42580" s="2"/>
      <c r="N42580"/>
      <c r="O42580"/>
      <c r="U42580"/>
      <c r="V42580"/>
    </row>
    <row r="42581" spans="6:22" x14ac:dyDescent="0.2">
      <c r="F42581"/>
      <c r="M42581" s="2"/>
      <c r="N42581"/>
      <c r="O42581"/>
      <c r="U42581"/>
      <c r="V42581"/>
    </row>
    <row r="42582" spans="6:22" x14ac:dyDescent="0.2">
      <c r="F42582"/>
      <c r="M42582" s="2"/>
      <c r="N42582"/>
      <c r="O42582"/>
      <c r="U42582"/>
      <c r="V42582"/>
    </row>
    <row r="42583" spans="6:22" x14ac:dyDescent="0.2">
      <c r="F42583"/>
      <c r="M42583" s="2"/>
      <c r="N42583"/>
      <c r="O42583"/>
      <c r="U42583"/>
      <c r="V42583"/>
    </row>
    <row r="42584" spans="6:22" x14ac:dyDescent="0.2">
      <c r="F42584"/>
      <c r="M42584" s="2"/>
      <c r="N42584"/>
      <c r="O42584"/>
      <c r="U42584"/>
      <c r="V42584"/>
    </row>
    <row r="42585" spans="6:22" x14ac:dyDescent="0.2">
      <c r="F42585"/>
      <c r="M42585" s="2"/>
      <c r="N42585"/>
      <c r="O42585"/>
      <c r="U42585"/>
      <c r="V42585"/>
    </row>
    <row r="42586" spans="6:22" x14ac:dyDescent="0.2">
      <c r="F42586"/>
      <c r="M42586" s="2"/>
      <c r="N42586"/>
      <c r="O42586"/>
      <c r="U42586"/>
      <c r="V42586"/>
    </row>
    <row r="42587" spans="6:22" x14ac:dyDescent="0.2">
      <c r="F42587"/>
      <c r="M42587" s="2"/>
      <c r="N42587"/>
      <c r="O42587"/>
      <c r="U42587"/>
      <c r="V42587"/>
    </row>
    <row r="42588" spans="6:22" x14ac:dyDescent="0.2">
      <c r="F42588"/>
      <c r="M42588" s="2"/>
      <c r="N42588"/>
      <c r="O42588"/>
      <c r="U42588"/>
      <c r="V42588"/>
    </row>
    <row r="42589" spans="6:22" x14ac:dyDescent="0.2">
      <c r="F42589"/>
      <c r="M42589" s="2"/>
      <c r="N42589"/>
      <c r="O42589"/>
      <c r="U42589"/>
      <c r="V42589"/>
    </row>
    <row r="42590" spans="6:22" x14ac:dyDescent="0.2">
      <c r="F42590"/>
      <c r="M42590" s="2"/>
      <c r="N42590"/>
      <c r="O42590"/>
      <c r="U42590"/>
      <c r="V42590"/>
    </row>
    <row r="42591" spans="6:22" x14ac:dyDescent="0.2">
      <c r="F42591"/>
      <c r="M42591" s="2"/>
      <c r="N42591"/>
      <c r="O42591"/>
      <c r="U42591"/>
      <c r="V42591"/>
    </row>
    <row r="42592" spans="6:22" x14ac:dyDescent="0.2">
      <c r="F42592"/>
      <c r="M42592" s="2"/>
      <c r="N42592"/>
      <c r="O42592"/>
      <c r="U42592"/>
      <c r="V42592"/>
    </row>
    <row r="42593" spans="6:22" x14ac:dyDescent="0.2">
      <c r="F42593"/>
      <c r="M42593" s="2"/>
      <c r="N42593"/>
      <c r="O42593"/>
      <c r="U42593"/>
      <c r="V42593"/>
    </row>
    <row r="42594" spans="6:22" x14ac:dyDescent="0.2">
      <c r="F42594"/>
      <c r="M42594" s="2"/>
      <c r="N42594"/>
      <c r="O42594"/>
      <c r="U42594"/>
      <c r="V42594"/>
    </row>
    <row r="42595" spans="6:22" x14ac:dyDescent="0.2">
      <c r="F42595"/>
      <c r="M42595" s="2"/>
      <c r="N42595"/>
      <c r="O42595"/>
      <c r="U42595"/>
      <c r="V42595"/>
    </row>
    <row r="42596" spans="6:22" x14ac:dyDescent="0.2">
      <c r="F42596"/>
      <c r="M42596" s="2"/>
      <c r="N42596"/>
      <c r="O42596"/>
      <c r="U42596"/>
      <c r="V42596"/>
    </row>
    <row r="42597" spans="6:22" x14ac:dyDescent="0.2">
      <c r="F42597"/>
      <c r="M42597" s="2"/>
      <c r="N42597"/>
      <c r="O42597"/>
      <c r="U42597"/>
      <c r="V42597"/>
    </row>
    <row r="42598" spans="6:22" x14ac:dyDescent="0.2">
      <c r="F42598"/>
      <c r="M42598" s="2"/>
      <c r="N42598"/>
      <c r="O42598"/>
      <c r="U42598"/>
      <c r="V42598"/>
    </row>
    <row r="42599" spans="6:22" x14ac:dyDescent="0.2">
      <c r="F42599"/>
      <c r="M42599" s="2"/>
      <c r="N42599"/>
      <c r="O42599"/>
      <c r="U42599"/>
      <c r="V42599"/>
    </row>
    <row r="42600" spans="6:22" x14ac:dyDescent="0.2">
      <c r="F42600"/>
      <c r="M42600" s="2"/>
      <c r="N42600"/>
      <c r="O42600"/>
      <c r="U42600"/>
      <c r="V42600"/>
    </row>
    <row r="42601" spans="6:22" x14ac:dyDescent="0.2">
      <c r="F42601"/>
      <c r="M42601" s="2"/>
      <c r="N42601"/>
      <c r="O42601"/>
      <c r="U42601"/>
      <c r="V42601"/>
    </row>
    <row r="42602" spans="6:22" x14ac:dyDescent="0.2">
      <c r="F42602"/>
      <c r="M42602" s="2"/>
      <c r="N42602"/>
      <c r="O42602"/>
      <c r="U42602"/>
      <c r="V42602"/>
    </row>
    <row r="42603" spans="6:22" x14ac:dyDescent="0.2">
      <c r="F42603"/>
      <c r="M42603" s="2"/>
      <c r="N42603"/>
      <c r="O42603"/>
      <c r="U42603"/>
      <c r="V42603"/>
    </row>
    <row r="42604" spans="6:22" x14ac:dyDescent="0.2">
      <c r="F42604"/>
      <c r="M42604" s="2"/>
      <c r="N42604"/>
      <c r="O42604"/>
      <c r="U42604"/>
      <c r="V42604"/>
    </row>
    <row r="42605" spans="6:22" x14ac:dyDescent="0.2">
      <c r="F42605"/>
      <c r="M42605" s="2"/>
      <c r="N42605"/>
      <c r="O42605"/>
      <c r="U42605"/>
      <c r="V42605"/>
    </row>
    <row r="42606" spans="6:22" x14ac:dyDescent="0.2">
      <c r="F42606"/>
      <c r="M42606" s="2"/>
      <c r="N42606"/>
      <c r="O42606"/>
      <c r="U42606"/>
      <c r="V42606"/>
    </row>
    <row r="42607" spans="6:22" x14ac:dyDescent="0.2">
      <c r="F42607"/>
      <c r="M42607" s="2"/>
      <c r="N42607"/>
      <c r="O42607"/>
      <c r="U42607"/>
      <c r="V42607"/>
    </row>
    <row r="42608" spans="6:22" x14ac:dyDescent="0.2">
      <c r="F42608"/>
      <c r="M42608" s="2"/>
      <c r="N42608"/>
      <c r="O42608"/>
      <c r="U42608"/>
      <c r="V42608"/>
    </row>
    <row r="42609" spans="6:22" x14ac:dyDescent="0.2">
      <c r="F42609"/>
      <c r="M42609" s="2"/>
      <c r="N42609"/>
      <c r="O42609"/>
      <c r="U42609"/>
      <c r="V42609"/>
    </row>
    <row r="42610" spans="6:22" x14ac:dyDescent="0.2">
      <c r="F42610"/>
      <c r="M42610" s="2"/>
      <c r="N42610"/>
      <c r="O42610"/>
      <c r="U42610"/>
      <c r="V42610"/>
    </row>
    <row r="42611" spans="6:22" x14ac:dyDescent="0.2">
      <c r="F42611"/>
      <c r="M42611" s="2"/>
      <c r="N42611"/>
      <c r="O42611"/>
      <c r="U42611"/>
      <c r="V42611"/>
    </row>
    <row r="42612" spans="6:22" x14ac:dyDescent="0.2">
      <c r="F42612"/>
      <c r="M42612" s="2"/>
      <c r="N42612"/>
      <c r="O42612"/>
      <c r="U42612"/>
      <c r="V42612"/>
    </row>
    <row r="42613" spans="6:22" x14ac:dyDescent="0.2">
      <c r="F42613"/>
      <c r="M42613" s="2"/>
      <c r="N42613"/>
      <c r="O42613"/>
      <c r="U42613"/>
      <c r="V42613"/>
    </row>
    <row r="42614" spans="6:22" x14ac:dyDescent="0.2">
      <c r="F42614"/>
      <c r="M42614" s="2"/>
      <c r="N42614"/>
      <c r="O42614"/>
      <c r="U42614"/>
      <c r="V42614"/>
    </row>
    <row r="42615" spans="6:22" x14ac:dyDescent="0.2">
      <c r="F42615"/>
      <c r="M42615" s="2"/>
      <c r="N42615"/>
      <c r="O42615"/>
      <c r="U42615"/>
      <c r="V42615"/>
    </row>
    <row r="42616" spans="6:22" x14ac:dyDescent="0.2">
      <c r="F42616"/>
      <c r="M42616" s="2"/>
      <c r="N42616"/>
      <c r="O42616"/>
      <c r="U42616"/>
      <c r="V42616"/>
    </row>
    <row r="42617" spans="6:22" x14ac:dyDescent="0.2">
      <c r="F42617"/>
      <c r="M42617" s="2"/>
      <c r="N42617"/>
      <c r="O42617"/>
      <c r="U42617"/>
      <c r="V42617"/>
    </row>
    <row r="42618" spans="6:22" x14ac:dyDescent="0.2">
      <c r="F42618"/>
      <c r="M42618" s="2"/>
      <c r="N42618"/>
      <c r="O42618"/>
      <c r="U42618"/>
      <c r="V42618"/>
    </row>
    <row r="42619" spans="6:22" x14ac:dyDescent="0.2">
      <c r="F42619"/>
      <c r="M42619" s="2"/>
      <c r="N42619"/>
      <c r="O42619"/>
      <c r="U42619"/>
      <c r="V42619"/>
    </row>
    <row r="42620" spans="6:22" x14ac:dyDescent="0.2">
      <c r="F42620"/>
      <c r="M42620" s="2"/>
      <c r="N42620"/>
      <c r="O42620"/>
      <c r="U42620"/>
      <c r="V42620"/>
    </row>
    <row r="42621" spans="6:22" x14ac:dyDescent="0.2">
      <c r="F42621"/>
      <c r="M42621" s="2"/>
      <c r="N42621"/>
      <c r="O42621"/>
      <c r="U42621"/>
      <c r="V42621"/>
    </row>
    <row r="42622" spans="6:22" x14ac:dyDescent="0.2">
      <c r="F42622"/>
      <c r="M42622" s="2"/>
      <c r="N42622"/>
      <c r="O42622"/>
      <c r="U42622"/>
      <c r="V42622"/>
    </row>
    <row r="42623" spans="6:22" x14ac:dyDescent="0.2">
      <c r="F42623"/>
      <c r="M42623" s="2"/>
      <c r="N42623"/>
      <c r="O42623"/>
      <c r="U42623"/>
      <c r="V42623"/>
    </row>
    <row r="42624" spans="6:22" x14ac:dyDescent="0.2">
      <c r="F42624"/>
      <c r="M42624" s="2"/>
      <c r="N42624"/>
      <c r="O42624"/>
      <c r="U42624"/>
      <c r="V42624"/>
    </row>
    <row r="42625" spans="6:22" x14ac:dyDescent="0.2">
      <c r="F42625"/>
      <c r="M42625" s="2"/>
      <c r="N42625"/>
      <c r="O42625"/>
      <c r="U42625"/>
      <c r="V42625"/>
    </row>
    <row r="42626" spans="6:22" x14ac:dyDescent="0.2">
      <c r="F42626"/>
      <c r="M42626" s="2"/>
      <c r="N42626"/>
      <c r="O42626"/>
      <c r="U42626"/>
      <c r="V42626"/>
    </row>
    <row r="42627" spans="6:22" x14ac:dyDescent="0.2">
      <c r="F42627"/>
      <c r="M42627" s="2"/>
      <c r="N42627"/>
      <c r="O42627"/>
      <c r="U42627"/>
      <c r="V42627"/>
    </row>
    <row r="42628" spans="6:22" x14ac:dyDescent="0.2">
      <c r="F42628"/>
      <c r="M42628" s="2"/>
      <c r="N42628"/>
      <c r="O42628"/>
      <c r="U42628"/>
      <c r="V42628"/>
    </row>
    <row r="42629" spans="6:22" x14ac:dyDescent="0.2">
      <c r="F42629"/>
      <c r="M42629" s="2"/>
      <c r="N42629"/>
      <c r="O42629"/>
      <c r="U42629"/>
      <c r="V42629"/>
    </row>
    <row r="42630" spans="6:22" x14ac:dyDescent="0.2">
      <c r="F42630"/>
      <c r="M42630" s="2"/>
      <c r="N42630"/>
      <c r="O42630"/>
      <c r="U42630"/>
      <c r="V42630"/>
    </row>
    <row r="42631" spans="6:22" x14ac:dyDescent="0.2">
      <c r="F42631"/>
      <c r="M42631" s="2"/>
      <c r="N42631"/>
      <c r="O42631"/>
      <c r="U42631"/>
      <c r="V42631"/>
    </row>
    <row r="42632" spans="6:22" x14ac:dyDescent="0.2">
      <c r="F42632"/>
      <c r="M42632" s="2"/>
      <c r="N42632"/>
      <c r="O42632"/>
      <c r="U42632"/>
      <c r="V42632"/>
    </row>
    <row r="42633" spans="6:22" x14ac:dyDescent="0.2">
      <c r="F42633"/>
      <c r="M42633" s="2"/>
      <c r="N42633"/>
      <c r="O42633"/>
      <c r="U42633"/>
      <c r="V42633"/>
    </row>
    <row r="42634" spans="6:22" x14ac:dyDescent="0.2">
      <c r="F42634"/>
      <c r="M42634" s="2"/>
      <c r="N42634"/>
      <c r="O42634"/>
      <c r="U42634"/>
      <c r="V42634"/>
    </row>
    <row r="42635" spans="6:22" x14ac:dyDescent="0.2">
      <c r="F42635"/>
      <c r="M42635" s="2"/>
      <c r="N42635"/>
      <c r="O42635"/>
      <c r="U42635"/>
      <c r="V42635"/>
    </row>
    <row r="42636" spans="6:22" x14ac:dyDescent="0.2">
      <c r="F42636"/>
      <c r="M42636" s="2"/>
      <c r="N42636"/>
      <c r="O42636"/>
      <c r="U42636"/>
      <c r="V42636"/>
    </row>
    <row r="42637" spans="6:22" x14ac:dyDescent="0.2">
      <c r="F42637"/>
      <c r="M42637" s="2"/>
      <c r="N42637"/>
      <c r="O42637"/>
      <c r="U42637"/>
      <c r="V42637"/>
    </row>
    <row r="42638" spans="6:22" x14ac:dyDescent="0.2">
      <c r="F42638"/>
      <c r="M42638" s="2"/>
      <c r="N42638"/>
      <c r="O42638"/>
      <c r="U42638"/>
      <c r="V42638"/>
    </row>
    <row r="42639" spans="6:22" x14ac:dyDescent="0.2">
      <c r="F42639"/>
      <c r="M42639" s="2"/>
      <c r="N42639"/>
      <c r="O42639"/>
      <c r="U42639"/>
      <c r="V42639"/>
    </row>
    <row r="42640" spans="6:22" x14ac:dyDescent="0.2">
      <c r="F42640"/>
      <c r="M42640" s="2"/>
      <c r="N42640"/>
      <c r="O42640"/>
      <c r="U42640"/>
      <c r="V42640"/>
    </row>
    <row r="42641" spans="6:22" x14ac:dyDescent="0.2">
      <c r="F42641"/>
      <c r="M42641" s="2"/>
      <c r="N42641"/>
      <c r="O42641"/>
      <c r="U42641"/>
      <c r="V42641"/>
    </row>
    <row r="42642" spans="6:22" x14ac:dyDescent="0.2">
      <c r="F42642"/>
      <c r="M42642" s="2"/>
      <c r="N42642"/>
      <c r="O42642"/>
      <c r="U42642"/>
      <c r="V42642"/>
    </row>
    <row r="42643" spans="6:22" x14ac:dyDescent="0.2">
      <c r="F42643"/>
      <c r="M42643" s="2"/>
      <c r="N42643"/>
      <c r="O42643"/>
      <c r="U42643"/>
      <c r="V42643"/>
    </row>
    <row r="42644" spans="6:22" x14ac:dyDescent="0.2">
      <c r="F42644"/>
      <c r="M42644" s="2"/>
      <c r="N42644"/>
      <c r="O42644"/>
      <c r="U42644"/>
      <c r="V42644"/>
    </row>
    <row r="42645" spans="6:22" x14ac:dyDescent="0.2">
      <c r="F42645"/>
      <c r="M42645" s="2"/>
      <c r="N42645"/>
      <c r="O42645"/>
      <c r="U42645"/>
      <c r="V42645"/>
    </row>
    <row r="42646" spans="6:22" x14ac:dyDescent="0.2">
      <c r="F42646"/>
      <c r="M42646" s="2"/>
      <c r="N42646"/>
      <c r="O42646"/>
      <c r="U42646"/>
      <c r="V42646"/>
    </row>
    <row r="42647" spans="6:22" x14ac:dyDescent="0.2">
      <c r="F42647"/>
      <c r="M42647" s="2"/>
      <c r="N42647"/>
      <c r="O42647"/>
      <c r="U42647"/>
      <c r="V42647"/>
    </row>
    <row r="42648" spans="6:22" x14ac:dyDescent="0.2">
      <c r="F42648"/>
      <c r="M42648" s="2"/>
      <c r="N42648"/>
      <c r="O42648"/>
      <c r="U42648"/>
      <c r="V42648"/>
    </row>
    <row r="42649" spans="6:22" x14ac:dyDescent="0.2">
      <c r="F42649"/>
      <c r="M42649" s="2"/>
      <c r="N42649"/>
      <c r="O42649"/>
      <c r="U42649"/>
      <c r="V42649"/>
    </row>
    <row r="42650" spans="6:22" x14ac:dyDescent="0.2">
      <c r="F42650"/>
      <c r="M42650" s="2"/>
      <c r="N42650"/>
      <c r="O42650"/>
      <c r="U42650"/>
      <c r="V42650"/>
    </row>
    <row r="42651" spans="6:22" x14ac:dyDescent="0.2">
      <c r="F42651"/>
      <c r="M42651" s="2"/>
      <c r="N42651"/>
      <c r="O42651"/>
      <c r="U42651"/>
      <c r="V42651"/>
    </row>
    <row r="42652" spans="6:22" x14ac:dyDescent="0.2">
      <c r="F42652"/>
      <c r="M42652" s="2"/>
      <c r="N42652"/>
      <c r="O42652"/>
      <c r="U42652"/>
      <c r="V42652"/>
    </row>
    <row r="42653" spans="6:22" x14ac:dyDescent="0.2">
      <c r="F42653"/>
      <c r="M42653" s="2"/>
      <c r="N42653"/>
      <c r="O42653"/>
      <c r="U42653"/>
      <c r="V42653"/>
    </row>
    <row r="42654" spans="6:22" x14ac:dyDescent="0.2">
      <c r="F42654"/>
      <c r="M42654" s="2"/>
      <c r="N42654"/>
      <c r="O42654"/>
      <c r="U42654"/>
      <c r="V42654"/>
    </row>
    <row r="42655" spans="6:22" x14ac:dyDescent="0.2">
      <c r="F42655"/>
      <c r="M42655" s="2"/>
      <c r="N42655"/>
      <c r="O42655"/>
      <c r="U42655"/>
      <c r="V42655"/>
    </row>
    <row r="42656" spans="6:22" x14ac:dyDescent="0.2">
      <c r="F42656"/>
      <c r="M42656" s="2"/>
      <c r="N42656"/>
      <c r="O42656"/>
      <c r="U42656"/>
      <c r="V42656"/>
    </row>
    <row r="42657" spans="6:22" x14ac:dyDescent="0.2">
      <c r="F42657"/>
      <c r="M42657" s="2"/>
      <c r="N42657"/>
      <c r="O42657"/>
      <c r="U42657"/>
      <c r="V42657"/>
    </row>
    <row r="42658" spans="6:22" x14ac:dyDescent="0.2">
      <c r="F42658"/>
      <c r="M42658" s="2"/>
      <c r="N42658"/>
      <c r="O42658"/>
      <c r="U42658"/>
      <c r="V42658"/>
    </row>
    <row r="42659" spans="6:22" x14ac:dyDescent="0.2">
      <c r="F42659"/>
      <c r="M42659" s="2"/>
      <c r="N42659"/>
      <c r="O42659"/>
      <c r="U42659"/>
      <c r="V42659"/>
    </row>
    <row r="42660" spans="6:22" x14ac:dyDescent="0.2">
      <c r="F42660"/>
      <c r="M42660" s="2"/>
      <c r="N42660"/>
      <c r="O42660"/>
      <c r="U42660"/>
      <c r="V42660"/>
    </row>
    <row r="42661" spans="6:22" x14ac:dyDescent="0.2">
      <c r="F42661"/>
      <c r="M42661" s="2"/>
      <c r="N42661"/>
      <c r="O42661"/>
      <c r="U42661"/>
      <c r="V42661"/>
    </row>
    <row r="42662" spans="6:22" x14ac:dyDescent="0.2">
      <c r="F42662"/>
      <c r="M42662" s="2"/>
      <c r="N42662"/>
      <c r="O42662"/>
      <c r="U42662"/>
      <c r="V42662"/>
    </row>
    <row r="42663" spans="6:22" x14ac:dyDescent="0.2">
      <c r="F42663"/>
      <c r="M42663" s="2"/>
      <c r="N42663"/>
      <c r="O42663"/>
      <c r="U42663"/>
      <c r="V42663"/>
    </row>
    <row r="42664" spans="6:22" x14ac:dyDescent="0.2">
      <c r="F42664"/>
      <c r="M42664" s="2"/>
      <c r="N42664"/>
      <c r="O42664"/>
      <c r="U42664"/>
      <c r="V42664"/>
    </row>
    <row r="42665" spans="6:22" x14ac:dyDescent="0.2">
      <c r="F42665"/>
      <c r="M42665" s="2"/>
      <c r="N42665"/>
      <c r="O42665"/>
      <c r="U42665"/>
      <c r="V42665"/>
    </row>
    <row r="42666" spans="6:22" x14ac:dyDescent="0.2">
      <c r="F42666"/>
      <c r="M42666" s="2"/>
      <c r="N42666"/>
      <c r="O42666"/>
      <c r="U42666"/>
      <c r="V42666"/>
    </row>
    <row r="42667" spans="6:22" x14ac:dyDescent="0.2">
      <c r="F42667"/>
      <c r="M42667" s="2"/>
      <c r="N42667"/>
      <c r="O42667"/>
      <c r="U42667"/>
      <c r="V42667"/>
    </row>
    <row r="42668" spans="6:22" x14ac:dyDescent="0.2">
      <c r="F42668"/>
      <c r="M42668" s="2"/>
      <c r="N42668"/>
      <c r="O42668"/>
      <c r="U42668"/>
      <c r="V42668"/>
    </row>
    <row r="42669" spans="6:22" x14ac:dyDescent="0.2">
      <c r="F42669"/>
      <c r="M42669" s="2"/>
      <c r="N42669"/>
      <c r="O42669"/>
      <c r="U42669"/>
      <c r="V42669"/>
    </row>
    <row r="42670" spans="6:22" x14ac:dyDescent="0.2">
      <c r="F42670"/>
      <c r="M42670" s="2"/>
      <c r="N42670"/>
      <c r="O42670"/>
      <c r="U42670"/>
      <c r="V42670"/>
    </row>
    <row r="42671" spans="6:22" x14ac:dyDescent="0.2">
      <c r="F42671"/>
      <c r="M42671" s="2"/>
      <c r="N42671"/>
      <c r="O42671"/>
      <c r="U42671"/>
      <c r="V42671"/>
    </row>
    <row r="42672" spans="6:22" x14ac:dyDescent="0.2">
      <c r="F42672"/>
      <c r="M42672" s="2"/>
      <c r="N42672"/>
      <c r="O42672"/>
      <c r="U42672"/>
      <c r="V42672"/>
    </row>
    <row r="42673" spans="6:22" x14ac:dyDescent="0.2">
      <c r="F42673"/>
      <c r="M42673" s="2"/>
      <c r="N42673"/>
      <c r="O42673"/>
      <c r="U42673"/>
      <c r="V42673"/>
    </row>
    <row r="42674" spans="6:22" x14ac:dyDescent="0.2">
      <c r="F42674"/>
      <c r="M42674" s="2"/>
      <c r="N42674"/>
      <c r="O42674"/>
      <c r="U42674"/>
      <c r="V42674"/>
    </row>
    <row r="42675" spans="6:22" x14ac:dyDescent="0.2">
      <c r="F42675"/>
      <c r="M42675" s="2"/>
      <c r="N42675"/>
      <c r="O42675"/>
      <c r="U42675"/>
      <c r="V42675"/>
    </row>
    <row r="42676" spans="6:22" x14ac:dyDescent="0.2">
      <c r="F42676"/>
      <c r="M42676" s="2"/>
      <c r="N42676"/>
      <c r="O42676"/>
      <c r="U42676"/>
      <c r="V42676"/>
    </row>
    <row r="42677" spans="6:22" x14ac:dyDescent="0.2">
      <c r="F42677"/>
      <c r="M42677" s="2"/>
      <c r="N42677"/>
      <c r="O42677"/>
      <c r="U42677"/>
      <c r="V42677"/>
    </row>
    <row r="42678" spans="6:22" x14ac:dyDescent="0.2">
      <c r="F42678"/>
      <c r="M42678" s="2"/>
      <c r="N42678"/>
      <c r="O42678"/>
      <c r="U42678"/>
      <c r="V42678"/>
    </row>
    <row r="42679" spans="6:22" x14ac:dyDescent="0.2">
      <c r="F42679"/>
      <c r="M42679" s="2"/>
      <c r="N42679"/>
      <c r="O42679"/>
      <c r="U42679"/>
      <c r="V42679"/>
    </row>
    <row r="42680" spans="6:22" x14ac:dyDescent="0.2">
      <c r="F42680"/>
      <c r="M42680" s="2"/>
      <c r="N42680"/>
      <c r="O42680"/>
      <c r="U42680"/>
      <c r="V42680"/>
    </row>
    <row r="42681" spans="6:22" x14ac:dyDescent="0.2">
      <c r="F42681"/>
      <c r="M42681" s="2"/>
      <c r="N42681"/>
      <c r="O42681"/>
      <c r="U42681"/>
      <c r="V42681"/>
    </row>
    <row r="42682" spans="6:22" x14ac:dyDescent="0.2">
      <c r="F42682"/>
      <c r="M42682" s="2"/>
      <c r="N42682"/>
      <c r="O42682"/>
      <c r="U42682"/>
      <c r="V42682"/>
    </row>
    <row r="42683" spans="6:22" x14ac:dyDescent="0.2">
      <c r="F42683"/>
      <c r="M42683" s="2"/>
      <c r="N42683"/>
      <c r="O42683"/>
      <c r="U42683"/>
      <c r="V42683"/>
    </row>
    <row r="42684" spans="6:22" x14ac:dyDescent="0.2">
      <c r="F42684"/>
      <c r="M42684" s="2"/>
      <c r="N42684"/>
      <c r="O42684"/>
      <c r="U42684"/>
      <c r="V42684"/>
    </row>
    <row r="42685" spans="6:22" x14ac:dyDescent="0.2">
      <c r="F42685"/>
      <c r="M42685" s="2"/>
      <c r="N42685"/>
      <c r="O42685"/>
      <c r="U42685"/>
      <c r="V42685"/>
    </row>
    <row r="42686" spans="6:22" x14ac:dyDescent="0.2">
      <c r="F42686"/>
      <c r="M42686" s="2"/>
      <c r="N42686"/>
      <c r="O42686"/>
      <c r="U42686"/>
      <c r="V42686"/>
    </row>
    <row r="42687" spans="6:22" x14ac:dyDescent="0.2">
      <c r="F42687"/>
      <c r="M42687" s="2"/>
      <c r="N42687"/>
      <c r="O42687"/>
      <c r="U42687"/>
      <c r="V42687"/>
    </row>
    <row r="42688" spans="6:22" x14ac:dyDescent="0.2">
      <c r="F42688"/>
      <c r="M42688" s="2"/>
      <c r="N42688"/>
      <c r="O42688"/>
      <c r="U42688"/>
      <c r="V42688"/>
    </row>
    <row r="42689" spans="6:22" x14ac:dyDescent="0.2">
      <c r="F42689"/>
      <c r="M42689" s="2"/>
      <c r="N42689"/>
      <c r="O42689"/>
      <c r="U42689"/>
      <c r="V42689"/>
    </row>
    <row r="42690" spans="6:22" x14ac:dyDescent="0.2">
      <c r="F42690"/>
      <c r="M42690" s="2"/>
      <c r="N42690"/>
      <c r="O42690"/>
      <c r="U42690"/>
      <c r="V42690"/>
    </row>
    <row r="42691" spans="6:22" x14ac:dyDescent="0.2">
      <c r="F42691"/>
      <c r="M42691" s="2"/>
      <c r="N42691"/>
      <c r="O42691"/>
      <c r="U42691"/>
      <c r="V42691"/>
    </row>
    <row r="42692" spans="6:22" x14ac:dyDescent="0.2">
      <c r="F42692"/>
      <c r="M42692" s="2"/>
      <c r="N42692"/>
      <c r="O42692"/>
      <c r="U42692"/>
      <c r="V42692"/>
    </row>
    <row r="42693" spans="6:22" x14ac:dyDescent="0.2">
      <c r="F42693"/>
      <c r="M42693" s="2"/>
      <c r="N42693"/>
      <c r="O42693"/>
      <c r="U42693"/>
      <c r="V42693"/>
    </row>
    <row r="42694" spans="6:22" x14ac:dyDescent="0.2">
      <c r="F42694"/>
      <c r="M42694" s="2"/>
      <c r="N42694"/>
      <c r="O42694"/>
      <c r="U42694"/>
      <c r="V42694"/>
    </row>
    <row r="42695" spans="6:22" x14ac:dyDescent="0.2">
      <c r="F42695"/>
      <c r="M42695" s="2"/>
      <c r="N42695"/>
      <c r="O42695"/>
      <c r="U42695"/>
      <c r="V42695"/>
    </row>
    <row r="42696" spans="6:22" x14ac:dyDescent="0.2">
      <c r="F42696"/>
      <c r="M42696" s="2"/>
      <c r="N42696"/>
      <c r="O42696"/>
      <c r="U42696"/>
      <c r="V42696"/>
    </row>
    <row r="42697" spans="6:22" x14ac:dyDescent="0.2">
      <c r="F42697"/>
      <c r="M42697" s="2"/>
      <c r="N42697"/>
      <c r="O42697"/>
      <c r="U42697"/>
      <c r="V42697"/>
    </row>
    <row r="42698" spans="6:22" x14ac:dyDescent="0.2">
      <c r="F42698"/>
      <c r="M42698" s="2"/>
      <c r="N42698"/>
      <c r="O42698"/>
      <c r="U42698"/>
      <c r="V42698"/>
    </row>
    <row r="42699" spans="6:22" x14ac:dyDescent="0.2">
      <c r="F42699"/>
      <c r="M42699" s="2"/>
      <c r="N42699"/>
      <c r="O42699"/>
      <c r="U42699"/>
      <c r="V42699"/>
    </row>
    <row r="42700" spans="6:22" x14ac:dyDescent="0.2">
      <c r="F42700"/>
      <c r="M42700" s="2"/>
      <c r="N42700"/>
      <c r="O42700"/>
      <c r="U42700"/>
      <c r="V42700"/>
    </row>
    <row r="42701" spans="6:22" x14ac:dyDescent="0.2">
      <c r="F42701"/>
      <c r="M42701" s="2"/>
      <c r="N42701"/>
      <c r="O42701"/>
      <c r="U42701"/>
      <c r="V42701"/>
    </row>
    <row r="42702" spans="6:22" x14ac:dyDescent="0.2">
      <c r="F42702"/>
      <c r="M42702" s="2"/>
      <c r="N42702"/>
      <c r="O42702"/>
      <c r="U42702"/>
      <c r="V42702"/>
    </row>
    <row r="42703" spans="6:22" x14ac:dyDescent="0.2">
      <c r="F42703"/>
      <c r="M42703" s="2"/>
      <c r="N42703"/>
      <c r="O42703"/>
      <c r="U42703"/>
      <c r="V42703"/>
    </row>
    <row r="42704" spans="6:22" x14ac:dyDescent="0.2">
      <c r="F42704"/>
      <c r="M42704" s="2"/>
      <c r="N42704"/>
      <c r="O42704"/>
      <c r="U42704"/>
      <c r="V42704"/>
    </row>
    <row r="42705" spans="6:22" x14ac:dyDescent="0.2">
      <c r="F42705"/>
      <c r="M42705" s="2"/>
      <c r="N42705"/>
      <c r="O42705"/>
      <c r="U42705"/>
      <c r="V42705"/>
    </row>
    <row r="42706" spans="6:22" x14ac:dyDescent="0.2">
      <c r="F42706"/>
      <c r="M42706" s="2"/>
      <c r="N42706"/>
      <c r="O42706"/>
      <c r="U42706"/>
      <c r="V42706"/>
    </row>
    <row r="42707" spans="6:22" x14ac:dyDescent="0.2">
      <c r="F42707"/>
      <c r="M42707" s="2"/>
      <c r="N42707"/>
      <c r="O42707"/>
      <c r="U42707"/>
      <c r="V42707"/>
    </row>
    <row r="42708" spans="6:22" x14ac:dyDescent="0.2">
      <c r="F42708"/>
      <c r="M42708" s="2"/>
      <c r="N42708"/>
      <c r="O42708"/>
      <c r="U42708"/>
      <c r="V42708"/>
    </row>
    <row r="42709" spans="6:22" x14ac:dyDescent="0.2">
      <c r="F42709"/>
      <c r="M42709" s="2"/>
      <c r="N42709"/>
      <c r="O42709"/>
      <c r="U42709"/>
      <c r="V42709"/>
    </row>
    <row r="42710" spans="6:22" x14ac:dyDescent="0.2">
      <c r="F42710"/>
      <c r="M42710" s="2"/>
      <c r="N42710"/>
      <c r="O42710"/>
      <c r="U42710"/>
      <c r="V42710"/>
    </row>
    <row r="42711" spans="6:22" x14ac:dyDescent="0.2">
      <c r="F42711"/>
      <c r="M42711" s="2"/>
      <c r="N42711"/>
      <c r="O42711"/>
      <c r="U42711"/>
      <c r="V42711"/>
    </row>
    <row r="42712" spans="6:22" x14ac:dyDescent="0.2">
      <c r="F42712"/>
      <c r="M42712" s="2"/>
      <c r="N42712"/>
      <c r="O42712"/>
      <c r="U42712"/>
      <c r="V42712"/>
    </row>
    <row r="42713" spans="6:22" x14ac:dyDescent="0.2">
      <c r="F42713"/>
      <c r="M42713" s="2"/>
      <c r="N42713"/>
      <c r="O42713"/>
      <c r="U42713"/>
      <c r="V42713"/>
    </row>
    <row r="42714" spans="6:22" x14ac:dyDescent="0.2">
      <c r="F42714"/>
      <c r="M42714" s="2"/>
      <c r="N42714"/>
      <c r="O42714"/>
      <c r="U42714"/>
      <c r="V42714"/>
    </row>
    <row r="42715" spans="6:22" x14ac:dyDescent="0.2">
      <c r="F42715"/>
      <c r="M42715" s="2"/>
      <c r="N42715"/>
      <c r="O42715"/>
      <c r="U42715"/>
      <c r="V42715"/>
    </row>
    <row r="42716" spans="6:22" x14ac:dyDescent="0.2">
      <c r="F42716"/>
      <c r="M42716" s="2"/>
      <c r="N42716"/>
      <c r="O42716"/>
      <c r="U42716"/>
      <c r="V42716"/>
    </row>
    <row r="42717" spans="6:22" x14ac:dyDescent="0.2">
      <c r="F42717"/>
      <c r="M42717" s="2"/>
      <c r="N42717"/>
      <c r="O42717"/>
      <c r="U42717"/>
      <c r="V42717"/>
    </row>
    <row r="42718" spans="6:22" x14ac:dyDescent="0.2">
      <c r="F42718"/>
      <c r="M42718" s="2"/>
      <c r="N42718"/>
      <c r="O42718"/>
      <c r="U42718"/>
      <c r="V42718"/>
    </row>
    <row r="42719" spans="6:22" x14ac:dyDescent="0.2">
      <c r="F42719"/>
      <c r="M42719" s="2"/>
      <c r="N42719"/>
      <c r="O42719"/>
      <c r="U42719"/>
      <c r="V42719"/>
    </row>
    <row r="42720" spans="6:22" x14ac:dyDescent="0.2">
      <c r="F42720"/>
      <c r="M42720" s="2"/>
      <c r="N42720"/>
      <c r="O42720"/>
      <c r="U42720"/>
      <c r="V42720"/>
    </row>
    <row r="42721" spans="6:22" x14ac:dyDescent="0.2">
      <c r="F42721"/>
      <c r="M42721" s="2"/>
      <c r="N42721"/>
      <c r="O42721"/>
      <c r="U42721"/>
      <c r="V42721"/>
    </row>
    <row r="42722" spans="6:22" x14ac:dyDescent="0.2">
      <c r="F42722"/>
      <c r="M42722" s="2"/>
      <c r="N42722"/>
      <c r="O42722"/>
      <c r="U42722"/>
      <c r="V42722"/>
    </row>
    <row r="42723" spans="6:22" x14ac:dyDescent="0.2">
      <c r="F42723"/>
      <c r="M42723" s="2"/>
      <c r="N42723"/>
      <c r="O42723"/>
      <c r="U42723"/>
      <c r="V42723"/>
    </row>
    <row r="42724" spans="6:22" x14ac:dyDescent="0.2">
      <c r="F42724"/>
      <c r="M42724" s="2"/>
      <c r="N42724"/>
      <c r="O42724"/>
      <c r="U42724"/>
      <c r="V42724"/>
    </row>
    <row r="42725" spans="6:22" x14ac:dyDescent="0.2">
      <c r="F42725"/>
      <c r="M42725" s="2"/>
      <c r="N42725"/>
      <c r="O42725"/>
      <c r="U42725"/>
      <c r="V42725"/>
    </row>
    <row r="42726" spans="6:22" x14ac:dyDescent="0.2">
      <c r="F42726"/>
      <c r="M42726" s="2"/>
      <c r="N42726"/>
      <c r="O42726"/>
      <c r="U42726"/>
      <c r="V42726"/>
    </row>
    <row r="42727" spans="6:22" x14ac:dyDescent="0.2">
      <c r="F42727"/>
      <c r="M42727" s="2"/>
      <c r="N42727"/>
      <c r="O42727"/>
      <c r="U42727"/>
      <c r="V42727"/>
    </row>
    <row r="42728" spans="6:22" x14ac:dyDescent="0.2">
      <c r="F42728"/>
      <c r="M42728" s="2"/>
      <c r="N42728"/>
      <c r="O42728"/>
      <c r="U42728"/>
      <c r="V42728"/>
    </row>
    <row r="42729" spans="6:22" x14ac:dyDescent="0.2">
      <c r="F42729"/>
      <c r="M42729" s="2"/>
      <c r="N42729"/>
      <c r="O42729"/>
      <c r="U42729"/>
      <c r="V42729"/>
    </row>
    <row r="42730" spans="6:22" x14ac:dyDescent="0.2">
      <c r="F42730"/>
      <c r="M42730" s="2"/>
      <c r="N42730"/>
      <c r="O42730"/>
      <c r="U42730"/>
      <c r="V42730"/>
    </row>
    <row r="42731" spans="6:22" x14ac:dyDescent="0.2">
      <c r="F42731"/>
      <c r="M42731" s="2"/>
      <c r="N42731"/>
      <c r="O42731"/>
      <c r="U42731"/>
      <c r="V42731"/>
    </row>
    <row r="42732" spans="6:22" x14ac:dyDescent="0.2">
      <c r="F42732"/>
      <c r="M42732" s="2"/>
      <c r="N42732"/>
      <c r="O42732"/>
      <c r="U42732"/>
      <c r="V42732"/>
    </row>
    <row r="42733" spans="6:22" x14ac:dyDescent="0.2">
      <c r="F42733"/>
      <c r="M42733" s="2"/>
      <c r="N42733"/>
      <c r="O42733"/>
      <c r="U42733"/>
      <c r="V42733"/>
    </row>
    <row r="42734" spans="6:22" x14ac:dyDescent="0.2">
      <c r="F42734"/>
      <c r="M42734" s="2"/>
      <c r="N42734"/>
      <c r="O42734"/>
      <c r="U42734"/>
      <c r="V42734"/>
    </row>
    <row r="42735" spans="6:22" x14ac:dyDescent="0.2">
      <c r="F42735"/>
      <c r="M42735" s="2"/>
      <c r="N42735"/>
      <c r="O42735"/>
      <c r="U42735"/>
      <c r="V42735"/>
    </row>
    <row r="42736" spans="6:22" x14ac:dyDescent="0.2">
      <c r="F42736"/>
      <c r="M42736" s="2"/>
      <c r="N42736"/>
      <c r="O42736"/>
      <c r="U42736"/>
      <c r="V42736"/>
    </row>
    <row r="42737" spans="6:22" x14ac:dyDescent="0.2">
      <c r="F42737"/>
      <c r="M42737" s="2"/>
      <c r="N42737"/>
      <c r="O42737"/>
      <c r="U42737"/>
      <c r="V42737"/>
    </row>
    <row r="42738" spans="6:22" x14ac:dyDescent="0.2">
      <c r="F42738"/>
      <c r="M42738" s="2"/>
      <c r="N42738"/>
      <c r="O42738"/>
      <c r="U42738"/>
      <c r="V42738"/>
    </row>
    <row r="42739" spans="6:22" x14ac:dyDescent="0.2">
      <c r="F42739"/>
      <c r="M42739" s="2"/>
      <c r="N42739"/>
      <c r="O42739"/>
      <c r="U42739"/>
      <c r="V42739"/>
    </row>
    <row r="42740" spans="6:22" x14ac:dyDescent="0.2">
      <c r="F42740"/>
      <c r="M42740" s="2"/>
      <c r="N42740"/>
      <c r="O42740"/>
      <c r="U42740"/>
      <c r="V42740"/>
    </row>
    <row r="42741" spans="6:22" x14ac:dyDescent="0.2">
      <c r="F42741"/>
      <c r="M42741" s="2"/>
      <c r="N42741"/>
      <c r="O42741"/>
      <c r="U42741"/>
      <c r="V42741"/>
    </row>
    <row r="42742" spans="6:22" x14ac:dyDescent="0.2">
      <c r="F42742"/>
      <c r="M42742" s="2"/>
      <c r="N42742"/>
      <c r="O42742"/>
      <c r="U42742"/>
      <c r="V42742"/>
    </row>
    <row r="42743" spans="6:22" x14ac:dyDescent="0.2">
      <c r="F42743"/>
      <c r="M42743" s="2"/>
      <c r="N42743"/>
      <c r="O42743"/>
      <c r="U42743"/>
      <c r="V42743"/>
    </row>
    <row r="42744" spans="6:22" x14ac:dyDescent="0.2">
      <c r="F42744"/>
      <c r="M42744" s="2"/>
      <c r="N42744"/>
      <c r="O42744"/>
      <c r="U42744"/>
      <c r="V42744"/>
    </row>
    <row r="42745" spans="6:22" x14ac:dyDescent="0.2">
      <c r="F42745"/>
      <c r="M42745" s="2"/>
      <c r="N42745"/>
      <c r="O42745"/>
      <c r="U42745"/>
      <c r="V42745"/>
    </row>
    <row r="42746" spans="6:22" x14ac:dyDescent="0.2">
      <c r="F42746"/>
      <c r="M42746" s="2"/>
      <c r="N42746"/>
      <c r="O42746"/>
      <c r="U42746"/>
      <c r="V42746"/>
    </row>
    <row r="42747" spans="6:22" x14ac:dyDescent="0.2">
      <c r="F42747"/>
      <c r="M42747" s="2"/>
      <c r="N42747"/>
      <c r="O42747"/>
      <c r="U42747"/>
      <c r="V42747"/>
    </row>
    <row r="42748" spans="6:22" x14ac:dyDescent="0.2">
      <c r="F42748"/>
      <c r="M42748" s="2"/>
      <c r="N42748"/>
      <c r="O42748"/>
      <c r="U42748"/>
      <c r="V42748"/>
    </row>
    <row r="42749" spans="6:22" x14ac:dyDescent="0.2">
      <c r="F42749"/>
      <c r="M42749" s="2"/>
      <c r="N42749"/>
      <c r="O42749"/>
      <c r="U42749"/>
      <c r="V42749"/>
    </row>
    <row r="42750" spans="6:22" x14ac:dyDescent="0.2">
      <c r="F42750"/>
      <c r="M42750" s="2"/>
      <c r="N42750"/>
      <c r="O42750"/>
      <c r="U42750"/>
      <c r="V42750"/>
    </row>
    <row r="42751" spans="6:22" x14ac:dyDescent="0.2">
      <c r="F42751"/>
      <c r="M42751" s="2"/>
      <c r="N42751"/>
      <c r="O42751"/>
      <c r="U42751"/>
      <c r="V42751"/>
    </row>
    <row r="42752" spans="6:22" x14ac:dyDescent="0.2">
      <c r="F42752"/>
      <c r="M42752" s="2"/>
      <c r="N42752"/>
      <c r="O42752"/>
      <c r="U42752"/>
      <c r="V42752"/>
    </row>
    <row r="42753" spans="6:22" x14ac:dyDescent="0.2">
      <c r="F42753"/>
      <c r="M42753" s="2"/>
      <c r="N42753"/>
      <c r="O42753"/>
      <c r="U42753"/>
      <c r="V42753"/>
    </row>
    <row r="42754" spans="6:22" x14ac:dyDescent="0.2">
      <c r="F42754"/>
      <c r="M42754" s="2"/>
      <c r="N42754"/>
      <c r="O42754"/>
      <c r="U42754"/>
      <c r="V42754"/>
    </row>
    <row r="42755" spans="6:22" x14ac:dyDescent="0.2">
      <c r="F42755"/>
      <c r="M42755" s="2"/>
      <c r="N42755"/>
      <c r="O42755"/>
      <c r="U42755"/>
      <c r="V42755"/>
    </row>
    <row r="42756" spans="6:22" x14ac:dyDescent="0.2">
      <c r="F42756"/>
      <c r="M42756" s="2"/>
      <c r="N42756"/>
      <c r="O42756"/>
      <c r="U42756"/>
      <c r="V42756"/>
    </row>
    <row r="42757" spans="6:22" x14ac:dyDescent="0.2">
      <c r="F42757"/>
      <c r="M42757" s="2"/>
      <c r="N42757"/>
      <c r="O42757"/>
      <c r="U42757"/>
      <c r="V42757"/>
    </row>
    <row r="42758" spans="6:22" x14ac:dyDescent="0.2">
      <c r="F42758"/>
      <c r="M42758" s="2"/>
      <c r="N42758"/>
      <c r="O42758"/>
      <c r="U42758"/>
      <c r="V42758"/>
    </row>
    <row r="42759" spans="6:22" x14ac:dyDescent="0.2">
      <c r="F42759"/>
      <c r="M42759" s="2"/>
      <c r="N42759"/>
      <c r="O42759"/>
      <c r="U42759"/>
      <c r="V42759"/>
    </row>
    <row r="42760" spans="6:22" x14ac:dyDescent="0.2">
      <c r="F42760"/>
      <c r="M42760" s="2"/>
      <c r="N42760"/>
      <c r="O42760"/>
      <c r="U42760"/>
      <c r="V42760"/>
    </row>
    <row r="42761" spans="6:22" x14ac:dyDescent="0.2">
      <c r="F42761"/>
      <c r="M42761" s="2"/>
      <c r="N42761"/>
      <c r="O42761"/>
      <c r="U42761"/>
      <c r="V42761"/>
    </row>
    <row r="42762" spans="6:22" x14ac:dyDescent="0.2">
      <c r="F42762"/>
      <c r="M42762" s="2"/>
      <c r="N42762"/>
      <c r="O42762"/>
      <c r="U42762"/>
      <c r="V42762"/>
    </row>
    <row r="42763" spans="6:22" x14ac:dyDescent="0.2">
      <c r="F42763"/>
      <c r="M42763" s="2"/>
      <c r="N42763"/>
      <c r="O42763"/>
      <c r="U42763"/>
      <c r="V42763"/>
    </row>
    <row r="42764" spans="6:22" x14ac:dyDescent="0.2">
      <c r="F42764"/>
      <c r="M42764" s="2"/>
      <c r="N42764"/>
      <c r="O42764"/>
      <c r="U42764"/>
      <c r="V42764"/>
    </row>
    <row r="42765" spans="6:22" x14ac:dyDescent="0.2">
      <c r="F42765"/>
      <c r="M42765" s="2"/>
      <c r="N42765"/>
      <c r="O42765"/>
      <c r="U42765"/>
      <c r="V42765"/>
    </row>
    <row r="42766" spans="6:22" x14ac:dyDescent="0.2">
      <c r="F42766"/>
      <c r="M42766" s="2"/>
      <c r="N42766"/>
      <c r="O42766"/>
      <c r="U42766"/>
      <c r="V42766"/>
    </row>
    <row r="42767" spans="6:22" x14ac:dyDescent="0.2">
      <c r="F42767"/>
      <c r="M42767" s="2"/>
      <c r="N42767"/>
      <c r="O42767"/>
      <c r="U42767"/>
      <c r="V42767"/>
    </row>
    <row r="42768" spans="6:22" x14ac:dyDescent="0.2">
      <c r="F42768"/>
      <c r="M42768" s="2"/>
      <c r="N42768"/>
      <c r="O42768"/>
      <c r="U42768"/>
      <c r="V42768"/>
    </row>
    <row r="42769" spans="6:22" x14ac:dyDescent="0.2">
      <c r="F42769"/>
      <c r="M42769" s="2"/>
      <c r="N42769"/>
      <c r="O42769"/>
      <c r="U42769"/>
      <c r="V42769"/>
    </row>
    <row r="42770" spans="6:22" x14ac:dyDescent="0.2">
      <c r="F42770"/>
      <c r="M42770" s="2"/>
      <c r="N42770"/>
      <c r="O42770"/>
      <c r="U42770"/>
      <c r="V42770"/>
    </row>
    <row r="42771" spans="6:22" x14ac:dyDescent="0.2">
      <c r="F42771"/>
      <c r="M42771" s="2"/>
      <c r="N42771"/>
      <c r="O42771"/>
      <c r="U42771"/>
      <c r="V42771"/>
    </row>
    <row r="42772" spans="6:22" x14ac:dyDescent="0.2">
      <c r="F42772"/>
      <c r="M42772" s="2"/>
      <c r="N42772"/>
      <c r="O42772"/>
      <c r="U42772"/>
      <c r="V42772"/>
    </row>
    <row r="42773" spans="6:22" x14ac:dyDescent="0.2">
      <c r="F42773"/>
      <c r="M42773" s="2"/>
      <c r="N42773"/>
      <c r="O42773"/>
      <c r="U42773"/>
      <c r="V42773"/>
    </row>
    <row r="42774" spans="6:22" x14ac:dyDescent="0.2">
      <c r="F42774"/>
      <c r="M42774" s="2"/>
      <c r="N42774"/>
      <c r="O42774"/>
      <c r="U42774"/>
      <c r="V42774"/>
    </row>
    <row r="42775" spans="6:22" x14ac:dyDescent="0.2">
      <c r="F42775"/>
      <c r="M42775" s="2"/>
      <c r="N42775"/>
      <c r="O42775"/>
      <c r="U42775"/>
      <c r="V42775"/>
    </row>
    <row r="42776" spans="6:22" x14ac:dyDescent="0.2">
      <c r="F42776"/>
      <c r="M42776" s="2"/>
      <c r="N42776"/>
      <c r="O42776"/>
      <c r="U42776"/>
      <c r="V42776"/>
    </row>
    <row r="42777" spans="6:22" x14ac:dyDescent="0.2">
      <c r="F42777"/>
      <c r="M42777" s="2"/>
      <c r="N42777"/>
      <c r="O42777"/>
      <c r="U42777"/>
      <c r="V42777"/>
    </row>
    <row r="42778" spans="6:22" x14ac:dyDescent="0.2">
      <c r="F42778"/>
      <c r="M42778" s="2"/>
      <c r="N42778"/>
      <c r="O42778"/>
      <c r="U42778"/>
      <c r="V42778"/>
    </row>
    <row r="42779" spans="6:22" x14ac:dyDescent="0.2">
      <c r="F42779"/>
      <c r="M42779" s="2"/>
      <c r="N42779"/>
      <c r="O42779"/>
      <c r="U42779"/>
      <c r="V42779"/>
    </row>
    <row r="42780" spans="6:22" x14ac:dyDescent="0.2">
      <c r="F42780"/>
      <c r="M42780" s="2"/>
      <c r="N42780"/>
      <c r="O42780"/>
      <c r="U42780"/>
      <c r="V42780"/>
    </row>
    <row r="42781" spans="6:22" x14ac:dyDescent="0.2">
      <c r="F42781"/>
      <c r="M42781" s="2"/>
      <c r="N42781"/>
      <c r="O42781"/>
      <c r="U42781"/>
      <c r="V42781"/>
    </row>
    <row r="42782" spans="6:22" x14ac:dyDescent="0.2">
      <c r="F42782"/>
      <c r="M42782" s="2"/>
      <c r="N42782"/>
      <c r="O42782"/>
      <c r="U42782"/>
      <c r="V42782"/>
    </row>
    <row r="42783" spans="6:22" x14ac:dyDescent="0.2">
      <c r="F42783"/>
      <c r="M42783" s="2"/>
      <c r="N42783"/>
      <c r="O42783"/>
      <c r="U42783"/>
      <c r="V42783"/>
    </row>
    <row r="42784" spans="6:22" x14ac:dyDescent="0.2">
      <c r="F42784"/>
      <c r="M42784" s="2"/>
      <c r="N42784"/>
      <c r="O42784"/>
      <c r="U42784"/>
      <c r="V42784"/>
    </row>
    <row r="42785" spans="6:22" x14ac:dyDescent="0.2">
      <c r="F42785"/>
      <c r="M42785" s="2"/>
      <c r="N42785"/>
      <c r="O42785"/>
      <c r="U42785"/>
      <c r="V42785"/>
    </row>
    <row r="42786" spans="6:22" x14ac:dyDescent="0.2">
      <c r="F42786"/>
      <c r="M42786" s="2"/>
      <c r="N42786"/>
      <c r="O42786"/>
      <c r="U42786"/>
      <c r="V42786"/>
    </row>
    <row r="42787" spans="6:22" x14ac:dyDescent="0.2">
      <c r="F42787"/>
      <c r="M42787" s="2"/>
      <c r="N42787"/>
      <c r="O42787"/>
      <c r="U42787"/>
      <c r="V42787"/>
    </row>
    <row r="42788" spans="6:22" x14ac:dyDescent="0.2">
      <c r="F42788"/>
      <c r="M42788" s="2"/>
      <c r="N42788"/>
      <c r="O42788"/>
      <c r="U42788"/>
      <c r="V42788"/>
    </row>
    <row r="42789" spans="6:22" x14ac:dyDescent="0.2">
      <c r="F42789"/>
      <c r="M42789" s="2"/>
      <c r="N42789"/>
      <c r="O42789"/>
      <c r="U42789"/>
      <c r="V42789"/>
    </row>
    <row r="42790" spans="6:22" x14ac:dyDescent="0.2">
      <c r="F42790"/>
      <c r="M42790" s="2"/>
      <c r="N42790"/>
      <c r="O42790"/>
      <c r="U42790"/>
      <c r="V42790"/>
    </row>
    <row r="42791" spans="6:22" x14ac:dyDescent="0.2">
      <c r="F42791"/>
      <c r="M42791" s="2"/>
      <c r="N42791"/>
      <c r="O42791"/>
      <c r="U42791"/>
      <c r="V42791"/>
    </row>
    <row r="42792" spans="6:22" x14ac:dyDescent="0.2">
      <c r="F42792"/>
      <c r="M42792" s="2"/>
      <c r="N42792"/>
      <c r="O42792"/>
      <c r="U42792"/>
      <c r="V42792"/>
    </row>
    <row r="42793" spans="6:22" x14ac:dyDescent="0.2">
      <c r="F42793"/>
      <c r="M42793" s="2"/>
      <c r="N42793"/>
      <c r="O42793"/>
      <c r="U42793"/>
      <c r="V42793"/>
    </row>
    <row r="42794" spans="6:22" x14ac:dyDescent="0.2">
      <c r="F42794"/>
      <c r="M42794" s="2"/>
      <c r="N42794"/>
      <c r="O42794"/>
      <c r="U42794"/>
      <c r="V42794"/>
    </row>
    <row r="42795" spans="6:22" x14ac:dyDescent="0.2">
      <c r="F42795"/>
      <c r="M42795" s="2"/>
      <c r="N42795"/>
      <c r="O42795"/>
      <c r="U42795"/>
      <c r="V42795"/>
    </row>
    <row r="42796" spans="6:22" x14ac:dyDescent="0.2">
      <c r="F42796"/>
      <c r="M42796" s="2"/>
      <c r="N42796"/>
      <c r="O42796"/>
      <c r="U42796"/>
      <c r="V42796"/>
    </row>
    <row r="42797" spans="6:22" x14ac:dyDescent="0.2">
      <c r="F42797"/>
      <c r="M42797" s="2"/>
      <c r="N42797"/>
      <c r="O42797"/>
      <c r="U42797"/>
      <c r="V42797"/>
    </row>
    <row r="42798" spans="6:22" x14ac:dyDescent="0.2">
      <c r="F42798"/>
      <c r="M42798" s="2"/>
      <c r="N42798"/>
      <c r="O42798"/>
      <c r="U42798"/>
      <c r="V42798"/>
    </row>
    <row r="42799" spans="6:22" x14ac:dyDescent="0.2">
      <c r="F42799"/>
      <c r="M42799" s="2"/>
      <c r="N42799"/>
      <c r="O42799"/>
      <c r="U42799"/>
      <c r="V42799"/>
    </row>
    <row r="42800" spans="6:22" x14ac:dyDescent="0.2">
      <c r="F42800"/>
      <c r="M42800" s="2"/>
      <c r="N42800"/>
      <c r="O42800"/>
      <c r="U42800"/>
      <c r="V42800"/>
    </row>
    <row r="42801" spans="6:22" x14ac:dyDescent="0.2">
      <c r="F42801"/>
      <c r="M42801" s="2"/>
      <c r="N42801"/>
      <c r="O42801"/>
      <c r="U42801"/>
      <c r="V42801"/>
    </row>
    <row r="42802" spans="6:22" x14ac:dyDescent="0.2">
      <c r="F42802"/>
      <c r="M42802" s="2"/>
      <c r="N42802"/>
      <c r="O42802"/>
      <c r="U42802"/>
      <c r="V42802"/>
    </row>
    <row r="42803" spans="6:22" x14ac:dyDescent="0.2">
      <c r="F42803"/>
      <c r="M42803" s="2"/>
      <c r="N42803"/>
      <c r="O42803"/>
      <c r="U42803"/>
      <c r="V42803"/>
    </row>
    <row r="42804" spans="6:22" x14ac:dyDescent="0.2">
      <c r="F42804"/>
      <c r="M42804" s="2"/>
      <c r="N42804"/>
      <c r="O42804"/>
      <c r="U42804"/>
      <c r="V42804"/>
    </row>
    <row r="42805" spans="6:22" x14ac:dyDescent="0.2">
      <c r="F42805"/>
      <c r="M42805" s="2"/>
      <c r="N42805"/>
      <c r="O42805"/>
      <c r="U42805"/>
      <c r="V42805"/>
    </row>
    <row r="42806" spans="6:22" x14ac:dyDescent="0.2">
      <c r="F42806"/>
      <c r="M42806" s="2"/>
      <c r="N42806"/>
      <c r="O42806"/>
      <c r="U42806"/>
      <c r="V42806"/>
    </row>
    <row r="42807" spans="6:22" x14ac:dyDescent="0.2">
      <c r="F42807"/>
      <c r="M42807" s="2"/>
      <c r="N42807"/>
      <c r="O42807"/>
      <c r="U42807"/>
      <c r="V42807"/>
    </row>
    <row r="42808" spans="6:22" x14ac:dyDescent="0.2">
      <c r="F42808"/>
      <c r="M42808" s="2"/>
      <c r="N42808"/>
      <c r="O42808"/>
      <c r="U42808"/>
      <c r="V42808"/>
    </row>
    <row r="42809" spans="6:22" x14ac:dyDescent="0.2">
      <c r="F42809"/>
      <c r="M42809" s="2"/>
      <c r="N42809"/>
      <c r="O42809"/>
      <c r="U42809"/>
      <c r="V42809"/>
    </row>
    <row r="42810" spans="6:22" x14ac:dyDescent="0.2">
      <c r="F42810"/>
      <c r="M42810" s="2"/>
      <c r="N42810"/>
      <c r="O42810"/>
      <c r="U42810"/>
      <c r="V42810"/>
    </row>
    <row r="42811" spans="6:22" x14ac:dyDescent="0.2">
      <c r="F42811"/>
      <c r="M42811" s="2"/>
      <c r="N42811"/>
      <c r="O42811"/>
      <c r="U42811"/>
      <c r="V42811"/>
    </row>
    <row r="42812" spans="6:22" x14ac:dyDescent="0.2">
      <c r="F42812"/>
      <c r="M42812" s="2"/>
      <c r="N42812"/>
      <c r="O42812"/>
      <c r="U42812"/>
      <c r="V42812"/>
    </row>
    <row r="42813" spans="6:22" x14ac:dyDescent="0.2">
      <c r="F42813"/>
      <c r="M42813" s="2"/>
      <c r="N42813"/>
      <c r="O42813"/>
      <c r="U42813"/>
      <c r="V42813"/>
    </row>
    <row r="42814" spans="6:22" x14ac:dyDescent="0.2">
      <c r="F42814"/>
      <c r="M42814" s="2"/>
      <c r="N42814"/>
      <c r="O42814"/>
      <c r="U42814"/>
      <c r="V42814"/>
    </row>
    <row r="42815" spans="6:22" x14ac:dyDescent="0.2">
      <c r="F42815"/>
      <c r="M42815" s="2"/>
      <c r="N42815"/>
      <c r="O42815"/>
      <c r="U42815"/>
      <c r="V42815"/>
    </row>
    <row r="42816" spans="6:22" x14ac:dyDescent="0.2">
      <c r="F42816"/>
      <c r="M42816" s="2"/>
      <c r="N42816"/>
      <c r="O42816"/>
      <c r="U42816"/>
      <c r="V42816"/>
    </row>
    <row r="42817" spans="6:22" x14ac:dyDescent="0.2">
      <c r="F42817"/>
      <c r="M42817" s="2"/>
      <c r="N42817"/>
      <c r="O42817"/>
      <c r="U42817"/>
      <c r="V42817"/>
    </row>
    <row r="42818" spans="6:22" x14ac:dyDescent="0.2">
      <c r="F42818"/>
      <c r="M42818" s="2"/>
      <c r="N42818"/>
      <c r="O42818"/>
      <c r="U42818"/>
      <c r="V42818"/>
    </row>
    <row r="42819" spans="6:22" x14ac:dyDescent="0.2">
      <c r="F42819"/>
      <c r="M42819" s="2"/>
      <c r="N42819"/>
      <c r="O42819"/>
      <c r="U42819"/>
      <c r="V42819"/>
    </row>
    <row r="42820" spans="6:22" x14ac:dyDescent="0.2">
      <c r="F42820"/>
      <c r="M42820" s="2"/>
      <c r="N42820"/>
      <c r="O42820"/>
      <c r="U42820"/>
      <c r="V42820"/>
    </row>
    <row r="42821" spans="6:22" x14ac:dyDescent="0.2">
      <c r="F42821"/>
      <c r="M42821" s="2"/>
      <c r="N42821"/>
      <c r="O42821"/>
      <c r="U42821"/>
      <c r="V42821"/>
    </row>
    <row r="42822" spans="6:22" x14ac:dyDescent="0.2">
      <c r="F42822"/>
      <c r="M42822" s="2"/>
      <c r="N42822"/>
      <c r="O42822"/>
      <c r="U42822"/>
      <c r="V42822"/>
    </row>
    <row r="42823" spans="6:22" x14ac:dyDescent="0.2">
      <c r="F42823"/>
      <c r="M42823" s="2"/>
      <c r="N42823"/>
      <c r="O42823"/>
      <c r="U42823"/>
      <c r="V42823"/>
    </row>
    <row r="42824" spans="6:22" x14ac:dyDescent="0.2">
      <c r="F42824"/>
      <c r="M42824" s="2"/>
      <c r="N42824"/>
      <c r="O42824"/>
      <c r="U42824"/>
      <c r="V42824"/>
    </row>
    <row r="42825" spans="6:22" x14ac:dyDescent="0.2">
      <c r="F42825"/>
      <c r="M42825" s="2"/>
      <c r="N42825"/>
      <c r="O42825"/>
      <c r="U42825"/>
      <c r="V42825"/>
    </row>
    <row r="42826" spans="6:22" x14ac:dyDescent="0.2">
      <c r="F42826"/>
      <c r="M42826" s="2"/>
      <c r="N42826"/>
      <c r="O42826"/>
      <c r="U42826"/>
      <c r="V42826"/>
    </row>
    <row r="42827" spans="6:22" x14ac:dyDescent="0.2">
      <c r="F42827"/>
      <c r="M42827" s="2"/>
      <c r="N42827"/>
      <c r="O42827"/>
      <c r="U42827"/>
      <c r="V42827"/>
    </row>
    <row r="42828" spans="6:22" x14ac:dyDescent="0.2">
      <c r="F42828"/>
      <c r="M42828" s="2"/>
      <c r="N42828"/>
      <c r="O42828"/>
      <c r="U42828"/>
      <c r="V42828"/>
    </row>
    <row r="42829" spans="6:22" x14ac:dyDescent="0.2">
      <c r="F42829"/>
      <c r="M42829" s="2"/>
      <c r="N42829"/>
      <c r="O42829"/>
      <c r="U42829"/>
      <c r="V42829"/>
    </row>
    <row r="42830" spans="6:22" x14ac:dyDescent="0.2">
      <c r="F42830"/>
      <c r="M42830" s="2"/>
      <c r="N42830"/>
      <c r="O42830"/>
      <c r="U42830"/>
      <c r="V42830"/>
    </row>
    <row r="42831" spans="6:22" x14ac:dyDescent="0.2">
      <c r="F42831"/>
      <c r="M42831" s="2"/>
      <c r="N42831"/>
      <c r="O42831"/>
      <c r="U42831"/>
      <c r="V42831"/>
    </row>
    <row r="42832" spans="6:22" x14ac:dyDescent="0.2">
      <c r="F42832"/>
      <c r="M42832" s="2"/>
      <c r="N42832"/>
      <c r="O42832"/>
      <c r="U42832"/>
      <c r="V42832"/>
    </row>
    <row r="42833" spans="6:22" x14ac:dyDescent="0.2">
      <c r="F42833"/>
      <c r="M42833" s="2"/>
      <c r="N42833"/>
      <c r="O42833"/>
      <c r="U42833"/>
      <c r="V42833"/>
    </row>
    <row r="42834" spans="6:22" x14ac:dyDescent="0.2">
      <c r="F42834"/>
      <c r="M42834" s="2"/>
      <c r="N42834"/>
      <c r="O42834"/>
      <c r="U42834"/>
      <c r="V42834"/>
    </row>
    <row r="42835" spans="6:22" x14ac:dyDescent="0.2">
      <c r="F42835"/>
      <c r="M42835" s="2"/>
      <c r="N42835"/>
      <c r="O42835"/>
      <c r="U42835"/>
      <c r="V42835"/>
    </row>
    <row r="42836" spans="6:22" x14ac:dyDescent="0.2">
      <c r="F42836"/>
      <c r="M42836" s="2"/>
      <c r="N42836"/>
      <c r="O42836"/>
      <c r="U42836"/>
      <c r="V42836"/>
    </row>
    <row r="42837" spans="6:22" x14ac:dyDescent="0.2">
      <c r="F42837"/>
      <c r="M42837" s="2"/>
      <c r="N42837"/>
      <c r="O42837"/>
      <c r="U42837"/>
      <c r="V42837"/>
    </row>
    <row r="42838" spans="6:22" x14ac:dyDescent="0.2">
      <c r="F42838"/>
      <c r="M42838" s="2"/>
      <c r="N42838"/>
      <c r="O42838"/>
      <c r="U42838"/>
      <c r="V42838"/>
    </row>
    <row r="42839" spans="6:22" x14ac:dyDescent="0.2">
      <c r="F42839"/>
      <c r="M42839" s="2"/>
      <c r="N42839"/>
      <c r="O42839"/>
      <c r="U42839"/>
      <c r="V42839"/>
    </row>
    <row r="42840" spans="6:22" x14ac:dyDescent="0.2">
      <c r="F42840"/>
      <c r="M42840" s="2"/>
      <c r="N42840"/>
      <c r="O42840"/>
      <c r="U42840"/>
      <c r="V42840"/>
    </row>
    <row r="42841" spans="6:22" x14ac:dyDescent="0.2">
      <c r="F42841"/>
      <c r="M42841" s="2"/>
      <c r="N42841"/>
      <c r="O42841"/>
      <c r="U42841"/>
      <c r="V42841"/>
    </row>
    <row r="42842" spans="6:22" x14ac:dyDescent="0.2">
      <c r="F42842"/>
      <c r="M42842" s="2"/>
      <c r="N42842"/>
      <c r="O42842"/>
      <c r="U42842"/>
      <c r="V42842"/>
    </row>
    <row r="42843" spans="6:22" x14ac:dyDescent="0.2">
      <c r="F42843"/>
      <c r="M42843" s="2"/>
      <c r="N42843"/>
      <c r="O42843"/>
      <c r="U42843"/>
      <c r="V42843"/>
    </row>
    <row r="42844" spans="6:22" x14ac:dyDescent="0.2">
      <c r="F42844"/>
      <c r="M42844" s="2"/>
      <c r="N42844"/>
      <c r="O42844"/>
      <c r="U42844"/>
      <c r="V42844"/>
    </row>
    <row r="42845" spans="6:22" x14ac:dyDescent="0.2">
      <c r="F42845"/>
      <c r="M42845" s="2"/>
      <c r="N42845"/>
      <c r="O42845"/>
      <c r="U42845"/>
      <c r="V42845"/>
    </row>
    <row r="42846" spans="6:22" x14ac:dyDescent="0.2">
      <c r="F42846"/>
      <c r="M42846" s="2"/>
      <c r="N42846"/>
      <c r="O42846"/>
      <c r="U42846"/>
      <c r="V42846"/>
    </row>
    <row r="42847" spans="6:22" x14ac:dyDescent="0.2">
      <c r="F42847"/>
      <c r="M42847" s="2"/>
      <c r="N42847"/>
      <c r="O42847"/>
      <c r="U42847"/>
      <c r="V42847"/>
    </row>
    <row r="42848" spans="6:22" x14ac:dyDescent="0.2">
      <c r="F42848"/>
      <c r="M42848" s="2"/>
      <c r="N42848"/>
      <c r="O42848"/>
      <c r="U42848"/>
      <c r="V42848"/>
    </row>
    <row r="42849" spans="6:22" x14ac:dyDescent="0.2">
      <c r="F42849"/>
      <c r="M42849" s="2"/>
      <c r="N42849"/>
      <c r="O42849"/>
      <c r="U42849"/>
      <c r="V42849"/>
    </row>
    <row r="42850" spans="6:22" x14ac:dyDescent="0.2">
      <c r="F42850"/>
      <c r="M42850" s="2"/>
      <c r="N42850"/>
      <c r="O42850"/>
      <c r="U42850"/>
      <c r="V42850"/>
    </row>
    <row r="42851" spans="6:22" x14ac:dyDescent="0.2">
      <c r="F42851"/>
      <c r="M42851" s="2"/>
      <c r="N42851"/>
      <c r="O42851"/>
      <c r="U42851"/>
      <c r="V42851"/>
    </row>
    <row r="42852" spans="6:22" x14ac:dyDescent="0.2">
      <c r="F42852"/>
      <c r="M42852" s="2"/>
      <c r="N42852"/>
      <c r="O42852"/>
      <c r="U42852"/>
      <c r="V42852"/>
    </row>
    <row r="42853" spans="6:22" x14ac:dyDescent="0.2">
      <c r="F42853"/>
      <c r="M42853" s="2"/>
      <c r="N42853"/>
      <c r="O42853"/>
      <c r="U42853"/>
      <c r="V42853"/>
    </row>
    <row r="42854" spans="6:22" x14ac:dyDescent="0.2">
      <c r="F42854"/>
      <c r="M42854" s="2"/>
      <c r="N42854"/>
      <c r="O42854"/>
      <c r="U42854"/>
      <c r="V42854"/>
    </row>
    <row r="42855" spans="6:22" x14ac:dyDescent="0.2">
      <c r="F42855"/>
      <c r="M42855" s="2"/>
      <c r="N42855"/>
      <c r="O42855"/>
      <c r="U42855"/>
      <c r="V42855"/>
    </row>
    <row r="42856" spans="6:22" x14ac:dyDescent="0.2">
      <c r="F42856"/>
      <c r="M42856" s="2"/>
      <c r="N42856"/>
      <c r="O42856"/>
      <c r="U42856"/>
      <c r="V42856"/>
    </row>
    <row r="42857" spans="6:22" x14ac:dyDescent="0.2">
      <c r="F42857"/>
      <c r="M42857" s="2"/>
      <c r="N42857"/>
      <c r="O42857"/>
      <c r="U42857"/>
      <c r="V42857"/>
    </row>
    <row r="42858" spans="6:22" x14ac:dyDescent="0.2">
      <c r="F42858"/>
      <c r="M42858" s="2"/>
      <c r="N42858"/>
      <c r="O42858"/>
      <c r="U42858"/>
      <c r="V42858"/>
    </row>
    <row r="42859" spans="6:22" x14ac:dyDescent="0.2">
      <c r="F42859"/>
      <c r="M42859" s="2"/>
      <c r="N42859"/>
      <c r="O42859"/>
      <c r="U42859"/>
      <c r="V42859"/>
    </row>
    <row r="42860" spans="6:22" x14ac:dyDescent="0.2">
      <c r="F42860"/>
      <c r="M42860" s="2"/>
      <c r="N42860"/>
      <c r="O42860"/>
      <c r="U42860"/>
      <c r="V42860"/>
    </row>
    <row r="42861" spans="6:22" x14ac:dyDescent="0.2">
      <c r="F42861"/>
      <c r="M42861" s="2"/>
      <c r="N42861"/>
      <c r="O42861"/>
      <c r="U42861"/>
      <c r="V42861"/>
    </row>
    <row r="42862" spans="6:22" x14ac:dyDescent="0.2">
      <c r="F42862"/>
      <c r="M42862" s="2"/>
      <c r="N42862"/>
      <c r="O42862"/>
      <c r="U42862"/>
      <c r="V42862"/>
    </row>
    <row r="42863" spans="6:22" x14ac:dyDescent="0.2">
      <c r="F42863"/>
      <c r="M42863" s="2"/>
      <c r="N42863"/>
      <c r="O42863"/>
      <c r="U42863"/>
      <c r="V42863"/>
    </row>
    <row r="42864" spans="6:22" x14ac:dyDescent="0.2">
      <c r="F42864"/>
      <c r="M42864" s="2"/>
      <c r="N42864"/>
      <c r="O42864"/>
      <c r="U42864"/>
      <c r="V42864"/>
    </row>
    <row r="42865" spans="6:22" x14ac:dyDescent="0.2">
      <c r="F42865"/>
      <c r="M42865" s="2"/>
      <c r="N42865"/>
      <c r="O42865"/>
      <c r="U42865"/>
      <c r="V42865"/>
    </row>
    <row r="42866" spans="6:22" x14ac:dyDescent="0.2">
      <c r="F42866"/>
      <c r="M42866" s="2"/>
      <c r="N42866"/>
      <c r="O42866"/>
      <c r="U42866"/>
      <c r="V42866"/>
    </row>
    <row r="42867" spans="6:22" x14ac:dyDescent="0.2">
      <c r="F42867"/>
      <c r="M42867" s="2"/>
      <c r="N42867"/>
      <c r="O42867"/>
      <c r="U42867"/>
      <c r="V42867"/>
    </row>
    <row r="42868" spans="6:22" x14ac:dyDescent="0.2">
      <c r="F42868"/>
      <c r="M42868" s="2"/>
      <c r="N42868"/>
      <c r="O42868"/>
      <c r="U42868"/>
      <c r="V42868"/>
    </row>
    <row r="42869" spans="6:22" x14ac:dyDescent="0.2">
      <c r="F42869"/>
      <c r="M42869" s="2"/>
      <c r="N42869"/>
      <c r="O42869"/>
      <c r="U42869"/>
      <c r="V42869"/>
    </row>
    <row r="42870" spans="6:22" x14ac:dyDescent="0.2">
      <c r="F42870"/>
      <c r="M42870" s="2"/>
      <c r="N42870"/>
      <c r="O42870"/>
      <c r="U42870"/>
      <c r="V42870"/>
    </row>
    <row r="42871" spans="6:22" x14ac:dyDescent="0.2">
      <c r="F42871"/>
      <c r="M42871" s="2"/>
      <c r="N42871"/>
      <c r="O42871"/>
      <c r="U42871"/>
      <c r="V42871"/>
    </row>
    <row r="42872" spans="6:22" x14ac:dyDescent="0.2">
      <c r="F42872"/>
      <c r="M42872" s="2"/>
      <c r="N42872"/>
      <c r="O42872"/>
      <c r="U42872"/>
      <c r="V42872"/>
    </row>
    <row r="42873" spans="6:22" x14ac:dyDescent="0.2">
      <c r="F42873"/>
      <c r="M42873" s="2"/>
      <c r="N42873"/>
      <c r="O42873"/>
      <c r="U42873"/>
      <c r="V42873"/>
    </row>
    <row r="42874" spans="6:22" x14ac:dyDescent="0.2">
      <c r="F42874"/>
      <c r="M42874" s="2"/>
      <c r="N42874"/>
      <c r="O42874"/>
      <c r="U42874"/>
      <c r="V42874"/>
    </row>
    <row r="42875" spans="6:22" x14ac:dyDescent="0.2">
      <c r="F42875"/>
      <c r="M42875" s="2"/>
      <c r="N42875"/>
      <c r="O42875"/>
      <c r="U42875"/>
      <c r="V42875"/>
    </row>
    <row r="42876" spans="6:22" x14ac:dyDescent="0.2">
      <c r="F42876"/>
      <c r="M42876" s="2"/>
      <c r="N42876"/>
      <c r="O42876"/>
      <c r="U42876"/>
      <c r="V42876"/>
    </row>
    <row r="42877" spans="6:22" x14ac:dyDescent="0.2">
      <c r="F42877"/>
      <c r="M42877" s="2"/>
      <c r="N42877"/>
      <c r="O42877"/>
      <c r="U42877"/>
      <c r="V42877"/>
    </row>
    <row r="42878" spans="6:22" x14ac:dyDescent="0.2">
      <c r="F42878"/>
      <c r="M42878" s="2"/>
      <c r="N42878"/>
      <c r="O42878"/>
      <c r="U42878"/>
      <c r="V42878"/>
    </row>
    <row r="42879" spans="6:22" x14ac:dyDescent="0.2">
      <c r="F42879"/>
      <c r="M42879" s="2"/>
      <c r="N42879"/>
      <c r="O42879"/>
      <c r="U42879"/>
      <c r="V42879"/>
    </row>
    <row r="42880" spans="6:22" x14ac:dyDescent="0.2">
      <c r="F42880"/>
      <c r="M42880" s="2"/>
      <c r="N42880"/>
      <c r="O42880"/>
      <c r="U42880"/>
      <c r="V42880"/>
    </row>
    <row r="42881" spans="6:22" x14ac:dyDescent="0.2">
      <c r="F42881"/>
      <c r="M42881" s="2"/>
      <c r="N42881"/>
      <c r="O42881"/>
      <c r="U42881"/>
      <c r="V42881"/>
    </row>
    <row r="42882" spans="6:22" x14ac:dyDescent="0.2">
      <c r="F42882"/>
      <c r="M42882" s="2"/>
      <c r="N42882"/>
      <c r="O42882"/>
      <c r="U42882"/>
      <c r="V42882"/>
    </row>
    <row r="42883" spans="6:22" x14ac:dyDescent="0.2">
      <c r="F42883"/>
      <c r="M42883" s="2"/>
      <c r="N42883"/>
      <c r="O42883"/>
      <c r="U42883"/>
      <c r="V42883"/>
    </row>
    <row r="42884" spans="6:22" x14ac:dyDescent="0.2">
      <c r="F42884"/>
      <c r="M42884" s="2"/>
      <c r="N42884"/>
      <c r="O42884"/>
      <c r="U42884"/>
      <c r="V42884"/>
    </row>
    <row r="42885" spans="6:22" x14ac:dyDescent="0.2">
      <c r="F42885"/>
      <c r="M42885" s="2"/>
      <c r="N42885"/>
      <c r="O42885"/>
      <c r="U42885"/>
      <c r="V42885"/>
    </row>
    <row r="42886" spans="6:22" x14ac:dyDescent="0.2">
      <c r="F42886"/>
      <c r="M42886" s="2"/>
      <c r="N42886"/>
      <c r="O42886"/>
      <c r="U42886"/>
      <c r="V42886"/>
    </row>
    <row r="42887" spans="6:22" x14ac:dyDescent="0.2">
      <c r="F42887"/>
      <c r="M42887" s="2"/>
      <c r="N42887"/>
      <c r="O42887"/>
      <c r="U42887"/>
      <c r="V42887"/>
    </row>
    <row r="42888" spans="6:22" x14ac:dyDescent="0.2">
      <c r="F42888"/>
      <c r="M42888" s="2"/>
      <c r="N42888"/>
      <c r="O42888"/>
      <c r="U42888"/>
      <c r="V42888"/>
    </row>
    <row r="42889" spans="6:22" x14ac:dyDescent="0.2">
      <c r="F42889"/>
      <c r="M42889" s="2"/>
      <c r="N42889"/>
      <c r="O42889"/>
      <c r="U42889"/>
      <c r="V42889"/>
    </row>
    <row r="42890" spans="6:22" x14ac:dyDescent="0.2">
      <c r="F42890"/>
      <c r="M42890" s="2"/>
      <c r="N42890"/>
      <c r="O42890"/>
      <c r="U42890"/>
      <c r="V42890"/>
    </row>
    <row r="42891" spans="6:22" x14ac:dyDescent="0.2">
      <c r="F42891"/>
      <c r="M42891" s="2"/>
      <c r="N42891"/>
      <c r="O42891"/>
      <c r="U42891"/>
      <c r="V42891"/>
    </row>
    <row r="42892" spans="6:22" x14ac:dyDescent="0.2">
      <c r="F42892"/>
      <c r="M42892" s="2"/>
      <c r="N42892"/>
      <c r="O42892"/>
      <c r="U42892"/>
      <c r="V42892"/>
    </row>
    <row r="42893" spans="6:22" x14ac:dyDescent="0.2">
      <c r="F42893"/>
      <c r="M42893" s="2"/>
      <c r="N42893"/>
      <c r="O42893"/>
      <c r="U42893"/>
      <c r="V42893"/>
    </row>
    <row r="42894" spans="6:22" x14ac:dyDescent="0.2">
      <c r="F42894"/>
      <c r="M42894" s="2"/>
      <c r="N42894"/>
      <c r="O42894"/>
      <c r="U42894"/>
      <c r="V42894"/>
    </row>
    <row r="42895" spans="6:22" x14ac:dyDescent="0.2">
      <c r="F42895"/>
      <c r="M42895" s="2"/>
      <c r="N42895"/>
      <c r="O42895"/>
      <c r="U42895"/>
      <c r="V42895"/>
    </row>
    <row r="42896" spans="6:22" x14ac:dyDescent="0.2">
      <c r="F42896"/>
      <c r="M42896" s="2"/>
      <c r="N42896"/>
      <c r="O42896"/>
      <c r="U42896"/>
      <c r="V42896"/>
    </row>
    <row r="42897" spans="6:22" x14ac:dyDescent="0.2">
      <c r="F42897"/>
      <c r="M42897" s="2"/>
      <c r="N42897"/>
      <c r="O42897"/>
      <c r="U42897"/>
      <c r="V42897"/>
    </row>
    <row r="42898" spans="6:22" x14ac:dyDescent="0.2">
      <c r="F42898"/>
      <c r="M42898" s="2"/>
      <c r="N42898"/>
      <c r="O42898"/>
      <c r="U42898"/>
      <c r="V42898"/>
    </row>
    <row r="42899" spans="6:22" x14ac:dyDescent="0.2">
      <c r="F42899"/>
      <c r="M42899" s="2"/>
      <c r="N42899"/>
      <c r="O42899"/>
      <c r="U42899"/>
      <c r="V42899"/>
    </row>
    <row r="42900" spans="6:22" x14ac:dyDescent="0.2">
      <c r="F42900"/>
      <c r="M42900" s="2"/>
      <c r="N42900"/>
      <c r="O42900"/>
      <c r="U42900"/>
      <c r="V42900"/>
    </row>
    <row r="42901" spans="6:22" x14ac:dyDescent="0.2">
      <c r="F42901"/>
      <c r="M42901" s="2"/>
      <c r="N42901"/>
      <c r="O42901"/>
      <c r="U42901"/>
      <c r="V42901"/>
    </row>
    <row r="42902" spans="6:22" x14ac:dyDescent="0.2">
      <c r="F42902"/>
      <c r="M42902" s="2"/>
      <c r="N42902"/>
      <c r="O42902"/>
      <c r="U42902"/>
      <c r="V42902"/>
    </row>
    <row r="42903" spans="6:22" x14ac:dyDescent="0.2">
      <c r="F42903"/>
      <c r="M42903" s="2"/>
      <c r="N42903"/>
      <c r="O42903"/>
      <c r="U42903"/>
      <c r="V42903"/>
    </row>
    <row r="42904" spans="6:22" x14ac:dyDescent="0.2">
      <c r="F42904"/>
      <c r="M42904" s="2"/>
      <c r="N42904"/>
      <c r="O42904"/>
      <c r="U42904"/>
      <c r="V42904"/>
    </row>
    <row r="42905" spans="6:22" x14ac:dyDescent="0.2">
      <c r="F42905"/>
      <c r="M42905" s="2"/>
      <c r="N42905"/>
      <c r="O42905"/>
      <c r="U42905"/>
      <c r="V42905"/>
    </row>
    <row r="42906" spans="6:22" x14ac:dyDescent="0.2">
      <c r="F42906"/>
      <c r="M42906" s="2"/>
      <c r="N42906"/>
      <c r="O42906"/>
      <c r="U42906"/>
      <c r="V42906"/>
    </row>
    <row r="42907" spans="6:22" x14ac:dyDescent="0.2">
      <c r="F42907"/>
      <c r="M42907" s="2"/>
      <c r="N42907"/>
      <c r="O42907"/>
      <c r="U42907"/>
      <c r="V42907"/>
    </row>
    <row r="42908" spans="6:22" x14ac:dyDescent="0.2">
      <c r="F42908"/>
      <c r="M42908" s="2"/>
      <c r="N42908"/>
      <c r="O42908"/>
      <c r="U42908"/>
      <c r="V42908"/>
    </row>
    <row r="42909" spans="6:22" x14ac:dyDescent="0.2">
      <c r="F42909"/>
      <c r="M42909" s="2"/>
      <c r="N42909"/>
      <c r="O42909"/>
      <c r="U42909"/>
      <c r="V42909"/>
    </row>
    <row r="42910" spans="6:22" x14ac:dyDescent="0.2">
      <c r="F42910"/>
      <c r="M42910" s="2"/>
      <c r="N42910"/>
      <c r="O42910"/>
      <c r="U42910"/>
      <c r="V42910"/>
    </row>
    <row r="42911" spans="6:22" x14ac:dyDescent="0.2">
      <c r="F42911"/>
      <c r="M42911" s="2"/>
      <c r="N42911"/>
      <c r="O42911"/>
      <c r="U42911"/>
      <c r="V42911"/>
    </row>
    <row r="42912" spans="6:22" x14ac:dyDescent="0.2">
      <c r="F42912"/>
      <c r="M42912" s="2"/>
      <c r="N42912"/>
      <c r="O42912"/>
      <c r="U42912"/>
      <c r="V42912"/>
    </row>
    <row r="42913" spans="6:22" x14ac:dyDescent="0.2">
      <c r="F42913"/>
      <c r="M42913" s="2"/>
      <c r="N42913"/>
      <c r="O42913"/>
      <c r="U42913"/>
      <c r="V42913"/>
    </row>
    <row r="42914" spans="6:22" x14ac:dyDescent="0.2">
      <c r="F42914"/>
      <c r="M42914" s="2"/>
      <c r="N42914"/>
      <c r="O42914"/>
      <c r="U42914"/>
      <c r="V42914"/>
    </row>
    <row r="42915" spans="6:22" x14ac:dyDescent="0.2">
      <c r="F42915"/>
      <c r="M42915" s="2"/>
      <c r="N42915"/>
      <c r="O42915"/>
      <c r="U42915"/>
      <c r="V42915"/>
    </row>
    <row r="42916" spans="6:22" x14ac:dyDescent="0.2">
      <c r="F42916"/>
      <c r="M42916" s="2"/>
      <c r="N42916"/>
      <c r="O42916"/>
      <c r="U42916"/>
      <c r="V42916"/>
    </row>
    <row r="42917" spans="6:22" x14ac:dyDescent="0.2">
      <c r="F42917"/>
      <c r="M42917" s="2"/>
      <c r="N42917"/>
      <c r="O42917"/>
      <c r="U42917"/>
      <c r="V42917"/>
    </row>
    <row r="42918" spans="6:22" x14ac:dyDescent="0.2">
      <c r="F42918"/>
      <c r="M42918" s="2"/>
      <c r="N42918"/>
      <c r="O42918"/>
      <c r="U42918"/>
      <c r="V42918"/>
    </row>
    <row r="42919" spans="6:22" x14ac:dyDescent="0.2">
      <c r="F42919"/>
      <c r="M42919" s="2"/>
      <c r="N42919"/>
      <c r="O42919"/>
      <c r="U42919"/>
      <c r="V42919"/>
    </row>
    <row r="42920" spans="6:22" x14ac:dyDescent="0.2">
      <c r="F42920"/>
      <c r="M42920" s="2"/>
      <c r="N42920"/>
      <c r="O42920"/>
      <c r="U42920"/>
      <c r="V42920"/>
    </row>
    <row r="42921" spans="6:22" x14ac:dyDescent="0.2">
      <c r="F42921"/>
      <c r="M42921" s="2"/>
      <c r="N42921"/>
      <c r="O42921"/>
      <c r="U42921"/>
      <c r="V42921"/>
    </row>
    <row r="42922" spans="6:22" x14ac:dyDescent="0.2">
      <c r="F42922"/>
      <c r="M42922" s="2"/>
      <c r="N42922"/>
      <c r="O42922"/>
      <c r="U42922"/>
      <c r="V42922"/>
    </row>
    <row r="42923" spans="6:22" x14ac:dyDescent="0.2">
      <c r="F42923"/>
      <c r="M42923" s="2"/>
      <c r="N42923"/>
      <c r="O42923"/>
      <c r="U42923"/>
      <c r="V42923"/>
    </row>
    <row r="42924" spans="6:22" x14ac:dyDescent="0.2">
      <c r="F42924"/>
      <c r="M42924" s="2"/>
      <c r="N42924"/>
      <c r="O42924"/>
      <c r="U42924"/>
      <c r="V42924"/>
    </row>
    <row r="42925" spans="6:22" x14ac:dyDescent="0.2">
      <c r="F42925"/>
      <c r="M42925" s="2"/>
      <c r="N42925"/>
      <c r="O42925"/>
      <c r="U42925"/>
      <c r="V42925"/>
    </row>
    <row r="42926" spans="6:22" x14ac:dyDescent="0.2">
      <c r="F42926"/>
      <c r="M42926" s="2"/>
      <c r="N42926"/>
      <c r="O42926"/>
      <c r="U42926"/>
      <c r="V42926"/>
    </row>
    <row r="42927" spans="6:22" x14ac:dyDescent="0.2">
      <c r="F42927"/>
      <c r="M42927" s="2"/>
      <c r="N42927"/>
      <c r="O42927"/>
      <c r="U42927"/>
      <c r="V42927"/>
    </row>
    <row r="42928" spans="6:22" x14ac:dyDescent="0.2">
      <c r="F42928"/>
      <c r="M42928" s="2"/>
      <c r="N42928"/>
      <c r="O42928"/>
      <c r="U42928"/>
      <c r="V42928"/>
    </row>
    <row r="42929" spans="6:22" x14ac:dyDescent="0.2">
      <c r="F42929"/>
      <c r="M42929" s="2"/>
      <c r="N42929"/>
      <c r="O42929"/>
      <c r="U42929"/>
      <c r="V42929"/>
    </row>
    <row r="42930" spans="6:22" x14ac:dyDescent="0.2">
      <c r="F42930"/>
      <c r="M42930" s="2"/>
      <c r="N42930"/>
      <c r="O42930"/>
      <c r="U42930"/>
      <c r="V42930"/>
    </row>
    <row r="42931" spans="6:22" x14ac:dyDescent="0.2">
      <c r="F42931"/>
      <c r="M42931" s="2"/>
      <c r="N42931"/>
      <c r="O42931"/>
      <c r="U42931"/>
      <c r="V42931"/>
    </row>
    <row r="42932" spans="6:22" x14ac:dyDescent="0.2">
      <c r="F42932"/>
      <c r="M42932" s="2"/>
      <c r="N42932"/>
      <c r="O42932"/>
      <c r="U42932"/>
      <c r="V42932"/>
    </row>
    <row r="42933" spans="6:22" x14ac:dyDescent="0.2">
      <c r="F42933"/>
      <c r="M42933" s="2"/>
      <c r="N42933"/>
      <c r="O42933"/>
      <c r="U42933"/>
      <c r="V42933"/>
    </row>
    <row r="42934" spans="6:22" x14ac:dyDescent="0.2">
      <c r="F42934"/>
      <c r="M42934" s="2"/>
      <c r="N42934"/>
      <c r="O42934"/>
      <c r="U42934"/>
      <c r="V42934"/>
    </row>
    <row r="42935" spans="6:22" x14ac:dyDescent="0.2">
      <c r="F42935"/>
      <c r="M42935" s="2"/>
      <c r="N42935"/>
      <c r="O42935"/>
      <c r="U42935"/>
      <c r="V42935"/>
    </row>
    <row r="42936" spans="6:22" x14ac:dyDescent="0.2">
      <c r="F42936"/>
      <c r="M42936" s="2"/>
      <c r="N42936"/>
      <c r="O42936"/>
      <c r="U42936"/>
      <c r="V42936"/>
    </row>
    <row r="42937" spans="6:22" x14ac:dyDescent="0.2">
      <c r="F42937"/>
      <c r="M42937" s="2"/>
      <c r="N42937"/>
      <c r="O42937"/>
      <c r="U42937"/>
      <c r="V42937"/>
    </row>
    <row r="42938" spans="6:22" x14ac:dyDescent="0.2">
      <c r="F42938"/>
      <c r="M42938" s="2"/>
      <c r="N42938"/>
      <c r="O42938"/>
      <c r="U42938"/>
      <c r="V42938"/>
    </row>
    <row r="42939" spans="6:22" x14ac:dyDescent="0.2">
      <c r="F42939"/>
      <c r="M42939" s="2"/>
      <c r="N42939"/>
      <c r="O42939"/>
      <c r="U42939"/>
      <c r="V42939"/>
    </row>
    <row r="42940" spans="6:22" x14ac:dyDescent="0.2">
      <c r="F42940"/>
      <c r="M42940" s="2"/>
      <c r="N42940"/>
      <c r="O42940"/>
      <c r="U42940"/>
      <c r="V42940"/>
    </row>
    <row r="42941" spans="6:22" x14ac:dyDescent="0.2">
      <c r="F42941"/>
      <c r="M42941" s="2"/>
      <c r="N42941"/>
      <c r="O42941"/>
      <c r="U42941"/>
      <c r="V42941"/>
    </row>
    <row r="42942" spans="6:22" x14ac:dyDescent="0.2">
      <c r="F42942"/>
      <c r="M42942" s="2"/>
      <c r="N42942"/>
      <c r="O42942"/>
      <c r="U42942"/>
      <c r="V42942"/>
    </row>
    <row r="42943" spans="6:22" x14ac:dyDescent="0.2">
      <c r="F42943"/>
      <c r="M42943" s="2"/>
      <c r="N42943"/>
      <c r="O42943"/>
      <c r="U42943"/>
      <c r="V42943"/>
    </row>
    <row r="42944" spans="6:22" x14ac:dyDescent="0.2">
      <c r="F42944"/>
      <c r="M42944" s="2"/>
      <c r="N42944"/>
      <c r="O42944"/>
      <c r="U42944"/>
      <c r="V42944"/>
    </row>
    <row r="42945" spans="6:22" x14ac:dyDescent="0.2">
      <c r="F42945"/>
      <c r="M42945" s="2"/>
      <c r="N42945"/>
      <c r="O42945"/>
      <c r="U42945"/>
      <c r="V42945"/>
    </row>
    <row r="42946" spans="6:22" x14ac:dyDescent="0.2">
      <c r="F42946"/>
      <c r="M42946" s="2"/>
      <c r="N42946"/>
      <c r="O42946"/>
      <c r="U42946"/>
      <c r="V42946"/>
    </row>
    <row r="42947" spans="6:22" x14ac:dyDescent="0.2">
      <c r="F42947"/>
      <c r="M42947" s="2"/>
      <c r="N42947"/>
      <c r="O42947"/>
      <c r="U42947"/>
      <c r="V42947"/>
    </row>
    <row r="42948" spans="6:22" x14ac:dyDescent="0.2">
      <c r="F42948"/>
      <c r="M42948" s="2"/>
      <c r="N42948"/>
      <c r="O42948"/>
      <c r="U42948"/>
      <c r="V42948"/>
    </row>
    <row r="42949" spans="6:22" x14ac:dyDescent="0.2">
      <c r="F42949"/>
      <c r="M42949" s="2"/>
      <c r="N42949"/>
      <c r="O42949"/>
      <c r="U42949"/>
      <c r="V42949"/>
    </row>
    <row r="42950" spans="6:22" x14ac:dyDescent="0.2">
      <c r="F42950"/>
      <c r="M42950" s="2"/>
      <c r="N42950"/>
      <c r="O42950"/>
      <c r="U42950"/>
      <c r="V42950"/>
    </row>
    <row r="42951" spans="6:22" x14ac:dyDescent="0.2">
      <c r="F42951"/>
      <c r="M42951" s="2"/>
      <c r="N42951"/>
      <c r="O42951"/>
      <c r="U42951"/>
      <c r="V42951"/>
    </row>
    <row r="42952" spans="6:22" x14ac:dyDescent="0.2">
      <c r="F42952"/>
      <c r="M42952" s="2"/>
      <c r="N42952"/>
      <c r="O42952"/>
      <c r="U42952"/>
      <c r="V42952"/>
    </row>
    <row r="42953" spans="6:22" x14ac:dyDescent="0.2">
      <c r="F42953"/>
      <c r="M42953" s="2"/>
      <c r="N42953"/>
      <c r="O42953"/>
      <c r="U42953"/>
      <c r="V42953"/>
    </row>
    <row r="42954" spans="6:22" x14ac:dyDescent="0.2">
      <c r="F42954"/>
      <c r="M42954" s="2"/>
      <c r="N42954"/>
      <c r="O42954"/>
      <c r="U42954"/>
      <c r="V42954"/>
    </row>
    <row r="42955" spans="6:22" x14ac:dyDescent="0.2">
      <c r="F42955"/>
      <c r="M42955" s="2"/>
      <c r="N42955"/>
      <c r="O42955"/>
      <c r="U42955"/>
      <c r="V42955"/>
    </row>
    <row r="42956" spans="6:22" x14ac:dyDescent="0.2">
      <c r="F42956"/>
      <c r="M42956" s="2"/>
      <c r="N42956"/>
      <c r="O42956"/>
      <c r="U42956"/>
      <c r="V42956"/>
    </row>
    <row r="42957" spans="6:22" x14ac:dyDescent="0.2">
      <c r="F42957"/>
      <c r="M42957" s="2"/>
      <c r="N42957"/>
      <c r="O42957"/>
      <c r="U42957"/>
      <c r="V42957"/>
    </row>
    <row r="42958" spans="6:22" x14ac:dyDescent="0.2">
      <c r="F42958"/>
      <c r="M42958" s="2"/>
      <c r="N42958"/>
      <c r="O42958"/>
      <c r="U42958"/>
      <c r="V42958"/>
    </row>
    <row r="42959" spans="6:22" x14ac:dyDescent="0.2">
      <c r="F42959"/>
      <c r="M42959" s="2"/>
      <c r="N42959"/>
      <c r="O42959"/>
      <c r="U42959"/>
      <c r="V42959"/>
    </row>
    <row r="42960" spans="6:22" x14ac:dyDescent="0.2">
      <c r="F42960"/>
      <c r="M42960" s="2"/>
      <c r="N42960"/>
      <c r="O42960"/>
      <c r="U42960"/>
      <c r="V42960"/>
    </row>
    <row r="42961" spans="6:22" x14ac:dyDescent="0.2">
      <c r="F42961"/>
      <c r="M42961" s="2"/>
      <c r="N42961"/>
      <c r="O42961"/>
      <c r="U42961"/>
      <c r="V42961"/>
    </row>
    <row r="42962" spans="6:22" x14ac:dyDescent="0.2">
      <c r="F42962"/>
      <c r="M42962" s="2"/>
      <c r="N42962"/>
      <c r="O42962"/>
      <c r="U42962"/>
      <c r="V42962"/>
    </row>
    <row r="42963" spans="6:22" x14ac:dyDescent="0.2">
      <c r="F42963"/>
      <c r="M42963" s="2"/>
      <c r="N42963"/>
      <c r="O42963"/>
      <c r="U42963"/>
      <c r="V42963"/>
    </row>
    <row r="42964" spans="6:22" x14ac:dyDescent="0.2">
      <c r="F42964"/>
      <c r="M42964" s="2"/>
      <c r="N42964"/>
      <c r="O42964"/>
      <c r="U42964"/>
      <c r="V42964"/>
    </row>
    <row r="42965" spans="6:22" x14ac:dyDescent="0.2">
      <c r="F42965"/>
      <c r="M42965" s="2"/>
      <c r="N42965"/>
      <c r="O42965"/>
      <c r="U42965"/>
      <c r="V42965"/>
    </row>
    <row r="42966" spans="6:22" x14ac:dyDescent="0.2">
      <c r="F42966"/>
      <c r="M42966" s="2"/>
      <c r="N42966"/>
      <c r="O42966"/>
      <c r="U42966"/>
      <c r="V42966"/>
    </row>
    <row r="42967" spans="6:22" x14ac:dyDescent="0.2">
      <c r="F42967"/>
      <c r="M42967" s="2"/>
      <c r="N42967"/>
      <c r="O42967"/>
      <c r="U42967"/>
      <c r="V42967"/>
    </row>
    <row r="42968" spans="6:22" x14ac:dyDescent="0.2">
      <c r="F42968"/>
      <c r="M42968" s="2"/>
      <c r="N42968"/>
      <c r="O42968"/>
      <c r="U42968"/>
      <c r="V42968"/>
    </row>
    <row r="42969" spans="6:22" x14ac:dyDescent="0.2">
      <c r="F42969"/>
      <c r="M42969" s="2"/>
      <c r="N42969"/>
      <c r="O42969"/>
      <c r="U42969"/>
      <c r="V42969"/>
    </row>
    <row r="42970" spans="6:22" x14ac:dyDescent="0.2">
      <c r="F42970"/>
      <c r="M42970" s="2"/>
      <c r="N42970"/>
      <c r="O42970"/>
      <c r="U42970"/>
      <c r="V42970"/>
    </row>
    <row r="42971" spans="6:22" x14ac:dyDescent="0.2">
      <c r="F42971"/>
      <c r="M42971" s="2"/>
      <c r="N42971"/>
      <c r="O42971"/>
      <c r="U42971"/>
      <c r="V42971"/>
    </row>
    <row r="42972" spans="6:22" x14ac:dyDescent="0.2">
      <c r="F42972"/>
      <c r="M42972" s="2"/>
      <c r="N42972"/>
      <c r="O42972"/>
      <c r="U42972"/>
      <c r="V42972"/>
    </row>
    <row r="42973" spans="6:22" x14ac:dyDescent="0.2">
      <c r="F42973"/>
      <c r="M42973" s="2"/>
      <c r="N42973"/>
      <c r="O42973"/>
      <c r="U42973"/>
      <c r="V42973"/>
    </row>
    <row r="42974" spans="6:22" x14ac:dyDescent="0.2">
      <c r="F42974"/>
      <c r="M42974" s="2"/>
      <c r="N42974"/>
      <c r="O42974"/>
      <c r="U42974"/>
      <c r="V42974"/>
    </row>
    <row r="42975" spans="6:22" x14ac:dyDescent="0.2">
      <c r="F42975"/>
      <c r="M42975" s="2"/>
      <c r="N42975"/>
      <c r="O42975"/>
      <c r="U42975"/>
      <c r="V42975"/>
    </row>
    <row r="42976" spans="6:22" x14ac:dyDescent="0.2">
      <c r="F42976"/>
      <c r="M42976" s="2"/>
      <c r="N42976"/>
      <c r="O42976"/>
      <c r="U42976"/>
      <c r="V42976"/>
    </row>
    <row r="42977" spans="6:22" x14ac:dyDescent="0.2">
      <c r="F42977"/>
      <c r="M42977" s="2"/>
      <c r="N42977"/>
      <c r="O42977"/>
      <c r="U42977"/>
      <c r="V42977"/>
    </row>
    <row r="42978" spans="6:22" x14ac:dyDescent="0.2">
      <c r="F42978"/>
      <c r="M42978" s="2"/>
      <c r="N42978"/>
      <c r="O42978"/>
      <c r="U42978"/>
      <c r="V42978"/>
    </row>
    <row r="42979" spans="6:22" x14ac:dyDescent="0.2">
      <c r="F42979"/>
      <c r="M42979" s="2"/>
      <c r="N42979"/>
      <c r="O42979"/>
      <c r="U42979"/>
      <c r="V42979"/>
    </row>
    <row r="42980" spans="6:22" x14ac:dyDescent="0.2">
      <c r="F42980"/>
      <c r="M42980" s="2"/>
      <c r="N42980"/>
      <c r="O42980"/>
      <c r="U42980"/>
      <c r="V42980"/>
    </row>
    <row r="42981" spans="6:22" x14ac:dyDescent="0.2">
      <c r="F42981"/>
      <c r="M42981" s="2"/>
      <c r="N42981"/>
      <c r="O42981"/>
      <c r="U42981"/>
      <c r="V42981"/>
    </row>
    <row r="42982" spans="6:22" x14ac:dyDescent="0.2">
      <c r="F42982"/>
      <c r="M42982" s="2"/>
      <c r="N42982"/>
      <c r="O42982"/>
      <c r="U42982"/>
      <c r="V42982"/>
    </row>
    <row r="42983" spans="6:22" x14ac:dyDescent="0.2">
      <c r="F42983"/>
      <c r="M42983" s="2"/>
      <c r="N42983"/>
      <c r="O42983"/>
      <c r="U42983"/>
      <c r="V42983"/>
    </row>
    <row r="42984" spans="6:22" x14ac:dyDescent="0.2">
      <c r="F42984"/>
      <c r="M42984" s="2"/>
      <c r="N42984"/>
      <c r="O42984"/>
      <c r="U42984"/>
      <c r="V42984"/>
    </row>
    <row r="42985" spans="6:22" x14ac:dyDescent="0.2">
      <c r="F42985"/>
      <c r="M42985" s="2"/>
      <c r="N42985"/>
      <c r="O42985"/>
      <c r="U42985"/>
      <c r="V42985"/>
    </row>
    <row r="42986" spans="6:22" x14ac:dyDescent="0.2">
      <c r="F42986"/>
      <c r="M42986" s="2"/>
      <c r="N42986"/>
      <c r="O42986"/>
      <c r="U42986"/>
      <c r="V42986"/>
    </row>
    <row r="42987" spans="6:22" x14ac:dyDescent="0.2">
      <c r="F42987"/>
      <c r="M42987" s="2"/>
      <c r="N42987"/>
      <c r="O42987"/>
      <c r="U42987"/>
      <c r="V42987"/>
    </row>
    <row r="42988" spans="6:22" x14ac:dyDescent="0.2">
      <c r="F42988"/>
      <c r="M42988" s="2"/>
      <c r="N42988"/>
      <c r="O42988"/>
      <c r="U42988"/>
      <c r="V42988"/>
    </row>
    <row r="42989" spans="6:22" x14ac:dyDescent="0.2">
      <c r="F42989"/>
      <c r="M42989" s="2"/>
      <c r="N42989"/>
      <c r="O42989"/>
      <c r="U42989"/>
      <c r="V42989"/>
    </row>
    <row r="42990" spans="6:22" x14ac:dyDescent="0.2">
      <c r="F42990"/>
      <c r="M42990" s="2"/>
      <c r="N42990"/>
      <c r="O42990"/>
      <c r="U42990"/>
      <c r="V42990"/>
    </row>
    <row r="42991" spans="6:22" x14ac:dyDescent="0.2">
      <c r="F42991"/>
      <c r="M42991" s="2"/>
      <c r="N42991"/>
      <c r="O42991"/>
      <c r="U42991"/>
      <c r="V42991"/>
    </row>
    <row r="42992" spans="6:22" x14ac:dyDescent="0.2">
      <c r="F42992"/>
      <c r="M42992" s="2"/>
      <c r="N42992"/>
      <c r="O42992"/>
      <c r="U42992"/>
      <c r="V42992"/>
    </row>
    <row r="42993" spans="6:22" x14ac:dyDescent="0.2">
      <c r="F42993"/>
      <c r="M42993" s="2"/>
      <c r="N42993"/>
      <c r="O42993"/>
      <c r="U42993"/>
      <c r="V42993"/>
    </row>
    <row r="42994" spans="6:22" x14ac:dyDescent="0.2">
      <c r="F42994"/>
      <c r="M42994" s="2"/>
      <c r="N42994"/>
      <c r="O42994"/>
      <c r="U42994"/>
      <c r="V42994"/>
    </row>
    <row r="42995" spans="6:22" x14ac:dyDescent="0.2">
      <c r="F42995"/>
      <c r="M42995" s="2"/>
      <c r="N42995"/>
      <c r="O42995"/>
      <c r="U42995"/>
      <c r="V42995"/>
    </row>
    <row r="42996" spans="6:22" x14ac:dyDescent="0.2">
      <c r="F42996"/>
      <c r="M42996" s="2"/>
      <c r="N42996"/>
      <c r="O42996"/>
      <c r="U42996"/>
      <c r="V42996"/>
    </row>
    <row r="42997" spans="6:22" x14ac:dyDescent="0.2">
      <c r="F42997"/>
      <c r="M42997" s="2"/>
      <c r="N42997"/>
      <c r="O42997"/>
      <c r="U42997"/>
      <c r="V42997"/>
    </row>
    <row r="42998" spans="6:22" x14ac:dyDescent="0.2">
      <c r="F42998"/>
      <c r="M42998" s="2"/>
      <c r="N42998"/>
      <c r="O42998"/>
      <c r="U42998"/>
      <c r="V42998"/>
    </row>
    <row r="42999" spans="6:22" x14ac:dyDescent="0.2">
      <c r="F42999"/>
      <c r="M42999" s="2"/>
      <c r="N42999"/>
      <c r="O42999"/>
      <c r="U42999"/>
      <c r="V42999"/>
    </row>
    <row r="43000" spans="6:22" x14ac:dyDescent="0.2">
      <c r="F43000"/>
      <c r="M43000" s="2"/>
      <c r="N43000"/>
      <c r="O43000"/>
      <c r="U43000"/>
      <c r="V43000"/>
    </row>
    <row r="43001" spans="6:22" x14ac:dyDescent="0.2">
      <c r="F43001"/>
      <c r="M43001" s="2"/>
      <c r="N43001"/>
      <c r="O43001"/>
      <c r="U43001"/>
      <c r="V43001"/>
    </row>
    <row r="43002" spans="6:22" x14ac:dyDescent="0.2">
      <c r="F43002"/>
      <c r="M43002" s="2"/>
      <c r="N43002"/>
      <c r="O43002"/>
      <c r="U43002"/>
      <c r="V43002"/>
    </row>
    <row r="43003" spans="6:22" x14ac:dyDescent="0.2">
      <c r="F43003"/>
      <c r="M43003" s="2"/>
      <c r="N43003"/>
      <c r="O43003"/>
      <c r="U43003"/>
      <c r="V43003"/>
    </row>
    <row r="43004" spans="6:22" x14ac:dyDescent="0.2">
      <c r="F43004"/>
      <c r="M43004" s="2"/>
      <c r="N43004"/>
      <c r="O43004"/>
      <c r="U43004"/>
      <c r="V43004"/>
    </row>
    <row r="43005" spans="6:22" x14ac:dyDescent="0.2">
      <c r="F43005"/>
      <c r="M43005" s="2"/>
      <c r="N43005"/>
      <c r="O43005"/>
      <c r="U43005"/>
      <c r="V43005"/>
    </row>
    <row r="43006" spans="6:22" x14ac:dyDescent="0.2">
      <c r="F43006"/>
      <c r="M43006" s="2"/>
      <c r="N43006"/>
      <c r="O43006"/>
      <c r="U43006"/>
      <c r="V43006"/>
    </row>
    <row r="43007" spans="6:22" x14ac:dyDescent="0.2">
      <c r="F43007"/>
      <c r="M43007" s="2"/>
      <c r="N43007"/>
      <c r="O43007"/>
      <c r="U43007"/>
      <c r="V43007"/>
    </row>
    <row r="43008" spans="6:22" x14ac:dyDescent="0.2">
      <c r="F43008"/>
      <c r="M43008" s="2"/>
      <c r="N43008"/>
      <c r="O43008"/>
      <c r="U43008"/>
      <c r="V43008"/>
    </row>
    <row r="43009" spans="6:22" x14ac:dyDescent="0.2">
      <c r="F43009"/>
      <c r="M43009" s="2"/>
      <c r="N43009"/>
      <c r="O43009"/>
      <c r="U43009"/>
      <c r="V43009"/>
    </row>
    <row r="43010" spans="6:22" x14ac:dyDescent="0.2">
      <c r="F43010"/>
      <c r="M43010" s="2"/>
      <c r="N43010"/>
      <c r="O43010"/>
      <c r="U43010"/>
      <c r="V43010"/>
    </row>
    <row r="43011" spans="6:22" x14ac:dyDescent="0.2">
      <c r="F43011"/>
      <c r="M43011" s="2"/>
      <c r="N43011"/>
      <c r="O43011"/>
      <c r="U43011"/>
      <c r="V43011"/>
    </row>
    <row r="43012" spans="6:22" x14ac:dyDescent="0.2">
      <c r="F43012"/>
      <c r="M43012" s="2"/>
      <c r="N43012"/>
      <c r="O43012"/>
      <c r="U43012"/>
      <c r="V43012"/>
    </row>
    <row r="43013" spans="6:22" x14ac:dyDescent="0.2">
      <c r="F43013"/>
      <c r="M43013" s="2"/>
      <c r="N43013"/>
      <c r="O43013"/>
      <c r="U43013"/>
      <c r="V43013"/>
    </row>
    <row r="43014" spans="6:22" x14ac:dyDescent="0.2">
      <c r="F43014"/>
      <c r="M43014" s="2"/>
      <c r="N43014"/>
      <c r="O43014"/>
      <c r="U43014"/>
      <c r="V43014"/>
    </row>
    <row r="43015" spans="6:22" x14ac:dyDescent="0.2">
      <c r="F43015"/>
      <c r="M43015" s="2"/>
      <c r="N43015"/>
      <c r="O43015"/>
      <c r="U43015"/>
      <c r="V43015"/>
    </row>
    <row r="43016" spans="6:22" x14ac:dyDescent="0.2">
      <c r="F43016"/>
      <c r="M43016" s="2"/>
      <c r="N43016"/>
      <c r="O43016"/>
      <c r="U43016"/>
      <c r="V43016"/>
    </row>
    <row r="43017" spans="6:22" x14ac:dyDescent="0.2">
      <c r="F43017"/>
      <c r="M43017" s="2"/>
      <c r="N43017"/>
      <c r="O43017"/>
      <c r="U43017"/>
      <c r="V43017"/>
    </row>
    <row r="43018" spans="6:22" x14ac:dyDescent="0.2">
      <c r="F43018"/>
      <c r="M43018" s="2"/>
      <c r="N43018"/>
      <c r="O43018"/>
      <c r="U43018"/>
      <c r="V43018"/>
    </row>
    <row r="43019" spans="6:22" x14ac:dyDescent="0.2">
      <c r="F43019"/>
      <c r="M43019" s="2"/>
      <c r="N43019"/>
      <c r="O43019"/>
      <c r="U43019"/>
      <c r="V43019"/>
    </row>
    <row r="43020" spans="6:22" x14ac:dyDescent="0.2">
      <c r="F43020"/>
      <c r="M43020" s="2"/>
      <c r="N43020"/>
      <c r="O43020"/>
      <c r="U43020"/>
      <c r="V43020"/>
    </row>
    <row r="43021" spans="6:22" x14ac:dyDescent="0.2">
      <c r="F43021"/>
      <c r="M43021" s="2"/>
      <c r="N43021"/>
      <c r="O43021"/>
      <c r="U43021"/>
      <c r="V43021"/>
    </row>
    <row r="43022" spans="6:22" x14ac:dyDescent="0.2">
      <c r="F43022"/>
      <c r="M43022" s="2"/>
      <c r="N43022"/>
      <c r="O43022"/>
      <c r="U43022"/>
      <c r="V43022"/>
    </row>
    <row r="43023" spans="6:22" x14ac:dyDescent="0.2">
      <c r="F43023"/>
      <c r="M43023" s="2"/>
      <c r="N43023"/>
      <c r="O43023"/>
      <c r="U43023"/>
      <c r="V43023"/>
    </row>
    <row r="43024" spans="6:22" x14ac:dyDescent="0.2">
      <c r="F43024"/>
      <c r="M43024" s="2"/>
      <c r="N43024"/>
      <c r="O43024"/>
      <c r="U43024"/>
      <c r="V43024"/>
    </row>
    <row r="43025" spans="6:22" x14ac:dyDescent="0.2">
      <c r="F43025"/>
      <c r="M43025" s="2"/>
      <c r="N43025"/>
      <c r="O43025"/>
      <c r="U43025"/>
      <c r="V43025"/>
    </row>
    <row r="43026" spans="6:22" x14ac:dyDescent="0.2">
      <c r="F43026"/>
      <c r="M43026" s="2"/>
      <c r="N43026"/>
      <c r="O43026"/>
      <c r="U43026"/>
      <c r="V43026"/>
    </row>
    <row r="43027" spans="6:22" x14ac:dyDescent="0.2">
      <c r="F43027"/>
      <c r="M43027" s="2"/>
      <c r="N43027"/>
      <c r="O43027"/>
      <c r="U43027"/>
      <c r="V43027"/>
    </row>
    <row r="43028" spans="6:22" x14ac:dyDescent="0.2">
      <c r="F43028"/>
      <c r="M43028" s="2"/>
      <c r="N43028"/>
      <c r="O43028"/>
      <c r="U43028"/>
      <c r="V43028"/>
    </row>
    <row r="43029" spans="6:22" x14ac:dyDescent="0.2">
      <c r="F43029"/>
      <c r="M43029" s="2"/>
      <c r="N43029"/>
      <c r="O43029"/>
      <c r="U43029"/>
      <c r="V43029"/>
    </row>
    <row r="43030" spans="6:22" x14ac:dyDescent="0.2">
      <c r="F43030"/>
      <c r="M43030" s="2"/>
      <c r="N43030"/>
      <c r="O43030"/>
      <c r="U43030"/>
      <c r="V43030"/>
    </row>
    <row r="43031" spans="6:22" x14ac:dyDescent="0.2">
      <c r="F43031"/>
      <c r="M43031" s="2"/>
      <c r="N43031"/>
      <c r="O43031"/>
      <c r="U43031"/>
      <c r="V43031"/>
    </row>
    <row r="43032" spans="6:22" x14ac:dyDescent="0.2">
      <c r="F43032"/>
      <c r="M43032" s="2"/>
      <c r="N43032"/>
      <c r="O43032"/>
      <c r="U43032"/>
      <c r="V43032"/>
    </row>
    <row r="43033" spans="6:22" x14ac:dyDescent="0.2">
      <c r="F43033"/>
      <c r="M43033" s="2"/>
      <c r="N43033"/>
      <c r="O43033"/>
      <c r="U43033"/>
      <c r="V43033"/>
    </row>
    <row r="43034" spans="6:22" x14ac:dyDescent="0.2">
      <c r="F43034"/>
      <c r="M43034" s="2"/>
      <c r="N43034"/>
      <c r="O43034"/>
      <c r="U43034"/>
      <c r="V43034"/>
    </row>
    <row r="43035" spans="6:22" x14ac:dyDescent="0.2">
      <c r="F43035"/>
      <c r="M43035" s="2"/>
      <c r="N43035"/>
      <c r="O43035"/>
      <c r="U43035"/>
      <c r="V43035"/>
    </row>
    <row r="43036" spans="6:22" x14ac:dyDescent="0.2">
      <c r="F43036"/>
      <c r="M43036" s="2"/>
      <c r="N43036"/>
      <c r="O43036"/>
      <c r="U43036"/>
      <c r="V43036"/>
    </row>
    <row r="43037" spans="6:22" x14ac:dyDescent="0.2">
      <c r="F43037"/>
      <c r="M43037" s="2"/>
      <c r="N43037"/>
      <c r="O43037"/>
      <c r="U43037"/>
      <c r="V43037"/>
    </row>
    <row r="43038" spans="6:22" x14ac:dyDescent="0.2">
      <c r="F43038"/>
      <c r="M43038" s="2"/>
      <c r="N43038"/>
      <c r="O43038"/>
      <c r="U43038"/>
      <c r="V43038"/>
    </row>
    <row r="43039" spans="6:22" x14ac:dyDescent="0.2">
      <c r="F43039"/>
      <c r="M43039" s="2"/>
      <c r="N43039"/>
      <c r="O43039"/>
      <c r="U43039"/>
      <c r="V43039"/>
    </row>
    <row r="43040" spans="6:22" x14ac:dyDescent="0.2">
      <c r="F43040"/>
      <c r="M43040" s="2"/>
      <c r="N43040"/>
      <c r="O43040"/>
      <c r="U43040"/>
      <c r="V43040"/>
    </row>
    <row r="43041" spans="6:22" x14ac:dyDescent="0.2">
      <c r="F43041"/>
      <c r="M43041" s="2"/>
      <c r="N43041"/>
      <c r="O43041"/>
      <c r="U43041"/>
      <c r="V43041"/>
    </row>
    <row r="43042" spans="6:22" x14ac:dyDescent="0.2">
      <c r="F43042"/>
      <c r="M43042" s="2"/>
      <c r="N43042"/>
      <c r="O43042"/>
      <c r="U43042"/>
      <c r="V43042"/>
    </row>
    <row r="43043" spans="6:22" x14ac:dyDescent="0.2">
      <c r="F43043"/>
      <c r="M43043" s="2"/>
      <c r="N43043"/>
      <c r="O43043"/>
      <c r="U43043"/>
      <c r="V43043"/>
    </row>
    <row r="43044" spans="6:22" x14ac:dyDescent="0.2">
      <c r="F43044"/>
      <c r="M43044" s="2"/>
      <c r="N43044"/>
      <c r="O43044"/>
      <c r="U43044"/>
      <c r="V43044"/>
    </row>
    <row r="43045" spans="6:22" x14ac:dyDescent="0.2">
      <c r="F43045"/>
      <c r="M43045" s="2"/>
      <c r="N43045"/>
      <c r="O43045"/>
      <c r="U43045"/>
      <c r="V43045"/>
    </row>
    <row r="43046" spans="6:22" x14ac:dyDescent="0.2">
      <c r="F43046"/>
      <c r="M43046" s="2"/>
      <c r="N43046"/>
      <c r="O43046"/>
      <c r="U43046"/>
      <c r="V43046"/>
    </row>
    <row r="43047" spans="6:22" x14ac:dyDescent="0.2">
      <c r="F43047"/>
      <c r="M43047" s="2"/>
      <c r="N43047"/>
      <c r="O43047"/>
      <c r="U43047"/>
      <c r="V43047"/>
    </row>
    <row r="43048" spans="6:22" x14ac:dyDescent="0.2">
      <c r="F43048"/>
      <c r="M43048" s="2"/>
      <c r="N43048"/>
      <c r="O43048"/>
      <c r="U43048"/>
      <c r="V43048"/>
    </row>
    <row r="43049" spans="6:22" x14ac:dyDescent="0.2">
      <c r="F43049"/>
      <c r="M43049" s="2"/>
      <c r="N43049"/>
      <c r="O43049"/>
      <c r="U43049"/>
      <c r="V43049"/>
    </row>
    <row r="43050" spans="6:22" x14ac:dyDescent="0.2">
      <c r="F43050"/>
      <c r="M43050" s="2"/>
      <c r="N43050"/>
      <c r="O43050"/>
      <c r="U43050"/>
      <c r="V43050"/>
    </row>
    <row r="43051" spans="6:22" x14ac:dyDescent="0.2">
      <c r="F43051"/>
      <c r="M43051" s="2"/>
      <c r="N43051"/>
      <c r="O43051"/>
      <c r="U43051"/>
      <c r="V43051"/>
    </row>
    <row r="43052" spans="6:22" x14ac:dyDescent="0.2">
      <c r="F43052"/>
      <c r="M43052" s="2"/>
      <c r="N43052"/>
      <c r="O43052"/>
      <c r="U43052"/>
      <c r="V43052"/>
    </row>
    <row r="43053" spans="6:22" x14ac:dyDescent="0.2">
      <c r="F43053"/>
      <c r="M43053" s="2"/>
      <c r="N43053"/>
      <c r="O43053"/>
      <c r="U43053"/>
      <c r="V43053"/>
    </row>
    <row r="43054" spans="6:22" x14ac:dyDescent="0.2">
      <c r="F43054"/>
      <c r="M43054" s="2"/>
      <c r="N43054"/>
      <c r="O43054"/>
      <c r="U43054"/>
      <c r="V43054"/>
    </row>
    <row r="43055" spans="6:22" x14ac:dyDescent="0.2">
      <c r="F43055"/>
      <c r="M43055" s="2"/>
      <c r="N43055"/>
      <c r="O43055"/>
      <c r="U43055"/>
      <c r="V43055"/>
    </row>
    <row r="43056" spans="6:22" x14ac:dyDescent="0.2">
      <c r="F43056"/>
      <c r="M43056" s="2"/>
      <c r="N43056"/>
      <c r="O43056"/>
      <c r="U43056"/>
      <c r="V43056"/>
    </row>
    <row r="43057" spans="6:22" x14ac:dyDescent="0.2">
      <c r="F43057"/>
      <c r="M43057" s="2"/>
      <c r="N43057"/>
      <c r="O43057"/>
      <c r="U43057"/>
      <c r="V43057"/>
    </row>
    <row r="43058" spans="6:22" x14ac:dyDescent="0.2">
      <c r="F43058"/>
      <c r="M43058" s="2"/>
      <c r="N43058"/>
      <c r="O43058"/>
      <c r="U43058"/>
      <c r="V43058"/>
    </row>
    <row r="43059" spans="6:22" x14ac:dyDescent="0.2">
      <c r="F43059"/>
      <c r="M43059" s="2"/>
      <c r="N43059"/>
      <c r="O43059"/>
      <c r="U43059"/>
      <c r="V43059"/>
    </row>
    <row r="43060" spans="6:22" x14ac:dyDescent="0.2">
      <c r="F43060"/>
      <c r="M43060" s="2"/>
      <c r="N43060"/>
      <c r="O43060"/>
      <c r="U43060"/>
      <c r="V43060"/>
    </row>
    <row r="43061" spans="6:22" x14ac:dyDescent="0.2">
      <c r="F43061"/>
      <c r="M43061" s="2"/>
      <c r="N43061"/>
      <c r="O43061"/>
      <c r="U43061"/>
      <c r="V43061"/>
    </row>
    <row r="43062" spans="6:22" x14ac:dyDescent="0.2">
      <c r="F43062"/>
      <c r="M43062" s="2"/>
      <c r="N43062"/>
      <c r="O43062"/>
      <c r="U43062"/>
      <c r="V43062"/>
    </row>
    <row r="43063" spans="6:22" x14ac:dyDescent="0.2">
      <c r="F43063"/>
      <c r="M43063" s="2"/>
      <c r="N43063"/>
      <c r="O43063"/>
      <c r="U43063"/>
      <c r="V43063"/>
    </row>
    <row r="43064" spans="6:22" x14ac:dyDescent="0.2">
      <c r="F43064"/>
      <c r="M43064" s="2"/>
      <c r="N43064"/>
      <c r="O43064"/>
      <c r="U43064"/>
      <c r="V43064"/>
    </row>
    <row r="43065" spans="6:22" x14ac:dyDescent="0.2">
      <c r="F43065"/>
      <c r="M43065" s="2"/>
      <c r="N43065"/>
      <c r="O43065"/>
      <c r="U43065"/>
      <c r="V43065"/>
    </row>
    <row r="43066" spans="6:22" x14ac:dyDescent="0.2">
      <c r="F43066"/>
      <c r="M43066" s="2"/>
      <c r="N43066"/>
      <c r="O43066"/>
      <c r="U43066"/>
      <c r="V43066"/>
    </row>
    <row r="43067" spans="6:22" x14ac:dyDescent="0.2">
      <c r="F43067"/>
      <c r="M43067" s="2"/>
      <c r="N43067"/>
      <c r="O43067"/>
      <c r="U43067"/>
      <c r="V43067"/>
    </row>
    <row r="43068" spans="6:22" x14ac:dyDescent="0.2">
      <c r="F43068"/>
      <c r="M43068" s="2"/>
      <c r="N43068"/>
      <c r="O43068"/>
      <c r="U43068"/>
      <c r="V43068"/>
    </row>
    <row r="43069" spans="6:22" x14ac:dyDescent="0.2">
      <c r="F43069"/>
      <c r="M43069" s="2"/>
      <c r="N43069"/>
      <c r="O43069"/>
      <c r="U43069"/>
      <c r="V43069"/>
    </row>
    <row r="43070" spans="6:22" x14ac:dyDescent="0.2">
      <c r="F43070"/>
      <c r="M43070" s="2"/>
      <c r="N43070"/>
      <c r="O43070"/>
      <c r="U43070"/>
      <c r="V43070"/>
    </row>
    <row r="43071" spans="6:22" x14ac:dyDescent="0.2">
      <c r="F43071"/>
      <c r="M43071" s="2"/>
      <c r="N43071"/>
      <c r="O43071"/>
      <c r="U43071"/>
      <c r="V43071"/>
    </row>
    <row r="43072" spans="6:22" x14ac:dyDescent="0.2">
      <c r="F43072"/>
      <c r="M43072" s="2"/>
      <c r="N43072"/>
      <c r="O43072"/>
      <c r="U43072"/>
      <c r="V43072"/>
    </row>
    <row r="43073" spans="6:22" x14ac:dyDescent="0.2">
      <c r="F43073"/>
      <c r="M43073" s="2"/>
      <c r="N43073"/>
      <c r="O43073"/>
      <c r="U43073"/>
      <c r="V43073"/>
    </row>
    <row r="43074" spans="6:22" x14ac:dyDescent="0.2">
      <c r="F43074"/>
      <c r="M43074" s="2"/>
      <c r="N43074"/>
      <c r="O43074"/>
      <c r="U43074"/>
      <c r="V43074"/>
    </row>
    <row r="43075" spans="6:22" x14ac:dyDescent="0.2">
      <c r="F43075"/>
      <c r="M43075" s="2"/>
      <c r="N43075"/>
      <c r="O43075"/>
      <c r="U43075"/>
      <c r="V43075"/>
    </row>
    <row r="43076" spans="6:22" x14ac:dyDescent="0.2">
      <c r="F43076"/>
      <c r="M43076" s="2"/>
      <c r="N43076"/>
      <c r="O43076"/>
      <c r="U43076"/>
      <c r="V43076"/>
    </row>
    <row r="43077" spans="6:22" x14ac:dyDescent="0.2">
      <c r="F43077"/>
      <c r="M43077" s="2"/>
      <c r="N43077"/>
      <c r="O43077"/>
      <c r="U43077"/>
      <c r="V43077"/>
    </row>
    <row r="43078" spans="6:22" x14ac:dyDescent="0.2">
      <c r="F43078"/>
      <c r="M43078" s="2"/>
      <c r="N43078"/>
      <c r="O43078"/>
      <c r="U43078"/>
      <c r="V43078"/>
    </row>
    <row r="43079" spans="6:22" x14ac:dyDescent="0.2">
      <c r="F43079"/>
      <c r="M43079" s="2"/>
      <c r="N43079"/>
      <c r="O43079"/>
      <c r="U43079"/>
      <c r="V43079"/>
    </row>
    <row r="43080" spans="6:22" x14ac:dyDescent="0.2">
      <c r="F43080"/>
      <c r="M43080" s="2"/>
      <c r="N43080"/>
      <c r="O43080"/>
      <c r="U43080"/>
      <c r="V43080"/>
    </row>
    <row r="43081" spans="6:22" x14ac:dyDescent="0.2">
      <c r="F43081"/>
      <c r="M43081" s="2"/>
      <c r="N43081"/>
      <c r="O43081"/>
      <c r="U43081"/>
      <c r="V43081"/>
    </row>
    <row r="43082" spans="6:22" x14ac:dyDescent="0.2">
      <c r="F43082"/>
      <c r="M43082" s="2"/>
      <c r="N43082"/>
      <c r="O43082"/>
      <c r="U43082"/>
      <c r="V43082"/>
    </row>
    <row r="43083" spans="6:22" x14ac:dyDescent="0.2">
      <c r="F43083"/>
      <c r="M43083" s="2"/>
      <c r="N43083"/>
      <c r="O43083"/>
      <c r="U43083"/>
      <c r="V43083"/>
    </row>
    <row r="43084" spans="6:22" x14ac:dyDescent="0.2">
      <c r="F43084"/>
      <c r="M43084" s="2"/>
      <c r="N43084"/>
      <c r="O43084"/>
      <c r="U43084"/>
      <c r="V43084"/>
    </row>
    <row r="43085" spans="6:22" x14ac:dyDescent="0.2">
      <c r="F43085"/>
      <c r="M43085" s="2"/>
      <c r="N43085"/>
      <c r="O43085"/>
      <c r="U43085"/>
      <c r="V43085"/>
    </row>
    <row r="43086" spans="6:22" x14ac:dyDescent="0.2">
      <c r="F43086"/>
      <c r="M43086" s="2"/>
      <c r="N43086"/>
      <c r="O43086"/>
      <c r="U43086"/>
      <c r="V43086"/>
    </row>
    <row r="43087" spans="6:22" x14ac:dyDescent="0.2">
      <c r="F43087"/>
      <c r="M43087" s="2"/>
      <c r="N43087"/>
      <c r="O43087"/>
      <c r="U43087"/>
      <c r="V43087"/>
    </row>
    <row r="43088" spans="6:22" x14ac:dyDescent="0.2">
      <c r="F43088"/>
      <c r="M43088" s="2"/>
      <c r="N43088"/>
      <c r="O43088"/>
      <c r="U43088"/>
      <c r="V43088"/>
    </row>
    <row r="43089" spans="6:22" x14ac:dyDescent="0.2">
      <c r="F43089"/>
      <c r="M43089" s="2"/>
      <c r="N43089"/>
      <c r="O43089"/>
      <c r="U43089"/>
      <c r="V43089"/>
    </row>
    <row r="43090" spans="6:22" x14ac:dyDescent="0.2">
      <c r="F43090"/>
      <c r="M43090" s="2"/>
      <c r="N43090"/>
      <c r="O43090"/>
      <c r="U43090"/>
      <c r="V43090"/>
    </row>
    <row r="43091" spans="6:22" x14ac:dyDescent="0.2">
      <c r="F43091"/>
      <c r="M43091" s="2"/>
      <c r="N43091"/>
      <c r="O43091"/>
      <c r="U43091"/>
      <c r="V43091"/>
    </row>
    <row r="43092" spans="6:22" x14ac:dyDescent="0.2">
      <c r="F43092"/>
      <c r="M43092" s="2"/>
      <c r="N43092"/>
      <c r="O43092"/>
      <c r="U43092"/>
      <c r="V43092"/>
    </row>
    <row r="43093" spans="6:22" x14ac:dyDescent="0.2">
      <c r="F43093"/>
      <c r="M43093" s="2"/>
      <c r="N43093"/>
      <c r="O43093"/>
      <c r="U43093"/>
      <c r="V43093"/>
    </row>
    <row r="43094" spans="6:22" x14ac:dyDescent="0.2">
      <c r="F43094"/>
      <c r="M43094" s="2"/>
      <c r="N43094"/>
      <c r="O43094"/>
      <c r="U43094"/>
      <c r="V43094"/>
    </row>
    <row r="43095" spans="6:22" x14ac:dyDescent="0.2">
      <c r="F43095"/>
      <c r="M43095" s="2"/>
      <c r="N43095"/>
      <c r="O43095"/>
      <c r="U43095"/>
      <c r="V43095"/>
    </row>
    <row r="43096" spans="6:22" x14ac:dyDescent="0.2">
      <c r="F43096"/>
      <c r="M43096" s="2"/>
      <c r="N43096"/>
      <c r="O43096"/>
      <c r="U43096"/>
      <c r="V43096"/>
    </row>
    <row r="43097" spans="6:22" x14ac:dyDescent="0.2">
      <c r="F43097"/>
      <c r="M43097" s="2"/>
      <c r="N43097"/>
      <c r="O43097"/>
      <c r="U43097"/>
      <c r="V43097"/>
    </row>
    <row r="43098" spans="6:22" x14ac:dyDescent="0.2">
      <c r="F43098"/>
      <c r="M43098" s="2"/>
      <c r="N43098"/>
      <c r="O43098"/>
      <c r="U43098"/>
      <c r="V43098"/>
    </row>
    <row r="43099" spans="6:22" x14ac:dyDescent="0.2">
      <c r="F43099"/>
      <c r="M43099" s="2"/>
      <c r="N43099"/>
      <c r="O43099"/>
      <c r="U43099"/>
      <c r="V43099"/>
    </row>
    <row r="43100" spans="6:22" x14ac:dyDescent="0.2">
      <c r="F43100"/>
      <c r="M43100" s="2"/>
      <c r="N43100"/>
      <c r="O43100"/>
      <c r="U43100"/>
      <c r="V43100"/>
    </row>
    <row r="43101" spans="6:22" x14ac:dyDescent="0.2">
      <c r="F43101"/>
      <c r="M43101" s="2"/>
      <c r="N43101"/>
      <c r="O43101"/>
      <c r="U43101"/>
      <c r="V43101"/>
    </row>
    <row r="43102" spans="6:22" x14ac:dyDescent="0.2">
      <c r="F43102"/>
      <c r="M43102" s="2"/>
      <c r="N43102"/>
      <c r="O43102"/>
      <c r="U43102"/>
      <c r="V43102"/>
    </row>
    <row r="43103" spans="6:22" x14ac:dyDescent="0.2">
      <c r="F43103"/>
      <c r="M43103" s="2"/>
      <c r="N43103"/>
      <c r="O43103"/>
      <c r="U43103"/>
      <c r="V43103"/>
    </row>
    <row r="43104" spans="6:22" x14ac:dyDescent="0.2">
      <c r="F43104"/>
      <c r="M43104" s="2"/>
      <c r="N43104"/>
      <c r="O43104"/>
      <c r="U43104"/>
      <c r="V43104"/>
    </row>
    <row r="43105" spans="6:22" x14ac:dyDescent="0.2">
      <c r="F43105"/>
      <c r="M43105" s="2"/>
      <c r="N43105"/>
      <c r="O43105"/>
      <c r="U43105"/>
      <c r="V43105"/>
    </row>
    <row r="43106" spans="6:22" x14ac:dyDescent="0.2">
      <c r="F43106"/>
      <c r="M43106" s="2"/>
      <c r="N43106"/>
      <c r="O43106"/>
      <c r="U43106"/>
      <c r="V43106"/>
    </row>
    <row r="43107" spans="6:22" x14ac:dyDescent="0.2">
      <c r="F43107"/>
      <c r="M43107" s="2"/>
      <c r="N43107"/>
      <c r="O43107"/>
      <c r="U43107"/>
      <c r="V43107"/>
    </row>
    <row r="43108" spans="6:22" x14ac:dyDescent="0.2">
      <c r="F43108"/>
      <c r="M43108" s="2"/>
      <c r="N43108"/>
      <c r="O43108"/>
      <c r="U43108"/>
      <c r="V43108"/>
    </row>
    <row r="43109" spans="6:22" x14ac:dyDescent="0.2">
      <c r="F43109"/>
      <c r="M43109" s="2"/>
      <c r="N43109"/>
      <c r="O43109"/>
      <c r="U43109"/>
      <c r="V43109"/>
    </row>
    <row r="43110" spans="6:22" x14ac:dyDescent="0.2">
      <c r="F43110"/>
      <c r="M43110" s="2"/>
      <c r="N43110"/>
      <c r="O43110"/>
      <c r="U43110"/>
      <c r="V43110"/>
    </row>
    <row r="43111" spans="6:22" x14ac:dyDescent="0.2">
      <c r="F43111"/>
      <c r="M43111" s="2"/>
      <c r="N43111"/>
      <c r="O43111"/>
      <c r="U43111"/>
      <c r="V43111"/>
    </row>
    <row r="43112" spans="6:22" x14ac:dyDescent="0.2">
      <c r="F43112"/>
      <c r="M43112" s="2"/>
      <c r="N43112"/>
      <c r="O43112"/>
      <c r="U43112"/>
      <c r="V43112"/>
    </row>
    <row r="43113" spans="6:22" x14ac:dyDescent="0.2">
      <c r="F43113"/>
      <c r="M43113" s="2"/>
      <c r="N43113"/>
      <c r="O43113"/>
      <c r="U43113"/>
      <c r="V43113"/>
    </row>
    <row r="43114" spans="6:22" x14ac:dyDescent="0.2">
      <c r="F43114"/>
      <c r="M43114" s="2"/>
      <c r="N43114"/>
      <c r="O43114"/>
      <c r="U43114"/>
      <c r="V43114"/>
    </row>
    <row r="43115" spans="6:22" x14ac:dyDescent="0.2">
      <c r="F43115"/>
      <c r="M43115" s="2"/>
      <c r="N43115"/>
      <c r="O43115"/>
      <c r="U43115"/>
      <c r="V43115"/>
    </row>
    <row r="43116" spans="6:22" x14ac:dyDescent="0.2">
      <c r="F43116"/>
      <c r="M43116" s="2"/>
      <c r="N43116"/>
      <c r="O43116"/>
      <c r="U43116"/>
      <c r="V43116"/>
    </row>
    <row r="43117" spans="6:22" x14ac:dyDescent="0.2">
      <c r="F43117"/>
      <c r="M43117" s="2"/>
      <c r="N43117"/>
      <c r="O43117"/>
      <c r="U43117"/>
      <c r="V43117"/>
    </row>
    <row r="43118" spans="6:22" x14ac:dyDescent="0.2">
      <c r="F43118"/>
      <c r="M43118" s="2"/>
      <c r="N43118"/>
      <c r="O43118"/>
      <c r="U43118"/>
      <c r="V43118"/>
    </row>
    <row r="43119" spans="6:22" x14ac:dyDescent="0.2">
      <c r="F43119"/>
      <c r="M43119" s="2"/>
      <c r="N43119"/>
      <c r="O43119"/>
      <c r="U43119"/>
      <c r="V43119"/>
    </row>
    <row r="43120" spans="6:22" x14ac:dyDescent="0.2">
      <c r="F43120"/>
      <c r="M43120" s="2"/>
      <c r="N43120"/>
      <c r="O43120"/>
      <c r="U43120"/>
      <c r="V43120"/>
    </row>
    <row r="43121" spans="6:22" x14ac:dyDescent="0.2">
      <c r="F43121"/>
      <c r="M43121" s="2"/>
      <c r="N43121"/>
      <c r="O43121"/>
      <c r="U43121"/>
      <c r="V43121"/>
    </row>
    <row r="43122" spans="6:22" x14ac:dyDescent="0.2">
      <c r="F43122"/>
      <c r="M43122" s="2"/>
      <c r="N43122"/>
      <c r="O43122"/>
      <c r="U43122"/>
      <c r="V43122"/>
    </row>
    <row r="43123" spans="6:22" x14ac:dyDescent="0.2">
      <c r="F43123"/>
      <c r="M43123" s="2"/>
      <c r="N43123"/>
      <c r="O43123"/>
      <c r="U43123"/>
      <c r="V43123"/>
    </row>
    <row r="43124" spans="6:22" x14ac:dyDescent="0.2">
      <c r="F43124"/>
      <c r="M43124" s="2"/>
      <c r="N43124"/>
      <c r="O43124"/>
      <c r="U43124"/>
      <c r="V43124"/>
    </row>
    <row r="43125" spans="6:22" x14ac:dyDescent="0.2">
      <c r="F43125"/>
      <c r="M43125" s="2"/>
      <c r="N43125"/>
      <c r="O43125"/>
      <c r="U43125"/>
      <c r="V43125"/>
    </row>
    <row r="43126" spans="6:22" x14ac:dyDescent="0.2">
      <c r="F43126"/>
      <c r="M43126" s="2"/>
      <c r="N43126"/>
      <c r="O43126"/>
      <c r="U43126"/>
      <c r="V43126"/>
    </row>
    <row r="43127" spans="6:22" x14ac:dyDescent="0.2">
      <c r="F43127"/>
      <c r="M43127" s="2"/>
      <c r="N43127"/>
      <c r="O43127"/>
      <c r="U43127"/>
      <c r="V43127"/>
    </row>
    <row r="43128" spans="6:22" x14ac:dyDescent="0.2">
      <c r="F43128"/>
      <c r="M43128" s="2"/>
      <c r="N43128"/>
      <c r="O43128"/>
      <c r="U43128"/>
      <c r="V43128"/>
    </row>
    <row r="43129" spans="6:22" x14ac:dyDescent="0.2">
      <c r="F43129"/>
      <c r="M43129" s="2"/>
      <c r="N43129"/>
      <c r="O43129"/>
      <c r="U43129"/>
      <c r="V43129"/>
    </row>
    <row r="43130" spans="6:22" x14ac:dyDescent="0.2">
      <c r="F43130"/>
      <c r="M43130" s="2"/>
      <c r="N43130"/>
      <c r="O43130"/>
      <c r="U43130"/>
      <c r="V43130"/>
    </row>
    <row r="43131" spans="6:22" x14ac:dyDescent="0.2">
      <c r="F43131"/>
      <c r="M43131" s="2"/>
      <c r="N43131"/>
      <c r="O43131"/>
      <c r="U43131"/>
      <c r="V43131"/>
    </row>
    <row r="43132" spans="6:22" x14ac:dyDescent="0.2">
      <c r="F43132"/>
      <c r="M43132" s="2"/>
      <c r="N43132"/>
      <c r="O43132"/>
      <c r="U43132"/>
      <c r="V43132"/>
    </row>
    <row r="43133" spans="6:22" x14ac:dyDescent="0.2">
      <c r="F43133"/>
      <c r="M43133" s="2"/>
      <c r="N43133"/>
      <c r="O43133"/>
      <c r="U43133"/>
      <c r="V43133"/>
    </row>
    <row r="43134" spans="6:22" x14ac:dyDescent="0.2">
      <c r="F43134"/>
      <c r="M43134" s="2"/>
      <c r="N43134"/>
      <c r="O43134"/>
      <c r="U43134"/>
      <c r="V43134"/>
    </row>
    <row r="43135" spans="6:22" x14ac:dyDescent="0.2">
      <c r="F43135"/>
      <c r="M43135" s="2"/>
      <c r="N43135"/>
      <c r="O43135"/>
      <c r="U43135"/>
      <c r="V43135"/>
    </row>
    <row r="43136" spans="6:22" x14ac:dyDescent="0.2">
      <c r="F43136"/>
      <c r="M43136" s="2"/>
      <c r="N43136"/>
      <c r="O43136"/>
      <c r="U43136"/>
      <c r="V43136"/>
    </row>
    <row r="43137" spans="6:22" x14ac:dyDescent="0.2">
      <c r="F43137"/>
      <c r="M43137" s="2"/>
      <c r="N43137"/>
      <c r="O43137"/>
      <c r="U43137"/>
      <c r="V43137"/>
    </row>
    <row r="43138" spans="6:22" x14ac:dyDescent="0.2">
      <c r="F43138"/>
      <c r="M43138" s="2"/>
      <c r="N43138"/>
      <c r="O43138"/>
      <c r="U43138"/>
      <c r="V43138"/>
    </row>
    <row r="43139" spans="6:22" x14ac:dyDescent="0.2">
      <c r="F43139"/>
      <c r="M43139" s="2"/>
      <c r="N43139"/>
      <c r="O43139"/>
      <c r="U43139"/>
      <c r="V43139"/>
    </row>
    <row r="43140" spans="6:22" x14ac:dyDescent="0.2">
      <c r="F43140"/>
      <c r="M43140" s="2"/>
      <c r="N43140"/>
      <c r="O43140"/>
      <c r="U43140"/>
      <c r="V43140"/>
    </row>
    <row r="43141" spans="6:22" x14ac:dyDescent="0.2">
      <c r="F43141"/>
      <c r="M43141" s="2"/>
      <c r="N43141"/>
      <c r="O43141"/>
      <c r="U43141"/>
      <c r="V43141"/>
    </row>
    <row r="43142" spans="6:22" x14ac:dyDescent="0.2">
      <c r="F43142"/>
      <c r="M43142" s="2"/>
      <c r="N43142"/>
      <c r="O43142"/>
      <c r="U43142"/>
      <c r="V43142"/>
    </row>
    <row r="43143" spans="6:22" x14ac:dyDescent="0.2">
      <c r="F43143"/>
      <c r="M43143" s="2"/>
      <c r="N43143"/>
      <c r="O43143"/>
      <c r="U43143"/>
      <c r="V43143"/>
    </row>
    <row r="43144" spans="6:22" x14ac:dyDescent="0.2">
      <c r="F43144"/>
      <c r="M43144" s="2"/>
      <c r="N43144"/>
      <c r="O43144"/>
      <c r="U43144"/>
      <c r="V43144"/>
    </row>
    <row r="43145" spans="6:22" x14ac:dyDescent="0.2">
      <c r="F43145"/>
      <c r="M43145" s="2"/>
      <c r="N43145"/>
      <c r="O43145"/>
      <c r="U43145"/>
      <c r="V43145"/>
    </row>
    <row r="43146" spans="6:22" x14ac:dyDescent="0.2">
      <c r="F43146"/>
      <c r="M43146" s="2"/>
      <c r="N43146"/>
      <c r="O43146"/>
      <c r="U43146"/>
      <c r="V43146"/>
    </row>
    <row r="43147" spans="6:22" x14ac:dyDescent="0.2">
      <c r="F43147"/>
      <c r="M43147" s="2"/>
      <c r="N43147"/>
      <c r="O43147"/>
      <c r="U43147"/>
      <c r="V43147"/>
    </row>
    <row r="43148" spans="6:22" x14ac:dyDescent="0.2">
      <c r="F43148"/>
      <c r="M43148" s="2"/>
      <c r="N43148"/>
      <c r="O43148"/>
      <c r="U43148"/>
      <c r="V43148"/>
    </row>
    <row r="43149" spans="6:22" x14ac:dyDescent="0.2">
      <c r="F43149"/>
      <c r="M43149" s="2"/>
      <c r="N43149"/>
      <c r="O43149"/>
      <c r="U43149"/>
      <c r="V43149"/>
    </row>
    <row r="43150" spans="6:22" x14ac:dyDescent="0.2">
      <c r="F43150"/>
      <c r="M43150" s="2"/>
      <c r="N43150"/>
      <c r="O43150"/>
      <c r="U43150"/>
      <c r="V43150"/>
    </row>
    <row r="43151" spans="6:22" x14ac:dyDescent="0.2">
      <c r="F43151"/>
      <c r="M43151" s="2"/>
      <c r="N43151"/>
      <c r="O43151"/>
      <c r="U43151"/>
      <c r="V43151"/>
    </row>
    <row r="43152" spans="6:22" x14ac:dyDescent="0.2">
      <c r="F43152"/>
      <c r="M43152" s="2"/>
      <c r="N43152"/>
      <c r="O43152"/>
      <c r="U43152"/>
      <c r="V43152"/>
    </row>
    <row r="43153" spans="6:22" x14ac:dyDescent="0.2">
      <c r="F43153"/>
      <c r="M43153" s="2"/>
      <c r="N43153"/>
      <c r="O43153"/>
      <c r="U43153"/>
      <c r="V43153"/>
    </row>
    <row r="43154" spans="6:22" x14ac:dyDescent="0.2">
      <c r="F43154"/>
      <c r="M43154" s="2"/>
      <c r="N43154"/>
      <c r="O43154"/>
      <c r="U43154"/>
      <c r="V43154"/>
    </row>
    <row r="43155" spans="6:22" x14ac:dyDescent="0.2">
      <c r="F43155"/>
      <c r="M43155" s="2"/>
      <c r="N43155"/>
      <c r="O43155"/>
      <c r="U43155"/>
      <c r="V43155"/>
    </row>
    <row r="43156" spans="6:22" x14ac:dyDescent="0.2">
      <c r="F43156"/>
      <c r="M43156" s="2"/>
      <c r="N43156"/>
      <c r="O43156"/>
      <c r="U43156"/>
      <c r="V43156"/>
    </row>
    <row r="43157" spans="6:22" x14ac:dyDescent="0.2">
      <c r="F43157"/>
      <c r="M43157" s="2"/>
      <c r="N43157"/>
      <c r="O43157"/>
      <c r="U43157"/>
      <c r="V43157"/>
    </row>
    <row r="43158" spans="6:22" x14ac:dyDescent="0.2">
      <c r="F43158"/>
      <c r="M43158" s="2"/>
      <c r="N43158"/>
      <c r="O43158"/>
      <c r="U43158"/>
      <c r="V43158"/>
    </row>
    <row r="43159" spans="6:22" x14ac:dyDescent="0.2">
      <c r="F43159"/>
      <c r="M43159" s="2"/>
      <c r="N43159"/>
      <c r="O43159"/>
      <c r="U43159"/>
      <c r="V43159"/>
    </row>
    <row r="43160" spans="6:22" x14ac:dyDescent="0.2">
      <c r="F43160"/>
      <c r="M43160" s="2"/>
      <c r="N43160"/>
      <c r="O43160"/>
      <c r="U43160"/>
      <c r="V43160"/>
    </row>
    <row r="43161" spans="6:22" x14ac:dyDescent="0.2">
      <c r="F43161"/>
      <c r="M43161" s="2"/>
      <c r="N43161"/>
      <c r="O43161"/>
      <c r="U43161"/>
      <c r="V43161"/>
    </row>
    <row r="43162" spans="6:22" x14ac:dyDescent="0.2">
      <c r="F43162"/>
      <c r="M43162" s="2"/>
      <c r="N43162"/>
      <c r="O43162"/>
      <c r="U43162"/>
      <c r="V43162"/>
    </row>
    <row r="43163" spans="6:22" x14ac:dyDescent="0.2">
      <c r="F43163"/>
      <c r="M43163" s="2"/>
      <c r="N43163"/>
      <c r="O43163"/>
      <c r="U43163"/>
      <c r="V43163"/>
    </row>
    <row r="43164" spans="6:22" x14ac:dyDescent="0.2">
      <c r="F43164"/>
      <c r="M43164" s="2"/>
      <c r="N43164"/>
      <c r="O43164"/>
      <c r="U43164"/>
      <c r="V43164"/>
    </row>
    <row r="43165" spans="6:22" x14ac:dyDescent="0.2">
      <c r="F43165"/>
      <c r="M43165" s="2"/>
      <c r="N43165"/>
      <c r="O43165"/>
      <c r="U43165"/>
      <c r="V43165"/>
    </row>
    <row r="43166" spans="6:22" x14ac:dyDescent="0.2">
      <c r="F43166"/>
      <c r="M43166" s="2"/>
      <c r="N43166"/>
      <c r="O43166"/>
      <c r="U43166"/>
      <c r="V43166"/>
    </row>
    <row r="43167" spans="6:22" x14ac:dyDescent="0.2">
      <c r="F43167"/>
      <c r="M43167" s="2"/>
      <c r="N43167"/>
      <c r="O43167"/>
      <c r="U43167"/>
      <c r="V43167"/>
    </row>
    <row r="43168" spans="6:22" x14ac:dyDescent="0.2">
      <c r="F43168"/>
      <c r="M43168" s="2"/>
      <c r="N43168"/>
      <c r="O43168"/>
      <c r="U43168"/>
      <c r="V43168"/>
    </row>
    <row r="43169" spans="6:22" x14ac:dyDescent="0.2">
      <c r="F43169"/>
      <c r="M43169" s="2"/>
      <c r="N43169"/>
      <c r="O43169"/>
      <c r="U43169"/>
      <c r="V43169"/>
    </row>
    <row r="43170" spans="6:22" x14ac:dyDescent="0.2">
      <c r="F43170"/>
      <c r="M43170" s="2"/>
      <c r="N43170"/>
      <c r="O43170"/>
      <c r="U43170"/>
      <c r="V43170"/>
    </row>
    <row r="43171" spans="6:22" x14ac:dyDescent="0.2">
      <c r="F43171"/>
      <c r="M43171" s="2"/>
      <c r="N43171"/>
      <c r="O43171"/>
      <c r="U43171"/>
      <c r="V43171"/>
    </row>
    <row r="43172" spans="6:22" x14ac:dyDescent="0.2">
      <c r="F43172"/>
      <c r="M43172" s="2"/>
      <c r="N43172"/>
      <c r="O43172"/>
      <c r="U43172"/>
      <c r="V43172"/>
    </row>
    <row r="43173" spans="6:22" x14ac:dyDescent="0.2">
      <c r="F43173"/>
      <c r="M43173" s="2"/>
      <c r="N43173"/>
      <c r="O43173"/>
      <c r="U43173"/>
      <c r="V43173"/>
    </row>
    <row r="43174" spans="6:22" x14ac:dyDescent="0.2">
      <c r="F43174"/>
      <c r="M43174" s="2"/>
      <c r="N43174"/>
      <c r="O43174"/>
      <c r="U43174"/>
      <c r="V43174"/>
    </row>
    <row r="43175" spans="6:22" x14ac:dyDescent="0.2">
      <c r="F43175"/>
      <c r="M43175" s="2"/>
      <c r="N43175"/>
      <c r="O43175"/>
      <c r="U43175"/>
      <c r="V43175"/>
    </row>
    <row r="43176" spans="6:22" x14ac:dyDescent="0.2">
      <c r="F43176"/>
      <c r="M43176" s="2"/>
      <c r="N43176"/>
      <c r="O43176"/>
      <c r="U43176"/>
      <c r="V43176"/>
    </row>
    <row r="43177" spans="6:22" x14ac:dyDescent="0.2">
      <c r="F43177"/>
      <c r="M43177" s="2"/>
      <c r="N43177"/>
      <c r="O43177"/>
      <c r="U43177"/>
      <c r="V43177"/>
    </row>
    <row r="43178" spans="6:22" x14ac:dyDescent="0.2">
      <c r="F43178"/>
      <c r="M43178" s="2"/>
      <c r="N43178"/>
      <c r="O43178"/>
      <c r="U43178"/>
      <c r="V43178"/>
    </row>
    <row r="43179" spans="6:22" x14ac:dyDescent="0.2">
      <c r="F43179"/>
      <c r="M43179" s="2"/>
      <c r="N43179"/>
      <c r="O43179"/>
      <c r="U43179"/>
      <c r="V43179"/>
    </row>
    <row r="43180" spans="6:22" x14ac:dyDescent="0.2">
      <c r="F43180"/>
      <c r="M43180" s="2"/>
      <c r="N43180"/>
      <c r="O43180"/>
      <c r="U43180"/>
      <c r="V43180"/>
    </row>
    <row r="43181" spans="6:22" x14ac:dyDescent="0.2">
      <c r="F43181"/>
      <c r="M43181" s="2"/>
      <c r="N43181"/>
      <c r="O43181"/>
      <c r="U43181"/>
      <c r="V43181"/>
    </row>
    <row r="43182" spans="6:22" x14ac:dyDescent="0.2">
      <c r="F43182"/>
      <c r="M43182" s="2"/>
      <c r="N43182"/>
      <c r="O43182"/>
      <c r="U43182"/>
      <c r="V43182"/>
    </row>
    <row r="43183" spans="6:22" x14ac:dyDescent="0.2">
      <c r="F43183"/>
      <c r="M43183" s="2"/>
      <c r="N43183"/>
      <c r="O43183"/>
      <c r="U43183"/>
      <c r="V43183"/>
    </row>
    <row r="43184" spans="6:22" x14ac:dyDescent="0.2">
      <c r="F43184"/>
      <c r="M43184" s="2"/>
      <c r="N43184"/>
      <c r="O43184"/>
      <c r="U43184"/>
      <c r="V43184"/>
    </row>
    <row r="43185" spans="6:22" x14ac:dyDescent="0.2">
      <c r="F43185"/>
      <c r="M43185" s="2"/>
      <c r="N43185"/>
      <c r="O43185"/>
      <c r="U43185"/>
      <c r="V43185"/>
    </row>
    <row r="43186" spans="6:22" x14ac:dyDescent="0.2">
      <c r="F43186"/>
      <c r="M43186" s="2"/>
      <c r="N43186"/>
      <c r="O43186"/>
      <c r="U43186"/>
      <c r="V43186"/>
    </row>
    <row r="43187" spans="6:22" x14ac:dyDescent="0.2">
      <c r="F43187"/>
      <c r="M43187" s="2"/>
      <c r="N43187"/>
      <c r="O43187"/>
      <c r="U43187"/>
      <c r="V43187"/>
    </row>
    <row r="43188" spans="6:22" x14ac:dyDescent="0.2">
      <c r="F43188"/>
      <c r="M43188" s="2"/>
      <c r="N43188"/>
      <c r="O43188"/>
      <c r="U43188"/>
      <c r="V43188"/>
    </row>
    <row r="43189" spans="6:22" x14ac:dyDescent="0.2">
      <c r="F43189"/>
      <c r="M43189" s="2"/>
      <c r="N43189"/>
      <c r="O43189"/>
      <c r="U43189"/>
      <c r="V43189"/>
    </row>
    <row r="43190" spans="6:22" x14ac:dyDescent="0.2">
      <c r="F43190"/>
      <c r="M43190" s="2"/>
      <c r="N43190"/>
      <c r="O43190"/>
      <c r="U43190"/>
      <c r="V43190"/>
    </row>
    <row r="43191" spans="6:22" x14ac:dyDescent="0.2">
      <c r="F43191"/>
      <c r="M43191" s="2"/>
      <c r="N43191"/>
      <c r="O43191"/>
      <c r="U43191"/>
      <c r="V43191"/>
    </row>
    <row r="43192" spans="6:22" x14ac:dyDescent="0.2">
      <c r="F43192"/>
      <c r="M43192" s="2"/>
      <c r="N43192"/>
      <c r="O43192"/>
      <c r="U43192"/>
      <c r="V43192"/>
    </row>
    <row r="43193" spans="6:22" x14ac:dyDescent="0.2">
      <c r="F43193"/>
      <c r="M43193" s="2"/>
      <c r="N43193"/>
      <c r="O43193"/>
      <c r="U43193"/>
      <c r="V43193"/>
    </row>
    <row r="43194" spans="6:22" x14ac:dyDescent="0.2">
      <c r="F43194"/>
      <c r="M43194" s="2"/>
      <c r="N43194"/>
      <c r="O43194"/>
      <c r="U43194"/>
      <c r="V43194"/>
    </row>
    <row r="43195" spans="6:22" x14ac:dyDescent="0.2">
      <c r="F43195"/>
      <c r="M43195" s="2"/>
      <c r="N43195"/>
      <c r="O43195"/>
      <c r="U43195"/>
      <c r="V43195"/>
    </row>
    <row r="43196" spans="6:22" x14ac:dyDescent="0.2">
      <c r="F43196"/>
      <c r="M43196" s="2"/>
      <c r="N43196"/>
      <c r="O43196"/>
      <c r="U43196"/>
      <c r="V43196"/>
    </row>
    <row r="43197" spans="6:22" x14ac:dyDescent="0.2">
      <c r="F43197"/>
      <c r="M43197" s="2"/>
      <c r="N43197"/>
      <c r="O43197"/>
      <c r="U43197"/>
      <c r="V43197"/>
    </row>
    <row r="43198" spans="6:22" x14ac:dyDescent="0.2">
      <c r="F43198"/>
      <c r="M43198" s="2"/>
      <c r="N43198"/>
      <c r="O43198"/>
      <c r="U43198"/>
      <c r="V43198"/>
    </row>
    <row r="43199" spans="6:22" x14ac:dyDescent="0.2">
      <c r="F43199"/>
      <c r="M43199" s="2"/>
      <c r="N43199"/>
      <c r="O43199"/>
      <c r="U43199"/>
      <c r="V43199"/>
    </row>
    <row r="43200" spans="6:22" x14ac:dyDescent="0.2">
      <c r="F43200"/>
      <c r="M43200" s="2"/>
      <c r="N43200"/>
      <c r="O43200"/>
      <c r="U43200"/>
      <c r="V43200"/>
    </row>
    <row r="43201" spans="6:22" x14ac:dyDescent="0.2">
      <c r="F43201"/>
      <c r="M43201" s="2"/>
      <c r="N43201"/>
      <c r="O43201"/>
      <c r="U43201"/>
      <c r="V43201"/>
    </row>
    <row r="43202" spans="6:22" x14ac:dyDescent="0.2">
      <c r="F43202"/>
      <c r="M43202" s="2"/>
      <c r="N43202"/>
      <c r="O43202"/>
      <c r="U43202"/>
      <c r="V43202"/>
    </row>
    <row r="43203" spans="6:22" x14ac:dyDescent="0.2">
      <c r="F43203"/>
      <c r="M43203" s="2"/>
      <c r="N43203"/>
      <c r="O43203"/>
      <c r="U43203"/>
      <c r="V43203"/>
    </row>
    <row r="43204" spans="6:22" x14ac:dyDescent="0.2">
      <c r="F43204"/>
      <c r="M43204" s="2"/>
      <c r="N43204"/>
      <c r="O43204"/>
      <c r="U43204"/>
      <c r="V43204"/>
    </row>
    <row r="43205" spans="6:22" x14ac:dyDescent="0.2">
      <c r="F43205"/>
      <c r="M43205" s="2"/>
      <c r="N43205"/>
      <c r="O43205"/>
      <c r="U43205"/>
      <c r="V43205"/>
    </row>
    <row r="43206" spans="6:22" x14ac:dyDescent="0.2">
      <c r="F43206"/>
      <c r="M43206" s="2"/>
      <c r="N43206"/>
      <c r="O43206"/>
      <c r="U43206"/>
      <c r="V43206"/>
    </row>
    <row r="43207" spans="6:22" x14ac:dyDescent="0.2">
      <c r="F43207"/>
      <c r="M43207" s="2"/>
      <c r="N43207"/>
      <c r="O43207"/>
      <c r="U43207"/>
      <c r="V43207"/>
    </row>
    <row r="43208" spans="6:22" x14ac:dyDescent="0.2">
      <c r="F43208"/>
      <c r="M43208" s="2"/>
      <c r="N43208"/>
      <c r="O43208"/>
      <c r="U43208"/>
      <c r="V43208"/>
    </row>
    <row r="43209" spans="6:22" x14ac:dyDescent="0.2">
      <c r="F43209"/>
      <c r="M43209" s="2"/>
      <c r="N43209"/>
      <c r="O43209"/>
      <c r="U43209"/>
      <c r="V43209"/>
    </row>
    <row r="43210" spans="6:22" x14ac:dyDescent="0.2">
      <c r="F43210"/>
      <c r="M43210" s="2"/>
      <c r="N43210"/>
      <c r="O43210"/>
      <c r="U43210"/>
      <c r="V43210"/>
    </row>
    <row r="43211" spans="6:22" x14ac:dyDescent="0.2">
      <c r="F43211"/>
      <c r="M43211" s="2"/>
      <c r="N43211"/>
      <c r="O43211"/>
      <c r="U43211"/>
      <c r="V43211"/>
    </row>
    <row r="43212" spans="6:22" x14ac:dyDescent="0.2">
      <c r="F43212"/>
      <c r="M43212" s="2"/>
      <c r="N43212"/>
      <c r="O43212"/>
      <c r="U43212"/>
      <c r="V43212"/>
    </row>
    <row r="43213" spans="6:22" x14ac:dyDescent="0.2">
      <c r="F43213"/>
      <c r="M43213" s="2"/>
      <c r="N43213"/>
      <c r="O43213"/>
      <c r="U43213"/>
      <c r="V43213"/>
    </row>
    <row r="43214" spans="6:22" x14ac:dyDescent="0.2">
      <c r="F43214"/>
      <c r="M43214" s="2"/>
      <c r="N43214"/>
      <c r="O43214"/>
      <c r="U43214"/>
      <c r="V43214"/>
    </row>
    <row r="43215" spans="6:22" x14ac:dyDescent="0.2">
      <c r="F43215"/>
      <c r="M43215" s="2"/>
      <c r="N43215"/>
      <c r="O43215"/>
      <c r="U43215"/>
      <c r="V43215"/>
    </row>
    <row r="43216" spans="6:22" x14ac:dyDescent="0.2">
      <c r="F43216"/>
      <c r="M43216" s="2"/>
      <c r="N43216"/>
      <c r="O43216"/>
      <c r="U43216"/>
      <c r="V43216"/>
    </row>
    <row r="43217" spans="6:22" x14ac:dyDescent="0.2">
      <c r="F43217"/>
      <c r="M43217" s="2"/>
      <c r="N43217"/>
      <c r="O43217"/>
      <c r="U43217"/>
      <c r="V43217"/>
    </row>
    <row r="43218" spans="6:22" x14ac:dyDescent="0.2">
      <c r="F43218"/>
      <c r="M43218" s="2"/>
      <c r="N43218"/>
      <c r="O43218"/>
      <c r="U43218"/>
      <c r="V43218"/>
    </row>
    <row r="43219" spans="6:22" x14ac:dyDescent="0.2">
      <c r="F43219"/>
      <c r="M43219" s="2"/>
      <c r="N43219"/>
      <c r="O43219"/>
      <c r="U43219"/>
      <c r="V43219"/>
    </row>
    <row r="43220" spans="6:22" x14ac:dyDescent="0.2">
      <c r="F43220"/>
      <c r="M43220" s="2"/>
      <c r="N43220"/>
      <c r="O43220"/>
      <c r="U43220"/>
      <c r="V43220"/>
    </row>
    <row r="43221" spans="6:22" x14ac:dyDescent="0.2">
      <c r="F43221"/>
      <c r="M43221" s="2"/>
      <c r="N43221"/>
      <c r="O43221"/>
      <c r="U43221"/>
      <c r="V43221"/>
    </row>
    <row r="43222" spans="6:22" x14ac:dyDescent="0.2">
      <c r="F43222"/>
      <c r="M43222" s="2"/>
      <c r="N43222"/>
      <c r="O43222"/>
      <c r="U43222"/>
      <c r="V43222"/>
    </row>
    <row r="43223" spans="6:22" x14ac:dyDescent="0.2">
      <c r="F43223"/>
      <c r="M43223" s="2"/>
      <c r="N43223"/>
      <c r="O43223"/>
      <c r="U43223"/>
      <c r="V43223"/>
    </row>
    <row r="43224" spans="6:22" x14ac:dyDescent="0.2">
      <c r="F43224"/>
      <c r="M43224" s="2"/>
      <c r="N43224"/>
      <c r="O43224"/>
      <c r="U43224"/>
      <c r="V43224"/>
    </row>
    <row r="43225" spans="6:22" x14ac:dyDescent="0.2">
      <c r="F43225"/>
      <c r="M43225" s="2"/>
      <c r="N43225"/>
      <c r="O43225"/>
      <c r="U43225"/>
      <c r="V43225"/>
    </row>
    <row r="43226" spans="6:22" x14ac:dyDescent="0.2">
      <c r="F43226"/>
      <c r="M43226" s="2"/>
      <c r="N43226"/>
      <c r="O43226"/>
      <c r="U43226"/>
      <c r="V43226"/>
    </row>
    <row r="43227" spans="6:22" x14ac:dyDescent="0.2">
      <c r="F43227"/>
      <c r="M43227" s="2"/>
      <c r="N43227"/>
      <c r="O43227"/>
      <c r="U43227"/>
      <c r="V43227"/>
    </row>
    <row r="43228" spans="6:22" x14ac:dyDescent="0.2">
      <c r="F43228"/>
      <c r="M43228" s="2"/>
      <c r="N43228"/>
      <c r="O43228"/>
      <c r="U43228"/>
      <c r="V43228"/>
    </row>
    <row r="43229" spans="6:22" x14ac:dyDescent="0.2">
      <c r="F43229"/>
      <c r="M43229" s="2"/>
      <c r="N43229"/>
      <c r="O43229"/>
      <c r="U43229"/>
      <c r="V43229"/>
    </row>
    <row r="43230" spans="6:22" x14ac:dyDescent="0.2">
      <c r="F43230"/>
      <c r="M43230" s="2"/>
      <c r="N43230"/>
      <c r="O43230"/>
      <c r="U43230"/>
      <c r="V43230"/>
    </row>
    <row r="43231" spans="6:22" x14ac:dyDescent="0.2">
      <c r="F43231"/>
      <c r="M43231" s="2"/>
      <c r="N43231"/>
      <c r="O43231"/>
      <c r="U43231"/>
      <c r="V43231"/>
    </row>
    <row r="43232" spans="6:22" x14ac:dyDescent="0.2">
      <c r="F43232"/>
      <c r="M43232" s="2"/>
      <c r="N43232"/>
      <c r="O43232"/>
      <c r="U43232"/>
      <c r="V43232"/>
    </row>
    <row r="43233" spans="6:22" x14ac:dyDescent="0.2">
      <c r="F43233"/>
      <c r="M43233" s="2"/>
      <c r="N43233"/>
      <c r="O43233"/>
      <c r="U43233"/>
      <c r="V43233"/>
    </row>
    <row r="43234" spans="6:22" x14ac:dyDescent="0.2">
      <c r="F43234"/>
      <c r="M43234" s="2"/>
      <c r="N43234"/>
      <c r="O43234"/>
      <c r="U43234"/>
      <c r="V43234"/>
    </row>
    <row r="43235" spans="6:22" x14ac:dyDescent="0.2">
      <c r="F43235"/>
      <c r="M43235" s="2"/>
      <c r="N43235"/>
      <c r="O43235"/>
      <c r="U43235"/>
      <c r="V43235"/>
    </row>
    <row r="43236" spans="6:22" x14ac:dyDescent="0.2">
      <c r="F43236"/>
      <c r="M43236" s="2"/>
      <c r="N43236"/>
      <c r="O43236"/>
      <c r="U43236"/>
      <c r="V43236"/>
    </row>
    <row r="43237" spans="6:22" x14ac:dyDescent="0.2">
      <c r="F43237"/>
      <c r="M43237" s="2"/>
      <c r="N43237"/>
      <c r="O43237"/>
      <c r="U43237"/>
      <c r="V43237"/>
    </row>
    <row r="43238" spans="6:22" x14ac:dyDescent="0.2">
      <c r="F43238"/>
      <c r="M43238" s="2"/>
      <c r="N43238"/>
      <c r="O43238"/>
      <c r="U43238"/>
      <c r="V43238"/>
    </row>
    <row r="43239" spans="6:22" x14ac:dyDescent="0.2">
      <c r="F43239"/>
      <c r="M43239" s="2"/>
      <c r="N43239"/>
      <c r="O43239"/>
      <c r="U43239"/>
      <c r="V43239"/>
    </row>
    <row r="43240" spans="6:22" x14ac:dyDescent="0.2">
      <c r="F43240"/>
      <c r="M43240" s="2"/>
      <c r="N43240"/>
      <c r="O43240"/>
      <c r="U43240"/>
      <c r="V43240"/>
    </row>
    <row r="43241" spans="6:22" x14ac:dyDescent="0.2">
      <c r="F43241"/>
      <c r="M43241" s="2"/>
      <c r="N43241"/>
      <c r="O43241"/>
      <c r="U43241"/>
      <c r="V43241"/>
    </row>
    <row r="43242" spans="6:22" x14ac:dyDescent="0.2">
      <c r="F43242"/>
      <c r="M43242" s="2"/>
      <c r="N43242"/>
      <c r="O43242"/>
      <c r="U43242"/>
      <c r="V43242"/>
    </row>
    <row r="43243" spans="6:22" x14ac:dyDescent="0.2">
      <c r="F43243"/>
      <c r="M43243" s="2"/>
      <c r="N43243"/>
      <c r="O43243"/>
      <c r="U43243"/>
      <c r="V43243"/>
    </row>
    <row r="43244" spans="6:22" x14ac:dyDescent="0.2">
      <c r="F43244"/>
      <c r="M43244" s="2"/>
      <c r="N43244"/>
      <c r="O43244"/>
      <c r="U43244"/>
      <c r="V43244"/>
    </row>
    <row r="43245" spans="6:22" x14ac:dyDescent="0.2">
      <c r="F43245"/>
      <c r="M43245" s="2"/>
      <c r="N43245"/>
      <c r="O43245"/>
      <c r="U43245"/>
      <c r="V43245"/>
    </row>
    <row r="43246" spans="6:22" x14ac:dyDescent="0.2">
      <c r="F43246"/>
      <c r="M43246" s="2"/>
      <c r="N43246"/>
      <c r="O43246"/>
      <c r="U43246"/>
      <c r="V43246"/>
    </row>
    <row r="43247" spans="6:22" x14ac:dyDescent="0.2">
      <c r="F43247"/>
      <c r="M43247" s="2"/>
      <c r="N43247"/>
      <c r="O43247"/>
      <c r="U43247"/>
      <c r="V43247"/>
    </row>
    <row r="43248" spans="6:22" x14ac:dyDescent="0.2">
      <c r="F43248"/>
      <c r="M43248" s="2"/>
      <c r="N43248"/>
      <c r="O43248"/>
      <c r="U43248"/>
      <c r="V43248"/>
    </row>
    <row r="43249" spans="6:22" x14ac:dyDescent="0.2">
      <c r="F43249"/>
      <c r="M43249" s="2"/>
      <c r="N43249"/>
      <c r="O43249"/>
      <c r="U43249"/>
      <c r="V43249"/>
    </row>
    <row r="43250" spans="6:22" x14ac:dyDescent="0.2">
      <c r="F43250"/>
      <c r="M43250" s="2"/>
      <c r="N43250"/>
      <c r="O43250"/>
      <c r="U43250"/>
      <c r="V43250"/>
    </row>
    <row r="43251" spans="6:22" x14ac:dyDescent="0.2">
      <c r="F43251"/>
      <c r="M43251" s="2"/>
      <c r="N43251"/>
      <c r="O43251"/>
      <c r="U43251"/>
      <c r="V43251"/>
    </row>
    <row r="43252" spans="6:22" x14ac:dyDescent="0.2">
      <c r="F43252"/>
      <c r="M43252" s="2"/>
      <c r="N43252"/>
      <c r="O43252"/>
      <c r="U43252"/>
      <c r="V43252"/>
    </row>
    <row r="43253" spans="6:22" x14ac:dyDescent="0.2">
      <c r="F43253"/>
      <c r="M43253" s="2"/>
      <c r="N43253"/>
      <c r="O43253"/>
      <c r="U43253"/>
      <c r="V43253"/>
    </row>
    <row r="43254" spans="6:22" x14ac:dyDescent="0.2">
      <c r="F43254"/>
      <c r="M43254" s="2"/>
      <c r="N43254"/>
      <c r="O43254"/>
      <c r="U43254"/>
      <c r="V43254"/>
    </row>
    <row r="43255" spans="6:22" x14ac:dyDescent="0.2">
      <c r="F43255"/>
      <c r="M43255" s="2"/>
      <c r="N43255"/>
      <c r="O43255"/>
      <c r="U43255"/>
      <c r="V43255"/>
    </row>
    <row r="43256" spans="6:22" x14ac:dyDescent="0.2">
      <c r="F43256"/>
      <c r="M43256" s="2"/>
      <c r="N43256"/>
      <c r="O43256"/>
      <c r="U43256"/>
      <c r="V43256"/>
    </row>
    <row r="43257" spans="6:22" x14ac:dyDescent="0.2">
      <c r="F43257"/>
      <c r="M43257" s="2"/>
      <c r="N43257"/>
      <c r="O43257"/>
      <c r="U43257"/>
      <c r="V43257"/>
    </row>
    <row r="43258" spans="6:22" x14ac:dyDescent="0.2">
      <c r="F43258"/>
      <c r="M43258" s="2"/>
      <c r="N43258"/>
      <c r="O43258"/>
      <c r="U43258"/>
      <c r="V43258"/>
    </row>
    <row r="43259" spans="6:22" x14ac:dyDescent="0.2">
      <c r="F43259"/>
      <c r="M43259" s="2"/>
      <c r="N43259"/>
      <c r="O43259"/>
      <c r="U43259"/>
      <c r="V43259"/>
    </row>
    <row r="43260" spans="6:22" x14ac:dyDescent="0.2">
      <c r="F43260"/>
      <c r="M43260" s="2"/>
      <c r="N43260"/>
      <c r="O43260"/>
      <c r="U43260"/>
      <c r="V43260"/>
    </row>
    <row r="43261" spans="6:22" x14ac:dyDescent="0.2">
      <c r="F43261"/>
      <c r="M43261" s="2"/>
      <c r="N43261"/>
      <c r="O43261"/>
      <c r="U43261"/>
      <c r="V43261"/>
    </row>
    <row r="43262" spans="6:22" x14ac:dyDescent="0.2">
      <c r="F43262"/>
      <c r="M43262" s="2"/>
      <c r="N43262"/>
      <c r="O43262"/>
      <c r="U43262"/>
      <c r="V43262"/>
    </row>
    <row r="43263" spans="6:22" x14ac:dyDescent="0.2">
      <c r="F43263"/>
      <c r="M43263" s="2"/>
      <c r="N43263"/>
      <c r="O43263"/>
      <c r="U43263"/>
      <c r="V43263"/>
    </row>
    <row r="43264" spans="6:22" x14ac:dyDescent="0.2">
      <c r="F43264"/>
      <c r="M43264" s="2"/>
      <c r="N43264"/>
      <c r="O43264"/>
      <c r="U43264"/>
      <c r="V43264"/>
    </row>
    <row r="43265" spans="6:22" x14ac:dyDescent="0.2">
      <c r="F43265"/>
      <c r="M43265" s="2"/>
      <c r="N43265"/>
      <c r="O43265"/>
      <c r="U43265"/>
      <c r="V43265"/>
    </row>
    <row r="43266" spans="6:22" x14ac:dyDescent="0.2">
      <c r="F43266"/>
      <c r="M43266" s="2"/>
      <c r="N43266"/>
      <c r="O43266"/>
      <c r="U43266"/>
      <c r="V43266"/>
    </row>
    <row r="43267" spans="6:22" x14ac:dyDescent="0.2">
      <c r="F43267"/>
      <c r="M43267" s="2"/>
      <c r="N43267"/>
      <c r="O43267"/>
      <c r="U43267"/>
      <c r="V43267"/>
    </row>
    <row r="43268" spans="6:22" x14ac:dyDescent="0.2">
      <c r="F43268"/>
      <c r="M43268" s="2"/>
      <c r="N43268"/>
      <c r="O43268"/>
      <c r="U43268"/>
      <c r="V43268"/>
    </row>
    <row r="43269" spans="6:22" x14ac:dyDescent="0.2">
      <c r="F43269"/>
      <c r="M43269" s="2"/>
      <c r="N43269"/>
      <c r="O43269"/>
      <c r="U43269"/>
      <c r="V43269"/>
    </row>
    <row r="43270" spans="6:22" x14ac:dyDescent="0.2">
      <c r="F43270"/>
      <c r="M43270" s="2"/>
      <c r="N43270"/>
      <c r="O43270"/>
      <c r="U43270"/>
      <c r="V43270"/>
    </row>
    <row r="43271" spans="6:22" x14ac:dyDescent="0.2">
      <c r="F43271"/>
      <c r="M43271" s="2"/>
      <c r="N43271"/>
      <c r="O43271"/>
      <c r="U43271"/>
      <c r="V43271"/>
    </row>
    <row r="43272" spans="6:22" x14ac:dyDescent="0.2">
      <c r="F43272"/>
      <c r="M43272" s="2"/>
      <c r="N43272"/>
      <c r="O43272"/>
      <c r="U43272"/>
      <c r="V43272"/>
    </row>
    <row r="43273" spans="6:22" x14ac:dyDescent="0.2">
      <c r="F43273"/>
      <c r="M43273" s="2"/>
      <c r="N43273"/>
      <c r="O43273"/>
      <c r="U43273"/>
      <c r="V43273"/>
    </row>
    <row r="43274" spans="6:22" x14ac:dyDescent="0.2">
      <c r="F43274"/>
      <c r="M43274" s="2"/>
      <c r="N43274"/>
      <c r="O43274"/>
      <c r="U43274"/>
      <c r="V43274"/>
    </row>
    <row r="43275" spans="6:22" x14ac:dyDescent="0.2">
      <c r="F43275"/>
      <c r="M43275" s="2"/>
      <c r="N43275"/>
      <c r="O43275"/>
      <c r="U43275"/>
      <c r="V43275"/>
    </row>
    <row r="43276" spans="6:22" x14ac:dyDescent="0.2">
      <c r="F43276"/>
      <c r="M43276" s="2"/>
      <c r="N43276"/>
      <c r="O43276"/>
      <c r="U43276"/>
      <c r="V43276"/>
    </row>
    <row r="43277" spans="6:22" x14ac:dyDescent="0.2">
      <c r="F43277"/>
      <c r="M43277" s="2"/>
      <c r="N43277"/>
      <c r="O43277"/>
      <c r="U43277"/>
      <c r="V43277"/>
    </row>
    <row r="43278" spans="6:22" x14ac:dyDescent="0.2">
      <c r="F43278"/>
      <c r="M43278" s="2"/>
      <c r="N43278"/>
      <c r="O43278"/>
      <c r="U43278"/>
      <c r="V43278"/>
    </row>
    <row r="43279" spans="6:22" x14ac:dyDescent="0.2">
      <c r="F43279"/>
      <c r="M43279" s="2"/>
      <c r="N43279"/>
      <c r="O43279"/>
      <c r="U43279"/>
      <c r="V43279"/>
    </row>
    <row r="43280" spans="6:22" x14ac:dyDescent="0.2">
      <c r="F43280"/>
      <c r="M43280" s="2"/>
      <c r="N43280"/>
      <c r="O43280"/>
      <c r="U43280"/>
      <c r="V43280"/>
    </row>
    <row r="43281" spans="6:22" x14ac:dyDescent="0.2">
      <c r="F43281"/>
      <c r="M43281" s="2"/>
      <c r="N43281"/>
      <c r="O43281"/>
      <c r="U43281"/>
      <c r="V43281"/>
    </row>
    <row r="43282" spans="6:22" x14ac:dyDescent="0.2">
      <c r="F43282"/>
      <c r="M43282" s="2"/>
      <c r="N43282"/>
      <c r="O43282"/>
      <c r="U43282"/>
      <c r="V43282"/>
    </row>
    <row r="43283" spans="6:22" x14ac:dyDescent="0.2">
      <c r="F43283"/>
      <c r="M43283" s="2"/>
      <c r="N43283"/>
      <c r="O43283"/>
      <c r="U43283"/>
      <c r="V43283"/>
    </row>
    <row r="43284" spans="6:22" x14ac:dyDescent="0.2">
      <c r="F43284"/>
      <c r="M43284" s="2"/>
      <c r="N43284"/>
      <c r="O43284"/>
      <c r="U43284"/>
      <c r="V43284"/>
    </row>
    <row r="43285" spans="6:22" x14ac:dyDescent="0.2">
      <c r="F43285"/>
      <c r="M43285" s="2"/>
      <c r="N43285"/>
      <c r="O43285"/>
      <c r="U43285"/>
      <c r="V43285"/>
    </row>
    <row r="43286" spans="6:22" x14ac:dyDescent="0.2">
      <c r="F43286"/>
      <c r="M43286" s="2"/>
      <c r="N43286"/>
      <c r="O43286"/>
      <c r="U43286"/>
      <c r="V43286"/>
    </row>
    <row r="43287" spans="6:22" x14ac:dyDescent="0.2">
      <c r="F43287"/>
      <c r="M43287" s="2"/>
      <c r="N43287"/>
      <c r="O43287"/>
      <c r="U43287"/>
      <c r="V43287"/>
    </row>
    <row r="43288" spans="6:22" x14ac:dyDescent="0.2">
      <c r="F43288"/>
      <c r="M43288" s="2"/>
      <c r="N43288"/>
      <c r="O43288"/>
      <c r="U43288"/>
      <c r="V43288"/>
    </row>
    <row r="43289" spans="6:22" x14ac:dyDescent="0.2">
      <c r="F43289"/>
      <c r="M43289" s="2"/>
      <c r="N43289"/>
      <c r="O43289"/>
      <c r="U43289"/>
      <c r="V43289"/>
    </row>
    <row r="43290" spans="6:22" x14ac:dyDescent="0.2">
      <c r="F43290"/>
      <c r="M43290" s="2"/>
      <c r="N43290"/>
      <c r="O43290"/>
      <c r="U43290"/>
      <c r="V43290"/>
    </row>
    <row r="43291" spans="6:22" x14ac:dyDescent="0.2">
      <c r="F43291"/>
      <c r="M43291" s="2"/>
      <c r="N43291"/>
      <c r="O43291"/>
      <c r="U43291"/>
      <c r="V43291"/>
    </row>
    <row r="43292" spans="6:22" x14ac:dyDescent="0.2">
      <c r="F43292"/>
      <c r="M43292" s="2"/>
      <c r="N43292"/>
      <c r="O43292"/>
      <c r="U43292"/>
      <c r="V43292"/>
    </row>
    <row r="43293" spans="6:22" x14ac:dyDescent="0.2">
      <c r="F43293"/>
      <c r="M43293" s="2"/>
      <c r="N43293"/>
      <c r="O43293"/>
      <c r="U43293"/>
      <c r="V43293"/>
    </row>
    <row r="43294" spans="6:22" x14ac:dyDescent="0.2">
      <c r="F43294"/>
      <c r="M43294" s="2"/>
      <c r="N43294"/>
      <c r="O43294"/>
      <c r="U43294"/>
      <c r="V43294"/>
    </row>
    <row r="43295" spans="6:22" x14ac:dyDescent="0.2">
      <c r="F43295"/>
      <c r="M43295" s="2"/>
      <c r="N43295"/>
      <c r="O43295"/>
      <c r="U43295"/>
      <c r="V43295"/>
    </row>
    <row r="43296" spans="6:22" x14ac:dyDescent="0.2">
      <c r="F43296"/>
      <c r="M43296" s="2"/>
      <c r="N43296"/>
      <c r="O43296"/>
      <c r="U43296"/>
      <c r="V43296"/>
    </row>
    <row r="43297" spans="6:22" x14ac:dyDescent="0.2">
      <c r="F43297"/>
      <c r="M43297" s="2"/>
      <c r="N43297"/>
      <c r="O43297"/>
      <c r="U43297"/>
      <c r="V43297"/>
    </row>
    <row r="43298" spans="6:22" x14ac:dyDescent="0.2">
      <c r="F43298"/>
      <c r="M43298" s="2"/>
      <c r="N43298"/>
      <c r="O43298"/>
      <c r="U43298"/>
      <c r="V43298"/>
    </row>
    <row r="43299" spans="6:22" x14ac:dyDescent="0.2">
      <c r="F43299"/>
      <c r="M43299" s="2"/>
      <c r="N43299"/>
      <c r="O43299"/>
      <c r="U43299"/>
      <c r="V43299"/>
    </row>
    <row r="43300" spans="6:22" x14ac:dyDescent="0.2">
      <c r="F43300"/>
      <c r="M43300" s="2"/>
      <c r="N43300"/>
      <c r="O43300"/>
      <c r="U43300"/>
      <c r="V43300"/>
    </row>
    <row r="43301" spans="6:22" x14ac:dyDescent="0.2">
      <c r="F43301"/>
      <c r="M43301" s="2"/>
      <c r="N43301"/>
      <c r="O43301"/>
      <c r="U43301"/>
      <c r="V43301"/>
    </row>
    <row r="43302" spans="6:22" x14ac:dyDescent="0.2">
      <c r="F43302"/>
      <c r="M43302" s="2"/>
      <c r="N43302"/>
      <c r="O43302"/>
      <c r="U43302"/>
      <c r="V43302"/>
    </row>
    <row r="43303" spans="6:22" x14ac:dyDescent="0.2">
      <c r="F43303"/>
      <c r="M43303" s="2"/>
      <c r="N43303"/>
      <c r="O43303"/>
      <c r="U43303"/>
      <c r="V43303"/>
    </row>
    <row r="43304" spans="6:22" x14ac:dyDescent="0.2">
      <c r="F43304"/>
      <c r="M43304" s="2"/>
      <c r="N43304"/>
      <c r="O43304"/>
      <c r="U43304"/>
      <c r="V43304"/>
    </row>
    <row r="43305" spans="6:22" x14ac:dyDescent="0.2">
      <c r="F43305"/>
      <c r="M43305" s="2"/>
      <c r="N43305"/>
      <c r="O43305"/>
      <c r="U43305"/>
      <c r="V43305"/>
    </row>
    <row r="43306" spans="6:22" x14ac:dyDescent="0.2">
      <c r="F43306"/>
      <c r="M43306" s="2"/>
      <c r="N43306"/>
      <c r="O43306"/>
      <c r="U43306"/>
      <c r="V43306"/>
    </row>
    <row r="43307" spans="6:22" x14ac:dyDescent="0.2">
      <c r="F43307"/>
      <c r="M43307" s="2"/>
      <c r="N43307"/>
      <c r="O43307"/>
      <c r="U43307"/>
      <c r="V43307"/>
    </row>
    <row r="43308" spans="6:22" x14ac:dyDescent="0.2">
      <c r="F43308"/>
      <c r="M43308" s="2"/>
      <c r="N43308"/>
      <c r="O43308"/>
      <c r="U43308"/>
      <c r="V43308"/>
    </row>
    <row r="43309" spans="6:22" x14ac:dyDescent="0.2">
      <c r="F43309"/>
      <c r="M43309" s="2"/>
      <c r="N43309"/>
      <c r="O43309"/>
      <c r="U43309"/>
      <c r="V43309"/>
    </row>
    <row r="43310" spans="6:22" x14ac:dyDescent="0.2">
      <c r="F43310"/>
      <c r="M43310" s="2"/>
      <c r="N43310"/>
      <c r="O43310"/>
      <c r="U43310"/>
      <c r="V43310"/>
    </row>
    <row r="43311" spans="6:22" x14ac:dyDescent="0.2">
      <c r="F43311"/>
      <c r="M43311" s="2"/>
      <c r="N43311"/>
      <c r="O43311"/>
      <c r="U43311"/>
      <c r="V43311"/>
    </row>
    <row r="43312" spans="6:22" x14ac:dyDescent="0.2">
      <c r="F43312"/>
      <c r="M43312" s="2"/>
      <c r="N43312"/>
      <c r="O43312"/>
      <c r="U43312"/>
      <c r="V43312"/>
    </row>
    <row r="43313" spans="6:22" x14ac:dyDescent="0.2">
      <c r="F43313"/>
      <c r="M43313" s="2"/>
      <c r="N43313"/>
      <c r="O43313"/>
      <c r="U43313"/>
      <c r="V43313"/>
    </row>
    <row r="43314" spans="6:22" x14ac:dyDescent="0.2">
      <c r="F43314"/>
      <c r="M43314" s="2"/>
      <c r="N43314"/>
      <c r="O43314"/>
      <c r="U43314"/>
      <c r="V43314"/>
    </row>
    <row r="43315" spans="6:22" x14ac:dyDescent="0.2">
      <c r="F43315"/>
      <c r="M43315" s="2"/>
      <c r="N43315"/>
      <c r="O43315"/>
      <c r="U43315"/>
      <c r="V43315"/>
    </row>
    <row r="43316" spans="6:22" x14ac:dyDescent="0.2">
      <c r="F43316"/>
      <c r="M43316" s="2"/>
      <c r="N43316"/>
      <c r="O43316"/>
      <c r="U43316"/>
      <c r="V43316"/>
    </row>
    <row r="43317" spans="6:22" x14ac:dyDescent="0.2">
      <c r="F43317"/>
      <c r="M43317" s="2"/>
      <c r="N43317"/>
      <c r="O43317"/>
      <c r="U43317"/>
      <c r="V43317"/>
    </row>
    <row r="43318" spans="6:22" x14ac:dyDescent="0.2">
      <c r="F43318"/>
      <c r="M43318" s="2"/>
      <c r="N43318"/>
      <c r="O43318"/>
      <c r="U43318"/>
      <c r="V43318"/>
    </row>
    <row r="43319" spans="6:22" x14ac:dyDescent="0.2">
      <c r="F43319"/>
      <c r="M43319" s="2"/>
      <c r="N43319"/>
      <c r="O43319"/>
      <c r="U43319"/>
      <c r="V43319"/>
    </row>
    <row r="43320" spans="6:22" x14ac:dyDescent="0.2">
      <c r="F43320"/>
      <c r="M43320" s="2"/>
      <c r="N43320"/>
      <c r="O43320"/>
      <c r="U43320"/>
      <c r="V43320"/>
    </row>
    <row r="43321" spans="6:22" x14ac:dyDescent="0.2">
      <c r="F43321"/>
      <c r="M43321" s="2"/>
      <c r="N43321"/>
      <c r="O43321"/>
      <c r="U43321"/>
      <c r="V43321"/>
    </row>
    <row r="43322" spans="6:22" x14ac:dyDescent="0.2">
      <c r="F43322"/>
      <c r="M43322" s="2"/>
      <c r="N43322"/>
      <c r="O43322"/>
      <c r="U43322"/>
      <c r="V43322"/>
    </row>
    <row r="43323" spans="6:22" x14ac:dyDescent="0.2">
      <c r="F43323"/>
      <c r="M43323" s="2"/>
      <c r="N43323"/>
      <c r="O43323"/>
      <c r="U43323"/>
      <c r="V43323"/>
    </row>
    <row r="43324" spans="6:22" x14ac:dyDescent="0.2">
      <c r="F43324"/>
      <c r="M43324" s="2"/>
      <c r="N43324"/>
      <c r="O43324"/>
      <c r="U43324"/>
      <c r="V43324"/>
    </row>
    <row r="43325" spans="6:22" x14ac:dyDescent="0.2">
      <c r="F43325"/>
      <c r="M43325" s="2"/>
      <c r="N43325"/>
      <c r="O43325"/>
      <c r="U43325"/>
      <c r="V43325"/>
    </row>
    <row r="43326" spans="6:22" x14ac:dyDescent="0.2">
      <c r="F43326"/>
      <c r="M43326" s="2"/>
      <c r="N43326"/>
      <c r="O43326"/>
      <c r="U43326"/>
      <c r="V43326"/>
    </row>
    <row r="43327" spans="6:22" x14ac:dyDescent="0.2">
      <c r="F43327"/>
      <c r="M43327" s="2"/>
      <c r="N43327"/>
      <c r="O43327"/>
      <c r="U43327"/>
      <c r="V43327"/>
    </row>
    <row r="43328" spans="6:22" x14ac:dyDescent="0.2">
      <c r="F43328"/>
      <c r="M43328" s="2"/>
      <c r="N43328"/>
      <c r="O43328"/>
      <c r="U43328"/>
      <c r="V43328"/>
    </row>
    <row r="43329" spans="6:22" x14ac:dyDescent="0.2">
      <c r="F43329"/>
      <c r="M43329" s="2"/>
      <c r="N43329"/>
      <c r="O43329"/>
      <c r="U43329"/>
      <c r="V43329"/>
    </row>
    <row r="43330" spans="6:22" x14ac:dyDescent="0.2">
      <c r="F43330"/>
      <c r="M43330" s="2"/>
      <c r="N43330"/>
      <c r="O43330"/>
      <c r="U43330"/>
      <c r="V43330"/>
    </row>
    <row r="43331" spans="6:22" x14ac:dyDescent="0.2">
      <c r="F43331"/>
      <c r="M43331" s="2"/>
      <c r="N43331"/>
      <c r="O43331"/>
      <c r="U43331"/>
      <c r="V43331"/>
    </row>
    <row r="43332" spans="6:22" x14ac:dyDescent="0.2">
      <c r="F43332"/>
      <c r="M43332" s="2"/>
      <c r="N43332"/>
      <c r="O43332"/>
      <c r="U43332"/>
      <c r="V43332"/>
    </row>
    <row r="43333" spans="6:22" x14ac:dyDescent="0.2">
      <c r="F43333"/>
      <c r="M43333" s="2"/>
      <c r="N43333"/>
      <c r="O43333"/>
      <c r="U43333"/>
      <c r="V43333"/>
    </row>
    <row r="43334" spans="6:22" x14ac:dyDescent="0.2">
      <c r="F43334"/>
      <c r="M43334" s="2"/>
      <c r="N43334"/>
      <c r="O43334"/>
      <c r="U43334"/>
      <c r="V43334"/>
    </row>
    <row r="43335" spans="6:22" x14ac:dyDescent="0.2">
      <c r="F43335"/>
      <c r="M43335" s="2"/>
      <c r="N43335"/>
      <c r="O43335"/>
      <c r="U43335"/>
      <c r="V43335"/>
    </row>
    <row r="43336" spans="6:22" x14ac:dyDescent="0.2">
      <c r="F43336"/>
      <c r="M43336" s="2"/>
      <c r="N43336"/>
      <c r="O43336"/>
      <c r="U43336"/>
      <c r="V43336"/>
    </row>
    <row r="43337" spans="6:22" x14ac:dyDescent="0.2">
      <c r="F43337"/>
      <c r="M43337" s="2"/>
      <c r="N43337"/>
      <c r="O43337"/>
      <c r="U43337"/>
      <c r="V43337"/>
    </row>
    <row r="43338" spans="6:22" x14ac:dyDescent="0.2">
      <c r="F43338"/>
      <c r="M43338" s="2"/>
      <c r="N43338"/>
      <c r="O43338"/>
      <c r="U43338"/>
      <c r="V43338"/>
    </row>
    <row r="43339" spans="6:22" x14ac:dyDescent="0.2">
      <c r="F43339"/>
      <c r="M43339" s="2"/>
      <c r="N43339"/>
      <c r="O43339"/>
      <c r="U43339"/>
      <c r="V43339"/>
    </row>
    <row r="43340" spans="6:22" x14ac:dyDescent="0.2">
      <c r="F43340"/>
      <c r="M43340" s="2"/>
      <c r="N43340"/>
      <c r="O43340"/>
      <c r="U43340"/>
      <c r="V43340"/>
    </row>
    <row r="43341" spans="6:22" x14ac:dyDescent="0.2">
      <c r="F43341"/>
      <c r="M43341" s="2"/>
      <c r="N43341"/>
      <c r="O43341"/>
      <c r="U43341"/>
      <c r="V43341"/>
    </row>
    <row r="43342" spans="6:22" x14ac:dyDescent="0.2">
      <c r="F43342"/>
      <c r="M43342" s="2"/>
      <c r="N43342"/>
      <c r="O43342"/>
      <c r="U43342"/>
      <c r="V43342"/>
    </row>
    <row r="43343" spans="6:22" x14ac:dyDescent="0.2">
      <c r="F43343"/>
      <c r="M43343" s="2"/>
      <c r="N43343"/>
      <c r="O43343"/>
      <c r="U43343"/>
      <c r="V43343"/>
    </row>
    <row r="43344" spans="6:22" x14ac:dyDescent="0.2">
      <c r="F43344"/>
      <c r="M43344" s="2"/>
      <c r="N43344"/>
      <c r="O43344"/>
      <c r="U43344"/>
      <c r="V43344"/>
    </row>
    <row r="43345" spans="6:22" x14ac:dyDescent="0.2">
      <c r="F43345"/>
      <c r="M43345" s="2"/>
      <c r="N43345"/>
      <c r="O43345"/>
      <c r="U43345"/>
      <c r="V43345"/>
    </row>
    <row r="43346" spans="6:22" x14ac:dyDescent="0.2">
      <c r="F43346"/>
      <c r="M43346" s="2"/>
      <c r="N43346"/>
      <c r="O43346"/>
      <c r="U43346"/>
      <c r="V43346"/>
    </row>
    <row r="43347" spans="6:22" x14ac:dyDescent="0.2">
      <c r="F43347"/>
      <c r="M43347" s="2"/>
      <c r="N43347"/>
      <c r="O43347"/>
      <c r="U43347"/>
      <c r="V43347"/>
    </row>
    <row r="43348" spans="6:22" x14ac:dyDescent="0.2">
      <c r="F43348"/>
      <c r="M43348" s="2"/>
      <c r="N43348"/>
      <c r="O43348"/>
      <c r="U43348"/>
      <c r="V43348"/>
    </row>
    <row r="43349" spans="6:22" x14ac:dyDescent="0.2">
      <c r="F43349"/>
      <c r="M43349" s="2"/>
      <c r="N43349"/>
      <c r="O43349"/>
      <c r="U43349"/>
      <c r="V43349"/>
    </row>
    <row r="43350" spans="6:22" x14ac:dyDescent="0.2">
      <c r="F43350"/>
      <c r="M43350" s="2"/>
      <c r="N43350"/>
      <c r="O43350"/>
      <c r="U43350"/>
      <c r="V43350"/>
    </row>
    <row r="43351" spans="6:22" x14ac:dyDescent="0.2">
      <c r="F43351"/>
      <c r="M43351" s="2"/>
      <c r="N43351"/>
      <c r="O43351"/>
      <c r="U43351"/>
      <c r="V43351"/>
    </row>
    <row r="43352" spans="6:22" x14ac:dyDescent="0.2">
      <c r="F43352"/>
      <c r="M43352" s="2"/>
      <c r="N43352"/>
      <c r="O43352"/>
      <c r="U43352"/>
      <c r="V43352"/>
    </row>
    <row r="43353" spans="6:22" x14ac:dyDescent="0.2">
      <c r="F43353"/>
      <c r="M43353" s="2"/>
      <c r="N43353"/>
      <c r="O43353"/>
      <c r="U43353"/>
      <c r="V43353"/>
    </row>
    <row r="43354" spans="6:22" x14ac:dyDescent="0.2">
      <c r="F43354"/>
      <c r="M43354" s="2"/>
      <c r="N43354"/>
      <c r="O43354"/>
      <c r="U43354"/>
      <c r="V43354"/>
    </row>
    <row r="43355" spans="6:22" x14ac:dyDescent="0.2">
      <c r="F43355"/>
      <c r="M43355" s="2"/>
      <c r="N43355"/>
      <c r="O43355"/>
      <c r="U43355"/>
      <c r="V43355"/>
    </row>
    <row r="43356" spans="6:22" x14ac:dyDescent="0.2">
      <c r="F43356"/>
      <c r="M43356" s="2"/>
      <c r="N43356"/>
      <c r="O43356"/>
      <c r="U43356"/>
      <c r="V43356"/>
    </row>
    <row r="43357" spans="6:22" x14ac:dyDescent="0.2">
      <c r="F43357"/>
      <c r="M43357" s="2"/>
      <c r="N43357"/>
      <c r="O43357"/>
      <c r="U43357"/>
      <c r="V43357"/>
    </row>
    <row r="43358" spans="6:22" x14ac:dyDescent="0.2">
      <c r="F43358"/>
      <c r="M43358" s="2"/>
      <c r="N43358"/>
      <c r="O43358"/>
      <c r="U43358"/>
      <c r="V43358"/>
    </row>
    <row r="43359" spans="6:22" x14ac:dyDescent="0.2">
      <c r="F43359"/>
      <c r="M43359" s="2"/>
      <c r="N43359"/>
      <c r="O43359"/>
      <c r="U43359"/>
      <c r="V43359"/>
    </row>
    <row r="43360" spans="6:22" x14ac:dyDescent="0.2">
      <c r="F43360"/>
      <c r="M43360" s="2"/>
      <c r="N43360"/>
      <c r="O43360"/>
      <c r="U43360"/>
      <c r="V43360"/>
    </row>
    <row r="43361" spans="6:22" x14ac:dyDescent="0.2">
      <c r="F43361"/>
      <c r="M43361" s="2"/>
      <c r="N43361"/>
      <c r="O43361"/>
      <c r="U43361"/>
      <c r="V43361"/>
    </row>
    <row r="43362" spans="6:22" x14ac:dyDescent="0.2">
      <c r="F43362"/>
      <c r="M43362" s="2"/>
      <c r="N43362"/>
      <c r="O43362"/>
      <c r="U43362"/>
      <c r="V43362"/>
    </row>
    <row r="43363" spans="6:22" x14ac:dyDescent="0.2">
      <c r="F43363"/>
      <c r="M43363" s="2"/>
      <c r="N43363"/>
      <c r="O43363"/>
      <c r="U43363"/>
      <c r="V43363"/>
    </row>
    <row r="43364" spans="6:22" x14ac:dyDescent="0.2">
      <c r="F43364"/>
      <c r="M43364" s="2"/>
      <c r="N43364"/>
      <c r="O43364"/>
      <c r="U43364"/>
      <c r="V43364"/>
    </row>
    <row r="43365" spans="6:22" x14ac:dyDescent="0.2">
      <c r="F43365"/>
      <c r="M43365" s="2"/>
      <c r="N43365"/>
      <c r="O43365"/>
      <c r="U43365"/>
      <c r="V43365"/>
    </row>
    <row r="43366" spans="6:22" x14ac:dyDescent="0.2">
      <c r="F43366"/>
      <c r="M43366" s="2"/>
      <c r="N43366"/>
      <c r="O43366"/>
      <c r="U43366"/>
      <c r="V43366"/>
    </row>
    <row r="43367" spans="6:22" x14ac:dyDescent="0.2">
      <c r="F43367"/>
      <c r="M43367" s="2"/>
      <c r="N43367"/>
      <c r="O43367"/>
      <c r="U43367"/>
      <c r="V43367"/>
    </row>
    <row r="43368" spans="6:22" x14ac:dyDescent="0.2">
      <c r="F43368"/>
      <c r="M43368" s="2"/>
      <c r="N43368"/>
      <c r="O43368"/>
      <c r="U43368"/>
      <c r="V43368"/>
    </row>
    <row r="43369" spans="6:22" x14ac:dyDescent="0.2">
      <c r="F43369"/>
      <c r="M43369" s="2"/>
      <c r="N43369"/>
      <c r="O43369"/>
      <c r="U43369"/>
      <c r="V43369"/>
    </row>
    <row r="43370" spans="6:22" x14ac:dyDescent="0.2">
      <c r="F43370"/>
      <c r="M43370" s="2"/>
      <c r="N43370"/>
      <c r="O43370"/>
      <c r="U43370"/>
      <c r="V43370"/>
    </row>
    <row r="43371" spans="6:22" x14ac:dyDescent="0.2">
      <c r="F43371"/>
      <c r="M43371" s="2"/>
      <c r="N43371"/>
      <c r="O43371"/>
      <c r="U43371"/>
      <c r="V43371"/>
    </row>
    <row r="43372" spans="6:22" x14ac:dyDescent="0.2">
      <c r="F43372"/>
      <c r="M43372" s="2"/>
      <c r="N43372"/>
      <c r="O43372"/>
      <c r="U43372"/>
      <c r="V43372"/>
    </row>
    <row r="43373" spans="6:22" x14ac:dyDescent="0.2">
      <c r="F43373"/>
      <c r="M43373" s="2"/>
      <c r="N43373"/>
      <c r="O43373"/>
      <c r="U43373"/>
      <c r="V43373"/>
    </row>
    <row r="43374" spans="6:22" x14ac:dyDescent="0.2">
      <c r="F43374"/>
      <c r="M43374" s="2"/>
      <c r="N43374"/>
      <c r="O43374"/>
      <c r="U43374"/>
      <c r="V43374"/>
    </row>
    <row r="43375" spans="6:22" x14ac:dyDescent="0.2">
      <c r="F43375"/>
      <c r="M43375" s="2"/>
      <c r="N43375"/>
      <c r="O43375"/>
      <c r="U43375"/>
      <c r="V43375"/>
    </row>
    <row r="43376" spans="6:22" x14ac:dyDescent="0.2">
      <c r="F43376"/>
      <c r="M43376" s="2"/>
      <c r="N43376"/>
      <c r="O43376"/>
      <c r="U43376"/>
      <c r="V43376"/>
    </row>
    <row r="43377" spans="6:22" x14ac:dyDescent="0.2">
      <c r="F43377"/>
      <c r="M43377" s="2"/>
      <c r="N43377"/>
      <c r="O43377"/>
      <c r="U43377"/>
      <c r="V43377"/>
    </row>
    <row r="43378" spans="6:22" x14ac:dyDescent="0.2">
      <c r="F43378"/>
      <c r="M43378" s="2"/>
      <c r="N43378"/>
      <c r="O43378"/>
      <c r="U43378"/>
      <c r="V43378"/>
    </row>
    <row r="43379" spans="6:22" x14ac:dyDescent="0.2">
      <c r="F43379"/>
      <c r="M43379" s="2"/>
      <c r="N43379"/>
      <c r="O43379"/>
      <c r="U43379"/>
      <c r="V43379"/>
    </row>
    <row r="43380" spans="6:22" x14ac:dyDescent="0.2">
      <c r="F43380"/>
      <c r="M43380" s="2"/>
      <c r="N43380"/>
      <c r="O43380"/>
      <c r="U43380"/>
      <c r="V43380"/>
    </row>
    <row r="43381" spans="6:22" x14ac:dyDescent="0.2">
      <c r="F43381"/>
      <c r="M43381" s="2"/>
      <c r="N43381"/>
      <c r="O43381"/>
      <c r="U43381"/>
      <c r="V43381"/>
    </row>
    <row r="43382" spans="6:22" x14ac:dyDescent="0.2">
      <c r="F43382"/>
      <c r="M43382" s="2"/>
      <c r="N43382"/>
      <c r="O43382"/>
      <c r="U43382"/>
      <c r="V43382"/>
    </row>
    <row r="43383" spans="6:22" x14ac:dyDescent="0.2">
      <c r="F43383"/>
      <c r="M43383" s="2"/>
      <c r="N43383"/>
      <c r="O43383"/>
      <c r="U43383"/>
      <c r="V43383"/>
    </row>
    <row r="43384" spans="6:22" x14ac:dyDescent="0.2">
      <c r="F43384"/>
      <c r="M43384" s="2"/>
      <c r="N43384"/>
      <c r="O43384"/>
      <c r="U43384"/>
      <c r="V43384"/>
    </row>
    <row r="43385" spans="6:22" x14ac:dyDescent="0.2">
      <c r="F43385"/>
      <c r="M43385" s="2"/>
      <c r="N43385"/>
      <c r="O43385"/>
      <c r="U43385"/>
      <c r="V43385"/>
    </row>
    <row r="43386" spans="6:22" x14ac:dyDescent="0.2">
      <c r="F43386"/>
      <c r="M43386" s="2"/>
      <c r="N43386"/>
      <c r="O43386"/>
      <c r="U43386"/>
      <c r="V43386"/>
    </row>
    <row r="43387" spans="6:22" x14ac:dyDescent="0.2">
      <c r="F43387"/>
      <c r="M43387" s="2"/>
      <c r="N43387"/>
      <c r="O43387"/>
      <c r="U43387"/>
      <c r="V43387"/>
    </row>
    <row r="43388" spans="6:22" x14ac:dyDescent="0.2">
      <c r="F43388"/>
      <c r="M43388" s="2"/>
      <c r="N43388"/>
      <c r="O43388"/>
      <c r="U43388"/>
      <c r="V43388"/>
    </row>
    <row r="43389" spans="6:22" x14ac:dyDescent="0.2">
      <c r="F43389"/>
      <c r="M43389" s="2"/>
      <c r="N43389"/>
      <c r="O43389"/>
      <c r="U43389"/>
      <c r="V43389"/>
    </row>
    <row r="43390" spans="6:22" x14ac:dyDescent="0.2">
      <c r="F43390"/>
      <c r="M43390" s="2"/>
      <c r="N43390"/>
      <c r="O43390"/>
      <c r="U43390"/>
      <c r="V43390"/>
    </row>
    <row r="43391" spans="6:22" x14ac:dyDescent="0.2">
      <c r="F43391"/>
      <c r="M43391" s="2"/>
      <c r="N43391"/>
      <c r="O43391"/>
      <c r="U43391"/>
      <c r="V43391"/>
    </row>
    <row r="43392" spans="6:22" x14ac:dyDescent="0.2">
      <c r="F43392"/>
      <c r="M43392" s="2"/>
      <c r="N43392"/>
      <c r="O43392"/>
      <c r="U43392"/>
      <c r="V43392"/>
    </row>
    <row r="43393" spans="6:22" x14ac:dyDescent="0.2">
      <c r="F43393"/>
      <c r="M43393" s="2"/>
      <c r="N43393"/>
      <c r="O43393"/>
      <c r="U43393"/>
      <c r="V43393"/>
    </row>
    <row r="43394" spans="6:22" x14ac:dyDescent="0.2">
      <c r="F43394"/>
      <c r="M43394" s="2"/>
      <c r="N43394"/>
      <c r="O43394"/>
      <c r="U43394"/>
      <c r="V43394"/>
    </row>
    <row r="43395" spans="6:22" x14ac:dyDescent="0.2">
      <c r="F43395"/>
      <c r="M43395" s="2"/>
      <c r="N43395"/>
      <c r="O43395"/>
      <c r="U43395"/>
      <c r="V43395"/>
    </row>
    <row r="43396" spans="6:22" x14ac:dyDescent="0.2">
      <c r="F43396"/>
      <c r="M43396" s="2"/>
      <c r="N43396"/>
      <c r="O43396"/>
      <c r="U43396"/>
      <c r="V43396"/>
    </row>
    <row r="43397" spans="6:22" x14ac:dyDescent="0.2">
      <c r="F43397"/>
      <c r="M43397" s="2"/>
      <c r="N43397"/>
      <c r="O43397"/>
      <c r="U43397"/>
      <c r="V43397"/>
    </row>
    <row r="43398" spans="6:22" x14ac:dyDescent="0.2">
      <c r="F43398"/>
      <c r="M43398" s="2"/>
      <c r="N43398"/>
      <c r="O43398"/>
      <c r="U43398"/>
      <c r="V43398"/>
    </row>
    <row r="43399" spans="6:22" x14ac:dyDescent="0.2">
      <c r="F43399"/>
      <c r="M43399" s="2"/>
      <c r="N43399"/>
      <c r="O43399"/>
      <c r="U43399"/>
      <c r="V43399"/>
    </row>
    <row r="43400" spans="6:22" x14ac:dyDescent="0.2">
      <c r="F43400"/>
      <c r="M43400" s="2"/>
      <c r="N43400"/>
      <c r="O43400"/>
      <c r="U43400"/>
      <c r="V43400"/>
    </row>
    <row r="43401" spans="6:22" x14ac:dyDescent="0.2">
      <c r="F43401"/>
      <c r="M43401" s="2"/>
      <c r="N43401"/>
      <c r="O43401"/>
      <c r="U43401"/>
      <c r="V43401"/>
    </row>
    <row r="43402" spans="6:22" x14ac:dyDescent="0.2">
      <c r="F43402"/>
      <c r="M43402" s="2"/>
      <c r="N43402"/>
      <c r="O43402"/>
      <c r="U43402"/>
      <c r="V43402"/>
    </row>
    <row r="43403" spans="6:22" x14ac:dyDescent="0.2">
      <c r="F43403"/>
      <c r="M43403" s="2"/>
      <c r="N43403"/>
      <c r="O43403"/>
      <c r="U43403"/>
      <c r="V43403"/>
    </row>
    <row r="43404" spans="6:22" x14ac:dyDescent="0.2">
      <c r="F43404"/>
      <c r="M43404" s="2"/>
      <c r="N43404"/>
      <c r="O43404"/>
      <c r="U43404"/>
      <c r="V43404"/>
    </row>
    <row r="43405" spans="6:22" x14ac:dyDescent="0.2">
      <c r="F43405"/>
      <c r="M43405" s="2"/>
      <c r="N43405"/>
      <c r="O43405"/>
      <c r="U43405"/>
      <c r="V43405"/>
    </row>
    <row r="43406" spans="6:22" x14ac:dyDescent="0.2">
      <c r="F43406"/>
      <c r="M43406" s="2"/>
      <c r="N43406"/>
      <c r="O43406"/>
      <c r="U43406"/>
      <c r="V43406"/>
    </row>
    <row r="43407" spans="6:22" x14ac:dyDescent="0.2">
      <c r="F43407"/>
      <c r="M43407" s="2"/>
      <c r="N43407"/>
      <c r="O43407"/>
      <c r="U43407"/>
      <c r="V43407"/>
    </row>
    <row r="43408" spans="6:22" x14ac:dyDescent="0.2">
      <c r="F43408"/>
      <c r="M43408" s="2"/>
      <c r="N43408"/>
      <c r="O43408"/>
      <c r="U43408"/>
      <c r="V43408"/>
    </row>
    <row r="43409" spans="6:22" x14ac:dyDescent="0.2">
      <c r="F43409"/>
      <c r="M43409" s="2"/>
      <c r="N43409"/>
      <c r="O43409"/>
      <c r="U43409"/>
      <c r="V43409"/>
    </row>
    <row r="43410" spans="6:22" x14ac:dyDescent="0.2">
      <c r="F43410"/>
      <c r="M43410" s="2"/>
      <c r="N43410"/>
      <c r="O43410"/>
      <c r="U43410"/>
      <c r="V43410"/>
    </row>
    <row r="43411" spans="6:22" x14ac:dyDescent="0.2">
      <c r="F43411"/>
      <c r="M43411" s="2"/>
      <c r="N43411"/>
      <c r="O43411"/>
      <c r="U43411"/>
      <c r="V43411"/>
    </row>
    <row r="43412" spans="6:22" x14ac:dyDescent="0.2">
      <c r="F43412"/>
      <c r="M43412" s="2"/>
      <c r="N43412"/>
      <c r="O43412"/>
      <c r="U43412"/>
      <c r="V43412"/>
    </row>
    <row r="43413" spans="6:22" x14ac:dyDescent="0.2">
      <c r="F43413"/>
      <c r="M43413" s="2"/>
      <c r="N43413"/>
      <c r="O43413"/>
      <c r="U43413"/>
      <c r="V43413"/>
    </row>
    <row r="43414" spans="6:22" x14ac:dyDescent="0.2">
      <c r="F43414"/>
      <c r="M43414" s="2"/>
      <c r="N43414"/>
      <c r="O43414"/>
      <c r="U43414"/>
      <c r="V43414"/>
    </row>
    <row r="43415" spans="6:22" x14ac:dyDescent="0.2">
      <c r="F43415"/>
      <c r="M43415" s="2"/>
      <c r="N43415"/>
      <c r="O43415"/>
      <c r="U43415"/>
      <c r="V43415"/>
    </row>
    <row r="43416" spans="6:22" x14ac:dyDescent="0.2">
      <c r="F43416"/>
      <c r="M43416" s="2"/>
      <c r="N43416"/>
      <c r="O43416"/>
      <c r="U43416"/>
      <c r="V43416"/>
    </row>
    <row r="43417" spans="6:22" x14ac:dyDescent="0.2">
      <c r="F43417"/>
      <c r="M43417" s="2"/>
      <c r="N43417"/>
      <c r="O43417"/>
      <c r="U43417"/>
      <c r="V43417"/>
    </row>
    <row r="43418" spans="6:22" x14ac:dyDescent="0.2">
      <c r="F43418"/>
      <c r="M43418" s="2"/>
      <c r="N43418"/>
      <c r="O43418"/>
      <c r="U43418"/>
      <c r="V43418"/>
    </row>
    <row r="43419" spans="6:22" x14ac:dyDescent="0.2">
      <c r="F43419"/>
      <c r="M43419" s="2"/>
      <c r="N43419"/>
      <c r="O43419"/>
      <c r="U43419"/>
      <c r="V43419"/>
    </row>
    <row r="43420" spans="6:22" x14ac:dyDescent="0.2">
      <c r="F43420"/>
      <c r="M43420" s="2"/>
      <c r="N43420"/>
      <c r="O43420"/>
      <c r="U43420"/>
      <c r="V43420"/>
    </row>
    <row r="43421" spans="6:22" x14ac:dyDescent="0.2">
      <c r="F43421"/>
      <c r="M43421" s="2"/>
      <c r="N43421"/>
      <c r="O43421"/>
      <c r="U43421"/>
      <c r="V43421"/>
    </row>
    <row r="43422" spans="6:22" x14ac:dyDescent="0.2">
      <c r="F43422"/>
      <c r="M43422" s="2"/>
      <c r="N43422"/>
      <c r="O43422"/>
      <c r="U43422"/>
      <c r="V43422"/>
    </row>
    <row r="43423" spans="6:22" x14ac:dyDescent="0.2">
      <c r="F43423"/>
      <c r="M43423" s="2"/>
      <c r="N43423"/>
      <c r="O43423"/>
      <c r="U43423"/>
      <c r="V43423"/>
    </row>
    <row r="43424" spans="6:22" x14ac:dyDescent="0.2">
      <c r="F43424"/>
      <c r="M43424" s="2"/>
      <c r="N43424"/>
      <c r="O43424"/>
      <c r="U43424"/>
      <c r="V43424"/>
    </row>
    <row r="43425" spans="6:22" x14ac:dyDescent="0.2">
      <c r="F43425"/>
      <c r="M43425" s="2"/>
      <c r="N43425"/>
      <c r="O43425"/>
      <c r="U43425"/>
      <c r="V43425"/>
    </row>
    <row r="43426" spans="6:22" x14ac:dyDescent="0.2">
      <c r="F43426"/>
      <c r="M43426" s="2"/>
      <c r="N43426"/>
      <c r="O43426"/>
      <c r="U43426"/>
      <c r="V43426"/>
    </row>
    <row r="43427" spans="6:22" x14ac:dyDescent="0.2">
      <c r="F43427"/>
      <c r="M43427" s="2"/>
      <c r="N43427"/>
      <c r="O43427"/>
      <c r="U43427"/>
      <c r="V43427"/>
    </row>
    <row r="43428" spans="6:22" x14ac:dyDescent="0.2">
      <c r="F43428"/>
      <c r="M43428" s="2"/>
      <c r="N43428"/>
      <c r="O43428"/>
      <c r="U43428"/>
      <c r="V43428"/>
    </row>
    <row r="43429" spans="6:22" x14ac:dyDescent="0.2">
      <c r="F43429"/>
      <c r="M43429" s="2"/>
      <c r="N43429"/>
      <c r="O43429"/>
      <c r="U43429"/>
      <c r="V43429"/>
    </row>
    <row r="43430" spans="6:22" x14ac:dyDescent="0.2">
      <c r="F43430"/>
      <c r="M43430" s="2"/>
      <c r="N43430"/>
      <c r="O43430"/>
      <c r="U43430"/>
      <c r="V43430"/>
    </row>
    <row r="43431" spans="6:22" x14ac:dyDescent="0.2">
      <c r="F43431"/>
      <c r="M43431" s="2"/>
      <c r="N43431"/>
      <c r="O43431"/>
      <c r="U43431"/>
      <c r="V43431"/>
    </row>
    <row r="43432" spans="6:22" x14ac:dyDescent="0.2">
      <c r="F43432"/>
      <c r="M43432" s="2"/>
      <c r="N43432"/>
      <c r="O43432"/>
      <c r="U43432"/>
      <c r="V43432"/>
    </row>
    <row r="43433" spans="6:22" x14ac:dyDescent="0.2">
      <c r="F43433"/>
      <c r="M43433" s="2"/>
      <c r="N43433"/>
      <c r="O43433"/>
      <c r="U43433"/>
      <c r="V43433"/>
    </row>
    <row r="43434" spans="6:22" x14ac:dyDescent="0.2">
      <c r="F43434"/>
      <c r="M43434" s="2"/>
      <c r="N43434"/>
      <c r="O43434"/>
      <c r="U43434"/>
      <c r="V43434"/>
    </row>
    <row r="43435" spans="6:22" x14ac:dyDescent="0.2">
      <c r="F43435"/>
      <c r="M43435" s="2"/>
      <c r="N43435"/>
      <c r="O43435"/>
      <c r="U43435"/>
      <c r="V43435"/>
    </row>
    <row r="43436" spans="6:22" x14ac:dyDescent="0.2">
      <c r="F43436"/>
      <c r="M43436" s="2"/>
      <c r="N43436"/>
      <c r="O43436"/>
      <c r="U43436"/>
      <c r="V43436"/>
    </row>
    <row r="43437" spans="6:22" x14ac:dyDescent="0.2">
      <c r="F43437"/>
      <c r="M43437" s="2"/>
      <c r="N43437"/>
      <c r="O43437"/>
      <c r="U43437"/>
      <c r="V43437"/>
    </row>
    <row r="43438" spans="6:22" x14ac:dyDescent="0.2">
      <c r="F43438"/>
      <c r="M43438" s="2"/>
      <c r="N43438"/>
      <c r="O43438"/>
      <c r="U43438"/>
      <c r="V43438"/>
    </row>
    <row r="43439" spans="6:22" x14ac:dyDescent="0.2">
      <c r="F43439"/>
      <c r="M43439" s="2"/>
      <c r="N43439"/>
      <c r="O43439"/>
      <c r="U43439"/>
      <c r="V43439"/>
    </row>
    <row r="43440" spans="6:22" x14ac:dyDescent="0.2">
      <c r="F43440"/>
      <c r="M43440" s="2"/>
      <c r="N43440"/>
      <c r="O43440"/>
      <c r="U43440"/>
      <c r="V43440"/>
    </row>
    <row r="43441" spans="6:22" x14ac:dyDescent="0.2">
      <c r="F43441"/>
      <c r="M43441" s="2"/>
      <c r="N43441"/>
      <c r="O43441"/>
      <c r="U43441"/>
      <c r="V43441"/>
    </row>
    <row r="43442" spans="6:22" x14ac:dyDescent="0.2">
      <c r="F43442"/>
      <c r="M43442" s="2"/>
      <c r="N43442"/>
      <c r="O43442"/>
      <c r="U43442"/>
      <c r="V43442"/>
    </row>
    <row r="43443" spans="6:22" x14ac:dyDescent="0.2">
      <c r="F43443"/>
      <c r="M43443" s="2"/>
      <c r="N43443"/>
      <c r="O43443"/>
      <c r="U43443"/>
      <c r="V43443"/>
    </row>
    <row r="43444" spans="6:22" x14ac:dyDescent="0.2">
      <c r="F43444"/>
      <c r="M43444" s="2"/>
      <c r="N43444"/>
      <c r="O43444"/>
      <c r="U43444"/>
      <c r="V43444"/>
    </row>
    <row r="43445" spans="6:22" x14ac:dyDescent="0.2">
      <c r="F43445"/>
      <c r="M43445" s="2"/>
      <c r="N43445"/>
      <c r="O43445"/>
      <c r="U43445"/>
      <c r="V43445"/>
    </row>
    <row r="43446" spans="6:22" x14ac:dyDescent="0.2">
      <c r="F43446"/>
      <c r="M43446" s="2"/>
      <c r="N43446"/>
      <c r="O43446"/>
      <c r="U43446"/>
      <c r="V43446"/>
    </row>
    <row r="43447" spans="6:22" x14ac:dyDescent="0.2">
      <c r="F43447"/>
      <c r="M43447" s="2"/>
      <c r="N43447"/>
      <c r="O43447"/>
      <c r="U43447"/>
      <c r="V43447"/>
    </row>
    <row r="43448" spans="6:22" x14ac:dyDescent="0.2">
      <c r="F43448"/>
      <c r="M43448" s="2"/>
      <c r="N43448"/>
      <c r="O43448"/>
      <c r="U43448"/>
      <c r="V43448"/>
    </row>
    <row r="43449" spans="6:22" x14ac:dyDescent="0.2">
      <c r="F43449"/>
      <c r="M43449" s="2"/>
      <c r="N43449"/>
      <c r="O43449"/>
      <c r="U43449"/>
      <c r="V43449"/>
    </row>
    <row r="43450" spans="6:22" x14ac:dyDescent="0.2">
      <c r="F43450"/>
      <c r="M43450" s="2"/>
      <c r="N43450"/>
      <c r="O43450"/>
      <c r="U43450"/>
      <c r="V43450"/>
    </row>
    <row r="43451" spans="6:22" x14ac:dyDescent="0.2">
      <c r="F43451"/>
      <c r="M43451" s="2"/>
      <c r="N43451"/>
      <c r="O43451"/>
      <c r="U43451"/>
      <c r="V43451"/>
    </row>
    <row r="43452" spans="6:22" x14ac:dyDescent="0.2">
      <c r="F43452"/>
      <c r="M43452" s="2"/>
      <c r="N43452"/>
      <c r="O43452"/>
      <c r="U43452"/>
      <c r="V43452"/>
    </row>
    <row r="43453" spans="6:22" x14ac:dyDescent="0.2">
      <c r="F43453"/>
      <c r="M43453" s="2"/>
      <c r="N43453"/>
      <c r="O43453"/>
      <c r="U43453"/>
      <c r="V43453"/>
    </row>
    <row r="43454" spans="6:22" x14ac:dyDescent="0.2">
      <c r="F43454"/>
      <c r="M43454" s="2"/>
      <c r="N43454"/>
      <c r="O43454"/>
      <c r="U43454"/>
      <c r="V43454"/>
    </row>
    <row r="43455" spans="6:22" x14ac:dyDescent="0.2">
      <c r="F43455"/>
      <c r="M43455" s="2"/>
      <c r="N43455"/>
      <c r="O43455"/>
      <c r="U43455"/>
      <c r="V43455"/>
    </row>
    <row r="43456" spans="6:22" x14ac:dyDescent="0.2">
      <c r="F43456"/>
      <c r="M43456" s="2"/>
      <c r="N43456"/>
      <c r="O43456"/>
      <c r="U43456"/>
      <c r="V43456"/>
    </row>
    <row r="43457" spans="6:22" x14ac:dyDescent="0.2">
      <c r="F43457"/>
      <c r="M43457" s="2"/>
      <c r="N43457"/>
      <c r="O43457"/>
      <c r="U43457"/>
      <c r="V43457"/>
    </row>
    <row r="43458" spans="6:22" x14ac:dyDescent="0.2">
      <c r="F43458"/>
      <c r="M43458" s="2"/>
      <c r="N43458"/>
      <c r="O43458"/>
      <c r="U43458"/>
      <c r="V43458"/>
    </row>
    <row r="43459" spans="6:22" x14ac:dyDescent="0.2">
      <c r="F43459"/>
      <c r="M43459" s="2"/>
      <c r="N43459"/>
      <c r="O43459"/>
      <c r="U43459"/>
      <c r="V43459"/>
    </row>
    <row r="43460" spans="6:22" x14ac:dyDescent="0.2">
      <c r="F43460"/>
      <c r="M43460" s="2"/>
      <c r="N43460"/>
      <c r="O43460"/>
      <c r="U43460"/>
      <c r="V43460"/>
    </row>
    <row r="43461" spans="6:22" x14ac:dyDescent="0.2">
      <c r="F43461"/>
      <c r="M43461" s="2"/>
      <c r="N43461"/>
      <c r="O43461"/>
      <c r="U43461"/>
      <c r="V43461"/>
    </row>
    <row r="43462" spans="6:22" x14ac:dyDescent="0.2">
      <c r="F43462"/>
      <c r="M43462" s="2"/>
      <c r="N43462"/>
      <c r="O43462"/>
      <c r="U43462"/>
      <c r="V43462"/>
    </row>
    <row r="43463" spans="6:22" x14ac:dyDescent="0.2">
      <c r="F43463"/>
      <c r="M43463" s="2"/>
      <c r="N43463"/>
      <c r="O43463"/>
      <c r="U43463"/>
      <c r="V43463"/>
    </row>
    <row r="43464" spans="6:22" x14ac:dyDescent="0.2">
      <c r="F43464"/>
      <c r="M43464" s="2"/>
      <c r="N43464"/>
      <c r="O43464"/>
      <c r="U43464"/>
      <c r="V43464"/>
    </row>
    <row r="43465" spans="6:22" x14ac:dyDescent="0.2">
      <c r="F43465"/>
      <c r="M43465" s="2"/>
      <c r="N43465"/>
      <c r="O43465"/>
      <c r="U43465"/>
      <c r="V43465"/>
    </row>
    <row r="43466" spans="6:22" x14ac:dyDescent="0.2">
      <c r="F43466"/>
      <c r="M43466" s="2"/>
      <c r="N43466"/>
      <c r="O43466"/>
      <c r="U43466"/>
      <c r="V43466"/>
    </row>
    <row r="43467" spans="6:22" x14ac:dyDescent="0.2">
      <c r="F43467"/>
      <c r="M43467" s="2"/>
      <c r="N43467"/>
      <c r="O43467"/>
      <c r="U43467"/>
      <c r="V43467"/>
    </row>
    <row r="43468" spans="6:22" x14ac:dyDescent="0.2">
      <c r="F43468"/>
      <c r="M43468" s="2"/>
      <c r="N43468"/>
      <c r="O43468"/>
      <c r="U43468"/>
      <c r="V43468"/>
    </row>
    <row r="43469" spans="6:22" x14ac:dyDescent="0.2">
      <c r="F43469"/>
      <c r="M43469" s="2"/>
      <c r="N43469"/>
      <c r="O43469"/>
      <c r="U43469"/>
      <c r="V43469"/>
    </row>
    <row r="43470" spans="6:22" x14ac:dyDescent="0.2">
      <c r="F43470"/>
      <c r="M43470" s="2"/>
      <c r="N43470"/>
      <c r="O43470"/>
      <c r="U43470"/>
      <c r="V43470"/>
    </row>
    <row r="43471" spans="6:22" x14ac:dyDescent="0.2">
      <c r="F43471"/>
      <c r="M43471" s="2"/>
      <c r="N43471"/>
      <c r="O43471"/>
      <c r="U43471"/>
      <c r="V43471"/>
    </row>
    <row r="43472" spans="6:22" x14ac:dyDescent="0.2">
      <c r="F43472"/>
      <c r="M43472" s="2"/>
      <c r="N43472"/>
      <c r="O43472"/>
      <c r="U43472"/>
      <c r="V43472"/>
    </row>
    <row r="43473" spans="6:22" x14ac:dyDescent="0.2">
      <c r="F43473"/>
      <c r="M43473" s="2"/>
      <c r="N43473"/>
      <c r="O43473"/>
      <c r="U43473"/>
      <c r="V43473"/>
    </row>
    <row r="43474" spans="6:22" x14ac:dyDescent="0.2">
      <c r="F43474"/>
      <c r="M43474" s="2"/>
      <c r="N43474"/>
      <c r="O43474"/>
      <c r="U43474"/>
      <c r="V43474"/>
    </row>
    <row r="43475" spans="6:22" x14ac:dyDescent="0.2">
      <c r="F43475"/>
      <c r="M43475" s="2"/>
      <c r="N43475"/>
      <c r="O43475"/>
      <c r="U43475"/>
      <c r="V43475"/>
    </row>
    <row r="43476" spans="6:22" x14ac:dyDescent="0.2">
      <c r="F43476"/>
      <c r="M43476" s="2"/>
      <c r="N43476"/>
      <c r="O43476"/>
      <c r="U43476"/>
      <c r="V43476"/>
    </row>
    <row r="43477" spans="6:22" x14ac:dyDescent="0.2">
      <c r="F43477"/>
      <c r="M43477" s="2"/>
      <c r="N43477"/>
      <c r="O43477"/>
      <c r="U43477"/>
      <c r="V43477"/>
    </row>
    <row r="43478" spans="6:22" x14ac:dyDescent="0.2">
      <c r="F43478"/>
      <c r="M43478" s="2"/>
      <c r="N43478"/>
      <c r="O43478"/>
      <c r="U43478"/>
      <c r="V43478"/>
    </row>
    <row r="43479" spans="6:22" x14ac:dyDescent="0.2">
      <c r="F43479"/>
      <c r="M43479" s="2"/>
      <c r="N43479"/>
      <c r="O43479"/>
      <c r="U43479"/>
      <c r="V43479"/>
    </row>
    <row r="43480" spans="6:22" x14ac:dyDescent="0.2">
      <c r="F43480"/>
      <c r="M43480" s="2"/>
      <c r="N43480"/>
      <c r="O43480"/>
      <c r="U43480"/>
      <c r="V43480"/>
    </row>
    <row r="43481" spans="6:22" x14ac:dyDescent="0.2">
      <c r="F43481"/>
      <c r="M43481" s="2"/>
      <c r="N43481"/>
      <c r="O43481"/>
      <c r="U43481"/>
      <c r="V43481"/>
    </row>
    <row r="43482" spans="6:22" x14ac:dyDescent="0.2">
      <c r="F43482"/>
      <c r="M43482" s="2"/>
      <c r="N43482"/>
      <c r="O43482"/>
      <c r="U43482"/>
      <c r="V43482"/>
    </row>
    <row r="43483" spans="6:22" x14ac:dyDescent="0.2">
      <c r="F43483"/>
      <c r="M43483" s="2"/>
      <c r="N43483"/>
      <c r="O43483"/>
      <c r="U43483"/>
      <c r="V43483"/>
    </row>
    <row r="43484" spans="6:22" x14ac:dyDescent="0.2">
      <c r="F43484"/>
      <c r="M43484" s="2"/>
      <c r="N43484"/>
      <c r="O43484"/>
      <c r="U43484"/>
      <c r="V43484"/>
    </row>
    <row r="43485" spans="6:22" x14ac:dyDescent="0.2">
      <c r="F43485"/>
      <c r="M43485" s="2"/>
      <c r="N43485"/>
      <c r="O43485"/>
      <c r="U43485"/>
      <c r="V43485"/>
    </row>
    <row r="43486" spans="6:22" x14ac:dyDescent="0.2">
      <c r="F43486"/>
      <c r="M43486" s="2"/>
      <c r="N43486"/>
      <c r="O43486"/>
      <c r="U43486"/>
      <c r="V43486"/>
    </row>
    <row r="43487" spans="6:22" x14ac:dyDescent="0.2">
      <c r="F43487"/>
      <c r="M43487" s="2"/>
      <c r="N43487"/>
      <c r="O43487"/>
      <c r="U43487"/>
      <c r="V43487"/>
    </row>
    <row r="43488" spans="6:22" x14ac:dyDescent="0.2">
      <c r="F43488"/>
      <c r="M43488" s="2"/>
      <c r="N43488"/>
      <c r="O43488"/>
      <c r="U43488"/>
      <c r="V43488"/>
    </row>
    <row r="43489" spans="6:22" x14ac:dyDescent="0.2">
      <c r="F43489"/>
      <c r="M43489" s="2"/>
      <c r="N43489"/>
      <c r="O43489"/>
      <c r="U43489"/>
      <c r="V43489"/>
    </row>
    <row r="43490" spans="6:22" x14ac:dyDescent="0.2">
      <c r="F43490"/>
      <c r="M43490" s="2"/>
      <c r="N43490"/>
      <c r="O43490"/>
      <c r="U43490"/>
      <c r="V43490"/>
    </row>
    <row r="43491" spans="6:22" x14ac:dyDescent="0.2">
      <c r="F43491"/>
      <c r="M43491" s="2"/>
      <c r="N43491"/>
      <c r="O43491"/>
      <c r="U43491"/>
      <c r="V43491"/>
    </row>
    <row r="43492" spans="6:22" x14ac:dyDescent="0.2">
      <c r="F43492"/>
      <c r="M43492" s="2"/>
      <c r="N43492"/>
      <c r="O43492"/>
      <c r="U43492"/>
      <c r="V43492"/>
    </row>
    <row r="43493" spans="6:22" x14ac:dyDescent="0.2">
      <c r="F43493"/>
      <c r="M43493" s="2"/>
      <c r="N43493"/>
      <c r="O43493"/>
      <c r="U43493"/>
      <c r="V43493"/>
    </row>
    <row r="43494" spans="6:22" x14ac:dyDescent="0.2">
      <c r="F43494"/>
      <c r="M43494" s="2"/>
      <c r="N43494"/>
      <c r="O43494"/>
      <c r="U43494"/>
      <c r="V43494"/>
    </row>
    <row r="43495" spans="6:22" x14ac:dyDescent="0.2">
      <c r="F43495"/>
      <c r="M43495" s="2"/>
      <c r="N43495"/>
      <c r="O43495"/>
      <c r="U43495"/>
      <c r="V43495"/>
    </row>
    <row r="43496" spans="6:22" x14ac:dyDescent="0.2">
      <c r="F43496"/>
      <c r="M43496" s="2"/>
      <c r="N43496"/>
      <c r="O43496"/>
      <c r="U43496"/>
      <c r="V43496"/>
    </row>
    <row r="43497" spans="6:22" x14ac:dyDescent="0.2">
      <c r="F43497"/>
      <c r="M43497" s="2"/>
      <c r="N43497"/>
      <c r="O43497"/>
      <c r="U43497"/>
      <c r="V43497"/>
    </row>
    <row r="43498" spans="6:22" x14ac:dyDescent="0.2">
      <c r="F43498"/>
      <c r="M43498" s="2"/>
      <c r="N43498"/>
      <c r="O43498"/>
      <c r="U43498"/>
      <c r="V43498"/>
    </row>
    <row r="43499" spans="6:22" x14ac:dyDescent="0.2">
      <c r="F43499"/>
      <c r="M43499" s="2"/>
      <c r="N43499"/>
      <c r="O43499"/>
      <c r="U43499"/>
      <c r="V43499"/>
    </row>
    <row r="43500" spans="6:22" x14ac:dyDescent="0.2">
      <c r="F43500"/>
      <c r="M43500" s="2"/>
      <c r="N43500"/>
      <c r="O43500"/>
      <c r="U43500"/>
      <c r="V43500"/>
    </row>
    <row r="43501" spans="6:22" x14ac:dyDescent="0.2">
      <c r="F43501"/>
      <c r="M43501" s="2"/>
      <c r="N43501"/>
      <c r="O43501"/>
      <c r="U43501"/>
      <c r="V43501"/>
    </row>
    <row r="43502" spans="6:22" x14ac:dyDescent="0.2">
      <c r="F43502"/>
      <c r="M43502" s="2"/>
      <c r="N43502"/>
      <c r="O43502"/>
      <c r="U43502"/>
      <c r="V43502"/>
    </row>
    <row r="43503" spans="6:22" x14ac:dyDescent="0.2">
      <c r="F43503"/>
      <c r="M43503" s="2"/>
      <c r="N43503"/>
      <c r="O43503"/>
      <c r="U43503"/>
      <c r="V43503"/>
    </row>
    <row r="43504" spans="6:22" x14ac:dyDescent="0.2">
      <c r="F43504"/>
      <c r="M43504" s="2"/>
      <c r="N43504"/>
      <c r="O43504"/>
      <c r="U43504"/>
      <c r="V43504"/>
    </row>
    <row r="43505" spans="6:22" x14ac:dyDescent="0.2">
      <c r="F43505"/>
      <c r="M43505" s="2"/>
      <c r="N43505"/>
      <c r="O43505"/>
      <c r="U43505"/>
      <c r="V43505"/>
    </row>
    <row r="43506" spans="6:22" x14ac:dyDescent="0.2">
      <c r="F43506"/>
      <c r="M43506" s="2"/>
      <c r="N43506"/>
      <c r="O43506"/>
      <c r="U43506"/>
      <c r="V43506"/>
    </row>
    <row r="43507" spans="6:22" x14ac:dyDescent="0.2">
      <c r="F43507"/>
      <c r="M43507" s="2"/>
      <c r="N43507"/>
      <c r="O43507"/>
      <c r="U43507"/>
      <c r="V43507"/>
    </row>
    <row r="43508" spans="6:22" x14ac:dyDescent="0.2">
      <c r="F43508"/>
      <c r="M43508" s="2"/>
      <c r="N43508"/>
      <c r="O43508"/>
      <c r="U43508"/>
      <c r="V43508"/>
    </row>
    <row r="43509" spans="6:22" x14ac:dyDescent="0.2">
      <c r="F43509"/>
      <c r="M43509" s="2"/>
      <c r="N43509"/>
      <c r="O43509"/>
      <c r="U43509"/>
      <c r="V43509"/>
    </row>
    <row r="43510" spans="6:22" x14ac:dyDescent="0.2">
      <c r="F43510"/>
      <c r="M43510" s="2"/>
      <c r="N43510"/>
      <c r="O43510"/>
      <c r="U43510"/>
      <c r="V43510"/>
    </row>
    <row r="43511" spans="6:22" x14ac:dyDescent="0.2">
      <c r="F43511"/>
      <c r="M43511" s="2"/>
      <c r="N43511"/>
      <c r="O43511"/>
      <c r="U43511"/>
      <c r="V43511"/>
    </row>
    <row r="43512" spans="6:22" x14ac:dyDescent="0.2">
      <c r="F43512"/>
      <c r="M43512" s="2"/>
      <c r="N43512"/>
      <c r="O43512"/>
      <c r="U43512"/>
      <c r="V43512"/>
    </row>
    <row r="43513" spans="6:22" x14ac:dyDescent="0.2">
      <c r="F43513"/>
      <c r="M43513" s="2"/>
      <c r="N43513"/>
      <c r="O43513"/>
      <c r="U43513"/>
      <c r="V43513"/>
    </row>
    <row r="43514" spans="6:22" x14ac:dyDescent="0.2">
      <c r="F43514"/>
      <c r="M43514" s="2"/>
      <c r="N43514"/>
      <c r="O43514"/>
      <c r="U43514"/>
      <c r="V43514"/>
    </row>
    <row r="43515" spans="6:22" x14ac:dyDescent="0.2">
      <c r="F43515"/>
      <c r="M43515" s="2"/>
      <c r="N43515"/>
      <c r="O43515"/>
      <c r="U43515"/>
      <c r="V43515"/>
    </row>
    <row r="43516" spans="6:22" x14ac:dyDescent="0.2">
      <c r="F43516"/>
      <c r="M43516" s="2"/>
      <c r="N43516"/>
      <c r="O43516"/>
      <c r="U43516"/>
      <c r="V43516"/>
    </row>
    <row r="43517" spans="6:22" x14ac:dyDescent="0.2">
      <c r="F43517"/>
      <c r="M43517" s="2"/>
      <c r="N43517"/>
      <c r="O43517"/>
      <c r="U43517"/>
      <c r="V43517"/>
    </row>
    <row r="43518" spans="6:22" x14ac:dyDescent="0.2">
      <c r="F43518"/>
      <c r="M43518" s="2"/>
      <c r="N43518"/>
      <c r="O43518"/>
      <c r="U43518"/>
      <c r="V43518"/>
    </row>
    <row r="43519" spans="6:22" x14ac:dyDescent="0.2">
      <c r="F43519"/>
      <c r="M43519" s="2"/>
      <c r="N43519"/>
      <c r="O43519"/>
      <c r="U43519"/>
      <c r="V43519"/>
    </row>
    <row r="43520" spans="6:22" x14ac:dyDescent="0.2">
      <c r="F43520"/>
      <c r="M43520" s="2"/>
      <c r="N43520"/>
      <c r="O43520"/>
      <c r="U43520"/>
      <c r="V43520"/>
    </row>
    <row r="43521" spans="6:22" x14ac:dyDescent="0.2">
      <c r="F43521"/>
      <c r="M43521" s="2"/>
      <c r="N43521"/>
      <c r="O43521"/>
      <c r="U43521"/>
      <c r="V43521"/>
    </row>
    <row r="43522" spans="6:22" x14ac:dyDescent="0.2">
      <c r="F43522"/>
      <c r="M43522" s="2"/>
      <c r="N43522"/>
      <c r="O43522"/>
      <c r="U43522"/>
      <c r="V43522"/>
    </row>
    <row r="43523" spans="6:22" x14ac:dyDescent="0.2">
      <c r="F43523"/>
      <c r="M43523" s="2"/>
      <c r="N43523"/>
      <c r="O43523"/>
      <c r="U43523"/>
      <c r="V43523"/>
    </row>
    <row r="43524" spans="6:22" x14ac:dyDescent="0.2">
      <c r="F43524"/>
      <c r="M43524" s="2"/>
      <c r="N43524"/>
      <c r="O43524"/>
      <c r="U43524"/>
      <c r="V43524"/>
    </row>
    <row r="43525" spans="6:22" x14ac:dyDescent="0.2">
      <c r="F43525"/>
      <c r="M43525" s="2"/>
      <c r="N43525"/>
      <c r="O43525"/>
      <c r="U43525"/>
      <c r="V43525"/>
    </row>
    <row r="43526" spans="6:22" x14ac:dyDescent="0.2">
      <c r="F43526"/>
      <c r="M43526" s="2"/>
      <c r="N43526"/>
      <c r="O43526"/>
      <c r="U43526"/>
      <c r="V43526"/>
    </row>
    <row r="43527" spans="6:22" x14ac:dyDescent="0.2">
      <c r="F43527"/>
      <c r="M43527" s="2"/>
      <c r="N43527"/>
      <c r="O43527"/>
      <c r="U43527"/>
      <c r="V43527"/>
    </row>
    <row r="43528" spans="6:22" x14ac:dyDescent="0.2">
      <c r="F43528"/>
      <c r="M43528" s="2"/>
      <c r="N43528"/>
      <c r="O43528"/>
      <c r="U43528"/>
      <c r="V43528"/>
    </row>
    <row r="43529" spans="6:22" x14ac:dyDescent="0.2">
      <c r="F43529"/>
      <c r="M43529" s="2"/>
      <c r="N43529"/>
      <c r="O43529"/>
      <c r="U43529"/>
      <c r="V43529"/>
    </row>
    <row r="43530" spans="6:22" x14ac:dyDescent="0.2">
      <c r="F43530"/>
      <c r="M43530" s="2"/>
      <c r="N43530"/>
      <c r="O43530"/>
      <c r="U43530"/>
      <c r="V43530"/>
    </row>
    <row r="43531" spans="6:22" x14ac:dyDescent="0.2">
      <c r="F43531"/>
      <c r="M43531" s="2"/>
      <c r="N43531"/>
      <c r="O43531"/>
      <c r="U43531"/>
      <c r="V43531"/>
    </row>
    <row r="43532" spans="6:22" x14ac:dyDescent="0.2">
      <c r="F43532"/>
      <c r="M43532" s="2"/>
      <c r="N43532"/>
      <c r="O43532"/>
      <c r="U43532"/>
      <c r="V43532"/>
    </row>
    <row r="43533" spans="6:22" x14ac:dyDescent="0.2">
      <c r="F43533"/>
      <c r="M43533" s="2"/>
      <c r="N43533"/>
      <c r="O43533"/>
      <c r="U43533"/>
      <c r="V43533"/>
    </row>
    <row r="43534" spans="6:22" x14ac:dyDescent="0.2">
      <c r="F43534"/>
      <c r="M43534" s="2"/>
      <c r="N43534"/>
      <c r="O43534"/>
      <c r="U43534"/>
      <c r="V43534"/>
    </row>
    <row r="43535" spans="6:22" x14ac:dyDescent="0.2">
      <c r="F43535"/>
      <c r="M43535" s="2"/>
      <c r="N43535"/>
      <c r="O43535"/>
      <c r="U43535"/>
      <c r="V43535"/>
    </row>
    <row r="43536" spans="6:22" x14ac:dyDescent="0.2">
      <c r="F43536"/>
      <c r="M43536" s="2"/>
      <c r="N43536"/>
      <c r="O43536"/>
      <c r="U43536"/>
      <c r="V43536"/>
    </row>
    <row r="43537" spans="6:22" x14ac:dyDescent="0.2">
      <c r="F43537"/>
      <c r="M43537" s="2"/>
      <c r="N43537"/>
      <c r="O43537"/>
      <c r="U43537"/>
      <c r="V43537"/>
    </row>
    <row r="43538" spans="6:22" x14ac:dyDescent="0.2">
      <c r="F43538"/>
      <c r="M43538" s="2"/>
      <c r="N43538"/>
      <c r="O43538"/>
      <c r="U43538"/>
      <c r="V43538"/>
    </row>
    <row r="43539" spans="6:22" x14ac:dyDescent="0.2">
      <c r="F43539"/>
      <c r="M43539" s="2"/>
      <c r="N43539"/>
      <c r="O43539"/>
      <c r="U43539"/>
      <c r="V43539"/>
    </row>
    <row r="43540" spans="6:22" x14ac:dyDescent="0.2">
      <c r="F43540"/>
      <c r="M43540" s="2"/>
      <c r="N43540"/>
      <c r="O43540"/>
      <c r="U43540"/>
      <c r="V43540"/>
    </row>
    <row r="43541" spans="6:22" x14ac:dyDescent="0.2">
      <c r="F43541"/>
      <c r="M43541" s="2"/>
      <c r="N43541"/>
      <c r="O43541"/>
      <c r="U43541"/>
      <c r="V43541"/>
    </row>
    <row r="43542" spans="6:22" x14ac:dyDescent="0.2">
      <c r="F43542"/>
      <c r="M43542" s="2"/>
      <c r="N43542"/>
      <c r="O43542"/>
      <c r="U43542"/>
      <c r="V43542"/>
    </row>
    <row r="43543" spans="6:22" x14ac:dyDescent="0.2">
      <c r="F43543"/>
      <c r="M43543" s="2"/>
      <c r="N43543"/>
      <c r="O43543"/>
      <c r="U43543"/>
      <c r="V43543"/>
    </row>
    <row r="43544" spans="6:22" x14ac:dyDescent="0.2">
      <c r="F43544"/>
      <c r="M43544" s="2"/>
      <c r="N43544"/>
      <c r="O43544"/>
      <c r="U43544"/>
      <c r="V43544"/>
    </row>
    <row r="43545" spans="6:22" x14ac:dyDescent="0.2">
      <c r="F43545"/>
      <c r="M43545" s="2"/>
      <c r="N43545"/>
      <c r="O43545"/>
      <c r="U43545"/>
      <c r="V43545"/>
    </row>
    <row r="43546" spans="6:22" x14ac:dyDescent="0.2">
      <c r="F43546"/>
      <c r="M43546" s="2"/>
      <c r="N43546"/>
      <c r="O43546"/>
      <c r="U43546"/>
      <c r="V43546"/>
    </row>
    <row r="43547" spans="6:22" x14ac:dyDescent="0.2">
      <c r="F43547"/>
      <c r="M43547" s="2"/>
      <c r="N43547"/>
      <c r="O43547"/>
      <c r="U43547"/>
      <c r="V43547"/>
    </row>
    <row r="43548" spans="6:22" x14ac:dyDescent="0.2">
      <c r="F43548"/>
      <c r="M43548" s="2"/>
      <c r="N43548"/>
      <c r="O43548"/>
      <c r="U43548"/>
      <c r="V43548"/>
    </row>
    <row r="43549" spans="6:22" x14ac:dyDescent="0.2">
      <c r="F43549"/>
      <c r="M43549" s="2"/>
      <c r="N43549"/>
      <c r="O43549"/>
      <c r="U43549"/>
      <c r="V43549"/>
    </row>
    <row r="43550" spans="6:22" x14ac:dyDescent="0.2">
      <c r="F43550"/>
      <c r="M43550" s="2"/>
      <c r="N43550"/>
      <c r="O43550"/>
      <c r="U43550"/>
      <c r="V43550"/>
    </row>
    <row r="43551" spans="6:22" x14ac:dyDescent="0.2">
      <c r="F43551"/>
      <c r="M43551" s="2"/>
      <c r="N43551"/>
      <c r="O43551"/>
      <c r="U43551"/>
      <c r="V43551"/>
    </row>
    <row r="43552" spans="6:22" x14ac:dyDescent="0.2">
      <c r="F43552"/>
      <c r="M43552" s="2"/>
      <c r="N43552"/>
      <c r="O43552"/>
      <c r="U43552"/>
      <c r="V43552"/>
    </row>
    <row r="43553" spans="6:22" x14ac:dyDescent="0.2">
      <c r="F43553"/>
      <c r="M43553" s="2"/>
      <c r="N43553"/>
      <c r="O43553"/>
      <c r="U43553"/>
      <c r="V43553"/>
    </row>
    <row r="43554" spans="6:22" x14ac:dyDescent="0.2">
      <c r="F43554"/>
      <c r="M43554" s="2"/>
      <c r="N43554"/>
      <c r="O43554"/>
      <c r="U43554"/>
      <c r="V43554"/>
    </row>
    <row r="43555" spans="6:22" x14ac:dyDescent="0.2">
      <c r="F43555"/>
      <c r="M43555" s="2"/>
      <c r="N43555"/>
      <c r="O43555"/>
      <c r="U43555"/>
      <c r="V43555"/>
    </row>
    <row r="43556" spans="6:22" x14ac:dyDescent="0.2">
      <c r="F43556"/>
      <c r="M43556" s="2"/>
      <c r="N43556"/>
      <c r="O43556"/>
      <c r="U43556"/>
      <c r="V43556"/>
    </row>
    <row r="43557" spans="6:22" x14ac:dyDescent="0.2">
      <c r="F43557"/>
      <c r="M43557" s="2"/>
      <c r="N43557"/>
      <c r="O43557"/>
      <c r="U43557"/>
      <c r="V43557"/>
    </row>
    <row r="43558" spans="6:22" x14ac:dyDescent="0.2">
      <c r="F43558"/>
      <c r="M43558" s="2"/>
      <c r="N43558"/>
      <c r="O43558"/>
      <c r="U43558"/>
      <c r="V43558"/>
    </row>
    <row r="43559" spans="6:22" x14ac:dyDescent="0.2">
      <c r="F43559"/>
      <c r="M43559" s="2"/>
      <c r="N43559"/>
      <c r="O43559"/>
      <c r="U43559"/>
      <c r="V43559"/>
    </row>
    <row r="43560" spans="6:22" x14ac:dyDescent="0.2">
      <c r="F43560"/>
      <c r="M43560" s="2"/>
      <c r="N43560"/>
      <c r="O43560"/>
      <c r="U43560"/>
      <c r="V43560"/>
    </row>
    <row r="43561" spans="6:22" x14ac:dyDescent="0.2">
      <c r="F43561"/>
      <c r="M43561" s="2"/>
      <c r="N43561"/>
      <c r="O43561"/>
      <c r="U43561"/>
      <c r="V43561"/>
    </row>
    <row r="43562" spans="6:22" x14ac:dyDescent="0.2">
      <c r="F43562"/>
      <c r="M43562" s="2"/>
      <c r="N43562"/>
      <c r="O43562"/>
      <c r="U43562"/>
      <c r="V43562"/>
    </row>
    <row r="43563" spans="6:22" x14ac:dyDescent="0.2">
      <c r="F43563"/>
      <c r="M43563" s="2"/>
      <c r="N43563"/>
      <c r="O43563"/>
      <c r="U43563"/>
      <c r="V43563"/>
    </row>
    <row r="43564" spans="6:22" x14ac:dyDescent="0.2">
      <c r="F43564"/>
      <c r="M43564" s="2"/>
      <c r="N43564"/>
      <c r="O43564"/>
      <c r="U43564"/>
      <c r="V43564"/>
    </row>
    <row r="43565" spans="6:22" x14ac:dyDescent="0.2">
      <c r="F43565"/>
      <c r="M43565" s="2"/>
      <c r="N43565"/>
      <c r="O43565"/>
      <c r="U43565"/>
      <c r="V43565"/>
    </row>
    <row r="43566" spans="6:22" x14ac:dyDescent="0.2">
      <c r="F43566"/>
      <c r="M43566" s="2"/>
      <c r="N43566"/>
      <c r="O43566"/>
      <c r="U43566"/>
      <c r="V43566"/>
    </row>
    <row r="43567" spans="6:22" x14ac:dyDescent="0.2">
      <c r="F43567"/>
      <c r="M43567" s="2"/>
      <c r="N43567"/>
      <c r="O43567"/>
      <c r="U43567"/>
      <c r="V43567"/>
    </row>
    <row r="43568" spans="6:22" x14ac:dyDescent="0.2">
      <c r="F43568"/>
      <c r="M43568" s="2"/>
      <c r="N43568"/>
      <c r="O43568"/>
      <c r="U43568"/>
      <c r="V43568"/>
    </row>
    <row r="43569" spans="6:22" x14ac:dyDescent="0.2">
      <c r="F43569"/>
      <c r="M43569" s="2"/>
      <c r="N43569"/>
      <c r="O43569"/>
      <c r="U43569"/>
      <c r="V43569"/>
    </row>
    <row r="43570" spans="6:22" x14ac:dyDescent="0.2">
      <c r="F43570"/>
      <c r="M43570" s="2"/>
      <c r="N43570"/>
      <c r="O43570"/>
      <c r="U43570"/>
      <c r="V43570"/>
    </row>
    <row r="43571" spans="6:22" x14ac:dyDescent="0.2">
      <c r="F43571"/>
      <c r="M43571" s="2"/>
      <c r="N43571"/>
      <c r="O43571"/>
      <c r="U43571"/>
      <c r="V43571"/>
    </row>
    <row r="43572" spans="6:22" x14ac:dyDescent="0.2">
      <c r="F43572"/>
      <c r="M43572" s="2"/>
      <c r="N43572"/>
      <c r="O43572"/>
      <c r="U43572"/>
      <c r="V43572"/>
    </row>
    <row r="43573" spans="6:22" x14ac:dyDescent="0.2">
      <c r="F43573"/>
      <c r="M43573" s="2"/>
      <c r="N43573"/>
      <c r="O43573"/>
      <c r="U43573"/>
      <c r="V43573"/>
    </row>
    <row r="43574" spans="6:22" x14ac:dyDescent="0.2">
      <c r="F43574"/>
      <c r="M43574" s="2"/>
      <c r="N43574"/>
      <c r="O43574"/>
      <c r="U43574"/>
      <c r="V43574"/>
    </row>
    <row r="43575" spans="6:22" x14ac:dyDescent="0.2">
      <c r="F43575"/>
      <c r="M43575" s="2"/>
      <c r="N43575"/>
      <c r="O43575"/>
      <c r="U43575"/>
      <c r="V43575"/>
    </row>
    <row r="43576" spans="6:22" x14ac:dyDescent="0.2">
      <c r="F43576"/>
      <c r="M43576" s="2"/>
      <c r="N43576"/>
      <c r="O43576"/>
      <c r="U43576"/>
      <c r="V43576"/>
    </row>
    <row r="43577" spans="6:22" x14ac:dyDescent="0.2">
      <c r="F43577"/>
      <c r="M43577" s="2"/>
      <c r="N43577"/>
      <c r="O43577"/>
      <c r="U43577"/>
      <c r="V43577"/>
    </row>
    <row r="43578" spans="6:22" x14ac:dyDescent="0.2">
      <c r="F43578"/>
      <c r="M43578" s="2"/>
      <c r="N43578"/>
      <c r="O43578"/>
      <c r="U43578"/>
      <c r="V43578"/>
    </row>
    <row r="43579" spans="6:22" x14ac:dyDescent="0.2">
      <c r="F43579"/>
      <c r="M43579" s="2"/>
      <c r="N43579"/>
      <c r="O43579"/>
      <c r="U43579"/>
      <c r="V43579"/>
    </row>
    <row r="43580" spans="6:22" x14ac:dyDescent="0.2">
      <c r="F43580"/>
      <c r="M43580" s="2"/>
      <c r="N43580"/>
      <c r="O43580"/>
      <c r="U43580"/>
      <c r="V43580"/>
    </row>
    <row r="43581" spans="6:22" x14ac:dyDescent="0.2">
      <c r="F43581"/>
      <c r="M43581" s="2"/>
      <c r="N43581"/>
      <c r="O43581"/>
      <c r="U43581"/>
      <c r="V43581"/>
    </row>
    <row r="43582" spans="6:22" x14ac:dyDescent="0.2">
      <c r="F43582"/>
      <c r="M43582" s="2"/>
      <c r="N43582"/>
      <c r="O43582"/>
      <c r="U43582"/>
      <c r="V43582"/>
    </row>
    <row r="43583" spans="6:22" x14ac:dyDescent="0.2">
      <c r="F43583"/>
      <c r="M43583" s="2"/>
      <c r="N43583"/>
      <c r="O43583"/>
      <c r="U43583"/>
      <c r="V43583"/>
    </row>
    <row r="43584" spans="6:22" x14ac:dyDescent="0.2">
      <c r="F43584"/>
      <c r="M43584" s="2"/>
      <c r="N43584"/>
      <c r="O43584"/>
      <c r="U43584"/>
      <c r="V43584"/>
    </row>
    <row r="43585" spans="6:22" x14ac:dyDescent="0.2">
      <c r="F43585"/>
      <c r="M43585" s="2"/>
      <c r="N43585"/>
      <c r="O43585"/>
      <c r="U43585"/>
      <c r="V43585"/>
    </row>
    <row r="43586" spans="6:22" x14ac:dyDescent="0.2">
      <c r="F43586"/>
      <c r="M43586" s="2"/>
      <c r="N43586"/>
      <c r="O43586"/>
      <c r="U43586"/>
      <c r="V43586"/>
    </row>
    <row r="43587" spans="6:22" x14ac:dyDescent="0.2">
      <c r="F43587"/>
      <c r="M43587" s="2"/>
      <c r="N43587"/>
      <c r="O43587"/>
      <c r="U43587"/>
      <c r="V43587"/>
    </row>
    <row r="43588" spans="6:22" x14ac:dyDescent="0.2">
      <c r="F43588"/>
      <c r="M43588" s="2"/>
      <c r="N43588"/>
      <c r="O43588"/>
      <c r="U43588"/>
      <c r="V43588"/>
    </row>
    <row r="43589" spans="6:22" x14ac:dyDescent="0.2">
      <c r="F43589"/>
      <c r="M43589" s="2"/>
      <c r="N43589"/>
      <c r="O43589"/>
      <c r="U43589"/>
      <c r="V43589"/>
    </row>
    <row r="43590" spans="6:22" x14ac:dyDescent="0.2">
      <c r="F43590"/>
      <c r="M43590" s="2"/>
      <c r="N43590"/>
      <c r="O43590"/>
      <c r="U43590"/>
      <c r="V43590"/>
    </row>
    <row r="43591" spans="6:22" x14ac:dyDescent="0.2">
      <c r="F43591"/>
      <c r="M43591" s="2"/>
      <c r="N43591"/>
      <c r="O43591"/>
      <c r="U43591"/>
      <c r="V43591"/>
    </row>
    <row r="43592" spans="6:22" x14ac:dyDescent="0.2">
      <c r="F43592"/>
      <c r="M43592" s="2"/>
      <c r="N43592"/>
      <c r="O43592"/>
      <c r="U43592"/>
      <c r="V43592"/>
    </row>
    <row r="43593" spans="6:22" x14ac:dyDescent="0.2">
      <c r="F43593"/>
      <c r="M43593" s="2"/>
      <c r="N43593"/>
      <c r="O43593"/>
      <c r="U43593"/>
      <c r="V43593"/>
    </row>
    <row r="43594" spans="6:22" x14ac:dyDescent="0.2">
      <c r="F43594"/>
      <c r="M43594" s="2"/>
      <c r="N43594"/>
      <c r="O43594"/>
      <c r="U43594"/>
      <c r="V43594"/>
    </row>
    <row r="43595" spans="6:22" x14ac:dyDescent="0.2">
      <c r="F43595"/>
      <c r="M43595" s="2"/>
      <c r="N43595"/>
      <c r="O43595"/>
      <c r="U43595"/>
      <c r="V43595"/>
    </row>
    <row r="43596" spans="6:22" x14ac:dyDescent="0.2">
      <c r="F43596"/>
      <c r="M43596" s="2"/>
      <c r="N43596"/>
      <c r="O43596"/>
      <c r="U43596"/>
      <c r="V43596"/>
    </row>
    <row r="43597" spans="6:22" x14ac:dyDescent="0.2">
      <c r="F43597"/>
      <c r="M43597" s="2"/>
      <c r="N43597"/>
      <c r="O43597"/>
      <c r="U43597"/>
      <c r="V43597"/>
    </row>
    <row r="43598" spans="6:22" x14ac:dyDescent="0.2">
      <c r="F43598"/>
      <c r="M43598" s="2"/>
      <c r="N43598"/>
      <c r="O43598"/>
      <c r="U43598"/>
      <c r="V43598"/>
    </row>
    <row r="43599" spans="6:22" x14ac:dyDescent="0.2">
      <c r="F43599"/>
      <c r="M43599" s="2"/>
      <c r="N43599"/>
      <c r="O43599"/>
      <c r="U43599"/>
      <c r="V43599"/>
    </row>
    <row r="43600" spans="6:22" x14ac:dyDescent="0.2">
      <c r="F43600"/>
      <c r="M43600" s="2"/>
      <c r="N43600"/>
      <c r="O43600"/>
      <c r="U43600"/>
      <c r="V43600"/>
    </row>
    <row r="43601" spans="6:22" x14ac:dyDescent="0.2">
      <c r="F43601"/>
      <c r="M43601" s="2"/>
      <c r="N43601"/>
      <c r="O43601"/>
      <c r="U43601"/>
      <c r="V43601"/>
    </row>
    <row r="43602" spans="6:22" x14ac:dyDescent="0.2">
      <c r="F43602"/>
      <c r="M43602" s="2"/>
      <c r="N43602"/>
      <c r="O43602"/>
      <c r="U43602"/>
      <c r="V43602"/>
    </row>
    <row r="43603" spans="6:22" x14ac:dyDescent="0.2">
      <c r="F43603"/>
      <c r="M43603" s="2"/>
      <c r="N43603"/>
      <c r="O43603"/>
      <c r="U43603"/>
      <c r="V43603"/>
    </row>
    <row r="43604" spans="6:22" x14ac:dyDescent="0.2">
      <c r="F43604"/>
      <c r="M43604" s="2"/>
      <c r="N43604"/>
      <c r="O43604"/>
      <c r="U43604"/>
      <c r="V43604"/>
    </row>
    <row r="43605" spans="6:22" x14ac:dyDescent="0.2">
      <c r="F43605"/>
      <c r="M43605" s="2"/>
      <c r="N43605"/>
      <c r="O43605"/>
      <c r="U43605"/>
      <c r="V43605"/>
    </row>
    <row r="43606" spans="6:22" x14ac:dyDescent="0.2">
      <c r="F43606"/>
      <c r="M43606" s="2"/>
      <c r="N43606"/>
      <c r="O43606"/>
      <c r="U43606"/>
      <c r="V43606"/>
    </row>
    <row r="43607" spans="6:22" x14ac:dyDescent="0.2">
      <c r="F43607"/>
      <c r="M43607" s="2"/>
      <c r="N43607"/>
      <c r="O43607"/>
      <c r="U43607"/>
      <c r="V43607"/>
    </row>
    <row r="43608" spans="6:22" x14ac:dyDescent="0.2">
      <c r="F43608"/>
      <c r="M43608" s="2"/>
      <c r="N43608"/>
      <c r="O43608"/>
      <c r="U43608"/>
      <c r="V43608"/>
    </row>
    <row r="43609" spans="6:22" x14ac:dyDescent="0.2">
      <c r="F43609"/>
      <c r="M43609" s="2"/>
      <c r="N43609"/>
      <c r="O43609"/>
      <c r="U43609"/>
      <c r="V43609"/>
    </row>
    <row r="43610" spans="6:22" x14ac:dyDescent="0.2">
      <c r="F43610"/>
      <c r="M43610" s="2"/>
      <c r="N43610"/>
      <c r="O43610"/>
      <c r="U43610"/>
      <c r="V43610"/>
    </row>
    <row r="43611" spans="6:22" x14ac:dyDescent="0.2">
      <c r="F43611"/>
      <c r="M43611" s="2"/>
      <c r="N43611"/>
      <c r="O43611"/>
      <c r="U43611"/>
      <c r="V43611"/>
    </row>
    <row r="43612" spans="6:22" x14ac:dyDescent="0.2">
      <c r="F43612"/>
      <c r="M43612" s="2"/>
      <c r="N43612"/>
      <c r="O43612"/>
      <c r="U43612"/>
      <c r="V43612"/>
    </row>
    <row r="43613" spans="6:22" x14ac:dyDescent="0.2">
      <c r="F43613"/>
      <c r="M43613" s="2"/>
      <c r="N43613"/>
      <c r="O43613"/>
      <c r="U43613"/>
      <c r="V43613"/>
    </row>
    <row r="43614" spans="6:22" x14ac:dyDescent="0.2">
      <c r="F43614"/>
      <c r="M43614" s="2"/>
      <c r="N43614"/>
      <c r="O43614"/>
      <c r="U43614"/>
      <c r="V43614"/>
    </row>
    <row r="43615" spans="6:22" x14ac:dyDescent="0.2">
      <c r="F43615"/>
      <c r="M43615" s="2"/>
      <c r="N43615"/>
      <c r="O43615"/>
      <c r="U43615"/>
      <c r="V43615"/>
    </row>
    <row r="43616" spans="6:22" x14ac:dyDescent="0.2">
      <c r="F43616"/>
      <c r="M43616" s="2"/>
      <c r="N43616"/>
      <c r="O43616"/>
      <c r="U43616"/>
      <c r="V43616"/>
    </row>
    <row r="43617" spans="6:22" x14ac:dyDescent="0.2">
      <c r="F43617"/>
      <c r="M43617" s="2"/>
      <c r="N43617"/>
      <c r="O43617"/>
      <c r="U43617"/>
      <c r="V43617"/>
    </row>
    <row r="43618" spans="6:22" x14ac:dyDescent="0.2">
      <c r="F43618"/>
      <c r="M43618" s="2"/>
      <c r="N43618"/>
      <c r="O43618"/>
      <c r="U43618"/>
      <c r="V43618"/>
    </row>
    <row r="43619" spans="6:22" x14ac:dyDescent="0.2">
      <c r="F43619"/>
      <c r="M43619" s="2"/>
      <c r="N43619"/>
      <c r="O43619"/>
      <c r="U43619"/>
      <c r="V43619"/>
    </row>
    <row r="43620" spans="6:22" x14ac:dyDescent="0.2">
      <c r="F43620"/>
      <c r="M43620" s="2"/>
      <c r="N43620"/>
      <c r="O43620"/>
      <c r="U43620"/>
      <c r="V43620"/>
    </row>
    <row r="43621" spans="6:22" x14ac:dyDescent="0.2">
      <c r="F43621"/>
      <c r="M43621" s="2"/>
      <c r="N43621"/>
      <c r="O43621"/>
      <c r="U43621"/>
      <c r="V43621"/>
    </row>
    <row r="43622" spans="6:22" x14ac:dyDescent="0.2">
      <c r="F43622"/>
      <c r="M43622" s="2"/>
      <c r="N43622"/>
      <c r="O43622"/>
      <c r="U43622"/>
      <c r="V43622"/>
    </row>
    <row r="43623" spans="6:22" x14ac:dyDescent="0.2">
      <c r="F43623"/>
      <c r="M43623" s="2"/>
      <c r="N43623"/>
      <c r="O43623"/>
      <c r="U43623"/>
      <c r="V43623"/>
    </row>
    <row r="43624" spans="6:22" x14ac:dyDescent="0.2">
      <c r="F43624"/>
      <c r="M43624" s="2"/>
      <c r="N43624"/>
      <c r="O43624"/>
      <c r="U43624"/>
      <c r="V43624"/>
    </row>
    <row r="43625" spans="6:22" x14ac:dyDescent="0.2">
      <c r="F43625"/>
      <c r="M43625" s="2"/>
      <c r="N43625"/>
      <c r="O43625"/>
      <c r="U43625"/>
      <c r="V43625"/>
    </row>
    <row r="43626" spans="6:22" x14ac:dyDescent="0.2">
      <c r="F43626"/>
      <c r="M43626" s="2"/>
      <c r="N43626"/>
      <c r="O43626"/>
      <c r="U43626"/>
      <c r="V43626"/>
    </row>
    <row r="43627" spans="6:22" x14ac:dyDescent="0.2">
      <c r="F43627"/>
      <c r="M43627" s="2"/>
      <c r="N43627"/>
      <c r="O43627"/>
      <c r="U43627"/>
      <c r="V43627"/>
    </row>
    <row r="43628" spans="6:22" x14ac:dyDescent="0.2">
      <c r="F43628"/>
      <c r="M43628" s="2"/>
      <c r="N43628"/>
      <c r="O43628"/>
      <c r="U43628"/>
      <c r="V43628"/>
    </row>
    <row r="43629" spans="6:22" x14ac:dyDescent="0.2">
      <c r="F43629"/>
      <c r="M43629" s="2"/>
      <c r="N43629"/>
      <c r="O43629"/>
      <c r="U43629"/>
      <c r="V43629"/>
    </row>
    <row r="43630" spans="6:22" x14ac:dyDescent="0.2">
      <c r="F43630"/>
      <c r="M43630" s="2"/>
      <c r="N43630"/>
      <c r="O43630"/>
      <c r="U43630"/>
      <c r="V43630"/>
    </row>
    <row r="43631" spans="6:22" x14ac:dyDescent="0.2">
      <c r="F43631"/>
      <c r="M43631" s="2"/>
      <c r="N43631"/>
      <c r="O43631"/>
      <c r="U43631"/>
      <c r="V43631"/>
    </row>
    <row r="43632" spans="6:22" x14ac:dyDescent="0.2">
      <c r="F43632"/>
      <c r="M43632" s="2"/>
      <c r="N43632"/>
      <c r="O43632"/>
      <c r="U43632"/>
      <c r="V43632"/>
    </row>
    <row r="43633" spans="6:22" x14ac:dyDescent="0.2">
      <c r="F43633"/>
      <c r="M43633" s="2"/>
      <c r="N43633"/>
      <c r="O43633"/>
      <c r="U43633"/>
      <c r="V43633"/>
    </row>
    <row r="43634" spans="6:22" x14ac:dyDescent="0.2">
      <c r="F43634"/>
      <c r="M43634" s="2"/>
      <c r="N43634"/>
      <c r="O43634"/>
      <c r="U43634"/>
      <c r="V43634"/>
    </row>
    <row r="43635" spans="6:22" x14ac:dyDescent="0.2">
      <c r="F43635"/>
      <c r="M43635" s="2"/>
      <c r="N43635"/>
      <c r="O43635"/>
      <c r="U43635"/>
      <c r="V43635"/>
    </row>
    <row r="43636" spans="6:22" x14ac:dyDescent="0.2">
      <c r="F43636"/>
      <c r="M43636" s="2"/>
      <c r="N43636"/>
      <c r="O43636"/>
      <c r="U43636"/>
      <c r="V43636"/>
    </row>
    <row r="43637" spans="6:22" x14ac:dyDescent="0.2">
      <c r="F43637"/>
      <c r="M43637" s="2"/>
      <c r="N43637"/>
      <c r="O43637"/>
      <c r="U43637"/>
      <c r="V43637"/>
    </row>
    <row r="43638" spans="6:22" x14ac:dyDescent="0.2">
      <c r="F43638"/>
      <c r="M43638" s="2"/>
      <c r="N43638"/>
      <c r="O43638"/>
      <c r="U43638"/>
      <c r="V43638"/>
    </row>
    <row r="43639" spans="6:22" x14ac:dyDescent="0.2">
      <c r="F43639"/>
      <c r="M43639" s="2"/>
      <c r="N43639"/>
      <c r="O43639"/>
      <c r="U43639"/>
      <c r="V43639"/>
    </row>
    <row r="43640" spans="6:22" x14ac:dyDescent="0.2">
      <c r="F43640"/>
      <c r="M43640" s="2"/>
      <c r="N43640"/>
      <c r="O43640"/>
      <c r="U43640"/>
      <c r="V43640"/>
    </row>
    <row r="43641" spans="6:22" x14ac:dyDescent="0.2">
      <c r="F43641"/>
      <c r="M43641" s="2"/>
      <c r="N43641"/>
      <c r="O43641"/>
      <c r="U43641"/>
      <c r="V43641"/>
    </row>
    <row r="43642" spans="6:22" x14ac:dyDescent="0.2">
      <c r="F43642"/>
      <c r="M43642" s="2"/>
      <c r="N43642"/>
      <c r="O43642"/>
      <c r="U43642"/>
      <c r="V43642"/>
    </row>
    <row r="43643" spans="6:22" x14ac:dyDescent="0.2">
      <c r="F43643"/>
      <c r="M43643" s="2"/>
      <c r="N43643"/>
      <c r="O43643"/>
      <c r="U43643"/>
      <c r="V43643"/>
    </row>
    <row r="43644" spans="6:22" x14ac:dyDescent="0.2">
      <c r="F43644"/>
      <c r="M43644" s="2"/>
      <c r="N43644"/>
      <c r="O43644"/>
      <c r="U43644"/>
      <c r="V43644"/>
    </row>
    <row r="43645" spans="6:22" x14ac:dyDescent="0.2">
      <c r="F43645"/>
      <c r="M43645" s="2"/>
      <c r="N43645"/>
      <c r="O43645"/>
      <c r="U43645"/>
      <c r="V43645"/>
    </row>
    <row r="43646" spans="6:22" x14ac:dyDescent="0.2">
      <c r="F43646"/>
      <c r="M43646" s="2"/>
      <c r="N43646"/>
      <c r="O43646"/>
      <c r="U43646"/>
      <c r="V43646"/>
    </row>
    <row r="43647" spans="6:22" x14ac:dyDescent="0.2">
      <c r="F43647"/>
      <c r="M43647" s="2"/>
      <c r="N43647"/>
      <c r="O43647"/>
      <c r="U43647"/>
      <c r="V43647"/>
    </row>
    <row r="43648" spans="6:22" x14ac:dyDescent="0.2">
      <c r="F43648"/>
      <c r="M43648" s="2"/>
      <c r="N43648"/>
      <c r="O43648"/>
      <c r="U43648"/>
      <c r="V43648"/>
    </row>
    <row r="43649" spans="6:22" x14ac:dyDescent="0.2">
      <c r="F43649"/>
      <c r="M43649" s="2"/>
      <c r="N43649"/>
      <c r="O43649"/>
      <c r="U43649"/>
      <c r="V43649"/>
    </row>
    <row r="43650" spans="6:22" x14ac:dyDescent="0.2">
      <c r="F43650"/>
      <c r="M43650" s="2"/>
      <c r="N43650"/>
      <c r="O43650"/>
      <c r="U43650"/>
      <c r="V43650"/>
    </row>
    <row r="43651" spans="6:22" x14ac:dyDescent="0.2">
      <c r="F43651"/>
      <c r="M43651" s="2"/>
      <c r="N43651"/>
      <c r="O43651"/>
      <c r="U43651"/>
      <c r="V43651"/>
    </row>
    <row r="43652" spans="6:22" x14ac:dyDescent="0.2">
      <c r="F43652"/>
      <c r="M43652" s="2"/>
      <c r="N43652"/>
      <c r="O43652"/>
      <c r="U43652"/>
      <c r="V43652"/>
    </row>
    <row r="43653" spans="6:22" x14ac:dyDescent="0.2">
      <c r="F43653"/>
      <c r="M43653" s="2"/>
      <c r="N43653"/>
      <c r="O43653"/>
      <c r="U43653"/>
      <c r="V43653"/>
    </row>
    <row r="43654" spans="6:22" x14ac:dyDescent="0.2">
      <c r="F43654"/>
      <c r="M43654" s="2"/>
      <c r="N43654"/>
      <c r="O43654"/>
      <c r="U43654"/>
      <c r="V43654"/>
    </row>
    <row r="43655" spans="6:22" x14ac:dyDescent="0.2">
      <c r="F43655"/>
      <c r="M43655" s="2"/>
      <c r="N43655"/>
      <c r="O43655"/>
      <c r="U43655"/>
      <c r="V43655"/>
    </row>
    <row r="43656" spans="6:22" x14ac:dyDescent="0.2">
      <c r="F43656"/>
      <c r="M43656" s="2"/>
      <c r="N43656"/>
      <c r="O43656"/>
      <c r="U43656"/>
      <c r="V43656"/>
    </row>
    <row r="43657" spans="6:22" x14ac:dyDescent="0.2">
      <c r="F43657"/>
      <c r="M43657" s="2"/>
      <c r="N43657"/>
      <c r="O43657"/>
      <c r="U43657"/>
      <c r="V43657"/>
    </row>
    <row r="43658" spans="6:22" x14ac:dyDescent="0.2">
      <c r="F43658"/>
      <c r="M43658" s="2"/>
      <c r="N43658"/>
      <c r="O43658"/>
      <c r="U43658"/>
      <c r="V43658"/>
    </row>
    <row r="43659" spans="6:22" x14ac:dyDescent="0.2">
      <c r="F43659"/>
      <c r="M43659" s="2"/>
      <c r="N43659"/>
      <c r="O43659"/>
      <c r="U43659"/>
      <c r="V43659"/>
    </row>
    <row r="43660" spans="6:22" x14ac:dyDescent="0.2">
      <c r="F43660"/>
      <c r="M43660" s="2"/>
      <c r="N43660"/>
      <c r="O43660"/>
      <c r="U43660"/>
      <c r="V43660"/>
    </row>
    <row r="43661" spans="6:22" x14ac:dyDescent="0.2">
      <c r="F43661"/>
      <c r="M43661" s="2"/>
      <c r="N43661"/>
      <c r="O43661"/>
      <c r="U43661"/>
      <c r="V43661"/>
    </row>
    <row r="43662" spans="6:22" x14ac:dyDescent="0.2">
      <c r="F43662"/>
      <c r="M43662" s="2"/>
      <c r="N43662"/>
      <c r="O43662"/>
      <c r="U43662"/>
      <c r="V43662"/>
    </row>
    <row r="43663" spans="6:22" x14ac:dyDescent="0.2">
      <c r="F43663"/>
      <c r="M43663" s="2"/>
      <c r="N43663"/>
      <c r="O43663"/>
      <c r="U43663"/>
      <c r="V43663"/>
    </row>
    <row r="43664" spans="6:22" x14ac:dyDescent="0.2">
      <c r="F43664"/>
      <c r="M43664" s="2"/>
      <c r="N43664"/>
      <c r="O43664"/>
      <c r="U43664"/>
      <c r="V43664"/>
    </row>
    <row r="43665" spans="6:22" x14ac:dyDescent="0.2">
      <c r="F43665"/>
      <c r="M43665" s="2"/>
      <c r="N43665"/>
      <c r="O43665"/>
      <c r="U43665"/>
      <c r="V43665"/>
    </row>
    <row r="43666" spans="6:22" x14ac:dyDescent="0.2">
      <c r="F43666"/>
      <c r="M43666" s="2"/>
      <c r="N43666"/>
      <c r="O43666"/>
      <c r="U43666"/>
      <c r="V43666"/>
    </row>
    <row r="43667" spans="6:22" x14ac:dyDescent="0.2">
      <c r="F43667"/>
      <c r="M43667" s="2"/>
      <c r="N43667"/>
      <c r="O43667"/>
      <c r="U43667"/>
      <c r="V43667"/>
    </row>
    <row r="43668" spans="6:22" x14ac:dyDescent="0.2">
      <c r="F43668"/>
      <c r="M43668" s="2"/>
      <c r="N43668"/>
      <c r="O43668"/>
      <c r="U43668"/>
      <c r="V43668"/>
    </row>
    <row r="43669" spans="6:22" x14ac:dyDescent="0.2">
      <c r="F43669"/>
      <c r="M43669" s="2"/>
      <c r="N43669"/>
      <c r="O43669"/>
      <c r="U43669"/>
      <c r="V43669"/>
    </row>
    <row r="43670" spans="6:22" x14ac:dyDescent="0.2">
      <c r="F43670"/>
      <c r="M43670" s="2"/>
      <c r="N43670"/>
      <c r="O43670"/>
      <c r="U43670"/>
      <c r="V43670"/>
    </row>
    <row r="43671" spans="6:22" x14ac:dyDescent="0.2">
      <c r="F43671"/>
      <c r="M43671" s="2"/>
      <c r="N43671"/>
      <c r="O43671"/>
      <c r="U43671"/>
      <c r="V43671"/>
    </row>
    <row r="43672" spans="6:22" x14ac:dyDescent="0.2">
      <c r="F43672"/>
      <c r="M43672" s="2"/>
      <c r="N43672"/>
      <c r="O43672"/>
      <c r="U43672"/>
      <c r="V43672"/>
    </row>
    <row r="43673" spans="6:22" x14ac:dyDescent="0.2">
      <c r="F43673"/>
      <c r="M43673" s="2"/>
      <c r="N43673"/>
      <c r="O43673"/>
      <c r="U43673"/>
      <c r="V43673"/>
    </row>
    <row r="43674" spans="6:22" x14ac:dyDescent="0.2">
      <c r="F43674"/>
      <c r="M43674" s="2"/>
      <c r="N43674"/>
      <c r="O43674"/>
      <c r="U43674"/>
      <c r="V43674"/>
    </row>
    <row r="43675" spans="6:22" x14ac:dyDescent="0.2">
      <c r="F43675"/>
      <c r="M43675" s="2"/>
      <c r="N43675"/>
      <c r="O43675"/>
      <c r="U43675"/>
      <c r="V43675"/>
    </row>
    <row r="43676" spans="6:22" x14ac:dyDescent="0.2">
      <c r="F43676"/>
      <c r="M43676" s="2"/>
      <c r="N43676"/>
      <c r="O43676"/>
      <c r="U43676"/>
      <c r="V43676"/>
    </row>
    <row r="43677" spans="6:22" x14ac:dyDescent="0.2">
      <c r="F43677"/>
      <c r="M43677" s="2"/>
      <c r="N43677"/>
      <c r="O43677"/>
      <c r="U43677"/>
      <c r="V43677"/>
    </row>
    <row r="43678" spans="6:22" x14ac:dyDescent="0.2">
      <c r="F43678"/>
      <c r="M43678" s="2"/>
      <c r="N43678"/>
      <c r="O43678"/>
      <c r="U43678"/>
      <c r="V43678"/>
    </row>
    <row r="43679" spans="6:22" x14ac:dyDescent="0.2">
      <c r="F43679"/>
      <c r="M43679" s="2"/>
      <c r="N43679"/>
      <c r="O43679"/>
      <c r="U43679"/>
      <c r="V43679"/>
    </row>
    <row r="43680" spans="6:22" x14ac:dyDescent="0.2">
      <c r="F43680"/>
      <c r="M43680" s="2"/>
      <c r="N43680"/>
      <c r="O43680"/>
      <c r="U43680"/>
      <c r="V43680"/>
    </row>
    <row r="43681" spans="6:22" x14ac:dyDescent="0.2">
      <c r="F43681"/>
      <c r="M43681" s="2"/>
      <c r="N43681"/>
      <c r="O43681"/>
      <c r="U43681"/>
      <c r="V43681"/>
    </row>
    <row r="43682" spans="6:22" x14ac:dyDescent="0.2">
      <c r="F43682"/>
      <c r="M43682" s="2"/>
      <c r="N43682"/>
      <c r="O43682"/>
      <c r="U43682"/>
      <c r="V43682"/>
    </row>
    <row r="43683" spans="6:22" x14ac:dyDescent="0.2">
      <c r="F43683"/>
      <c r="M43683" s="2"/>
      <c r="N43683"/>
      <c r="O43683"/>
      <c r="U43683"/>
      <c r="V43683"/>
    </row>
    <row r="43684" spans="6:22" x14ac:dyDescent="0.2">
      <c r="F43684"/>
      <c r="M43684" s="2"/>
      <c r="N43684"/>
      <c r="O43684"/>
      <c r="U43684"/>
      <c r="V43684"/>
    </row>
    <row r="43685" spans="6:22" x14ac:dyDescent="0.2">
      <c r="F43685"/>
      <c r="M43685" s="2"/>
      <c r="N43685"/>
      <c r="O43685"/>
      <c r="U43685"/>
      <c r="V43685"/>
    </row>
    <row r="43686" spans="6:22" x14ac:dyDescent="0.2">
      <c r="F43686"/>
      <c r="M43686" s="2"/>
      <c r="N43686"/>
      <c r="O43686"/>
      <c r="U43686"/>
      <c r="V43686"/>
    </row>
    <row r="43687" spans="6:22" x14ac:dyDescent="0.2">
      <c r="F43687"/>
      <c r="M43687" s="2"/>
      <c r="N43687"/>
      <c r="O43687"/>
      <c r="U43687"/>
      <c r="V43687"/>
    </row>
    <row r="43688" spans="6:22" x14ac:dyDescent="0.2">
      <c r="F43688"/>
      <c r="M43688" s="2"/>
      <c r="N43688"/>
      <c r="O43688"/>
      <c r="U43688"/>
      <c r="V43688"/>
    </row>
    <row r="43689" spans="6:22" x14ac:dyDescent="0.2">
      <c r="F43689"/>
      <c r="M43689" s="2"/>
      <c r="N43689"/>
      <c r="O43689"/>
      <c r="U43689"/>
      <c r="V43689"/>
    </row>
    <row r="43690" spans="6:22" x14ac:dyDescent="0.2">
      <c r="F43690"/>
      <c r="M43690" s="2"/>
      <c r="N43690"/>
      <c r="O43690"/>
      <c r="U43690"/>
      <c r="V43690"/>
    </row>
    <row r="43691" spans="6:22" x14ac:dyDescent="0.2">
      <c r="F43691"/>
      <c r="M43691" s="2"/>
      <c r="N43691"/>
      <c r="O43691"/>
      <c r="U43691"/>
      <c r="V43691"/>
    </row>
    <row r="43692" spans="6:22" x14ac:dyDescent="0.2">
      <c r="F43692"/>
      <c r="M43692" s="2"/>
      <c r="N43692"/>
      <c r="O43692"/>
      <c r="U43692"/>
      <c r="V43692"/>
    </row>
    <row r="43693" spans="6:22" x14ac:dyDescent="0.2">
      <c r="F43693"/>
      <c r="M43693" s="2"/>
      <c r="N43693"/>
      <c r="O43693"/>
      <c r="U43693"/>
      <c r="V43693"/>
    </row>
    <row r="43694" spans="6:22" x14ac:dyDescent="0.2">
      <c r="F43694"/>
      <c r="M43694" s="2"/>
      <c r="N43694"/>
      <c r="O43694"/>
      <c r="U43694"/>
      <c r="V43694"/>
    </row>
    <row r="43695" spans="6:22" x14ac:dyDescent="0.2">
      <c r="F43695"/>
      <c r="M43695" s="2"/>
      <c r="N43695"/>
      <c r="O43695"/>
      <c r="U43695"/>
      <c r="V43695"/>
    </row>
    <row r="43696" spans="6:22" x14ac:dyDescent="0.2">
      <c r="F43696"/>
      <c r="M43696" s="2"/>
      <c r="N43696"/>
      <c r="O43696"/>
      <c r="U43696"/>
      <c r="V43696"/>
    </row>
    <row r="43697" spans="6:22" x14ac:dyDescent="0.2">
      <c r="F43697"/>
      <c r="M43697" s="2"/>
      <c r="N43697"/>
      <c r="O43697"/>
      <c r="U43697"/>
      <c r="V43697"/>
    </row>
    <row r="43698" spans="6:22" x14ac:dyDescent="0.2">
      <c r="F43698"/>
      <c r="M43698" s="2"/>
      <c r="N43698"/>
      <c r="O43698"/>
      <c r="U43698"/>
      <c r="V43698"/>
    </row>
    <row r="43699" spans="6:22" x14ac:dyDescent="0.2">
      <c r="F43699"/>
      <c r="M43699" s="2"/>
      <c r="N43699"/>
      <c r="O43699"/>
      <c r="U43699"/>
      <c r="V43699"/>
    </row>
    <row r="43700" spans="6:22" x14ac:dyDescent="0.2">
      <c r="F43700"/>
      <c r="M43700" s="2"/>
      <c r="N43700"/>
      <c r="O43700"/>
      <c r="U43700"/>
      <c r="V43700"/>
    </row>
    <row r="43701" spans="6:22" x14ac:dyDescent="0.2">
      <c r="F43701"/>
      <c r="M43701" s="2"/>
      <c r="N43701"/>
      <c r="O43701"/>
      <c r="U43701"/>
      <c r="V43701"/>
    </row>
    <row r="43702" spans="6:22" x14ac:dyDescent="0.2">
      <c r="F43702"/>
      <c r="M43702" s="2"/>
      <c r="N43702"/>
      <c r="O43702"/>
      <c r="U43702"/>
      <c r="V43702"/>
    </row>
    <row r="43703" spans="6:22" x14ac:dyDescent="0.2">
      <c r="F43703"/>
      <c r="M43703" s="2"/>
      <c r="N43703"/>
      <c r="O43703"/>
      <c r="U43703"/>
      <c r="V43703"/>
    </row>
    <row r="43704" spans="6:22" x14ac:dyDescent="0.2">
      <c r="F43704"/>
      <c r="M43704" s="2"/>
      <c r="N43704"/>
      <c r="O43704"/>
      <c r="U43704"/>
      <c r="V43704"/>
    </row>
    <row r="43705" spans="6:22" x14ac:dyDescent="0.2">
      <c r="F43705"/>
      <c r="M43705" s="2"/>
      <c r="N43705"/>
      <c r="O43705"/>
      <c r="U43705"/>
      <c r="V43705"/>
    </row>
    <row r="43706" spans="6:22" x14ac:dyDescent="0.2">
      <c r="F43706"/>
      <c r="M43706" s="2"/>
      <c r="N43706"/>
      <c r="O43706"/>
      <c r="U43706"/>
      <c r="V43706"/>
    </row>
    <row r="43707" spans="6:22" x14ac:dyDescent="0.2">
      <c r="F43707"/>
      <c r="M43707" s="2"/>
      <c r="N43707"/>
      <c r="O43707"/>
      <c r="U43707"/>
      <c r="V43707"/>
    </row>
    <row r="43708" spans="6:22" x14ac:dyDescent="0.2">
      <c r="F43708"/>
      <c r="M43708" s="2"/>
      <c r="N43708"/>
      <c r="O43708"/>
      <c r="U43708"/>
      <c r="V43708"/>
    </row>
    <row r="43709" spans="6:22" x14ac:dyDescent="0.2">
      <c r="F43709"/>
      <c r="M43709" s="2"/>
      <c r="N43709"/>
      <c r="O43709"/>
      <c r="U43709"/>
      <c r="V43709"/>
    </row>
    <row r="43710" spans="6:22" x14ac:dyDescent="0.2">
      <c r="F43710"/>
      <c r="M43710" s="2"/>
      <c r="N43710"/>
      <c r="O43710"/>
      <c r="U43710"/>
      <c r="V43710"/>
    </row>
    <row r="43711" spans="6:22" x14ac:dyDescent="0.2">
      <c r="F43711"/>
      <c r="M43711" s="2"/>
      <c r="N43711"/>
      <c r="O43711"/>
      <c r="U43711"/>
      <c r="V43711"/>
    </row>
    <row r="43712" spans="6:22" x14ac:dyDescent="0.2">
      <c r="F43712"/>
      <c r="M43712" s="2"/>
      <c r="N43712"/>
      <c r="O43712"/>
      <c r="U43712"/>
      <c r="V43712"/>
    </row>
    <row r="43713" spans="6:22" x14ac:dyDescent="0.2">
      <c r="F43713"/>
      <c r="M43713" s="2"/>
      <c r="N43713"/>
      <c r="O43713"/>
      <c r="U43713"/>
      <c r="V43713"/>
    </row>
    <row r="43714" spans="6:22" x14ac:dyDescent="0.2">
      <c r="F43714"/>
      <c r="M43714" s="2"/>
      <c r="N43714"/>
      <c r="O43714"/>
      <c r="U43714"/>
      <c r="V43714"/>
    </row>
    <row r="43715" spans="6:22" x14ac:dyDescent="0.2">
      <c r="F43715"/>
      <c r="M43715" s="2"/>
      <c r="N43715"/>
      <c r="O43715"/>
      <c r="U43715"/>
      <c r="V43715"/>
    </row>
    <row r="43716" spans="6:22" x14ac:dyDescent="0.2">
      <c r="F43716"/>
      <c r="M43716" s="2"/>
      <c r="N43716"/>
      <c r="O43716"/>
      <c r="U43716"/>
      <c r="V43716"/>
    </row>
    <row r="43717" spans="6:22" x14ac:dyDescent="0.2">
      <c r="F43717"/>
      <c r="M43717" s="2"/>
      <c r="N43717"/>
      <c r="O43717"/>
      <c r="U43717"/>
      <c r="V43717"/>
    </row>
    <row r="43718" spans="6:22" x14ac:dyDescent="0.2">
      <c r="F43718"/>
      <c r="M43718" s="2"/>
      <c r="N43718"/>
      <c r="O43718"/>
      <c r="U43718"/>
      <c r="V43718"/>
    </row>
    <row r="43719" spans="6:22" x14ac:dyDescent="0.2">
      <c r="F43719"/>
      <c r="M43719" s="2"/>
      <c r="N43719"/>
      <c r="O43719"/>
      <c r="U43719"/>
      <c r="V43719"/>
    </row>
    <row r="43720" spans="6:22" x14ac:dyDescent="0.2">
      <c r="F43720"/>
      <c r="M43720" s="2"/>
      <c r="N43720"/>
      <c r="O43720"/>
      <c r="U43720"/>
      <c r="V43720"/>
    </row>
    <row r="43721" spans="6:22" x14ac:dyDescent="0.2">
      <c r="F43721"/>
      <c r="M43721" s="2"/>
      <c r="N43721"/>
      <c r="O43721"/>
      <c r="U43721"/>
      <c r="V43721"/>
    </row>
    <row r="43722" spans="6:22" x14ac:dyDescent="0.2">
      <c r="F43722"/>
      <c r="M43722" s="2"/>
      <c r="N43722"/>
      <c r="O43722"/>
      <c r="U43722"/>
      <c r="V43722"/>
    </row>
    <row r="43723" spans="6:22" x14ac:dyDescent="0.2">
      <c r="F43723"/>
      <c r="M43723" s="2"/>
      <c r="N43723"/>
      <c r="O43723"/>
      <c r="U43723"/>
      <c r="V43723"/>
    </row>
    <row r="43724" spans="6:22" x14ac:dyDescent="0.2">
      <c r="F43724"/>
      <c r="M43724" s="2"/>
      <c r="N43724"/>
      <c r="O43724"/>
      <c r="U43724"/>
      <c r="V43724"/>
    </row>
    <row r="43725" spans="6:22" x14ac:dyDescent="0.2">
      <c r="F43725"/>
      <c r="M43725" s="2"/>
      <c r="N43725"/>
      <c r="O43725"/>
      <c r="U43725"/>
      <c r="V43725"/>
    </row>
    <row r="43726" spans="6:22" x14ac:dyDescent="0.2">
      <c r="F43726"/>
      <c r="M43726" s="2"/>
      <c r="N43726"/>
      <c r="O43726"/>
      <c r="U43726"/>
      <c r="V43726"/>
    </row>
    <row r="43727" spans="6:22" x14ac:dyDescent="0.2">
      <c r="F43727"/>
      <c r="M43727" s="2"/>
      <c r="N43727"/>
      <c r="O43727"/>
      <c r="U43727"/>
      <c r="V43727"/>
    </row>
    <row r="43728" spans="6:22" x14ac:dyDescent="0.2">
      <c r="F43728"/>
      <c r="M43728" s="2"/>
      <c r="N43728"/>
      <c r="O43728"/>
      <c r="U43728"/>
      <c r="V43728"/>
    </row>
    <row r="43729" spans="6:22" x14ac:dyDescent="0.2">
      <c r="F43729"/>
      <c r="M43729" s="2"/>
      <c r="N43729"/>
      <c r="O43729"/>
      <c r="U43729"/>
      <c r="V43729"/>
    </row>
    <row r="43730" spans="6:22" x14ac:dyDescent="0.2">
      <c r="F43730"/>
      <c r="M43730" s="2"/>
      <c r="N43730"/>
      <c r="O43730"/>
      <c r="U43730"/>
      <c r="V43730"/>
    </row>
    <row r="43731" spans="6:22" x14ac:dyDescent="0.2">
      <c r="F43731"/>
      <c r="M43731" s="2"/>
      <c r="N43731"/>
      <c r="O43731"/>
      <c r="U43731"/>
      <c r="V43731"/>
    </row>
    <row r="43732" spans="6:22" x14ac:dyDescent="0.2">
      <c r="F43732"/>
      <c r="M43732" s="2"/>
      <c r="N43732"/>
      <c r="O43732"/>
      <c r="U43732"/>
      <c r="V43732"/>
    </row>
    <row r="43733" spans="6:22" x14ac:dyDescent="0.2">
      <c r="F43733"/>
      <c r="M43733" s="2"/>
      <c r="N43733"/>
      <c r="O43733"/>
      <c r="U43733"/>
      <c r="V43733"/>
    </row>
    <row r="43734" spans="6:22" x14ac:dyDescent="0.2">
      <c r="F43734"/>
      <c r="M43734" s="2"/>
      <c r="N43734"/>
      <c r="O43734"/>
      <c r="U43734"/>
      <c r="V43734"/>
    </row>
    <row r="43735" spans="6:22" x14ac:dyDescent="0.2">
      <c r="F43735"/>
      <c r="M43735" s="2"/>
      <c r="N43735"/>
      <c r="O43735"/>
      <c r="U43735"/>
      <c r="V43735"/>
    </row>
    <row r="43736" spans="6:22" x14ac:dyDescent="0.2">
      <c r="F43736"/>
      <c r="M43736" s="2"/>
      <c r="N43736"/>
      <c r="O43736"/>
      <c r="U43736"/>
      <c r="V43736"/>
    </row>
    <row r="43737" spans="6:22" x14ac:dyDescent="0.2">
      <c r="F43737"/>
      <c r="M43737" s="2"/>
      <c r="N43737"/>
      <c r="O43737"/>
      <c r="U43737"/>
      <c r="V43737"/>
    </row>
    <row r="43738" spans="6:22" x14ac:dyDescent="0.2">
      <c r="F43738"/>
      <c r="M43738" s="2"/>
      <c r="N43738"/>
      <c r="O43738"/>
      <c r="U43738"/>
      <c r="V43738"/>
    </row>
    <row r="43739" spans="6:22" x14ac:dyDescent="0.2">
      <c r="F43739"/>
      <c r="M43739" s="2"/>
      <c r="N43739"/>
      <c r="O43739"/>
      <c r="U43739"/>
      <c r="V43739"/>
    </row>
    <row r="43740" spans="6:22" x14ac:dyDescent="0.2">
      <c r="F43740"/>
      <c r="M43740" s="2"/>
      <c r="N43740"/>
      <c r="O43740"/>
      <c r="U43740"/>
      <c r="V43740"/>
    </row>
    <row r="43741" spans="6:22" x14ac:dyDescent="0.2">
      <c r="F43741"/>
      <c r="M43741" s="2"/>
      <c r="N43741"/>
      <c r="O43741"/>
      <c r="U43741"/>
      <c r="V43741"/>
    </row>
    <row r="43742" spans="6:22" x14ac:dyDescent="0.2">
      <c r="F43742"/>
      <c r="M43742" s="2"/>
      <c r="N43742"/>
      <c r="O43742"/>
      <c r="U43742"/>
      <c r="V43742"/>
    </row>
    <row r="43743" spans="6:22" x14ac:dyDescent="0.2">
      <c r="F43743"/>
      <c r="M43743" s="2"/>
      <c r="N43743"/>
      <c r="O43743"/>
      <c r="U43743"/>
      <c r="V43743"/>
    </row>
    <row r="43744" spans="6:22" x14ac:dyDescent="0.2">
      <c r="F43744"/>
      <c r="M43744" s="2"/>
      <c r="N43744"/>
      <c r="O43744"/>
      <c r="U43744"/>
      <c r="V43744"/>
    </row>
    <row r="43745" spans="6:22" x14ac:dyDescent="0.2">
      <c r="F43745"/>
      <c r="M43745" s="2"/>
      <c r="N43745"/>
      <c r="O43745"/>
      <c r="U43745"/>
      <c r="V43745"/>
    </row>
    <row r="43746" spans="6:22" x14ac:dyDescent="0.2">
      <c r="F43746"/>
      <c r="M43746" s="2"/>
      <c r="N43746"/>
      <c r="O43746"/>
      <c r="U43746"/>
      <c r="V43746"/>
    </row>
    <row r="43747" spans="6:22" x14ac:dyDescent="0.2">
      <c r="F43747"/>
      <c r="M43747" s="2"/>
      <c r="N43747"/>
      <c r="O43747"/>
      <c r="U43747"/>
      <c r="V43747"/>
    </row>
    <row r="43748" spans="6:22" x14ac:dyDescent="0.2">
      <c r="F43748"/>
      <c r="M43748" s="2"/>
      <c r="N43748"/>
      <c r="O43748"/>
      <c r="U43748"/>
      <c r="V43748"/>
    </row>
    <row r="43749" spans="6:22" x14ac:dyDescent="0.2">
      <c r="F43749"/>
      <c r="M43749" s="2"/>
      <c r="N43749"/>
      <c r="O43749"/>
      <c r="U43749"/>
      <c r="V43749"/>
    </row>
    <row r="43750" spans="6:22" x14ac:dyDescent="0.2">
      <c r="F43750"/>
      <c r="M43750" s="2"/>
      <c r="N43750"/>
      <c r="O43750"/>
      <c r="U43750"/>
      <c r="V43750"/>
    </row>
    <row r="43751" spans="6:22" x14ac:dyDescent="0.2">
      <c r="F43751"/>
      <c r="M43751" s="2"/>
      <c r="N43751"/>
      <c r="O43751"/>
      <c r="U43751"/>
      <c r="V43751"/>
    </row>
    <row r="43752" spans="6:22" x14ac:dyDescent="0.2">
      <c r="F43752"/>
      <c r="M43752" s="2"/>
      <c r="N43752"/>
      <c r="O43752"/>
      <c r="U43752"/>
      <c r="V43752"/>
    </row>
    <row r="43753" spans="6:22" x14ac:dyDescent="0.2">
      <c r="F43753"/>
      <c r="M43753" s="2"/>
      <c r="N43753"/>
      <c r="O43753"/>
      <c r="U43753"/>
      <c r="V43753"/>
    </row>
    <row r="43754" spans="6:22" x14ac:dyDescent="0.2">
      <c r="F43754"/>
      <c r="M43754" s="2"/>
      <c r="N43754"/>
      <c r="O43754"/>
      <c r="U43754"/>
      <c r="V43754"/>
    </row>
    <row r="43755" spans="6:22" x14ac:dyDescent="0.2">
      <c r="F43755"/>
      <c r="M43755" s="2"/>
      <c r="N43755"/>
      <c r="O43755"/>
      <c r="U43755"/>
      <c r="V43755"/>
    </row>
    <row r="43756" spans="6:22" x14ac:dyDescent="0.2">
      <c r="F43756"/>
      <c r="M43756" s="2"/>
      <c r="N43756"/>
      <c r="O43756"/>
      <c r="U43756"/>
      <c r="V43756"/>
    </row>
    <row r="43757" spans="6:22" x14ac:dyDescent="0.2">
      <c r="F43757"/>
      <c r="M43757" s="2"/>
      <c r="N43757"/>
      <c r="O43757"/>
      <c r="U43757"/>
      <c r="V43757"/>
    </row>
    <row r="43758" spans="6:22" x14ac:dyDescent="0.2">
      <c r="F43758"/>
      <c r="M43758" s="2"/>
      <c r="N43758"/>
      <c r="O43758"/>
      <c r="U43758"/>
      <c r="V43758"/>
    </row>
    <row r="43759" spans="6:22" x14ac:dyDescent="0.2">
      <c r="F43759"/>
      <c r="M43759" s="2"/>
      <c r="N43759"/>
      <c r="O43759"/>
      <c r="U43759"/>
      <c r="V43759"/>
    </row>
    <row r="43760" spans="6:22" x14ac:dyDescent="0.2">
      <c r="F43760"/>
      <c r="M43760" s="2"/>
      <c r="N43760"/>
      <c r="O43760"/>
      <c r="U43760"/>
      <c r="V43760"/>
    </row>
    <row r="43761" spans="6:22" x14ac:dyDescent="0.2">
      <c r="F43761"/>
      <c r="M43761" s="2"/>
      <c r="N43761"/>
      <c r="O43761"/>
      <c r="U43761"/>
      <c r="V43761"/>
    </row>
    <row r="43762" spans="6:22" x14ac:dyDescent="0.2">
      <c r="F43762"/>
      <c r="M43762" s="2"/>
      <c r="N43762"/>
      <c r="O43762"/>
      <c r="U43762"/>
      <c r="V43762"/>
    </row>
    <row r="43763" spans="6:22" x14ac:dyDescent="0.2">
      <c r="F43763"/>
      <c r="M43763" s="2"/>
      <c r="N43763"/>
      <c r="O43763"/>
      <c r="U43763"/>
      <c r="V43763"/>
    </row>
    <row r="43764" spans="6:22" x14ac:dyDescent="0.2">
      <c r="F43764"/>
      <c r="M43764" s="2"/>
      <c r="N43764"/>
      <c r="O43764"/>
      <c r="U43764"/>
      <c r="V43764"/>
    </row>
    <row r="43765" spans="6:22" x14ac:dyDescent="0.2">
      <c r="F43765"/>
      <c r="M43765" s="2"/>
      <c r="N43765"/>
      <c r="O43765"/>
      <c r="U43765"/>
      <c r="V43765"/>
    </row>
    <row r="43766" spans="6:22" x14ac:dyDescent="0.2">
      <c r="F43766"/>
      <c r="M43766" s="2"/>
      <c r="N43766"/>
      <c r="O43766"/>
      <c r="U43766"/>
      <c r="V43766"/>
    </row>
    <row r="43767" spans="6:22" x14ac:dyDescent="0.2">
      <c r="F43767"/>
      <c r="M43767" s="2"/>
      <c r="N43767"/>
      <c r="O43767"/>
      <c r="U43767"/>
      <c r="V43767"/>
    </row>
    <row r="43768" spans="6:22" x14ac:dyDescent="0.2">
      <c r="F43768"/>
      <c r="M43768" s="2"/>
      <c r="N43768"/>
      <c r="O43768"/>
      <c r="U43768"/>
      <c r="V43768"/>
    </row>
    <row r="43769" spans="6:22" x14ac:dyDescent="0.2">
      <c r="F43769"/>
      <c r="M43769" s="2"/>
      <c r="N43769"/>
      <c r="O43769"/>
      <c r="U43769"/>
      <c r="V43769"/>
    </row>
    <row r="43770" spans="6:22" x14ac:dyDescent="0.2">
      <c r="F43770"/>
      <c r="M43770" s="2"/>
      <c r="N43770"/>
      <c r="O43770"/>
      <c r="U43770"/>
      <c r="V43770"/>
    </row>
    <row r="43771" spans="6:22" x14ac:dyDescent="0.2">
      <c r="F43771"/>
      <c r="M43771" s="2"/>
      <c r="N43771"/>
      <c r="O43771"/>
      <c r="U43771"/>
      <c r="V43771"/>
    </row>
    <row r="43772" spans="6:22" x14ac:dyDescent="0.2">
      <c r="F43772"/>
      <c r="M43772" s="2"/>
      <c r="N43772"/>
      <c r="O43772"/>
      <c r="U43772"/>
      <c r="V43772"/>
    </row>
    <row r="43773" spans="6:22" x14ac:dyDescent="0.2">
      <c r="F43773"/>
      <c r="M43773" s="2"/>
      <c r="N43773"/>
      <c r="O43773"/>
      <c r="U43773"/>
      <c r="V43773"/>
    </row>
    <row r="43774" spans="6:22" x14ac:dyDescent="0.2">
      <c r="F43774"/>
      <c r="M43774" s="2"/>
      <c r="N43774"/>
      <c r="O43774"/>
      <c r="U43774"/>
      <c r="V43774"/>
    </row>
    <row r="43775" spans="6:22" x14ac:dyDescent="0.2">
      <c r="F43775"/>
      <c r="M43775" s="2"/>
      <c r="N43775"/>
      <c r="O43775"/>
      <c r="U43775"/>
      <c r="V43775"/>
    </row>
    <row r="43776" spans="6:22" x14ac:dyDescent="0.2">
      <c r="F43776"/>
      <c r="M43776" s="2"/>
      <c r="N43776"/>
      <c r="O43776"/>
      <c r="U43776"/>
      <c r="V43776"/>
    </row>
    <row r="43777" spans="6:22" x14ac:dyDescent="0.2">
      <c r="F43777"/>
      <c r="M43777" s="2"/>
      <c r="N43777"/>
      <c r="O43777"/>
      <c r="U43777"/>
      <c r="V43777"/>
    </row>
    <row r="43778" spans="6:22" x14ac:dyDescent="0.2">
      <c r="F43778"/>
      <c r="M43778" s="2"/>
      <c r="N43778"/>
      <c r="O43778"/>
      <c r="U43778"/>
      <c r="V43778"/>
    </row>
    <row r="43779" spans="6:22" x14ac:dyDescent="0.2">
      <c r="F43779"/>
      <c r="M43779" s="2"/>
      <c r="N43779"/>
      <c r="O43779"/>
      <c r="U43779"/>
      <c r="V43779"/>
    </row>
    <row r="43780" spans="6:22" x14ac:dyDescent="0.2">
      <c r="F43780"/>
      <c r="M43780" s="2"/>
      <c r="N43780"/>
      <c r="O43780"/>
      <c r="U43780"/>
      <c r="V43780"/>
    </row>
    <row r="43781" spans="6:22" x14ac:dyDescent="0.2">
      <c r="F43781"/>
      <c r="M43781" s="2"/>
      <c r="N43781"/>
      <c r="O43781"/>
      <c r="U43781"/>
      <c r="V43781"/>
    </row>
    <row r="43782" spans="6:22" x14ac:dyDescent="0.2">
      <c r="F43782"/>
      <c r="M43782" s="2"/>
      <c r="N43782"/>
      <c r="O43782"/>
      <c r="U43782"/>
      <c r="V43782"/>
    </row>
    <row r="43783" spans="6:22" x14ac:dyDescent="0.2">
      <c r="F43783"/>
      <c r="M43783" s="2"/>
      <c r="N43783"/>
      <c r="O43783"/>
      <c r="U43783"/>
      <c r="V43783"/>
    </row>
    <row r="43784" spans="6:22" x14ac:dyDescent="0.2">
      <c r="F43784"/>
      <c r="M43784" s="2"/>
      <c r="N43784"/>
      <c r="O43784"/>
      <c r="U43784"/>
      <c r="V43784"/>
    </row>
    <row r="43785" spans="6:22" x14ac:dyDescent="0.2">
      <c r="F43785"/>
      <c r="M43785" s="2"/>
      <c r="N43785"/>
      <c r="O43785"/>
      <c r="U43785"/>
      <c r="V43785"/>
    </row>
    <row r="43786" spans="6:22" x14ac:dyDescent="0.2">
      <c r="F43786"/>
      <c r="M43786" s="2"/>
      <c r="N43786"/>
      <c r="O43786"/>
      <c r="U43786"/>
      <c r="V43786"/>
    </row>
    <row r="43787" spans="6:22" x14ac:dyDescent="0.2">
      <c r="F43787"/>
      <c r="M43787" s="2"/>
      <c r="N43787"/>
      <c r="O43787"/>
      <c r="U43787"/>
      <c r="V43787"/>
    </row>
    <row r="43788" spans="6:22" x14ac:dyDescent="0.2">
      <c r="F43788"/>
      <c r="M43788" s="2"/>
      <c r="N43788"/>
      <c r="O43788"/>
      <c r="U43788"/>
      <c r="V43788"/>
    </row>
    <row r="43789" spans="6:22" x14ac:dyDescent="0.2">
      <c r="F43789"/>
      <c r="M43789" s="2"/>
      <c r="N43789"/>
      <c r="O43789"/>
      <c r="U43789"/>
      <c r="V43789"/>
    </row>
    <row r="43790" spans="6:22" x14ac:dyDescent="0.2">
      <c r="F43790"/>
      <c r="M43790" s="2"/>
      <c r="N43790"/>
      <c r="O43790"/>
      <c r="U43790"/>
      <c r="V43790"/>
    </row>
    <row r="43791" spans="6:22" x14ac:dyDescent="0.2">
      <c r="F43791"/>
      <c r="M43791" s="2"/>
      <c r="N43791"/>
      <c r="O43791"/>
      <c r="U43791"/>
      <c r="V43791"/>
    </row>
    <row r="43792" spans="6:22" x14ac:dyDescent="0.2">
      <c r="F43792"/>
      <c r="M43792" s="2"/>
      <c r="N43792"/>
      <c r="O43792"/>
      <c r="U43792"/>
      <c r="V43792"/>
    </row>
    <row r="43793" spans="6:22" x14ac:dyDescent="0.2">
      <c r="F43793"/>
      <c r="M43793" s="2"/>
      <c r="N43793"/>
      <c r="O43793"/>
      <c r="U43793"/>
      <c r="V43793"/>
    </row>
    <row r="43794" spans="6:22" x14ac:dyDescent="0.2">
      <c r="F43794"/>
      <c r="M43794" s="2"/>
      <c r="N43794"/>
      <c r="O43794"/>
      <c r="U43794"/>
      <c r="V43794"/>
    </row>
    <row r="43795" spans="6:22" x14ac:dyDescent="0.2">
      <c r="F43795"/>
      <c r="M43795" s="2"/>
      <c r="N43795"/>
      <c r="O43795"/>
      <c r="U43795"/>
      <c r="V43795"/>
    </row>
    <row r="43796" spans="6:22" x14ac:dyDescent="0.2">
      <c r="F43796"/>
      <c r="M43796" s="2"/>
      <c r="N43796"/>
      <c r="O43796"/>
      <c r="U43796"/>
      <c r="V43796"/>
    </row>
    <row r="43797" spans="6:22" x14ac:dyDescent="0.2">
      <c r="F43797"/>
      <c r="M43797" s="2"/>
      <c r="N43797"/>
      <c r="O43797"/>
      <c r="U43797"/>
      <c r="V43797"/>
    </row>
    <row r="43798" spans="6:22" x14ac:dyDescent="0.2">
      <c r="F43798"/>
      <c r="M43798" s="2"/>
      <c r="N43798"/>
      <c r="O43798"/>
      <c r="U43798"/>
      <c r="V43798"/>
    </row>
    <row r="43799" spans="6:22" x14ac:dyDescent="0.2">
      <c r="F43799"/>
      <c r="M43799" s="2"/>
      <c r="N43799"/>
      <c r="O43799"/>
      <c r="U43799"/>
      <c r="V43799"/>
    </row>
    <row r="43800" spans="6:22" x14ac:dyDescent="0.2">
      <c r="F43800"/>
      <c r="M43800" s="2"/>
      <c r="N43800"/>
      <c r="O43800"/>
      <c r="U43800"/>
      <c r="V43800"/>
    </row>
    <row r="43801" spans="6:22" x14ac:dyDescent="0.2">
      <c r="F43801"/>
      <c r="M43801" s="2"/>
      <c r="N43801"/>
      <c r="O43801"/>
      <c r="U43801"/>
      <c r="V43801"/>
    </row>
    <row r="43802" spans="6:22" x14ac:dyDescent="0.2">
      <c r="F43802"/>
      <c r="M43802" s="2"/>
      <c r="N43802"/>
      <c r="O43802"/>
      <c r="U43802"/>
      <c r="V43802"/>
    </row>
    <row r="43803" spans="6:22" x14ac:dyDescent="0.2">
      <c r="F43803"/>
      <c r="M43803" s="2"/>
      <c r="N43803"/>
      <c r="O43803"/>
      <c r="U43803"/>
      <c r="V43803"/>
    </row>
    <row r="43804" spans="6:22" x14ac:dyDescent="0.2">
      <c r="F43804"/>
      <c r="M43804" s="2"/>
      <c r="N43804"/>
      <c r="O43804"/>
      <c r="U43804"/>
      <c r="V43804"/>
    </row>
    <row r="43805" spans="6:22" x14ac:dyDescent="0.2">
      <c r="F43805"/>
      <c r="M43805" s="2"/>
      <c r="N43805"/>
      <c r="O43805"/>
      <c r="U43805"/>
      <c r="V43805"/>
    </row>
    <row r="43806" spans="6:22" x14ac:dyDescent="0.2">
      <c r="F43806"/>
      <c r="M43806" s="2"/>
      <c r="N43806"/>
      <c r="O43806"/>
      <c r="U43806"/>
      <c r="V43806"/>
    </row>
    <row r="43807" spans="6:22" x14ac:dyDescent="0.2">
      <c r="F43807"/>
      <c r="M43807" s="2"/>
      <c r="N43807"/>
      <c r="O43807"/>
      <c r="U43807"/>
      <c r="V43807"/>
    </row>
    <row r="43808" spans="6:22" x14ac:dyDescent="0.2">
      <c r="F43808"/>
      <c r="M43808" s="2"/>
      <c r="N43808"/>
      <c r="O43808"/>
      <c r="U43808"/>
      <c r="V43808"/>
    </row>
    <row r="43809" spans="6:22" x14ac:dyDescent="0.2">
      <c r="F43809"/>
      <c r="M43809" s="2"/>
      <c r="N43809"/>
      <c r="O43809"/>
      <c r="U43809"/>
      <c r="V43809"/>
    </row>
    <row r="43810" spans="6:22" x14ac:dyDescent="0.2">
      <c r="F43810"/>
      <c r="M43810" s="2"/>
      <c r="N43810"/>
      <c r="O43810"/>
      <c r="U43810"/>
      <c r="V43810"/>
    </row>
    <row r="43811" spans="6:22" x14ac:dyDescent="0.2">
      <c r="F43811"/>
      <c r="M43811" s="2"/>
      <c r="N43811"/>
      <c r="O43811"/>
      <c r="U43811"/>
      <c r="V43811"/>
    </row>
    <row r="43812" spans="6:22" x14ac:dyDescent="0.2">
      <c r="F43812"/>
      <c r="M43812" s="2"/>
      <c r="N43812"/>
      <c r="O43812"/>
      <c r="U43812"/>
      <c r="V43812"/>
    </row>
    <row r="43813" spans="6:22" x14ac:dyDescent="0.2">
      <c r="F43813"/>
      <c r="M43813" s="2"/>
      <c r="N43813"/>
      <c r="O43813"/>
      <c r="U43813"/>
      <c r="V43813"/>
    </row>
    <row r="43814" spans="6:22" x14ac:dyDescent="0.2">
      <c r="F43814"/>
      <c r="M43814" s="2"/>
      <c r="N43814"/>
      <c r="O43814"/>
      <c r="U43814"/>
      <c r="V43814"/>
    </row>
    <row r="43815" spans="6:22" x14ac:dyDescent="0.2">
      <c r="F43815"/>
      <c r="M43815" s="2"/>
      <c r="N43815"/>
      <c r="O43815"/>
      <c r="U43815"/>
      <c r="V43815"/>
    </row>
    <row r="43816" spans="6:22" x14ac:dyDescent="0.2">
      <c r="F43816"/>
      <c r="M43816" s="2"/>
      <c r="N43816"/>
      <c r="O43816"/>
      <c r="U43816"/>
      <c r="V43816"/>
    </row>
    <row r="43817" spans="6:22" x14ac:dyDescent="0.2">
      <c r="F43817"/>
      <c r="M43817" s="2"/>
      <c r="N43817"/>
      <c r="O43817"/>
      <c r="U43817"/>
      <c r="V43817"/>
    </row>
    <row r="43818" spans="6:22" x14ac:dyDescent="0.2">
      <c r="F43818"/>
      <c r="M43818" s="2"/>
      <c r="N43818"/>
      <c r="O43818"/>
      <c r="U43818"/>
      <c r="V43818"/>
    </row>
    <row r="43819" spans="6:22" x14ac:dyDescent="0.2">
      <c r="F43819"/>
      <c r="M43819" s="2"/>
      <c r="N43819"/>
      <c r="O43819"/>
      <c r="U43819"/>
      <c r="V43819"/>
    </row>
    <row r="43820" spans="6:22" x14ac:dyDescent="0.2">
      <c r="F43820"/>
      <c r="M43820" s="2"/>
      <c r="N43820"/>
      <c r="O43820"/>
      <c r="U43820"/>
      <c r="V43820"/>
    </row>
    <row r="43821" spans="6:22" x14ac:dyDescent="0.2">
      <c r="F43821"/>
      <c r="M43821" s="2"/>
      <c r="N43821"/>
      <c r="O43821"/>
      <c r="U43821"/>
      <c r="V43821"/>
    </row>
    <row r="43822" spans="6:22" x14ac:dyDescent="0.2">
      <c r="F43822"/>
      <c r="M43822" s="2"/>
      <c r="N43822"/>
      <c r="O43822"/>
      <c r="U43822"/>
      <c r="V43822"/>
    </row>
    <row r="43823" spans="6:22" x14ac:dyDescent="0.2">
      <c r="F43823"/>
      <c r="M43823" s="2"/>
      <c r="N43823"/>
      <c r="O43823"/>
      <c r="U43823"/>
      <c r="V43823"/>
    </row>
    <row r="43824" spans="6:22" x14ac:dyDescent="0.2">
      <c r="F43824"/>
      <c r="M43824" s="2"/>
      <c r="N43824"/>
      <c r="O43824"/>
      <c r="U43824"/>
      <c r="V43824"/>
    </row>
    <row r="43825" spans="6:22" x14ac:dyDescent="0.2">
      <c r="F43825"/>
      <c r="M43825" s="2"/>
      <c r="N43825"/>
      <c r="O43825"/>
      <c r="U43825"/>
      <c r="V43825"/>
    </row>
    <row r="43826" spans="6:22" x14ac:dyDescent="0.2">
      <c r="F43826"/>
      <c r="M43826" s="2"/>
      <c r="N43826"/>
      <c r="O43826"/>
      <c r="U43826"/>
      <c r="V43826"/>
    </row>
    <row r="43827" spans="6:22" x14ac:dyDescent="0.2">
      <c r="F43827"/>
      <c r="M43827" s="2"/>
      <c r="N43827"/>
      <c r="O43827"/>
      <c r="U43827"/>
      <c r="V43827"/>
    </row>
    <row r="43828" spans="6:22" x14ac:dyDescent="0.2">
      <c r="F43828"/>
      <c r="M43828" s="2"/>
      <c r="N43828"/>
      <c r="O43828"/>
      <c r="U43828"/>
      <c r="V43828"/>
    </row>
    <row r="43829" spans="6:22" x14ac:dyDescent="0.2">
      <c r="F43829"/>
      <c r="M43829" s="2"/>
      <c r="N43829"/>
      <c r="O43829"/>
      <c r="U43829"/>
      <c r="V43829"/>
    </row>
    <row r="43830" spans="6:22" x14ac:dyDescent="0.2">
      <c r="F43830"/>
      <c r="M43830" s="2"/>
      <c r="N43830"/>
      <c r="O43830"/>
      <c r="U43830"/>
      <c r="V43830"/>
    </row>
    <row r="43831" spans="6:22" x14ac:dyDescent="0.2">
      <c r="F43831"/>
      <c r="M43831" s="2"/>
      <c r="N43831"/>
      <c r="O43831"/>
      <c r="U43831"/>
      <c r="V43831"/>
    </row>
    <row r="43832" spans="6:22" x14ac:dyDescent="0.2">
      <c r="F43832"/>
      <c r="M43832" s="2"/>
      <c r="N43832"/>
      <c r="O43832"/>
      <c r="U43832"/>
      <c r="V43832"/>
    </row>
    <row r="43833" spans="6:22" x14ac:dyDescent="0.2">
      <c r="F43833"/>
      <c r="M43833" s="2"/>
      <c r="N43833"/>
      <c r="O43833"/>
      <c r="U43833"/>
      <c r="V43833"/>
    </row>
    <row r="43834" spans="6:22" x14ac:dyDescent="0.2">
      <c r="F43834"/>
      <c r="M43834" s="2"/>
      <c r="N43834"/>
      <c r="O43834"/>
      <c r="U43834"/>
      <c r="V43834"/>
    </row>
    <row r="43835" spans="6:22" x14ac:dyDescent="0.2">
      <c r="F43835"/>
      <c r="M43835" s="2"/>
      <c r="N43835"/>
      <c r="O43835"/>
      <c r="U43835"/>
      <c r="V43835"/>
    </row>
    <row r="43836" spans="6:22" x14ac:dyDescent="0.2">
      <c r="F43836"/>
      <c r="M43836" s="2"/>
      <c r="N43836"/>
      <c r="O43836"/>
      <c r="U43836"/>
      <c r="V43836"/>
    </row>
    <row r="43837" spans="6:22" x14ac:dyDescent="0.2">
      <c r="F43837"/>
      <c r="M43837" s="2"/>
      <c r="N43837"/>
      <c r="O43837"/>
      <c r="U43837"/>
      <c r="V43837"/>
    </row>
    <row r="43838" spans="6:22" x14ac:dyDescent="0.2">
      <c r="F43838"/>
      <c r="M43838" s="2"/>
      <c r="N43838"/>
      <c r="O43838"/>
      <c r="U43838"/>
      <c r="V43838"/>
    </row>
    <row r="43839" spans="6:22" x14ac:dyDescent="0.2">
      <c r="F43839"/>
      <c r="M43839" s="2"/>
      <c r="N43839"/>
      <c r="O43839"/>
      <c r="U43839"/>
      <c r="V43839"/>
    </row>
    <row r="43840" spans="6:22" x14ac:dyDescent="0.2">
      <c r="F43840"/>
      <c r="M43840" s="2"/>
      <c r="N43840"/>
      <c r="O43840"/>
      <c r="U43840"/>
      <c r="V43840"/>
    </row>
    <row r="43841" spans="6:22" x14ac:dyDescent="0.2">
      <c r="F43841"/>
      <c r="M43841" s="2"/>
      <c r="N43841"/>
      <c r="O43841"/>
      <c r="U43841"/>
      <c r="V43841"/>
    </row>
    <row r="43842" spans="6:22" x14ac:dyDescent="0.2">
      <c r="F43842"/>
      <c r="M43842" s="2"/>
      <c r="N43842"/>
      <c r="O43842"/>
      <c r="U43842"/>
      <c r="V43842"/>
    </row>
    <row r="43843" spans="6:22" x14ac:dyDescent="0.2">
      <c r="F43843"/>
      <c r="M43843" s="2"/>
      <c r="N43843"/>
      <c r="O43843"/>
      <c r="U43843"/>
      <c r="V43843"/>
    </row>
    <row r="43844" spans="6:22" x14ac:dyDescent="0.2">
      <c r="F43844"/>
      <c r="M43844" s="2"/>
      <c r="N43844"/>
      <c r="O43844"/>
      <c r="U43844"/>
      <c r="V43844"/>
    </row>
    <row r="43845" spans="6:22" x14ac:dyDescent="0.2">
      <c r="F43845"/>
      <c r="M43845" s="2"/>
      <c r="N43845"/>
      <c r="O43845"/>
      <c r="U43845"/>
      <c r="V43845"/>
    </row>
    <row r="43846" spans="6:22" x14ac:dyDescent="0.2">
      <c r="F43846"/>
      <c r="M43846" s="2"/>
      <c r="N43846"/>
      <c r="O43846"/>
      <c r="U43846"/>
      <c r="V43846"/>
    </row>
    <row r="43847" spans="6:22" x14ac:dyDescent="0.2">
      <c r="F43847"/>
      <c r="M43847" s="2"/>
      <c r="N43847"/>
      <c r="O43847"/>
      <c r="U43847"/>
      <c r="V43847"/>
    </row>
    <row r="43848" spans="6:22" x14ac:dyDescent="0.2">
      <c r="F43848"/>
      <c r="M43848" s="2"/>
      <c r="N43848"/>
      <c r="O43848"/>
      <c r="U43848"/>
      <c r="V43848"/>
    </row>
    <row r="43849" spans="6:22" x14ac:dyDescent="0.2">
      <c r="F43849"/>
      <c r="M43849" s="2"/>
      <c r="N43849"/>
      <c r="O43849"/>
      <c r="U43849"/>
      <c r="V43849"/>
    </row>
    <row r="43850" spans="6:22" x14ac:dyDescent="0.2">
      <c r="F43850"/>
      <c r="M43850" s="2"/>
      <c r="N43850"/>
      <c r="O43850"/>
      <c r="U43850"/>
      <c r="V43850"/>
    </row>
    <row r="43851" spans="6:22" x14ac:dyDescent="0.2">
      <c r="F43851"/>
      <c r="M43851" s="2"/>
      <c r="N43851"/>
      <c r="O43851"/>
      <c r="U43851"/>
      <c r="V43851"/>
    </row>
    <row r="43852" spans="6:22" x14ac:dyDescent="0.2">
      <c r="F43852"/>
      <c r="M43852" s="2"/>
      <c r="N43852"/>
      <c r="O43852"/>
      <c r="U43852"/>
      <c r="V43852"/>
    </row>
    <row r="43853" spans="6:22" x14ac:dyDescent="0.2">
      <c r="F43853"/>
      <c r="M43853" s="2"/>
      <c r="N43853"/>
      <c r="O43853"/>
      <c r="U43853"/>
      <c r="V43853"/>
    </row>
    <row r="43854" spans="6:22" x14ac:dyDescent="0.2">
      <c r="F43854"/>
      <c r="M43854" s="2"/>
      <c r="N43854"/>
      <c r="O43854"/>
      <c r="U43854"/>
      <c r="V43854"/>
    </row>
    <row r="43855" spans="6:22" x14ac:dyDescent="0.2">
      <c r="F43855"/>
      <c r="M43855" s="2"/>
      <c r="N43855"/>
      <c r="O43855"/>
      <c r="U43855"/>
      <c r="V43855"/>
    </row>
    <row r="43856" spans="6:22" x14ac:dyDescent="0.2">
      <c r="F43856"/>
      <c r="M43856" s="2"/>
      <c r="N43856"/>
      <c r="O43856"/>
      <c r="U43856"/>
      <c r="V43856"/>
    </row>
    <row r="43857" spans="6:22" x14ac:dyDescent="0.2">
      <c r="F43857"/>
      <c r="M43857" s="2"/>
      <c r="N43857"/>
      <c r="O43857"/>
      <c r="U43857"/>
      <c r="V43857"/>
    </row>
    <row r="43858" spans="6:22" x14ac:dyDescent="0.2">
      <c r="F43858"/>
      <c r="M43858" s="2"/>
      <c r="N43858"/>
      <c r="O43858"/>
      <c r="U43858"/>
      <c r="V43858"/>
    </row>
    <row r="43859" spans="6:22" x14ac:dyDescent="0.2">
      <c r="F43859"/>
      <c r="M43859" s="2"/>
      <c r="N43859"/>
      <c r="O43859"/>
      <c r="U43859"/>
      <c r="V43859"/>
    </row>
    <row r="43860" spans="6:22" x14ac:dyDescent="0.2">
      <c r="F43860"/>
      <c r="M43860" s="2"/>
      <c r="N43860"/>
      <c r="O43860"/>
      <c r="U43860"/>
      <c r="V43860"/>
    </row>
    <row r="43861" spans="6:22" x14ac:dyDescent="0.2">
      <c r="F43861"/>
      <c r="M43861" s="2"/>
      <c r="N43861"/>
      <c r="O43861"/>
      <c r="U43861"/>
      <c r="V43861"/>
    </row>
    <row r="43862" spans="6:22" x14ac:dyDescent="0.2">
      <c r="F43862"/>
      <c r="M43862" s="2"/>
      <c r="N43862"/>
      <c r="O43862"/>
      <c r="U43862"/>
      <c r="V43862"/>
    </row>
    <row r="43863" spans="6:22" x14ac:dyDescent="0.2">
      <c r="F43863"/>
      <c r="M43863" s="2"/>
      <c r="N43863"/>
      <c r="O43863"/>
      <c r="U43863"/>
      <c r="V43863"/>
    </row>
    <row r="43864" spans="6:22" x14ac:dyDescent="0.2">
      <c r="F43864"/>
      <c r="M43864" s="2"/>
      <c r="N43864"/>
      <c r="O43864"/>
      <c r="U43864"/>
      <c r="V43864"/>
    </row>
    <row r="43865" spans="6:22" x14ac:dyDescent="0.2">
      <c r="F43865"/>
      <c r="M43865" s="2"/>
      <c r="N43865"/>
      <c r="O43865"/>
      <c r="U43865"/>
      <c r="V43865"/>
    </row>
    <row r="43866" spans="6:22" x14ac:dyDescent="0.2">
      <c r="F43866"/>
      <c r="M43866" s="2"/>
      <c r="N43866"/>
      <c r="O43866"/>
      <c r="U43866"/>
      <c r="V43866"/>
    </row>
    <row r="43867" spans="6:22" x14ac:dyDescent="0.2">
      <c r="F43867"/>
      <c r="M43867" s="2"/>
      <c r="N43867"/>
      <c r="O43867"/>
      <c r="U43867"/>
      <c r="V43867"/>
    </row>
    <row r="43868" spans="6:22" x14ac:dyDescent="0.2">
      <c r="F43868"/>
      <c r="M43868" s="2"/>
      <c r="N43868"/>
      <c r="O43868"/>
      <c r="U43868"/>
      <c r="V43868"/>
    </row>
    <row r="43869" spans="6:22" x14ac:dyDescent="0.2">
      <c r="F43869"/>
      <c r="M43869" s="2"/>
      <c r="N43869"/>
      <c r="O43869"/>
      <c r="U43869"/>
      <c r="V43869"/>
    </row>
    <row r="43870" spans="6:22" x14ac:dyDescent="0.2">
      <c r="F43870"/>
      <c r="M43870" s="2"/>
      <c r="N43870"/>
      <c r="O43870"/>
      <c r="U43870"/>
      <c r="V43870"/>
    </row>
    <row r="43871" spans="6:22" x14ac:dyDescent="0.2">
      <c r="F43871"/>
      <c r="M43871" s="2"/>
      <c r="N43871"/>
      <c r="O43871"/>
      <c r="U43871"/>
      <c r="V43871"/>
    </row>
    <row r="43872" spans="6:22" x14ac:dyDescent="0.2">
      <c r="F43872"/>
      <c r="M43872" s="2"/>
      <c r="N43872"/>
      <c r="O43872"/>
      <c r="U43872"/>
      <c r="V43872"/>
    </row>
    <row r="43873" spans="6:22" x14ac:dyDescent="0.2">
      <c r="F43873"/>
      <c r="M43873" s="2"/>
      <c r="N43873"/>
      <c r="O43873"/>
      <c r="U43873"/>
      <c r="V43873"/>
    </row>
    <row r="43874" spans="6:22" x14ac:dyDescent="0.2">
      <c r="F43874"/>
      <c r="M43874" s="2"/>
      <c r="N43874"/>
      <c r="O43874"/>
      <c r="U43874"/>
      <c r="V43874"/>
    </row>
    <row r="43875" spans="6:22" x14ac:dyDescent="0.2">
      <c r="F43875"/>
      <c r="M43875" s="2"/>
      <c r="N43875"/>
      <c r="O43875"/>
      <c r="U43875"/>
      <c r="V43875"/>
    </row>
    <row r="43876" spans="6:22" x14ac:dyDescent="0.2">
      <c r="F43876"/>
      <c r="M43876" s="2"/>
      <c r="N43876"/>
      <c r="O43876"/>
      <c r="U43876"/>
      <c r="V43876"/>
    </row>
    <row r="43877" spans="6:22" x14ac:dyDescent="0.2">
      <c r="F43877"/>
      <c r="M43877" s="2"/>
      <c r="N43877"/>
      <c r="O43877"/>
      <c r="U43877"/>
      <c r="V43877"/>
    </row>
    <row r="43878" spans="6:22" x14ac:dyDescent="0.2">
      <c r="F43878"/>
      <c r="M43878" s="2"/>
      <c r="N43878"/>
      <c r="O43878"/>
      <c r="U43878"/>
      <c r="V43878"/>
    </row>
    <row r="43879" spans="6:22" x14ac:dyDescent="0.2">
      <c r="F43879"/>
      <c r="M43879" s="2"/>
      <c r="N43879"/>
      <c r="O43879"/>
      <c r="U43879"/>
      <c r="V43879"/>
    </row>
    <row r="43880" spans="6:22" x14ac:dyDescent="0.2">
      <c r="F43880"/>
      <c r="M43880" s="2"/>
      <c r="N43880"/>
      <c r="O43880"/>
      <c r="U43880"/>
      <c r="V43880"/>
    </row>
    <row r="43881" spans="6:22" x14ac:dyDescent="0.2">
      <c r="F43881"/>
      <c r="M43881" s="2"/>
      <c r="N43881"/>
      <c r="O43881"/>
      <c r="U43881"/>
      <c r="V43881"/>
    </row>
    <row r="43882" spans="6:22" x14ac:dyDescent="0.2">
      <c r="F43882"/>
      <c r="M43882" s="2"/>
      <c r="N43882"/>
      <c r="O43882"/>
      <c r="U43882"/>
      <c r="V43882"/>
    </row>
    <row r="43883" spans="6:22" x14ac:dyDescent="0.2">
      <c r="F43883"/>
      <c r="M43883" s="2"/>
      <c r="N43883"/>
      <c r="O43883"/>
      <c r="U43883"/>
      <c r="V43883"/>
    </row>
    <row r="43884" spans="6:22" x14ac:dyDescent="0.2">
      <c r="F43884"/>
      <c r="M43884" s="2"/>
      <c r="N43884"/>
      <c r="O43884"/>
      <c r="U43884"/>
      <c r="V43884"/>
    </row>
    <row r="43885" spans="6:22" x14ac:dyDescent="0.2">
      <c r="F43885"/>
      <c r="M43885" s="2"/>
      <c r="N43885"/>
      <c r="O43885"/>
      <c r="U43885"/>
      <c r="V43885"/>
    </row>
    <row r="43886" spans="6:22" x14ac:dyDescent="0.2">
      <c r="F43886"/>
      <c r="M43886" s="2"/>
      <c r="N43886"/>
      <c r="O43886"/>
      <c r="U43886"/>
      <c r="V43886"/>
    </row>
    <row r="43887" spans="6:22" x14ac:dyDescent="0.2">
      <c r="F43887"/>
      <c r="M43887" s="2"/>
      <c r="N43887"/>
      <c r="O43887"/>
      <c r="U43887"/>
      <c r="V43887"/>
    </row>
    <row r="43888" spans="6:22" x14ac:dyDescent="0.2">
      <c r="F43888"/>
      <c r="M43888" s="2"/>
      <c r="N43888"/>
      <c r="O43888"/>
      <c r="U43888"/>
      <c r="V43888"/>
    </row>
    <row r="43889" spans="6:22" x14ac:dyDescent="0.2">
      <c r="F43889"/>
      <c r="M43889" s="2"/>
      <c r="N43889"/>
      <c r="O43889"/>
      <c r="U43889"/>
      <c r="V43889"/>
    </row>
    <row r="43890" spans="6:22" x14ac:dyDescent="0.2">
      <c r="F43890"/>
      <c r="M43890" s="2"/>
      <c r="N43890"/>
      <c r="O43890"/>
      <c r="U43890"/>
      <c r="V43890"/>
    </row>
    <row r="43891" spans="6:22" x14ac:dyDescent="0.2">
      <c r="F43891"/>
      <c r="M43891" s="2"/>
      <c r="N43891"/>
      <c r="O43891"/>
      <c r="U43891"/>
      <c r="V43891"/>
    </row>
    <row r="43892" spans="6:22" x14ac:dyDescent="0.2">
      <c r="F43892"/>
      <c r="M43892" s="2"/>
      <c r="N43892"/>
      <c r="O43892"/>
      <c r="U43892"/>
      <c r="V43892"/>
    </row>
    <row r="43893" spans="6:22" x14ac:dyDescent="0.2">
      <c r="F43893"/>
      <c r="M43893" s="2"/>
      <c r="N43893"/>
      <c r="O43893"/>
      <c r="U43893"/>
      <c r="V43893"/>
    </row>
    <row r="43894" spans="6:22" x14ac:dyDescent="0.2">
      <c r="F43894"/>
      <c r="M43894" s="2"/>
      <c r="N43894"/>
      <c r="O43894"/>
      <c r="U43894"/>
      <c r="V43894"/>
    </row>
    <row r="43895" spans="6:22" x14ac:dyDescent="0.2">
      <c r="F43895"/>
      <c r="M43895" s="2"/>
      <c r="N43895"/>
      <c r="O43895"/>
      <c r="U43895"/>
      <c r="V43895"/>
    </row>
    <row r="43896" spans="6:22" x14ac:dyDescent="0.2">
      <c r="F43896"/>
      <c r="M43896" s="2"/>
      <c r="N43896"/>
      <c r="O43896"/>
      <c r="U43896"/>
      <c r="V43896"/>
    </row>
    <row r="43897" spans="6:22" x14ac:dyDescent="0.2">
      <c r="F43897"/>
      <c r="M43897" s="2"/>
      <c r="N43897"/>
      <c r="O43897"/>
      <c r="U43897"/>
      <c r="V43897"/>
    </row>
    <row r="43898" spans="6:22" x14ac:dyDescent="0.2">
      <c r="F43898"/>
      <c r="M43898" s="2"/>
      <c r="N43898"/>
      <c r="O43898"/>
      <c r="U43898"/>
      <c r="V43898"/>
    </row>
    <row r="43899" spans="6:22" x14ac:dyDescent="0.2">
      <c r="F43899"/>
      <c r="M43899" s="2"/>
      <c r="N43899"/>
      <c r="O43899"/>
      <c r="U43899"/>
      <c r="V43899"/>
    </row>
    <row r="43900" spans="6:22" x14ac:dyDescent="0.2">
      <c r="F43900"/>
      <c r="M43900" s="2"/>
      <c r="N43900"/>
      <c r="O43900"/>
      <c r="U43900"/>
      <c r="V43900"/>
    </row>
    <row r="43901" spans="6:22" x14ac:dyDescent="0.2">
      <c r="F43901"/>
      <c r="M43901" s="2"/>
      <c r="N43901"/>
      <c r="O43901"/>
      <c r="U43901"/>
      <c r="V43901"/>
    </row>
    <row r="43902" spans="6:22" x14ac:dyDescent="0.2">
      <c r="F43902"/>
      <c r="M43902" s="2"/>
      <c r="N43902"/>
      <c r="O43902"/>
      <c r="U43902"/>
      <c r="V43902"/>
    </row>
    <row r="43903" spans="6:22" x14ac:dyDescent="0.2">
      <c r="F43903"/>
      <c r="M43903" s="2"/>
      <c r="N43903"/>
      <c r="O43903"/>
      <c r="U43903"/>
      <c r="V43903"/>
    </row>
    <row r="43904" spans="6:22" x14ac:dyDescent="0.2">
      <c r="F43904"/>
      <c r="M43904" s="2"/>
      <c r="N43904"/>
      <c r="O43904"/>
      <c r="U43904"/>
      <c r="V43904"/>
    </row>
    <row r="43905" spans="6:22" x14ac:dyDescent="0.2">
      <c r="F43905"/>
      <c r="M43905" s="2"/>
      <c r="N43905"/>
      <c r="O43905"/>
      <c r="U43905"/>
      <c r="V43905"/>
    </row>
    <row r="43906" spans="6:22" x14ac:dyDescent="0.2">
      <c r="F43906"/>
      <c r="M43906" s="2"/>
      <c r="N43906"/>
      <c r="O43906"/>
      <c r="U43906"/>
      <c r="V43906"/>
    </row>
    <row r="43907" spans="6:22" x14ac:dyDescent="0.2">
      <c r="F43907"/>
      <c r="M43907" s="2"/>
      <c r="N43907"/>
      <c r="O43907"/>
      <c r="U43907"/>
      <c r="V43907"/>
    </row>
    <row r="43908" spans="6:22" x14ac:dyDescent="0.2">
      <c r="F43908"/>
      <c r="M43908" s="2"/>
      <c r="N43908"/>
      <c r="O43908"/>
      <c r="U43908"/>
      <c r="V43908"/>
    </row>
    <row r="43909" spans="6:22" x14ac:dyDescent="0.2">
      <c r="F43909"/>
      <c r="M43909" s="2"/>
      <c r="N43909"/>
      <c r="O43909"/>
      <c r="U43909"/>
      <c r="V43909"/>
    </row>
    <row r="43910" spans="6:22" x14ac:dyDescent="0.2">
      <c r="F43910"/>
      <c r="M43910" s="2"/>
      <c r="N43910"/>
      <c r="O43910"/>
      <c r="U43910"/>
      <c r="V43910"/>
    </row>
    <row r="43911" spans="6:22" x14ac:dyDescent="0.2">
      <c r="F43911"/>
      <c r="M43911" s="2"/>
      <c r="N43911"/>
      <c r="O43911"/>
      <c r="U43911"/>
      <c r="V43911"/>
    </row>
    <row r="43912" spans="6:22" x14ac:dyDescent="0.2">
      <c r="F43912"/>
      <c r="M43912" s="2"/>
      <c r="N43912"/>
      <c r="O43912"/>
      <c r="U43912"/>
      <c r="V43912"/>
    </row>
    <row r="43913" spans="6:22" x14ac:dyDescent="0.2">
      <c r="F43913"/>
      <c r="M43913" s="2"/>
      <c r="N43913"/>
      <c r="O43913"/>
      <c r="U43913"/>
      <c r="V43913"/>
    </row>
    <row r="43914" spans="6:22" x14ac:dyDescent="0.2">
      <c r="F43914"/>
      <c r="M43914" s="2"/>
      <c r="N43914"/>
      <c r="O43914"/>
      <c r="U43914"/>
      <c r="V43914"/>
    </row>
    <row r="43915" spans="6:22" x14ac:dyDescent="0.2">
      <c r="F43915"/>
      <c r="M43915" s="2"/>
      <c r="N43915"/>
      <c r="O43915"/>
      <c r="U43915"/>
      <c r="V43915"/>
    </row>
    <row r="43916" spans="6:22" x14ac:dyDescent="0.2">
      <c r="F43916"/>
      <c r="M43916" s="2"/>
      <c r="N43916"/>
      <c r="O43916"/>
      <c r="U43916"/>
      <c r="V43916"/>
    </row>
    <row r="43917" spans="6:22" x14ac:dyDescent="0.2">
      <c r="F43917"/>
      <c r="M43917" s="2"/>
      <c r="N43917"/>
      <c r="O43917"/>
      <c r="U43917"/>
      <c r="V43917"/>
    </row>
    <row r="43918" spans="6:22" x14ac:dyDescent="0.2">
      <c r="F43918"/>
      <c r="M43918" s="2"/>
      <c r="N43918"/>
      <c r="O43918"/>
      <c r="U43918"/>
      <c r="V43918"/>
    </row>
    <row r="43919" spans="6:22" x14ac:dyDescent="0.2">
      <c r="F43919"/>
      <c r="M43919" s="2"/>
      <c r="N43919"/>
      <c r="O43919"/>
      <c r="U43919"/>
      <c r="V43919"/>
    </row>
    <row r="43920" spans="6:22" x14ac:dyDescent="0.2">
      <c r="F43920"/>
      <c r="M43920" s="2"/>
      <c r="N43920"/>
      <c r="O43920"/>
      <c r="U43920"/>
      <c r="V43920"/>
    </row>
    <row r="43921" spans="6:22" x14ac:dyDescent="0.2">
      <c r="F43921"/>
      <c r="M43921" s="2"/>
      <c r="N43921"/>
      <c r="O43921"/>
      <c r="U43921"/>
      <c r="V43921"/>
    </row>
    <row r="43922" spans="6:22" x14ac:dyDescent="0.2">
      <c r="F43922"/>
      <c r="M43922" s="2"/>
      <c r="N43922"/>
      <c r="O43922"/>
      <c r="U43922"/>
      <c r="V43922"/>
    </row>
    <row r="43923" spans="6:22" x14ac:dyDescent="0.2">
      <c r="F43923"/>
      <c r="M43923" s="2"/>
      <c r="N43923"/>
      <c r="O43923"/>
      <c r="U43923"/>
      <c r="V43923"/>
    </row>
    <row r="43924" spans="6:22" x14ac:dyDescent="0.2">
      <c r="F43924"/>
      <c r="M43924" s="2"/>
      <c r="N43924"/>
      <c r="O43924"/>
      <c r="U43924"/>
      <c r="V43924"/>
    </row>
    <row r="43925" spans="6:22" x14ac:dyDescent="0.2">
      <c r="F43925"/>
      <c r="M43925" s="2"/>
      <c r="N43925"/>
      <c r="O43925"/>
      <c r="U43925"/>
      <c r="V43925"/>
    </row>
    <row r="43926" spans="6:22" x14ac:dyDescent="0.2">
      <c r="F43926"/>
      <c r="M43926" s="2"/>
      <c r="N43926"/>
      <c r="O43926"/>
      <c r="U43926"/>
      <c r="V43926"/>
    </row>
    <row r="43927" spans="6:22" x14ac:dyDescent="0.2">
      <c r="F43927"/>
      <c r="M43927" s="2"/>
      <c r="N43927"/>
      <c r="O43927"/>
      <c r="U43927"/>
      <c r="V43927"/>
    </row>
    <row r="43928" spans="6:22" x14ac:dyDescent="0.2">
      <c r="F43928"/>
      <c r="M43928" s="2"/>
      <c r="N43928"/>
      <c r="O43928"/>
      <c r="U43928"/>
      <c r="V43928"/>
    </row>
    <row r="43929" spans="6:22" x14ac:dyDescent="0.2">
      <c r="F43929"/>
      <c r="M43929" s="2"/>
      <c r="N43929"/>
      <c r="O43929"/>
      <c r="U43929"/>
      <c r="V43929"/>
    </row>
    <row r="43930" spans="6:22" x14ac:dyDescent="0.2">
      <c r="F43930"/>
      <c r="M43930" s="2"/>
      <c r="N43930"/>
      <c r="O43930"/>
      <c r="U43930"/>
      <c r="V43930"/>
    </row>
    <row r="43931" spans="6:22" x14ac:dyDescent="0.2">
      <c r="F43931"/>
      <c r="M43931" s="2"/>
      <c r="N43931"/>
      <c r="O43931"/>
      <c r="U43931"/>
      <c r="V43931"/>
    </row>
    <row r="43932" spans="6:22" x14ac:dyDescent="0.2">
      <c r="F43932"/>
      <c r="M43932" s="2"/>
      <c r="N43932"/>
      <c r="O43932"/>
      <c r="U43932"/>
      <c r="V43932"/>
    </row>
    <row r="43933" spans="6:22" x14ac:dyDescent="0.2">
      <c r="F43933"/>
      <c r="M43933" s="2"/>
      <c r="N43933"/>
      <c r="O43933"/>
      <c r="U43933"/>
      <c r="V43933"/>
    </row>
    <row r="43934" spans="6:22" x14ac:dyDescent="0.2">
      <c r="F43934"/>
      <c r="M43934" s="2"/>
      <c r="N43934"/>
      <c r="O43934"/>
      <c r="U43934"/>
      <c r="V43934"/>
    </row>
    <row r="43935" spans="6:22" x14ac:dyDescent="0.2">
      <c r="F43935"/>
      <c r="M43935" s="2"/>
      <c r="N43935"/>
      <c r="O43935"/>
      <c r="U43935"/>
      <c r="V43935"/>
    </row>
    <row r="43936" spans="6:22" x14ac:dyDescent="0.2">
      <c r="F43936"/>
      <c r="M43936" s="2"/>
      <c r="N43936"/>
      <c r="O43936"/>
      <c r="U43936"/>
      <c r="V43936"/>
    </row>
    <row r="43937" spans="6:22" x14ac:dyDescent="0.2">
      <c r="F43937"/>
      <c r="M43937" s="2"/>
      <c r="N43937"/>
      <c r="O43937"/>
      <c r="U43937"/>
      <c r="V43937"/>
    </row>
    <row r="43938" spans="6:22" x14ac:dyDescent="0.2">
      <c r="F43938"/>
      <c r="M43938" s="2"/>
      <c r="N43938"/>
      <c r="O43938"/>
      <c r="U43938"/>
      <c r="V43938"/>
    </row>
    <row r="43939" spans="6:22" x14ac:dyDescent="0.2">
      <c r="F43939"/>
      <c r="M43939" s="2"/>
      <c r="N43939"/>
      <c r="O43939"/>
      <c r="U43939"/>
      <c r="V43939"/>
    </row>
    <row r="43940" spans="6:22" x14ac:dyDescent="0.2">
      <c r="F43940"/>
      <c r="M43940" s="2"/>
      <c r="N43940"/>
      <c r="O43940"/>
      <c r="U43940"/>
      <c r="V43940"/>
    </row>
    <row r="43941" spans="6:22" x14ac:dyDescent="0.2">
      <c r="F43941"/>
      <c r="M43941" s="2"/>
      <c r="N43941"/>
      <c r="O43941"/>
      <c r="U43941"/>
      <c r="V43941"/>
    </row>
    <row r="43942" spans="6:22" x14ac:dyDescent="0.2">
      <c r="F43942"/>
      <c r="M43942" s="2"/>
      <c r="N43942"/>
      <c r="O43942"/>
      <c r="U43942"/>
      <c r="V43942"/>
    </row>
    <row r="43943" spans="6:22" x14ac:dyDescent="0.2">
      <c r="F43943"/>
      <c r="M43943" s="2"/>
      <c r="N43943"/>
      <c r="O43943"/>
      <c r="U43943"/>
      <c r="V43943"/>
    </row>
    <row r="43944" spans="6:22" x14ac:dyDescent="0.2">
      <c r="F43944"/>
      <c r="M43944" s="2"/>
      <c r="N43944"/>
      <c r="O43944"/>
      <c r="U43944"/>
      <c r="V43944"/>
    </row>
    <row r="43945" spans="6:22" x14ac:dyDescent="0.2">
      <c r="F43945"/>
      <c r="M43945" s="2"/>
      <c r="N43945"/>
      <c r="O43945"/>
      <c r="U43945"/>
      <c r="V43945"/>
    </row>
    <row r="43946" spans="6:22" x14ac:dyDescent="0.2">
      <c r="F43946"/>
      <c r="M43946" s="2"/>
      <c r="N43946"/>
      <c r="O43946"/>
      <c r="U43946"/>
      <c r="V43946"/>
    </row>
    <row r="43947" spans="6:22" x14ac:dyDescent="0.2">
      <c r="F43947"/>
      <c r="M43947" s="2"/>
      <c r="N43947"/>
      <c r="O43947"/>
      <c r="U43947"/>
      <c r="V43947"/>
    </row>
    <row r="43948" spans="6:22" x14ac:dyDescent="0.2">
      <c r="F43948"/>
      <c r="M43948" s="2"/>
      <c r="N43948"/>
      <c r="O43948"/>
      <c r="U43948"/>
      <c r="V43948"/>
    </row>
    <row r="43949" spans="6:22" x14ac:dyDescent="0.2">
      <c r="F43949"/>
      <c r="M43949" s="2"/>
      <c r="N43949"/>
      <c r="O43949"/>
      <c r="U43949"/>
      <c r="V43949"/>
    </row>
    <row r="43950" spans="6:22" x14ac:dyDescent="0.2">
      <c r="F43950"/>
      <c r="M43950" s="2"/>
      <c r="N43950"/>
      <c r="O43950"/>
      <c r="U43950"/>
      <c r="V43950"/>
    </row>
    <row r="43951" spans="6:22" x14ac:dyDescent="0.2">
      <c r="F43951"/>
      <c r="M43951" s="2"/>
      <c r="N43951"/>
      <c r="O43951"/>
      <c r="U43951"/>
      <c r="V43951"/>
    </row>
    <row r="43952" spans="6:22" x14ac:dyDescent="0.2">
      <c r="F43952"/>
      <c r="M43952" s="2"/>
      <c r="N43952"/>
      <c r="O43952"/>
      <c r="U43952"/>
      <c r="V43952"/>
    </row>
    <row r="43953" spans="6:22" x14ac:dyDescent="0.2">
      <c r="F43953"/>
      <c r="M43953" s="2"/>
      <c r="N43953"/>
      <c r="O43953"/>
      <c r="U43953"/>
      <c r="V43953"/>
    </row>
    <row r="43954" spans="6:22" x14ac:dyDescent="0.2">
      <c r="F43954"/>
      <c r="M43954" s="2"/>
      <c r="N43954"/>
      <c r="O43954"/>
      <c r="U43954"/>
      <c r="V43954"/>
    </row>
    <row r="43955" spans="6:22" x14ac:dyDescent="0.2">
      <c r="F43955"/>
      <c r="M43955" s="2"/>
      <c r="N43955"/>
      <c r="O43955"/>
      <c r="U43955"/>
      <c r="V43955"/>
    </row>
    <row r="43956" spans="6:22" x14ac:dyDescent="0.2">
      <c r="F43956"/>
      <c r="M43956" s="2"/>
      <c r="N43956"/>
      <c r="O43956"/>
      <c r="U43956"/>
      <c r="V43956"/>
    </row>
    <row r="43957" spans="6:22" x14ac:dyDescent="0.2">
      <c r="F43957"/>
      <c r="M43957" s="2"/>
      <c r="N43957"/>
      <c r="O43957"/>
      <c r="U43957"/>
      <c r="V43957"/>
    </row>
    <row r="43958" spans="6:22" x14ac:dyDescent="0.2">
      <c r="F43958"/>
      <c r="M43958" s="2"/>
      <c r="N43958"/>
      <c r="O43958"/>
      <c r="U43958"/>
      <c r="V43958"/>
    </row>
    <row r="43959" spans="6:22" x14ac:dyDescent="0.2">
      <c r="F43959"/>
      <c r="M43959" s="2"/>
      <c r="N43959"/>
      <c r="O43959"/>
      <c r="U43959"/>
      <c r="V43959"/>
    </row>
    <row r="43960" spans="6:22" x14ac:dyDescent="0.2">
      <c r="F43960"/>
      <c r="M43960" s="2"/>
      <c r="N43960"/>
      <c r="O43960"/>
      <c r="U43960"/>
      <c r="V43960"/>
    </row>
    <row r="43961" spans="6:22" x14ac:dyDescent="0.2">
      <c r="F43961"/>
      <c r="M43961" s="2"/>
      <c r="N43961"/>
      <c r="O43961"/>
      <c r="U43961"/>
      <c r="V43961"/>
    </row>
    <row r="43962" spans="6:22" x14ac:dyDescent="0.2">
      <c r="F43962"/>
      <c r="M43962" s="2"/>
      <c r="N43962"/>
      <c r="O43962"/>
      <c r="U43962"/>
      <c r="V43962"/>
    </row>
    <row r="43963" spans="6:22" x14ac:dyDescent="0.2">
      <c r="F43963"/>
      <c r="M43963" s="2"/>
      <c r="N43963"/>
      <c r="O43963"/>
      <c r="U43963"/>
      <c r="V43963"/>
    </row>
    <row r="43964" spans="6:22" x14ac:dyDescent="0.2">
      <c r="F43964"/>
      <c r="M43964" s="2"/>
      <c r="N43964"/>
      <c r="O43964"/>
      <c r="U43964"/>
      <c r="V43964"/>
    </row>
    <row r="43965" spans="6:22" x14ac:dyDescent="0.2">
      <c r="F43965"/>
      <c r="M43965" s="2"/>
      <c r="N43965"/>
      <c r="O43965"/>
      <c r="U43965"/>
      <c r="V43965"/>
    </row>
    <row r="43966" spans="6:22" x14ac:dyDescent="0.2">
      <c r="F43966"/>
      <c r="M43966" s="2"/>
      <c r="N43966"/>
      <c r="O43966"/>
      <c r="U43966"/>
      <c r="V43966"/>
    </row>
    <row r="43967" spans="6:22" x14ac:dyDescent="0.2">
      <c r="F43967"/>
      <c r="M43967" s="2"/>
      <c r="N43967"/>
      <c r="O43967"/>
      <c r="U43967"/>
      <c r="V43967"/>
    </row>
    <row r="43968" spans="6:22" x14ac:dyDescent="0.2">
      <c r="F43968"/>
      <c r="M43968" s="2"/>
      <c r="N43968"/>
      <c r="O43968"/>
      <c r="U43968"/>
      <c r="V43968"/>
    </row>
    <row r="43969" spans="6:22" x14ac:dyDescent="0.2">
      <c r="F43969"/>
      <c r="M43969" s="2"/>
      <c r="N43969"/>
      <c r="O43969"/>
      <c r="U43969"/>
      <c r="V43969"/>
    </row>
    <row r="43970" spans="6:22" x14ac:dyDescent="0.2">
      <c r="F43970"/>
      <c r="M43970" s="2"/>
      <c r="N43970"/>
      <c r="O43970"/>
      <c r="U43970"/>
      <c r="V43970"/>
    </row>
    <row r="43971" spans="6:22" x14ac:dyDescent="0.2">
      <c r="F43971"/>
      <c r="M43971" s="2"/>
      <c r="N43971"/>
      <c r="O43971"/>
      <c r="U43971"/>
      <c r="V43971"/>
    </row>
    <row r="43972" spans="6:22" x14ac:dyDescent="0.2">
      <c r="F43972"/>
      <c r="M43972" s="2"/>
      <c r="N43972"/>
      <c r="O43972"/>
      <c r="U43972"/>
      <c r="V43972"/>
    </row>
    <row r="43973" spans="6:22" x14ac:dyDescent="0.2">
      <c r="F43973"/>
      <c r="M43973" s="2"/>
      <c r="N43973"/>
      <c r="O43973"/>
      <c r="U43973"/>
      <c r="V43973"/>
    </row>
    <row r="43974" spans="6:22" x14ac:dyDescent="0.2">
      <c r="F43974"/>
      <c r="M43974" s="2"/>
      <c r="N43974"/>
      <c r="O43974"/>
      <c r="U43974"/>
      <c r="V43974"/>
    </row>
    <row r="43975" spans="6:22" x14ac:dyDescent="0.2">
      <c r="F43975"/>
      <c r="M43975" s="2"/>
      <c r="N43975"/>
      <c r="O43975"/>
      <c r="U43975"/>
      <c r="V43975"/>
    </row>
    <row r="43976" spans="6:22" x14ac:dyDescent="0.2">
      <c r="F43976"/>
      <c r="M43976" s="2"/>
      <c r="N43976"/>
      <c r="O43976"/>
      <c r="U43976"/>
      <c r="V43976"/>
    </row>
    <row r="43977" spans="6:22" x14ac:dyDescent="0.2">
      <c r="F43977"/>
      <c r="M43977" s="2"/>
      <c r="N43977"/>
      <c r="O43977"/>
      <c r="U43977"/>
      <c r="V43977"/>
    </row>
    <row r="43978" spans="6:22" x14ac:dyDescent="0.2">
      <c r="F43978"/>
      <c r="M43978" s="2"/>
      <c r="N43978"/>
      <c r="O43978"/>
      <c r="U43978"/>
      <c r="V43978"/>
    </row>
    <row r="43979" spans="6:22" x14ac:dyDescent="0.2">
      <c r="F43979"/>
      <c r="M43979" s="2"/>
      <c r="N43979"/>
      <c r="O43979"/>
      <c r="U43979"/>
      <c r="V43979"/>
    </row>
    <row r="43980" spans="6:22" x14ac:dyDescent="0.2">
      <c r="F43980"/>
      <c r="M43980" s="2"/>
      <c r="N43980"/>
      <c r="O43980"/>
      <c r="U43980"/>
      <c r="V43980"/>
    </row>
    <row r="43981" spans="6:22" x14ac:dyDescent="0.2">
      <c r="F43981"/>
      <c r="M43981" s="2"/>
      <c r="N43981"/>
      <c r="O43981"/>
      <c r="U43981"/>
      <c r="V43981"/>
    </row>
    <row r="43982" spans="6:22" x14ac:dyDescent="0.2">
      <c r="F43982"/>
      <c r="M43982" s="2"/>
      <c r="N43982"/>
      <c r="O43982"/>
      <c r="U43982"/>
      <c r="V43982"/>
    </row>
    <row r="43983" spans="6:22" x14ac:dyDescent="0.2">
      <c r="F43983"/>
      <c r="M43983" s="2"/>
      <c r="N43983"/>
      <c r="O43983"/>
      <c r="U43983"/>
      <c r="V43983"/>
    </row>
    <row r="43984" spans="6:22" x14ac:dyDescent="0.2">
      <c r="F43984"/>
      <c r="M43984" s="2"/>
      <c r="N43984"/>
      <c r="O43984"/>
      <c r="U43984"/>
      <c r="V43984"/>
    </row>
    <row r="43985" spans="6:22" x14ac:dyDescent="0.2">
      <c r="F43985"/>
      <c r="M43985" s="2"/>
      <c r="N43985"/>
      <c r="O43985"/>
      <c r="U43985"/>
      <c r="V43985"/>
    </row>
    <row r="43986" spans="6:22" x14ac:dyDescent="0.2">
      <c r="F43986"/>
      <c r="M43986" s="2"/>
      <c r="N43986"/>
      <c r="O43986"/>
      <c r="U43986"/>
      <c r="V43986"/>
    </row>
    <row r="43987" spans="6:22" x14ac:dyDescent="0.2">
      <c r="F43987"/>
      <c r="M43987" s="2"/>
      <c r="N43987"/>
      <c r="O43987"/>
      <c r="U43987"/>
      <c r="V43987"/>
    </row>
    <row r="43988" spans="6:22" x14ac:dyDescent="0.2">
      <c r="F43988"/>
      <c r="M43988" s="2"/>
      <c r="N43988"/>
      <c r="O43988"/>
      <c r="U43988"/>
      <c r="V43988"/>
    </row>
    <row r="43989" spans="6:22" x14ac:dyDescent="0.2">
      <c r="F43989"/>
      <c r="M43989" s="2"/>
      <c r="N43989"/>
      <c r="O43989"/>
      <c r="U43989"/>
      <c r="V43989"/>
    </row>
    <row r="43990" spans="6:22" x14ac:dyDescent="0.2">
      <c r="F43990"/>
      <c r="M43990" s="2"/>
      <c r="N43990"/>
      <c r="O43990"/>
      <c r="U43990"/>
      <c r="V43990"/>
    </row>
    <row r="43991" spans="6:22" x14ac:dyDescent="0.2">
      <c r="F43991"/>
      <c r="M43991" s="2"/>
      <c r="N43991"/>
      <c r="O43991"/>
      <c r="U43991"/>
      <c r="V43991"/>
    </row>
    <row r="43992" spans="6:22" x14ac:dyDescent="0.2">
      <c r="F43992"/>
      <c r="M43992" s="2"/>
      <c r="N43992"/>
      <c r="O43992"/>
      <c r="U43992"/>
      <c r="V43992"/>
    </row>
    <row r="43993" spans="6:22" x14ac:dyDescent="0.2">
      <c r="F43993"/>
      <c r="M43993" s="2"/>
      <c r="N43993"/>
      <c r="O43993"/>
      <c r="U43993"/>
      <c r="V43993"/>
    </row>
    <row r="43994" spans="6:22" x14ac:dyDescent="0.2">
      <c r="F43994"/>
      <c r="M43994" s="2"/>
      <c r="N43994"/>
      <c r="O43994"/>
      <c r="U43994"/>
      <c r="V43994"/>
    </row>
    <row r="43995" spans="6:22" x14ac:dyDescent="0.2">
      <c r="F43995"/>
      <c r="M43995" s="2"/>
      <c r="N43995"/>
      <c r="O43995"/>
      <c r="U43995"/>
      <c r="V43995"/>
    </row>
    <row r="43996" spans="6:22" x14ac:dyDescent="0.2">
      <c r="F43996"/>
      <c r="M43996" s="2"/>
      <c r="N43996"/>
      <c r="O43996"/>
      <c r="U43996"/>
      <c r="V43996"/>
    </row>
    <row r="43997" spans="6:22" x14ac:dyDescent="0.2">
      <c r="F43997"/>
      <c r="M43997" s="2"/>
      <c r="N43997"/>
      <c r="O43997"/>
      <c r="U43997"/>
      <c r="V43997"/>
    </row>
    <row r="43998" spans="6:22" x14ac:dyDescent="0.2">
      <c r="F43998"/>
      <c r="M43998" s="2"/>
      <c r="N43998"/>
      <c r="O43998"/>
      <c r="U43998"/>
      <c r="V43998"/>
    </row>
    <row r="43999" spans="6:22" x14ac:dyDescent="0.2">
      <c r="F43999"/>
      <c r="M43999" s="2"/>
      <c r="N43999"/>
      <c r="O43999"/>
      <c r="U43999"/>
      <c r="V43999"/>
    </row>
    <row r="44000" spans="6:22" x14ac:dyDescent="0.2">
      <c r="F44000"/>
      <c r="M44000" s="2"/>
      <c r="N44000"/>
      <c r="O44000"/>
      <c r="U44000"/>
      <c r="V44000"/>
    </row>
    <row r="44001" spans="6:22" x14ac:dyDescent="0.2">
      <c r="F44001"/>
      <c r="M44001" s="2"/>
      <c r="N44001"/>
      <c r="O44001"/>
      <c r="U44001"/>
      <c r="V44001"/>
    </row>
    <row r="44002" spans="6:22" x14ac:dyDescent="0.2">
      <c r="F44002"/>
      <c r="M44002" s="2"/>
      <c r="N44002"/>
      <c r="O44002"/>
      <c r="U44002"/>
      <c r="V44002"/>
    </row>
    <row r="44003" spans="6:22" x14ac:dyDescent="0.2">
      <c r="F44003"/>
      <c r="M44003" s="2"/>
      <c r="N44003"/>
      <c r="O44003"/>
      <c r="U44003"/>
      <c r="V44003"/>
    </row>
    <row r="44004" spans="6:22" x14ac:dyDescent="0.2">
      <c r="F44004"/>
      <c r="M44004" s="2"/>
      <c r="N44004"/>
      <c r="O44004"/>
      <c r="U44004"/>
      <c r="V44004"/>
    </row>
    <row r="44005" spans="6:22" x14ac:dyDescent="0.2">
      <c r="F44005"/>
      <c r="M44005" s="2"/>
      <c r="N44005"/>
      <c r="O44005"/>
      <c r="U44005"/>
      <c r="V44005"/>
    </row>
    <row r="44006" spans="6:22" x14ac:dyDescent="0.2">
      <c r="F44006"/>
      <c r="M44006" s="2"/>
      <c r="N44006"/>
      <c r="O44006"/>
      <c r="U44006"/>
      <c r="V44006"/>
    </row>
    <row r="44007" spans="6:22" x14ac:dyDescent="0.2">
      <c r="F44007"/>
      <c r="M44007" s="2"/>
      <c r="N44007"/>
      <c r="O44007"/>
      <c r="U44007"/>
      <c r="V44007"/>
    </row>
    <row r="44008" spans="6:22" x14ac:dyDescent="0.2">
      <c r="F44008"/>
      <c r="M44008" s="2"/>
      <c r="N44008"/>
      <c r="O44008"/>
      <c r="U44008"/>
      <c r="V44008"/>
    </row>
    <row r="44009" spans="6:22" x14ac:dyDescent="0.2">
      <c r="F44009"/>
      <c r="M44009" s="2"/>
      <c r="N44009"/>
      <c r="O44009"/>
      <c r="U44009"/>
      <c r="V44009"/>
    </row>
    <row r="44010" spans="6:22" x14ac:dyDescent="0.2">
      <c r="F44010"/>
      <c r="M44010" s="2"/>
      <c r="N44010"/>
      <c r="O44010"/>
      <c r="U44010"/>
      <c r="V44010"/>
    </row>
    <row r="44011" spans="6:22" x14ac:dyDescent="0.2">
      <c r="F44011"/>
      <c r="M44011" s="2"/>
      <c r="N44011"/>
      <c r="O44011"/>
      <c r="U44011"/>
      <c r="V44011"/>
    </row>
    <row r="44012" spans="6:22" x14ac:dyDescent="0.2">
      <c r="F44012"/>
      <c r="M44012" s="2"/>
      <c r="N44012"/>
      <c r="O44012"/>
      <c r="U44012"/>
      <c r="V44012"/>
    </row>
    <row r="44013" spans="6:22" x14ac:dyDescent="0.2">
      <c r="F44013"/>
      <c r="M44013" s="2"/>
      <c r="N44013"/>
      <c r="O44013"/>
      <c r="U44013"/>
      <c r="V44013"/>
    </row>
    <row r="44014" spans="6:22" x14ac:dyDescent="0.2">
      <c r="F44014"/>
      <c r="M44014" s="2"/>
      <c r="N44014"/>
      <c r="O44014"/>
      <c r="U44014"/>
      <c r="V44014"/>
    </row>
    <row r="44015" spans="6:22" x14ac:dyDescent="0.2">
      <c r="F44015"/>
      <c r="M44015" s="2"/>
      <c r="N44015"/>
      <c r="O44015"/>
      <c r="U44015"/>
      <c r="V44015"/>
    </row>
    <row r="44016" spans="6:22" x14ac:dyDescent="0.2">
      <c r="F44016"/>
      <c r="M44016" s="2"/>
      <c r="N44016"/>
      <c r="O44016"/>
      <c r="U44016"/>
      <c r="V44016"/>
    </row>
    <row r="44017" spans="6:22" x14ac:dyDescent="0.2">
      <c r="F44017"/>
      <c r="M44017" s="2"/>
      <c r="N44017"/>
      <c r="O44017"/>
      <c r="U44017"/>
      <c r="V44017"/>
    </row>
    <row r="44018" spans="6:22" x14ac:dyDescent="0.2">
      <c r="F44018"/>
      <c r="M44018" s="2"/>
      <c r="N44018"/>
      <c r="O44018"/>
      <c r="U44018"/>
      <c r="V44018"/>
    </row>
    <row r="44019" spans="6:22" x14ac:dyDescent="0.2">
      <c r="F44019"/>
      <c r="M44019" s="2"/>
      <c r="N44019"/>
      <c r="O44019"/>
      <c r="U44019"/>
      <c r="V44019"/>
    </row>
    <row r="44020" spans="6:22" x14ac:dyDescent="0.2">
      <c r="F44020"/>
      <c r="M44020" s="2"/>
      <c r="N44020"/>
      <c r="O44020"/>
      <c r="U44020"/>
      <c r="V44020"/>
    </row>
    <row r="44021" spans="6:22" x14ac:dyDescent="0.2">
      <c r="F44021"/>
      <c r="M44021" s="2"/>
      <c r="N44021"/>
      <c r="O44021"/>
      <c r="U44021"/>
      <c r="V44021"/>
    </row>
    <row r="44022" spans="6:22" x14ac:dyDescent="0.2">
      <c r="F44022"/>
      <c r="M44022" s="2"/>
      <c r="N44022"/>
      <c r="O44022"/>
      <c r="U44022"/>
      <c r="V44022"/>
    </row>
    <row r="44023" spans="6:22" x14ac:dyDescent="0.2">
      <c r="F44023"/>
      <c r="M44023" s="2"/>
      <c r="N44023"/>
      <c r="O44023"/>
      <c r="U44023"/>
      <c r="V44023"/>
    </row>
    <row r="44024" spans="6:22" x14ac:dyDescent="0.2">
      <c r="F44024"/>
      <c r="M44024" s="2"/>
      <c r="N44024"/>
      <c r="O44024"/>
      <c r="U44024"/>
      <c r="V44024"/>
    </row>
    <row r="44025" spans="6:22" x14ac:dyDescent="0.2">
      <c r="F44025"/>
      <c r="M44025" s="2"/>
      <c r="N44025"/>
      <c r="O44025"/>
      <c r="U44025"/>
      <c r="V44025"/>
    </row>
    <row r="44026" spans="6:22" x14ac:dyDescent="0.2">
      <c r="F44026"/>
      <c r="M44026" s="2"/>
      <c r="N44026"/>
      <c r="O44026"/>
      <c r="U44026"/>
      <c r="V44026"/>
    </row>
    <row r="44027" spans="6:22" x14ac:dyDescent="0.2">
      <c r="F44027"/>
      <c r="M44027" s="2"/>
      <c r="N44027"/>
      <c r="O44027"/>
      <c r="U44027"/>
      <c r="V44027"/>
    </row>
    <row r="44028" spans="6:22" x14ac:dyDescent="0.2">
      <c r="F44028"/>
      <c r="M44028" s="2"/>
      <c r="N44028"/>
      <c r="O44028"/>
      <c r="U44028"/>
      <c r="V44028"/>
    </row>
    <row r="44029" spans="6:22" x14ac:dyDescent="0.2">
      <c r="F44029"/>
      <c r="M44029" s="2"/>
      <c r="N44029"/>
      <c r="O44029"/>
      <c r="U44029"/>
      <c r="V44029"/>
    </row>
    <row r="44030" spans="6:22" x14ac:dyDescent="0.2">
      <c r="F44030"/>
      <c r="M44030" s="2"/>
      <c r="N44030"/>
      <c r="O44030"/>
      <c r="U44030"/>
      <c r="V44030"/>
    </row>
    <row r="44031" spans="6:22" x14ac:dyDescent="0.2">
      <c r="F44031"/>
      <c r="M44031" s="2"/>
      <c r="N44031"/>
      <c r="O44031"/>
      <c r="U44031"/>
      <c r="V44031"/>
    </row>
    <row r="44032" spans="6:22" x14ac:dyDescent="0.2">
      <c r="F44032"/>
      <c r="M44032" s="2"/>
      <c r="N44032"/>
      <c r="O44032"/>
      <c r="U44032"/>
      <c r="V44032"/>
    </row>
    <row r="44033" spans="6:22" x14ac:dyDescent="0.2">
      <c r="F44033"/>
      <c r="M44033" s="2"/>
      <c r="N44033"/>
      <c r="O44033"/>
      <c r="U44033"/>
      <c r="V44033"/>
    </row>
    <row r="44034" spans="6:22" x14ac:dyDescent="0.2">
      <c r="F44034"/>
      <c r="M44034" s="2"/>
      <c r="N44034"/>
      <c r="O44034"/>
      <c r="U44034"/>
      <c r="V44034"/>
    </row>
    <row r="44035" spans="6:22" x14ac:dyDescent="0.2">
      <c r="F44035"/>
      <c r="M44035" s="2"/>
      <c r="N44035"/>
      <c r="O44035"/>
      <c r="U44035"/>
      <c r="V44035"/>
    </row>
    <row r="44036" spans="6:22" x14ac:dyDescent="0.2">
      <c r="F44036"/>
      <c r="M44036" s="2"/>
      <c r="N44036"/>
      <c r="O44036"/>
      <c r="U44036"/>
      <c r="V44036"/>
    </row>
    <row r="44037" spans="6:22" x14ac:dyDescent="0.2">
      <c r="F44037"/>
      <c r="M44037" s="2"/>
      <c r="N44037"/>
      <c r="O44037"/>
      <c r="U44037"/>
      <c r="V44037"/>
    </row>
    <row r="44038" spans="6:22" x14ac:dyDescent="0.2">
      <c r="F44038"/>
      <c r="M44038" s="2"/>
      <c r="N44038"/>
      <c r="O44038"/>
      <c r="U44038"/>
      <c r="V44038"/>
    </row>
    <row r="44039" spans="6:22" x14ac:dyDescent="0.2">
      <c r="F44039"/>
      <c r="M44039" s="2"/>
      <c r="N44039"/>
      <c r="O44039"/>
      <c r="U44039"/>
      <c r="V44039"/>
    </row>
    <row r="44040" spans="6:22" x14ac:dyDescent="0.2">
      <c r="F44040"/>
      <c r="M44040" s="2"/>
      <c r="N44040"/>
      <c r="O44040"/>
      <c r="U44040"/>
      <c r="V44040"/>
    </row>
    <row r="44041" spans="6:22" x14ac:dyDescent="0.2">
      <c r="F44041"/>
      <c r="M44041" s="2"/>
      <c r="N44041"/>
      <c r="O44041"/>
      <c r="U44041"/>
      <c r="V44041"/>
    </row>
    <row r="44042" spans="6:22" x14ac:dyDescent="0.2">
      <c r="F44042"/>
      <c r="M44042" s="2"/>
      <c r="N44042"/>
      <c r="O44042"/>
      <c r="U44042"/>
      <c r="V44042"/>
    </row>
    <row r="44043" spans="6:22" x14ac:dyDescent="0.2">
      <c r="F44043"/>
      <c r="M44043" s="2"/>
      <c r="N44043"/>
      <c r="O44043"/>
      <c r="U44043"/>
      <c r="V44043"/>
    </row>
    <row r="44044" spans="6:22" x14ac:dyDescent="0.2">
      <c r="F44044"/>
      <c r="M44044" s="2"/>
      <c r="N44044"/>
      <c r="O44044"/>
      <c r="U44044"/>
      <c r="V44044"/>
    </row>
    <row r="44045" spans="6:22" x14ac:dyDescent="0.2">
      <c r="F44045"/>
      <c r="M44045" s="2"/>
      <c r="N44045"/>
      <c r="O44045"/>
      <c r="U44045"/>
      <c r="V44045"/>
    </row>
    <row r="44046" spans="6:22" x14ac:dyDescent="0.2">
      <c r="F44046"/>
      <c r="M44046" s="2"/>
      <c r="N44046"/>
      <c r="O44046"/>
      <c r="U44046"/>
      <c r="V44046"/>
    </row>
    <row r="44047" spans="6:22" x14ac:dyDescent="0.2">
      <c r="F44047"/>
      <c r="M44047" s="2"/>
      <c r="N44047"/>
      <c r="O44047"/>
      <c r="U44047"/>
      <c r="V44047"/>
    </row>
    <row r="44048" spans="6:22" x14ac:dyDescent="0.2">
      <c r="F44048"/>
      <c r="M44048" s="2"/>
      <c r="N44048"/>
      <c r="O44048"/>
      <c r="U44048"/>
      <c r="V44048"/>
    </row>
    <row r="44049" spans="6:22" x14ac:dyDescent="0.2">
      <c r="F44049"/>
      <c r="M44049" s="2"/>
      <c r="N44049"/>
      <c r="O44049"/>
      <c r="U44049"/>
      <c r="V44049"/>
    </row>
    <row r="44050" spans="6:22" x14ac:dyDescent="0.2">
      <c r="F44050"/>
      <c r="M44050" s="2"/>
      <c r="N44050"/>
      <c r="O44050"/>
      <c r="U44050"/>
      <c r="V44050"/>
    </row>
    <row r="44051" spans="6:22" x14ac:dyDescent="0.2">
      <c r="F44051"/>
      <c r="M44051" s="2"/>
      <c r="N44051"/>
      <c r="O44051"/>
      <c r="U44051"/>
      <c r="V44051"/>
    </row>
    <row r="44052" spans="6:22" x14ac:dyDescent="0.2">
      <c r="F44052"/>
      <c r="M44052" s="2"/>
      <c r="N44052"/>
      <c r="O44052"/>
      <c r="U44052"/>
      <c r="V44052"/>
    </row>
    <row r="44053" spans="6:22" x14ac:dyDescent="0.2">
      <c r="F44053"/>
      <c r="M44053" s="2"/>
      <c r="N44053"/>
      <c r="O44053"/>
      <c r="U44053"/>
      <c r="V44053"/>
    </row>
    <row r="44054" spans="6:22" x14ac:dyDescent="0.2">
      <c r="F44054"/>
      <c r="M44054" s="2"/>
      <c r="N44054"/>
      <c r="O44054"/>
      <c r="U44054"/>
      <c r="V44054"/>
    </row>
    <row r="44055" spans="6:22" x14ac:dyDescent="0.2">
      <c r="F44055"/>
      <c r="M44055" s="2"/>
      <c r="N44055"/>
      <c r="O44055"/>
      <c r="U44055"/>
      <c r="V44055"/>
    </row>
    <row r="44056" spans="6:22" x14ac:dyDescent="0.2">
      <c r="F44056"/>
      <c r="M44056" s="2"/>
      <c r="N44056"/>
      <c r="O44056"/>
      <c r="U44056"/>
      <c r="V44056"/>
    </row>
    <row r="44057" spans="6:22" x14ac:dyDescent="0.2">
      <c r="F44057"/>
      <c r="M44057" s="2"/>
      <c r="N44057"/>
      <c r="O44057"/>
      <c r="U44057"/>
      <c r="V44057"/>
    </row>
    <row r="44058" spans="6:22" x14ac:dyDescent="0.2">
      <c r="F44058"/>
      <c r="M44058" s="2"/>
      <c r="N44058"/>
      <c r="O44058"/>
      <c r="U44058"/>
      <c r="V44058"/>
    </row>
    <row r="44059" spans="6:22" x14ac:dyDescent="0.2">
      <c r="F44059"/>
      <c r="M44059" s="2"/>
      <c r="N44059"/>
      <c r="O44059"/>
      <c r="U44059"/>
      <c r="V44059"/>
    </row>
    <row r="44060" spans="6:22" x14ac:dyDescent="0.2">
      <c r="F44060"/>
      <c r="M44060" s="2"/>
      <c r="N44060"/>
      <c r="O44060"/>
      <c r="U44060"/>
      <c r="V44060"/>
    </row>
    <row r="44061" spans="6:22" x14ac:dyDescent="0.2">
      <c r="F44061"/>
      <c r="M44061" s="2"/>
      <c r="N44061"/>
      <c r="O44061"/>
      <c r="U44061"/>
      <c r="V44061"/>
    </row>
    <row r="44062" spans="6:22" x14ac:dyDescent="0.2">
      <c r="F44062"/>
      <c r="M44062" s="2"/>
      <c r="N44062"/>
      <c r="O44062"/>
      <c r="U44062"/>
      <c r="V44062"/>
    </row>
    <row r="44063" spans="6:22" x14ac:dyDescent="0.2">
      <c r="F44063"/>
      <c r="M44063" s="2"/>
      <c r="N44063"/>
      <c r="O44063"/>
      <c r="U44063"/>
      <c r="V44063"/>
    </row>
    <row r="44064" spans="6:22" x14ac:dyDescent="0.2">
      <c r="F44064"/>
      <c r="M44064" s="2"/>
      <c r="N44064"/>
      <c r="O44064"/>
      <c r="U44064"/>
      <c r="V44064"/>
    </row>
    <row r="44065" spans="6:22" x14ac:dyDescent="0.2">
      <c r="F44065"/>
      <c r="M44065" s="2"/>
      <c r="N44065"/>
      <c r="O44065"/>
      <c r="U44065"/>
      <c r="V44065"/>
    </row>
    <row r="44066" spans="6:22" x14ac:dyDescent="0.2">
      <c r="F44066"/>
      <c r="M44066" s="2"/>
      <c r="N44066"/>
      <c r="O44066"/>
      <c r="U44066"/>
      <c r="V44066"/>
    </row>
    <row r="44067" spans="6:22" x14ac:dyDescent="0.2">
      <c r="F44067"/>
      <c r="M44067" s="2"/>
      <c r="N44067"/>
      <c r="O44067"/>
      <c r="U44067"/>
      <c r="V44067"/>
    </row>
    <row r="44068" spans="6:22" x14ac:dyDescent="0.2">
      <c r="F44068"/>
      <c r="M44068" s="2"/>
      <c r="N44068"/>
      <c r="O44068"/>
      <c r="U44068"/>
      <c r="V44068"/>
    </row>
    <row r="44069" spans="6:22" x14ac:dyDescent="0.2">
      <c r="F44069"/>
      <c r="M44069" s="2"/>
      <c r="N44069"/>
      <c r="O44069"/>
      <c r="U44069"/>
      <c r="V44069"/>
    </row>
    <row r="44070" spans="6:22" x14ac:dyDescent="0.2">
      <c r="F44070"/>
      <c r="M44070" s="2"/>
      <c r="N44070"/>
      <c r="O44070"/>
      <c r="U44070"/>
      <c r="V44070"/>
    </row>
    <row r="44071" spans="6:22" x14ac:dyDescent="0.2">
      <c r="F44071"/>
      <c r="M44071" s="2"/>
      <c r="N44071"/>
      <c r="O44071"/>
      <c r="U44071"/>
      <c r="V44071"/>
    </row>
    <row r="44072" spans="6:22" x14ac:dyDescent="0.2">
      <c r="F44072"/>
      <c r="M44072" s="2"/>
      <c r="N44072"/>
      <c r="O44072"/>
      <c r="U44072"/>
      <c r="V44072"/>
    </row>
    <row r="44073" spans="6:22" x14ac:dyDescent="0.2">
      <c r="F44073"/>
      <c r="M44073" s="2"/>
      <c r="N44073"/>
      <c r="O44073"/>
      <c r="U44073"/>
      <c r="V44073"/>
    </row>
    <row r="44074" spans="6:22" x14ac:dyDescent="0.2">
      <c r="F44074"/>
      <c r="M44074" s="2"/>
      <c r="N44074"/>
      <c r="O44074"/>
      <c r="U44074"/>
      <c r="V44074"/>
    </row>
    <row r="44075" spans="6:22" x14ac:dyDescent="0.2">
      <c r="F44075"/>
      <c r="M44075" s="2"/>
      <c r="N44075"/>
      <c r="O44075"/>
      <c r="U44075"/>
      <c r="V44075"/>
    </row>
    <row r="44076" spans="6:22" x14ac:dyDescent="0.2">
      <c r="F44076"/>
      <c r="M44076" s="2"/>
      <c r="N44076"/>
      <c r="O44076"/>
      <c r="U44076"/>
      <c r="V44076"/>
    </row>
    <row r="44077" spans="6:22" x14ac:dyDescent="0.2">
      <c r="F44077"/>
      <c r="M44077" s="2"/>
      <c r="N44077"/>
      <c r="O44077"/>
      <c r="U44077"/>
      <c r="V44077"/>
    </row>
    <row r="44078" spans="6:22" x14ac:dyDescent="0.2">
      <c r="F44078"/>
      <c r="M44078" s="2"/>
      <c r="N44078"/>
      <c r="O44078"/>
      <c r="U44078"/>
      <c r="V44078"/>
    </row>
    <row r="44079" spans="6:22" x14ac:dyDescent="0.2">
      <c r="F44079"/>
      <c r="M44079" s="2"/>
      <c r="N44079"/>
      <c r="O44079"/>
      <c r="U44079"/>
      <c r="V44079"/>
    </row>
    <row r="44080" spans="6:22" x14ac:dyDescent="0.2">
      <c r="F44080"/>
      <c r="M44080" s="2"/>
      <c r="N44080"/>
      <c r="O44080"/>
      <c r="U44080"/>
      <c r="V44080"/>
    </row>
    <row r="44081" spans="6:22" x14ac:dyDescent="0.2">
      <c r="F44081"/>
      <c r="M44081" s="2"/>
      <c r="N44081"/>
      <c r="O44081"/>
      <c r="U44081"/>
      <c r="V44081"/>
    </row>
    <row r="44082" spans="6:22" x14ac:dyDescent="0.2">
      <c r="F44082"/>
      <c r="M44082" s="2"/>
      <c r="N44082"/>
      <c r="O44082"/>
      <c r="U44082"/>
      <c r="V44082"/>
    </row>
    <row r="44083" spans="6:22" x14ac:dyDescent="0.2">
      <c r="F44083"/>
      <c r="M44083" s="2"/>
      <c r="N44083"/>
      <c r="O44083"/>
      <c r="U44083"/>
      <c r="V44083"/>
    </row>
    <row r="44084" spans="6:22" x14ac:dyDescent="0.2">
      <c r="F44084"/>
      <c r="M44084" s="2"/>
      <c r="N44084"/>
      <c r="O44084"/>
      <c r="U44084"/>
      <c r="V44084"/>
    </row>
    <row r="44085" spans="6:22" x14ac:dyDescent="0.2">
      <c r="F44085"/>
      <c r="M44085" s="2"/>
      <c r="N44085"/>
      <c r="O44085"/>
      <c r="U44085"/>
      <c r="V44085"/>
    </row>
    <row r="44086" spans="6:22" x14ac:dyDescent="0.2">
      <c r="F44086"/>
      <c r="M44086" s="2"/>
      <c r="N44086"/>
      <c r="O44086"/>
      <c r="U44086"/>
      <c r="V44086"/>
    </row>
    <row r="44087" spans="6:22" x14ac:dyDescent="0.2">
      <c r="F44087"/>
      <c r="M44087" s="2"/>
      <c r="N44087"/>
      <c r="O44087"/>
      <c r="U44087"/>
      <c r="V44087"/>
    </row>
    <row r="44088" spans="6:22" x14ac:dyDescent="0.2">
      <c r="F44088"/>
      <c r="M44088" s="2"/>
      <c r="N44088"/>
      <c r="O44088"/>
      <c r="U44088"/>
      <c r="V44088"/>
    </row>
    <row r="44089" spans="6:22" x14ac:dyDescent="0.2">
      <c r="F44089"/>
      <c r="M44089" s="2"/>
      <c r="N44089"/>
      <c r="O44089"/>
      <c r="U44089"/>
      <c r="V44089"/>
    </row>
    <row r="44090" spans="6:22" x14ac:dyDescent="0.2">
      <c r="F44090"/>
      <c r="M44090" s="2"/>
      <c r="N44090"/>
      <c r="O44090"/>
      <c r="U44090"/>
      <c r="V44090"/>
    </row>
    <row r="44091" spans="6:22" x14ac:dyDescent="0.2">
      <c r="F44091"/>
      <c r="M44091" s="2"/>
      <c r="N44091"/>
      <c r="O44091"/>
      <c r="U44091"/>
      <c r="V44091"/>
    </row>
    <row r="44092" spans="6:22" x14ac:dyDescent="0.2">
      <c r="F44092"/>
      <c r="M44092" s="2"/>
      <c r="N44092"/>
      <c r="O44092"/>
      <c r="U44092"/>
      <c r="V44092"/>
    </row>
    <row r="44093" spans="6:22" x14ac:dyDescent="0.2">
      <c r="F44093"/>
      <c r="M44093" s="2"/>
      <c r="N44093"/>
      <c r="O44093"/>
      <c r="U44093"/>
      <c r="V44093"/>
    </row>
    <row r="44094" spans="6:22" x14ac:dyDescent="0.2">
      <c r="F44094"/>
      <c r="M44094" s="2"/>
      <c r="N44094"/>
      <c r="O44094"/>
      <c r="U44094"/>
      <c r="V44094"/>
    </row>
    <row r="44095" spans="6:22" x14ac:dyDescent="0.2">
      <c r="F44095"/>
      <c r="M44095" s="2"/>
      <c r="N44095"/>
      <c r="O44095"/>
      <c r="U44095"/>
      <c r="V44095"/>
    </row>
    <row r="44096" spans="6:22" x14ac:dyDescent="0.2">
      <c r="F44096"/>
      <c r="M44096" s="2"/>
      <c r="N44096"/>
      <c r="O44096"/>
      <c r="U44096"/>
      <c r="V44096"/>
    </row>
    <row r="44097" spans="6:22" x14ac:dyDescent="0.2">
      <c r="F44097"/>
      <c r="M44097" s="2"/>
      <c r="N44097"/>
      <c r="O44097"/>
      <c r="U44097"/>
      <c r="V44097"/>
    </row>
    <row r="44098" spans="6:22" x14ac:dyDescent="0.2">
      <c r="F44098"/>
      <c r="M44098" s="2"/>
      <c r="N44098"/>
      <c r="O44098"/>
      <c r="U44098"/>
      <c r="V44098"/>
    </row>
    <row r="44099" spans="6:22" x14ac:dyDescent="0.2">
      <c r="F44099"/>
      <c r="M44099" s="2"/>
      <c r="N44099"/>
      <c r="O44099"/>
      <c r="U44099"/>
      <c r="V44099"/>
    </row>
    <row r="44100" spans="6:22" x14ac:dyDescent="0.2">
      <c r="F44100"/>
      <c r="M44100" s="2"/>
      <c r="N44100"/>
      <c r="O44100"/>
      <c r="U44100"/>
      <c r="V44100"/>
    </row>
    <row r="44101" spans="6:22" x14ac:dyDescent="0.2">
      <c r="F44101"/>
      <c r="M44101" s="2"/>
      <c r="N44101"/>
      <c r="O44101"/>
      <c r="U44101"/>
      <c r="V44101"/>
    </row>
    <row r="44102" spans="6:22" x14ac:dyDescent="0.2">
      <c r="F44102"/>
      <c r="M44102" s="2"/>
      <c r="N44102"/>
      <c r="O44102"/>
      <c r="U44102"/>
      <c r="V44102"/>
    </row>
    <row r="44103" spans="6:22" x14ac:dyDescent="0.2">
      <c r="F44103"/>
      <c r="M44103" s="2"/>
      <c r="N44103"/>
      <c r="O44103"/>
      <c r="U44103"/>
      <c r="V44103"/>
    </row>
    <row r="44104" spans="6:22" x14ac:dyDescent="0.2">
      <c r="F44104"/>
      <c r="M44104" s="2"/>
      <c r="N44104"/>
      <c r="O44104"/>
      <c r="U44104"/>
      <c r="V44104"/>
    </row>
    <row r="44105" spans="6:22" x14ac:dyDescent="0.2">
      <c r="F44105"/>
      <c r="M44105" s="2"/>
      <c r="N44105"/>
      <c r="O44105"/>
      <c r="U44105"/>
      <c r="V44105"/>
    </row>
    <row r="44106" spans="6:22" x14ac:dyDescent="0.2">
      <c r="F44106"/>
      <c r="M44106" s="2"/>
      <c r="N44106"/>
      <c r="O44106"/>
      <c r="U44106"/>
      <c r="V44106"/>
    </row>
    <row r="44107" spans="6:22" x14ac:dyDescent="0.2">
      <c r="F44107"/>
      <c r="M44107" s="2"/>
      <c r="N44107"/>
      <c r="O44107"/>
      <c r="U44107"/>
      <c r="V44107"/>
    </row>
    <row r="44108" spans="6:22" x14ac:dyDescent="0.2">
      <c r="F44108"/>
      <c r="M44108" s="2"/>
      <c r="N44108"/>
      <c r="O44108"/>
      <c r="U44108"/>
      <c r="V44108"/>
    </row>
    <row r="44109" spans="6:22" x14ac:dyDescent="0.2">
      <c r="F44109"/>
      <c r="M44109" s="2"/>
      <c r="N44109"/>
      <c r="O44109"/>
      <c r="U44109"/>
      <c r="V44109"/>
    </row>
    <row r="44110" spans="6:22" x14ac:dyDescent="0.2">
      <c r="F44110"/>
      <c r="M44110" s="2"/>
      <c r="N44110"/>
      <c r="O44110"/>
      <c r="U44110"/>
      <c r="V44110"/>
    </row>
    <row r="44111" spans="6:22" x14ac:dyDescent="0.2">
      <c r="F44111"/>
      <c r="M44111" s="2"/>
      <c r="N44111"/>
      <c r="O44111"/>
      <c r="U44111"/>
      <c r="V44111"/>
    </row>
    <row r="44112" spans="6:22" x14ac:dyDescent="0.2">
      <c r="F44112"/>
      <c r="M44112" s="2"/>
      <c r="N44112"/>
      <c r="O44112"/>
      <c r="U44112"/>
      <c r="V44112"/>
    </row>
    <row r="44113" spans="6:22" x14ac:dyDescent="0.2">
      <c r="F44113"/>
      <c r="M44113" s="2"/>
      <c r="N44113"/>
      <c r="O44113"/>
      <c r="U44113"/>
      <c r="V44113"/>
    </row>
    <row r="44114" spans="6:22" x14ac:dyDescent="0.2">
      <c r="F44114"/>
      <c r="M44114" s="2"/>
      <c r="N44114"/>
      <c r="O44114"/>
      <c r="U44114"/>
      <c r="V44114"/>
    </row>
    <row r="44115" spans="6:22" x14ac:dyDescent="0.2">
      <c r="F44115"/>
      <c r="M44115" s="2"/>
      <c r="N44115"/>
      <c r="O44115"/>
      <c r="U44115"/>
      <c r="V44115"/>
    </row>
    <row r="44116" spans="6:22" x14ac:dyDescent="0.2">
      <c r="F44116"/>
      <c r="M44116" s="2"/>
      <c r="N44116"/>
      <c r="O44116"/>
      <c r="U44116"/>
      <c r="V44116"/>
    </row>
    <row r="44117" spans="6:22" x14ac:dyDescent="0.2">
      <c r="F44117"/>
      <c r="M44117" s="2"/>
      <c r="N44117"/>
      <c r="O44117"/>
      <c r="U44117"/>
      <c r="V44117"/>
    </row>
    <row r="44118" spans="6:22" x14ac:dyDescent="0.2">
      <c r="F44118"/>
      <c r="M44118" s="2"/>
      <c r="N44118"/>
      <c r="O44118"/>
      <c r="U44118"/>
      <c r="V44118"/>
    </row>
    <row r="44119" spans="6:22" x14ac:dyDescent="0.2">
      <c r="F44119"/>
      <c r="M44119" s="2"/>
      <c r="N44119"/>
      <c r="O44119"/>
      <c r="U44119"/>
      <c r="V44119"/>
    </row>
    <row r="44120" spans="6:22" x14ac:dyDescent="0.2">
      <c r="F44120"/>
      <c r="M44120" s="2"/>
      <c r="N44120"/>
      <c r="O44120"/>
      <c r="U44120"/>
      <c r="V44120"/>
    </row>
    <row r="44121" spans="6:22" x14ac:dyDescent="0.2">
      <c r="F44121"/>
      <c r="M44121" s="2"/>
      <c r="N44121"/>
      <c r="O44121"/>
      <c r="U44121"/>
      <c r="V44121"/>
    </row>
    <row r="44122" spans="6:22" x14ac:dyDescent="0.2">
      <c r="F44122"/>
      <c r="M44122" s="2"/>
      <c r="N44122"/>
      <c r="O44122"/>
      <c r="U44122"/>
      <c r="V44122"/>
    </row>
    <row r="44123" spans="6:22" x14ac:dyDescent="0.2">
      <c r="F44123"/>
      <c r="M44123" s="2"/>
      <c r="N44123"/>
      <c r="O44123"/>
      <c r="U44123"/>
      <c r="V44123"/>
    </row>
    <row r="44124" spans="6:22" x14ac:dyDescent="0.2">
      <c r="F44124"/>
      <c r="M44124" s="2"/>
      <c r="N44124"/>
      <c r="O44124"/>
      <c r="U44124"/>
      <c r="V44124"/>
    </row>
    <row r="44125" spans="6:22" x14ac:dyDescent="0.2">
      <c r="F44125"/>
      <c r="M44125" s="2"/>
      <c r="N44125"/>
      <c r="O44125"/>
      <c r="U44125"/>
      <c r="V44125"/>
    </row>
    <row r="44126" spans="6:22" x14ac:dyDescent="0.2">
      <c r="F44126"/>
      <c r="M44126" s="2"/>
      <c r="N44126"/>
      <c r="O44126"/>
      <c r="U44126"/>
      <c r="V44126"/>
    </row>
    <row r="44127" spans="6:22" x14ac:dyDescent="0.2">
      <c r="F44127"/>
      <c r="M44127" s="2"/>
      <c r="N44127"/>
      <c r="O44127"/>
      <c r="U44127"/>
      <c r="V44127"/>
    </row>
    <row r="44128" spans="6:22" x14ac:dyDescent="0.2">
      <c r="F44128"/>
      <c r="M44128" s="2"/>
      <c r="N44128"/>
      <c r="O44128"/>
      <c r="U44128"/>
      <c r="V44128"/>
    </row>
    <row r="44129" spans="6:22" x14ac:dyDescent="0.2">
      <c r="F44129"/>
      <c r="M44129" s="2"/>
      <c r="N44129"/>
      <c r="O44129"/>
      <c r="U44129"/>
      <c r="V44129"/>
    </row>
    <row r="44130" spans="6:22" x14ac:dyDescent="0.2">
      <c r="F44130"/>
      <c r="M44130" s="2"/>
      <c r="N44130"/>
      <c r="O44130"/>
      <c r="U44130"/>
      <c r="V44130"/>
    </row>
    <row r="44131" spans="6:22" x14ac:dyDescent="0.2">
      <c r="F44131"/>
      <c r="M44131" s="2"/>
      <c r="N44131"/>
      <c r="O44131"/>
      <c r="U44131"/>
      <c r="V44131"/>
    </row>
    <row r="44132" spans="6:22" x14ac:dyDescent="0.2">
      <c r="F44132"/>
      <c r="M44132" s="2"/>
      <c r="N44132"/>
      <c r="O44132"/>
      <c r="U44132"/>
      <c r="V44132"/>
    </row>
    <row r="44133" spans="6:22" x14ac:dyDescent="0.2">
      <c r="F44133"/>
      <c r="M44133" s="2"/>
      <c r="N44133"/>
      <c r="O44133"/>
      <c r="U44133"/>
      <c r="V44133"/>
    </row>
    <row r="44134" spans="6:22" x14ac:dyDescent="0.2">
      <c r="F44134"/>
      <c r="M44134" s="2"/>
      <c r="N44134"/>
      <c r="O44134"/>
      <c r="U44134"/>
      <c r="V44134"/>
    </row>
    <row r="44135" spans="6:22" x14ac:dyDescent="0.2">
      <c r="F44135"/>
      <c r="M44135" s="2"/>
      <c r="N44135"/>
      <c r="O44135"/>
      <c r="U44135"/>
      <c r="V44135"/>
    </row>
    <row r="44136" spans="6:22" x14ac:dyDescent="0.2">
      <c r="F44136"/>
      <c r="M44136" s="2"/>
      <c r="N44136"/>
      <c r="O44136"/>
      <c r="U44136"/>
      <c r="V44136"/>
    </row>
    <row r="44137" spans="6:22" x14ac:dyDescent="0.2">
      <c r="F44137"/>
      <c r="M44137" s="2"/>
      <c r="N44137"/>
      <c r="O44137"/>
      <c r="U44137"/>
      <c r="V44137"/>
    </row>
    <row r="44138" spans="6:22" x14ac:dyDescent="0.2">
      <c r="F44138"/>
      <c r="M44138" s="2"/>
      <c r="N44138"/>
      <c r="O44138"/>
      <c r="U44138"/>
      <c r="V44138"/>
    </row>
    <row r="44139" spans="6:22" x14ac:dyDescent="0.2">
      <c r="F44139"/>
      <c r="M44139" s="2"/>
      <c r="N44139"/>
      <c r="O44139"/>
      <c r="U44139"/>
      <c r="V44139"/>
    </row>
    <row r="44140" spans="6:22" x14ac:dyDescent="0.2">
      <c r="F44140"/>
      <c r="M44140" s="2"/>
      <c r="N44140"/>
      <c r="O44140"/>
      <c r="U44140"/>
      <c r="V44140"/>
    </row>
    <row r="44141" spans="6:22" x14ac:dyDescent="0.2">
      <c r="F44141"/>
      <c r="M44141" s="2"/>
      <c r="N44141"/>
      <c r="O44141"/>
      <c r="U44141"/>
      <c r="V44141"/>
    </row>
    <row r="44142" spans="6:22" x14ac:dyDescent="0.2">
      <c r="F44142"/>
      <c r="M44142" s="2"/>
      <c r="N44142"/>
      <c r="O44142"/>
      <c r="U44142"/>
      <c r="V44142"/>
    </row>
    <row r="44143" spans="6:22" x14ac:dyDescent="0.2">
      <c r="F44143"/>
      <c r="M44143" s="2"/>
      <c r="N44143"/>
      <c r="O44143"/>
      <c r="U44143"/>
      <c r="V44143"/>
    </row>
    <row r="44144" spans="6:22" x14ac:dyDescent="0.2">
      <c r="F44144"/>
      <c r="M44144" s="2"/>
      <c r="N44144"/>
      <c r="O44144"/>
      <c r="U44144"/>
      <c r="V44144"/>
    </row>
    <row r="44145" spans="6:22" x14ac:dyDescent="0.2">
      <c r="F44145"/>
      <c r="M44145" s="2"/>
      <c r="N44145"/>
      <c r="O44145"/>
      <c r="U44145"/>
      <c r="V44145"/>
    </row>
    <row r="44146" spans="6:22" x14ac:dyDescent="0.2">
      <c r="F44146"/>
      <c r="M44146" s="2"/>
      <c r="N44146"/>
      <c r="O44146"/>
      <c r="U44146"/>
      <c r="V44146"/>
    </row>
    <row r="44147" spans="6:22" x14ac:dyDescent="0.2">
      <c r="F44147"/>
      <c r="M44147" s="2"/>
      <c r="N44147"/>
      <c r="O44147"/>
      <c r="U44147"/>
      <c r="V44147"/>
    </row>
    <row r="44148" spans="6:22" x14ac:dyDescent="0.2">
      <c r="F44148"/>
      <c r="M44148" s="2"/>
      <c r="N44148"/>
      <c r="O44148"/>
      <c r="U44148"/>
      <c r="V44148"/>
    </row>
    <row r="44149" spans="6:22" x14ac:dyDescent="0.2">
      <c r="F44149"/>
      <c r="M44149" s="2"/>
      <c r="N44149"/>
      <c r="O44149"/>
      <c r="U44149"/>
      <c r="V44149"/>
    </row>
    <row r="44150" spans="6:22" x14ac:dyDescent="0.2">
      <c r="F44150"/>
      <c r="M44150" s="2"/>
      <c r="N44150"/>
      <c r="O44150"/>
      <c r="U44150"/>
      <c r="V44150"/>
    </row>
    <row r="44151" spans="6:22" x14ac:dyDescent="0.2">
      <c r="F44151"/>
      <c r="M44151" s="2"/>
      <c r="N44151"/>
      <c r="O44151"/>
      <c r="U44151"/>
      <c r="V44151"/>
    </row>
    <row r="44152" spans="6:22" x14ac:dyDescent="0.2">
      <c r="F44152"/>
      <c r="M44152" s="2"/>
      <c r="N44152"/>
      <c r="O44152"/>
      <c r="U44152"/>
      <c r="V44152"/>
    </row>
    <row r="44153" spans="6:22" x14ac:dyDescent="0.2">
      <c r="F44153"/>
      <c r="M44153" s="2"/>
      <c r="N44153"/>
      <c r="O44153"/>
      <c r="U44153"/>
      <c r="V44153"/>
    </row>
    <row r="44154" spans="6:22" x14ac:dyDescent="0.2">
      <c r="F44154"/>
      <c r="M44154" s="2"/>
      <c r="N44154"/>
      <c r="O44154"/>
      <c r="U44154"/>
      <c r="V44154"/>
    </row>
    <row r="44155" spans="6:22" x14ac:dyDescent="0.2">
      <c r="F44155"/>
      <c r="M44155" s="2"/>
      <c r="N44155"/>
      <c r="O44155"/>
      <c r="U44155"/>
      <c r="V44155"/>
    </row>
    <row r="44156" spans="6:22" x14ac:dyDescent="0.2">
      <c r="F44156"/>
      <c r="M44156" s="2"/>
      <c r="N44156"/>
      <c r="O44156"/>
      <c r="U44156"/>
      <c r="V44156"/>
    </row>
    <row r="44157" spans="6:22" x14ac:dyDescent="0.2">
      <c r="F44157"/>
      <c r="M44157" s="2"/>
      <c r="N44157"/>
      <c r="O44157"/>
      <c r="U44157"/>
      <c r="V44157"/>
    </row>
    <row r="44158" spans="6:22" x14ac:dyDescent="0.2">
      <c r="F44158"/>
      <c r="M44158" s="2"/>
      <c r="N44158"/>
      <c r="O44158"/>
      <c r="U44158"/>
      <c r="V44158"/>
    </row>
    <row r="44159" spans="6:22" x14ac:dyDescent="0.2">
      <c r="F44159"/>
      <c r="M44159" s="2"/>
      <c r="N44159"/>
      <c r="O44159"/>
      <c r="U44159"/>
      <c r="V44159"/>
    </row>
    <row r="44160" spans="6:22" x14ac:dyDescent="0.2">
      <c r="F44160"/>
      <c r="M44160" s="2"/>
      <c r="N44160"/>
      <c r="O44160"/>
      <c r="U44160"/>
      <c r="V44160"/>
    </row>
    <row r="44161" spans="6:22" x14ac:dyDescent="0.2">
      <c r="F44161"/>
      <c r="M44161" s="2"/>
      <c r="N44161"/>
      <c r="O44161"/>
      <c r="U44161"/>
      <c r="V44161"/>
    </row>
    <row r="44162" spans="6:22" x14ac:dyDescent="0.2">
      <c r="F44162"/>
      <c r="M44162" s="2"/>
      <c r="N44162"/>
      <c r="O44162"/>
      <c r="U44162"/>
      <c r="V44162"/>
    </row>
    <row r="44163" spans="6:22" x14ac:dyDescent="0.2">
      <c r="F44163"/>
      <c r="M44163" s="2"/>
      <c r="N44163"/>
      <c r="O44163"/>
      <c r="U44163"/>
      <c r="V44163"/>
    </row>
    <row r="44164" spans="6:22" x14ac:dyDescent="0.2">
      <c r="F44164"/>
      <c r="M44164" s="2"/>
      <c r="N44164"/>
      <c r="O44164"/>
      <c r="U44164"/>
      <c r="V44164"/>
    </row>
    <row r="44165" spans="6:22" x14ac:dyDescent="0.2">
      <c r="F44165"/>
      <c r="M44165" s="2"/>
      <c r="N44165"/>
      <c r="O44165"/>
      <c r="U44165"/>
      <c r="V44165"/>
    </row>
    <row r="44166" spans="6:22" x14ac:dyDescent="0.2">
      <c r="F44166"/>
      <c r="M44166" s="2"/>
      <c r="N44166"/>
      <c r="O44166"/>
      <c r="U44166"/>
      <c r="V44166"/>
    </row>
    <row r="44167" spans="6:22" x14ac:dyDescent="0.2">
      <c r="F44167"/>
      <c r="M44167" s="2"/>
      <c r="N44167"/>
      <c r="O44167"/>
      <c r="U44167"/>
      <c r="V44167"/>
    </row>
    <row r="44168" spans="6:22" x14ac:dyDescent="0.2">
      <c r="F44168"/>
      <c r="M44168" s="2"/>
      <c r="N44168"/>
      <c r="O44168"/>
      <c r="U44168"/>
      <c r="V44168"/>
    </row>
    <row r="44169" spans="6:22" x14ac:dyDescent="0.2">
      <c r="F44169"/>
      <c r="M44169" s="2"/>
      <c r="N44169"/>
      <c r="O44169"/>
      <c r="U44169"/>
      <c r="V44169"/>
    </row>
    <row r="44170" spans="6:22" x14ac:dyDescent="0.2">
      <c r="F44170"/>
      <c r="M44170" s="2"/>
      <c r="N44170"/>
      <c r="O44170"/>
      <c r="U44170"/>
      <c r="V44170"/>
    </row>
    <row r="44171" spans="6:22" x14ac:dyDescent="0.2">
      <c r="F44171"/>
      <c r="M44171" s="2"/>
      <c r="N44171"/>
      <c r="O44171"/>
      <c r="U44171"/>
      <c r="V44171"/>
    </row>
    <row r="44172" spans="6:22" x14ac:dyDescent="0.2">
      <c r="F44172"/>
      <c r="M44172" s="2"/>
      <c r="N44172"/>
      <c r="O44172"/>
      <c r="U44172"/>
      <c r="V44172"/>
    </row>
    <row r="44173" spans="6:22" x14ac:dyDescent="0.2">
      <c r="F44173"/>
      <c r="M44173" s="2"/>
      <c r="N44173"/>
      <c r="O44173"/>
      <c r="U44173"/>
      <c r="V44173"/>
    </row>
    <row r="44174" spans="6:22" x14ac:dyDescent="0.2">
      <c r="F44174"/>
      <c r="M44174" s="2"/>
      <c r="N44174"/>
      <c r="O44174"/>
      <c r="U44174"/>
      <c r="V44174"/>
    </row>
    <row r="44175" spans="6:22" x14ac:dyDescent="0.2">
      <c r="F44175"/>
      <c r="M44175" s="2"/>
      <c r="N44175"/>
      <c r="O44175"/>
      <c r="U44175"/>
      <c r="V44175"/>
    </row>
    <row r="44176" spans="6:22" x14ac:dyDescent="0.2">
      <c r="F44176"/>
      <c r="M44176" s="2"/>
      <c r="N44176"/>
      <c r="O44176"/>
      <c r="U44176"/>
      <c r="V44176"/>
    </row>
    <row r="44177" spans="6:22" x14ac:dyDescent="0.2">
      <c r="F44177"/>
      <c r="M44177" s="2"/>
      <c r="N44177"/>
      <c r="O44177"/>
      <c r="U44177"/>
      <c r="V44177"/>
    </row>
    <row r="44178" spans="6:22" x14ac:dyDescent="0.2">
      <c r="F44178"/>
      <c r="M44178" s="2"/>
      <c r="N44178"/>
      <c r="O44178"/>
      <c r="U44178"/>
      <c r="V44178"/>
    </row>
    <row r="44179" spans="6:22" x14ac:dyDescent="0.2">
      <c r="F44179"/>
      <c r="M44179" s="2"/>
      <c r="N44179"/>
      <c r="O44179"/>
      <c r="U44179"/>
      <c r="V44179"/>
    </row>
    <row r="44180" spans="6:22" x14ac:dyDescent="0.2">
      <c r="F44180"/>
      <c r="M44180" s="2"/>
      <c r="N44180"/>
      <c r="O44180"/>
      <c r="U44180"/>
      <c r="V44180"/>
    </row>
    <row r="44181" spans="6:22" x14ac:dyDescent="0.2">
      <c r="F44181"/>
      <c r="M44181" s="2"/>
      <c r="N44181"/>
      <c r="O44181"/>
      <c r="U44181"/>
      <c r="V44181"/>
    </row>
    <row r="44182" spans="6:22" x14ac:dyDescent="0.2">
      <c r="F44182"/>
      <c r="M44182" s="2"/>
      <c r="N44182"/>
      <c r="O44182"/>
      <c r="U44182"/>
      <c r="V44182"/>
    </row>
    <row r="44183" spans="6:22" x14ac:dyDescent="0.2">
      <c r="F44183"/>
      <c r="M44183" s="2"/>
      <c r="N44183"/>
      <c r="O44183"/>
      <c r="U44183"/>
      <c r="V44183"/>
    </row>
    <row r="44184" spans="6:22" x14ac:dyDescent="0.2">
      <c r="F44184"/>
      <c r="M44184" s="2"/>
      <c r="N44184"/>
      <c r="O44184"/>
      <c r="U44184"/>
      <c r="V44184"/>
    </row>
    <row r="44185" spans="6:22" x14ac:dyDescent="0.2">
      <c r="F44185"/>
      <c r="M44185" s="2"/>
      <c r="N44185"/>
      <c r="O44185"/>
      <c r="U44185"/>
      <c r="V44185"/>
    </row>
    <row r="44186" spans="6:22" x14ac:dyDescent="0.2">
      <c r="F44186"/>
      <c r="M44186" s="2"/>
      <c r="N44186"/>
      <c r="O44186"/>
      <c r="U44186"/>
      <c r="V44186"/>
    </row>
    <row r="44187" spans="6:22" x14ac:dyDescent="0.2">
      <c r="F44187"/>
      <c r="M44187" s="2"/>
      <c r="N44187"/>
      <c r="O44187"/>
      <c r="U44187"/>
      <c r="V44187"/>
    </row>
    <row r="44188" spans="6:22" x14ac:dyDescent="0.2">
      <c r="F44188"/>
      <c r="M44188" s="2"/>
      <c r="N44188"/>
      <c r="O44188"/>
      <c r="U44188"/>
      <c r="V44188"/>
    </row>
    <row r="44189" spans="6:22" x14ac:dyDescent="0.2">
      <c r="F44189"/>
      <c r="M44189" s="2"/>
      <c r="N44189"/>
      <c r="O44189"/>
      <c r="U44189"/>
      <c r="V44189"/>
    </row>
    <row r="44190" spans="6:22" x14ac:dyDescent="0.2">
      <c r="F44190"/>
      <c r="M44190" s="2"/>
      <c r="N44190"/>
      <c r="O44190"/>
      <c r="U44190"/>
      <c r="V44190"/>
    </row>
    <row r="44191" spans="6:22" x14ac:dyDescent="0.2">
      <c r="F44191"/>
      <c r="M44191" s="2"/>
      <c r="N44191"/>
      <c r="O44191"/>
      <c r="U44191"/>
      <c r="V44191"/>
    </row>
    <row r="44192" spans="6:22" x14ac:dyDescent="0.2">
      <c r="F44192"/>
      <c r="M44192" s="2"/>
      <c r="N44192"/>
      <c r="O44192"/>
      <c r="U44192"/>
      <c r="V44192"/>
    </row>
    <row r="44193" spans="6:22" x14ac:dyDescent="0.2">
      <c r="F44193"/>
      <c r="M44193" s="2"/>
      <c r="N44193"/>
      <c r="O44193"/>
      <c r="U44193"/>
      <c r="V44193"/>
    </row>
    <row r="44194" spans="6:22" x14ac:dyDescent="0.2">
      <c r="F44194"/>
      <c r="M44194" s="2"/>
      <c r="N44194"/>
      <c r="O44194"/>
      <c r="U44194"/>
      <c r="V44194"/>
    </row>
    <row r="44195" spans="6:22" x14ac:dyDescent="0.2">
      <c r="F44195"/>
      <c r="M44195" s="2"/>
      <c r="N44195"/>
      <c r="O44195"/>
      <c r="U44195"/>
      <c r="V44195"/>
    </row>
    <row r="44196" spans="6:22" x14ac:dyDescent="0.2">
      <c r="F44196"/>
      <c r="M44196" s="2"/>
      <c r="N44196"/>
      <c r="O44196"/>
      <c r="U44196"/>
      <c r="V44196"/>
    </row>
    <row r="44197" spans="6:22" x14ac:dyDescent="0.2">
      <c r="F44197"/>
      <c r="M44197" s="2"/>
      <c r="N44197"/>
      <c r="O44197"/>
      <c r="U44197"/>
      <c r="V44197"/>
    </row>
    <row r="44198" spans="6:22" x14ac:dyDescent="0.2">
      <c r="F44198"/>
      <c r="M44198" s="2"/>
      <c r="N44198"/>
      <c r="O44198"/>
      <c r="U44198"/>
      <c r="V44198"/>
    </row>
    <row r="44199" spans="6:22" x14ac:dyDescent="0.2">
      <c r="F44199"/>
      <c r="M44199" s="2"/>
      <c r="N44199"/>
      <c r="O44199"/>
      <c r="U44199"/>
      <c r="V44199"/>
    </row>
    <row r="44200" spans="6:22" x14ac:dyDescent="0.2">
      <c r="F44200"/>
      <c r="M44200" s="2"/>
      <c r="N44200"/>
      <c r="O44200"/>
      <c r="U44200"/>
      <c r="V44200"/>
    </row>
    <row r="44201" spans="6:22" x14ac:dyDescent="0.2">
      <c r="F44201"/>
      <c r="M44201" s="2"/>
      <c r="N44201"/>
      <c r="O44201"/>
      <c r="U44201"/>
      <c r="V44201"/>
    </row>
    <row r="44202" spans="6:22" x14ac:dyDescent="0.2">
      <c r="F44202"/>
      <c r="M44202" s="2"/>
      <c r="N44202"/>
      <c r="O44202"/>
      <c r="U44202"/>
      <c r="V44202"/>
    </row>
    <row r="44203" spans="6:22" x14ac:dyDescent="0.2">
      <c r="F44203"/>
      <c r="M44203" s="2"/>
      <c r="N44203"/>
      <c r="O44203"/>
      <c r="U44203"/>
      <c r="V44203"/>
    </row>
    <row r="44204" spans="6:22" x14ac:dyDescent="0.2">
      <c r="F44204"/>
      <c r="M44204" s="2"/>
      <c r="N44204"/>
      <c r="O44204"/>
      <c r="U44204"/>
      <c r="V44204"/>
    </row>
    <row r="44205" spans="6:22" x14ac:dyDescent="0.2">
      <c r="F44205"/>
      <c r="M44205" s="2"/>
      <c r="N44205"/>
      <c r="O44205"/>
      <c r="U44205"/>
      <c r="V44205"/>
    </row>
    <row r="44206" spans="6:22" x14ac:dyDescent="0.2">
      <c r="F44206"/>
      <c r="M44206" s="2"/>
      <c r="N44206"/>
      <c r="O44206"/>
      <c r="U44206"/>
      <c r="V44206"/>
    </row>
    <row r="44207" spans="6:22" x14ac:dyDescent="0.2">
      <c r="F44207"/>
      <c r="M44207" s="2"/>
      <c r="N44207"/>
      <c r="O44207"/>
      <c r="U44207"/>
      <c r="V44207"/>
    </row>
    <row r="44208" spans="6:22" x14ac:dyDescent="0.2">
      <c r="F44208"/>
      <c r="M44208" s="2"/>
      <c r="N44208"/>
      <c r="O44208"/>
      <c r="U44208"/>
      <c r="V44208"/>
    </row>
    <row r="44209" spans="6:22" x14ac:dyDescent="0.2">
      <c r="F44209"/>
      <c r="M44209" s="2"/>
      <c r="N44209"/>
      <c r="O44209"/>
      <c r="U44209"/>
      <c r="V44209"/>
    </row>
    <row r="44210" spans="6:22" x14ac:dyDescent="0.2">
      <c r="F44210"/>
      <c r="M44210" s="2"/>
      <c r="N44210"/>
      <c r="O44210"/>
      <c r="U44210"/>
      <c r="V44210"/>
    </row>
    <row r="44211" spans="6:22" x14ac:dyDescent="0.2">
      <c r="F44211"/>
      <c r="M44211" s="2"/>
      <c r="N44211"/>
      <c r="O44211"/>
      <c r="U44211"/>
      <c r="V44211"/>
    </row>
    <row r="44212" spans="6:22" x14ac:dyDescent="0.2">
      <c r="F44212"/>
      <c r="M44212" s="2"/>
      <c r="N44212"/>
      <c r="O44212"/>
      <c r="U44212"/>
      <c r="V44212"/>
    </row>
    <row r="44213" spans="6:22" x14ac:dyDescent="0.2">
      <c r="F44213"/>
      <c r="M44213" s="2"/>
      <c r="N44213"/>
      <c r="O44213"/>
      <c r="U44213"/>
      <c r="V44213"/>
    </row>
    <row r="44214" spans="6:22" x14ac:dyDescent="0.2">
      <c r="F44214"/>
      <c r="M44214" s="2"/>
      <c r="N44214"/>
      <c r="O44214"/>
      <c r="U44214"/>
      <c r="V44214"/>
    </row>
    <row r="44215" spans="6:22" x14ac:dyDescent="0.2">
      <c r="F44215"/>
      <c r="M44215" s="2"/>
      <c r="N44215"/>
      <c r="O44215"/>
      <c r="U44215"/>
      <c r="V44215"/>
    </row>
    <row r="44216" spans="6:22" x14ac:dyDescent="0.2">
      <c r="F44216"/>
      <c r="M44216" s="2"/>
      <c r="N44216"/>
      <c r="O44216"/>
      <c r="U44216"/>
      <c r="V44216"/>
    </row>
    <row r="44217" spans="6:22" x14ac:dyDescent="0.2">
      <c r="F44217"/>
      <c r="M44217" s="2"/>
      <c r="N44217"/>
      <c r="O44217"/>
      <c r="U44217"/>
      <c r="V44217"/>
    </row>
    <row r="44218" spans="6:22" x14ac:dyDescent="0.2">
      <c r="F44218"/>
      <c r="M44218" s="2"/>
      <c r="N44218"/>
      <c r="O44218"/>
      <c r="U44218"/>
      <c r="V44218"/>
    </row>
    <row r="44219" spans="6:22" x14ac:dyDescent="0.2">
      <c r="F44219"/>
      <c r="M44219" s="2"/>
      <c r="N44219"/>
      <c r="O44219"/>
      <c r="U44219"/>
      <c r="V44219"/>
    </row>
    <row r="44220" spans="6:22" x14ac:dyDescent="0.2">
      <c r="F44220"/>
      <c r="M44220" s="2"/>
      <c r="N44220"/>
      <c r="O44220"/>
      <c r="U44220"/>
      <c r="V44220"/>
    </row>
    <row r="44221" spans="6:22" x14ac:dyDescent="0.2">
      <c r="F44221"/>
      <c r="M44221" s="2"/>
      <c r="N44221"/>
      <c r="O44221"/>
      <c r="U44221"/>
      <c r="V44221"/>
    </row>
    <row r="44222" spans="6:22" x14ac:dyDescent="0.2">
      <c r="F44222"/>
      <c r="M44222" s="2"/>
      <c r="N44222"/>
      <c r="O44222"/>
      <c r="U44222"/>
      <c r="V44222"/>
    </row>
    <row r="44223" spans="6:22" x14ac:dyDescent="0.2">
      <c r="F44223"/>
      <c r="M44223" s="2"/>
      <c r="N44223"/>
      <c r="O44223"/>
      <c r="U44223"/>
      <c r="V44223"/>
    </row>
    <row r="44224" spans="6:22" x14ac:dyDescent="0.2">
      <c r="F44224"/>
      <c r="M44224" s="2"/>
      <c r="N44224"/>
      <c r="O44224"/>
      <c r="U44224"/>
      <c r="V44224"/>
    </row>
    <row r="44225" spans="6:22" x14ac:dyDescent="0.2">
      <c r="F44225"/>
      <c r="M44225" s="2"/>
      <c r="N44225"/>
      <c r="O44225"/>
      <c r="U44225"/>
      <c r="V44225"/>
    </row>
    <row r="44226" spans="6:22" x14ac:dyDescent="0.2">
      <c r="F44226"/>
      <c r="M44226" s="2"/>
      <c r="N44226"/>
      <c r="O44226"/>
      <c r="U44226"/>
      <c r="V44226"/>
    </row>
    <row r="44227" spans="6:22" x14ac:dyDescent="0.2">
      <c r="F44227"/>
      <c r="M44227" s="2"/>
      <c r="N44227"/>
      <c r="O44227"/>
      <c r="U44227"/>
      <c r="V44227"/>
    </row>
    <row r="44228" spans="6:22" x14ac:dyDescent="0.2">
      <c r="F44228"/>
      <c r="M44228" s="2"/>
      <c r="N44228"/>
      <c r="O44228"/>
      <c r="U44228"/>
      <c r="V44228"/>
    </row>
    <row r="44229" spans="6:22" x14ac:dyDescent="0.2">
      <c r="F44229"/>
      <c r="M44229" s="2"/>
      <c r="N44229"/>
      <c r="O44229"/>
      <c r="U44229"/>
      <c r="V44229"/>
    </row>
    <row r="44230" spans="6:22" x14ac:dyDescent="0.2">
      <c r="F44230"/>
      <c r="M44230" s="2"/>
      <c r="N44230"/>
      <c r="O44230"/>
      <c r="U44230"/>
      <c r="V44230"/>
    </row>
    <row r="44231" spans="6:22" x14ac:dyDescent="0.2">
      <c r="F44231"/>
      <c r="M44231" s="2"/>
      <c r="N44231"/>
      <c r="O44231"/>
      <c r="U44231"/>
      <c r="V44231"/>
    </row>
    <row r="44232" spans="6:22" x14ac:dyDescent="0.2">
      <c r="F44232"/>
      <c r="M44232" s="2"/>
      <c r="N44232"/>
      <c r="O44232"/>
      <c r="U44232"/>
      <c r="V44232"/>
    </row>
    <row r="44233" spans="6:22" x14ac:dyDescent="0.2">
      <c r="F44233"/>
      <c r="M44233" s="2"/>
      <c r="N44233"/>
      <c r="O44233"/>
      <c r="U44233"/>
      <c r="V44233"/>
    </row>
    <row r="44234" spans="6:22" x14ac:dyDescent="0.2">
      <c r="F44234"/>
      <c r="M44234" s="2"/>
      <c r="N44234"/>
      <c r="O44234"/>
      <c r="U44234"/>
      <c r="V44234"/>
    </row>
    <row r="44235" spans="6:22" x14ac:dyDescent="0.2">
      <c r="F44235"/>
      <c r="M44235" s="2"/>
      <c r="N44235"/>
      <c r="O44235"/>
      <c r="U44235"/>
      <c r="V44235"/>
    </row>
    <row r="44236" spans="6:22" x14ac:dyDescent="0.2">
      <c r="F44236"/>
      <c r="M44236" s="2"/>
      <c r="N44236"/>
      <c r="O44236"/>
      <c r="U44236"/>
      <c r="V44236"/>
    </row>
    <row r="44237" spans="6:22" x14ac:dyDescent="0.2">
      <c r="F44237"/>
      <c r="M44237" s="2"/>
      <c r="N44237"/>
      <c r="O44237"/>
      <c r="U44237"/>
      <c r="V44237"/>
    </row>
    <row r="44238" spans="6:22" x14ac:dyDescent="0.2">
      <c r="F44238"/>
      <c r="M44238" s="2"/>
      <c r="N44238"/>
      <c r="O44238"/>
      <c r="U44238"/>
      <c r="V44238"/>
    </row>
    <row r="44239" spans="6:22" x14ac:dyDescent="0.2">
      <c r="F44239"/>
      <c r="M44239" s="2"/>
      <c r="N44239"/>
      <c r="O44239"/>
      <c r="U44239"/>
      <c r="V44239"/>
    </row>
    <row r="44240" spans="6:22" x14ac:dyDescent="0.2">
      <c r="F44240"/>
      <c r="M44240" s="2"/>
      <c r="N44240"/>
      <c r="O44240"/>
      <c r="U44240"/>
      <c r="V44240"/>
    </row>
    <row r="44241" spans="6:22" x14ac:dyDescent="0.2">
      <c r="F44241"/>
      <c r="M44241" s="2"/>
      <c r="N44241"/>
      <c r="O44241"/>
      <c r="U44241"/>
      <c r="V44241"/>
    </row>
    <row r="44242" spans="6:22" x14ac:dyDescent="0.2">
      <c r="F44242"/>
      <c r="M44242" s="2"/>
      <c r="N44242"/>
      <c r="O44242"/>
      <c r="U44242"/>
      <c r="V44242"/>
    </row>
    <row r="44243" spans="6:22" x14ac:dyDescent="0.2">
      <c r="F44243"/>
      <c r="M44243" s="2"/>
      <c r="N44243"/>
      <c r="O44243"/>
      <c r="U44243"/>
      <c r="V44243"/>
    </row>
    <row r="44244" spans="6:22" x14ac:dyDescent="0.2">
      <c r="F44244"/>
      <c r="M44244" s="2"/>
      <c r="N44244"/>
      <c r="O44244"/>
      <c r="U44244"/>
      <c r="V44244"/>
    </row>
    <row r="44245" spans="6:22" x14ac:dyDescent="0.2">
      <c r="F44245"/>
      <c r="M44245" s="2"/>
      <c r="N44245"/>
      <c r="O44245"/>
      <c r="U44245"/>
      <c r="V44245"/>
    </row>
    <row r="44246" spans="6:22" x14ac:dyDescent="0.2">
      <c r="F44246"/>
      <c r="M44246" s="2"/>
      <c r="N44246"/>
      <c r="O44246"/>
      <c r="U44246"/>
      <c r="V44246"/>
    </row>
    <row r="44247" spans="6:22" x14ac:dyDescent="0.2">
      <c r="F44247"/>
      <c r="M44247" s="2"/>
      <c r="N44247"/>
      <c r="O44247"/>
      <c r="U44247"/>
      <c r="V44247"/>
    </row>
    <row r="44248" spans="6:22" x14ac:dyDescent="0.2">
      <c r="F44248"/>
      <c r="M44248" s="2"/>
      <c r="N44248"/>
      <c r="O44248"/>
      <c r="U44248"/>
      <c r="V44248"/>
    </row>
    <row r="44249" spans="6:22" x14ac:dyDescent="0.2">
      <c r="F44249"/>
      <c r="M44249" s="2"/>
      <c r="N44249"/>
      <c r="O44249"/>
      <c r="U44249"/>
      <c r="V44249"/>
    </row>
    <row r="44250" spans="6:22" x14ac:dyDescent="0.2">
      <c r="F44250"/>
      <c r="M44250" s="2"/>
      <c r="N44250"/>
      <c r="O44250"/>
      <c r="U44250"/>
      <c r="V44250"/>
    </row>
    <row r="44251" spans="6:22" x14ac:dyDescent="0.2">
      <c r="F44251"/>
      <c r="M44251" s="2"/>
      <c r="N44251"/>
      <c r="O44251"/>
      <c r="U44251"/>
      <c r="V44251"/>
    </row>
    <row r="44252" spans="6:22" x14ac:dyDescent="0.2">
      <c r="F44252"/>
      <c r="M44252" s="2"/>
      <c r="N44252"/>
      <c r="O44252"/>
      <c r="U44252"/>
      <c r="V44252"/>
    </row>
    <row r="44253" spans="6:22" x14ac:dyDescent="0.2">
      <c r="F44253"/>
      <c r="M44253" s="2"/>
      <c r="N44253"/>
      <c r="O44253"/>
      <c r="U44253"/>
      <c r="V44253"/>
    </row>
    <row r="44254" spans="6:22" x14ac:dyDescent="0.2">
      <c r="F44254"/>
      <c r="M44254" s="2"/>
      <c r="N44254"/>
      <c r="O44254"/>
      <c r="U44254"/>
      <c r="V44254"/>
    </row>
    <row r="44255" spans="6:22" x14ac:dyDescent="0.2">
      <c r="F44255"/>
      <c r="M44255" s="2"/>
      <c r="N44255"/>
      <c r="O44255"/>
      <c r="U44255"/>
      <c r="V44255"/>
    </row>
    <row r="44256" spans="6:22" x14ac:dyDescent="0.2">
      <c r="F44256"/>
      <c r="M44256" s="2"/>
      <c r="N44256"/>
      <c r="O44256"/>
      <c r="U44256"/>
      <c r="V44256"/>
    </row>
    <row r="44257" spans="6:22" x14ac:dyDescent="0.2">
      <c r="F44257"/>
      <c r="M44257" s="2"/>
      <c r="N44257"/>
      <c r="O44257"/>
      <c r="U44257"/>
      <c r="V44257"/>
    </row>
    <row r="44258" spans="6:22" x14ac:dyDescent="0.2">
      <c r="F44258"/>
      <c r="M44258" s="2"/>
      <c r="N44258"/>
      <c r="O44258"/>
      <c r="U44258"/>
      <c r="V44258"/>
    </row>
    <row r="44259" spans="6:22" x14ac:dyDescent="0.2">
      <c r="F44259"/>
      <c r="M44259" s="2"/>
      <c r="N44259"/>
      <c r="O44259"/>
      <c r="U44259"/>
      <c r="V44259"/>
    </row>
    <row r="44260" spans="6:22" x14ac:dyDescent="0.2">
      <c r="F44260"/>
      <c r="M44260" s="2"/>
      <c r="N44260"/>
      <c r="O44260"/>
      <c r="U44260"/>
      <c r="V44260"/>
    </row>
    <row r="44261" spans="6:22" x14ac:dyDescent="0.2">
      <c r="F44261"/>
      <c r="M44261" s="2"/>
      <c r="N44261"/>
      <c r="O44261"/>
      <c r="U44261"/>
      <c r="V44261"/>
    </row>
    <row r="44262" spans="6:22" x14ac:dyDescent="0.2">
      <c r="F44262"/>
      <c r="M44262" s="2"/>
      <c r="N44262"/>
      <c r="O44262"/>
      <c r="U44262"/>
      <c r="V44262"/>
    </row>
    <row r="44263" spans="6:22" x14ac:dyDescent="0.2">
      <c r="F44263"/>
      <c r="M44263" s="2"/>
      <c r="N44263"/>
      <c r="O44263"/>
      <c r="U44263"/>
      <c r="V44263"/>
    </row>
    <row r="44264" spans="6:22" x14ac:dyDescent="0.2">
      <c r="F44264"/>
      <c r="M44264" s="2"/>
      <c r="N44264"/>
      <c r="O44264"/>
      <c r="U44264"/>
      <c r="V44264"/>
    </row>
    <row r="44265" spans="6:22" x14ac:dyDescent="0.2">
      <c r="F44265"/>
      <c r="M44265" s="2"/>
      <c r="N44265"/>
      <c r="O44265"/>
      <c r="U44265"/>
      <c r="V44265"/>
    </row>
    <row r="44266" spans="6:22" x14ac:dyDescent="0.2">
      <c r="F44266"/>
      <c r="M44266" s="2"/>
      <c r="N44266"/>
      <c r="O44266"/>
      <c r="U44266"/>
      <c r="V44266"/>
    </row>
    <row r="44267" spans="6:22" x14ac:dyDescent="0.2">
      <c r="F44267"/>
      <c r="M44267" s="2"/>
      <c r="N44267"/>
      <c r="O44267"/>
      <c r="U44267"/>
      <c r="V44267"/>
    </row>
    <row r="44268" spans="6:22" x14ac:dyDescent="0.2">
      <c r="F44268"/>
      <c r="M44268" s="2"/>
      <c r="N44268"/>
      <c r="O44268"/>
      <c r="U44268"/>
      <c r="V44268"/>
    </row>
    <row r="44269" spans="6:22" x14ac:dyDescent="0.2">
      <c r="F44269"/>
      <c r="M44269" s="2"/>
      <c r="N44269"/>
      <c r="O44269"/>
      <c r="U44269"/>
      <c r="V44269"/>
    </row>
    <row r="44270" spans="6:22" x14ac:dyDescent="0.2">
      <c r="F44270"/>
      <c r="M44270" s="2"/>
      <c r="N44270"/>
      <c r="O44270"/>
      <c r="U44270"/>
      <c r="V44270"/>
    </row>
    <row r="44271" spans="6:22" x14ac:dyDescent="0.2">
      <c r="F44271"/>
      <c r="M44271" s="2"/>
      <c r="N44271"/>
      <c r="O44271"/>
      <c r="U44271"/>
      <c r="V44271"/>
    </row>
    <row r="44272" spans="6:22" x14ac:dyDescent="0.2">
      <c r="F44272"/>
      <c r="M44272" s="2"/>
      <c r="N44272"/>
      <c r="O44272"/>
      <c r="U44272"/>
      <c r="V44272"/>
    </row>
    <row r="44273" spans="6:22" x14ac:dyDescent="0.2">
      <c r="F44273"/>
      <c r="M44273" s="2"/>
      <c r="N44273"/>
      <c r="O44273"/>
      <c r="U44273"/>
      <c r="V44273"/>
    </row>
    <row r="44274" spans="6:22" x14ac:dyDescent="0.2">
      <c r="F44274"/>
      <c r="M44274" s="2"/>
      <c r="N44274"/>
      <c r="O44274"/>
      <c r="U44274"/>
      <c r="V44274"/>
    </row>
    <row r="44275" spans="6:22" x14ac:dyDescent="0.2">
      <c r="F44275"/>
      <c r="M44275" s="2"/>
      <c r="N44275"/>
      <c r="O44275"/>
      <c r="U44275"/>
      <c r="V44275"/>
    </row>
    <row r="44276" spans="6:22" x14ac:dyDescent="0.2">
      <c r="F44276"/>
      <c r="M44276" s="2"/>
      <c r="N44276"/>
      <c r="O44276"/>
      <c r="U44276"/>
      <c r="V44276"/>
    </row>
    <row r="44277" spans="6:22" x14ac:dyDescent="0.2">
      <c r="F44277"/>
      <c r="M44277" s="2"/>
      <c r="N44277"/>
      <c r="O44277"/>
      <c r="U44277"/>
      <c r="V44277"/>
    </row>
    <row r="44278" spans="6:22" x14ac:dyDescent="0.2">
      <c r="F44278"/>
      <c r="M44278" s="2"/>
      <c r="N44278"/>
      <c r="O44278"/>
      <c r="U44278"/>
      <c r="V44278"/>
    </row>
    <row r="44279" spans="6:22" x14ac:dyDescent="0.2">
      <c r="F44279"/>
      <c r="M44279" s="2"/>
      <c r="N44279"/>
      <c r="O44279"/>
      <c r="U44279"/>
      <c r="V44279"/>
    </row>
    <row r="44280" spans="6:22" x14ac:dyDescent="0.2">
      <c r="F44280"/>
      <c r="M44280" s="2"/>
      <c r="N44280"/>
      <c r="O44280"/>
      <c r="U44280"/>
      <c r="V44280"/>
    </row>
    <row r="44281" spans="6:22" x14ac:dyDescent="0.2">
      <c r="F44281"/>
      <c r="M44281" s="2"/>
      <c r="N44281"/>
      <c r="O44281"/>
      <c r="U44281"/>
      <c r="V44281"/>
    </row>
    <row r="44282" spans="6:22" x14ac:dyDescent="0.2">
      <c r="F44282"/>
      <c r="M44282" s="2"/>
      <c r="N44282"/>
      <c r="O44282"/>
      <c r="U44282"/>
      <c r="V44282"/>
    </row>
    <row r="44283" spans="6:22" x14ac:dyDescent="0.2">
      <c r="F44283"/>
      <c r="M44283" s="2"/>
      <c r="N44283"/>
      <c r="O44283"/>
      <c r="U44283"/>
      <c r="V44283"/>
    </row>
    <row r="44284" spans="6:22" x14ac:dyDescent="0.2">
      <c r="F44284"/>
      <c r="M44284" s="2"/>
      <c r="N44284"/>
      <c r="O44284"/>
      <c r="U44284"/>
      <c r="V44284"/>
    </row>
    <row r="44285" spans="6:22" x14ac:dyDescent="0.2">
      <c r="F44285"/>
      <c r="M44285" s="2"/>
      <c r="N44285"/>
      <c r="O44285"/>
      <c r="U44285"/>
      <c r="V44285"/>
    </row>
    <row r="44286" spans="6:22" x14ac:dyDescent="0.2">
      <c r="F44286"/>
      <c r="M44286" s="2"/>
      <c r="N44286"/>
      <c r="O44286"/>
      <c r="U44286"/>
      <c r="V44286"/>
    </row>
    <row r="44287" spans="6:22" x14ac:dyDescent="0.2">
      <c r="F44287"/>
      <c r="M44287" s="2"/>
      <c r="N44287"/>
      <c r="O44287"/>
      <c r="U44287"/>
      <c r="V44287"/>
    </row>
    <row r="44288" spans="6:22" x14ac:dyDescent="0.2">
      <c r="F44288"/>
      <c r="M44288" s="2"/>
      <c r="N44288"/>
      <c r="O44288"/>
      <c r="U44288"/>
      <c r="V44288"/>
    </row>
    <row r="44289" spans="6:22" x14ac:dyDescent="0.2">
      <c r="F44289"/>
      <c r="M44289" s="2"/>
      <c r="N44289"/>
      <c r="O44289"/>
      <c r="U44289"/>
      <c r="V44289"/>
    </row>
    <row r="44290" spans="6:22" x14ac:dyDescent="0.2">
      <c r="F44290"/>
      <c r="M44290" s="2"/>
      <c r="N44290"/>
      <c r="O44290"/>
      <c r="U44290"/>
      <c r="V44290"/>
    </row>
    <row r="44291" spans="6:22" x14ac:dyDescent="0.2">
      <c r="F44291"/>
      <c r="M44291" s="2"/>
      <c r="N44291"/>
      <c r="O44291"/>
      <c r="U44291"/>
      <c r="V44291"/>
    </row>
    <row r="44292" spans="6:22" x14ac:dyDescent="0.2">
      <c r="F44292"/>
      <c r="M44292" s="2"/>
      <c r="N44292"/>
      <c r="O44292"/>
      <c r="U44292"/>
      <c r="V44292"/>
    </row>
    <row r="44293" spans="6:22" x14ac:dyDescent="0.2">
      <c r="F44293"/>
      <c r="M44293" s="2"/>
      <c r="N44293"/>
      <c r="O44293"/>
      <c r="U44293"/>
      <c r="V44293"/>
    </row>
    <row r="44294" spans="6:22" x14ac:dyDescent="0.2">
      <c r="F44294"/>
      <c r="M44294" s="2"/>
      <c r="N44294"/>
      <c r="O44294"/>
      <c r="U44294"/>
      <c r="V44294"/>
    </row>
    <row r="44295" spans="6:22" x14ac:dyDescent="0.2">
      <c r="F44295"/>
      <c r="M44295" s="2"/>
      <c r="N44295"/>
      <c r="O44295"/>
      <c r="U44295"/>
      <c r="V44295"/>
    </row>
    <row r="44296" spans="6:22" x14ac:dyDescent="0.2">
      <c r="F44296"/>
      <c r="M44296" s="2"/>
      <c r="N44296"/>
      <c r="O44296"/>
      <c r="U44296"/>
      <c r="V44296"/>
    </row>
    <row r="44297" spans="6:22" x14ac:dyDescent="0.2">
      <c r="F44297"/>
      <c r="M44297" s="2"/>
      <c r="N44297"/>
      <c r="O44297"/>
      <c r="U44297"/>
      <c r="V44297"/>
    </row>
    <row r="44298" spans="6:22" x14ac:dyDescent="0.2">
      <c r="F44298"/>
      <c r="M44298" s="2"/>
      <c r="N44298"/>
      <c r="O44298"/>
      <c r="U44298"/>
      <c r="V44298"/>
    </row>
    <row r="44299" spans="6:22" x14ac:dyDescent="0.2">
      <c r="F44299"/>
      <c r="M44299" s="2"/>
      <c r="N44299"/>
      <c r="O44299"/>
      <c r="U44299"/>
      <c r="V44299"/>
    </row>
    <row r="44300" spans="6:22" x14ac:dyDescent="0.2">
      <c r="F44300"/>
      <c r="M44300" s="2"/>
      <c r="N44300"/>
      <c r="O44300"/>
      <c r="U44300"/>
      <c r="V44300"/>
    </row>
    <row r="44301" spans="6:22" x14ac:dyDescent="0.2">
      <c r="F44301"/>
      <c r="M44301" s="2"/>
      <c r="N44301"/>
      <c r="O44301"/>
      <c r="U44301"/>
      <c r="V44301"/>
    </row>
    <row r="44302" spans="6:22" x14ac:dyDescent="0.2">
      <c r="F44302"/>
      <c r="M44302" s="2"/>
      <c r="N44302"/>
      <c r="O44302"/>
      <c r="U44302"/>
      <c r="V44302"/>
    </row>
    <row r="44303" spans="6:22" x14ac:dyDescent="0.2">
      <c r="F44303"/>
      <c r="M44303" s="2"/>
      <c r="N44303"/>
      <c r="O44303"/>
      <c r="U44303"/>
      <c r="V44303"/>
    </row>
    <row r="44304" spans="6:22" x14ac:dyDescent="0.2">
      <c r="F44304"/>
      <c r="M44304" s="2"/>
      <c r="N44304"/>
      <c r="O44304"/>
      <c r="U44304"/>
      <c r="V44304"/>
    </row>
    <row r="44305" spans="6:22" x14ac:dyDescent="0.2">
      <c r="F44305"/>
      <c r="M44305" s="2"/>
      <c r="N44305"/>
      <c r="O44305"/>
      <c r="U44305"/>
      <c r="V44305"/>
    </row>
    <row r="44306" spans="6:22" x14ac:dyDescent="0.2">
      <c r="F44306"/>
      <c r="M44306" s="2"/>
      <c r="N44306"/>
      <c r="O44306"/>
      <c r="U44306"/>
      <c r="V44306"/>
    </row>
    <row r="44307" spans="6:22" x14ac:dyDescent="0.2">
      <c r="F44307"/>
      <c r="M44307" s="2"/>
      <c r="N44307"/>
      <c r="O44307"/>
      <c r="U44307"/>
      <c r="V44307"/>
    </row>
    <row r="44308" spans="6:22" x14ac:dyDescent="0.2">
      <c r="F44308"/>
      <c r="M44308" s="2"/>
      <c r="N44308"/>
      <c r="O44308"/>
      <c r="U44308"/>
      <c r="V44308"/>
    </row>
    <row r="44309" spans="6:22" x14ac:dyDescent="0.2">
      <c r="F44309"/>
      <c r="M44309" s="2"/>
      <c r="N44309"/>
      <c r="O44309"/>
      <c r="U44309"/>
      <c r="V44309"/>
    </row>
    <row r="44310" spans="6:22" x14ac:dyDescent="0.2">
      <c r="F44310"/>
      <c r="M44310" s="2"/>
      <c r="N44310"/>
      <c r="O44310"/>
      <c r="U44310"/>
      <c r="V44310"/>
    </row>
    <row r="44311" spans="6:22" x14ac:dyDescent="0.2">
      <c r="F44311"/>
      <c r="M44311" s="2"/>
      <c r="N44311"/>
      <c r="O44311"/>
      <c r="U44311"/>
      <c r="V44311"/>
    </row>
    <row r="44312" spans="6:22" x14ac:dyDescent="0.2">
      <c r="F44312"/>
      <c r="M44312" s="2"/>
      <c r="N44312"/>
      <c r="O44312"/>
      <c r="U44312"/>
      <c r="V44312"/>
    </row>
    <row r="44313" spans="6:22" x14ac:dyDescent="0.2">
      <c r="F44313"/>
      <c r="M44313" s="2"/>
      <c r="N44313"/>
      <c r="O44313"/>
      <c r="U44313"/>
      <c r="V44313"/>
    </row>
    <row r="44314" spans="6:22" x14ac:dyDescent="0.2">
      <c r="F44314"/>
      <c r="M44314" s="2"/>
      <c r="N44314"/>
      <c r="O44314"/>
      <c r="U44314"/>
      <c r="V44314"/>
    </row>
    <row r="44315" spans="6:22" x14ac:dyDescent="0.2">
      <c r="F44315"/>
      <c r="M44315" s="2"/>
      <c r="N44315"/>
      <c r="O44315"/>
      <c r="U44315"/>
      <c r="V44315"/>
    </row>
    <row r="44316" spans="6:22" x14ac:dyDescent="0.2">
      <c r="F44316"/>
      <c r="M44316" s="2"/>
      <c r="N44316"/>
      <c r="O44316"/>
      <c r="U44316"/>
      <c r="V44316"/>
    </row>
    <row r="44317" spans="6:22" x14ac:dyDescent="0.2">
      <c r="F44317"/>
      <c r="M44317" s="2"/>
      <c r="N44317"/>
      <c r="O44317"/>
      <c r="U44317"/>
      <c r="V44317"/>
    </row>
    <row r="44318" spans="6:22" x14ac:dyDescent="0.2">
      <c r="F44318"/>
      <c r="M44318" s="2"/>
      <c r="N44318"/>
      <c r="O44318"/>
      <c r="U44318"/>
      <c r="V44318"/>
    </row>
    <row r="44319" spans="6:22" x14ac:dyDescent="0.2">
      <c r="F44319"/>
      <c r="M44319" s="2"/>
      <c r="N44319"/>
      <c r="O44319"/>
      <c r="U44319"/>
      <c r="V44319"/>
    </row>
    <row r="44320" spans="6:22" x14ac:dyDescent="0.2">
      <c r="F44320"/>
      <c r="M44320" s="2"/>
      <c r="N44320"/>
      <c r="O44320"/>
      <c r="U44320"/>
      <c r="V44320"/>
    </row>
    <row r="44321" spans="6:22" x14ac:dyDescent="0.2">
      <c r="F44321"/>
      <c r="M44321" s="2"/>
      <c r="N44321"/>
      <c r="O44321"/>
      <c r="U44321"/>
      <c r="V44321"/>
    </row>
    <row r="44322" spans="6:22" x14ac:dyDescent="0.2">
      <c r="F44322"/>
      <c r="M44322" s="2"/>
      <c r="N44322"/>
      <c r="O44322"/>
      <c r="U44322"/>
      <c r="V44322"/>
    </row>
    <row r="44323" spans="6:22" x14ac:dyDescent="0.2">
      <c r="F44323"/>
      <c r="M44323" s="2"/>
      <c r="N44323"/>
      <c r="O44323"/>
      <c r="U44323"/>
      <c r="V44323"/>
    </row>
    <row r="44324" spans="6:22" x14ac:dyDescent="0.2">
      <c r="F44324"/>
      <c r="M44324" s="2"/>
      <c r="N44324"/>
      <c r="O44324"/>
      <c r="U44324"/>
      <c r="V44324"/>
    </row>
    <row r="44325" spans="6:22" x14ac:dyDescent="0.2">
      <c r="F44325"/>
      <c r="M44325" s="2"/>
      <c r="N44325"/>
      <c r="O44325"/>
      <c r="U44325"/>
      <c r="V44325"/>
    </row>
    <row r="44326" spans="6:22" x14ac:dyDescent="0.2">
      <c r="F44326"/>
      <c r="M44326" s="2"/>
      <c r="N44326"/>
      <c r="O44326"/>
      <c r="U44326"/>
      <c r="V44326"/>
    </row>
    <row r="44327" spans="6:22" x14ac:dyDescent="0.2">
      <c r="F44327"/>
      <c r="M44327" s="2"/>
      <c r="N44327"/>
      <c r="O44327"/>
      <c r="U44327"/>
      <c r="V44327"/>
    </row>
    <row r="44328" spans="6:22" x14ac:dyDescent="0.2">
      <c r="F44328"/>
      <c r="M44328" s="2"/>
      <c r="N44328"/>
      <c r="O44328"/>
      <c r="U44328"/>
      <c r="V44328"/>
    </row>
    <row r="44329" spans="6:22" x14ac:dyDescent="0.2">
      <c r="F44329"/>
      <c r="M44329" s="2"/>
      <c r="N44329"/>
      <c r="O44329"/>
      <c r="U44329"/>
      <c r="V44329"/>
    </row>
    <row r="44330" spans="6:22" x14ac:dyDescent="0.2">
      <c r="F44330"/>
      <c r="M44330" s="2"/>
      <c r="N44330"/>
      <c r="O44330"/>
      <c r="U44330"/>
      <c r="V44330"/>
    </row>
    <row r="44331" spans="6:22" x14ac:dyDescent="0.2">
      <c r="F44331"/>
      <c r="M44331" s="2"/>
      <c r="N44331"/>
      <c r="O44331"/>
      <c r="U44331"/>
      <c r="V44331"/>
    </row>
    <row r="44332" spans="6:22" x14ac:dyDescent="0.2">
      <c r="F44332"/>
      <c r="M44332" s="2"/>
      <c r="N44332"/>
      <c r="O44332"/>
      <c r="U44332"/>
      <c r="V44332"/>
    </row>
    <row r="44333" spans="6:22" x14ac:dyDescent="0.2">
      <c r="F44333"/>
      <c r="M44333" s="2"/>
      <c r="N44333"/>
      <c r="O44333"/>
      <c r="U44333"/>
      <c r="V44333"/>
    </row>
    <row r="44334" spans="6:22" x14ac:dyDescent="0.2">
      <c r="F44334"/>
      <c r="M44334" s="2"/>
      <c r="N44334"/>
      <c r="O44334"/>
      <c r="U44334"/>
      <c r="V44334"/>
    </row>
    <row r="44335" spans="6:22" x14ac:dyDescent="0.2">
      <c r="F44335"/>
      <c r="M44335" s="2"/>
      <c r="N44335"/>
      <c r="O44335"/>
      <c r="U44335"/>
      <c r="V44335"/>
    </row>
    <row r="44336" spans="6:22" x14ac:dyDescent="0.2">
      <c r="F44336"/>
      <c r="M44336" s="2"/>
      <c r="N44336"/>
      <c r="O44336"/>
      <c r="U44336"/>
      <c r="V44336"/>
    </row>
    <row r="44337" spans="6:22" x14ac:dyDescent="0.2">
      <c r="F44337"/>
      <c r="M44337" s="2"/>
      <c r="N44337"/>
      <c r="O44337"/>
      <c r="U44337"/>
      <c r="V44337"/>
    </row>
    <row r="44338" spans="6:22" x14ac:dyDescent="0.2">
      <c r="F44338"/>
      <c r="M44338" s="2"/>
      <c r="N44338"/>
      <c r="O44338"/>
      <c r="U44338"/>
      <c r="V44338"/>
    </row>
    <row r="44339" spans="6:22" x14ac:dyDescent="0.2">
      <c r="F44339"/>
      <c r="M44339" s="2"/>
      <c r="N44339"/>
      <c r="O44339"/>
      <c r="U44339"/>
      <c r="V44339"/>
    </row>
    <row r="44340" spans="6:22" x14ac:dyDescent="0.2">
      <c r="F44340"/>
      <c r="M44340" s="2"/>
      <c r="N44340"/>
      <c r="O44340"/>
      <c r="U44340"/>
      <c r="V44340"/>
    </row>
    <row r="44341" spans="6:22" x14ac:dyDescent="0.2">
      <c r="F44341"/>
      <c r="M44341" s="2"/>
      <c r="N44341"/>
      <c r="O44341"/>
      <c r="U44341"/>
      <c r="V44341"/>
    </row>
    <row r="44342" spans="6:22" x14ac:dyDescent="0.2">
      <c r="F44342"/>
      <c r="M44342" s="2"/>
      <c r="N44342"/>
      <c r="O44342"/>
      <c r="U44342"/>
      <c r="V44342"/>
    </row>
    <row r="44343" spans="6:22" x14ac:dyDescent="0.2">
      <c r="F44343"/>
      <c r="M44343" s="2"/>
      <c r="N44343"/>
      <c r="O44343"/>
      <c r="U44343"/>
      <c r="V44343"/>
    </row>
    <row r="44344" spans="6:22" x14ac:dyDescent="0.2">
      <c r="F44344"/>
      <c r="M44344" s="2"/>
      <c r="N44344"/>
      <c r="O44344"/>
      <c r="U44344"/>
      <c r="V44344"/>
    </row>
    <row r="44345" spans="6:22" x14ac:dyDescent="0.2">
      <c r="F44345"/>
      <c r="M44345" s="2"/>
      <c r="N44345"/>
      <c r="O44345"/>
      <c r="U44345"/>
      <c r="V44345"/>
    </row>
    <row r="44346" spans="6:22" x14ac:dyDescent="0.2">
      <c r="F44346"/>
      <c r="M44346" s="2"/>
      <c r="N44346"/>
      <c r="O44346"/>
      <c r="U44346"/>
      <c r="V44346"/>
    </row>
    <row r="44347" spans="6:22" x14ac:dyDescent="0.2">
      <c r="F44347"/>
      <c r="M44347" s="2"/>
      <c r="N44347"/>
      <c r="O44347"/>
      <c r="U44347"/>
      <c r="V44347"/>
    </row>
    <row r="44348" spans="6:22" x14ac:dyDescent="0.2">
      <c r="F44348"/>
      <c r="M44348" s="2"/>
      <c r="N44348"/>
      <c r="O44348"/>
      <c r="U44348"/>
      <c r="V44348"/>
    </row>
    <row r="44349" spans="6:22" x14ac:dyDescent="0.2">
      <c r="F44349"/>
      <c r="M44349" s="2"/>
      <c r="N44349"/>
      <c r="O44349"/>
      <c r="U44349"/>
      <c r="V44349"/>
    </row>
    <row r="44350" spans="6:22" x14ac:dyDescent="0.2">
      <c r="F44350"/>
      <c r="M44350" s="2"/>
      <c r="N44350"/>
      <c r="O44350"/>
      <c r="U44350"/>
      <c r="V44350"/>
    </row>
    <row r="44351" spans="6:22" x14ac:dyDescent="0.2">
      <c r="F44351"/>
      <c r="M44351" s="2"/>
      <c r="N44351"/>
      <c r="O44351"/>
      <c r="U44351"/>
      <c r="V44351"/>
    </row>
    <row r="44352" spans="6:22" x14ac:dyDescent="0.2">
      <c r="F44352"/>
      <c r="M44352" s="2"/>
      <c r="N44352"/>
      <c r="O44352"/>
      <c r="U44352"/>
      <c r="V44352"/>
    </row>
    <row r="44353" spans="6:22" x14ac:dyDescent="0.2">
      <c r="F44353"/>
      <c r="M44353" s="2"/>
      <c r="N44353"/>
      <c r="O44353"/>
      <c r="U44353"/>
      <c r="V44353"/>
    </row>
    <row r="44354" spans="6:22" x14ac:dyDescent="0.2">
      <c r="F44354"/>
      <c r="M44354" s="2"/>
      <c r="N44354"/>
      <c r="O44354"/>
      <c r="U44354"/>
      <c r="V44354"/>
    </row>
    <row r="44355" spans="6:22" x14ac:dyDescent="0.2">
      <c r="F44355"/>
      <c r="M44355" s="2"/>
      <c r="N44355"/>
      <c r="O44355"/>
      <c r="U44355"/>
      <c r="V44355"/>
    </row>
    <row r="44356" spans="6:22" x14ac:dyDescent="0.2">
      <c r="F44356"/>
      <c r="M44356" s="2"/>
      <c r="N44356"/>
      <c r="O44356"/>
      <c r="U44356"/>
      <c r="V44356"/>
    </row>
    <row r="44357" spans="6:22" x14ac:dyDescent="0.2">
      <c r="F44357"/>
      <c r="M44357" s="2"/>
      <c r="N44357"/>
      <c r="O44357"/>
      <c r="U44357"/>
      <c r="V44357"/>
    </row>
    <row r="44358" spans="6:22" x14ac:dyDescent="0.2">
      <c r="F44358"/>
      <c r="M44358" s="2"/>
      <c r="N44358"/>
      <c r="O44358"/>
      <c r="U44358"/>
      <c r="V44358"/>
    </row>
    <row r="44359" spans="6:22" x14ac:dyDescent="0.2">
      <c r="F44359"/>
      <c r="M44359" s="2"/>
      <c r="N44359"/>
      <c r="O44359"/>
      <c r="U44359"/>
      <c r="V44359"/>
    </row>
    <row r="44360" spans="6:22" x14ac:dyDescent="0.2">
      <c r="F44360"/>
      <c r="M44360" s="2"/>
      <c r="N44360"/>
      <c r="O44360"/>
      <c r="U44360"/>
      <c r="V44360"/>
    </row>
    <row r="44361" spans="6:22" x14ac:dyDescent="0.2">
      <c r="F44361"/>
      <c r="M44361" s="2"/>
      <c r="N44361"/>
      <c r="O44361"/>
      <c r="U44361"/>
      <c r="V44361"/>
    </row>
    <row r="44362" spans="6:22" x14ac:dyDescent="0.2">
      <c r="F44362"/>
      <c r="M44362" s="2"/>
      <c r="N44362"/>
      <c r="O44362"/>
      <c r="U44362"/>
      <c r="V44362"/>
    </row>
    <row r="44363" spans="6:22" x14ac:dyDescent="0.2">
      <c r="F44363"/>
      <c r="M44363" s="2"/>
      <c r="N44363"/>
      <c r="O44363"/>
      <c r="U44363"/>
      <c r="V44363"/>
    </row>
    <row r="44364" spans="6:22" x14ac:dyDescent="0.2">
      <c r="F44364"/>
      <c r="M44364" s="2"/>
      <c r="N44364"/>
      <c r="O44364"/>
      <c r="U44364"/>
      <c r="V44364"/>
    </row>
    <row r="44365" spans="6:22" x14ac:dyDescent="0.2">
      <c r="F44365"/>
      <c r="M44365" s="2"/>
      <c r="N44365"/>
      <c r="O44365"/>
      <c r="U44365"/>
      <c r="V44365"/>
    </row>
    <row r="44366" spans="6:22" x14ac:dyDescent="0.2">
      <c r="F44366"/>
      <c r="M44366" s="2"/>
      <c r="N44366"/>
      <c r="O44366"/>
      <c r="U44366"/>
      <c r="V44366"/>
    </row>
    <row r="44367" spans="6:22" x14ac:dyDescent="0.2">
      <c r="F44367"/>
      <c r="M44367" s="2"/>
      <c r="N44367"/>
      <c r="O44367"/>
      <c r="U44367"/>
      <c r="V44367"/>
    </row>
    <row r="44368" spans="6:22" x14ac:dyDescent="0.2">
      <c r="F44368"/>
      <c r="M44368" s="2"/>
      <c r="N44368"/>
      <c r="O44368"/>
      <c r="U44368"/>
      <c r="V44368"/>
    </row>
    <row r="44369" spans="6:22" x14ac:dyDescent="0.2">
      <c r="F44369"/>
      <c r="M44369" s="2"/>
      <c r="N44369"/>
      <c r="O44369"/>
      <c r="U44369"/>
      <c r="V44369"/>
    </row>
    <row r="44370" spans="6:22" x14ac:dyDescent="0.2">
      <c r="F44370"/>
      <c r="M44370" s="2"/>
      <c r="N44370"/>
      <c r="O44370"/>
      <c r="U44370"/>
      <c r="V44370"/>
    </row>
    <row r="44371" spans="6:22" x14ac:dyDescent="0.2">
      <c r="F44371"/>
      <c r="M44371" s="2"/>
      <c r="N44371"/>
      <c r="O44371"/>
      <c r="U44371"/>
      <c r="V44371"/>
    </row>
    <row r="44372" spans="6:22" x14ac:dyDescent="0.2">
      <c r="F44372"/>
      <c r="M44372" s="2"/>
      <c r="N44372"/>
      <c r="O44372"/>
      <c r="U44372"/>
      <c r="V44372"/>
    </row>
    <row r="44373" spans="6:22" x14ac:dyDescent="0.2">
      <c r="F44373"/>
      <c r="M44373" s="2"/>
      <c r="N44373"/>
      <c r="O44373"/>
      <c r="U44373"/>
      <c r="V44373"/>
    </row>
    <row r="44374" spans="6:22" x14ac:dyDescent="0.2">
      <c r="F44374"/>
      <c r="M44374" s="2"/>
      <c r="N44374"/>
      <c r="O44374"/>
      <c r="U44374"/>
      <c r="V44374"/>
    </row>
    <row r="44375" spans="6:22" x14ac:dyDescent="0.2">
      <c r="F44375"/>
      <c r="M44375" s="2"/>
      <c r="N44375"/>
      <c r="O44375"/>
      <c r="U44375"/>
      <c r="V44375"/>
    </row>
    <row r="44376" spans="6:22" x14ac:dyDescent="0.2">
      <c r="F44376"/>
      <c r="M44376" s="2"/>
      <c r="N44376"/>
      <c r="O44376"/>
      <c r="U44376"/>
      <c r="V44376"/>
    </row>
    <row r="44377" spans="6:22" x14ac:dyDescent="0.2">
      <c r="F44377"/>
      <c r="M44377" s="2"/>
      <c r="N44377"/>
      <c r="O44377"/>
      <c r="U44377"/>
      <c r="V44377"/>
    </row>
    <row r="44378" spans="6:22" x14ac:dyDescent="0.2">
      <c r="F44378"/>
      <c r="M44378" s="2"/>
      <c r="N44378"/>
      <c r="O44378"/>
      <c r="U44378"/>
      <c r="V44378"/>
    </row>
    <row r="44379" spans="6:22" x14ac:dyDescent="0.2">
      <c r="F44379"/>
      <c r="M44379" s="2"/>
      <c r="N44379"/>
      <c r="O44379"/>
      <c r="U44379"/>
      <c r="V44379"/>
    </row>
    <row r="44380" spans="6:22" x14ac:dyDescent="0.2">
      <c r="F44380"/>
      <c r="M44380" s="2"/>
      <c r="N44380"/>
      <c r="O44380"/>
      <c r="U44380"/>
      <c r="V44380"/>
    </row>
    <row r="44381" spans="6:22" x14ac:dyDescent="0.2">
      <c r="F44381"/>
      <c r="M44381" s="2"/>
      <c r="N44381"/>
      <c r="O44381"/>
      <c r="U44381"/>
      <c r="V44381"/>
    </row>
    <row r="44382" spans="6:22" x14ac:dyDescent="0.2">
      <c r="F44382"/>
      <c r="M44382" s="2"/>
      <c r="N44382"/>
      <c r="O44382"/>
      <c r="U44382"/>
      <c r="V44382"/>
    </row>
    <row r="44383" spans="6:22" x14ac:dyDescent="0.2">
      <c r="F44383"/>
      <c r="M44383" s="2"/>
      <c r="N44383"/>
      <c r="O44383"/>
      <c r="U44383"/>
      <c r="V44383"/>
    </row>
    <row r="44384" spans="6:22" x14ac:dyDescent="0.2">
      <c r="F44384"/>
      <c r="M44384" s="2"/>
      <c r="N44384"/>
      <c r="O44384"/>
      <c r="U44384"/>
      <c r="V44384"/>
    </row>
    <row r="44385" spans="6:22" x14ac:dyDescent="0.2">
      <c r="F44385"/>
      <c r="M44385" s="2"/>
      <c r="N44385"/>
      <c r="O44385"/>
      <c r="U44385"/>
      <c r="V44385"/>
    </row>
    <row r="44386" spans="6:22" x14ac:dyDescent="0.2">
      <c r="F44386"/>
      <c r="M44386" s="2"/>
      <c r="N44386"/>
      <c r="O44386"/>
      <c r="U44386"/>
      <c r="V44386"/>
    </row>
    <row r="44387" spans="6:22" x14ac:dyDescent="0.2">
      <c r="F44387"/>
      <c r="M44387" s="2"/>
      <c r="N44387"/>
      <c r="O44387"/>
      <c r="U44387"/>
      <c r="V44387"/>
    </row>
    <row r="44388" spans="6:22" x14ac:dyDescent="0.2">
      <c r="F44388"/>
      <c r="M44388" s="2"/>
      <c r="N44388"/>
      <c r="O44388"/>
      <c r="U44388"/>
      <c r="V44388"/>
    </row>
    <row r="44389" spans="6:22" x14ac:dyDescent="0.2">
      <c r="F44389"/>
      <c r="M44389" s="2"/>
      <c r="N44389"/>
      <c r="O44389"/>
      <c r="U44389"/>
      <c r="V44389"/>
    </row>
    <row r="44390" spans="6:22" x14ac:dyDescent="0.2">
      <c r="F44390"/>
      <c r="M44390" s="2"/>
      <c r="N44390"/>
      <c r="O44390"/>
      <c r="U44390"/>
      <c r="V44390"/>
    </row>
    <row r="44391" spans="6:22" x14ac:dyDescent="0.2">
      <c r="F44391"/>
      <c r="M44391" s="2"/>
      <c r="N44391"/>
      <c r="O44391"/>
      <c r="U44391"/>
      <c r="V44391"/>
    </row>
    <row r="44392" spans="6:22" x14ac:dyDescent="0.2">
      <c r="F44392"/>
      <c r="M44392" s="2"/>
      <c r="N44392"/>
      <c r="O44392"/>
      <c r="U44392"/>
      <c r="V44392"/>
    </row>
    <row r="44393" spans="6:22" x14ac:dyDescent="0.2">
      <c r="F44393"/>
      <c r="M44393" s="2"/>
      <c r="N44393"/>
      <c r="O44393"/>
      <c r="U44393"/>
      <c r="V44393"/>
    </row>
    <row r="44394" spans="6:22" x14ac:dyDescent="0.2">
      <c r="F44394"/>
      <c r="M44394" s="2"/>
      <c r="N44394"/>
      <c r="O44394"/>
      <c r="U44394"/>
      <c r="V44394"/>
    </row>
    <row r="44395" spans="6:22" x14ac:dyDescent="0.2">
      <c r="F44395"/>
      <c r="M44395" s="2"/>
      <c r="N44395"/>
      <c r="O44395"/>
      <c r="U44395"/>
      <c r="V44395"/>
    </row>
    <row r="44396" spans="6:22" x14ac:dyDescent="0.2">
      <c r="F44396"/>
      <c r="M44396" s="2"/>
      <c r="N44396"/>
      <c r="O44396"/>
      <c r="U44396"/>
      <c r="V44396"/>
    </row>
    <row r="44397" spans="6:22" x14ac:dyDescent="0.2">
      <c r="F44397"/>
      <c r="M44397" s="2"/>
      <c r="N44397"/>
      <c r="O44397"/>
      <c r="U44397"/>
      <c r="V44397"/>
    </row>
    <row r="44398" spans="6:22" x14ac:dyDescent="0.2">
      <c r="F44398"/>
      <c r="M44398" s="2"/>
      <c r="N44398"/>
      <c r="O44398"/>
      <c r="U44398"/>
      <c r="V44398"/>
    </row>
    <row r="44399" spans="6:22" x14ac:dyDescent="0.2">
      <c r="F44399"/>
      <c r="M44399" s="2"/>
      <c r="N44399"/>
      <c r="O44399"/>
      <c r="U44399"/>
      <c r="V44399"/>
    </row>
    <row r="44400" spans="6:22" x14ac:dyDescent="0.2">
      <c r="F44400"/>
      <c r="M44400" s="2"/>
      <c r="N44400"/>
      <c r="O44400"/>
      <c r="U44400"/>
      <c r="V44400"/>
    </row>
    <row r="44401" spans="6:22" x14ac:dyDescent="0.2">
      <c r="F44401"/>
      <c r="M44401" s="2"/>
      <c r="N44401"/>
      <c r="O44401"/>
      <c r="U44401"/>
      <c r="V44401"/>
    </row>
    <row r="44402" spans="6:22" x14ac:dyDescent="0.2">
      <c r="F44402"/>
      <c r="M44402" s="2"/>
      <c r="N44402"/>
      <c r="O44402"/>
      <c r="U44402"/>
      <c r="V44402"/>
    </row>
    <row r="44403" spans="6:22" x14ac:dyDescent="0.2">
      <c r="F44403"/>
      <c r="M44403" s="2"/>
      <c r="N44403"/>
      <c r="O44403"/>
      <c r="U44403"/>
      <c r="V44403"/>
    </row>
    <row r="44404" spans="6:22" x14ac:dyDescent="0.2">
      <c r="F44404"/>
      <c r="M44404" s="2"/>
      <c r="N44404"/>
      <c r="O44404"/>
      <c r="U44404"/>
      <c r="V44404"/>
    </row>
    <row r="44405" spans="6:22" x14ac:dyDescent="0.2">
      <c r="F44405"/>
      <c r="M44405" s="2"/>
      <c r="N44405"/>
      <c r="O44405"/>
      <c r="U44405"/>
      <c r="V44405"/>
    </row>
    <row r="44406" spans="6:22" x14ac:dyDescent="0.2">
      <c r="F44406"/>
      <c r="M44406" s="2"/>
      <c r="N44406"/>
      <c r="O44406"/>
      <c r="U44406"/>
      <c r="V44406"/>
    </row>
    <row r="44407" spans="6:22" x14ac:dyDescent="0.2">
      <c r="F44407"/>
      <c r="M44407" s="2"/>
      <c r="N44407"/>
      <c r="O44407"/>
      <c r="U44407"/>
      <c r="V44407"/>
    </row>
    <row r="44408" spans="6:22" x14ac:dyDescent="0.2">
      <c r="F44408"/>
      <c r="M44408" s="2"/>
      <c r="N44408"/>
      <c r="O44408"/>
      <c r="U44408"/>
      <c r="V44408"/>
    </row>
    <row r="44409" spans="6:22" x14ac:dyDescent="0.2">
      <c r="F44409"/>
      <c r="M44409" s="2"/>
      <c r="N44409"/>
      <c r="O44409"/>
      <c r="U44409"/>
      <c r="V44409"/>
    </row>
    <row r="44410" spans="6:22" x14ac:dyDescent="0.2">
      <c r="F44410"/>
      <c r="M44410" s="2"/>
      <c r="N44410"/>
      <c r="O44410"/>
      <c r="U44410"/>
      <c r="V44410"/>
    </row>
    <row r="44411" spans="6:22" x14ac:dyDescent="0.2">
      <c r="F44411"/>
      <c r="M44411" s="2"/>
      <c r="N44411"/>
      <c r="O44411"/>
      <c r="U44411"/>
      <c r="V44411"/>
    </row>
    <row r="44412" spans="6:22" x14ac:dyDescent="0.2">
      <c r="F44412"/>
      <c r="M44412" s="2"/>
      <c r="N44412"/>
      <c r="O44412"/>
      <c r="U44412"/>
      <c r="V44412"/>
    </row>
    <row r="44413" spans="6:22" x14ac:dyDescent="0.2">
      <c r="F44413"/>
      <c r="M44413" s="2"/>
      <c r="N44413"/>
      <c r="O44413"/>
      <c r="U44413"/>
      <c r="V44413"/>
    </row>
    <row r="44414" spans="6:22" x14ac:dyDescent="0.2">
      <c r="F44414"/>
      <c r="M44414" s="2"/>
      <c r="N44414"/>
      <c r="O44414"/>
      <c r="U44414"/>
      <c r="V44414"/>
    </row>
    <row r="44415" spans="6:22" x14ac:dyDescent="0.2">
      <c r="F44415"/>
      <c r="M44415" s="2"/>
      <c r="N44415"/>
      <c r="O44415"/>
      <c r="U44415"/>
      <c r="V44415"/>
    </row>
    <row r="44416" spans="6:22" x14ac:dyDescent="0.2">
      <c r="F44416"/>
      <c r="M44416" s="2"/>
      <c r="N44416"/>
      <c r="O44416"/>
      <c r="U44416"/>
      <c r="V44416"/>
    </row>
    <row r="44417" spans="6:22" x14ac:dyDescent="0.2">
      <c r="F44417"/>
      <c r="M44417" s="2"/>
      <c r="N44417"/>
      <c r="O44417"/>
      <c r="U44417"/>
      <c r="V44417"/>
    </row>
    <row r="44418" spans="6:22" x14ac:dyDescent="0.2">
      <c r="F44418"/>
      <c r="M44418" s="2"/>
      <c r="N44418"/>
      <c r="O44418"/>
      <c r="U44418"/>
      <c r="V44418"/>
    </row>
    <row r="44419" spans="6:22" x14ac:dyDescent="0.2">
      <c r="F44419"/>
      <c r="M44419" s="2"/>
      <c r="N44419"/>
      <c r="O44419"/>
      <c r="U44419"/>
      <c r="V44419"/>
    </row>
    <row r="44420" spans="6:22" x14ac:dyDescent="0.2">
      <c r="F44420"/>
      <c r="M44420" s="2"/>
      <c r="N44420"/>
      <c r="O44420"/>
      <c r="U44420"/>
      <c r="V44420"/>
    </row>
    <row r="44421" spans="6:22" x14ac:dyDescent="0.2">
      <c r="F44421"/>
      <c r="M44421" s="2"/>
      <c r="N44421"/>
      <c r="O44421"/>
      <c r="U44421"/>
      <c r="V44421"/>
    </row>
    <row r="44422" spans="6:22" x14ac:dyDescent="0.2">
      <c r="F44422"/>
      <c r="M44422" s="2"/>
      <c r="N44422"/>
      <c r="O44422"/>
      <c r="U44422"/>
      <c r="V44422"/>
    </row>
    <row r="44423" spans="6:22" x14ac:dyDescent="0.2">
      <c r="F44423"/>
      <c r="M44423" s="2"/>
      <c r="N44423"/>
      <c r="O44423"/>
      <c r="U44423"/>
      <c r="V44423"/>
    </row>
    <row r="44424" spans="6:22" x14ac:dyDescent="0.2">
      <c r="F44424"/>
      <c r="M44424" s="2"/>
      <c r="N44424"/>
      <c r="O44424"/>
      <c r="U44424"/>
      <c r="V44424"/>
    </row>
    <row r="44425" spans="6:22" x14ac:dyDescent="0.2">
      <c r="F44425"/>
      <c r="M44425" s="2"/>
      <c r="N44425"/>
      <c r="O44425"/>
      <c r="U44425"/>
      <c r="V44425"/>
    </row>
    <row r="44426" spans="6:22" x14ac:dyDescent="0.2">
      <c r="F44426"/>
      <c r="M44426" s="2"/>
      <c r="N44426"/>
      <c r="O44426"/>
      <c r="U44426"/>
      <c r="V44426"/>
    </row>
    <row r="44427" spans="6:22" x14ac:dyDescent="0.2">
      <c r="F44427"/>
      <c r="M44427" s="2"/>
      <c r="N44427"/>
      <c r="O44427"/>
      <c r="U44427"/>
      <c r="V44427"/>
    </row>
    <row r="44428" spans="6:22" x14ac:dyDescent="0.2">
      <c r="F44428"/>
      <c r="M44428" s="2"/>
      <c r="N44428"/>
      <c r="O44428"/>
      <c r="U44428"/>
      <c r="V44428"/>
    </row>
    <row r="44429" spans="6:22" x14ac:dyDescent="0.2">
      <c r="F44429"/>
      <c r="M44429" s="2"/>
      <c r="N44429"/>
      <c r="O44429"/>
      <c r="U44429"/>
      <c r="V44429"/>
    </row>
    <row r="44430" spans="6:22" x14ac:dyDescent="0.2">
      <c r="F44430"/>
      <c r="M44430" s="2"/>
      <c r="N44430"/>
      <c r="O44430"/>
      <c r="U44430"/>
      <c r="V44430"/>
    </row>
    <row r="44431" spans="6:22" x14ac:dyDescent="0.2">
      <c r="F44431"/>
      <c r="M44431" s="2"/>
      <c r="N44431"/>
      <c r="O44431"/>
      <c r="U44431"/>
      <c r="V44431"/>
    </row>
    <row r="44432" spans="6:22" x14ac:dyDescent="0.2">
      <c r="F44432"/>
      <c r="M44432" s="2"/>
      <c r="N44432"/>
      <c r="O44432"/>
      <c r="U44432"/>
      <c r="V44432"/>
    </row>
    <row r="44433" spans="6:22" x14ac:dyDescent="0.2">
      <c r="F44433"/>
      <c r="M44433" s="2"/>
      <c r="N44433"/>
      <c r="O44433"/>
      <c r="U44433"/>
      <c r="V44433"/>
    </row>
    <row r="44434" spans="6:22" x14ac:dyDescent="0.2">
      <c r="F44434"/>
      <c r="M44434" s="2"/>
      <c r="N44434"/>
      <c r="O44434"/>
      <c r="U44434"/>
      <c r="V44434"/>
    </row>
    <row r="44435" spans="6:22" x14ac:dyDescent="0.2">
      <c r="F44435"/>
      <c r="M44435" s="2"/>
      <c r="N44435"/>
      <c r="O44435"/>
      <c r="U44435"/>
      <c r="V44435"/>
    </row>
    <row r="44436" spans="6:22" x14ac:dyDescent="0.2">
      <c r="F44436"/>
      <c r="M44436" s="2"/>
      <c r="N44436"/>
      <c r="O44436"/>
      <c r="U44436"/>
      <c r="V44436"/>
    </row>
    <row r="44437" spans="6:22" x14ac:dyDescent="0.2">
      <c r="F44437"/>
      <c r="M44437" s="2"/>
      <c r="N44437"/>
      <c r="O44437"/>
      <c r="U44437"/>
      <c r="V44437"/>
    </row>
    <row r="44438" spans="6:22" x14ac:dyDescent="0.2">
      <c r="F44438"/>
      <c r="M44438" s="2"/>
      <c r="N44438"/>
      <c r="O44438"/>
      <c r="U44438"/>
      <c r="V44438"/>
    </row>
    <row r="44439" spans="6:22" x14ac:dyDescent="0.2">
      <c r="F44439"/>
      <c r="M44439" s="2"/>
      <c r="N44439"/>
      <c r="O44439"/>
      <c r="U44439"/>
      <c r="V44439"/>
    </row>
    <row r="44440" spans="6:22" x14ac:dyDescent="0.2">
      <c r="F44440"/>
      <c r="M44440" s="2"/>
      <c r="N44440"/>
      <c r="O44440"/>
      <c r="U44440"/>
      <c r="V44440"/>
    </row>
    <row r="44441" spans="6:22" x14ac:dyDescent="0.2">
      <c r="F44441"/>
      <c r="M44441" s="2"/>
      <c r="N44441"/>
      <c r="O44441"/>
      <c r="U44441"/>
      <c r="V44441"/>
    </row>
    <row r="44442" spans="6:22" x14ac:dyDescent="0.2">
      <c r="F44442"/>
      <c r="M44442" s="2"/>
      <c r="N44442"/>
      <c r="O44442"/>
      <c r="U44442"/>
      <c r="V44442"/>
    </row>
    <row r="44443" spans="6:22" x14ac:dyDescent="0.2">
      <c r="F44443"/>
      <c r="M44443" s="2"/>
      <c r="N44443"/>
      <c r="O44443"/>
      <c r="U44443"/>
      <c r="V44443"/>
    </row>
    <row r="44444" spans="6:22" x14ac:dyDescent="0.2">
      <c r="F44444"/>
      <c r="M44444" s="2"/>
      <c r="N44444"/>
      <c r="O44444"/>
      <c r="U44444"/>
      <c r="V44444"/>
    </row>
    <row r="44445" spans="6:22" x14ac:dyDescent="0.2">
      <c r="F44445"/>
      <c r="M44445" s="2"/>
      <c r="N44445"/>
      <c r="O44445"/>
      <c r="U44445"/>
      <c r="V44445"/>
    </row>
    <row r="44446" spans="6:22" x14ac:dyDescent="0.2">
      <c r="F44446"/>
      <c r="M44446" s="2"/>
      <c r="N44446"/>
      <c r="O44446"/>
      <c r="U44446"/>
      <c r="V44446"/>
    </row>
    <row r="44447" spans="6:22" x14ac:dyDescent="0.2">
      <c r="F44447"/>
      <c r="M44447" s="2"/>
      <c r="N44447"/>
      <c r="O44447"/>
      <c r="U44447"/>
      <c r="V44447"/>
    </row>
    <row r="44448" spans="6:22" x14ac:dyDescent="0.2">
      <c r="F44448"/>
      <c r="M44448" s="2"/>
      <c r="N44448"/>
      <c r="O44448"/>
      <c r="U44448"/>
      <c r="V44448"/>
    </row>
    <row r="44449" spans="6:22" x14ac:dyDescent="0.2">
      <c r="F44449"/>
      <c r="M44449" s="2"/>
      <c r="N44449"/>
      <c r="O44449"/>
      <c r="U44449"/>
      <c r="V44449"/>
    </row>
    <row r="44450" spans="6:22" x14ac:dyDescent="0.2">
      <c r="F44450"/>
      <c r="M44450" s="2"/>
      <c r="N44450"/>
      <c r="O44450"/>
      <c r="U44450"/>
      <c r="V44450"/>
    </row>
    <row r="44451" spans="6:22" x14ac:dyDescent="0.2">
      <c r="F44451"/>
      <c r="M44451" s="2"/>
      <c r="N44451"/>
      <c r="O44451"/>
      <c r="U44451"/>
      <c r="V44451"/>
    </row>
    <row r="44452" spans="6:22" x14ac:dyDescent="0.2">
      <c r="F44452"/>
      <c r="M44452" s="2"/>
      <c r="N44452"/>
      <c r="O44452"/>
      <c r="U44452"/>
      <c r="V44452"/>
    </row>
    <row r="44453" spans="6:22" x14ac:dyDescent="0.2">
      <c r="F44453"/>
      <c r="M44453" s="2"/>
      <c r="N44453"/>
      <c r="O44453"/>
      <c r="U44453"/>
      <c r="V44453"/>
    </row>
    <row r="44454" spans="6:22" x14ac:dyDescent="0.2">
      <c r="F44454"/>
      <c r="M44454" s="2"/>
      <c r="N44454"/>
      <c r="O44454"/>
      <c r="U44454"/>
      <c r="V44454"/>
    </row>
    <row r="44455" spans="6:22" x14ac:dyDescent="0.2">
      <c r="F44455"/>
      <c r="M44455" s="2"/>
      <c r="N44455"/>
      <c r="O44455"/>
      <c r="U44455"/>
      <c r="V44455"/>
    </row>
    <row r="44456" spans="6:22" x14ac:dyDescent="0.2">
      <c r="F44456"/>
      <c r="M44456" s="2"/>
      <c r="N44456"/>
      <c r="O44456"/>
      <c r="U44456"/>
      <c r="V44456"/>
    </row>
    <row r="44457" spans="6:22" x14ac:dyDescent="0.2">
      <c r="F44457"/>
      <c r="M44457" s="2"/>
      <c r="N44457"/>
      <c r="O44457"/>
      <c r="U44457"/>
      <c r="V44457"/>
    </row>
    <row r="44458" spans="6:22" x14ac:dyDescent="0.2">
      <c r="F44458"/>
      <c r="M44458" s="2"/>
      <c r="N44458"/>
      <c r="O44458"/>
      <c r="U44458"/>
      <c r="V44458"/>
    </row>
    <row r="44459" spans="6:22" x14ac:dyDescent="0.2">
      <c r="F44459"/>
      <c r="M44459" s="2"/>
      <c r="N44459"/>
      <c r="O44459"/>
      <c r="U44459"/>
      <c r="V44459"/>
    </row>
    <row r="44460" spans="6:22" x14ac:dyDescent="0.2">
      <c r="F44460"/>
      <c r="M44460" s="2"/>
      <c r="N44460"/>
      <c r="O44460"/>
      <c r="U44460"/>
      <c r="V44460"/>
    </row>
    <row r="44461" spans="6:22" x14ac:dyDescent="0.2">
      <c r="F44461"/>
      <c r="M44461" s="2"/>
      <c r="N44461"/>
      <c r="O44461"/>
      <c r="U44461"/>
      <c r="V44461"/>
    </row>
    <row r="44462" spans="6:22" x14ac:dyDescent="0.2">
      <c r="F44462"/>
      <c r="M44462" s="2"/>
      <c r="N44462"/>
      <c r="O44462"/>
      <c r="U44462"/>
      <c r="V44462"/>
    </row>
    <row r="44463" spans="6:22" x14ac:dyDescent="0.2">
      <c r="F44463"/>
      <c r="M44463" s="2"/>
      <c r="N44463"/>
      <c r="O44463"/>
      <c r="U44463"/>
      <c r="V44463"/>
    </row>
    <row r="44464" spans="6:22" x14ac:dyDescent="0.2">
      <c r="F44464"/>
      <c r="M44464" s="2"/>
      <c r="N44464"/>
      <c r="O44464"/>
      <c r="U44464"/>
      <c r="V44464"/>
    </row>
    <row r="44465" spans="6:22" x14ac:dyDescent="0.2">
      <c r="F44465"/>
      <c r="M44465" s="2"/>
      <c r="N44465"/>
      <c r="O44465"/>
      <c r="U44465"/>
      <c r="V44465"/>
    </row>
    <row r="44466" spans="6:22" x14ac:dyDescent="0.2">
      <c r="F44466"/>
      <c r="M44466" s="2"/>
      <c r="N44466"/>
      <c r="O44466"/>
      <c r="U44466"/>
      <c r="V44466"/>
    </row>
    <row r="44467" spans="6:22" x14ac:dyDescent="0.2">
      <c r="F44467"/>
      <c r="M44467" s="2"/>
      <c r="N44467"/>
      <c r="O44467"/>
      <c r="U44467"/>
      <c r="V44467"/>
    </row>
    <row r="44468" spans="6:22" x14ac:dyDescent="0.2">
      <c r="F44468"/>
      <c r="M44468" s="2"/>
      <c r="N44468"/>
      <c r="O44468"/>
      <c r="U44468"/>
      <c r="V44468"/>
    </row>
    <row r="44469" spans="6:22" x14ac:dyDescent="0.2">
      <c r="F44469"/>
      <c r="M44469" s="2"/>
      <c r="N44469"/>
      <c r="O44469"/>
      <c r="U44469"/>
      <c r="V44469"/>
    </row>
    <row r="44470" spans="6:22" x14ac:dyDescent="0.2">
      <c r="F44470"/>
      <c r="M44470" s="2"/>
      <c r="N44470"/>
      <c r="O44470"/>
      <c r="U44470"/>
      <c r="V44470"/>
    </row>
    <row r="44471" spans="6:22" x14ac:dyDescent="0.2">
      <c r="F44471"/>
      <c r="M44471" s="2"/>
      <c r="N44471"/>
      <c r="O44471"/>
      <c r="U44471"/>
      <c r="V44471"/>
    </row>
    <row r="44472" spans="6:22" x14ac:dyDescent="0.2">
      <c r="F44472"/>
      <c r="M44472" s="2"/>
      <c r="N44472"/>
      <c r="O44472"/>
      <c r="U44472"/>
      <c r="V44472"/>
    </row>
    <row r="44473" spans="6:22" x14ac:dyDescent="0.2">
      <c r="F44473"/>
      <c r="M44473" s="2"/>
      <c r="N44473"/>
      <c r="O44473"/>
      <c r="U44473"/>
      <c r="V44473"/>
    </row>
    <row r="44474" spans="6:22" x14ac:dyDescent="0.2">
      <c r="F44474"/>
      <c r="M44474" s="2"/>
      <c r="N44474"/>
      <c r="O44474"/>
      <c r="U44474"/>
      <c r="V44474"/>
    </row>
    <row r="44475" spans="6:22" x14ac:dyDescent="0.2">
      <c r="F44475"/>
      <c r="M44475" s="2"/>
      <c r="N44475"/>
      <c r="O44475"/>
      <c r="U44475"/>
      <c r="V44475"/>
    </row>
    <row r="44476" spans="6:22" x14ac:dyDescent="0.2">
      <c r="F44476"/>
      <c r="M44476" s="2"/>
      <c r="N44476"/>
      <c r="O44476"/>
      <c r="U44476"/>
      <c r="V44476"/>
    </row>
    <row r="44477" spans="6:22" x14ac:dyDescent="0.2">
      <c r="F44477"/>
      <c r="M44477" s="2"/>
      <c r="N44477"/>
      <c r="O44477"/>
      <c r="U44477"/>
      <c r="V44477"/>
    </row>
    <row r="44478" spans="6:22" x14ac:dyDescent="0.2">
      <c r="F44478"/>
      <c r="M44478" s="2"/>
      <c r="N44478"/>
      <c r="O44478"/>
      <c r="U44478"/>
      <c r="V44478"/>
    </row>
    <row r="44479" spans="6:22" x14ac:dyDescent="0.2">
      <c r="F44479"/>
      <c r="M44479" s="2"/>
      <c r="N44479"/>
      <c r="O44479"/>
      <c r="U44479"/>
      <c r="V44479"/>
    </row>
    <row r="44480" spans="6:22" x14ac:dyDescent="0.2">
      <c r="F44480"/>
      <c r="M44480" s="2"/>
      <c r="N44480"/>
      <c r="O44480"/>
      <c r="U44480"/>
      <c r="V44480"/>
    </row>
    <row r="44481" spans="6:22" x14ac:dyDescent="0.2">
      <c r="F44481"/>
      <c r="M44481" s="2"/>
      <c r="N44481"/>
      <c r="O44481"/>
      <c r="U44481"/>
      <c r="V44481"/>
    </row>
    <row r="44482" spans="6:22" x14ac:dyDescent="0.2">
      <c r="F44482"/>
      <c r="M44482" s="2"/>
      <c r="N44482"/>
      <c r="O44482"/>
      <c r="U44482"/>
      <c r="V44482"/>
    </row>
    <row r="44483" spans="6:22" x14ac:dyDescent="0.2">
      <c r="F44483"/>
      <c r="M44483" s="2"/>
      <c r="N44483"/>
      <c r="O44483"/>
      <c r="U44483"/>
      <c r="V44483"/>
    </row>
    <row r="44484" spans="6:22" x14ac:dyDescent="0.2">
      <c r="F44484"/>
      <c r="M44484" s="2"/>
      <c r="N44484"/>
      <c r="O44484"/>
      <c r="U44484"/>
      <c r="V44484"/>
    </row>
    <row r="44485" spans="6:22" x14ac:dyDescent="0.2">
      <c r="F44485"/>
      <c r="M44485" s="2"/>
      <c r="N44485"/>
      <c r="O44485"/>
      <c r="U44485"/>
      <c r="V44485"/>
    </row>
    <row r="44486" spans="6:22" x14ac:dyDescent="0.2">
      <c r="F44486"/>
      <c r="M44486" s="2"/>
      <c r="N44486"/>
      <c r="O44486"/>
      <c r="U44486"/>
      <c r="V44486"/>
    </row>
    <row r="44487" spans="6:22" x14ac:dyDescent="0.2">
      <c r="F44487"/>
      <c r="M44487" s="2"/>
      <c r="N44487"/>
      <c r="O44487"/>
      <c r="U44487"/>
      <c r="V44487"/>
    </row>
    <row r="44488" spans="6:22" x14ac:dyDescent="0.2">
      <c r="F44488"/>
      <c r="M44488" s="2"/>
      <c r="N44488"/>
      <c r="O44488"/>
      <c r="U44488"/>
      <c r="V44488"/>
    </row>
    <row r="44489" spans="6:22" x14ac:dyDescent="0.2">
      <c r="F44489"/>
      <c r="M44489" s="2"/>
      <c r="N44489"/>
      <c r="O44489"/>
      <c r="U44489"/>
      <c r="V44489"/>
    </row>
    <row r="44490" spans="6:22" x14ac:dyDescent="0.2">
      <c r="F44490"/>
      <c r="M44490" s="2"/>
      <c r="N44490"/>
      <c r="O44490"/>
      <c r="U44490"/>
      <c r="V44490"/>
    </row>
    <row r="44491" spans="6:22" x14ac:dyDescent="0.2">
      <c r="F44491"/>
      <c r="M44491" s="2"/>
      <c r="N44491"/>
      <c r="O44491"/>
      <c r="U44491"/>
      <c r="V44491"/>
    </row>
    <row r="44492" spans="6:22" x14ac:dyDescent="0.2">
      <c r="F44492"/>
      <c r="M44492" s="2"/>
      <c r="N44492"/>
      <c r="O44492"/>
      <c r="U44492"/>
      <c r="V44492"/>
    </row>
    <row r="44493" spans="6:22" x14ac:dyDescent="0.2">
      <c r="F44493"/>
      <c r="M44493" s="2"/>
      <c r="N44493"/>
      <c r="O44493"/>
      <c r="U44493"/>
      <c r="V44493"/>
    </row>
    <row r="44494" spans="6:22" x14ac:dyDescent="0.2">
      <c r="F44494"/>
      <c r="M44494" s="2"/>
      <c r="N44494"/>
      <c r="O44494"/>
      <c r="U44494"/>
      <c r="V44494"/>
    </row>
    <row r="44495" spans="6:22" x14ac:dyDescent="0.2">
      <c r="F44495"/>
      <c r="M44495" s="2"/>
      <c r="N44495"/>
      <c r="O44495"/>
      <c r="U44495"/>
      <c r="V44495"/>
    </row>
    <row r="44496" spans="6:22" x14ac:dyDescent="0.2">
      <c r="F44496"/>
      <c r="M44496" s="2"/>
      <c r="N44496"/>
      <c r="O44496"/>
      <c r="U44496"/>
      <c r="V44496"/>
    </row>
    <row r="44497" spans="6:22" x14ac:dyDescent="0.2">
      <c r="F44497"/>
      <c r="M44497" s="2"/>
      <c r="N44497"/>
      <c r="O44497"/>
      <c r="U44497"/>
      <c r="V44497"/>
    </row>
    <row r="44498" spans="6:22" x14ac:dyDescent="0.2">
      <c r="F44498"/>
      <c r="M44498" s="2"/>
      <c r="N44498"/>
      <c r="O44498"/>
      <c r="U44498"/>
      <c r="V44498"/>
    </row>
    <row r="44499" spans="6:22" x14ac:dyDescent="0.2">
      <c r="F44499"/>
      <c r="M44499" s="2"/>
      <c r="N44499"/>
      <c r="O44499"/>
      <c r="U44499"/>
      <c r="V44499"/>
    </row>
    <row r="44500" spans="6:22" x14ac:dyDescent="0.2">
      <c r="F44500"/>
      <c r="M44500" s="2"/>
      <c r="N44500"/>
      <c r="O44500"/>
      <c r="U44500"/>
      <c r="V44500"/>
    </row>
    <row r="44501" spans="6:22" x14ac:dyDescent="0.2">
      <c r="F44501"/>
      <c r="M44501" s="2"/>
      <c r="N44501"/>
      <c r="O44501"/>
      <c r="U44501"/>
      <c r="V44501"/>
    </row>
    <row r="44502" spans="6:22" x14ac:dyDescent="0.2">
      <c r="F44502"/>
      <c r="M44502" s="2"/>
      <c r="N44502"/>
      <c r="O44502"/>
      <c r="U44502"/>
      <c r="V44502"/>
    </row>
    <row r="44503" spans="6:22" x14ac:dyDescent="0.2">
      <c r="F44503"/>
      <c r="M44503" s="2"/>
      <c r="N44503"/>
      <c r="O44503"/>
      <c r="U44503"/>
      <c r="V44503"/>
    </row>
    <row r="44504" spans="6:22" x14ac:dyDescent="0.2">
      <c r="F44504"/>
      <c r="M44504" s="2"/>
      <c r="N44504"/>
      <c r="O44504"/>
      <c r="U44504"/>
      <c r="V44504"/>
    </row>
    <row r="44505" spans="6:22" x14ac:dyDescent="0.2">
      <c r="F44505"/>
      <c r="M44505" s="2"/>
      <c r="N44505"/>
      <c r="O44505"/>
      <c r="U44505"/>
      <c r="V44505"/>
    </row>
    <row r="44506" spans="6:22" x14ac:dyDescent="0.2">
      <c r="F44506"/>
      <c r="M44506" s="2"/>
      <c r="N44506"/>
      <c r="O44506"/>
      <c r="U44506"/>
      <c r="V44506"/>
    </row>
    <row r="44507" spans="6:22" x14ac:dyDescent="0.2">
      <c r="F44507"/>
      <c r="M44507" s="2"/>
      <c r="N44507"/>
      <c r="O44507"/>
      <c r="U44507"/>
      <c r="V44507"/>
    </row>
    <row r="44508" spans="6:22" x14ac:dyDescent="0.2">
      <c r="F44508"/>
      <c r="M44508" s="2"/>
      <c r="N44508"/>
      <c r="O44508"/>
      <c r="U44508"/>
      <c r="V44508"/>
    </row>
    <row r="44509" spans="6:22" x14ac:dyDescent="0.2">
      <c r="F44509"/>
      <c r="M44509" s="2"/>
      <c r="N44509"/>
      <c r="O44509"/>
      <c r="U44509"/>
      <c r="V44509"/>
    </row>
    <row r="44510" spans="6:22" x14ac:dyDescent="0.2">
      <c r="F44510"/>
      <c r="M44510" s="2"/>
      <c r="N44510"/>
      <c r="O44510"/>
      <c r="U44510"/>
      <c r="V44510"/>
    </row>
    <row r="44511" spans="6:22" x14ac:dyDescent="0.2">
      <c r="F44511"/>
      <c r="M44511" s="2"/>
      <c r="N44511"/>
      <c r="O44511"/>
      <c r="U44511"/>
      <c r="V44511"/>
    </row>
    <row r="44512" spans="6:22" x14ac:dyDescent="0.2">
      <c r="F44512"/>
      <c r="M44512" s="2"/>
      <c r="N44512"/>
      <c r="O44512"/>
      <c r="U44512"/>
      <c r="V44512"/>
    </row>
    <row r="44513" spans="6:22" x14ac:dyDescent="0.2">
      <c r="F44513"/>
      <c r="M44513" s="2"/>
      <c r="N44513"/>
      <c r="O44513"/>
      <c r="U44513"/>
      <c r="V44513"/>
    </row>
    <row r="44514" spans="6:22" x14ac:dyDescent="0.2">
      <c r="F44514"/>
      <c r="M44514" s="2"/>
      <c r="N44514"/>
      <c r="O44514"/>
      <c r="U44514"/>
      <c r="V44514"/>
    </row>
    <row r="44515" spans="6:22" x14ac:dyDescent="0.2">
      <c r="F44515"/>
      <c r="M44515" s="2"/>
      <c r="N44515"/>
      <c r="O44515"/>
      <c r="U44515"/>
      <c r="V44515"/>
    </row>
    <row r="44516" spans="6:22" x14ac:dyDescent="0.2">
      <c r="F44516"/>
      <c r="M44516" s="2"/>
      <c r="N44516"/>
      <c r="O44516"/>
      <c r="U44516"/>
      <c r="V44516"/>
    </row>
    <row r="44517" spans="6:22" x14ac:dyDescent="0.2">
      <c r="F44517"/>
      <c r="M44517" s="2"/>
      <c r="N44517"/>
      <c r="O44517"/>
      <c r="U44517"/>
      <c r="V44517"/>
    </row>
    <row r="44518" spans="6:22" x14ac:dyDescent="0.2">
      <c r="F44518"/>
      <c r="M44518" s="2"/>
      <c r="N44518"/>
      <c r="O44518"/>
      <c r="U44518"/>
      <c r="V44518"/>
    </row>
    <row r="44519" spans="6:22" x14ac:dyDescent="0.2">
      <c r="F44519"/>
      <c r="M44519" s="2"/>
      <c r="N44519"/>
      <c r="O44519"/>
      <c r="U44519"/>
      <c r="V44519"/>
    </row>
    <row r="44520" spans="6:22" x14ac:dyDescent="0.2">
      <c r="F44520"/>
      <c r="M44520" s="2"/>
      <c r="N44520"/>
      <c r="O44520"/>
      <c r="U44520"/>
      <c r="V44520"/>
    </row>
    <row r="44521" spans="6:22" x14ac:dyDescent="0.2">
      <c r="F44521"/>
      <c r="M44521" s="2"/>
      <c r="N44521"/>
      <c r="O44521"/>
      <c r="U44521"/>
      <c r="V44521"/>
    </row>
    <row r="44522" spans="6:22" x14ac:dyDescent="0.2">
      <c r="F44522"/>
      <c r="M44522" s="2"/>
      <c r="N44522"/>
      <c r="O44522"/>
      <c r="U44522"/>
      <c r="V44522"/>
    </row>
    <row r="44523" spans="6:22" x14ac:dyDescent="0.2">
      <c r="F44523"/>
      <c r="M44523" s="2"/>
      <c r="N44523"/>
      <c r="O44523"/>
      <c r="U44523"/>
      <c r="V44523"/>
    </row>
    <row r="44524" spans="6:22" x14ac:dyDescent="0.2">
      <c r="F44524"/>
      <c r="M44524" s="2"/>
      <c r="N44524"/>
      <c r="O44524"/>
      <c r="U44524"/>
      <c r="V44524"/>
    </row>
    <row r="44525" spans="6:22" x14ac:dyDescent="0.2">
      <c r="F44525"/>
      <c r="M44525" s="2"/>
      <c r="N44525"/>
      <c r="O44525"/>
      <c r="U44525"/>
      <c r="V44525"/>
    </row>
    <row r="44526" spans="6:22" x14ac:dyDescent="0.2">
      <c r="F44526"/>
      <c r="M44526" s="2"/>
      <c r="N44526"/>
      <c r="O44526"/>
      <c r="U44526"/>
      <c r="V44526"/>
    </row>
    <row r="44527" spans="6:22" x14ac:dyDescent="0.2">
      <c r="F44527"/>
      <c r="M44527" s="2"/>
      <c r="N44527"/>
      <c r="O44527"/>
      <c r="U44527"/>
      <c r="V44527"/>
    </row>
    <row r="44528" spans="6:22" x14ac:dyDescent="0.2">
      <c r="F44528"/>
      <c r="M44528" s="2"/>
      <c r="N44528"/>
      <c r="O44528"/>
      <c r="U44528"/>
      <c r="V44528"/>
    </row>
    <row r="44529" spans="6:22" x14ac:dyDescent="0.2">
      <c r="F44529"/>
      <c r="M44529" s="2"/>
      <c r="N44529"/>
      <c r="O44529"/>
      <c r="U44529"/>
      <c r="V44529"/>
    </row>
    <row r="44530" spans="6:22" x14ac:dyDescent="0.2">
      <c r="F44530"/>
      <c r="M44530" s="2"/>
      <c r="N44530"/>
      <c r="O44530"/>
      <c r="U44530"/>
      <c r="V44530"/>
    </row>
    <row r="44531" spans="6:22" x14ac:dyDescent="0.2">
      <c r="F44531"/>
      <c r="M44531" s="2"/>
      <c r="N44531"/>
      <c r="O44531"/>
      <c r="U44531"/>
      <c r="V44531"/>
    </row>
    <row r="44532" spans="6:22" x14ac:dyDescent="0.2">
      <c r="F44532"/>
      <c r="M44532" s="2"/>
      <c r="N44532"/>
      <c r="O44532"/>
      <c r="U44532"/>
      <c r="V44532"/>
    </row>
    <row r="44533" spans="6:22" x14ac:dyDescent="0.2">
      <c r="F44533"/>
      <c r="M44533" s="2"/>
      <c r="N44533"/>
      <c r="O44533"/>
      <c r="U44533"/>
      <c r="V44533"/>
    </row>
    <row r="44534" spans="6:22" x14ac:dyDescent="0.2">
      <c r="F44534"/>
      <c r="M44534" s="2"/>
      <c r="N44534"/>
      <c r="O44534"/>
      <c r="U44534"/>
      <c r="V44534"/>
    </row>
    <row r="44535" spans="6:22" x14ac:dyDescent="0.2">
      <c r="F44535"/>
      <c r="M44535" s="2"/>
      <c r="N44535"/>
      <c r="O44535"/>
      <c r="U44535"/>
      <c r="V44535"/>
    </row>
    <row r="44536" spans="6:22" x14ac:dyDescent="0.2">
      <c r="F44536"/>
      <c r="M44536" s="2"/>
      <c r="N44536"/>
      <c r="O44536"/>
      <c r="U44536"/>
      <c r="V44536"/>
    </row>
    <row r="44537" spans="6:22" x14ac:dyDescent="0.2">
      <c r="F44537"/>
      <c r="M44537" s="2"/>
      <c r="N44537"/>
      <c r="O44537"/>
      <c r="U44537"/>
      <c r="V44537"/>
    </row>
    <row r="44538" spans="6:22" x14ac:dyDescent="0.2">
      <c r="F44538"/>
      <c r="M44538" s="2"/>
      <c r="N44538"/>
      <c r="O44538"/>
      <c r="U44538"/>
      <c r="V44538"/>
    </row>
    <row r="44539" spans="6:22" x14ac:dyDescent="0.2">
      <c r="F44539"/>
      <c r="M44539" s="2"/>
      <c r="N44539"/>
      <c r="O44539"/>
      <c r="U44539"/>
      <c r="V44539"/>
    </row>
    <row r="44540" spans="6:22" x14ac:dyDescent="0.2">
      <c r="F44540"/>
      <c r="M44540" s="2"/>
      <c r="N44540"/>
      <c r="O44540"/>
      <c r="U44540"/>
      <c r="V44540"/>
    </row>
    <row r="44541" spans="6:22" x14ac:dyDescent="0.2">
      <c r="F44541"/>
      <c r="M44541" s="2"/>
      <c r="N44541"/>
      <c r="O44541"/>
      <c r="U44541"/>
      <c r="V44541"/>
    </row>
    <row r="44542" spans="6:22" x14ac:dyDescent="0.2">
      <c r="F44542"/>
      <c r="M44542" s="2"/>
      <c r="N44542"/>
      <c r="O44542"/>
      <c r="U44542"/>
      <c r="V44542"/>
    </row>
    <row r="44543" spans="6:22" x14ac:dyDescent="0.2">
      <c r="F44543"/>
      <c r="M44543" s="2"/>
      <c r="N44543"/>
      <c r="O44543"/>
      <c r="U44543"/>
      <c r="V44543"/>
    </row>
    <row r="44544" spans="6:22" x14ac:dyDescent="0.2">
      <c r="F44544"/>
      <c r="M44544" s="2"/>
      <c r="N44544"/>
      <c r="O44544"/>
      <c r="U44544"/>
      <c r="V44544"/>
    </row>
    <row r="44545" spans="6:22" x14ac:dyDescent="0.2">
      <c r="F44545"/>
      <c r="M44545" s="2"/>
      <c r="N44545"/>
      <c r="O44545"/>
      <c r="U44545"/>
      <c r="V44545"/>
    </row>
    <row r="44546" spans="6:22" x14ac:dyDescent="0.2">
      <c r="F44546"/>
      <c r="M44546" s="2"/>
      <c r="N44546"/>
      <c r="O44546"/>
      <c r="U44546"/>
      <c r="V44546"/>
    </row>
    <row r="44547" spans="6:22" x14ac:dyDescent="0.2">
      <c r="F44547"/>
      <c r="M44547" s="2"/>
      <c r="N44547"/>
      <c r="O44547"/>
      <c r="U44547"/>
      <c r="V44547"/>
    </row>
    <row r="44548" spans="6:22" x14ac:dyDescent="0.2">
      <c r="F44548"/>
      <c r="M44548" s="2"/>
      <c r="N44548"/>
      <c r="O44548"/>
      <c r="U44548"/>
      <c r="V44548"/>
    </row>
    <row r="44549" spans="6:22" x14ac:dyDescent="0.2">
      <c r="F44549"/>
      <c r="M44549" s="2"/>
      <c r="N44549"/>
      <c r="O44549"/>
      <c r="U44549"/>
      <c r="V44549"/>
    </row>
    <row r="44550" spans="6:22" x14ac:dyDescent="0.2">
      <c r="F44550"/>
      <c r="M44550" s="2"/>
      <c r="N44550"/>
      <c r="O44550"/>
      <c r="U44550"/>
      <c r="V44550"/>
    </row>
    <row r="44551" spans="6:22" x14ac:dyDescent="0.2">
      <c r="F44551"/>
      <c r="M44551" s="2"/>
      <c r="N44551"/>
      <c r="O44551"/>
      <c r="U44551"/>
      <c r="V44551"/>
    </row>
    <row r="44552" spans="6:22" x14ac:dyDescent="0.2">
      <c r="F44552"/>
      <c r="M44552" s="2"/>
      <c r="N44552"/>
      <c r="O44552"/>
      <c r="U44552"/>
      <c r="V44552"/>
    </row>
    <row r="44553" spans="6:22" x14ac:dyDescent="0.2">
      <c r="F44553"/>
      <c r="M44553" s="2"/>
      <c r="N44553"/>
      <c r="O44553"/>
      <c r="U44553"/>
      <c r="V44553"/>
    </row>
    <row r="44554" spans="6:22" x14ac:dyDescent="0.2">
      <c r="F44554"/>
      <c r="M44554" s="2"/>
      <c r="N44554"/>
      <c r="O44554"/>
      <c r="U44554"/>
      <c r="V44554"/>
    </row>
    <row r="44555" spans="6:22" x14ac:dyDescent="0.2">
      <c r="F44555"/>
      <c r="M44555" s="2"/>
      <c r="N44555"/>
      <c r="O44555"/>
      <c r="U44555"/>
      <c r="V44555"/>
    </row>
    <row r="44556" spans="6:22" x14ac:dyDescent="0.2">
      <c r="F44556"/>
      <c r="M44556" s="2"/>
      <c r="N44556"/>
      <c r="O44556"/>
      <c r="U44556"/>
      <c r="V44556"/>
    </row>
    <row r="44557" spans="6:22" x14ac:dyDescent="0.2">
      <c r="F44557"/>
      <c r="M44557" s="2"/>
      <c r="N44557"/>
      <c r="O44557"/>
      <c r="U44557"/>
      <c r="V44557"/>
    </row>
    <row r="44558" spans="6:22" x14ac:dyDescent="0.2">
      <c r="F44558"/>
      <c r="M44558" s="2"/>
      <c r="N44558"/>
      <c r="O44558"/>
      <c r="U44558"/>
      <c r="V44558"/>
    </row>
    <row r="44559" spans="6:22" x14ac:dyDescent="0.2">
      <c r="F44559"/>
      <c r="M44559" s="2"/>
      <c r="N44559"/>
      <c r="O44559"/>
      <c r="U44559"/>
      <c r="V44559"/>
    </row>
    <row r="44560" spans="6:22" x14ac:dyDescent="0.2">
      <c r="F44560"/>
      <c r="M44560" s="2"/>
      <c r="N44560"/>
      <c r="O44560"/>
      <c r="U44560"/>
      <c r="V44560"/>
    </row>
    <row r="44561" spans="6:22" x14ac:dyDescent="0.2">
      <c r="F44561"/>
      <c r="M44561" s="2"/>
      <c r="N44561"/>
      <c r="O44561"/>
      <c r="U44561"/>
      <c r="V44561"/>
    </row>
    <row r="44562" spans="6:22" x14ac:dyDescent="0.2">
      <c r="F44562"/>
      <c r="M44562" s="2"/>
      <c r="N44562"/>
      <c r="O44562"/>
      <c r="U44562"/>
      <c r="V44562"/>
    </row>
    <row r="44563" spans="6:22" x14ac:dyDescent="0.2">
      <c r="F44563"/>
      <c r="M44563" s="2"/>
      <c r="N44563"/>
      <c r="O44563"/>
      <c r="U44563"/>
      <c r="V44563"/>
    </row>
    <row r="44564" spans="6:22" x14ac:dyDescent="0.2">
      <c r="F44564"/>
      <c r="M44564" s="2"/>
      <c r="N44564"/>
      <c r="O44564"/>
      <c r="U44564"/>
      <c r="V44564"/>
    </row>
    <row r="44565" spans="6:22" x14ac:dyDescent="0.2">
      <c r="F44565"/>
      <c r="M44565" s="2"/>
      <c r="N44565"/>
      <c r="O44565"/>
      <c r="U44565"/>
      <c r="V44565"/>
    </row>
    <row r="44566" spans="6:22" x14ac:dyDescent="0.2">
      <c r="F44566"/>
      <c r="M44566" s="2"/>
      <c r="N44566"/>
      <c r="O44566"/>
      <c r="U44566"/>
      <c r="V44566"/>
    </row>
    <row r="44567" spans="6:22" x14ac:dyDescent="0.2">
      <c r="F44567"/>
      <c r="M44567" s="2"/>
      <c r="N44567"/>
      <c r="O44567"/>
      <c r="U44567"/>
      <c r="V44567"/>
    </row>
    <row r="44568" spans="6:22" x14ac:dyDescent="0.2">
      <c r="F44568"/>
      <c r="M44568" s="2"/>
      <c r="N44568"/>
      <c r="O44568"/>
      <c r="U44568"/>
      <c r="V44568"/>
    </row>
    <row r="44569" spans="6:22" x14ac:dyDescent="0.2">
      <c r="F44569"/>
      <c r="M44569" s="2"/>
      <c r="N44569"/>
      <c r="O44569"/>
      <c r="U44569"/>
      <c r="V44569"/>
    </row>
    <row r="44570" spans="6:22" x14ac:dyDescent="0.2">
      <c r="F44570"/>
      <c r="M44570" s="2"/>
      <c r="N44570"/>
      <c r="O44570"/>
      <c r="U44570"/>
      <c r="V44570"/>
    </row>
    <row r="44571" spans="6:22" x14ac:dyDescent="0.2">
      <c r="F44571"/>
      <c r="M44571" s="2"/>
      <c r="N44571"/>
      <c r="O44571"/>
      <c r="U44571"/>
      <c r="V44571"/>
    </row>
    <row r="44572" spans="6:22" x14ac:dyDescent="0.2">
      <c r="F44572"/>
      <c r="M44572" s="2"/>
      <c r="N44572"/>
      <c r="O44572"/>
      <c r="U44572"/>
      <c r="V44572"/>
    </row>
    <row r="44573" spans="6:22" x14ac:dyDescent="0.2">
      <c r="F44573"/>
      <c r="M44573" s="2"/>
      <c r="N44573"/>
      <c r="O44573"/>
      <c r="U44573"/>
      <c r="V44573"/>
    </row>
    <row r="44574" spans="6:22" x14ac:dyDescent="0.2">
      <c r="F44574"/>
      <c r="M44574" s="2"/>
      <c r="N44574"/>
      <c r="O44574"/>
      <c r="U44574"/>
      <c r="V44574"/>
    </row>
    <row r="44575" spans="6:22" x14ac:dyDescent="0.2">
      <c r="F44575"/>
      <c r="M44575" s="2"/>
      <c r="N44575"/>
      <c r="O44575"/>
      <c r="U44575"/>
      <c r="V44575"/>
    </row>
    <row r="44576" spans="6:22" x14ac:dyDescent="0.2">
      <c r="F44576"/>
      <c r="M44576" s="2"/>
      <c r="N44576"/>
      <c r="O44576"/>
      <c r="U44576"/>
      <c r="V44576"/>
    </row>
    <row r="44577" spans="6:22" x14ac:dyDescent="0.2">
      <c r="F44577"/>
      <c r="M44577" s="2"/>
      <c r="N44577"/>
      <c r="O44577"/>
      <c r="U44577"/>
      <c r="V44577"/>
    </row>
    <row r="44578" spans="6:22" x14ac:dyDescent="0.2">
      <c r="F44578"/>
      <c r="M44578" s="2"/>
      <c r="N44578"/>
      <c r="O44578"/>
      <c r="U44578"/>
      <c r="V44578"/>
    </row>
    <row r="44579" spans="6:22" x14ac:dyDescent="0.2">
      <c r="F44579"/>
      <c r="M44579" s="2"/>
      <c r="N44579"/>
      <c r="O44579"/>
      <c r="U44579"/>
      <c r="V44579"/>
    </row>
    <row r="44580" spans="6:22" x14ac:dyDescent="0.2">
      <c r="F44580"/>
      <c r="M44580" s="2"/>
      <c r="N44580"/>
      <c r="O44580"/>
      <c r="U44580"/>
      <c r="V44580"/>
    </row>
    <row r="44581" spans="6:22" x14ac:dyDescent="0.2">
      <c r="F44581"/>
      <c r="M44581" s="2"/>
      <c r="N44581"/>
      <c r="O44581"/>
      <c r="U44581"/>
      <c r="V44581"/>
    </row>
    <row r="44582" spans="6:22" x14ac:dyDescent="0.2">
      <c r="F44582"/>
      <c r="M44582" s="2"/>
      <c r="N44582"/>
      <c r="O44582"/>
      <c r="U44582"/>
      <c r="V44582"/>
    </row>
    <row r="44583" spans="6:22" x14ac:dyDescent="0.2">
      <c r="F44583"/>
      <c r="M44583" s="2"/>
      <c r="N44583"/>
      <c r="O44583"/>
      <c r="U44583"/>
      <c r="V44583"/>
    </row>
    <row r="44584" spans="6:22" x14ac:dyDescent="0.2">
      <c r="F44584"/>
      <c r="M44584" s="2"/>
      <c r="N44584"/>
      <c r="O44584"/>
      <c r="U44584"/>
      <c r="V44584"/>
    </row>
    <row r="44585" spans="6:22" x14ac:dyDescent="0.2">
      <c r="F44585"/>
      <c r="M44585" s="2"/>
      <c r="N44585"/>
      <c r="O44585"/>
      <c r="U44585"/>
      <c r="V44585"/>
    </row>
    <row r="44586" spans="6:22" x14ac:dyDescent="0.2">
      <c r="F44586"/>
      <c r="M44586" s="2"/>
      <c r="N44586"/>
      <c r="O44586"/>
      <c r="U44586"/>
      <c r="V44586"/>
    </row>
    <row r="44587" spans="6:22" x14ac:dyDescent="0.2">
      <c r="F44587"/>
      <c r="M44587" s="2"/>
      <c r="N44587"/>
      <c r="O44587"/>
      <c r="U44587"/>
      <c r="V44587"/>
    </row>
    <row r="44588" spans="6:22" x14ac:dyDescent="0.2">
      <c r="F44588"/>
      <c r="M44588" s="2"/>
      <c r="N44588"/>
      <c r="O44588"/>
      <c r="U44588"/>
      <c r="V44588"/>
    </row>
    <row r="44589" spans="6:22" x14ac:dyDescent="0.2">
      <c r="F44589"/>
      <c r="M44589" s="2"/>
      <c r="N44589"/>
      <c r="O44589"/>
      <c r="U44589"/>
      <c r="V44589"/>
    </row>
    <row r="44590" spans="6:22" x14ac:dyDescent="0.2">
      <c r="F44590"/>
      <c r="M44590" s="2"/>
      <c r="N44590"/>
      <c r="O44590"/>
      <c r="U44590"/>
      <c r="V44590"/>
    </row>
    <row r="44591" spans="6:22" x14ac:dyDescent="0.2">
      <c r="F44591"/>
      <c r="M44591" s="2"/>
      <c r="N44591"/>
      <c r="O44591"/>
      <c r="U44591"/>
      <c r="V44591"/>
    </row>
    <row r="44592" spans="6:22" x14ac:dyDescent="0.2">
      <c r="F44592"/>
      <c r="M44592" s="2"/>
      <c r="N44592"/>
      <c r="O44592"/>
      <c r="U44592"/>
      <c r="V44592"/>
    </row>
    <row r="44593" spans="6:22" x14ac:dyDescent="0.2">
      <c r="F44593"/>
      <c r="M44593" s="2"/>
      <c r="N44593"/>
      <c r="O44593"/>
      <c r="U44593"/>
      <c r="V44593"/>
    </row>
    <row r="44594" spans="6:22" x14ac:dyDescent="0.2">
      <c r="F44594"/>
      <c r="M44594" s="2"/>
      <c r="N44594"/>
      <c r="O44594"/>
      <c r="U44594"/>
      <c r="V44594"/>
    </row>
    <row r="44595" spans="6:22" x14ac:dyDescent="0.2">
      <c r="F44595"/>
      <c r="M44595" s="2"/>
      <c r="N44595"/>
      <c r="O44595"/>
      <c r="U44595"/>
      <c r="V44595"/>
    </row>
    <row r="44596" spans="6:22" x14ac:dyDescent="0.2">
      <c r="F44596"/>
      <c r="M44596" s="2"/>
      <c r="N44596"/>
      <c r="O44596"/>
      <c r="U44596"/>
      <c r="V44596"/>
    </row>
    <row r="44597" spans="6:22" x14ac:dyDescent="0.2">
      <c r="F44597"/>
      <c r="M44597" s="2"/>
      <c r="N44597"/>
      <c r="O44597"/>
      <c r="U44597"/>
      <c r="V44597"/>
    </row>
    <row r="44598" spans="6:22" x14ac:dyDescent="0.2">
      <c r="F44598"/>
      <c r="M44598" s="2"/>
      <c r="N44598"/>
      <c r="O44598"/>
      <c r="U44598"/>
      <c r="V44598"/>
    </row>
    <row r="44599" spans="6:22" x14ac:dyDescent="0.2">
      <c r="F44599"/>
      <c r="M44599" s="2"/>
      <c r="N44599"/>
      <c r="O44599"/>
      <c r="U44599"/>
      <c r="V44599"/>
    </row>
    <row r="44600" spans="6:22" x14ac:dyDescent="0.2">
      <c r="F44600"/>
      <c r="M44600" s="2"/>
      <c r="N44600"/>
      <c r="O44600"/>
      <c r="U44600"/>
      <c r="V44600"/>
    </row>
    <row r="44601" spans="6:22" x14ac:dyDescent="0.2">
      <c r="F44601"/>
      <c r="M44601" s="2"/>
      <c r="N44601"/>
      <c r="O44601"/>
      <c r="U44601"/>
      <c r="V44601"/>
    </row>
    <row r="44602" spans="6:22" x14ac:dyDescent="0.2">
      <c r="F44602"/>
      <c r="M44602" s="2"/>
      <c r="N44602"/>
      <c r="O44602"/>
      <c r="U44602"/>
      <c r="V44602"/>
    </row>
    <row r="44603" spans="6:22" x14ac:dyDescent="0.2">
      <c r="F44603"/>
      <c r="M44603" s="2"/>
      <c r="N44603"/>
      <c r="O44603"/>
      <c r="U44603"/>
      <c r="V44603"/>
    </row>
    <row r="44604" spans="6:22" x14ac:dyDescent="0.2">
      <c r="F44604"/>
      <c r="M44604" s="2"/>
      <c r="N44604"/>
      <c r="O44604"/>
      <c r="U44604"/>
      <c r="V44604"/>
    </row>
    <row r="44605" spans="6:22" x14ac:dyDescent="0.2">
      <c r="F44605"/>
      <c r="M44605" s="2"/>
      <c r="N44605"/>
      <c r="O44605"/>
      <c r="U44605"/>
      <c r="V44605"/>
    </row>
    <row r="44606" spans="6:22" x14ac:dyDescent="0.2">
      <c r="F44606"/>
      <c r="M44606" s="2"/>
      <c r="N44606"/>
      <c r="O44606"/>
      <c r="U44606"/>
      <c r="V44606"/>
    </row>
    <row r="44607" spans="6:22" x14ac:dyDescent="0.2">
      <c r="F44607"/>
      <c r="M44607" s="2"/>
      <c r="N44607"/>
      <c r="O44607"/>
      <c r="U44607"/>
      <c r="V44607"/>
    </row>
    <row r="44608" spans="6:22" x14ac:dyDescent="0.2">
      <c r="F44608"/>
      <c r="M44608" s="2"/>
      <c r="N44608"/>
      <c r="O44608"/>
      <c r="U44608"/>
      <c r="V44608"/>
    </row>
    <row r="44609" spans="6:22" x14ac:dyDescent="0.2">
      <c r="F44609"/>
      <c r="M44609" s="2"/>
      <c r="N44609"/>
      <c r="O44609"/>
      <c r="U44609"/>
      <c r="V44609"/>
    </row>
    <row r="44610" spans="6:22" x14ac:dyDescent="0.2">
      <c r="F44610"/>
      <c r="M44610" s="2"/>
      <c r="N44610"/>
      <c r="O44610"/>
      <c r="U44610"/>
      <c r="V44610"/>
    </row>
    <row r="44611" spans="6:22" x14ac:dyDescent="0.2">
      <c r="F44611"/>
      <c r="M44611" s="2"/>
      <c r="N44611"/>
      <c r="O44611"/>
      <c r="U44611"/>
      <c r="V44611"/>
    </row>
    <row r="44612" spans="6:22" x14ac:dyDescent="0.2">
      <c r="F44612"/>
      <c r="M44612" s="2"/>
      <c r="N44612"/>
      <c r="O44612"/>
      <c r="U44612"/>
      <c r="V44612"/>
    </row>
    <row r="44613" spans="6:22" x14ac:dyDescent="0.2">
      <c r="F44613"/>
      <c r="M44613" s="2"/>
      <c r="N44613"/>
      <c r="O44613"/>
      <c r="U44613"/>
      <c r="V44613"/>
    </row>
    <row r="44614" spans="6:22" x14ac:dyDescent="0.2">
      <c r="F44614"/>
      <c r="M44614" s="2"/>
      <c r="N44614"/>
      <c r="O44614"/>
      <c r="U44614"/>
      <c r="V44614"/>
    </row>
    <row r="44615" spans="6:22" x14ac:dyDescent="0.2">
      <c r="F44615"/>
      <c r="M44615" s="2"/>
      <c r="N44615"/>
      <c r="O44615"/>
      <c r="U44615"/>
      <c r="V44615"/>
    </row>
    <row r="44616" spans="6:22" x14ac:dyDescent="0.2">
      <c r="F44616"/>
      <c r="M44616" s="2"/>
      <c r="N44616"/>
      <c r="O44616"/>
      <c r="U44616"/>
      <c r="V44616"/>
    </row>
    <row r="44617" spans="6:22" x14ac:dyDescent="0.2">
      <c r="F44617"/>
      <c r="M44617" s="2"/>
      <c r="N44617"/>
      <c r="O44617"/>
      <c r="U44617"/>
      <c r="V44617"/>
    </row>
    <row r="44618" spans="6:22" x14ac:dyDescent="0.2">
      <c r="F44618"/>
      <c r="M44618" s="2"/>
      <c r="N44618"/>
      <c r="O44618"/>
      <c r="U44618"/>
      <c r="V44618"/>
    </row>
    <row r="44619" spans="6:22" x14ac:dyDescent="0.2">
      <c r="F44619"/>
      <c r="M44619" s="2"/>
      <c r="N44619"/>
      <c r="O44619"/>
      <c r="U44619"/>
      <c r="V44619"/>
    </row>
    <row r="44620" spans="6:22" x14ac:dyDescent="0.2">
      <c r="F44620"/>
      <c r="M44620" s="2"/>
      <c r="N44620"/>
      <c r="O44620"/>
      <c r="U44620"/>
      <c r="V44620"/>
    </row>
    <row r="44621" spans="6:22" x14ac:dyDescent="0.2">
      <c r="F44621"/>
      <c r="M44621" s="2"/>
      <c r="N44621"/>
      <c r="O44621"/>
      <c r="U44621"/>
      <c r="V44621"/>
    </row>
    <row r="44622" spans="6:22" x14ac:dyDescent="0.2">
      <c r="F44622"/>
      <c r="M44622" s="2"/>
      <c r="N44622"/>
      <c r="O44622"/>
      <c r="U44622"/>
      <c r="V44622"/>
    </row>
    <row r="44623" spans="6:22" x14ac:dyDescent="0.2">
      <c r="F44623"/>
      <c r="M44623" s="2"/>
      <c r="N44623"/>
      <c r="O44623"/>
      <c r="U44623"/>
      <c r="V44623"/>
    </row>
    <row r="44624" spans="6:22" x14ac:dyDescent="0.2">
      <c r="F44624"/>
      <c r="M44624" s="2"/>
      <c r="N44624"/>
      <c r="O44624"/>
      <c r="U44624"/>
      <c r="V44624"/>
    </row>
    <row r="44625" spans="6:22" x14ac:dyDescent="0.2">
      <c r="F44625"/>
      <c r="M44625" s="2"/>
      <c r="N44625"/>
      <c r="O44625"/>
      <c r="U44625"/>
      <c r="V44625"/>
    </row>
    <row r="44626" spans="6:22" x14ac:dyDescent="0.2">
      <c r="F44626"/>
      <c r="M44626" s="2"/>
      <c r="N44626"/>
      <c r="O44626"/>
      <c r="U44626"/>
      <c r="V44626"/>
    </row>
    <row r="44627" spans="6:22" x14ac:dyDescent="0.2">
      <c r="F44627"/>
      <c r="M44627" s="2"/>
      <c r="N44627"/>
      <c r="O44627"/>
      <c r="U44627"/>
      <c r="V44627"/>
    </row>
    <row r="44628" spans="6:22" x14ac:dyDescent="0.2">
      <c r="F44628"/>
      <c r="M44628" s="2"/>
      <c r="N44628"/>
      <c r="O44628"/>
      <c r="U44628"/>
      <c r="V44628"/>
    </row>
    <row r="44629" spans="6:22" x14ac:dyDescent="0.2">
      <c r="F44629"/>
      <c r="M44629" s="2"/>
      <c r="N44629"/>
      <c r="O44629"/>
      <c r="U44629"/>
      <c r="V44629"/>
    </row>
    <row r="44630" spans="6:22" x14ac:dyDescent="0.2">
      <c r="F44630"/>
      <c r="M44630" s="2"/>
      <c r="N44630"/>
      <c r="O44630"/>
      <c r="U44630"/>
      <c r="V44630"/>
    </row>
    <row r="44631" spans="6:22" x14ac:dyDescent="0.2">
      <c r="F44631"/>
      <c r="M44631" s="2"/>
      <c r="N44631"/>
      <c r="O44631"/>
      <c r="U44631"/>
      <c r="V44631"/>
    </row>
    <row r="44632" spans="6:22" x14ac:dyDescent="0.2">
      <c r="F44632"/>
      <c r="M44632" s="2"/>
      <c r="N44632"/>
      <c r="O44632"/>
      <c r="U44632"/>
      <c r="V44632"/>
    </row>
    <row r="44633" spans="6:22" x14ac:dyDescent="0.2">
      <c r="F44633"/>
      <c r="M44633" s="2"/>
      <c r="N44633"/>
      <c r="O44633"/>
      <c r="U44633"/>
      <c r="V44633"/>
    </row>
    <row r="44634" spans="6:22" x14ac:dyDescent="0.2">
      <c r="F44634"/>
      <c r="M44634" s="2"/>
      <c r="N44634"/>
      <c r="O44634"/>
      <c r="U44634"/>
      <c r="V44634"/>
    </row>
    <row r="44635" spans="6:22" x14ac:dyDescent="0.2">
      <c r="F44635"/>
      <c r="M44635" s="2"/>
      <c r="N44635"/>
      <c r="O44635"/>
      <c r="U44635"/>
      <c r="V44635"/>
    </row>
    <row r="44636" spans="6:22" x14ac:dyDescent="0.2">
      <c r="F44636"/>
      <c r="M44636" s="2"/>
      <c r="N44636"/>
      <c r="O44636"/>
      <c r="U44636"/>
      <c r="V44636"/>
    </row>
    <row r="44637" spans="6:22" x14ac:dyDescent="0.2">
      <c r="F44637"/>
      <c r="M44637" s="2"/>
      <c r="N44637"/>
      <c r="O44637"/>
      <c r="U44637"/>
      <c r="V44637"/>
    </row>
    <row r="44638" spans="6:22" x14ac:dyDescent="0.2">
      <c r="F44638"/>
      <c r="M44638" s="2"/>
      <c r="N44638"/>
      <c r="O44638"/>
      <c r="U44638"/>
      <c r="V44638"/>
    </row>
    <row r="44639" spans="6:22" x14ac:dyDescent="0.2">
      <c r="F44639"/>
      <c r="M44639" s="2"/>
      <c r="N44639"/>
      <c r="O44639"/>
      <c r="U44639"/>
      <c r="V44639"/>
    </row>
    <row r="44640" spans="6:22" x14ac:dyDescent="0.2">
      <c r="F44640"/>
      <c r="M44640" s="2"/>
      <c r="N44640"/>
      <c r="O44640"/>
      <c r="U44640"/>
      <c r="V44640"/>
    </row>
    <row r="44641" spans="6:22" x14ac:dyDescent="0.2">
      <c r="F44641"/>
      <c r="M44641" s="2"/>
      <c r="N44641"/>
      <c r="O44641"/>
      <c r="U44641"/>
      <c r="V44641"/>
    </row>
    <row r="44642" spans="6:22" x14ac:dyDescent="0.2">
      <c r="F44642"/>
      <c r="M44642" s="2"/>
      <c r="N44642"/>
      <c r="O44642"/>
      <c r="U44642"/>
      <c r="V44642"/>
    </row>
    <row r="44643" spans="6:22" x14ac:dyDescent="0.2">
      <c r="F44643"/>
      <c r="M44643" s="2"/>
      <c r="N44643"/>
      <c r="O44643"/>
      <c r="U44643"/>
      <c r="V44643"/>
    </row>
    <row r="44644" spans="6:22" x14ac:dyDescent="0.2">
      <c r="F44644"/>
      <c r="M44644" s="2"/>
      <c r="N44644"/>
      <c r="O44644"/>
      <c r="U44644"/>
      <c r="V44644"/>
    </row>
    <row r="44645" spans="6:22" x14ac:dyDescent="0.2">
      <c r="F44645"/>
      <c r="M44645" s="2"/>
      <c r="N44645"/>
      <c r="O44645"/>
      <c r="U44645"/>
      <c r="V44645"/>
    </row>
    <row r="44646" spans="6:22" x14ac:dyDescent="0.2">
      <c r="F44646"/>
      <c r="M44646" s="2"/>
      <c r="N44646"/>
      <c r="O44646"/>
      <c r="U44646"/>
      <c r="V44646"/>
    </row>
    <row r="44647" spans="6:22" x14ac:dyDescent="0.2">
      <c r="F44647"/>
      <c r="M44647" s="2"/>
      <c r="N44647"/>
      <c r="O44647"/>
      <c r="U44647"/>
      <c r="V44647"/>
    </row>
    <row r="44648" spans="6:22" x14ac:dyDescent="0.2">
      <c r="F44648"/>
      <c r="M44648" s="2"/>
      <c r="N44648"/>
      <c r="O44648"/>
      <c r="U44648"/>
      <c r="V44648"/>
    </row>
    <row r="44649" spans="6:22" x14ac:dyDescent="0.2">
      <c r="F44649"/>
      <c r="M44649" s="2"/>
      <c r="N44649"/>
      <c r="O44649"/>
      <c r="U44649"/>
      <c r="V44649"/>
    </row>
    <row r="44650" spans="6:22" x14ac:dyDescent="0.2">
      <c r="F44650"/>
      <c r="M44650" s="2"/>
      <c r="N44650"/>
      <c r="O44650"/>
      <c r="U44650"/>
      <c r="V44650"/>
    </row>
    <row r="44651" spans="6:22" x14ac:dyDescent="0.2">
      <c r="F44651"/>
      <c r="M44651" s="2"/>
      <c r="N44651"/>
      <c r="O44651"/>
      <c r="U44651"/>
      <c r="V44651"/>
    </row>
    <row r="44652" spans="6:22" x14ac:dyDescent="0.2">
      <c r="F44652"/>
      <c r="M44652" s="2"/>
      <c r="N44652"/>
      <c r="O44652"/>
      <c r="U44652"/>
      <c r="V44652"/>
    </row>
    <row r="44653" spans="6:22" x14ac:dyDescent="0.2">
      <c r="F44653"/>
      <c r="M44653" s="2"/>
      <c r="N44653"/>
      <c r="O44653"/>
      <c r="U44653"/>
      <c r="V44653"/>
    </row>
    <row r="44654" spans="6:22" x14ac:dyDescent="0.2">
      <c r="F44654"/>
      <c r="M44654" s="2"/>
      <c r="N44654"/>
      <c r="O44654"/>
      <c r="U44654"/>
      <c r="V44654"/>
    </row>
    <row r="44655" spans="6:22" x14ac:dyDescent="0.2">
      <c r="F44655"/>
      <c r="M44655" s="2"/>
      <c r="N44655"/>
      <c r="O44655"/>
      <c r="U44655"/>
      <c r="V44655"/>
    </row>
    <row r="44656" spans="6:22" x14ac:dyDescent="0.2">
      <c r="F44656"/>
      <c r="M44656" s="2"/>
      <c r="N44656"/>
      <c r="O44656"/>
      <c r="U44656"/>
      <c r="V44656"/>
    </row>
    <row r="44657" spans="6:22" x14ac:dyDescent="0.2">
      <c r="F44657"/>
      <c r="M44657" s="2"/>
      <c r="N44657"/>
      <c r="O44657"/>
      <c r="U44657"/>
      <c r="V44657"/>
    </row>
    <row r="44658" spans="6:22" x14ac:dyDescent="0.2">
      <c r="F44658"/>
      <c r="M44658" s="2"/>
      <c r="N44658"/>
      <c r="O44658"/>
      <c r="U44658"/>
      <c r="V44658"/>
    </row>
    <row r="44659" spans="6:22" x14ac:dyDescent="0.2">
      <c r="F44659"/>
      <c r="M44659" s="2"/>
      <c r="N44659"/>
      <c r="O44659"/>
      <c r="U44659"/>
      <c r="V44659"/>
    </row>
    <row r="44660" spans="6:22" x14ac:dyDescent="0.2">
      <c r="F44660"/>
      <c r="M44660" s="2"/>
      <c r="N44660"/>
      <c r="O44660"/>
      <c r="U44660"/>
      <c r="V44660"/>
    </row>
    <row r="44661" spans="6:22" x14ac:dyDescent="0.2">
      <c r="F44661"/>
      <c r="M44661" s="2"/>
      <c r="N44661"/>
      <c r="O44661"/>
      <c r="U44661"/>
      <c r="V44661"/>
    </row>
    <row r="44662" spans="6:22" x14ac:dyDescent="0.2">
      <c r="F44662"/>
      <c r="M44662" s="2"/>
      <c r="N44662"/>
      <c r="O44662"/>
      <c r="U44662"/>
      <c r="V44662"/>
    </row>
    <row r="44663" spans="6:22" x14ac:dyDescent="0.2">
      <c r="F44663"/>
      <c r="M44663" s="2"/>
      <c r="N44663"/>
      <c r="O44663"/>
      <c r="U44663"/>
      <c r="V44663"/>
    </row>
    <row r="44664" spans="6:22" x14ac:dyDescent="0.2">
      <c r="F44664"/>
      <c r="M44664" s="2"/>
      <c r="N44664"/>
      <c r="O44664"/>
      <c r="U44664"/>
      <c r="V44664"/>
    </row>
    <row r="44665" spans="6:22" x14ac:dyDescent="0.2">
      <c r="F44665"/>
      <c r="M44665" s="2"/>
      <c r="N44665"/>
      <c r="O44665"/>
      <c r="U44665"/>
      <c r="V44665"/>
    </row>
    <row r="44666" spans="6:22" x14ac:dyDescent="0.2">
      <c r="F44666"/>
      <c r="M44666" s="2"/>
      <c r="N44666"/>
      <c r="O44666"/>
      <c r="U44666"/>
      <c r="V44666"/>
    </row>
    <row r="44667" spans="6:22" x14ac:dyDescent="0.2">
      <c r="F44667"/>
      <c r="M44667" s="2"/>
      <c r="N44667"/>
      <c r="O44667"/>
      <c r="U44667"/>
      <c r="V44667"/>
    </row>
    <row r="44668" spans="6:22" x14ac:dyDescent="0.2">
      <c r="F44668"/>
      <c r="M44668" s="2"/>
      <c r="N44668"/>
      <c r="O44668"/>
      <c r="U44668"/>
      <c r="V44668"/>
    </row>
    <row r="44669" spans="6:22" x14ac:dyDescent="0.2">
      <c r="F44669"/>
      <c r="M44669" s="2"/>
      <c r="N44669"/>
      <c r="O44669"/>
      <c r="U44669"/>
      <c r="V44669"/>
    </row>
    <row r="44670" spans="6:22" x14ac:dyDescent="0.2">
      <c r="F44670"/>
      <c r="M44670" s="2"/>
      <c r="N44670"/>
      <c r="O44670"/>
      <c r="U44670"/>
      <c r="V44670"/>
    </row>
    <row r="44671" spans="6:22" x14ac:dyDescent="0.2">
      <c r="F44671"/>
      <c r="M44671" s="2"/>
      <c r="N44671"/>
      <c r="O44671"/>
      <c r="U44671"/>
      <c r="V44671"/>
    </row>
    <row r="44672" spans="6:22" x14ac:dyDescent="0.2">
      <c r="F44672"/>
      <c r="M44672" s="2"/>
      <c r="N44672"/>
      <c r="O44672"/>
      <c r="U44672"/>
      <c r="V44672"/>
    </row>
    <row r="44673" spans="6:22" x14ac:dyDescent="0.2">
      <c r="F44673"/>
      <c r="M44673" s="2"/>
      <c r="N44673"/>
      <c r="O44673"/>
      <c r="U44673"/>
      <c r="V44673"/>
    </row>
    <row r="44674" spans="6:22" x14ac:dyDescent="0.2">
      <c r="F44674"/>
      <c r="M44674" s="2"/>
      <c r="N44674"/>
      <c r="O44674"/>
      <c r="U44674"/>
      <c r="V44674"/>
    </row>
    <row r="44675" spans="6:22" x14ac:dyDescent="0.2">
      <c r="F44675"/>
      <c r="M44675" s="2"/>
      <c r="N44675"/>
      <c r="O44675"/>
      <c r="U44675"/>
      <c r="V44675"/>
    </row>
    <row r="44676" spans="6:22" x14ac:dyDescent="0.2">
      <c r="F44676"/>
      <c r="M44676" s="2"/>
      <c r="N44676"/>
      <c r="O44676"/>
      <c r="U44676"/>
      <c r="V44676"/>
    </row>
    <row r="44677" spans="6:22" x14ac:dyDescent="0.2">
      <c r="F44677"/>
      <c r="M44677" s="2"/>
      <c r="N44677"/>
      <c r="O44677"/>
      <c r="U44677"/>
      <c r="V44677"/>
    </row>
    <row r="44678" spans="6:22" x14ac:dyDescent="0.2">
      <c r="F44678"/>
      <c r="M44678" s="2"/>
      <c r="N44678"/>
      <c r="O44678"/>
      <c r="U44678"/>
      <c r="V44678"/>
    </row>
    <row r="44679" spans="6:22" x14ac:dyDescent="0.2">
      <c r="F44679"/>
      <c r="M44679" s="2"/>
      <c r="N44679"/>
      <c r="O44679"/>
      <c r="U44679"/>
      <c r="V44679"/>
    </row>
    <row r="44680" spans="6:22" x14ac:dyDescent="0.2">
      <c r="F44680"/>
      <c r="M44680" s="2"/>
      <c r="N44680"/>
      <c r="O44680"/>
      <c r="U44680"/>
      <c r="V44680"/>
    </row>
    <row r="44681" spans="6:22" x14ac:dyDescent="0.2">
      <c r="F44681"/>
      <c r="M44681" s="2"/>
      <c r="N44681"/>
      <c r="O44681"/>
      <c r="U44681"/>
      <c r="V44681"/>
    </row>
    <row r="44682" spans="6:22" x14ac:dyDescent="0.2">
      <c r="F44682"/>
      <c r="M44682" s="2"/>
      <c r="N44682"/>
      <c r="O44682"/>
      <c r="U44682"/>
      <c r="V44682"/>
    </row>
    <row r="44683" spans="6:22" x14ac:dyDescent="0.2">
      <c r="F44683"/>
      <c r="M44683" s="2"/>
      <c r="N44683"/>
      <c r="O44683"/>
      <c r="U44683"/>
      <c r="V44683"/>
    </row>
    <row r="44684" spans="6:22" x14ac:dyDescent="0.2">
      <c r="F44684"/>
      <c r="M44684" s="2"/>
      <c r="N44684"/>
      <c r="O44684"/>
      <c r="U44684"/>
      <c r="V44684"/>
    </row>
    <row r="44685" spans="6:22" x14ac:dyDescent="0.2">
      <c r="F44685"/>
      <c r="M44685" s="2"/>
      <c r="N44685"/>
      <c r="O44685"/>
      <c r="U44685"/>
      <c r="V44685"/>
    </row>
    <row r="44686" spans="6:22" x14ac:dyDescent="0.2">
      <c r="F44686"/>
      <c r="M44686" s="2"/>
      <c r="N44686"/>
      <c r="O44686"/>
      <c r="U44686"/>
      <c r="V44686"/>
    </row>
    <row r="44687" spans="6:22" x14ac:dyDescent="0.2">
      <c r="F44687"/>
      <c r="M44687" s="2"/>
      <c r="N44687"/>
      <c r="O44687"/>
      <c r="U44687"/>
      <c r="V44687"/>
    </row>
    <row r="44688" spans="6:22" x14ac:dyDescent="0.2">
      <c r="F44688"/>
      <c r="M44688" s="2"/>
      <c r="N44688"/>
      <c r="O44688"/>
      <c r="U44688"/>
      <c r="V44688"/>
    </row>
    <row r="44689" spans="6:22" x14ac:dyDescent="0.2">
      <c r="F44689"/>
      <c r="M44689" s="2"/>
      <c r="N44689"/>
      <c r="O44689"/>
      <c r="U44689"/>
      <c r="V44689"/>
    </row>
    <row r="44690" spans="6:22" x14ac:dyDescent="0.2">
      <c r="F44690"/>
      <c r="M44690" s="2"/>
      <c r="N44690"/>
      <c r="O44690"/>
      <c r="U44690"/>
      <c r="V44690"/>
    </row>
    <row r="44691" spans="6:22" x14ac:dyDescent="0.2">
      <c r="F44691"/>
      <c r="M44691" s="2"/>
      <c r="N44691"/>
      <c r="O44691"/>
      <c r="U44691"/>
      <c r="V44691"/>
    </row>
    <row r="44692" spans="6:22" x14ac:dyDescent="0.2">
      <c r="F44692"/>
      <c r="M44692" s="2"/>
      <c r="N44692"/>
      <c r="O44692"/>
      <c r="U44692"/>
      <c r="V44692"/>
    </row>
    <row r="44693" spans="6:22" x14ac:dyDescent="0.2">
      <c r="F44693"/>
      <c r="M44693" s="2"/>
      <c r="N44693"/>
      <c r="O44693"/>
      <c r="U44693"/>
      <c r="V44693"/>
    </row>
    <row r="44694" spans="6:22" x14ac:dyDescent="0.2">
      <c r="F44694"/>
      <c r="M44694" s="2"/>
      <c r="N44694"/>
      <c r="O44694"/>
      <c r="U44694"/>
      <c r="V44694"/>
    </row>
    <row r="44695" spans="6:22" x14ac:dyDescent="0.2">
      <c r="F44695"/>
      <c r="M44695" s="2"/>
      <c r="N44695"/>
      <c r="O44695"/>
      <c r="U44695"/>
      <c r="V44695"/>
    </row>
    <row r="44696" spans="6:22" x14ac:dyDescent="0.2">
      <c r="F44696"/>
      <c r="M44696" s="2"/>
      <c r="N44696"/>
      <c r="O44696"/>
      <c r="U44696"/>
      <c r="V44696"/>
    </row>
    <row r="44697" spans="6:22" x14ac:dyDescent="0.2">
      <c r="F44697"/>
      <c r="M44697" s="2"/>
      <c r="N44697"/>
      <c r="O44697"/>
      <c r="U44697"/>
      <c r="V44697"/>
    </row>
    <row r="44698" spans="6:22" x14ac:dyDescent="0.2">
      <c r="F44698"/>
      <c r="M44698" s="2"/>
      <c r="N44698"/>
      <c r="O44698"/>
      <c r="U44698"/>
      <c r="V44698"/>
    </row>
    <row r="44699" spans="6:22" x14ac:dyDescent="0.2">
      <c r="F44699"/>
      <c r="M44699" s="2"/>
      <c r="N44699"/>
      <c r="O44699"/>
      <c r="U44699"/>
      <c r="V44699"/>
    </row>
    <row r="44700" spans="6:22" x14ac:dyDescent="0.2">
      <c r="F44700"/>
      <c r="M44700" s="2"/>
      <c r="N44700"/>
      <c r="O44700"/>
      <c r="U44700"/>
      <c r="V44700"/>
    </row>
    <row r="44701" spans="6:22" x14ac:dyDescent="0.2">
      <c r="F44701"/>
      <c r="M44701" s="2"/>
      <c r="N44701"/>
      <c r="O44701"/>
      <c r="U44701"/>
      <c r="V44701"/>
    </row>
    <row r="44702" spans="6:22" x14ac:dyDescent="0.2">
      <c r="F44702"/>
      <c r="M44702" s="2"/>
      <c r="N44702"/>
      <c r="O44702"/>
      <c r="U44702"/>
      <c r="V44702"/>
    </row>
    <row r="44703" spans="6:22" x14ac:dyDescent="0.2">
      <c r="F44703"/>
      <c r="M44703" s="2"/>
      <c r="N44703"/>
      <c r="O44703"/>
      <c r="U44703"/>
      <c r="V44703"/>
    </row>
    <row r="44704" spans="6:22" x14ac:dyDescent="0.2">
      <c r="F44704"/>
      <c r="M44704" s="2"/>
      <c r="N44704"/>
      <c r="O44704"/>
      <c r="U44704"/>
      <c r="V44704"/>
    </row>
    <row r="44705" spans="6:22" x14ac:dyDescent="0.2">
      <c r="F44705"/>
      <c r="M44705" s="2"/>
      <c r="N44705"/>
      <c r="O44705"/>
      <c r="U44705"/>
      <c r="V44705"/>
    </row>
    <row r="44706" spans="6:22" x14ac:dyDescent="0.2">
      <c r="F44706"/>
      <c r="M44706" s="2"/>
      <c r="N44706"/>
      <c r="O44706"/>
      <c r="U44706"/>
      <c r="V44706"/>
    </row>
    <row r="44707" spans="6:22" x14ac:dyDescent="0.2">
      <c r="F44707"/>
      <c r="M44707" s="2"/>
      <c r="N44707"/>
      <c r="O44707"/>
      <c r="U44707"/>
      <c r="V44707"/>
    </row>
    <row r="44708" spans="6:22" x14ac:dyDescent="0.2">
      <c r="F44708"/>
      <c r="M44708" s="2"/>
      <c r="N44708"/>
      <c r="O44708"/>
      <c r="U44708"/>
      <c r="V44708"/>
    </row>
    <row r="44709" spans="6:22" x14ac:dyDescent="0.2">
      <c r="F44709"/>
      <c r="M44709" s="2"/>
      <c r="N44709"/>
      <c r="O44709"/>
      <c r="U44709"/>
      <c r="V44709"/>
    </row>
    <row r="44710" spans="6:22" x14ac:dyDescent="0.2">
      <c r="F44710"/>
      <c r="M44710" s="2"/>
      <c r="N44710"/>
      <c r="O44710"/>
      <c r="U44710"/>
      <c r="V44710"/>
    </row>
    <row r="44711" spans="6:22" x14ac:dyDescent="0.2">
      <c r="F44711"/>
      <c r="M44711" s="2"/>
      <c r="N44711"/>
      <c r="O44711"/>
      <c r="U44711"/>
      <c r="V44711"/>
    </row>
    <row r="44712" spans="6:22" x14ac:dyDescent="0.2">
      <c r="F44712"/>
      <c r="M44712" s="2"/>
      <c r="N44712"/>
      <c r="O44712"/>
      <c r="U44712"/>
      <c r="V44712"/>
    </row>
    <row r="44713" spans="6:22" x14ac:dyDescent="0.2">
      <c r="F44713"/>
      <c r="M44713" s="2"/>
      <c r="N44713"/>
      <c r="O44713"/>
      <c r="U44713"/>
      <c r="V44713"/>
    </row>
    <row r="44714" spans="6:22" x14ac:dyDescent="0.2">
      <c r="F44714"/>
      <c r="M44714" s="2"/>
      <c r="N44714"/>
      <c r="O44714"/>
      <c r="U44714"/>
      <c r="V44714"/>
    </row>
    <row r="44715" spans="6:22" x14ac:dyDescent="0.2">
      <c r="F44715"/>
      <c r="M44715" s="2"/>
      <c r="N44715"/>
      <c r="O44715"/>
      <c r="U44715"/>
      <c r="V44715"/>
    </row>
    <row r="44716" spans="6:22" x14ac:dyDescent="0.2">
      <c r="F44716"/>
      <c r="M44716" s="2"/>
      <c r="N44716"/>
      <c r="O44716"/>
      <c r="U44716"/>
      <c r="V44716"/>
    </row>
    <row r="44717" spans="6:22" x14ac:dyDescent="0.2">
      <c r="F44717"/>
      <c r="M44717" s="2"/>
      <c r="N44717"/>
      <c r="O44717"/>
      <c r="U44717"/>
      <c r="V44717"/>
    </row>
    <row r="44718" spans="6:22" x14ac:dyDescent="0.2">
      <c r="F44718"/>
      <c r="M44718" s="2"/>
      <c r="N44718"/>
      <c r="O44718"/>
      <c r="U44718"/>
      <c r="V44718"/>
    </row>
    <row r="44719" spans="6:22" x14ac:dyDescent="0.2">
      <c r="F44719"/>
      <c r="M44719" s="2"/>
      <c r="N44719"/>
      <c r="O44719"/>
      <c r="U44719"/>
      <c r="V44719"/>
    </row>
    <row r="44720" spans="6:22" x14ac:dyDescent="0.2">
      <c r="F44720"/>
      <c r="M44720" s="2"/>
      <c r="N44720"/>
      <c r="O44720"/>
      <c r="U44720"/>
      <c r="V44720"/>
    </row>
    <row r="44721" spans="6:22" x14ac:dyDescent="0.2">
      <c r="F44721"/>
      <c r="M44721" s="2"/>
      <c r="N44721"/>
      <c r="O44721"/>
      <c r="U44721"/>
      <c r="V44721"/>
    </row>
    <row r="44722" spans="6:22" x14ac:dyDescent="0.2">
      <c r="F44722"/>
      <c r="M44722" s="2"/>
      <c r="N44722"/>
      <c r="O44722"/>
      <c r="U44722"/>
      <c r="V44722"/>
    </row>
    <row r="44723" spans="6:22" x14ac:dyDescent="0.2">
      <c r="F44723"/>
      <c r="M44723" s="2"/>
      <c r="N44723"/>
      <c r="O44723"/>
      <c r="U44723"/>
      <c r="V44723"/>
    </row>
    <row r="44724" spans="6:22" x14ac:dyDescent="0.2">
      <c r="F44724"/>
      <c r="M44724" s="2"/>
      <c r="N44724"/>
      <c r="O44724"/>
      <c r="U44724"/>
      <c r="V44724"/>
    </row>
    <row r="44725" spans="6:22" x14ac:dyDescent="0.2">
      <c r="F44725"/>
      <c r="M44725" s="2"/>
      <c r="N44725"/>
      <c r="O44725"/>
      <c r="U44725"/>
      <c r="V44725"/>
    </row>
    <row r="44726" spans="6:22" x14ac:dyDescent="0.2">
      <c r="F44726"/>
      <c r="M44726" s="2"/>
      <c r="N44726"/>
      <c r="O44726"/>
      <c r="U44726"/>
      <c r="V44726"/>
    </row>
    <row r="44727" spans="6:22" x14ac:dyDescent="0.2">
      <c r="F44727"/>
      <c r="M44727" s="2"/>
      <c r="N44727"/>
      <c r="O44727"/>
      <c r="U44727"/>
      <c r="V44727"/>
    </row>
    <row r="44728" spans="6:22" x14ac:dyDescent="0.2">
      <c r="F44728"/>
      <c r="M44728" s="2"/>
      <c r="N44728"/>
      <c r="O44728"/>
      <c r="U44728"/>
      <c r="V44728"/>
    </row>
    <row r="44729" spans="6:22" x14ac:dyDescent="0.2">
      <c r="F44729"/>
      <c r="M44729" s="2"/>
      <c r="N44729"/>
      <c r="O44729"/>
      <c r="U44729"/>
      <c r="V44729"/>
    </row>
    <row r="44730" spans="6:22" x14ac:dyDescent="0.2">
      <c r="F44730"/>
      <c r="M44730" s="2"/>
      <c r="N44730"/>
      <c r="O44730"/>
      <c r="U44730"/>
      <c r="V44730"/>
    </row>
    <row r="44731" spans="6:22" x14ac:dyDescent="0.2">
      <c r="F44731"/>
      <c r="M44731" s="2"/>
      <c r="N44731"/>
      <c r="O44731"/>
      <c r="U44731"/>
      <c r="V44731"/>
    </row>
    <row r="44732" spans="6:22" x14ac:dyDescent="0.2">
      <c r="F44732"/>
      <c r="M44732" s="2"/>
      <c r="N44732"/>
      <c r="O44732"/>
      <c r="U44732"/>
      <c r="V44732"/>
    </row>
    <row r="44733" spans="6:22" x14ac:dyDescent="0.2">
      <c r="F44733"/>
      <c r="M44733" s="2"/>
      <c r="N44733"/>
      <c r="O44733"/>
      <c r="U44733"/>
      <c r="V44733"/>
    </row>
    <row r="44734" spans="6:22" x14ac:dyDescent="0.2">
      <c r="F44734"/>
      <c r="M44734" s="2"/>
      <c r="N44734"/>
      <c r="O44734"/>
      <c r="U44734"/>
      <c r="V44734"/>
    </row>
    <row r="44735" spans="6:22" x14ac:dyDescent="0.2">
      <c r="F44735"/>
      <c r="M44735" s="2"/>
      <c r="N44735"/>
      <c r="O44735"/>
      <c r="U44735"/>
      <c r="V44735"/>
    </row>
    <row r="44736" spans="6:22" x14ac:dyDescent="0.2">
      <c r="F44736"/>
      <c r="M44736" s="2"/>
      <c r="N44736"/>
      <c r="O44736"/>
      <c r="U44736"/>
      <c r="V44736"/>
    </row>
    <row r="44737" spans="6:22" x14ac:dyDescent="0.2">
      <c r="F44737"/>
      <c r="M44737" s="2"/>
      <c r="N44737"/>
      <c r="O44737"/>
      <c r="U44737"/>
      <c r="V44737"/>
    </row>
    <row r="44738" spans="6:22" x14ac:dyDescent="0.2">
      <c r="F44738"/>
      <c r="M44738" s="2"/>
      <c r="N44738"/>
      <c r="O44738"/>
      <c r="U44738"/>
      <c r="V44738"/>
    </row>
    <row r="44739" spans="6:22" x14ac:dyDescent="0.2">
      <c r="F44739"/>
      <c r="M44739" s="2"/>
      <c r="N44739"/>
      <c r="O44739"/>
      <c r="U44739"/>
      <c r="V44739"/>
    </row>
    <row r="44740" spans="6:22" x14ac:dyDescent="0.2">
      <c r="F44740"/>
      <c r="M44740" s="2"/>
      <c r="N44740"/>
      <c r="O44740"/>
      <c r="U44740"/>
      <c r="V44740"/>
    </row>
    <row r="44741" spans="6:22" x14ac:dyDescent="0.2">
      <c r="F44741"/>
      <c r="M44741" s="2"/>
      <c r="N44741"/>
      <c r="O44741"/>
      <c r="U44741"/>
      <c r="V44741"/>
    </row>
    <row r="44742" spans="6:22" x14ac:dyDescent="0.2">
      <c r="F44742"/>
      <c r="M44742" s="2"/>
      <c r="N44742"/>
      <c r="O44742"/>
      <c r="U44742"/>
      <c r="V44742"/>
    </row>
    <row r="44743" spans="6:22" x14ac:dyDescent="0.2">
      <c r="F44743"/>
      <c r="M44743" s="2"/>
      <c r="N44743"/>
      <c r="O44743"/>
      <c r="U44743"/>
      <c r="V44743"/>
    </row>
    <row r="44744" spans="6:22" x14ac:dyDescent="0.2">
      <c r="F44744"/>
      <c r="M44744" s="2"/>
      <c r="N44744"/>
      <c r="O44744"/>
      <c r="U44744"/>
      <c r="V44744"/>
    </row>
    <row r="44745" spans="6:22" x14ac:dyDescent="0.2">
      <c r="F44745"/>
      <c r="M44745" s="2"/>
      <c r="N44745"/>
      <c r="O44745"/>
      <c r="U44745"/>
      <c r="V44745"/>
    </row>
    <row r="44746" spans="6:22" x14ac:dyDescent="0.2">
      <c r="F44746"/>
      <c r="M44746" s="2"/>
      <c r="N44746"/>
      <c r="O44746"/>
      <c r="U44746"/>
      <c r="V44746"/>
    </row>
    <row r="44747" spans="6:22" x14ac:dyDescent="0.2">
      <c r="F44747"/>
      <c r="M44747" s="2"/>
      <c r="N44747"/>
      <c r="O44747"/>
      <c r="U44747"/>
      <c r="V44747"/>
    </row>
    <row r="44748" spans="6:22" x14ac:dyDescent="0.2">
      <c r="F44748"/>
      <c r="M44748" s="2"/>
      <c r="N44748"/>
      <c r="O44748"/>
      <c r="U44748"/>
      <c r="V44748"/>
    </row>
    <row r="44749" spans="6:22" x14ac:dyDescent="0.2">
      <c r="F44749"/>
      <c r="M44749" s="2"/>
      <c r="N44749"/>
      <c r="O44749"/>
      <c r="U44749"/>
      <c r="V44749"/>
    </row>
    <row r="44750" spans="6:22" x14ac:dyDescent="0.2">
      <c r="F44750"/>
      <c r="M44750" s="2"/>
      <c r="N44750"/>
      <c r="O44750"/>
      <c r="U44750"/>
      <c r="V44750"/>
    </row>
    <row r="44751" spans="6:22" x14ac:dyDescent="0.2">
      <c r="F44751"/>
      <c r="M44751" s="2"/>
      <c r="N44751"/>
      <c r="O44751"/>
      <c r="U44751"/>
      <c r="V44751"/>
    </row>
    <row r="44752" spans="6:22" x14ac:dyDescent="0.2">
      <c r="F44752"/>
      <c r="M44752" s="2"/>
      <c r="N44752"/>
      <c r="O44752"/>
      <c r="U44752"/>
      <c r="V44752"/>
    </row>
    <row r="44753" spans="6:22" x14ac:dyDescent="0.2">
      <c r="F44753"/>
      <c r="M44753" s="2"/>
      <c r="N44753"/>
      <c r="O44753"/>
      <c r="U44753"/>
      <c r="V44753"/>
    </row>
    <row r="44754" spans="6:22" x14ac:dyDescent="0.2">
      <c r="F44754"/>
      <c r="M44754" s="2"/>
      <c r="N44754"/>
      <c r="O44754"/>
      <c r="U44754"/>
      <c r="V44754"/>
    </row>
    <row r="44755" spans="6:22" x14ac:dyDescent="0.2">
      <c r="F44755"/>
      <c r="M44755" s="2"/>
      <c r="N44755"/>
      <c r="O44755"/>
      <c r="U44755"/>
      <c r="V44755"/>
    </row>
    <row r="44756" spans="6:22" x14ac:dyDescent="0.2">
      <c r="F44756"/>
      <c r="M44756" s="2"/>
      <c r="N44756"/>
      <c r="O44756"/>
      <c r="U44756"/>
      <c r="V44756"/>
    </row>
    <row r="44757" spans="6:22" x14ac:dyDescent="0.2">
      <c r="F44757"/>
      <c r="M44757" s="2"/>
      <c r="N44757"/>
      <c r="O44757"/>
      <c r="U44757"/>
      <c r="V44757"/>
    </row>
    <row r="44758" spans="6:22" x14ac:dyDescent="0.2">
      <c r="F44758"/>
      <c r="M44758" s="2"/>
      <c r="N44758"/>
      <c r="O44758"/>
      <c r="U44758"/>
      <c r="V44758"/>
    </row>
    <row r="44759" spans="6:22" x14ac:dyDescent="0.2">
      <c r="F44759"/>
      <c r="M44759" s="2"/>
      <c r="N44759"/>
      <c r="O44759"/>
      <c r="U44759"/>
      <c r="V44759"/>
    </row>
    <row r="44760" spans="6:22" x14ac:dyDescent="0.2">
      <c r="F44760"/>
      <c r="M44760" s="2"/>
      <c r="N44760"/>
      <c r="O44760"/>
      <c r="U44760"/>
      <c r="V44760"/>
    </row>
    <row r="44761" spans="6:22" x14ac:dyDescent="0.2">
      <c r="F44761"/>
      <c r="M44761" s="2"/>
      <c r="N44761"/>
      <c r="O44761"/>
      <c r="U44761"/>
      <c r="V44761"/>
    </row>
    <row r="44762" spans="6:22" x14ac:dyDescent="0.2">
      <c r="F44762"/>
      <c r="M44762" s="2"/>
      <c r="N44762"/>
      <c r="O44762"/>
      <c r="U44762"/>
      <c r="V44762"/>
    </row>
    <row r="44763" spans="6:22" x14ac:dyDescent="0.2">
      <c r="F44763"/>
      <c r="M44763" s="2"/>
      <c r="N44763"/>
      <c r="O44763"/>
      <c r="U44763"/>
      <c r="V44763"/>
    </row>
    <row r="44764" spans="6:22" x14ac:dyDescent="0.2">
      <c r="F44764"/>
      <c r="M44764" s="2"/>
      <c r="N44764"/>
      <c r="O44764"/>
      <c r="U44764"/>
      <c r="V44764"/>
    </row>
    <row r="44765" spans="6:22" x14ac:dyDescent="0.2">
      <c r="F44765"/>
      <c r="M44765" s="2"/>
      <c r="N44765"/>
      <c r="O44765"/>
      <c r="U44765"/>
      <c r="V44765"/>
    </row>
    <row r="44766" spans="6:22" x14ac:dyDescent="0.2">
      <c r="F44766"/>
      <c r="M44766" s="2"/>
      <c r="N44766"/>
      <c r="O44766"/>
      <c r="U44766"/>
      <c r="V44766"/>
    </row>
    <row r="44767" spans="6:22" x14ac:dyDescent="0.2">
      <c r="F44767"/>
      <c r="M44767" s="2"/>
      <c r="N44767"/>
      <c r="O44767"/>
      <c r="U44767"/>
      <c r="V44767"/>
    </row>
    <row r="44768" spans="6:22" x14ac:dyDescent="0.2">
      <c r="F44768"/>
      <c r="M44768" s="2"/>
      <c r="N44768"/>
      <c r="O44768"/>
      <c r="U44768"/>
      <c r="V44768"/>
    </row>
    <row r="44769" spans="6:22" x14ac:dyDescent="0.2">
      <c r="F44769"/>
      <c r="M44769" s="2"/>
      <c r="N44769"/>
      <c r="O44769"/>
      <c r="U44769"/>
      <c r="V44769"/>
    </row>
    <row r="44770" spans="6:22" x14ac:dyDescent="0.2">
      <c r="F44770"/>
      <c r="M44770" s="2"/>
      <c r="N44770"/>
      <c r="O44770"/>
      <c r="U44770"/>
      <c r="V44770"/>
    </row>
    <row r="44771" spans="6:22" x14ac:dyDescent="0.2">
      <c r="F44771"/>
      <c r="M44771" s="2"/>
      <c r="N44771"/>
      <c r="O44771"/>
      <c r="U44771"/>
      <c r="V44771"/>
    </row>
    <row r="44772" spans="6:22" x14ac:dyDescent="0.2">
      <c r="F44772"/>
      <c r="M44772" s="2"/>
      <c r="N44772"/>
      <c r="O44772"/>
      <c r="U44772"/>
      <c r="V44772"/>
    </row>
    <row r="44773" spans="6:22" x14ac:dyDescent="0.2">
      <c r="F44773"/>
      <c r="M44773" s="2"/>
      <c r="N44773"/>
      <c r="O44773"/>
      <c r="U44773"/>
      <c r="V44773"/>
    </row>
    <row r="44774" spans="6:22" x14ac:dyDescent="0.2">
      <c r="F44774"/>
      <c r="M44774" s="2"/>
      <c r="N44774"/>
      <c r="O44774"/>
      <c r="U44774"/>
      <c r="V44774"/>
    </row>
    <row r="44775" spans="6:22" x14ac:dyDescent="0.2">
      <c r="F44775"/>
      <c r="M44775" s="2"/>
      <c r="N44775"/>
      <c r="O44775"/>
      <c r="U44775"/>
      <c r="V44775"/>
    </row>
    <row r="44776" spans="6:22" x14ac:dyDescent="0.2">
      <c r="F44776"/>
      <c r="M44776" s="2"/>
      <c r="N44776"/>
      <c r="O44776"/>
      <c r="U44776"/>
      <c r="V44776"/>
    </row>
    <row r="44777" spans="6:22" x14ac:dyDescent="0.2">
      <c r="F44777"/>
      <c r="M44777" s="2"/>
      <c r="N44777"/>
      <c r="O44777"/>
      <c r="U44777"/>
      <c r="V44777"/>
    </row>
    <row r="44778" spans="6:22" x14ac:dyDescent="0.2">
      <c r="F44778"/>
      <c r="M44778" s="2"/>
      <c r="N44778"/>
      <c r="O44778"/>
      <c r="U44778"/>
      <c r="V44778"/>
    </row>
    <row r="44779" spans="6:22" x14ac:dyDescent="0.2">
      <c r="F44779"/>
      <c r="M44779" s="2"/>
      <c r="N44779"/>
      <c r="O44779"/>
      <c r="U44779"/>
      <c r="V44779"/>
    </row>
    <row r="44780" spans="6:22" x14ac:dyDescent="0.2">
      <c r="F44780"/>
      <c r="M44780" s="2"/>
      <c r="N44780"/>
      <c r="O44780"/>
      <c r="U44780"/>
      <c r="V44780"/>
    </row>
    <row r="44781" spans="6:22" x14ac:dyDescent="0.2">
      <c r="F44781"/>
      <c r="M44781" s="2"/>
      <c r="N44781"/>
      <c r="O44781"/>
      <c r="U44781"/>
      <c r="V44781"/>
    </row>
    <row r="44782" spans="6:22" x14ac:dyDescent="0.2">
      <c r="F44782"/>
      <c r="M44782" s="2"/>
      <c r="N44782"/>
      <c r="O44782"/>
      <c r="U44782"/>
      <c r="V44782"/>
    </row>
    <row r="44783" spans="6:22" x14ac:dyDescent="0.2">
      <c r="F44783"/>
      <c r="M44783" s="2"/>
      <c r="N44783"/>
      <c r="O44783"/>
      <c r="U44783"/>
      <c r="V44783"/>
    </row>
    <row r="44784" spans="6:22" x14ac:dyDescent="0.2">
      <c r="F44784"/>
      <c r="M44784" s="2"/>
      <c r="N44784"/>
      <c r="O44784"/>
      <c r="U44784"/>
      <c r="V44784"/>
    </row>
    <row r="44785" spans="6:22" x14ac:dyDescent="0.2">
      <c r="F44785"/>
      <c r="M44785" s="2"/>
      <c r="N44785"/>
      <c r="O44785"/>
      <c r="U44785"/>
      <c r="V44785"/>
    </row>
    <row r="44786" spans="6:22" x14ac:dyDescent="0.2">
      <c r="F44786"/>
      <c r="M44786" s="2"/>
      <c r="N44786"/>
      <c r="O44786"/>
      <c r="U44786"/>
      <c r="V44786"/>
    </row>
    <row r="44787" spans="6:22" x14ac:dyDescent="0.2">
      <c r="F44787"/>
      <c r="M44787" s="2"/>
      <c r="N44787"/>
      <c r="O44787"/>
      <c r="U44787"/>
      <c r="V44787"/>
    </row>
    <row r="44788" spans="6:22" x14ac:dyDescent="0.2">
      <c r="F44788"/>
      <c r="M44788" s="2"/>
      <c r="N44788"/>
      <c r="O44788"/>
      <c r="U44788"/>
      <c r="V44788"/>
    </row>
    <row r="44789" spans="6:22" x14ac:dyDescent="0.2">
      <c r="F44789"/>
      <c r="M44789" s="2"/>
      <c r="N44789"/>
      <c r="O44789"/>
      <c r="U44789"/>
      <c r="V44789"/>
    </row>
    <row r="44790" spans="6:22" x14ac:dyDescent="0.2">
      <c r="F44790"/>
      <c r="M44790" s="2"/>
      <c r="N44790"/>
      <c r="O44790"/>
      <c r="U44790"/>
      <c r="V44790"/>
    </row>
    <row r="44791" spans="6:22" x14ac:dyDescent="0.2">
      <c r="F44791"/>
      <c r="M44791" s="2"/>
      <c r="N44791"/>
      <c r="O44791"/>
      <c r="U44791"/>
      <c r="V44791"/>
    </row>
    <row r="44792" spans="6:22" x14ac:dyDescent="0.2">
      <c r="F44792"/>
      <c r="M44792" s="2"/>
      <c r="N44792"/>
      <c r="O44792"/>
      <c r="U44792"/>
      <c r="V44792"/>
    </row>
    <row r="44793" spans="6:22" x14ac:dyDescent="0.2">
      <c r="F44793"/>
      <c r="M44793" s="2"/>
      <c r="N44793"/>
      <c r="O44793"/>
      <c r="U44793"/>
      <c r="V44793"/>
    </row>
    <row r="44794" spans="6:22" x14ac:dyDescent="0.2">
      <c r="F44794"/>
      <c r="M44794" s="2"/>
      <c r="N44794"/>
      <c r="O44794"/>
      <c r="U44794"/>
      <c r="V44794"/>
    </row>
    <row r="44795" spans="6:22" x14ac:dyDescent="0.2">
      <c r="F44795"/>
      <c r="M44795" s="2"/>
      <c r="N44795"/>
      <c r="O44795"/>
      <c r="U44795"/>
      <c r="V44795"/>
    </row>
    <row r="44796" spans="6:22" x14ac:dyDescent="0.2">
      <c r="F44796"/>
      <c r="M44796" s="2"/>
      <c r="N44796"/>
      <c r="O44796"/>
      <c r="U44796"/>
      <c r="V44796"/>
    </row>
    <row r="44797" spans="6:22" x14ac:dyDescent="0.2">
      <c r="F44797"/>
      <c r="M44797" s="2"/>
      <c r="N44797"/>
      <c r="O44797"/>
      <c r="U44797"/>
      <c r="V44797"/>
    </row>
    <row r="44798" spans="6:22" x14ac:dyDescent="0.2">
      <c r="F44798"/>
      <c r="M44798" s="2"/>
      <c r="N44798"/>
      <c r="O44798"/>
      <c r="U44798"/>
      <c r="V44798"/>
    </row>
    <row r="44799" spans="6:22" x14ac:dyDescent="0.2">
      <c r="F44799"/>
      <c r="M44799" s="2"/>
      <c r="N44799"/>
      <c r="O44799"/>
      <c r="U44799"/>
      <c r="V44799"/>
    </row>
    <row r="44800" spans="6:22" x14ac:dyDescent="0.2">
      <c r="F44800"/>
      <c r="M44800" s="2"/>
      <c r="N44800"/>
      <c r="O44800"/>
      <c r="U44800"/>
      <c r="V44800"/>
    </row>
    <row r="44801" spans="6:22" x14ac:dyDescent="0.2">
      <c r="F44801"/>
      <c r="M44801" s="2"/>
      <c r="N44801"/>
      <c r="O44801"/>
      <c r="U44801"/>
      <c r="V44801"/>
    </row>
    <row r="44802" spans="6:22" x14ac:dyDescent="0.2">
      <c r="F44802"/>
      <c r="M44802" s="2"/>
      <c r="N44802"/>
      <c r="O44802"/>
      <c r="U44802"/>
      <c r="V44802"/>
    </row>
    <row r="44803" spans="6:22" x14ac:dyDescent="0.2">
      <c r="F44803"/>
      <c r="M44803" s="2"/>
      <c r="N44803"/>
      <c r="O44803"/>
      <c r="U44803"/>
      <c r="V44803"/>
    </row>
    <row r="44804" spans="6:22" x14ac:dyDescent="0.2">
      <c r="F44804"/>
      <c r="M44804" s="2"/>
      <c r="N44804"/>
      <c r="O44804"/>
      <c r="U44804"/>
      <c r="V44804"/>
    </row>
    <row r="44805" spans="6:22" x14ac:dyDescent="0.2">
      <c r="F44805"/>
      <c r="M44805" s="2"/>
      <c r="N44805"/>
      <c r="O44805"/>
      <c r="U44805"/>
      <c r="V44805"/>
    </row>
    <row r="44806" spans="6:22" x14ac:dyDescent="0.2">
      <c r="F44806"/>
      <c r="M44806" s="2"/>
      <c r="N44806"/>
      <c r="O44806"/>
      <c r="U44806"/>
      <c r="V44806"/>
    </row>
    <row r="44807" spans="6:22" x14ac:dyDescent="0.2">
      <c r="F44807"/>
      <c r="M44807" s="2"/>
      <c r="N44807"/>
      <c r="O44807"/>
      <c r="U44807"/>
      <c r="V44807"/>
    </row>
    <row r="44808" spans="6:22" x14ac:dyDescent="0.2">
      <c r="F44808"/>
      <c r="M44808" s="2"/>
      <c r="N44808"/>
      <c r="O44808"/>
      <c r="U44808"/>
      <c r="V44808"/>
    </row>
    <row r="44809" spans="6:22" x14ac:dyDescent="0.2">
      <c r="F44809"/>
      <c r="M44809" s="2"/>
      <c r="N44809"/>
      <c r="O44809"/>
      <c r="U44809"/>
      <c r="V44809"/>
    </row>
    <row r="44810" spans="6:22" x14ac:dyDescent="0.2">
      <c r="F44810"/>
      <c r="M44810" s="2"/>
      <c r="N44810"/>
      <c r="O44810"/>
      <c r="U44810"/>
      <c r="V44810"/>
    </row>
    <row r="44811" spans="6:22" x14ac:dyDescent="0.2">
      <c r="F44811"/>
      <c r="M44811" s="2"/>
      <c r="N44811"/>
      <c r="O44811"/>
      <c r="U44811"/>
      <c r="V44811"/>
    </row>
    <row r="44812" spans="6:22" x14ac:dyDescent="0.2">
      <c r="F44812"/>
      <c r="M44812" s="2"/>
      <c r="N44812"/>
      <c r="O44812"/>
      <c r="U44812"/>
      <c r="V44812"/>
    </row>
    <row r="44813" spans="6:22" x14ac:dyDescent="0.2">
      <c r="F44813"/>
      <c r="M44813" s="2"/>
      <c r="N44813"/>
      <c r="O44813"/>
      <c r="U44813"/>
      <c r="V44813"/>
    </row>
    <row r="44814" spans="6:22" x14ac:dyDescent="0.2">
      <c r="F44814"/>
      <c r="M44814" s="2"/>
      <c r="N44814"/>
      <c r="O44814"/>
      <c r="U44814"/>
      <c r="V44814"/>
    </row>
    <row r="44815" spans="6:22" x14ac:dyDescent="0.2">
      <c r="F44815"/>
      <c r="M44815" s="2"/>
      <c r="N44815"/>
      <c r="O44815"/>
      <c r="U44815"/>
      <c r="V44815"/>
    </row>
    <row r="44816" spans="6:22" x14ac:dyDescent="0.2">
      <c r="F44816"/>
      <c r="M44816" s="2"/>
      <c r="N44816"/>
      <c r="O44816"/>
      <c r="U44816"/>
      <c r="V44816"/>
    </row>
    <row r="44817" spans="6:22" x14ac:dyDescent="0.2">
      <c r="F44817"/>
      <c r="M44817" s="2"/>
      <c r="N44817"/>
      <c r="O44817"/>
      <c r="U44817"/>
      <c r="V44817"/>
    </row>
    <row r="44818" spans="6:22" x14ac:dyDescent="0.2">
      <c r="F44818"/>
      <c r="M44818" s="2"/>
      <c r="N44818"/>
      <c r="O44818"/>
      <c r="U44818"/>
      <c r="V44818"/>
    </row>
    <row r="44819" spans="6:22" x14ac:dyDescent="0.2">
      <c r="F44819"/>
      <c r="M44819" s="2"/>
      <c r="N44819"/>
      <c r="O44819"/>
      <c r="U44819"/>
      <c r="V44819"/>
    </row>
    <row r="44820" spans="6:22" x14ac:dyDescent="0.2">
      <c r="F44820"/>
      <c r="M44820" s="2"/>
      <c r="N44820"/>
      <c r="O44820"/>
      <c r="U44820"/>
      <c r="V44820"/>
    </row>
    <row r="44821" spans="6:22" x14ac:dyDescent="0.2">
      <c r="F44821"/>
      <c r="M44821" s="2"/>
      <c r="N44821"/>
      <c r="O44821"/>
      <c r="U44821"/>
      <c r="V44821"/>
    </row>
    <row r="44822" spans="6:22" x14ac:dyDescent="0.2">
      <c r="F44822"/>
      <c r="M44822" s="2"/>
      <c r="N44822"/>
      <c r="O44822"/>
      <c r="U44822"/>
      <c r="V44822"/>
    </row>
    <row r="44823" spans="6:22" x14ac:dyDescent="0.2">
      <c r="F44823"/>
      <c r="M44823" s="2"/>
      <c r="N44823"/>
      <c r="O44823"/>
      <c r="U44823"/>
      <c r="V44823"/>
    </row>
    <row r="44824" spans="6:22" x14ac:dyDescent="0.2">
      <c r="F44824"/>
      <c r="M44824" s="2"/>
      <c r="N44824"/>
      <c r="O44824"/>
      <c r="U44824"/>
      <c r="V44824"/>
    </row>
    <row r="44825" spans="6:22" x14ac:dyDescent="0.2">
      <c r="F44825"/>
      <c r="M44825" s="2"/>
      <c r="N44825"/>
      <c r="O44825"/>
      <c r="U44825"/>
      <c r="V44825"/>
    </row>
    <row r="44826" spans="6:22" x14ac:dyDescent="0.2">
      <c r="F44826"/>
      <c r="M44826" s="2"/>
      <c r="N44826"/>
      <c r="O44826"/>
      <c r="U44826"/>
      <c r="V44826"/>
    </row>
    <row r="44827" spans="6:22" x14ac:dyDescent="0.2">
      <c r="F44827"/>
      <c r="M44827" s="2"/>
      <c r="N44827"/>
      <c r="O44827"/>
      <c r="U44827"/>
      <c r="V44827"/>
    </row>
    <row r="44828" spans="6:22" x14ac:dyDescent="0.2">
      <c r="F44828"/>
      <c r="M44828" s="2"/>
      <c r="N44828"/>
      <c r="O44828"/>
      <c r="U44828"/>
      <c r="V44828"/>
    </row>
    <row r="44829" spans="6:22" x14ac:dyDescent="0.2">
      <c r="F44829"/>
      <c r="M44829" s="2"/>
      <c r="N44829"/>
      <c r="O44829"/>
      <c r="U44829"/>
      <c r="V44829"/>
    </row>
    <row r="44830" spans="6:22" x14ac:dyDescent="0.2">
      <c r="F44830"/>
      <c r="M44830" s="2"/>
      <c r="N44830"/>
      <c r="O44830"/>
      <c r="U44830"/>
      <c r="V44830"/>
    </row>
    <row r="44831" spans="6:22" x14ac:dyDescent="0.2">
      <c r="F44831"/>
      <c r="M44831" s="2"/>
      <c r="N44831"/>
      <c r="O44831"/>
      <c r="U44831"/>
      <c r="V44831"/>
    </row>
    <row r="44832" spans="6:22" x14ac:dyDescent="0.2">
      <c r="F44832"/>
      <c r="M44832" s="2"/>
      <c r="N44832"/>
      <c r="O44832"/>
      <c r="U44832"/>
      <c r="V44832"/>
    </row>
    <row r="44833" spans="6:22" x14ac:dyDescent="0.2">
      <c r="F44833"/>
      <c r="M44833" s="2"/>
      <c r="N44833"/>
      <c r="O44833"/>
      <c r="U44833"/>
      <c r="V44833"/>
    </row>
    <row r="44834" spans="6:22" x14ac:dyDescent="0.2">
      <c r="F44834"/>
      <c r="M44834" s="2"/>
      <c r="N44834"/>
      <c r="O44834"/>
      <c r="U44834"/>
      <c r="V44834"/>
    </row>
    <row r="44835" spans="6:22" x14ac:dyDescent="0.2">
      <c r="F44835"/>
      <c r="M44835" s="2"/>
      <c r="N44835"/>
      <c r="O44835"/>
      <c r="U44835"/>
      <c r="V44835"/>
    </row>
    <row r="44836" spans="6:22" x14ac:dyDescent="0.2">
      <c r="F44836"/>
      <c r="M44836" s="2"/>
      <c r="N44836"/>
      <c r="O44836"/>
      <c r="U44836"/>
      <c r="V44836"/>
    </row>
    <row r="44837" spans="6:22" x14ac:dyDescent="0.2">
      <c r="F44837"/>
      <c r="M44837" s="2"/>
      <c r="N44837"/>
      <c r="O44837"/>
      <c r="U44837"/>
      <c r="V44837"/>
    </row>
    <row r="44838" spans="6:22" x14ac:dyDescent="0.2">
      <c r="F44838"/>
      <c r="M44838" s="2"/>
      <c r="N44838"/>
      <c r="O44838"/>
      <c r="U44838"/>
      <c r="V44838"/>
    </row>
    <row r="44839" spans="6:22" x14ac:dyDescent="0.2">
      <c r="F44839"/>
      <c r="M44839" s="2"/>
      <c r="N44839"/>
      <c r="O44839"/>
      <c r="U44839"/>
      <c r="V44839"/>
    </row>
    <row r="44840" spans="6:22" x14ac:dyDescent="0.2">
      <c r="F44840"/>
      <c r="M44840" s="2"/>
      <c r="N44840"/>
      <c r="O44840"/>
      <c r="U44840"/>
      <c r="V44840"/>
    </row>
    <row r="44841" spans="6:22" x14ac:dyDescent="0.2">
      <c r="F44841"/>
      <c r="M44841" s="2"/>
      <c r="N44841"/>
      <c r="O44841"/>
      <c r="U44841"/>
      <c r="V44841"/>
    </row>
    <row r="44842" spans="6:22" x14ac:dyDescent="0.2">
      <c r="F44842"/>
      <c r="M44842" s="2"/>
      <c r="N44842"/>
      <c r="O44842"/>
      <c r="U44842"/>
      <c r="V44842"/>
    </row>
    <row r="44843" spans="6:22" x14ac:dyDescent="0.2">
      <c r="F44843"/>
      <c r="M44843" s="2"/>
      <c r="N44843"/>
      <c r="O44843"/>
      <c r="U44843"/>
      <c r="V44843"/>
    </row>
    <row r="44844" spans="6:22" x14ac:dyDescent="0.2">
      <c r="F44844"/>
      <c r="M44844" s="2"/>
      <c r="N44844"/>
      <c r="O44844"/>
      <c r="U44844"/>
      <c r="V44844"/>
    </row>
    <row r="44845" spans="6:22" x14ac:dyDescent="0.2">
      <c r="F44845"/>
      <c r="M44845" s="2"/>
      <c r="N44845"/>
      <c r="O44845"/>
      <c r="U44845"/>
      <c r="V44845"/>
    </row>
    <row r="44846" spans="6:22" x14ac:dyDescent="0.2">
      <c r="F44846"/>
      <c r="M44846" s="2"/>
      <c r="N44846"/>
      <c r="O44846"/>
      <c r="U44846"/>
      <c r="V44846"/>
    </row>
    <row r="44847" spans="6:22" x14ac:dyDescent="0.2">
      <c r="F44847"/>
      <c r="M44847" s="2"/>
      <c r="N44847"/>
      <c r="O44847"/>
      <c r="U44847"/>
      <c r="V44847"/>
    </row>
    <row r="44848" spans="6:22" x14ac:dyDescent="0.2">
      <c r="F44848"/>
      <c r="M44848" s="2"/>
      <c r="N44848"/>
      <c r="O44848"/>
      <c r="U44848"/>
      <c r="V44848"/>
    </row>
    <row r="44849" spans="6:22" x14ac:dyDescent="0.2">
      <c r="F44849"/>
      <c r="M44849" s="2"/>
      <c r="N44849"/>
      <c r="O44849"/>
      <c r="U44849"/>
      <c r="V44849"/>
    </row>
    <row r="44850" spans="6:22" x14ac:dyDescent="0.2">
      <c r="F44850"/>
      <c r="M44850" s="2"/>
      <c r="N44850"/>
      <c r="O44850"/>
      <c r="U44850"/>
      <c r="V44850"/>
    </row>
    <row r="44851" spans="6:22" x14ac:dyDescent="0.2">
      <c r="F44851"/>
      <c r="M44851" s="2"/>
      <c r="N44851"/>
      <c r="O44851"/>
      <c r="U44851"/>
      <c r="V44851"/>
    </row>
    <row r="44852" spans="6:22" x14ac:dyDescent="0.2">
      <c r="F44852"/>
      <c r="M44852" s="2"/>
      <c r="N44852"/>
      <c r="O44852"/>
      <c r="U44852"/>
      <c r="V44852"/>
    </row>
    <row r="44853" spans="6:22" x14ac:dyDescent="0.2">
      <c r="F44853"/>
      <c r="M44853" s="2"/>
      <c r="N44853"/>
      <c r="O44853"/>
      <c r="U44853"/>
      <c r="V44853"/>
    </row>
    <row r="44854" spans="6:22" x14ac:dyDescent="0.2">
      <c r="F44854"/>
      <c r="M44854" s="2"/>
      <c r="N44854"/>
      <c r="O44854"/>
      <c r="U44854"/>
      <c r="V44854"/>
    </row>
    <row r="44855" spans="6:22" x14ac:dyDescent="0.2">
      <c r="F44855"/>
      <c r="M44855" s="2"/>
      <c r="N44855"/>
      <c r="O44855"/>
      <c r="U44855"/>
      <c r="V44855"/>
    </row>
    <row r="44856" spans="6:22" x14ac:dyDescent="0.2">
      <c r="F44856"/>
      <c r="M44856" s="2"/>
      <c r="N44856"/>
      <c r="O44856"/>
      <c r="U44856"/>
      <c r="V44856"/>
    </row>
    <row r="44857" spans="6:22" x14ac:dyDescent="0.2">
      <c r="F44857"/>
      <c r="M44857" s="2"/>
      <c r="N44857"/>
      <c r="O44857"/>
      <c r="U44857"/>
      <c r="V44857"/>
    </row>
    <row r="44858" spans="6:22" x14ac:dyDescent="0.2">
      <c r="F44858"/>
      <c r="M44858" s="2"/>
      <c r="N44858"/>
      <c r="O44858"/>
      <c r="U44858"/>
      <c r="V44858"/>
    </row>
    <row r="44859" spans="6:22" x14ac:dyDescent="0.2">
      <c r="F44859"/>
      <c r="M44859" s="2"/>
      <c r="N44859"/>
      <c r="O44859"/>
      <c r="U44859"/>
      <c r="V44859"/>
    </row>
    <row r="44860" spans="6:22" x14ac:dyDescent="0.2">
      <c r="F44860"/>
      <c r="M44860" s="2"/>
      <c r="N44860"/>
      <c r="O44860"/>
      <c r="U44860"/>
      <c r="V44860"/>
    </row>
    <row r="44861" spans="6:22" x14ac:dyDescent="0.2">
      <c r="F44861"/>
      <c r="M44861" s="2"/>
      <c r="N44861"/>
      <c r="O44861"/>
      <c r="U44861"/>
      <c r="V44861"/>
    </row>
    <row r="44862" spans="6:22" x14ac:dyDescent="0.2">
      <c r="F44862"/>
      <c r="M44862" s="2"/>
      <c r="N44862"/>
      <c r="O44862"/>
      <c r="U44862"/>
      <c r="V44862"/>
    </row>
    <row r="44863" spans="6:22" x14ac:dyDescent="0.2">
      <c r="F44863"/>
      <c r="M44863" s="2"/>
      <c r="N44863"/>
      <c r="O44863"/>
      <c r="U44863"/>
      <c r="V44863"/>
    </row>
    <row r="44864" spans="6:22" x14ac:dyDescent="0.2">
      <c r="F44864"/>
      <c r="M44864" s="2"/>
      <c r="N44864"/>
      <c r="O44864"/>
      <c r="U44864"/>
      <c r="V44864"/>
    </row>
    <row r="44865" spans="6:22" x14ac:dyDescent="0.2">
      <c r="F44865"/>
      <c r="M44865" s="2"/>
      <c r="N44865"/>
      <c r="O44865"/>
      <c r="U44865"/>
      <c r="V44865"/>
    </row>
    <row r="44866" spans="6:22" x14ac:dyDescent="0.2">
      <c r="F44866"/>
      <c r="M44866" s="2"/>
      <c r="N44866"/>
      <c r="O44866"/>
      <c r="U44866"/>
      <c r="V44866"/>
    </row>
    <row r="44867" spans="6:22" x14ac:dyDescent="0.2">
      <c r="F44867"/>
      <c r="M44867" s="2"/>
      <c r="N44867"/>
      <c r="O44867"/>
      <c r="U44867"/>
      <c r="V44867"/>
    </row>
    <row r="44868" spans="6:22" x14ac:dyDescent="0.2">
      <c r="F44868"/>
      <c r="M44868" s="2"/>
      <c r="N44868"/>
      <c r="O44868"/>
      <c r="U44868"/>
      <c r="V44868"/>
    </row>
    <row r="44869" spans="6:22" x14ac:dyDescent="0.2">
      <c r="F44869"/>
      <c r="M44869" s="2"/>
      <c r="N44869"/>
      <c r="O44869"/>
      <c r="U44869"/>
      <c r="V44869"/>
    </row>
    <row r="44870" spans="6:22" x14ac:dyDescent="0.2">
      <c r="F44870"/>
      <c r="M44870" s="2"/>
      <c r="N44870"/>
      <c r="O44870"/>
      <c r="U44870"/>
      <c r="V44870"/>
    </row>
    <row r="44871" spans="6:22" x14ac:dyDescent="0.2">
      <c r="F44871"/>
      <c r="M44871" s="2"/>
      <c r="N44871"/>
      <c r="O44871"/>
      <c r="U44871"/>
      <c r="V44871"/>
    </row>
    <row r="44872" spans="6:22" x14ac:dyDescent="0.2">
      <c r="F44872"/>
      <c r="M44872" s="2"/>
      <c r="N44872"/>
      <c r="O44872"/>
      <c r="U44872"/>
      <c r="V44872"/>
    </row>
    <row r="44873" spans="6:22" x14ac:dyDescent="0.2">
      <c r="F44873"/>
      <c r="M44873" s="2"/>
      <c r="N44873"/>
      <c r="O44873"/>
      <c r="U44873"/>
      <c r="V44873"/>
    </row>
    <row r="44874" spans="6:22" x14ac:dyDescent="0.2">
      <c r="F44874"/>
      <c r="M44874" s="2"/>
      <c r="N44874"/>
      <c r="O44874"/>
      <c r="U44874"/>
      <c r="V44874"/>
    </row>
    <row r="44875" spans="6:22" x14ac:dyDescent="0.2">
      <c r="F44875"/>
      <c r="M44875" s="2"/>
      <c r="N44875"/>
      <c r="O44875"/>
      <c r="U44875"/>
      <c r="V44875"/>
    </row>
    <row r="44876" spans="6:22" x14ac:dyDescent="0.2">
      <c r="F44876"/>
      <c r="M44876" s="2"/>
      <c r="N44876"/>
      <c r="O44876"/>
      <c r="U44876"/>
      <c r="V44876"/>
    </row>
    <row r="44877" spans="6:22" x14ac:dyDescent="0.2">
      <c r="F44877"/>
      <c r="M44877" s="2"/>
      <c r="N44877"/>
      <c r="O44877"/>
      <c r="U44877"/>
      <c r="V44877"/>
    </row>
    <row r="44878" spans="6:22" x14ac:dyDescent="0.2">
      <c r="F44878"/>
      <c r="M44878" s="2"/>
      <c r="N44878"/>
      <c r="O44878"/>
      <c r="U44878"/>
      <c r="V44878"/>
    </row>
    <row r="44879" spans="6:22" x14ac:dyDescent="0.2">
      <c r="F44879"/>
      <c r="M44879" s="2"/>
      <c r="N44879"/>
      <c r="O44879"/>
      <c r="U44879"/>
      <c r="V44879"/>
    </row>
    <row r="44880" spans="6:22" x14ac:dyDescent="0.2">
      <c r="F44880"/>
      <c r="M44880" s="2"/>
      <c r="N44880"/>
      <c r="O44880"/>
      <c r="U44880"/>
      <c r="V44880"/>
    </row>
    <row r="44881" spans="6:22" x14ac:dyDescent="0.2">
      <c r="F44881"/>
      <c r="M44881" s="2"/>
      <c r="N44881"/>
      <c r="O44881"/>
      <c r="U44881"/>
      <c r="V44881"/>
    </row>
    <row r="44882" spans="6:22" x14ac:dyDescent="0.2">
      <c r="F44882"/>
      <c r="M44882" s="2"/>
      <c r="N44882"/>
      <c r="O44882"/>
      <c r="U44882"/>
      <c r="V44882"/>
    </row>
    <row r="44883" spans="6:22" x14ac:dyDescent="0.2">
      <c r="F44883"/>
      <c r="M44883" s="2"/>
      <c r="N44883"/>
      <c r="O44883"/>
      <c r="U44883"/>
      <c r="V44883"/>
    </row>
    <row r="44884" spans="6:22" x14ac:dyDescent="0.2">
      <c r="F44884"/>
      <c r="M44884" s="2"/>
      <c r="N44884"/>
      <c r="O44884"/>
      <c r="U44884"/>
      <c r="V44884"/>
    </row>
    <row r="44885" spans="6:22" x14ac:dyDescent="0.2">
      <c r="F44885"/>
      <c r="M44885" s="2"/>
      <c r="N44885"/>
      <c r="O44885"/>
      <c r="U44885"/>
      <c r="V44885"/>
    </row>
    <row r="44886" spans="6:22" x14ac:dyDescent="0.2">
      <c r="F44886"/>
      <c r="M44886" s="2"/>
      <c r="N44886"/>
      <c r="O44886"/>
      <c r="U44886"/>
      <c r="V44886"/>
    </row>
    <row r="44887" spans="6:22" x14ac:dyDescent="0.2">
      <c r="F44887"/>
      <c r="M44887" s="2"/>
      <c r="N44887"/>
      <c r="O44887"/>
      <c r="U44887"/>
      <c r="V44887"/>
    </row>
    <row r="44888" spans="6:22" x14ac:dyDescent="0.2">
      <c r="F44888"/>
      <c r="M44888" s="2"/>
      <c r="N44888"/>
      <c r="O44888"/>
      <c r="U44888"/>
      <c r="V44888"/>
    </row>
    <row r="44889" spans="6:22" x14ac:dyDescent="0.2">
      <c r="F44889"/>
      <c r="M44889" s="2"/>
      <c r="N44889"/>
      <c r="O44889"/>
      <c r="U44889"/>
      <c r="V44889"/>
    </row>
    <row r="44890" spans="6:22" x14ac:dyDescent="0.2">
      <c r="F44890"/>
      <c r="M44890" s="2"/>
      <c r="N44890"/>
      <c r="O44890"/>
      <c r="U44890"/>
      <c r="V44890"/>
    </row>
    <row r="44891" spans="6:22" x14ac:dyDescent="0.2">
      <c r="F44891"/>
      <c r="M44891" s="2"/>
      <c r="N44891"/>
      <c r="O44891"/>
      <c r="U44891"/>
      <c r="V44891"/>
    </row>
    <row r="44892" spans="6:22" x14ac:dyDescent="0.2">
      <c r="F44892"/>
      <c r="M44892" s="2"/>
      <c r="N44892"/>
      <c r="O44892"/>
      <c r="U44892"/>
      <c r="V44892"/>
    </row>
    <row r="44893" spans="6:22" x14ac:dyDescent="0.2">
      <c r="F44893"/>
      <c r="M44893" s="2"/>
      <c r="N44893"/>
      <c r="O44893"/>
      <c r="U44893"/>
      <c r="V44893"/>
    </row>
    <row r="44894" spans="6:22" x14ac:dyDescent="0.2">
      <c r="F44894"/>
      <c r="M44894" s="2"/>
      <c r="N44894"/>
      <c r="O44894"/>
      <c r="U44894"/>
      <c r="V44894"/>
    </row>
    <row r="44895" spans="6:22" x14ac:dyDescent="0.2">
      <c r="F44895"/>
      <c r="M44895" s="2"/>
      <c r="N44895"/>
      <c r="O44895"/>
      <c r="U44895"/>
      <c r="V44895"/>
    </row>
    <row r="44896" spans="6:22" x14ac:dyDescent="0.2">
      <c r="F44896"/>
      <c r="M44896" s="2"/>
      <c r="N44896"/>
      <c r="O44896"/>
      <c r="U44896"/>
      <c r="V44896"/>
    </row>
    <row r="44897" spans="6:22" x14ac:dyDescent="0.2">
      <c r="F44897"/>
      <c r="M44897" s="2"/>
      <c r="N44897"/>
      <c r="O44897"/>
      <c r="U44897"/>
      <c r="V44897"/>
    </row>
    <row r="44898" spans="6:22" x14ac:dyDescent="0.2">
      <c r="F44898"/>
      <c r="M44898" s="2"/>
      <c r="N44898"/>
      <c r="O44898"/>
      <c r="U44898"/>
      <c r="V44898"/>
    </row>
    <row r="44899" spans="6:22" x14ac:dyDescent="0.2">
      <c r="F44899"/>
      <c r="M44899" s="2"/>
      <c r="N44899"/>
      <c r="O44899"/>
      <c r="U44899"/>
      <c r="V44899"/>
    </row>
    <row r="44900" spans="6:22" x14ac:dyDescent="0.2">
      <c r="F44900"/>
      <c r="M44900" s="2"/>
      <c r="N44900"/>
      <c r="O44900"/>
      <c r="U44900"/>
      <c r="V44900"/>
    </row>
    <row r="44901" spans="6:22" x14ac:dyDescent="0.2">
      <c r="F44901"/>
      <c r="M44901" s="2"/>
      <c r="N44901"/>
      <c r="O44901"/>
      <c r="U44901"/>
      <c r="V44901"/>
    </row>
    <row r="44902" spans="6:22" x14ac:dyDescent="0.2">
      <c r="F44902"/>
      <c r="M44902" s="2"/>
      <c r="N44902"/>
      <c r="O44902"/>
      <c r="U44902"/>
      <c r="V44902"/>
    </row>
    <row r="44903" spans="6:22" x14ac:dyDescent="0.2">
      <c r="F44903"/>
      <c r="M44903" s="2"/>
      <c r="N44903"/>
      <c r="O44903"/>
      <c r="U44903"/>
      <c r="V44903"/>
    </row>
    <row r="44904" spans="6:22" x14ac:dyDescent="0.2">
      <c r="F44904"/>
      <c r="M44904" s="2"/>
      <c r="N44904"/>
      <c r="O44904"/>
      <c r="U44904"/>
      <c r="V44904"/>
    </row>
    <row r="44905" spans="6:22" x14ac:dyDescent="0.2">
      <c r="F44905"/>
      <c r="M44905" s="2"/>
      <c r="N44905"/>
      <c r="O44905"/>
      <c r="U44905"/>
      <c r="V44905"/>
    </row>
    <row r="44906" spans="6:22" x14ac:dyDescent="0.2">
      <c r="F44906"/>
      <c r="M44906" s="2"/>
      <c r="N44906"/>
      <c r="O44906"/>
      <c r="U44906"/>
      <c r="V44906"/>
    </row>
    <row r="44907" spans="6:22" x14ac:dyDescent="0.2">
      <c r="F44907"/>
      <c r="M44907" s="2"/>
      <c r="N44907"/>
      <c r="O44907"/>
      <c r="U44907"/>
      <c r="V44907"/>
    </row>
    <row r="44908" spans="6:22" x14ac:dyDescent="0.2">
      <c r="F44908"/>
      <c r="M44908" s="2"/>
      <c r="N44908"/>
      <c r="O44908"/>
      <c r="U44908"/>
      <c r="V44908"/>
    </row>
    <row r="44909" spans="6:22" x14ac:dyDescent="0.2">
      <c r="F44909"/>
      <c r="M44909" s="2"/>
      <c r="N44909"/>
      <c r="O44909"/>
      <c r="U44909"/>
      <c r="V44909"/>
    </row>
    <row r="44910" spans="6:22" x14ac:dyDescent="0.2">
      <c r="F44910"/>
      <c r="M44910" s="2"/>
      <c r="N44910"/>
      <c r="O44910"/>
      <c r="U44910"/>
      <c r="V44910"/>
    </row>
    <row r="44911" spans="6:22" x14ac:dyDescent="0.2">
      <c r="F44911"/>
      <c r="M44911" s="2"/>
      <c r="N44911"/>
      <c r="O44911"/>
      <c r="U44911"/>
      <c r="V44911"/>
    </row>
    <row r="44912" spans="6:22" x14ac:dyDescent="0.2">
      <c r="F44912"/>
      <c r="M44912" s="2"/>
      <c r="N44912"/>
      <c r="O44912"/>
      <c r="U44912"/>
      <c r="V44912"/>
    </row>
    <row r="44913" spans="6:22" x14ac:dyDescent="0.2">
      <c r="F44913"/>
      <c r="M44913" s="2"/>
      <c r="N44913"/>
      <c r="O44913"/>
      <c r="U44913"/>
      <c r="V44913"/>
    </row>
    <row r="44914" spans="6:22" x14ac:dyDescent="0.2">
      <c r="F44914"/>
      <c r="M44914" s="2"/>
      <c r="N44914"/>
      <c r="O44914"/>
      <c r="U44914"/>
      <c r="V44914"/>
    </row>
    <row r="44915" spans="6:22" x14ac:dyDescent="0.2">
      <c r="F44915"/>
      <c r="M44915" s="2"/>
      <c r="N44915"/>
      <c r="O44915"/>
      <c r="U44915"/>
      <c r="V44915"/>
    </row>
    <row r="44916" spans="6:22" x14ac:dyDescent="0.2">
      <c r="F44916"/>
      <c r="M44916" s="2"/>
      <c r="N44916"/>
      <c r="O44916"/>
      <c r="U44916"/>
      <c r="V44916"/>
    </row>
    <row r="44917" spans="6:22" x14ac:dyDescent="0.2">
      <c r="F44917"/>
      <c r="M44917" s="2"/>
      <c r="N44917"/>
      <c r="O44917"/>
      <c r="U44917"/>
      <c r="V44917"/>
    </row>
    <row r="44918" spans="6:22" x14ac:dyDescent="0.2">
      <c r="F44918"/>
      <c r="M44918" s="2"/>
      <c r="N44918"/>
      <c r="O44918"/>
      <c r="U44918"/>
      <c r="V44918"/>
    </row>
    <row r="44919" spans="6:22" x14ac:dyDescent="0.2">
      <c r="F44919"/>
      <c r="M44919" s="2"/>
      <c r="N44919"/>
      <c r="O44919"/>
      <c r="U44919"/>
      <c r="V44919"/>
    </row>
    <row r="44920" spans="6:22" x14ac:dyDescent="0.2">
      <c r="F44920"/>
      <c r="M44920" s="2"/>
      <c r="N44920"/>
      <c r="O44920"/>
      <c r="U44920"/>
      <c r="V44920"/>
    </row>
    <row r="44921" spans="6:22" x14ac:dyDescent="0.2">
      <c r="F44921"/>
      <c r="M44921" s="2"/>
      <c r="N44921"/>
      <c r="O44921"/>
      <c r="U44921"/>
      <c r="V44921"/>
    </row>
    <row r="44922" spans="6:22" x14ac:dyDescent="0.2">
      <c r="F44922"/>
      <c r="M44922" s="2"/>
      <c r="N44922"/>
      <c r="O44922"/>
      <c r="U44922"/>
      <c r="V44922"/>
    </row>
    <row r="44923" spans="6:22" x14ac:dyDescent="0.2">
      <c r="F44923"/>
      <c r="M44923" s="2"/>
      <c r="N44923"/>
      <c r="O44923"/>
      <c r="U44923"/>
      <c r="V44923"/>
    </row>
    <row r="44924" spans="6:22" x14ac:dyDescent="0.2">
      <c r="F44924"/>
      <c r="M44924" s="2"/>
      <c r="N44924"/>
      <c r="O44924"/>
      <c r="U44924"/>
      <c r="V44924"/>
    </row>
    <row r="44925" spans="6:22" x14ac:dyDescent="0.2">
      <c r="F44925"/>
      <c r="M44925" s="2"/>
      <c r="N44925"/>
      <c r="O44925"/>
      <c r="U44925"/>
      <c r="V44925"/>
    </row>
    <row r="44926" spans="6:22" x14ac:dyDescent="0.2">
      <c r="F44926"/>
      <c r="M44926" s="2"/>
      <c r="N44926"/>
      <c r="O44926"/>
      <c r="U44926"/>
      <c r="V44926"/>
    </row>
    <row r="44927" spans="6:22" x14ac:dyDescent="0.2">
      <c r="F44927"/>
      <c r="M44927" s="2"/>
      <c r="N44927"/>
      <c r="O44927"/>
      <c r="U44927"/>
      <c r="V44927"/>
    </row>
    <row r="44928" spans="6:22" x14ac:dyDescent="0.2">
      <c r="F44928"/>
      <c r="M44928" s="2"/>
      <c r="N44928"/>
      <c r="O44928"/>
      <c r="U44928"/>
      <c r="V44928"/>
    </row>
    <row r="44929" spans="6:22" x14ac:dyDescent="0.2">
      <c r="F44929"/>
      <c r="M44929" s="2"/>
      <c r="N44929"/>
      <c r="O44929"/>
      <c r="U44929"/>
      <c r="V44929"/>
    </row>
    <row r="44930" spans="6:22" x14ac:dyDescent="0.2">
      <c r="F44930"/>
      <c r="M44930" s="2"/>
      <c r="N44930"/>
      <c r="O44930"/>
      <c r="U44930"/>
      <c r="V44930"/>
    </row>
    <row r="44931" spans="6:22" x14ac:dyDescent="0.2">
      <c r="F44931"/>
      <c r="M44931" s="2"/>
      <c r="N44931"/>
      <c r="O44931"/>
      <c r="U44931"/>
      <c r="V44931"/>
    </row>
    <row r="44932" spans="6:22" x14ac:dyDescent="0.2">
      <c r="F44932"/>
      <c r="M44932" s="2"/>
      <c r="N44932"/>
      <c r="O44932"/>
      <c r="U44932"/>
      <c r="V44932"/>
    </row>
    <row r="44933" spans="6:22" x14ac:dyDescent="0.2">
      <c r="F44933"/>
      <c r="M44933" s="2"/>
      <c r="N44933"/>
      <c r="O44933"/>
      <c r="U44933"/>
      <c r="V44933"/>
    </row>
    <row r="44934" spans="6:22" x14ac:dyDescent="0.2">
      <c r="F44934"/>
      <c r="M44934" s="2"/>
      <c r="N44934"/>
      <c r="O44934"/>
      <c r="U44934"/>
      <c r="V44934"/>
    </row>
    <row r="44935" spans="6:22" x14ac:dyDescent="0.2">
      <c r="F44935"/>
      <c r="M44935" s="2"/>
      <c r="N44935"/>
      <c r="O44935"/>
      <c r="U44935"/>
      <c r="V44935"/>
    </row>
    <row r="44936" spans="6:22" x14ac:dyDescent="0.2">
      <c r="F44936"/>
      <c r="M44936" s="2"/>
      <c r="N44936"/>
      <c r="O44936"/>
      <c r="U44936"/>
      <c r="V44936"/>
    </row>
    <row r="44937" spans="6:22" x14ac:dyDescent="0.2">
      <c r="F44937"/>
      <c r="M44937" s="2"/>
      <c r="N44937"/>
      <c r="O44937"/>
      <c r="U44937"/>
      <c r="V44937"/>
    </row>
    <row r="44938" spans="6:22" x14ac:dyDescent="0.2">
      <c r="F44938"/>
      <c r="M44938" s="2"/>
      <c r="N44938"/>
      <c r="O44938"/>
      <c r="U44938"/>
      <c r="V44938"/>
    </row>
    <row r="44939" spans="6:22" x14ac:dyDescent="0.2">
      <c r="F44939"/>
      <c r="M44939" s="2"/>
      <c r="N44939"/>
      <c r="O44939"/>
      <c r="U44939"/>
      <c r="V44939"/>
    </row>
    <row r="44940" spans="6:22" x14ac:dyDescent="0.2">
      <c r="F44940"/>
      <c r="M44940" s="2"/>
      <c r="N44940"/>
      <c r="O44940"/>
      <c r="U44940"/>
      <c r="V44940"/>
    </row>
    <row r="44941" spans="6:22" x14ac:dyDescent="0.2">
      <c r="F44941"/>
      <c r="M44941" s="2"/>
      <c r="N44941"/>
      <c r="O44941"/>
      <c r="U44941"/>
      <c r="V44941"/>
    </row>
    <row r="44942" spans="6:22" x14ac:dyDescent="0.2">
      <c r="F44942"/>
      <c r="M44942" s="2"/>
      <c r="N44942"/>
      <c r="O44942"/>
      <c r="U44942"/>
      <c r="V44942"/>
    </row>
    <row r="44943" spans="6:22" x14ac:dyDescent="0.2">
      <c r="F44943"/>
      <c r="M44943" s="2"/>
      <c r="N44943"/>
      <c r="O44943"/>
      <c r="U44943"/>
      <c r="V44943"/>
    </row>
    <row r="44944" spans="6:22" x14ac:dyDescent="0.2">
      <c r="F44944"/>
      <c r="M44944" s="2"/>
      <c r="N44944"/>
      <c r="O44944"/>
      <c r="U44944"/>
      <c r="V44944"/>
    </row>
    <row r="44945" spans="6:22" x14ac:dyDescent="0.2">
      <c r="F44945"/>
      <c r="M44945" s="2"/>
      <c r="N44945"/>
      <c r="O44945"/>
      <c r="U44945"/>
      <c r="V44945"/>
    </row>
    <row r="44946" spans="6:22" x14ac:dyDescent="0.2">
      <c r="F44946"/>
      <c r="M44946" s="2"/>
      <c r="N44946"/>
      <c r="O44946"/>
      <c r="U44946"/>
      <c r="V44946"/>
    </row>
    <row r="44947" spans="6:22" x14ac:dyDescent="0.2">
      <c r="F44947"/>
      <c r="M44947" s="2"/>
      <c r="N44947"/>
      <c r="O44947"/>
      <c r="U44947"/>
      <c r="V44947"/>
    </row>
    <row r="44948" spans="6:22" x14ac:dyDescent="0.2">
      <c r="F44948"/>
      <c r="M44948" s="2"/>
      <c r="N44948"/>
      <c r="O44948"/>
      <c r="U44948"/>
      <c r="V44948"/>
    </row>
    <row r="44949" spans="6:22" x14ac:dyDescent="0.2">
      <c r="F44949"/>
      <c r="M44949" s="2"/>
      <c r="N44949"/>
      <c r="O44949"/>
      <c r="U44949"/>
      <c r="V44949"/>
    </row>
    <row r="44950" spans="6:22" x14ac:dyDescent="0.2">
      <c r="F44950"/>
      <c r="M44950" s="2"/>
      <c r="N44950"/>
      <c r="O44950"/>
      <c r="U44950"/>
      <c r="V44950"/>
    </row>
    <row r="44951" spans="6:22" x14ac:dyDescent="0.2">
      <c r="F44951"/>
      <c r="M44951" s="2"/>
      <c r="N44951"/>
      <c r="O44951"/>
      <c r="U44951"/>
      <c r="V44951"/>
    </row>
    <row r="44952" spans="6:22" x14ac:dyDescent="0.2">
      <c r="F44952"/>
      <c r="M44952" s="2"/>
      <c r="N44952"/>
      <c r="O44952"/>
      <c r="U44952"/>
      <c r="V44952"/>
    </row>
    <row r="44953" spans="6:22" x14ac:dyDescent="0.2">
      <c r="F44953"/>
      <c r="M44953" s="2"/>
      <c r="N44953"/>
      <c r="O44953"/>
      <c r="U44953"/>
      <c r="V44953"/>
    </row>
    <row r="44954" spans="6:22" x14ac:dyDescent="0.2">
      <c r="F44954"/>
      <c r="M44954" s="2"/>
      <c r="N44954"/>
      <c r="O44954"/>
      <c r="U44954"/>
      <c r="V44954"/>
    </row>
    <row r="44955" spans="6:22" x14ac:dyDescent="0.2">
      <c r="F44955"/>
      <c r="M44955" s="2"/>
      <c r="N44955"/>
      <c r="O44955"/>
      <c r="U44955"/>
      <c r="V44955"/>
    </row>
    <row r="44956" spans="6:22" x14ac:dyDescent="0.2">
      <c r="F44956"/>
      <c r="M44956" s="2"/>
      <c r="N44956"/>
      <c r="O44956"/>
      <c r="U44956"/>
      <c r="V44956"/>
    </row>
    <row r="44957" spans="6:22" x14ac:dyDescent="0.2">
      <c r="F44957"/>
      <c r="M44957" s="2"/>
      <c r="N44957"/>
      <c r="O44957"/>
      <c r="U44957"/>
      <c r="V44957"/>
    </row>
    <row r="44958" spans="6:22" x14ac:dyDescent="0.2">
      <c r="F44958"/>
      <c r="M44958" s="2"/>
      <c r="N44958"/>
      <c r="O44958"/>
      <c r="U44958"/>
      <c r="V44958"/>
    </row>
    <row r="44959" spans="6:22" x14ac:dyDescent="0.2">
      <c r="F44959"/>
      <c r="M44959" s="2"/>
      <c r="N44959"/>
      <c r="O44959"/>
      <c r="U44959"/>
      <c r="V44959"/>
    </row>
    <row r="44960" spans="6:22" x14ac:dyDescent="0.2">
      <c r="F44960"/>
      <c r="M44960" s="2"/>
      <c r="N44960"/>
      <c r="O44960"/>
      <c r="U44960"/>
      <c r="V44960"/>
    </row>
    <row r="44961" spans="6:22" x14ac:dyDescent="0.2">
      <c r="F44961"/>
      <c r="M44961" s="2"/>
      <c r="N44961"/>
      <c r="O44961"/>
      <c r="U44961"/>
      <c r="V44961"/>
    </row>
    <row r="44962" spans="6:22" x14ac:dyDescent="0.2">
      <c r="F44962"/>
      <c r="M44962" s="2"/>
      <c r="N44962"/>
      <c r="O44962"/>
      <c r="U44962"/>
      <c r="V44962"/>
    </row>
    <row r="44963" spans="6:22" x14ac:dyDescent="0.2">
      <c r="F44963"/>
      <c r="M44963" s="2"/>
      <c r="N44963"/>
      <c r="O44963"/>
      <c r="U44963"/>
      <c r="V44963"/>
    </row>
    <row r="44964" spans="6:22" x14ac:dyDescent="0.2">
      <c r="F44964"/>
      <c r="M44964" s="2"/>
      <c r="N44964"/>
      <c r="O44964"/>
      <c r="U44964"/>
      <c r="V44964"/>
    </row>
    <row r="44965" spans="6:22" x14ac:dyDescent="0.2">
      <c r="F44965"/>
      <c r="M44965" s="2"/>
      <c r="N44965"/>
      <c r="O44965"/>
      <c r="U44965"/>
      <c r="V44965"/>
    </row>
    <row r="44966" spans="6:22" x14ac:dyDescent="0.2">
      <c r="F44966"/>
      <c r="M44966" s="2"/>
      <c r="N44966"/>
      <c r="O44966"/>
      <c r="U44966"/>
      <c r="V44966"/>
    </row>
    <row r="44967" spans="6:22" x14ac:dyDescent="0.2">
      <c r="F44967"/>
      <c r="M44967" s="2"/>
      <c r="N44967"/>
      <c r="O44967"/>
      <c r="U44967"/>
      <c r="V44967"/>
    </row>
    <row r="44968" spans="6:22" x14ac:dyDescent="0.2">
      <c r="F44968"/>
      <c r="M44968" s="2"/>
      <c r="N44968"/>
      <c r="O44968"/>
      <c r="U44968"/>
      <c r="V44968"/>
    </row>
    <row r="44969" spans="6:22" x14ac:dyDescent="0.2">
      <c r="F44969"/>
      <c r="M44969" s="2"/>
      <c r="N44969"/>
      <c r="O44969"/>
      <c r="U44969"/>
      <c r="V44969"/>
    </row>
    <row r="44970" spans="6:22" x14ac:dyDescent="0.2">
      <c r="F44970"/>
      <c r="M44970" s="2"/>
      <c r="N44970"/>
      <c r="O44970"/>
      <c r="U44970"/>
      <c r="V44970"/>
    </row>
    <row r="44971" spans="6:22" x14ac:dyDescent="0.2">
      <c r="F44971"/>
      <c r="M44971" s="2"/>
      <c r="N44971"/>
      <c r="O44971"/>
      <c r="U44971"/>
      <c r="V44971"/>
    </row>
    <row r="44972" spans="6:22" x14ac:dyDescent="0.2">
      <c r="F44972"/>
      <c r="M44972" s="2"/>
      <c r="N44972"/>
      <c r="O44972"/>
      <c r="U44972"/>
      <c r="V44972"/>
    </row>
    <row r="44973" spans="6:22" x14ac:dyDescent="0.2">
      <c r="F44973"/>
      <c r="M44973" s="2"/>
      <c r="N44973"/>
      <c r="O44973"/>
      <c r="U44973"/>
      <c r="V44973"/>
    </row>
    <row r="44974" spans="6:22" x14ac:dyDescent="0.2">
      <c r="F44974"/>
      <c r="M44974" s="2"/>
      <c r="N44974"/>
      <c r="O44974"/>
      <c r="U44974"/>
      <c r="V44974"/>
    </row>
    <row r="44975" spans="6:22" x14ac:dyDescent="0.2">
      <c r="F44975"/>
      <c r="M44975" s="2"/>
      <c r="N44975"/>
      <c r="O44975"/>
      <c r="U44975"/>
      <c r="V44975"/>
    </row>
    <row r="44976" spans="6:22" x14ac:dyDescent="0.2">
      <c r="F44976"/>
      <c r="M44976" s="2"/>
      <c r="N44976"/>
      <c r="O44976"/>
      <c r="U44976"/>
      <c r="V44976"/>
    </row>
    <row r="44977" spans="6:22" x14ac:dyDescent="0.2">
      <c r="F44977"/>
      <c r="M44977" s="2"/>
      <c r="N44977"/>
      <c r="O44977"/>
      <c r="U44977"/>
      <c r="V44977"/>
    </row>
    <row r="44978" spans="6:22" x14ac:dyDescent="0.2">
      <c r="F44978"/>
      <c r="M44978" s="2"/>
      <c r="N44978"/>
      <c r="O44978"/>
      <c r="U44978"/>
      <c r="V44978"/>
    </row>
    <row r="44979" spans="6:22" x14ac:dyDescent="0.2">
      <c r="F44979"/>
      <c r="M44979" s="2"/>
      <c r="N44979"/>
      <c r="O44979"/>
      <c r="U44979"/>
      <c r="V44979"/>
    </row>
    <row r="44980" spans="6:22" x14ac:dyDescent="0.2">
      <c r="F44980"/>
      <c r="M44980" s="2"/>
      <c r="N44980"/>
      <c r="O44980"/>
      <c r="U44980"/>
      <c r="V44980"/>
    </row>
    <row r="44981" spans="6:22" x14ac:dyDescent="0.2">
      <c r="F44981"/>
      <c r="M44981" s="2"/>
      <c r="N44981"/>
      <c r="O44981"/>
      <c r="U44981"/>
      <c r="V44981"/>
    </row>
    <row r="44982" spans="6:22" x14ac:dyDescent="0.2">
      <c r="F44982"/>
      <c r="M44982" s="2"/>
      <c r="N44982"/>
      <c r="O44982"/>
      <c r="U44982"/>
      <c r="V44982"/>
    </row>
    <row r="44983" spans="6:22" x14ac:dyDescent="0.2">
      <c r="F44983"/>
      <c r="M44983" s="2"/>
      <c r="N44983"/>
      <c r="O44983"/>
      <c r="U44983"/>
      <c r="V44983"/>
    </row>
    <row r="44984" spans="6:22" x14ac:dyDescent="0.2">
      <c r="F44984"/>
      <c r="M44984" s="2"/>
      <c r="N44984"/>
      <c r="O44984"/>
      <c r="U44984"/>
      <c r="V44984"/>
    </row>
    <row r="44985" spans="6:22" x14ac:dyDescent="0.2">
      <c r="F44985"/>
      <c r="M44985" s="2"/>
      <c r="N44985"/>
      <c r="O44985"/>
      <c r="U44985"/>
      <c r="V44985"/>
    </row>
    <row r="44986" spans="6:22" x14ac:dyDescent="0.2">
      <c r="F44986"/>
      <c r="M44986" s="2"/>
      <c r="N44986"/>
      <c r="O44986"/>
      <c r="U44986"/>
      <c r="V44986"/>
    </row>
    <row r="44987" spans="6:22" x14ac:dyDescent="0.2">
      <c r="F44987"/>
      <c r="M44987" s="2"/>
      <c r="N44987"/>
      <c r="O44987"/>
      <c r="U44987"/>
      <c r="V44987"/>
    </row>
    <row r="44988" spans="6:22" x14ac:dyDescent="0.2">
      <c r="F44988"/>
      <c r="M44988" s="2"/>
      <c r="N44988"/>
      <c r="O44988"/>
      <c r="U44988"/>
      <c r="V44988"/>
    </row>
    <row r="44989" spans="6:22" x14ac:dyDescent="0.2">
      <c r="F44989"/>
      <c r="M44989" s="2"/>
      <c r="N44989"/>
      <c r="O44989"/>
      <c r="U44989"/>
      <c r="V44989"/>
    </row>
    <row r="44990" spans="6:22" x14ac:dyDescent="0.2">
      <c r="F44990"/>
      <c r="M44990" s="2"/>
      <c r="N44990"/>
      <c r="O44990"/>
      <c r="U44990"/>
      <c r="V44990"/>
    </row>
    <row r="44991" spans="6:22" x14ac:dyDescent="0.2">
      <c r="F44991"/>
      <c r="M44991" s="2"/>
      <c r="N44991"/>
      <c r="O44991"/>
      <c r="U44991"/>
      <c r="V44991"/>
    </row>
    <row r="44992" spans="6:22" x14ac:dyDescent="0.2">
      <c r="F44992"/>
      <c r="M44992" s="2"/>
      <c r="N44992"/>
      <c r="O44992"/>
      <c r="U44992"/>
      <c r="V44992"/>
    </row>
    <row r="44993" spans="6:22" x14ac:dyDescent="0.2">
      <c r="F44993"/>
      <c r="M44993" s="2"/>
      <c r="N44993"/>
      <c r="O44993"/>
      <c r="U44993"/>
      <c r="V44993"/>
    </row>
    <row r="44994" spans="6:22" x14ac:dyDescent="0.2">
      <c r="F44994"/>
      <c r="M44994" s="2"/>
      <c r="N44994"/>
      <c r="O44994"/>
      <c r="U44994"/>
      <c r="V44994"/>
    </row>
    <row r="44995" spans="6:22" x14ac:dyDescent="0.2">
      <c r="F44995"/>
      <c r="M44995" s="2"/>
      <c r="N44995"/>
      <c r="O44995"/>
      <c r="U44995"/>
      <c r="V44995"/>
    </row>
    <row r="44996" spans="6:22" x14ac:dyDescent="0.2">
      <c r="F44996"/>
      <c r="M44996" s="2"/>
      <c r="N44996"/>
      <c r="O44996"/>
      <c r="U44996"/>
      <c r="V44996"/>
    </row>
    <row r="44997" spans="6:22" x14ac:dyDescent="0.2">
      <c r="F44997"/>
      <c r="M44997" s="2"/>
      <c r="N44997"/>
      <c r="O44997"/>
      <c r="U44997"/>
      <c r="V44997"/>
    </row>
    <row r="44998" spans="6:22" x14ac:dyDescent="0.2">
      <c r="F44998"/>
      <c r="M44998" s="2"/>
      <c r="N44998"/>
      <c r="O44998"/>
      <c r="U44998"/>
      <c r="V44998"/>
    </row>
    <row r="44999" spans="6:22" x14ac:dyDescent="0.2">
      <c r="F44999"/>
      <c r="M44999" s="2"/>
      <c r="N44999"/>
      <c r="O44999"/>
      <c r="U44999"/>
      <c r="V44999"/>
    </row>
    <row r="45000" spans="6:22" x14ac:dyDescent="0.2">
      <c r="F45000"/>
      <c r="M45000" s="2"/>
      <c r="N45000"/>
      <c r="O45000"/>
      <c r="U45000"/>
      <c r="V45000"/>
    </row>
    <row r="45001" spans="6:22" x14ac:dyDescent="0.2">
      <c r="F45001"/>
      <c r="M45001" s="2"/>
      <c r="N45001"/>
      <c r="O45001"/>
      <c r="U45001"/>
      <c r="V45001"/>
    </row>
    <row r="45002" spans="6:22" x14ac:dyDescent="0.2">
      <c r="F45002"/>
      <c r="M45002" s="2"/>
      <c r="N45002"/>
      <c r="O45002"/>
      <c r="U45002"/>
      <c r="V45002"/>
    </row>
    <row r="45003" spans="6:22" x14ac:dyDescent="0.2">
      <c r="F45003"/>
      <c r="M45003" s="2"/>
      <c r="N45003"/>
      <c r="O45003"/>
      <c r="U45003"/>
      <c r="V45003"/>
    </row>
    <row r="45004" spans="6:22" x14ac:dyDescent="0.2">
      <c r="F45004"/>
      <c r="M45004" s="2"/>
      <c r="N45004"/>
      <c r="O45004"/>
      <c r="U45004"/>
      <c r="V45004"/>
    </row>
    <row r="45005" spans="6:22" x14ac:dyDescent="0.2">
      <c r="F45005"/>
      <c r="M45005" s="2"/>
      <c r="N45005"/>
      <c r="O45005"/>
      <c r="U45005"/>
      <c r="V45005"/>
    </row>
    <row r="45006" spans="6:22" x14ac:dyDescent="0.2">
      <c r="F45006"/>
      <c r="M45006" s="2"/>
      <c r="N45006"/>
      <c r="O45006"/>
      <c r="U45006"/>
      <c r="V45006"/>
    </row>
    <row r="45007" spans="6:22" x14ac:dyDescent="0.2">
      <c r="F45007"/>
      <c r="M45007" s="2"/>
      <c r="N45007"/>
      <c r="O45007"/>
      <c r="U45007"/>
      <c r="V45007"/>
    </row>
    <row r="45008" spans="6:22" x14ac:dyDescent="0.2">
      <c r="F45008"/>
      <c r="M45008" s="2"/>
      <c r="N45008"/>
      <c r="O45008"/>
      <c r="U45008"/>
      <c r="V45008"/>
    </row>
    <row r="45009" spans="6:22" x14ac:dyDescent="0.2">
      <c r="F45009"/>
      <c r="M45009" s="2"/>
      <c r="N45009"/>
      <c r="O45009"/>
      <c r="U45009"/>
      <c r="V45009"/>
    </row>
    <row r="45010" spans="6:22" x14ac:dyDescent="0.2">
      <c r="F45010"/>
      <c r="M45010" s="2"/>
      <c r="N45010"/>
      <c r="O45010"/>
      <c r="U45010"/>
      <c r="V45010"/>
    </row>
    <row r="45011" spans="6:22" x14ac:dyDescent="0.2">
      <c r="F45011"/>
      <c r="M45011" s="2"/>
      <c r="N45011"/>
      <c r="O45011"/>
      <c r="U45011"/>
      <c r="V45011"/>
    </row>
    <row r="45012" spans="6:22" x14ac:dyDescent="0.2">
      <c r="F45012"/>
      <c r="M45012" s="2"/>
      <c r="N45012"/>
      <c r="O45012"/>
      <c r="U45012"/>
      <c r="V45012"/>
    </row>
    <row r="45013" spans="6:22" x14ac:dyDescent="0.2">
      <c r="F45013"/>
      <c r="M45013" s="2"/>
      <c r="N45013"/>
      <c r="O45013"/>
      <c r="U45013"/>
      <c r="V45013"/>
    </row>
    <row r="45014" spans="6:22" x14ac:dyDescent="0.2">
      <c r="F45014"/>
      <c r="M45014" s="2"/>
      <c r="N45014"/>
      <c r="O45014"/>
      <c r="U45014"/>
      <c r="V45014"/>
    </row>
    <row r="45015" spans="6:22" x14ac:dyDescent="0.2">
      <c r="F45015"/>
      <c r="M45015" s="2"/>
      <c r="N45015"/>
      <c r="O45015"/>
      <c r="U45015"/>
      <c r="V45015"/>
    </row>
    <row r="45016" spans="6:22" x14ac:dyDescent="0.2">
      <c r="F45016"/>
      <c r="M45016" s="2"/>
      <c r="N45016"/>
      <c r="O45016"/>
      <c r="U45016"/>
      <c r="V45016"/>
    </row>
    <row r="45017" spans="6:22" x14ac:dyDescent="0.2">
      <c r="F45017"/>
      <c r="M45017" s="2"/>
      <c r="N45017"/>
      <c r="O45017"/>
      <c r="U45017"/>
      <c r="V45017"/>
    </row>
    <row r="45018" spans="6:22" x14ac:dyDescent="0.2">
      <c r="F45018"/>
      <c r="M45018" s="2"/>
      <c r="N45018"/>
      <c r="O45018"/>
      <c r="U45018"/>
      <c r="V45018"/>
    </row>
    <row r="45019" spans="6:22" x14ac:dyDescent="0.2">
      <c r="F45019"/>
      <c r="M45019" s="2"/>
      <c r="N45019"/>
      <c r="O45019"/>
      <c r="U45019"/>
      <c r="V45019"/>
    </row>
    <row r="45020" spans="6:22" x14ac:dyDescent="0.2">
      <c r="F45020"/>
      <c r="M45020" s="2"/>
      <c r="N45020"/>
      <c r="O45020"/>
      <c r="U45020"/>
      <c r="V45020"/>
    </row>
    <row r="45021" spans="6:22" x14ac:dyDescent="0.2">
      <c r="F45021"/>
      <c r="M45021" s="2"/>
      <c r="N45021"/>
      <c r="O45021"/>
      <c r="U45021"/>
      <c r="V45021"/>
    </row>
    <row r="45022" spans="6:22" x14ac:dyDescent="0.2">
      <c r="F45022"/>
      <c r="M45022" s="2"/>
      <c r="N45022"/>
      <c r="O45022"/>
      <c r="U45022"/>
      <c r="V45022"/>
    </row>
    <row r="45023" spans="6:22" x14ac:dyDescent="0.2">
      <c r="F45023"/>
      <c r="M45023" s="2"/>
      <c r="N45023"/>
      <c r="O45023"/>
      <c r="U45023"/>
      <c r="V45023"/>
    </row>
    <row r="45024" spans="6:22" x14ac:dyDescent="0.2">
      <c r="F45024"/>
      <c r="M45024" s="2"/>
      <c r="N45024"/>
      <c r="O45024"/>
      <c r="U45024"/>
      <c r="V45024"/>
    </row>
    <row r="45025" spans="6:22" x14ac:dyDescent="0.2">
      <c r="F45025"/>
      <c r="M45025" s="2"/>
      <c r="N45025"/>
      <c r="O45025"/>
      <c r="U45025"/>
      <c r="V45025"/>
    </row>
    <row r="45026" spans="6:22" x14ac:dyDescent="0.2">
      <c r="F45026"/>
      <c r="M45026" s="2"/>
      <c r="N45026"/>
      <c r="O45026"/>
      <c r="U45026"/>
      <c r="V45026"/>
    </row>
    <row r="45027" spans="6:22" x14ac:dyDescent="0.2">
      <c r="F45027"/>
      <c r="M45027" s="2"/>
      <c r="N45027"/>
      <c r="O45027"/>
      <c r="U45027"/>
      <c r="V45027"/>
    </row>
    <row r="45028" spans="6:22" x14ac:dyDescent="0.2">
      <c r="F45028"/>
      <c r="M45028" s="2"/>
      <c r="N45028"/>
      <c r="O45028"/>
      <c r="U45028"/>
      <c r="V45028"/>
    </row>
    <row r="45029" spans="6:22" x14ac:dyDescent="0.2">
      <c r="F45029"/>
      <c r="M45029" s="2"/>
      <c r="N45029"/>
      <c r="O45029"/>
      <c r="U45029"/>
      <c r="V45029"/>
    </row>
    <row r="45030" spans="6:22" x14ac:dyDescent="0.2">
      <c r="F45030"/>
      <c r="M45030" s="2"/>
      <c r="N45030"/>
      <c r="O45030"/>
      <c r="U45030"/>
      <c r="V45030"/>
    </row>
    <row r="45031" spans="6:22" x14ac:dyDescent="0.2">
      <c r="F45031"/>
      <c r="M45031" s="2"/>
      <c r="N45031"/>
      <c r="O45031"/>
      <c r="U45031"/>
      <c r="V45031"/>
    </row>
    <row r="45032" spans="6:22" x14ac:dyDescent="0.2">
      <c r="F45032"/>
      <c r="M45032" s="2"/>
      <c r="N45032"/>
      <c r="O45032"/>
      <c r="U45032"/>
      <c r="V45032"/>
    </row>
    <row r="45033" spans="6:22" x14ac:dyDescent="0.2">
      <c r="F45033"/>
      <c r="M45033" s="2"/>
      <c r="N45033"/>
      <c r="O45033"/>
      <c r="U45033"/>
      <c r="V45033"/>
    </row>
    <row r="45034" spans="6:22" x14ac:dyDescent="0.2">
      <c r="F45034"/>
      <c r="M45034" s="2"/>
      <c r="N45034"/>
      <c r="O45034"/>
      <c r="U45034"/>
      <c r="V45034"/>
    </row>
    <row r="45035" spans="6:22" x14ac:dyDescent="0.2">
      <c r="F45035"/>
      <c r="M45035" s="2"/>
      <c r="N45035"/>
      <c r="O45035"/>
      <c r="U45035"/>
      <c r="V45035"/>
    </row>
    <row r="45036" spans="6:22" x14ac:dyDescent="0.2">
      <c r="F45036"/>
      <c r="M45036" s="2"/>
      <c r="N45036"/>
      <c r="O45036"/>
      <c r="U45036"/>
      <c r="V45036"/>
    </row>
    <row r="45037" spans="6:22" x14ac:dyDescent="0.2">
      <c r="F45037"/>
      <c r="M45037" s="2"/>
      <c r="N45037"/>
      <c r="O45037"/>
      <c r="U45037"/>
      <c r="V45037"/>
    </row>
    <row r="45038" spans="6:22" x14ac:dyDescent="0.2">
      <c r="F45038"/>
      <c r="M45038" s="2"/>
      <c r="N45038"/>
      <c r="O45038"/>
      <c r="U45038"/>
      <c r="V45038"/>
    </row>
    <row r="45039" spans="6:22" x14ac:dyDescent="0.2">
      <c r="F45039"/>
      <c r="M45039" s="2"/>
      <c r="N45039"/>
      <c r="O45039"/>
      <c r="U45039"/>
      <c r="V45039"/>
    </row>
    <row r="45040" spans="6:22" x14ac:dyDescent="0.2">
      <c r="F45040"/>
      <c r="M45040" s="2"/>
      <c r="N45040"/>
      <c r="O45040"/>
      <c r="U45040"/>
      <c r="V45040"/>
    </row>
    <row r="45041" spans="6:22" x14ac:dyDescent="0.2">
      <c r="F45041"/>
      <c r="M45041" s="2"/>
      <c r="N45041"/>
      <c r="O45041"/>
      <c r="U45041"/>
      <c r="V45041"/>
    </row>
    <row r="45042" spans="6:22" x14ac:dyDescent="0.2">
      <c r="F45042"/>
      <c r="M45042" s="2"/>
      <c r="N45042"/>
      <c r="O45042"/>
      <c r="U45042"/>
      <c r="V45042"/>
    </row>
    <row r="45043" spans="6:22" x14ac:dyDescent="0.2">
      <c r="F45043"/>
      <c r="M45043" s="2"/>
      <c r="N45043"/>
      <c r="O45043"/>
      <c r="U45043"/>
      <c r="V45043"/>
    </row>
    <row r="45044" spans="6:22" x14ac:dyDescent="0.2">
      <c r="F45044"/>
      <c r="M45044" s="2"/>
      <c r="N45044"/>
      <c r="O45044"/>
      <c r="U45044"/>
      <c r="V45044"/>
    </row>
    <row r="45045" spans="6:22" x14ac:dyDescent="0.2">
      <c r="F45045"/>
      <c r="M45045" s="2"/>
      <c r="N45045"/>
      <c r="O45045"/>
      <c r="U45045"/>
      <c r="V45045"/>
    </row>
    <row r="45046" spans="6:22" x14ac:dyDescent="0.2">
      <c r="F45046"/>
      <c r="M45046" s="2"/>
      <c r="N45046"/>
      <c r="O45046"/>
      <c r="U45046"/>
      <c r="V45046"/>
    </row>
    <row r="45047" spans="6:22" x14ac:dyDescent="0.2">
      <c r="F45047"/>
      <c r="M45047" s="2"/>
      <c r="N45047"/>
      <c r="O45047"/>
      <c r="U45047"/>
      <c r="V45047"/>
    </row>
    <row r="45048" spans="6:22" x14ac:dyDescent="0.2">
      <c r="F45048"/>
      <c r="M45048" s="2"/>
      <c r="N45048"/>
      <c r="O45048"/>
      <c r="U45048"/>
      <c r="V45048"/>
    </row>
    <row r="45049" spans="6:22" x14ac:dyDescent="0.2">
      <c r="F45049"/>
      <c r="M45049" s="2"/>
      <c r="N45049"/>
      <c r="O45049"/>
      <c r="U45049"/>
      <c r="V45049"/>
    </row>
    <row r="45050" spans="6:22" x14ac:dyDescent="0.2">
      <c r="F45050"/>
      <c r="M45050" s="2"/>
      <c r="N45050"/>
      <c r="O45050"/>
      <c r="U45050"/>
      <c r="V45050"/>
    </row>
    <row r="45051" spans="6:22" x14ac:dyDescent="0.2">
      <c r="F45051"/>
      <c r="M45051" s="2"/>
      <c r="N45051"/>
      <c r="O45051"/>
      <c r="U45051"/>
      <c r="V45051"/>
    </row>
    <row r="45052" spans="6:22" x14ac:dyDescent="0.2">
      <c r="F45052"/>
      <c r="M45052" s="2"/>
      <c r="N45052"/>
      <c r="O45052"/>
      <c r="U45052"/>
      <c r="V45052"/>
    </row>
    <row r="45053" spans="6:22" x14ac:dyDescent="0.2">
      <c r="F45053"/>
      <c r="M45053" s="2"/>
      <c r="N45053"/>
      <c r="O45053"/>
      <c r="U45053"/>
      <c r="V45053"/>
    </row>
    <row r="45054" spans="6:22" x14ac:dyDescent="0.2">
      <c r="F45054"/>
      <c r="M45054" s="2"/>
      <c r="N45054"/>
      <c r="O45054"/>
      <c r="U45054"/>
      <c r="V45054"/>
    </row>
    <row r="45055" spans="6:22" x14ac:dyDescent="0.2">
      <c r="F45055"/>
      <c r="M45055" s="2"/>
      <c r="N45055"/>
      <c r="O45055"/>
      <c r="U45055"/>
      <c r="V45055"/>
    </row>
    <row r="45056" spans="6:22" x14ac:dyDescent="0.2">
      <c r="F45056"/>
      <c r="M45056" s="2"/>
      <c r="N45056"/>
      <c r="O45056"/>
      <c r="U45056"/>
      <c r="V45056"/>
    </row>
    <row r="45057" spans="6:22" x14ac:dyDescent="0.2">
      <c r="F45057"/>
      <c r="M45057" s="2"/>
      <c r="N45057"/>
      <c r="O45057"/>
      <c r="U45057"/>
      <c r="V45057"/>
    </row>
    <row r="45058" spans="6:22" x14ac:dyDescent="0.2">
      <c r="F45058"/>
      <c r="M45058" s="2"/>
      <c r="N45058"/>
      <c r="O45058"/>
      <c r="U45058"/>
      <c r="V45058"/>
    </row>
    <row r="45059" spans="6:22" x14ac:dyDescent="0.2">
      <c r="F45059"/>
      <c r="M45059" s="2"/>
      <c r="N45059"/>
      <c r="O45059"/>
      <c r="U45059"/>
      <c r="V45059"/>
    </row>
    <row r="45060" spans="6:22" x14ac:dyDescent="0.2">
      <c r="F45060"/>
      <c r="M45060" s="2"/>
      <c r="N45060"/>
      <c r="O45060"/>
      <c r="U45060"/>
      <c r="V45060"/>
    </row>
    <row r="45061" spans="6:22" x14ac:dyDescent="0.2">
      <c r="F45061"/>
      <c r="M45061" s="2"/>
      <c r="N45061"/>
      <c r="O45061"/>
      <c r="U45061"/>
      <c r="V45061"/>
    </row>
    <row r="45062" spans="6:22" x14ac:dyDescent="0.2">
      <c r="F45062"/>
      <c r="M45062" s="2"/>
      <c r="N45062"/>
      <c r="O45062"/>
      <c r="U45062"/>
      <c r="V45062"/>
    </row>
    <row r="45063" spans="6:22" x14ac:dyDescent="0.2">
      <c r="F45063"/>
      <c r="M45063" s="2"/>
      <c r="N45063"/>
      <c r="O45063"/>
      <c r="U45063"/>
      <c r="V45063"/>
    </row>
    <row r="45064" spans="6:22" x14ac:dyDescent="0.2">
      <c r="F45064"/>
      <c r="M45064" s="2"/>
      <c r="N45064"/>
      <c r="O45064"/>
      <c r="U45064"/>
      <c r="V45064"/>
    </row>
    <row r="45065" spans="6:22" x14ac:dyDescent="0.2">
      <c r="F45065"/>
      <c r="M45065" s="2"/>
      <c r="N45065"/>
      <c r="O45065"/>
      <c r="U45065"/>
      <c r="V45065"/>
    </row>
    <row r="45066" spans="6:22" x14ac:dyDescent="0.2">
      <c r="F45066"/>
      <c r="M45066" s="2"/>
      <c r="N45066"/>
      <c r="O45066"/>
      <c r="U45066"/>
      <c r="V45066"/>
    </row>
    <row r="45067" spans="6:22" x14ac:dyDescent="0.2">
      <c r="F45067"/>
      <c r="M45067" s="2"/>
      <c r="N45067"/>
      <c r="O45067"/>
      <c r="U45067"/>
      <c r="V45067"/>
    </row>
    <row r="45068" spans="6:22" x14ac:dyDescent="0.2">
      <c r="F45068"/>
      <c r="M45068" s="2"/>
      <c r="N45068"/>
      <c r="O45068"/>
      <c r="U45068"/>
      <c r="V45068"/>
    </row>
    <row r="45069" spans="6:22" x14ac:dyDescent="0.2">
      <c r="F45069"/>
      <c r="M45069" s="2"/>
      <c r="N45069"/>
      <c r="O45069"/>
      <c r="U45069"/>
      <c r="V45069"/>
    </row>
    <row r="45070" spans="6:22" x14ac:dyDescent="0.2">
      <c r="F45070"/>
      <c r="M45070" s="2"/>
      <c r="N45070"/>
      <c r="O45070"/>
      <c r="U45070"/>
      <c r="V45070"/>
    </row>
    <row r="45071" spans="6:22" x14ac:dyDescent="0.2">
      <c r="F45071"/>
      <c r="M45071" s="2"/>
      <c r="N45071"/>
      <c r="O45071"/>
      <c r="U45071"/>
      <c r="V45071"/>
    </row>
    <row r="45072" spans="6:22" x14ac:dyDescent="0.2">
      <c r="F45072"/>
      <c r="M45072" s="2"/>
      <c r="N45072"/>
      <c r="O45072"/>
      <c r="U45072"/>
      <c r="V45072"/>
    </row>
    <row r="45073" spans="6:22" x14ac:dyDescent="0.2">
      <c r="F45073"/>
      <c r="M45073" s="2"/>
      <c r="N45073"/>
      <c r="O45073"/>
      <c r="U45073"/>
      <c r="V45073"/>
    </row>
    <row r="45074" spans="6:22" x14ac:dyDescent="0.2">
      <c r="F45074"/>
      <c r="M45074" s="2"/>
      <c r="N45074"/>
      <c r="O45074"/>
      <c r="U45074"/>
      <c r="V45074"/>
    </row>
    <row r="45075" spans="6:22" x14ac:dyDescent="0.2">
      <c r="F45075"/>
      <c r="M45075" s="2"/>
      <c r="N45075"/>
      <c r="O45075"/>
      <c r="U45075"/>
      <c r="V45075"/>
    </row>
    <row r="45076" spans="6:22" x14ac:dyDescent="0.2">
      <c r="F45076"/>
      <c r="M45076" s="2"/>
      <c r="N45076"/>
      <c r="O45076"/>
      <c r="U45076"/>
      <c r="V45076"/>
    </row>
    <row r="45077" spans="6:22" x14ac:dyDescent="0.2">
      <c r="F45077"/>
      <c r="M45077" s="2"/>
      <c r="N45077"/>
      <c r="O45077"/>
      <c r="U45077"/>
      <c r="V45077"/>
    </row>
    <row r="45078" spans="6:22" x14ac:dyDescent="0.2">
      <c r="F45078"/>
      <c r="M45078" s="2"/>
      <c r="N45078"/>
      <c r="O45078"/>
      <c r="U45078"/>
      <c r="V45078"/>
    </row>
    <row r="45079" spans="6:22" x14ac:dyDescent="0.2">
      <c r="F45079"/>
      <c r="M45079" s="2"/>
      <c r="N45079"/>
      <c r="O45079"/>
      <c r="U45079"/>
      <c r="V45079"/>
    </row>
    <row r="45080" spans="6:22" x14ac:dyDescent="0.2">
      <c r="F45080"/>
      <c r="M45080" s="2"/>
      <c r="N45080"/>
      <c r="O45080"/>
      <c r="U45080"/>
      <c r="V45080"/>
    </row>
    <row r="45081" spans="6:22" x14ac:dyDescent="0.2">
      <c r="F45081"/>
      <c r="M45081" s="2"/>
      <c r="N45081"/>
      <c r="O45081"/>
      <c r="U45081"/>
      <c r="V45081"/>
    </row>
    <row r="45082" spans="6:22" x14ac:dyDescent="0.2">
      <c r="F45082"/>
      <c r="M45082" s="2"/>
      <c r="N45082"/>
      <c r="O45082"/>
      <c r="U45082"/>
      <c r="V45082"/>
    </row>
    <row r="45083" spans="6:22" x14ac:dyDescent="0.2">
      <c r="F45083"/>
      <c r="M45083" s="2"/>
      <c r="N45083"/>
      <c r="O45083"/>
      <c r="U45083"/>
      <c r="V45083"/>
    </row>
    <row r="45084" spans="6:22" x14ac:dyDescent="0.2">
      <c r="F45084"/>
      <c r="M45084" s="2"/>
      <c r="N45084"/>
      <c r="O45084"/>
      <c r="U45084"/>
      <c r="V45084"/>
    </row>
    <row r="45085" spans="6:22" x14ac:dyDescent="0.2">
      <c r="F45085"/>
      <c r="M45085" s="2"/>
      <c r="N45085"/>
      <c r="O45085"/>
      <c r="U45085"/>
      <c r="V45085"/>
    </row>
    <row r="45086" spans="6:22" x14ac:dyDescent="0.2">
      <c r="F45086"/>
      <c r="M45086" s="2"/>
      <c r="N45086"/>
      <c r="O45086"/>
      <c r="U45086"/>
      <c r="V45086"/>
    </row>
    <row r="45087" spans="6:22" x14ac:dyDescent="0.2">
      <c r="F45087"/>
      <c r="M45087" s="2"/>
      <c r="N45087"/>
      <c r="O45087"/>
      <c r="U45087"/>
      <c r="V45087"/>
    </row>
    <row r="45088" spans="6:22" x14ac:dyDescent="0.2">
      <c r="F45088"/>
      <c r="M45088" s="2"/>
      <c r="N45088"/>
      <c r="O45088"/>
      <c r="U45088"/>
      <c r="V45088"/>
    </row>
    <row r="45089" spans="6:22" x14ac:dyDescent="0.2">
      <c r="F45089"/>
      <c r="M45089" s="2"/>
      <c r="N45089"/>
      <c r="O45089"/>
      <c r="U45089"/>
      <c r="V45089"/>
    </row>
    <row r="45090" spans="6:22" x14ac:dyDescent="0.2">
      <c r="F45090"/>
      <c r="M45090" s="2"/>
      <c r="N45090"/>
      <c r="O45090"/>
      <c r="U45090"/>
      <c r="V45090"/>
    </row>
    <row r="45091" spans="6:22" x14ac:dyDescent="0.2">
      <c r="F45091"/>
      <c r="M45091" s="2"/>
      <c r="N45091"/>
      <c r="O45091"/>
      <c r="U45091"/>
      <c r="V45091"/>
    </row>
    <row r="45092" spans="6:22" x14ac:dyDescent="0.2">
      <c r="F45092"/>
      <c r="M45092" s="2"/>
      <c r="N45092"/>
      <c r="O45092"/>
      <c r="U45092"/>
      <c r="V45092"/>
    </row>
    <row r="45093" spans="6:22" x14ac:dyDescent="0.2">
      <c r="F45093"/>
      <c r="M45093" s="2"/>
      <c r="N45093"/>
      <c r="O45093"/>
      <c r="U45093"/>
      <c r="V45093"/>
    </row>
    <row r="45094" spans="6:22" x14ac:dyDescent="0.2">
      <c r="F45094"/>
      <c r="M45094" s="2"/>
      <c r="N45094"/>
      <c r="O45094"/>
      <c r="U45094"/>
      <c r="V45094"/>
    </row>
    <row r="45095" spans="6:22" x14ac:dyDescent="0.2">
      <c r="F45095"/>
      <c r="M45095" s="2"/>
      <c r="N45095"/>
      <c r="O45095"/>
      <c r="U45095"/>
      <c r="V45095"/>
    </row>
    <row r="45096" spans="6:22" x14ac:dyDescent="0.2">
      <c r="F45096"/>
      <c r="M45096" s="2"/>
      <c r="N45096"/>
      <c r="O45096"/>
      <c r="U45096"/>
      <c r="V45096"/>
    </row>
    <row r="45097" spans="6:22" x14ac:dyDescent="0.2">
      <c r="F45097"/>
      <c r="M45097" s="2"/>
      <c r="N45097"/>
      <c r="O45097"/>
      <c r="U45097"/>
      <c r="V45097"/>
    </row>
    <row r="45098" spans="6:22" x14ac:dyDescent="0.2">
      <c r="F45098"/>
      <c r="M45098" s="2"/>
      <c r="N45098"/>
      <c r="O45098"/>
      <c r="U45098"/>
      <c r="V45098"/>
    </row>
    <row r="45099" spans="6:22" x14ac:dyDescent="0.2">
      <c r="F45099"/>
      <c r="M45099" s="2"/>
      <c r="N45099"/>
      <c r="O45099"/>
      <c r="U45099"/>
      <c r="V45099"/>
    </row>
    <row r="45100" spans="6:22" x14ac:dyDescent="0.2">
      <c r="F45100"/>
      <c r="M45100" s="2"/>
      <c r="N45100"/>
      <c r="O45100"/>
      <c r="U45100"/>
      <c r="V45100"/>
    </row>
    <row r="45101" spans="6:22" x14ac:dyDescent="0.2">
      <c r="F45101"/>
      <c r="M45101" s="2"/>
      <c r="N45101"/>
      <c r="O45101"/>
      <c r="U45101"/>
      <c r="V45101"/>
    </row>
    <row r="45102" spans="6:22" x14ac:dyDescent="0.2">
      <c r="F45102"/>
      <c r="M45102" s="2"/>
      <c r="N45102"/>
      <c r="O45102"/>
      <c r="U45102"/>
      <c r="V45102"/>
    </row>
    <row r="45103" spans="6:22" x14ac:dyDescent="0.2">
      <c r="F45103"/>
      <c r="M45103" s="2"/>
      <c r="N45103"/>
      <c r="O45103"/>
      <c r="U45103"/>
      <c r="V45103"/>
    </row>
    <row r="45104" spans="6:22" x14ac:dyDescent="0.2">
      <c r="F45104"/>
      <c r="M45104" s="2"/>
      <c r="N45104"/>
      <c r="O45104"/>
      <c r="U45104"/>
      <c r="V45104"/>
    </row>
    <row r="45105" spans="6:22" x14ac:dyDescent="0.2">
      <c r="F45105"/>
      <c r="M45105" s="2"/>
      <c r="N45105"/>
      <c r="O45105"/>
      <c r="U45105"/>
      <c r="V45105"/>
    </row>
    <row r="45106" spans="6:22" x14ac:dyDescent="0.2">
      <c r="F45106"/>
      <c r="M45106" s="2"/>
      <c r="N45106"/>
      <c r="O45106"/>
      <c r="U45106"/>
      <c r="V45106"/>
    </row>
    <row r="45107" spans="6:22" x14ac:dyDescent="0.2">
      <c r="F45107"/>
      <c r="M45107" s="2"/>
      <c r="N45107"/>
      <c r="O45107"/>
      <c r="U45107"/>
      <c r="V45107"/>
    </row>
    <row r="45108" spans="6:22" x14ac:dyDescent="0.2">
      <c r="F45108"/>
      <c r="M45108" s="2"/>
      <c r="N45108"/>
      <c r="O45108"/>
      <c r="U45108"/>
      <c r="V45108"/>
    </row>
    <row r="45109" spans="6:22" x14ac:dyDescent="0.2">
      <c r="F45109"/>
      <c r="M45109" s="2"/>
      <c r="N45109"/>
      <c r="O45109"/>
      <c r="U45109"/>
      <c r="V45109"/>
    </row>
    <row r="45110" spans="6:22" x14ac:dyDescent="0.2">
      <c r="F45110"/>
      <c r="M45110" s="2"/>
      <c r="N45110"/>
      <c r="O45110"/>
      <c r="U45110"/>
      <c r="V45110"/>
    </row>
    <row r="45111" spans="6:22" x14ac:dyDescent="0.2">
      <c r="F45111"/>
      <c r="M45111" s="2"/>
      <c r="N45111"/>
      <c r="O45111"/>
      <c r="U45111"/>
      <c r="V45111"/>
    </row>
    <row r="45112" spans="6:22" x14ac:dyDescent="0.2">
      <c r="F45112"/>
      <c r="M45112" s="2"/>
      <c r="N45112"/>
      <c r="O45112"/>
      <c r="U45112"/>
      <c r="V45112"/>
    </row>
    <row r="45113" spans="6:22" x14ac:dyDescent="0.2">
      <c r="F45113"/>
      <c r="M45113" s="2"/>
      <c r="N45113"/>
      <c r="O45113"/>
      <c r="U45113"/>
      <c r="V45113"/>
    </row>
    <row r="45114" spans="6:22" x14ac:dyDescent="0.2">
      <c r="F45114"/>
      <c r="M45114" s="2"/>
      <c r="N45114"/>
      <c r="O45114"/>
      <c r="U45114"/>
      <c r="V45114"/>
    </row>
    <row r="45115" spans="6:22" x14ac:dyDescent="0.2">
      <c r="F45115"/>
      <c r="M45115" s="2"/>
      <c r="N45115"/>
      <c r="O45115"/>
      <c r="U45115"/>
      <c r="V45115"/>
    </row>
    <row r="45116" spans="6:22" x14ac:dyDescent="0.2">
      <c r="F45116"/>
      <c r="M45116" s="2"/>
      <c r="N45116"/>
      <c r="O45116"/>
      <c r="U45116"/>
      <c r="V45116"/>
    </row>
    <row r="45117" spans="6:22" x14ac:dyDescent="0.2">
      <c r="F45117"/>
      <c r="M45117" s="2"/>
      <c r="N45117"/>
      <c r="O45117"/>
      <c r="U45117"/>
      <c r="V45117"/>
    </row>
    <row r="45118" spans="6:22" x14ac:dyDescent="0.2">
      <c r="F45118"/>
      <c r="M45118" s="2"/>
      <c r="N45118"/>
      <c r="O45118"/>
      <c r="U45118"/>
      <c r="V45118"/>
    </row>
    <row r="45119" spans="6:22" x14ac:dyDescent="0.2">
      <c r="F45119"/>
      <c r="M45119" s="2"/>
      <c r="N45119"/>
      <c r="O45119"/>
      <c r="U45119"/>
      <c r="V45119"/>
    </row>
    <row r="45120" spans="6:22" x14ac:dyDescent="0.2">
      <c r="F45120"/>
      <c r="M45120" s="2"/>
      <c r="N45120"/>
      <c r="O45120"/>
      <c r="U45120"/>
      <c r="V45120"/>
    </row>
    <row r="45121" spans="6:22" x14ac:dyDescent="0.2">
      <c r="F45121"/>
      <c r="M45121" s="2"/>
      <c r="N45121"/>
      <c r="O45121"/>
      <c r="U45121"/>
      <c r="V45121"/>
    </row>
    <row r="45122" spans="6:22" x14ac:dyDescent="0.2">
      <c r="F45122"/>
      <c r="M45122" s="2"/>
      <c r="N45122"/>
      <c r="O45122"/>
      <c r="U45122"/>
      <c r="V45122"/>
    </row>
    <row r="45123" spans="6:22" x14ac:dyDescent="0.2">
      <c r="F45123"/>
      <c r="M45123" s="2"/>
      <c r="N45123"/>
      <c r="O45123"/>
      <c r="U45123"/>
      <c r="V45123"/>
    </row>
    <row r="45124" spans="6:22" x14ac:dyDescent="0.2">
      <c r="F45124"/>
      <c r="M45124" s="2"/>
      <c r="N45124"/>
      <c r="O45124"/>
      <c r="U45124"/>
      <c r="V45124"/>
    </row>
    <row r="45125" spans="6:22" x14ac:dyDescent="0.2">
      <c r="F45125"/>
      <c r="M45125" s="2"/>
      <c r="N45125"/>
      <c r="O45125"/>
      <c r="U45125"/>
      <c r="V45125"/>
    </row>
    <row r="45126" spans="6:22" x14ac:dyDescent="0.2">
      <c r="F45126"/>
      <c r="M45126" s="2"/>
      <c r="N45126"/>
      <c r="O45126"/>
      <c r="U45126"/>
      <c r="V45126"/>
    </row>
    <row r="45127" spans="6:22" x14ac:dyDescent="0.2">
      <c r="F45127"/>
      <c r="M45127" s="2"/>
      <c r="N45127"/>
      <c r="O45127"/>
      <c r="U45127"/>
      <c r="V45127"/>
    </row>
    <row r="45128" spans="6:22" x14ac:dyDescent="0.2">
      <c r="F45128"/>
      <c r="M45128" s="2"/>
      <c r="N45128"/>
      <c r="O45128"/>
      <c r="U45128"/>
      <c r="V45128"/>
    </row>
    <row r="45129" spans="6:22" x14ac:dyDescent="0.2">
      <c r="F45129"/>
      <c r="M45129" s="2"/>
      <c r="N45129"/>
      <c r="O45129"/>
      <c r="U45129"/>
      <c r="V45129"/>
    </row>
    <row r="45130" spans="6:22" x14ac:dyDescent="0.2">
      <c r="F45130"/>
      <c r="M45130" s="2"/>
      <c r="N45130"/>
      <c r="O45130"/>
      <c r="U45130"/>
      <c r="V45130"/>
    </row>
    <row r="45131" spans="6:22" x14ac:dyDescent="0.2">
      <c r="F45131"/>
      <c r="M45131" s="2"/>
      <c r="N45131"/>
      <c r="O45131"/>
      <c r="U45131"/>
      <c r="V45131"/>
    </row>
    <row r="45132" spans="6:22" x14ac:dyDescent="0.2">
      <c r="F45132"/>
      <c r="M45132" s="2"/>
      <c r="N45132"/>
      <c r="O45132"/>
      <c r="U45132"/>
      <c r="V45132"/>
    </row>
    <row r="45133" spans="6:22" x14ac:dyDescent="0.2">
      <c r="F45133"/>
      <c r="M45133" s="2"/>
      <c r="N45133"/>
      <c r="O45133"/>
      <c r="U45133"/>
      <c r="V45133"/>
    </row>
    <row r="45134" spans="6:22" x14ac:dyDescent="0.2">
      <c r="F45134"/>
      <c r="M45134" s="2"/>
      <c r="N45134"/>
      <c r="O45134"/>
      <c r="U45134"/>
      <c r="V45134"/>
    </row>
    <row r="45135" spans="6:22" x14ac:dyDescent="0.2">
      <c r="F45135"/>
      <c r="M45135" s="2"/>
      <c r="N45135"/>
      <c r="O45135"/>
      <c r="U45135"/>
      <c r="V45135"/>
    </row>
    <row r="45136" spans="6:22" x14ac:dyDescent="0.2">
      <c r="F45136"/>
      <c r="M45136" s="2"/>
      <c r="N45136"/>
      <c r="O45136"/>
      <c r="U45136"/>
      <c r="V45136"/>
    </row>
    <row r="45137" spans="6:22" x14ac:dyDescent="0.2">
      <c r="F45137"/>
      <c r="M45137" s="2"/>
      <c r="N45137"/>
      <c r="O45137"/>
      <c r="U45137"/>
      <c r="V45137"/>
    </row>
    <row r="45138" spans="6:22" x14ac:dyDescent="0.2">
      <c r="F45138"/>
      <c r="M45138" s="2"/>
      <c r="N45138"/>
      <c r="O45138"/>
      <c r="U45138"/>
      <c r="V45138"/>
    </row>
    <row r="45139" spans="6:22" x14ac:dyDescent="0.2">
      <c r="F45139"/>
      <c r="M45139" s="2"/>
      <c r="N45139"/>
      <c r="O45139"/>
      <c r="U45139"/>
      <c r="V45139"/>
    </row>
    <row r="45140" spans="6:22" x14ac:dyDescent="0.2">
      <c r="F45140"/>
      <c r="M45140" s="2"/>
      <c r="N45140"/>
      <c r="O45140"/>
      <c r="U45140"/>
      <c r="V45140"/>
    </row>
    <row r="45141" spans="6:22" x14ac:dyDescent="0.2">
      <c r="F45141"/>
      <c r="M45141" s="2"/>
      <c r="N45141"/>
      <c r="O45141"/>
      <c r="U45141"/>
      <c r="V45141"/>
    </row>
    <row r="45142" spans="6:22" x14ac:dyDescent="0.2">
      <c r="F45142"/>
      <c r="M45142" s="2"/>
      <c r="N45142"/>
      <c r="O45142"/>
      <c r="U45142"/>
      <c r="V45142"/>
    </row>
    <row r="45143" spans="6:22" x14ac:dyDescent="0.2">
      <c r="F45143"/>
      <c r="M45143" s="2"/>
      <c r="N45143"/>
      <c r="O45143"/>
      <c r="U45143"/>
      <c r="V45143"/>
    </row>
    <row r="45144" spans="6:22" x14ac:dyDescent="0.2">
      <c r="F45144"/>
      <c r="M45144" s="2"/>
      <c r="N45144"/>
      <c r="O45144"/>
      <c r="U45144"/>
      <c r="V45144"/>
    </row>
    <row r="45145" spans="6:22" x14ac:dyDescent="0.2">
      <c r="F45145"/>
      <c r="M45145" s="2"/>
      <c r="N45145"/>
      <c r="O45145"/>
      <c r="U45145"/>
      <c r="V45145"/>
    </row>
    <row r="45146" spans="6:22" x14ac:dyDescent="0.2">
      <c r="F45146"/>
      <c r="M45146" s="2"/>
      <c r="N45146"/>
      <c r="O45146"/>
      <c r="U45146"/>
      <c r="V45146"/>
    </row>
    <row r="45147" spans="6:22" x14ac:dyDescent="0.2">
      <c r="F45147"/>
      <c r="M45147" s="2"/>
      <c r="N45147"/>
      <c r="O45147"/>
      <c r="U45147"/>
      <c r="V45147"/>
    </row>
    <row r="45148" spans="6:22" x14ac:dyDescent="0.2">
      <c r="F45148"/>
      <c r="M45148" s="2"/>
      <c r="N45148"/>
      <c r="O45148"/>
      <c r="U45148"/>
      <c r="V45148"/>
    </row>
    <row r="45149" spans="6:22" x14ac:dyDescent="0.2">
      <c r="F45149"/>
      <c r="M45149" s="2"/>
      <c r="N45149"/>
      <c r="O45149"/>
      <c r="U45149"/>
      <c r="V45149"/>
    </row>
    <row r="45150" spans="6:22" x14ac:dyDescent="0.2">
      <c r="F45150"/>
      <c r="M45150" s="2"/>
      <c r="N45150"/>
      <c r="O45150"/>
      <c r="U45150"/>
      <c r="V45150"/>
    </row>
    <row r="45151" spans="6:22" x14ac:dyDescent="0.2">
      <c r="F45151"/>
      <c r="M45151" s="2"/>
      <c r="N45151"/>
      <c r="O45151"/>
      <c r="U45151"/>
      <c r="V45151"/>
    </row>
    <row r="45152" spans="6:22" x14ac:dyDescent="0.2">
      <c r="F45152"/>
      <c r="M45152" s="2"/>
      <c r="N45152"/>
      <c r="O45152"/>
      <c r="U45152"/>
      <c r="V45152"/>
    </row>
    <row r="45153" spans="6:22" x14ac:dyDescent="0.2">
      <c r="F45153"/>
      <c r="M45153" s="2"/>
      <c r="N45153"/>
      <c r="O45153"/>
      <c r="U45153"/>
      <c r="V45153"/>
    </row>
    <row r="45154" spans="6:22" x14ac:dyDescent="0.2">
      <c r="F45154"/>
      <c r="M45154" s="2"/>
      <c r="N45154"/>
      <c r="O45154"/>
      <c r="U45154"/>
      <c r="V45154"/>
    </row>
    <row r="45155" spans="6:22" x14ac:dyDescent="0.2">
      <c r="F45155"/>
      <c r="M45155" s="2"/>
      <c r="N45155"/>
      <c r="O45155"/>
      <c r="U45155"/>
      <c r="V45155"/>
    </row>
    <row r="45156" spans="6:22" x14ac:dyDescent="0.2">
      <c r="F45156"/>
      <c r="M45156" s="2"/>
      <c r="N45156"/>
      <c r="O45156"/>
      <c r="U45156"/>
      <c r="V45156"/>
    </row>
    <row r="45157" spans="6:22" x14ac:dyDescent="0.2">
      <c r="F45157"/>
      <c r="M45157" s="2"/>
      <c r="N45157"/>
      <c r="O45157"/>
      <c r="U45157"/>
      <c r="V45157"/>
    </row>
    <row r="45158" spans="6:22" x14ac:dyDescent="0.2">
      <c r="F45158"/>
      <c r="M45158" s="2"/>
      <c r="N45158"/>
      <c r="O45158"/>
      <c r="U45158"/>
      <c r="V45158"/>
    </row>
    <row r="45159" spans="6:22" x14ac:dyDescent="0.2">
      <c r="F45159"/>
      <c r="M45159" s="2"/>
      <c r="N45159"/>
      <c r="O45159"/>
      <c r="U45159"/>
      <c r="V45159"/>
    </row>
    <row r="45160" spans="6:22" x14ac:dyDescent="0.2">
      <c r="F45160"/>
      <c r="M45160" s="2"/>
      <c r="N45160"/>
      <c r="O45160"/>
      <c r="U45160"/>
      <c r="V45160"/>
    </row>
    <row r="45161" spans="6:22" x14ac:dyDescent="0.2">
      <c r="F45161"/>
      <c r="M45161" s="2"/>
      <c r="N45161"/>
      <c r="O45161"/>
      <c r="U45161"/>
      <c r="V45161"/>
    </row>
    <row r="45162" spans="6:22" x14ac:dyDescent="0.2">
      <c r="F45162"/>
      <c r="M45162" s="2"/>
      <c r="N45162"/>
      <c r="O45162"/>
      <c r="U45162"/>
      <c r="V45162"/>
    </row>
    <row r="45163" spans="6:22" x14ac:dyDescent="0.2">
      <c r="F45163"/>
      <c r="M45163" s="2"/>
      <c r="N45163"/>
      <c r="O45163"/>
      <c r="U45163"/>
      <c r="V45163"/>
    </row>
    <row r="45164" spans="6:22" x14ac:dyDescent="0.2">
      <c r="F45164"/>
      <c r="M45164" s="2"/>
      <c r="N45164"/>
      <c r="O45164"/>
      <c r="U45164"/>
      <c r="V45164"/>
    </row>
    <row r="45165" spans="6:22" x14ac:dyDescent="0.2">
      <c r="F45165"/>
      <c r="M45165" s="2"/>
      <c r="N45165"/>
      <c r="O45165"/>
      <c r="U45165"/>
      <c r="V45165"/>
    </row>
    <row r="45166" spans="6:22" x14ac:dyDescent="0.2">
      <c r="F45166"/>
      <c r="M45166" s="2"/>
      <c r="N45166"/>
      <c r="O45166"/>
      <c r="U45166"/>
      <c r="V45166"/>
    </row>
    <row r="45167" spans="6:22" x14ac:dyDescent="0.2">
      <c r="F45167"/>
      <c r="M45167" s="2"/>
      <c r="N45167"/>
      <c r="O45167"/>
      <c r="U45167"/>
      <c r="V45167"/>
    </row>
    <row r="45168" spans="6:22" x14ac:dyDescent="0.2">
      <c r="F45168"/>
      <c r="M45168" s="2"/>
      <c r="N45168"/>
      <c r="O45168"/>
      <c r="U45168"/>
      <c r="V45168"/>
    </row>
    <row r="45169" spans="6:22" x14ac:dyDescent="0.2">
      <c r="F45169"/>
      <c r="M45169" s="2"/>
      <c r="N45169"/>
      <c r="O45169"/>
      <c r="U45169"/>
      <c r="V45169"/>
    </row>
    <row r="45170" spans="6:22" x14ac:dyDescent="0.2">
      <c r="F45170"/>
      <c r="M45170" s="2"/>
      <c r="N45170"/>
      <c r="O45170"/>
      <c r="U45170"/>
      <c r="V45170"/>
    </row>
    <row r="45171" spans="6:22" x14ac:dyDescent="0.2">
      <c r="F45171"/>
      <c r="M45171" s="2"/>
      <c r="N45171"/>
      <c r="O45171"/>
      <c r="U45171"/>
      <c r="V45171"/>
    </row>
    <row r="45172" spans="6:22" x14ac:dyDescent="0.2">
      <c r="F45172"/>
      <c r="M45172" s="2"/>
      <c r="N45172"/>
      <c r="O45172"/>
      <c r="U45172"/>
      <c r="V45172"/>
    </row>
    <row r="45173" spans="6:22" x14ac:dyDescent="0.2">
      <c r="F45173"/>
      <c r="M45173" s="2"/>
      <c r="N45173"/>
      <c r="O45173"/>
      <c r="U45173"/>
      <c r="V45173"/>
    </row>
    <row r="45174" spans="6:22" x14ac:dyDescent="0.2">
      <c r="F45174"/>
      <c r="M45174" s="2"/>
      <c r="N45174"/>
      <c r="O45174"/>
      <c r="U45174"/>
      <c r="V45174"/>
    </row>
    <row r="45175" spans="6:22" x14ac:dyDescent="0.2">
      <c r="F45175"/>
      <c r="M45175" s="2"/>
      <c r="N45175"/>
      <c r="O45175"/>
      <c r="U45175"/>
      <c r="V45175"/>
    </row>
    <row r="45176" spans="6:22" x14ac:dyDescent="0.2">
      <c r="F45176"/>
      <c r="M45176" s="2"/>
      <c r="N45176"/>
      <c r="O45176"/>
      <c r="U45176"/>
      <c r="V45176"/>
    </row>
    <row r="45177" spans="6:22" x14ac:dyDescent="0.2">
      <c r="F45177"/>
      <c r="M45177" s="2"/>
      <c r="N45177"/>
      <c r="O45177"/>
      <c r="U45177"/>
      <c r="V45177"/>
    </row>
    <row r="45178" spans="6:22" x14ac:dyDescent="0.2">
      <c r="F45178"/>
      <c r="M45178" s="2"/>
      <c r="N45178"/>
      <c r="O45178"/>
      <c r="U45178"/>
      <c r="V45178"/>
    </row>
    <row r="45179" spans="6:22" x14ac:dyDescent="0.2">
      <c r="F45179"/>
      <c r="M45179" s="2"/>
      <c r="N45179"/>
      <c r="O45179"/>
      <c r="U45179"/>
      <c r="V45179"/>
    </row>
    <row r="45180" spans="6:22" x14ac:dyDescent="0.2">
      <c r="F45180"/>
      <c r="M45180" s="2"/>
      <c r="N45180"/>
      <c r="O45180"/>
      <c r="U45180"/>
      <c r="V45180"/>
    </row>
    <row r="45181" spans="6:22" x14ac:dyDescent="0.2">
      <c r="F45181"/>
      <c r="M45181" s="2"/>
      <c r="N45181"/>
      <c r="O45181"/>
      <c r="U45181"/>
      <c r="V45181"/>
    </row>
    <row r="45182" spans="6:22" x14ac:dyDescent="0.2">
      <c r="F45182"/>
      <c r="M45182" s="2"/>
      <c r="N45182"/>
      <c r="O45182"/>
      <c r="U45182"/>
      <c r="V45182"/>
    </row>
    <row r="45183" spans="6:22" x14ac:dyDescent="0.2">
      <c r="F45183"/>
      <c r="M45183" s="2"/>
      <c r="N45183"/>
      <c r="O45183"/>
      <c r="U45183"/>
      <c r="V45183"/>
    </row>
    <row r="45184" spans="6:22" x14ac:dyDescent="0.2">
      <c r="F45184"/>
      <c r="M45184" s="2"/>
      <c r="N45184"/>
      <c r="O45184"/>
      <c r="U45184"/>
      <c r="V45184"/>
    </row>
    <row r="45185" spans="6:22" x14ac:dyDescent="0.2">
      <c r="F45185"/>
      <c r="M45185" s="2"/>
      <c r="N45185"/>
      <c r="O45185"/>
      <c r="U45185"/>
      <c r="V45185"/>
    </row>
    <row r="45186" spans="6:22" x14ac:dyDescent="0.2">
      <c r="F45186"/>
      <c r="M45186" s="2"/>
      <c r="N45186"/>
      <c r="O45186"/>
      <c r="U45186"/>
      <c r="V45186"/>
    </row>
    <row r="45187" spans="6:22" x14ac:dyDescent="0.2">
      <c r="F45187"/>
      <c r="M45187" s="2"/>
      <c r="N45187"/>
      <c r="O45187"/>
      <c r="U45187"/>
      <c r="V45187"/>
    </row>
    <row r="45188" spans="6:22" x14ac:dyDescent="0.2">
      <c r="F45188"/>
      <c r="M45188" s="2"/>
      <c r="N45188"/>
      <c r="O45188"/>
      <c r="U45188"/>
      <c r="V45188"/>
    </row>
    <row r="45189" spans="6:22" x14ac:dyDescent="0.2">
      <c r="F45189"/>
      <c r="M45189" s="2"/>
      <c r="N45189"/>
      <c r="O45189"/>
      <c r="U45189"/>
      <c r="V45189"/>
    </row>
    <row r="45190" spans="6:22" x14ac:dyDescent="0.2">
      <c r="F45190"/>
      <c r="M45190" s="2"/>
      <c r="N45190"/>
      <c r="O45190"/>
      <c r="U45190"/>
      <c r="V45190"/>
    </row>
    <row r="45191" spans="6:22" x14ac:dyDescent="0.2">
      <c r="F45191"/>
      <c r="M45191" s="2"/>
      <c r="N45191"/>
      <c r="O45191"/>
      <c r="U45191"/>
      <c r="V45191"/>
    </row>
    <row r="45192" spans="6:22" x14ac:dyDescent="0.2">
      <c r="F45192"/>
      <c r="M45192" s="2"/>
      <c r="N45192"/>
      <c r="O45192"/>
      <c r="U45192"/>
      <c r="V45192"/>
    </row>
    <row r="45193" spans="6:22" x14ac:dyDescent="0.2">
      <c r="F45193"/>
      <c r="M45193" s="2"/>
      <c r="N45193"/>
      <c r="O45193"/>
      <c r="U45193"/>
      <c r="V45193"/>
    </row>
    <row r="45194" spans="6:22" x14ac:dyDescent="0.2">
      <c r="F45194"/>
      <c r="M45194" s="2"/>
      <c r="N45194"/>
      <c r="O45194"/>
      <c r="U45194"/>
      <c r="V45194"/>
    </row>
    <row r="45195" spans="6:22" x14ac:dyDescent="0.2">
      <c r="F45195"/>
      <c r="M45195" s="2"/>
      <c r="N45195"/>
      <c r="O45195"/>
      <c r="U45195"/>
      <c r="V45195"/>
    </row>
    <row r="45196" spans="6:22" x14ac:dyDescent="0.2">
      <c r="F45196"/>
      <c r="M45196" s="2"/>
      <c r="N45196"/>
      <c r="O45196"/>
      <c r="U45196"/>
      <c r="V45196"/>
    </row>
    <row r="45197" spans="6:22" x14ac:dyDescent="0.2">
      <c r="F45197"/>
      <c r="M45197" s="2"/>
      <c r="N45197"/>
      <c r="O45197"/>
      <c r="U45197"/>
      <c r="V45197"/>
    </row>
    <row r="45198" spans="6:22" x14ac:dyDescent="0.2">
      <c r="F45198"/>
      <c r="M45198" s="2"/>
      <c r="N45198"/>
      <c r="O45198"/>
      <c r="U45198"/>
      <c r="V45198"/>
    </row>
    <row r="45199" spans="6:22" x14ac:dyDescent="0.2">
      <c r="F45199"/>
      <c r="M45199" s="2"/>
      <c r="N45199"/>
      <c r="O45199"/>
      <c r="U45199"/>
      <c r="V45199"/>
    </row>
    <row r="45200" spans="6:22" x14ac:dyDescent="0.2">
      <c r="F45200"/>
      <c r="M45200" s="2"/>
      <c r="N45200"/>
      <c r="O45200"/>
      <c r="U45200"/>
      <c r="V45200"/>
    </row>
    <row r="45201" spans="6:22" x14ac:dyDescent="0.2">
      <c r="F45201"/>
      <c r="M45201" s="2"/>
      <c r="N45201"/>
      <c r="O45201"/>
      <c r="U45201"/>
      <c r="V45201"/>
    </row>
    <row r="45202" spans="6:22" x14ac:dyDescent="0.2">
      <c r="F45202"/>
      <c r="M45202" s="2"/>
      <c r="N45202"/>
      <c r="O45202"/>
      <c r="U45202"/>
      <c r="V45202"/>
    </row>
    <row r="45203" spans="6:22" x14ac:dyDescent="0.2">
      <c r="F45203"/>
      <c r="M45203" s="2"/>
      <c r="N45203"/>
      <c r="O45203"/>
      <c r="U45203"/>
      <c r="V45203"/>
    </row>
    <row r="45204" spans="6:22" x14ac:dyDescent="0.2">
      <c r="F45204"/>
      <c r="M45204" s="2"/>
      <c r="N45204"/>
      <c r="O45204"/>
      <c r="U45204"/>
      <c r="V45204"/>
    </row>
    <row r="45205" spans="6:22" x14ac:dyDescent="0.2">
      <c r="F45205"/>
      <c r="M45205" s="2"/>
      <c r="N45205"/>
      <c r="O45205"/>
      <c r="U45205"/>
      <c r="V45205"/>
    </row>
    <row r="45206" spans="6:22" x14ac:dyDescent="0.2">
      <c r="F45206"/>
      <c r="M45206" s="2"/>
      <c r="N45206"/>
      <c r="O45206"/>
      <c r="U45206"/>
      <c r="V45206"/>
    </row>
    <row r="45207" spans="6:22" x14ac:dyDescent="0.2">
      <c r="F45207"/>
      <c r="M45207" s="2"/>
      <c r="N45207"/>
      <c r="O45207"/>
      <c r="U45207"/>
      <c r="V45207"/>
    </row>
    <row r="45208" spans="6:22" x14ac:dyDescent="0.2">
      <c r="F45208"/>
      <c r="M45208" s="2"/>
      <c r="N45208"/>
      <c r="O45208"/>
      <c r="U45208"/>
      <c r="V45208"/>
    </row>
    <row r="45209" spans="6:22" x14ac:dyDescent="0.2">
      <c r="F45209"/>
      <c r="M45209" s="2"/>
      <c r="N45209"/>
      <c r="O45209"/>
      <c r="U45209"/>
      <c r="V45209"/>
    </row>
    <row r="45210" spans="6:22" x14ac:dyDescent="0.2">
      <c r="F45210"/>
      <c r="M45210" s="2"/>
      <c r="N45210"/>
      <c r="O45210"/>
      <c r="U45210"/>
      <c r="V45210"/>
    </row>
    <row r="45211" spans="6:22" x14ac:dyDescent="0.2">
      <c r="F45211"/>
      <c r="M45211" s="2"/>
      <c r="N45211"/>
      <c r="O45211"/>
      <c r="U45211"/>
      <c r="V45211"/>
    </row>
    <row r="45212" spans="6:22" x14ac:dyDescent="0.2">
      <c r="F45212"/>
      <c r="M45212" s="2"/>
      <c r="N45212"/>
      <c r="O45212"/>
      <c r="U45212"/>
      <c r="V45212"/>
    </row>
    <row r="45213" spans="6:22" x14ac:dyDescent="0.2">
      <c r="F45213"/>
      <c r="M45213" s="2"/>
      <c r="N45213"/>
      <c r="O45213"/>
      <c r="U45213"/>
      <c r="V45213"/>
    </row>
    <row r="45214" spans="6:22" x14ac:dyDescent="0.2">
      <c r="F45214"/>
      <c r="M45214" s="2"/>
      <c r="N45214"/>
      <c r="O45214"/>
      <c r="U45214"/>
      <c r="V45214"/>
    </row>
    <row r="45215" spans="6:22" x14ac:dyDescent="0.2">
      <c r="F45215"/>
      <c r="M45215" s="2"/>
      <c r="N45215"/>
      <c r="O45215"/>
      <c r="U45215"/>
      <c r="V45215"/>
    </row>
    <row r="45216" spans="6:22" x14ac:dyDescent="0.2">
      <c r="F45216"/>
      <c r="M45216" s="2"/>
      <c r="N45216"/>
      <c r="O45216"/>
      <c r="U45216"/>
      <c r="V45216"/>
    </row>
    <row r="45217" spans="6:22" x14ac:dyDescent="0.2">
      <c r="F45217"/>
      <c r="M45217" s="2"/>
      <c r="N45217"/>
      <c r="O45217"/>
      <c r="U45217"/>
      <c r="V45217"/>
    </row>
    <row r="45218" spans="6:22" x14ac:dyDescent="0.2">
      <c r="F45218"/>
      <c r="M45218" s="2"/>
      <c r="N45218"/>
      <c r="O45218"/>
      <c r="U45218"/>
      <c r="V45218"/>
    </row>
    <row r="45219" spans="6:22" x14ac:dyDescent="0.2">
      <c r="F45219"/>
      <c r="M45219" s="2"/>
      <c r="N45219"/>
      <c r="O45219"/>
      <c r="U45219"/>
      <c r="V45219"/>
    </row>
    <row r="45220" spans="6:22" x14ac:dyDescent="0.2">
      <c r="F45220"/>
      <c r="M45220" s="2"/>
      <c r="N45220"/>
      <c r="O45220"/>
      <c r="U45220"/>
      <c r="V45220"/>
    </row>
    <row r="45221" spans="6:22" x14ac:dyDescent="0.2">
      <c r="F45221"/>
      <c r="M45221" s="2"/>
      <c r="N45221"/>
      <c r="O45221"/>
      <c r="U45221"/>
      <c r="V45221"/>
    </row>
    <row r="45222" spans="6:22" x14ac:dyDescent="0.2">
      <c r="F45222"/>
      <c r="M45222" s="2"/>
      <c r="N45222"/>
      <c r="O45222"/>
      <c r="U45222"/>
      <c r="V45222"/>
    </row>
    <row r="45223" spans="6:22" x14ac:dyDescent="0.2">
      <c r="F45223"/>
      <c r="M45223" s="2"/>
      <c r="N45223"/>
      <c r="O45223"/>
      <c r="U45223"/>
      <c r="V45223"/>
    </row>
    <row r="45224" spans="6:22" x14ac:dyDescent="0.2">
      <c r="F45224"/>
      <c r="M45224" s="2"/>
      <c r="N45224"/>
      <c r="O45224"/>
      <c r="U45224"/>
      <c r="V45224"/>
    </row>
    <row r="45225" spans="6:22" x14ac:dyDescent="0.2">
      <c r="F45225"/>
      <c r="M45225" s="2"/>
      <c r="N45225"/>
      <c r="O45225"/>
      <c r="U45225"/>
      <c r="V45225"/>
    </row>
    <row r="45226" spans="6:22" x14ac:dyDescent="0.2">
      <c r="F45226"/>
      <c r="M45226" s="2"/>
      <c r="N45226"/>
      <c r="O45226"/>
      <c r="U45226"/>
      <c r="V45226"/>
    </row>
    <row r="45227" spans="6:22" x14ac:dyDescent="0.2">
      <c r="F45227"/>
      <c r="M45227" s="2"/>
      <c r="N45227"/>
      <c r="O45227"/>
      <c r="U45227"/>
      <c r="V45227"/>
    </row>
    <row r="45228" spans="6:22" x14ac:dyDescent="0.2">
      <c r="F45228"/>
      <c r="M45228" s="2"/>
      <c r="N45228"/>
      <c r="O45228"/>
      <c r="U45228"/>
      <c r="V45228"/>
    </row>
    <row r="45229" spans="6:22" x14ac:dyDescent="0.2">
      <c r="F45229"/>
      <c r="M45229" s="2"/>
      <c r="N45229"/>
      <c r="O45229"/>
      <c r="U45229"/>
      <c r="V45229"/>
    </row>
    <row r="45230" spans="6:22" x14ac:dyDescent="0.2">
      <c r="F45230"/>
      <c r="M45230" s="2"/>
      <c r="N45230"/>
      <c r="O45230"/>
      <c r="U45230"/>
      <c r="V45230"/>
    </row>
    <row r="45231" spans="6:22" x14ac:dyDescent="0.2">
      <c r="F45231"/>
      <c r="M45231" s="2"/>
      <c r="N45231"/>
      <c r="O45231"/>
      <c r="U45231"/>
      <c r="V45231"/>
    </row>
    <row r="45232" spans="6:22" x14ac:dyDescent="0.2">
      <c r="F45232"/>
      <c r="M45232" s="2"/>
      <c r="N45232"/>
      <c r="O45232"/>
      <c r="U45232"/>
      <c r="V45232"/>
    </row>
    <row r="45233" spans="6:22" x14ac:dyDescent="0.2">
      <c r="F45233"/>
      <c r="M45233" s="2"/>
      <c r="N45233"/>
      <c r="O45233"/>
      <c r="U45233"/>
      <c r="V45233"/>
    </row>
    <row r="45234" spans="6:22" x14ac:dyDescent="0.2">
      <c r="F45234"/>
      <c r="M45234" s="2"/>
      <c r="N45234"/>
      <c r="O45234"/>
      <c r="U45234"/>
      <c r="V45234"/>
    </row>
    <row r="45235" spans="6:22" x14ac:dyDescent="0.2">
      <c r="F45235"/>
      <c r="M45235" s="2"/>
      <c r="N45235"/>
      <c r="O45235"/>
      <c r="U45235"/>
      <c r="V45235"/>
    </row>
    <row r="45236" spans="6:22" x14ac:dyDescent="0.2">
      <c r="F45236"/>
      <c r="M45236" s="2"/>
      <c r="N45236"/>
      <c r="O45236"/>
      <c r="U45236"/>
      <c r="V45236"/>
    </row>
    <row r="45237" spans="6:22" x14ac:dyDescent="0.2">
      <c r="F45237"/>
      <c r="M45237" s="2"/>
      <c r="N45237"/>
      <c r="O45237"/>
      <c r="U45237"/>
      <c r="V45237"/>
    </row>
    <row r="45238" spans="6:22" x14ac:dyDescent="0.2">
      <c r="F45238"/>
      <c r="M45238" s="2"/>
      <c r="N45238"/>
      <c r="O45238"/>
      <c r="U45238"/>
      <c r="V45238"/>
    </row>
    <row r="45239" spans="6:22" x14ac:dyDescent="0.2">
      <c r="F45239"/>
      <c r="M45239" s="2"/>
      <c r="N45239"/>
      <c r="O45239"/>
      <c r="U45239"/>
      <c r="V45239"/>
    </row>
    <row r="45240" spans="6:22" x14ac:dyDescent="0.2">
      <c r="F45240"/>
      <c r="M45240" s="2"/>
      <c r="N45240"/>
      <c r="O45240"/>
      <c r="U45240"/>
      <c r="V45240"/>
    </row>
    <row r="45241" spans="6:22" x14ac:dyDescent="0.2">
      <c r="F45241"/>
      <c r="M45241" s="2"/>
      <c r="N45241"/>
      <c r="O45241"/>
      <c r="U45241"/>
      <c r="V45241"/>
    </row>
    <row r="45242" spans="6:22" x14ac:dyDescent="0.2">
      <c r="F45242"/>
      <c r="M45242" s="2"/>
      <c r="N45242"/>
      <c r="O45242"/>
      <c r="U45242"/>
      <c r="V45242"/>
    </row>
    <row r="45243" spans="6:22" x14ac:dyDescent="0.2">
      <c r="F45243"/>
      <c r="M45243" s="2"/>
      <c r="N45243"/>
      <c r="O45243"/>
      <c r="U45243"/>
      <c r="V45243"/>
    </row>
    <row r="45244" spans="6:22" x14ac:dyDescent="0.2">
      <c r="F45244"/>
      <c r="M45244" s="2"/>
      <c r="N45244"/>
      <c r="O45244"/>
      <c r="U45244"/>
      <c r="V45244"/>
    </row>
    <row r="45245" spans="6:22" x14ac:dyDescent="0.2">
      <c r="F45245"/>
      <c r="M45245" s="2"/>
      <c r="N45245"/>
      <c r="O45245"/>
      <c r="U45245"/>
      <c r="V45245"/>
    </row>
    <row r="45246" spans="6:22" x14ac:dyDescent="0.2">
      <c r="F45246"/>
      <c r="M45246" s="2"/>
      <c r="N45246"/>
      <c r="O45246"/>
      <c r="U45246"/>
      <c r="V45246"/>
    </row>
    <row r="45247" spans="6:22" x14ac:dyDescent="0.2">
      <c r="F45247"/>
      <c r="M45247" s="2"/>
      <c r="N45247"/>
      <c r="O45247"/>
      <c r="U45247"/>
      <c r="V45247"/>
    </row>
    <row r="45248" spans="6:22" x14ac:dyDescent="0.2">
      <c r="F45248"/>
      <c r="M45248" s="2"/>
      <c r="N45248"/>
      <c r="O45248"/>
      <c r="U45248"/>
      <c r="V45248"/>
    </row>
    <row r="45249" spans="6:22" x14ac:dyDescent="0.2">
      <c r="F45249"/>
      <c r="M45249" s="2"/>
      <c r="N45249"/>
      <c r="O45249"/>
      <c r="U45249"/>
      <c r="V45249"/>
    </row>
    <row r="45250" spans="6:22" x14ac:dyDescent="0.2">
      <c r="F45250"/>
      <c r="M45250" s="2"/>
      <c r="N45250"/>
      <c r="O45250"/>
      <c r="U45250"/>
      <c r="V45250"/>
    </row>
    <row r="45251" spans="6:22" x14ac:dyDescent="0.2">
      <c r="F45251"/>
      <c r="M45251" s="2"/>
      <c r="N45251"/>
      <c r="O45251"/>
      <c r="U45251"/>
      <c r="V45251"/>
    </row>
    <row r="45252" spans="6:22" x14ac:dyDescent="0.2">
      <c r="F45252"/>
      <c r="M45252" s="2"/>
      <c r="N45252"/>
      <c r="O45252"/>
      <c r="U45252"/>
      <c r="V45252"/>
    </row>
    <row r="45253" spans="6:22" x14ac:dyDescent="0.2">
      <c r="F45253"/>
      <c r="M45253" s="2"/>
      <c r="N45253"/>
      <c r="O45253"/>
      <c r="U45253"/>
      <c r="V45253"/>
    </row>
    <row r="45254" spans="6:22" x14ac:dyDescent="0.2">
      <c r="F45254"/>
      <c r="M45254" s="2"/>
      <c r="N45254"/>
      <c r="O45254"/>
      <c r="U45254"/>
      <c r="V45254"/>
    </row>
    <row r="45255" spans="6:22" x14ac:dyDescent="0.2">
      <c r="F45255"/>
      <c r="M45255" s="2"/>
      <c r="N45255"/>
      <c r="O45255"/>
      <c r="U45255"/>
      <c r="V45255"/>
    </row>
    <row r="45256" spans="6:22" x14ac:dyDescent="0.2">
      <c r="F45256"/>
      <c r="M45256" s="2"/>
      <c r="N45256"/>
      <c r="O45256"/>
      <c r="U45256"/>
      <c r="V45256"/>
    </row>
    <row r="45257" spans="6:22" x14ac:dyDescent="0.2">
      <c r="F45257"/>
      <c r="M45257" s="2"/>
      <c r="N45257"/>
      <c r="O45257"/>
      <c r="U45257"/>
      <c r="V45257"/>
    </row>
    <row r="45258" spans="6:22" x14ac:dyDescent="0.2">
      <c r="F45258"/>
      <c r="M45258" s="2"/>
      <c r="N45258"/>
      <c r="O45258"/>
      <c r="U45258"/>
      <c r="V45258"/>
    </row>
    <row r="45259" spans="6:22" x14ac:dyDescent="0.2">
      <c r="F45259"/>
      <c r="M45259" s="2"/>
      <c r="N45259"/>
      <c r="O45259"/>
      <c r="U45259"/>
      <c r="V45259"/>
    </row>
    <row r="45260" spans="6:22" x14ac:dyDescent="0.2">
      <c r="F45260"/>
      <c r="M45260" s="2"/>
      <c r="N45260"/>
      <c r="O45260"/>
      <c r="U45260"/>
      <c r="V45260"/>
    </row>
    <row r="45261" spans="6:22" x14ac:dyDescent="0.2">
      <c r="F45261"/>
      <c r="M45261" s="2"/>
      <c r="N45261"/>
      <c r="O45261"/>
      <c r="U45261"/>
      <c r="V45261"/>
    </row>
    <row r="45262" spans="6:22" x14ac:dyDescent="0.2">
      <c r="F45262"/>
      <c r="M45262" s="2"/>
      <c r="N45262"/>
      <c r="O45262"/>
      <c r="U45262"/>
      <c r="V45262"/>
    </row>
    <row r="45263" spans="6:22" x14ac:dyDescent="0.2">
      <c r="F45263"/>
      <c r="M45263" s="2"/>
      <c r="N45263"/>
      <c r="O45263"/>
      <c r="U45263"/>
      <c r="V45263"/>
    </row>
    <row r="45264" spans="6:22" x14ac:dyDescent="0.2">
      <c r="F45264"/>
      <c r="M45264" s="2"/>
      <c r="N45264"/>
      <c r="O45264"/>
      <c r="U45264"/>
      <c r="V45264"/>
    </row>
    <row r="45265" spans="6:22" x14ac:dyDescent="0.2">
      <c r="F45265"/>
      <c r="M45265" s="2"/>
      <c r="N45265"/>
      <c r="O45265"/>
      <c r="U45265"/>
      <c r="V45265"/>
    </row>
    <row r="45266" spans="6:22" x14ac:dyDescent="0.2">
      <c r="F45266"/>
      <c r="M45266" s="2"/>
      <c r="N45266"/>
      <c r="O45266"/>
      <c r="U45266"/>
      <c r="V45266"/>
    </row>
    <row r="45267" spans="6:22" x14ac:dyDescent="0.2">
      <c r="F45267"/>
      <c r="M45267" s="2"/>
      <c r="N45267"/>
      <c r="O45267"/>
      <c r="U45267"/>
      <c r="V45267"/>
    </row>
    <row r="45268" spans="6:22" x14ac:dyDescent="0.2">
      <c r="F45268"/>
      <c r="M45268" s="2"/>
      <c r="N45268"/>
      <c r="O45268"/>
      <c r="U45268"/>
      <c r="V45268"/>
    </row>
    <row r="45269" spans="6:22" x14ac:dyDescent="0.2">
      <c r="F45269"/>
      <c r="M45269" s="2"/>
      <c r="N45269"/>
      <c r="O45269"/>
      <c r="U45269"/>
      <c r="V45269"/>
    </row>
    <row r="45270" spans="6:22" x14ac:dyDescent="0.2">
      <c r="F45270"/>
      <c r="M45270" s="2"/>
      <c r="N45270"/>
      <c r="O45270"/>
      <c r="U45270"/>
      <c r="V45270"/>
    </row>
    <row r="45271" spans="6:22" x14ac:dyDescent="0.2">
      <c r="F45271"/>
      <c r="M45271" s="2"/>
      <c r="N45271"/>
      <c r="O45271"/>
      <c r="U45271"/>
      <c r="V45271"/>
    </row>
    <row r="45272" spans="6:22" x14ac:dyDescent="0.2">
      <c r="F45272"/>
      <c r="M45272" s="2"/>
      <c r="N45272"/>
      <c r="O45272"/>
      <c r="U45272"/>
      <c r="V45272"/>
    </row>
    <row r="45273" spans="6:22" x14ac:dyDescent="0.2">
      <c r="F45273"/>
      <c r="M45273" s="2"/>
      <c r="N45273"/>
      <c r="O45273"/>
      <c r="U45273"/>
      <c r="V45273"/>
    </row>
    <row r="45274" spans="6:22" x14ac:dyDescent="0.2">
      <c r="F45274"/>
      <c r="M45274" s="2"/>
      <c r="N45274"/>
      <c r="O45274"/>
      <c r="U45274"/>
      <c r="V45274"/>
    </row>
    <row r="45275" spans="6:22" x14ac:dyDescent="0.2">
      <c r="F45275"/>
      <c r="M45275" s="2"/>
      <c r="N45275"/>
      <c r="O45275"/>
      <c r="U45275"/>
      <c r="V45275"/>
    </row>
    <row r="45276" spans="6:22" x14ac:dyDescent="0.2">
      <c r="F45276"/>
      <c r="M45276" s="2"/>
      <c r="N45276"/>
      <c r="O45276"/>
      <c r="U45276"/>
      <c r="V45276"/>
    </row>
    <row r="45277" spans="6:22" x14ac:dyDescent="0.2">
      <c r="F45277"/>
      <c r="M45277" s="2"/>
      <c r="N45277"/>
      <c r="O45277"/>
      <c r="U45277"/>
      <c r="V45277"/>
    </row>
    <row r="45278" spans="6:22" x14ac:dyDescent="0.2">
      <c r="F45278"/>
      <c r="M45278" s="2"/>
      <c r="N45278"/>
      <c r="O45278"/>
      <c r="U45278"/>
      <c r="V45278"/>
    </row>
    <row r="45279" spans="6:22" x14ac:dyDescent="0.2">
      <c r="F45279"/>
      <c r="M45279" s="2"/>
      <c r="N45279"/>
      <c r="O45279"/>
      <c r="U45279"/>
      <c r="V45279"/>
    </row>
    <row r="45280" spans="6:22" x14ac:dyDescent="0.2">
      <c r="F45280"/>
      <c r="M45280" s="2"/>
      <c r="N45280"/>
      <c r="O45280"/>
      <c r="U45280"/>
      <c r="V45280"/>
    </row>
    <row r="45281" spans="6:22" x14ac:dyDescent="0.2">
      <c r="F45281"/>
      <c r="M45281" s="2"/>
      <c r="N45281"/>
      <c r="O45281"/>
      <c r="U45281"/>
      <c r="V45281"/>
    </row>
    <row r="45282" spans="6:22" x14ac:dyDescent="0.2">
      <c r="F45282"/>
      <c r="M45282" s="2"/>
      <c r="N45282"/>
      <c r="O45282"/>
      <c r="U45282"/>
      <c r="V45282"/>
    </row>
    <row r="45283" spans="6:22" x14ac:dyDescent="0.2">
      <c r="F45283"/>
      <c r="M45283" s="2"/>
      <c r="N45283"/>
      <c r="O45283"/>
      <c r="U45283"/>
      <c r="V45283"/>
    </row>
    <row r="45284" spans="6:22" x14ac:dyDescent="0.2">
      <c r="F45284"/>
      <c r="M45284" s="2"/>
      <c r="N45284"/>
      <c r="O45284"/>
      <c r="U45284"/>
      <c r="V45284"/>
    </row>
    <row r="45285" spans="6:22" x14ac:dyDescent="0.2">
      <c r="F45285"/>
      <c r="M45285" s="2"/>
      <c r="N45285"/>
      <c r="O45285"/>
      <c r="U45285"/>
      <c r="V45285"/>
    </row>
    <row r="45286" spans="6:22" x14ac:dyDescent="0.2">
      <c r="F45286"/>
      <c r="M45286" s="2"/>
      <c r="N45286"/>
      <c r="O45286"/>
      <c r="U45286"/>
      <c r="V45286"/>
    </row>
    <row r="45287" spans="6:22" x14ac:dyDescent="0.2">
      <c r="F45287"/>
      <c r="M45287" s="2"/>
      <c r="N45287"/>
      <c r="O45287"/>
      <c r="U45287"/>
      <c r="V45287"/>
    </row>
    <row r="45288" spans="6:22" x14ac:dyDescent="0.2">
      <c r="F45288"/>
      <c r="M45288" s="2"/>
      <c r="N45288"/>
      <c r="O45288"/>
      <c r="U45288"/>
      <c r="V45288"/>
    </row>
    <row r="45289" spans="6:22" x14ac:dyDescent="0.2">
      <c r="F45289"/>
      <c r="M45289" s="2"/>
      <c r="N45289"/>
      <c r="O45289"/>
      <c r="U45289"/>
      <c r="V45289"/>
    </row>
    <row r="45290" spans="6:22" x14ac:dyDescent="0.2">
      <c r="F45290"/>
      <c r="M45290" s="2"/>
      <c r="N45290"/>
      <c r="O45290"/>
      <c r="U45290"/>
      <c r="V45290"/>
    </row>
    <row r="45291" spans="6:22" x14ac:dyDescent="0.2">
      <c r="F45291"/>
      <c r="M45291" s="2"/>
      <c r="N45291"/>
      <c r="O45291"/>
      <c r="U45291"/>
      <c r="V45291"/>
    </row>
    <row r="45292" spans="6:22" x14ac:dyDescent="0.2">
      <c r="F45292"/>
      <c r="M45292" s="2"/>
      <c r="N45292"/>
      <c r="O45292"/>
      <c r="U45292"/>
      <c r="V45292"/>
    </row>
    <row r="45293" spans="6:22" x14ac:dyDescent="0.2">
      <c r="F45293"/>
      <c r="M45293" s="2"/>
      <c r="N45293"/>
      <c r="O45293"/>
      <c r="U45293"/>
      <c r="V45293"/>
    </row>
    <row r="45294" spans="6:22" x14ac:dyDescent="0.2">
      <c r="F45294"/>
      <c r="M45294" s="2"/>
      <c r="N45294"/>
      <c r="O45294"/>
      <c r="U45294"/>
      <c r="V45294"/>
    </row>
    <row r="45295" spans="6:22" x14ac:dyDescent="0.2">
      <c r="F45295"/>
      <c r="M45295" s="2"/>
      <c r="N45295"/>
      <c r="O45295"/>
      <c r="U45295"/>
      <c r="V45295"/>
    </row>
    <row r="45296" spans="6:22" x14ac:dyDescent="0.2">
      <c r="F45296"/>
      <c r="M45296" s="2"/>
      <c r="N45296"/>
      <c r="O45296"/>
      <c r="U45296"/>
      <c r="V45296"/>
    </row>
    <row r="45297" spans="6:22" x14ac:dyDescent="0.2">
      <c r="F45297"/>
      <c r="M45297" s="2"/>
      <c r="N45297"/>
      <c r="O45297"/>
      <c r="U45297"/>
      <c r="V45297"/>
    </row>
    <row r="45298" spans="6:22" x14ac:dyDescent="0.2">
      <c r="F45298"/>
      <c r="M45298" s="2"/>
      <c r="N45298"/>
      <c r="O45298"/>
      <c r="U45298"/>
      <c r="V45298"/>
    </row>
    <row r="45299" spans="6:22" x14ac:dyDescent="0.2">
      <c r="F45299"/>
      <c r="M45299" s="2"/>
      <c r="N45299"/>
      <c r="O45299"/>
      <c r="U45299"/>
      <c r="V45299"/>
    </row>
    <row r="45300" spans="6:22" x14ac:dyDescent="0.2">
      <c r="F45300"/>
      <c r="M45300" s="2"/>
      <c r="N45300"/>
      <c r="O45300"/>
      <c r="U45300"/>
      <c r="V45300"/>
    </row>
    <row r="45301" spans="6:22" x14ac:dyDescent="0.2">
      <c r="F45301"/>
      <c r="M45301" s="2"/>
      <c r="N45301"/>
      <c r="O45301"/>
      <c r="U45301"/>
      <c r="V45301"/>
    </row>
    <row r="45302" spans="6:22" x14ac:dyDescent="0.2">
      <c r="F45302"/>
      <c r="M45302" s="2"/>
      <c r="N45302"/>
      <c r="O45302"/>
      <c r="U45302"/>
      <c r="V45302"/>
    </row>
    <row r="45303" spans="6:22" x14ac:dyDescent="0.2">
      <c r="F45303"/>
      <c r="M45303" s="2"/>
      <c r="N45303"/>
      <c r="O45303"/>
      <c r="U45303"/>
      <c r="V45303"/>
    </row>
    <row r="45304" spans="6:22" x14ac:dyDescent="0.2">
      <c r="F45304"/>
      <c r="M45304" s="2"/>
      <c r="N45304"/>
      <c r="O45304"/>
      <c r="U45304"/>
      <c r="V45304"/>
    </row>
    <row r="45305" spans="6:22" x14ac:dyDescent="0.2">
      <c r="F45305"/>
      <c r="M45305" s="2"/>
      <c r="N45305"/>
      <c r="O45305"/>
      <c r="U45305"/>
      <c r="V45305"/>
    </row>
    <row r="45306" spans="6:22" x14ac:dyDescent="0.2">
      <c r="F45306"/>
      <c r="M45306" s="2"/>
      <c r="N45306"/>
      <c r="O45306"/>
      <c r="U45306"/>
      <c r="V45306"/>
    </row>
    <row r="45307" spans="6:22" x14ac:dyDescent="0.2">
      <c r="F45307"/>
      <c r="M45307" s="2"/>
      <c r="N45307"/>
      <c r="O45307"/>
      <c r="U45307"/>
      <c r="V45307"/>
    </row>
    <row r="45308" spans="6:22" x14ac:dyDescent="0.2">
      <c r="F45308"/>
      <c r="M45308" s="2"/>
      <c r="N45308"/>
      <c r="O45308"/>
      <c r="U45308"/>
      <c r="V45308"/>
    </row>
    <row r="45309" spans="6:22" x14ac:dyDescent="0.2">
      <c r="F45309"/>
      <c r="M45309" s="2"/>
      <c r="N45309"/>
      <c r="O45309"/>
      <c r="U45309"/>
      <c r="V45309"/>
    </row>
    <row r="45310" spans="6:22" x14ac:dyDescent="0.2">
      <c r="F45310"/>
      <c r="M45310" s="2"/>
      <c r="N45310"/>
      <c r="O45310"/>
      <c r="U45310"/>
      <c r="V45310"/>
    </row>
    <row r="45311" spans="6:22" x14ac:dyDescent="0.2">
      <c r="F45311"/>
      <c r="M45311" s="2"/>
      <c r="N45311"/>
      <c r="O45311"/>
      <c r="U45311"/>
      <c r="V45311"/>
    </row>
    <row r="45312" spans="6:22" x14ac:dyDescent="0.2">
      <c r="F45312"/>
      <c r="M45312" s="2"/>
      <c r="N45312"/>
      <c r="O45312"/>
      <c r="U45312"/>
      <c r="V45312"/>
    </row>
    <row r="45313" spans="6:22" x14ac:dyDescent="0.2">
      <c r="F45313"/>
      <c r="M45313" s="2"/>
      <c r="N45313"/>
      <c r="O45313"/>
      <c r="U45313"/>
      <c r="V45313"/>
    </row>
    <row r="45314" spans="6:22" x14ac:dyDescent="0.2">
      <c r="F45314"/>
      <c r="M45314" s="2"/>
      <c r="N45314"/>
      <c r="O45314"/>
      <c r="U45314"/>
      <c r="V45314"/>
    </row>
    <row r="45315" spans="6:22" x14ac:dyDescent="0.2">
      <c r="F45315"/>
      <c r="M45315" s="2"/>
      <c r="N45315"/>
      <c r="O45315"/>
      <c r="U45315"/>
      <c r="V45315"/>
    </row>
    <row r="45316" spans="6:22" x14ac:dyDescent="0.2">
      <c r="F45316"/>
      <c r="M45316" s="2"/>
      <c r="N45316"/>
      <c r="O45316"/>
      <c r="U45316"/>
      <c r="V45316"/>
    </row>
    <row r="45317" spans="6:22" x14ac:dyDescent="0.2">
      <c r="F45317"/>
      <c r="M45317" s="2"/>
      <c r="N45317"/>
      <c r="O45317"/>
      <c r="U45317"/>
      <c r="V45317"/>
    </row>
    <row r="45318" spans="6:22" x14ac:dyDescent="0.2">
      <c r="F45318"/>
      <c r="M45318" s="2"/>
      <c r="N45318"/>
      <c r="O45318"/>
      <c r="U45318"/>
      <c r="V45318"/>
    </row>
    <row r="45319" spans="6:22" x14ac:dyDescent="0.2">
      <c r="F45319"/>
      <c r="M45319" s="2"/>
      <c r="N45319"/>
      <c r="O45319"/>
      <c r="U45319"/>
      <c r="V45319"/>
    </row>
    <row r="45320" spans="6:22" x14ac:dyDescent="0.2">
      <c r="F45320"/>
      <c r="M45320" s="2"/>
      <c r="N45320"/>
      <c r="O45320"/>
      <c r="U45320"/>
      <c r="V45320"/>
    </row>
    <row r="45321" spans="6:22" x14ac:dyDescent="0.2">
      <c r="F45321"/>
      <c r="M45321" s="2"/>
      <c r="N45321"/>
      <c r="O45321"/>
      <c r="U45321"/>
      <c r="V45321"/>
    </row>
    <row r="45322" spans="6:22" x14ac:dyDescent="0.2">
      <c r="F45322"/>
      <c r="M45322" s="2"/>
      <c r="N45322"/>
      <c r="O45322"/>
      <c r="U45322"/>
      <c r="V45322"/>
    </row>
    <row r="45323" spans="6:22" x14ac:dyDescent="0.2">
      <c r="F45323"/>
      <c r="M45323" s="2"/>
      <c r="N45323"/>
      <c r="O45323"/>
      <c r="U45323"/>
      <c r="V45323"/>
    </row>
    <row r="45324" spans="6:22" x14ac:dyDescent="0.2">
      <c r="F45324"/>
      <c r="M45324" s="2"/>
      <c r="N45324"/>
      <c r="O45324"/>
      <c r="U45324"/>
      <c r="V45324"/>
    </row>
    <row r="45325" spans="6:22" x14ac:dyDescent="0.2">
      <c r="F45325"/>
      <c r="M45325" s="2"/>
      <c r="N45325"/>
      <c r="O45325"/>
      <c r="U45325"/>
      <c r="V45325"/>
    </row>
    <row r="45326" spans="6:22" x14ac:dyDescent="0.2">
      <c r="F45326"/>
      <c r="M45326" s="2"/>
      <c r="N45326"/>
      <c r="O45326"/>
      <c r="U45326"/>
      <c r="V45326"/>
    </row>
    <row r="45327" spans="6:22" x14ac:dyDescent="0.2">
      <c r="F45327"/>
      <c r="M45327" s="2"/>
      <c r="N45327"/>
      <c r="O45327"/>
      <c r="U45327"/>
      <c r="V45327"/>
    </row>
    <row r="45328" spans="6:22" x14ac:dyDescent="0.2">
      <c r="F45328"/>
      <c r="M45328" s="2"/>
      <c r="N45328"/>
      <c r="O45328"/>
      <c r="U45328"/>
      <c r="V45328"/>
    </row>
    <row r="45329" spans="6:22" x14ac:dyDescent="0.2">
      <c r="F45329"/>
      <c r="M45329" s="2"/>
      <c r="N45329"/>
      <c r="O45329"/>
      <c r="U45329"/>
      <c r="V45329"/>
    </row>
    <row r="45330" spans="6:22" x14ac:dyDescent="0.2">
      <c r="F45330"/>
      <c r="M45330" s="2"/>
      <c r="N45330"/>
      <c r="O45330"/>
      <c r="U45330"/>
      <c r="V45330"/>
    </row>
    <row r="45331" spans="6:22" x14ac:dyDescent="0.2">
      <c r="F45331"/>
      <c r="M45331" s="2"/>
      <c r="N45331"/>
      <c r="O45331"/>
      <c r="U45331"/>
      <c r="V45331"/>
    </row>
    <row r="45332" spans="6:22" x14ac:dyDescent="0.2">
      <c r="F45332"/>
      <c r="M45332" s="2"/>
      <c r="N45332"/>
      <c r="O45332"/>
      <c r="U45332"/>
      <c r="V45332"/>
    </row>
    <row r="45333" spans="6:22" x14ac:dyDescent="0.2">
      <c r="F45333"/>
      <c r="M45333" s="2"/>
      <c r="N45333"/>
      <c r="O45333"/>
      <c r="U45333"/>
      <c r="V45333"/>
    </row>
    <row r="45334" spans="6:22" x14ac:dyDescent="0.2">
      <c r="F45334"/>
      <c r="M45334" s="2"/>
      <c r="N45334"/>
      <c r="O45334"/>
      <c r="U45334"/>
      <c r="V45334"/>
    </row>
    <row r="45335" spans="6:22" x14ac:dyDescent="0.2">
      <c r="F45335"/>
      <c r="M45335" s="2"/>
      <c r="N45335"/>
      <c r="O45335"/>
      <c r="U45335"/>
      <c r="V45335"/>
    </row>
    <row r="45336" spans="6:22" x14ac:dyDescent="0.2">
      <c r="F45336"/>
      <c r="M45336" s="2"/>
      <c r="N45336"/>
      <c r="O45336"/>
      <c r="U45336"/>
      <c r="V45336"/>
    </row>
    <row r="45337" spans="6:22" x14ac:dyDescent="0.2">
      <c r="F45337"/>
      <c r="M45337" s="2"/>
      <c r="N45337"/>
      <c r="O45337"/>
      <c r="U45337"/>
      <c r="V45337"/>
    </row>
    <row r="45338" spans="6:22" x14ac:dyDescent="0.2">
      <c r="F45338"/>
      <c r="M45338" s="2"/>
      <c r="N45338"/>
      <c r="O45338"/>
      <c r="U45338"/>
      <c r="V45338"/>
    </row>
    <row r="45339" spans="6:22" x14ac:dyDescent="0.2">
      <c r="F45339"/>
      <c r="M45339" s="2"/>
      <c r="N45339"/>
      <c r="O45339"/>
      <c r="U45339"/>
      <c r="V45339"/>
    </row>
    <row r="45340" spans="6:22" x14ac:dyDescent="0.2">
      <c r="F45340"/>
      <c r="M45340" s="2"/>
      <c r="N45340"/>
      <c r="O45340"/>
      <c r="U45340"/>
      <c r="V45340"/>
    </row>
    <row r="45341" spans="6:22" x14ac:dyDescent="0.2">
      <c r="F45341"/>
      <c r="M45341" s="2"/>
      <c r="N45341"/>
      <c r="O45341"/>
      <c r="U45341"/>
      <c r="V45341"/>
    </row>
    <row r="45342" spans="6:22" x14ac:dyDescent="0.2">
      <c r="F45342"/>
      <c r="M45342" s="2"/>
      <c r="N45342"/>
      <c r="O45342"/>
      <c r="U45342"/>
      <c r="V45342"/>
    </row>
    <row r="45343" spans="6:22" x14ac:dyDescent="0.2">
      <c r="F45343"/>
      <c r="M45343" s="2"/>
      <c r="N45343"/>
      <c r="O45343"/>
      <c r="U45343"/>
      <c r="V45343"/>
    </row>
    <row r="45344" spans="6:22" x14ac:dyDescent="0.2">
      <c r="F45344"/>
      <c r="M45344" s="2"/>
      <c r="N45344"/>
      <c r="O45344"/>
      <c r="U45344"/>
      <c r="V45344"/>
    </row>
    <row r="45345" spans="6:22" x14ac:dyDescent="0.2">
      <c r="F45345"/>
      <c r="M45345" s="2"/>
      <c r="N45345"/>
      <c r="O45345"/>
      <c r="U45345"/>
      <c r="V45345"/>
    </row>
    <row r="45346" spans="6:22" x14ac:dyDescent="0.2">
      <c r="F45346"/>
      <c r="M45346" s="2"/>
      <c r="N45346"/>
      <c r="O45346"/>
      <c r="U45346"/>
      <c r="V45346"/>
    </row>
    <row r="45347" spans="6:22" x14ac:dyDescent="0.2">
      <c r="F45347"/>
      <c r="M45347" s="2"/>
      <c r="N45347"/>
      <c r="O45347"/>
      <c r="U45347"/>
      <c r="V45347"/>
    </row>
    <row r="45348" spans="6:22" x14ac:dyDescent="0.2">
      <c r="F45348"/>
      <c r="M45348" s="2"/>
      <c r="N45348"/>
      <c r="O45348"/>
      <c r="U45348"/>
      <c r="V45348"/>
    </row>
    <row r="45349" spans="6:22" x14ac:dyDescent="0.2">
      <c r="F45349"/>
      <c r="M45349" s="2"/>
      <c r="N45349"/>
      <c r="O45349"/>
      <c r="U45349"/>
      <c r="V45349"/>
    </row>
    <row r="45350" spans="6:22" x14ac:dyDescent="0.2">
      <c r="F45350"/>
      <c r="M45350" s="2"/>
      <c r="N45350"/>
      <c r="O45350"/>
      <c r="U45350"/>
      <c r="V45350"/>
    </row>
    <row r="45351" spans="6:22" x14ac:dyDescent="0.2">
      <c r="F45351"/>
      <c r="M45351" s="2"/>
      <c r="N45351"/>
      <c r="O45351"/>
      <c r="U45351"/>
      <c r="V45351"/>
    </row>
    <row r="45352" spans="6:22" x14ac:dyDescent="0.2">
      <c r="F45352"/>
      <c r="M45352" s="2"/>
      <c r="N45352"/>
      <c r="O45352"/>
      <c r="U45352"/>
      <c r="V45352"/>
    </row>
    <row r="45353" spans="6:22" x14ac:dyDescent="0.2">
      <c r="F45353"/>
      <c r="M45353" s="2"/>
      <c r="N45353"/>
      <c r="O45353"/>
      <c r="U45353"/>
      <c r="V45353"/>
    </row>
    <row r="45354" spans="6:22" x14ac:dyDescent="0.2">
      <c r="F45354"/>
      <c r="M45354" s="2"/>
      <c r="N45354"/>
      <c r="O45354"/>
      <c r="U45354"/>
      <c r="V45354"/>
    </row>
    <row r="45355" spans="6:22" x14ac:dyDescent="0.2">
      <c r="F45355"/>
      <c r="M45355" s="2"/>
      <c r="N45355"/>
      <c r="O45355"/>
      <c r="U45355"/>
      <c r="V45355"/>
    </row>
    <row r="45356" spans="6:22" x14ac:dyDescent="0.2">
      <c r="F45356"/>
      <c r="M45356" s="2"/>
      <c r="N45356"/>
      <c r="O45356"/>
      <c r="U45356"/>
      <c r="V45356"/>
    </row>
    <row r="45357" spans="6:22" x14ac:dyDescent="0.2">
      <c r="F45357"/>
      <c r="M45357" s="2"/>
      <c r="N45357"/>
      <c r="O45357"/>
      <c r="U45357"/>
      <c r="V45357"/>
    </row>
    <row r="45358" spans="6:22" x14ac:dyDescent="0.2">
      <c r="F45358"/>
      <c r="M45358" s="2"/>
      <c r="N45358"/>
      <c r="O45358"/>
      <c r="U45358"/>
      <c r="V45358"/>
    </row>
    <row r="45359" spans="6:22" x14ac:dyDescent="0.2">
      <c r="F45359"/>
      <c r="M45359" s="2"/>
      <c r="N45359"/>
      <c r="O45359"/>
      <c r="U45359"/>
      <c r="V45359"/>
    </row>
    <row r="45360" spans="6:22" x14ac:dyDescent="0.2">
      <c r="F45360"/>
      <c r="M45360" s="2"/>
      <c r="N45360"/>
      <c r="O45360"/>
      <c r="U45360"/>
      <c r="V45360"/>
    </row>
    <row r="45361" spans="6:22" x14ac:dyDescent="0.2">
      <c r="F45361"/>
      <c r="M45361" s="2"/>
      <c r="N45361"/>
      <c r="O45361"/>
      <c r="U45361"/>
      <c r="V45361"/>
    </row>
    <row r="45362" spans="6:22" x14ac:dyDescent="0.2">
      <c r="F45362"/>
      <c r="M45362" s="2"/>
      <c r="N45362"/>
      <c r="O45362"/>
      <c r="U45362"/>
      <c r="V45362"/>
    </row>
    <row r="45363" spans="6:22" x14ac:dyDescent="0.2">
      <c r="F45363"/>
      <c r="M45363" s="2"/>
      <c r="N45363"/>
      <c r="O45363"/>
      <c r="U45363"/>
      <c r="V45363"/>
    </row>
    <row r="45364" spans="6:22" x14ac:dyDescent="0.2">
      <c r="F45364"/>
      <c r="M45364" s="2"/>
      <c r="N45364"/>
      <c r="O45364"/>
      <c r="U45364"/>
      <c r="V45364"/>
    </row>
    <row r="45365" spans="6:22" x14ac:dyDescent="0.2">
      <c r="F45365"/>
      <c r="M45365" s="2"/>
      <c r="N45365"/>
      <c r="O45365"/>
      <c r="U45365"/>
      <c r="V45365"/>
    </row>
    <row r="45366" spans="6:22" x14ac:dyDescent="0.2">
      <c r="F45366"/>
      <c r="M45366" s="2"/>
      <c r="N45366"/>
      <c r="O45366"/>
      <c r="U45366"/>
      <c r="V45366"/>
    </row>
    <row r="45367" spans="6:22" x14ac:dyDescent="0.2">
      <c r="F45367"/>
      <c r="M45367" s="2"/>
      <c r="N45367"/>
      <c r="O45367"/>
      <c r="U45367"/>
      <c r="V45367"/>
    </row>
    <row r="45368" spans="6:22" x14ac:dyDescent="0.2">
      <c r="F45368"/>
      <c r="M45368" s="2"/>
      <c r="N45368"/>
      <c r="O45368"/>
      <c r="U45368"/>
      <c r="V45368"/>
    </row>
    <row r="45369" spans="6:22" x14ac:dyDescent="0.2">
      <c r="F45369"/>
      <c r="M45369" s="2"/>
      <c r="N45369"/>
      <c r="O45369"/>
      <c r="U45369"/>
      <c r="V45369"/>
    </row>
    <row r="45370" spans="6:22" x14ac:dyDescent="0.2">
      <c r="F45370"/>
      <c r="M45370" s="2"/>
      <c r="N45370"/>
      <c r="O45370"/>
      <c r="U45370"/>
      <c r="V45370"/>
    </row>
    <row r="45371" spans="6:22" x14ac:dyDescent="0.2">
      <c r="F45371"/>
      <c r="M45371" s="2"/>
      <c r="N45371"/>
      <c r="O45371"/>
      <c r="U45371"/>
      <c r="V45371"/>
    </row>
    <row r="45372" spans="6:22" x14ac:dyDescent="0.2">
      <c r="F45372"/>
      <c r="M45372" s="2"/>
      <c r="N45372"/>
      <c r="O45372"/>
      <c r="U45372"/>
      <c r="V45372"/>
    </row>
    <row r="45373" spans="6:22" x14ac:dyDescent="0.2">
      <c r="F45373"/>
      <c r="M45373" s="2"/>
      <c r="N45373"/>
      <c r="O45373"/>
      <c r="U45373"/>
      <c r="V45373"/>
    </row>
    <row r="45374" spans="6:22" x14ac:dyDescent="0.2">
      <c r="F45374"/>
      <c r="M45374" s="2"/>
      <c r="N45374"/>
      <c r="O45374"/>
      <c r="U45374"/>
      <c r="V45374"/>
    </row>
    <row r="45375" spans="6:22" x14ac:dyDescent="0.2">
      <c r="F45375"/>
      <c r="M45375" s="2"/>
      <c r="N45375"/>
      <c r="O45375"/>
      <c r="U45375"/>
      <c r="V45375"/>
    </row>
    <row r="45376" spans="6:22" x14ac:dyDescent="0.2">
      <c r="F45376"/>
      <c r="M45376" s="2"/>
      <c r="N45376"/>
      <c r="O45376"/>
      <c r="U45376"/>
      <c r="V45376"/>
    </row>
    <row r="45377" spans="6:22" x14ac:dyDescent="0.2">
      <c r="F45377"/>
      <c r="M45377" s="2"/>
      <c r="N45377"/>
      <c r="O45377"/>
      <c r="U45377"/>
      <c r="V45377"/>
    </row>
    <row r="45378" spans="6:22" x14ac:dyDescent="0.2">
      <c r="F45378"/>
      <c r="M45378" s="2"/>
      <c r="N45378"/>
      <c r="O45378"/>
      <c r="U45378"/>
      <c r="V45378"/>
    </row>
    <row r="45379" spans="6:22" x14ac:dyDescent="0.2">
      <c r="F45379"/>
      <c r="M45379" s="2"/>
      <c r="N45379"/>
      <c r="O45379"/>
      <c r="U45379"/>
      <c r="V45379"/>
    </row>
    <row r="45380" spans="6:22" x14ac:dyDescent="0.2">
      <c r="F45380"/>
      <c r="M45380" s="2"/>
      <c r="N45380"/>
      <c r="O45380"/>
      <c r="U45380"/>
      <c r="V45380"/>
    </row>
    <row r="45381" spans="6:22" x14ac:dyDescent="0.2">
      <c r="F45381"/>
      <c r="M45381" s="2"/>
      <c r="N45381"/>
      <c r="O45381"/>
      <c r="U45381"/>
      <c r="V45381"/>
    </row>
    <row r="45382" spans="6:22" x14ac:dyDescent="0.2">
      <c r="F45382"/>
      <c r="M45382" s="2"/>
      <c r="N45382"/>
      <c r="O45382"/>
      <c r="U45382"/>
      <c r="V45382"/>
    </row>
    <row r="45383" spans="6:22" x14ac:dyDescent="0.2">
      <c r="F45383"/>
      <c r="M45383" s="2"/>
      <c r="N45383"/>
      <c r="O45383"/>
      <c r="U45383"/>
      <c r="V45383"/>
    </row>
    <row r="45384" spans="6:22" x14ac:dyDescent="0.2">
      <c r="F45384"/>
      <c r="M45384" s="2"/>
      <c r="N45384"/>
      <c r="O45384"/>
      <c r="U45384"/>
      <c r="V45384"/>
    </row>
    <row r="45385" spans="6:22" x14ac:dyDescent="0.2">
      <c r="F45385"/>
      <c r="M45385" s="2"/>
      <c r="N45385"/>
      <c r="O45385"/>
      <c r="U45385"/>
      <c r="V45385"/>
    </row>
    <row r="45386" spans="6:22" x14ac:dyDescent="0.2">
      <c r="F45386"/>
      <c r="M45386" s="2"/>
      <c r="N45386"/>
      <c r="O45386"/>
      <c r="U45386"/>
      <c r="V45386"/>
    </row>
    <row r="45387" spans="6:22" x14ac:dyDescent="0.2">
      <c r="F45387"/>
      <c r="M45387" s="2"/>
      <c r="N45387"/>
      <c r="O45387"/>
      <c r="U45387"/>
      <c r="V45387"/>
    </row>
    <row r="45388" spans="6:22" x14ac:dyDescent="0.2">
      <c r="F45388"/>
      <c r="M45388" s="2"/>
      <c r="N45388"/>
      <c r="O45388"/>
      <c r="U45388"/>
      <c r="V45388"/>
    </row>
    <row r="45389" spans="6:22" x14ac:dyDescent="0.2">
      <c r="F45389"/>
      <c r="M45389" s="2"/>
      <c r="N45389"/>
      <c r="O45389"/>
      <c r="U45389"/>
      <c r="V45389"/>
    </row>
    <row r="45390" spans="6:22" x14ac:dyDescent="0.2">
      <c r="F45390"/>
      <c r="M45390" s="2"/>
      <c r="N45390"/>
      <c r="O45390"/>
      <c r="U45390"/>
      <c r="V45390"/>
    </row>
    <row r="45391" spans="6:22" x14ac:dyDescent="0.2">
      <c r="F45391"/>
      <c r="M45391" s="2"/>
      <c r="N45391"/>
      <c r="O45391"/>
      <c r="U45391"/>
      <c r="V45391"/>
    </row>
    <row r="45392" spans="6:22" x14ac:dyDescent="0.2">
      <c r="F45392"/>
      <c r="M45392" s="2"/>
      <c r="N45392"/>
      <c r="O45392"/>
      <c r="U45392"/>
      <c r="V45392"/>
    </row>
    <row r="45393" spans="6:22" x14ac:dyDescent="0.2">
      <c r="F45393"/>
      <c r="M45393" s="2"/>
      <c r="N45393"/>
      <c r="O45393"/>
      <c r="U45393"/>
      <c r="V45393"/>
    </row>
    <row r="45394" spans="6:22" x14ac:dyDescent="0.2">
      <c r="F45394"/>
      <c r="M45394" s="2"/>
      <c r="N45394"/>
      <c r="O45394"/>
      <c r="U45394"/>
      <c r="V45394"/>
    </row>
    <row r="45395" spans="6:22" x14ac:dyDescent="0.2">
      <c r="F45395"/>
      <c r="M45395" s="2"/>
      <c r="N45395"/>
      <c r="O45395"/>
      <c r="U45395"/>
      <c r="V45395"/>
    </row>
    <row r="45396" spans="6:22" x14ac:dyDescent="0.2">
      <c r="F45396"/>
      <c r="M45396" s="2"/>
      <c r="N45396"/>
      <c r="O45396"/>
      <c r="U45396"/>
      <c r="V45396"/>
    </row>
    <row r="45397" spans="6:22" x14ac:dyDescent="0.2">
      <c r="F45397"/>
      <c r="M45397" s="2"/>
      <c r="N45397"/>
      <c r="O45397"/>
      <c r="U45397"/>
      <c r="V45397"/>
    </row>
    <row r="45398" spans="6:22" x14ac:dyDescent="0.2">
      <c r="F45398"/>
      <c r="M45398" s="2"/>
      <c r="N45398"/>
      <c r="O45398"/>
      <c r="U45398"/>
      <c r="V45398"/>
    </row>
    <row r="45399" spans="6:22" x14ac:dyDescent="0.2">
      <c r="F45399"/>
      <c r="M45399" s="2"/>
      <c r="N45399"/>
      <c r="O45399"/>
      <c r="U45399"/>
      <c r="V45399"/>
    </row>
    <row r="45400" spans="6:22" x14ac:dyDescent="0.2">
      <c r="F45400"/>
      <c r="M45400" s="2"/>
      <c r="N45400"/>
      <c r="O45400"/>
      <c r="U45400"/>
      <c r="V45400"/>
    </row>
    <row r="45401" spans="6:22" x14ac:dyDescent="0.2">
      <c r="F45401"/>
      <c r="M45401" s="2"/>
      <c r="N45401"/>
      <c r="O45401"/>
      <c r="U45401"/>
      <c r="V45401"/>
    </row>
    <row r="45402" spans="6:22" x14ac:dyDescent="0.2">
      <c r="F45402"/>
      <c r="M45402" s="2"/>
      <c r="N45402"/>
      <c r="O45402"/>
      <c r="U45402"/>
      <c r="V45402"/>
    </row>
    <row r="45403" spans="6:22" x14ac:dyDescent="0.2">
      <c r="F45403"/>
      <c r="M45403" s="2"/>
      <c r="N45403"/>
      <c r="O45403"/>
      <c r="U45403"/>
      <c r="V45403"/>
    </row>
    <row r="45404" spans="6:22" x14ac:dyDescent="0.2">
      <c r="F45404"/>
      <c r="M45404" s="2"/>
      <c r="N45404"/>
      <c r="O45404"/>
      <c r="U45404"/>
      <c r="V45404"/>
    </row>
    <row r="45405" spans="6:22" x14ac:dyDescent="0.2">
      <c r="F45405"/>
      <c r="M45405" s="2"/>
      <c r="N45405"/>
      <c r="O45405"/>
      <c r="U45405"/>
      <c r="V45405"/>
    </row>
    <row r="45406" spans="6:22" x14ac:dyDescent="0.2">
      <c r="F45406"/>
      <c r="M45406" s="2"/>
      <c r="N45406"/>
      <c r="O45406"/>
      <c r="U45406"/>
      <c r="V45406"/>
    </row>
    <row r="45407" spans="6:22" x14ac:dyDescent="0.2">
      <c r="F45407"/>
      <c r="M45407" s="2"/>
      <c r="N45407"/>
      <c r="O45407"/>
      <c r="U45407"/>
      <c r="V45407"/>
    </row>
    <row r="45408" spans="6:22" x14ac:dyDescent="0.2">
      <c r="F45408"/>
      <c r="M45408" s="2"/>
      <c r="N45408"/>
      <c r="O45408"/>
      <c r="U45408"/>
      <c r="V45408"/>
    </row>
    <row r="45409" spans="6:22" x14ac:dyDescent="0.2">
      <c r="F45409"/>
      <c r="M45409" s="2"/>
      <c r="N45409"/>
      <c r="O45409"/>
      <c r="U45409"/>
      <c r="V45409"/>
    </row>
    <row r="45410" spans="6:22" x14ac:dyDescent="0.2">
      <c r="F45410"/>
      <c r="M45410" s="2"/>
      <c r="N45410"/>
      <c r="O45410"/>
      <c r="U45410"/>
      <c r="V45410"/>
    </row>
    <row r="45411" spans="6:22" x14ac:dyDescent="0.2">
      <c r="F45411"/>
      <c r="M45411" s="2"/>
      <c r="N45411"/>
      <c r="O45411"/>
      <c r="U45411"/>
      <c r="V45411"/>
    </row>
    <row r="45412" spans="6:22" x14ac:dyDescent="0.2">
      <c r="F45412"/>
      <c r="M45412" s="2"/>
      <c r="N45412"/>
      <c r="O45412"/>
      <c r="U45412"/>
      <c r="V45412"/>
    </row>
    <row r="45413" spans="6:22" x14ac:dyDescent="0.2">
      <c r="F45413"/>
      <c r="M45413" s="2"/>
      <c r="N45413"/>
      <c r="O45413"/>
      <c r="U45413"/>
      <c r="V45413"/>
    </row>
    <row r="45414" spans="6:22" x14ac:dyDescent="0.2">
      <c r="F45414"/>
      <c r="M45414" s="2"/>
      <c r="N45414"/>
      <c r="O45414"/>
      <c r="U45414"/>
      <c r="V45414"/>
    </row>
    <row r="45415" spans="6:22" x14ac:dyDescent="0.2">
      <c r="F45415"/>
      <c r="M45415" s="2"/>
      <c r="N45415"/>
      <c r="O45415"/>
      <c r="U45415"/>
      <c r="V45415"/>
    </row>
    <row r="45416" spans="6:22" x14ac:dyDescent="0.2">
      <c r="F45416"/>
      <c r="M45416" s="2"/>
      <c r="N45416"/>
      <c r="O45416"/>
      <c r="U45416"/>
      <c r="V45416"/>
    </row>
    <row r="45417" spans="6:22" x14ac:dyDescent="0.2">
      <c r="F45417"/>
      <c r="M45417" s="2"/>
      <c r="N45417"/>
      <c r="O45417"/>
      <c r="U45417"/>
      <c r="V45417"/>
    </row>
    <row r="45418" spans="6:22" x14ac:dyDescent="0.2">
      <c r="F45418"/>
      <c r="M45418" s="2"/>
      <c r="N45418"/>
      <c r="O45418"/>
      <c r="U45418"/>
      <c r="V45418"/>
    </row>
    <row r="45419" spans="6:22" x14ac:dyDescent="0.2">
      <c r="F45419"/>
      <c r="M45419" s="2"/>
      <c r="N45419"/>
      <c r="O45419"/>
      <c r="U45419"/>
      <c r="V45419"/>
    </row>
    <row r="45420" spans="6:22" x14ac:dyDescent="0.2">
      <c r="F45420"/>
      <c r="M45420" s="2"/>
      <c r="N45420"/>
      <c r="O45420"/>
      <c r="U45420"/>
      <c r="V45420"/>
    </row>
    <row r="45421" spans="6:22" x14ac:dyDescent="0.2">
      <c r="F45421"/>
      <c r="M45421" s="2"/>
      <c r="N45421"/>
      <c r="O45421"/>
      <c r="U45421"/>
      <c r="V45421"/>
    </row>
    <row r="45422" spans="6:22" x14ac:dyDescent="0.2">
      <c r="F45422"/>
      <c r="M45422" s="2"/>
      <c r="N45422"/>
      <c r="O45422"/>
      <c r="U45422"/>
      <c r="V45422"/>
    </row>
    <row r="45423" spans="6:22" x14ac:dyDescent="0.2">
      <c r="F45423"/>
      <c r="M45423" s="2"/>
      <c r="N45423"/>
      <c r="O45423"/>
      <c r="U45423"/>
      <c r="V45423"/>
    </row>
    <row r="45424" spans="6:22" x14ac:dyDescent="0.2">
      <c r="F45424"/>
      <c r="M45424" s="2"/>
      <c r="N45424"/>
      <c r="O45424"/>
      <c r="U45424"/>
      <c r="V45424"/>
    </row>
    <row r="45425" spans="6:22" x14ac:dyDescent="0.2">
      <c r="F45425"/>
      <c r="M45425" s="2"/>
      <c r="N45425"/>
      <c r="O45425"/>
      <c r="U45425"/>
      <c r="V45425"/>
    </row>
    <row r="45426" spans="6:22" x14ac:dyDescent="0.2">
      <c r="F45426"/>
      <c r="M45426" s="2"/>
      <c r="N45426"/>
      <c r="O45426"/>
      <c r="U45426"/>
      <c r="V45426"/>
    </row>
    <row r="45427" spans="6:22" x14ac:dyDescent="0.2">
      <c r="F45427"/>
      <c r="M45427" s="2"/>
      <c r="N45427"/>
      <c r="O45427"/>
      <c r="U45427"/>
      <c r="V45427"/>
    </row>
    <row r="45428" spans="6:22" x14ac:dyDescent="0.2">
      <c r="F45428"/>
      <c r="M45428" s="2"/>
      <c r="N45428"/>
      <c r="O45428"/>
      <c r="U45428"/>
      <c r="V45428"/>
    </row>
    <row r="45429" spans="6:22" x14ac:dyDescent="0.2">
      <c r="F45429"/>
      <c r="M45429" s="2"/>
      <c r="N45429"/>
      <c r="O45429"/>
      <c r="U45429"/>
      <c r="V45429"/>
    </row>
    <row r="45430" spans="6:22" x14ac:dyDescent="0.2">
      <c r="F45430"/>
      <c r="M45430" s="2"/>
      <c r="N45430"/>
      <c r="O45430"/>
      <c r="U45430"/>
      <c r="V45430"/>
    </row>
    <row r="45431" spans="6:22" x14ac:dyDescent="0.2">
      <c r="F45431"/>
      <c r="M45431" s="2"/>
      <c r="N45431"/>
      <c r="O45431"/>
      <c r="U45431"/>
      <c r="V45431"/>
    </row>
    <row r="45432" spans="6:22" x14ac:dyDescent="0.2">
      <c r="F45432"/>
      <c r="M45432" s="2"/>
      <c r="N45432"/>
      <c r="O45432"/>
      <c r="U45432"/>
      <c r="V45432"/>
    </row>
    <row r="45433" spans="6:22" x14ac:dyDescent="0.2">
      <c r="F45433"/>
      <c r="M45433" s="2"/>
      <c r="N45433"/>
      <c r="O45433"/>
      <c r="U45433"/>
      <c r="V45433"/>
    </row>
    <row r="45434" spans="6:22" x14ac:dyDescent="0.2">
      <c r="F45434"/>
      <c r="M45434" s="2"/>
      <c r="N45434"/>
      <c r="O45434"/>
      <c r="U45434"/>
      <c r="V45434"/>
    </row>
    <row r="45435" spans="6:22" x14ac:dyDescent="0.2">
      <c r="F45435"/>
      <c r="M45435" s="2"/>
      <c r="N45435"/>
      <c r="O45435"/>
      <c r="U45435"/>
      <c r="V45435"/>
    </row>
    <row r="45436" spans="6:22" x14ac:dyDescent="0.2">
      <c r="F45436"/>
      <c r="M45436" s="2"/>
      <c r="N45436"/>
      <c r="O45436"/>
      <c r="U45436"/>
      <c r="V45436"/>
    </row>
    <row r="45437" spans="6:22" x14ac:dyDescent="0.2">
      <c r="F45437"/>
      <c r="M45437" s="2"/>
      <c r="N45437"/>
      <c r="O45437"/>
      <c r="U45437"/>
      <c r="V45437"/>
    </row>
    <row r="45438" spans="6:22" x14ac:dyDescent="0.2">
      <c r="F45438"/>
      <c r="M45438" s="2"/>
      <c r="N45438"/>
      <c r="O45438"/>
      <c r="U45438"/>
      <c r="V45438"/>
    </row>
    <row r="45439" spans="6:22" x14ac:dyDescent="0.2">
      <c r="F45439"/>
      <c r="M45439" s="2"/>
      <c r="N45439"/>
      <c r="O45439"/>
      <c r="U45439"/>
      <c r="V45439"/>
    </row>
    <row r="45440" spans="6:22" x14ac:dyDescent="0.2">
      <c r="F45440"/>
      <c r="M45440" s="2"/>
      <c r="N45440"/>
      <c r="O45440"/>
      <c r="U45440"/>
      <c r="V45440"/>
    </row>
    <row r="45441" spans="6:22" x14ac:dyDescent="0.2">
      <c r="F45441"/>
      <c r="M45441" s="2"/>
      <c r="N45441"/>
      <c r="O45441"/>
      <c r="U45441"/>
      <c r="V45441"/>
    </row>
    <row r="45442" spans="6:22" x14ac:dyDescent="0.2">
      <c r="F45442"/>
      <c r="M45442" s="2"/>
      <c r="N45442"/>
      <c r="O45442"/>
      <c r="U45442"/>
      <c r="V45442"/>
    </row>
    <row r="45443" spans="6:22" x14ac:dyDescent="0.2">
      <c r="F45443"/>
      <c r="M45443" s="2"/>
      <c r="N45443"/>
      <c r="O45443"/>
      <c r="U45443"/>
      <c r="V45443"/>
    </row>
    <row r="45444" spans="6:22" x14ac:dyDescent="0.2">
      <c r="F45444"/>
      <c r="M45444" s="2"/>
      <c r="N45444"/>
      <c r="O45444"/>
      <c r="U45444"/>
      <c r="V45444"/>
    </row>
    <row r="45445" spans="6:22" x14ac:dyDescent="0.2">
      <c r="F45445"/>
      <c r="M45445" s="2"/>
      <c r="N45445"/>
      <c r="O45445"/>
      <c r="U45445"/>
      <c r="V45445"/>
    </row>
    <row r="45446" spans="6:22" x14ac:dyDescent="0.2">
      <c r="F45446"/>
      <c r="M45446" s="2"/>
      <c r="N45446"/>
      <c r="O45446"/>
      <c r="U45446"/>
      <c r="V45446"/>
    </row>
    <row r="45447" spans="6:22" x14ac:dyDescent="0.2">
      <c r="F45447"/>
      <c r="M45447" s="2"/>
      <c r="N45447"/>
      <c r="O45447"/>
      <c r="U45447"/>
      <c r="V45447"/>
    </row>
    <row r="45448" spans="6:22" x14ac:dyDescent="0.2">
      <c r="F45448"/>
      <c r="M45448" s="2"/>
      <c r="N45448"/>
      <c r="O45448"/>
      <c r="U45448"/>
      <c r="V45448"/>
    </row>
    <row r="45449" spans="6:22" x14ac:dyDescent="0.2">
      <c r="F45449"/>
      <c r="M45449" s="2"/>
      <c r="N45449"/>
      <c r="O45449"/>
      <c r="U45449"/>
      <c r="V45449"/>
    </row>
    <row r="45450" spans="6:22" x14ac:dyDescent="0.2">
      <c r="F45450"/>
      <c r="M45450" s="2"/>
      <c r="N45450"/>
      <c r="O45450"/>
      <c r="U45450"/>
      <c r="V45450"/>
    </row>
    <row r="45451" spans="6:22" x14ac:dyDescent="0.2">
      <c r="F45451"/>
      <c r="M45451" s="2"/>
      <c r="N45451"/>
      <c r="O45451"/>
      <c r="U45451"/>
      <c r="V45451"/>
    </row>
    <row r="45452" spans="6:22" x14ac:dyDescent="0.2">
      <c r="F45452"/>
      <c r="M45452" s="2"/>
      <c r="N45452"/>
      <c r="O45452"/>
      <c r="U45452"/>
      <c r="V45452"/>
    </row>
    <row r="45453" spans="6:22" x14ac:dyDescent="0.2">
      <c r="F45453"/>
      <c r="M45453" s="2"/>
      <c r="N45453"/>
      <c r="O45453"/>
      <c r="U45453"/>
      <c r="V45453"/>
    </row>
    <row r="45454" spans="6:22" x14ac:dyDescent="0.2">
      <c r="F45454"/>
      <c r="M45454" s="2"/>
      <c r="N45454"/>
      <c r="O45454"/>
      <c r="U45454"/>
      <c r="V45454"/>
    </row>
    <row r="45455" spans="6:22" x14ac:dyDescent="0.2">
      <c r="F45455"/>
      <c r="M45455" s="2"/>
      <c r="N45455"/>
      <c r="O45455"/>
      <c r="U45455"/>
      <c r="V45455"/>
    </row>
    <row r="45456" spans="6:22" x14ac:dyDescent="0.2">
      <c r="F45456"/>
      <c r="M45456" s="2"/>
      <c r="N45456"/>
      <c r="O45456"/>
      <c r="U45456"/>
      <c r="V45456"/>
    </row>
    <row r="45457" spans="6:22" x14ac:dyDescent="0.2">
      <c r="F45457"/>
      <c r="M45457" s="2"/>
      <c r="N45457"/>
      <c r="O45457"/>
      <c r="U45457"/>
      <c r="V45457"/>
    </row>
    <row r="45458" spans="6:22" x14ac:dyDescent="0.2">
      <c r="F45458"/>
      <c r="M45458" s="2"/>
      <c r="N45458"/>
      <c r="O45458"/>
      <c r="U45458"/>
      <c r="V45458"/>
    </row>
    <row r="45459" spans="6:22" x14ac:dyDescent="0.2">
      <c r="F45459"/>
      <c r="M45459" s="2"/>
      <c r="N45459"/>
      <c r="O45459"/>
      <c r="U45459"/>
      <c r="V45459"/>
    </row>
    <row r="45460" spans="6:22" x14ac:dyDescent="0.2">
      <c r="F45460"/>
      <c r="M45460" s="2"/>
      <c r="N45460"/>
      <c r="O45460"/>
      <c r="U45460"/>
      <c r="V45460"/>
    </row>
    <row r="45461" spans="6:22" x14ac:dyDescent="0.2">
      <c r="F45461"/>
      <c r="M45461" s="2"/>
      <c r="N45461"/>
      <c r="O45461"/>
      <c r="U45461"/>
      <c r="V45461"/>
    </row>
    <row r="45462" spans="6:22" x14ac:dyDescent="0.2">
      <c r="F45462"/>
      <c r="M45462" s="2"/>
      <c r="N45462"/>
      <c r="O45462"/>
      <c r="U45462"/>
      <c r="V45462"/>
    </row>
    <row r="45463" spans="6:22" x14ac:dyDescent="0.2">
      <c r="F45463"/>
      <c r="M45463" s="2"/>
      <c r="N45463"/>
      <c r="O45463"/>
      <c r="U45463"/>
      <c r="V45463"/>
    </row>
    <row r="45464" spans="6:22" x14ac:dyDescent="0.2">
      <c r="F45464"/>
      <c r="M45464" s="2"/>
      <c r="N45464"/>
      <c r="O45464"/>
      <c r="U45464"/>
      <c r="V45464"/>
    </row>
    <row r="45465" spans="6:22" x14ac:dyDescent="0.2">
      <c r="F45465"/>
      <c r="M45465" s="2"/>
      <c r="N45465"/>
      <c r="O45465"/>
      <c r="U45465"/>
      <c r="V45465"/>
    </row>
    <row r="45466" spans="6:22" x14ac:dyDescent="0.2">
      <c r="F45466"/>
      <c r="M45466" s="2"/>
      <c r="N45466"/>
      <c r="O45466"/>
      <c r="U45466"/>
      <c r="V45466"/>
    </row>
    <row r="45467" spans="6:22" x14ac:dyDescent="0.2">
      <c r="F45467"/>
      <c r="M45467" s="2"/>
      <c r="N45467"/>
      <c r="O45467"/>
      <c r="U45467"/>
      <c r="V45467"/>
    </row>
    <row r="45468" spans="6:22" x14ac:dyDescent="0.2">
      <c r="F45468"/>
      <c r="M45468" s="2"/>
      <c r="N45468"/>
      <c r="O45468"/>
      <c r="U45468"/>
      <c r="V45468"/>
    </row>
    <row r="45469" spans="6:22" x14ac:dyDescent="0.2">
      <c r="F45469"/>
      <c r="M45469" s="2"/>
      <c r="N45469"/>
      <c r="O45469"/>
      <c r="U45469"/>
      <c r="V45469"/>
    </row>
    <row r="45470" spans="6:22" x14ac:dyDescent="0.2">
      <c r="F45470"/>
      <c r="M45470" s="2"/>
      <c r="N45470"/>
      <c r="O45470"/>
      <c r="U45470"/>
      <c r="V45470"/>
    </row>
    <row r="45471" spans="6:22" x14ac:dyDescent="0.2">
      <c r="F45471"/>
      <c r="M45471" s="2"/>
      <c r="N45471"/>
      <c r="O45471"/>
      <c r="U45471"/>
      <c r="V45471"/>
    </row>
    <row r="45472" spans="6:22" x14ac:dyDescent="0.2">
      <c r="F45472"/>
      <c r="M45472" s="2"/>
      <c r="N45472"/>
      <c r="O45472"/>
      <c r="U45472"/>
      <c r="V45472"/>
    </row>
    <row r="45473" spans="6:22" x14ac:dyDescent="0.2">
      <c r="F45473"/>
      <c r="M45473" s="2"/>
      <c r="N45473"/>
      <c r="O45473"/>
      <c r="U45473"/>
      <c r="V45473"/>
    </row>
    <row r="45474" spans="6:22" x14ac:dyDescent="0.2">
      <c r="F45474"/>
      <c r="M45474" s="2"/>
      <c r="N45474"/>
      <c r="O45474"/>
      <c r="U45474"/>
      <c r="V45474"/>
    </row>
    <row r="45475" spans="6:22" x14ac:dyDescent="0.2">
      <c r="F45475"/>
      <c r="M45475" s="2"/>
      <c r="N45475"/>
      <c r="O45475"/>
      <c r="U45475"/>
      <c r="V45475"/>
    </row>
    <row r="45476" spans="6:22" x14ac:dyDescent="0.2">
      <c r="F45476"/>
      <c r="M45476" s="2"/>
      <c r="N45476"/>
      <c r="O45476"/>
      <c r="U45476"/>
      <c r="V45476"/>
    </row>
    <row r="45477" spans="6:22" x14ac:dyDescent="0.2">
      <c r="F45477"/>
      <c r="M45477" s="2"/>
      <c r="N45477"/>
      <c r="O45477"/>
      <c r="U45477"/>
      <c r="V45477"/>
    </row>
    <row r="45478" spans="6:22" x14ac:dyDescent="0.2">
      <c r="F45478"/>
      <c r="M45478" s="2"/>
      <c r="N45478"/>
      <c r="O45478"/>
      <c r="U45478"/>
      <c r="V45478"/>
    </row>
    <row r="45479" spans="6:22" x14ac:dyDescent="0.2">
      <c r="F45479"/>
      <c r="M45479" s="2"/>
      <c r="N45479"/>
      <c r="O45479"/>
      <c r="U45479"/>
      <c r="V45479"/>
    </row>
    <row r="45480" spans="6:22" x14ac:dyDescent="0.2">
      <c r="F45480"/>
      <c r="M45480" s="2"/>
      <c r="N45480"/>
      <c r="O45480"/>
      <c r="U45480"/>
      <c r="V45480"/>
    </row>
    <row r="45481" spans="6:22" x14ac:dyDescent="0.2">
      <c r="F45481"/>
      <c r="M45481" s="2"/>
      <c r="N45481"/>
      <c r="O45481"/>
      <c r="U45481"/>
      <c r="V45481"/>
    </row>
    <row r="45482" spans="6:22" x14ac:dyDescent="0.2">
      <c r="F45482"/>
      <c r="M45482" s="2"/>
      <c r="N45482"/>
      <c r="O45482"/>
      <c r="U45482"/>
      <c r="V45482"/>
    </row>
    <row r="45483" spans="6:22" x14ac:dyDescent="0.2">
      <c r="F45483"/>
      <c r="M45483" s="2"/>
      <c r="N45483"/>
      <c r="O45483"/>
      <c r="U45483"/>
      <c r="V45483"/>
    </row>
    <row r="45484" spans="6:22" x14ac:dyDescent="0.2">
      <c r="F45484"/>
      <c r="M45484" s="2"/>
      <c r="N45484"/>
      <c r="O45484"/>
      <c r="U45484"/>
      <c r="V45484"/>
    </row>
    <row r="45485" spans="6:22" x14ac:dyDescent="0.2">
      <c r="F45485"/>
      <c r="M45485" s="2"/>
      <c r="N45485"/>
      <c r="O45485"/>
      <c r="U45485"/>
      <c r="V45485"/>
    </row>
    <row r="45486" spans="6:22" x14ac:dyDescent="0.2">
      <c r="F45486"/>
      <c r="M45486" s="2"/>
      <c r="N45486"/>
      <c r="O45486"/>
      <c r="U45486"/>
      <c r="V45486"/>
    </row>
    <row r="45487" spans="6:22" x14ac:dyDescent="0.2">
      <c r="F45487"/>
      <c r="M45487" s="2"/>
      <c r="N45487"/>
      <c r="O45487"/>
      <c r="U45487"/>
      <c r="V45487"/>
    </row>
    <row r="45488" spans="6:22" x14ac:dyDescent="0.2">
      <c r="F45488"/>
      <c r="M45488" s="2"/>
      <c r="N45488"/>
      <c r="O45488"/>
      <c r="U45488"/>
      <c r="V45488"/>
    </row>
    <row r="45489" spans="6:22" x14ac:dyDescent="0.2">
      <c r="F45489"/>
      <c r="M45489" s="2"/>
      <c r="N45489"/>
      <c r="O45489"/>
      <c r="U45489"/>
      <c r="V45489"/>
    </row>
    <row r="45490" spans="6:22" x14ac:dyDescent="0.2">
      <c r="F45490"/>
      <c r="M45490" s="2"/>
      <c r="N45490"/>
      <c r="O45490"/>
      <c r="U45490"/>
      <c r="V45490"/>
    </row>
    <row r="45491" spans="6:22" x14ac:dyDescent="0.2">
      <c r="F45491"/>
      <c r="M45491" s="2"/>
      <c r="N45491"/>
      <c r="O45491"/>
      <c r="U45491"/>
      <c r="V45491"/>
    </row>
    <row r="45492" spans="6:22" x14ac:dyDescent="0.2">
      <c r="F45492"/>
      <c r="M45492" s="2"/>
      <c r="N45492"/>
      <c r="O45492"/>
      <c r="U45492"/>
      <c r="V45492"/>
    </row>
    <row r="45493" spans="6:22" x14ac:dyDescent="0.2">
      <c r="F45493"/>
      <c r="M45493" s="2"/>
      <c r="N45493"/>
      <c r="O45493"/>
      <c r="U45493"/>
      <c r="V45493"/>
    </row>
    <row r="45494" spans="6:22" x14ac:dyDescent="0.2">
      <c r="F45494"/>
      <c r="M45494" s="2"/>
      <c r="N45494"/>
      <c r="O45494"/>
      <c r="U45494"/>
      <c r="V45494"/>
    </row>
    <row r="45495" spans="6:22" x14ac:dyDescent="0.2">
      <c r="F45495"/>
      <c r="M45495" s="2"/>
      <c r="N45495"/>
      <c r="O45495"/>
      <c r="U45495"/>
      <c r="V45495"/>
    </row>
    <row r="45496" spans="6:22" x14ac:dyDescent="0.2">
      <c r="F45496"/>
      <c r="M45496" s="2"/>
      <c r="N45496"/>
      <c r="O45496"/>
      <c r="U45496"/>
      <c r="V45496"/>
    </row>
    <row r="45497" spans="6:22" x14ac:dyDescent="0.2">
      <c r="F45497"/>
      <c r="M45497" s="2"/>
      <c r="N45497"/>
      <c r="O45497"/>
      <c r="U45497"/>
      <c r="V45497"/>
    </row>
    <row r="45498" spans="6:22" x14ac:dyDescent="0.2">
      <c r="F45498"/>
      <c r="M45498" s="2"/>
      <c r="N45498"/>
      <c r="O45498"/>
      <c r="U45498"/>
      <c r="V45498"/>
    </row>
    <row r="45499" spans="6:22" x14ac:dyDescent="0.2">
      <c r="F45499"/>
      <c r="M45499" s="2"/>
      <c r="N45499"/>
      <c r="O45499"/>
      <c r="U45499"/>
      <c r="V45499"/>
    </row>
    <row r="45500" spans="6:22" x14ac:dyDescent="0.2">
      <c r="F45500"/>
      <c r="M45500" s="2"/>
      <c r="N45500"/>
      <c r="O45500"/>
      <c r="U45500"/>
      <c r="V45500"/>
    </row>
    <row r="45501" spans="6:22" x14ac:dyDescent="0.2">
      <c r="F45501"/>
      <c r="M45501" s="2"/>
      <c r="N45501"/>
      <c r="O45501"/>
      <c r="U45501"/>
      <c r="V45501"/>
    </row>
    <row r="45502" spans="6:22" x14ac:dyDescent="0.2">
      <c r="F45502"/>
      <c r="M45502" s="2"/>
      <c r="N45502"/>
      <c r="O45502"/>
      <c r="U45502"/>
      <c r="V45502"/>
    </row>
    <row r="45503" spans="6:22" x14ac:dyDescent="0.2">
      <c r="F45503"/>
      <c r="M45503" s="2"/>
      <c r="N45503"/>
      <c r="O45503"/>
      <c r="U45503"/>
      <c r="V45503"/>
    </row>
    <row r="45504" spans="6:22" x14ac:dyDescent="0.2">
      <c r="F45504"/>
      <c r="M45504" s="2"/>
      <c r="N45504"/>
      <c r="O45504"/>
      <c r="U45504"/>
      <c r="V45504"/>
    </row>
    <row r="45505" spans="6:22" x14ac:dyDescent="0.2">
      <c r="F45505"/>
      <c r="M45505" s="2"/>
      <c r="N45505"/>
      <c r="O45505"/>
      <c r="U45505"/>
      <c r="V45505"/>
    </row>
    <row r="45506" spans="6:22" x14ac:dyDescent="0.2">
      <c r="F45506"/>
      <c r="M45506" s="2"/>
      <c r="N45506"/>
      <c r="O45506"/>
      <c r="U45506"/>
      <c r="V45506"/>
    </row>
    <row r="45507" spans="6:22" x14ac:dyDescent="0.2">
      <c r="F45507"/>
      <c r="M45507" s="2"/>
      <c r="N45507"/>
      <c r="O45507"/>
      <c r="U45507"/>
      <c r="V45507"/>
    </row>
    <row r="45508" spans="6:22" x14ac:dyDescent="0.2">
      <c r="F45508"/>
      <c r="M45508" s="2"/>
      <c r="N45508"/>
      <c r="O45508"/>
      <c r="U45508"/>
      <c r="V45508"/>
    </row>
    <row r="45509" spans="6:22" x14ac:dyDescent="0.2">
      <c r="F45509"/>
      <c r="M45509" s="2"/>
      <c r="N45509"/>
      <c r="O45509"/>
      <c r="U45509"/>
      <c r="V45509"/>
    </row>
    <row r="45510" spans="6:22" x14ac:dyDescent="0.2">
      <c r="F45510"/>
      <c r="M45510" s="2"/>
      <c r="N45510"/>
      <c r="O45510"/>
      <c r="U45510"/>
      <c r="V45510"/>
    </row>
    <row r="45511" spans="6:22" x14ac:dyDescent="0.2">
      <c r="F45511"/>
      <c r="M45511" s="2"/>
      <c r="N45511"/>
      <c r="O45511"/>
      <c r="U45511"/>
      <c r="V45511"/>
    </row>
    <row r="45512" spans="6:22" x14ac:dyDescent="0.2">
      <c r="F45512"/>
      <c r="M45512" s="2"/>
      <c r="N45512"/>
      <c r="O45512"/>
      <c r="U45512"/>
      <c r="V45512"/>
    </row>
    <row r="45513" spans="6:22" x14ac:dyDescent="0.2">
      <c r="F45513"/>
      <c r="M45513" s="2"/>
      <c r="N45513"/>
      <c r="O45513"/>
      <c r="U45513"/>
      <c r="V45513"/>
    </row>
    <row r="45514" spans="6:22" x14ac:dyDescent="0.2">
      <c r="F45514"/>
      <c r="M45514" s="2"/>
      <c r="N45514"/>
      <c r="O45514"/>
      <c r="U45514"/>
      <c r="V45514"/>
    </row>
    <row r="45515" spans="6:22" x14ac:dyDescent="0.2">
      <c r="F45515"/>
      <c r="M45515" s="2"/>
      <c r="N45515"/>
      <c r="O45515"/>
      <c r="U45515"/>
      <c r="V45515"/>
    </row>
    <row r="45516" spans="6:22" x14ac:dyDescent="0.2">
      <c r="F45516"/>
      <c r="M45516" s="2"/>
      <c r="N45516"/>
      <c r="O45516"/>
      <c r="U45516"/>
      <c r="V45516"/>
    </row>
    <row r="45517" spans="6:22" x14ac:dyDescent="0.2">
      <c r="F45517"/>
      <c r="M45517" s="2"/>
      <c r="N45517"/>
      <c r="O45517"/>
      <c r="U45517"/>
      <c r="V45517"/>
    </row>
    <row r="45518" spans="6:22" x14ac:dyDescent="0.2">
      <c r="F45518"/>
      <c r="M45518" s="2"/>
      <c r="N45518"/>
      <c r="O45518"/>
      <c r="U45518"/>
      <c r="V45518"/>
    </row>
    <row r="45519" spans="6:22" x14ac:dyDescent="0.2">
      <c r="F45519"/>
      <c r="M45519" s="2"/>
      <c r="N45519"/>
      <c r="O45519"/>
      <c r="U45519"/>
      <c r="V45519"/>
    </row>
    <row r="45520" spans="6:22" x14ac:dyDescent="0.2">
      <c r="F45520"/>
      <c r="M45520" s="2"/>
      <c r="N45520"/>
      <c r="O45520"/>
      <c r="U45520"/>
      <c r="V45520"/>
    </row>
    <row r="45521" spans="6:22" x14ac:dyDescent="0.2">
      <c r="F45521"/>
      <c r="M45521" s="2"/>
      <c r="N45521"/>
      <c r="O45521"/>
      <c r="U45521"/>
      <c r="V45521"/>
    </row>
    <row r="45522" spans="6:22" x14ac:dyDescent="0.2">
      <c r="F45522"/>
      <c r="M45522" s="2"/>
      <c r="N45522"/>
      <c r="O45522"/>
      <c r="U45522"/>
      <c r="V45522"/>
    </row>
    <row r="45523" spans="6:22" x14ac:dyDescent="0.2">
      <c r="F45523"/>
      <c r="M45523" s="2"/>
      <c r="N45523"/>
      <c r="O45523"/>
      <c r="U45523"/>
      <c r="V45523"/>
    </row>
    <row r="45524" spans="6:22" x14ac:dyDescent="0.2">
      <c r="F45524"/>
      <c r="M45524" s="2"/>
      <c r="N45524"/>
      <c r="O45524"/>
      <c r="U45524"/>
      <c r="V45524"/>
    </row>
    <row r="45525" spans="6:22" x14ac:dyDescent="0.2">
      <c r="F45525"/>
      <c r="M45525" s="2"/>
      <c r="N45525"/>
      <c r="O45525"/>
      <c r="U45525"/>
      <c r="V45525"/>
    </row>
    <row r="45526" spans="6:22" x14ac:dyDescent="0.2">
      <c r="F45526"/>
      <c r="M45526" s="2"/>
      <c r="N45526"/>
      <c r="O45526"/>
      <c r="U45526"/>
      <c r="V45526"/>
    </row>
    <row r="45527" spans="6:22" x14ac:dyDescent="0.2">
      <c r="F45527"/>
      <c r="M45527" s="2"/>
      <c r="N45527"/>
      <c r="O45527"/>
      <c r="U45527"/>
      <c r="V45527"/>
    </row>
    <row r="45528" spans="6:22" x14ac:dyDescent="0.2">
      <c r="F45528"/>
      <c r="M45528" s="2"/>
      <c r="N45528"/>
      <c r="O45528"/>
      <c r="U45528"/>
      <c r="V45528"/>
    </row>
    <row r="45529" spans="6:22" x14ac:dyDescent="0.2">
      <c r="F45529"/>
      <c r="M45529" s="2"/>
      <c r="N45529"/>
      <c r="O45529"/>
      <c r="U45529"/>
      <c r="V45529"/>
    </row>
    <row r="45530" spans="6:22" x14ac:dyDescent="0.2">
      <c r="F45530"/>
      <c r="M45530" s="2"/>
      <c r="N45530"/>
      <c r="O45530"/>
      <c r="U45530"/>
      <c r="V45530"/>
    </row>
    <row r="45531" spans="6:22" x14ac:dyDescent="0.2">
      <c r="F45531"/>
      <c r="M45531" s="2"/>
      <c r="N45531"/>
      <c r="O45531"/>
      <c r="U45531"/>
      <c r="V45531"/>
    </row>
    <row r="45532" spans="6:22" x14ac:dyDescent="0.2">
      <c r="F45532"/>
      <c r="M45532" s="2"/>
      <c r="N45532"/>
      <c r="O45532"/>
      <c r="U45532"/>
      <c r="V45532"/>
    </row>
    <row r="45533" spans="6:22" x14ac:dyDescent="0.2">
      <c r="F45533"/>
      <c r="M45533" s="2"/>
      <c r="N45533"/>
      <c r="O45533"/>
      <c r="U45533"/>
      <c r="V45533"/>
    </row>
    <row r="45534" spans="6:22" x14ac:dyDescent="0.2">
      <c r="F45534"/>
      <c r="M45534" s="2"/>
      <c r="N45534"/>
      <c r="O45534"/>
      <c r="U45534"/>
      <c r="V45534"/>
    </row>
    <row r="45535" spans="6:22" x14ac:dyDescent="0.2">
      <c r="F45535"/>
      <c r="M45535" s="2"/>
      <c r="N45535"/>
      <c r="O45535"/>
      <c r="U45535"/>
      <c r="V45535"/>
    </row>
    <row r="45536" spans="6:22" x14ac:dyDescent="0.2">
      <c r="F45536"/>
      <c r="M45536" s="2"/>
      <c r="N45536"/>
      <c r="O45536"/>
      <c r="U45536"/>
      <c r="V45536"/>
    </row>
    <row r="45537" spans="6:22" x14ac:dyDescent="0.2">
      <c r="F45537"/>
      <c r="M45537" s="2"/>
      <c r="N45537"/>
      <c r="O45537"/>
      <c r="U45537"/>
      <c r="V45537"/>
    </row>
    <row r="45538" spans="6:22" x14ac:dyDescent="0.2">
      <c r="F45538"/>
      <c r="M45538" s="2"/>
      <c r="N45538"/>
      <c r="O45538"/>
      <c r="U45538"/>
      <c r="V45538"/>
    </row>
    <row r="45539" spans="6:22" x14ac:dyDescent="0.2">
      <c r="F45539"/>
      <c r="M45539" s="2"/>
      <c r="N45539"/>
      <c r="O45539"/>
      <c r="U45539"/>
      <c r="V45539"/>
    </row>
    <row r="45540" spans="6:22" x14ac:dyDescent="0.2">
      <c r="F45540"/>
      <c r="M45540" s="2"/>
      <c r="N45540"/>
      <c r="O45540"/>
      <c r="U45540"/>
      <c r="V45540"/>
    </row>
    <row r="45541" spans="6:22" x14ac:dyDescent="0.2">
      <c r="F45541"/>
      <c r="M45541" s="2"/>
      <c r="N45541"/>
      <c r="O45541"/>
      <c r="U45541"/>
      <c r="V45541"/>
    </row>
    <row r="45542" spans="6:22" x14ac:dyDescent="0.2">
      <c r="F45542"/>
      <c r="M45542" s="2"/>
      <c r="N45542"/>
      <c r="O45542"/>
      <c r="U45542"/>
      <c r="V45542"/>
    </row>
    <row r="45543" spans="6:22" x14ac:dyDescent="0.2">
      <c r="F45543"/>
      <c r="M45543" s="2"/>
      <c r="N45543"/>
      <c r="O45543"/>
      <c r="U45543"/>
      <c r="V45543"/>
    </row>
    <row r="45544" spans="6:22" x14ac:dyDescent="0.2">
      <c r="F45544"/>
      <c r="M45544" s="2"/>
      <c r="N45544"/>
      <c r="O45544"/>
      <c r="U45544"/>
      <c r="V45544"/>
    </row>
    <row r="45545" spans="6:22" x14ac:dyDescent="0.2">
      <c r="F45545"/>
      <c r="M45545" s="2"/>
      <c r="N45545"/>
      <c r="O45545"/>
      <c r="U45545"/>
      <c r="V45545"/>
    </row>
    <row r="45546" spans="6:22" x14ac:dyDescent="0.2">
      <c r="F45546"/>
      <c r="M45546" s="2"/>
      <c r="N45546"/>
      <c r="O45546"/>
      <c r="U45546"/>
      <c r="V45546"/>
    </row>
    <row r="45547" spans="6:22" x14ac:dyDescent="0.2">
      <c r="F45547"/>
      <c r="M45547" s="2"/>
      <c r="N45547"/>
      <c r="O45547"/>
      <c r="U45547"/>
      <c r="V45547"/>
    </row>
    <row r="45548" spans="6:22" x14ac:dyDescent="0.2">
      <c r="F45548"/>
      <c r="M45548" s="2"/>
      <c r="N45548"/>
      <c r="O45548"/>
      <c r="U45548"/>
      <c r="V45548"/>
    </row>
    <row r="45549" spans="6:22" x14ac:dyDescent="0.2">
      <c r="F45549"/>
      <c r="M45549" s="2"/>
      <c r="N45549"/>
      <c r="O45549"/>
      <c r="U45549"/>
      <c r="V45549"/>
    </row>
    <row r="45550" spans="6:22" x14ac:dyDescent="0.2">
      <c r="F45550"/>
      <c r="M45550" s="2"/>
      <c r="N45550"/>
      <c r="O45550"/>
      <c r="U45550"/>
      <c r="V45550"/>
    </row>
    <row r="45551" spans="6:22" x14ac:dyDescent="0.2">
      <c r="F45551"/>
      <c r="M45551" s="2"/>
      <c r="N45551"/>
      <c r="O45551"/>
      <c r="U45551"/>
      <c r="V45551"/>
    </row>
    <row r="45552" spans="6:22" x14ac:dyDescent="0.2">
      <c r="F45552"/>
      <c r="M45552" s="2"/>
      <c r="N45552"/>
      <c r="O45552"/>
      <c r="U45552"/>
      <c r="V45552"/>
    </row>
    <row r="45553" spans="6:22" x14ac:dyDescent="0.2">
      <c r="F45553"/>
      <c r="M45553" s="2"/>
      <c r="N45553"/>
      <c r="O45553"/>
      <c r="U45553"/>
      <c r="V45553"/>
    </row>
    <row r="45554" spans="6:22" x14ac:dyDescent="0.2">
      <c r="F45554"/>
      <c r="M45554" s="2"/>
      <c r="N45554"/>
      <c r="O45554"/>
      <c r="U45554"/>
      <c r="V45554"/>
    </row>
    <row r="45555" spans="6:22" x14ac:dyDescent="0.2">
      <c r="F45555"/>
      <c r="M45555" s="2"/>
      <c r="N45555"/>
      <c r="O45555"/>
      <c r="U45555"/>
      <c r="V45555"/>
    </row>
    <row r="45556" spans="6:22" x14ac:dyDescent="0.2">
      <c r="F45556"/>
      <c r="M45556" s="2"/>
      <c r="N45556"/>
      <c r="O45556"/>
      <c r="U45556"/>
      <c r="V45556"/>
    </row>
    <row r="45557" spans="6:22" x14ac:dyDescent="0.2">
      <c r="F45557"/>
      <c r="M45557" s="2"/>
      <c r="N45557"/>
      <c r="O45557"/>
      <c r="U45557"/>
      <c r="V45557"/>
    </row>
    <row r="45558" spans="6:22" x14ac:dyDescent="0.2">
      <c r="F45558"/>
      <c r="M45558" s="2"/>
      <c r="N45558"/>
      <c r="O45558"/>
      <c r="U45558"/>
      <c r="V45558"/>
    </row>
    <row r="45559" spans="6:22" x14ac:dyDescent="0.2">
      <c r="F45559"/>
      <c r="M45559" s="2"/>
      <c r="N45559"/>
      <c r="O45559"/>
      <c r="U45559"/>
      <c r="V45559"/>
    </row>
    <row r="45560" spans="6:22" x14ac:dyDescent="0.2">
      <c r="F45560"/>
      <c r="M45560" s="2"/>
      <c r="N45560"/>
      <c r="O45560"/>
      <c r="U45560"/>
      <c r="V45560"/>
    </row>
    <row r="45561" spans="6:22" x14ac:dyDescent="0.2">
      <c r="F45561"/>
      <c r="M45561" s="2"/>
      <c r="N45561"/>
      <c r="O45561"/>
      <c r="U45561"/>
      <c r="V45561"/>
    </row>
    <row r="45562" spans="6:22" x14ac:dyDescent="0.2">
      <c r="F45562"/>
      <c r="M45562" s="2"/>
      <c r="N45562"/>
      <c r="O45562"/>
      <c r="U45562"/>
      <c r="V45562"/>
    </row>
    <row r="45563" spans="6:22" x14ac:dyDescent="0.2">
      <c r="F45563"/>
      <c r="M45563" s="2"/>
      <c r="N45563"/>
      <c r="O45563"/>
      <c r="U45563"/>
      <c r="V45563"/>
    </row>
    <row r="45564" spans="6:22" x14ac:dyDescent="0.2">
      <c r="F45564"/>
      <c r="M45564" s="2"/>
      <c r="N45564"/>
      <c r="O45564"/>
      <c r="U45564"/>
      <c r="V45564"/>
    </row>
    <row r="45565" spans="6:22" x14ac:dyDescent="0.2">
      <c r="F45565"/>
      <c r="M45565" s="2"/>
      <c r="N45565"/>
      <c r="O45565"/>
      <c r="U45565"/>
      <c r="V45565"/>
    </row>
    <row r="45566" spans="6:22" x14ac:dyDescent="0.2">
      <c r="F45566"/>
      <c r="M45566" s="2"/>
      <c r="N45566"/>
      <c r="O45566"/>
      <c r="U45566"/>
      <c r="V45566"/>
    </row>
    <row r="45567" spans="6:22" x14ac:dyDescent="0.2">
      <c r="F45567"/>
      <c r="M45567" s="2"/>
      <c r="N45567"/>
      <c r="O45567"/>
      <c r="U45567"/>
      <c r="V45567"/>
    </row>
    <row r="45568" spans="6:22" x14ac:dyDescent="0.2">
      <c r="F45568"/>
      <c r="M45568" s="2"/>
      <c r="N45568"/>
      <c r="O45568"/>
      <c r="U45568"/>
      <c r="V45568"/>
    </row>
    <row r="45569" spans="3:22" x14ac:dyDescent="0.2">
      <c r="F45569"/>
      <c r="M45569" s="2"/>
      <c r="N45569"/>
      <c r="O45569"/>
      <c r="U45569"/>
      <c r="V45569"/>
    </row>
    <row r="45570" spans="3:22" x14ac:dyDescent="0.2">
      <c r="F45570"/>
      <c r="M45570" s="2"/>
      <c r="N45570"/>
      <c r="O45570"/>
      <c r="U45570"/>
      <c r="V45570"/>
    </row>
    <row r="45571" spans="3:22" x14ac:dyDescent="0.2">
      <c r="F45571"/>
      <c r="M45571" s="2"/>
      <c r="N45571"/>
      <c r="O45571"/>
      <c r="U45571"/>
      <c r="V45571"/>
    </row>
    <row r="45572" spans="3:22" x14ac:dyDescent="0.2">
      <c r="F45572"/>
      <c r="M45572" s="2"/>
      <c r="N45572"/>
      <c r="O45572"/>
      <c r="U45572"/>
      <c r="V45572"/>
    </row>
    <row r="45573" spans="3:22" x14ac:dyDescent="0.2">
      <c r="F45573"/>
      <c r="M45573" s="2"/>
      <c r="N45573"/>
      <c r="O45573"/>
      <c r="U45573"/>
      <c r="V45573"/>
    </row>
    <row r="45574" spans="3:22" x14ac:dyDescent="0.2">
      <c r="F45574"/>
      <c r="M45574" s="2"/>
      <c r="N45574"/>
      <c r="O45574"/>
      <c r="U45574"/>
      <c r="V45574"/>
    </row>
    <row r="45575" spans="3:22" x14ac:dyDescent="0.2">
      <c r="F45575"/>
      <c r="M45575" s="2"/>
      <c r="N45575"/>
      <c r="O45575"/>
      <c r="U45575"/>
      <c r="V45575"/>
    </row>
    <row r="45576" spans="3:22" x14ac:dyDescent="0.2">
      <c r="F45576"/>
      <c r="M45576" s="2"/>
      <c r="N45576"/>
      <c r="O45576"/>
      <c r="U45576"/>
      <c r="V45576"/>
    </row>
    <row r="45577" spans="3:22" x14ac:dyDescent="0.2">
      <c r="F45577"/>
      <c r="M45577" s="2"/>
      <c r="N45577"/>
      <c r="O45577"/>
      <c r="U45577"/>
      <c r="V45577"/>
    </row>
    <row r="45578" spans="3:22" x14ac:dyDescent="0.2">
      <c r="F45578"/>
      <c r="M45578" s="2"/>
      <c r="N45578"/>
      <c r="O45578"/>
      <c r="U45578"/>
      <c r="V45578"/>
    </row>
    <row r="45579" spans="3:22" x14ac:dyDescent="0.2">
      <c r="F45579"/>
      <c r="M45579" s="2"/>
      <c r="N45579"/>
      <c r="O45579"/>
      <c r="U45579"/>
      <c r="V45579"/>
    </row>
    <row r="45580" spans="3:22" x14ac:dyDescent="0.2">
      <c r="F45580"/>
      <c r="M45580" s="2"/>
      <c r="N45580"/>
      <c r="O45580"/>
      <c r="U45580"/>
      <c r="V45580"/>
    </row>
    <row r="45581" spans="3:22" x14ac:dyDescent="0.2">
      <c r="F45581"/>
      <c r="M45581" s="2"/>
      <c r="N45581"/>
      <c r="O45581"/>
      <c r="U45581"/>
      <c r="V45581"/>
    </row>
    <row r="45582" spans="3:22" x14ac:dyDescent="0.2">
      <c r="F45582"/>
      <c r="M45582" s="2"/>
      <c r="N45582"/>
      <c r="O45582"/>
      <c r="U45582"/>
      <c r="V45582"/>
    </row>
    <row r="45583" spans="3:22" x14ac:dyDescent="0.2">
      <c r="F45583"/>
      <c r="M45583" s="2"/>
      <c r="N45583"/>
      <c r="O45583"/>
      <c r="U45583"/>
      <c r="V45583"/>
    </row>
    <row r="45584" spans="3:22" x14ac:dyDescent="0.2">
      <c r="C45584" s="9"/>
      <c r="F45584"/>
      <c r="M45584" s="2"/>
      <c r="N45584"/>
      <c r="O45584"/>
      <c r="U45584"/>
      <c r="V45584"/>
    </row>
    <row r="45585" spans="6:22" x14ac:dyDescent="0.2">
      <c r="F45585"/>
      <c r="M45585" s="2"/>
      <c r="N45585"/>
      <c r="O45585"/>
      <c r="U45585"/>
      <c r="V45585"/>
    </row>
    <row r="45586" spans="6:22" x14ac:dyDescent="0.2">
      <c r="F45586"/>
      <c r="M45586" s="2"/>
      <c r="N45586"/>
      <c r="O45586"/>
      <c r="U45586"/>
      <c r="V45586"/>
    </row>
    <row r="45587" spans="6:22" x14ac:dyDescent="0.2">
      <c r="F45587"/>
      <c r="M45587" s="2"/>
      <c r="N45587"/>
      <c r="O45587"/>
      <c r="U45587"/>
      <c r="V45587"/>
    </row>
    <row r="45588" spans="6:22" x14ac:dyDescent="0.2">
      <c r="F45588"/>
      <c r="M45588" s="2"/>
      <c r="N45588"/>
      <c r="O45588"/>
      <c r="U45588"/>
      <c r="V45588"/>
    </row>
    <row r="45589" spans="6:22" x14ac:dyDescent="0.2">
      <c r="F45589"/>
      <c r="M45589" s="2"/>
      <c r="N45589"/>
      <c r="O45589"/>
      <c r="U45589"/>
      <c r="V45589"/>
    </row>
    <row r="45590" spans="6:22" x14ac:dyDescent="0.2">
      <c r="F45590"/>
      <c r="M45590" s="2"/>
      <c r="N45590"/>
      <c r="O45590"/>
      <c r="U45590"/>
      <c r="V45590"/>
    </row>
    <row r="45591" spans="6:22" x14ac:dyDescent="0.2">
      <c r="F45591"/>
      <c r="M45591" s="2"/>
      <c r="N45591"/>
      <c r="O45591"/>
      <c r="U45591"/>
      <c r="V45591"/>
    </row>
    <row r="45592" spans="6:22" x14ac:dyDescent="0.2">
      <c r="F45592"/>
      <c r="M45592" s="2"/>
      <c r="N45592"/>
      <c r="O45592"/>
      <c r="U45592"/>
      <c r="V45592"/>
    </row>
    <row r="45593" spans="6:22" x14ac:dyDescent="0.2">
      <c r="F45593"/>
      <c r="M45593" s="2"/>
      <c r="N45593"/>
      <c r="O45593"/>
      <c r="U45593"/>
      <c r="V45593"/>
    </row>
    <row r="45594" spans="6:22" x14ac:dyDescent="0.2">
      <c r="F45594"/>
      <c r="M45594" s="2"/>
      <c r="N45594"/>
      <c r="O45594"/>
      <c r="U45594"/>
      <c r="V45594"/>
    </row>
    <row r="45595" spans="6:22" x14ac:dyDescent="0.2">
      <c r="F45595"/>
      <c r="M45595" s="2"/>
      <c r="N45595"/>
      <c r="O45595"/>
      <c r="U45595"/>
      <c r="V45595"/>
    </row>
    <row r="45596" spans="6:22" x14ac:dyDescent="0.2">
      <c r="F45596"/>
      <c r="M45596" s="2"/>
      <c r="N45596"/>
      <c r="O45596"/>
      <c r="U45596"/>
      <c r="V45596"/>
    </row>
    <row r="45597" spans="6:22" x14ac:dyDescent="0.2">
      <c r="F45597"/>
      <c r="M45597" s="2"/>
      <c r="N45597"/>
      <c r="O45597"/>
      <c r="U45597"/>
      <c r="V45597"/>
    </row>
    <row r="45598" spans="6:22" x14ac:dyDescent="0.2">
      <c r="F45598"/>
      <c r="M45598" s="2"/>
      <c r="N45598"/>
      <c r="O45598"/>
      <c r="U45598"/>
      <c r="V45598"/>
    </row>
    <row r="45599" spans="6:22" x14ac:dyDescent="0.2">
      <c r="F45599"/>
      <c r="M45599" s="2"/>
      <c r="N45599"/>
      <c r="O45599"/>
      <c r="U45599"/>
      <c r="V45599"/>
    </row>
    <row r="45600" spans="6:22" x14ac:dyDescent="0.2">
      <c r="F45600"/>
      <c r="M45600" s="2"/>
      <c r="N45600"/>
      <c r="O45600"/>
      <c r="U45600"/>
      <c r="V45600"/>
    </row>
    <row r="45601" spans="3:22" x14ac:dyDescent="0.2">
      <c r="F45601"/>
      <c r="M45601" s="2"/>
      <c r="N45601"/>
      <c r="O45601"/>
      <c r="U45601"/>
      <c r="V45601"/>
    </row>
    <row r="45602" spans="3:22" x14ac:dyDescent="0.2">
      <c r="F45602"/>
      <c r="M45602" s="2"/>
      <c r="N45602"/>
      <c r="O45602"/>
      <c r="U45602"/>
      <c r="V45602"/>
    </row>
    <row r="45603" spans="3:22" x14ac:dyDescent="0.2">
      <c r="F45603"/>
      <c r="M45603" s="2"/>
      <c r="N45603"/>
      <c r="O45603"/>
      <c r="U45603"/>
      <c r="V45603"/>
    </row>
    <row r="45604" spans="3:22" x14ac:dyDescent="0.2">
      <c r="F45604"/>
      <c r="M45604" s="2"/>
      <c r="N45604"/>
      <c r="O45604"/>
      <c r="U45604"/>
      <c r="V45604"/>
    </row>
    <row r="45605" spans="3:22" x14ac:dyDescent="0.2">
      <c r="C45605" s="9"/>
      <c r="F45605"/>
      <c r="M45605" s="2"/>
      <c r="N45605"/>
      <c r="O45605"/>
      <c r="U45605"/>
      <c r="V45605"/>
    </row>
    <row r="45606" spans="3:22" x14ac:dyDescent="0.2">
      <c r="F45606"/>
      <c r="M45606" s="2"/>
      <c r="N45606"/>
      <c r="O45606"/>
      <c r="U45606"/>
      <c r="V45606"/>
    </row>
    <row r="45607" spans="3:22" x14ac:dyDescent="0.2">
      <c r="F45607"/>
      <c r="M45607" s="2"/>
      <c r="N45607"/>
      <c r="O45607"/>
      <c r="U45607"/>
      <c r="V45607"/>
    </row>
    <row r="45608" spans="3:22" x14ac:dyDescent="0.2">
      <c r="F45608"/>
      <c r="M45608" s="2"/>
      <c r="N45608"/>
      <c r="O45608"/>
      <c r="U45608"/>
      <c r="V45608"/>
    </row>
    <row r="45609" spans="3:22" x14ac:dyDescent="0.2">
      <c r="F45609"/>
      <c r="M45609" s="2"/>
      <c r="N45609"/>
      <c r="O45609"/>
      <c r="U45609"/>
      <c r="V45609"/>
    </row>
    <row r="45610" spans="3:22" x14ac:dyDescent="0.2">
      <c r="F45610"/>
      <c r="M45610" s="2"/>
      <c r="N45610"/>
      <c r="O45610"/>
      <c r="U45610"/>
      <c r="V45610"/>
    </row>
    <row r="45611" spans="3:22" x14ac:dyDescent="0.2">
      <c r="F45611"/>
      <c r="M45611" s="2"/>
      <c r="N45611"/>
      <c r="O45611"/>
      <c r="U45611"/>
      <c r="V45611"/>
    </row>
    <row r="45612" spans="3:22" x14ac:dyDescent="0.2">
      <c r="F45612"/>
      <c r="M45612" s="2"/>
      <c r="N45612"/>
      <c r="O45612"/>
      <c r="U45612"/>
      <c r="V45612"/>
    </row>
    <row r="45613" spans="3:22" x14ac:dyDescent="0.2">
      <c r="F45613"/>
      <c r="M45613" s="2"/>
      <c r="N45613"/>
      <c r="O45613"/>
      <c r="U45613"/>
      <c r="V45613"/>
    </row>
    <row r="45614" spans="3:22" x14ac:dyDescent="0.2">
      <c r="F45614"/>
      <c r="M45614" s="2"/>
      <c r="N45614"/>
      <c r="O45614"/>
      <c r="U45614"/>
      <c r="V45614"/>
    </row>
    <row r="45615" spans="3:22" x14ac:dyDescent="0.2">
      <c r="F45615"/>
      <c r="M45615" s="2"/>
      <c r="N45615"/>
      <c r="O45615"/>
      <c r="U45615"/>
      <c r="V45615"/>
    </row>
    <row r="45616" spans="3:22" x14ac:dyDescent="0.2">
      <c r="F45616"/>
      <c r="M45616" s="2"/>
      <c r="N45616"/>
      <c r="O45616"/>
      <c r="U45616"/>
      <c r="V45616"/>
    </row>
    <row r="45617" spans="3:22" x14ac:dyDescent="0.2">
      <c r="F45617"/>
      <c r="M45617" s="2"/>
      <c r="N45617"/>
      <c r="O45617"/>
      <c r="U45617"/>
      <c r="V45617"/>
    </row>
    <row r="45618" spans="3:22" x14ac:dyDescent="0.2">
      <c r="C45618" s="9"/>
      <c r="F45618"/>
      <c r="M45618" s="2"/>
      <c r="N45618"/>
      <c r="O45618"/>
      <c r="U45618"/>
      <c r="V45618"/>
    </row>
    <row r="45619" spans="3:22" x14ac:dyDescent="0.2">
      <c r="F45619"/>
      <c r="M45619" s="2"/>
      <c r="N45619"/>
      <c r="O45619"/>
      <c r="U45619"/>
      <c r="V45619"/>
    </row>
    <row r="45620" spans="3:22" x14ac:dyDescent="0.2">
      <c r="F45620"/>
      <c r="M45620" s="2"/>
      <c r="N45620"/>
      <c r="O45620"/>
      <c r="U45620"/>
      <c r="V45620"/>
    </row>
    <row r="45621" spans="3:22" x14ac:dyDescent="0.2">
      <c r="F45621"/>
      <c r="M45621" s="2"/>
      <c r="N45621"/>
      <c r="O45621"/>
      <c r="U45621"/>
      <c r="V45621"/>
    </row>
    <row r="45622" spans="3:22" x14ac:dyDescent="0.2">
      <c r="F45622"/>
      <c r="M45622" s="2"/>
      <c r="N45622"/>
      <c r="O45622"/>
      <c r="U45622"/>
      <c r="V45622"/>
    </row>
    <row r="45623" spans="3:22" x14ac:dyDescent="0.2">
      <c r="F45623"/>
      <c r="M45623" s="2"/>
      <c r="N45623"/>
      <c r="O45623"/>
      <c r="U45623"/>
      <c r="V45623"/>
    </row>
    <row r="45624" spans="3:22" x14ac:dyDescent="0.2">
      <c r="F45624"/>
      <c r="M45624" s="2"/>
      <c r="N45624"/>
      <c r="O45624"/>
      <c r="U45624"/>
      <c r="V45624"/>
    </row>
    <row r="45625" spans="3:22" x14ac:dyDescent="0.2">
      <c r="F45625"/>
      <c r="M45625" s="2"/>
      <c r="N45625"/>
      <c r="O45625"/>
      <c r="U45625"/>
      <c r="V45625"/>
    </row>
    <row r="45626" spans="3:22" x14ac:dyDescent="0.2">
      <c r="F45626"/>
      <c r="M45626" s="2"/>
      <c r="N45626"/>
      <c r="O45626"/>
      <c r="U45626"/>
      <c r="V45626"/>
    </row>
    <row r="45627" spans="3:22" x14ac:dyDescent="0.2">
      <c r="F45627"/>
      <c r="M45627" s="2"/>
      <c r="N45627"/>
      <c r="O45627"/>
      <c r="U45627"/>
      <c r="V45627"/>
    </row>
    <row r="45628" spans="3:22" x14ac:dyDescent="0.2">
      <c r="F45628"/>
      <c r="M45628" s="2"/>
      <c r="N45628"/>
      <c r="O45628"/>
      <c r="U45628"/>
      <c r="V45628"/>
    </row>
    <row r="45629" spans="3:22" x14ac:dyDescent="0.2">
      <c r="F45629"/>
      <c r="M45629" s="2"/>
      <c r="N45629"/>
      <c r="O45629"/>
      <c r="U45629"/>
      <c r="V45629"/>
    </row>
    <row r="45630" spans="3:22" x14ac:dyDescent="0.2">
      <c r="F45630"/>
      <c r="M45630" s="2"/>
      <c r="N45630"/>
      <c r="O45630"/>
      <c r="U45630"/>
      <c r="V45630"/>
    </row>
    <row r="45631" spans="3:22" x14ac:dyDescent="0.2">
      <c r="F45631"/>
      <c r="M45631" s="2"/>
      <c r="N45631"/>
      <c r="O45631"/>
      <c r="U45631"/>
      <c r="V45631"/>
    </row>
    <row r="45632" spans="3:22" x14ac:dyDescent="0.2">
      <c r="F45632"/>
      <c r="M45632" s="2"/>
      <c r="N45632"/>
      <c r="O45632"/>
      <c r="U45632"/>
      <c r="V45632"/>
    </row>
    <row r="45633" spans="6:22" x14ac:dyDescent="0.2">
      <c r="F45633"/>
      <c r="M45633" s="2"/>
      <c r="N45633"/>
      <c r="O45633"/>
      <c r="U45633"/>
      <c r="V45633"/>
    </row>
    <row r="45634" spans="6:22" x14ac:dyDescent="0.2">
      <c r="F45634"/>
      <c r="M45634" s="2"/>
      <c r="N45634"/>
      <c r="O45634"/>
      <c r="U45634"/>
      <c r="V45634"/>
    </row>
    <row r="45635" spans="6:22" x14ac:dyDescent="0.2">
      <c r="F45635"/>
      <c r="M45635" s="2"/>
      <c r="N45635"/>
      <c r="O45635"/>
      <c r="U45635"/>
      <c r="V45635"/>
    </row>
    <row r="45636" spans="6:22" x14ac:dyDescent="0.2">
      <c r="F45636"/>
      <c r="M45636" s="2"/>
      <c r="N45636"/>
      <c r="O45636"/>
      <c r="U45636"/>
      <c r="V45636"/>
    </row>
    <row r="45637" spans="6:22" x14ac:dyDescent="0.2">
      <c r="F45637"/>
      <c r="M45637" s="2"/>
      <c r="N45637"/>
      <c r="O45637"/>
      <c r="U45637"/>
      <c r="V45637"/>
    </row>
    <row r="45638" spans="6:22" x14ac:dyDescent="0.2">
      <c r="F45638"/>
      <c r="M45638" s="2"/>
      <c r="N45638"/>
      <c r="O45638"/>
      <c r="U45638"/>
      <c r="V45638"/>
    </row>
    <row r="45639" spans="6:22" x14ac:dyDescent="0.2">
      <c r="F45639"/>
      <c r="M45639" s="2"/>
      <c r="N45639"/>
      <c r="O45639"/>
      <c r="U45639"/>
      <c r="V45639"/>
    </row>
    <row r="45640" spans="6:22" x14ac:dyDescent="0.2">
      <c r="F45640"/>
      <c r="M45640" s="2"/>
      <c r="N45640"/>
      <c r="O45640"/>
      <c r="U45640"/>
      <c r="V45640"/>
    </row>
    <row r="45641" spans="6:22" x14ac:dyDescent="0.2">
      <c r="F45641"/>
      <c r="M45641" s="2"/>
      <c r="N45641"/>
      <c r="O45641"/>
      <c r="U45641"/>
      <c r="V45641"/>
    </row>
    <row r="45642" spans="6:22" x14ac:dyDescent="0.2">
      <c r="F45642"/>
      <c r="M45642" s="2"/>
      <c r="N45642"/>
      <c r="O45642"/>
      <c r="U45642"/>
      <c r="V45642"/>
    </row>
    <row r="45643" spans="6:22" x14ac:dyDescent="0.2">
      <c r="F45643"/>
      <c r="M45643" s="2"/>
      <c r="N45643"/>
      <c r="O45643"/>
      <c r="U45643"/>
      <c r="V45643"/>
    </row>
    <row r="45644" spans="6:22" x14ac:dyDescent="0.2">
      <c r="F45644"/>
      <c r="M45644" s="2"/>
      <c r="N45644"/>
      <c r="O45644"/>
      <c r="U45644"/>
      <c r="V45644"/>
    </row>
    <row r="45645" spans="6:22" x14ac:dyDescent="0.2">
      <c r="F45645"/>
      <c r="M45645" s="2"/>
      <c r="N45645"/>
      <c r="O45645"/>
      <c r="U45645"/>
      <c r="V45645"/>
    </row>
    <row r="45646" spans="6:22" x14ac:dyDescent="0.2">
      <c r="F45646"/>
      <c r="M45646" s="2"/>
      <c r="N45646"/>
      <c r="O45646"/>
      <c r="U45646"/>
      <c r="V45646"/>
    </row>
    <row r="45647" spans="6:22" x14ac:dyDescent="0.2">
      <c r="F45647"/>
      <c r="M45647" s="2"/>
      <c r="N45647"/>
      <c r="O45647"/>
      <c r="U45647"/>
      <c r="V45647"/>
    </row>
    <row r="45648" spans="6:22" x14ac:dyDescent="0.2">
      <c r="F45648"/>
      <c r="M45648" s="2"/>
      <c r="N45648"/>
      <c r="O45648"/>
      <c r="U45648"/>
      <c r="V45648"/>
    </row>
    <row r="45649" spans="3:22" x14ac:dyDescent="0.2">
      <c r="C45649" s="9"/>
      <c r="F45649"/>
      <c r="M45649" s="2"/>
      <c r="N45649"/>
      <c r="O45649"/>
      <c r="U45649"/>
      <c r="V45649"/>
    </row>
    <row r="45650" spans="3:22" x14ac:dyDescent="0.2">
      <c r="F45650"/>
      <c r="M45650" s="2"/>
      <c r="N45650"/>
      <c r="O45650"/>
      <c r="U45650"/>
      <c r="V45650"/>
    </row>
    <row r="45651" spans="3:22" x14ac:dyDescent="0.2">
      <c r="F45651"/>
      <c r="M45651" s="2"/>
      <c r="N45651"/>
      <c r="O45651"/>
      <c r="U45651"/>
      <c r="V45651"/>
    </row>
    <row r="45652" spans="3:22" x14ac:dyDescent="0.2">
      <c r="F45652"/>
      <c r="M45652" s="2"/>
      <c r="N45652"/>
      <c r="O45652"/>
      <c r="U45652"/>
      <c r="V45652"/>
    </row>
    <row r="45653" spans="3:22" x14ac:dyDescent="0.2">
      <c r="F45653"/>
      <c r="M45653" s="2"/>
      <c r="N45653"/>
      <c r="O45653"/>
      <c r="U45653"/>
      <c r="V45653"/>
    </row>
    <row r="45654" spans="3:22" x14ac:dyDescent="0.2">
      <c r="F45654"/>
      <c r="M45654" s="2"/>
      <c r="N45654"/>
      <c r="O45654"/>
      <c r="U45654"/>
      <c r="V45654"/>
    </row>
    <row r="45655" spans="3:22" x14ac:dyDescent="0.2">
      <c r="F45655"/>
      <c r="M45655" s="2"/>
      <c r="N45655"/>
      <c r="O45655"/>
      <c r="U45655"/>
      <c r="V45655"/>
    </row>
    <row r="45656" spans="3:22" x14ac:dyDescent="0.2">
      <c r="F45656"/>
      <c r="M45656" s="2"/>
      <c r="N45656"/>
      <c r="O45656"/>
      <c r="U45656"/>
      <c r="V45656"/>
    </row>
    <row r="45657" spans="3:22" x14ac:dyDescent="0.2">
      <c r="F45657"/>
      <c r="M45657" s="2"/>
      <c r="N45657"/>
      <c r="O45657"/>
      <c r="U45657"/>
      <c r="V45657"/>
    </row>
    <row r="45658" spans="3:22" x14ac:dyDescent="0.2">
      <c r="F45658"/>
      <c r="M45658" s="2"/>
      <c r="N45658"/>
      <c r="O45658"/>
      <c r="U45658"/>
      <c r="V45658"/>
    </row>
    <row r="45659" spans="3:22" x14ac:dyDescent="0.2">
      <c r="F45659"/>
      <c r="M45659" s="2"/>
      <c r="N45659"/>
      <c r="O45659"/>
      <c r="U45659"/>
      <c r="V45659"/>
    </row>
    <row r="45660" spans="3:22" x14ac:dyDescent="0.2">
      <c r="C45660" s="9"/>
      <c r="F45660"/>
      <c r="M45660" s="2"/>
      <c r="N45660"/>
      <c r="O45660"/>
      <c r="U45660"/>
      <c r="V45660"/>
    </row>
    <row r="45661" spans="3:22" x14ac:dyDescent="0.2">
      <c r="F45661"/>
      <c r="M45661" s="2"/>
      <c r="N45661"/>
      <c r="O45661"/>
      <c r="U45661"/>
      <c r="V45661"/>
    </row>
    <row r="45662" spans="3:22" x14ac:dyDescent="0.2">
      <c r="F45662"/>
      <c r="M45662" s="2"/>
      <c r="N45662"/>
      <c r="O45662"/>
      <c r="U45662"/>
      <c r="V45662"/>
    </row>
    <row r="45663" spans="3:22" x14ac:dyDescent="0.2">
      <c r="F45663"/>
      <c r="M45663" s="2"/>
      <c r="N45663"/>
      <c r="O45663"/>
      <c r="U45663"/>
      <c r="V45663"/>
    </row>
    <row r="45664" spans="3:22" x14ac:dyDescent="0.2">
      <c r="F45664"/>
      <c r="M45664" s="2"/>
      <c r="N45664"/>
      <c r="O45664"/>
      <c r="U45664"/>
      <c r="V45664"/>
    </row>
    <row r="45665" spans="6:22" x14ac:dyDescent="0.2">
      <c r="F45665"/>
      <c r="M45665" s="2"/>
      <c r="N45665"/>
      <c r="O45665"/>
      <c r="U45665"/>
      <c r="V45665"/>
    </row>
    <row r="45666" spans="6:22" x14ac:dyDescent="0.2">
      <c r="F45666"/>
      <c r="M45666" s="2"/>
      <c r="N45666"/>
      <c r="O45666"/>
      <c r="U45666"/>
      <c r="V45666"/>
    </row>
    <row r="45667" spans="6:22" x14ac:dyDescent="0.2">
      <c r="F45667"/>
      <c r="M45667" s="2"/>
      <c r="N45667"/>
      <c r="O45667"/>
      <c r="U45667"/>
      <c r="V45667"/>
    </row>
    <row r="45668" spans="6:22" x14ac:dyDescent="0.2">
      <c r="F45668"/>
      <c r="M45668" s="2"/>
      <c r="N45668"/>
      <c r="O45668"/>
      <c r="U45668"/>
      <c r="V45668"/>
    </row>
    <row r="45669" spans="6:22" x14ac:dyDescent="0.2">
      <c r="F45669"/>
      <c r="M45669" s="2"/>
      <c r="N45669"/>
      <c r="O45669"/>
      <c r="U45669"/>
      <c r="V45669"/>
    </row>
    <row r="45670" spans="6:22" x14ac:dyDescent="0.2">
      <c r="F45670"/>
      <c r="M45670" s="2"/>
      <c r="N45670"/>
      <c r="O45670"/>
      <c r="U45670"/>
      <c r="V45670"/>
    </row>
    <row r="45671" spans="6:22" x14ac:dyDescent="0.2">
      <c r="F45671"/>
      <c r="M45671" s="2"/>
      <c r="N45671"/>
      <c r="O45671"/>
      <c r="U45671"/>
      <c r="V45671"/>
    </row>
    <row r="45672" spans="6:22" x14ac:dyDescent="0.2">
      <c r="F45672"/>
      <c r="M45672" s="2"/>
      <c r="N45672"/>
      <c r="O45672"/>
      <c r="U45672"/>
      <c r="V45672"/>
    </row>
    <row r="45673" spans="6:22" x14ac:dyDescent="0.2">
      <c r="F45673"/>
      <c r="M45673" s="2"/>
      <c r="N45673"/>
      <c r="O45673"/>
      <c r="U45673"/>
      <c r="V45673"/>
    </row>
    <row r="45674" spans="6:22" x14ac:dyDescent="0.2">
      <c r="F45674"/>
      <c r="M45674" s="2"/>
      <c r="N45674"/>
      <c r="O45674"/>
      <c r="U45674"/>
      <c r="V45674"/>
    </row>
    <row r="45675" spans="6:22" x14ac:dyDescent="0.2">
      <c r="F45675"/>
      <c r="M45675" s="2"/>
      <c r="N45675"/>
      <c r="O45675"/>
      <c r="U45675"/>
      <c r="V45675"/>
    </row>
    <row r="45676" spans="6:22" x14ac:dyDescent="0.2">
      <c r="F45676"/>
      <c r="M45676" s="2"/>
      <c r="N45676"/>
      <c r="O45676"/>
      <c r="U45676"/>
      <c r="V45676"/>
    </row>
    <row r="45677" spans="6:22" x14ac:dyDescent="0.2">
      <c r="F45677"/>
      <c r="M45677" s="2"/>
      <c r="N45677"/>
      <c r="O45677"/>
      <c r="U45677"/>
      <c r="V45677"/>
    </row>
    <row r="45678" spans="6:22" x14ac:dyDescent="0.2">
      <c r="F45678"/>
      <c r="M45678" s="2"/>
      <c r="N45678"/>
      <c r="O45678"/>
      <c r="U45678"/>
      <c r="V45678"/>
    </row>
    <row r="45679" spans="6:22" x14ac:dyDescent="0.2">
      <c r="F45679"/>
      <c r="M45679" s="2"/>
      <c r="N45679"/>
      <c r="O45679"/>
      <c r="U45679"/>
      <c r="V45679"/>
    </row>
    <row r="45680" spans="6:22" x14ac:dyDescent="0.2">
      <c r="F45680"/>
      <c r="M45680" s="2"/>
      <c r="N45680"/>
      <c r="O45680"/>
      <c r="U45680"/>
      <c r="V45680"/>
    </row>
    <row r="45681" spans="6:22" x14ac:dyDescent="0.2">
      <c r="F45681"/>
      <c r="M45681" s="2"/>
      <c r="N45681"/>
      <c r="O45681"/>
      <c r="U45681"/>
      <c r="V45681"/>
    </row>
    <row r="45682" spans="6:22" x14ac:dyDescent="0.2">
      <c r="F45682"/>
      <c r="M45682" s="2"/>
      <c r="N45682"/>
      <c r="O45682"/>
      <c r="U45682"/>
      <c r="V45682"/>
    </row>
    <row r="45683" spans="6:22" x14ac:dyDescent="0.2">
      <c r="F45683"/>
      <c r="M45683" s="2"/>
      <c r="N45683"/>
      <c r="O45683"/>
      <c r="U45683"/>
      <c r="V45683"/>
    </row>
    <row r="45684" spans="6:22" x14ac:dyDescent="0.2">
      <c r="F45684"/>
      <c r="M45684" s="2"/>
      <c r="N45684"/>
      <c r="O45684"/>
      <c r="U45684"/>
      <c r="V45684"/>
    </row>
    <row r="45685" spans="6:22" x14ac:dyDescent="0.2">
      <c r="F45685"/>
      <c r="M45685" s="2"/>
      <c r="N45685"/>
      <c r="O45685"/>
      <c r="U45685"/>
      <c r="V45685"/>
    </row>
    <row r="45686" spans="6:22" x14ac:dyDescent="0.2">
      <c r="F45686"/>
      <c r="M45686" s="2"/>
      <c r="N45686"/>
      <c r="O45686"/>
      <c r="U45686"/>
      <c r="V45686"/>
    </row>
    <row r="45687" spans="6:22" x14ac:dyDescent="0.2">
      <c r="F45687"/>
      <c r="M45687" s="2"/>
      <c r="N45687"/>
      <c r="O45687"/>
      <c r="U45687"/>
      <c r="V45687"/>
    </row>
    <row r="45688" spans="6:22" x14ac:dyDescent="0.2">
      <c r="F45688"/>
      <c r="M45688" s="2"/>
      <c r="N45688"/>
      <c r="O45688"/>
      <c r="U45688"/>
      <c r="V45688"/>
    </row>
    <row r="45689" spans="6:22" x14ac:dyDescent="0.2">
      <c r="F45689"/>
      <c r="M45689" s="2"/>
      <c r="N45689"/>
      <c r="O45689"/>
      <c r="U45689"/>
      <c r="V45689"/>
    </row>
    <row r="45690" spans="6:22" x14ac:dyDescent="0.2">
      <c r="F45690"/>
      <c r="M45690" s="2"/>
      <c r="N45690"/>
      <c r="O45690"/>
      <c r="U45690"/>
      <c r="V45690"/>
    </row>
    <row r="45691" spans="6:22" x14ac:dyDescent="0.2">
      <c r="F45691"/>
      <c r="M45691" s="2"/>
      <c r="N45691"/>
      <c r="O45691"/>
      <c r="U45691"/>
      <c r="V45691"/>
    </row>
    <row r="45692" spans="6:22" x14ac:dyDescent="0.2">
      <c r="F45692"/>
      <c r="M45692" s="2"/>
      <c r="N45692"/>
      <c r="O45692"/>
      <c r="U45692"/>
      <c r="V45692"/>
    </row>
    <row r="45693" spans="6:22" x14ac:dyDescent="0.2">
      <c r="F45693"/>
      <c r="M45693" s="2"/>
      <c r="N45693"/>
      <c r="O45693"/>
      <c r="U45693"/>
      <c r="V45693"/>
    </row>
    <row r="45694" spans="6:22" x14ac:dyDescent="0.2">
      <c r="F45694"/>
      <c r="M45694" s="2"/>
      <c r="N45694"/>
      <c r="O45694"/>
      <c r="U45694"/>
      <c r="V45694"/>
    </row>
    <row r="45695" spans="6:22" x14ac:dyDescent="0.2">
      <c r="F45695"/>
      <c r="M45695" s="2"/>
      <c r="N45695"/>
      <c r="O45695"/>
      <c r="U45695"/>
      <c r="V45695"/>
    </row>
    <row r="45696" spans="6:22" x14ac:dyDescent="0.2">
      <c r="F45696"/>
      <c r="M45696" s="2"/>
      <c r="N45696"/>
      <c r="O45696"/>
      <c r="U45696"/>
      <c r="V45696"/>
    </row>
    <row r="45697" spans="6:22" x14ac:dyDescent="0.2">
      <c r="F45697"/>
      <c r="M45697" s="2"/>
      <c r="N45697"/>
      <c r="O45697"/>
      <c r="U45697"/>
      <c r="V45697"/>
    </row>
    <row r="45698" spans="6:22" x14ac:dyDescent="0.2">
      <c r="F45698"/>
      <c r="M45698" s="2"/>
      <c r="N45698"/>
      <c r="O45698"/>
      <c r="U45698"/>
      <c r="V45698"/>
    </row>
    <row r="45699" spans="6:22" x14ac:dyDescent="0.2">
      <c r="F45699"/>
      <c r="M45699" s="2"/>
      <c r="N45699"/>
      <c r="O45699"/>
      <c r="U45699"/>
      <c r="V45699"/>
    </row>
    <row r="45700" spans="6:22" x14ac:dyDescent="0.2">
      <c r="F45700"/>
      <c r="M45700" s="2"/>
      <c r="N45700"/>
      <c r="O45700"/>
      <c r="U45700"/>
      <c r="V45700"/>
    </row>
    <row r="45701" spans="6:22" x14ac:dyDescent="0.2">
      <c r="F45701"/>
      <c r="M45701" s="2"/>
      <c r="N45701"/>
      <c r="O45701"/>
      <c r="U45701"/>
      <c r="V45701"/>
    </row>
    <row r="45702" spans="6:22" x14ac:dyDescent="0.2">
      <c r="F45702"/>
      <c r="M45702" s="2"/>
      <c r="N45702"/>
      <c r="O45702"/>
      <c r="U45702"/>
      <c r="V45702"/>
    </row>
    <row r="45703" spans="6:22" x14ac:dyDescent="0.2">
      <c r="F45703"/>
      <c r="M45703" s="2"/>
      <c r="N45703"/>
      <c r="O45703"/>
      <c r="U45703"/>
      <c r="V45703"/>
    </row>
    <row r="45704" spans="6:22" x14ac:dyDescent="0.2">
      <c r="F45704"/>
      <c r="M45704" s="2"/>
      <c r="N45704"/>
      <c r="O45704"/>
      <c r="U45704"/>
      <c r="V45704"/>
    </row>
    <row r="45705" spans="6:22" x14ac:dyDescent="0.2">
      <c r="F45705"/>
      <c r="M45705" s="2"/>
      <c r="N45705"/>
      <c r="O45705"/>
      <c r="U45705"/>
      <c r="V45705"/>
    </row>
    <row r="45706" spans="6:22" x14ac:dyDescent="0.2">
      <c r="F45706"/>
      <c r="M45706" s="2"/>
      <c r="N45706"/>
      <c r="O45706"/>
      <c r="U45706"/>
      <c r="V45706"/>
    </row>
    <row r="45707" spans="6:22" x14ac:dyDescent="0.2">
      <c r="F45707"/>
      <c r="M45707" s="2"/>
      <c r="N45707"/>
      <c r="O45707"/>
      <c r="U45707"/>
      <c r="V45707"/>
    </row>
    <row r="45708" spans="6:22" x14ac:dyDescent="0.2">
      <c r="F45708"/>
      <c r="M45708" s="2"/>
      <c r="N45708"/>
      <c r="O45708"/>
      <c r="U45708"/>
      <c r="V45708"/>
    </row>
    <row r="45709" spans="6:22" x14ac:dyDescent="0.2">
      <c r="F45709"/>
      <c r="M45709" s="2"/>
      <c r="N45709"/>
      <c r="O45709"/>
      <c r="U45709"/>
      <c r="V45709"/>
    </row>
    <row r="45710" spans="6:22" x14ac:dyDescent="0.2">
      <c r="F45710"/>
      <c r="M45710" s="2"/>
      <c r="N45710"/>
      <c r="O45710"/>
      <c r="U45710"/>
      <c r="V45710"/>
    </row>
    <row r="45711" spans="6:22" x14ac:dyDescent="0.2">
      <c r="F45711"/>
      <c r="M45711" s="2"/>
      <c r="N45711"/>
      <c r="O45711"/>
      <c r="U45711"/>
      <c r="V45711"/>
    </row>
    <row r="45712" spans="6:22" x14ac:dyDescent="0.2">
      <c r="F45712"/>
      <c r="M45712" s="2"/>
      <c r="N45712"/>
      <c r="O45712"/>
      <c r="U45712"/>
      <c r="V45712"/>
    </row>
    <row r="45713" spans="6:22" x14ac:dyDescent="0.2">
      <c r="F45713"/>
      <c r="M45713" s="2"/>
      <c r="N45713"/>
      <c r="O45713"/>
      <c r="U45713"/>
      <c r="V45713"/>
    </row>
    <row r="45714" spans="6:22" x14ac:dyDescent="0.2">
      <c r="F45714"/>
      <c r="M45714" s="2"/>
      <c r="N45714"/>
      <c r="O45714"/>
      <c r="U45714"/>
      <c r="V45714"/>
    </row>
    <row r="45715" spans="6:22" x14ac:dyDescent="0.2">
      <c r="F45715"/>
      <c r="M45715" s="2"/>
      <c r="N45715"/>
      <c r="O45715"/>
      <c r="U45715"/>
      <c r="V45715"/>
    </row>
    <row r="45716" spans="6:22" x14ac:dyDescent="0.2">
      <c r="F45716"/>
      <c r="M45716" s="2"/>
      <c r="N45716"/>
      <c r="O45716"/>
      <c r="U45716"/>
      <c r="V45716"/>
    </row>
    <row r="45717" spans="6:22" x14ac:dyDescent="0.2">
      <c r="F45717"/>
      <c r="M45717" s="2"/>
      <c r="N45717"/>
      <c r="O45717"/>
      <c r="U45717"/>
      <c r="V45717"/>
    </row>
    <row r="45718" spans="6:22" x14ac:dyDescent="0.2">
      <c r="F45718"/>
      <c r="M45718" s="2"/>
      <c r="N45718"/>
      <c r="O45718"/>
      <c r="U45718"/>
      <c r="V45718"/>
    </row>
    <row r="45719" spans="6:22" x14ac:dyDescent="0.2">
      <c r="F45719"/>
      <c r="M45719" s="2"/>
      <c r="N45719"/>
      <c r="O45719"/>
      <c r="U45719"/>
      <c r="V45719"/>
    </row>
    <row r="45720" spans="6:22" x14ac:dyDescent="0.2">
      <c r="F45720"/>
      <c r="M45720" s="2"/>
      <c r="N45720"/>
      <c r="O45720"/>
      <c r="U45720"/>
      <c r="V45720"/>
    </row>
    <row r="45721" spans="6:22" x14ac:dyDescent="0.2">
      <c r="F45721"/>
      <c r="M45721" s="2"/>
      <c r="N45721"/>
      <c r="O45721"/>
      <c r="U45721"/>
      <c r="V45721"/>
    </row>
    <row r="45722" spans="6:22" x14ac:dyDescent="0.2">
      <c r="F45722"/>
      <c r="M45722" s="2"/>
      <c r="N45722"/>
      <c r="O45722"/>
      <c r="U45722"/>
      <c r="V45722"/>
    </row>
    <row r="45723" spans="6:22" x14ac:dyDescent="0.2">
      <c r="F45723"/>
      <c r="M45723" s="2"/>
      <c r="N45723"/>
      <c r="O45723"/>
      <c r="U45723"/>
      <c r="V45723"/>
    </row>
    <row r="45724" spans="6:22" x14ac:dyDescent="0.2">
      <c r="F45724"/>
      <c r="M45724" s="2"/>
      <c r="N45724"/>
      <c r="O45724"/>
      <c r="U45724"/>
      <c r="V45724"/>
    </row>
    <row r="45725" spans="6:22" x14ac:dyDescent="0.2">
      <c r="F45725"/>
      <c r="M45725" s="2"/>
      <c r="N45725"/>
      <c r="O45725"/>
      <c r="U45725"/>
      <c r="V45725"/>
    </row>
    <row r="45726" spans="6:22" x14ac:dyDescent="0.2">
      <c r="F45726"/>
      <c r="M45726" s="2"/>
      <c r="N45726"/>
      <c r="O45726"/>
      <c r="U45726"/>
      <c r="V45726"/>
    </row>
    <row r="45727" spans="6:22" x14ac:dyDescent="0.2">
      <c r="F45727"/>
      <c r="M45727" s="2"/>
      <c r="N45727"/>
      <c r="O45727"/>
      <c r="U45727"/>
      <c r="V45727"/>
    </row>
    <row r="45728" spans="6:22" x14ac:dyDescent="0.2">
      <c r="F45728"/>
      <c r="M45728" s="2"/>
      <c r="N45728"/>
      <c r="O45728"/>
      <c r="U45728"/>
      <c r="V45728"/>
    </row>
    <row r="45729" spans="6:22" x14ac:dyDescent="0.2">
      <c r="F45729"/>
      <c r="M45729" s="2"/>
      <c r="N45729"/>
      <c r="O45729"/>
      <c r="U45729"/>
      <c r="V45729"/>
    </row>
    <row r="45730" spans="6:22" x14ac:dyDescent="0.2">
      <c r="F45730"/>
      <c r="M45730" s="2"/>
      <c r="N45730"/>
      <c r="O45730"/>
      <c r="U45730"/>
      <c r="V45730"/>
    </row>
    <row r="45731" spans="6:22" x14ac:dyDescent="0.2">
      <c r="F45731"/>
      <c r="M45731" s="2"/>
      <c r="N45731"/>
      <c r="O45731"/>
      <c r="U45731"/>
      <c r="V45731"/>
    </row>
    <row r="45732" spans="6:22" x14ac:dyDescent="0.2">
      <c r="F45732"/>
      <c r="M45732" s="2"/>
      <c r="N45732"/>
      <c r="O45732"/>
      <c r="U45732"/>
      <c r="V45732"/>
    </row>
    <row r="45733" spans="6:22" x14ac:dyDescent="0.2">
      <c r="F45733"/>
      <c r="M45733" s="2"/>
      <c r="N45733"/>
      <c r="O45733"/>
      <c r="U45733"/>
      <c r="V45733"/>
    </row>
    <row r="45734" spans="6:22" x14ac:dyDescent="0.2">
      <c r="F45734"/>
      <c r="M45734" s="2"/>
      <c r="N45734"/>
      <c r="O45734"/>
      <c r="U45734"/>
      <c r="V45734"/>
    </row>
    <row r="45735" spans="6:22" x14ac:dyDescent="0.2">
      <c r="F45735"/>
      <c r="M45735" s="2"/>
      <c r="N45735"/>
      <c r="O45735"/>
      <c r="U45735"/>
      <c r="V45735"/>
    </row>
    <row r="45736" spans="6:22" x14ac:dyDescent="0.2">
      <c r="F45736"/>
      <c r="M45736" s="2"/>
      <c r="N45736"/>
      <c r="O45736"/>
      <c r="U45736"/>
      <c r="V45736"/>
    </row>
    <row r="45737" spans="6:22" x14ac:dyDescent="0.2">
      <c r="F45737"/>
      <c r="M45737" s="2"/>
      <c r="N45737"/>
      <c r="O45737"/>
      <c r="U45737"/>
      <c r="V45737"/>
    </row>
    <row r="45738" spans="6:22" x14ac:dyDescent="0.2">
      <c r="F45738"/>
      <c r="M45738" s="2"/>
      <c r="N45738"/>
      <c r="O45738"/>
      <c r="U45738"/>
      <c r="V45738"/>
    </row>
    <row r="45739" spans="6:22" x14ac:dyDescent="0.2">
      <c r="F45739"/>
      <c r="M45739" s="2"/>
      <c r="N45739"/>
      <c r="O45739"/>
      <c r="U45739"/>
      <c r="V45739"/>
    </row>
    <row r="45740" spans="6:22" x14ac:dyDescent="0.2">
      <c r="F45740"/>
      <c r="M45740" s="2"/>
      <c r="N45740"/>
      <c r="O45740"/>
      <c r="U45740"/>
      <c r="V45740"/>
    </row>
    <row r="45741" spans="6:22" x14ac:dyDescent="0.2">
      <c r="F45741"/>
      <c r="M45741" s="2"/>
      <c r="N45741"/>
      <c r="O45741"/>
      <c r="U45741"/>
      <c r="V45741"/>
    </row>
    <row r="45742" spans="6:22" x14ac:dyDescent="0.2">
      <c r="F45742"/>
      <c r="M45742" s="2"/>
      <c r="N45742"/>
      <c r="O45742"/>
      <c r="U45742"/>
      <c r="V45742"/>
    </row>
    <row r="45743" spans="6:22" x14ac:dyDescent="0.2">
      <c r="F45743"/>
      <c r="M45743" s="2"/>
      <c r="N45743"/>
      <c r="O45743"/>
      <c r="U45743"/>
      <c r="V45743"/>
    </row>
    <row r="45744" spans="6:22" x14ac:dyDescent="0.2">
      <c r="F45744"/>
      <c r="M45744" s="2"/>
      <c r="N45744"/>
      <c r="O45744"/>
      <c r="U45744"/>
      <c r="V45744"/>
    </row>
    <row r="45745" spans="6:22" x14ac:dyDescent="0.2">
      <c r="F45745"/>
      <c r="M45745" s="2"/>
      <c r="N45745"/>
      <c r="O45745"/>
      <c r="U45745"/>
      <c r="V45745"/>
    </row>
    <row r="45746" spans="6:22" x14ac:dyDescent="0.2">
      <c r="F45746"/>
      <c r="M45746" s="2"/>
      <c r="N45746"/>
      <c r="O45746"/>
      <c r="U45746"/>
      <c r="V45746"/>
    </row>
    <row r="45747" spans="6:22" x14ac:dyDescent="0.2">
      <c r="F45747"/>
      <c r="M45747" s="2"/>
      <c r="N45747"/>
      <c r="O45747"/>
      <c r="U45747"/>
      <c r="V45747"/>
    </row>
    <row r="45748" spans="6:22" x14ac:dyDescent="0.2">
      <c r="F45748"/>
      <c r="M45748" s="2"/>
      <c r="N45748"/>
      <c r="O45748"/>
      <c r="U45748"/>
      <c r="V45748"/>
    </row>
    <row r="45749" spans="6:22" x14ac:dyDescent="0.2">
      <c r="F45749"/>
      <c r="M45749" s="2"/>
      <c r="N45749"/>
      <c r="O45749"/>
      <c r="U45749"/>
      <c r="V45749"/>
    </row>
    <row r="45750" spans="6:22" x14ac:dyDescent="0.2">
      <c r="F45750"/>
      <c r="M45750" s="2"/>
      <c r="N45750"/>
      <c r="O45750"/>
      <c r="U45750"/>
      <c r="V45750"/>
    </row>
    <row r="45751" spans="6:22" x14ac:dyDescent="0.2">
      <c r="F45751"/>
      <c r="M45751" s="2"/>
      <c r="N45751"/>
      <c r="O45751"/>
      <c r="U45751"/>
      <c r="V45751"/>
    </row>
    <row r="45752" spans="6:22" x14ac:dyDescent="0.2">
      <c r="F45752"/>
      <c r="M45752" s="2"/>
      <c r="N45752"/>
      <c r="O45752"/>
      <c r="U45752"/>
      <c r="V45752"/>
    </row>
    <row r="45753" spans="6:22" x14ac:dyDescent="0.2">
      <c r="F45753"/>
      <c r="M45753" s="2"/>
      <c r="N45753"/>
      <c r="O45753"/>
      <c r="U45753"/>
      <c r="V45753"/>
    </row>
    <row r="45754" spans="6:22" x14ac:dyDescent="0.2">
      <c r="F45754"/>
      <c r="M45754" s="2"/>
      <c r="N45754"/>
      <c r="O45754"/>
      <c r="U45754"/>
      <c r="V45754"/>
    </row>
    <row r="45755" spans="6:22" x14ac:dyDescent="0.2">
      <c r="F45755"/>
      <c r="M45755" s="2"/>
      <c r="N45755"/>
      <c r="O45755"/>
      <c r="U45755"/>
      <c r="V45755"/>
    </row>
    <row r="45756" spans="6:22" x14ac:dyDescent="0.2">
      <c r="F45756"/>
      <c r="M45756" s="2"/>
      <c r="N45756"/>
      <c r="O45756"/>
      <c r="U45756"/>
      <c r="V45756"/>
    </row>
    <row r="45757" spans="6:22" x14ac:dyDescent="0.2">
      <c r="F45757"/>
      <c r="M45757" s="2"/>
      <c r="N45757"/>
      <c r="O45757"/>
      <c r="U45757"/>
      <c r="V45757"/>
    </row>
    <row r="45758" spans="6:22" x14ac:dyDescent="0.2">
      <c r="F45758"/>
      <c r="M45758" s="2"/>
      <c r="N45758"/>
      <c r="O45758"/>
      <c r="U45758"/>
      <c r="V45758"/>
    </row>
    <row r="45759" spans="6:22" x14ac:dyDescent="0.2">
      <c r="F45759"/>
      <c r="M45759" s="2"/>
      <c r="N45759"/>
      <c r="O45759"/>
      <c r="U45759"/>
      <c r="V45759"/>
    </row>
    <row r="45760" spans="6:22" x14ac:dyDescent="0.2">
      <c r="F45760"/>
      <c r="M45760" s="2"/>
      <c r="N45760"/>
      <c r="O45760"/>
      <c r="U45760"/>
      <c r="V45760"/>
    </row>
    <row r="45761" spans="6:22" x14ac:dyDescent="0.2">
      <c r="F45761"/>
      <c r="M45761" s="2"/>
      <c r="N45761"/>
      <c r="O45761"/>
      <c r="U45761"/>
      <c r="V45761"/>
    </row>
    <row r="45762" spans="6:22" x14ac:dyDescent="0.2">
      <c r="F45762"/>
      <c r="M45762" s="2"/>
      <c r="N45762"/>
      <c r="O45762"/>
      <c r="U45762"/>
      <c r="V45762"/>
    </row>
    <row r="45763" spans="6:22" x14ac:dyDescent="0.2">
      <c r="F45763"/>
      <c r="M45763" s="2"/>
      <c r="N45763"/>
      <c r="O45763"/>
      <c r="U45763"/>
      <c r="V45763"/>
    </row>
    <row r="45764" spans="6:22" x14ac:dyDescent="0.2">
      <c r="F45764"/>
      <c r="M45764" s="2"/>
      <c r="N45764"/>
      <c r="O45764"/>
      <c r="U45764"/>
      <c r="V45764"/>
    </row>
    <row r="45765" spans="6:22" x14ac:dyDescent="0.2">
      <c r="F45765"/>
      <c r="M45765" s="2"/>
      <c r="N45765"/>
      <c r="O45765"/>
      <c r="U45765"/>
      <c r="V45765"/>
    </row>
    <row r="45766" spans="6:22" x14ac:dyDescent="0.2">
      <c r="F45766"/>
      <c r="M45766" s="2"/>
      <c r="N45766"/>
      <c r="O45766"/>
      <c r="U45766"/>
      <c r="V45766"/>
    </row>
    <row r="45767" spans="6:22" x14ac:dyDescent="0.2">
      <c r="F45767"/>
      <c r="M45767" s="2"/>
      <c r="N45767"/>
      <c r="O45767"/>
      <c r="U45767"/>
      <c r="V45767"/>
    </row>
    <row r="45768" spans="6:22" x14ac:dyDescent="0.2">
      <c r="F45768"/>
      <c r="M45768" s="2"/>
      <c r="N45768"/>
      <c r="O45768"/>
      <c r="U45768"/>
      <c r="V45768"/>
    </row>
    <row r="45769" spans="6:22" x14ac:dyDescent="0.2">
      <c r="F45769"/>
      <c r="M45769" s="2"/>
      <c r="N45769"/>
      <c r="O45769"/>
      <c r="U45769"/>
      <c r="V45769"/>
    </row>
    <row r="45770" spans="6:22" x14ac:dyDescent="0.2">
      <c r="F45770"/>
      <c r="M45770" s="2"/>
      <c r="N45770"/>
      <c r="O45770"/>
      <c r="U45770"/>
      <c r="V45770"/>
    </row>
    <row r="45771" spans="6:22" x14ac:dyDescent="0.2">
      <c r="F45771"/>
      <c r="M45771" s="2"/>
      <c r="N45771"/>
      <c r="O45771"/>
      <c r="U45771"/>
      <c r="V45771"/>
    </row>
    <row r="45772" spans="6:22" x14ac:dyDescent="0.2">
      <c r="F45772"/>
      <c r="M45772" s="2"/>
      <c r="N45772"/>
      <c r="O45772"/>
      <c r="U45772"/>
      <c r="V45772"/>
    </row>
    <row r="45773" spans="6:22" x14ac:dyDescent="0.2">
      <c r="F45773"/>
      <c r="M45773" s="2"/>
      <c r="N45773"/>
      <c r="O45773"/>
      <c r="U45773"/>
      <c r="V45773"/>
    </row>
    <row r="45774" spans="6:22" x14ac:dyDescent="0.2">
      <c r="F45774"/>
      <c r="M45774" s="2"/>
      <c r="N45774"/>
      <c r="O45774"/>
      <c r="U45774"/>
      <c r="V45774"/>
    </row>
    <row r="45775" spans="6:22" x14ac:dyDescent="0.2">
      <c r="F45775"/>
      <c r="M45775" s="2"/>
      <c r="N45775"/>
      <c r="O45775"/>
      <c r="U45775"/>
      <c r="V45775"/>
    </row>
    <row r="45776" spans="6:22" x14ac:dyDescent="0.2">
      <c r="F45776"/>
      <c r="M45776" s="2"/>
      <c r="N45776"/>
      <c r="O45776"/>
      <c r="U45776"/>
      <c r="V45776"/>
    </row>
    <row r="45777" spans="6:22" x14ac:dyDescent="0.2">
      <c r="F45777"/>
      <c r="M45777" s="2"/>
      <c r="N45777"/>
      <c r="O45777"/>
      <c r="U45777"/>
      <c r="V45777"/>
    </row>
    <row r="45778" spans="6:22" x14ac:dyDescent="0.2">
      <c r="F45778"/>
      <c r="M45778" s="2"/>
      <c r="N45778"/>
      <c r="O45778"/>
      <c r="U45778"/>
      <c r="V45778"/>
    </row>
    <row r="45779" spans="6:22" x14ac:dyDescent="0.2">
      <c r="F45779"/>
      <c r="M45779" s="2"/>
      <c r="N45779"/>
      <c r="O45779"/>
      <c r="U45779"/>
      <c r="V45779"/>
    </row>
    <row r="45780" spans="6:22" x14ac:dyDescent="0.2">
      <c r="F45780"/>
      <c r="M45780" s="2"/>
      <c r="N45780"/>
      <c r="O45780"/>
      <c r="U45780"/>
      <c r="V45780"/>
    </row>
    <row r="45781" spans="6:22" x14ac:dyDescent="0.2">
      <c r="F45781"/>
      <c r="M45781" s="2"/>
      <c r="N45781"/>
      <c r="O45781"/>
      <c r="U45781"/>
      <c r="V45781"/>
    </row>
    <row r="45782" spans="6:22" x14ac:dyDescent="0.2">
      <c r="F45782"/>
      <c r="M45782" s="2"/>
      <c r="N45782"/>
      <c r="O45782"/>
      <c r="U45782"/>
      <c r="V45782"/>
    </row>
    <row r="45783" spans="6:22" x14ac:dyDescent="0.2">
      <c r="F45783"/>
      <c r="M45783" s="2"/>
      <c r="N45783"/>
      <c r="O45783"/>
      <c r="U45783"/>
      <c r="V45783"/>
    </row>
    <row r="45784" spans="6:22" x14ac:dyDescent="0.2">
      <c r="F45784"/>
      <c r="M45784" s="2"/>
      <c r="N45784"/>
      <c r="O45784"/>
      <c r="U45784"/>
      <c r="V45784"/>
    </row>
    <row r="45785" spans="6:22" x14ac:dyDescent="0.2">
      <c r="F45785"/>
      <c r="M45785" s="2"/>
      <c r="N45785"/>
      <c r="O45785"/>
      <c r="U45785"/>
      <c r="V45785"/>
    </row>
    <row r="45786" spans="6:22" x14ac:dyDescent="0.2">
      <c r="F45786"/>
      <c r="M45786" s="2"/>
      <c r="N45786"/>
      <c r="O45786"/>
      <c r="U45786"/>
      <c r="V45786"/>
    </row>
    <row r="45787" spans="6:22" x14ac:dyDescent="0.2">
      <c r="F45787"/>
      <c r="M45787" s="2"/>
      <c r="N45787"/>
      <c r="O45787"/>
      <c r="U45787"/>
      <c r="V45787"/>
    </row>
    <row r="45788" spans="6:22" x14ac:dyDescent="0.2">
      <c r="F45788"/>
      <c r="M45788" s="2"/>
      <c r="N45788"/>
      <c r="O45788"/>
      <c r="U45788"/>
      <c r="V45788"/>
    </row>
    <row r="45789" spans="6:22" x14ac:dyDescent="0.2">
      <c r="F45789"/>
      <c r="M45789" s="2"/>
      <c r="N45789"/>
      <c r="O45789"/>
      <c r="U45789"/>
      <c r="V45789"/>
    </row>
    <row r="45790" spans="6:22" x14ac:dyDescent="0.2">
      <c r="F45790"/>
      <c r="M45790" s="2"/>
      <c r="N45790"/>
      <c r="O45790"/>
      <c r="U45790"/>
      <c r="V45790"/>
    </row>
    <row r="45791" spans="6:22" x14ac:dyDescent="0.2">
      <c r="F45791"/>
      <c r="M45791" s="2"/>
      <c r="N45791"/>
      <c r="O45791"/>
      <c r="U45791"/>
      <c r="V45791"/>
    </row>
    <row r="45792" spans="6:22" x14ac:dyDescent="0.2">
      <c r="F45792"/>
      <c r="M45792" s="2"/>
      <c r="N45792"/>
      <c r="O45792"/>
      <c r="U45792"/>
      <c r="V45792"/>
    </row>
    <row r="45793" spans="6:22" x14ac:dyDescent="0.2">
      <c r="F45793"/>
      <c r="M45793" s="2"/>
      <c r="N45793"/>
      <c r="O45793"/>
      <c r="U45793"/>
      <c r="V45793"/>
    </row>
    <row r="45794" spans="6:22" x14ac:dyDescent="0.2">
      <c r="F45794"/>
      <c r="M45794" s="2"/>
      <c r="N45794"/>
      <c r="O45794"/>
      <c r="U45794"/>
      <c r="V45794"/>
    </row>
    <row r="45795" spans="6:22" x14ac:dyDescent="0.2">
      <c r="F45795"/>
      <c r="M45795" s="2"/>
      <c r="N45795"/>
      <c r="O45795"/>
      <c r="U45795"/>
      <c r="V45795"/>
    </row>
    <row r="45796" spans="6:22" x14ac:dyDescent="0.2">
      <c r="F45796"/>
      <c r="M45796" s="2"/>
      <c r="N45796"/>
      <c r="O45796"/>
      <c r="U45796"/>
      <c r="V45796"/>
    </row>
    <row r="45797" spans="6:22" x14ac:dyDescent="0.2">
      <c r="F45797"/>
      <c r="M45797" s="2"/>
      <c r="N45797"/>
      <c r="O45797"/>
      <c r="U45797"/>
      <c r="V45797"/>
    </row>
    <row r="45798" spans="6:22" x14ac:dyDescent="0.2">
      <c r="F45798"/>
      <c r="M45798" s="2"/>
      <c r="N45798"/>
      <c r="O45798"/>
      <c r="U45798"/>
      <c r="V45798"/>
    </row>
    <row r="45799" spans="6:22" x14ac:dyDescent="0.2">
      <c r="F45799"/>
      <c r="M45799" s="2"/>
      <c r="N45799"/>
      <c r="O45799"/>
      <c r="U45799"/>
      <c r="V45799"/>
    </row>
    <row r="45800" spans="6:22" x14ac:dyDescent="0.2">
      <c r="F45800"/>
      <c r="M45800" s="2"/>
      <c r="N45800"/>
      <c r="O45800"/>
      <c r="U45800"/>
      <c r="V45800"/>
    </row>
    <row r="45801" spans="6:22" x14ac:dyDescent="0.2">
      <c r="F45801"/>
      <c r="M45801" s="2"/>
      <c r="N45801"/>
      <c r="O45801"/>
      <c r="U45801"/>
      <c r="V45801"/>
    </row>
    <row r="45802" spans="6:22" x14ac:dyDescent="0.2">
      <c r="F45802"/>
      <c r="M45802" s="2"/>
      <c r="N45802"/>
      <c r="O45802"/>
      <c r="U45802"/>
      <c r="V45802"/>
    </row>
    <row r="45803" spans="6:22" x14ac:dyDescent="0.2">
      <c r="F45803"/>
      <c r="M45803" s="2"/>
      <c r="N45803"/>
      <c r="O45803"/>
      <c r="U45803"/>
      <c r="V45803"/>
    </row>
    <row r="45804" spans="6:22" x14ac:dyDescent="0.2">
      <c r="F45804"/>
      <c r="M45804" s="2"/>
      <c r="N45804"/>
      <c r="O45804"/>
      <c r="U45804"/>
      <c r="V45804"/>
    </row>
    <row r="45805" spans="6:22" x14ac:dyDescent="0.2">
      <c r="F45805"/>
      <c r="M45805" s="2"/>
      <c r="N45805"/>
      <c r="O45805"/>
      <c r="U45805"/>
      <c r="V45805"/>
    </row>
    <row r="45806" spans="6:22" x14ac:dyDescent="0.2">
      <c r="F45806"/>
      <c r="M45806" s="2"/>
      <c r="N45806"/>
      <c r="O45806"/>
      <c r="U45806"/>
      <c r="V45806"/>
    </row>
    <row r="45807" spans="6:22" x14ac:dyDescent="0.2">
      <c r="F45807"/>
      <c r="M45807" s="2"/>
      <c r="N45807"/>
      <c r="O45807"/>
      <c r="U45807"/>
      <c r="V45807"/>
    </row>
    <row r="45808" spans="6:22" x14ac:dyDescent="0.2">
      <c r="F45808"/>
      <c r="M45808" s="2"/>
      <c r="N45808"/>
      <c r="O45808"/>
      <c r="U45808"/>
      <c r="V45808"/>
    </row>
    <row r="45809" spans="6:22" x14ac:dyDescent="0.2">
      <c r="F45809"/>
      <c r="M45809" s="2"/>
      <c r="N45809"/>
      <c r="O45809"/>
      <c r="U45809"/>
      <c r="V45809"/>
    </row>
    <row r="45810" spans="6:22" x14ac:dyDescent="0.2">
      <c r="F45810"/>
      <c r="M45810" s="2"/>
      <c r="N45810"/>
      <c r="O45810"/>
      <c r="U45810"/>
      <c r="V45810"/>
    </row>
    <row r="45811" spans="6:22" x14ac:dyDescent="0.2">
      <c r="F45811"/>
      <c r="M45811" s="2"/>
      <c r="N45811"/>
      <c r="O45811"/>
      <c r="U45811"/>
      <c r="V45811"/>
    </row>
    <row r="45812" spans="6:22" x14ac:dyDescent="0.2">
      <c r="F45812"/>
      <c r="M45812" s="2"/>
      <c r="N45812"/>
      <c r="O45812"/>
      <c r="U45812"/>
      <c r="V45812"/>
    </row>
    <row r="45813" spans="6:22" x14ac:dyDescent="0.2">
      <c r="F45813"/>
      <c r="M45813" s="2"/>
      <c r="N45813"/>
      <c r="O45813"/>
      <c r="U45813"/>
      <c r="V45813"/>
    </row>
    <row r="45814" spans="6:22" x14ac:dyDescent="0.2">
      <c r="F45814"/>
      <c r="M45814" s="2"/>
      <c r="N45814"/>
      <c r="O45814"/>
      <c r="U45814"/>
      <c r="V45814"/>
    </row>
    <row r="45815" spans="6:22" x14ac:dyDescent="0.2">
      <c r="F45815"/>
      <c r="M45815" s="2"/>
      <c r="N45815"/>
      <c r="O45815"/>
      <c r="U45815"/>
      <c r="V45815"/>
    </row>
    <row r="45816" spans="6:22" x14ac:dyDescent="0.2">
      <c r="F45816"/>
      <c r="M45816" s="2"/>
      <c r="N45816"/>
      <c r="O45816"/>
      <c r="U45816"/>
      <c r="V45816"/>
    </row>
    <row r="45817" spans="6:22" x14ac:dyDescent="0.2">
      <c r="F45817"/>
      <c r="M45817" s="2"/>
      <c r="N45817"/>
      <c r="O45817"/>
      <c r="U45817"/>
      <c r="V45817"/>
    </row>
    <row r="45818" spans="6:22" x14ac:dyDescent="0.2">
      <c r="F45818"/>
      <c r="M45818" s="2"/>
      <c r="N45818"/>
      <c r="O45818"/>
      <c r="U45818"/>
      <c r="V45818"/>
    </row>
    <row r="45819" spans="6:22" x14ac:dyDescent="0.2">
      <c r="F45819"/>
      <c r="M45819" s="2"/>
      <c r="N45819"/>
      <c r="O45819"/>
      <c r="U45819"/>
      <c r="V45819"/>
    </row>
    <row r="45820" spans="6:22" x14ac:dyDescent="0.2">
      <c r="F45820"/>
      <c r="M45820" s="2"/>
      <c r="N45820"/>
      <c r="O45820"/>
      <c r="U45820"/>
      <c r="V45820"/>
    </row>
    <row r="45821" spans="6:22" x14ac:dyDescent="0.2">
      <c r="F45821"/>
      <c r="M45821" s="2"/>
      <c r="N45821"/>
      <c r="O45821"/>
      <c r="U45821"/>
      <c r="V45821"/>
    </row>
    <row r="45822" spans="6:22" x14ac:dyDescent="0.2">
      <c r="F45822"/>
      <c r="M45822" s="2"/>
      <c r="N45822"/>
      <c r="O45822"/>
      <c r="U45822"/>
      <c r="V45822"/>
    </row>
    <row r="45823" spans="6:22" x14ac:dyDescent="0.2">
      <c r="F45823"/>
      <c r="M45823" s="2"/>
      <c r="N45823"/>
      <c r="O45823"/>
      <c r="U45823"/>
      <c r="V45823"/>
    </row>
    <row r="45824" spans="6:22" x14ac:dyDescent="0.2">
      <c r="F45824"/>
      <c r="M45824" s="2"/>
      <c r="N45824"/>
      <c r="O45824"/>
      <c r="U45824"/>
      <c r="V45824"/>
    </row>
    <row r="45825" spans="6:22" x14ac:dyDescent="0.2">
      <c r="F45825"/>
      <c r="M45825" s="2"/>
      <c r="N45825"/>
      <c r="O45825"/>
      <c r="U45825"/>
      <c r="V45825"/>
    </row>
    <row r="45826" spans="6:22" x14ac:dyDescent="0.2">
      <c r="F45826"/>
      <c r="M45826" s="2"/>
      <c r="N45826"/>
      <c r="O45826"/>
      <c r="U45826"/>
      <c r="V45826"/>
    </row>
    <row r="45827" spans="6:22" x14ac:dyDescent="0.2">
      <c r="F45827"/>
      <c r="M45827" s="2"/>
      <c r="N45827"/>
      <c r="O45827"/>
      <c r="U45827"/>
      <c r="V45827"/>
    </row>
    <row r="45828" spans="6:22" x14ac:dyDescent="0.2">
      <c r="F45828"/>
      <c r="M45828" s="2"/>
      <c r="N45828"/>
      <c r="O45828"/>
      <c r="U45828"/>
      <c r="V45828"/>
    </row>
    <row r="45829" spans="6:22" x14ac:dyDescent="0.2">
      <c r="F45829"/>
      <c r="M45829" s="2"/>
      <c r="N45829"/>
      <c r="O45829"/>
      <c r="U45829"/>
      <c r="V45829"/>
    </row>
    <row r="45830" spans="6:22" x14ac:dyDescent="0.2">
      <c r="F45830"/>
      <c r="M45830" s="2"/>
      <c r="N45830"/>
      <c r="O45830"/>
      <c r="U45830"/>
      <c r="V45830"/>
    </row>
    <row r="45831" spans="6:22" x14ac:dyDescent="0.2">
      <c r="F45831"/>
      <c r="M45831" s="2"/>
      <c r="N45831"/>
      <c r="O45831"/>
      <c r="U45831"/>
      <c r="V45831"/>
    </row>
    <row r="45832" spans="6:22" x14ac:dyDescent="0.2">
      <c r="F45832"/>
      <c r="M45832" s="2"/>
      <c r="N45832"/>
      <c r="O45832"/>
      <c r="U45832"/>
      <c r="V45832"/>
    </row>
    <row r="45833" spans="6:22" x14ac:dyDescent="0.2">
      <c r="F45833"/>
      <c r="M45833" s="2"/>
      <c r="N45833"/>
      <c r="O45833"/>
      <c r="U45833"/>
      <c r="V45833"/>
    </row>
    <row r="45834" spans="6:22" x14ac:dyDescent="0.2">
      <c r="F45834"/>
      <c r="M45834" s="2"/>
      <c r="N45834"/>
      <c r="O45834"/>
      <c r="U45834"/>
      <c r="V45834"/>
    </row>
    <row r="45835" spans="6:22" x14ac:dyDescent="0.2">
      <c r="F45835"/>
      <c r="M45835" s="2"/>
      <c r="N45835"/>
      <c r="O45835"/>
      <c r="U45835"/>
      <c r="V45835"/>
    </row>
    <row r="45836" spans="6:22" x14ac:dyDescent="0.2">
      <c r="F45836"/>
      <c r="M45836" s="2"/>
      <c r="N45836"/>
      <c r="O45836"/>
      <c r="U45836"/>
      <c r="V45836"/>
    </row>
    <row r="45837" spans="6:22" x14ac:dyDescent="0.2">
      <c r="F45837"/>
      <c r="M45837" s="2"/>
      <c r="N45837"/>
      <c r="O45837"/>
      <c r="U45837"/>
      <c r="V45837"/>
    </row>
    <row r="45838" spans="6:22" x14ac:dyDescent="0.2">
      <c r="F45838"/>
      <c r="M45838" s="2"/>
      <c r="N45838"/>
      <c r="O45838"/>
      <c r="U45838"/>
      <c r="V45838"/>
    </row>
    <row r="45839" spans="6:22" x14ac:dyDescent="0.2">
      <c r="F45839"/>
      <c r="M45839" s="2"/>
      <c r="N45839"/>
      <c r="O45839"/>
      <c r="U45839"/>
      <c r="V45839"/>
    </row>
    <row r="45840" spans="6:22" x14ac:dyDescent="0.2">
      <c r="F45840"/>
      <c r="M45840" s="2"/>
      <c r="N45840"/>
      <c r="O45840"/>
      <c r="U45840"/>
      <c r="V45840"/>
    </row>
    <row r="45841" spans="6:22" x14ac:dyDescent="0.2">
      <c r="F45841"/>
      <c r="M45841" s="2"/>
      <c r="N45841"/>
      <c r="O45841"/>
      <c r="U45841"/>
      <c r="V45841"/>
    </row>
    <row r="45842" spans="6:22" x14ac:dyDescent="0.2">
      <c r="F45842"/>
      <c r="M45842" s="2"/>
      <c r="N45842"/>
      <c r="O45842"/>
      <c r="U45842"/>
      <c r="V45842"/>
    </row>
    <row r="45843" spans="6:22" x14ac:dyDescent="0.2">
      <c r="F45843"/>
      <c r="M45843" s="2"/>
      <c r="N45843"/>
      <c r="O45843"/>
      <c r="U45843"/>
      <c r="V45843"/>
    </row>
    <row r="45844" spans="6:22" x14ac:dyDescent="0.2">
      <c r="F45844"/>
      <c r="M45844" s="2"/>
      <c r="N45844"/>
      <c r="O45844"/>
      <c r="U45844"/>
      <c r="V45844"/>
    </row>
    <row r="45845" spans="6:22" x14ac:dyDescent="0.2">
      <c r="F45845"/>
      <c r="M45845" s="2"/>
      <c r="N45845"/>
      <c r="O45845"/>
      <c r="U45845"/>
      <c r="V45845"/>
    </row>
    <row r="45846" spans="6:22" x14ac:dyDescent="0.2">
      <c r="F45846"/>
      <c r="M45846" s="2"/>
      <c r="N45846"/>
      <c r="O45846"/>
      <c r="U45846"/>
      <c r="V45846"/>
    </row>
    <row r="45847" spans="6:22" x14ac:dyDescent="0.2">
      <c r="F45847"/>
      <c r="M45847" s="2"/>
      <c r="N45847"/>
      <c r="O45847"/>
      <c r="U45847"/>
      <c r="V45847"/>
    </row>
    <row r="45848" spans="6:22" x14ac:dyDescent="0.2">
      <c r="F45848"/>
      <c r="M45848" s="2"/>
      <c r="N45848"/>
      <c r="O45848"/>
      <c r="U45848"/>
      <c r="V45848"/>
    </row>
    <row r="45849" spans="6:22" x14ac:dyDescent="0.2">
      <c r="F45849"/>
      <c r="M45849" s="2"/>
      <c r="N45849"/>
      <c r="O45849"/>
      <c r="U45849"/>
      <c r="V45849"/>
    </row>
    <row r="45850" spans="6:22" x14ac:dyDescent="0.2">
      <c r="F45850"/>
      <c r="M45850" s="2"/>
      <c r="N45850"/>
      <c r="O45850"/>
      <c r="U45850"/>
      <c r="V45850"/>
    </row>
    <row r="45851" spans="6:22" x14ac:dyDescent="0.2">
      <c r="F45851"/>
      <c r="M45851" s="2"/>
      <c r="N45851"/>
      <c r="O45851"/>
      <c r="U45851"/>
      <c r="V45851"/>
    </row>
    <row r="45852" spans="6:22" x14ac:dyDescent="0.2">
      <c r="F45852"/>
      <c r="M45852" s="2"/>
      <c r="N45852"/>
      <c r="O45852"/>
      <c r="U45852"/>
      <c r="V45852"/>
    </row>
    <row r="45853" spans="6:22" x14ac:dyDescent="0.2">
      <c r="F45853"/>
      <c r="M45853" s="2"/>
      <c r="N45853"/>
      <c r="O45853"/>
      <c r="U45853"/>
      <c r="V45853"/>
    </row>
    <row r="45854" spans="6:22" x14ac:dyDescent="0.2">
      <c r="F45854"/>
      <c r="M45854" s="2"/>
      <c r="N45854"/>
      <c r="O45854"/>
      <c r="U45854"/>
      <c r="V45854"/>
    </row>
    <row r="45855" spans="6:22" x14ac:dyDescent="0.2">
      <c r="F45855"/>
      <c r="M45855" s="2"/>
      <c r="N45855"/>
      <c r="O45855"/>
      <c r="U45855"/>
      <c r="V45855"/>
    </row>
    <row r="45856" spans="6:22" x14ac:dyDescent="0.2">
      <c r="F45856"/>
      <c r="M45856" s="2"/>
      <c r="N45856"/>
      <c r="O45856"/>
      <c r="U45856"/>
      <c r="V45856"/>
    </row>
    <row r="45857" spans="6:22" x14ac:dyDescent="0.2">
      <c r="F45857"/>
      <c r="M45857" s="2"/>
      <c r="N45857"/>
      <c r="O45857"/>
      <c r="U45857"/>
      <c r="V45857"/>
    </row>
    <row r="45858" spans="6:22" x14ac:dyDescent="0.2">
      <c r="F45858"/>
      <c r="M45858" s="2"/>
      <c r="N45858"/>
      <c r="O45858"/>
      <c r="U45858"/>
      <c r="V45858"/>
    </row>
    <row r="45859" spans="6:22" x14ac:dyDescent="0.2">
      <c r="F45859"/>
      <c r="M45859" s="2"/>
      <c r="N45859"/>
      <c r="O45859"/>
      <c r="U45859"/>
      <c r="V45859"/>
    </row>
    <row r="45860" spans="6:22" x14ac:dyDescent="0.2">
      <c r="F45860"/>
      <c r="M45860" s="2"/>
      <c r="N45860"/>
      <c r="O45860"/>
      <c r="U45860"/>
      <c r="V45860"/>
    </row>
    <row r="45861" spans="6:22" x14ac:dyDescent="0.2">
      <c r="F45861"/>
      <c r="M45861" s="2"/>
      <c r="N45861"/>
      <c r="O45861"/>
      <c r="U45861"/>
      <c r="V45861"/>
    </row>
    <row r="45862" spans="6:22" x14ac:dyDescent="0.2">
      <c r="F45862"/>
      <c r="M45862" s="2"/>
      <c r="N45862"/>
      <c r="O45862"/>
      <c r="U45862"/>
      <c r="V45862"/>
    </row>
    <row r="45863" spans="6:22" x14ac:dyDescent="0.2">
      <c r="F45863"/>
      <c r="M45863" s="2"/>
      <c r="N45863"/>
      <c r="O45863"/>
      <c r="U45863"/>
      <c r="V45863"/>
    </row>
    <row r="45864" spans="6:22" x14ac:dyDescent="0.2">
      <c r="F45864"/>
      <c r="M45864" s="2"/>
      <c r="N45864"/>
      <c r="O45864"/>
      <c r="U45864"/>
      <c r="V45864"/>
    </row>
    <row r="45865" spans="6:22" x14ac:dyDescent="0.2">
      <c r="F45865"/>
      <c r="M45865" s="2"/>
      <c r="N45865"/>
      <c r="O45865"/>
      <c r="U45865"/>
      <c r="V45865"/>
    </row>
    <row r="45866" spans="6:22" x14ac:dyDescent="0.2">
      <c r="F45866"/>
      <c r="M45866" s="2"/>
      <c r="N45866"/>
      <c r="O45866"/>
      <c r="U45866"/>
      <c r="V45866"/>
    </row>
    <row r="45867" spans="6:22" x14ac:dyDescent="0.2">
      <c r="F45867"/>
      <c r="M45867" s="2"/>
      <c r="N45867"/>
      <c r="O45867"/>
      <c r="U45867"/>
      <c r="V45867"/>
    </row>
    <row r="45868" spans="6:22" x14ac:dyDescent="0.2">
      <c r="F45868"/>
      <c r="M45868" s="2"/>
      <c r="N45868"/>
      <c r="O45868"/>
      <c r="U45868"/>
      <c r="V45868"/>
    </row>
    <row r="45869" spans="6:22" x14ac:dyDescent="0.2">
      <c r="F45869"/>
      <c r="M45869" s="2"/>
      <c r="N45869"/>
      <c r="O45869"/>
      <c r="U45869"/>
      <c r="V45869"/>
    </row>
    <row r="45870" spans="6:22" x14ac:dyDescent="0.2">
      <c r="F45870"/>
      <c r="M45870" s="2"/>
      <c r="N45870"/>
      <c r="O45870"/>
      <c r="U45870"/>
      <c r="V45870"/>
    </row>
    <row r="45871" spans="6:22" x14ac:dyDescent="0.2">
      <c r="F45871"/>
      <c r="M45871" s="2"/>
      <c r="N45871"/>
      <c r="O45871"/>
      <c r="U45871"/>
      <c r="V45871"/>
    </row>
    <row r="45872" spans="6:22" x14ac:dyDescent="0.2">
      <c r="F45872"/>
      <c r="M45872" s="2"/>
      <c r="N45872"/>
      <c r="O45872"/>
      <c r="U45872"/>
      <c r="V45872"/>
    </row>
    <row r="45873" spans="6:22" x14ac:dyDescent="0.2">
      <c r="F45873"/>
      <c r="M45873" s="2"/>
      <c r="N45873"/>
      <c r="O45873"/>
      <c r="U45873"/>
      <c r="V45873"/>
    </row>
    <row r="45874" spans="6:22" x14ac:dyDescent="0.2">
      <c r="F45874"/>
      <c r="M45874" s="2"/>
      <c r="N45874"/>
      <c r="O45874"/>
      <c r="U45874"/>
      <c r="V45874"/>
    </row>
    <row r="45875" spans="6:22" x14ac:dyDescent="0.2">
      <c r="F45875"/>
      <c r="M45875" s="2"/>
      <c r="N45875"/>
      <c r="O45875"/>
      <c r="U45875"/>
      <c r="V45875"/>
    </row>
    <row r="45876" spans="6:22" x14ac:dyDescent="0.2">
      <c r="F45876"/>
      <c r="M45876" s="2"/>
      <c r="N45876"/>
      <c r="O45876"/>
      <c r="U45876"/>
      <c r="V45876"/>
    </row>
    <row r="45877" spans="6:22" x14ac:dyDescent="0.2">
      <c r="F45877"/>
      <c r="M45877" s="2"/>
      <c r="N45877"/>
      <c r="O45877"/>
      <c r="U45877"/>
      <c r="V45877"/>
    </row>
    <row r="45878" spans="6:22" x14ac:dyDescent="0.2">
      <c r="F45878"/>
      <c r="M45878" s="2"/>
      <c r="N45878"/>
      <c r="O45878"/>
      <c r="U45878"/>
      <c r="V45878"/>
    </row>
    <row r="45879" spans="6:22" x14ac:dyDescent="0.2">
      <c r="F45879"/>
      <c r="M45879" s="2"/>
      <c r="N45879"/>
      <c r="O45879"/>
      <c r="U45879"/>
      <c r="V45879"/>
    </row>
    <row r="45880" spans="6:22" x14ac:dyDescent="0.2">
      <c r="F45880"/>
      <c r="M45880" s="2"/>
      <c r="N45880"/>
      <c r="O45880"/>
      <c r="U45880"/>
      <c r="V45880"/>
    </row>
    <row r="45881" spans="6:22" x14ac:dyDescent="0.2">
      <c r="F45881"/>
      <c r="M45881" s="2"/>
      <c r="N45881"/>
      <c r="O45881"/>
      <c r="U45881"/>
      <c r="V45881"/>
    </row>
    <row r="45882" spans="6:22" x14ac:dyDescent="0.2">
      <c r="F45882"/>
      <c r="M45882" s="2"/>
      <c r="N45882"/>
      <c r="O45882"/>
      <c r="U45882"/>
      <c r="V45882"/>
    </row>
    <row r="45883" spans="6:22" x14ac:dyDescent="0.2">
      <c r="F45883"/>
      <c r="M45883" s="2"/>
      <c r="N45883"/>
      <c r="O45883"/>
      <c r="U45883"/>
      <c r="V45883"/>
    </row>
    <row r="45884" spans="6:22" x14ac:dyDescent="0.2">
      <c r="F45884"/>
      <c r="M45884" s="2"/>
      <c r="N45884"/>
      <c r="O45884"/>
      <c r="U45884"/>
      <c r="V45884"/>
    </row>
    <row r="45885" spans="6:22" x14ac:dyDescent="0.2">
      <c r="F45885"/>
      <c r="M45885" s="2"/>
      <c r="N45885"/>
      <c r="O45885"/>
      <c r="U45885"/>
      <c r="V45885"/>
    </row>
    <row r="45886" spans="6:22" x14ac:dyDescent="0.2">
      <c r="F45886"/>
      <c r="M45886" s="2"/>
      <c r="N45886"/>
      <c r="O45886"/>
      <c r="U45886"/>
      <c r="V45886"/>
    </row>
    <row r="45887" spans="6:22" x14ac:dyDescent="0.2">
      <c r="F45887"/>
      <c r="M45887" s="2"/>
      <c r="N45887"/>
      <c r="O45887"/>
      <c r="U45887"/>
      <c r="V45887"/>
    </row>
    <row r="45888" spans="6:22" x14ac:dyDescent="0.2">
      <c r="F45888"/>
      <c r="M45888" s="2"/>
      <c r="N45888"/>
      <c r="O45888"/>
      <c r="U45888"/>
      <c r="V45888"/>
    </row>
    <row r="45889" spans="6:22" x14ac:dyDescent="0.2">
      <c r="F45889"/>
      <c r="M45889" s="2"/>
      <c r="N45889"/>
      <c r="O45889"/>
      <c r="U45889"/>
      <c r="V45889"/>
    </row>
    <row r="45890" spans="6:22" x14ac:dyDescent="0.2">
      <c r="F45890"/>
      <c r="M45890" s="2"/>
      <c r="N45890"/>
      <c r="O45890"/>
      <c r="U45890"/>
      <c r="V45890"/>
    </row>
    <row r="45891" spans="6:22" x14ac:dyDescent="0.2">
      <c r="F45891"/>
      <c r="M45891" s="2"/>
      <c r="N45891"/>
      <c r="O45891"/>
      <c r="U45891"/>
      <c r="V45891"/>
    </row>
    <row r="45892" spans="6:22" x14ac:dyDescent="0.2">
      <c r="F45892"/>
      <c r="M45892" s="2"/>
      <c r="N45892"/>
      <c r="O45892"/>
      <c r="U45892"/>
      <c r="V45892"/>
    </row>
    <row r="45893" spans="6:22" x14ac:dyDescent="0.2">
      <c r="F45893"/>
      <c r="M45893" s="2"/>
      <c r="N45893"/>
      <c r="O45893"/>
      <c r="U45893"/>
      <c r="V45893"/>
    </row>
    <row r="45894" spans="6:22" x14ac:dyDescent="0.2">
      <c r="F45894"/>
      <c r="M45894" s="2"/>
      <c r="N45894"/>
      <c r="O45894"/>
      <c r="U45894"/>
      <c r="V45894"/>
    </row>
    <row r="45895" spans="6:22" x14ac:dyDescent="0.2">
      <c r="F45895"/>
      <c r="M45895" s="2"/>
      <c r="N45895"/>
      <c r="O45895"/>
      <c r="U45895"/>
      <c r="V45895"/>
    </row>
    <row r="45896" spans="6:22" x14ac:dyDescent="0.2">
      <c r="F45896"/>
      <c r="M45896" s="2"/>
      <c r="N45896"/>
      <c r="O45896"/>
      <c r="U45896"/>
      <c r="V45896"/>
    </row>
    <row r="45897" spans="6:22" x14ac:dyDescent="0.2">
      <c r="F45897"/>
      <c r="M45897" s="2"/>
      <c r="N45897"/>
      <c r="O45897"/>
      <c r="U45897"/>
      <c r="V45897"/>
    </row>
    <row r="45898" spans="6:22" x14ac:dyDescent="0.2">
      <c r="F45898"/>
      <c r="M45898" s="2"/>
      <c r="N45898"/>
      <c r="O45898"/>
      <c r="U45898"/>
      <c r="V45898"/>
    </row>
    <row r="45899" spans="6:22" x14ac:dyDescent="0.2">
      <c r="F45899"/>
      <c r="M45899" s="2"/>
      <c r="N45899"/>
      <c r="O45899"/>
      <c r="U45899"/>
      <c r="V45899"/>
    </row>
    <row r="45900" spans="6:22" x14ac:dyDescent="0.2">
      <c r="F45900"/>
      <c r="M45900" s="2"/>
      <c r="N45900"/>
      <c r="O45900"/>
      <c r="U45900"/>
      <c r="V45900"/>
    </row>
    <row r="45901" spans="6:22" x14ac:dyDescent="0.2">
      <c r="F45901"/>
      <c r="M45901" s="2"/>
      <c r="N45901"/>
      <c r="O45901"/>
      <c r="U45901"/>
      <c r="V45901"/>
    </row>
    <row r="45902" spans="6:22" x14ac:dyDescent="0.2">
      <c r="F45902"/>
      <c r="M45902" s="2"/>
      <c r="N45902"/>
      <c r="O45902"/>
      <c r="U45902"/>
      <c r="V45902"/>
    </row>
    <row r="45903" spans="6:22" x14ac:dyDescent="0.2">
      <c r="F45903"/>
      <c r="M45903" s="2"/>
      <c r="N45903"/>
      <c r="O45903"/>
      <c r="U45903"/>
      <c r="V45903"/>
    </row>
    <row r="45904" spans="6:22" x14ac:dyDescent="0.2">
      <c r="F45904"/>
      <c r="M45904" s="2"/>
      <c r="N45904"/>
      <c r="O45904"/>
      <c r="U45904"/>
      <c r="V45904"/>
    </row>
    <row r="45905" spans="6:22" x14ac:dyDescent="0.2">
      <c r="F45905"/>
      <c r="M45905" s="2"/>
      <c r="N45905"/>
      <c r="O45905"/>
      <c r="U45905"/>
      <c r="V45905"/>
    </row>
    <row r="45906" spans="6:22" x14ac:dyDescent="0.2">
      <c r="F45906"/>
      <c r="M45906" s="2"/>
      <c r="N45906"/>
      <c r="O45906"/>
      <c r="U45906"/>
      <c r="V45906"/>
    </row>
    <row r="45907" spans="6:22" x14ac:dyDescent="0.2">
      <c r="F45907"/>
      <c r="M45907" s="2"/>
      <c r="N45907"/>
      <c r="O45907"/>
      <c r="U45907"/>
      <c r="V45907"/>
    </row>
    <row r="45908" spans="6:22" x14ac:dyDescent="0.2">
      <c r="F45908"/>
      <c r="M45908" s="2"/>
      <c r="N45908"/>
      <c r="O45908"/>
      <c r="U45908"/>
      <c r="V45908"/>
    </row>
    <row r="45909" spans="6:22" x14ac:dyDescent="0.2">
      <c r="F45909"/>
      <c r="M45909" s="2"/>
      <c r="N45909"/>
      <c r="O45909"/>
      <c r="U45909"/>
      <c r="V45909"/>
    </row>
    <row r="45910" spans="6:22" x14ac:dyDescent="0.2">
      <c r="F45910"/>
      <c r="M45910" s="2"/>
      <c r="N45910"/>
      <c r="O45910"/>
      <c r="U45910"/>
      <c r="V45910"/>
    </row>
    <row r="45911" spans="6:22" x14ac:dyDescent="0.2">
      <c r="F45911"/>
      <c r="M45911" s="2"/>
      <c r="N45911"/>
      <c r="O45911"/>
      <c r="U45911"/>
      <c r="V45911"/>
    </row>
    <row r="45912" spans="6:22" x14ac:dyDescent="0.2">
      <c r="F45912"/>
      <c r="M45912" s="2"/>
      <c r="N45912"/>
      <c r="O45912"/>
      <c r="U45912"/>
      <c r="V45912"/>
    </row>
    <row r="45913" spans="6:22" x14ac:dyDescent="0.2">
      <c r="F45913"/>
      <c r="M45913" s="2"/>
      <c r="N45913"/>
      <c r="O45913"/>
      <c r="U45913"/>
      <c r="V45913"/>
    </row>
    <row r="45914" spans="6:22" x14ac:dyDescent="0.2">
      <c r="F45914"/>
      <c r="M45914" s="2"/>
      <c r="N45914"/>
      <c r="O45914"/>
      <c r="U45914"/>
      <c r="V45914"/>
    </row>
    <row r="45915" spans="6:22" x14ac:dyDescent="0.2">
      <c r="F45915"/>
      <c r="M45915" s="2"/>
      <c r="N45915"/>
      <c r="O45915"/>
      <c r="U45915"/>
      <c r="V45915"/>
    </row>
    <row r="45916" spans="6:22" x14ac:dyDescent="0.2">
      <c r="F45916"/>
      <c r="M45916" s="2"/>
      <c r="N45916"/>
      <c r="O45916"/>
      <c r="U45916"/>
      <c r="V45916"/>
    </row>
    <row r="45917" spans="6:22" x14ac:dyDescent="0.2">
      <c r="F45917"/>
      <c r="M45917" s="2"/>
      <c r="N45917"/>
      <c r="O45917"/>
      <c r="U45917"/>
      <c r="V45917"/>
    </row>
    <row r="45918" spans="6:22" x14ac:dyDescent="0.2">
      <c r="F45918"/>
      <c r="M45918" s="2"/>
      <c r="N45918"/>
      <c r="O45918"/>
      <c r="U45918"/>
      <c r="V45918"/>
    </row>
    <row r="45919" spans="6:22" x14ac:dyDescent="0.2">
      <c r="F45919"/>
      <c r="M45919" s="2"/>
      <c r="N45919"/>
      <c r="O45919"/>
      <c r="U45919"/>
      <c r="V45919"/>
    </row>
    <row r="45920" spans="6:22" x14ac:dyDescent="0.2">
      <c r="F45920"/>
      <c r="M45920" s="2"/>
      <c r="N45920"/>
      <c r="O45920"/>
      <c r="U45920"/>
      <c r="V45920"/>
    </row>
    <row r="45921" spans="6:22" x14ac:dyDescent="0.2">
      <c r="F45921"/>
      <c r="M45921" s="2"/>
      <c r="N45921"/>
      <c r="O45921"/>
      <c r="U45921"/>
      <c r="V45921"/>
    </row>
    <row r="45922" spans="6:22" x14ac:dyDescent="0.2">
      <c r="F45922"/>
      <c r="M45922" s="2"/>
      <c r="N45922"/>
      <c r="O45922"/>
      <c r="U45922"/>
      <c r="V45922"/>
    </row>
    <row r="45923" spans="6:22" x14ac:dyDescent="0.2">
      <c r="F45923"/>
      <c r="M45923" s="2"/>
      <c r="N45923"/>
      <c r="O45923"/>
      <c r="U45923"/>
      <c r="V45923"/>
    </row>
    <row r="45924" spans="6:22" x14ac:dyDescent="0.2">
      <c r="F45924"/>
      <c r="M45924" s="2"/>
      <c r="N45924"/>
      <c r="O45924"/>
      <c r="U45924"/>
      <c r="V45924"/>
    </row>
    <row r="45925" spans="6:22" x14ac:dyDescent="0.2">
      <c r="F45925"/>
      <c r="M45925" s="2"/>
      <c r="N45925"/>
      <c r="O45925"/>
      <c r="U45925"/>
      <c r="V45925"/>
    </row>
    <row r="45926" spans="6:22" x14ac:dyDescent="0.2">
      <c r="F45926"/>
      <c r="M45926" s="2"/>
      <c r="N45926"/>
      <c r="O45926"/>
      <c r="U45926"/>
      <c r="V45926"/>
    </row>
    <row r="45927" spans="6:22" x14ac:dyDescent="0.2">
      <c r="F45927"/>
      <c r="M45927" s="2"/>
      <c r="N45927"/>
      <c r="O45927"/>
      <c r="U45927"/>
      <c r="V45927"/>
    </row>
    <row r="45928" spans="6:22" x14ac:dyDescent="0.2">
      <c r="F45928"/>
      <c r="M45928" s="2"/>
      <c r="N45928"/>
      <c r="O45928"/>
      <c r="U45928"/>
      <c r="V45928"/>
    </row>
    <row r="45929" spans="6:22" x14ac:dyDescent="0.2">
      <c r="F45929"/>
      <c r="M45929" s="2"/>
      <c r="N45929"/>
      <c r="O45929"/>
      <c r="U45929"/>
      <c r="V45929"/>
    </row>
    <row r="45930" spans="6:22" x14ac:dyDescent="0.2">
      <c r="F45930"/>
      <c r="M45930" s="2"/>
      <c r="N45930"/>
      <c r="O45930"/>
      <c r="U45930"/>
      <c r="V45930"/>
    </row>
    <row r="45931" spans="6:22" x14ac:dyDescent="0.2">
      <c r="F45931"/>
      <c r="M45931" s="2"/>
      <c r="N45931"/>
      <c r="O45931"/>
      <c r="U45931"/>
      <c r="V45931"/>
    </row>
    <row r="45932" spans="6:22" x14ac:dyDescent="0.2">
      <c r="F45932"/>
      <c r="M45932" s="2"/>
      <c r="N45932"/>
      <c r="O45932"/>
      <c r="U45932"/>
      <c r="V45932"/>
    </row>
    <row r="45933" spans="6:22" x14ac:dyDescent="0.2">
      <c r="F45933"/>
      <c r="M45933" s="2"/>
      <c r="N45933"/>
      <c r="O45933"/>
      <c r="U45933"/>
      <c r="V45933"/>
    </row>
    <row r="45934" spans="6:22" x14ac:dyDescent="0.2">
      <c r="F45934"/>
      <c r="M45934" s="2"/>
      <c r="N45934"/>
      <c r="O45934"/>
      <c r="U45934"/>
      <c r="V45934"/>
    </row>
    <row r="45935" spans="6:22" x14ac:dyDescent="0.2">
      <c r="F45935"/>
      <c r="M45935" s="2"/>
      <c r="N45935"/>
      <c r="O45935"/>
      <c r="U45935"/>
      <c r="V45935"/>
    </row>
    <row r="45936" spans="6:22" x14ac:dyDescent="0.2">
      <c r="F45936"/>
      <c r="M45936" s="2"/>
      <c r="N45936"/>
      <c r="O45936"/>
      <c r="U45936"/>
      <c r="V45936"/>
    </row>
    <row r="45937" spans="6:22" x14ac:dyDescent="0.2">
      <c r="F45937"/>
      <c r="M45937" s="2"/>
      <c r="N45937"/>
      <c r="O45937"/>
      <c r="U45937"/>
      <c r="V45937"/>
    </row>
    <row r="45938" spans="6:22" x14ac:dyDescent="0.2">
      <c r="F45938"/>
      <c r="M45938" s="2"/>
      <c r="N45938"/>
      <c r="O45938"/>
      <c r="U45938"/>
      <c r="V45938"/>
    </row>
    <row r="45939" spans="6:22" x14ac:dyDescent="0.2">
      <c r="F45939"/>
      <c r="M45939" s="2"/>
      <c r="N45939"/>
      <c r="O45939"/>
      <c r="U45939"/>
      <c r="V45939"/>
    </row>
    <row r="45940" spans="6:22" x14ac:dyDescent="0.2">
      <c r="F45940"/>
      <c r="M45940" s="2"/>
      <c r="N45940"/>
      <c r="O45940"/>
      <c r="U45940"/>
      <c r="V45940"/>
    </row>
    <row r="45941" spans="6:22" x14ac:dyDescent="0.2">
      <c r="F45941"/>
      <c r="M45941" s="2"/>
      <c r="N45941"/>
      <c r="O45941"/>
      <c r="U45941"/>
      <c r="V45941"/>
    </row>
    <row r="45942" spans="6:22" x14ac:dyDescent="0.2">
      <c r="F45942"/>
      <c r="M45942" s="2"/>
      <c r="N45942"/>
      <c r="O45942"/>
      <c r="U45942"/>
      <c r="V45942"/>
    </row>
    <row r="45943" spans="6:22" x14ac:dyDescent="0.2">
      <c r="F45943"/>
      <c r="M45943" s="2"/>
      <c r="N45943"/>
      <c r="O45943"/>
      <c r="U45943"/>
      <c r="V45943"/>
    </row>
    <row r="45944" spans="6:22" x14ac:dyDescent="0.2">
      <c r="F45944"/>
      <c r="M45944" s="2"/>
      <c r="N45944"/>
      <c r="O45944"/>
      <c r="U45944"/>
      <c r="V45944"/>
    </row>
    <row r="45945" spans="6:22" x14ac:dyDescent="0.2">
      <c r="F45945"/>
      <c r="M45945" s="2"/>
      <c r="N45945"/>
      <c r="O45945"/>
      <c r="U45945"/>
      <c r="V45945"/>
    </row>
    <row r="45946" spans="6:22" x14ac:dyDescent="0.2">
      <c r="F45946"/>
      <c r="M45946" s="2"/>
      <c r="N45946"/>
      <c r="O45946"/>
      <c r="U45946"/>
      <c r="V45946"/>
    </row>
    <row r="45947" spans="6:22" x14ac:dyDescent="0.2">
      <c r="F45947"/>
      <c r="M45947" s="2"/>
      <c r="N45947"/>
      <c r="O45947"/>
      <c r="U45947"/>
      <c r="V45947"/>
    </row>
    <row r="45948" spans="6:22" x14ac:dyDescent="0.2">
      <c r="F45948"/>
      <c r="M45948" s="2"/>
      <c r="N45948"/>
      <c r="O45948"/>
      <c r="U45948"/>
      <c r="V45948"/>
    </row>
    <row r="45949" spans="6:22" x14ac:dyDescent="0.2">
      <c r="F45949"/>
      <c r="M45949" s="2"/>
      <c r="N45949"/>
      <c r="O45949"/>
      <c r="U45949"/>
      <c r="V45949"/>
    </row>
    <row r="45950" spans="6:22" x14ac:dyDescent="0.2">
      <c r="F45950"/>
      <c r="M45950" s="2"/>
      <c r="N45950"/>
      <c r="O45950"/>
      <c r="U45950"/>
      <c r="V45950"/>
    </row>
    <row r="45951" spans="6:22" x14ac:dyDescent="0.2">
      <c r="F45951"/>
      <c r="M45951" s="2"/>
      <c r="N45951"/>
      <c r="O45951"/>
      <c r="U45951"/>
      <c r="V45951"/>
    </row>
    <row r="45952" spans="6:22" x14ac:dyDescent="0.2">
      <c r="F45952"/>
      <c r="M45952" s="2"/>
      <c r="N45952"/>
      <c r="O45952"/>
      <c r="U45952"/>
      <c r="V45952"/>
    </row>
    <row r="45953" spans="6:22" x14ac:dyDescent="0.2">
      <c r="F45953"/>
      <c r="M45953" s="2"/>
      <c r="N45953"/>
      <c r="O45953"/>
      <c r="U45953"/>
      <c r="V45953"/>
    </row>
    <row r="45954" spans="6:22" x14ac:dyDescent="0.2">
      <c r="F45954"/>
      <c r="M45954" s="2"/>
      <c r="N45954"/>
      <c r="O45954"/>
      <c r="U45954"/>
      <c r="V45954"/>
    </row>
    <row r="45955" spans="6:22" x14ac:dyDescent="0.2">
      <c r="F45955"/>
      <c r="M45955" s="2"/>
      <c r="N45955"/>
      <c r="O45955"/>
      <c r="U45955"/>
      <c r="V45955"/>
    </row>
    <row r="45956" spans="6:22" x14ac:dyDescent="0.2">
      <c r="F45956"/>
      <c r="M45956" s="2"/>
      <c r="N45956"/>
      <c r="O45956"/>
      <c r="U45956"/>
      <c r="V45956"/>
    </row>
    <row r="45957" spans="6:22" x14ac:dyDescent="0.2">
      <c r="F45957"/>
      <c r="M45957" s="2"/>
      <c r="N45957"/>
      <c r="O45957"/>
      <c r="U45957"/>
      <c r="V45957"/>
    </row>
    <row r="45958" spans="6:22" x14ac:dyDescent="0.2">
      <c r="F45958"/>
      <c r="M45958" s="2"/>
      <c r="N45958"/>
      <c r="O45958"/>
      <c r="U45958"/>
      <c r="V45958"/>
    </row>
    <row r="45959" spans="6:22" x14ac:dyDescent="0.2">
      <c r="F45959"/>
      <c r="M45959" s="2"/>
      <c r="N45959"/>
      <c r="O45959"/>
      <c r="U45959"/>
      <c r="V45959"/>
    </row>
    <row r="45960" spans="6:22" x14ac:dyDescent="0.2">
      <c r="F45960"/>
      <c r="M45960" s="2"/>
      <c r="N45960"/>
      <c r="O45960"/>
      <c r="U45960"/>
      <c r="V45960"/>
    </row>
    <row r="45961" spans="6:22" x14ac:dyDescent="0.2">
      <c r="F45961"/>
      <c r="M45961" s="2"/>
      <c r="N45961"/>
      <c r="O45961"/>
      <c r="U45961"/>
      <c r="V45961"/>
    </row>
    <row r="45962" spans="6:22" x14ac:dyDescent="0.2">
      <c r="F45962"/>
      <c r="M45962" s="2"/>
      <c r="N45962"/>
      <c r="O45962"/>
      <c r="U45962"/>
      <c r="V45962"/>
    </row>
    <row r="45963" spans="6:22" x14ac:dyDescent="0.2">
      <c r="F45963"/>
      <c r="M45963" s="2"/>
      <c r="N45963"/>
      <c r="O45963"/>
      <c r="U45963"/>
      <c r="V45963"/>
    </row>
    <row r="45964" spans="6:22" x14ac:dyDescent="0.2">
      <c r="F45964"/>
      <c r="M45964" s="2"/>
      <c r="N45964"/>
      <c r="O45964"/>
      <c r="U45964"/>
      <c r="V45964"/>
    </row>
    <row r="45965" spans="6:22" x14ac:dyDescent="0.2">
      <c r="F45965"/>
      <c r="M45965" s="2"/>
      <c r="N45965"/>
      <c r="O45965"/>
      <c r="U45965"/>
      <c r="V45965"/>
    </row>
    <row r="45966" spans="6:22" x14ac:dyDescent="0.2">
      <c r="F45966"/>
      <c r="M45966" s="2"/>
      <c r="N45966"/>
      <c r="O45966"/>
      <c r="U45966"/>
      <c r="V45966"/>
    </row>
    <row r="45967" spans="6:22" x14ac:dyDescent="0.2">
      <c r="F45967"/>
      <c r="M45967" s="2"/>
      <c r="N45967"/>
      <c r="O45967"/>
      <c r="U45967"/>
      <c r="V45967"/>
    </row>
    <row r="45968" spans="6:22" x14ac:dyDescent="0.2">
      <c r="F45968"/>
      <c r="M45968" s="2"/>
      <c r="N45968"/>
      <c r="O45968"/>
      <c r="U45968"/>
      <c r="V45968"/>
    </row>
    <row r="45969" spans="6:22" x14ac:dyDescent="0.2">
      <c r="F45969"/>
      <c r="M45969" s="2"/>
      <c r="N45969"/>
      <c r="O45969"/>
      <c r="U45969"/>
      <c r="V45969"/>
    </row>
    <row r="45970" spans="6:22" x14ac:dyDescent="0.2">
      <c r="F45970"/>
      <c r="M45970" s="2"/>
      <c r="N45970"/>
      <c r="O45970"/>
      <c r="U45970"/>
      <c r="V45970"/>
    </row>
    <row r="45971" spans="6:22" x14ac:dyDescent="0.2">
      <c r="F45971"/>
      <c r="M45971" s="2"/>
      <c r="N45971"/>
      <c r="O45971"/>
      <c r="U45971"/>
      <c r="V45971"/>
    </row>
    <row r="45972" spans="6:22" x14ac:dyDescent="0.2">
      <c r="F45972"/>
      <c r="M45972" s="2"/>
      <c r="N45972"/>
      <c r="O45972"/>
      <c r="U45972"/>
      <c r="V45972"/>
    </row>
    <row r="45973" spans="6:22" x14ac:dyDescent="0.2">
      <c r="F45973"/>
      <c r="M45973" s="2"/>
      <c r="N45973"/>
      <c r="O45973"/>
      <c r="U45973"/>
      <c r="V45973"/>
    </row>
    <row r="45974" spans="6:22" x14ac:dyDescent="0.2">
      <c r="F45974"/>
      <c r="M45974" s="2"/>
      <c r="N45974"/>
      <c r="O45974"/>
      <c r="U45974"/>
      <c r="V45974"/>
    </row>
    <row r="45975" spans="6:22" x14ac:dyDescent="0.2">
      <c r="F45975"/>
      <c r="M45975" s="2"/>
      <c r="N45975"/>
      <c r="O45975"/>
      <c r="U45975"/>
      <c r="V45975"/>
    </row>
    <row r="45976" spans="6:22" x14ac:dyDescent="0.2">
      <c r="F45976"/>
      <c r="M45976" s="2"/>
      <c r="N45976"/>
      <c r="O45976"/>
      <c r="U45976"/>
      <c r="V45976"/>
    </row>
    <row r="45977" spans="6:22" x14ac:dyDescent="0.2">
      <c r="F45977"/>
      <c r="M45977" s="2"/>
      <c r="N45977"/>
      <c r="O45977"/>
      <c r="U45977"/>
      <c r="V45977"/>
    </row>
    <row r="45978" spans="6:22" x14ac:dyDescent="0.2">
      <c r="F45978"/>
      <c r="M45978" s="2"/>
      <c r="N45978"/>
      <c r="O45978"/>
      <c r="U45978"/>
      <c r="V45978"/>
    </row>
    <row r="45979" spans="6:22" x14ac:dyDescent="0.2">
      <c r="F45979"/>
      <c r="M45979" s="2"/>
      <c r="N45979"/>
      <c r="O45979"/>
      <c r="U45979"/>
      <c r="V45979"/>
    </row>
    <row r="45980" spans="6:22" x14ac:dyDescent="0.2">
      <c r="F45980"/>
      <c r="M45980" s="2"/>
      <c r="N45980"/>
      <c r="O45980"/>
      <c r="U45980"/>
      <c r="V45980"/>
    </row>
    <row r="45981" spans="6:22" x14ac:dyDescent="0.2">
      <c r="F45981"/>
      <c r="M45981" s="2"/>
      <c r="N45981"/>
      <c r="O45981"/>
      <c r="U45981"/>
      <c r="V45981"/>
    </row>
    <row r="45982" spans="6:22" x14ac:dyDescent="0.2">
      <c r="F45982"/>
      <c r="M45982" s="2"/>
      <c r="N45982"/>
      <c r="O45982"/>
      <c r="U45982"/>
      <c r="V45982"/>
    </row>
    <row r="45983" spans="6:22" x14ac:dyDescent="0.2">
      <c r="F45983"/>
      <c r="M45983" s="2"/>
      <c r="N45983"/>
      <c r="O45983"/>
      <c r="U45983"/>
      <c r="V45983"/>
    </row>
    <row r="45984" spans="6:22" x14ac:dyDescent="0.2">
      <c r="F45984"/>
      <c r="M45984" s="2"/>
      <c r="N45984"/>
      <c r="O45984"/>
      <c r="U45984"/>
      <c r="V45984"/>
    </row>
    <row r="45985" spans="6:22" x14ac:dyDescent="0.2">
      <c r="F45985"/>
      <c r="M45985" s="2"/>
      <c r="N45985"/>
      <c r="O45985"/>
      <c r="U45985"/>
      <c r="V45985"/>
    </row>
    <row r="45986" spans="6:22" x14ac:dyDescent="0.2">
      <c r="F45986"/>
      <c r="M45986" s="2"/>
      <c r="N45986"/>
      <c r="O45986"/>
      <c r="U45986"/>
      <c r="V45986"/>
    </row>
    <row r="45987" spans="6:22" x14ac:dyDescent="0.2">
      <c r="F45987"/>
      <c r="M45987" s="2"/>
      <c r="N45987"/>
      <c r="O45987"/>
      <c r="U45987"/>
      <c r="V45987"/>
    </row>
    <row r="45988" spans="6:22" x14ac:dyDescent="0.2">
      <c r="F45988"/>
      <c r="M45988" s="2"/>
      <c r="N45988"/>
      <c r="O45988"/>
      <c r="U45988"/>
      <c r="V45988"/>
    </row>
    <row r="45989" spans="6:22" x14ac:dyDescent="0.2">
      <c r="F45989"/>
      <c r="M45989" s="2"/>
      <c r="N45989"/>
      <c r="O45989"/>
      <c r="U45989"/>
      <c r="V45989"/>
    </row>
    <row r="45990" spans="6:22" x14ac:dyDescent="0.2">
      <c r="F45990"/>
      <c r="M45990" s="2"/>
      <c r="N45990"/>
      <c r="O45990"/>
      <c r="U45990"/>
      <c r="V45990"/>
    </row>
    <row r="45991" spans="6:22" x14ac:dyDescent="0.2">
      <c r="F45991"/>
      <c r="M45991" s="2"/>
      <c r="N45991"/>
      <c r="O45991"/>
      <c r="U45991"/>
      <c r="V45991"/>
    </row>
    <row r="45992" spans="6:22" x14ac:dyDescent="0.2">
      <c r="F45992"/>
      <c r="M45992" s="2"/>
      <c r="N45992"/>
      <c r="O45992"/>
      <c r="U45992"/>
      <c r="V45992"/>
    </row>
    <row r="45993" spans="6:22" x14ac:dyDescent="0.2">
      <c r="F45993"/>
      <c r="M45993" s="2"/>
      <c r="N45993"/>
      <c r="O45993"/>
      <c r="U45993"/>
      <c r="V45993"/>
    </row>
    <row r="45994" spans="6:22" x14ac:dyDescent="0.2">
      <c r="F45994"/>
      <c r="M45994" s="2"/>
      <c r="N45994"/>
      <c r="O45994"/>
      <c r="U45994"/>
      <c r="V45994"/>
    </row>
    <row r="45995" spans="6:22" x14ac:dyDescent="0.2">
      <c r="F45995"/>
      <c r="M45995" s="2"/>
      <c r="N45995"/>
      <c r="O45995"/>
      <c r="U45995"/>
      <c r="V45995"/>
    </row>
    <row r="45996" spans="6:22" x14ac:dyDescent="0.2">
      <c r="F45996"/>
      <c r="M45996" s="2"/>
      <c r="N45996"/>
      <c r="O45996"/>
      <c r="U45996"/>
      <c r="V45996"/>
    </row>
    <row r="45997" spans="6:22" x14ac:dyDescent="0.2">
      <c r="F45997"/>
      <c r="M45997" s="2"/>
      <c r="N45997"/>
      <c r="O45997"/>
      <c r="U45997"/>
      <c r="V45997"/>
    </row>
    <row r="45998" spans="6:22" x14ac:dyDescent="0.2">
      <c r="F45998"/>
      <c r="M45998" s="2"/>
      <c r="N45998"/>
      <c r="O45998"/>
      <c r="U45998"/>
      <c r="V45998"/>
    </row>
    <row r="45999" spans="6:22" x14ac:dyDescent="0.2">
      <c r="F45999"/>
      <c r="M45999" s="2"/>
      <c r="N45999"/>
      <c r="O45999"/>
      <c r="U45999"/>
      <c r="V45999"/>
    </row>
    <row r="46000" spans="6:22" x14ac:dyDescent="0.2">
      <c r="F46000"/>
      <c r="M46000" s="2"/>
      <c r="N46000"/>
      <c r="O46000"/>
      <c r="U46000"/>
      <c r="V46000"/>
    </row>
    <row r="46001" spans="6:22" x14ac:dyDescent="0.2">
      <c r="F46001"/>
      <c r="M46001" s="2"/>
      <c r="N46001"/>
      <c r="O46001"/>
      <c r="U46001"/>
      <c r="V46001"/>
    </row>
    <row r="46002" spans="6:22" x14ac:dyDescent="0.2">
      <c r="F46002"/>
      <c r="M46002" s="2"/>
      <c r="N46002"/>
      <c r="O46002"/>
      <c r="U46002"/>
      <c r="V46002"/>
    </row>
    <row r="46003" spans="6:22" x14ac:dyDescent="0.2">
      <c r="F46003"/>
      <c r="M46003" s="2"/>
      <c r="N46003"/>
      <c r="O46003"/>
      <c r="U46003"/>
      <c r="V46003"/>
    </row>
    <row r="46004" spans="6:22" x14ac:dyDescent="0.2">
      <c r="F46004"/>
      <c r="M46004" s="2"/>
      <c r="N46004"/>
      <c r="O46004"/>
      <c r="U46004"/>
      <c r="V46004"/>
    </row>
    <row r="46005" spans="6:22" x14ac:dyDescent="0.2">
      <c r="F46005"/>
      <c r="M46005" s="2"/>
      <c r="N46005"/>
      <c r="O46005"/>
      <c r="U46005"/>
      <c r="V46005"/>
    </row>
    <row r="46006" spans="6:22" x14ac:dyDescent="0.2">
      <c r="F46006"/>
      <c r="M46006" s="2"/>
      <c r="N46006"/>
      <c r="O46006"/>
      <c r="U46006"/>
      <c r="V46006"/>
    </row>
    <row r="46007" spans="6:22" x14ac:dyDescent="0.2">
      <c r="F46007"/>
      <c r="M46007" s="2"/>
      <c r="N46007"/>
      <c r="O46007"/>
      <c r="U46007"/>
      <c r="V46007"/>
    </row>
    <row r="46008" spans="6:22" x14ac:dyDescent="0.2">
      <c r="F46008"/>
      <c r="M46008" s="2"/>
      <c r="N46008"/>
      <c r="O46008"/>
      <c r="U46008"/>
      <c r="V46008"/>
    </row>
    <row r="46009" spans="6:22" x14ac:dyDescent="0.2">
      <c r="F46009"/>
      <c r="M46009" s="2"/>
      <c r="N46009"/>
      <c r="O46009"/>
      <c r="U46009"/>
      <c r="V46009"/>
    </row>
    <row r="46010" spans="6:22" x14ac:dyDescent="0.2">
      <c r="F46010"/>
      <c r="M46010" s="2"/>
      <c r="N46010"/>
      <c r="O46010"/>
      <c r="U46010"/>
      <c r="V46010"/>
    </row>
    <row r="46011" spans="6:22" x14ac:dyDescent="0.2">
      <c r="F46011"/>
      <c r="M46011" s="2"/>
      <c r="N46011"/>
      <c r="O46011"/>
      <c r="U46011"/>
      <c r="V46011"/>
    </row>
    <row r="46012" spans="6:22" x14ac:dyDescent="0.2">
      <c r="F46012"/>
      <c r="M46012" s="2"/>
      <c r="N46012"/>
      <c r="O46012"/>
      <c r="U46012"/>
      <c r="V46012"/>
    </row>
    <row r="46013" spans="6:22" x14ac:dyDescent="0.2">
      <c r="F46013"/>
      <c r="M46013" s="2"/>
      <c r="N46013"/>
      <c r="O46013"/>
      <c r="U46013"/>
      <c r="V46013"/>
    </row>
    <row r="46014" spans="6:22" x14ac:dyDescent="0.2">
      <c r="F46014"/>
      <c r="M46014" s="2"/>
      <c r="N46014"/>
      <c r="O46014"/>
      <c r="U46014"/>
      <c r="V46014"/>
    </row>
    <row r="46015" spans="6:22" x14ac:dyDescent="0.2">
      <c r="F46015"/>
      <c r="M46015" s="2"/>
      <c r="N46015"/>
      <c r="O46015"/>
      <c r="U46015"/>
      <c r="V46015"/>
    </row>
    <row r="46016" spans="6:22" x14ac:dyDescent="0.2">
      <c r="F46016"/>
      <c r="M46016" s="2"/>
      <c r="N46016"/>
      <c r="O46016"/>
      <c r="U46016"/>
      <c r="V46016"/>
    </row>
    <row r="46017" spans="6:22" x14ac:dyDescent="0.2">
      <c r="F46017"/>
      <c r="M46017" s="2"/>
      <c r="N46017"/>
      <c r="O46017"/>
      <c r="U46017"/>
      <c r="V46017"/>
    </row>
    <row r="46018" spans="6:22" x14ac:dyDescent="0.2">
      <c r="F46018"/>
      <c r="M46018" s="2"/>
      <c r="N46018"/>
      <c r="O46018"/>
      <c r="U46018"/>
      <c r="V46018"/>
    </row>
    <row r="46019" spans="6:22" x14ac:dyDescent="0.2">
      <c r="F46019"/>
      <c r="M46019" s="2"/>
      <c r="N46019"/>
      <c r="O46019"/>
      <c r="U46019"/>
      <c r="V46019"/>
    </row>
    <row r="46020" spans="6:22" x14ac:dyDescent="0.2">
      <c r="F46020"/>
      <c r="M46020" s="2"/>
      <c r="N46020"/>
      <c r="O46020"/>
      <c r="U46020"/>
      <c r="V46020"/>
    </row>
    <row r="46021" spans="6:22" x14ac:dyDescent="0.2">
      <c r="F46021"/>
      <c r="M46021" s="2"/>
      <c r="N46021"/>
      <c r="O46021"/>
      <c r="U46021"/>
      <c r="V46021"/>
    </row>
    <row r="46022" spans="6:22" x14ac:dyDescent="0.2">
      <c r="F46022"/>
      <c r="M46022" s="2"/>
      <c r="N46022"/>
      <c r="O46022"/>
      <c r="U46022"/>
      <c r="V46022"/>
    </row>
    <row r="46023" spans="6:22" x14ac:dyDescent="0.2">
      <c r="F46023"/>
      <c r="M46023" s="2"/>
      <c r="N46023"/>
      <c r="O46023"/>
      <c r="U46023"/>
      <c r="V46023"/>
    </row>
    <row r="46024" spans="6:22" x14ac:dyDescent="0.2">
      <c r="F46024"/>
      <c r="M46024" s="2"/>
      <c r="N46024"/>
      <c r="O46024"/>
      <c r="U46024"/>
      <c r="V46024"/>
    </row>
    <row r="46025" spans="6:22" x14ac:dyDescent="0.2">
      <c r="F46025"/>
      <c r="M46025" s="2"/>
      <c r="N46025"/>
      <c r="O46025"/>
      <c r="U46025"/>
      <c r="V46025"/>
    </row>
    <row r="46026" spans="6:22" x14ac:dyDescent="0.2">
      <c r="F46026"/>
      <c r="M46026" s="2"/>
      <c r="N46026"/>
      <c r="O46026"/>
      <c r="U46026"/>
      <c r="V46026"/>
    </row>
    <row r="46027" spans="6:22" x14ac:dyDescent="0.2">
      <c r="F46027"/>
      <c r="M46027" s="2"/>
      <c r="N46027"/>
      <c r="O46027"/>
      <c r="U46027"/>
      <c r="V46027"/>
    </row>
    <row r="46028" spans="6:22" x14ac:dyDescent="0.2">
      <c r="F46028"/>
      <c r="M46028" s="2"/>
      <c r="N46028"/>
      <c r="O46028"/>
      <c r="U46028"/>
      <c r="V46028"/>
    </row>
    <row r="46029" spans="6:22" x14ac:dyDescent="0.2">
      <c r="F46029"/>
      <c r="M46029" s="2"/>
      <c r="N46029"/>
      <c r="O46029"/>
      <c r="U46029"/>
      <c r="V46029"/>
    </row>
    <row r="46030" spans="6:22" x14ac:dyDescent="0.2">
      <c r="F46030"/>
      <c r="M46030" s="2"/>
      <c r="N46030"/>
      <c r="O46030"/>
      <c r="U46030"/>
      <c r="V46030"/>
    </row>
    <row r="46031" spans="6:22" x14ac:dyDescent="0.2">
      <c r="F46031"/>
      <c r="M46031" s="2"/>
      <c r="N46031"/>
      <c r="O46031"/>
      <c r="U46031"/>
      <c r="V46031"/>
    </row>
    <row r="46032" spans="6:22" x14ac:dyDescent="0.2">
      <c r="F46032"/>
      <c r="M46032" s="2"/>
      <c r="N46032"/>
      <c r="O46032"/>
      <c r="U46032"/>
      <c r="V46032"/>
    </row>
    <row r="46033" spans="6:22" x14ac:dyDescent="0.2">
      <c r="F46033"/>
      <c r="M46033" s="2"/>
      <c r="N46033"/>
      <c r="O46033"/>
      <c r="U46033"/>
      <c r="V46033"/>
    </row>
    <row r="46034" spans="6:22" x14ac:dyDescent="0.2">
      <c r="F46034"/>
      <c r="M46034" s="2"/>
      <c r="N46034"/>
      <c r="O46034"/>
      <c r="U46034"/>
      <c r="V46034"/>
    </row>
    <row r="46035" spans="6:22" x14ac:dyDescent="0.2">
      <c r="F46035"/>
      <c r="M46035" s="2"/>
      <c r="N46035"/>
      <c r="O46035"/>
      <c r="U46035"/>
      <c r="V46035"/>
    </row>
    <row r="46036" spans="6:22" x14ac:dyDescent="0.2">
      <c r="F46036"/>
      <c r="M46036" s="2"/>
      <c r="N46036"/>
      <c r="O46036"/>
      <c r="U46036"/>
      <c r="V46036"/>
    </row>
    <row r="46037" spans="6:22" x14ac:dyDescent="0.2">
      <c r="F46037"/>
      <c r="M46037" s="2"/>
      <c r="N46037"/>
      <c r="O46037"/>
      <c r="U46037"/>
      <c r="V46037"/>
    </row>
    <row r="46038" spans="6:22" x14ac:dyDescent="0.2">
      <c r="F46038"/>
      <c r="M46038" s="2"/>
      <c r="N46038"/>
      <c r="O46038"/>
      <c r="U46038"/>
      <c r="V46038"/>
    </row>
    <row r="46039" spans="6:22" x14ac:dyDescent="0.2">
      <c r="F46039"/>
      <c r="M46039" s="2"/>
      <c r="N46039"/>
      <c r="O46039"/>
      <c r="U46039"/>
      <c r="V46039"/>
    </row>
    <row r="46040" spans="6:22" x14ac:dyDescent="0.2">
      <c r="F46040"/>
      <c r="M46040" s="2"/>
      <c r="N46040"/>
      <c r="O46040"/>
      <c r="U46040"/>
      <c r="V46040"/>
    </row>
    <row r="46041" spans="6:22" x14ac:dyDescent="0.2">
      <c r="F46041"/>
      <c r="M46041" s="2"/>
      <c r="N46041"/>
      <c r="O46041"/>
      <c r="U46041"/>
      <c r="V46041"/>
    </row>
    <row r="46042" spans="6:22" x14ac:dyDescent="0.2">
      <c r="F46042"/>
      <c r="M46042" s="2"/>
      <c r="N46042"/>
      <c r="O46042"/>
      <c r="U46042"/>
      <c r="V46042"/>
    </row>
    <row r="46043" spans="6:22" x14ac:dyDescent="0.2">
      <c r="F46043"/>
      <c r="M46043" s="2"/>
      <c r="N46043"/>
      <c r="O46043"/>
      <c r="U46043"/>
      <c r="V46043"/>
    </row>
    <row r="46044" spans="6:22" x14ac:dyDescent="0.2">
      <c r="F46044"/>
      <c r="M46044" s="2"/>
      <c r="N46044"/>
      <c r="O46044"/>
      <c r="U46044"/>
      <c r="V46044"/>
    </row>
    <row r="46045" spans="6:22" x14ac:dyDescent="0.2">
      <c r="F46045"/>
      <c r="M46045" s="2"/>
      <c r="N46045"/>
      <c r="O46045"/>
      <c r="U46045"/>
      <c r="V46045"/>
    </row>
    <row r="46046" spans="6:22" x14ac:dyDescent="0.2">
      <c r="F46046"/>
      <c r="M46046" s="2"/>
      <c r="N46046"/>
      <c r="O46046"/>
      <c r="U46046"/>
      <c r="V46046"/>
    </row>
    <row r="46047" spans="6:22" x14ac:dyDescent="0.2">
      <c r="F46047"/>
      <c r="M46047" s="2"/>
      <c r="N46047"/>
      <c r="O46047"/>
      <c r="U46047"/>
      <c r="V46047"/>
    </row>
    <row r="46048" spans="6:22" x14ac:dyDescent="0.2">
      <c r="F46048"/>
      <c r="M46048" s="2"/>
      <c r="N46048"/>
      <c r="O46048"/>
      <c r="U46048"/>
      <c r="V46048"/>
    </row>
    <row r="46049" spans="6:22" x14ac:dyDescent="0.2">
      <c r="F46049"/>
      <c r="M46049" s="2"/>
      <c r="N46049"/>
      <c r="O46049"/>
      <c r="U46049"/>
      <c r="V46049"/>
    </row>
    <row r="46050" spans="6:22" x14ac:dyDescent="0.2">
      <c r="F46050"/>
      <c r="M46050" s="2"/>
      <c r="N46050"/>
      <c r="O46050"/>
      <c r="U46050"/>
      <c r="V46050"/>
    </row>
    <row r="46051" spans="6:22" x14ac:dyDescent="0.2">
      <c r="F46051"/>
      <c r="M46051" s="2"/>
      <c r="N46051"/>
      <c r="O46051"/>
      <c r="U46051"/>
      <c r="V46051"/>
    </row>
    <row r="46052" spans="6:22" x14ac:dyDescent="0.2">
      <c r="F46052"/>
      <c r="M46052" s="2"/>
      <c r="N46052"/>
      <c r="O46052"/>
      <c r="U46052"/>
      <c r="V46052"/>
    </row>
    <row r="46053" spans="6:22" x14ac:dyDescent="0.2">
      <c r="F46053"/>
      <c r="M46053" s="2"/>
      <c r="N46053"/>
      <c r="O46053"/>
      <c r="U46053"/>
      <c r="V46053"/>
    </row>
    <row r="46054" spans="6:22" x14ac:dyDescent="0.2">
      <c r="F46054"/>
      <c r="M46054" s="2"/>
      <c r="N46054"/>
      <c r="O46054"/>
      <c r="U46054"/>
      <c r="V46054"/>
    </row>
    <row r="46055" spans="6:22" x14ac:dyDescent="0.2">
      <c r="F46055"/>
      <c r="M46055" s="2"/>
      <c r="N46055"/>
      <c r="O46055"/>
      <c r="U46055"/>
      <c r="V46055"/>
    </row>
    <row r="46056" spans="6:22" x14ac:dyDescent="0.2">
      <c r="F46056"/>
      <c r="M46056" s="2"/>
      <c r="N46056"/>
      <c r="O46056"/>
      <c r="U46056"/>
      <c r="V46056"/>
    </row>
    <row r="46057" spans="6:22" x14ac:dyDescent="0.2">
      <c r="F46057"/>
      <c r="M46057" s="2"/>
      <c r="N46057"/>
      <c r="O46057"/>
      <c r="U46057"/>
      <c r="V46057"/>
    </row>
    <row r="46058" spans="6:22" x14ac:dyDescent="0.2">
      <c r="F46058"/>
      <c r="M46058" s="2"/>
      <c r="N46058"/>
      <c r="O46058"/>
      <c r="U46058"/>
      <c r="V46058"/>
    </row>
    <row r="46059" spans="6:22" x14ac:dyDescent="0.2">
      <c r="F46059"/>
      <c r="M46059" s="2"/>
      <c r="N46059"/>
      <c r="O46059"/>
      <c r="U46059"/>
      <c r="V46059"/>
    </row>
    <row r="46060" spans="6:22" x14ac:dyDescent="0.2">
      <c r="F46060"/>
      <c r="M46060" s="2"/>
      <c r="N46060"/>
      <c r="O46060"/>
      <c r="U46060"/>
      <c r="V46060"/>
    </row>
    <row r="46061" spans="6:22" x14ac:dyDescent="0.2">
      <c r="F46061"/>
      <c r="M46061" s="2"/>
      <c r="N46061"/>
      <c r="O46061"/>
      <c r="U46061"/>
      <c r="V46061"/>
    </row>
    <row r="46062" spans="6:22" x14ac:dyDescent="0.2">
      <c r="F46062"/>
      <c r="M46062" s="2"/>
      <c r="N46062"/>
      <c r="O46062"/>
      <c r="U46062"/>
      <c r="V46062"/>
    </row>
    <row r="46063" spans="6:22" x14ac:dyDescent="0.2">
      <c r="F46063"/>
      <c r="M46063" s="2"/>
      <c r="N46063"/>
      <c r="O46063"/>
      <c r="U46063"/>
      <c r="V46063"/>
    </row>
    <row r="46064" spans="6:22" x14ac:dyDescent="0.2">
      <c r="F46064"/>
      <c r="M46064" s="2"/>
      <c r="N46064"/>
      <c r="O46064"/>
      <c r="U46064"/>
      <c r="V46064"/>
    </row>
    <row r="46065" spans="6:22" x14ac:dyDescent="0.2">
      <c r="F46065"/>
      <c r="M46065" s="2"/>
      <c r="N46065"/>
      <c r="O46065"/>
      <c r="U46065"/>
      <c r="V46065"/>
    </row>
    <row r="46066" spans="6:22" x14ac:dyDescent="0.2">
      <c r="F46066"/>
      <c r="M46066" s="2"/>
      <c r="N46066"/>
      <c r="O46066"/>
      <c r="U46066"/>
      <c r="V46066"/>
    </row>
    <row r="46067" spans="6:22" x14ac:dyDescent="0.2">
      <c r="F46067"/>
      <c r="M46067" s="2"/>
      <c r="N46067"/>
      <c r="O46067"/>
      <c r="U46067"/>
      <c r="V46067"/>
    </row>
    <row r="46068" spans="6:22" x14ac:dyDescent="0.2">
      <c r="F46068"/>
      <c r="M46068" s="2"/>
      <c r="N46068"/>
      <c r="O46068"/>
      <c r="U46068"/>
      <c r="V46068"/>
    </row>
    <row r="46069" spans="6:22" x14ac:dyDescent="0.2">
      <c r="F46069"/>
      <c r="M46069" s="2"/>
      <c r="N46069"/>
      <c r="O46069"/>
      <c r="U46069"/>
      <c r="V46069"/>
    </row>
    <row r="46070" spans="6:22" x14ac:dyDescent="0.2">
      <c r="F46070"/>
      <c r="M46070" s="2"/>
      <c r="N46070"/>
      <c r="O46070"/>
      <c r="U46070"/>
      <c r="V46070"/>
    </row>
    <row r="46071" spans="6:22" x14ac:dyDescent="0.2">
      <c r="F46071"/>
      <c r="M46071" s="2"/>
      <c r="N46071"/>
      <c r="O46071"/>
      <c r="U46071"/>
      <c r="V46071"/>
    </row>
    <row r="46072" spans="6:22" x14ac:dyDescent="0.2">
      <c r="F46072"/>
      <c r="M46072" s="2"/>
      <c r="N46072"/>
      <c r="O46072"/>
      <c r="U46072"/>
      <c r="V46072"/>
    </row>
    <row r="46073" spans="6:22" x14ac:dyDescent="0.2">
      <c r="F46073"/>
      <c r="M46073" s="2"/>
      <c r="N46073"/>
      <c r="O46073"/>
      <c r="U46073"/>
      <c r="V46073"/>
    </row>
    <row r="46074" spans="6:22" x14ac:dyDescent="0.2">
      <c r="F46074"/>
      <c r="M46074" s="2"/>
      <c r="N46074"/>
      <c r="O46074"/>
      <c r="U46074"/>
      <c r="V46074"/>
    </row>
    <row r="46075" spans="6:22" x14ac:dyDescent="0.2">
      <c r="F46075"/>
      <c r="M46075" s="2"/>
      <c r="N46075"/>
      <c r="O46075"/>
      <c r="U46075"/>
      <c r="V46075"/>
    </row>
    <row r="46076" spans="6:22" x14ac:dyDescent="0.2">
      <c r="F46076"/>
      <c r="M46076" s="2"/>
      <c r="N46076"/>
      <c r="O46076"/>
      <c r="U46076"/>
      <c r="V46076"/>
    </row>
    <row r="46077" spans="6:22" x14ac:dyDescent="0.2">
      <c r="F46077"/>
      <c r="M46077" s="2"/>
      <c r="N46077"/>
      <c r="O46077"/>
      <c r="U46077"/>
      <c r="V46077"/>
    </row>
    <row r="46078" spans="6:22" x14ac:dyDescent="0.2">
      <c r="F46078"/>
      <c r="M46078" s="2"/>
      <c r="N46078"/>
      <c r="O46078"/>
      <c r="U46078"/>
      <c r="V46078"/>
    </row>
    <row r="46079" spans="6:22" x14ac:dyDescent="0.2">
      <c r="F46079"/>
      <c r="M46079" s="2"/>
      <c r="N46079"/>
      <c r="O46079"/>
      <c r="U46079"/>
      <c r="V46079"/>
    </row>
    <row r="46080" spans="6:22" x14ac:dyDescent="0.2">
      <c r="F46080"/>
      <c r="M46080" s="2"/>
      <c r="N46080"/>
      <c r="O46080"/>
      <c r="U46080"/>
      <c r="V46080"/>
    </row>
    <row r="46081" spans="6:22" x14ac:dyDescent="0.2">
      <c r="F46081"/>
      <c r="M46081" s="2"/>
      <c r="N46081"/>
      <c r="O46081"/>
      <c r="U46081"/>
      <c r="V46081"/>
    </row>
    <row r="46082" spans="6:22" x14ac:dyDescent="0.2">
      <c r="F46082"/>
      <c r="M46082" s="2"/>
      <c r="N46082"/>
      <c r="O46082"/>
      <c r="U46082"/>
      <c r="V46082"/>
    </row>
    <row r="46083" spans="6:22" x14ac:dyDescent="0.2">
      <c r="F46083"/>
      <c r="M46083" s="2"/>
      <c r="N46083"/>
      <c r="O46083"/>
      <c r="U46083"/>
      <c r="V46083"/>
    </row>
    <row r="46084" spans="6:22" x14ac:dyDescent="0.2">
      <c r="F46084"/>
      <c r="M46084" s="2"/>
      <c r="N46084"/>
      <c r="O46084"/>
      <c r="U46084"/>
      <c r="V46084"/>
    </row>
    <row r="46085" spans="6:22" x14ac:dyDescent="0.2">
      <c r="F46085"/>
      <c r="M46085" s="2"/>
      <c r="N46085"/>
      <c r="O46085"/>
      <c r="U46085"/>
      <c r="V46085"/>
    </row>
    <row r="46086" spans="6:22" x14ac:dyDescent="0.2">
      <c r="F46086"/>
      <c r="M46086" s="2"/>
      <c r="N46086"/>
      <c r="O46086"/>
      <c r="U46086"/>
      <c r="V46086"/>
    </row>
    <row r="46087" spans="6:22" x14ac:dyDescent="0.2">
      <c r="F46087"/>
      <c r="M46087" s="2"/>
      <c r="N46087"/>
      <c r="O46087"/>
      <c r="U46087"/>
      <c r="V46087"/>
    </row>
    <row r="46088" spans="6:22" x14ac:dyDescent="0.2">
      <c r="F46088"/>
      <c r="M46088" s="2"/>
      <c r="N46088"/>
      <c r="O46088"/>
      <c r="U46088"/>
      <c r="V46088"/>
    </row>
    <row r="46089" spans="6:22" x14ac:dyDescent="0.2">
      <c r="F46089"/>
      <c r="M46089" s="2"/>
      <c r="N46089"/>
      <c r="O46089"/>
      <c r="U46089"/>
      <c r="V46089"/>
    </row>
    <row r="46090" spans="6:22" x14ac:dyDescent="0.2">
      <c r="F46090"/>
      <c r="M46090" s="2"/>
      <c r="N46090"/>
      <c r="O46090"/>
      <c r="U46090"/>
      <c r="V46090"/>
    </row>
    <row r="46091" spans="6:22" x14ac:dyDescent="0.2">
      <c r="F46091"/>
      <c r="M46091" s="2"/>
      <c r="N46091"/>
      <c r="O46091"/>
      <c r="U46091"/>
      <c r="V46091"/>
    </row>
    <row r="46092" spans="6:22" x14ac:dyDescent="0.2">
      <c r="F46092"/>
      <c r="M46092" s="2"/>
      <c r="N46092"/>
      <c r="O46092"/>
      <c r="U46092"/>
      <c r="V46092"/>
    </row>
    <row r="46093" spans="6:22" x14ac:dyDescent="0.2">
      <c r="F46093"/>
      <c r="M46093" s="2"/>
      <c r="N46093"/>
      <c r="O46093"/>
      <c r="U46093"/>
      <c r="V46093"/>
    </row>
    <row r="46094" spans="6:22" x14ac:dyDescent="0.2">
      <c r="F46094"/>
      <c r="M46094" s="2"/>
      <c r="N46094"/>
      <c r="O46094"/>
      <c r="U46094"/>
      <c r="V46094"/>
    </row>
    <row r="46095" spans="6:22" x14ac:dyDescent="0.2">
      <c r="F46095"/>
      <c r="M46095" s="2"/>
      <c r="N46095"/>
      <c r="O46095"/>
      <c r="U46095"/>
      <c r="V46095"/>
    </row>
    <row r="46096" spans="6:22" x14ac:dyDescent="0.2">
      <c r="F46096"/>
      <c r="M46096" s="2"/>
      <c r="N46096"/>
      <c r="O46096"/>
      <c r="U46096"/>
      <c r="V46096"/>
    </row>
    <row r="46097" spans="6:22" x14ac:dyDescent="0.2">
      <c r="F46097"/>
      <c r="M46097" s="2"/>
      <c r="N46097"/>
      <c r="O46097"/>
      <c r="U46097"/>
      <c r="V46097"/>
    </row>
    <row r="46098" spans="6:22" x14ac:dyDescent="0.2">
      <c r="F46098"/>
      <c r="M46098" s="2"/>
      <c r="N46098"/>
      <c r="O46098"/>
      <c r="U46098"/>
      <c r="V46098"/>
    </row>
    <row r="46099" spans="6:22" x14ac:dyDescent="0.2">
      <c r="F46099"/>
      <c r="M46099" s="2"/>
      <c r="N46099"/>
      <c r="O46099"/>
      <c r="U46099"/>
      <c r="V46099"/>
    </row>
    <row r="46100" spans="6:22" x14ac:dyDescent="0.2">
      <c r="F46100"/>
      <c r="M46100" s="2"/>
      <c r="N46100"/>
      <c r="O46100"/>
      <c r="U46100"/>
      <c r="V46100"/>
    </row>
    <row r="46101" spans="6:22" x14ac:dyDescent="0.2">
      <c r="F46101"/>
      <c r="M46101" s="2"/>
      <c r="N46101"/>
      <c r="O46101"/>
      <c r="U46101"/>
      <c r="V46101"/>
    </row>
    <row r="46102" spans="6:22" x14ac:dyDescent="0.2">
      <c r="F46102"/>
      <c r="M46102" s="2"/>
      <c r="N46102"/>
      <c r="O46102"/>
      <c r="U46102"/>
      <c r="V46102"/>
    </row>
    <row r="46103" spans="6:22" x14ac:dyDescent="0.2">
      <c r="F46103"/>
      <c r="M46103" s="2"/>
      <c r="N46103"/>
      <c r="O46103"/>
      <c r="U46103"/>
      <c r="V46103"/>
    </row>
    <row r="46104" spans="6:22" x14ac:dyDescent="0.2">
      <c r="F46104"/>
      <c r="M46104" s="2"/>
      <c r="N46104"/>
      <c r="O46104"/>
      <c r="U46104"/>
      <c r="V46104"/>
    </row>
    <row r="46105" spans="6:22" x14ac:dyDescent="0.2">
      <c r="F46105"/>
      <c r="M46105" s="2"/>
      <c r="N46105"/>
      <c r="O46105"/>
      <c r="U46105"/>
      <c r="V46105"/>
    </row>
    <row r="46106" spans="6:22" x14ac:dyDescent="0.2">
      <c r="F46106"/>
      <c r="M46106" s="2"/>
      <c r="N46106"/>
      <c r="O46106"/>
      <c r="U46106"/>
      <c r="V46106"/>
    </row>
    <row r="46107" spans="6:22" x14ac:dyDescent="0.2">
      <c r="F46107"/>
      <c r="M46107" s="2"/>
      <c r="N46107"/>
      <c r="O46107"/>
      <c r="U46107"/>
      <c r="V46107"/>
    </row>
    <row r="46108" spans="6:22" x14ac:dyDescent="0.2">
      <c r="F46108"/>
      <c r="M46108" s="2"/>
      <c r="N46108"/>
      <c r="O46108"/>
      <c r="U46108"/>
      <c r="V46108"/>
    </row>
    <row r="46109" spans="6:22" x14ac:dyDescent="0.2">
      <c r="F46109"/>
      <c r="M46109" s="2"/>
      <c r="N46109"/>
      <c r="O46109"/>
      <c r="U46109"/>
      <c r="V46109"/>
    </row>
    <row r="46110" spans="6:22" x14ac:dyDescent="0.2">
      <c r="F46110"/>
      <c r="M46110" s="2"/>
      <c r="N46110"/>
      <c r="O46110"/>
      <c r="U46110"/>
      <c r="V46110"/>
    </row>
    <row r="46111" spans="6:22" x14ac:dyDescent="0.2">
      <c r="F46111"/>
      <c r="M46111" s="2"/>
      <c r="N46111"/>
      <c r="O46111"/>
      <c r="U46111"/>
      <c r="V46111"/>
    </row>
    <row r="46112" spans="6:22" x14ac:dyDescent="0.2">
      <c r="F46112"/>
      <c r="M46112" s="2"/>
      <c r="N46112"/>
      <c r="O46112"/>
      <c r="U46112"/>
      <c r="V46112"/>
    </row>
    <row r="46113" spans="6:22" x14ac:dyDescent="0.2">
      <c r="F46113"/>
      <c r="M46113" s="2"/>
      <c r="N46113"/>
      <c r="O46113"/>
      <c r="U46113"/>
      <c r="V46113"/>
    </row>
    <row r="46114" spans="6:22" x14ac:dyDescent="0.2">
      <c r="F46114"/>
      <c r="M46114" s="2"/>
      <c r="N46114"/>
      <c r="O46114"/>
      <c r="U46114"/>
      <c r="V46114"/>
    </row>
    <row r="46115" spans="6:22" x14ac:dyDescent="0.2">
      <c r="F46115"/>
      <c r="M46115" s="2"/>
      <c r="N46115"/>
      <c r="O46115"/>
      <c r="U46115"/>
      <c r="V46115"/>
    </row>
    <row r="46116" spans="6:22" x14ac:dyDescent="0.2">
      <c r="F46116"/>
      <c r="M46116" s="2"/>
      <c r="N46116"/>
      <c r="O46116"/>
      <c r="U46116"/>
      <c r="V46116"/>
    </row>
    <row r="46117" spans="6:22" x14ac:dyDescent="0.2">
      <c r="F46117"/>
      <c r="M46117" s="2"/>
      <c r="N46117"/>
      <c r="O46117"/>
      <c r="U46117"/>
      <c r="V46117"/>
    </row>
    <row r="46118" spans="6:22" x14ac:dyDescent="0.2">
      <c r="F46118"/>
      <c r="M46118" s="2"/>
      <c r="N46118"/>
      <c r="O46118"/>
      <c r="U46118"/>
      <c r="V46118"/>
    </row>
    <row r="46119" spans="6:22" x14ac:dyDescent="0.2">
      <c r="F46119"/>
      <c r="M46119" s="2"/>
      <c r="N46119"/>
      <c r="O46119"/>
      <c r="U46119"/>
      <c r="V46119"/>
    </row>
    <row r="46120" spans="6:22" x14ac:dyDescent="0.2">
      <c r="F46120"/>
      <c r="M46120" s="2"/>
      <c r="N46120"/>
      <c r="O46120"/>
      <c r="U46120"/>
      <c r="V46120"/>
    </row>
    <row r="46121" spans="6:22" x14ac:dyDescent="0.2">
      <c r="F46121"/>
      <c r="M46121" s="2"/>
      <c r="N46121"/>
      <c r="O46121"/>
      <c r="U46121"/>
      <c r="V46121"/>
    </row>
    <row r="46122" spans="6:22" x14ac:dyDescent="0.2">
      <c r="F46122"/>
      <c r="M46122" s="2"/>
      <c r="N46122"/>
      <c r="O46122"/>
      <c r="U46122"/>
      <c r="V46122"/>
    </row>
    <row r="46123" spans="6:22" x14ac:dyDescent="0.2">
      <c r="F46123"/>
      <c r="M46123" s="2"/>
      <c r="N46123"/>
      <c r="O46123"/>
      <c r="U46123"/>
      <c r="V46123"/>
    </row>
    <row r="46124" spans="6:22" x14ac:dyDescent="0.2">
      <c r="F46124"/>
      <c r="M46124" s="2"/>
      <c r="N46124"/>
      <c r="O46124"/>
      <c r="U46124"/>
      <c r="V46124"/>
    </row>
    <row r="46125" spans="6:22" x14ac:dyDescent="0.2">
      <c r="F46125"/>
      <c r="M46125" s="2"/>
      <c r="N46125"/>
      <c r="O46125"/>
      <c r="U46125"/>
      <c r="V46125"/>
    </row>
    <row r="46126" spans="6:22" x14ac:dyDescent="0.2">
      <c r="F46126"/>
      <c r="M46126" s="2"/>
      <c r="N46126"/>
      <c r="O46126"/>
      <c r="U46126"/>
      <c r="V46126"/>
    </row>
    <row r="46127" spans="6:22" x14ac:dyDescent="0.2">
      <c r="F46127"/>
      <c r="M46127" s="2"/>
      <c r="N46127"/>
      <c r="O46127"/>
      <c r="U46127"/>
      <c r="V46127"/>
    </row>
    <row r="46128" spans="6:22" x14ac:dyDescent="0.2">
      <c r="F46128"/>
      <c r="M46128" s="2"/>
      <c r="N46128"/>
      <c r="O46128"/>
      <c r="U46128"/>
      <c r="V46128"/>
    </row>
    <row r="46129" spans="6:22" x14ac:dyDescent="0.2">
      <c r="F46129"/>
      <c r="M46129" s="2"/>
      <c r="N46129"/>
      <c r="O46129"/>
      <c r="U46129"/>
      <c r="V46129"/>
    </row>
    <row r="46130" spans="6:22" x14ac:dyDescent="0.2">
      <c r="F46130"/>
      <c r="M46130" s="2"/>
      <c r="N46130"/>
      <c r="O46130"/>
      <c r="U46130"/>
      <c r="V46130"/>
    </row>
    <row r="46131" spans="6:22" x14ac:dyDescent="0.2">
      <c r="F46131"/>
      <c r="M46131" s="2"/>
      <c r="N46131"/>
      <c r="O46131"/>
      <c r="U46131"/>
      <c r="V46131"/>
    </row>
    <row r="46132" spans="6:22" x14ac:dyDescent="0.2">
      <c r="F46132"/>
      <c r="M46132" s="2"/>
      <c r="N46132"/>
      <c r="O46132"/>
      <c r="U46132"/>
      <c r="V46132"/>
    </row>
    <row r="46133" spans="6:22" x14ac:dyDescent="0.2">
      <c r="F46133"/>
      <c r="M46133" s="2"/>
      <c r="N46133"/>
      <c r="O46133"/>
      <c r="U46133"/>
      <c r="V46133"/>
    </row>
    <row r="46134" spans="6:22" x14ac:dyDescent="0.2">
      <c r="F46134"/>
      <c r="M46134" s="2"/>
      <c r="N46134"/>
      <c r="O46134"/>
      <c r="U46134"/>
      <c r="V46134"/>
    </row>
    <row r="46135" spans="6:22" x14ac:dyDescent="0.2">
      <c r="F46135"/>
      <c r="M46135" s="2"/>
      <c r="N46135"/>
      <c r="O46135"/>
      <c r="U46135"/>
      <c r="V46135"/>
    </row>
    <row r="46136" spans="6:22" x14ac:dyDescent="0.2">
      <c r="F46136"/>
      <c r="M46136" s="2"/>
      <c r="N46136"/>
      <c r="O46136"/>
      <c r="U46136"/>
      <c r="V46136"/>
    </row>
    <row r="46137" spans="6:22" x14ac:dyDescent="0.2">
      <c r="F46137"/>
      <c r="M46137" s="2"/>
      <c r="N46137"/>
      <c r="O46137"/>
      <c r="U46137"/>
      <c r="V46137"/>
    </row>
    <row r="46138" spans="6:22" x14ac:dyDescent="0.2">
      <c r="F46138"/>
      <c r="M46138" s="2"/>
      <c r="N46138"/>
      <c r="O46138"/>
      <c r="U46138"/>
      <c r="V46138"/>
    </row>
    <row r="46139" spans="6:22" x14ac:dyDescent="0.2">
      <c r="F46139"/>
      <c r="M46139" s="2"/>
      <c r="N46139"/>
      <c r="O46139"/>
      <c r="U46139"/>
      <c r="V46139"/>
    </row>
    <row r="46140" spans="6:22" x14ac:dyDescent="0.2">
      <c r="F46140"/>
      <c r="M46140" s="2"/>
      <c r="N46140"/>
      <c r="O46140"/>
      <c r="U46140"/>
      <c r="V46140"/>
    </row>
    <row r="46141" spans="6:22" x14ac:dyDescent="0.2">
      <c r="F46141"/>
      <c r="M46141" s="2"/>
      <c r="N46141"/>
      <c r="O46141"/>
      <c r="U46141"/>
      <c r="V46141"/>
    </row>
    <row r="46142" spans="6:22" x14ac:dyDescent="0.2">
      <c r="F46142"/>
      <c r="M46142" s="2"/>
      <c r="N46142"/>
      <c r="O46142"/>
      <c r="U46142"/>
      <c r="V46142"/>
    </row>
    <row r="46143" spans="6:22" x14ac:dyDescent="0.2">
      <c r="F46143"/>
      <c r="M46143" s="2"/>
      <c r="N46143"/>
      <c r="O46143"/>
      <c r="U46143"/>
      <c r="V46143"/>
    </row>
    <row r="46144" spans="6:22" x14ac:dyDescent="0.2">
      <c r="F46144"/>
      <c r="M46144" s="2"/>
      <c r="N46144"/>
      <c r="O46144"/>
      <c r="U46144"/>
      <c r="V46144"/>
    </row>
    <row r="46145" spans="6:22" x14ac:dyDescent="0.2">
      <c r="F46145"/>
      <c r="M46145" s="2"/>
      <c r="N46145"/>
      <c r="O46145"/>
      <c r="U46145"/>
      <c r="V46145"/>
    </row>
    <row r="46146" spans="6:22" x14ac:dyDescent="0.2">
      <c r="F46146"/>
      <c r="M46146" s="2"/>
      <c r="N46146"/>
      <c r="O46146"/>
      <c r="U46146"/>
      <c r="V46146"/>
    </row>
    <row r="46147" spans="6:22" x14ac:dyDescent="0.2">
      <c r="F46147"/>
      <c r="M46147" s="2"/>
      <c r="N46147"/>
      <c r="O46147"/>
      <c r="U46147"/>
      <c r="V46147"/>
    </row>
    <row r="46148" spans="6:22" x14ac:dyDescent="0.2">
      <c r="F46148"/>
      <c r="M46148" s="2"/>
      <c r="N46148"/>
      <c r="O46148"/>
      <c r="U46148"/>
      <c r="V46148"/>
    </row>
    <row r="46149" spans="6:22" x14ac:dyDescent="0.2">
      <c r="F46149"/>
      <c r="M46149" s="2"/>
      <c r="N46149"/>
      <c r="O46149"/>
      <c r="U46149"/>
      <c r="V46149"/>
    </row>
    <row r="46150" spans="6:22" x14ac:dyDescent="0.2">
      <c r="F46150"/>
      <c r="M46150" s="2"/>
      <c r="N46150"/>
      <c r="O46150"/>
      <c r="U46150"/>
      <c r="V46150"/>
    </row>
    <row r="46151" spans="6:22" x14ac:dyDescent="0.2">
      <c r="F46151"/>
      <c r="M46151" s="2"/>
      <c r="N46151"/>
      <c r="O46151"/>
      <c r="U46151"/>
      <c r="V46151"/>
    </row>
    <row r="46152" spans="6:22" x14ac:dyDescent="0.2">
      <c r="F46152"/>
      <c r="M46152" s="2"/>
      <c r="N46152"/>
      <c r="O46152"/>
      <c r="U46152"/>
      <c r="V46152"/>
    </row>
    <row r="46153" spans="6:22" x14ac:dyDescent="0.2">
      <c r="F46153"/>
      <c r="M46153" s="2"/>
      <c r="N46153"/>
      <c r="O46153"/>
      <c r="U46153"/>
      <c r="V46153"/>
    </row>
    <row r="46154" spans="6:22" x14ac:dyDescent="0.2">
      <c r="F46154"/>
      <c r="M46154" s="2"/>
      <c r="N46154"/>
      <c r="O46154"/>
      <c r="U46154"/>
      <c r="V46154"/>
    </row>
    <row r="46155" spans="6:22" x14ac:dyDescent="0.2">
      <c r="F46155"/>
      <c r="M46155" s="2"/>
      <c r="N46155"/>
      <c r="O46155"/>
      <c r="U46155"/>
      <c r="V46155"/>
    </row>
    <row r="46156" spans="6:22" x14ac:dyDescent="0.2">
      <c r="F46156"/>
      <c r="M46156" s="2"/>
      <c r="N46156"/>
      <c r="O46156"/>
      <c r="U46156"/>
      <c r="V46156"/>
    </row>
    <row r="46157" spans="6:22" x14ac:dyDescent="0.2">
      <c r="F46157"/>
      <c r="M46157" s="2"/>
      <c r="N46157"/>
      <c r="O46157"/>
      <c r="U46157"/>
      <c r="V46157"/>
    </row>
    <row r="46158" spans="6:22" x14ac:dyDescent="0.2">
      <c r="F46158"/>
      <c r="M46158" s="2"/>
      <c r="N46158"/>
      <c r="O46158"/>
      <c r="U46158"/>
      <c r="V46158"/>
    </row>
    <row r="46159" spans="6:22" x14ac:dyDescent="0.2">
      <c r="F46159"/>
      <c r="M46159" s="2"/>
      <c r="N46159"/>
      <c r="O46159"/>
      <c r="U46159"/>
      <c r="V46159"/>
    </row>
    <row r="46160" spans="6:22" x14ac:dyDescent="0.2">
      <c r="F46160"/>
      <c r="M46160" s="2"/>
      <c r="N46160"/>
      <c r="O46160"/>
      <c r="U46160"/>
      <c r="V46160"/>
    </row>
    <row r="46161" spans="6:22" x14ac:dyDescent="0.2">
      <c r="F46161"/>
      <c r="M46161" s="2"/>
      <c r="N46161"/>
      <c r="O46161"/>
      <c r="U46161"/>
      <c r="V46161"/>
    </row>
    <row r="46162" spans="6:22" x14ac:dyDescent="0.2">
      <c r="F46162"/>
      <c r="M46162" s="2"/>
      <c r="N46162"/>
      <c r="O46162"/>
      <c r="U46162"/>
      <c r="V46162"/>
    </row>
    <row r="46163" spans="6:22" x14ac:dyDescent="0.2">
      <c r="F46163"/>
      <c r="M46163" s="2"/>
      <c r="N46163"/>
      <c r="O46163"/>
      <c r="U46163"/>
      <c r="V46163"/>
    </row>
    <row r="46164" spans="6:22" x14ac:dyDescent="0.2">
      <c r="F46164"/>
      <c r="M46164" s="2"/>
      <c r="N46164"/>
      <c r="O46164"/>
      <c r="U46164"/>
      <c r="V46164"/>
    </row>
    <row r="46165" spans="6:22" x14ac:dyDescent="0.2">
      <c r="F46165"/>
      <c r="M46165" s="2"/>
      <c r="N46165"/>
      <c r="O46165"/>
      <c r="U46165"/>
      <c r="V46165"/>
    </row>
    <row r="46166" spans="6:22" x14ac:dyDescent="0.2">
      <c r="F46166"/>
      <c r="M46166" s="2"/>
      <c r="N46166"/>
      <c r="O46166"/>
      <c r="U46166"/>
      <c r="V46166"/>
    </row>
    <row r="46167" spans="6:22" x14ac:dyDescent="0.2">
      <c r="F46167"/>
      <c r="M46167" s="2"/>
      <c r="N46167"/>
      <c r="O46167"/>
      <c r="U46167"/>
      <c r="V46167"/>
    </row>
    <row r="46168" spans="6:22" x14ac:dyDescent="0.2">
      <c r="F46168"/>
      <c r="M46168" s="2"/>
      <c r="N46168"/>
      <c r="O46168"/>
      <c r="U46168"/>
      <c r="V46168"/>
    </row>
    <row r="46169" spans="6:22" x14ac:dyDescent="0.2">
      <c r="F46169"/>
      <c r="M46169" s="2"/>
      <c r="N46169"/>
      <c r="O46169"/>
      <c r="U46169"/>
      <c r="V46169"/>
    </row>
    <row r="46170" spans="6:22" x14ac:dyDescent="0.2">
      <c r="F46170"/>
      <c r="M46170" s="2"/>
      <c r="N46170"/>
      <c r="O46170"/>
      <c r="U46170"/>
      <c r="V46170"/>
    </row>
    <row r="46171" spans="6:22" x14ac:dyDescent="0.2">
      <c r="F46171"/>
      <c r="M46171" s="2"/>
      <c r="N46171"/>
      <c r="O46171"/>
      <c r="U46171"/>
      <c r="V46171"/>
    </row>
    <row r="46172" spans="6:22" x14ac:dyDescent="0.2">
      <c r="F46172"/>
      <c r="M46172" s="2"/>
      <c r="N46172"/>
      <c r="O46172"/>
      <c r="U46172"/>
      <c r="V46172"/>
    </row>
    <row r="46173" spans="6:22" x14ac:dyDescent="0.2">
      <c r="F46173"/>
      <c r="M46173" s="2"/>
      <c r="N46173"/>
      <c r="O46173"/>
      <c r="U46173"/>
      <c r="V46173"/>
    </row>
    <row r="46174" spans="6:22" x14ac:dyDescent="0.2">
      <c r="F46174"/>
      <c r="M46174" s="2"/>
      <c r="N46174"/>
      <c r="O46174"/>
      <c r="U46174"/>
      <c r="V46174"/>
    </row>
    <row r="46175" spans="6:22" x14ac:dyDescent="0.2">
      <c r="F46175"/>
      <c r="M46175" s="2"/>
      <c r="N46175"/>
      <c r="O46175"/>
      <c r="U46175"/>
      <c r="V46175"/>
    </row>
    <row r="46176" spans="6:22" x14ac:dyDescent="0.2">
      <c r="F46176"/>
      <c r="M46176" s="2"/>
      <c r="N46176"/>
      <c r="O46176"/>
      <c r="U46176"/>
      <c r="V46176"/>
    </row>
    <row r="46177" spans="6:22" x14ac:dyDescent="0.2">
      <c r="F46177"/>
      <c r="M46177" s="2"/>
      <c r="N46177"/>
      <c r="O46177"/>
      <c r="U46177"/>
      <c r="V46177"/>
    </row>
    <row r="46178" spans="6:22" x14ac:dyDescent="0.2">
      <c r="F46178"/>
      <c r="M46178" s="2"/>
      <c r="N46178"/>
      <c r="O46178"/>
      <c r="U46178"/>
      <c r="V46178"/>
    </row>
    <row r="46179" spans="6:22" x14ac:dyDescent="0.2">
      <c r="F46179"/>
      <c r="M46179" s="2"/>
      <c r="N46179"/>
      <c r="O46179"/>
      <c r="U46179"/>
      <c r="V46179"/>
    </row>
    <row r="46180" spans="6:22" x14ac:dyDescent="0.2">
      <c r="F46180"/>
      <c r="M46180" s="2"/>
      <c r="N46180"/>
      <c r="O46180"/>
      <c r="U46180"/>
      <c r="V46180"/>
    </row>
    <row r="46181" spans="6:22" x14ac:dyDescent="0.2">
      <c r="F46181"/>
      <c r="M46181" s="2"/>
      <c r="N46181"/>
      <c r="O46181"/>
      <c r="U46181"/>
      <c r="V46181"/>
    </row>
    <row r="46182" spans="6:22" x14ac:dyDescent="0.2">
      <c r="F46182"/>
      <c r="M46182" s="2"/>
      <c r="N46182"/>
      <c r="O46182"/>
      <c r="U46182"/>
      <c r="V46182"/>
    </row>
    <row r="46183" spans="6:22" x14ac:dyDescent="0.2">
      <c r="F46183"/>
      <c r="M46183" s="2"/>
      <c r="N46183"/>
      <c r="O46183"/>
      <c r="U46183"/>
      <c r="V46183"/>
    </row>
    <row r="46184" spans="6:22" x14ac:dyDescent="0.2">
      <c r="F46184"/>
      <c r="M46184" s="2"/>
      <c r="N46184"/>
      <c r="O46184"/>
      <c r="U46184"/>
      <c r="V46184"/>
    </row>
    <row r="46185" spans="6:22" x14ac:dyDescent="0.2">
      <c r="F46185"/>
      <c r="M46185" s="2"/>
      <c r="N46185"/>
      <c r="O46185"/>
      <c r="U46185"/>
      <c r="V46185"/>
    </row>
    <row r="46186" spans="6:22" x14ac:dyDescent="0.2">
      <c r="F46186"/>
      <c r="M46186" s="2"/>
      <c r="N46186"/>
      <c r="O46186"/>
      <c r="U46186"/>
      <c r="V46186"/>
    </row>
    <row r="46187" spans="6:22" x14ac:dyDescent="0.2">
      <c r="F46187"/>
      <c r="M46187" s="2"/>
      <c r="N46187"/>
      <c r="O46187"/>
      <c r="U46187"/>
      <c r="V46187"/>
    </row>
    <row r="46188" spans="6:22" x14ac:dyDescent="0.2">
      <c r="F46188"/>
      <c r="M46188" s="2"/>
      <c r="N46188"/>
      <c r="O46188"/>
      <c r="U46188"/>
      <c r="V46188"/>
    </row>
    <row r="46189" spans="6:22" x14ac:dyDescent="0.2">
      <c r="F46189"/>
      <c r="M46189" s="2"/>
      <c r="N46189"/>
      <c r="O46189"/>
      <c r="U46189"/>
      <c r="V46189"/>
    </row>
    <row r="46190" spans="6:22" x14ac:dyDescent="0.2">
      <c r="F46190"/>
      <c r="M46190" s="2"/>
      <c r="N46190"/>
      <c r="O46190"/>
      <c r="U46190"/>
      <c r="V46190"/>
    </row>
    <row r="46191" spans="6:22" x14ac:dyDescent="0.2">
      <c r="F46191"/>
      <c r="M46191" s="2"/>
      <c r="N46191"/>
      <c r="O46191"/>
      <c r="U46191"/>
      <c r="V46191"/>
    </row>
    <row r="46192" spans="6:22" x14ac:dyDescent="0.2">
      <c r="F46192"/>
      <c r="M46192" s="2"/>
      <c r="N46192"/>
      <c r="O46192"/>
      <c r="U46192"/>
      <c r="V46192"/>
    </row>
    <row r="46193" spans="6:22" x14ac:dyDescent="0.2">
      <c r="F46193"/>
      <c r="M46193" s="2"/>
      <c r="N46193"/>
      <c r="O46193"/>
      <c r="U46193"/>
      <c r="V46193"/>
    </row>
    <row r="46194" spans="6:22" x14ac:dyDescent="0.2">
      <c r="F46194"/>
      <c r="M46194" s="2"/>
      <c r="N46194"/>
      <c r="O46194"/>
      <c r="U46194"/>
      <c r="V46194"/>
    </row>
    <row r="46195" spans="6:22" x14ac:dyDescent="0.2">
      <c r="F46195"/>
      <c r="M46195" s="2"/>
      <c r="N46195"/>
      <c r="O46195"/>
      <c r="U46195"/>
      <c r="V46195"/>
    </row>
    <row r="46196" spans="6:22" x14ac:dyDescent="0.2">
      <c r="F46196"/>
      <c r="M46196" s="2"/>
      <c r="N46196"/>
      <c r="O46196"/>
      <c r="U46196"/>
      <c r="V46196"/>
    </row>
    <row r="46197" spans="6:22" x14ac:dyDescent="0.2">
      <c r="F46197"/>
      <c r="M46197" s="2"/>
      <c r="N46197"/>
      <c r="O46197"/>
      <c r="U46197"/>
      <c r="V46197"/>
    </row>
    <row r="46198" spans="6:22" x14ac:dyDescent="0.2">
      <c r="F46198"/>
      <c r="M46198" s="2"/>
      <c r="N46198"/>
      <c r="O46198"/>
      <c r="U46198"/>
      <c r="V46198"/>
    </row>
    <row r="46199" spans="6:22" x14ac:dyDescent="0.2">
      <c r="F46199"/>
      <c r="M46199" s="2"/>
      <c r="N46199"/>
      <c r="O46199"/>
      <c r="U46199"/>
      <c r="V46199"/>
    </row>
    <row r="46200" spans="6:22" x14ac:dyDescent="0.2">
      <c r="F46200"/>
      <c r="M46200" s="2"/>
      <c r="N46200"/>
      <c r="O46200"/>
      <c r="U46200"/>
      <c r="V46200"/>
    </row>
    <row r="46201" spans="6:22" x14ac:dyDescent="0.2">
      <c r="F46201"/>
      <c r="M46201" s="2"/>
      <c r="N46201"/>
      <c r="O46201"/>
      <c r="U46201"/>
      <c r="V46201"/>
    </row>
    <row r="46202" spans="6:22" x14ac:dyDescent="0.2">
      <c r="F46202"/>
      <c r="M46202" s="2"/>
      <c r="N46202"/>
      <c r="O46202"/>
      <c r="U46202"/>
      <c r="V46202"/>
    </row>
    <row r="46203" spans="6:22" x14ac:dyDescent="0.2">
      <c r="F46203"/>
      <c r="M46203" s="2"/>
      <c r="N46203"/>
      <c r="O46203"/>
      <c r="U46203"/>
      <c r="V46203"/>
    </row>
    <row r="46204" spans="6:22" x14ac:dyDescent="0.2">
      <c r="F46204"/>
      <c r="M46204" s="2"/>
      <c r="N46204"/>
      <c r="O46204"/>
      <c r="U46204"/>
      <c r="V46204"/>
    </row>
    <row r="46205" spans="6:22" x14ac:dyDescent="0.2">
      <c r="F46205"/>
      <c r="M46205" s="2"/>
      <c r="N46205"/>
      <c r="O46205"/>
      <c r="U46205"/>
      <c r="V46205"/>
    </row>
    <row r="46206" spans="6:22" x14ac:dyDescent="0.2">
      <c r="F46206"/>
      <c r="M46206" s="2"/>
      <c r="N46206"/>
      <c r="O46206"/>
      <c r="U46206"/>
      <c r="V46206"/>
    </row>
    <row r="46207" spans="6:22" x14ac:dyDescent="0.2">
      <c r="F46207"/>
      <c r="M46207" s="2"/>
      <c r="N46207"/>
      <c r="O46207"/>
      <c r="U46207"/>
      <c r="V46207"/>
    </row>
    <row r="46208" spans="6:22" x14ac:dyDescent="0.2">
      <c r="F46208"/>
      <c r="M46208" s="2"/>
      <c r="N46208"/>
      <c r="O46208"/>
      <c r="U46208"/>
      <c r="V46208"/>
    </row>
    <row r="46209" spans="6:22" x14ac:dyDescent="0.2">
      <c r="F46209"/>
      <c r="M46209" s="2"/>
      <c r="N46209"/>
      <c r="O46209"/>
      <c r="U46209"/>
      <c r="V46209"/>
    </row>
    <row r="46210" spans="6:22" x14ac:dyDescent="0.2">
      <c r="F46210"/>
      <c r="M46210" s="2"/>
      <c r="N46210"/>
      <c r="O46210"/>
      <c r="U46210"/>
      <c r="V46210"/>
    </row>
    <row r="46211" spans="6:22" x14ac:dyDescent="0.2">
      <c r="F46211"/>
      <c r="M46211" s="2"/>
      <c r="N46211"/>
      <c r="O46211"/>
      <c r="U46211"/>
      <c r="V46211"/>
    </row>
    <row r="46212" spans="6:22" x14ac:dyDescent="0.2">
      <c r="F46212"/>
      <c r="M46212" s="2"/>
      <c r="N46212"/>
      <c r="O46212"/>
      <c r="U46212"/>
      <c r="V46212"/>
    </row>
    <row r="46213" spans="6:22" x14ac:dyDescent="0.2">
      <c r="F46213"/>
      <c r="M46213" s="2"/>
      <c r="N46213"/>
      <c r="O46213"/>
      <c r="U46213"/>
      <c r="V46213"/>
    </row>
    <row r="46214" spans="6:22" x14ac:dyDescent="0.2">
      <c r="F46214"/>
      <c r="M46214" s="2"/>
      <c r="N46214"/>
      <c r="O46214"/>
      <c r="U46214"/>
      <c r="V46214"/>
    </row>
    <row r="46215" spans="6:22" x14ac:dyDescent="0.2">
      <c r="F46215"/>
      <c r="M46215" s="2"/>
      <c r="N46215"/>
      <c r="O46215"/>
      <c r="U46215"/>
      <c r="V46215"/>
    </row>
    <row r="46216" spans="6:22" x14ac:dyDescent="0.2">
      <c r="F46216"/>
      <c r="M46216" s="2"/>
      <c r="N46216"/>
      <c r="O46216"/>
      <c r="U46216"/>
      <c r="V46216"/>
    </row>
    <row r="46217" spans="6:22" x14ac:dyDescent="0.2">
      <c r="F46217"/>
      <c r="M46217" s="2"/>
      <c r="N46217"/>
      <c r="O46217"/>
      <c r="U46217"/>
      <c r="V46217"/>
    </row>
    <row r="46218" spans="6:22" x14ac:dyDescent="0.2">
      <c r="F46218"/>
      <c r="M46218" s="2"/>
      <c r="N46218"/>
      <c r="O46218"/>
      <c r="U46218"/>
      <c r="V46218"/>
    </row>
    <row r="46219" spans="6:22" x14ac:dyDescent="0.2">
      <c r="F46219"/>
      <c r="M46219" s="2"/>
      <c r="N46219"/>
      <c r="O46219"/>
      <c r="U46219"/>
      <c r="V46219"/>
    </row>
    <row r="46220" spans="6:22" x14ac:dyDescent="0.2">
      <c r="F46220"/>
      <c r="M46220" s="2"/>
      <c r="N46220"/>
      <c r="O46220"/>
      <c r="U46220"/>
      <c r="V46220"/>
    </row>
    <row r="46221" spans="6:22" x14ac:dyDescent="0.2">
      <c r="F46221"/>
      <c r="M46221" s="2"/>
      <c r="N46221"/>
      <c r="O46221"/>
      <c r="U46221"/>
      <c r="V46221"/>
    </row>
    <row r="46222" spans="6:22" x14ac:dyDescent="0.2">
      <c r="F46222"/>
      <c r="M46222" s="2"/>
      <c r="N46222"/>
      <c r="O46222"/>
      <c r="U46222"/>
      <c r="V46222"/>
    </row>
    <row r="46223" spans="6:22" x14ac:dyDescent="0.2">
      <c r="F46223"/>
      <c r="M46223" s="2"/>
      <c r="N46223"/>
      <c r="O46223"/>
      <c r="U46223"/>
      <c r="V46223"/>
    </row>
    <row r="46224" spans="6:22" x14ac:dyDescent="0.2">
      <c r="F46224"/>
      <c r="M46224" s="2"/>
      <c r="N46224"/>
      <c r="O46224"/>
      <c r="U46224"/>
      <c r="V46224"/>
    </row>
    <row r="46225" spans="6:22" x14ac:dyDescent="0.2">
      <c r="F46225"/>
      <c r="M46225" s="2"/>
      <c r="N46225"/>
      <c r="O46225"/>
      <c r="U46225"/>
      <c r="V46225"/>
    </row>
    <row r="46226" spans="6:22" x14ac:dyDescent="0.2">
      <c r="F46226"/>
      <c r="M46226" s="2"/>
      <c r="N46226"/>
      <c r="O46226"/>
      <c r="U46226"/>
      <c r="V46226"/>
    </row>
    <row r="46227" spans="6:22" x14ac:dyDescent="0.2">
      <c r="F46227"/>
      <c r="M46227" s="2"/>
      <c r="N46227"/>
      <c r="O46227"/>
      <c r="U46227"/>
      <c r="V46227"/>
    </row>
    <row r="46228" spans="6:22" x14ac:dyDescent="0.2">
      <c r="F46228"/>
      <c r="M46228" s="2"/>
      <c r="N46228"/>
      <c r="O46228"/>
      <c r="U46228"/>
      <c r="V46228"/>
    </row>
    <row r="46229" spans="6:22" x14ac:dyDescent="0.2">
      <c r="F46229"/>
      <c r="M46229" s="2"/>
      <c r="N46229"/>
      <c r="O46229"/>
      <c r="U46229"/>
      <c r="V46229"/>
    </row>
    <row r="46230" spans="6:22" x14ac:dyDescent="0.2">
      <c r="F46230"/>
      <c r="M46230" s="2"/>
      <c r="N46230"/>
      <c r="O46230"/>
      <c r="U46230"/>
      <c r="V46230"/>
    </row>
    <row r="46231" spans="6:22" x14ac:dyDescent="0.2">
      <c r="F46231"/>
      <c r="M46231" s="2"/>
      <c r="N46231"/>
      <c r="O46231"/>
      <c r="U46231"/>
      <c r="V46231"/>
    </row>
    <row r="46232" spans="6:22" x14ac:dyDescent="0.2">
      <c r="F46232"/>
      <c r="M46232" s="2"/>
      <c r="N46232"/>
      <c r="O46232"/>
      <c r="U46232"/>
      <c r="V46232"/>
    </row>
    <row r="46233" spans="6:22" x14ac:dyDescent="0.2">
      <c r="F46233"/>
      <c r="M46233" s="2"/>
      <c r="N46233"/>
      <c r="O46233"/>
      <c r="U46233"/>
      <c r="V46233"/>
    </row>
    <row r="46234" spans="6:22" x14ac:dyDescent="0.2">
      <c r="F46234"/>
      <c r="M46234" s="2"/>
      <c r="N46234"/>
      <c r="O46234"/>
      <c r="U46234"/>
      <c r="V46234"/>
    </row>
    <row r="46235" spans="6:22" x14ac:dyDescent="0.2">
      <c r="F46235"/>
      <c r="M46235" s="2"/>
      <c r="N46235"/>
      <c r="O46235"/>
      <c r="U46235"/>
      <c r="V46235"/>
    </row>
    <row r="46236" spans="6:22" x14ac:dyDescent="0.2">
      <c r="F46236"/>
      <c r="M46236" s="2"/>
      <c r="N46236"/>
      <c r="O46236"/>
      <c r="U46236"/>
      <c r="V46236"/>
    </row>
    <row r="46237" spans="6:22" x14ac:dyDescent="0.2">
      <c r="F46237"/>
      <c r="M46237" s="2"/>
      <c r="N46237"/>
      <c r="O46237"/>
      <c r="U46237"/>
      <c r="V46237"/>
    </row>
    <row r="46238" spans="6:22" x14ac:dyDescent="0.2">
      <c r="F46238"/>
      <c r="M46238" s="2"/>
      <c r="N46238"/>
      <c r="O46238"/>
      <c r="U46238"/>
      <c r="V46238"/>
    </row>
    <row r="46239" spans="6:22" x14ac:dyDescent="0.2">
      <c r="F46239"/>
      <c r="M46239" s="2"/>
      <c r="N46239"/>
      <c r="O46239"/>
      <c r="U46239"/>
      <c r="V46239"/>
    </row>
    <row r="46240" spans="6:22" x14ac:dyDescent="0.2">
      <c r="F46240"/>
      <c r="M46240" s="2"/>
      <c r="N46240"/>
      <c r="O46240"/>
      <c r="U46240"/>
      <c r="V46240"/>
    </row>
    <row r="46241" spans="6:22" x14ac:dyDescent="0.2">
      <c r="F46241"/>
      <c r="M46241" s="2"/>
      <c r="N46241"/>
      <c r="O46241"/>
      <c r="U46241"/>
      <c r="V46241"/>
    </row>
    <row r="46242" spans="6:22" x14ac:dyDescent="0.2">
      <c r="F46242"/>
      <c r="M46242" s="2"/>
      <c r="N46242"/>
      <c r="O46242"/>
      <c r="U46242"/>
      <c r="V46242"/>
    </row>
    <row r="46243" spans="6:22" x14ac:dyDescent="0.2">
      <c r="F46243"/>
      <c r="M46243" s="2"/>
      <c r="N46243"/>
      <c r="O46243"/>
      <c r="U46243"/>
      <c r="V46243"/>
    </row>
    <row r="46244" spans="6:22" x14ac:dyDescent="0.2">
      <c r="F46244"/>
      <c r="M46244" s="2"/>
      <c r="N46244"/>
      <c r="O46244"/>
      <c r="U46244"/>
      <c r="V46244"/>
    </row>
    <row r="46245" spans="6:22" x14ac:dyDescent="0.2">
      <c r="F46245"/>
      <c r="M46245" s="2"/>
      <c r="N46245"/>
      <c r="O46245"/>
      <c r="U46245"/>
      <c r="V46245"/>
    </row>
    <row r="46246" spans="6:22" x14ac:dyDescent="0.2">
      <c r="F46246"/>
      <c r="M46246" s="2"/>
      <c r="N46246"/>
      <c r="O46246"/>
      <c r="U46246"/>
      <c r="V46246"/>
    </row>
    <row r="46247" spans="6:22" x14ac:dyDescent="0.2">
      <c r="F46247"/>
      <c r="M46247" s="2"/>
      <c r="N46247"/>
      <c r="O46247"/>
      <c r="U46247"/>
      <c r="V46247"/>
    </row>
    <row r="46248" spans="6:22" x14ac:dyDescent="0.2">
      <c r="F46248"/>
      <c r="M46248" s="2"/>
      <c r="N46248"/>
      <c r="O46248"/>
      <c r="U46248"/>
      <c r="V46248"/>
    </row>
    <row r="46249" spans="6:22" x14ac:dyDescent="0.2">
      <c r="F46249"/>
      <c r="M46249" s="2"/>
      <c r="N46249"/>
      <c r="O46249"/>
      <c r="U46249"/>
      <c r="V46249"/>
    </row>
    <row r="46250" spans="6:22" x14ac:dyDescent="0.2">
      <c r="F46250"/>
      <c r="M46250" s="2"/>
      <c r="N46250"/>
      <c r="O46250"/>
      <c r="U46250"/>
      <c r="V46250"/>
    </row>
    <row r="46251" spans="6:22" x14ac:dyDescent="0.2">
      <c r="F46251"/>
      <c r="M46251" s="2"/>
      <c r="N46251"/>
      <c r="O46251"/>
      <c r="U46251"/>
      <c r="V46251"/>
    </row>
    <row r="46252" spans="6:22" x14ac:dyDescent="0.2">
      <c r="F46252"/>
      <c r="M46252" s="2"/>
      <c r="N46252"/>
      <c r="O46252"/>
      <c r="U46252"/>
      <c r="V46252"/>
    </row>
    <row r="46253" spans="6:22" x14ac:dyDescent="0.2">
      <c r="F46253"/>
      <c r="M46253" s="2"/>
      <c r="N46253"/>
      <c r="O46253"/>
      <c r="U46253"/>
      <c r="V46253"/>
    </row>
    <row r="46254" spans="6:22" x14ac:dyDescent="0.2">
      <c r="F46254"/>
      <c r="M46254" s="2"/>
      <c r="N46254"/>
      <c r="O46254"/>
      <c r="U46254"/>
      <c r="V46254"/>
    </row>
    <row r="46255" spans="6:22" x14ac:dyDescent="0.2">
      <c r="F46255"/>
      <c r="M46255" s="2"/>
      <c r="N46255"/>
      <c r="O46255"/>
      <c r="U46255"/>
      <c r="V46255"/>
    </row>
    <row r="46256" spans="6:22" x14ac:dyDescent="0.2">
      <c r="F46256"/>
      <c r="M46256" s="2"/>
      <c r="N46256"/>
      <c r="O46256"/>
      <c r="U46256"/>
      <c r="V46256"/>
    </row>
    <row r="46257" spans="6:22" x14ac:dyDescent="0.2">
      <c r="F46257"/>
      <c r="M46257" s="2"/>
      <c r="N46257"/>
      <c r="O46257"/>
      <c r="U46257"/>
      <c r="V46257"/>
    </row>
    <row r="46258" spans="6:22" x14ac:dyDescent="0.2">
      <c r="F46258"/>
      <c r="M46258" s="2"/>
      <c r="N46258"/>
      <c r="O46258"/>
      <c r="U46258"/>
      <c r="V46258"/>
    </row>
    <row r="46259" spans="6:22" x14ac:dyDescent="0.2">
      <c r="F46259"/>
      <c r="M46259" s="2"/>
      <c r="N46259"/>
      <c r="O46259"/>
      <c r="U46259"/>
      <c r="V46259"/>
    </row>
    <row r="46260" spans="6:22" x14ac:dyDescent="0.2">
      <c r="F46260"/>
      <c r="M46260" s="2"/>
      <c r="N46260"/>
      <c r="O46260"/>
      <c r="U46260"/>
      <c r="V46260"/>
    </row>
    <row r="46261" spans="6:22" x14ac:dyDescent="0.2">
      <c r="F46261"/>
      <c r="M46261" s="2"/>
      <c r="N46261"/>
      <c r="O46261"/>
      <c r="U46261"/>
      <c r="V46261"/>
    </row>
    <row r="46262" spans="6:22" x14ac:dyDescent="0.2">
      <c r="F46262"/>
      <c r="M46262" s="2"/>
      <c r="N46262"/>
      <c r="O46262"/>
      <c r="U46262"/>
      <c r="V46262"/>
    </row>
    <row r="46263" spans="6:22" x14ac:dyDescent="0.2">
      <c r="F46263"/>
      <c r="M46263" s="2"/>
      <c r="N46263"/>
      <c r="O46263"/>
      <c r="U46263"/>
      <c r="V46263"/>
    </row>
    <row r="46264" spans="6:22" x14ac:dyDescent="0.2">
      <c r="F46264"/>
      <c r="M46264" s="2"/>
      <c r="N46264"/>
      <c r="O46264"/>
      <c r="U46264"/>
      <c r="V46264"/>
    </row>
    <row r="46265" spans="6:22" x14ac:dyDescent="0.2">
      <c r="F46265"/>
      <c r="M46265" s="2"/>
      <c r="N46265"/>
      <c r="O46265"/>
      <c r="U46265"/>
      <c r="V46265"/>
    </row>
    <row r="46266" spans="6:22" x14ac:dyDescent="0.2">
      <c r="F46266"/>
      <c r="M46266" s="2"/>
      <c r="N46266"/>
      <c r="O46266"/>
      <c r="U46266"/>
      <c r="V46266"/>
    </row>
    <row r="46267" spans="6:22" x14ac:dyDescent="0.2">
      <c r="F46267"/>
      <c r="M46267" s="2"/>
      <c r="N46267"/>
      <c r="O46267"/>
      <c r="U46267"/>
      <c r="V46267"/>
    </row>
    <row r="46268" spans="6:22" x14ac:dyDescent="0.2">
      <c r="F46268"/>
      <c r="M46268" s="2"/>
      <c r="N46268"/>
      <c r="O46268"/>
      <c r="U46268"/>
      <c r="V46268"/>
    </row>
    <row r="46269" spans="6:22" x14ac:dyDescent="0.2">
      <c r="F46269"/>
      <c r="M46269" s="2"/>
      <c r="N46269"/>
      <c r="O46269"/>
      <c r="U46269"/>
      <c r="V46269"/>
    </row>
    <row r="46270" spans="6:22" x14ac:dyDescent="0.2">
      <c r="F46270"/>
      <c r="M46270" s="2"/>
      <c r="N46270"/>
      <c r="O46270"/>
      <c r="U46270"/>
      <c r="V46270"/>
    </row>
    <row r="46271" spans="6:22" x14ac:dyDescent="0.2">
      <c r="F46271"/>
      <c r="M46271" s="2"/>
      <c r="N46271"/>
      <c r="O46271"/>
      <c r="U46271"/>
      <c r="V46271"/>
    </row>
    <row r="46272" spans="6:22" x14ac:dyDescent="0.2">
      <c r="F46272"/>
      <c r="M46272" s="2"/>
      <c r="N46272"/>
      <c r="O46272"/>
      <c r="U46272"/>
      <c r="V46272"/>
    </row>
    <row r="46273" spans="6:22" x14ac:dyDescent="0.2">
      <c r="F46273"/>
      <c r="M46273" s="2"/>
      <c r="N46273"/>
      <c r="O46273"/>
      <c r="U46273"/>
      <c r="V46273"/>
    </row>
    <row r="46274" spans="6:22" x14ac:dyDescent="0.2">
      <c r="F46274"/>
      <c r="M46274" s="2"/>
      <c r="N46274"/>
      <c r="O46274"/>
      <c r="U46274"/>
      <c r="V46274"/>
    </row>
    <row r="46275" spans="6:22" x14ac:dyDescent="0.2">
      <c r="F46275"/>
      <c r="M46275" s="2"/>
      <c r="N46275"/>
      <c r="O46275"/>
      <c r="U46275"/>
      <c r="V46275"/>
    </row>
    <row r="46276" spans="6:22" x14ac:dyDescent="0.2">
      <c r="F46276"/>
      <c r="M46276" s="2"/>
      <c r="N46276"/>
      <c r="O46276"/>
      <c r="U46276"/>
      <c r="V46276"/>
    </row>
    <row r="46277" spans="6:22" x14ac:dyDescent="0.2">
      <c r="F46277"/>
      <c r="M46277" s="2"/>
      <c r="N46277"/>
      <c r="O46277"/>
      <c r="U46277"/>
      <c r="V46277"/>
    </row>
    <row r="46278" spans="6:22" x14ac:dyDescent="0.2">
      <c r="F46278"/>
      <c r="M46278" s="2"/>
      <c r="N46278"/>
      <c r="O46278"/>
      <c r="U46278"/>
      <c r="V46278"/>
    </row>
    <row r="46279" spans="6:22" x14ac:dyDescent="0.2">
      <c r="F46279"/>
      <c r="M46279" s="2"/>
      <c r="N46279"/>
      <c r="O46279"/>
      <c r="U46279"/>
      <c r="V46279"/>
    </row>
    <row r="46280" spans="6:22" x14ac:dyDescent="0.2">
      <c r="F46280"/>
      <c r="M46280" s="2"/>
      <c r="N46280"/>
      <c r="O46280"/>
      <c r="U46280"/>
      <c r="V46280"/>
    </row>
    <row r="46281" spans="6:22" x14ac:dyDescent="0.2">
      <c r="F46281"/>
      <c r="M46281" s="2"/>
      <c r="N46281"/>
      <c r="O46281"/>
      <c r="U46281"/>
      <c r="V46281"/>
    </row>
    <row r="46282" spans="6:22" x14ac:dyDescent="0.2">
      <c r="F46282"/>
      <c r="M46282" s="2"/>
      <c r="N46282"/>
      <c r="O46282"/>
      <c r="U46282"/>
      <c r="V46282"/>
    </row>
    <row r="46283" spans="6:22" x14ac:dyDescent="0.2">
      <c r="F46283"/>
      <c r="M46283" s="2"/>
      <c r="N46283"/>
      <c r="O46283"/>
      <c r="U46283"/>
      <c r="V46283"/>
    </row>
    <row r="46284" spans="6:22" x14ac:dyDescent="0.2">
      <c r="F46284"/>
      <c r="M46284" s="2"/>
      <c r="N46284"/>
      <c r="O46284"/>
      <c r="U46284"/>
      <c r="V46284"/>
    </row>
    <row r="46285" spans="6:22" x14ac:dyDescent="0.2">
      <c r="F46285"/>
      <c r="M46285" s="2"/>
      <c r="N46285"/>
      <c r="O46285"/>
      <c r="U46285"/>
      <c r="V46285"/>
    </row>
    <row r="46286" spans="6:22" x14ac:dyDescent="0.2">
      <c r="F46286"/>
      <c r="M46286" s="2"/>
      <c r="N46286"/>
      <c r="O46286"/>
      <c r="U46286"/>
      <c r="V46286"/>
    </row>
    <row r="46287" spans="6:22" x14ac:dyDescent="0.2">
      <c r="F46287"/>
      <c r="M46287" s="2"/>
      <c r="N46287"/>
      <c r="O46287"/>
      <c r="U46287"/>
      <c r="V46287"/>
    </row>
    <row r="46288" spans="6:22" x14ac:dyDescent="0.2">
      <c r="F46288"/>
      <c r="M46288" s="2"/>
      <c r="N46288"/>
      <c r="O46288"/>
      <c r="U46288"/>
      <c r="V46288"/>
    </row>
    <row r="46289" spans="6:22" x14ac:dyDescent="0.2">
      <c r="F46289"/>
      <c r="M46289" s="2"/>
      <c r="N46289"/>
      <c r="O46289"/>
      <c r="U46289"/>
      <c r="V46289"/>
    </row>
    <row r="46290" spans="6:22" x14ac:dyDescent="0.2">
      <c r="F46290"/>
      <c r="M46290" s="2"/>
      <c r="N46290"/>
      <c r="O46290"/>
      <c r="U46290"/>
      <c r="V46290"/>
    </row>
    <row r="46291" spans="6:22" x14ac:dyDescent="0.2">
      <c r="F46291"/>
      <c r="M46291" s="2"/>
      <c r="N46291"/>
      <c r="O46291"/>
      <c r="U46291"/>
      <c r="V46291"/>
    </row>
    <row r="46292" spans="6:22" x14ac:dyDescent="0.2">
      <c r="F46292"/>
      <c r="M46292" s="2"/>
      <c r="N46292"/>
      <c r="O46292"/>
      <c r="U46292"/>
      <c r="V46292"/>
    </row>
    <row r="46293" spans="6:22" x14ac:dyDescent="0.2">
      <c r="F46293"/>
      <c r="M46293" s="2"/>
      <c r="N46293"/>
      <c r="O46293"/>
      <c r="U46293"/>
      <c r="V46293"/>
    </row>
    <row r="46294" spans="6:22" x14ac:dyDescent="0.2">
      <c r="F46294"/>
      <c r="M46294" s="2"/>
      <c r="N46294"/>
      <c r="O46294"/>
      <c r="U46294"/>
      <c r="V46294"/>
    </row>
    <row r="46295" spans="6:22" x14ac:dyDescent="0.2">
      <c r="F46295"/>
      <c r="M46295" s="2"/>
      <c r="N46295"/>
      <c r="O46295"/>
      <c r="U46295"/>
      <c r="V46295"/>
    </row>
    <row r="46296" spans="6:22" x14ac:dyDescent="0.2">
      <c r="F46296"/>
      <c r="M46296" s="2"/>
      <c r="N46296"/>
      <c r="O46296"/>
      <c r="U46296"/>
      <c r="V46296"/>
    </row>
    <row r="46297" spans="6:22" x14ac:dyDescent="0.2">
      <c r="F46297"/>
      <c r="M46297" s="2"/>
      <c r="N46297"/>
      <c r="O46297"/>
      <c r="U46297"/>
      <c r="V46297"/>
    </row>
    <row r="46298" spans="6:22" x14ac:dyDescent="0.2">
      <c r="F46298"/>
      <c r="M46298" s="2"/>
      <c r="N46298"/>
      <c r="O46298"/>
      <c r="U46298"/>
      <c r="V46298"/>
    </row>
    <row r="46299" spans="6:22" x14ac:dyDescent="0.2">
      <c r="F46299"/>
      <c r="M46299" s="2"/>
      <c r="N46299"/>
      <c r="O46299"/>
      <c r="U46299"/>
      <c r="V46299"/>
    </row>
    <row r="46300" spans="6:22" x14ac:dyDescent="0.2">
      <c r="F46300"/>
      <c r="M46300" s="2"/>
      <c r="N46300"/>
      <c r="O46300"/>
      <c r="U46300"/>
      <c r="V46300"/>
    </row>
    <row r="46301" spans="6:22" x14ac:dyDescent="0.2">
      <c r="F46301"/>
      <c r="M46301" s="2"/>
      <c r="N46301"/>
      <c r="O46301"/>
      <c r="U46301"/>
      <c r="V46301"/>
    </row>
    <row r="46302" spans="6:22" x14ac:dyDescent="0.2">
      <c r="F46302"/>
      <c r="M46302" s="2"/>
      <c r="N46302"/>
      <c r="O46302"/>
      <c r="U46302"/>
      <c r="V46302"/>
    </row>
    <row r="46303" spans="6:22" x14ac:dyDescent="0.2">
      <c r="F46303"/>
      <c r="M46303" s="2"/>
      <c r="N46303"/>
      <c r="O46303"/>
      <c r="U46303"/>
      <c r="V46303"/>
    </row>
    <row r="46304" spans="6:22" x14ac:dyDescent="0.2">
      <c r="F46304"/>
      <c r="M46304" s="2"/>
      <c r="N46304"/>
      <c r="O46304"/>
      <c r="U46304"/>
      <c r="V46304"/>
    </row>
    <row r="46305" spans="6:22" x14ac:dyDescent="0.2">
      <c r="F46305"/>
      <c r="M46305" s="2"/>
      <c r="N46305"/>
      <c r="O46305"/>
      <c r="U46305"/>
      <c r="V46305"/>
    </row>
    <row r="46306" spans="6:22" x14ac:dyDescent="0.2">
      <c r="F46306"/>
      <c r="M46306" s="2"/>
      <c r="N46306"/>
      <c r="O46306"/>
      <c r="U46306"/>
      <c r="V46306"/>
    </row>
    <row r="46307" spans="6:22" x14ac:dyDescent="0.2">
      <c r="F46307"/>
      <c r="M46307" s="2"/>
      <c r="N46307"/>
      <c r="O46307"/>
      <c r="U46307"/>
      <c r="V46307"/>
    </row>
    <row r="46308" spans="6:22" x14ac:dyDescent="0.2">
      <c r="F46308"/>
      <c r="M46308" s="2"/>
      <c r="N46308"/>
      <c r="O46308"/>
      <c r="U46308"/>
      <c r="V46308"/>
    </row>
    <row r="46309" spans="6:22" x14ac:dyDescent="0.2">
      <c r="F46309"/>
      <c r="M46309" s="2"/>
      <c r="N46309"/>
      <c r="O46309"/>
      <c r="U46309"/>
      <c r="V46309"/>
    </row>
    <row r="46310" spans="6:22" x14ac:dyDescent="0.2">
      <c r="F46310"/>
      <c r="M46310" s="2"/>
      <c r="N46310"/>
      <c r="O46310"/>
      <c r="U46310"/>
      <c r="V46310"/>
    </row>
    <row r="46311" spans="6:22" x14ac:dyDescent="0.2">
      <c r="F46311"/>
      <c r="M46311" s="2"/>
      <c r="N46311"/>
      <c r="O46311"/>
      <c r="U46311"/>
      <c r="V46311"/>
    </row>
    <row r="46312" spans="6:22" x14ac:dyDescent="0.2">
      <c r="F46312"/>
      <c r="M46312" s="2"/>
      <c r="N46312"/>
      <c r="O46312"/>
      <c r="U46312"/>
      <c r="V46312"/>
    </row>
    <row r="46313" spans="6:22" x14ac:dyDescent="0.2">
      <c r="F46313"/>
      <c r="M46313" s="2"/>
      <c r="N46313"/>
      <c r="O46313"/>
      <c r="U46313"/>
      <c r="V46313"/>
    </row>
    <row r="46314" spans="6:22" x14ac:dyDescent="0.2">
      <c r="F46314"/>
      <c r="M46314" s="2"/>
      <c r="N46314"/>
      <c r="O46314"/>
      <c r="U46314"/>
      <c r="V46314"/>
    </row>
    <row r="46315" spans="6:22" x14ac:dyDescent="0.2">
      <c r="F46315"/>
      <c r="M46315" s="2"/>
      <c r="N46315"/>
      <c r="O46315"/>
      <c r="U46315"/>
      <c r="V46315"/>
    </row>
    <row r="46316" spans="6:22" x14ac:dyDescent="0.2">
      <c r="F46316"/>
      <c r="M46316" s="2"/>
      <c r="N46316"/>
      <c r="O46316"/>
      <c r="U46316"/>
      <c r="V46316"/>
    </row>
    <row r="46317" spans="6:22" x14ac:dyDescent="0.2">
      <c r="F46317"/>
      <c r="M46317" s="2"/>
      <c r="N46317"/>
      <c r="O46317"/>
      <c r="U46317"/>
      <c r="V46317"/>
    </row>
    <row r="46318" spans="6:22" x14ac:dyDescent="0.2">
      <c r="F46318"/>
      <c r="M46318" s="2"/>
      <c r="N46318"/>
      <c r="O46318"/>
      <c r="U46318"/>
      <c r="V46318"/>
    </row>
    <row r="46319" spans="6:22" x14ac:dyDescent="0.2">
      <c r="F46319"/>
      <c r="M46319" s="2"/>
      <c r="N46319"/>
      <c r="O46319"/>
      <c r="U46319"/>
      <c r="V46319"/>
    </row>
    <row r="46320" spans="6:22" x14ac:dyDescent="0.2">
      <c r="F46320"/>
      <c r="M46320" s="2"/>
      <c r="N46320"/>
      <c r="O46320"/>
      <c r="U46320"/>
      <c r="V46320"/>
    </row>
    <row r="46321" spans="6:22" x14ac:dyDescent="0.2">
      <c r="F46321"/>
      <c r="M46321" s="2"/>
      <c r="N46321"/>
      <c r="O46321"/>
      <c r="U46321"/>
      <c r="V46321"/>
    </row>
    <row r="46322" spans="6:22" x14ac:dyDescent="0.2">
      <c r="F46322"/>
      <c r="M46322" s="2"/>
      <c r="N46322"/>
      <c r="O46322"/>
      <c r="U46322"/>
      <c r="V46322"/>
    </row>
    <row r="46323" spans="6:22" x14ac:dyDescent="0.2">
      <c r="F46323"/>
      <c r="M46323" s="2"/>
      <c r="N46323"/>
      <c r="O46323"/>
      <c r="U46323"/>
      <c r="V46323"/>
    </row>
    <row r="46324" spans="6:22" x14ac:dyDescent="0.2">
      <c r="F46324"/>
      <c r="M46324" s="2"/>
      <c r="N46324"/>
      <c r="O46324"/>
      <c r="U46324"/>
      <c r="V46324"/>
    </row>
    <row r="46325" spans="6:22" x14ac:dyDescent="0.2">
      <c r="F46325"/>
      <c r="M46325" s="2"/>
      <c r="N46325"/>
      <c r="O46325"/>
      <c r="U46325"/>
      <c r="V46325"/>
    </row>
    <row r="46326" spans="6:22" x14ac:dyDescent="0.2">
      <c r="F46326"/>
      <c r="M46326" s="2"/>
      <c r="N46326"/>
      <c r="O46326"/>
      <c r="U46326"/>
      <c r="V46326"/>
    </row>
    <row r="46327" spans="6:22" x14ac:dyDescent="0.2">
      <c r="F46327"/>
      <c r="M46327" s="2"/>
      <c r="N46327"/>
      <c r="O46327"/>
      <c r="U46327"/>
      <c r="V46327"/>
    </row>
    <row r="46328" spans="6:22" x14ac:dyDescent="0.2">
      <c r="F46328"/>
      <c r="M46328" s="2"/>
      <c r="N46328"/>
      <c r="O46328"/>
      <c r="U46328"/>
      <c r="V46328"/>
    </row>
    <row r="46329" spans="6:22" x14ac:dyDescent="0.2">
      <c r="F46329"/>
      <c r="M46329" s="2"/>
      <c r="N46329"/>
      <c r="O46329"/>
      <c r="U46329"/>
      <c r="V46329"/>
    </row>
    <row r="46330" spans="6:22" x14ac:dyDescent="0.2">
      <c r="F46330"/>
      <c r="M46330" s="2"/>
      <c r="N46330"/>
      <c r="O46330"/>
      <c r="U46330"/>
      <c r="V46330"/>
    </row>
    <row r="46331" spans="6:22" x14ac:dyDescent="0.2">
      <c r="F46331"/>
      <c r="M46331" s="2"/>
      <c r="N46331"/>
      <c r="O46331"/>
      <c r="U46331"/>
      <c r="V46331"/>
    </row>
    <row r="46332" spans="6:22" x14ac:dyDescent="0.2">
      <c r="F46332"/>
      <c r="M46332" s="2"/>
      <c r="N46332"/>
      <c r="O46332"/>
      <c r="U46332"/>
      <c r="V46332"/>
    </row>
    <row r="46333" spans="6:22" x14ac:dyDescent="0.2">
      <c r="F46333"/>
      <c r="M46333" s="2"/>
      <c r="N46333"/>
      <c r="O46333"/>
      <c r="U46333"/>
      <c r="V46333"/>
    </row>
    <row r="46334" spans="6:22" x14ac:dyDescent="0.2">
      <c r="F46334"/>
      <c r="M46334" s="2"/>
      <c r="N46334"/>
      <c r="O46334"/>
      <c r="U46334"/>
      <c r="V46334"/>
    </row>
    <row r="46335" spans="6:22" x14ac:dyDescent="0.2">
      <c r="F46335"/>
      <c r="M46335" s="2"/>
      <c r="N46335"/>
      <c r="O46335"/>
      <c r="U46335"/>
      <c r="V46335"/>
    </row>
    <row r="46336" spans="6:22" x14ac:dyDescent="0.2">
      <c r="F46336"/>
      <c r="M46336" s="2"/>
      <c r="N46336"/>
      <c r="O46336"/>
      <c r="U46336"/>
      <c r="V46336"/>
    </row>
    <row r="46337" spans="6:22" x14ac:dyDescent="0.2">
      <c r="F46337"/>
      <c r="M46337" s="2"/>
      <c r="N46337"/>
      <c r="O46337"/>
      <c r="U46337"/>
      <c r="V46337"/>
    </row>
    <row r="46338" spans="6:22" x14ac:dyDescent="0.2">
      <c r="F46338"/>
      <c r="M46338" s="2"/>
      <c r="N46338"/>
      <c r="O46338"/>
      <c r="U46338"/>
      <c r="V46338"/>
    </row>
    <row r="46339" spans="6:22" x14ac:dyDescent="0.2">
      <c r="F46339"/>
      <c r="M46339" s="2"/>
      <c r="N46339"/>
      <c r="O46339"/>
      <c r="U46339"/>
      <c r="V46339"/>
    </row>
    <row r="46340" spans="6:22" x14ac:dyDescent="0.2">
      <c r="F46340"/>
      <c r="M46340" s="2"/>
      <c r="N46340"/>
      <c r="O46340"/>
      <c r="U46340"/>
      <c r="V46340"/>
    </row>
    <row r="46341" spans="6:22" x14ac:dyDescent="0.2">
      <c r="F46341"/>
      <c r="M46341" s="2"/>
      <c r="N46341"/>
      <c r="O46341"/>
      <c r="U46341"/>
      <c r="V46341"/>
    </row>
    <row r="46342" spans="6:22" x14ac:dyDescent="0.2">
      <c r="F46342"/>
      <c r="M46342" s="2"/>
      <c r="N46342"/>
      <c r="O46342"/>
      <c r="U46342"/>
      <c r="V46342"/>
    </row>
    <row r="46343" spans="6:22" x14ac:dyDescent="0.2">
      <c r="F46343"/>
      <c r="M46343" s="2"/>
      <c r="N46343"/>
      <c r="O46343"/>
      <c r="U46343"/>
      <c r="V46343"/>
    </row>
    <row r="46344" spans="6:22" x14ac:dyDescent="0.2">
      <c r="F46344"/>
      <c r="M46344" s="2"/>
      <c r="N46344"/>
      <c r="O46344"/>
      <c r="U46344"/>
      <c r="V46344"/>
    </row>
    <row r="46345" spans="6:22" x14ac:dyDescent="0.2">
      <c r="F46345"/>
      <c r="M46345" s="2"/>
      <c r="N46345"/>
      <c r="O46345"/>
      <c r="U46345"/>
      <c r="V46345"/>
    </row>
    <row r="46346" spans="6:22" x14ac:dyDescent="0.2">
      <c r="F46346"/>
      <c r="M46346" s="2"/>
      <c r="N46346"/>
      <c r="O46346"/>
      <c r="U46346"/>
      <c r="V46346"/>
    </row>
    <row r="46347" spans="6:22" x14ac:dyDescent="0.2">
      <c r="F46347"/>
      <c r="M46347" s="2"/>
      <c r="N46347"/>
      <c r="O46347"/>
      <c r="U46347"/>
      <c r="V46347"/>
    </row>
    <row r="46348" spans="6:22" x14ac:dyDescent="0.2">
      <c r="F46348"/>
      <c r="M46348" s="2"/>
      <c r="N46348"/>
      <c r="O46348"/>
      <c r="U46348"/>
      <c r="V46348"/>
    </row>
    <row r="46349" spans="6:22" x14ac:dyDescent="0.2">
      <c r="F46349"/>
      <c r="M46349" s="2"/>
      <c r="N46349"/>
      <c r="O46349"/>
      <c r="U46349"/>
      <c r="V46349"/>
    </row>
    <row r="46350" spans="6:22" x14ac:dyDescent="0.2">
      <c r="F46350"/>
      <c r="M46350" s="2"/>
      <c r="N46350"/>
      <c r="O46350"/>
      <c r="U46350"/>
      <c r="V46350"/>
    </row>
    <row r="46351" spans="6:22" x14ac:dyDescent="0.2">
      <c r="F46351"/>
      <c r="M46351" s="2"/>
      <c r="N46351"/>
      <c r="O46351"/>
      <c r="U46351"/>
      <c r="V46351"/>
    </row>
    <row r="46352" spans="6:22" x14ac:dyDescent="0.2">
      <c r="F46352"/>
      <c r="M46352" s="2"/>
      <c r="N46352"/>
      <c r="O46352"/>
      <c r="U46352"/>
      <c r="V46352"/>
    </row>
    <row r="46353" spans="6:22" x14ac:dyDescent="0.2">
      <c r="F46353"/>
      <c r="M46353" s="2"/>
      <c r="N46353"/>
      <c r="O46353"/>
      <c r="U46353"/>
      <c r="V46353"/>
    </row>
    <row r="46354" spans="6:22" x14ac:dyDescent="0.2">
      <c r="F46354"/>
      <c r="M46354" s="2"/>
      <c r="N46354"/>
      <c r="O46354"/>
      <c r="U46354"/>
      <c r="V46354"/>
    </row>
    <row r="46355" spans="6:22" x14ac:dyDescent="0.2">
      <c r="F46355"/>
      <c r="M46355" s="2"/>
      <c r="N46355"/>
      <c r="O46355"/>
      <c r="U46355"/>
      <c r="V46355"/>
    </row>
    <row r="46356" spans="6:22" x14ac:dyDescent="0.2">
      <c r="F46356"/>
      <c r="M46356" s="2"/>
      <c r="N46356"/>
      <c r="O46356"/>
      <c r="U46356"/>
      <c r="V46356"/>
    </row>
    <row r="46357" spans="6:22" x14ac:dyDescent="0.2">
      <c r="F46357"/>
      <c r="M46357" s="2"/>
      <c r="N46357"/>
      <c r="O46357"/>
      <c r="U46357"/>
      <c r="V46357"/>
    </row>
    <row r="46358" spans="6:22" x14ac:dyDescent="0.2">
      <c r="F46358"/>
      <c r="M46358" s="2"/>
      <c r="N46358"/>
      <c r="O46358"/>
      <c r="U46358"/>
      <c r="V46358"/>
    </row>
    <row r="46359" spans="6:22" x14ac:dyDescent="0.2">
      <c r="F46359"/>
      <c r="M46359" s="2"/>
      <c r="N46359"/>
      <c r="O46359"/>
      <c r="U46359"/>
      <c r="V46359"/>
    </row>
    <row r="46360" spans="6:22" x14ac:dyDescent="0.2">
      <c r="F46360"/>
      <c r="M46360" s="2"/>
      <c r="N46360"/>
      <c r="O46360"/>
      <c r="U46360"/>
      <c r="V46360"/>
    </row>
    <row r="46361" spans="6:22" x14ac:dyDescent="0.2">
      <c r="F46361"/>
      <c r="M46361" s="2"/>
      <c r="N46361"/>
      <c r="O46361"/>
      <c r="U46361"/>
      <c r="V46361"/>
    </row>
    <row r="46362" spans="6:22" x14ac:dyDescent="0.2">
      <c r="F46362"/>
      <c r="M46362" s="2"/>
      <c r="N46362"/>
      <c r="O46362"/>
      <c r="U46362"/>
      <c r="V46362"/>
    </row>
    <row r="46363" spans="6:22" x14ac:dyDescent="0.2">
      <c r="F46363"/>
      <c r="M46363" s="2"/>
      <c r="N46363"/>
      <c r="O46363"/>
      <c r="U46363"/>
      <c r="V46363"/>
    </row>
    <row r="46364" spans="6:22" x14ac:dyDescent="0.2">
      <c r="F46364"/>
      <c r="M46364" s="2"/>
      <c r="N46364"/>
      <c r="O46364"/>
      <c r="U46364"/>
      <c r="V46364"/>
    </row>
    <row r="46365" spans="6:22" x14ac:dyDescent="0.2">
      <c r="F46365"/>
      <c r="M46365" s="2"/>
      <c r="N46365"/>
      <c r="O46365"/>
      <c r="U46365"/>
      <c r="V46365"/>
    </row>
    <row r="46366" spans="6:22" x14ac:dyDescent="0.2">
      <c r="F46366"/>
      <c r="M46366" s="2"/>
      <c r="N46366"/>
      <c r="O46366"/>
      <c r="U46366"/>
      <c r="V46366"/>
    </row>
    <row r="46367" spans="6:22" x14ac:dyDescent="0.2">
      <c r="F46367"/>
      <c r="M46367" s="2"/>
      <c r="N46367"/>
      <c r="O46367"/>
      <c r="U46367"/>
      <c r="V46367"/>
    </row>
    <row r="46368" spans="6:22" x14ac:dyDescent="0.2">
      <c r="F46368"/>
      <c r="M46368" s="2"/>
      <c r="N46368"/>
      <c r="O46368"/>
      <c r="U46368"/>
      <c r="V46368"/>
    </row>
    <row r="46369" spans="6:22" x14ac:dyDescent="0.2">
      <c r="F46369"/>
      <c r="M46369" s="2"/>
      <c r="N46369"/>
      <c r="O46369"/>
      <c r="U46369"/>
      <c r="V46369"/>
    </row>
    <row r="46370" spans="6:22" x14ac:dyDescent="0.2">
      <c r="F46370"/>
      <c r="M46370" s="2"/>
      <c r="N46370"/>
      <c r="O46370"/>
      <c r="U46370"/>
      <c r="V46370"/>
    </row>
    <row r="46371" spans="6:22" x14ac:dyDescent="0.2">
      <c r="F46371"/>
      <c r="M46371" s="2"/>
      <c r="N46371"/>
      <c r="O46371"/>
      <c r="U46371"/>
      <c r="V46371"/>
    </row>
    <row r="46372" spans="6:22" x14ac:dyDescent="0.2">
      <c r="F46372"/>
      <c r="M46372" s="2"/>
      <c r="N46372"/>
      <c r="O46372"/>
      <c r="U46372"/>
      <c r="V46372"/>
    </row>
    <row r="46373" spans="6:22" x14ac:dyDescent="0.2">
      <c r="F46373"/>
      <c r="M46373" s="2"/>
      <c r="N46373"/>
      <c r="O46373"/>
      <c r="U46373"/>
      <c r="V46373"/>
    </row>
    <row r="46374" spans="6:22" x14ac:dyDescent="0.2">
      <c r="F46374"/>
      <c r="M46374" s="2"/>
      <c r="N46374"/>
      <c r="O46374"/>
      <c r="U46374"/>
      <c r="V46374"/>
    </row>
    <row r="46375" spans="6:22" x14ac:dyDescent="0.2">
      <c r="F46375"/>
      <c r="M46375" s="2"/>
      <c r="N46375"/>
      <c r="O46375"/>
      <c r="U46375"/>
      <c r="V46375"/>
    </row>
    <row r="46376" spans="6:22" x14ac:dyDescent="0.2">
      <c r="F46376"/>
      <c r="M46376" s="2"/>
      <c r="N46376"/>
      <c r="O46376"/>
      <c r="U46376"/>
      <c r="V46376"/>
    </row>
    <row r="46377" spans="6:22" x14ac:dyDescent="0.2">
      <c r="F46377"/>
      <c r="M46377" s="2"/>
      <c r="N46377"/>
      <c r="O46377"/>
      <c r="U46377"/>
      <c r="V46377"/>
    </row>
    <row r="46378" spans="6:22" x14ac:dyDescent="0.2">
      <c r="F46378"/>
      <c r="M46378" s="2"/>
      <c r="N46378"/>
      <c r="O46378"/>
      <c r="U46378"/>
      <c r="V46378"/>
    </row>
    <row r="46379" spans="6:22" x14ac:dyDescent="0.2">
      <c r="F46379"/>
      <c r="M46379" s="2"/>
      <c r="N46379"/>
      <c r="O46379"/>
      <c r="U46379"/>
      <c r="V46379"/>
    </row>
    <row r="46380" spans="6:22" x14ac:dyDescent="0.2">
      <c r="F46380"/>
      <c r="M46380" s="2"/>
      <c r="N46380"/>
      <c r="O46380"/>
      <c r="U46380"/>
      <c r="V46380"/>
    </row>
    <row r="46381" spans="6:22" x14ac:dyDescent="0.2">
      <c r="F46381"/>
      <c r="M46381" s="2"/>
      <c r="N46381"/>
      <c r="O46381"/>
      <c r="U46381"/>
      <c r="V46381"/>
    </row>
    <row r="46382" spans="6:22" x14ac:dyDescent="0.2">
      <c r="F46382"/>
      <c r="M46382" s="2"/>
      <c r="N46382"/>
      <c r="O46382"/>
      <c r="U46382"/>
      <c r="V46382"/>
    </row>
    <row r="46383" spans="6:22" x14ac:dyDescent="0.2">
      <c r="F46383"/>
      <c r="M46383" s="2"/>
      <c r="N46383"/>
      <c r="O46383"/>
      <c r="U46383"/>
      <c r="V46383"/>
    </row>
    <row r="46384" spans="6:22" x14ac:dyDescent="0.2">
      <c r="F46384"/>
      <c r="M46384" s="2"/>
      <c r="N46384"/>
      <c r="O46384"/>
      <c r="U46384"/>
      <c r="V46384"/>
    </row>
    <row r="46385" spans="6:22" x14ac:dyDescent="0.2">
      <c r="F46385"/>
      <c r="M46385" s="2"/>
      <c r="N46385"/>
      <c r="O46385"/>
      <c r="U46385"/>
      <c r="V46385"/>
    </row>
    <row r="46386" spans="6:22" x14ac:dyDescent="0.2">
      <c r="F46386"/>
      <c r="M46386" s="2"/>
      <c r="N46386"/>
      <c r="O46386"/>
      <c r="U46386"/>
      <c r="V46386"/>
    </row>
    <row r="46387" spans="6:22" x14ac:dyDescent="0.2">
      <c r="F46387"/>
      <c r="M46387" s="2"/>
      <c r="N46387"/>
      <c r="O46387"/>
      <c r="U46387"/>
      <c r="V46387"/>
    </row>
    <row r="46388" spans="6:22" x14ac:dyDescent="0.2">
      <c r="F46388"/>
      <c r="M46388" s="2"/>
      <c r="N46388"/>
      <c r="O46388"/>
      <c r="U46388"/>
      <c r="V46388"/>
    </row>
    <row r="46389" spans="6:22" x14ac:dyDescent="0.2">
      <c r="F46389"/>
      <c r="M46389" s="2"/>
      <c r="N46389"/>
      <c r="O46389"/>
      <c r="U46389"/>
      <c r="V46389"/>
    </row>
    <row r="46390" spans="6:22" x14ac:dyDescent="0.2">
      <c r="F46390"/>
      <c r="M46390" s="2"/>
      <c r="N46390"/>
      <c r="O46390"/>
      <c r="U46390"/>
      <c r="V46390"/>
    </row>
    <row r="46391" spans="6:22" x14ac:dyDescent="0.2">
      <c r="F46391"/>
      <c r="M46391" s="2"/>
      <c r="N46391"/>
      <c r="O46391"/>
      <c r="U46391"/>
      <c r="V46391"/>
    </row>
    <row r="46392" spans="6:22" x14ac:dyDescent="0.2">
      <c r="F46392"/>
      <c r="M46392" s="2"/>
      <c r="N46392"/>
      <c r="O46392"/>
      <c r="U46392"/>
      <c r="V46392"/>
    </row>
    <row r="46393" spans="6:22" x14ac:dyDescent="0.2">
      <c r="F46393"/>
      <c r="M46393" s="2"/>
      <c r="N46393"/>
      <c r="O46393"/>
      <c r="U46393"/>
      <c r="V46393"/>
    </row>
    <row r="46394" spans="6:22" x14ac:dyDescent="0.2">
      <c r="F46394"/>
      <c r="M46394" s="2"/>
      <c r="N46394"/>
      <c r="O46394"/>
      <c r="U46394"/>
      <c r="V46394"/>
    </row>
    <row r="46395" spans="6:22" x14ac:dyDescent="0.2">
      <c r="F46395"/>
      <c r="M46395" s="2"/>
      <c r="N46395"/>
      <c r="O46395"/>
      <c r="U46395"/>
      <c r="V46395"/>
    </row>
    <row r="46396" spans="6:22" x14ac:dyDescent="0.2">
      <c r="F46396"/>
      <c r="M46396" s="2"/>
      <c r="N46396"/>
      <c r="O46396"/>
      <c r="U46396"/>
      <c r="V46396"/>
    </row>
    <row r="46397" spans="6:22" x14ac:dyDescent="0.2">
      <c r="F46397"/>
      <c r="M46397" s="2"/>
      <c r="N46397"/>
      <c r="O46397"/>
      <c r="U46397"/>
      <c r="V46397"/>
    </row>
    <row r="46398" spans="6:22" x14ac:dyDescent="0.2">
      <c r="F46398"/>
      <c r="M46398" s="2"/>
      <c r="N46398"/>
      <c r="O46398"/>
      <c r="U46398"/>
      <c r="V46398"/>
    </row>
    <row r="46399" spans="6:22" x14ac:dyDescent="0.2">
      <c r="F46399"/>
      <c r="M46399" s="2"/>
      <c r="N46399"/>
      <c r="O46399"/>
      <c r="U46399"/>
      <c r="V46399"/>
    </row>
    <row r="46400" spans="6:22" x14ac:dyDescent="0.2">
      <c r="F46400"/>
      <c r="M46400" s="2"/>
      <c r="N46400"/>
      <c r="O46400"/>
      <c r="U46400"/>
      <c r="V46400"/>
    </row>
    <row r="46401" spans="6:22" x14ac:dyDescent="0.2">
      <c r="F46401"/>
      <c r="M46401" s="2"/>
      <c r="N46401"/>
      <c r="O46401"/>
      <c r="U46401"/>
      <c r="V46401"/>
    </row>
    <row r="46402" spans="6:22" x14ac:dyDescent="0.2">
      <c r="F46402"/>
      <c r="M46402" s="2"/>
      <c r="N46402"/>
      <c r="O46402"/>
      <c r="U46402"/>
      <c r="V46402"/>
    </row>
    <row r="46403" spans="6:22" x14ac:dyDescent="0.2">
      <c r="F46403"/>
      <c r="M46403" s="2"/>
      <c r="N46403"/>
      <c r="O46403"/>
      <c r="U46403"/>
      <c r="V46403"/>
    </row>
    <row r="46404" spans="6:22" x14ac:dyDescent="0.2">
      <c r="F46404"/>
      <c r="M46404" s="2"/>
      <c r="N46404"/>
      <c r="O46404"/>
      <c r="U46404"/>
      <c r="V46404"/>
    </row>
    <row r="46405" spans="6:22" x14ac:dyDescent="0.2">
      <c r="F46405"/>
      <c r="M46405" s="2"/>
      <c r="N46405"/>
      <c r="O46405"/>
      <c r="U46405"/>
      <c r="V46405"/>
    </row>
    <row r="46406" spans="6:22" x14ac:dyDescent="0.2">
      <c r="F46406"/>
      <c r="M46406" s="2"/>
      <c r="N46406"/>
      <c r="O46406"/>
      <c r="U46406"/>
      <c r="V46406"/>
    </row>
    <row r="46407" spans="6:22" x14ac:dyDescent="0.2">
      <c r="F46407"/>
      <c r="M46407" s="2"/>
      <c r="N46407"/>
      <c r="O46407"/>
      <c r="U46407"/>
      <c r="V46407"/>
    </row>
    <row r="46408" spans="6:22" x14ac:dyDescent="0.2">
      <c r="F46408"/>
      <c r="M46408" s="2"/>
      <c r="N46408"/>
      <c r="O46408"/>
      <c r="U46408"/>
      <c r="V46408"/>
    </row>
    <row r="46409" spans="6:22" x14ac:dyDescent="0.2">
      <c r="F46409"/>
      <c r="M46409" s="2"/>
      <c r="N46409"/>
      <c r="O46409"/>
      <c r="U46409"/>
      <c r="V46409"/>
    </row>
    <row r="46410" spans="6:22" x14ac:dyDescent="0.2">
      <c r="F46410"/>
      <c r="M46410" s="2"/>
      <c r="N46410"/>
      <c r="O46410"/>
      <c r="U46410"/>
      <c r="V46410"/>
    </row>
    <row r="46411" spans="6:22" x14ac:dyDescent="0.2">
      <c r="F46411"/>
      <c r="M46411" s="2"/>
      <c r="N46411"/>
      <c r="O46411"/>
      <c r="U46411"/>
      <c r="V46411"/>
    </row>
    <row r="46412" spans="6:22" x14ac:dyDescent="0.2">
      <c r="F46412"/>
      <c r="M46412" s="2"/>
      <c r="N46412"/>
      <c r="O46412"/>
      <c r="U46412"/>
      <c r="V46412"/>
    </row>
    <row r="46413" spans="6:22" x14ac:dyDescent="0.2">
      <c r="F46413"/>
      <c r="M46413" s="2"/>
      <c r="N46413"/>
      <c r="O46413"/>
      <c r="U46413"/>
      <c r="V46413"/>
    </row>
    <row r="46414" spans="6:22" x14ac:dyDescent="0.2">
      <c r="F46414"/>
      <c r="M46414" s="2"/>
      <c r="N46414"/>
      <c r="O46414"/>
      <c r="U46414"/>
      <c r="V46414"/>
    </row>
    <row r="46415" spans="6:22" x14ac:dyDescent="0.2">
      <c r="F46415"/>
      <c r="M46415" s="2"/>
      <c r="N46415"/>
      <c r="O46415"/>
      <c r="U46415"/>
      <c r="V46415"/>
    </row>
    <row r="46416" spans="6:22" x14ac:dyDescent="0.2">
      <c r="F46416"/>
      <c r="M46416" s="2"/>
      <c r="N46416"/>
      <c r="O46416"/>
      <c r="U46416"/>
      <c r="V46416"/>
    </row>
    <row r="46417" spans="6:22" x14ac:dyDescent="0.2">
      <c r="F46417"/>
      <c r="M46417" s="2"/>
      <c r="N46417"/>
      <c r="O46417"/>
      <c r="U46417"/>
      <c r="V46417"/>
    </row>
    <row r="46418" spans="6:22" x14ac:dyDescent="0.2">
      <c r="F46418"/>
      <c r="M46418" s="2"/>
      <c r="N46418"/>
      <c r="O46418"/>
      <c r="U46418"/>
      <c r="V46418"/>
    </row>
    <row r="46419" spans="6:22" x14ac:dyDescent="0.2">
      <c r="F46419"/>
      <c r="M46419" s="2"/>
      <c r="N46419"/>
      <c r="O46419"/>
      <c r="U46419"/>
      <c r="V46419"/>
    </row>
    <row r="46420" spans="6:22" x14ac:dyDescent="0.2">
      <c r="F46420"/>
      <c r="M46420" s="2"/>
      <c r="N46420"/>
      <c r="O46420"/>
      <c r="U46420"/>
      <c r="V46420"/>
    </row>
    <row r="46421" spans="6:22" x14ac:dyDescent="0.2">
      <c r="F46421"/>
      <c r="M46421" s="2"/>
      <c r="N46421"/>
      <c r="O46421"/>
      <c r="U46421"/>
      <c r="V46421"/>
    </row>
    <row r="46422" spans="6:22" x14ac:dyDescent="0.2">
      <c r="F46422"/>
      <c r="M46422" s="2"/>
      <c r="N46422"/>
      <c r="O46422"/>
      <c r="U46422"/>
      <c r="V46422"/>
    </row>
    <row r="46423" spans="6:22" x14ac:dyDescent="0.2">
      <c r="F46423"/>
      <c r="M46423" s="2"/>
      <c r="N46423"/>
      <c r="O46423"/>
      <c r="U46423"/>
      <c r="V46423"/>
    </row>
    <row r="46424" spans="6:22" x14ac:dyDescent="0.2">
      <c r="F46424"/>
      <c r="M46424" s="2"/>
      <c r="N46424"/>
      <c r="O46424"/>
      <c r="U46424"/>
      <c r="V46424"/>
    </row>
    <row r="46425" spans="6:22" x14ac:dyDescent="0.2">
      <c r="F46425"/>
      <c r="M46425" s="2"/>
      <c r="N46425"/>
      <c r="O46425"/>
      <c r="U46425"/>
      <c r="V46425"/>
    </row>
    <row r="46426" spans="6:22" x14ac:dyDescent="0.2">
      <c r="F46426"/>
      <c r="M46426" s="2"/>
      <c r="N46426"/>
      <c r="O46426"/>
      <c r="U46426"/>
      <c r="V46426"/>
    </row>
    <row r="46427" spans="6:22" x14ac:dyDescent="0.2">
      <c r="F46427"/>
      <c r="M46427" s="2"/>
      <c r="N46427"/>
      <c r="O46427"/>
      <c r="U46427"/>
      <c r="V46427"/>
    </row>
    <row r="46428" spans="6:22" x14ac:dyDescent="0.2">
      <c r="F46428"/>
      <c r="M46428" s="2"/>
      <c r="N46428"/>
      <c r="O46428"/>
      <c r="U46428"/>
      <c r="V46428"/>
    </row>
    <row r="46429" spans="6:22" x14ac:dyDescent="0.2">
      <c r="F46429"/>
      <c r="M46429" s="2"/>
      <c r="N46429"/>
      <c r="O46429"/>
      <c r="U46429"/>
      <c r="V46429"/>
    </row>
    <row r="46430" spans="6:22" x14ac:dyDescent="0.2">
      <c r="F46430"/>
      <c r="M46430" s="2"/>
      <c r="N46430"/>
      <c r="O46430"/>
      <c r="U46430"/>
      <c r="V46430"/>
    </row>
    <row r="46431" spans="6:22" x14ac:dyDescent="0.2">
      <c r="F46431"/>
      <c r="M46431" s="2"/>
      <c r="N46431"/>
      <c r="O46431"/>
      <c r="U46431"/>
      <c r="V46431"/>
    </row>
    <row r="46432" spans="6:22" x14ac:dyDescent="0.2">
      <c r="F46432"/>
      <c r="M46432" s="2"/>
      <c r="N46432"/>
      <c r="O46432"/>
      <c r="U46432"/>
      <c r="V46432"/>
    </row>
    <row r="46433" spans="6:22" x14ac:dyDescent="0.2">
      <c r="F46433"/>
      <c r="M46433" s="2"/>
      <c r="N46433"/>
      <c r="O46433"/>
      <c r="U46433"/>
      <c r="V46433"/>
    </row>
    <row r="46434" spans="6:22" x14ac:dyDescent="0.2">
      <c r="F46434"/>
      <c r="M46434" s="2"/>
      <c r="N46434"/>
      <c r="O46434"/>
      <c r="U46434"/>
      <c r="V46434"/>
    </row>
    <row r="46435" spans="6:22" x14ac:dyDescent="0.2">
      <c r="F46435"/>
      <c r="M46435" s="2"/>
      <c r="N46435"/>
      <c r="O46435"/>
      <c r="U46435"/>
      <c r="V46435"/>
    </row>
    <row r="46436" spans="6:22" x14ac:dyDescent="0.2">
      <c r="F46436"/>
      <c r="M46436" s="2"/>
      <c r="N46436"/>
      <c r="O46436"/>
      <c r="U46436"/>
      <c r="V46436"/>
    </row>
    <row r="46437" spans="6:22" x14ac:dyDescent="0.2">
      <c r="F46437"/>
      <c r="M46437" s="2"/>
      <c r="N46437"/>
      <c r="O46437"/>
      <c r="U46437"/>
      <c r="V46437"/>
    </row>
    <row r="46438" spans="6:22" x14ac:dyDescent="0.2">
      <c r="F46438"/>
      <c r="M46438" s="2"/>
      <c r="N46438"/>
      <c r="O46438"/>
      <c r="U46438"/>
      <c r="V46438"/>
    </row>
    <row r="46439" spans="6:22" x14ac:dyDescent="0.2">
      <c r="F46439"/>
      <c r="M46439" s="2"/>
      <c r="N46439"/>
      <c r="O46439"/>
      <c r="U46439"/>
      <c r="V46439"/>
    </row>
    <row r="46440" spans="6:22" x14ac:dyDescent="0.2">
      <c r="F46440"/>
      <c r="M46440" s="2"/>
      <c r="N46440"/>
      <c r="O46440"/>
      <c r="U46440"/>
      <c r="V46440"/>
    </row>
    <row r="46441" spans="6:22" x14ac:dyDescent="0.2">
      <c r="F46441"/>
      <c r="M46441" s="2"/>
      <c r="N46441"/>
      <c r="O46441"/>
      <c r="U46441"/>
      <c r="V46441"/>
    </row>
    <row r="46442" spans="6:22" x14ac:dyDescent="0.2">
      <c r="F46442"/>
      <c r="M46442" s="2"/>
      <c r="N46442"/>
      <c r="O46442"/>
      <c r="U46442"/>
      <c r="V46442"/>
    </row>
    <row r="46443" spans="6:22" x14ac:dyDescent="0.2">
      <c r="F46443"/>
      <c r="M46443" s="2"/>
      <c r="N46443"/>
      <c r="O46443"/>
      <c r="U46443"/>
      <c r="V46443"/>
    </row>
    <row r="46444" spans="6:22" x14ac:dyDescent="0.2">
      <c r="F46444"/>
      <c r="M46444" s="2"/>
      <c r="N46444"/>
      <c r="O46444"/>
      <c r="U46444"/>
      <c r="V46444"/>
    </row>
    <row r="46445" spans="6:22" x14ac:dyDescent="0.2">
      <c r="F46445"/>
      <c r="M46445" s="2"/>
      <c r="N46445"/>
      <c r="O46445"/>
      <c r="U46445"/>
      <c r="V46445"/>
    </row>
    <row r="46446" spans="6:22" x14ac:dyDescent="0.2">
      <c r="F46446"/>
      <c r="M46446" s="2"/>
      <c r="N46446"/>
      <c r="O46446"/>
      <c r="U46446"/>
      <c r="V46446"/>
    </row>
    <row r="46447" spans="6:22" x14ac:dyDescent="0.2">
      <c r="F46447"/>
      <c r="M46447" s="2"/>
      <c r="N46447"/>
      <c r="O46447"/>
      <c r="U46447"/>
      <c r="V46447"/>
    </row>
    <row r="46448" spans="6:22" x14ac:dyDescent="0.2">
      <c r="F46448"/>
      <c r="M46448" s="2"/>
      <c r="N46448"/>
      <c r="O46448"/>
      <c r="U46448"/>
      <c r="V46448"/>
    </row>
    <row r="46449" spans="6:22" x14ac:dyDescent="0.2">
      <c r="F46449"/>
      <c r="M46449" s="2"/>
      <c r="N46449"/>
      <c r="O46449"/>
      <c r="U46449"/>
      <c r="V46449"/>
    </row>
    <row r="46450" spans="6:22" x14ac:dyDescent="0.2">
      <c r="F46450"/>
      <c r="M46450" s="2"/>
      <c r="N46450"/>
      <c r="O46450"/>
      <c r="U46450"/>
      <c r="V46450"/>
    </row>
    <row r="46451" spans="6:22" x14ac:dyDescent="0.2">
      <c r="F46451"/>
      <c r="M46451" s="2"/>
      <c r="N46451"/>
      <c r="O46451"/>
      <c r="U46451"/>
      <c r="V46451"/>
    </row>
    <row r="46452" spans="6:22" x14ac:dyDescent="0.2">
      <c r="F46452"/>
      <c r="M46452" s="2"/>
      <c r="N46452"/>
      <c r="O46452"/>
      <c r="U46452"/>
      <c r="V46452"/>
    </row>
    <row r="46453" spans="6:22" x14ac:dyDescent="0.2">
      <c r="F46453"/>
      <c r="M46453" s="2"/>
      <c r="N46453"/>
      <c r="O46453"/>
      <c r="U46453"/>
      <c r="V46453"/>
    </row>
    <row r="46454" spans="6:22" x14ac:dyDescent="0.2">
      <c r="F46454"/>
      <c r="M46454" s="2"/>
      <c r="N46454"/>
      <c r="O46454"/>
      <c r="U46454"/>
      <c r="V46454"/>
    </row>
    <row r="46455" spans="6:22" x14ac:dyDescent="0.2">
      <c r="F46455"/>
      <c r="M46455" s="2"/>
      <c r="N46455"/>
      <c r="O46455"/>
      <c r="U46455"/>
      <c r="V46455"/>
    </row>
    <row r="46456" spans="6:22" x14ac:dyDescent="0.2">
      <c r="F46456"/>
      <c r="M46456" s="2"/>
      <c r="N46456"/>
      <c r="O46456"/>
      <c r="U46456"/>
      <c r="V46456"/>
    </row>
    <row r="46457" spans="6:22" x14ac:dyDescent="0.2">
      <c r="F46457"/>
      <c r="M46457" s="2"/>
      <c r="N46457"/>
      <c r="O46457"/>
      <c r="U46457"/>
      <c r="V46457"/>
    </row>
    <row r="46458" spans="6:22" x14ac:dyDescent="0.2">
      <c r="F46458"/>
      <c r="M46458" s="2"/>
      <c r="N46458"/>
      <c r="O46458"/>
      <c r="U46458"/>
      <c r="V46458"/>
    </row>
    <row r="46459" spans="6:22" x14ac:dyDescent="0.2">
      <c r="F46459"/>
      <c r="M46459" s="2"/>
      <c r="N46459"/>
      <c r="O46459"/>
      <c r="U46459"/>
      <c r="V46459"/>
    </row>
    <row r="46460" spans="6:22" x14ac:dyDescent="0.2">
      <c r="F46460"/>
      <c r="M46460" s="2"/>
      <c r="N46460"/>
      <c r="O46460"/>
      <c r="U46460"/>
      <c r="V46460"/>
    </row>
    <row r="46461" spans="6:22" x14ac:dyDescent="0.2">
      <c r="F46461"/>
      <c r="M46461" s="2"/>
      <c r="N46461"/>
      <c r="O46461"/>
      <c r="U46461"/>
      <c r="V46461"/>
    </row>
    <row r="46462" spans="6:22" x14ac:dyDescent="0.2">
      <c r="F46462"/>
      <c r="M46462" s="2"/>
      <c r="N46462"/>
      <c r="O46462"/>
      <c r="U46462"/>
      <c r="V46462"/>
    </row>
    <row r="46463" spans="6:22" x14ac:dyDescent="0.2">
      <c r="F46463"/>
      <c r="M46463" s="2"/>
      <c r="N46463"/>
      <c r="O46463"/>
      <c r="U46463"/>
      <c r="V46463"/>
    </row>
    <row r="46464" spans="6:22" x14ac:dyDescent="0.2">
      <c r="F46464"/>
      <c r="M46464" s="2"/>
      <c r="N46464"/>
      <c r="O46464"/>
      <c r="U46464"/>
      <c r="V46464"/>
    </row>
    <row r="46465" spans="6:22" x14ac:dyDescent="0.2">
      <c r="F46465"/>
      <c r="M46465" s="2"/>
      <c r="N46465"/>
      <c r="O46465"/>
      <c r="U46465"/>
      <c r="V46465"/>
    </row>
    <row r="46466" spans="6:22" x14ac:dyDescent="0.2">
      <c r="F46466"/>
      <c r="M46466" s="2"/>
      <c r="N46466"/>
      <c r="O46466"/>
      <c r="U46466"/>
      <c r="V46466"/>
    </row>
    <row r="46467" spans="6:22" x14ac:dyDescent="0.2">
      <c r="F46467"/>
      <c r="M46467" s="2"/>
      <c r="N46467"/>
      <c r="O46467"/>
      <c r="U46467"/>
      <c r="V46467"/>
    </row>
    <row r="46468" spans="6:22" x14ac:dyDescent="0.2">
      <c r="F46468"/>
      <c r="M46468" s="2"/>
      <c r="N46468"/>
      <c r="O46468"/>
      <c r="U46468"/>
      <c r="V46468"/>
    </row>
    <row r="46469" spans="6:22" x14ac:dyDescent="0.2">
      <c r="F46469"/>
      <c r="M46469" s="2"/>
      <c r="N46469"/>
      <c r="O46469"/>
      <c r="U46469"/>
      <c r="V46469"/>
    </row>
    <row r="46470" spans="6:22" x14ac:dyDescent="0.2">
      <c r="F46470"/>
      <c r="M46470" s="2"/>
      <c r="N46470"/>
      <c r="O46470"/>
      <c r="U46470"/>
      <c r="V46470"/>
    </row>
    <row r="46471" spans="6:22" x14ac:dyDescent="0.2">
      <c r="F46471"/>
      <c r="M46471" s="2"/>
      <c r="N46471"/>
      <c r="O46471"/>
      <c r="U46471"/>
      <c r="V46471"/>
    </row>
    <row r="46472" spans="6:22" x14ac:dyDescent="0.2">
      <c r="F46472"/>
      <c r="M46472" s="2"/>
      <c r="N46472"/>
      <c r="O46472"/>
      <c r="U46472"/>
      <c r="V46472"/>
    </row>
    <row r="46473" spans="6:22" x14ac:dyDescent="0.2">
      <c r="F46473"/>
      <c r="M46473" s="2"/>
      <c r="N46473"/>
      <c r="O46473"/>
      <c r="U46473"/>
      <c r="V46473"/>
    </row>
    <row r="46474" spans="6:22" x14ac:dyDescent="0.2">
      <c r="F46474"/>
      <c r="M46474" s="2"/>
      <c r="N46474"/>
      <c r="O46474"/>
      <c r="U46474"/>
      <c r="V46474"/>
    </row>
    <row r="46475" spans="6:22" x14ac:dyDescent="0.2">
      <c r="F46475"/>
      <c r="M46475" s="2"/>
      <c r="N46475"/>
      <c r="O46475"/>
      <c r="U46475"/>
      <c r="V46475"/>
    </row>
    <row r="46476" spans="6:22" x14ac:dyDescent="0.2">
      <c r="F46476"/>
      <c r="M46476" s="2"/>
      <c r="N46476"/>
      <c r="O46476"/>
      <c r="U46476"/>
      <c r="V46476"/>
    </row>
    <row r="46477" spans="6:22" x14ac:dyDescent="0.2">
      <c r="F46477"/>
      <c r="M46477" s="2"/>
      <c r="N46477"/>
      <c r="O46477"/>
      <c r="U46477"/>
      <c r="V46477"/>
    </row>
    <row r="46478" spans="6:22" x14ac:dyDescent="0.2">
      <c r="F46478"/>
      <c r="M46478" s="2"/>
      <c r="N46478"/>
      <c r="O46478"/>
      <c r="U46478"/>
      <c r="V46478"/>
    </row>
    <row r="46479" spans="6:22" x14ac:dyDescent="0.2">
      <c r="F46479"/>
      <c r="M46479" s="2"/>
      <c r="N46479"/>
      <c r="O46479"/>
      <c r="U46479"/>
      <c r="V46479"/>
    </row>
    <row r="46480" spans="6:22" x14ac:dyDescent="0.2">
      <c r="F46480"/>
      <c r="M46480" s="2"/>
      <c r="N46480"/>
      <c r="O46480"/>
      <c r="U46480"/>
      <c r="V46480"/>
    </row>
    <row r="46481" spans="6:22" x14ac:dyDescent="0.2">
      <c r="F46481"/>
      <c r="M46481" s="2"/>
      <c r="N46481"/>
      <c r="O46481"/>
      <c r="U46481"/>
      <c r="V46481"/>
    </row>
    <row r="46482" spans="6:22" x14ac:dyDescent="0.2">
      <c r="F46482"/>
      <c r="M46482" s="2"/>
      <c r="N46482"/>
      <c r="O46482"/>
      <c r="U46482"/>
      <c r="V46482"/>
    </row>
    <row r="46483" spans="6:22" x14ac:dyDescent="0.2">
      <c r="F46483"/>
      <c r="M46483" s="2"/>
      <c r="N46483"/>
      <c r="O46483"/>
      <c r="U46483"/>
      <c r="V46483"/>
    </row>
    <row r="46484" spans="6:22" x14ac:dyDescent="0.2">
      <c r="F46484"/>
      <c r="M46484" s="2"/>
      <c r="N46484"/>
      <c r="O46484"/>
      <c r="U46484"/>
      <c r="V46484"/>
    </row>
    <row r="46485" spans="6:22" x14ac:dyDescent="0.2">
      <c r="F46485"/>
      <c r="M46485" s="2"/>
      <c r="N46485"/>
      <c r="O46485"/>
      <c r="U46485"/>
      <c r="V46485"/>
    </row>
    <row r="46486" spans="6:22" x14ac:dyDescent="0.2">
      <c r="F46486"/>
      <c r="M46486" s="2"/>
      <c r="N46486"/>
      <c r="O46486"/>
      <c r="U46486"/>
      <c r="V46486"/>
    </row>
    <row r="46487" spans="6:22" x14ac:dyDescent="0.2">
      <c r="F46487"/>
      <c r="M46487" s="2"/>
      <c r="N46487"/>
      <c r="O46487"/>
      <c r="U46487"/>
      <c r="V46487"/>
    </row>
    <row r="46488" spans="6:22" x14ac:dyDescent="0.2">
      <c r="F46488"/>
      <c r="M46488" s="2"/>
      <c r="N46488"/>
      <c r="O46488"/>
      <c r="U46488"/>
      <c r="V46488"/>
    </row>
    <row r="46489" spans="6:22" x14ac:dyDescent="0.2">
      <c r="F46489"/>
      <c r="M46489" s="2"/>
      <c r="N46489"/>
      <c r="O46489"/>
      <c r="U46489"/>
      <c r="V46489"/>
    </row>
    <row r="46490" spans="6:22" x14ac:dyDescent="0.2">
      <c r="F46490"/>
      <c r="M46490" s="2"/>
      <c r="N46490"/>
      <c r="O46490"/>
      <c r="U46490"/>
      <c r="V46490"/>
    </row>
    <row r="46491" spans="6:22" x14ac:dyDescent="0.2">
      <c r="F46491"/>
      <c r="M46491" s="2"/>
      <c r="N46491"/>
      <c r="O46491"/>
      <c r="U46491"/>
      <c r="V46491"/>
    </row>
    <row r="46492" spans="6:22" x14ac:dyDescent="0.2">
      <c r="F46492"/>
      <c r="M46492" s="2"/>
      <c r="N46492"/>
      <c r="O46492"/>
      <c r="U46492"/>
      <c r="V46492"/>
    </row>
    <row r="46493" spans="6:22" x14ac:dyDescent="0.2">
      <c r="F46493"/>
      <c r="M46493" s="2"/>
      <c r="N46493"/>
      <c r="O46493"/>
      <c r="U46493"/>
      <c r="V46493"/>
    </row>
    <row r="46494" spans="6:22" x14ac:dyDescent="0.2">
      <c r="F46494"/>
      <c r="M46494" s="2"/>
      <c r="N46494"/>
      <c r="O46494"/>
      <c r="U46494"/>
      <c r="V46494"/>
    </row>
    <row r="46495" spans="6:22" x14ac:dyDescent="0.2">
      <c r="F46495"/>
      <c r="M46495" s="2"/>
      <c r="N46495"/>
      <c r="O46495"/>
      <c r="U46495"/>
      <c r="V46495"/>
    </row>
    <row r="46496" spans="6:22" x14ac:dyDescent="0.2">
      <c r="F46496"/>
      <c r="M46496" s="2"/>
      <c r="N46496"/>
      <c r="O46496"/>
      <c r="U46496"/>
      <c r="V46496"/>
    </row>
    <row r="46497" spans="6:22" x14ac:dyDescent="0.2">
      <c r="F46497"/>
      <c r="M46497" s="2"/>
      <c r="N46497"/>
      <c r="O46497"/>
      <c r="U46497"/>
      <c r="V46497"/>
    </row>
    <row r="46498" spans="6:22" x14ac:dyDescent="0.2">
      <c r="F46498"/>
      <c r="M46498" s="2"/>
      <c r="N46498"/>
      <c r="O46498"/>
      <c r="U46498"/>
      <c r="V46498"/>
    </row>
    <row r="46499" spans="6:22" x14ac:dyDescent="0.2">
      <c r="F46499"/>
      <c r="M46499" s="2"/>
      <c r="N46499"/>
      <c r="O46499"/>
      <c r="U46499"/>
      <c r="V46499"/>
    </row>
    <row r="46500" spans="6:22" x14ac:dyDescent="0.2">
      <c r="F46500"/>
      <c r="M46500" s="2"/>
      <c r="N46500"/>
      <c r="O46500"/>
      <c r="U46500"/>
      <c r="V46500"/>
    </row>
    <row r="46501" spans="6:22" x14ac:dyDescent="0.2">
      <c r="F46501"/>
      <c r="M46501" s="2"/>
      <c r="N46501"/>
      <c r="O46501"/>
      <c r="U46501"/>
      <c r="V46501"/>
    </row>
    <row r="46502" spans="6:22" x14ac:dyDescent="0.2">
      <c r="F46502"/>
      <c r="M46502" s="2"/>
      <c r="N46502"/>
      <c r="O46502"/>
      <c r="U46502"/>
      <c r="V46502"/>
    </row>
    <row r="46503" spans="6:22" x14ac:dyDescent="0.2">
      <c r="F46503"/>
      <c r="M46503" s="2"/>
      <c r="N46503"/>
      <c r="O46503"/>
      <c r="U46503"/>
      <c r="V46503"/>
    </row>
    <row r="46504" spans="6:22" x14ac:dyDescent="0.2">
      <c r="F46504"/>
      <c r="M46504" s="2"/>
      <c r="N46504"/>
      <c r="O46504"/>
      <c r="U46504"/>
      <c r="V46504"/>
    </row>
    <row r="46505" spans="6:22" x14ac:dyDescent="0.2">
      <c r="F46505"/>
      <c r="M46505" s="2"/>
      <c r="N46505"/>
      <c r="O46505"/>
      <c r="U46505"/>
      <c r="V46505"/>
    </row>
    <row r="46506" spans="6:22" x14ac:dyDescent="0.2">
      <c r="F46506"/>
      <c r="M46506" s="2"/>
      <c r="N46506"/>
      <c r="O46506"/>
      <c r="U46506"/>
      <c r="V46506"/>
    </row>
    <row r="46507" spans="6:22" x14ac:dyDescent="0.2">
      <c r="F46507"/>
      <c r="M46507" s="2"/>
      <c r="N46507"/>
      <c r="O46507"/>
      <c r="U46507"/>
      <c r="V46507"/>
    </row>
    <row r="46508" spans="6:22" x14ac:dyDescent="0.2">
      <c r="F46508"/>
      <c r="M46508" s="2"/>
      <c r="N46508"/>
      <c r="O46508"/>
      <c r="U46508"/>
      <c r="V46508"/>
    </row>
    <row r="46509" spans="6:22" x14ac:dyDescent="0.2">
      <c r="F46509"/>
      <c r="M46509" s="2"/>
      <c r="N46509"/>
      <c r="O46509"/>
      <c r="U46509"/>
      <c r="V46509"/>
    </row>
    <row r="46510" spans="6:22" x14ac:dyDescent="0.2">
      <c r="F46510"/>
      <c r="M46510" s="2"/>
      <c r="N46510"/>
      <c r="O46510"/>
      <c r="U46510"/>
      <c r="V46510"/>
    </row>
    <row r="46511" spans="6:22" x14ac:dyDescent="0.2">
      <c r="F46511"/>
      <c r="M46511" s="2"/>
      <c r="N46511"/>
      <c r="O46511"/>
      <c r="U46511"/>
      <c r="V46511"/>
    </row>
    <row r="46512" spans="6:22" x14ac:dyDescent="0.2">
      <c r="F46512"/>
      <c r="M46512" s="2"/>
      <c r="N46512"/>
      <c r="O46512"/>
      <c r="U46512"/>
      <c r="V46512"/>
    </row>
    <row r="46513" spans="6:22" x14ac:dyDescent="0.2">
      <c r="F46513"/>
      <c r="M46513" s="2"/>
      <c r="N46513"/>
      <c r="O46513"/>
      <c r="U46513"/>
      <c r="V46513"/>
    </row>
    <row r="46514" spans="6:22" x14ac:dyDescent="0.2">
      <c r="F46514"/>
      <c r="M46514" s="2"/>
      <c r="N46514"/>
      <c r="O46514"/>
      <c r="U46514"/>
      <c r="V46514"/>
    </row>
    <row r="46515" spans="6:22" x14ac:dyDescent="0.2">
      <c r="F46515"/>
      <c r="M46515" s="2"/>
      <c r="N46515"/>
      <c r="O46515"/>
      <c r="U46515"/>
      <c r="V46515"/>
    </row>
    <row r="46516" spans="6:22" x14ac:dyDescent="0.2">
      <c r="F46516"/>
      <c r="M46516" s="2"/>
      <c r="N46516"/>
      <c r="O46516"/>
      <c r="U46516"/>
      <c r="V46516"/>
    </row>
    <row r="46517" spans="6:22" x14ac:dyDescent="0.2">
      <c r="F46517"/>
      <c r="M46517" s="2"/>
      <c r="N46517"/>
      <c r="O46517"/>
      <c r="U46517"/>
      <c r="V46517"/>
    </row>
    <row r="46518" spans="6:22" x14ac:dyDescent="0.2">
      <c r="F46518"/>
      <c r="M46518" s="2"/>
      <c r="N46518"/>
      <c r="O46518"/>
      <c r="U46518"/>
      <c r="V46518"/>
    </row>
    <row r="46519" spans="6:22" x14ac:dyDescent="0.2">
      <c r="F46519"/>
      <c r="M46519" s="2"/>
      <c r="N46519"/>
      <c r="O46519"/>
      <c r="U46519"/>
      <c r="V46519"/>
    </row>
    <row r="46520" spans="6:22" x14ac:dyDescent="0.2">
      <c r="F46520"/>
      <c r="M46520" s="2"/>
      <c r="N46520"/>
      <c r="O46520"/>
      <c r="U46520"/>
      <c r="V46520"/>
    </row>
    <row r="46521" spans="6:22" x14ac:dyDescent="0.2">
      <c r="F46521"/>
      <c r="M46521" s="2"/>
      <c r="N46521"/>
      <c r="O46521"/>
      <c r="U46521"/>
      <c r="V46521"/>
    </row>
    <row r="46522" spans="6:22" x14ac:dyDescent="0.2">
      <c r="F46522"/>
      <c r="M46522" s="2"/>
      <c r="N46522"/>
      <c r="O46522"/>
      <c r="U46522"/>
      <c r="V46522"/>
    </row>
    <row r="46523" spans="6:22" x14ac:dyDescent="0.2">
      <c r="F46523"/>
      <c r="M46523" s="2"/>
      <c r="N46523"/>
      <c r="O46523"/>
      <c r="U46523"/>
      <c r="V46523"/>
    </row>
    <row r="46524" spans="6:22" x14ac:dyDescent="0.2">
      <c r="F46524"/>
      <c r="M46524" s="2"/>
      <c r="N46524"/>
      <c r="O46524"/>
      <c r="U46524"/>
      <c r="V46524"/>
    </row>
    <row r="46525" spans="6:22" x14ac:dyDescent="0.2">
      <c r="F46525"/>
      <c r="M46525" s="2"/>
      <c r="N46525"/>
      <c r="O46525"/>
      <c r="U46525"/>
      <c r="V46525"/>
    </row>
    <row r="46526" spans="6:22" x14ac:dyDescent="0.2">
      <c r="F46526"/>
      <c r="M46526" s="2"/>
      <c r="N46526"/>
      <c r="O46526"/>
      <c r="U46526"/>
      <c r="V46526"/>
    </row>
    <row r="46527" spans="6:22" x14ac:dyDescent="0.2">
      <c r="F46527"/>
      <c r="M46527" s="2"/>
      <c r="N46527"/>
      <c r="O46527"/>
      <c r="U46527"/>
      <c r="V46527"/>
    </row>
    <row r="46528" spans="6:22" x14ac:dyDescent="0.2">
      <c r="F46528"/>
      <c r="M46528" s="2"/>
      <c r="N46528"/>
      <c r="O46528"/>
      <c r="U46528"/>
      <c r="V46528"/>
    </row>
    <row r="46529" spans="6:22" x14ac:dyDescent="0.2">
      <c r="F46529"/>
      <c r="M46529" s="2"/>
      <c r="N46529"/>
      <c r="O46529"/>
      <c r="U46529"/>
      <c r="V46529"/>
    </row>
    <row r="46530" spans="6:22" x14ac:dyDescent="0.2">
      <c r="F46530"/>
      <c r="M46530" s="2"/>
      <c r="N46530"/>
      <c r="O46530"/>
      <c r="U46530"/>
      <c r="V46530"/>
    </row>
    <row r="46531" spans="6:22" x14ac:dyDescent="0.2">
      <c r="F46531"/>
      <c r="M46531" s="2"/>
      <c r="N46531"/>
      <c r="O46531"/>
      <c r="U46531"/>
      <c r="V46531"/>
    </row>
    <row r="46532" spans="6:22" x14ac:dyDescent="0.2">
      <c r="F46532"/>
      <c r="M46532" s="2"/>
      <c r="N46532"/>
      <c r="O46532"/>
      <c r="U46532"/>
      <c r="V46532"/>
    </row>
    <row r="46533" spans="6:22" x14ac:dyDescent="0.2">
      <c r="F46533"/>
      <c r="M46533" s="2"/>
      <c r="N46533"/>
      <c r="O46533"/>
      <c r="U46533"/>
      <c r="V46533"/>
    </row>
    <row r="46534" spans="6:22" x14ac:dyDescent="0.2">
      <c r="F46534"/>
      <c r="M46534" s="2"/>
      <c r="N46534"/>
      <c r="O46534"/>
      <c r="U46534"/>
      <c r="V46534"/>
    </row>
    <row r="46535" spans="6:22" x14ac:dyDescent="0.2">
      <c r="F46535"/>
      <c r="M46535" s="2"/>
      <c r="N46535"/>
      <c r="O46535"/>
      <c r="U46535"/>
      <c r="V46535"/>
    </row>
    <row r="46536" spans="6:22" x14ac:dyDescent="0.2">
      <c r="F46536"/>
      <c r="M46536" s="2"/>
      <c r="N46536"/>
      <c r="O46536"/>
      <c r="U46536"/>
      <c r="V46536"/>
    </row>
    <row r="46537" spans="6:22" x14ac:dyDescent="0.2">
      <c r="F46537"/>
      <c r="M46537" s="2"/>
      <c r="N46537"/>
      <c r="O46537"/>
      <c r="U46537"/>
      <c r="V46537"/>
    </row>
    <row r="46538" spans="6:22" x14ac:dyDescent="0.2">
      <c r="F46538"/>
      <c r="M46538" s="2"/>
      <c r="N46538"/>
      <c r="O46538"/>
      <c r="U46538"/>
      <c r="V46538"/>
    </row>
    <row r="46539" spans="6:22" x14ac:dyDescent="0.2">
      <c r="F46539"/>
      <c r="M46539" s="2"/>
      <c r="N46539"/>
      <c r="O46539"/>
      <c r="U46539"/>
      <c r="V46539"/>
    </row>
    <row r="46540" spans="6:22" x14ac:dyDescent="0.2">
      <c r="F46540"/>
      <c r="M46540" s="2"/>
      <c r="N46540"/>
      <c r="O46540"/>
      <c r="U46540"/>
      <c r="V46540"/>
    </row>
    <row r="46541" spans="6:22" x14ac:dyDescent="0.2">
      <c r="F46541"/>
      <c r="M46541" s="2"/>
      <c r="N46541"/>
      <c r="O46541"/>
      <c r="U46541"/>
      <c r="V46541"/>
    </row>
    <row r="46542" spans="6:22" x14ac:dyDescent="0.2">
      <c r="F46542"/>
      <c r="M46542" s="2"/>
      <c r="N46542"/>
      <c r="O46542"/>
      <c r="U46542"/>
      <c r="V46542"/>
    </row>
    <row r="46543" spans="6:22" x14ac:dyDescent="0.2">
      <c r="F46543"/>
      <c r="M46543" s="2"/>
      <c r="N46543"/>
      <c r="O46543"/>
      <c r="U46543"/>
      <c r="V46543"/>
    </row>
    <row r="46544" spans="6:22" x14ac:dyDescent="0.2">
      <c r="F46544"/>
      <c r="M46544" s="2"/>
      <c r="N46544"/>
      <c r="O46544"/>
      <c r="U46544"/>
      <c r="V46544"/>
    </row>
    <row r="46545" spans="3:22" x14ac:dyDescent="0.2">
      <c r="F46545"/>
      <c r="M46545" s="2"/>
      <c r="N46545"/>
      <c r="O46545"/>
      <c r="U46545"/>
      <c r="V46545"/>
    </row>
    <row r="46546" spans="3:22" x14ac:dyDescent="0.2">
      <c r="F46546"/>
      <c r="M46546" s="2"/>
      <c r="N46546"/>
      <c r="O46546"/>
      <c r="U46546"/>
      <c r="V46546"/>
    </row>
    <row r="46547" spans="3:22" x14ac:dyDescent="0.2">
      <c r="F46547"/>
      <c r="M46547" s="2"/>
      <c r="N46547"/>
      <c r="O46547"/>
      <c r="U46547"/>
      <c r="V46547"/>
    </row>
    <row r="46548" spans="3:22" x14ac:dyDescent="0.2">
      <c r="F46548"/>
      <c r="M46548" s="2"/>
      <c r="N46548"/>
      <c r="O46548"/>
      <c r="U46548"/>
      <c r="V46548"/>
    </row>
    <row r="46549" spans="3:22" x14ac:dyDescent="0.2">
      <c r="F46549"/>
      <c r="M46549" s="2"/>
      <c r="N46549"/>
      <c r="O46549"/>
      <c r="U46549"/>
      <c r="V46549"/>
    </row>
    <row r="46550" spans="3:22" x14ac:dyDescent="0.2">
      <c r="F46550"/>
      <c r="M46550" s="2"/>
      <c r="N46550"/>
      <c r="O46550"/>
      <c r="U46550"/>
      <c r="V46550"/>
    </row>
    <row r="46551" spans="3:22" x14ac:dyDescent="0.2">
      <c r="F46551"/>
      <c r="M46551" s="2"/>
      <c r="N46551"/>
      <c r="O46551"/>
      <c r="U46551"/>
      <c r="V46551"/>
    </row>
    <row r="46552" spans="3:22" x14ac:dyDescent="0.2">
      <c r="F46552"/>
      <c r="M46552" s="2"/>
      <c r="N46552"/>
      <c r="O46552"/>
      <c r="U46552"/>
      <c r="V46552"/>
    </row>
    <row r="46553" spans="3:22" x14ac:dyDescent="0.2">
      <c r="F46553"/>
      <c r="M46553" s="2"/>
      <c r="N46553"/>
      <c r="O46553"/>
      <c r="U46553"/>
      <c r="V46553"/>
    </row>
    <row r="46554" spans="3:22" x14ac:dyDescent="0.2">
      <c r="F46554"/>
      <c r="M46554" s="2"/>
      <c r="N46554"/>
      <c r="O46554"/>
      <c r="U46554"/>
      <c r="V46554"/>
    </row>
    <row r="46555" spans="3:22" x14ac:dyDescent="0.2">
      <c r="F46555"/>
      <c r="M46555" s="2"/>
      <c r="N46555"/>
      <c r="O46555"/>
      <c r="U46555"/>
      <c r="V46555"/>
    </row>
    <row r="46556" spans="3:22" x14ac:dyDescent="0.2">
      <c r="F46556"/>
      <c r="M46556" s="2"/>
      <c r="N46556"/>
      <c r="O46556"/>
      <c r="U46556"/>
      <c r="V46556"/>
    </row>
    <row r="46557" spans="3:22" x14ac:dyDescent="0.2">
      <c r="C46557" s="9"/>
      <c r="F46557"/>
      <c r="M46557" s="2"/>
      <c r="N46557"/>
      <c r="O46557"/>
      <c r="U46557"/>
      <c r="V46557"/>
    </row>
    <row r="46558" spans="3:22" x14ac:dyDescent="0.2">
      <c r="F46558"/>
      <c r="M46558" s="2"/>
      <c r="N46558"/>
      <c r="O46558"/>
      <c r="U46558"/>
      <c r="V46558"/>
    </row>
    <row r="46559" spans="3:22" x14ac:dyDescent="0.2">
      <c r="F46559"/>
      <c r="M46559" s="2"/>
      <c r="N46559"/>
      <c r="O46559"/>
      <c r="U46559"/>
      <c r="V46559"/>
    </row>
    <row r="46560" spans="3:22" x14ac:dyDescent="0.2">
      <c r="F46560"/>
      <c r="M46560" s="2"/>
      <c r="N46560"/>
      <c r="O46560"/>
      <c r="U46560"/>
      <c r="V46560"/>
    </row>
    <row r="46561" spans="3:22" x14ac:dyDescent="0.2">
      <c r="F46561"/>
      <c r="M46561" s="2"/>
      <c r="N46561"/>
      <c r="O46561"/>
      <c r="U46561"/>
      <c r="V46561"/>
    </row>
    <row r="46562" spans="3:22" x14ac:dyDescent="0.2">
      <c r="F46562"/>
      <c r="M46562" s="2"/>
      <c r="N46562"/>
      <c r="O46562"/>
      <c r="U46562"/>
      <c r="V46562"/>
    </row>
    <row r="46563" spans="3:22" x14ac:dyDescent="0.2">
      <c r="F46563"/>
      <c r="M46563" s="2"/>
      <c r="N46563"/>
      <c r="O46563"/>
      <c r="U46563"/>
      <c r="V46563"/>
    </row>
    <row r="46564" spans="3:22" x14ac:dyDescent="0.2">
      <c r="F46564"/>
      <c r="M46564" s="2"/>
      <c r="N46564"/>
      <c r="O46564"/>
      <c r="U46564"/>
      <c r="V46564"/>
    </row>
    <row r="46565" spans="3:22" x14ac:dyDescent="0.2">
      <c r="C46565" s="9"/>
      <c r="F46565"/>
      <c r="M46565" s="2"/>
      <c r="N46565"/>
      <c r="O46565"/>
      <c r="U46565"/>
      <c r="V46565"/>
    </row>
    <row r="46566" spans="3:22" x14ac:dyDescent="0.2">
      <c r="F46566"/>
      <c r="M46566" s="2"/>
      <c r="N46566"/>
      <c r="O46566"/>
      <c r="U46566"/>
      <c r="V46566"/>
    </row>
    <row r="46567" spans="3:22" x14ac:dyDescent="0.2">
      <c r="F46567"/>
      <c r="M46567" s="2"/>
      <c r="N46567"/>
      <c r="O46567"/>
      <c r="U46567"/>
      <c r="V46567"/>
    </row>
    <row r="46568" spans="3:22" x14ac:dyDescent="0.2">
      <c r="F46568"/>
      <c r="M46568" s="2"/>
      <c r="N46568"/>
      <c r="O46568"/>
      <c r="U46568"/>
      <c r="V46568"/>
    </row>
    <row r="46569" spans="3:22" x14ac:dyDescent="0.2">
      <c r="F46569"/>
      <c r="M46569" s="2"/>
      <c r="N46569"/>
      <c r="O46569"/>
      <c r="U46569"/>
      <c r="V46569"/>
    </row>
    <row r="46570" spans="3:22" x14ac:dyDescent="0.2">
      <c r="F46570"/>
      <c r="M46570" s="2"/>
      <c r="N46570"/>
      <c r="O46570"/>
      <c r="U46570"/>
      <c r="V46570"/>
    </row>
    <row r="46571" spans="3:22" x14ac:dyDescent="0.2">
      <c r="F46571"/>
      <c r="M46571" s="2"/>
      <c r="N46571"/>
      <c r="O46571"/>
      <c r="U46571"/>
      <c r="V46571"/>
    </row>
    <row r="46572" spans="3:22" x14ac:dyDescent="0.2">
      <c r="F46572"/>
      <c r="M46572" s="2"/>
      <c r="N46572"/>
      <c r="O46572"/>
      <c r="U46572"/>
      <c r="V46572"/>
    </row>
    <row r="46573" spans="3:22" x14ac:dyDescent="0.2">
      <c r="F46573"/>
      <c r="M46573" s="2"/>
      <c r="N46573"/>
      <c r="O46573"/>
      <c r="U46573"/>
      <c r="V46573"/>
    </row>
    <row r="46574" spans="3:22" x14ac:dyDescent="0.2">
      <c r="F46574"/>
      <c r="M46574" s="2"/>
      <c r="N46574"/>
      <c r="O46574"/>
      <c r="U46574"/>
      <c r="V46574"/>
    </row>
    <row r="46575" spans="3:22" x14ac:dyDescent="0.2">
      <c r="F46575"/>
      <c r="M46575" s="2"/>
      <c r="N46575"/>
      <c r="O46575"/>
      <c r="U46575"/>
      <c r="V46575"/>
    </row>
    <row r="46576" spans="3:22" x14ac:dyDescent="0.2">
      <c r="F46576"/>
      <c r="M46576" s="2"/>
      <c r="N46576"/>
      <c r="O46576"/>
      <c r="U46576"/>
      <c r="V46576"/>
    </row>
    <row r="46577" spans="6:22" x14ac:dyDescent="0.2">
      <c r="F46577"/>
      <c r="M46577" s="2"/>
      <c r="N46577"/>
      <c r="O46577"/>
      <c r="U46577"/>
      <c r="V46577"/>
    </row>
    <row r="46578" spans="6:22" x14ac:dyDescent="0.2">
      <c r="F46578"/>
      <c r="M46578" s="2"/>
      <c r="N46578"/>
      <c r="O46578"/>
      <c r="U46578"/>
      <c r="V46578"/>
    </row>
    <row r="46579" spans="6:22" x14ac:dyDescent="0.2">
      <c r="F46579"/>
      <c r="M46579" s="2"/>
      <c r="N46579"/>
      <c r="O46579"/>
      <c r="U46579"/>
      <c r="V46579"/>
    </row>
    <row r="46580" spans="6:22" x14ac:dyDescent="0.2">
      <c r="F46580"/>
      <c r="M46580" s="2"/>
      <c r="N46580"/>
      <c r="O46580"/>
      <c r="U46580"/>
      <c r="V46580"/>
    </row>
    <row r="46581" spans="6:22" x14ac:dyDescent="0.2">
      <c r="F46581"/>
      <c r="M46581" s="2"/>
      <c r="N46581"/>
      <c r="O46581"/>
      <c r="U46581"/>
      <c r="V46581"/>
    </row>
    <row r="46582" spans="6:22" x14ac:dyDescent="0.2">
      <c r="F46582"/>
      <c r="M46582" s="2"/>
      <c r="N46582"/>
      <c r="O46582"/>
      <c r="U46582"/>
      <c r="V46582"/>
    </row>
    <row r="46583" spans="6:22" x14ac:dyDescent="0.2">
      <c r="F46583"/>
      <c r="M46583" s="2"/>
      <c r="N46583"/>
      <c r="O46583"/>
      <c r="U46583"/>
      <c r="V46583"/>
    </row>
    <row r="46584" spans="6:22" x14ac:dyDescent="0.2">
      <c r="F46584"/>
      <c r="M46584" s="2"/>
      <c r="N46584"/>
      <c r="O46584"/>
      <c r="U46584"/>
      <c r="V46584"/>
    </row>
    <row r="46585" spans="6:22" x14ac:dyDescent="0.2">
      <c r="F46585"/>
      <c r="M46585" s="2"/>
      <c r="N46585"/>
      <c r="O46585"/>
      <c r="U46585"/>
      <c r="V46585"/>
    </row>
    <row r="46586" spans="6:22" x14ac:dyDescent="0.2">
      <c r="F46586"/>
      <c r="M46586" s="2"/>
      <c r="N46586"/>
      <c r="O46586"/>
      <c r="U46586"/>
      <c r="V46586"/>
    </row>
    <row r="46587" spans="6:22" x14ac:dyDescent="0.2">
      <c r="F46587"/>
      <c r="M46587" s="2"/>
      <c r="N46587"/>
      <c r="O46587"/>
      <c r="U46587"/>
      <c r="V46587"/>
    </row>
    <row r="46588" spans="6:22" x14ac:dyDescent="0.2">
      <c r="F46588"/>
      <c r="M46588" s="2"/>
      <c r="N46588"/>
      <c r="O46588"/>
      <c r="U46588"/>
      <c r="V46588"/>
    </row>
    <row r="46589" spans="6:22" x14ac:dyDescent="0.2">
      <c r="F46589"/>
      <c r="M46589" s="2"/>
      <c r="N46589"/>
      <c r="O46589"/>
      <c r="U46589"/>
      <c r="V46589"/>
    </row>
    <row r="46590" spans="6:22" x14ac:dyDescent="0.2">
      <c r="F46590"/>
      <c r="M46590" s="2"/>
      <c r="N46590"/>
      <c r="O46590"/>
      <c r="U46590"/>
      <c r="V46590"/>
    </row>
    <row r="46591" spans="6:22" x14ac:dyDescent="0.2">
      <c r="F46591"/>
      <c r="M46591" s="2"/>
      <c r="N46591"/>
      <c r="O46591"/>
      <c r="U46591"/>
      <c r="V46591"/>
    </row>
    <row r="46592" spans="6:22" x14ac:dyDescent="0.2">
      <c r="F46592"/>
      <c r="M46592" s="2"/>
      <c r="N46592"/>
      <c r="O46592"/>
      <c r="U46592"/>
      <c r="V46592"/>
    </row>
    <row r="46593" spans="6:22" x14ac:dyDescent="0.2">
      <c r="F46593"/>
      <c r="M46593" s="2"/>
      <c r="N46593"/>
      <c r="O46593"/>
      <c r="U46593"/>
      <c r="V46593"/>
    </row>
    <row r="46594" spans="6:22" x14ac:dyDescent="0.2">
      <c r="F46594"/>
      <c r="M46594" s="2"/>
      <c r="N46594"/>
      <c r="O46594"/>
      <c r="U46594"/>
      <c r="V46594"/>
    </row>
    <row r="46595" spans="6:22" x14ac:dyDescent="0.2">
      <c r="F46595"/>
      <c r="M46595" s="2"/>
      <c r="N46595"/>
      <c r="O46595"/>
      <c r="U46595"/>
      <c r="V46595"/>
    </row>
    <row r="46596" spans="6:22" x14ac:dyDescent="0.2">
      <c r="F46596"/>
      <c r="M46596" s="2"/>
      <c r="N46596"/>
      <c r="O46596"/>
      <c r="U46596"/>
      <c r="V46596"/>
    </row>
    <row r="46597" spans="6:22" x14ac:dyDescent="0.2">
      <c r="F46597"/>
      <c r="M46597" s="2"/>
      <c r="N46597"/>
      <c r="O46597"/>
      <c r="U46597"/>
      <c r="V46597"/>
    </row>
    <row r="46598" spans="6:22" x14ac:dyDescent="0.2">
      <c r="F46598"/>
      <c r="M46598" s="2"/>
      <c r="N46598"/>
      <c r="O46598"/>
      <c r="U46598"/>
      <c r="V46598"/>
    </row>
    <row r="46599" spans="6:22" x14ac:dyDescent="0.2">
      <c r="F46599"/>
      <c r="M46599" s="2"/>
      <c r="N46599"/>
      <c r="O46599"/>
      <c r="U46599"/>
      <c r="V46599"/>
    </row>
    <row r="46600" spans="6:22" x14ac:dyDescent="0.2">
      <c r="F46600"/>
      <c r="M46600" s="2"/>
      <c r="N46600"/>
      <c r="O46600"/>
      <c r="U46600"/>
      <c r="V46600"/>
    </row>
    <row r="46601" spans="6:22" x14ac:dyDescent="0.2">
      <c r="F46601"/>
      <c r="M46601" s="2"/>
      <c r="N46601"/>
      <c r="O46601"/>
      <c r="U46601"/>
      <c r="V46601"/>
    </row>
    <row r="46602" spans="6:22" x14ac:dyDescent="0.2">
      <c r="F46602"/>
      <c r="M46602" s="2"/>
      <c r="N46602"/>
      <c r="O46602"/>
      <c r="U46602"/>
      <c r="V46602"/>
    </row>
    <row r="46603" spans="6:22" x14ac:dyDescent="0.2">
      <c r="F46603"/>
      <c r="M46603" s="2"/>
      <c r="N46603"/>
      <c r="O46603"/>
      <c r="U46603"/>
      <c r="V46603"/>
    </row>
    <row r="46604" spans="6:22" x14ac:dyDescent="0.2">
      <c r="F46604"/>
      <c r="M46604" s="2"/>
      <c r="N46604"/>
      <c r="O46604"/>
      <c r="U46604"/>
      <c r="V46604"/>
    </row>
    <row r="46605" spans="6:22" x14ac:dyDescent="0.2">
      <c r="F46605"/>
      <c r="M46605" s="2"/>
      <c r="N46605"/>
      <c r="O46605"/>
      <c r="U46605"/>
      <c r="V46605"/>
    </row>
    <row r="46606" spans="6:22" x14ac:dyDescent="0.2">
      <c r="F46606"/>
      <c r="M46606" s="2"/>
      <c r="N46606"/>
      <c r="O46606"/>
      <c r="U46606"/>
      <c r="V46606"/>
    </row>
    <row r="46607" spans="6:22" x14ac:dyDescent="0.2">
      <c r="F46607"/>
      <c r="M46607" s="2"/>
      <c r="N46607"/>
      <c r="O46607"/>
      <c r="U46607"/>
      <c r="V46607"/>
    </row>
    <row r="46608" spans="6:22" x14ac:dyDescent="0.2">
      <c r="F46608"/>
      <c r="M46608" s="2"/>
      <c r="N46608"/>
      <c r="O46608"/>
      <c r="U46608"/>
      <c r="V46608"/>
    </row>
    <row r="46609" spans="3:22" x14ac:dyDescent="0.2">
      <c r="F46609"/>
      <c r="M46609" s="2"/>
      <c r="N46609"/>
      <c r="O46609"/>
      <c r="U46609"/>
      <c r="V46609"/>
    </row>
    <row r="46610" spans="3:22" x14ac:dyDescent="0.2">
      <c r="F46610"/>
      <c r="M46610" s="2"/>
      <c r="N46610"/>
      <c r="O46610"/>
      <c r="U46610"/>
      <c r="V46610"/>
    </row>
    <row r="46611" spans="3:22" x14ac:dyDescent="0.2">
      <c r="F46611"/>
      <c r="M46611" s="2"/>
      <c r="N46611"/>
      <c r="O46611"/>
      <c r="U46611"/>
      <c r="V46611"/>
    </row>
    <row r="46612" spans="3:22" x14ac:dyDescent="0.2">
      <c r="F46612"/>
      <c r="M46612" s="2"/>
      <c r="N46612"/>
      <c r="O46612"/>
      <c r="U46612"/>
      <c r="V46612"/>
    </row>
    <row r="46613" spans="3:22" x14ac:dyDescent="0.2">
      <c r="F46613"/>
      <c r="M46613" s="2"/>
      <c r="N46613"/>
      <c r="O46613"/>
      <c r="U46613"/>
      <c r="V46613"/>
    </row>
    <row r="46614" spans="3:22" x14ac:dyDescent="0.2">
      <c r="F46614"/>
      <c r="M46614" s="2"/>
      <c r="N46614"/>
      <c r="O46614"/>
      <c r="U46614"/>
      <c r="V46614"/>
    </row>
    <row r="46615" spans="3:22" x14ac:dyDescent="0.2">
      <c r="F46615"/>
      <c r="M46615" s="2"/>
      <c r="N46615"/>
      <c r="O46615"/>
      <c r="U46615"/>
      <c r="V46615"/>
    </row>
    <row r="46616" spans="3:22" x14ac:dyDescent="0.2">
      <c r="F46616"/>
      <c r="M46616" s="2"/>
      <c r="N46616"/>
      <c r="O46616"/>
      <c r="U46616"/>
      <c r="V46616"/>
    </row>
    <row r="46617" spans="3:22" x14ac:dyDescent="0.2">
      <c r="F46617"/>
      <c r="M46617" s="2"/>
      <c r="N46617"/>
      <c r="O46617"/>
      <c r="U46617"/>
      <c r="V46617"/>
    </row>
    <row r="46618" spans="3:22" x14ac:dyDescent="0.2">
      <c r="C46618" s="9"/>
      <c r="F46618"/>
      <c r="M46618" s="2"/>
      <c r="N46618"/>
      <c r="O46618"/>
      <c r="U46618"/>
      <c r="V46618"/>
    </row>
    <row r="46619" spans="3:22" x14ac:dyDescent="0.2">
      <c r="F46619"/>
      <c r="M46619" s="2"/>
      <c r="N46619"/>
      <c r="O46619"/>
      <c r="U46619"/>
      <c r="V46619"/>
    </row>
    <row r="46620" spans="3:22" x14ac:dyDescent="0.2">
      <c r="F46620"/>
      <c r="M46620" s="2"/>
      <c r="N46620"/>
      <c r="O46620"/>
      <c r="U46620"/>
      <c r="V46620"/>
    </row>
    <row r="46621" spans="3:22" x14ac:dyDescent="0.2">
      <c r="F46621"/>
      <c r="M46621" s="2"/>
      <c r="N46621"/>
      <c r="O46621"/>
      <c r="U46621"/>
      <c r="V46621"/>
    </row>
    <row r="46622" spans="3:22" x14ac:dyDescent="0.2">
      <c r="F46622"/>
      <c r="M46622" s="2"/>
      <c r="N46622"/>
      <c r="O46622"/>
      <c r="U46622"/>
      <c r="V46622"/>
    </row>
    <row r="46623" spans="3:22" x14ac:dyDescent="0.2">
      <c r="F46623"/>
      <c r="M46623" s="2"/>
      <c r="N46623"/>
      <c r="O46623"/>
      <c r="U46623"/>
      <c r="V46623"/>
    </row>
    <row r="46624" spans="3:22" x14ac:dyDescent="0.2">
      <c r="F46624"/>
      <c r="M46624" s="2"/>
      <c r="N46624"/>
      <c r="O46624"/>
      <c r="U46624"/>
      <c r="V46624"/>
    </row>
    <row r="46625" spans="3:22" x14ac:dyDescent="0.2">
      <c r="F46625"/>
      <c r="M46625" s="2"/>
      <c r="N46625"/>
      <c r="O46625"/>
      <c r="U46625"/>
      <c r="V46625"/>
    </row>
    <row r="46626" spans="3:22" x14ac:dyDescent="0.2">
      <c r="F46626"/>
      <c r="M46626" s="2"/>
      <c r="N46626"/>
      <c r="O46626"/>
      <c r="U46626"/>
      <c r="V46626"/>
    </row>
    <row r="46627" spans="3:22" x14ac:dyDescent="0.2">
      <c r="F46627"/>
      <c r="M46627" s="2"/>
      <c r="N46627"/>
      <c r="O46627"/>
      <c r="U46627"/>
      <c r="V46627"/>
    </row>
    <row r="46628" spans="3:22" x14ac:dyDescent="0.2">
      <c r="F46628"/>
      <c r="M46628" s="2"/>
      <c r="N46628"/>
      <c r="O46628"/>
      <c r="U46628"/>
      <c r="V46628"/>
    </row>
    <row r="46629" spans="3:22" x14ac:dyDescent="0.2">
      <c r="C46629" s="9"/>
      <c r="F46629"/>
      <c r="M46629" s="2"/>
      <c r="N46629"/>
      <c r="O46629"/>
      <c r="U46629"/>
      <c r="V46629"/>
    </row>
    <row r="46630" spans="3:22" x14ac:dyDescent="0.2">
      <c r="F46630"/>
      <c r="M46630" s="2"/>
      <c r="N46630"/>
      <c r="O46630"/>
      <c r="U46630"/>
      <c r="V46630"/>
    </row>
    <row r="46631" spans="3:22" x14ac:dyDescent="0.2">
      <c r="F46631"/>
      <c r="M46631" s="2"/>
      <c r="N46631"/>
      <c r="O46631"/>
      <c r="U46631"/>
      <c r="V46631"/>
    </row>
    <row r="46632" spans="3:22" x14ac:dyDescent="0.2">
      <c r="F46632"/>
      <c r="M46632" s="2"/>
      <c r="N46632"/>
      <c r="O46632"/>
      <c r="U46632"/>
      <c r="V46632"/>
    </row>
    <row r="46633" spans="3:22" x14ac:dyDescent="0.2">
      <c r="F46633"/>
      <c r="M46633" s="2"/>
      <c r="N46633"/>
      <c r="O46633"/>
      <c r="U46633"/>
      <c r="V46633"/>
    </row>
    <row r="46634" spans="3:22" x14ac:dyDescent="0.2">
      <c r="F46634"/>
      <c r="M46634" s="2"/>
      <c r="N46634"/>
      <c r="O46634"/>
      <c r="U46634"/>
      <c r="V46634"/>
    </row>
    <row r="46635" spans="3:22" x14ac:dyDescent="0.2">
      <c r="F46635"/>
      <c r="M46635" s="2"/>
      <c r="N46635"/>
      <c r="O46635"/>
      <c r="U46635"/>
      <c r="V46635"/>
    </row>
    <row r="46636" spans="3:22" x14ac:dyDescent="0.2">
      <c r="F46636"/>
      <c r="M46636" s="2"/>
      <c r="N46636"/>
      <c r="O46636"/>
      <c r="U46636"/>
      <c r="V46636"/>
    </row>
    <row r="46637" spans="3:22" x14ac:dyDescent="0.2">
      <c r="F46637"/>
      <c r="M46637" s="2"/>
      <c r="N46637"/>
      <c r="O46637"/>
      <c r="U46637"/>
      <c r="V46637"/>
    </row>
    <row r="46638" spans="3:22" x14ac:dyDescent="0.2">
      <c r="F46638"/>
      <c r="M46638" s="2"/>
      <c r="N46638"/>
      <c r="O46638"/>
      <c r="U46638"/>
      <c r="V46638"/>
    </row>
    <row r="46639" spans="3:22" x14ac:dyDescent="0.2">
      <c r="F46639"/>
      <c r="M46639" s="2"/>
      <c r="N46639"/>
      <c r="O46639"/>
      <c r="U46639"/>
      <c r="V46639"/>
    </row>
    <row r="46640" spans="3:22" x14ac:dyDescent="0.2">
      <c r="F46640"/>
      <c r="M46640" s="2"/>
      <c r="N46640"/>
      <c r="O46640"/>
      <c r="U46640"/>
      <c r="V46640"/>
    </row>
    <row r="46641" spans="6:22" x14ac:dyDescent="0.2">
      <c r="F46641"/>
      <c r="M46641" s="2"/>
      <c r="N46641"/>
      <c r="O46641"/>
      <c r="U46641"/>
      <c r="V46641"/>
    </row>
    <row r="46642" spans="6:22" x14ac:dyDescent="0.2">
      <c r="F46642"/>
      <c r="M46642" s="2"/>
      <c r="N46642"/>
      <c r="O46642"/>
      <c r="U46642"/>
      <c r="V46642"/>
    </row>
    <row r="46643" spans="6:22" x14ac:dyDescent="0.2">
      <c r="F46643"/>
      <c r="M46643" s="2"/>
      <c r="N46643"/>
      <c r="O46643"/>
      <c r="U46643"/>
      <c r="V46643"/>
    </row>
    <row r="46644" spans="6:22" x14ac:dyDescent="0.2">
      <c r="F46644"/>
      <c r="M46644" s="2"/>
      <c r="N46644"/>
      <c r="O46644"/>
      <c r="U46644"/>
      <c r="V46644"/>
    </row>
    <row r="46645" spans="6:22" x14ac:dyDescent="0.2">
      <c r="F46645"/>
      <c r="M46645" s="2"/>
      <c r="N46645"/>
      <c r="O46645"/>
      <c r="U46645"/>
      <c r="V46645"/>
    </row>
    <row r="46646" spans="6:22" x14ac:dyDescent="0.2">
      <c r="F46646"/>
      <c r="M46646" s="2"/>
      <c r="N46646"/>
      <c r="O46646"/>
      <c r="U46646"/>
      <c r="V46646"/>
    </row>
    <row r="46647" spans="6:22" x14ac:dyDescent="0.2">
      <c r="F46647"/>
      <c r="M46647" s="2"/>
      <c r="N46647"/>
      <c r="O46647"/>
      <c r="U46647"/>
      <c r="V46647"/>
    </row>
    <row r="46648" spans="6:22" x14ac:dyDescent="0.2">
      <c r="F46648"/>
      <c r="M46648" s="2"/>
      <c r="N46648"/>
      <c r="O46648"/>
      <c r="U46648"/>
      <c r="V46648"/>
    </row>
    <row r="46649" spans="6:22" x14ac:dyDescent="0.2">
      <c r="F46649"/>
      <c r="M46649" s="2"/>
      <c r="N46649"/>
      <c r="O46649"/>
      <c r="U46649"/>
      <c r="V46649"/>
    </row>
    <row r="46650" spans="6:22" x14ac:dyDescent="0.2">
      <c r="F46650"/>
      <c r="M46650" s="2"/>
      <c r="N46650"/>
      <c r="O46650"/>
      <c r="U46650"/>
      <c r="V46650"/>
    </row>
    <row r="46651" spans="6:22" x14ac:dyDescent="0.2">
      <c r="F46651"/>
      <c r="M46651" s="2"/>
      <c r="N46651"/>
      <c r="O46651"/>
      <c r="U46651"/>
      <c r="V46651"/>
    </row>
    <row r="46652" spans="6:22" x14ac:dyDescent="0.2">
      <c r="F46652"/>
      <c r="M46652" s="2"/>
      <c r="N46652"/>
      <c r="O46652"/>
      <c r="U46652"/>
      <c r="V46652"/>
    </row>
    <row r="46653" spans="6:22" x14ac:dyDescent="0.2">
      <c r="F46653"/>
      <c r="M46653" s="2"/>
      <c r="N46653"/>
      <c r="O46653"/>
      <c r="U46653"/>
      <c r="V46653"/>
    </row>
    <row r="46654" spans="6:22" x14ac:dyDescent="0.2">
      <c r="F46654"/>
      <c r="M46654" s="2"/>
      <c r="N46654"/>
      <c r="O46654"/>
      <c r="U46654"/>
      <c r="V46654"/>
    </row>
    <row r="46655" spans="6:22" x14ac:dyDescent="0.2">
      <c r="F46655"/>
      <c r="M46655" s="2"/>
      <c r="N46655"/>
      <c r="O46655"/>
      <c r="U46655"/>
      <c r="V46655"/>
    </row>
    <row r="46656" spans="6:22" x14ac:dyDescent="0.2">
      <c r="F46656"/>
      <c r="M46656" s="2"/>
      <c r="N46656"/>
      <c r="O46656"/>
      <c r="U46656"/>
      <c r="V46656"/>
    </row>
    <row r="46657" spans="6:22" x14ac:dyDescent="0.2">
      <c r="F46657"/>
      <c r="M46657" s="2"/>
      <c r="N46657"/>
      <c r="O46657"/>
      <c r="U46657"/>
      <c r="V46657"/>
    </row>
    <row r="46658" spans="6:22" x14ac:dyDescent="0.2">
      <c r="F46658"/>
      <c r="M46658" s="2"/>
      <c r="N46658"/>
      <c r="O46658"/>
      <c r="U46658"/>
      <c r="V46658"/>
    </row>
    <row r="46659" spans="6:22" x14ac:dyDescent="0.2">
      <c r="F46659"/>
      <c r="M46659" s="2"/>
      <c r="N46659"/>
      <c r="O46659"/>
      <c r="U46659"/>
      <c r="V46659"/>
    </row>
    <row r="46660" spans="6:22" x14ac:dyDescent="0.2">
      <c r="F46660"/>
      <c r="M46660" s="2"/>
      <c r="N46660"/>
      <c r="O46660"/>
      <c r="U46660"/>
      <c r="V46660"/>
    </row>
    <row r="46661" spans="6:22" x14ac:dyDescent="0.2">
      <c r="F46661"/>
      <c r="M46661" s="2"/>
      <c r="N46661"/>
      <c r="O46661"/>
      <c r="U46661"/>
      <c r="V46661"/>
    </row>
    <row r="46662" spans="6:22" x14ac:dyDescent="0.2">
      <c r="F46662"/>
      <c r="M46662" s="2"/>
      <c r="N46662"/>
      <c r="O46662"/>
      <c r="U46662"/>
      <c r="V46662"/>
    </row>
    <row r="46663" spans="6:22" x14ac:dyDescent="0.2">
      <c r="F46663"/>
      <c r="M46663" s="2"/>
      <c r="N46663"/>
      <c r="O46663"/>
      <c r="U46663"/>
      <c r="V46663"/>
    </row>
    <row r="46664" spans="6:22" x14ac:dyDescent="0.2">
      <c r="F46664"/>
      <c r="M46664" s="2"/>
      <c r="N46664"/>
      <c r="O46664"/>
      <c r="U46664"/>
      <c r="V46664"/>
    </row>
    <row r="46665" spans="6:22" x14ac:dyDescent="0.2">
      <c r="F46665"/>
      <c r="M46665" s="2"/>
      <c r="N46665"/>
      <c r="O46665"/>
      <c r="U46665"/>
      <c r="V46665"/>
    </row>
    <row r="46666" spans="6:22" x14ac:dyDescent="0.2">
      <c r="F46666"/>
      <c r="M46666" s="2"/>
      <c r="N46666"/>
      <c r="O46666"/>
      <c r="U46666"/>
      <c r="V46666"/>
    </row>
    <row r="46667" spans="6:22" x14ac:dyDescent="0.2">
      <c r="F46667"/>
      <c r="M46667" s="2"/>
      <c r="N46667"/>
      <c r="O46667"/>
      <c r="U46667"/>
      <c r="V46667"/>
    </row>
    <row r="46668" spans="6:22" x14ac:dyDescent="0.2">
      <c r="F46668"/>
      <c r="M46668" s="2"/>
      <c r="N46668"/>
      <c r="O46668"/>
      <c r="U46668"/>
      <c r="V46668"/>
    </row>
    <row r="46669" spans="6:22" x14ac:dyDescent="0.2">
      <c r="F46669"/>
      <c r="M46669" s="2"/>
      <c r="N46669"/>
      <c r="O46669"/>
      <c r="U46669"/>
      <c r="V46669"/>
    </row>
    <row r="46670" spans="6:22" x14ac:dyDescent="0.2">
      <c r="F46670"/>
      <c r="M46670" s="2"/>
      <c r="N46670"/>
      <c r="O46670"/>
      <c r="U46670"/>
      <c r="V46670"/>
    </row>
    <row r="46671" spans="6:22" x14ac:dyDescent="0.2">
      <c r="F46671"/>
      <c r="M46671" s="2"/>
      <c r="N46671"/>
      <c r="O46671"/>
      <c r="U46671"/>
      <c r="V46671"/>
    </row>
    <row r="46672" spans="6:22" x14ac:dyDescent="0.2">
      <c r="F46672"/>
      <c r="M46672" s="2"/>
      <c r="N46672"/>
      <c r="O46672"/>
      <c r="U46672"/>
      <c r="V46672"/>
    </row>
    <row r="46673" spans="6:22" x14ac:dyDescent="0.2">
      <c r="F46673"/>
      <c r="M46673" s="2"/>
      <c r="N46673"/>
      <c r="O46673"/>
      <c r="U46673"/>
      <c r="V46673"/>
    </row>
    <row r="46674" spans="6:22" x14ac:dyDescent="0.2">
      <c r="F46674"/>
      <c r="M46674" s="2"/>
      <c r="N46674"/>
      <c r="O46674"/>
      <c r="U46674"/>
      <c r="V46674"/>
    </row>
    <row r="46675" spans="6:22" x14ac:dyDescent="0.2">
      <c r="F46675"/>
      <c r="M46675" s="2"/>
      <c r="N46675"/>
      <c r="O46675"/>
      <c r="U46675"/>
      <c r="V46675"/>
    </row>
    <row r="46676" spans="6:22" x14ac:dyDescent="0.2">
      <c r="F46676"/>
      <c r="M46676" s="2"/>
      <c r="N46676"/>
      <c r="O46676"/>
      <c r="U46676"/>
      <c r="V46676"/>
    </row>
    <row r="46677" spans="6:22" x14ac:dyDescent="0.2">
      <c r="F46677"/>
      <c r="M46677" s="2"/>
      <c r="N46677"/>
      <c r="O46677"/>
      <c r="U46677"/>
      <c r="V46677"/>
    </row>
    <row r="46678" spans="6:22" x14ac:dyDescent="0.2">
      <c r="F46678"/>
      <c r="M46678" s="2"/>
      <c r="N46678"/>
      <c r="O46678"/>
      <c r="U46678"/>
      <c r="V46678"/>
    </row>
    <row r="46679" spans="6:22" x14ac:dyDescent="0.2">
      <c r="F46679"/>
      <c r="M46679" s="2"/>
      <c r="N46679"/>
      <c r="O46679"/>
      <c r="U46679"/>
      <c r="V46679"/>
    </row>
    <row r="46680" spans="6:22" x14ac:dyDescent="0.2">
      <c r="F46680"/>
      <c r="M46680" s="2"/>
      <c r="N46680"/>
      <c r="O46680"/>
      <c r="U46680"/>
      <c r="V46680"/>
    </row>
    <row r="46681" spans="6:22" x14ac:dyDescent="0.2">
      <c r="F46681"/>
      <c r="M46681" s="2"/>
      <c r="N46681"/>
      <c r="O46681"/>
      <c r="U46681"/>
      <c r="V46681"/>
    </row>
    <row r="46682" spans="6:22" x14ac:dyDescent="0.2">
      <c r="F46682"/>
      <c r="M46682" s="2"/>
      <c r="N46682"/>
      <c r="O46682"/>
      <c r="U46682"/>
      <c r="V46682"/>
    </row>
    <row r="46683" spans="6:22" x14ac:dyDescent="0.2">
      <c r="F46683"/>
      <c r="M46683" s="2"/>
      <c r="N46683"/>
      <c r="O46683"/>
      <c r="U46683"/>
      <c r="V46683"/>
    </row>
    <row r="46684" spans="6:22" x14ac:dyDescent="0.2">
      <c r="F46684"/>
      <c r="M46684" s="2"/>
      <c r="N46684"/>
      <c r="O46684"/>
      <c r="U46684"/>
      <c r="V46684"/>
    </row>
    <row r="46685" spans="6:22" x14ac:dyDescent="0.2">
      <c r="F46685"/>
      <c r="M46685" s="2"/>
      <c r="N46685"/>
      <c r="O46685"/>
      <c r="U46685"/>
      <c r="V46685"/>
    </row>
    <row r="46686" spans="6:22" x14ac:dyDescent="0.2">
      <c r="F46686"/>
      <c r="M46686" s="2"/>
      <c r="N46686"/>
      <c r="O46686"/>
      <c r="U46686"/>
      <c r="V46686"/>
    </row>
    <row r="46687" spans="6:22" x14ac:dyDescent="0.2">
      <c r="F46687"/>
      <c r="M46687" s="2"/>
      <c r="N46687"/>
      <c r="O46687"/>
      <c r="U46687"/>
      <c r="V46687"/>
    </row>
    <row r="46688" spans="6:22" x14ac:dyDescent="0.2">
      <c r="F46688"/>
      <c r="M46688" s="2"/>
      <c r="N46688"/>
      <c r="O46688"/>
      <c r="U46688"/>
      <c r="V46688"/>
    </row>
    <row r="46689" spans="6:22" x14ac:dyDescent="0.2">
      <c r="F46689"/>
      <c r="M46689" s="2"/>
      <c r="N46689"/>
      <c r="O46689"/>
      <c r="U46689"/>
      <c r="V46689"/>
    </row>
    <row r="46690" spans="6:22" x14ac:dyDescent="0.2">
      <c r="F46690"/>
      <c r="M46690" s="2"/>
      <c r="N46690"/>
      <c r="O46690"/>
      <c r="U46690"/>
      <c r="V46690"/>
    </row>
    <row r="46691" spans="6:22" x14ac:dyDescent="0.2">
      <c r="F46691"/>
      <c r="M46691" s="2"/>
      <c r="N46691"/>
      <c r="O46691"/>
      <c r="U46691"/>
      <c r="V46691"/>
    </row>
    <row r="46692" spans="6:22" x14ac:dyDescent="0.2">
      <c r="F46692"/>
      <c r="M46692" s="2"/>
      <c r="N46692"/>
      <c r="O46692"/>
      <c r="U46692"/>
      <c r="V46692"/>
    </row>
    <row r="46693" spans="6:22" x14ac:dyDescent="0.2">
      <c r="F46693"/>
      <c r="M46693" s="2"/>
      <c r="N46693"/>
      <c r="O46693"/>
      <c r="U46693"/>
      <c r="V46693"/>
    </row>
    <row r="46694" spans="6:22" x14ac:dyDescent="0.2">
      <c r="F46694"/>
      <c r="M46694" s="2"/>
      <c r="N46694"/>
      <c r="O46694"/>
      <c r="U46694"/>
      <c r="V46694"/>
    </row>
    <row r="46695" spans="6:22" x14ac:dyDescent="0.2">
      <c r="F46695"/>
      <c r="M46695" s="2"/>
      <c r="N46695"/>
      <c r="O46695"/>
      <c r="U46695"/>
      <c r="V46695"/>
    </row>
    <row r="46696" spans="6:22" x14ac:dyDescent="0.2">
      <c r="F46696"/>
      <c r="M46696" s="2"/>
      <c r="N46696"/>
      <c r="O46696"/>
      <c r="U46696"/>
      <c r="V46696"/>
    </row>
    <row r="46697" spans="6:22" x14ac:dyDescent="0.2">
      <c r="F46697"/>
      <c r="M46697" s="2"/>
      <c r="N46697"/>
      <c r="O46697"/>
      <c r="U46697"/>
      <c r="V46697"/>
    </row>
    <row r="46698" spans="6:22" x14ac:dyDescent="0.2">
      <c r="F46698"/>
      <c r="M46698" s="2"/>
      <c r="N46698"/>
      <c r="O46698"/>
      <c r="U46698"/>
      <c r="V46698"/>
    </row>
    <row r="46699" spans="6:22" x14ac:dyDescent="0.2">
      <c r="F46699"/>
      <c r="M46699" s="2"/>
      <c r="N46699"/>
      <c r="O46699"/>
      <c r="U46699"/>
      <c r="V46699"/>
    </row>
    <row r="46700" spans="6:22" x14ac:dyDescent="0.2">
      <c r="F46700"/>
      <c r="M46700" s="2"/>
      <c r="N46700"/>
      <c r="O46700"/>
      <c r="U46700"/>
      <c r="V46700"/>
    </row>
    <row r="46701" spans="6:22" x14ac:dyDescent="0.2">
      <c r="F46701"/>
      <c r="M46701" s="2"/>
      <c r="N46701"/>
      <c r="O46701"/>
      <c r="U46701"/>
      <c r="V46701"/>
    </row>
    <row r="46702" spans="6:22" x14ac:dyDescent="0.2">
      <c r="F46702"/>
      <c r="M46702" s="2"/>
      <c r="N46702"/>
      <c r="O46702"/>
      <c r="U46702"/>
      <c r="V46702"/>
    </row>
    <row r="46703" spans="6:22" x14ac:dyDescent="0.2">
      <c r="F46703"/>
      <c r="M46703" s="2"/>
      <c r="N46703"/>
      <c r="O46703"/>
      <c r="U46703"/>
      <c r="V46703"/>
    </row>
    <row r="46704" spans="6:22" x14ac:dyDescent="0.2">
      <c r="F46704"/>
      <c r="M46704" s="2"/>
      <c r="N46704"/>
      <c r="O46704"/>
      <c r="U46704"/>
      <c r="V46704"/>
    </row>
    <row r="46705" spans="6:22" x14ac:dyDescent="0.2">
      <c r="F46705"/>
      <c r="M46705" s="2"/>
      <c r="N46705"/>
      <c r="O46705"/>
      <c r="U46705"/>
      <c r="V46705"/>
    </row>
    <row r="46706" spans="6:22" x14ac:dyDescent="0.2">
      <c r="F46706"/>
      <c r="M46706" s="2"/>
      <c r="N46706"/>
      <c r="O46706"/>
      <c r="U46706"/>
      <c r="V46706"/>
    </row>
    <row r="46707" spans="6:22" x14ac:dyDescent="0.2">
      <c r="F46707"/>
      <c r="M46707" s="2"/>
      <c r="N46707"/>
      <c r="O46707"/>
      <c r="U46707"/>
      <c r="V46707"/>
    </row>
    <row r="46708" spans="6:22" x14ac:dyDescent="0.2">
      <c r="F46708"/>
      <c r="M46708" s="2"/>
      <c r="N46708"/>
      <c r="O46708"/>
      <c r="U46708"/>
      <c r="V46708"/>
    </row>
    <row r="46709" spans="6:22" x14ac:dyDescent="0.2">
      <c r="F46709"/>
      <c r="M46709" s="2"/>
      <c r="N46709"/>
      <c r="O46709"/>
      <c r="U46709"/>
      <c r="V46709"/>
    </row>
    <row r="46710" spans="6:22" x14ac:dyDescent="0.2">
      <c r="F46710"/>
      <c r="M46710" s="2"/>
      <c r="N46710"/>
      <c r="O46710"/>
      <c r="U46710"/>
      <c r="V46710"/>
    </row>
    <row r="46711" spans="6:22" x14ac:dyDescent="0.2">
      <c r="F46711"/>
      <c r="M46711" s="2"/>
      <c r="N46711"/>
      <c r="O46711"/>
      <c r="U46711"/>
      <c r="V46711"/>
    </row>
    <row r="46712" spans="6:22" x14ac:dyDescent="0.2">
      <c r="F46712"/>
      <c r="M46712" s="2"/>
      <c r="N46712"/>
      <c r="O46712"/>
      <c r="U46712"/>
      <c r="V46712"/>
    </row>
    <row r="46713" spans="6:22" x14ac:dyDescent="0.2">
      <c r="F46713"/>
      <c r="M46713" s="2"/>
      <c r="N46713"/>
      <c r="O46713"/>
      <c r="U46713"/>
      <c r="V46713"/>
    </row>
    <row r="46714" spans="6:22" x14ac:dyDescent="0.2">
      <c r="F46714"/>
      <c r="M46714" s="2"/>
      <c r="N46714"/>
      <c r="O46714"/>
      <c r="U46714"/>
      <c r="V46714"/>
    </row>
    <row r="46715" spans="6:22" x14ac:dyDescent="0.2">
      <c r="F46715"/>
      <c r="M46715" s="2"/>
      <c r="N46715"/>
      <c r="O46715"/>
      <c r="U46715"/>
      <c r="V46715"/>
    </row>
    <row r="46716" spans="6:22" x14ac:dyDescent="0.2">
      <c r="F46716"/>
      <c r="M46716" s="2"/>
      <c r="N46716"/>
      <c r="O46716"/>
      <c r="U46716"/>
      <c r="V46716"/>
    </row>
    <row r="46717" spans="6:22" x14ac:dyDescent="0.2">
      <c r="F46717"/>
      <c r="M46717" s="2"/>
      <c r="N46717"/>
      <c r="O46717"/>
      <c r="U46717"/>
      <c r="V46717"/>
    </row>
    <row r="46718" spans="6:22" x14ac:dyDescent="0.2">
      <c r="F46718"/>
      <c r="M46718" s="2"/>
      <c r="N46718"/>
      <c r="O46718"/>
      <c r="U46718"/>
      <c r="V46718"/>
    </row>
    <row r="46719" spans="6:22" x14ac:dyDescent="0.2">
      <c r="F46719"/>
      <c r="M46719" s="2"/>
      <c r="N46719"/>
      <c r="O46719"/>
      <c r="U46719"/>
      <c r="V46719"/>
    </row>
    <row r="46720" spans="6:22" x14ac:dyDescent="0.2">
      <c r="F46720"/>
      <c r="M46720" s="2"/>
      <c r="N46720"/>
      <c r="O46720"/>
      <c r="U46720"/>
      <c r="V46720"/>
    </row>
    <row r="46721" spans="6:22" x14ac:dyDescent="0.2">
      <c r="F46721"/>
      <c r="M46721" s="2"/>
      <c r="N46721"/>
      <c r="O46721"/>
      <c r="U46721"/>
      <c r="V46721"/>
    </row>
    <row r="46722" spans="6:22" x14ac:dyDescent="0.2">
      <c r="F46722"/>
      <c r="M46722" s="2"/>
      <c r="N46722"/>
      <c r="O46722"/>
      <c r="U46722"/>
      <c r="V46722"/>
    </row>
    <row r="46723" spans="6:22" x14ac:dyDescent="0.2">
      <c r="F46723"/>
      <c r="M46723" s="2"/>
      <c r="N46723"/>
      <c r="O46723"/>
      <c r="U46723"/>
      <c r="V46723"/>
    </row>
    <row r="46724" spans="6:22" x14ac:dyDescent="0.2">
      <c r="F46724"/>
      <c r="M46724" s="2"/>
      <c r="N46724"/>
      <c r="O46724"/>
      <c r="U46724"/>
      <c r="V46724"/>
    </row>
    <row r="46725" spans="6:22" x14ac:dyDescent="0.2">
      <c r="F46725"/>
      <c r="M46725" s="2"/>
      <c r="N46725"/>
      <c r="O46725"/>
      <c r="U46725"/>
      <c r="V46725"/>
    </row>
    <row r="46726" spans="6:22" x14ac:dyDescent="0.2">
      <c r="F46726"/>
      <c r="M46726" s="2"/>
      <c r="N46726"/>
      <c r="O46726"/>
      <c r="U46726"/>
      <c r="V46726"/>
    </row>
    <row r="46727" spans="6:22" x14ac:dyDescent="0.2">
      <c r="F46727"/>
      <c r="M46727" s="2"/>
      <c r="N46727"/>
      <c r="O46727"/>
      <c r="U46727"/>
      <c r="V46727"/>
    </row>
    <row r="46728" spans="6:22" x14ac:dyDescent="0.2">
      <c r="F46728"/>
      <c r="M46728" s="2"/>
      <c r="N46728"/>
      <c r="O46728"/>
      <c r="U46728"/>
      <c r="V46728"/>
    </row>
    <row r="46729" spans="6:22" x14ac:dyDescent="0.2">
      <c r="F46729"/>
      <c r="M46729" s="2"/>
      <c r="N46729"/>
      <c r="O46729"/>
      <c r="U46729"/>
      <c r="V46729"/>
    </row>
    <row r="46730" spans="6:22" x14ac:dyDescent="0.2">
      <c r="F46730"/>
      <c r="M46730" s="2"/>
      <c r="N46730"/>
      <c r="O46730"/>
      <c r="U46730"/>
      <c r="V46730"/>
    </row>
    <row r="46731" spans="6:22" x14ac:dyDescent="0.2">
      <c r="F46731"/>
      <c r="M46731" s="2"/>
      <c r="N46731"/>
      <c r="O46731"/>
      <c r="U46731"/>
      <c r="V46731"/>
    </row>
    <row r="46732" spans="6:22" x14ac:dyDescent="0.2">
      <c r="F46732"/>
      <c r="M46732" s="2"/>
      <c r="N46732"/>
      <c r="O46732"/>
      <c r="U46732"/>
      <c r="V46732"/>
    </row>
    <row r="46733" spans="6:22" x14ac:dyDescent="0.2">
      <c r="F46733"/>
      <c r="M46733" s="2"/>
      <c r="N46733"/>
      <c r="O46733"/>
      <c r="U46733"/>
      <c r="V46733"/>
    </row>
    <row r="46734" spans="6:22" x14ac:dyDescent="0.2">
      <c r="F46734"/>
      <c r="M46734" s="2"/>
      <c r="N46734"/>
      <c r="O46734"/>
      <c r="U46734"/>
      <c r="V46734"/>
    </row>
    <row r="46735" spans="6:22" x14ac:dyDescent="0.2">
      <c r="F46735"/>
      <c r="M46735" s="2"/>
      <c r="N46735"/>
      <c r="O46735"/>
      <c r="U46735"/>
      <c r="V46735"/>
    </row>
    <row r="46736" spans="6:22" x14ac:dyDescent="0.2">
      <c r="F46736"/>
      <c r="M46736" s="2"/>
      <c r="N46736"/>
      <c r="O46736"/>
      <c r="U46736"/>
      <c r="V46736"/>
    </row>
    <row r="46737" spans="6:22" x14ac:dyDescent="0.2">
      <c r="F46737"/>
      <c r="M46737" s="2"/>
      <c r="N46737"/>
      <c r="O46737"/>
      <c r="U46737"/>
      <c r="V46737"/>
    </row>
    <row r="46738" spans="6:22" x14ac:dyDescent="0.2">
      <c r="F46738"/>
      <c r="M46738" s="2"/>
      <c r="N46738"/>
      <c r="O46738"/>
      <c r="U46738"/>
      <c r="V46738"/>
    </row>
    <row r="46739" spans="6:22" x14ac:dyDescent="0.2">
      <c r="F46739"/>
      <c r="M46739" s="2"/>
      <c r="N46739"/>
      <c r="O46739"/>
      <c r="U46739"/>
      <c r="V46739"/>
    </row>
    <row r="46740" spans="6:22" x14ac:dyDescent="0.2">
      <c r="F46740"/>
      <c r="M46740" s="2"/>
      <c r="N46740"/>
      <c r="O46740"/>
      <c r="U46740"/>
      <c r="V46740"/>
    </row>
    <row r="46741" spans="6:22" x14ac:dyDescent="0.2">
      <c r="F46741"/>
      <c r="M46741" s="2"/>
      <c r="N46741"/>
      <c r="O46741"/>
      <c r="U46741"/>
      <c r="V46741"/>
    </row>
    <row r="46742" spans="6:22" x14ac:dyDescent="0.2">
      <c r="F46742"/>
      <c r="M46742" s="2"/>
      <c r="N46742"/>
      <c r="O46742"/>
      <c r="U46742"/>
      <c r="V46742"/>
    </row>
    <row r="46743" spans="6:22" x14ac:dyDescent="0.2">
      <c r="F46743"/>
      <c r="M46743" s="2"/>
      <c r="N46743"/>
      <c r="O46743"/>
      <c r="U46743"/>
      <c r="V46743"/>
    </row>
    <row r="46744" spans="6:22" x14ac:dyDescent="0.2">
      <c r="F46744"/>
      <c r="M46744" s="2"/>
      <c r="N46744"/>
      <c r="O46744"/>
      <c r="U46744"/>
      <c r="V46744"/>
    </row>
    <row r="46745" spans="6:22" x14ac:dyDescent="0.2">
      <c r="F46745"/>
      <c r="M46745" s="2"/>
      <c r="N46745"/>
      <c r="O46745"/>
      <c r="U46745"/>
      <c r="V46745"/>
    </row>
    <row r="46746" spans="6:22" x14ac:dyDescent="0.2">
      <c r="F46746"/>
      <c r="M46746" s="2"/>
      <c r="N46746"/>
      <c r="O46746"/>
      <c r="U46746"/>
      <c r="V46746"/>
    </row>
    <row r="46747" spans="6:22" x14ac:dyDescent="0.2">
      <c r="F46747"/>
      <c r="M46747" s="2"/>
      <c r="N46747"/>
      <c r="O46747"/>
      <c r="U46747"/>
      <c r="V46747"/>
    </row>
    <row r="46748" spans="6:22" x14ac:dyDescent="0.2">
      <c r="F46748"/>
      <c r="M46748" s="2"/>
      <c r="N46748"/>
      <c r="O46748"/>
      <c r="U46748"/>
      <c r="V46748"/>
    </row>
    <row r="46749" spans="6:22" x14ac:dyDescent="0.2">
      <c r="F46749"/>
      <c r="M46749" s="2"/>
      <c r="N46749"/>
      <c r="O46749"/>
      <c r="U46749"/>
      <c r="V46749"/>
    </row>
    <row r="46750" spans="6:22" x14ac:dyDescent="0.2">
      <c r="F46750"/>
      <c r="M46750" s="2"/>
      <c r="N46750"/>
      <c r="O46750"/>
      <c r="U46750"/>
      <c r="V46750"/>
    </row>
    <row r="46751" spans="6:22" x14ac:dyDescent="0.2">
      <c r="F46751"/>
      <c r="M46751" s="2"/>
      <c r="N46751"/>
      <c r="O46751"/>
      <c r="U46751"/>
      <c r="V46751"/>
    </row>
    <row r="46752" spans="6:22" x14ac:dyDescent="0.2">
      <c r="F46752"/>
      <c r="M46752" s="2"/>
      <c r="N46752"/>
      <c r="O46752"/>
      <c r="U46752"/>
      <c r="V46752"/>
    </row>
    <row r="46753" spans="6:22" x14ac:dyDescent="0.2">
      <c r="F46753"/>
      <c r="M46753" s="2"/>
      <c r="N46753"/>
      <c r="O46753"/>
      <c r="U46753"/>
      <c r="V46753"/>
    </row>
    <row r="46754" spans="6:22" x14ac:dyDescent="0.2">
      <c r="F46754"/>
      <c r="M46754" s="2"/>
      <c r="N46754"/>
      <c r="O46754"/>
      <c r="U46754"/>
      <c r="V46754"/>
    </row>
    <row r="46755" spans="6:22" x14ac:dyDescent="0.2">
      <c r="F46755"/>
      <c r="M46755" s="2"/>
      <c r="N46755"/>
      <c r="O46755"/>
      <c r="U46755"/>
      <c r="V46755"/>
    </row>
    <row r="46756" spans="6:22" x14ac:dyDescent="0.2">
      <c r="F46756"/>
      <c r="M46756" s="2"/>
      <c r="N46756"/>
      <c r="O46756"/>
      <c r="U46756"/>
      <c r="V46756"/>
    </row>
    <row r="46757" spans="6:22" x14ac:dyDescent="0.2">
      <c r="F46757"/>
      <c r="M46757" s="2"/>
      <c r="N46757"/>
      <c r="O46757"/>
      <c r="U46757"/>
      <c r="V46757"/>
    </row>
    <row r="46758" spans="6:22" x14ac:dyDescent="0.2">
      <c r="F46758"/>
      <c r="M46758" s="2"/>
      <c r="N46758"/>
      <c r="O46758"/>
      <c r="U46758"/>
      <c r="V46758"/>
    </row>
    <row r="46759" spans="6:22" x14ac:dyDescent="0.2">
      <c r="F46759"/>
      <c r="M46759" s="2"/>
      <c r="N46759"/>
      <c r="O46759"/>
      <c r="U46759"/>
      <c r="V46759"/>
    </row>
    <row r="46760" spans="6:22" x14ac:dyDescent="0.2">
      <c r="F46760"/>
      <c r="M46760" s="2"/>
      <c r="N46760"/>
      <c r="O46760"/>
      <c r="U46760"/>
      <c r="V46760"/>
    </row>
    <row r="46761" spans="6:22" x14ac:dyDescent="0.2">
      <c r="F46761"/>
      <c r="M46761" s="2"/>
      <c r="N46761"/>
      <c r="O46761"/>
      <c r="U46761"/>
      <c r="V46761"/>
    </row>
    <row r="46762" spans="6:22" x14ac:dyDescent="0.2">
      <c r="F46762"/>
      <c r="M46762" s="2"/>
      <c r="N46762"/>
      <c r="O46762"/>
      <c r="U46762"/>
      <c r="V46762"/>
    </row>
    <row r="46763" spans="6:22" x14ac:dyDescent="0.2">
      <c r="F46763"/>
      <c r="M46763" s="2"/>
      <c r="N46763"/>
      <c r="O46763"/>
      <c r="U46763"/>
      <c r="V46763"/>
    </row>
    <row r="46764" spans="6:22" x14ac:dyDescent="0.2">
      <c r="F46764"/>
      <c r="M46764" s="2"/>
      <c r="N46764"/>
      <c r="O46764"/>
      <c r="U46764"/>
      <c r="V46764"/>
    </row>
    <row r="46765" spans="6:22" x14ac:dyDescent="0.2">
      <c r="F46765"/>
      <c r="M46765" s="2"/>
      <c r="N46765"/>
      <c r="O46765"/>
      <c r="U46765"/>
      <c r="V46765"/>
    </row>
    <row r="46766" spans="6:22" x14ac:dyDescent="0.2">
      <c r="F46766"/>
      <c r="M46766" s="2"/>
      <c r="N46766"/>
      <c r="O46766"/>
      <c r="U46766"/>
      <c r="V46766"/>
    </row>
    <row r="46767" spans="6:22" x14ac:dyDescent="0.2">
      <c r="F46767"/>
      <c r="M46767" s="2"/>
      <c r="N46767"/>
      <c r="O46767"/>
      <c r="U46767"/>
      <c r="V46767"/>
    </row>
    <row r="46768" spans="6:22" x14ac:dyDescent="0.2">
      <c r="F46768"/>
      <c r="M46768" s="2"/>
      <c r="N46768"/>
      <c r="O46768"/>
      <c r="U46768"/>
      <c r="V46768"/>
    </row>
    <row r="46769" spans="6:22" x14ac:dyDescent="0.2">
      <c r="F46769"/>
      <c r="M46769" s="2"/>
      <c r="N46769"/>
      <c r="O46769"/>
      <c r="U46769"/>
      <c r="V46769"/>
    </row>
    <row r="46770" spans="6:22" x14ac:dyDescent="0.2">
      <c r="F46770"/>
      <c r="M46770" s="2"/>
      <c r="N46770"/>
      <c r="O46770"/>
      <c r="U46770"/>
      <c r="V46770"/>
    </row>
    <row r="46771" spans="6:22" x14ac:dyDescent="0.2">
      <c r="F46771"/>
      <c r="M46771" s="2"/>
      <c r="N46771"/>
      <c r="O46771"/>
      <c r="U46771"/>
      <c r="V46771"/>
    </row>
    <row r="46772" spans="6:22" x14ac:dyDescent="0.2">
      <c r="F46772"/>
      <c r="M46772" s="2"/>
      <c r="N46772"/>
      <c r="O46772"/>
      <c r="U46772"/>
      <c r="V46772"/>
    </row>
    <row r="46773" spans="6:22" x14ac:dyDescent="0.2">
      <c r="F46773"/>
      <c r="M46773" s="2"/>
      <c r="N46773"/>
      <c r="O46773"/>
      <c r="U46773"/>
      <c r="V46773"/>
    </row>
    <row r="46774" spans="6:22" x14ac:dyDescent="0.2">
      <c r="F46774"/>
      <c r="M46774" s="2"/>
      <c r="N46774"/>
      <c r="O46774"/>
      <c r="U46774"/>
      <c r="V46774"/>
    </row>
    <row r="46775" spans="6:22" x14ac:dyDescent="0.2">
      <c r="F46775"/>
      <c r="M46775" s="2"/>
      <c r="N46775"/>
      <c r="O46775"/>
      <c r="U46775"/>
      <c r="V46775"/>
    </row>
    <row r="46776" spans="6:22" x14ac:dyDescent="0.2">
      <c r="F46776"/>
      <c r="M46776" s="2"/>
      <c r="N46776"/>
      <c r="O46776"/>
      <c r="U46776"/>
      <c r="V46776"/>
    </row>
    <row r="46777" spans="6:22" x14ac:dyDescent="0.2">
      <c r="F46777"/>
      <c r="M46777" s="2"/>
      <c r="N46777"/>
      <c r="O46777"/>
      <c r="U46777"/>
      <c r="V46777"/>
    </row>
    <row r="46778" spans="6:22" x14ac:dyDescent="0.2">
      <c r="F46778"/>
      <c r="M46778" s="2"/>
      <c r="N46778"/>
      <c r="O46778"/>
      <c r="U46778"/>
      <c r="V46778"/>
    </row>
    <row r="46779" spans="6:22" x14ac:dyDescent="0.2">
      <c r="F46779"/>
      <c r="M46779" s="2"/>
      <c r="N46779"/>
      <c r="O46779"/>
      <c r="U46779"/>
      <c r="V46779"/>
    </row>
    <row r="46780" spans="6:22" x14ac:dyDescent="0.2">
      <c r="F46780"/>
      <c r="M46780" s="2"/>
      <c r="N46780"/>
      <c r="O46780"/>
      <c r="U46780"/>
      <c r="V46780"/>
    </row>
    <row r="46781" spans="6:22" x14ac:dyDescent="0.2">
      <c r="F46781"/>
      <c r="M46781" s="2"/>
      <c r="N46781"/>
      <c r="O46781"/>
      <c r="U46781"/>
      <c r="V46781"/>
    </row>
    <row r="46782" spans="6:22" x14ac:dyDescent="0.2">
      <c r="F46782"/>
      <c r="M46782" s="2"/>
      <c r="N46782"/>
      <c r="O46782"/>
      <c r="U46782"/>
      <c r="V46782"/>
    </row>
    <row r="46783" spans="6:22" x14ac:dyDescent="0.2">
      <c r="F46783"/>
      <c r="M46783" s="2"/>
      <c r="N46783"/>
      <c r="O46783"/>
      <c r="U46783"/>
      <c r="V46783"/>
    </row>
    <row r="46784" spans="6:22" x14ac:dyDescent="0.2">
      <c r="F46784"/>
      <c r="M46784" s="2"/>
      <c r="N46784"/>
      <c r="O46784"/>
      <c r="U46784"/>
      <c r="V46784"/>
    </row>
    <row r="46785" spans="6:22" x14ac:dyDescent="0.2">
      <c r="F46785"/>
      <c r="M46785" s="2"/>
      <c r="N46785"/>
      <c r="O46785"/>
      <c r="U46785"/>
      <c r="V46785"/>
    </row>
    <row r="46786" spans="6:22" x14ac:dyDescent="0.2">
      <c r="F46786"/>
      <c r="M46786" s="2"/>
      <c r="N46786"/>
      <c r="O46786"/>
      <c r="U46786"/>
      <c r="V46786"/>
    </row>
    <row r="46787" spans="6:22" x14ac:dyDescent="0.2">
      <c r="F46787"/>
      <c r="M46787" s="2"/>
      <c r="N46787"/>
      <c r="O46787"/>
      <c r="U46787"/>
      <c r="V46787"/>
    </row>
    <row r="46788" spans="6:22" x14ac:dyDescent="0.2">
      <c r="F46788"/>
      <c r="M46788" s="2"/>
      <c r="N46788"/>
      <c r="O46788"/>
      <c r="U46788"/>
      <c r="V46788"/>
    </row>
    <row r="46789" spans="6:22" x14ac:dyDescent="0.2">
      <c r="F46789"/>
      <c r="M46789" s="2"/>
      <c r="N46789"/>
      <c r="O46789"/>
      <c r="U46789"/>
      <c r="V46789"/>
    </row>
    <row r="46790" spans="6:22" x14ac:dyDescent="0.2">
      <c r="F46790"/>
      <c r="M46790" s="2"/>
      <c r="N46790"/>
      <c r="O46790"/>
      <c r="U46790"/>
      <c r="V46790"/>
    </row>
    <row r="46791" spans="6:22" x14ac:dyDescent="0.2">
      <c r="F46791"/>
      <c r="M46791" s="2"/>
      <c r="N46791"/>
      <c r="O46791"/>
      <c r="U46791"/>
      <c r="V46791"/>
    </row>
    <row r="46792" spans="6:22" x14ac:dyDescent="0.2">
      <c r="F46792"/>
      <c r="M46792" s="2"/>
      <c r="N46792"/>
      <c r="O46792"/>
      <c r="U46792"/>
      <c r="V46792"/>
    </row>
    <row r="46793" spans="6:22" x14ac:dyDescent="0.2">
      <c r="F46793"/>
      <c r="M46793" s="2"/>
      <c r="N46793"/>
      <c r="O46793"/>
      <c r="U46793"/>
      <c r="V46793"/>
    </row>
    <row r="46794" spans="6:22" x14ac:dyDescent="0.2">
      <c r="F46794"/>
      <c r="M46794" s="2"/>
      <c r="N46794"/>
      <c r="O46794"/>
      <c r="U46794"/>
      <c r="V46794"/>
    </row>
    <row r="46795" spans="6:22" x14ac:dyDescent="0.2">
      <c r="F46795"/>
      <c r="M46795" s="2"/>
      <c r="N46795"/>
      <c r="O46795"/>
      <c r="U46795"/>
      <c r="V46795"/>
    </row>
    <row r="46796" spans="6:22" x14ac:dyDescent="0.2">
      <c r="F46796"/>
      <c r="M46796" s="2"/>
      <c r="N46796"/>
      <c r="O46796"/>
      <c r="U46796"/>
      <c r="V46796"/>
    </row>
    <row r="46797" spans="6:22" x14ac:dyDescent="0.2">
      <c r="F46797"/>
      <c r="M46797" s="2"/>
      <c r="N46797"/>
      <c r="O46797"/>
      <c r="U46797"/>
      <c r="V46797"/>
    </row>
    <row r="46798" spans="6:22" x14ac:dyDescent="0.2">
      <c r="F46798"/>
      <c r="M46798" s="2"/>
      <c r="N46798"/>
      <c r="O46798"/>
      <c r="U46798"/>
      <c r="V46798"/>
    </row>
    <row r="46799" spans="6:22" x14ac:dyDescent="0.2">
      <c r="F46799"/>
      <c r="M46799" s="2"/>
      <c r="N46799"/>
      <c r="O46799"/>
      <c r="U46799"/>
      <c r="V46799"/>
    </row>
    <row r="46800" spans="6:22" x14ac:dyDescent="0.2">
      <c r="F46800"/>
      <c r="M46800" s="2"/>
      <c r="N46800"/>
      <c r="O46800"/>
      <c r="U46800"/>
      <c r="V46800"/>
    </row>
    <row r="46801" spans="6:22" x14ac:dyDescent="0.2">
      <c r="F46801"/>
      <c r="M46801" s="2"/>
      <c r="N46801"/>
      <c r="O46801"/>
      <c r="U46801"/>
      <c r="V46801"/>
    </row>
    <row r="46802" spans="6:22" x14ac:dyDescent="0.2">
      <c r="F46802"/>
      <c r="M46802" s="2"/>
      <c r="N46802"/>
      <c r="O46802"/>
      <c r="U46802"/>
      <c r="V46802"/>
    </row>
    <row r="46803" spans="6:22" x14ac:dyDescent="0.2">
      <c r="F46803"/>
      <c r="M46803" s="2"/>
      <c r="N46803"/>
      <c r="O46803"/>
      <c r="U46803"/>
      <c r="V46803"/>
    </row>
    <row r="46804" spans="6:22" x14ac:dyDescent="0.2">
      <c r="F46804"/>
      <c r="M46804" s="2"/>
      <c r="N46804"/>
      <c r="O46804"/>
      <c r="U46804"/>
      <c r="V46804"/>
    </row>
    <row r="46805" spans="6:22" x14ac:dyDescent="0.2">
      <c r="F46805"/>
      <c r="M46805" s="2"/>
      <c r="N46805"/>
      <c r="O46805"/>
      <c r="U46805"/>
      <c r="V46805"/>
    </row>
    <row r="46806" spans="6:22" x14ac:dyDescent="0.2">
      <c r="F46806"/>
      <c r="M46806" s="2"/>
      <c r="N46806"/>
      <c r="O46806"/>
      <c r="U46806"/>
      <c r="V46806"/>
    </row>
    <row r="46807" spans="6:22" x14ac:dyDescent="0.2">
      <c r="F46807"/>
      <c r="M46807" s="2"/>
      <c r="N46807"/>
      <c r="O46807"/>
      <c r="U46807"/>
      <c r="V46807"/>
    </row>
    <row r="46808" spans="6:22" x14ac:dyDescent="0.2">
      <c r="F46808"/>
      <c r="M46808" s="2"/>
      <c r="N46808"/>
      <c r="O46808"/>
      <c r="U46808"/>
      <c r="V46808"/>
    </row>
    <row r="46809" spans="6:22" x14ac:dyDescent="0.2">
      <c r="F46809"/>
      <c r="M46809" s="2"/>
      <c r="N46809"/>
      <c r="O46809"/>
      <c r="U46809"/>
      <c r="V46809"/>
    </row>
    <row r="46810" spans="6:22" x14ac:dyDescent="0.2">
      <c r="F46810"/>
      <c r="M46810" s="2"/>
      <c r="N46810"/>
      <c r="O46810"/>
      <c r="U46810"/>
      <c r="V46810"/>
    </row>
    <row r="46811" spans="6:22" x14ac:dyDescent="0.2">
      <c r="F46811"/>
      <c r="M46811" s="2"/>
      <c r="N46811"/>
      <c r="O46811"/>
      <c r="U46811"/>
      <c r="V46811"/>
    </row>
    <row r="46812" spans="6:22" x14ac:dyDescent="0.2">
      <c r="F46812"/>
      <c r="M46812" s="2"/>
      <c r="N46812"/>
      <c r="O46812"/>
      <c r="U46812"/>
      <c r="V46812"/>
    </row>
    <row r="46813" spans="6:22" x14ac:dyDescent="0.2">
      <c r="F46813"/>
      <c r="M46813" s="2"/>
      <c r="N46813"/>
      <c r="O46813"/>
      <c r="U46813"/>
      <c r="V46813"/>
    </row>
    <row r="46814" spans="6:22" x14ac:dyDescent="0.2">
      <c r="F46814"/>
      <c r="M46814" s="2"/>
      <c r="N46814"/>
      <c r="O46814"/>
      <c r="U46814"/>
      <c r="V46814"/>
    </row>
    <row r="46815" spans="6:22" x14ac:dyDescent="0.2">
      <c r="F46815"/>
      <c r="M46815" s="2"/>
      <c r="N46815"/>
      <c r="O46815"/>
      <c r="U46815"/>
      <c r="V46815"/>
    </row>
    <row r="46816" spans="6:22" x14ac:dyDescent="0.2">
      <c r="F46816"/>
      <c r="M46816" s="2"/>
      <c r="N46816"/>
      <c r="O46816"/>
      <c r="U46816"/>
      <c r="V46816"/>
    </row>
    <row r="46817" spans="6:22" x14ac:dyDescent="0.2">
      <c r="F46817"/>
      <c r="M46817" s="2"/>
      <c r="N46817"/>
      <c r="O46817"/>
      <c r="U46817"/>
      <c r="V46817"/>
    </row>
    <row r="46818" spans="6:22" x14ac:dyDescent="0.2">
      <c r="F46818"/>
      <c r="M46818" s="2"/>
      <c r="N46818"/>
      <c r="O46818"/>
      <c r="U46818"/>
      <c r="V46818"/>
    </row>
    <row r="46819" spans="6:22" x14ac:dyDescent="0.2">
      <c r="F46819"/>
      <c r="M46819" s="2"/>
      <c r="N46819"/>
      <c r="O46819"/>
      <c r="U46819"/>
      <c r="V46819"/>
    </row>
    <row r="46820" spans="6:22" x14ac:dyDescent="0.2">
      <c r="F46820"/>
      <c r="M46820" s="2"/>
      <c r="N46820"/>
      <c r="O46820"/>
      <c r="U46820"/>
      <c r="V46820"/>
    </row>
    <row r="46821" spans="6:22" x14ac:dyDescent="0.2">
      <c r="F46821"/>
      <c r="M46821" s="2"/>
      <c r="N46821"/>
      <c r="O46821"/>
      <c r="U46821"/>
      <c r="V46821"/>
    </row>
    <row r="46822" spans="6:22" x14ac:dyDescent="0.2">
      <c r="F46822"/>
      <c r="M46822" s="2"/>
      <c r="N46822"/>
      <c r="O46822"/>
      <c r="U46822"/>
      <c r="V46822"/>
    </row>
    <row r="46823" spans="6:22" x14ac:dyDescent="0.2">
      <c r="F46823"/>
      <c r="M46823" s="2"/>
      <c r="N46823"/>
      <c r="O46823"/>
      <c r="U46823"/>
      <c r="V46823"/>
    </row>
    <row r="46824" spans="6:22" x14ac:dyDescent="0.2">
      <c r="F46824"/>
      <c r="M46824" s="2"/>
      <c r="N46824"/>
      <c r="O46824"/>
      <c r="U46824"/>
      <c r="V46824"/>
    </row>
    <row r="46825" spans="6:22" x14ac:dyDescent="0.2">
      <c r="F46825"/>
      <c r="M46825" s="2"/>
      <c r="N46825"/>
      <c r="O46825"/>
      <c r="U46825"/>
      <c r="V46825"/>
    </row>
    <row r="46826" spans="6:22" x14ac:dyDescent="0.2">
      <c r="F46826"/>
      <c r="M46826" s="2"/>
      <c r="N46826"/>
      <c r="O46826"/>
      <c r="U46826"/>
      <c r="V46826"/>
    </row>
    <row r="46827" spans="6:22" x14ac:dyDescent="0.2">
      <c r="F46827"/>
      <c r="M46827" s="2"/>
      <c r="N46827"/>
      <c r="O46827"/>
      <c r="U46827"/>
      <c r="V46827"/>
    </row>
    <row r="46828" spans="6:22" x14ac:dyDescent="0.2">
      <c r="F46828"/>
      <c r="M46828" s="2"/>
      <c r="N46828"/>
      <c r="O46828"/>
      <c r="U46828"/>
      <c r="V46828"/>
    </row>
    <row r="46829" spans="6:22" x14ac:dyDescent="0.2">
      <c r="F46829"/>
      <c r="M46829" s="2"/>
      <c r="N46829"/>
      <c r="O46829"/>
      <c r="U46829"/>
      <c r="V46829"/>
    </row>
    <row r="46830" spans="6:22" x14ac:dyDescent="0.2">
      <c r="F46830"/>
      <c r="M46830" s="2"/>
      <c r="N46830"/>
      <c r="O46830"/>
      <c r="U46830"/>
      <c r="V46830"/>
    </row>
    <row r="46831" spans="6:22" x14ac:dyDescent="0.2">
      <c r="F46831"/>
      <c r="M46831" s="2"/>
      <c r="N46831"/>
      <c r="O46831"/>
      <c r="U46831"/>
      <c r="V46831"/>
    </row>
    <row r="46832" spans="6:22" x14ac:dyDescent="0.2">
      <c r="F46832"/>
      <c r="M46832" s="2"/>
      <c r="N46832"/>
      <c r="O46832"/>
      <c r="U46832"/>
      <c r="V46832"/>
    </row>
    <row r="46833" spans="6:22" x14ac:dyDescent="0.2">
      <c r="F46833"/>
      <c r="M46833" s="2"/>
      <c r="N46833"/>
      <c r="O46833"/>
      <c r="U46833"/>
      <c r="V46833"/>
    </row>
    <row r="46834" spans="6:22" x14ac:dyDescent="0.2">
      <c r="F46834"/>
      <c r="M46834" s="2"/>
      <c r="N46834"/>
      <c r="O46834"/>
      <c r="U46834"/>
      <c r="V46834"/>
    </row>
    <row r="46835" spans="6:22" x14ac:dyDescent="0.2">
      <c r="F46835"/>
      <c r="M46835" s="2"/>
      <c r="N46835"/>
      <c r="O46835"/>
      <c r="U46835"/>
      <c r="V46835"/>
    </row>
    <row r="46836" spans="6:22" x14ac:dyDescent="0.2">
      <c r="F46836"/>
      <c r="M46836" s="2"/>
      <c r="N46836"/>
      <c r="O46836"/>
      <c r="U46836"/>
      <c r="V46836"/>
    </row>
    <row r="46837" spans="6:22" x14ac:dyDescent="0.2">
      <c r="F46837"/>
      <c r="M46837" s="2"/>
      <c r="N46837"/>
      <c r="O46837"/>
      <c r="U46837"/>
      <c r="V46837"/>
    </row>
    <row r="46838" spans="6:22" x14ac:dyDescent="0.2">
      <c r="F46838"/>
      <c r="M46838" s="2"/>
      <c r="N46838"/>
      <c r="O46838"/>
      <c r="U46838"/>
      <c r="V46838"/>
    </row>
    <row r="46839" spans="6:22" x14ac:dyDescent="0.2">
      <c r="F46839"/>
      <c r="M46839" s="2"/>
      <c r="N46839"/>
      <c r="O46839"/>
      <c r="U46839"/>
      <c r="V46839"/>
    </row>
    <row r="46840" spans="6:22" x14ac:dyDescent="0.2">
      <c r="F46840"/>
      <c r="M46840" s="2"/>
      <c r="N46840"/>
      <c r="O46840"/>
      <c r="U46840"/>
      <c r="V46840"/>
    </row>
    <row r="46841" spans="6:22" x14ac:dyDescent="0.2">
      <c r="F46841"/>
      <c r="M46841" s="2"/>
      <c r="N46841"/>
      <c r="O46841"/>
      <c r="U46841"/>
      <c r="V46841"/>
    </row>
    <row r="46842" spans="6:22" x14ac:dyDescent="0.2">
      <c r="F46842"/>
      <c r="M46842" s="2"/>
      <c r="N46842"/>
      <c r="O46842"/>
      <c r="U46842"/>
      <c r="V46842"/>
    </row>
    <row r="46843" spans="6:22" x14ac:dyDescent="0.2">
      <c r="F46843"/>
      <c r="M46843" s="2"/>
      <c r="N46843"/>
      <c r="O46843"/>
      <c r="U46843"/>
      <c r="V46843"/>
    </row>
    <row r="46844" spans="6:22" x14ac:dyDescent="0.2">
      <c r="F46844"/>
      <c r="M46844" s="2"/>
      <c r="N46844"/>
      <c r="O46844"/>
      <c r="U46844"/>
      <c r="V46844"/>
    </row>
    <row r="46845" spans="6:22" x14ac:dyDescent="0.2">
      <c r="F46845"/>
      <c r="M46845" s="2"/>
      <c r="N46845"/>
      <c r="O46845"/>
      <c r="U46845"/>
      <c r="V46845"/>
    </row>
    <row r="46846" spans="6:22" x14ac:dyDescent="0.2">
      <c r="F46846"/>
      <c r="M46846" s="2"/>
      <c r="N46846"/>
      <c r="O46846"/>
      <c r="U46846"/>
      <c r="V46846"/>
    </row>
    <row r="46847" spans="6:22" x14ac:dyDescent="0.2">
      <c r="F46847"/>
      <c r="M46847" s="2"/>
      <c r="N46847"/>
      <c r="O46847"/>
      <c r="U46847"/>
      <c r="V46847"/>
    </row>
    <row r="46848" spans="6:22" x14ac:dyDescent="0.2">
      <c r="F46848"/>
      <c r="M46848" s="2"/>
      <c r="N46848"/>
      <c r="O46848"/>
      <c r="U46848"/>
      <c r="V46848"/>
    </row>
    <row r="46849" spans="6:22" x14ac:dyDescent="0.2">
      <c r="F46849"/>
      <c r="M46849" s="2"/>
      <c r="N46849"/>
      <c r="O46849"/>
      <c r="U46849"/>
      <c r="V46849"/>
    </row>
    <row r="46850" spans="6:22" x14ac:dyDescent="0.2">
      <c r="F46850"/>
      <c r="M46850" s="2"/>
      <c r="N46850"/>
      <c r="O46850"/>
      <c r="U46850"/>
      <c r="V46850"/>
    </row>
    <row r="46851" spans="6:22" x14ac:dyDescent="0.2">
      <c r="F46851"/>
      <c r="M46851" s="2"/>
      <c r="N46851"/>
      <c r="O46851"/>
      <c r="U46851"/>
      <c r="V46851"/>
    </row>
    <row r="46852" spans="6:22" x14ac:dyDescent="0.2">
      <c r="F46852"/>
      <c r="M46852" s="2"/>
      <c r="N46852"/>
      <c r="O46852"/>
      <c r="U46852"/>
      <c r="V46852"/>
    </row>
    <row r="46853" spans="6:22" x14ac:dyDescent="0.2">
      <c r="F46853"/>
      <c r="M46853" s="2"/>
      <c r="N46853"/>
      <c r="O46853"/>
      <c r="U46853"/>
      <c r="V46853"/>
    </row>
    <row r="46854" spans="6:22" x14ac:dyDescent="0.2">
      <c r="F46854"/>
      <c r="M46854" s="2"/>
      <c r="N46854"/>
      <c r="O46854"/>
      <c r="U46854"/>
      <c r="V46854"/>
    </row>
    <row r="46855" spans="6:22" x14ac:dyDescent="0.2">
      <c r="F46855"/>
      <c r="M46855" s="2"/>
      <c r="N46855"/>
      <c r="O46855"/>
      <c r="U46855"/>
      <c r="V46855"/>
    </row>
    <row r="46856" spans="6:22" x14ac:dyDescent="0.2">
      <c r="F46856"/>
      <c r="M46856" s="2"/>
      <c r="N46856"/>
      <c r="O46856"/>
      <c r="U46856"/>
      <c r="V46856"/>
    </row>
    <row r="46857" spans="6:22" x14ac:dyDescent="0.2">
      <c r="F46857"/>
      <c r="M46857" s="2"/>
      <c r="N46857"/>
      <c r="O46857"/>
      <c r="U46857"/>
      <c r="V46857"/>
    </row>
    <row r="46858" spans="6:22" x14ac:dyDescent="0.2">
      <c r="F46858"/>
      <c r="M46858" s="2"/>
      <c r="N46858"/>
      <c r="O46858"/>
      <c r="U46858"/>
      <c r="V46858"/>
    </row>
    <row r="46859" spans="6:22" x14ac:dyDescent="0.2">
      <c r="F46859"/>
      <c r="M46859" s="2"/>
      <c r="N46859"/>
      <c r="O46859"/>
      <c r="U46859"/>
      <c r="V46859"/>
    </row>
    <row r="46860" spans="6:22" x14ac:dyDescent="0.2">
      <c r="F46860"/>
      <c r="M46860" s="2"/>
      <c r="N46860"/>
      <c r="O46860"/>
      <c r="U46860"/>
      <c r="V46860"/>
    </row>
    <row r="46861" spans="6:22" x14ac:dyDescent="0.2">
      <c r="F46861"/>
      <c r="M46861" s="2"/>
      <c r="N46861"/>
      <c r="O46861"/>
      <c r="U46861"/>
      <c r="V46861"/>
    </row>
    <row r="46862" spans="6:22" x14ac:dyDescent="0.2">
      <c r="F46862"/>
      <c r="M46862" s="2"/>
      <c r="N46862"/>
      <c r="O46862"/>
      <c r="U46862"/>
      <c r="V46862"/>
    </row>
    <row r="46863" spans="6:22" x14ac:dyDescent="0.2">
      <c r="F46863"/>
      <c r="M46863" s="2"/>
      <c r="N46863"/>
      <c r="O46863"/>
      <c r="U46863"/>
      <c r="V46863"/>
    </row>
    <row r="46864" spans="6:22" x14ac:dyDescent="0.2">
      <c r="F46864"/>
      <c r="M46864" s="2"/>
      <c r="N46864"/>
      <c r="O46864"/>
      <c r="U46864"/>
      <c r="V46864"/>
    </row>
    <row r="46865" spans="6:22" x14ac:dyDescent="0.2">
      <c r="F46865"/>
      <c r="M46865" s="2"/>
      <c r="N46865"/>
      <c r="O46865"/>
      <c r="U46865"/>
      <c r="V46865"/>
    </row>
    <row r="46866" spans="6:22" x14ac:dyDescent="0.2">
      <c r="F46866"/>
      <c r="M46866" s="2"/>
      <c r="N46866"/>
      <c r="O46866"/>
      <c r="U46866"/>
      <c r="V46866"/>
    </row>
    <row r="46867" spans="6:22" x14ac:dyDescent="0.2">
      <c r="F46867"/>
      <c r="M46867" s="2"/>
      <c r="N46867"/>
      <c r="O46867"/>
      <c r="U46867"/>
      <c r="V46867"/>
    </row>
    <row r="46868" spans="6:22" x14ac:dyDescent="0.2">
      <c r="F46868"/>
      <c r="M46868" s="2"/>
      <c r="N46868"/>
      <c r="O46868"/>
      <c r="U46868"/>
      <c r="V46868"/>
    </row>
    <row r="46869" spans="6:22" x14ac:dyDescent="0.2">
      <c r="F46869"/>
      <c r="M46869" s="2"/>
      <c r="N46869"/>
      <c r="O46869"/>
      <c r="U46869"/>
      <c r="V46869"/>
    </row>
    <row r="46870" spans="6:22" x14ac:dyDescent="0.2">
      <c r="F46870"/>
      <c r="M46870" s="2"/>
      <c r="N46870"/>
      <c r="O46870"/>
      <c r="U46870"/>
      <c r="V46870"/>
    </row>
    <row r="46871" spans="6:22" x14ac:dyDescent="0.2">
      <c r="F46871"/>
      <c r="M46871" s="2"/>
      <c r="N46871"/>
      <c r="O46871"/>
      <c r="U46871"/>
      <c r="V46871"/>
    </row>
    <row r="46872" spans="6:22" x14ac:dyDescent="0.2">
      <c r="F46872"/>
      <c r="M46872" s="2"/>
      <c r="N46872"/>
      <c r="O46872"/>
      <c r="U46872"/>
      <c r="V46872"/>
    </row>
    <row r="46873" spans="6:22" x14ac:dyDescent="0.2">
      <c r="F46873"/>
      <c r="M46873" s="2"/>
      <c r="N46873"/>
      <c r="O46873"/>
      <c r="U46873"/>
      <c r="V46873"/>
    </row>
    <row r="46874" spans="6:22" x14ac:dyDescent="0.2">
      <c r="F46874"/>
      <c r="M46874" s="2"/>
      <c r="N46874"/>
      <c r="O46874"/>
      <c r="U46874"/>
      <c r="V46874"/>
    </row>
    <row r="46875" spans="6:22" x14ac:dyDescent="0.2">
      <c r="F46875"/>
      <c r="M46875" s="2"/>
      <c r="N46875"/>
      <c r="O46875"/>
      <c r="U46875"/>
      <c r="V46875"/>
    </row>
    <row r="46876" spans="6:22" x14ac:dyDescent="0.2">
      <c r="F46876"/>
      <c r="M46876" s="2"/>
      <c r="N46876"/>
      <c r="O46876"/>
      <c r="U46876"/>
      <c r="V46876"/>
    </row>
    <row r="46877" spans="6:22" x14ac:dyDescent="0.2">
      <c r="F46877"/>
      <c r="M46877" s="2"/>
      <c r="N46877"/>
      <c r="O46877"/>
      <c r="U46877"/>
      <c r="V46877"/>
    </row>
    <row r="46878" spans="6:22" x14ac:dyDescent="0.2">
      <c r="F46878"/>
      <c r="M46878" s="2"/>
      <c r="N46878"/>
      <c r="O46878"/>
      <c r="U46878"/>
      <c r="V46878"/>
    </row>
    <row r="46879" spans="6:22" x14ac:dyDescent="0.2">
      <c r="F46879"/>
      <c r="M46879" s="2"/>
      <c r="N46879"/>
      <c r="O46879"/>
      <c r="U46879"/>
      <c r="V46879"/>
    </row>
    <row r="46880" spans="6:22" x14ac:dyDescent="0.2">
      <c r="F46880"/>
      <c r="M46880" s="2"/>
      <c r="N46880"/>
      <c r="O46880"/>
      <c r="U46880"/>
      <c r="V46880"/>
    </row>
    <row r="46881" spans="6:22" x14ac:dyDescent="0.2">
      <c r="F46881"/>
      <c r="M46881" s="2"/>
      <c r="N46881"/>
      <c r="O46881"/>
      <c r="U46881"/>
      <c r="V46881"/>
    </row>
    <row r="46882" spans="6:22" x14ac:dyDescent="0.2">
      <c r="F46882"/>
      <c r="M46882" s="2"/>
      <c r="N46882"/>
      <c r="O46882"/>
      <c r="U46882"/>
      <c r="V46882"/>
    </row>
    <row r="46883" spans="6:22" x14ac:dyDescent="0.2">
      <c r="F46883"/>
      <c r="M46883" s="2"/>
      <c r="N46883"/>
      <c r="O46883"/>
      <c r="U46883"/>
      <c r="V46883"/>
    </row>
    <row r="46884" spans="6:22" x14ac:dyDescent="0.2">
      <c r="F46884"/>
      <c r="M46884" s="2"/>
      <c r="N46884"/>
      <c r="O46884"/>
      <c r="U46884"/>
      <c r="V46884"/>
    </row>
    <row r="46885" spans="6:22" x14ac:dyDescent="0.2">
      <c r="F46885"/>
      <c r="M46885" s="2"/>
      <c r="N46885"/>
      <c r="O46885"/>
      <c r="U46885"/>
      <c r="V46885"/>
    </row>
    <row r="46886" spans="6:22" x14ac:dyDescent="0.2">
      <c r="F46886"/>
      <c r="M46886" s="2"/>
      <c r="N46886"/>
      <c r="O46886"/>
      <c r="U46886"/>
      <c r="V46886"/>
    </row>
    <row r="46887" spans="6:22" x14ac:dyDescent="0.2">
      <c r="F46887"/>
      <c r="M46887" s="2"/>
      <c r="N46887"/>
      <c r="O46887"/>
      <c r="U46887"/>
      <c r="V46887"/>
    </row>
    <row r="46888" spans="6:22" x14ac:dyDescent="0.2">
      <c r="F46888"/>
      <c r="M46888" s="2"/>
      <c r="N46888"/>
      <c r="O46888"/>
      <c r="U46888"/>
      <c r="V46888"/>
    </row>
    <row r="46889" spans="6:22" x14ac:dyDescent="0.2">
      <c r="F46889"/>
      <c r="M46889" s="2"/>
      <c r="N46889"/>
      <c r="O46889"/>
      <c r="U46889"/>
      <c r="V46889"/>
    </row>
    <row r="46890" spans="6:22" x14ac:dyDescent="0.2">
      <c r="F46890"/>
      <c r="M46890" s="2"/>
      <c r="N46890"/>
      <c r="O46890"/>
      <c r="U46890"/>
      <c r="V46890"/>
    </row>
    <row r="46891" spans="6:22" x14ac:dyDescent="0.2">
      <c r="F46891"/>
      <c r="M46891" s="2"/>
      <c r="N46891"/>
      <c r="O46891"/>
      <c r="U46891"/>
      <c r="V46891"/>
    </row>
    <row r="46892" spans="6:22" x14ac:dyDescent="0.2">
      <c r="F46892"/>
      <c r="M46892" s="2"/>
      <c r="N46892"/>
      <c r="O46892"/>
      <c r="U46892"/>
      <c r="V46892"/>
    </row>
    <row r="46893" spans="6:22" x14ac:dyDescent="0.2">
      <c r="F46893"/>
      <c r="M46893" s="2"/>
      <c r="N46893"/>
      <c r="O46893"/>
      <c r="U46893"/>
      <c r="V46893"/>
    </row>
    <row r="46894" spans="6:22" x14ac:dyDescent="0.2">
      <c r="F46894"/>
      <c r="M46894" s="2"/>
      <c r="N46894"/>
      <c r="O46894"/>
      <c r="U46894"/>
      <c r="V46894"/>
    </row>
    <row r="46895" spans="6:22" x14ac:dyDescent="0.2">
      <c r="F46895"/>
      <c r="M46895" s="2"/>
      <c r="N46895"/>
      <c r="O46895"/>
      <c r="U46895"/>
      <c r="V46895"/>
    </row>
    <row r="46896" spans="6:22" x14ac:dyDescent="0.2">
      <c r="F46896"/>
      <c r="M46896" s="2"/>
      <c r="N46896"/>
      <c r="O46896"/>
      <c r="U46896"/>
      <c r="V46896"/>
    </row>
    <row r="46897" spans="6:22" x14ac:dyDescent="0.2">
      <c r="F46897"/>
      <c r="M46897" s="2"/>
      <c r="N46897"/>
      <c r="O46897"/>
      <c r="U46897"/>
      <c r="V46897"/>
    </row>
    <row r="46898" spans="6:22" x14ac:dyDescent="0.2">
      <c r="F46898"/>
      <c r="M46898" s="2"/>
      <c r="N46898"/>
      <c r="O46898"/>
      <c r="U46898"/>
      <c r="V46898"/>
    </row>
    <row r="46899" spans="6:22" x14ac:dyDescent="0.2">
      <c r="F46899"/>
      <c r="M46899" s="2"/>
      <c r="N46899"/>
      <c r="O46899"/>
      <c r="U46899"/>
      <c r="V46899"/>
    </row>
    <row r="46900" spans="6:22" x14ac:dyDescent="0.2">
      <c r="F46900"/>
      <c r="M46900" s="2"/>
      <c r="N46900"/>
      <c r="O46900"/>
      <c r="U46900"/>
      <c r="V46900"/>
    </row>
    <row r="46901" spans="6:22" x14ac:dyDescent="0.2">
      <c r="F46901"/>
      <c r="M46901" s="2"/>
      <c r="N46901"/>
      <c r="O46901"/>
      <c r="U46901"/>
      <c r="V46901"/>
    </row>
    <row r="46902" spans="6:22" x14ac:dyDescent="0.2">
      <c r="F46902"/>
      <c r="M46902" s="2"/>
      <c r="N46902"/>
      <c r="O46902"/>
      <c r="U46902"/>
      <c r="V46902"/>
    </row>
    <row r="46903" spans="6:22" x14ac:dyDescent="0.2">
      <c r="F46903"/>
      <c r="M46903" s="2"/>
      <c r="N46903"/>
      <c r="O46903"/>
      <c r="U46903"/>
      <c r="V46903"/>
    </row>
    <row r="46904" spans="6:22" x14ac:dyDescent="0.2">
      <c r="F46904"/>
      <c r="M46904" s="2"/>
      <c r="N46904"/>
      <c r="O46904"/>
      <c r="U46904"/>
      <c r="V46904"/>
    </row>
    <row r="46905" spans="6:22" x14ac:dyDescent="0.2">
      <c r="F46905"/>
      <c r="M46905" s="2"/>
      <c r="N46905"/>
      <c r="O46905"/>
      <c r="U46905"/>
      <c r="V46905"/>
    </row>
    <row r="46906" spans="6:22" x14ac:dyDescent="0.2">
      <c r="F46906"/>
      <c r="M46906" s="2"/>
      <c r="N46906"/>
      <c r="O46906"/>
      <c r="U46906"/>
      <c r="V46906"/>
    </row>
    <row r="46907" spans="6:22" x14ac:dyDescent="0.2">
      <c r="F46907"/>
      <c r="M46907" s="2"/>
      <c r="N46907"/>
      <c r="O46907"/>
      <c r="U46907"/>
      <c r="V46907"/>
    </row>
    <row r="46908" spans="6:22" x14ac:dyDescent="0.2">
      <c r="F46908"/>
      <c r="M46908" s="2"/>
      <c r="N46908"/>
      <c r="O46908"/>
      <c r="U46908"/>
      <c r="V46908"/>
    </row>
    <row r="46909" spans="6:22" x14ac:dyDescent="0.2">
      <c r="F46909"/>
      <c r="M46909" s="2"/>
      <c r="N46909"/>
      <c r="O46909"/>
      <c r="U46909"/>
      <c r="V46909"/>
    </row>
    <row r="46910" spans="6:22" x14ac:dyDescent="0.2">
      <c r="F46910"/>
      <c r="M46910" s="2"/>
      <c r="N46910"/>
      <c r="O46910"/>
      <c r="U46910"/>
      <c r="V46910"/>
    </row>
    <row r="46911" spans="6:22" x14ac:dyDescent="0.2">
      <c r="F46911"/>
      <c r="M46911" s="2"/>
      <c r="N46911"/>
      <c r="O46911"/>
      <c r="U46911"/>
      <c r="V46911"/>
    </row>
    <row r="46912" spans="6:22" x14ac:dyDescent="0.2">
      <c r="F46912"/>
      <c r="M46912" s="2"/>
      <c r="N46912"/>
      <c r="O46912"/>
      <c r="U46912"/>
      <c r="V46912"/>
    </row>
    <row r="46913" spans="6:22" x14ac:dyDescent="0.2">
      <c r="F46913"/>
      <c r="M46913" s="2"/>
      <c r="N46913"/>
      <c r="O46913"/>
      <c r="U46913"/>
      <c r="V46913"/>
    </row>
    <row r="46914" spans="6:22" x14ac:dyDescent="0.2">
      <c r="F46914"/>
      <c r="M46914" s="2"/>
      <c r="N46914"/>
      <c r="O46914"/>
      <c r="U46914"/>
      <c r="V46914"/>
    </row>
    <row r="46915" spans="6:22" x14ac:dyDescent="0.2">
      <c r="F46915"/>
      <c r="M46915" s="2"/>
      <c r="N46915"/>
      <c r="O46915"/>
      <c r="U46915"/>
      <c r="V46915"/>
    </row>
    <row r="46916" spans="6:22" x14ac:dyDescent="0.2">
      <c r="F46916"/>
      <c r="M46916" s="2"/>
      <c r="N46916"/>
      <c r="O46916"/>
      <c r="U46916"/>
      <c r="V46916"/>
    </row>
    <row r="46917" spans="6:22" x14ac:dyDescent="0.2">
      <c r="F46917"/>
      <c r="M46917" s="2"/>
      <c r="N46917"/>
      <c r="O46917"/>
      <c r="U46917"/>
      <c r="V46917"/>
    </row>
    <row r="46918" spans="6:22" x14ac:dyDescent="0.2">
      <c r="F46918"/>
      <c r="M46918" s="2"/>
      <c r="N46918"/>
      <c r="O46918"/>
      <c r="U46918"/>
      <c r="V46918"/>
    </row>
    <row r="46919" spans="6:22" x14ac:dyDescent="0.2">
      <c r="F46919"/>
      <c r="M46919" s="2"/>
      <c r="N46919"/>
      <c r="O46919"/>
      <c r="U46919"/>
      <c r="V46919"/>
    </row>
    <row r="46920" spans="6:22" x14ac:dyDescent="0.2">
      <c r="F46920"/>
      <c r="M46920" s="2"/>
      <c r="N46920"/>
      <c r="O46920"/>
      <c r="U46920"/>
      <c r="V46920"/>
    </row>
    <row r="46921" spans="6:22" x14ac:dyDescent="0.2">
      <c r="F46921"/>
      <c r="M46921" s="2"/>
      <c r="N46921"/>
      <c r="O46921"/>
      <c r="U46921"/>
      <c r="V46921"/>
    </row>
    <row r="46922" spans="6:22" x14ac:dyDescent="0.2">
      <c r="F46922"/>
      <c r="M46922" s="2"/>
      <c r="N46922"/>
      <c r="O46922"/>
      <c r="U46922"/>
      <c r="V46922"/>
    </row>
    <row r="46923" spans="6:22" x14ac:dyDescent="0.2">
      <c r="F46923"/>
      <c r="M46923" s="2"/>
      <c r="N46923"/>
      <c r="O46923"/>
      <c r="U46923"/>
      <c r="V46923"/>
    </row>
    <row r="46924" spans="6:22" x14ac:dyDescent="0.2">
      <c r="F46924"/>
      <c r="M46924" s="2"/>
      <c r="N46924"/>
      <c r="O46924"/>
      <c r="U46924"/>
      <c r="V46924"/>
    </row>
    <row r="46925" spans="6:22" x14ac:dyDescent="0.2">
      <c r="F46925"/>
      <c r="M46925" s="2"/>
      <c r="N46925"/>
      <c r="O46925"/>
      <c r="U46925"/>
      <c r="V46925"/>
    </row>
    <row r="46926" spans="6:22" x14ac:dyDescent="0.2">
      <c r="F46926"/>
      <c r="M46926" s="2"/>
      <c r="N46926"/>
      <c r="O46926"/>
      <c r="U46926"/>
      <c r="V46926"/>
    </row>
    <row r="46927" spans="6:22" x14ac:dyDescent="0.2">
      <c r="F46927"/>
      <c r="M46927" s="2"/>
      <c r="N46927"/>
      <c r="O46927"/>
      <c r="U46927"/>
      <c r="V46927"/>
    </row>
    <row r="46928" spans="6:22" x14ac:dyDescent="0.2">
      <c r="F46928"/>
      <c r="M46928" s="2"/>
      <c r="N46928"/>
      <c r="O46928"/>
      <c r="U46928"/>
      <c r="V46928"/>
    </row>
    <row r="46929" spans="6:22" x14ac:dyDescent="0.2">
      <c r="F46929"/>
      <c r="M46929" s="2"/>
      <c r="N46929"/>
      <c r="O46929"/>
      <c r="U46929"/>
      <c r="V46929"/>
    </row>
    <row r="46930" spans="6:22" x14ac:dyDescent="0.2">
      <c r="F46930"/>
      <c r="M46930" s="2"/>
      <c r="N46930"/>
      <c r="O46930"/>
      <c r="U46930"/>
      <c r="V46930"/>
    </row>
    <row r="46931" spans="6:22" x14ac:dyDescent="0.2">
      <c r="F46931"/>
      <c r="M46931" s="2"/>
      <c r="N46931"/>
      <c r="O46931"/>
      <c r="U46931"/>
      <c r="V46931"/>
    </row>
    <row r="46932" spans="6:22" x14ac:dyDescent="0.2">
      <c r="F46932"/>
      <c r="M46932" s="2"/>
      <c r="N46932"/>
      <c r="O46932"/>
      <c r="U46932"/>
      <c r="V46932"/>
    </row>
    <row r="46933" spans="6:22" x14ac:dyDescent="0.2">
      <c r="F46933"/>
      <c r="M46933" s="2"/>
      <c r="N46933"/>
      <c r="O46933"/>
      <c r="U46933"/>
      <c r="V46933"/>
    </row>
    <row r="46934" spans="6:22" x14ac:dyDescent="0.2">
      <c r="F46934"/>
      <c r="M46934" s="2"/>
      <c r="N46934"/>
      <c r="O46934"/>
      <c r="U46934"/>
      <c r="V46934"/>
    </row>
    <row r="46935" spans="6:22" x14ac:dyDescent="0.2">
      <c r="F46935"/>
      <c r="M46935" s="2"/>
      <c r="N46935"/>
      <c r="O46935"/>
      <c r="U46935"/>
      <c r="V46935"/>
    </row>
    <row r="46936" spans="6:22" x14ac:dyDescent="0.2">
      <c r="F46936"/>
      <c r="M46936" s="2"/>
      <c r="N46936"/>
      <c r="O46936"/>
      <c r="U46936"/>
      <c r="V46936"/>
    </row>
    <row r="46937" spans="6:22" x14ac:dyDescent="0.2">
      <c r="F46937"/>
      <c r="M46937" s="2"/>
      <c r="N46937"/>
      <c r="O46937"/>
      <c r="U46937"/>
      <c r="V46937"/>
    </row>
    <row r="46938" spans="6:22" x14ac:dyDescent="0.2">
      <c r="F46938"/>
      <c r="M46938" s="2"/>
      <c r="N46938"/>
      <c r="O46938"/>
      <c r="U46938"/>
      <c r="V46938"/>
    </row>
    <row r="46939" spans="6:22" x14ac:dyDescent="0.2">
      <c r="F46939"/>
      <c r="M46939" s="2"/>
      <c r="N46939"/>
      <c r="O46939"/>
      <c r="U46939"/>
      <c r="V46939"/>
    </row>
    <row r="46940" spans="6:22" x14ac:dyDescent="0.2">
      <c r="F46940"/>
      <c r="M46940" s="2"/>
      <c r="N46940"/>
      <c r="O46940"/>
      <c r="U46940"/>
      <c r="V46940"/>
    </row>
    <row r="46941" spans="6:22" x14ac:dyDescent="0.2">
      <c r="F46941"/>
      <c r="M46941" s="2"/>
      <c r="N46941"/>
      <c r="O46941"/>
      <c r="U46941"/>
      <c r="V46941"/>
    </row>
    <row r="46942" spans="6:22" x14ac:dyDescent="0.2">
      <c r="F46942"/>
      <c r="M46942" s="2"/>
      <c r="N46942"/>
      <c r="O46942"/>
      <c r="U46942"/>
      <c r="V46942"/>
    </row>
    <row r="46943" spans="6:22" x14ac:dyDescent="0.2">
      <c r="F46943"/>
      <c r="M46943" s="2"/>
      <c r="N46943"/>
      <c r="O46943"/>
      <c r="U46943"/>
      <c r="V46943"/>
    </row>
    <row r="46944" spans="6:22" x14ac:dyDescent="0.2">
      <c r="F46944"/>
      <c r="M46944" s="2"/>
      <c r="N46944"/>
      <c r="O46944"/>
      <c r="U46944"/>
      <c r="V46944"/>
    </row>
    <row r="46945" spans="6:22" x14ac:dyDescent="0.2">
      <c r="F46945"/>
      <c r="M46945" s="2"/>
      <c r="N46945"/>
      <c r="O46945"/>
      <c r="U46945"/>
      <c r="V46945"/>
    </row>
    <row r="46946" spans="6:22" x14ac:dyDescent="0.2">
      <c r="F46946"/>
      <c r="M46946" s="2"/>
      <c r="N46946"/>
      <c r="O46946"/>
      <c r="U46946"/>
      <c r="V46946"/>
    </row>
    <row r="46947" spans="6:22" x14ac:dyDescent="0.2">
      <c r="F46947"/>
      <c r="M46947" s="2"/>
      <c r="N46947"/>
      <c r="O46947"/>
      <c r="U46947"/>
      <c r="V46947"/>
    </row>
    <row r="46948" spans="6:22" x14ac:dyDescent="0.2">
      <c r="F46948"/>
      <c r="M46948" s="2"/>
      <c r="N46948"/>
      <c r="O46948"/>
      <c r="U46948"/>
      <c r="V46948"/>
    </row>
    <row r="46949" spans="6:22" x14ac:dyDescent="0.2">
      <c r="F46949"/>
      <c r="M46949" s="2"/>
      <c r="N46949"/>
      <c r="O46949"/>
      <c r="U46949"/>
      <c r="V46949"/>
    </row>
    <row r="46950" spans="6:22" x14ac:dyDescent="0.2">
      <c r="F46950"/>
      <c r="M46950" s="2"/>
      <c r="N46950"/>
      <c r="O46950"/>
      <c r="U46950"/>
      <c r="V46950"/>
    </row>
    <row r="46951" spans="6:22" x14ac:dyDescent="0.2">
      <c r="F46951"/>
      <c r="M46951" s="2"/>
      <c r="N46951"/>
      <c r="O46951"/>
      <c r="U46951"/>
      <c r="V46951"/>
    </row>
    <row r="46952" spans="6:22" x14ac:dyDescent="0.2">
      <c r="F46952"/>
      <c r="M46952" s="2"/>
      <c r="N46952"/>
      <c r="O46952"/>
      <c r="U46952"/>
      <c r="V46952"/>
    </row>
    <row r="46953" spans="6:22" x14ac:dyDescent="0.2">
      <c r="F46953"/>
      <c r="M46953" s="2"/>
      <c r="N46953"/>
      <c r="O46953"/>
      <c r="U46953"/>
      <c r="V46953"/>
    </row>
    <row r="46954" spans="6:22" x14ac:dyDescent="0.2">
      <c r="F46954"/>
      <c r="M46954" s="2"/>
      <c r="N46954"/>
      <c r="O46954"/>
      <c r="U46954"/>
      <c r="V46954"/>
    </row>
    <row r="46955" spans="6:22" x14ac:dyDescent="0.2">
      <c r="F46955"/>
      <c r="M46955" s="2"/>
      <c r="N46955"/>
      <c r="O46955"/>
      <c r="U46955"/>
      <c r="V46955"/>
    </row>
    <row r="46956" spans="6:22" x14ac:dyDescent="0.2">
      <c r="F46956"/>
      <c r="M46956" s="2"/>
      <c r="N46956"/>
      <c r="O46956"/>
      <c r="U46956"/>
      <c r="V46956"/>
    </row>
    <row r="46957" spans="6:22" x14ac:dyDescent="0.2">
      <c r="F46957"/>
      <c r="M46957" s="2"/>
      <c r="N46957"/>
      <c r="O46957"/>
      <c r="U46957"/>
      <c r="V46957"/>
    </row>
    <row r="46958" spans="6:22" x14ac:dyDescent="0.2">
      <c r="F46958"/>
      <c r="M46958" s="2"/>
      <c r="N46958"/>
      <c r="O46958"/>
      <c r="U46958"/>
      <c r="V46958"/>
    </row>
    <row r="46959" spans="6:22" x14ac:dyDescent="0.2">
      <c r="F46959"/>
      <c r="M46959" s="2"/>
      <c r="N46959"/>
      <c r="O46959"/>
      <c r="U46959"/>
      <c r="V46959"/>
    </row>
    <row r="46960" spans="6:22" x14ac:dyDescent="0.2">
      <c r="F46960"/>
      <c r="M46960" s="2"/>
      <c r="N46960"/>
      <c r="O46960"/>
      <c r="U46960"/>
      <c r="V46960"/>
    </row>
    <row r="46961" spans="6:22" x14ac:dyDescent="0.2">
      <c r="F46961"/>
      <c r="M46961" s="2"/>
      <c r="N46961"/>
      <c r="O46961"/>
      <c r="U46961"/>
      <c r="V46961"/>
    </row>
    <row r="46962" spans="6:22" x14ac:dyDescent="0.2">
      <c r="F46962"/>
      <c r="M46962" s="2"/>
      <c r="N46962"/>
      <c r="O46962"/>
      <c r="U46962"/>
      <c r="V46962"/>
    </row>
    <row r="46963" spans="6:22" x14ac:dyDescent="0.2">
      <c r="F46963"/>
      <c r="M46963" s="2"/>
      <c r="N46963"/>
      <c r="O46963"/>
      <c r="U46963"/>
      <c r="V46963"/>
    </row>
    <row r="46964" spans="6:22" x14ac:dyDescent="0.2">
      <c r="F46964"/>
      <c r="M46964" s="2"/>
      <c r="N46964"/>
      <c r="O46964"/>
      <c r="U46964"/>
      <c r="V46964"/>
    </row>
    <row r="46965" spans="6:22" x14ac:dyDescent="0.2">
      <c r="F46965"/>
      <c r="M46965" s="2"/>
      <c r="N46965"/>
      <c r="O46965"/>
      <c r="U46965"/>
      <c r="V46965"/>
    </row>
    <row r="46966" spans="6:22" x14ac:dyDescent="0.2">
      <c r="F46966"/>
      <c r="M46966" s="2"/>
      <c r="N46966"/>
      <c r="O46966"/>
      <c r="U46966"/>
      <c r="V46966"/>
    </row>
    <row r="46967" spans="6:22" x14ac:dyDescent="0.2">
      <c r="F46967"/>
      <c r="M46967" s="2"/>
      <c r="N46967"/>
      <c r="O46967"/>
      <c r="U46967"/>
      <c r="V46967"/>
    </row>
    <row r="46968" spans="6:22" x14ac:dyDescent="0.2">
      <c r="F46968"/>
      <c r="M46968" s="2"/>
      <c r="N46968"/>
      <c r="O46968"/>
      <c r="U46968"/>
      <c r="V46968"/>
    </row>
    <row r="46969" spans="6:22" x14ac:dyDescent="0.2">
      <c r="F46969"/>
      <c r="M46969" s="2"/>
      <c r="N46969"/>
      <c r="O46969"/>
      <c r="U46969"/>
      <c r="V46969"/>
    </row>
    <row r="46970" spans="6:22" x14ac:dyDescent="0.2">
      <c r="F46970"/>
      <c r="M46970" s="2"/>
      <c r="N46970"/>
      <c r="O46970"/>
      <c r="U46970"/>
      <c r="V46970"/>
    </row>
    <row r="46971" spans="6:22" x14ac:dyDescent="0.2">
      <c r="F46971"/>
      <c r="M46971" s="2"/>
      <c r="N46971"/>
      <c r="O46971"/>
      <c r="U46971"/>
      <c r="V46971"/>
    </row>
    <row r="46972" spans="6:22" x14ac:dyDescent="0.2">
      <c r="F46972"/>
      <c r="M46972" s="2"/>
      <c r="N46972"/>
      <c r="O46972"/>
      <c r="U46972"/>
      <c r="V46972"/>
    </row>
    <row r="46973" spans="6:22" x14ac:dyDescent="0.2">
      <c r="F46973"/>
      <c r="M46973" s="2"/>
      <c r="N46973"/>
      <c r="O46973"/>
      <c r="U46973"/>
      <c r="V46973"/>
    </row>
    <row r="46974" spans="6:22" x14ac:dyDescent="0.2">
      <c r="F46974"/>
      <c r="M46974" s="2"/>
      <c r="N46974"/>
      <c r="O46974"/>
      <c r="U46974"/>
      <c r="V46974"/>
    </row>
    <row r="46975" spans="6:22" x14ac:dyDescent="0.2">
      <c r="F46975"/>
      <c r="M46975" s="2"/>
      <c r="N46975"/>
      <c r="O46975"/>
      <c r="U46975"/>
      <c r="V46975"/>
    </row>
    <row r="46976" spans="6:22" x14ac:dyDescent="0.2">
      <c r="F46976"/>
      <c r="M46976" s="2"/>
      <c r="N46976"/>
      <c r="O46976"/>
      <c r="U46976"/>
      <c r="V46976"/>
    </row>
    <row r="46977" spans="6:22" x14ac:dyDescent="0.2">
      <c r="F46977"/>
      <c r="M46977" s="2"/>
      <c r="N46977"/>
      <c r="O46977"/>
      <c r="U46977"/>
      <c r="V46977"/>
    </row>
    <row r="46978" spans="6:22" x14ac:dyDescent="0.2">
      <c r="F46978"/>
      <c r="M46978" s="2"/>
      <c r="N46978"/>
      <c r="O46978"/>
      <c r="U46978"/>
      <c r="V46978"/>
    </row>
    <row r="46979" spans="6:22" x14ac:dyDescent="0.2">
      <c r="F46979"/>
      <c r="M46979" s="2"/>
      <c r="N46979"/>
      <c r="O46979"/>
      <c r="U46979"/>
      <c r="V46979"/>
    </row>
    <row r="46980" spans="6:22" x14ac:dyDescent="0.2">
      <c r="F46980"/>
      <c r="M46980" s="2"/>
      <c r="N46980"/>
      <c r="O46980"/>
      <c r="U46980"/>
      <c r="V46980"/>
    </row>
    <row r="46981" spans="6:22" x14ac:dyDescent="0.2">
      <c r="F46981"/>
      <c r="M46981" s="2"/>
      <c r="N46981"/>
      <c r="O46981"/>
      <c r="U46981"/>
      <c r="V46981"/>
    </row>
    <row r="46982" spans="6:22" x14ac:dyDescent="0.2">
      <c r="F46982"/>
      <c r="M46982" s="2"/>
      <c r="N46982"/>
      <c r="O46982"/>
      <c r="U46982"/>
      <c r="V46982"/>
    </row>
    <row r="46983" spans="6:22" x14ac:dyDescent="0.2">
      <c r="F46983"/>
      <c r="M46983" s="2"/>
      <c r="N46983"/>
      <c r="O46983"/>
      <c r="U46983"/>
      <c r="V46983"/>
    </row>
    <row r="46984" spans="6:22" x14ac:dyDescent="0.2">
      <c r="F46984"/>
      <c r="M46984" s="2"/>
      <c r="N46984"/>
      <c r="O46984"/>
      <c r="U46984"/>
      <c r="V46984"/>
    </row>
    <row r="46985" spans="6:22" x14ac:dyDescent="0.2">
      <c r="F46985"/>
      <c r="M46985" s="2"/>
      <c r="N46985"/>
      <c r="O46985"/>
      <c r="U46985"/>
      <c r="V46985"/>
    </row>
    <row r="46986" spans="6:22" x14ac:dyDescent="0.2">
      <c r="F46986"/>
      <c r="M46986" s="2"/>
      <c r="N46986"/>
      <c r="O46986"/>
      <c r="U46986"/>
      <c r="V46986"/>
    </row>
    <row r="46987" spans="6:22" x14ac:dyDescent="0.2">
      <c r="F46987"/>
      <c r="M46987" s="2"/>
      <c r="N46987"/>
      <c r="O46987"/>
      <c r="U46987"/>
      <c r="V46987"/>
    </row>
    <row r="46988" spans="6:22" x14ac:dyDescent="0.2">
      <c r="F46988"/>
      <c r="M46988" s="2"/>
      <c r="N46988"/>
      <c r="O46988"/>
      <c r="U46988"/>
      <c r="V46988"/>
    </row>
    <row r="46989" spans="6:22" x14ac:dyDescent="0.2">
      <c r="F46989"/>
      <c r="M46989" s="2"/>
      <c r="N46989"/>
      <c r="O46989"/>
      <c r="U46989"/>
      <c r="V46989"/>
    </row>
    <row r="46990" spans="6:22" x14ac:dyDescent="0.2">
      <c r="F46990"/>
      <c r="M46990" s="2"/>
      <c r="N46990"/>
      <c r="O46990"/>
      <c r="U46990"/>
      <c r="V46990"/>
    </row>
    <row r="46991" spans="6:22" x14ac:dyDescent="0.2">
      <c r="F46991"/>
      <c r="M46991" s="2"/>
      <c r="N46991"/>
      <c r="O46991"/>
      <c r="U46991"/>
      <c r="V46991"/>
    </row>
    <row r="46992" spans="6:22" x14ac:dyDescent="0.2">
      <c r="F46992"/>
      <c r="M46992" s="2"/>
      <c r="N46992"/>
      <c r="O46992"/>
      <c r="U46992"/>
      <c r="V46992"/>
    </row>
    <row r="46993" spans="6:22" x14ac:dyDescent="0.2">
      <c r="F46993"/>
      <c r="M46993" s="2"/>
      <c r="N46993"/>
      <c r="O46993"/>
      <c r="U46993"/>
      <c r="V46993"/>
    </row>
    <row r="46994" spans="6:22" x14ac:dyDescent="0.2">
      <c r="F46994"/>
      <c r="M46994" s="2"/>
      <c r="N46994"/>
      <c r="O46994"/>
      <c r="U46994"/>
      <c r="V46994"/>
    </row>
    <row r="46995" spans="6:22" x14ac:dyDescent="0.2">
      <c r="F46995"/>
      <c r="M46995" s="2"/>
      <c r="N46995"/>
      <c r="O46995"/>
      <c r="U46995"/>
      <c r="V46995"/>
    </row>
    <row r="46996" spans="6:22" x14ac:dyDescent="0.2">
      <c r="F46996"/>
      <c r="M46996" s="2"/>
      <c r="N46996"/>
      <c r="O46996"/>
      <c r="U46996"/>
      <c r="V46996"/>
    </row>
    <row r="46997" spans="6:22" x14ac:dyDescent="0.2">
      <c r="F46997"/>
      <c r="M46997" s="2"/>
      <c r="N46997"/>
      <c r="O46997"/>
      <c r="U46997"/>
      <c r="V46997"/>
    </row>
    <row r="46998" spans="6:22" x14ac:dyDescent="0.2">
      <c r="F46998"/>
      <c r="M46998" s="2"/>
      <c r="N46998"/>
      <c r="O46998"/>
      <c r="U46998"/>
      <c r="V46998"/>
    </row>
    <row r="46999" spans="6:22" x14ac:dyDescent="0.2">
      <c r="F46999"/>
      <c r="M46999" s="2"/>
      <c r="N46999"/>
      <c r="O46999"/>
      <c r="U46999"/>
      <c r="V46999"/>
    </row>
    <row r="47000" spans="6:22" x14ac:dyDescent="0.2">
      <c r="F47000"/>
      <c r="M47000" s="2"/>
      <c r="N47000"/>
      <c r="O47000"/>
      <c r="U47000"/>
      <c r="V47000"/>
    </row>
    <row r="47001" spans="6:22" x14ac:dyDescent="0.2">
      <c r="F47001"/>
      <c r="M47001" s="2"/>
      <c r="N47001"/>
      <c r="O47001"/>
      <c r="U47001"/>
      <c r="V47001"/>
    </row>
    <row r="47002" spans="6:22" x14ac:dyDescent="0.2">
      <c r="F47002"/>
      <c r="M47002" s="2"/>
      <c r="N47002"/>
      <c r="O47002"/>
      <c r="U47002"/>
      <c r="V47002"/>
    </row>
    <row r="47003" spans="6:22" x14ac:dyDescent="0.2">
      <c r="F47003"/>
      <c r="M47003" s="2"/>
      <c r="N47003"/>
      <c r="O47003"/>
      <c r="U47003"/>
      <c r="V47003"/>
    </row>
    <row r="47004" spans="6:22" x14ac:dyDescent="0.2">
      <c r="F47004"/>
      <c r="M47004" s="2"/>
      <c r="N47004"/>
      <c r="O47004"/>
      <c r="U47004"/>
      <c r="V47004"/>
    </row>
    <row r="47005" spans="6:22" x14ac:dyDescent="0.2">
      <c r="F47005"/>
      <c r="M47005" s="2"/>
      <c r="N47005"/>
      <c r="O47005"/>
      <c r="U47005"/>
      <c r="V47005"/>
    </row>
    <row r="47006" spans="6:22" x14ac:dyDescent="0.2">
      <c r="F47006"/>
      <c r="M47006" s="2"/>
      <c r="N47006"/>
      <c r="O47006"/>
      <c r="U47006"/>
      <c r="V47006"/>
    </row>
    <row r="47007" spans="6:22" x14ac:dyDescent="0.2">
      <c r="F47007"/>
      <c r="M47007" s="2"/>
      <c r="N47007"/>
      <c r="O47007"/>
      <c r="U47007"/>
      <c r="V47007"/>
    </row>
    <row r="47008" spans="6:22" x14ac:dyDescent="0.2">
      <c r="F47008"/>
      <c r="M47008" s="2"/>
      <c r="N47008"/>
      <c r="O47008"/>
      <c r="U47008"/>
      <c r="V47008"/>
    </row>
    <row r="47009" spans="6:22" x14ac:dyDescent="0.2">
      <c r="F47009"/>
      <c r="M47009" s="2"/>
      <c r="N47009"/>
      <c r="O47009"/>
      <c r="U47009"/>
      <c r="V47009"/>
    </row>
    <row r="47010" spans="6:22" x14ac:dyDescent="0.2">
      <c r="F47010"/>
      <c r="M47010" s="2"/>
      <c r="N47010"/>
      <c r="O47010"/>
      <c r="U47010"/>
      <c r="V47010"/>
    </row>
    <row r="47011" spans="6:22" x14ac:dyDescent="0.2">
      <c r="F47011"/>
      <c r="M47011" s="2"/>
      <c r="N47011"/>
      <c r="O47011"/>
      <c r="U47011"/>
      <c r="V47011"/>
    </row>
    <row r="47012" spans="6:22" x14ac:dyDescent="0.2">
      <c r="F47012"/>
      <c r="M47012" s="2"/>
      <c r="N47012"/>
      <c r="O47012"/>
      <c r="U47012"/>
      <c r="V47012"/>
    </row>
    <row r="47013" spans="6:22" x14ac:dyDescent="0.2">
      <c r="F47013"/>
      <c r="M47013" s="2"/>
      <c r="N47013"/>
      <c r="O47013"/>
      <c r="U47013"/>
      <c r="V47013"/>
    </row>
    <row r="47014" spans="6:22" x14ac:dyDescent="0.2">
      <c r="F47014"/>
      <c r="M47014" s="2"/>
      <c r="N47014"/>
      <c r="O47014"/>
      <c r="U47014"/>
      <c r="V47014"/>
    </row>
    <row r="47015" spans="6:22" x14ac:dyDescent="0.2">
      <c r="F47015"/>
      <c r="M47015" s="2"/>
      <c r="N47015"/>
      <c r="O47015"/>
      <c r="U47015"/>
      <c r="V47015"/>
    </row>
    <row r="47016" spans="6:22" x14ac:dyDescent="0.2">
      <c r="F47016"/>
      <c r="M47016" s="2"/>
      <c r="N47016"/>
      <c r="O47016"/>
      <c r="U47016"/>
      <c r="V47016"/>
    </row>
    <row r="47017" spans="6:22" x14ac:dyDescent="0.2">
      <c r="F47017"/>
      <c r="M47017" s="2"/>
      <c r="N47017"/>
      <c r="O47017"/>
      <c r="U47017"/>
      <c r="V47017"/>
    </row>
    <row r="47018" spans="6:22" x14ac:dyDescent="0.2">
      <c r="F47018"/>
      <c r="M47018" s="2"/>
      <c r="N47018"/>
      <c r="O47018"/>
      <c r="U47018"/>
      <c r="V47018"/>
    </row>
    <row r="47019" spans="6:22" x14ac:dyDescent="0.2">
      <c r="F47019"/>
      <c r="M47019" s="2"/>
      <c r="N47019"/>
      <c r="O47019"/>
      <c r="U47019"/>
      <c r="V47019"/>
    </row>
    <row r="47020" spans="6:22" x14ac:dyDescent="0.2">
      <c r="F47020"/>
      <c r="M47020" s="2"/>
      <c r="N47020"/>
      <c r="O47020"/>
      <c r="U47020"/>
      <c r="V47020"/>
    </row>
    <row r="47021" spans="6:22" x14ac:dyDescent="0.2">
      <c r="F47021"/>
      <c r="M47021" s="2"/>
      <c r="N47021"/>
      <c r="O47021"/>
      <c r="U47021"/>
      <c r="V47021"/>
    </row>
    <row r="47022" spans="6:22" x14ac:dyDescent="0.2">
      <c r="F47022"/>
      <c r="M47022" s="2"/>
      <c r="N47022"/>
      <c r="O47022"/>
      <c r="U47022"/>
      <c r="V47022"/>
    </row>
    <row r="47023" spans="6:22" x14ac:dyDescent="0.2">
      <c r="F47023"/>
      <c r="M47023" s="2"/>
      <c r="N47023"/>
      <c r="O47023"/>
      <c r="U47023"/>
      <c r="V47023"/>
    </row>
    <row r="47024" spans="6:22" x14ac:dyDescent="0.2">
      <c r="F47024"/>
      <c r="M47024" s="2"/>
      <c r="N47024"/>
      <c r="O47024"/>
      <c r="U47024"/>
      <c r="V47024"/>
    </row>
    <row r="47025" spans="6:22" x14ac:dyDescent="0.2">
      <c r="F47025"/>
      <c r="M47025" s="2"/>
      <c r="N47025"/>
      <c r="O47025"/>
      <c r="U47025"/>
      <c r="V47025"/>
    </row>
    <row r="47026" spans="6:22" x14ac:dyDescent="0.2">
      <c r="F47026"/>
      <c r="M47026" s="2"/>
      <c r="N47026"/>
      <c r="O47026"/>
      <c r="U47026"/>
      <c r="V47026"/>
    </row>
    <row r="47027" spans="6:22" x14ac:dyDescent="0.2">
      <c r="F47027"/>
      <c r="M47027" s="2"/>
      <c r="N47027"/>
      <c r="O47027"/>
      <c r="U47027"/>
      <c r="V47027"/>
    </row>
    <row r="47028" spans="6:22" x14ac:dyDescent="0.2">
      <c r="F47028"/>
      <c r="M47028" s="2"/>
      <c r="N47028"/>
      <c r="O47028"/>
      <c r="U47028"/>
      <c r="V47028"/>
    </row>
    <row r="47029" spans="6:22" x14ac:dyDescent="0.2">
      <c r="F47029"/>
      <c r="M47029" s="2"/>
      <c r="N47029"/>
      <c r="O47029"/>
      <c r="U47029"/>
      <c r="V47029"/>
    </row>
    <row r="47030" spans="6:22" x14ac:dyDescent="0.2">
      <c r="F47030"/>
      <c r="M47030" s="2"/>
      <c r="N47030"/>
      <c r="O47030"/>
      <c r="U47030"/>
      <c r="V47030"/>
    </row>
    <row r="47031" spans="6:22" x14ac:dyDescent="0.2">
      <c r="F47031"/>
      <c r="M47031" s="2"/>
      <c r="N47031"/>
      <c r="O47031"/>
      <c r="U47031"/>
      <c r="V47031"/>
    </row>
    <row r="47032" spans="6:22" x14ac:dyDescent="0.2">
      <c r="F47032"/>
      <c r="M47032" s="2"/>
      <c r="N47032"/>
      <c r="O47032"/>
      <c r="U47032"/>
      <c r="V47032"/>
    </row>
    <row r="47033" spans="6:22" x14ac:dyDescent="0.2">
      <c r="F47033"/>
      <c r="M47033" s="2"/>
      <c r="N47033"/>
      <c r="O47033"/>
      <c r="U47033"/>
      <c r="V47033"/>
    </row>
    <row r="47034" spans="6:22" x14ac:dyDescent="0.2">
      <c r="F47034"/>
      <c r="M47034" s="2"/>
      <c r="N47034"/>
      <c r="O47034"/>
      <c r="U47034"/>
      <c r="V47034"/>
    </row>
    <row r="47035" spans="6:22" x14ac:dyDescent="0.2">
      <c r="F47035"/>
      <c r="M47035" s="2"/>
      <c r="N47035"/>
      <c r="O47035"/>
      <c r="U47035"/>
      <c r="V47035"/>
    </row>
    <row r="47036" spans="6:22" x14ac:dyDescent="0.2">
      <c r="F47036"/>
      <c r="M47036" s="2"/>
      <c r="N47036"/>
      <c r="O47036"/>
      <c r="U47036"/>
      <c r="V47036"/>
    </row>
    <row r="47037" spans="6:22" x14ac:dyDescent="0.2">
      <c r="F47037"/>
      <c r="M47037" s="2"/>
      <c r="N47037"/>
      <c r="O47037"/>
      <c r="U47037"/>
      <c r="V47037"/>
    </row>
    <row r="47038" spans="6:22" x14ac:dyDescent="0.2">
      <c r="F47038"/>
      <c r="M47038" s="2"/>
      <c r="N47038"/>
      <c r="O47038"/>
      <c r="U47038"/>
      <c r="V47038"/>
    </row>
    <row r="47039" spans="6:22" x14ac:dyDescent="0.2">
      <c r="F47039"/>
      <c r="M47039" s="2"/>
      <c r="N47039"/>
      <c r="O47039"/>
      <c r="U47039"/>
      <c r="V47039"/>
    </row>
    <row r="47040" spans="6:22" x14ac:dyDescent="0.2">
      <c r="F47040"/>
      <c r="M47040" s="2"/>
      <c r="N47040"/>
      <c r="O47040"/>
      <c r="U47040"/>
      <c r="V47040"/>
    </row>
    <row r="47041" spans="6:22" x14ac:dyDescent="0.2">
      <c r="F47041"/>
      <c r="M47041" s="2"/>
      <c r="N47041"/>
      <c r="O47041"/>
      <c r="U47041"/>
      <c r="V47041"/>
    </row>
    <row r="47042" spans="6:22" x14ac:dyDescent="0.2">
      <c r="F47042"/>
      <c r="M47042" s="2"/>
      <c r="N47042"/>
      <c r="O47042"/>
      <c r="U47042"/>
      <c r="V47042"/>
    </row>
    <row r="47043" spans="6:22" x14ac:dyDescent="0.2">
      <c r="F47043"/>
      <c r="M47043" s="2"/>
      <c r="N47043"/>
      <c r="O47043"/>
      <c r="U47043"/>
      <c r="V47043"/>
    </row>
    <row r="47044" spans="6:22" x14ac:dyDescent="0.2">
      <c r="F47044"/>
      <c r="M47044" s="2"/>
      <c r="N47044"/>
      <c r="O47044"/>
      <c r="U47044"/>
      <c r="V47044"/>
    </row>
    <row r="47045" spans="6:22" x14ac:dyDescent="0.2">
      <c r="F47045"/>
      <c r="M47045" s="2"/>
      <c r="N47045"/>
      <c r="O47045"/>
      <c r="U47045"/>
      <c r="V47045"/>
    </row>
    <row r="47046" spans="6:22" x14ac:dyDescent="0.2">
      <c r="F47046"/>
      <c r="M47046" s="2"/>
      <c r="N47046"/>
      <c r="O47046"/>
      <c r="U47046"/>
      <c r="V47046"/>
    </row>
    <row r="47047" spans="6:22" x14ac:dyDescent="0.2">
      <c r="F47047"/>
      <c r="M47047" s="2"/>
      <c r="N47047"/>
      <c r="O47047"/>
      <c r="U47047"/>
      <c r="V47047"/>
    </row>
    <row r="47048" spans="6:22" x14ac:dyDescent="0.2">
      <c r="F47048"/>
      <c r="M47048" s="2"/>
      <c r="N47048"/>
      <c r="O47048"/>
      <c r="U47048"/>
      <c r="V47048"/>
    </row>
    <row r="47049" spans="6:22" x14ac:dyDescent="0.2">
      <c r="F47049"/>
      <c r="M47049" s="2"/>
      <c r="N47049"/>
      <c r="O47049"/>
      <c r="U47049"/>
      <c r="V47049"/>
    </row>
    <row r="47050" spans="6:22" x14ac:dyDescent="0.2">
      <c r="F47050"/>
      <c r="M47050" s="2"/>
      <c r="N47050"/>
      <c r="O47050"/>
      <c r="U47050"/>
      <c r="V47050"/>
    </row>
    <row r="47051" spans="6:22" x14ac:dyDescent="0.2">
      <c r="F47051"/>
      <c r="M47051" s="2"/>
      <c r="N47051"/>
      <c r="O47051"/>
      <c r="U47051"/>
      <c r="V47051"/>
    </row>
    <row r="47052" spans="6:22" x14ac:dyDescent="0.2">
      <c r="F47052"/>
      <c r="M47052" s="2"/>
      <c r="N47052"/>
      <c r="O47052"/>
      <c r="U47052"/>
      <c r="V47052"/>
    </row>
    <row r="47053" spans="6:22" x14ac:dyDescent="0.2">
      <c r="F47053"/>
      <c r="M47053" s="2"/>
      <c r="N47053"/>
      <c r="O47053"/>
      <c r="U47053"/>
      <c r="V47053"/>
    </row>
    <row r="47054" spans="6:22" x14ac:dyDescent="0.2">
      <c r="F47054"/>
      <c r="M47054" s="2"/>
      <c r="N47054"/>
      <c r="O47054"/>
      <c r="U47054"/>
      <c r="V47054"/>
    </row>
    <row r="47055" spans="6:22" x14ac:dyDescent="0.2">
      <c r="F47055"/>
      <c r="M47055" s="2"/>
      <c r="N47055"/>
      <c r="O47055"/>
      <c r="U47055"/>
      <c r="V47055"/>
    </row>
    <row r="47056" spans="6:22" x14ac:dyDescent="0.2">
      <c r="F47056"/>
      <c r="M47056" s="2"/>
      <c r="N47056"/>
      <c r="O47056"/>
      <c r="U47056"/>
      <c r="V47056"/>
    </row>
    <row r="47057" spans="6:22" x14ac:dyDescent="0.2">
      <c r="F47057"/>
      <c r="M47057" s="2"/>
      <c r="N47057"/>
      <c r="O47057"/>
      <c r="U47057"/>
      <c r="V47057"/>
    </row>
    <row r="47058" spans="6:22" x14ac:dyDescent="0.2">
      <c r="F47058"/>
      <c r="M47058" s="2"/>
      <c r="N47058"/>
      <c r="O47058"/>
      <c r="U47058"/>
      <c r="V47058"/>
    </row>
    <row r="47059" spans="6:22" x14ac:dyDescent="0.2">
      <c r="F47059"/>
      <c r="M47059" s="2"/>
      <c r="N47059"/>
      <c r="O47059"/>
      <c r="U47059"/>
      <c r="V47059"/>
    </row>
    <row r="47060" spans="6:22" x14ac:dyDescent="0.2">
      <c r="F47060"/>
      <c r="M47060" s="2"/>
      <c r="N47060"/>
      <c r="O47060"/>
      <c r="U47060"/>
      <c r="V47060"/>
    </row>
    <row r="47061" spans="6:22" x14ac:dyDescent="0.2">
      <c r="F47061"/>
      <c r="M47061" s="2"/>
      <c r="N47061"/>
      <c r="O47061"/>
      <c r="U47061"/>
      <c r="V47061"/>
    </row>
    <row r="47062" spans="6:22" x14ac:dyDescent="0.2">
      <c r="F47062"/>
      <c r="M47062" s="2"/>
      <c r="N47062"/>
      <c r="O47062"/>
      <c r="U47062"/>
      <c r="V47062"/>
    </row>
    <row r="47063" spans="6:22" x14ac:dyDescent="0.2">
      <c r="F47063"/>
      <c r="M47063" s="2"/>
      <c r="N47063"/>
      <c r="O47063"/>
      <c r="U47063"/>
      <c r="V47063"/>
    </row>
    <row r="47064" spans="6:22" x14ac:dyDescent="0.2">
      <c r="F47064"/>
      <c r="M47064" s="2"/>
      <c r="N47064"/>
      <c r="O47064"/>
      <c r="U47064"/>
      <c r="V47064"/>
    </row>
    <row r="47065" spans="6:22" x14ac:dyDescent="0.2">
      <c r="F47065"/>
      <c r="M47065" s="2"/>
      <c r="N47065"/>
      <c r="O47065"/>
      <c r="U47065"/>
      <c r="V47065"/>
    </row>
    <row r="47066" spans="6:22" x14ac:dyDescent="0.2">
      <c r="F47066"/>
      <c r="M47066" s="2"/>
      <c r="N47066"/>
      <c r="O47066"/>
      <c r="U47066"/>
      <c r="V47066"/>
    </row>
    <row r="47067" spans="6:22" x14ac:dyDescent="0.2">
      <c r="F47067"/>
      <c r="M47067" s="2"/>
      <c r="N47067"/>
      <c r="O47067"/>
      <c r="U47067"/>
      <c r="V47067"/>
    </row>
    <row r="47068" spans="6:22" x14ac:dyDescent="0.2">
      <c r="F47068"/>
      <c r="M47068" s="2"/>
      <c r="N47068"/>
      <c r="O47068"/>
      <c r="U47068"/>
      <c r="V47068"/>
    </row>
    <row r="47069" spans="6:22" x14ac:dyDescent="0.2">
      <c r="F47069"/>
      <c r="M47069" s="2"/>
      <c r="N47069"/>
      <c r="O47069"/>
      <c r="U47069"/>
      <c r="V47069"/>
    </row>
    <row r="47070" spans="6:22" x14ac:dyDescent="0.2">
      <c r="F47070"/>
      <c r="M47070" s="2"/>
      <c r="N47070"/>
      <c r="O47070"/>
      <c r="U47070"/>
      <c r="V47070"/>
    </row>
    <row r="47071" spans="6:22" x14ac:dyDescent="0.2">
      <c r="F47071"/>
      <c r="M47071" s="2"/>
      <c r="N47071"/>
      <c r="O47071"/>
      <c r="U47071"/>
      <c r="V47071"/>
    </row>
    <row r="47072" spans="6:22" x14ac:dyDescent="0.2">
      <c r="F47072"/>
      <c r="M47072" s="2"/>
      <c r="N47072"/>
      <c r="O47072"/>
      <c r="U47072"/>
      <c r="V47072"/>
    </row>
    <row r="47073" spans="6:22" x14ac:dyDescent="0.2">
      <c r="F47073"/>
      <c r="M47073" s="2"/>
      <c r="N47073"/>
      <c r="O47073"/>
      <c r="U47073"/>
      <c r="V47073"/>
    </row>
    <row r="47074" spans="6:22" x14ac:dyDescent="0.2">
      <c r="F47074"/>
      <c r="M47074" s="2"/>
      <c r="N47074"/>
      <c r="O47074"/>
      <c r="U47074"/>
      <c r="V47074"/>
    </row>
    <row r="47075" spans="6:22" x14ac:dyDescent="0.2">
      <c r="F47075"/>
      <c r="M47075" s="2"/>
      <c r="N47075"/>
      <c r="O47075"/>
      <c r="U47075"/>
      <c r="V47075"/>
    </row>
    <row r="47076" spans="6:22" x14ac:dyDescent="0.2">
      <c r="F47076"/>
      <c r="M47076" s="2"/>
      <c r="N47076"/>
      <c r="O47076"/>
      <c r="U47076"/>
      <c r="V47076"/>
    </row>
    <row r="47077" spans="6:22" x14ac:dyDescent="0.2">
      <c r="F47077"/>
      <c r="M47077" s="2"/>
      <c r="N47077"/>
      <c r="O47077"/>
      <c r="U47077"/>
      <c r="V47077"/>
    </row>
    <row r="47078" spans="6:22" x14ac:dyDescent="0.2">
      <c r="F47078"/>
      <c r="M47078" s="2"/>
      <c r="N47078"/>
      <c r="O47078"/>
      <c r="U47078"/>
      <c r="V47078"/>
    </row>
    <row r="47079" spans="6:22" x14ac:dyDescent="0.2">
      <c r="F47079"/>
      <c r="M47079" s="2"/>
      <c r="N47079"/>
      <c r="O47079"/>
      <c r="U47079"/>
      <c r="V47079"/>
    </row>
    <row r="47080" spans="6:22" x14ac:dyDescent="0.2">
      <c r="F47080"/>
      <c r="M47080" s="2"/>
      <c r="N47080"/>
      <c r="O47080"/>
      <c r="U47080"/>
      <c r="V47080"/>
    </row>
    <row r="47081" spans="6:22" x14ac:dyDescent="0.2">
      <c r="F47081"/>
      <c r="M47081" s="2"/>
      <c r="N47081"/>
      <c r="O47081"/>
      <c r="U47081"/>
      <c r="V47081"/>
    </row>
    <row r="47082" spans="6:22" x14ac:dyDescent="0.2">
      <c r="F47082"/>
      <c r="M47082" s="2"/>
      <c r="N47082"/>
      <c r="O47082"/>
      <c r="U47082"/>
      <c r="V47082"/>
    </row>
    <row r="47083" spans="6:22" x14ac:dyDescent="0.2">
      <c r="F47083"/>
      <c r="M47083" s="2"/>
      <c r="N47083"/>
      <c r="O47083"/>
      <c r="U47083"/>
      <c r="V47083"/>
    </row>
    <row r="47084" spans="6:22" x14ac:dyDescent="0.2">
      <c r="F47084"/>
      <c r="M47084" s="2"/>
      <c r="N47084"/>
      <c r="O47084"/>
      <c r="U47084"/>
      <c r="V47084"/>
    </row>
    <row r="47085" spans="6:22" x14ac:dyDescent="0.2">
      <c r="F47085"/>
      <c r="M47085" s="2"/>
      <c r="N47085"/>
      <c r="O47085"/>
      <c r="U47085"/>
      <c r="V47085"/>
    </row>
    <row r="47086" spans="6:22" x14ac:dyDescent="0.2">
      <c r="F47086"/>
      <c r="M47086" s="2"/>
      <c r="N47086"/>
      <c r="O47086"/>
      <c r="U47086"/>
      <c r="V47086"/>
    </row>
    <row r="47087" spans="6:22" x14ac:dyDescent="0.2">
      <c r="F47087"/>
      <c r="M47087" s="2"/>
      <c r="N47087"/>
      <c r="O47087"/>
      <c r="U47087"/>
      <c r="V47087"/>
    </row>
    <row r="47088" spans="6:22" x14ac:dyDescent="0.2">
      <c r="F47088"/>
      <c r="M47088" s="2"/>
      <c r="N47088"/>
      <c r="O47088"/>
      <c r="U47088"/>
      <c r="V47088"/>
    </row>
    <row r="47089" spans="6:22" x14ac:dyDescent="0.2">
      <c r="F47089"/>
      <c r="M47089" s="2"/>
      <c r="N47089"/>
      <c r="O47089"/>
      <c r="U47089"/>
      <c r="V47089"/>
    </row>
    <row r="47090" spans="6:22" x14ac:dyDescent="0.2">
      <c r="F47090"/>
      <c r="M47090" s="2"/>
      <c r="N47090"/>
      <c r="O47090"/>
      <c r="U47090"/>
      <c r="V47090"/>
    </row>
    <row r="47091" spans="6:22" x14ac:dyDescent="0.2">
      <c r="F47091"/>
      <c r="M47091" s="2"/>
      <c r="N47091"/>
      <c r="O47091"/>
      <c r="U47091"/>
      <c r="V47091"/>
    </row>
    <row r="47092" spans="6:22" x14ac:dyDescent="0.2">
      <c r="F47092"/>
      <c r="M47092" s="2"/>
      <c r="N47092"/>
      <c r="O47092"/>
      <c r="U47092"/>
      <c r="V47092"/>
    </row>
    <row r="47093" spans="6:22" x14ac:dyDescent="0.2">
      <c r="F47093"/>
      <c r="M47093" s="2"/>
      <c r="N47093"/>
      <c r="O47093"/>
      <c r="U47093"/>
      <c r="V47093"/>
    </row>
    <row r="47094" spans="6:22" x14ac:dyDescent="0.2">
      <c r="F47094"/>
      <c r="M47094" s="2"/>
      <c r="N47094"/>
      <c r="O47094"/>
      <c r="U47094"/>
      <c r="V47094"/>
    </row>
    <row r="47095" spans="6:22" x14ac:dyDescent="0.2">
      <c r="F47095"/>
      <c r="M47095" s="2"/>
      <c r="N47095"/>
      <c r="O47095"/>
      <c r="U47095"/>
      <c r="V47095"/>
    </row>
    <row r="47096" spans="6:22" x14ac:dyDescent="0.2">
      <c r="F47096"/>
      <c r="M47096" s="2"/>
      <c r="N47096"/>
      <c r="O47096"/>
      <c r="U47096"/>
      <c r="V47096"/>
    </row>
    <row r="47097" spans="6:22" x14ac:dyDescent="0.2">
      <c r="F47097"/>
      <c r="M47097" s="2"/>
      <c r="N47097"/>
      <c r="O47097"/>
      <c r="U47097"/>
      <c r="V47097"/>
    </row>
    <row r="47098" spans="6:22" x14ac:dyDescent="0.2">
      <c r="F47098"/>
      <c r="M47098" s="2"/>
      <c r="N47098"/>
      <c r="O47098"/>
      <c r="U47098"/>
      <c r="V47098"/>
    </row>
    <row r="47099" spans="6:22" x14ac:dyDescent="0.2">
      <c r="F47099"/>
      <c r="M47099" s="2"/>
      <c r="N47099"/>
      <c r="O47099"/>
      <c r="U47099"/>
      <c r="V47099"/>
    </row>
    <row r="47100" spans="6:22" x14ac:dyDescent="0.2">
      <c r="F47100"/>
      <c r="M47100" s="2"/>
      <c r="N47100"/>
      <c r="O47100"/>
      <c r="U47100"/>
      <c r="V47100"/>
    </row>
    <row r="47101" spans="6:22" x14ac:dyDescent="0.2">
      <c r="F47101"/>
      <c r="M47101" s="2"/>
      <c r="N47101"/>
      <c r="O47101"/>
      <c r="U47101"/>
      <c r="V47101"/>
    </row>
    <row r="47102" spans="6:22" x14ac:dyDescent="0.2">
      <c r="F47102"/>
      <c r="M47102" s="2"/>
      <c r="N47102"/>
      <c r="O47102"/>
      <c r="U47102"/>
      <c r="V47102"/>
    </row>
    <row r="47103" spans="6:22" x14ac:dyDescent="0.2">
      <c r="F47103"/>
      <c r="M47103" s="2"/>
      <c r="N47103"/>
      <c r="O47103"/>
      <c r="U47103"/>
      <c r="V47103"/>
    </row>
    <row r="47104" spans="6:22" x14ac:dyDescent="0.2">
      <c r="F47104"/>
      <c r="M47104" s="2"/>
      <c r="N47104"/>
      <c r="O47104"/>
      <c r="U47104"/>
      <c r="V47104"/>
    </row>
    <row r="47105" spans="6:22" x14ac:dyDescent="0.2">
      <c r="F47105"/>
      <c r="M47105" s="2"/>
      <c r="N47105"/>
      <c r="O47105"/>
      <c r="U47105"/>
      <c r="V47105"/>
    </row>
    <row r="47106" spans="6:22" x14ac:dyDescent="0.2">
      <c r="F47106"/>
      <c r="M47106" s="2"/>
      <c r="N47106"/>
      <c r="O47106"/>
      <c r="U47106"/>
      <c r="V47106"/>
    </row>
    <row r="47107" spans="6:22" x14ac:dyDescent="0.2">
      <c r="F47107"/>
      <c r="M47107" s="2"/>
      <c r="N47107"/>
      <c r="O47107"/>
      <c r="U47107"/>
      <c r="V47107"/>
    </row>
    <row r="47108" spans="6:22" x14ac:dyDescent="0.2">
      <c r="F47108"/>
      <c r="M47108" s="2"/>
      <c r="N47108"/>
      <c r="O47108"/>
      <c r="U47108"/>
      <c r="V47108"/>
    </row>
    <row r="47109" spans="6:22" x14ac:dyDescent="0.2">
      <c r="F47109"/>
      <c r="M47109" s="2"/>
      <c r="N47109"/>
      <c r="O47109"/>
      <c r="U47109"/>
      <c r="V47109"/>
    </row>
    <row r="47110" spans="6:22" x14ac:dyDescent="0.2">
      <c r="F47110"/>
      <c r="M47110" s="2"/>
      <c r="N47110"/>
      <c r="O47110"/>
      <c r="U47110"/>
      <c r="V47110"/>
    </row>
    <row r="47111" spans="6:22" x14ac:dyDescent="0.2">
      <c r="F47111"/>
      <c r="M47111" s="2"/>
      <c r="N47111"/>
      <c r="O47111"/>
      <c r="U47111"/>
      <c r="V47111"/>
    </row>
    <row r="47112" spans="6:22" x14ac:dyDescent="0.2">
      <c r="F47112"/>
      <c r="M47112" s="2"/>
      <c r="N47112"/>
      <c r="O47112"/>
      <c r="U47112"/>
      <c r="V47112"/>
    </row>
    <row r="47113" spans="6:22" x14ac:dyDescent="0.2">
      <c r="F47113"/>
      <c r="M47113" s="2"/>
      <c r="N47113"/>
      <c r="O47113"/>
      <c r="U47113"/>
      <c r="V47113"/>
    </row>
    <row r="47114" spans="6:22" x14ac:dyDescent="0.2">
      <c r="F47114"/>
      <c r="M47114" s="2"/>
      <c r="N47114"/>
      <c r="O47114"/>
      <c r="U47114"/>
      <c r="V47114"/>
    </row>
    <row r="47115" spans="6:22" x14ac:dyDescent="0.2">
      <c r="F47115"/>
      <c r="M47115" s="2"/>
      <c r="N47115"/>
      <c r="O47115"/>
      <c r="U47115"/>
      <c r="V47115"/>
    </row>
    <row r="47116" spans="6:22" x14ac:dyDescent="0.2">
      <c r="F47116"/>
      <c r="M47116" s="2"/>
      <c r="N47116"/>
      <c r="O47116"/>
      <c r="U47116"/>
      <c r="V47116"/>
    </row>
    <row r="47117" spans="6:22" x14ac:dyDescent="0.2">
      <c r="F47117"/>
      <c r="M47117" s="2"/>
      <c r="N47117"/>
      <c r="O47117"/>
      <c r="U47117"/>
      <c r="V47117"/>
    </row>
    <row r="47118" spans="6:22" x14ac:dyDescent="0.2">
      <c r="F47118"/>
      <c r="M47118" s="2"/>
      <c r="N47118"/>
      <c r="O47118"/>
      <c r="U47118"/>
      <c r="V47118"/>
    </row>
    <row r="47119" spans="6:22" x14ac:dyDescent="0.2">
      <c r="F47119"/>
      <c r="M47119" s="2"/>
      <c r="N47119"/>
      <c r="O47119"/>
      <c r="U47119"/>
      <c r="V47119"/>
    </row>
    <row r="47120" spans="6:22" x14ac:dyDescent="0.2">
      <c r="F47120"/>
      <c r="M47120" s="2"/>
      <c r="N47120"/>
      <c r="O47120"/>
      <c r="U47120"/>
      <c r="V47120"/>
    </row>
    <row r="47121" spans="6:22" x14ac:dyDescent="0.2">
      <c r="F47121"/>
      <c r="M47121" s="2"/>
      <c r="N47121"/>
      <c r="O47121"/>
      <c r="U47121"/>
      <c r="V47121"/>
    </row>
    <row r="47122" spans="6:22" x14ac:dyDescent="0.2">
      <c r="F47122"/>
      <c r="M47122" s="2"/>
      <c r="N47122"/>
      <c r="O47122"/>
      <c r="U47122"/>
      <c r="V47122"/>
    </row>
    <row r="47123" spans="6:22" x14ac:dyDescent="0.2">
      <c r="F47123"/>
      <c r="M47123" s="2"/>
      <c r="N47123"/>
      <c r="O47123"/>
      <c r="U47123"/>
      <c r="V47123"/>
    </row>
    <row r="47124" spans="6:22" x14ac:dyDescent="0.2">
      <c r="F47124"/>
      <c r="M47124" s="2"/>
      <c r="N47124"/>
      <c r="O47124"/>
      <c r="U47124"/>
      <c r="V47124"/>
    </row>
    <row r="47125" spans="6:22" x14ac:dyDescent="0.2">
      <c r="F47125"/>
      <c r="M47125" s="2"/>
      <c r="N47125"/>
      <c r="O47125"/>
      <c r="U47125"/>
      <c r="V47125"/>
    </row>
    <row r="47126" spans="6:22" x14ac:dyDescent="0.2">
      <c r="F47126"/>
      <c r="M47126" s="2"/>
      <c r="N47126"/>
      <c r="O47126"/>
      <c r="U47126"/>
      <c r="V47126"/>
    </row>
    <row r="47127" spans="6:22" x14ac:dyDescent="0.2">
      <c r="F47127"/>
      <c r="M47127" s="2"/>
      <c r="N47127"/>
      <c r="O47127"/>
      <c r="U47127"/>
      <c r="V47127"/>
    </row>
    <row r="47128" spans="6:22" x14ac:dyDescent="0.2">
      <c r="F47128"/>
      <c r="M47128" s="2"/>
      <c r="N47128"/>
      <c r="O47128"/>
      <c r="U47128"/>
      <c r="V47128"/>
    </row>
    <row r="47129" spans="6:22" x14ac:dyDescent="0.2">
      <c r="F47129"/>
      <c r="M47129" s="2"/>
      <c r="N47129"/>
      <c r="O47129"/>
      <c r="U47129"/>
      <c r="V47129"/>
    </row>
    <row r="47130" spans="6:22" x14ac:dyDescent="0.2">
      <c r="F47130"/>
      <c r="M47130" s="2"/>
      <c r="N47130"/>
      <c r="O47130"/>
      <c r="U47130"/>
      <c r="V47130"/>
    </row>
    <row r="47131" spans="6:22" x14ac:dyDescent="0.2">
      <c r="F47131"/>
      <c r="M47131" s="2"/>
      <c r="N47131"/>
      <c r="O47131"/>
      <c r="U47131"/>
      <c r="V47131"/>
    </row>
    <row r="47132" spans="6:22" x14ac:dyDescent="0.2">
      <c r="F47132"/>
      <c r="M47132" s="2"/>
      <c r="N47132"/>
      <c r="O47132"/>
      <c r="U47132"/>
      <c r="V47132"/>
    </row>
    <row r="47133" spans="6:22" x14ac:dyDescent="0.2">
      <c r="F47133"/>
      <c r="M47133" s="2"/>
      <c r="N47133"/>
      <c r="O47133"/>
      <c r="U47133"/>
      <c r="V47133"/>
    </row>
    <row r="47134" spans="6:22" x14ac:dyDescent="0.2">
      <c r="F47134"/>
      <c r="M47134" s="2"/>
      <c r="N47134"/>
      <c r="O47134"/>
      <c r="U47134"/>
      <c r="V47134"/>
    </row>
    <row r="47135" spans="6:22" x14ac:dyDescent="0.2">
      <c r="F47135"/>
      <c r="M47135" s="2"/>
      <c r="N47135"/>
      <c r="O47135"/>
      <c r="U47135"/>
      <c r="V47135"/>
    </row>
    <row r="47136" spans="6:22" x14ac:dyDescent="0.2">
      <c r="F47136"/>
      <c r="M47136" s="2"/>
      <c r="N47136"/>
      <c r="O47136"/>
      <c r="U47136"/>
      <c r="V47136"/>
    </row>
    <row r="47137" spans="3:22" x14ac:dyDescent="0.2">
      <c r="F47137"/>
      <c r="M47137" s="2"/>
      <c r="N47137"/>
      <c r="O47137"/>
      <c r="U47137"/>
      <c r="V47137"/>
    </row>
    <row r="47138" spans="3:22" x14ac:dyDescent="0.2">
      <c r="F47138"/>
      <c r="M47138" s="2"/>
      <c r="N47138"/>
      <c r="O47138"/>
      <c r="U47138"/>
      <c r="V47138"/>
    </row>
    <row r="47139" spans="3:22" x14ac:dyDescent="0.2">
      <c r="F47139"/>
      <c r="M47139" s="2"/>
      <c r="N47139"/>
      <c r="O47139"/>
      <c r="U47139"/>
      <c r="V47139"/>
    </row>
    <row r="47140" spans="3:22" x14ac:dyDescent="0.2">
      <c r="F47140"/>
      <c r="M47140" s="2"/>
      <c r="N47140"/>
      <c r="O47140"/>
      <c r="U47140"/>
      <c r="V47140"/>
    </row>
    <row r="47141" spans="3:22" x14ac:dyDescent="0.2">
      <c r="F47141"/>
      <c r="M47141" s="2"/>
      <c r="N47141"/>
      <c r="O47141"/>
      <c r="U47141"/>
      <c r="V47141"/>
    </row>
    <row r="47142" spans="3:22" x14ac:dyDescent="0.2">
      <c r="F47142"/>
      <c r="M47142" s="2"/>
      <c r="N47142"/>
      <c r="O47142"/>
      <c r="U47142"/>
      <c r="V47142"/>
    </row>
    <row r="47143" spans="3:22" x14ac:dyDescent="0.2">
      <c r="F47143"/>
      <c r="M47143" s="2"/>
      <c r="N47143"/>
      <c r="O47143"/>
      <c r="U47143"/>
      <c r="V47143"/>
    </row>
    <row r="47144" spans="3:22" x14ac:dyDescent="0.2">
      <c r="F47144"/>
      <c r="M47144" s="2"/>
      <c r="N47144"/>
      <c r="O47144"/>
      <c r="U47144"/>
      <c r="V47144"/>
    </row>
    <row r="47145" spans="3:22" x14ac:dyDescent="0.2">
      <c r="F47145"/>
      <c r="M47145" s="2"/>
      <c r="N47145"/>
      <c r="O47145"/>
      <c r="U47145"/>
      <c r="V47145"/>
    </row>
    <row r="47146" spans="3:22" x14ac:dyDescent="0.2">
      <c r="F47146"/>
      <c r="M47146" s="2"/>
      <c r="N47146"/>
      <c r="O47146"/>
      <c r="U47146"/>
      <c r="V47146"/>
    </row>
    <row r="47147" spans="3:22" x14ac:dyDescent="0.2">
      <c r="F47147"/>
      <c r="M47147" s="2"/>
      <c r="N47147"/>
      <c r="O47147"/>
      <c r="U47147"/>
      <c r="V47147"/>
    </row>
    <row r="47148" spans="3:22" x14ac:dyDescent="0.2">
      <c r="F47148"/>
      <c r="M47148" s="2"/>
      <c r="N47148"/>
      <c r="O47148"/>
      <c r="U47148"/>
      <c r="V47148"/>
    </row>
    <row r="47149" spans="3:22" x14ac:dyDescent="0.2">
      <c r="C47149" s="9"/>
      <c r="F47149"/>
      <c r="M47149" s="2"/>
      <c r="N47149"/>
      <c r="O47149"/>
      <c r="U47149"/>
      <c r="V47149"/>
    </row>
    <row r="47150" spans="3:22" x14ac:dyDescent="0.2">
      <c r="F47150"/>
      <c r="M47150" s="2"/>
      <c r="N47150"/>
      <c r="O47150"/>
      <c r="U47150"/>
      <c r="V47150"/>
    </row>
    <row r="47151" spans="3:22" x14ac:dyDescent="0.2">
      <c r="F47151"/>
      <c r="M47151" s="2"/>
      <c r="N47151"/>
      <c r="O47151"/>
      <c r="U47151"/>
      <c r="V47151"/>
    </row>
    <row r="47152" spans="3:22" x14ac:dyDescent="0.2">
      <c r="F47152"/>
      <c r="M47152" s="2"/>
      <c r="N47152"/>
      <c r="O47152"/>
      <c r="U47152"/>
      <c r="V47152"/>
    </row>
    <row r="47153" spans="3:22" x14ac:dyDescent="0.2">
      <c r="F47153"/>
      <c r="M47153" s="2"/>
      <c r="N47153"/>
      <c r="O47153"/>
      <c r="U47153"/>
      <c r="V47153"/>
    </row>
    <row r="47154" spans="3:22" x14ac:dyDescent="0.2">
      <c r="F47154"/>
      <c r="M47154" s="2"/>
      <c r="N47154"/>
      <c r="O47154"/>
      <c r="U47154"/>
      <c r="V47154"/>
    </row>
    <row r="47155" spans="3:22" x14ac:dyDescent="0.2">
      <c r="F47155"/>
      <c r="M47155" s="2"/>
      <c r="N47155"/>
      <c r="O47155"/>
      <c r="U47155"/>
      <c r="V47155"/>
    </row>
    <row r="47156" spans="3:22" x14ac:dyDescent="0.2">
      <c r="F47156"/>
      <c r="M47156" s="2"/>
      <c r="N47156"/>
      <c r="O47156"/>
      <c r="U47156"/>
      <c r="V47156"/>
    </row>
    <row r="47157" spans="3:22" x14ac:dyDescent="0.2">
      <c r="F47157"/>
      <c r="M47157" s="2"/>
      <c r="N47157"/>
      <c r="O47157"/>
      <c r="U47157"/>
      <c r="V47157"/>
    </row>
    <row r="47158" spans="3:22" x14ac:dyDescent="0.2">
      <c r="C47158" s="9"/>
      <c r="F47158"/>
      <c r="M47158" s="2"/>
      <c r="N47158"/>
      <c r="O47158"/>
      <c r="U47158"/>
      <c r="V47158"/>
    </row>
    <row r="47159" spans="3:22" x14ac:dyDescent="0.2">
      <c r="F47159"/>
      <c r="M47159" s="2"/>
      <c r="N47159"/>
      <c r="O47159"/>
      <c r="U47159"/>
      <c r="V47159"/>
    </row>
    <row r="47160" spans="3:22" x14ac:dyDescent="0.2">
      <c r="F47160"/>
      <c r="M47160" s="2"/>
      <c r="N47160"/>
      <c r="O47160"/>
      <c r="U47160"/>
      <c r="V47160"/>
    </row>
    <row r="47161" spans="3:22" x14ac:dyDescent="0.2">
      <c r="F47161"/>
      <c r="M47161" s="2"/>
      <c r="N47161"/>
      <c r="O47161"/>
      <c r="U47161"/>
      <c r="V47161"/>
    </row>
    <row r="47162" spans="3:22" x14ac:dyDescent="0.2">
      <c r="F47162"/>
      <c r="M47162" s="2"/>
      <c r="N47162"/>
      <c r="O47162"/>
      <c r="U47162"/>
      <c r="V47162"/>
    </row>
    <row r="47163" spans="3:22" x14ac:dyDescent="0.2">
      <c r="F47163"/>
      <c r="M47163" s="2"/>
      <c r="N47163"/>
      <c r="O47163"/>
      <c r="U47163"/>
      <c r="V47163"/>
    </row>
    <row r="47164" spans="3:22" x14ac:dyDescent="0.2">
      <c r="F47164"/>
      <c r="M47164" s="2"/>
      <c r="N47164"/>
      <c r="O47164"/>
      <c r="U47164"/>
      <c r="V47164"/>
    </row>
    <row r="47165" spans="3:22" x14ac:dyDescent="0.2">
      <c r="F47165"/>
      <c r="M47165" s="2"/>
      <c r="N47165"/>
      <c r="O47165"/>
      <c r="U47165"/>
      <c r="V47165"/>
    </row>
    <row r="47166" spans="3:22" x14ac:dyDescent="0.2">
      <c r="F47166"/>
      <c r="M47166" s="2"/>
      <c r="N47166"/>
      <c r="O47166"/>
      <c r="U47166"/>
      <c r="V47166"/>
    </row>
    <row r="47167" spans="3:22" x14ac:dyDescent="0.2">
      <c r="F47167"/>
      <c r="M47167" s="2"/>
      <c r="N47167"/>
      <c r="O47167"/>
      <c r="U47167"/>
      <c r="V47167"/>
    </row>
    <row r="47168" spans="3:22" x14ac:dyDescent="0.2">
      <c r="F47168"/>
      <c r="M47168" s="2"/>
      <c r="N47168"/>
      <c r="O47168"/>
      <c r="U47168"/>
      <c r="V47168"/>
    </row>
    <row r="47169" spans="6:22" x14ac:dyDescent="0.2">
      <c r="F47169"/>
      <c r="M47169" s="2"/>
      <c r="N47169"/>
      <c r="O47169"/>
      <c r="U47169"/>
      <c r="V47169"/>
    </row>
    <row r="47170" spans="6:22" x14ac:dyDescent="0.2">
      <c r="F47170"/>
      <c r="M47170" s="2"/>
      <c r="N47170"/>
      <c r="O47170"/>
      <c r="U47170"/>
      <c r="V47170"/>
    </row>
    <row r="47171" spans="6:22" x14ac:dyDescent="0.2">
      <c r="F47171"/>
      <c r="M47171" s="2"/>
      <c r="N47171"/>
      <c r="O47171"/>
      <c r="U47171"/>
      <c r="V47171"/>
    </row>
    <row r="47172" spans="6:22" x14ac:dyDescent="0.2">
      <c r="F47172"/>
      <c r="M47172" s="2"/>
      <c r="N47172"/>
      <c r="O47172"/>
      <c r="U47172"/>
      <c r="V47172"/>
    </row>
    <row r="47173" spans="6:22" x14ac:dyDescent="0.2">
      <c r="F47173"/>
      <c r="M47173" s="2"/>
      <c r="N47173"/>
      <c r="O47173"/>
      <c r="U47173"/>
      <c r="V47173"/>
    </row>
    <row r="47174" spans="6:22" x14ac:dyDescent="0.2">
      <c r="F47174"/>
      <c r="M47174" s="2"/>
      <c r="N47174"/>
      <c r="O47174"/>
      <c r="U47174"/>
      <c r="V47174"/>
    </row>
    <row r="47175" spans="6:22" x14ac:dyDescent="0.2">
      <c r="F47175"/>
      <c r="M47175" s="2"/>
      <c r="N47175"/>
      <c r="O47175"/>
      <c r="U47175"/>
      <c r="V47175"/>
    </row>
    <row r="47176" spans="6:22" x14ac:dyDescent="0.2">
      <c r="F47176"/>
      <c r="M47176" s="2"/>
      <c r="N47176"/>
      <c r="O47176"/>
      <c r="U47176"/>
      <c r="V47176"/>
    </row>
    <row r="47177" spans="6:22" x14ac:dyDescent="0.2">
      <c r="F47177"/>
      <c r="M47177" s="2"/>
      <c r="N47177"/>
      <c r="O47177"/>
      <c r="U47177"/>
      <c r="V47177"/>
    </row>
    <row r="47178" spans="6:22" x14ac:dyDescent="0.2">
      <c r="F47178"/>
      <c r="M47178" s="2"/>
      <c r="N47178"/>
      <c r="O47178"/>
      <c r="U47178"/>
      <c r="V47178"/>
    </row>
    <row r="47179" spans="6:22" x14ac:dyDescent="0.2">
      <c r="F47179"/>
      <c r="M47179" s="2"/>
      <c r="N47179"/>
      <c r="O47179"/>
      <c r="U47179"/>
      <c r="V47179"/>
    </row>
    <row r="47180" spans="6:22" x14ac:dyDescent="0.2">
      <c r="F47180"/>
      <c r="M47180" s="2"/>
      <c r="N47180"/>
      <c r="O47180"/>
      <c r="U47180"/>
      <c r="V47180"/>
    </row>
    <row r="47181" spans="6:22" x14ac:dyDescent="0.2">
      <c r="F47181"/>
      <c r="M47181" s="2"/>
      <c r="N47181"/>
      <c r="O47181"/>
      <c r="U47181"/>
      <c r="V47181"/>
    </row>
    <row r="47182" spans="6:22" x14ac:dyDescent="0.2">
      <c r="F47182"/>
      <c r="M47182" s="2"/>
      <c r="N47182"/>
      <c r="O47182"/>
      <c r="U47182"/>
      <c r="V47182"/>
    </row>
    <row r="47183" spans="6:22" x14ac:dyDescent="0.2">
      <c r="F47183"/>
      <c r="M47183" s="2"/>
      <c r="N47183"/>
      <c r="O47183"/>
      <c r="U47183"/>
      <c r="V47183"/>
    </row>
    <row r="47184" spans="6:22" x14ac:dyDescent="0.2">
      <c r="F47184"/>
      <c r="M47184" s="2"/>
      <c r="N47184"/>
      <c r="O47184"/>
      <c r="U47184"/>
      <c r="V47184"/>
    </row>
    <row r="47185" spans="6:22" x14ac:dyDescent="0.2">
      <c r="F47185"/>
      <c r="M47185" s="2"/>
      <c r="N47185"/>
      <c r="O47185"/>
      <c r="U47185"/>
      <c r="V47185"/>
    </row>
    <row r="47186" spans="6:22" x14ac:dyDescent="0.2">
      <c r="F47186"/>
      <c r="M47186" s="2"/>
      <c r="N47186"/>
      <c r="O47186"/>
      <c r="U47186"/>
      <c r="V47186"/>
    </row>
    <row r="47187" spans="6:22" x14ac:dyDescent="0.2">
      <c r="F47187"/>
      <c r="M47187" s="2"/>
      <c r="N47187"/>
      <c r="O47187"/>
      <c r="U47187"/>
      <c r="V47187"/>
    </row>
    <row r="47188" spans="6:22" x14ac:dyDescent="0.2">
      <c r="F47188"/>
      <c r="M47188" s="2"/>
      <c r="N47188"/>
      <c r="O47188"/>
      <c r="U47188"/>
      <c r="V47188"/>
    </row>
    <row r="47189" spans="6:22" x14ac:dyDescent="0.2">
      <c r="F47189"/>
      <c r="M47189" s="2"/>
      <c r="N47189"/>
      <c r="O47189"/>
      <c r="U47189"/>
      <c r="V47189"/>
    </row>
    <row r="47190" spans="6:22" x14ac:dyDescent="0.2">
      <c r="F47190"/>
      <c r="M47190" s="2"/>
      <c r="N47190"/>
      <c r="O47190"/>
      <c r="U47190"/>
      <c r="V47190"/>
    </row>
    <row r="47191" spans="6:22" x14ac:dyDescent="0.2">
      <c r="F47191"/>
      <c r="M47191" s="2"/>
      <c r="N47191"/>
      <c r="O47191"/>
      <c r="U47191"/>
      <c r="V47191"/>
    </row>
    <row r="47192" spans="6:22" x14ac:dyDescent="0.2">
      <c r="F47192"/>
      <c r="M47192" s="2"/>
      <c r="N47192"/>
      <c r="O47192"/>
      <c r="U47192"/>
      <c r="V47192"/>
    </row>
    <row r="47193" spans="6:22" x14ac:dyDescent="0.2">
      <c r="F47193"/>
      <c r="M47193" s="2"/>
      <c r="N47193"/>
      <c r="O47193"/>
      <c r="U47193"/>
      <c r="V47193"/>
    </row>
    <row r="47194" spans="6:22" x14ac:dyDescent="0.2">
      <c r="F47194"/>
      <c r="M47194" s="2"/>
      <c r="N47194"/>
      <c r="O47194"/>
      <c r="U47194"/>
      <c r="V47194"/>
    </row>
    <row r="47195" spans="6:22" x14ac:dyDescent="0.2">
      <c r="F47195"/>
      <c r="M47195" s="2"/>
      <c r="N47195"/>
      <c r="O47195"/>
      <c r="U47195"/>
      <c r="V47195"/>
    </row>
    <row r="47196" spans="6:22" x14ac:dyDescent="0.2">
      <c r="F47196"/>
      <c r="M47196" s="2"/>
      <c r="N47196"/>
      <c r="O47196"/>
      <c r="U47196"/>
      <c r="V47196"/>
    </row>
    <row r="47197" spans="6:22" x14ac:dyDescent="0.2">
      <c r="F47197"/>
      <c r="M47197" s="2"/>
      <c r="N47197"/>
      <c r="O47197"/>
      <c r="U47197"/>
      <c r="V47197"/>
    </row>
    <row r="47198" spans="6:22" x14ac:dyDescent="0.2">
      <c r="F47198"/>
      <c r="M47198" s="2"/>
      <c r="N47198"/>
      <c r="O47198"/>
      <c r="U47198"/>
      <c r="V47198"/>
    </row>
    <row r="47199" spans="6:22" x14ac:dyDescent="0.2">
      <c r="F47199"/>
      <c r="M47199" s="2"/>
      <c r="N47199"/>
      <c r="O47199"/>
      <c r="U47199"/>
      <c r="V47199"/>
    </row>
    <row r="47200" spans="6:22" x14ac:dyDescent="0.2">
      <c r="F47200"/>
      <c r="M47200" s="2"/>
      <c r="N47200"/>
      <c r="O47200"/>
      <c r="U47200"/>
      <c r="V47200"/>
    </row>
    <row r="47201" spans="6:22" x14ac:dyDescent="0.2">
      <c r="F47201"/>
      <c r="M47201" s="2"/>
      <c r="N47201"/>
      <c r="O47201"/>
      <c r="U47201"/>
      <c r="V47201"/>
    </row>
    <row r="47202" spans="6:22" x14ac:dyDescent="0.2">
      <c r="F47202"/>
      <c r="M47202" s="2"/>
      <c r="N47202"/>
      <c r="O47202"/>
      <c r="U47202"/>
      <c r="V47202"/>
    </row>
    <row r="47203" spans="6:22" x14ac:dyDescent="0.2">
      <c r="F47203"/>
      <c r="M47203" s="2"/>
      <c r="N47203"/>
      <c r="O47203"/>
      <c r="U47203"/>
      <c r="V47203"/>
    </row>
    <row r="47204" spans="6:22" x14ac:dyDescent="0.2">
      <c r="F47204"/>
      <c r="M47204" s="2"/>
      <c r="N47204"/>
      <c r="O47204"/>
      <c r="U47204"/>
      <c r="V47204"/>
    </row>
    <row r="47205" spans="6:22" x14ac:dyDescent="0.2">
      <c r="F47205"/>
      <c r="M47205" s="2"/>
      <c r="N47205"/>
      <c r="O47205"/>
      <c r="U47205"/>
      <c r="V47205"/>
    </row>
    <row r="47206" spans="6:22" x14ac:dyDescent="0.2">
      <c r="F47206"/>
      <c r="M47206" s="2"/>
      <c r="N47206"/>
      <c r="O47206"/>
      <c r="U47206"/>
      <c r="V47206"/>
    </row>
    <row r="47207" spans="6:22" x14ac:dyDescent="0.2">
      <c r="F47207"/>
      <c r="M47207" s="2"/>
      <c r="N47207"/>
      <c r="O47207"/>
      <c r="U47207"/>
      <c r="V47207"/>
    </row>
    <row r="47208" spans="6:22" x14ac:dyDescent="0.2">
      <c r="F47208"/>
      <c r="M47208" s="2"/>
      <c r="N47208"/>
      <c r="O47208"/>
      <c r="U47208"/>
      <c r="V47208"/>
    </row>
    <row r="47209" spans="6:22" x14ac:dyDescent="0.2">
      <c r="F47209"/>
      <c r="M47209" s="2"/>
      <c r="N47209"/>
      <c r="O47209"/>
      <c r="U47209"/>
      <c r="V47209"/>
    </row>
    <row r="47210" spans="6:22" x14ac:dyDescent="0.2">
      <c r="F47210"/>
      <c r="M47210" s="2"/>
      <c r="N47210"/>
      <c r="O47210"/>
      <c r="U47210"/>
      <c r="V47210"/>
    </row>
    <row r="47211" spans="6:22" x14ac:dyDescent="0.2">
      <c r="F47211"/>
      <c r="M47211" s="2"/>
      <c r="N47211"/>
      <c r="O47211"/>
      <c r="U47211"/>
      <c r="V47211"/>
    </row>
    <row r="47212" spans="6:22" x14ac:dyDescent="0.2">
      <c r="F47212"/>
      <c r="M47212" s="2"/>
      <c r="N47212"/>
      <c r="O47212"/>
      <c r="U47212"/>
      <c r="V47212"/>
    </row>
    <row r="47213" spans="6:22" x14ac:dyDescent="0.2">
      <c r="F47213"/>
      <c r="M47213" s="2"/>
      <c r="N47213"/>
      <c r="O47213"/>
      <c r="U47213"/>
      <c r="V47213"/>
    </row>
    <row r="47214" spans="6:22" x14ac:dyDescent="0.2">
      <c r="F47214"/>
      <c r="M47214" s="2"/>
      <c r="N47214"/>
      <c r="O47214"/>
      <c r="U47214"/>
      <c r="V47214"/>
    </row>
    <row r="47215" spans="6:22" x14ac:dyDescent="0.2">
      <c r="F47215"/>
      <c r="M47215" s="2"/>
      <c r="N47215"/>
      <c r="O47215"/>
      <c r="U47215"/>
      <c r="V47215"/>
    </row>
    <row r="47216" spans="6:22" x14ac:dyDescent="0.2">
      <c r="F47216"/>
      <c r="M47216" s="2"/>
      <c r="N47216"/>
      <c r="O47216"/>
      <c r="U47216"/>
      <c r="V47216"/>
    </row>
    <row r="47217" spans="6:22" x14ac:dyDescent="0.2">
      <c r="F47217"/>
      <c r="M47217" s="2"/>
      <c r="N47217"/>
      <c r="O47217"/>
      <c r="U47217"/>
      <c r="V47217"/>
    </row>
    <row r="47218" spans="6:22" x14ac:dyDescent="0.2">
      <c r="F47218"/>
      <c r="M47218" s="2"/>
      <c r="N47218"/>
      <c r="O47218"/>
      <c r="U47218"/>
      <c r="V47218"/>
    </row>
    <row r="47219" spans="6:22" x14ac:dyDescent="0.2">
      <c r="F47219"/>
      <c r="M47219" s="2"/>
      <c r="N47219"/>
      <c r="O47219"/>
      <c r="U47219"/>
      <c r="V47219"/>
    </row>
    <row r="47220" spans="6:22" x14ac:dyDescent="0.2">
      <c r="F47220"/>
      <c r="M47220" s="2"/>
      <c r="N47220"/>
      <c r="O47220"/>
      <c r="U47220"/>
      <c r="V47220"/>
    </row>
    <row r="47221" spans="6:22" x14ac:dyDescent="0.2">
      <c r="F47221"/>
      <c r="M47221" s="2"/>
      <c r="N47221"/>
      <c r="O47221"/>
      <c r="U47221"/>
      <c r="V47221"/>
    </row>
    <row r="47222" spans="6:22" x14ac:dyDescent="0.2">
      <c r="F47222"/>
      <c r="M47222" s="2"/>
      <c r="N47222"/>
      <c r="O47222"/>
      <c r="U47222"/>
      <c r="V47222"/>
    </row>
    <row r="47223" spans="6:22" x14ac:dyDescent="0.2">
      <c r="F47223"/>
      <c r="M47223" s="2"/>
      <c r="N47223"/>
      <c r="O47223"/>
      <c r="U47223"/>
      <c r="V47223"/>
    </row>
    <row r="47224" spans="6:22" x14ac:dyDescent="0.2">
      <c r="F47224"/>
      <c r="M47224" s="2"/>
      <c r="N47224"/>
      <c r="O47224"/>
      <c r="U47224"/>
      <c r="V47224"/>
    </row>
    <row r="47225" spans="6:22" x14ac:dyDescent="0.2">
      <c r="F47225"/>
      <c r="M47225" s="2"/>
      <c r="N47225"/>
      <c r="O47225"/>
      <c r="U47225"/>
      <c r="V47225"/>
    </row>
    <row r="47226" spans="6:22" x14ac:dyDescent="0.2">
      <c r="F47226"/>
      <c r="M47226" s="2"/>
      <c r="N47226"/>
      <c r="O47226"/>
      <c r="U47226"/>
      <c r="V47226"/>
    </row>
    <row r="47227" spans="6:22" x14ac:dyDescent="0.2">
      <c r="F47227"/>
      <c r="M47227" s="2"/>
      <c r="N47227"/>
      <c r="O47227"/>
      <c r="U47227"/>
      <c r="V47227"/>
    </row>
    <row r="47228" spans="6:22" x14ac:dyDescent="0.2">
      <c r="F47228"/>
      <c r="M47228" s="2"/>
      <c r="N47228"/>
      <c r="O47228"/>
      <c r="U47228"/>
      <c r="V47228"/>
    </row>
    <row r="47229" spans="6:22" x14ac:dyDescent="0.2">
      <c r="F47229"/>
      <c r="M47229" s="2"/>
      <c r="N47229"/>
      <c r="O47229"/>
      <c r="U47229"/>
      <c r="V47229"/>
    </row>
    <row r="47230" spans="6:22" x14ac:dyDescent="0.2">
      <c r="F47230"/>
      <c r="M47230" s="2"/>
      <c r="N47230"/>
      <c r="O47230"/>
      <c r="U47230"/>
      <c r="V47230"/>
    </row>
    <row r="47231" spans="6:22" x14ac:dyDescent="0.2">
      <c r="F47231"/>
      <c r="M47231" s="2"/>
      <c r="N47231"/>
      <c r="O47231"/>
      <c r="U47231"/>
      <c r="V47231"/>
    </row>
    <row r="47232" spans="6:22" x14ac:dyDescent="0.2">
      <c r="F47232"/>
      <c r="M47232" s="2"/>
      <c r="N47232"/>
      <c r="O47232"/>
      <c r="U47232"/>
      <c r="V47232"/>
    </row>
    <row r="47233" spans="6:22" x14ac:dyDescent="0.2">
      <c r="F47233"/>
      <c r="M47233" s="2"/>
      <c r="N47233"/>
      <c r="O47233"/>
      <c r="U47233"/>
      <c r="V47233"/>
    </row>
    <row r="47234" spans="6:22" x14ac:dyDescent="0.2">
      <c r="F47234"/>
      <c r="M47234" s="2"/>
      <c r="N47234"/>
      <c r="O47234"/>
      <c r="U47234"/>
      <c r="V47234"/>
    </row>
    <row r="47235" spans="6:22" x14ac:dyDescent="0.2">
      <c r="F47235"/>
      <c r="M47235" s="2"/>
      <c r="N47235"/>
      <c r="O47235"/>
      <c r="U47235"/>
      <c r="V47235"/>
    </row>
    <row r="47236" spans="6:22" x14ac:dyDescent="0.2">
      <c r="F47236"/>
      <c r="M47236" s="2"/>
      <c r="N47236"/>
      <c r="O47236"/>
      <c r="U47236"/>
      <c r="V47236"/>
    </row>
    <row r="47237" spans="6:22" x14ac:dyDescent="0.2">
      <c r="F47237"/>
      <c r="M47237" s="2"/>
      <c r="N47237"/>
      <c r="O47237"/>
      <c r="U47237"/>
      <c r="V47237"/>
    </row>
    <row r="47238" spans="6:22" x14ac:dyDescent="0.2">
      <c r="F47238"/>
      <c r="M47238" s="2"/>
      <c r="N47238"/>
      <c r="O47238"/>
      <c r="U47238"/>
      <c r="V47238"/>
    </row>
    <row r="47239" spans="6:22" x14ac:dyDescent="0.2">
      <c r="F47239"/>
      <c r="M47239" s="2"/>
      <c r="N47239"/>
      <c r="O47239"/>
      <c r="U47239"/>
      <c r="V47239"/>
    </row>
    <row r="47240" spans="6:22" x14ac:dyDescent="0.2">
      <c r="F47240"/>
      <c r="M47240" s="2"/>
      <c r="N47240"/>
      <c r="O47240"/>
      <c r="U47240"/>
      <c r="V47240"/>
    </row>
    <row r="47241" spans="6:22" x14ac:dyDescent="0.2">
      <c r="F47241"/>
      <c r="M47241" s="2"/>
      <c r="N47241"/>
      <c r="O47241"/>
      <c r="U47241"/>
      <c r="V47241"/>
    </row>
    <row r="47242" spans="6:22" x14ac:dyDescent="0.2">
      <c r="F47242"/>
      <c r="M47242" s="2"/>
      <c r="N47242"/>
      <c r="O47242"/>
      <c r="U47242"/>
      <c r="V47242"/>
    </row>
    <row r="47243" spans="6:22" x14ac:dyDescent="0.2">
      <c r="F47243"/>
      <c r="M47243" s="2"/>
      <c r="N47243"/>
      <c r="O47243"/>
      <c r="U47243"/>
      <c r="V47243"/>
    </row>
    <row r="47244" spans="6:22" x14ac:dyDescent="0.2">
      <c r="F47244"/>
      <c r="M47244" s="2"/>
      <c r="N47244"/>
      <c r="O47244"/>
      <c r="U47244"/>
      <c r="V47244"/>
    </row>
    <row r="47245" spans="6:22" x14ac:dyDescent="0.2">
      <c r="F47245"/>
      <c r="M47245" s="2"/>
      <c r="N47245"/>
      <c r="O47245"/>
      <c r="U47245"/>
      <c r="V47245"/>
    </row>
    <row r="47246" spans="6:22" x14ac:dyDescent="0.2">
      <c r="F47246"/>
      <c r="M47246" s="2"/>
      <c r="N47246"/>
      <c r="O47246"/>
      <c r="U47246"/>
      <c r="V47246"/>
    </row>
    <row r="47247" spans="6:22" x14ac:dyDescent="0.2">
      <c r="F47247"/>
      <c r="M47247" s="2"/>
      <c r="N47247"/>
      <c r="O47247"/>
      <c r="U47247"/>
      <c r="V47247"/>
    </row>
    <row r="47248" spans="6:22" x14ac:dyDescent="0.2">
      <c r="F47248"/>
      <c r="M47248" s="2"/>
      <c r="N47248"/>
      <c r="O47248"/>
      <c r="U47248"/>
      <c r="V47248"/>
    </row>
    <row r="47249" spans="6:22" x14ac:dyDescent="0.2">
      <c r="F47249"/>
      <c r="M47249" s="2"/>
      <c r="N47249"/>
      <c r="O47249"/>
      <c r="U47249"/>
      <c r="V47249"/>
    </row>
    <row r="47250" spans="6:22" x14ac:dyDescent="0.2">
      <c r="F47250"/>
      <c r="M47250" s="2"/>
      <c r="N47250"/>
      <c r="O47250"/>
      <c r="U47250"/>
      <c r="V47250"/>
    </row>
    <row r="47251" spans="6:22" x14ac:dyDescent="0.2">
      <c r="F47251"/>
      <c r="M47251" s="2"/>
      <c r="N47251"/>
      <c r="O47251"/>
      <c r="U47251"/>
      <c r="V47251"/>
    </row>
    <row r="47252" spans="6:22" x14ac:dyDescent="0.2">
      <c r="F47252"/>
      <c r="M47252" s="2"/>
      <c r="N47252"/>
      <c r="O47252"/>
      <c r="U47252"/>
      <c r="V47252"/>
    </row>
    <row r="47253" spans="6:22" x14ac:dyDescent="0.2">
      <c r="F47253"/>
      <c r="M47253" s="2"/>
      <c r="N47253"/>
      <c r="O47253"/>
      <c r="U47253"/>
      <c r="V47253"/>
    </row>
    <row r="47254" spans="6:22" x14ac:dyDescent="0.2">
      <c r="F47254"/>
      <c r="M47254" s="2"/>
      <c r="N47254"/>
      <c r="O47254"/>
      <c r="U47254"/>
      <c r="V47254"/>
    </row>
    <row r="47255" spans="6:22" x14ac:dyDescent="0.2">
      <c r="F47255"/>
      <c r="M47255" s="2"/>
      <c r="N47255"/>
      <c r="O47255"/>
      <c r="U47255"/>
      <c r="V47255"/>
    </row>
    <row r="47256" spans="6:22" x14ac:dyDescent="0.2">
      <c r="F47256"/>
      <c r="M47256" s="2"/>
      <c r="N47256"/>
      <c r="O47256"/>
      <c r="U47256"/>
      <c r="V47256"/>
    </row>
    <row r="47257" spans="6:22" x14ac:dyDescent="0.2">
      <c r="F47257"/>
      <c r="M47257" s="2"/>
      <c r="N47257"/>
      <c r="O47257"/>
      <c r="U47257"/>
      <c r="V47257"/>
    </row>
    <row r="47258" spans="6:22" x14ac:dyDescent="0.2">
      <c r="F47258"/>
      <c r="M47258" s="2"/>
      <c r="N47258"/>
      <c r="O47258"/>
      <c r="U47258"/>
      <c r="V47258"/>
    </row>
    <row r="47259" spans="6:22" x14ac:dyDescent="0.2">
      <c r="F47259"/>
      <c r="M47259" s="2"/>
      <c r="N47259"/>
      <c r="O47259"/>
      <c r="U47259"/>
      <c r="V47259"/>
    </row>
    <row r="47260" spans="6:22" x14ac:dyDescent="0.2">
      <c r="F47260"/>
      <c r="M47260" s="2"/>
      <c r="N47260"/>
      <c r="O47260"/>
      <c r="U47260"/>
      <c r="V47260"/>
    </row>
    <row r="47261" spans="6:22" x14ac:dyDescent="0.2">
      <c r="F47261"/>
      <c r="M47261" s="2"/>
      <c r="N47261"/>
      <c r="O47261"/>
      <c r="U47261"/>
      <c r="V47261"/>
    </row>
    <row r="47262" spans="6:22" x14ac:dyDescent="0.2">
      <c r="F47262"/>
      <c r="M47262" s="2"/>
      <c r="N47262"/>
      <c r="O47262"/>
      <c r="U47262"/>
      <c r="V47262"/>
    </row>
    <row r="47263" spans="6:22" x14ac:dyDescent="0.2">
      <c r="F47263"/>
      <c r="M47263" s="2"/>
      <c r="N47263"/>
      <c r="O47263"/>
      <c r="U47263"/>
      <c r="V47263"/>
    </row>
    <row r="47264" spans="6:22" x14ac:dyDescent="0.2">
      <c r="F47264"/>
      <c r="M47264" s="2"/>
      <c r="N47264"/>
      <c r="O47264"/>
      <c r="U47264"/>
      <c r="V47264"/>
    </row>
    <row r="47265" spans="6:22" x14ac:dyDescent="0.2">
      <c r="F47265"/>
      <c r="M47265" s="2"/>
      <c r="N47265"/>
      <c r="O47265"/>
      <c r="U47265"/>
      <c r="V47265"/>
    </row>
    <row r="47266" spans="6:22" x14ac:dyDescent="0.2">
      <c r="F47266"/>
      <c r="M47266" s="2"/>
      <c r="N47266"/>
      <c r="O47266"/>
      <c r="U47266"/>
      <c r="V47266"/>
    </row>
    <row r="47267" spans="6:22" x14ac:dyDescent="0.2">
      <c r="F47267"/>
      <c r="M47267" s="2"/>
      <c r="N47267"/>
      <c r="O47267"/>
      <c r="U47267"/>
      <c r="V47267"/>
    </row>
    <row r="47268" spans="6:22" x14ac:dyDescent="0.2">
      <c r="F47268"/>
      <c r="M47268" s="2"/>
      <c r="N47268"/>
      <c r="O47268"/>
      <c r="U47268"/>
      <c r="V47268"/>
    </row>
    <row r="47269" spans="6:22" x14ac:dyDescent="0.2">
      <c r="F47269"/>
      <c r="M47269" s="2"/>
      <c r="N47269"/>
      <c r="O47269"/>
      <c r="U47269"/>
      <c r="V47269"/>
    </row>
    <row r="47270" spans="6:22" x14ac:dyDescent="0.2">
      <c r="F47270"/>
      <c r="M47270" s="2"/>
      <c r="N47270"/>
      <c r="O47270"/>
      <c r="U47270"/>
      <c r="V47270"/>
    </row>
    <row r="47271" spans="6:22" x14ac:dyDescent="0.2">
      <c r="F47271"/>
      <c r="M47271" s="2"/>
      <c r="N47271"/>
      <c r="O47271"/>
      <c r="U47271"/>
      <c r="V47271"/>
    </row>
    <row r="47272" spans="6:22" x14ac:dyDescent="0.2">
      <c r="F47272"/>
      <c r="M47272" s="2"/>
      <c r="N47272"/>
      <c r="O47272"/>
      <c r="U47272"/>
      <c r="V47272"/>
    </row>
    <row r="47273" spans="6:22" x14ac:dyDescent="0.2">
      <c r="F47273"/>
      <c r="M47273" s="2"/>
      <c r="N47273"/>
      <c r="O47273"/>
      <c r="U47273"/>
      <c r="V47273"/>
    </row>
    <row r="47274" spans="6:22" x14ac:dyDescent="0.2">
      <c r="F47274"/>
      <c r="M47274" s="2"/>
      <c r="N47274"/>
      <c r="O47274"/>
      <c r="U47274"/>
      <c r="V47274"/>
    </row>
    <row r="47275" spans="6:22" x14ac:dyDescent="0.2">
      <c r="F47275"/>
      <c r="M47275" s="2"/>
      <c r="N47275"/>
      <c r="O47275"/>
      <c r="U47275"/>
      <c r="V47275"/>
    </row>
    <row r="47276" spans="6:22" x14ac:dyDescent="0.2">
      <c r="F47276"/>
      <c r="M47276" s="2"/>
      <c r="N47276"/>
      <c r="O47276"/>
      <c r="U47276"/>
      <c r="V47276"/>
    </row>
    <row r="47277" spans="6:22" x14ac:dyDescent="0.2">
      <c r="F47277"/>
      <c r="M47277" s="2"/>
      <c r="N47277"/>
      <c r="O47277"/>
      <c r="U47277"/>
      <c r="V47277"/>
    </row>
    <row r="47278" spans="6:22" x14ac:dyDescent="0.2">
      <c r="F47278"/>
      <c r="M47278" s="2"/>
      <c r="N47278"/>
      <c r="O47278"/>
      <c r="U47278"/>
      <c r="V47278"/>
    </row>
    <row r="47279" spans="6:22" x14ac:dyDescent="0.2">
      <c r="F47279"/>
      <c r="M47279" s="2"/>
      <c r="N47279"/>
      <c r="O47279"/>
      <c r="U47279"/>
      <c r="V47279"/>
    </row>
    <row r="47280" spans="6:22" x14ac:dyDescent="0.2">
      <c r="F47280"/>
      <c r="M47280" s="2"/>
      <c r="N47280"/>
      <c r="O47280"/>
      <c r="U47280"/>
      <c r="V47280"/>
    </row>
    <row r="47281" spans="6:22" x14ac:dyDescent="0.2">
      <c r="F47281"/>
      <c r="M47281" s="2"/>
      <c r="N47281"/>
      <c r="O47281"/>
      <c r="U47281"/>
      <c r="V47281"/>
    </row>
    <row r="47282" spans="6:22" x14ac:dyDescent="0.2">
      <c r="F47282"/>
      <c r="M47282" s="2"/>
      <c r="N47282"/>
      <c r="O47282"/>
      <c r="U47282"/>
      <c r="V47282"/>
    </row>
    <row r="47283" spans="6:22" x14ac:dyDescent="0.2">
      <c r="F47283"/>
      <c r="M47283" s="2"/>
      <c r="N47283"/>
      <c r="O47283"/>
      <c r="U47283"/>
      <c r="V47283"/>
    </row>
    <row r="47284" spans="6:22" x14ac:dyDescent="0.2">
      <c r="F47284"/>
      <c r="M47284" s="2"/>
      <c r="N47284"/>
      <c r="O47284"/>
      <c r="U47284"/>
      <c r="V47284"/>
    </row>
    <row r="47285" spans="6:22" x14ac:dyDescent="0.2">
      <c r="F47285"/>
      <c r="M47285" s="2"/>
      <c r="N47285"/>
      <c r="O47285"/>
      <c r="U47285"/>
      <c r="V47285"/>
    </row>
    <row r="47286" spans="6:22" x14ac:dyDescent="0.2">
      <c r="F47286"/>
      <c r="M47286" s="2"/>
      <c r="N47286"/>
      <c r="O47286"/>
      <c r="U47286"/>
      <c r="V47286"/>
    </row>
    <row r="47287" spans="6:22" x14ac:dyDescent="0.2">
      <c r="F47287"/>
      <c r="M47287" s="2"/>
      <c r="N47287"/>
      <c r="O47287"/>
      <c r="U47287"/>
      <c r="V47287"/>
    </row>
    <row r="47288" spans="6:22" x14ac:dyDescent="0.2">
      <c r="F47288"/>
      <c r="M47288" s="2"/>
      <c r="N47288"/>
      <c r="O47288"/>
      <c r="U47288"/>
      <c r="V47288"/>
    </row>
    <row r="47289" spans="6:22" x14ac:dyDescent="0.2">
      <c r="F47289"/>
      <c r="M47289" s="2"/>
      <c r="N47289"/>
      <c r="O47289"/>
      <c r="U47289"/>
      <c r="V47289"/>
    </row>
    <row r="47290" spans="6:22" x14ac:dyDescent="0.2">
      <c r="F47290"/>
      <c r="M47290" s="2"/>
      <c r="N47290"/>
      <c r="O47290"/>
      <c r="U47290"/>
      <c r="V47290"/>
    </row>
    <row r="47291" spans="6:22" x14ac:dyDescent="0.2">
      <c r="F47291"/>
      <c r="M47291" s="2"/>
      <c r="N47291"/>
      <c r="O47291"/>
      <c r="U47291"/>
      <c r="V47291"/>
    </row>
    <row r="47292" spans="6:22" x14ac:dyDescent="0.2">
      <c r="F47292"/>
      <c r="M47292" s="2"/>
      <c r="N47292"/>
      <c r="O47292"/>
      <c r="U47292"/>
      <c r="V47292"/>
    </row>
    <row r="47293" spans="6:22" x14ac:dyDescent="0.2">
      <c r="F47293"/>
      <c r="M47293" s="2"/>
      <c r="N47293"/>
      <c r="O47293"/>
      <c r="U47293"/>
      <c r="V47293"/>
    </row>
    <row r="47294" spans="6:22" x14ac:dyDescent="0.2">
      <c r="F47294"/>
      <c r="M47294" s="2"/>
      <c r="N47294"/>
      <c r="O47294"/>
      <c r="U47294"/>
      <c r="V47294"/>
    </row>
    <row r="47295" spans="6:22" x14ac:dyDescent="0.2">
      <c r="F47295"/>
      <c r="M47295" s="2"/>
      <c r="N47295"/>
      <c r="O47295"/>
      <c r="U47295"/>
      <c r="V47295"/>
    </row>
    <row r="47296" spans="6:22" x14ac:dyDescent="0.2">
      <c r="F47296"/>
      <c r="M47296" s="2"/>
      <c r="N47296"/>
      <c r="O47296"/>
      <c r="U47296"/>
      <c r="V47296"/>
    </row>
    <row r="47297" spans="6:22" x14ac:dyDescent="0.2">
      <c r="F47297"/>
      <c r="M47297" s="2"/>
      <c r="N47297"/>
      <c r="O47297"/>
      <c r="U47297"/>
      <c r="V47297"/>
    </row>
    <row r="47298" spans="6:22" x14ac:dyDescent="0.2">
      <c r="F47298"/>
      <c r="M47298" s="2"/>
      <c r="N47298"/>
      <c r="O47298"/>
      <c r="U47298"/>
      <c r="V47298"/>
    </row>
    <row r="47299" spans="6:22" x14ac:dyDescent="0.2">
      <c r="F47299"/>
      <c r="M47299" s="2"/>
      <c r="N47299"/>
      <c r="O47299"/>
      <c r="U47299"/>
      <c r="V47299"/>
    </row>
    <row r="47300" spans="6:22" x14ac:dyDescent="0.2">
      <c r="F47300"/>
      <c r="M47300" s="2"/>
      <c r="N47300"/>
      <c r="O47300"/>
      <c r="U47300"/>
      <c r="V47300"/>
    </row>
    <row r="47301" spans="6:22" x14ac:dyDescent="0.2">
      <c r="F47301"/>
      <c r="M47301" s="2"/>
      <c r="N47301"/>
      <c r="O47301"/>
      <c r="U47301"/>
      <c r="V47301"/>
    </row>
    <row r="47302" spans="6:22" x14ac:dyDescent="0.2">
      <c r="F47302"/>
      <c r="M47302" s="2"/>
      <c r="N47302"/>
      <c r="O47302"/>
      <c r="U47302"/>
      <c r="V47302"/>
    </row>
    <row r="47303" spans="6:22" x14ac:dyDescent="0.2">
      <c r="F47303"/>
      <c r="M47303" s="2"/>
      <c r="N47303"/>
      <c r="O47303"/>
      <c r="U47303"/>
      <c r="V47303"/>
    </row>
    <row r="47304" spans="6:22" x14ac:dyDescent="0.2">
      <c r="F47304"/>
      <c r="M47304" s="2"/>
      <c r="N47304"/>
      <c r="O47304"/>
      <c r="U47304"/>
      <c r="V47304"/>
    </row>
    <row r="47305" spans="6:22" x14ac:dyDescent="0.2">
      <c r="F47305"/>
      <c r="M47305" s="2"/>
      <c r="N47305"/>
      <c r="O47305"/>
      <c r="U47305"/>
      <c r="V47305"/>
    </row>
    <row r="47306" spans="6:22" x14ac:dyDescent="0.2">
      <c r="F47306"/>
      <c r="M47306" s="2"/>
      <c r="N47306"/>
      <c r="O47306"/>
      <c r="U47306"/>
      <c r="V47306"/>
    </row>
    <row r="47307" spans="6:22" x14ac:dyDescent="0.2">
      <c r="F47307"/>
      <c r="M47307" s="2"/>
      <c r="N47307"/>
      <c r="O47307"/>
      <c r="U47307"/>
      <c r="V47307"/>
    </row>
    <row r="47308" spans="6:22" x14ac:dyDescent="0.2">
      <c r="F47308"/>
      <c r="M47308" s="2"/>
      <c r="N47308"/>
      <c r="O47308"/>
      <c r="U47308"/>
      <c r="V47308"/>
    </row>
    <row r="47309" spans="6:22" x14ac:dyDescent="0.2">
      <c r="F47309"/>
      <c r="M47309" s="2"/>
      <c r="N47309"/>
      <c r="O47309"/>
      <c r="U47309"/>
      <c r="V47309"/>
    </row>
    <row r="47310" spans="6:22" x14ac:dyDescent="0.2">
      <c r="F47310"/>
      <c r="M47310" s="2"/>
      <c r="N47310"/>
      <c r="O47310"/>
      <c r="U47310"/>
      <c r="V47310"/>
    </row>
    <row r="47311" spans="6:22" x14ac:dyDescent="0.2">
      <c r="F47311"/>
      <c r="M47311" s="2"/>
      <c r="N47311"/>
      <c r="O47311"/>
      <c r="U47311"/>
      <c r="V47311"/>
    </row>
    <row r="47312" spans="6:22" x14ac:dyDescent="0.2">
      <c r="F47312"/>
      <c r="M47312" s="2"/>
      <c r="N47312"/>
      <c r="O47312"/>
      <c r="U47312"/>
      <c r="V47312"/>
    </row>
    <row r="47313" spans="6:22" x14ac:dyDescent="0.2">
      <c r="F47313"/>
      <c r="M47313" s="2"/>
      <c r="N47313"/>
      <c r="O47313"/>
      <c r="U47313"/>
      <c r="V47313"/>
    </row>
    <row r="47314" spans="6:22" x14ac:dyDescent="0.2">
      <c r="F47314"/>
      <c r="M47314" s="2"/>
      <c r="N47314"/>
      <c r="O47314"/>
      <c r="U47314"/>
      <c r="V47314"/>
    </row>
    <row r="47315" spans="6:22" x14ac:dyDescent="0.2">
      <c r="F47315"/>
      <c r="M47315" s="2"/>
      <c r="N47315"/>
      <c r="O47315"/>
      <c r="U47315"/>
      <c r="V47315"/>
    </row>
    <row r="47316" spans="6:22" x14ac:dyDescent="0.2">
      <c r="F47316"/>
      <c r="M47316" s="2"/>
      <c r="N47316"/>
      <c r="O47316"/>
      <c r="U47316"/>
      <c r="V47316"/>
    </row>
    <row r="47317" spans="6:22" x14ac:dyDescent="0.2">
      <c r="F47317"/>
      <c r="M47317" s="2"/>
      <c r="N47317"/>
      <c r="O47317"/>
      <c r="U47317"/>
      <c r="V47317"/>
    </row>
    <row r="47318" spans="6:22" x14ac:dyDescent="0.2">
      <c r="F47318"/>
      <c r="M47318" s="2"/>
      <c r="N47318"/>
      <c r="O47318"/>
      <c r="U47318"/>
      <c r="V47318"/>
    </row>
    <row r="47319" spans="6:22" x14ac:dyDescent="0.2">
      <c r="F47319"/>
      <c r="M47319" s="2"/>
      <c r="N47319"/>
      <c r="O47319"/>
      <c r="U47319"/>
      <c r="V47319"/>
    </row>
    <row r="47320" spans="6:22" x14ac:dyDescent="0.2">
      <c r="F47320"/>
      <c r="M47320" s="2"/>
      <c r="N47320"/>
      <c r="O47320"/>
      <c r="U47320"/>
      <c r="V47320"/>
    </row>
    <row r="47321" spans="6:22" x14ac:dyDescent="0.2">
      <c r="F47321"/>
      <c r="M47321" s="2"/>
      <c r="N47321"/>
      <c r="O47321"/>
      <c r="U47321"/>
      <c r="V47321"/>
    </row>
    <row r="47322" spans="6:22" x14ac:dyDescent="0.2">
      <c r="F47322"/>
      <c r="M47322" s="2"/>
      <c r="N47322"/>
      <c r="O47322"/>
      <c r="U47322"/>
      <c r="V47322"/>
    </row>
    <row r="47323" spans="6:22" x14ac:dyDescent="0.2">
      <c r="F47323"/>
      <c r="M47323" s="2"/>
      <c r="N47323"/>
      <c r="O47323"/>
      <c r="U47323"/>
      <c r="V47323"/>
    </row>
    <row r="47324" spans="6:22" x14ac:dyDescent="0.2">
      <c r="F47324"/>
      <c r="M47324" s="2"/>
      <c r="N47324"/>
      <c r="O47324"/>
      <c r="U47324"/>
      <c r="V47324"/>
    </row>
    <row r="47325" spans="6:22" x14ac:dyDescent="0.2">
      <c r="F47325"/>
      <c r="M47325" s="2"/>
      <c r="N47325"/>
      <c r="O47325"/>
      <c r="U47325"/>
      <c r="V47325"/>
    </row>
    <row r="47326" spans="6:22" x14ac:dyDescent="0.2">
      <c r="F47326"/>
      <c r="M47326" s="2"/>
      <c r="N47326"/>
      <c r="O47326"/>
      <c r="U47326"/>
      <c r="V47326"/>
    </row>
    <row r="47327" spans="6:22" x14ac:dyDescent="0.2">
      <c r="F47327"/>
      <c r="M47327" s="2"/>
      <c r="N47327"/>
      <c r="O47327"/>
      <c r="U47327"/>
      <c r="V47327"/>
    </row>
    <row r="47328" spans="6:22" x14ac:dyDescent="0.2">
      <c r="F47328"/>
      <c r="M47328" s="2"/>
      <c r="N47328"/>
      <c r="O47328"/>
      <c r="U47328"/>
      <c r="V47328"/>
    </row>
    <row r="47329" spans="6:22" x14ac:dyDescent="0.2">
      <c r="F47329"/>
      <c r="M47329" s="2"/>
      <c r="N47329"/>
      <c r="O47329"/>
      <c r="U47329"/>
      <c r="V47329"/>
    </row>
    <row r="47330" spans="6:22" x14ac:dyDescent="0.2">
      <c r="F47330"/>
      <c r="M47330" s="2"/>
      <c r="N47330"/>
      <c r="O47330"/>
      <c r="U47330"/>
      <c r="V47330"/>
    </row>
    <row r="47331" spans="6:22" x14ac:dyDescent="0.2">
      <c r="F47331"/>
      <c r="M47331" s="2"/>
      <c r="N47331"/>
      <c r="O47331"/>
      <c r="U47331"/>
      <c r="V47331"/>
    </row>
    <row r="47332" spans="6:22" x14ac:dyDescent="0.2">
      <c r="F47332"/>
      <c r="M47332" s="2"/>
      <c r="N47332"/>
      <c r="O47332"/>
      <c r="U47332"/>
      <c r="V47332"/>
    </row>
    <row r="47333" spans="6:22" x14ac:dyDescent="0.2">
      <c r="F47333"/>
      <c r="M47333" s="2"/>
      <c r="N47333"/>
      <c r="O47333"/>
      <c r="U47333"/>
      <c r="V47333"/>
    </row>
    <row r="47334" spans="6:22" x14ac:dyDescent="0.2">
      <c r="F47334"/>
      <c r="M47334" s="2"/>
      <c r="N47334"/>
      <c r="O47334"/>
      <c r="U47334"/>
      <c r="V47334"/>
    </row>
    <row r="47335" spans="6:22" x14ac:dyDescent="0.2">
      <c r="F47335"/>
      <c r="M47335" s="2"/>
      <c r="N47335"/>
      <c r="O47335"/>
      <c r="U47335"/>
      <c r="V47335"/>
    </row>
    <row r="47336" spans="6:22" x14ac:dyDescent="0.2">
      <c r="F47336"/>
      <c r="M47336" s="2"/>
      <c r="N47336"/>
      <c r="O47336"/>
      <c r="U47336"/>
      <c r="V47336"/>
    </row>
    <row r="47337" spans="6:22" x14ac:dyDescent="0.2">
      <c r="F47337"/>
      <c r="M47337" s="2"/>
      <c r="N47337"/>
      <c r="O47337"/>
      <c r="U47337"/>
      <c r="V47337"/>
    </row>
    <row r="47338" spans="6:22" x14ac:dyDescent="0.2">
      <c r="F47338"/>
      <c r="M47338" s="2"/>
      <c r="N47338"/>
      <c r="O47338"/>
      <c r="U47338"/>
      <c r="V47338"/>
    </row>
    <row r="47339" spans="6:22" x14ac:dyDescent="0.2">
      <c r="F47339"/>
      <c r="M47339" s="2"/>
      <c r="N47339"/>
      <c r="O47339"/>
      <c r="U47339"/>
      <c r="V47339"/>
    </row>
    <row r="47340" spans="6:22" x14ac:dyDescent="0.2">
      <c r="F47340"/>
      <c r="M47340" s="2"/>
      <c r="N47340"/>
      <c r="O47340"/>
      <c r="U47340"/>
      <c r="V47340"/>
    </row>
    <row r="47341" spans="6:22" x14ac:dyDescent="0.2">
      <c r="F47341"/>
      <c r="M47341" s="2"/>
      <c r="N47341"/>
      <c r="O47341"/>
      <c r="U47341"/>
      <c r="V47341"/>
    </row>
    <row r="47342" spans="6:22" x14ac:dyDescent="0.2">
      <c r="F47342"/>
      <c r="M47342" s="2"/>
      <c r="N47342"/>
      <c r="O47342"/>
      <c r="U47342"/>
      <c r="V47342"/>
    </row>
    <row r="47343" spans="6:22" x14ac:dyDescent="0.2">
      <c r="F47343"/>
      <c r="M47343" s="2"/>
      <c r="N47343"/>
      <c r="O47343"/>
      <c r="U47343"/>
      <c r="V47343"/>
    </row>
    <row r="47344" spans="6:22" x14ac:dyDescent="0.2">
      <c r="F47344"/>
      <c r="M47344" s="2"/>
      <c r="N47344"/>
      <c r="O47344"/>
      <c r="U47344"/>
      <c r="V47344"/>
    </row>
    <row r="47345" spans="6:22" x14ac:dyDescent="0.2">
      <c r="F47345"/>
      <c r="M47345" s="2"/>
      <c r="N47345"/>
      <c r="O47345"/>
      <c r="U47345"/>
      <c r="V47345"/>
    </row>
    <row r="47346" spans="6:22" x14ac:dyDescent="0.2">
      <c r="F47346"/>
      <c r="M47346" s="2"/>
      <c r="N47346"/>
      <c r="O47346"/>
      <c r="U47346"/>
      <c r="V47346"/>
    </row>
    <row r="47347" spans="6:22" x14ac:dyDescent="0.2">
      <c r="F47347"/>
      <c r="M47347" s="2"/>
      <c r="N47347"/>
      <c r="O47347"/>
      <c r="U47347"/>
      <c r="V47347"/>
    </row>
    <row r="47348" spans="6:22" x14ac:dyDescent="0.2">
      <c r="F47348"/>
      <c r="M47348" s="2"/>
      <c r="N47348"/>
      <c r="O47348"/>
      <c r="U47348"/>
      <c r="V47348"/>
    </row>
    <row r="47349" spans="6:22" x14ac:dyDescent="0.2">
      <c r="F47349"/>
      <c r="M47349" s="2"/>
      <c r="N47349"/>
      <c r="O47349"/>
      <c r="U47349"/>
      <c r="V47349"/>
    </row>
    <row r="47350" spans="6:22" x14ac:dyDescent="0.2">
      <c r="F47350"/>
      <c r="M47350" s="2"/>
      <c r="N47350"/>
      <c r="O47350"/>
      <c r="U47350"/>
      <c r="V47350"/>
    </row>
    <row r="47351" spans="6:22" x14ac:dyDescent="0.2">
      <c r="F47351"/>
      <c r="M47351" s="2"/>
      <c r="N47351"/>
      <c r="O47351"/>
      <c r="U47351"/>
      <c r="V47351"/>
    </row>
    <row r="47352" spans="6:22" x14ac:dyDescent="0.2">
      <c r="F47352"/>
      <c r="M47352" s="2"/>
      <c r="N47352"/>
      <c r="O47352"/>
      <c r="U47352"/>
      <c r="V47352"/>
    </row>
    <row r="47353" spans="6:22" x14ac:dyDescent="0.2">
      <c r="F47353"/>
      <c r="M47353" s="2"/>
      <c r="N47353"/>
      <c r="O47353"/>
      <c r="U47353"/>
      <c r="V47353"/>
    </row>
    <row r="47354" spans="6:22" x14ac:dyDescent="0.2">
      <c r="F47354"/>
      <c r="M47354" s="2"/>
      <c r="N47354"/>
      <c r="O47354"/>
      <c r="U47354"/>
      <c r="V47354"/>
    </row>
    <row r="47355" spans="6:22" x14ac:dyDescent="0.2">
      <c r="F47355"/>
      <c r="M47355" s="2"/>
      <c r="N47355"/>
      <c r="O47355"/>
      <c r="U47355"/>
      <c r="V47355"/>
    </row>
    <row r="47356" spans="6:22" x14ac:dyDescent="0.2">
      <c r="F47356"/>
      <c r="M47356" s="2"/>
      <c r="N47356"/>
      <c r="O47356"/>
      <c r="U47356"/>
      <c r="V47356"/>
    </row>
    <row r="47357" spans="6:22" x14ac:dyDescent="0.2">
      <c r="F47357"/>
      <c r="M47357" s="2"/>
      <c r="N47357"/>
      <c r="O47357"/>
      <c r="U47357"/>
      <c r="V47357"/>
    </row>
    <row r="47358" spans="6:22" x14ac:dyDescent="0.2">
      <c r="F47358"/>
      <c r="M47358" s="2"/>
      <c r="N47358"/>
      <c r="O47358"/>
      <c r="U47358"/>
      <c r="V47358"/>
    </row>
    <row r="47359" spans="6:22" x14ac:dyDescent="0.2">
      <c r="F47359"/>
      <c r="M47359" s="2"/>
      <c r="N47359"/>
      <c r="O47359"/>
      <c r="U47359"/>
      <c r="V47359"/>
    </row>
    <row r="47360" spans="6:22" x14ac:dyDescent="0.2">
      <c r="F47360"/>
      <c r="M47360" s="2"/>
      <c r="N47360"/>
      <c r="O47360"/>
      <c r="U47360"/>
      <c r="V47360"/>
    </row>
    <row r="47361" spans="6:22" x14ac:dyDescent="0.2">
      <c r="F47361"/>
      <c r="M47361" s="2"/>
      <c r="N47361"/>
      <c r="O47361"/>
      <c r="U47361"/>
      <c r="V47361"/>
    </row>
    <row r="47362" spans="6:22" x14ac:dyDescent="0.2">
      <c r="F47362"/>
      <c r="M47362" s="2"/>
      <c r="N47362"/>
      <c r="O47362"/>
      <c r="U47362"/>
      <c r="V47362"/>
    </row>
    <row r="47363" spans="6:22" x14ac:dyDescent="0.2">
      <c r="F47363"/>
      <c r="M47363" s="2"/>
      <c r="N47363"/>
      <c r="O47363"/>
      <c r="U47363"/>
      <c r="V47363"/>
    </row>
    <row r="47364" spans="6:22" x14ac:dyDescent="0.2">
      <c r="F47364"/>
      <c r="M47364" s="2"/>
      <c r="N47364"/>
      <c r="O47364"/>
      <c r="U47364"/>
      <c r="V47364"/>
    </row>
    <row r="47365" spans="6:22" x14ac:dyDescent="0.2">
      <c r="F47365"/>
      <c r="M47365" s="2"/>
      <c r="N47365"/>
      <c r="O47365"/>
      <c r="U47365"/>
      <c r="V47365"/>
    </row>
    <row r="47366" spans="6:22" x14ac:dyDescent="0.2">
      <c r="F47366"/>
      <c r="M47366" s="2"/>
      <c r="N47366"/>
      <c r="O47366"/>
      <c r="U47366"/>
      <c r="V47366"/>
    </row>
    <row r="47367" spans="6:22" x14ac:dyDescent="0.2">
      <c r="F47367"/>
      <c r="M47367" s="2"/>
      <c r="N47367"/>
      <c r="O47367"/>
      <c r="U47367"/>
      <c r="V47367"/>
    </row>
    <row r="47368" spans="6:22" x14ac:dyDescent="0.2">
      <c r="F47368"/>
      <c r="M47368" s="2"/>
      <c r="N47368"/>
      <c r="O47368"/>
      <c r="U47368"/>
      <c r="V47368"/>
    </row>
    <row r="47369" spans="6:22" x14ac:dyDescent="0.2">
      <c r="F47369"/>
      <c r="M47369" s="2"/>
      <c r="N47369"/>
      <c r="O47369"/>
      <c r="U47369"/>
      <c r="V47369"/>
    </row>
    <row r="47370" spans="6:22" x14ac:dyDescent="0.2">
      <c r="F47370"/>
      <c r="M47370" s="2"/>
      <c r="N47370"/>
      <c r="O47370"/>
      <c r="U47370"/>
      <c r="V47370"/>
    </row>
    <row r="47371" spans="6:22" x14ac:dyDescent="0.2">
      <c r="F47371"/>
      <c r="M47371" s="2"/>
      <c r="N47371"/>
      <c r="O47371"/>
      <c r="U47371"/>
      <c r="V47371"/>
    </row>
    <row r="47372" spans="6:22" x14ac:dyDescent="0.2">
      <c r="F47372"/>
      <c r="M47372" s="2"/>
      <c r="N47372"/>
      <c r="O47372"/>
      <c r="U47372"/>
      <c r="V47372"/>
    </row>
    <row r="47373" spans="6:22" x14ac:dyDescent="0.2">
      <c r="F47373"/>
      <c r="M47373" s="2"/>
      <c r="N47373"/>
      <c r="O47373"/>
      <c r="U47373"/>
      <c r="V47373"/>
    </row>
    <row r="47374" spans="6:22" x14ac:dyDescent="0.2">
      <c r="F47374"/>
      <c r="M47374" s="2"/>
      <c r="N47374"/>
      <c r="O47374"/>
      <c r="U47374"/>
      <c r="V47374"/>
    </row>
    <row r="47375" spans="6:22" x14ac:dyDescent="0.2">
      <c r="F47375"/>
      <c r="M47375" s="2"/>
      <c r="N47375"/>
      <c r="O47375"/>
      <c r="U47375"/>
      <c r="V47375"/>
    </row>
    <row r="47376" spans="6:22" x14ac:dyDescent="0.2">
      <c r="F47376"/>
      <c r="M47376" s="2"/>
      <c r="N47376"/>
      <c r="O47376"/>
      <c r="U47376"/>
      <c r="V47376"/>
    </row>
    <row r="47377" spans="6:22" x14ac:dyDescent="0.2">
      <c r="F47377"/>
      <c r="M47377" s="2"/>
      <c r="N47377"/>
      <c r="O47377"/>
      <c r="U47377"/>
      <c r="V47377"/>
    </row>
    <row r="47378" spans="6:22" x14ac:dyDescent="0.2">
      <c r="F47378"/>
      <c r="M47378" s="2"/>
      <c r="N47378"/>
      <c r="O47378"/>
      <c r="U47378"/>
      <c r="V47378"/>
    </row>
    <row r="47379" spans="6:22" x14ac:dyDescent="0.2">
      <c r="F47379"/>
      <c r="M47379" s="2"/>
      <c r="N47379"/>
      <c r="O47379"/>
      <c r="U47379"/>
      <c r="V47379"/>
    </row>
    <row r="47380" spans="6:22" x14ac:dyDescent="0.2">
      <c r="F47380"/>
      <c r="M47380" s="2"/>
      <c r="N47380"/>
      <c r="O47380"/>
      <c r="U47380"/>
      <c r="V47380"/>
    </row>
    <row r="47381" spans="6:22" x14ac:dyDescent="0.2">
      <c r="F47381"/>
      <c r="M47381" s="2"/>
      <c r="N47381"/>
      <c r="O47381"/>
      <c r="U47381"/>
      <c r="V47381"/>
    </row>
    <row r="47382" spans="6:22" x14ac:dyDescent="0.2">
      <c r="F47382"/>
      <c r="M47382" s="2"/>
      <c r="N47382"/>
      <c r="O47382"/>
      <c r="U47382"/>
      <c r="V47382"/>
    </row>
    <row r="47383" spans="6:22" x14ac:dyDescent="0.2">
      <c r="F47383"/>
      <c r="M47383" s="2"/>
      <c r="N47383"/>
      <c r="O47383"/>
      <c r="U47383"/>
      <c r="V47383"/>
    </row>
    <row r="47384" spans="6:22" x14ac:dyDescent="0.2">
      <c r="F47384"/>
      <c r="M47384" s="2"/>
      <c r="N47384"/>
      <c r="O47384"/>
      <c r="U47384"/>
      <c r="V47384"/>
    </row>
    <row r="47385" spans="6:22" x14ac:dyDescent="0.2">
      <c r="F47385"/>
      <c r="M47385" s="2"/>
      <c r="N47385"/>
      <c r="O47385"/>
      <c r="U47385"/>
      <c r="V47385"/>
    </row>
    <row r="47386" spans="6:22" x14ac:dyDescent="0.2">
      <c r="F47386"/>
      <c r="M47386" s="2"/>
      <c r="N47386"/>
      <c r="O47386"/>
      <c r="U47386"/>
      <c r="V47386"/>
    </row>
    <row r="47387" spans="6:22" x14ac:dyDescent="0.2">
      <c r="F47387"/>
      <c r="M47387" s="2"/>
      <c r="N47387"/>
      <c r="O47387"/>
      <c r="U47387"/>
      <c r="V47387"/>
    </row>
    <row r="47388" spans="6:22" x14ac:dyDescent="0.2">
      <c r="F47388"/>
      <c r="M47388" s="2"/>
      <c r="N47388"/>
      <c r="O47388"/>
      <c r="U47388"/>
      <c r="V47388"/>
    </row>
    <row r="47389" spans="6:22" x14ac:dyDescent="0.2">
      <c r="F47389"/>
      <c r="M47389" s="2"/>
      <c r="N47389"/>
      <c r="O47389"/>
      <c r="U47389"/>
      <c r="V47389"/>
    </row>
    <row r="47390" spans="6:22" x14ac:dyDescent="0.2">
      <c r="F47390"/>
      <c r="M47390" s="2"/>
      <c r="N47390"/>
      <c r="O47390"/>
      <c r="U47390"/>
      <c r="V47390"/>
    </row>
    <row r="47391" spans="6:22" x14ac:dyDescent="0.2">
      <c r="F47391"/>
      <c r="M47391" s="2"/>
      <c r="N47391"/>
      <c r="O47391"/>
      <c r="U47391"/>
      <c r="V47391"/>
    </row>
    <row r="47392" spans="6:22" x14ac:dyDescent="0.2">
      <c r="F47392"/>
      <c r="M47392" s="2"/>
      <c r="N47392"/>
      <c r="O47392"/>
      <c r="U47392"/>
      <c r="V47392"/>
    </row>
    <row r="47393" spans="6:22" x14ac:dyDescent="0.2">
      <c r="F47393"/>
      <c r="M47393" s="2"/>
      <c r="N47393"/>
      <c r="O47393"/>
      <c r="U47393"/>
      <c r="V47393"/>
    </row>
    <row r="47394" spans="6:22" x14ac:dyDescent="0.2">
      <c r="F47394"/>
      <c r="M47394" s="2"/>
      <c r="N47394"/>
      <c r="O47394"/>
      <c r="U47394"/>
      <c r="V47394"/>
    </row>
    <row r="47395" spans="6:22" x14ac:dyDescent="0.2">
      <c r="F47395"/>
      <c r="M47395" s="2"/>
      <c r="N47395"/>
      <c r="O47395"/>
      <c r="U47395"/>
      <c r="V47395"/>
    </row>
    <row r="47396" spans="6:22" x14ac:dyDescent="0.2">
      <c r="F47396"/>
      <c r="M47396" s="2"/>
      <c r="N47396"/>
      <c r="O47396"/>
      <c r="U47396"/>
      <c r="V47396"/>
    </row>
    <row r="47397" spans="6:22" x14ac:dyDescent="0.2">
      <c r="F47397"/>
      <c r="M47397" s="2"/>
      <c r="N47397"/>
      <c r="O47397"/>
      <c r="U47397"/>
      <c r="V47397"/>
    </row>
    <row r="47398" spans="6:22" x14ac:dyDescent="0.2">
      <c r="F47398"/>
      <c r="M47398" s="2"/>
      <c r="N47398"/>
      <c r="O47398"/>
      <c r="U47398"/>
      <c r="V47398"/>
    </row>
    <row r="47399" spans="6:22" x14ac:dyDescent="0.2">
      <c r="F47399"/>
      <c r="M47399" s="2"/>
      <c r="N47399"/>
      <c r="O47399"/>
      <c r="U47399"/>
      <c r="V47399"/>
    </row>
    <row r="47400" spans="6:22" x14ac:dyDescent="0.2">
      <c r="F47400"/>
      <c r="M47400" s="2"/>
      <c r="N47400"/>
      <c r="O47400"/>
      <c r="U47400"/>
      <c r="V47400"/>
    </row>
    <row r="47401" spans="6:22" x14ac:dyDescent="0.2">
      <c r="F47401"/>
      <c r="M47401" s="2"/>
      <c r="N47401"/>
      <c r="O47401"/>
      <c r="U47401"/>
      <c r="V47401"/>
    </row>
    <row r="47402" spans="6:22" x14ac:dyDescent="0.2">
      <c r="F47402"/>
      <c r="M47402" s="2"/>
      <c r="N47402"/>
      <c r="O47402"/>
      <c r="U47402"/>
      <c r="V47402"/>
    </row>
    <row r="47403" spans="6:22" x14ac:dyDescent="0.2">
      <c r="F47403"/>
      <c r="M47403" s="2"/>
      <c r="N47403"/>
      <c r="O47403"/>
      <c r="U47403"/>
      <c r="V47403"/>
    </row>
    <row r="47404" spans="6:22" x14ac:dyDescent="0.2">
      <c r="F47404"/>
      <c r="M47404" s="2"/>
      <c r="N47404"/>
      <c r="O47404"/>
      <c r="U47404"/>
      <c r="V47404"/>
    </row>
    <row r="47405" spans="6:22" x14ac:dyDescent="0.2">
      <c r="F47405"/>
      <c r="M47405" s="2"/>
      <c r="N47405"/>
      <c r="O47405"/>
      <c r="U47405"/>
      <c r="V47405"/>
    </row>
    <row r="47406" spans="6:22" x14ac:dyDescent="0.2">
      <c r="F47406"/>
      <c r="M47406" s="2"/>
      <c r="N47406"/>
      <c r="O47406"/>
      <c r="U47406"/>
      <c r="V47406"/>
    </row>
    <row r="47407" spans="6:22" x14ac:dyDescent="0.2">
      <c r="F47407"/>
      <c r="M47407" s="2"/>
      <c r="N47407"/>
      <c r="O47407"/>
      <c r="U47407"/>
      <c r="V47407"/>
    </row>
    <row r="47408" spans="6:22" x14ac:dyDescent="0.2">
      <c r="F47408"/>
      <c r="M47408" s="2"/>
      <c r="N47408"/>
      <c r="O47408"/>
      <c r="U47408"/>
      <c r="V47408"/>
    </row>
    <row r="47409" spans="6:22" x14ac:dyDescent="0.2">
      <c r="F47409"/>
      <c r="M47409" s="2"/>
      <c r="N47409"/>
      <c r="O47409"/>
      <c r="U47409"/>
      <c r="V47409"/>
    </row>
    <row r="47410" spans="6:22" x14ac:dyDescent="0.2">
      <c r="F47410"/>
      <c r="M47410" s="2"/>
      <c r="N47410"/>
      <c r="O47410"/>
      <c r="U47410"/>
      <c r="V47410"/>
    </row>
    <row r="47411" spans="6:22" x14ac:dyDescent="0.2">
      <c r="F47411"/>
      <c r="M47411" s="2"/>
      <c r="N47411"/>
      <c r="O47411"/>
      <c r="U47411"/>
      <c r="V47411"/>
    </row>
    <row r="47412" spans="6:22" x14ac:dyDescent="0.2">
      <c r="F47412"/>
      <c r="M47412" s="2"/>
      <c r="N47412"/>
      <c r="O47412"/>
      <c r="U47412"/>
      <c r="V47412"/>
    </row>
    <row r="47413" spans="6:22" x14ac:dyDescent="0.2">
      <c r="F47413"/>
      <c r="M47413" s="2"/>
      <c r="N47413"/>
      <c r="O47413"/>
      <c r="U47413"/>
      <c r="V47413"/>
    </row>
    <row r="47414" spans="6:22" x14ac:dyDescent="0.2">
      <c r="F47414"/>
      <c r="M47414" s="2"/>
      <c r="N47414"/>
      <c r="O47414"/>
      <c r="U47414"/>
      <c r="V47414"/>
    </row>
    <row r="47415" spans="6:22" x14ac:dyDescent="0.2">
      <c r="F47415"/>
      <c r="M47415" s="2"/>
      <c r="N47415"/>
      <c r="O47415"/>
      <c r="U47415"/>
      <c r="V47415"/>
    </row>
    <row r="47416" spans="6:22" x14ac:dyDescent="0.2">
      <c r="F47416"/>
      <c r="M47416" s="2"/>
      <c r="N47416"/>
      <c r="O47416"/>
      <c r="U47416"/>
      <c r="V47416"/>
    </row>
    <row r="47417" spans="6:22" x14ac:dyDescent="0.2">
      <c r="F47417"/>
      <c r="M47417" s="2"/>
      <c r="N47417"/>
      <c r="O47417"/>
      <c r="U47417"/>
      <c r="V47417"/>
    </row>
    <row r="47418" spans="6:22" x14ac:dyDescent="0.2">
      <c r="F47418"/>
      <c r="M47418" s="2"/>
      <c r="N47418"/>
      <c r="O47418"/>
      <c r="U47418"/>
      <c r="V47418"/>
    </row>
    <row r="47419" spans="6:22" x14ac:dyDescent="0.2">
      <c r="F47419"/>
      <c r="M47419" s="2"/>
      <c r="N47419"/>
      <c r="O47419"/>
      <c r="U47419"/>
      <c r="V47419"/>
    </row>
    <row r="47420" spans="6:22" x14ac:dyDescent="0.2">
      <c r="F47420"/>
      <c r="M47420" s="2"/>
      <c r="N47420"/>
      <c r="O47420"/>
      <c r="U47420"/>
      <c r="V47420"/>
    </row>
    <row r="47421" spans="6:22" x14ac:dyDescent="0.2">
      <c r="F47421"/>
      <c r="M47421" s="2"/>
      <c r="N47421"/>
      <c r="O47421"/>
      <c r="U47421"/>
      <c r="V47421"/>
    </row>
    <row r="47422" spans="6:22" x14ac:dyDescent="0.2">
      <c r="F47422"/>
      <c r="M47422" s="2"/>
      <c r="N47422"/>
      <c r="O47422"/>
      <c r="U47422"/>
      <c r="V47422"/>
    </row>
    <row r="47423" spans="6:22" x14ac:dyDescent="0.2">
      <c r="F47423"/>
      <c r="M47423" s="2"/>
      <c r="N47423"/>
      <c r="O47423"/>
      <c r="U47423"/>
      <c r="V47423"/>
    </row>
    <row r="47424" spans="6:22" x14ac:dyDescent="0.2">
      <c r="F47424"/>
      <c r="M47424" s="2"/>
      <c r="N47424"/>
      <c r="O47424"/>
      <c r="U47424"/>
      <c r="V47424"/>
    </row>
    <row r="47425" spans="6:22" x14ac:dyDescent="0.2">
      <c r="F47425"/>
      <c r="M47425" s="2"/>
      <c r="N47425"/>
      <c r="O47425"/>
      <c r="U47425"/>
      <c r="V47425"/>
    </row>
    <row r="47426" spans="6:22" x14ac:dyDescent="0.2">
      <c r="F47426"/>
      <c r="M47426" s="2"/>
      <c r="N47426"/>
      <c r="O47426"/>
      <c r="U47426"/>
      <c r="V47426"/>
    </row>
    <row r="47427" spans="6:22" x14ac:dyDescent="0.2">
      <c r="F47427"/>
      <c r="M47427" s="2"/>
      <c r="N47427"/>
      <c r="O47427"/>
      <c r="U47427"/>
      <c r="V47427"/>
    </row>
    <row r="47428" spans="6:22" x14ac:dyDescent="0.2">
      <c r="F47428"/>
      <c r="M47428" s="2"/>
      <c r="N47428"/>
      <c r="O47428"/>
      <c r="U47428"/>
      <c r="V47428"/>
    </row>
    <row r="47429" spans="6:22" x14ac:dyDescent="0.2">
      <c r="F47429"/>
      <c r="M47429" s="2"/>
      <c r="N47429"/>
      <c r="O47429"/>
      <c r="U47429"/>
      <c r="V47429"/>
    </row>
    <row r="47430" spans="6:22" x14ac:dyDescent="0.2">
      <c r="F47430"/>
      <c r="M47430" s="2"/>
      <c r="N47430"/>
      <c r="O47430"/>
      <c r="U47430"/>
      <c r="V47430"/>
    </row>
    <row r="47431" spans="6:22" x14ac:dyDescent="0.2">
      <c r="F47431"/>
      <c r="M47431" s="2"/>
      <c r="N47431"/>
      <c r="O47431"/>
      <c r="U47431"/>
      <c r="V47431"/>
    </row>
    <row r="47432" spans="6:22" x14ac:dyDescent="0.2">
      <c r="F47432"/>
      <c r="M47432" s="2"/>
      <c r="N47432"/>
      <c r="O47432"/>
      <c r="U47432"/>
      <c r="V47432"/>
    </row>
    <row r="47433" spans="6:22" x14ac:dyDescent="0.2">
      <c r="F47433"/>
      <c r="M47433" s="2"/>
      <c r="N47433"/>
      <c r="O47433"/>
      <c r="U47433"/>
      <c r="V47433"/>
    </row>
    <row r="47434" spans="6:22" x14ac:dyDescent="0.2">
      <c r="F47434"/>
      <c r="M47434" s="2"/>
      <c r="N47434"/>
      <c r="O47434"/>
      <c r="U47434"/>
      <c r="V47434"/>
    </row>
    <row r="47435" spans="6:22" x14ac:dyDescent="0.2">
      <c r="F47435"/>
      <c r="M47435" s="2"/>
      <c r="N47435"/>
      <c r="O47435"/>
      <c r="U47435"/>
      <c r="V47435"/>
    </row>
    <row r="47436" spans="6:22" x14ac:dyDescent="0.2">
      <c r="F47436"/>
      <c r="M47436" s="2"/>
      <c r="N47436"/>
      <c r="O47436"/>
      <c r="U47436"/>
      <c r="V47436"/>
    </row>
    <row r="47437" spans="6:22" x14ac:dyDescent="0.2">
      <c r="F47437"/>
      <c r="M47437" s="2"/>
      <c r="N47437"/>
      <c r="O47437"/>
      <c r="U47437"/>
      <c r="V47437"/>
    </row>
    <row r="47438" spans="6:22" x14ac:dyDescent="0.2">
      <c r="F47438"/>
      <c r="M47438" s="2"/>
      <c r="N47438"/>
      <c r="O47438"/>
      <c r="U47438"/>
      <c r="V47438"/>
    </row>
    <row r="47439" spans="6:22" x14ac:dyDescent="0.2">
      <c r="F47439"/>
      <c r="M47439" s="2"/>
      <c r="N47439"/>
      <c r="O47439"/>
      <c r="U47439"/>
      <c r="V47439"/>
    </row>
    <row r="47440" spans="6:22" x14ac:dyDescent="0.2">
      <c r="F47440"/>
      <c r="M47440" s="2"/>
      <c r="N47440"/>
      <c r="O47440"/>
      <c r="U47440"/>
      <c r="V47440"/>
    </row>
    <row r="47441" spans="6:22" x14ac:dyDescent="0.2">
      <c r="F47441"/>
      <c r="M47441" s="2"/>
      <c r="N47441"/>
      <c r="O47441"/>
      <c r="U47441"/>
      <c r="V47441"/>
    </row>
    <row r="47442" spans="6:22" x14ac:dyDescent="0.2">
      <c r="F47442"/>
      <c r="M47442" s="2"/>
      <c r="N47442"/>
      <c r="O47442"/>
      <c r="U47442"/>
      <c r="V47442"/>
    </row>
    <row r="47443" spans="6:22" x14ac:dyDescent="0.2">
      <c r="F47443"/>
      <c r="M47443" s="2"/>
      <c r="N47443"/>
      <c r="O47443"/>
      <c r="U47443"/>
      <c r="V47443"/>
    </row>
    <row r="47444" spans="6:22" x14ac:dyDescent="0.2">
      <c r="F47444"/>
      <c r="M47444" s="2"/>
      <c r="N47444"/>
      <c r="O47444"/>
      <c r="U47444"/>
      <c r="V47444"/>
    </row>
    <row r="47445" spans="6:22" x14ac:dyDescent="0.2">
      <c r="F47445"/>
      <c r="M47445" s="2"/>
      <c r="N47445"/>
      <c r="O47445"/>
      <c r="U47445"/>
      <c r="V47445"/>
    </row>
    <row r="47446" spans="6:22" x14ac:dyDescent="0.2">
      <c r="F47446"/>
      <c r="M47446" s="2"/>
      <c r="N47446"/>
      <c r="O47446"/>
      <c r="U47446"/>
      <c r="V47446"/>
    </row>
    <row r="47447" spans="6:22" x14ac:dyDescent="0.2">
      <c r="F47447"/>
      <c r="M47447" s="2"/>
      <c r="N47447"/>
      <c r="O47447"/>
      <c r="U47447"/>
      <c r="V47447"/>
    </row>
    <row r="47448" spans="6:22" x14ac:dyDescent="0.2">
      <c r="F47448"/>
      <c r="M47448" s="2"/>
      <c r="N47448"/>
      <c r="O47448"/>
      <c r="U47448"/>
      <c r="V47448"/>
    </row>
    <row r="47449" spans="6:22" x14ac:dyDescent="0.2">
      <c r="F47449"/>
      <c r="M47449" s="2"/>
      <c r="N47449"/>
      <c r="O47449"/>
      <c r="U47449"/>
      <c r="V47449"/>
    </row>
    <row r="47450" spans="6:22" x14ac:dyDescent="0.2">
      <c r="F47450"/>
      <c r="M47450" s="2"/>
      <c r="N47450"/>
      <c r="O47450"/>
      <c r="U47450"/>
      <c r="V47450"/>
    </row>
    <row r="47451" spans="6:22" x14ac:dyDescent="0.2">
      <c r="F47451"/>
      <c r="M47451" s="2"/>
      <c r="N47451"/>
      <c r="O47451"/>
      <c r="U47451"/>
      <c r="V47451"/>
    </row>
    <row r="47452" spans="6:22" x14ac:dyDescent="0.2">
      <c r="F47452"/>
      <c r="M47452" s="2"/>
      <c r="N47452"/>
      <c r="O47452"/>
      <c r="U47452"/>
      <c r="V47452"/>
    </row>
    <row r="47453" spans="6:22" x14ac:dyDescent="0.2">
      <c r="F47453"/>
      <c r="M47453" s="2"/>
      <c r="N47453"/>
      <c r="O47453"/>
      <c r="U47453"/>
      <c r="V47453"/>
    </row>
    <row r="47454" spans="6:22" x14ac:dyDescent="0.2">
      <c r="F47454"/>
      <c r="M47454" s="2"/>
      <c r="N47454"/>
      <c r="O47454"/>
      <c r="U47454"/>
      <c r="V47454"/>
    </row>
    <row r="47455" spans="6:22" x14ac:dyDescent="0.2">
      <c r="F47455"/>
      <c r="M47455" s="2"/>
      <c r="N47455"/>
      <c r="O47455"/>
      <c r="U47455"/>
      <c r="V47455"/>
    </row>
    <row r="47456" spans="6:22" x14ac:dyDescent="0.2">
      <c r="F47456"/>
      <c r="M47456" s="2"/>
      <c r="N47456"/>
      <c r="O47456"/>
      <c r="U47456"/>
      <c r="V47456"/>
    </row>
    <row r="47457" spans="6:22" x14ac:dyDescent="0.2">
      <c r="F47457"/>
      <c r="M47457" s="2"/>
      <c r="N47457"/>
      <c r="O47457"/>
      <c r="U47457"/>
      <c r="V47457"/>
    </row>
    <row r="47458" spans="6:22" x14ac:dyDescent="0.2">
      <c r="F47458"/>
      <c r="M47458" s="2"/>
      <c r="N47458"/>
      <c r="O47458"/>
      <c r="U47458"/>
      <c r="V47458"/>
    </row>
    <row r="47459" spans="6:22" x14ac:dyDescent="0.2">
      <c r="F47459"/>
      <c r="M47459" s="2"/>
      <c r="N47459"/>
      <c r="O47459"/>
      <c r="U47459"/>
      <c r="V47459"/>
    </row>
    <row r="47460" spans="6:22" x14ac:dyDescent="0.2">
      <c r="F47460"/>
      <c r="M47460" s="2"/>
      <c r="N47460"/>
      <c r="O47460"/>
      <c r="U47460"/>
      <c r="V47460"/>
    </row>
    <row r="47461" spans="6:22" x14ac:dyDescent="0.2">
      <c r="F47461"/>
      <c r="M47461" s="2"/>
      <c r="N47461"/>
      <c r="O47461"/>
      <c r="U47461"/>
      <c r="V47461"/>
    </row>
    <row r="47462" spans="6:22" x14ac:dyDescent="0.2">
      <c r="F47462"/>
      <c r="M47462" s="2"/>
      <c r="N47462"/>
      <c r="O47462"/>
      <c r="U47462"/>
      <c r="V47462"/>
    </row>
    <row r="47463" spans="6:22" x14ac:dyDescent="0.2">
      <c r="F47463"/>
      <c r="M47463" s="2"/>
      <c r="N47463"/>
      <c r="O47463"/>
      <c r="U47463"/>
      <c r="V47463"/>
    </row>
    <row r="47464" spans="6:22" x14ac:dyDescent="0.2">
      <c r="F47464"/>
      <c r="M47464" s="2"/>
      <c r="N47464"/>
      <c r="O47464"/>
      <c r="U47464"/>
      <c r="V47464"/>
    </row>
    <row r="47465" spans="6:22" x14ac:dyDescent="0.2">
      <c r="F47465"/>
      <c r="M47465" s="2"/>
      <c r="N47465"/>
      <c r="O47465"/>
      <c r="U47465"/>
      <c r="V47465"/>
    </row>
    <row r="47466" spans="6:22" x14ac:dyDescent="0.2">
      <c r="F47466"/>
      <c r="M47466" s="2"/>
      <c r="N47466"/>
      <c r="O47466"/>
      <c r="U47466"/>
      <c r="V47466"/>
    </row>
    <row r="47467" spans="6:22" x14ac:dyDescent="0.2">
      <c r="F47467"/>
      <c r="M47467" s="2"/>
      <c r="N47467"/>
      <c r="O47467"/>
      <c r="U47467"/>
      <c r="V47467"/>
    </row>
    <row r="47468" spans="6:22" x14ac:dyDescent="0.2">
      <c r="F47468"/>
      <c r="M47468" s="2"/>
      <c r="N47468"/>
      <c r="O47468"/>
      <c r="U47468"/>
      <c r="V47468"/>
    </row>
    <row r="47469" spans="6:22" x14ac:dyDescent="0.2">
      <c r="F47469"/>
      <c r="M47469" s="2"/>
      <c r="N47469"/>
      <c r="O47469"/>
      <c r="U47469"/>
      <c r="V47469"/>
    </row>
    <row r="47470" spans="6:22" x14ac:dyDescent="0.2">
      <c r="F47470"/>
      <c r="M47470" s="2"/>
      <c r="N47470"/>
      <c r="O47470"/>
      <c r="U47470"/>
      <c r="V47470"/>
    </row>
    <row r="47471" spans="6:22" x14ac:dyDescent="0.2">
      <c r="F47471"/>
      <c r="M47471" s="2"/>
      <c r="N47471"/>
      <c r="O47471"/>
      <c r="U47471"/>
      <c r="V47471"/>
    </row>
    <row r="47472" spans="6:22" x14ac:dyDescent="0.2">
      <c r="F47472"/>
      <c r="M47472" s="2"/>
      <c r="N47472"/>
      <c r="O47472"/>
      <c r="U47472"/>
      <c r="V47472"/>
    </row>
    <row r="47473" spans="6:22" x14ac:dyDescent="0.2">
      <c r="F47473"/>
      <c r="M47473" s="2"/>
      <c r="N47473"/>
      <c r="O47473"/>
      <c r="U47473"/>
      <c r="V47473"/>
    </row>
    <row r="47474" spans="6:22" x14ac:dyDescent="0.2">
      <c r="F47474"/>
      <c r="M47474" s="2"/>
      <c r="N47474"/>
      <c r="O47474"/>
      <c r="U47474"/>
      <c r="V47474"/>
    </row>
    <row r="47475" spans="6:22" x14ac:dyDescent="0.2">
      <c r="F47475"/>
      <c r="M47475" s="2"/>
      <c r="N47475"/>
      <c r="O47475"/>
      <c r="U47475"/>
      <c r="V47475"/>
    </row>
    <row r="47476" spans="6:22" x14ac:dyDescent="0.2">
      <c r="F47476"/>
      <c r="M47476" s="2"/>
      <c r="N47476"/>
      <c r="O47476"/>
      <c r="U47476"/>
      <c r="V47476"/>
    </row>
    <row r="47477" spans="6:22" x14ac:dyDescent="0.2">
      <c r="F47477"/>
      <c r="M47477" s="2"/>
      <c r="N47477"/>
      <c r="O47477"/>
      <c r="U47477"/>
      <c r="V47477"/>
    </row>
    <row r="47478" spans="6:22" x14ac:dyDescent="0.2">
      <c r="F47478"/>
      <c r="M47478" s="2"/>
      <c r="N47478"/>
      <c r="O47478"/>
      <c r="U47478"/>
      <c r="V47478"/>
    </row>
    <row r="47479" spans="6:22" x14ac:dyDescent="0.2">
      <c r="F47479"/>
      <c r="M47479" s="2"/>
      <c r="N47479"/>
      <c r="O47479"/>
      <c r="U47479"/>
      <c r="V47479"/>
    </row>
    <row r="47480" spans="6:22" x14ac:dyDescent="0.2">
      <c r="F47480"/>
      <c r="M47480" s="2"/>
      <c r="N47480"/>
      <c r="O47480"/>
      <c r="U47480"/>
      <c r="V47480"/>
    </row>
    <row r="47481" spans="6:22" x14ac:dyDescent="0.2">
      <c r="F47481"/>
      <c r="M47481" s="2"/>
      <c r="N47481"/>
      <c r="O47481"/>
      <c r="U47481"/>
      <c r="V47481"/>
    </row>
    <row r="47482" spans="6:22" x14ac:dyDescent="0.2">
      <c r="F47482"/>
      <c r="M47482" s="2"/>
      <c r="N47482"/>
      <c r="O47482"/>
      <c r="U47482"/>
      <c r="V47482"/>
    </row>
    <row r="47483" spans="6:22" x14ac:dyDescent="0.2">
      <c r="F47483"/>
      <c r="M47483" s="2"/>
      <c r="N47483"/>
      <c r="O47483"/>
      <c r="U47483"/>
      <c r="V47483"/>
    </row>
    <row r="47484" spans="6:22" x14ac:dyDescent="0.2">
      <c r="F47484"/>
      <c r="M47484" s="2"/>
      <c r="N47484"/>
      <c r="O47484"/>
      <c r="U47484"/>
      <c r="V47484"/>
    </row>
    <row r="47485" spans="6:22" x14ac:dyDescent="0.2">
      <c r="F47485"/>
      <c r="M47485" s="2"/>
      <c r="N47485"/>
      <c r="O47485"/>
      <c r="U47485"/>
      <c r="V47485"/>
    </row>
    <row r="47486" spans="6:22" x14ac:dyDescent="0.2">
      <c r="F47486"/>
      <c r="M47486" s="2"/>
      <c r="N47486"/>
      <c r="O47486"/>
      <c r="U47486"/>
      <c r="V47486"/>
    </row>
    <row r="47487" spans="6:22" x14ac:dyDescent="0.2">
      <c r="F47487"/>
      <c r="M47487" s="2"/>
      <c r="N47487"/>
      <c r="O47487"/>
      <c r="U47487"/>
      <c r="V47487"/>
    </row>
    <row r="47488" spans="6:22" x14ac:dyDescent="0.2">
      <c r="F47488"/>
      <c r="M47488" s="2"/>
      <c r="N47488"/>
      <c r="O47488"/>
      <c r="U47488"/>
      <c r="V47488"/>
    </row>
    <row r="47489" spans="6:22" x14ac:dyDescent="0.2">
      <c r="F47489"/>
      <c r="M47489" s="2"/>
      <c r="N47489"/>
      <c r="O47489"/>
      <c r="U47489"/>
      <c r="V47489"/>
    </row>
    <row r="47490" spans="6:22" x14ac:dyDescent="0.2">
      <c r="F47490"/>
      <c r="M47490" s="2"/>
      <c r="N47490"/>
      <c r="O47490"/>
      <c r="U47490"/>
      <c r="V47490"/>
    </row>
    <row r="47491" spans="6:22" x14ac:dyDescent="0.2">
      <c r="F47491"/>
      <c r="M47491" s="2"/>
      <c r="N47491"/>
      <c r="O47491"/>
      <c r="U47491"/>
      <c r="V47491"/>
    </row>
    <row r="47492" spans="6:22" x14ac:dyDescent="0.2">
      <c r="F47492"/>
      <c r="M47492" s="2"/>
      <c r="N47492"/>
      <c r="O47492"/>
      <c r="U47492"/>
      <c r="V47492"/>
    </row>
    <row r="47493" spans="6:22" x14ac:dyDescent="0.2">
      <c r="F47493"/>
      <c r="M47493" s="2"/>
      <c r="N47493"/>
      <c r="O47493"/>
      <c r="U47493"/>
      <c r="V47493"/>
    </row>
    <row r="47494" spans="6:22" x14ac:dyDescent="0.2">
      <c r="F47494"/>
      <c r="M47494" s="2"/>
      <c r="N47494"/>
      <c r="O47494"/>
      <c r="U47494"/>
      <c r="V47494"/>
    </row>
    <row r="47495" spans="6:22" x14ac:dyDescent="0.2">
      <c r="F47495"/>
      <c r="M47495" s="2"/>
      <c r="N47495"/>
      <c r="O47495"/>
      <c r="U47495"/>
      <c r="V47495"/>
    </row>
    <row r="47496" spans="6:22" x14ac:dyDescent="0.2">
      <c r="F47496"/>
      <c r="M47496" s="2"/>
      <c r="N47496"/>
      <c r="O47496"/>
      <c r="U47496"/>
      <c r="V47496"/>
    </row>
    <row r="47497" spans="6:22" x14ac:dyDescent="0.2">
      <c r="F47497"/>
      <c r="M47497" s="2"/>
      <c r="N47497"/>
      <c r="O47497"/>
      <c r="U47497"/>
      <c r="V47497"/>
    </row>
    <row r="47498" spans="6:22" x14ac:dyDescent="0.2">
      <c r="F47498"/>
      <c r="M47498" s="2"/>
      <c r="N47498"/>
      <c r="O47498"/>
      <c r="U47498"/>
      <c r="V47498"/>
    </row>
    <row r="47499" spans="6:22" x14ac:dyDescent="0.2">
      <c r="F47499"/>
      <c r="M47499" s="2"/>
      <c r="N47499"/>
      <c r="O47499"/>
      <c r="U47499"/>
      <c r="V47499"/>
    </row>
    <row r="47500" spans="6:22" x14ac:dyDescent="0.2">
      <c r="F47500"/>
      <c r="M47500" s="2"/>
      <c r="N47500"/>
      <c r="O47500"/>
      <c r="U47500"/>
      <c r="V47500"/>
    </row>
    <row r="47501" spans="6:22" x14ac:dyDescent="0.2">
      <c r="F47501"/>
      <c r="M47501" s="2"/>
      <c r="N47501"/>
      <c r="O47501"/>
      <c r="U47501"/>
      <c r="V47501"/>
    </row>
    <row r="47502" spans="6:22" x14ac:dyDescent="0.2">
      <c r="F47502"/>
      <c r="M47502" s="2"/>
      <c r="N47502"/>
      <c r="O47502"/>
      <c r="U47502"/>
      <c r="V47502"/>
    </row>
    <row r="47503" spans="6:22" x14ac:dyDescent="0.2">
      <c r="F47503"/>
      <c r="M47503" s="2"/>
      <c r="N47503"/>
      <c r="O47503"/>
      <c r="U47503"/>
      <c r="V47503"/>
    </row>
    <row r="47504" spans="6:22" x14ac:dyDescent="0.2">
      <c r="F47504"/>
      <c r="M47504" s="2"/>
      <c r="N47504"/>
      <c r="O47504"/>
      <c r="U47504"/>
      <c r="V47504"/>
    </row>
    <row r="47505" spans="6:22" x14ac:dyDescent="0.2">
      <c r="F47505"/>
      <c r="M47505" s="2"/>
      <c r="N47505"/>
      <c r="O47505"/>
      <c r="U47505"/>
      <c r="V47505"/>
    </row>
    <row r="47506" spans="6:22" x14ac:dyDescent="0.2">
      <c r="F47506"/>
      <c r="M47506" s="2"/>
      <c r="N47506"/>
      <c r="O47506"/>
      <c r="U47506"/>
      <c r="V47506"/>
    </row>
    <row r="47507" spans="6:22" x14ac:dyDescent="0.2">
      <c r="F47507"/>
      <c r="M47507" s="2"/>
      <c r="N47507"/>
      <c r="O47507"/>
      <c r="U47507"/>
      <c r="V47507"/>
    </row>
    <row r="47508" spans="6:22" x14ac:dyDescent="0.2">
      <c r="F47508"/>
      <c r="M47508" s="2"/>
      <c r="N47508"/>
      <c r="O47508"/>
      <c r="U47508"/>
      <c r="V47508"/>
    </row>
    <row r="47509" spans="6:22" x14ac:dyDescent="0.2">
      <c r="F47509"/>
      <c r="M47509" s="2"/>
      <c r="N47509"/>
      <c r="O47509"/>
      <c r="U47509"/>
      <c r="V47509"/>
    </row>
    <row r="47510" spans="6:22" x14ac:dyDescent="0.2">
      <c r="F47510"/>
      <c r="M47510" s="2"/>
      <c r="N47510"/>
      <c r="O47510"/>
      <c r="U47510"/>
      <c r="V47510"/>
    </row>
    <row r="47511" spans="6:22" x14ac:dyDescent="0.2">
      <c r="F47511"/>
      <c r="M47511" s="2"/>
      <c r="N47511"/>
      <c r="O47511"/>
      <c r="U47511"/>
      <c r="V47511"/>
    </row>
    <row r="47512" spans="6:22" x14ac:dyDescent="0.2">
      <c r="F47512"/>
      <c r="M47512" s="2"/>
      <c r="N47512"/>
      <c r="O47512"/>
      <c r="U47512"/>
      <c r="V47512"/>
    </row>
    <row r="47513" spans="6:22" x14ac:dyDescent="0.2">
      <c r="F47513"/>
      <c r="M47513" s="2"/>
      <c r="N47513"/>
      <c r="O47513"/>
      <c r="U47513"/>
      <c r="V47513"/>
    </row>
    <row r="47514" spans="6:22" x14ac:dyDescent="0.2">
      <c r="F47514"/>
      <c r="M47514" s="2"/>
      <c r="N47514"/>
      <c r="O47514"/>
      <c r="U47514"/>
      <c r="V47514"/>
    </row>
    <row r="47515" spans="6:22" x14ac:dyDescent="0.2">
      <c r="F47515"/>
      <c r="M47515" s="2"/>
      <c r="N47515"/>
      <c r="O47515"/>
      <c r="U47515"/>
      <c r="V47515"/>
    </row>
    <row r="47516" spans="6:22" x14ac:dyDescent="0.2">
      <c r="F47516"/>
      <c r="M47516" s="2"/>
      <c r="N47516"/>
      <c r="O47516"/>
      <c r="U47516"/>
      <c r="V47516"/>
    </row>
    <row r="47517" spans="6:22" x14ac:dyDescent="0.2">
      <c r="F47517"/>
      <c r="M47517" s="2"/>
      <c r="N47517"/>
      <c r="O47517"/>
      <c r="U47517"/>
      <c r="V47517"/>
    </row>
    <row r="47518" spans="6:22" x14ac:dyDescent="0.2">
      <c r="F47518"/>
      <c r="M47518" s="2"/>
      <c r="N47518"/>
      <c r="O47518"/>
      <c r="U47518"/>
      <c r="V47518"/>
    </row>
    <row r="47519" spans="6:22" x14ac:dyDescent="0.2">
      <c r="F47519"/>
      <c r="M47519" s="2"/>
      <c r="N47519"/>
      <c r="O47519"/>
      <c r="U47519"/>
      <c r="V47519"/>
    </row>
    <row r="47520" spans="6:22" x14ac:dyDescent="0.2">
      <c r="F47520"/>
      <c r="M47520" s="2"/>
      <c r="N47520"/>
      <c r="O47520"/>
      <c r="U47520"/>
      <c r="V47520"/>
    </row>
    <row r="47521" spans="6:22" x14ac:dyDescent="0.2">
      <c r="F47521"/>
      <c r="M47521" s="2"/>
      <c r="N47521"/>
      <c r="O47521"/>
      <c r="U47521"/>
      <c r="V47521"/>
    </row>
    <row r="47522" spans="6:22" x14ac:dyDescent="0.2">
      <c r="F47522"/>
      <c r="M47522" s="2"/>
      <c r="N47522"/>
      <c r="O47522"/>
      <c r="U47522"/>
      <c r="V47522"/>
    </row>
    <row r="47523" spans="6:22" x14ac:dyDescent="0.2">
      <c r="F47523"/>
      <c r="M47523" s="2"/>
      <c r="N47523"/>
      <c r="O47523"/>
      <c r="U47523"/>
      <c r="V47523"/>
    </row>
    <row r="47524" spans="6:22" x14ac:dyDescent="0.2">
      <c r="F47524"/>
      <c r="M47524" s="2"/>
      <c r="N47524"/>
      <c r="O47524"/>
      <c r="U47524"/>
      <c r="V47524"/>
    </row>
    <row r="47525" spans="6:22" x14ac:dyDescent="0.2">
      <c r="F47525"/>
      <c r="M47525" s="2"/>
      <c r="N47525"/>
      <c r="O47525"/>
      <c r="U47525"/>
      <c r="V47525"/>
    </row>
    <row r="47526" spans="6:22" x14ac:dyDescent="0.2">
      <c r="F47526"/>
      <c r="M47526" s="2"/>
      <c r="N47526"/>
      <c r="O47526"/>
      <c r="U47526"/>
      <c r="V47526"/>
    </row>
    <row r="47527" spans="6:22" x14ac:dyDescent="0.2">
      <c r="F47527"/>
      <c r="M47527" s="2"/>
      <c r="N47527"/>
      <c r="O47527"/>
      <c r="U47527"/>
      <c r="V47527"/>
    </row>
    <row r="47528" spans="6:22" x14ac:dyDescent="0.2">
      <c r="F47528"/>
      <c r="M47528" s="2"/>
      <c r="N47528"/>
      <c r="O47528"/>
      <c r="U47528"/>
      <c r="V47528"/>
    </row>
    <row r="47529" spans="6:22" x14ac:dyDescent="0.2">
      <c r="F47529"/>
      <c r="M47529" s="2"/>
      <c r="N47529"/>
      <c r="O47529"/>
      <c r="U47529"/>
      <c r="V47529"/>
    </row>
    <row r="47530" spans="6:22" x14ac:dyDescent="0.2">
      <c r="F47530"/>
      <c r="M47530" s="2"/>
      <c r="N47530"/>
      <c r="O47530"/>
      <c r="U47530"/>
      <c r="V47530"/>
    </row>
    <row r="47531" spans="6:22" x14ac:dyDescent="0.2">
      <c r="F47531"/>
      <c r="M47531" s="2"/>
      <c r="N47531"/>
      <c r="O47531"/>
      <c r="U47531"/>
      <c r="V47531"/>
    </row>
    <row r="47532" spans="6:22" x14ac:dyDescent="0.2">
      <c r="F47532"/>
      <c r="M47532" s="2"/>
      <c r="N47532"/>
      <c r="O47532"/>
      <c r="U47532"/>
      <c r="V47532"/>
    </row>
    <row r="47533" spans="6:22" x14ac:dyDescent="0.2">
      <c r="F47533"/>
      <c r="M47533" s="2"/>
      <c r="N47533"/>
      <c r="O47533"/>
      <c r="U47533"/>
      <c r="V47533"/>
    </row>
    <row r="47534" spans="6:22" x14ac:dyDescent="0.2">
      <c r="F47534"/>
      <c r="M47534" s="2"/>
      <c r="N47534"/>
      <c r="O47534"/>
      <c r="U47534"/>
      <c r="V47534"/>
    </row>
    <row r="47535" spans="6:22" x14ac:dyDescent="0.2">
      <c r="F47535"/>
      <c r="M47535" s="2"/>
      <c r="N47535"/>
      <c r="O47535"/>
      <c r="U47535"/>
      <c r="V47535"/>
    </row>
    <row r="47536" spans="6:22" x14ac:dyDescent="0.2">
      <c r="F47536"/>
      <c r="M47536" s="2"/>
      <c r="N47536"/>
      <c r="O47536"/>
      <c r="U47536"/>
      <c r="V47536"/>
    </row>
    <row r="47537" spans="6:22" x14ac:dyDescent="0.2">
      <c r="F47537"/>
      <c r="M47537" s="2"/>
      <c r="N47537"/>
      <c r="O47537"/>
      <c r="U47537"/>
      <c r="V47537"/>
    </row>
    <row r="47538" spans="6:22" x14ac:dyDescent="0.2">
      <c r="F47538"/>
      <c r="M47538" s="2"/>
      <c r="N47538"/>
      <c r="O47538"/>
      <c r="U47538"/>
      <c r="V47538"/>
    </row>
    <row r="47539" spans="6:22" x14ac:dyDescent="0.2">
      <c r="F47539"/>
      <c r="M47539" s="2"/>
      <c r="N47539"/>
      <c r="O47539"/>
      <c r="U47539"/>
      <c r="V47539"/>
    </row>
    <row r="47540" spans="6:22" x14ac:dyDescent="0.2">
      <c r="F47540"/>
      <c r="M47540" s="2"/>
      <c r="N47540"/>
      <c r="O47540"/>
      <c r="U47540"/>
      <c r="V47540"/>
    </row>
    <row r="47541" spans="6:22" x14ac:dyDescent="0.2">
      <c r="F47541"/>
      <c r="M47541" s="2"/>
      <c r="N47541"/>
      <c r="O47541"/>
      <c r="U47541"/>
      <c r="V47541"/>
    </row>
    <row r="47542" spans="6:22" x14ac:dyDescent="0.2">
      <c r="F47542"/>
      <c r="M47542" s="2"/>
      <c r="N47542"/>
      <c r="O47542"/>
      <c r="U47542"/>
      <c r="V47542"/>
    </row>
    <row r="47543" spans="6:22" x14ac:dyDescent="0.2">
      <c r="F47543"/>
      <c r="M47543" s="2"/>
      <c r="N47543"/>
      <c r="O47543"/>
      <c r="U47543"/>
      <c r="V47543"/>
    </row>
    <row r="47544" spans="6:22" x14ac:dyDescent="0.2">
      <c r="F47544"/>
      <c r="M47544" s="2"/>
      <c r="N47544"/>
      <c r="O47544"/>
      <c r="U47544"/>
      <c r="V47544"/>
    </row>
    <row r="47545" spans="6:22" x14ac:dyDescent="0.2">
      <c r="F47545"/>
      <c r="M47545" s="2"/>
      <c r="N47545"/>
      <c r="O47545"/>
      <c r="U47545"/>
      <c r="V47545"/>
    </row>
    <row r="47546" spans="6:22" x14ac:dyDescent="0.2">
      <c r="F47546"/>
      <c r="M47546" s="2"/>
      <c r="N47546"/>
      <c r="O47546"/>
      <c r="U47546"/>
      <c r="V47546"/>
    </row>
    <row r="47547" spans="6:22" x14ac:dyDescent="0.2">
      <c r="F47547"/>
      <c r="M47547" s="2"/>
      <c r="N47547"/>
      <c r="O47547"/>
      <c r="U47547"/>
      <c r="V47547"/>
    </row>
    <row r="47548" spans="6:22" x14ac:dyDescent="0.2">
      <c r="F47548"/>
      <c r="M47548" s="2"/>
      <c r="N47548"/>
      <c r="O47548"/>
      <c r="U47548"/>
      <c r="V47548"/>
    </row>
    <row r="47549" spans="6:22" x14ac:dyDescent="0.2">
      <c r="F47549"/>
      <c r="M47549" s="2"/>
      <c r="N47549"/>
      <c r="O47549"/>
      <c r="U47549"/>
      <c r="V47549"/>
    </row>
    <row r="47550" spans="6:22" x14ac:dyDescent="0.2">
      <c r="F47550"/>
      <c r="M47550" s="2"/>
      <c r="N47550"/>
      <c r="O47550"/>
      <c r="U47550"/>
      <c r="V47550"/>
    </row>
    <row r="47551" spans="6:22" x14ac:dyDescent="0.2">
      <c r="F47551"/>
      <c r="M47551" s="2"/>
      <c r="N47551"/>
      <c r="O47551"/>
      <c r="U47551"/>
      <c r="V47551"/>
    </row>
    <row r="47552" spans="6:22" x14ac:dyDescent="0.2">
      <c r="F47552"/>
      <c r="M47552" s="2"/>
      <c r="N47552"/>
      <c r="O47552"/>
      <c r="U47552"/>
      <c r="V47552"/>
    </row>
    <row r="47553" spans="6:22" x14ac:dyDescent="0.2">
      <c r="F47553"/>
      <c r="M47553" s="2"/>
      <c r="N47553"/>
      <c r="O47553"/>
      <c r="U47553"/>
      <c r="V47553"/>
    </row>
    <row r="47554" spans="6:22" x14ac:dyDescent="0.2">
      <c r="F47554"/>
      <c r="M47554" s="2"/>
      <c r="N47554"/>
      <c r="O47554"/>
      <c r="U47554"/>
      <c r="V47554"/>
    </row>
    <row r="47555" spans="6:22" x14ac:dyDescent="0.2">
      <c r="F47555"/>
      <c r="M47555" s="2"/>
      <c r="N47555"/>
      <c r="O47555"/>
      <c r="U47555"/>
      <c r="V47555"/>
    </row>
    <row r="47556" spans="6:22" x14ac:dyDescent="0.2">
      <c r="F47556"/>
      <c r="M47556" s="2"/>
      <c r="N47556"/>
      <c r="O47556"/>
      <c r="U47556"/>
      <c r="V47556"/>
    </row>
    <row r="47557" spans="6:22" x14ac:dyDescent="0.2">
      <c r="F47557"/>
      <c r="M47557" s="2"/>
      <c r="N47557"/>
      <c r="O47557"/>
      <c r="U47557"/>
      <c r="V47557"/>
    </row>
    <row r="47558" spans="6:22" x14ac:dyDescent="0.2">
      <c r="F47558"/>
      <c r="M47558" s="2"/>
      <c r="N47558"/>
      <c r="O47558"/>
      <c r="U47558"/>
      <c r="V47558"/>
    </row>
    <row r="47559" spans="6:22" x14ac:dyDescent="0.2">
      <c r="F47559"/>
      <c r="M47559" s="2"/>
      <c r="N47559"/>
      <c r="O47559"/>
      <c r="U47559"/>
      <c r="V47559"/>
    </row>
    <row r="47560" spans="6:22" x14ac:dyDescent="0.2">
      <c r="F47560"/>
      <c r="M47560" s="2"/>
      <c r="N47560"/>
      <c r="O47560"/>
      <c r="U47560"/>
      <c r="V47560"/>
    </row>
    <row r="47561" spans="6:22" x14ac:dyDescent="0.2">
      <c r="F47561"/>
      <c r="M47561" s="2"/>
      <c r="N47561"/>
      <c r="O47561"/>
      <c r="U47561"/>
      <c r="V47561"/>
    </row>
    <row r="47562" spans="6:22" x14ac:dyDescent="0.2">
      <c r="F47562"/>
      <c r="M47562" s="2"/>
      <c r="N47562"/>
      <c r="O47562"/>
      <c r="U47562"/>
      <c r="V47562"/>
    </row>
    <row r="47563" spans="6:22" x14ac:dyDescent="0.2">
      <c r="F47563"/>
      <c r="M47563" s="2"/>
      <c r="N47563"/>
      <c r="O47563"/>
      <c r="U47563"/>
      <c r="V47563"/>
    </row>
    <row r="47564" spans="6:22" x14ac:dyDescent="0.2">
      <c r="F47564"/>
      <c r="M47564" s="2"/>
      <c r="N47564"/>
      <c r="O47564"/>
      <c r="U47564"/>
      <c r="V47564"/>
    </row>
    <row r="47565" spans="6:22" x14ac:dyDescent="0.2">
      <c r="F47565"/>
      <c r="M47565" s="2"/>
      <c r="N47565"/>
      <c r="O47565"/>
      <c r="U47565"/>
      <c r="V47565"/>
    </row>
    <row r="47566" spans="6:22" x14ac:dyDescent="0.2">
      <c r="F47566"/>
      <c r="M47566" s="2"/>
      <c r="N47566"/>
      <c r="O47566"/>
      <c r="U47566"/>
      <c r="V47566"/>
    </row>
    <row r="47567" spans="6:22" x14ac:dyDescent="0.2">
      <c r="F47567"/>
      <c r="M47567" s="2"/>
      <c r="N47567"/>
      <c r="O47567"/>
      <c r="U47567"/>
      <c r="V47567"/>
    </row>
    <row r="47568" spans="6:22" x14ac:dyDescent="0.2">
      <c r="F47568"/>
      <c r="M47568" s="2"/>
      <c r="N47568"/>
      <c r="O47568"/>
      <c r="U47568"/>
      <c r="V47568"/>
    </row>
    <row r="47569" spans="6:22" x14ac:dyDescent="0.2">
      <c r="F47569"/>
      <c r="M47569" s="2"/>
      <c r="N47569"/>
      <c r="O47569"/>
      <c r="U47569"/>
      <c r="V47569"/>
    </row>
    <row r="47570" spans="6:22" x14ac:dyDescent="0.2">
      <c r="F47570"/>
      <c r="M47570" s="2"/>
      <c r="N47570"/>
      <c r="O47570"/>
      <c r="U47570"/>
      <c r="V47570"/>
    </row>
    <row r="47571" spans="6:22" x14ac:dyDescent="0.2">
      <c r="F47571"/>
      <c r="M47571" s="2"/>
      <c r="N47571"/>
      <c r="O47571"/>
      <c r="U47571"/>
      <c r="V47571"/>
    </row>
    <row r="47572" spans="6:22" x14ac:dyDescent="0.2">
      <c r="F47572"/>
      <c r="M47572" s="2"/>
      <c r="N47572"/>
      <c r="O47572"/>
      <c r="U47572"/>
      <c r="V47572"/>
    </row>
    <row r="47573" spans="6:22" x14ac:dyDescent="0.2">
      <c r="F47573"/>
      <c r="M47573" s="2"/>
      <c r="N47573"/>
      <c r="O47573"/>
      <c r="U47573"/>
      <c r="V47573"/>
    </row>
    <row r="47574" spans="6:22" x14ac:dyDescent="0.2">
      <c r="F47574"/>
      <c r="M47574" s="2"/>
      <c r="N47574"/>
      <c r="O47574"/>
      <c r="U47574"/>
      <c r="V47574"/>
    </row>
    <row r="47575" spans="6:22" x14ac:dyDescent="0.2">
      <c r="F47575"/>
      <c r="M47575" s="2"/>
      <c r="N47575"/>
      <c r="O47575"/>
      <c r="U47575"/>
      <c r="V47575"/>
    </row>
    <row r="47576" spans="6:22" x14ac:dyDescent="0.2">
      <c r="F47576"/>
      <c r="M47576" s="2"/>
      <c r="N47576"/>
      <c r="O47576"/>
      <c r="U47576"/>
      <c r="V47576"/>
    </row>
    <row r="47577" spans="6:22" x14ac:dyDescent="0.2">
      <c r="F47577"/>
      <c r="M47577" s="2"/>
      <c r="N47577"/>
      <c r="O47577"/>
      <c r="U47577"/>
      <c r="V47577"/>
    </row>
    <row r="47578" spans="6:22" x14ac:dyDescent="0.2">
      <c r="F47578"/>
      <c r="M47578" s="2"/>
      <c r="N47578"/>
      <c r="O47578"/>
      <c r="U47578"/>
      <c r="V47578"/>
    </row>
    <row r="47579" spans="6:22" x14ac:dyDescent="0.2">
      <c r="F47579"/>
      <c r="M47579" s="2"/>
      <c r="N47579"/>
      <c r="O47579"/>
      <c r="U47579"/>
      <c r="V47579"/>
    </row>
    <row r="47580" spans="6:22" x14ac:dyDescent="0.2">
      <c r="F47580"/>
      <c r="M47580" s="2"/>
      <c r="N47580"/>
      <c r="O47580"/>
      <c r="U47580"/>
      <c r="V47580"/>
    </row>
    <row r="47581" spans="6:22" x14ac:dyDescent="0.2">
      <c r="F47581"/>
      <c r="M47581" s="2"/>
      <c r="N47581"/>
      <c r="O47581"/>
      <c r="U47581"/>
      <c r="V47581"/>
    </row>
    <row r="47582" spans="6:22" x14ac:dyDescent="0.2">
      <c r="F47582"/>
      <c r="M47582" s="2"/>
      <c r="N47582"/>
      <c r="O47582"/>
      <c r="U47582"/>
      <c r="V47582"/>
    </row>
    <row r="47583" spans="6:22" x14ac:dyDescent="0.2">
      <c r="F47583"/>
      <c r="M47583" s="2"/>
      <c r="N47583"/>
      <c r="O47583"/>
      <c r="U47583"/>
      <c r="V47583"/>
    </row>
    <row r="47584" spans="6:22" x14ac:dyDescent="0.2">
      <c r="F47584"/>
      <c r="M47584" s="2"/>
      <c r="N47584"/>
      <c r="O47584"/>
      <c r="U47584"/>
      <c r="V47584"/>
    </row>
    <row r="47585" spans="6:22" x14ac:dyDescent="0.2">
      <c r="F47585"/>
      <c r="M47585" s="2"/>
      <c r="N47585"/>
      <c r="O47585"/>
      <c r="U47585"/>
      <c r="V47585"/>
    </row>
    <row r="47586" spans="6:22" x14ac:dyDescent="0.2">
      <c r="F47586"/>
      <c r="M47586" s="2"/>
      <c r="N47586"/>
      <c r="O47586"/>
      <c r="U47586"/>
      <c r="V47586"/>
    </row>
    <row r="47587" spans="6:22" x14ac:dyDescent="0.2">
      <c r="F47587"/>
      <c r="M47587" s="2"/>
      <c r="N47587"/>
      <c r="O47587"/>
      <c r="U47587"/>
      <c r="V47587"/>
    </row>
    <row r="47588" spans="6:22" x14ac:dyDescent="0.2">
      <c r="F47588"/>
      <c r="M47588" s="2"/>
      <c r="N47588"/>
      <c r="O47588"/>
      <c r="U47588"/>
      <c r="V47588"/>
    </row>
    <row r="47589" spans="6:22" x14ac:dyDescent="0.2">
      <c r="F47589"/>
      <c r="M47589" s="2"/>
      <c r="N47589"/>
      <c r="O47589"/>
      <c r="U47589"/>
      <c r="V47589"/>
    </row>
    <row r="47590" spans="6:22" x14ac:dyDescent="0.2">
      <c r="F47590"/>
      <c r="M47590" s="2"/>
      <c r="N47590"/>
      <c r="O47590"/>
      <c r="U47590"/>
      <c r="V47590"/>
    </row>
    <row r="47591" spans="6:22" x14ac:dyDescent="0.2">
      <c r="F47591"/>
      <c r="M47591" s="2"/>
      <c r="N47591"/>
      <c r="O47591"/>
      <c r="U47591"/>
      <c r="V47591"/>
    </row>
    <row r="47592" spans="6:22" x14ac:dyDescent="0.2">
      <c r="F47592"/>
      <c r="M47592" s="2"/>
      <c r="N47592"/>
      <c r="O47592"/>
      <c r="U47592"/>
      <c r="V47592"/>
    </row>
    <row r="47593" spans="6:22" x14ac:dyDescent="0.2">
      <c r="F47593"/>
      <c r="M47593" s="2"/>
      <c r="N47593"/>
      <c r="O47593"/>
      <c r="U47593"/>
      <c r="V47593"/>
    </row>
    <row r="47594" spans="6:22" x14ac:dyDescent="0.2">
      <c r="F47594"/>
      <c r="M47594" s="2"/>
      <c r="N47594"/>
      <c r="O47594"/>
      <c r="U47594"/>
      <c r="V47594"/>
    </row>
    <row r="47595" spans="6:22" x14ac:dyDescent="0.2">
      <c r="F47595"/>
      <c r="M47595" s="2"/>
      <c r="N47595"/>
      <c r="O47595"/>
      <c r="U47595"/>
      <c r="V47595"/>
    </row>
    <row r="47596" spans="6:22" x14ac:dyDescent="0.2">
      <c r="F47596"/>
      <c r="M47596" s="2"/>
      <c r="N47596"/>
      <c r="O47596"/>
      <c r="U47596"/>
      <c r="V47596"/>
    </row>
    <row r="47597" spans="6:22" x14ac:dyDescent="0.2">
      <c r="F47597"/>
      <c r="M47597" s="2"/>
      <c r="N47597"/>
      <c r="O47597"/>
      <c r="U47597"/>
      <c r="V47597"/>
    </row>
    <row r="47598" spans="6:22" x14ac:dyDescent="0.2">
      <c r="F47598"/>
      <c r="M47598" s="2"/>
      <c r="N47598"/>
      <c r="O47598"/>
      <c r="U47598"/>
      <c r="V47598"/>
    </row>
    <row r="47599" spans="6:22" x14ac:dyDescent="0.2">
      <c r="F47599"/>
      <c r="M47599" s="2"/>
      <c r="N47599"/>
      <c r="O47599"/>
      <c r="U47599"/>
      <c r="V47599"/>
    </row>
    <row r="47600" spans="6:22" x14ac:dyDescent="0.2">
      <c r="F47600"/>
      <c r="M47600" s="2"/>
      <c r="N47600"/>
      <c r="O47600"/>
      <c r="U47600"/>
      <c r="V47600"/>
    </row>
    <row r="47601" spans="6:22" x14ac:dyDescent="0.2">
      <c r="F47601"/>
      <c r="M47601" s="2"/>
      <c r="N47601"/>
      <c r="O47601"/>
      <c r="U47601"/>
      <c r="V47601"/>
    </row>
    <row r="47602" spans="6:22" x14ac:dyDescent="0.2">
      <c r="F47602"/>
      <c r="M47602" s="2"/>
      <c r="N47602"/>
      <c r="O47602"/>
      <c r="U47602"/>
      <c r="V47602"/>
    </row>
    <row r="47603" spans="6:22" x14ac:dyDescent="0.2">
      <c r="F47603"/>
      <c r="M47603" s="2"/>
      <c r="N47603"/>
      <c r="O47603"/>
      <c r="U47603"/>
      <c r="V47603"/>
    </row>
    <row r="47604" spans="6:22" x14ac:dyDescent="0.2">
      <c r="F47604"/>
      <c r="M47604" s="2"/>
      <c r="N47604"/>
      <c r="O47604"/>
      <c r="U47604"/>
      <c r="V47604"/>
    </row>
    <row r="47605" spans="6:22" x14ac:dyDescent="0.2">
      <c r="F47605"/>
      <c r="M47605" s="2"/>
      <c r="N47605"/>
      <c r="O47605"/>
      <c r="U47605"/>
      <c r="V47605"/>
    </row>
    <row r="47606" spans="6:22" x14ac:dyDescent="0.2">
      <c r="F47606"/>
      <c r="M47606" s="2"/>
      <c r="N47606"/>
      <c r="O47606"/>
      <c r="U47606"/>
      <c r="V47606"/>
    </row>
    <row r="47607" spans="6:22" x14ac:dyDescent="0.2">
      <c r="F47607"/>
      <c r="M47607" s="2"/>
      <c r="N47607"/>
      <c r="O47607"/>
      <c r="U47607"/>
      <c r="V47607"/>
    </row>
    <row r="47608" spans="6:22" x14ac:dyDescent="0.2">
      <c r="F47608"/>
      <c r="M47608" s="2"/>
      <c r="N47608"/>
      <c r="O47608"/>
      <c r="U47608"/>
      <c r="V47608"/>
    </row>
    <row r="47609" spans="6:22" x14ac:dyDescent="0.2">
      <c r="F47609"/>
      <c r="M47609" s="2"/>
      <c r="N47609"/>
      <c r="O47609"/>
      <c r="U47609"/>
      <c r="V47609"/>
    </row>
    <row r="47610" spans="6:22" x14ac:dyDescent="0.2">
      <c r="F47610"/>
      <c r="M47610" s="2"/>
      <c r="N47610"/>
      <c r="O47610"/>
      <c r="U47610"/>
      <c r="V47610"/>
    </row>
    <row r="47611" spans="6:22" x14ac:dyDescent="0.2">
      <c r="F47611"/>
      <c r="M47611" s="2"/>
      <c r="N47611"/>
      <c r="O47611"/>
      <c r="U47611"/>
      <c r="V47611"/>
    </row>
    <row r="47612" spans="6:22" x14ac:dyDescent="0.2">
      <c r="F47612"/>
      <c r="M47612" s="2"/>
      <c r="N47612"/>
      <c r="O47612"/>
      <c r="U47612"/>
      <c r="V47612"/>
    </row>
    <row r="47613" spans="6:22" x14ac:dyDescent="0.2">
      <c r="F47613"/>
      <c r="M47613" s="2"/>
      <c r="N47613"/>
      <c r="O47613"/>
      <c r="U47613"/>
      <c r="V47613"/>
    </row>
    <row r="47614" spans="6:22" x14ac:dyDescent="0.2">
      <c r="F47614"/>
      <c r="M47614" s="2"/>
      <c r="N47614"/>
      <c r="O47614"/>
      <c r="U47614"/>
      <c r="V47614"/>
    </row>
    <row r="47615" spans="6:22" x14ac:dyDescent="0.2">
      <c r="F47615"/>
      <c r="M47615" s="2"/>
      <c r="N47615"/>
      <c r="O47615"/>
      <c r="U47615"/>
      <c r="V47615"/>
    </row>
    <row r="47616" spans="6:22" x14ac:dyDescent="0.2">
      <c r="F47616"/>
      <c r="M47616" s="2"/>
      <c r="N47616"/>
      <c r="O47616"/>
      <c r="U47616"/>
      <c r="V47616"/>
    </row>
    <row r="47617" spans="6:22" x14ac:dyDescent="0.2">
      <c r="F47617"/>
      <c r="M47617" s="2"/>
      <c r="N47617"/>
      <c r="O47617"/>
      <c r="U47617"/>
      <c r="V47617"/>
    </row>
    <row r="47618" spans="6:22" x14ac:dyDescent="0.2">
      <c r="F47618"/>
      <c r="M47618" s="2"/>
      <c r="N47618"/>
      <c r="O47618"/>
      <c r="U47618"/>
      <c r="V47618"/>
    </row>
    <row r="47619" spans="6:22" x14ac:dyDescent="0.2">
      <c r="F47619"/>
      <c r="M47619" s="2"/>
      <c r="N47619"/>
      <c r="O47619"/>
      <c r="U47619"/>
      <c r="V47619"/>
    </row>
    <row r="47620" spans="6:22" x14ac:dyDescent="0.2">
      <c r="F47620"/>
      <c r="M47620" s="2"/>
      <c r="N47620"/>
      <c r="O47620"/>
      <c r="U47620"/>
      <c r="V47620"/>
    </row>
    <row r="47621" spans="6:22" x14ac:dyDescent="0.2">
      <c r="F47621"/>
      <c r="M47621" s="2"/>
      <c r="N47621"/>
      <c r="O47621"/>
      <c r="U47621"/>
      <c r="V47621"/>
    </row>
    <row r="47622" spans="6:22" x14ac:dyDescent="0.2">
      <c r="F47622"/>
      <c r="M47622" s="2"/>
      <c r="N47622"/>
      <c r="O47622"/>
      <c r="U47622"/>
      <c r="V47622"/>
    </row>
    <row r="47623" spans="6:22" x14ac:dyDescent="0.2">
      <c r="F47623"/>
      <c r="M47623" s="2"/>
      <c r="N47623"/>
      <c r="O47623"/>
      <c r="U47623"/>
      <c r="V47623"/>
    </row>
    <row r="47624" spans="6:22" x14ac:dyDescent="0.2">
      <c r="F47624"/>
      <c r="M47624" s="2"/>
      <c r="N47624"/>
      <c r="O47624"/>
      <c r="U47624"/>
      <c r="V47624"/>
    </row>
    <row r="47625" spans="6:22" x14ac:dyDescent="0.2">
      <c r="F47625"/>
      <c r="M47625" s="2"/>
      <c r="N47625"/>
      <c r="O47625"/>
      <c r="U47625"/>
      <c r="V47625"/>
    </row>
    <row r="47626" spans="6:22" x14ac:dyDescent="0.2">
      <c r="F47626"/>
      <c r="M47626" s="2"/>
      <c r="N47626"/>
      <c r="O47626"/>
      <c r="U47626"/>
      <c r="V47626"/>
    </row>
    <row r="47627" spans="6:22" x14ac:dyDescent="0.2">
      <c r="F47627"/>
      <c r="M47627" s="2"/>
      <c r="N47627"/>
      <c r="O47627"/>
      <c r="U47627"/>
      <c r="V47627"/>
    </row>
    <row r="47628" spans="6:22" x14ac:dyDescent="0.2">
      <c r="F47628"/>
      <c r="M47628" s="2"/>
      <c r="N47628"/>
      <c r="O47628"/>
      <c r="U47628"/>
      <c r="V47628"/>
    </row>
    <row r="47629" spans="6:22" x14ac:dyDescent="0.2">
      <c r="F47629"/>
      <c r="M47629" s="2"/>
      <c r="N47629"/>
      <c r="O47629"/>
      <c r="U47629"/>
      <c r="V47629"/>
    </row>
    <row r="47630" spans="6:22" x14ac:dyDescent="0.2">
      <c r="F47630"/>
      <c r="M47630" s="2"/>
      <c r="N47630"/>
      <c r="O47630"/>
      <c r="U47630"/>
      <c r="V47630"/>
    </row>
    <row r="47631" spans="6:22" x14ac:dyDescent="0.2">
      <c r="F47631"/>
      <c r="M47631" s="2"/>
      <c r="N47631"/>
      <c r="O47631"/>
      <c r="U47631"/>
      <c r="V47631"/>
    </row>
    <row r="47632" spans="6:22" x14ac:dyDescent="0.2">
      <c r="F47632"/>
      <c r="M47632" s="2"/>
      <c r="N47632"/>
      <c r="O47632"/>
      <c r="U47632"/>
      <c r="V47632"/>
    </row>
    <row r="47633" spans="6:22" x14ac:dyDescent="0.2">
      <c r="F47633"/>
      <c r="M47633" s="2"/>
      <c r="N47633"/>
      <c r="O47633"/>
      <c r="U47633"/>
      <c r="V47633"/>
    </row>
    <row r="47634" spans="6:22" x14ac:dyDescent="0.2">
      <c r="F47634"/>
      <c r="M47634" s="2"/>
      <c r="N47634"/>
      <c r="O47634"/>
      <c r="U47634"/>
      <c r="V47634"/>
    </row>
    <row r="47635" spans="6:22" x14ac:dyDescent="0.2">
      <c r="F47635"/>
      <c r="M47635" s="2"/>
      <c r="N47635"/>
      <c r="O47635"/>
      <c r="U47635"/>
      <c r="V47635"/>
    </row>
    <row r="47636" spans="6:22" x14ac:dyDescent="0.2">
      <c r="F47636"/>
      <c r="M47636" s="2"/>
      <c r="N47636"/>
      <c r="O47636"/>
      <c r="U47636"/>
      <c r="V47636"/>
    </row>
    <row r="47637" spans="6:22" x14ac:dyDescent="0.2">
      <c r="F47637"/>
      <c r="M47637" s="2"/>
      <c r="N47637"/>
      <c r="O47637"/>
      <c r="U47637"/>
      <c r="V47637"/>
    </row>
    <row r="47638" spans="6:22" x14ac:dyDescent="0.2">
      <c r="F47638"/>
      <c r="M47638" s="2"/>
      <c r="N47638"/>
      <c r="O47638"/>
      <c r="U47638"/>
      <c r="V47638"/>
    </row>
    <row r="47639" spans="6:22" x14ac:dyDescent="0.2">
      <c r="F47639"/>
      <c r="M47639" s="2"/>
      <c r="N47639"/>
      <c r="O47639"/>
      <c r="U47639"/>
      <c r="V47639"/>
    </row>
    <row r="47640" spans="6:22" x14ac:dyDescent="0.2">
      <c r="F47640"/>
      <c r="M47640" s="2"/>
      <c r="N47640"/>
      <c r="O47640"/>
      <c r="U47640"/>
      <c r="V47640"/>
    </row>
    <row r="47641" spans="6:22" x14ac:dyDescent="0.2">
      <c r="F47641"/>
      <c r="M47641" s="2"/>
      <c r="N47641"/>
      <c r="O47641"/>
      <c r="U47641"/>
      <c r="V47641"/>
    </row>
    <row r="47642" spans="6:22" x14ac:dyDescent="0.2">
      <c r="F47642"/>
      <c r="M47642" s="2"/>
      <c r="N47642"/>
      <c r="O47642"/>
      <c r="U47642"/>
      <c r="V47642"/>
    </row>
    <row r="47643" spans="6:22" x14ac:dyDescent="0.2">
      <c r="F47643"/>
      <c r="M47643" s="2"/>
      <c r="N47643"/>
      <c r="O47643"/>
      <c r="U47643"/>
      <c r="V47643"/>
    </row>
    <row r="47644" spans="6:22" x14ac:dyDescent="0.2">
      <c r="F47644"/>
      <c r="M47644" s="2"/>
      <c r="N47644"/>
      <c r="O47644"/>
      <c r="U47644"/>
      <c r="V47644"/>
    </row>
    <row r="47645" spans="6:22" x14ac:dyDescent="0.2">
      <c r="F47645"/>
      <c r="M47645" s="2"/>
      <c r="N47645"/>
      <c r="O47645"/>
      <c r="U47645"/>
      <c r="V47645"/>
    </row>
    <row r="47646" spans="6:22" x14ac:dyDescent="0.2">
      <c r="F47646"/>
      <c r="M47646" s="2"/>
      <c r="N47646"/>
      <c r="O47646"/>
      <c r="U47646"/>
      <c r="V47646"/>
    </row>
    <row r="47647" spans="6:22" x14ac:dyDescent="0.2">
      <c r="F47647"/>
      <c r="M47647" s="2"/>
      <c r="N47647"/>
      <c r="O47647"/>
      <c r="U47647"/>
      <c r="V47647"/>
    </row>
    <row r="47648" spans="6:22" x14ac:dyDescent="0.2">
      <c r="F47648"/>
      <c r="M47648" s="2"/>
      <c r="N47648"/>
      <c r="O47648"/>
      <c r="U47648"/>
      <c r="V47648"/>
    </row>
    <row r="47649" spans="6:22" x14ac:dyDescent="0.2">
      <c r="F47649"/>
      <c r="M47649" s="2"/>
      <c r="N47649"/>
      <c r="O47649"/>
      <c r="U47649"/>
      <c r="V47649"/>
    </row>
    <row r="47650" spans="6:22" x14ac:dyDescent="0.2">
      <c r="F47650"/>
      <c r="M47650" s="2"/>
      <c r="N47650"/>
      <c r="O47650"/>
      <c r="U47650"/>
      <c r="V47650"/>
    </row>
    <row r="47651" spans="6:22" x14ac:dyDescent="0.2">
      <c r="F47651"/>
      <c r="M47651" s="2"/>
      <c r="N47651"/>
      <c r="O47651"/>
      <c r="U47651"/>
      <c r="V47651"/>
    </row>
    <row r="47652" spans="6:22" x14ac:dyDescent="0.2">
      <c r="F47652"/>
      <c r="M47652" s="2"/>
      <c r="N47652"/>
      <c r="O47652"/>
      <c r="U47652"/>
      <c r="V47652"/>
    </row>
    <row r="47653" spans="6:22" x14ac:dyDescent="0.2">
      <c r="F47653"/>
      <c r="M47653" s="2"/>
      <c r="N47653"/>
      <c r="O47653"/>
      <c r="U47653"/>
      <c r="V47653"/>
    </row>
    <row r="47654" spans="6:22" x14ac:dyDescent="0.2">
      <c r="F47654"/>
      <c r="M47654" s="2"/>
      <c r="N47654"/>
      <c r="O47654"/>
      <c r="U47654"/>
      <c r="V47654"/>
    </row>
    <row r="47655" spans="6:22" x14ac:dyDescent="0.2">
      <c r="F47655"/>
      <c r="M47655" s="2"/>
      <c r="N47655"/>
      <c r="O47655"/>
      <c r="U47655"/>
      <c r="V47655"/>
    </row>
    <row r="47656" spans="6:22" x14ac:dyDescent="0.2">
      <c r="F47656"/>
      <c r="M47656" s="2"/>
      <c r="N47656"/>
      <c r="O47656"/>
      <c r="U47656"/>
      <c r="V47656"/>
    </row>
    <row r="47657" spans="6:22" x14ac:dyDescent="0.2">
      <c r="F47657"/>
      <c r="M47657" s="2"/>
      <c r="N47657"/>
      <c r="O47657"/>
      <c r="U47657"/>
      <c r="V47657"/>
    </row>
    <row r="47658" spans="6:22" x14ac:dyDescent="0.2">
      <c r="F47658"/>
      <c r="M47658" s="2"/>
      <c r="N47658"/>
      <c r="O47658"/>
      <c r="U47658"/>
      <c r="V47658"/>
    </row>
    <row r="47659" spans="6:22" x14ac:dyDescent="0.2">
      <c r="F47659"/>
      <c r="M47659" s="2"/>
      <c r="N47659"/>
      <c r="O47659"/>
      <c r="U47659"/>
      <c r="V47659"/>
    </row>
    <row r="47660" spans="6:22" x14ac:dyDescent="0.2">
      <c r="F47660"/>
      <c r="M47660" s="2"/>
      <c r="N47660"/>
      <c r="O47660"/>
      <c r="U47660"/>
      <c r="V47660"/>
    </row>
    <row r="47661" spans="6:22" x14ac:dyDescent="0.2">
      <c r="F47661"/>
      <c r="M47661" s="2"/>
      <c r="N47661"/>
      <c r="O47661"/>
      <c r="U47661"/>
      <c r="V47661"/>
    </row>
    <row r="47662" spans="6:22" x14ac:dyDescent="0.2">
      <c r="F47662"/>
      <c r="M47662" s="2"/>
      <c r="N47662"/>
      <c r="O47662"/>
      <c r="U47662"/>
      <c r="V47662"/>
    </row>
    <row r="47663" spans="6:22" x14ac:dyDescent="0.2">
      <c r="F47663"/>
      <c r="M47663" s="2"/>
      <c r="N47663"/>
      <c r="O47663"/>
      <c r="U47663"/>
      <c r="V47663"/>
    </row>
    <row r="47664" spans="6:22" x14ac:dyDescent="0.2">
      <c r="F47664"/>
      <c r="M47664" s="2"/>
      <c r="N47664"/>
      <c r="O47664"/>
      <c r="U47664"/>
      <c r="V47664"/>
    </row>
    <row r="47665" spans="6:22" x14ac:dyDescent="0.2">
      <c r="F47665"/>
      <c r="M47665" s="2"/>
      <c r="N47665"/>
      <c r="O47665"/>
      <c r="U47665"/>
      <c r="V47665"/>
    </row>
    <row r="47666" spans="6:22" x14ac:dyDescent="0.2">
      <c r="F47666"/>
      <c r="M47666" s="2"/>
      <c r="N47666"/>
      <c r="O47666"/>
      <c r="U47666"/>
      <c r="V47666"/>
    </row>
    <row r="47667" spans="6:22" x14ac:dyDescent="0.2">
      <c r="F47667"/>
      <c r="M47667" s="2"/>
      <c r="N47667"/>
      <c r="O47667"/>
      <c r="U47667"/>
      <c r="V47667"/>
    </row>
    <row r="47668" spans="6:22" x14ac:dyDescent="0.2">
      <c r="F47668"/>
      <c r="M47668" s="2"/>
      <c r="N47668"/>
      <c r="O47668"/>
      <c r="U47668"/>
      <c r="V47668"/>
    </row>
    <row r="47669" spans="6:22" x14ac:dyDescent="0.2">
      <c r="F47669"/>
      <c r="M47669" s="2"/>
      <c r="N47669"/>
      <c r="O47669"/>
      <c r="U47669"/>
      <c r="V47669"/>
    </row>
    <row r="47670" spans="6:22" x14ac:dyDescent="0.2">
      <c r="F47670"/>
      <c r="M47670" s="2"/>
      <c r="N47670"/>
      <c r="O47670"/>
      <c r="U47670"/>
      <c r="V47670"/>
    </row>
    <row r="47671" spans="6:22" x14ac:dyDescent="0.2">
      <c r="F47671"/>
      <c r="M47671" s="2"/>
      <c r="N47671"/>
      <c r="O47671"/>
      <c r="U47671"/>
      <c r="V47671"/>
    </row>
    <row r="47672" spans="6:22" x14ac:dyDescent="0.2">
      <c r="F47672"/>
      <c r="M47672" s="2"/>
      <c r="N47672"/>
      <c r="O47672"/>
      <c r="U47672"/>
      <c r="V47672"/>
    </row>
    <row r="47673" spans="6:22" x14ac:dyDescent="0.2">
      <c r="F47673"/>
      <c r="M47673" s="2"/>
      <c r="N47673"/>
      <c r="O47673"/>
      <c r="U47673"/>
      <c r="V47673"/>
    </row>
    <row r="47674" spans="6:22" x14ac:dyDescent="0.2">
      <c r="F47674"/>
      <c r="M47674" s="2"/>
      <c r="N47674"/>
      <c r="O47674"/>
      <c r="U47674"/>
      <c r="V47674"/>
    </row>
    <row r="47675" spans="6:22" x14ac:dyDescent="0.2">
      <c r="F47675"/>
      <c r="M47675" s="2"/>
      <c r="N47675"/>
      <c r="O47675"/>
      <c r="U47675"/>
      <c r="V47675"/>
    </row>
    <row r="47676" spans="6:22" x14ac:dyDescent="0.2">
      <c r="F47676"/>
      <c r="M47676" s="2"/>
      <c r="N47676"/>
      <c r="O47676"/>
      <c r="U47676"/>
      <c r="V47676"/>
    </row>
    <row r="47677" spans="6:22" x14ac:dyDescent="0.2">
      <c r="F47677"/>
      <c r="M47677" s="2"/>
      <c r="N47677"/>
      <c r="O47677"/>
      <c r="U47677"/>
      <c r="V47677"/>
    </row>
    <row r="47678" spans="6:22" x14ac:dyDescent="0.2">
      <c r="F47678"/>
      <c r="M47678" s="2"/>
      <c r="N47678"/>
      <c r="O47678"/>
      <c r="U47678"/>
      <c r="V47678"/>
    </row>
    <row r="47679" spans="6:22" x14ac:dyDescent="0.2">
      <c r="F47679"/>
      <c r="M47679" s="2"/>
      <c r="N47679"/>
      <c r="O47679"/>
      <c r="U47679"/>
      <c r="V47679"/>
    </row>
    <row r="47680" spans="6:22" x14ac:dyDescent="0.2">
      <c r="F47680"/>
      <c r="M47680" s="2"/>
      <c r="N47680"/>
      <c r="O47680"/>
      <c r="U47680"/>
      <c r="V47680"/>
    </row>
    <row r="47681" spans="6:22" x14ac:dyDescent="0.2">
      <c r="F47681"/>
      <c r="M47681" s="2"/>
      <c r="N47681"/>
      <c r="O47681"/>
      <c r="U47681"/>
      <c r="V47681"/>
    </row>
    <row r="47682" spans="6:22" x14ac:dyDescent="0.2">
      <c r="F47682"/>
      <c r="M47682" s="2"/>
      <c r="N47682"/>
      <c r="O47682"/>
      <c r="U47682"/>
      <c r="V47682"/>
    </row>
    <row r="47683" spans="6:22" x14ac:dyDescent="0.2">
      <c r="F47683"/>
      <c r="M47683" s="2"/>
      <c r="N47683"/>
      <c r="O47683"/>
      <c r="U47683"/>
      <c r="V47683"/>
    </row>
    <row r="47684" spans="6:22" x14ac:dyDescent="0.2">
      <c r="F47684"/>
      <c r="M47684" s="2"/>
      <c r="N47684"/>
      <c r="O47684"/>
      <c r="U47684"/>
      <c r="V47684"/>
    </row>
    <row r="47685" spans="6:22" x14ac:dyDescent="0.2">
      <c r="F47685"/>
      <c r="M47685" s="2"/>
      <c r="N47685"/>
      <c r="O47685"/>
      <c r="U47685"/>
      <c r="V47685"/>
    </row>
    <row r="47686" spans="6:22" x14ac:dyDescent="0.2">
      <c r="F47686"/>
      <c r="M47686" s="2"/>
      <c r="N47686"/>
      <c r="O47686"/>
      <c r="U47686"/>
      <c r="V47686"/>
    </row>
    <row r="47687" spans="6:22" x14ac:dyDescent="0.2">
      <c r="F47687"/>
      <c r="M47687" s="2"/>
      <c r="N47687"/>
      <c r="O47687"/>
      <c r="U47687"/>
      <c r="V47687"/>
    </row>
    <row r="47688" spans="6:22" x14ac:dyDescent="0.2">
      <c r="F47688"/>
      <c r="M47688" s="2"/>
      <c r="N47688"/>
      <c r="O47688"/>
      <c r="U47688"/>
      <c r="V47688"/>
    </row>
    <row r="47689" spans="6:22" x14ac:dyDescent="0.2">
      <c r="F47689"/>
      <c r="M47689" s="2"/>
      <c r="N47689"/>
      <c r="O47689"/>
      <c r="U47689"/>
      <c r="V47689"/>
    </row>
    <row r="47690" spans="6:22" x14ac:dyDescent="0.2">
      <c r="F47690"/>
      <c r="M47690" s="2"/>
      <c r="N47690"/>
      <c r="O47690"/>
      <c r="U47690"/>
      <c r="V47690"/>
    </row>
    <row r="47691" spans="6:22" x14ac:dyDescent="0.2">
      <c r="F47691"/>
      <c r="M47691" s="2"/>
      <c r="N47691"/>
      <c r="O47691"/>
      <c r="U47691"/>
      <c r="V47691"/>
    </row>
    <row r="47692" spans="6:22" x14ac:dyDescent="0.2">
      <c r="F47692"/>
      <c r="M47692" s="2"/>
      <c r="N47692"/>
      <c r="O47692"/>
      <c r="U47692"/>
      <c r="V47692"/>
    </row>
    <row r="47693" spans="6:22" x14ac:dyDescent="0.2">
      <c r="F47693"/>
      <c r="M47693" s="2"/>
      <c r="N47693"/>
      <c r="O47693"/>
      <c r="U47693"/>
      <c r="V47693"/>
    </row>
    <row r="47694" spans="6:22" x14ac:dyDescent="0.2">
      <c r="F47694"/>
      <c r="M47694" s="2"/>
      <c r="N47694"/>
      <c r="O47694"/>
      <c r="U47694"/>
      <c r="V47694"/>
    </row>
    <row r="47695" spans="6:22" x14ac:dyDescent="0.2">
      <c r="F47695"/>
      <c r="M47695" s="2"/>
      <c r="N47695"/>
      <c r="O47695"/>
      <c r="U47695"/>
      <c r="V47695"/>
    </row>
    <row r="47696" spans="6:22" x14ac:dyDescent="0.2">
      <c r="F47696"/>
      <c r="M47696" s="2"/>
      <c r="N47696"/>
      <c r="O47696"/>
      <c r="U47696"/>
      <c r="V47696"/>
    </row>
    <row r="47697" spans="6:22" x14ac:dyDescent="0.2">
      <c r="F47697"/>
      <c r="M47697" s="2"/>
      <c r="N47697"/>
      <c r="O47697"/>
      <c r="U47697"/>
      <c r="V47697"/>
    </row>
    <row r="47698" spans="6:22" x14ac:dyDescent="0.2">
      <c r="F47698"/>
      <c r="M47698" s="2"/>
      <c r="N47698"/>
      <c r="O47698"/>
      <c r="U47698"/>
      <c r="V47698"/>
    </row>
    <row r="47699" spans="6:22" x14ac:dyDescent="0.2">
      <c r="F47699"/>
      <c r="M47699" s="2"/>
      <c r="N47699"/>
      <c r="O47699"/>
      <c r="U47699"/>
      <c r="V47699"/>
    </row>
    <row r="47700" spans="6:22" x14ac:dyDescent="0.2">
      <c r="F47700"/>
      <c r="M47700" s="2"/>
      <c r="N47700"/>
      <c r="O47700"/>
      <c r="U47700"/>
      <c r="V47700"/>
    </row>
    <row r="47701" spans="6:22" x14ac:dyDescent="0.2">
      <c r="F47701"/>
      <c r="M47701" s="2"/>
      <c r="N47701"/>
      <c r="O47701"/>
      <c r="U47701"/>
      <c r="V47701"/>
    </row>
    <row r="47702" spans="6:22" x14ac:dyDescent="0.2">
      <c r="F47702"/>
      <c r="M47702" s="2"/>
      <c r="N47702"/>
      <c r="O47702"/>
      <c r="U47702"/>
      <c r="V47702"/>
    </row>
    <row r="47703" spans="6:22" x14ac:dyDescent="0.2">
      <c r="F47703"/>
      <c r="M47703" s="2"/>
      <c r="N47703"/>
      <c r="O47703"/>
      <c r="U47703"/>
      <c r="V47703"/>
    </row>
    <row r="47704" spans="6:22" x14ac:dyDescent="0.2">
      <c r="F47704"/>
      <c r="M47704" s="2"/>
      <c r="N47704"/>
      <c r="O47704"/>
      <c r="U47704"/>
      <c r="V47704"/>
    </row>
    <row r="47705" spans="6:22" x14ac:dyDescent="0.2">
      <c r="F47705"/>
      <c r="M47705" s="2"/>
      <c r="N47705"/>
      <c r="O47705"/>
      <c r="U47705"/>
      <c r="V47705"/>
    </row>
    <row r="47706" spans="6:22" x14ac:dyDescent="0.2">
      <c r="F47706"/>
      <c r="M47706" s="2"/>
      <c r="N47706"/>
      <c r="O47706"/>
      <c r="U47706"/>
      <c r="V47706"/>
    </row>
    <row r="47707" spans="6:22" x14ac:dyDescent="0.2">
      <c r="F47707"/>
      <c r="M47707" s="2"/>
      <c r="N47707"/>
      <c r="O47707"/>
      <c r="U47707"/>
      <c r="V47707"/>
    </row>
    <row r="47708" spans="6:22" x14ac:dyDescent="0.2">
      <c r="F47708"/>
      <c r="M47708" s="2"/>
      <c r="N47708"/>
      <c r="O47708"/>
      <c r="U47708"/>
      <c r="V47708"/>
    </row>
    <row r="47709" spans="6:22" x14ac:dyDescent="0.2">
      <c r="F47709"/>
      <c r="M47709" s="2"/>
      <c r="N47709"/>
      <c r="O47709"/>
      <c r="U47709"/>
      <c r="V47709"/>
    </row>
    <row r="47710" spans="6:22" x14ac:dyDescent="0.2">
      <c r="F47710"/>
      <c r="M47710" s="2"/>
      <c r="N47710"/>
      <c r="O47710"/>
      <c r="U47710"/>
      <c r="V47710"/>
    </row>
    <row r="47711" spans="6:22" x14ac:dyDescent="0.2">
      <c r="F47711"/>
      <c r="M47711" s="2"/>
      <c r="N47711"/>
      <c r="O47711"/>
      <c r="U47711"/>
      <c r="V47711"/>
    </row>
    <row r="47712" spans="6:22" x14ac:dyDescent="0.2">
      <c r="F47712"/>
      <c r="M47712" s="2"/>
      <c r="N47712"/>
      <c r="O47712"/>
      <c r="U47712"/>
      <c r="V47712"/>
    </row>
    <row r="47713" spans="6:22" x14ac:dyDescent="0.2">
      <c r="F47713"/>
      <c r="M47713" s="2"/>
      <c r="N47713"/>
      <c r="O47713"/>
      <c r="U47713"/>
      <c r="V47713"/>
    </row>
    <row r="47714" spans="6:22" x14ac:dyDescent="0.2">
      <c r="F47714"/>
      <c r="M47714" s="2"/>
      <c r="N47714"/>
      <c r="O47714"/>
      <c r="U47714"/>
      <c r="V47714"/>
    </row>
    <row r="47715" spans="6:22" x14ac:dyDescent="0.2">
      <c r="F47715"/>
      <c r="M47715" s="2"/>
      <c r="N47715"/>
      <c r="O47715"/>
      <c r="U47715"/>
      <c r="V47715"/>
    </row>
    <row r="47716" spans="6:22" x14ac:dyDescent="0.2">
      <c r="F47716"/>
      <c r="M47716" s="2"/>
      <c r="N47716"/>
      <c r="O47716"/>
      <c r="U47716"/>
      <c r="V47716"/>
    </row>
    <row r="47717" spans="6:22" x14ac:dyDescent="0.2">
      <c r="F47717"/>
      <c r="M47717" s="2"/>
      <c r="N47717"/>
      <c r="O47717"/>
      <c r="U47717"/>
      <c r="V47717"/>
    </row>
    <row r="47718" spans="6:22" x14ac:dyDescent="0.2">
      <c r="F47718"/>
      <c r="M47718" s="2"/>
      <c r="N47718"/>
      <c r="O47718"/>
      <c r="U47718"/>
      <c r="V47718"/>
    </row>
    <row r="47719" spans="6:22" x14ac:dyDescent="0.2">
      <c r="F47719"/>
      <c r="M47719" s="2"/>
      <c r="N47719"/>
      <c r="O47719"/>
      <c r="U47719"/>
      <c r="V47719"/>
    </row>
    <row r="47720" spans="6:22" x14ac:dyDescent="0.2">
      <c r="F47720"/>
      <c r="M47720" s="2"/>
      <c r="N47720"/>
      <c r="O47720"/>
      <c r="U47720"/>
      <c r="V47720"/>
    </row>
    <row r="47721" spans="6:22" x14ac:dyDescent="0.2">
      <c r="F47721"/>
      <c r="M47721" s="2"/>
      <c r="N47721"/>
      <c r="O47721"/>
      <c r="U47721"/>
      <c r="V47721"/>
    </row>
    <row r="47722" spans="6:22" x14ac:dyDescent="0.2">
      <c r="F47722"/>
      <c r="M47722" s="2"/>
      <c r="N47722"/>
      <c r="O47722"/>
      <c r="U47722"/>
      <c r="V47722"/>
    </row>
    <row r="47723" spans="6:22" x14ac:dyDescent="0.2">
      <c r="F47723"/>
      <c r="M47723" s="2"/>
      <c r="N47723"/>
      <c r="O47723"/>
      <c r="U47723"/>
      <c r="V47723"/>
    </row>
    <row r="47724" spans="6:22" x14ac:dyDescent="0.2">
      <c r="F47724"/>
      <c r="M47724" s="2"/>
      <c r="N47724"/>
      <c r="O47724"/>
      <c r="U47724"/>
      <c r="V47724"/>
    </row>
    <row r="47725" spans="6:22" x14ac:dyDescent="0.2">
      <c r="F47725"/>
      <c r="M47725" s="2"/>
      <c r="N47725"/>
      <c r="O47725"/>
      <c r="U47725"/>
      <c r="V47725"/>
    </row>
    <row r="47726" spans="6:22" x14ac:dyDescent="0.2">
      <c r="F47726"/>
      <c r="M47726" s="2"/>
      <c r="N47726"/>
      <c r="O47726"/>
      <c r="U47726"/>
      <c r="V47726"/>
    </row>
    <row r="47727" spans="6:22" x14ac:dyDescent="0.2">
      <c r="F47727"/>
      <c r="M47727" s="2"/>
      <c r="N47727"/>
      <c r="O47727"/>
      <c r="U47727"/>
      <c r="V47727"/>
    </row>
    <row r="47728" spans="6:22" x14ac:dyDescent="0.2">
      <c r="F47728"/>
      <c r="M47728" s="2"/>
      <c r="N47728"/>
      <c r="O47728"/>
      <c r="U47728"/>
      <c r="V47728"/>
    </row>
    <row r="47729" spans="6:22" x14ac:dyDescent="0.2">
      <c r="F47729"/>
      <c r="M47729" s="2"/>
      <c r="N47729"/>
      <c r="O47729"/>
      <c r="U47729"/>
      <c r="V47729"/>
    </row>
    <row r="47730" spans="6:22" x14ac:dyDescent="0.2">
      <c r="F47730"/>
      <c r="M47730" s="2"/>
      <c r="N47730"/>
      <c r="O47730"/>
      <c r="U47730"/>
      <c r="V47730"/>
    </row>
    <row r="47731" spans="6:22" x14ac:dyDescent="0.2">
      <c r="F47731"/>
      <c r="M47731" s="2"/>
      <c r="N47731"/>
      <c r="O47731"/>
      <c r="U47731"/>
      <c r="V47731"/>
    </row>
    <row r="47732" spans="6:22" x14ac:dyDescent="0.2">
      <c r="F47732"/>
      <c r="M47732" s="2"/>
      <c r="N47732"/>
      <c r="O47732"/>
      <c r="U47732"/>
      <c r="V47732"/>
    </row>
    <row r="47733" spans="6:22" x14ac:dyDescent="0.2">
      <c r="F47733"/>
      <c r="M47733" s="2"/>
      <c r="N47733"/>
      <c r="O47733"/>
      <c r="U47733"/>
      <c r="V47733"/>
    </row>
    <row r="47734" spans="6:22" x14ac:dyDescent="0.2">
      <c r="F47734"/>
      <c r="M47734" s="2"/>
      <c r="N47734"/>
      <c r="O47734"/>
      <c r="U47734"/>
      <c r="V47734"/>
    </row>
    <row r="47735" spans="6:22" x14ac:dyDescent="0.2">
      <c r="F47735"/>
      <c r="M47735" s="2"/>
      <c r="N47735"/>
      <c r="O47735"/>
      <c r="U47735"/>
      <c r="V47735"/>
    </row>
    <row r="47736" spans="6:22" x14ac:dyDescent="0.2">
      <c r="F47736"/>
      <c r="M47736" s="2"/>
      <c r="N47736"/>
      <c r="O47736"/>
      <c r="U47736"/>
      <c r="V47736"/>
    </row>
    <row r="47737" spans="6:22" x14ac:dyDescent="0.2">
      <c r="F47737"/>
      <c r="M47737" s="2"/>
      <c r="N47737"/>
      <c r="O47737"/>
      <c r="U47737"/>
      <c r="V47737"/>
    </row>
    <row r="47738" spans="6:22" x14ac:dyDescent="0.2">
      <c r="F47738"/>
      <c r="M47738" s="2"/>
      <c r="N47738"/>
      <c r="O47738"/>
      <c r="U47738"/>
      <c r="V47738"/>
    </row>
    <row r="47739" spans="6:22" x14ac:dyDescent="0.2">
      <c r="F47739"/>
      <c r="M47739" s="2"/>
      <c r="N47739"/>
      <c r="O47739"/>
      <c r="U47739"/>
      <c r="V47739"/>
    </row>
    <row r="47740" spans="6:22" x14ac:dyDescent="0.2">
      <c r="F47740"/>
      <c r="M47740" s="2"/>
      <c r="N47740"/>
      <c r="O47740"/>
      <c r="U47740"/>
      <c r="V47740"/>
    </row>
    <row r="47741" spans="6:22" x14ac:dyDescent="0.2">
      <c r="F47741"/>
      <c r="M47741" s="2"/>
      <c r="N47741"/>
      <c r="O47741"/>
      <c r="U47741"/>
      <c r="V47741"/>
    </row>
    <row r="47742" spans="6:22" x14ac:dyDescent="0.2">
      <c r="F47742"/>
      <c r="M47742" s="2"/>
      <c r="N47742"/>
      <c r="O47742"/>
      <c r="U47742"/>
      <c r="V47742"/>
    </row>
    <row r="47743" spans="6:22" x14ac:dyDescent="0.2">
      <c r="F47743"/>
      <c r="M47743" s="2"/>
      <c r="N47743"/>
      <c r="O47743"/>
      <c r="U47743"/>
      <c r="V47743"/>
    </row>
    <row r="47744" spans="6:22" x14ac:dyDescent="0.2">
      <c r="F47744"/>
      <c r="M47744" s="2"/>
      <c r="N47744"/>
      <c r="O47744"/>
      <c r="U47744"/>
      <c r="V47744"/>
    </row>
    <row r="47745" spans="6:22" x14ac:dyDescent="0.2">
      <c r="F47745"/>
      <c r="M47745" s="2"/>
      <c r="N47745"/>
      <c r="O47745"/>
      <c r="U47745"/>
      <c r="V47745"/>
    </row>
    <row r="47746" spans="6:22" x14ac:dyDescent="0.2">
      <c r="F47746"/>
      <c r="M47746" s="2"/>
      <c r="N47746"/>
      <c r="O47746"/>
      <c r="U47746"/>
      <c r="V47746"/>
    </row>
    <row r="47747" spans="6:22" x14ac:dyDescent="0.2">
      <c r="F47747"/>
      <c r="M47747" s="2"/>
      <c r="N47747"/>
      <c r="O47747"/>
      <c r="U47747"/>
      <c r="V47747"/>
    </row>
    <row r="47748" spans="6:22" x14ac:dyDescent="0.2">
      <c r="F47748"/>
      <c r="M47748" s="2"/>
      <c r="N47748"/>
      <c r="O47748"/>
      <c r="U47748"/>
      <c r="V47748"/>
    </row>
    <row r="47749" spans="6:22" x14ac:dyDescent="0.2">
      <c r="F47749"/>
      <c r="M47749" s="2"/>
      <c r="N47749"/>
      <c r="O47749"/>
      <c r="U47749"/>
      <c r="V47749"/>
    </row>
    <row r="47750" spans="6:22" x14ac:dyDescent="0.2">
      <c r="F47750"/>
      <c r="M47750" s="2"/>
      <c r="N47750"/>
      <c r="O47750"/>
      <c r="U47750"/>
      <c r="V47750"/>
    </row>
    <row r="47751" spans="6:22" x14ac:dyDescent="0.2">
      <c r="F47751"/>
      <c r="M47751" s="2"/>
      <c r="N47751"/>
      <c r="O47751"/>
      <c r="U47751"/>
      <c r="V47751"/>
    </row>
    <row r="47752" spans="6:22" x14ac:dyDescent="0.2">
      <c r="F47752"/>
      <c r="M47752" s="2"/>
      <c r="N47752"/>
      <c r="O47752"/>
      <c r="U47752"/>
      <c r="V47752"/>
    </row>
    <row r="47753" spans="6:22" x14ac:dyDescent="0.2">
      <c r="F47753"/>
      <c r="M47753" s="2"/>
      <c r="N47753"/>
      <c r="O47753"/>
      <c r="U47753"/>
      <c r="V47753"/>
    </row>
    <row r="47754" spans="6:22" x14ac:dyDescent="0.2">
      <c r="F47754"/>
      <c r="M47754" s="2"/>
      <c r="N47754"/>
      <c r="O47754"/>
      <c r="U47754"/>
      <c r="V47754"/>
    </row>
    <row r="47755" spans="6:22" x14ac:dyDescent="0.2">
      <c r="F47755"/>
      <c r="M47755" s="2"/>
      <c r="N47755"/>
      <c r="O47755"/>
      <c r="U47755"/>
      <c r="V47755"/>
    </row>
    <row r="47756" spans="6:22" x14ac:dyDescent="0.2">
      <c r="F47756"/>
      <c r="M47756" s="2"/>
      <c r="N47756"/>
      <c r="O47756"/>
      <c r="U47756"/>
      <c r="V47756"/>
    </row>
    <row r="47757" spans="6:22" x14ac:dyDescent="0.2">
      <c r="F47757"/>
      <c r="M47757" s="2"/>
      <c r="N47757"/>
      <c r="O47757"/>
      <c r="U47757"/>
      <c r="V47757"/>
    </row>
    <row r="47758" spans="6:22" x14ac:dyDescent="0.2">
      <c r="F47758"/>
      <c r="M47758" s="2"/>
      <c r="N47758"/>
      <c r="O47758"/>
      <c r="U47758"/>
      <c r="V47758"/>
    </row>
    <row r="47759" spans="6:22" x14ac:dyDescent="0.2">
      <c r="F47759"/>
      <c r="M47759" s="2"/>
      <c r="N47759"/>
      <c r="O47759"/>
      <c r="U47759"/>
      <c r="V47759"/>
    </row>
    <row r="47760" spans="6:22" x14ac:dyDescent="0.2">
      <c r="F47760"/>
      <c r="M47760" s="2"/>
      <c r="N47760"/>
      <c r="O47760"/>
      <c r="U47760"/>
      <c r="V47760"/>
    </row>
    <row r="47761" spans="6:22" x14ac:dyDescent="0.2">
      <c r="F47761"/>
      <c r="M47761" s="2"/>
      <c r="N47761"/>
      <c r="O47761"/>
      <c r="U47761"/>
      <c r="V47761"/>
    </row>
    <row r="47762" spans="6:22" x14ac:dyDescent="0.2">
      <c r="F47762"/>
      <c r="M47762" s="2"/>
      <c r="N47762"/>
      <c r="O47762"/>
      <c r="U47762"/>
      <c r="V47762"/>
    </row>
    <row r="47763" spans="6:22" x14ac:dyDescent="0.2">
      <c r="F47763"/>
      <c r="M47763" s="2"/>
      <c r="N47763"/>
      <c r="O47763"/>
      <c r="U47763"/>
      <c r="V47763"/>
    </row>
    <row r="47764" spans="6:22" x14ac:dyDescent="0.2">
      <c r="F47764"/>
      <c r="M47764" s="2"/>
      <c r="N47764"/>
      <c r="O47764"/>
      <c r="U47764"/>
      <c r="V47764"/>
    </row>
    <row r="47765" spans="6:22" x14ac:dyDescent="0.2">
      <c r="F47765"/>
      <c r="M47765" s="2"/>
      <c r="N47765"/>
      <c r="O47765"/>
      <c r="U47765"/>
      <c r="V47765"/>
    </row>
    <row r="47766" spans="6:22" x14ac:dyDescent="0.2">
      <c r="F47766"/>
      <c r="M47766" s="2"/>
      <c r="N47766"/>
      <c r="O47766"/>
      <c r="U47766"/>
      <c r="V47766"/>
    </row>
    <row r="47767" spans="6:22" x14ac:dyDescent="0.2">
      <c r="F47767"/>
      <c r="M47767" s="2"/>
      <c r="N47767"/>
      <c r="O47767"/>
      <c r="U47767"/>
      <c r="V47767"/>
    </row>
    <row r="47768" spans="6:22" x14ac:dyDescent="0.2">
      <c r="F47768"/>
      <c r="M47768" s="2"/>
      <c r="N47768"/>
      <c r="O47768"/>
      <c r="U47768"/>
      <c r="V47768"/>
    </row>
    <row r="47769" spans="6:22" x14ac:dyDescent="0.2">
      <c r="F47769"/>
      <c r="M47769" s="2"/>
      <c r="N47769"/>
      <c r="O47769"/>
      <c r="U47769"/>
      <c r="V47769"/>
    </row>
    <row r="47770" spans="6:22" x14ac:dyDescent="0.2">
      <c r="F47770"/>
      <c r="M47770" s="2"/>
      <c r="N47770"/>
      <c r="O47770"/>
      <c r="U47770"/>
      <c r="V47770"/>
    </row>
    <row r="47771" spans="6:22" x14ac:dyDescent="0.2">
      <c r="F47771"/>
      <c r="M47771" s="2"/>
      <c r="N47771"/>
      <c r="O47771"/>
      <c r="U47771"/>
      <c r="V47771"/>
    </row>
    <row r="47772" spans="6:22" x14ac:dyDescent="0.2">
      <c r="F47772"/>
      <c r="M47772" s="2"/>
      <c r="N47772"/>
      <c r="O47772"/>
      <c r="U47772"/>
      <c r="V47772"/>
    </row>
    <row r="47773" spans="6:22" x14ac:dyDescent="0.2">
      <c r="F47773"/>
      <c r="M47773" s="2"/>
      <c r="N47773"/>
      <c r="O47773"/>
      <c r="U47773"/>
      <c r="V47773"/>
    </row>
    <row r="47774" spans="6:22" x14ac:dyDescent="0.2">
      <c r="F47774"/>
      <c r="M47774" s="2"/>
      <c r="N47774"/>
      <c r="O47774"/>
      <c r="U47774"/>
      <c r="V47774"/>
    </row>
    <row r="47775" spans="6:22" x14ac:dyDescent="0.2">
      <c r="F47775"/>
      <c r="M47775" s="2"/>
      <c r="N47775"/>
      <c r="O47775"/>
      <c r="U47775"/>
      <c r="V47775"/>
    </row>
    <row r="47776" spans="6:22" x14ac:dyDescent="0.2">
      <c r="F47776"/>
      <c r="M47776" s="2"/>
      <c r="N47776"/>
      <c r="O47776"/>
      <c r="U47776"/>
      <c r="V47776"/>
    </row>
    <row r="47777" spans="6:22" x14ac:dyDescent="0.2">
      <c r="F47777"/>
      <c r="M47777" s="2"/>
      <c r="N47777"/>
      <c r="O47777"/>
      <c r="U47777"/>
      <c r="V47777"/>
    </row>
    <row r="47778" spans="6:22" x14ac:dyDescent="0.2">
      <c r="F47778"/>
      <c r="M47778" s="2"/>
      <c r="N47778"/>
      <c r="O47778"/>
      <c r="U47778"/>
      <c r="V47778"/>
    </row>
    <row r="47779" spans="6:22" x14ac:dyDescent="0.2">
      <c r="F47779"/>
      <c r="M47779" s="2"/>
      <c r="N47779"/>
      <c r="O47779"/>
      <c r="U47779"/>
      <c r="V47779"/>
    </row>
    <row r="47780" spans="6:22" x14ac:dyDescent="0.2">
      <c r="F47780"/>
      <c r="M47780" s="2"/>
      <c r="N47780"/>
      <c r="O47780"/>
      <c r="U47780"/>
      <c r="V47780"/>
    </row>
    <row r="47781" spans="6:22" x14ac:dyDescent="0.2">
      <c r="F47781"/>
      <c r="M47781" s="2"/>
      <c r="N47781"/>
      <c r="O47781"/>
      <c r="U47781"/>
      <c r="V47781"/>
    </row>
    <row r="47782" spans="6:22" x14ac:dyDescent="0.2">
      <c r="F47782"/>
      <c r="M47782" s="2"/>
      <c r="N47782"/>
      <c r="O47782"/>
      <c r="U47782"/>
      <c r="V47782"/>
    </row>
    <row r="47783" spans="6:22" x14ac:dyDescent="0.2">
      <c r="F47783"/>
      <c r="M47783" s="2"/>
      <c r="N47783"/>
      <c r="O47783"/>
      <c r="U47783"/>
      <c r="V47783"/>
    </row>
    <row r="47784" spans="6:22" x14ac:dyDescent="0.2">
      <c r="F47784"/>
      <c r="M47784" s="2"/>
      <c r="N47784"/>
      <c r="O47784"/>
      <c r="U47784"/>
      <c r="V47784"/>
    </row>
    <row r="47785" spans="6:22" x14ac:dyDescent="0.2">
      <c r="F47785"/>
      <c r="M47785" s="2"/>
      <c r="N47785"/>
      <c r="O47785"/>
      <c r="U47785"/>
      <c r="V47785"/>
    </row>
    <row r="47786" spans="6:22" x14ac:dyDescent="0.2">
      <c r="F47786"/>
      <c r="M47786" s="2"/>
      <c r="N47786"/>
      <c r="O47786"/>
      <c r="U47786"/>
      <c r="V47786"/>
    </row>
    <row r="47787" spans="6:22" x14ac:dyDescent="0.2">
      <c r="F47787"/>
      <c r="M47787" s="2"/>
      <c r="N47787"/>
      <c r="O47787"/>
      <c r="U47787"/>
      <c r="V47787"/>
    </row>
    <row r="47788" spans="6:22" x14ac:dyDescent="0.2">
      <c r="F47788"/>
      <c r="M47788" s="2"/>
      <c r="N47788"/>
      <c r="O47788"/>
      <c r="U47788"/>
      <c r="V47788"/>
    </row>
    <row r="47789" spans="6:22" x14ac:dyDescent="0.2">
      <c r="F47789"/>
      <c r="M47789" s="2"/>
      <c r="N47789"/>
      <c r="O47789"/>
      <c r="U47789"/>
      <c r="V47789"/>
    </row>
    <row r="47790" spans="6:22" x14ac:dyDescent="0.2">
      <c r="F47790"/>
      <c r="M47790" s="2"/>
      <c r="N47790"/>
      <c r="O47790"/>
      <c r="U47790"/>
      <c r="V47790"/>
    </row>
    <row r="47791" spans="6:22" x14ac:dyDescent="0.2">
      <c r="F47791"/>
      <c r="M47791" s="2"/>
      <c r="N47791"/>
      <c r="O47791"/>
      <c r="U47791"/>
      <c r="V47791"/>
    </row>
    <row r="47792" spans="6:22" x14ac:dyDescent="0.2">
      <c r="F47792"/>
      <c r="M47792" s="2"/>
      <c r="N47792"/>
      <c r="O47792"/>
      <c r="U47792"/>
      <c r="V47792"/>
    </row>
    <row r="47793" spans="6:22" x14ac:dyDescent="0.2">
      <c r="F47793"/>
      <c r="M47793" s="2"/>
      <c r="N47793"/>
      <c r="O47793"/>
      <c r="U47793"/>
      <c r="V47793"/>
    </row>
    <row r="47794" spans="6:22" x14ac:dyDescent="0.2">
      <c r="F47794"/>
      <c r="M47794" s="2"/>
      <c r="N47794"/>
      <c r="O47794"/>
      <c r="U47794"/>
      <c r="V47794"/>
    </row>
    <row r="47795" spans="6:22" x14ac:dyDescent="0.2">
      <c r="F47795"/>
      <c r="M47795" s="2"/>
      <c r="N47795"/>
      <c r="O47795"/>
      <c r="U47795"/>
      <c r="V47795"/>
    </row>
    <row r="47796" spans="6:22" x14ac:dyDescent="0.2">
      <c r="F47796"/>
      <c r="M47796" s="2"/>
      <c r="N47796"/>
      <c r="O47796"/>
      <c r="U47796"/>
      <c r="V47796"/>
    </row>
    <row r="47797" spans="6:22" x14ac:dyDescent="0.2">
      <c r="F47797"/>
      <c r="M47797" s="2"/>
      <c r="N47797"/>
      <c r="O47797"/>
      <c r="U47797"/>
      <c r="V47797"/>
    </row>
    <row r="47798" spans="6:22" x14ac:dyDescent="0.2">
      <c r="F47798"/>
      <c r="M47798" s="2"/>
      <c r="N47798"/>
      <c r="O47798"/>
      <c r="U47798"/>
      <c r="V47798"/>
    </row>
    <row r="47799" spans="6:22" x14ac:dyDescent="0.2">
      <c r="F47799"/>
      <c r="M47799" s="2"/>
      <c r="N47799"/>
      <c r="O47799"/>
      <c r="U47799"/>
      <c r="V47799"/>
    </row>
    <row r="47800" spans="6:22" x14ac:dyDescent="0.2">
      <c r="F47800"/>
      <c r="M47800" s="2"/>
      <c r="N47800"/>
      <c r="O47800"/>
      <c r="U47800"/>
      <c r="V47800"/>
    </row>
    <row r="47801" spans="6:22" x14ac:dyDescent="0.2">
      <c r="F47801"/>
      <c r="M47801" s="2"/>
      <c r="N47801"/>
      <c r="O47801"/>
      <c r="U47801"/>
      <c r="V47801"/>
    </row>
    <row r="47802" spans="6:22" x14ac:dyDescent="0.2">
      <c r="F47802"/>
      <c r="M47802" s="2"/>
      <c r="N47802"/>
      <c r="O47802"/>
      <c r="U47802"/>
      <c r="V47802"/>
    </row>
    <row r="47803" spans="6:22" x14ac:dyDescent="0.2">
      <c r="F47803"/>
      <c r="M47803" s="2"/>
      <c r="N47803"/>
      <c r="O47803"/>
      <c r="U47803"/>
      <c r="V47803"/>
    </row>
    <row r="47804" spans="6:22" x14ac:dyDescent="0.2">
      <c r="F47804"/>
      <c r="M47804" s="2"/>
      <c r="N47804"/>
      <c r="O47804"/>
      <c r="U47804"/>
      <c r="V47804"/>
    </row>
    <row r="47805" spans="6:22" x14ac:dyDescent="0.2">
      <c r="F47805"/>
      <c r="M47805" s="2"/>
      <c r="N47805"/>
      <c r="O47805"/>
      <c r="U47805"/>
      <c r="V47805"/>
    </row>
    <row r="47806" spans="6:22" x14ac:dyDescent="0.2">
      <c r="F47806"/>
      <c r="M47806" s="2"/>
      <c r="N47806"/>
      <c r="O47806"/>
      <c r="U47806"/>
      <c r="V47806"/>
    </row>
    <row r="47807" spans="6:22" x14ac:dyDescent="0.2">
      <c r="F47807"/>
      <c r="M47807" s="2"/>
      <c r="N47807"/>
      <c r="O47807"/>
      <c r="U47807"/>
      <c r="V47807"/>
    </row>
    <row r="47808" spans="6:22" x14ac:dyDescent="0.2">
      <c r="F47808"/>
      <c r="M47808" s="2"/>
      <c r="N47808"/>
      <c r="O47808"/>
      <c r="U47808"/>
      <c r="V47808"/>
    </row>
    <row r="47809" spans="6:22" x14ac:dyDescent="0.2">
      <c r="F47809"/>
      <c r="M47809" s="2"/>
      <c r="N47809"/>
      <c r="O47809"/>
      <c r="U47809"/>
      <c r="V47809"/>
    </row>
    <row r="47810" spans="6:22" x14ac:dyDescent="0.2">
      <c r="F47810"/>
      <c r="M47810" s="2"/>
      <c r="N47810"/>
      <c r="O47810"/>
      <c r="U47810"/>
      <c r="V47810"/>
    </row>
    <row r="47811" spans="6:22" x14ac:dyDescent="0.2">
      <c r="F47811"/>
      <c r="M47811" s="2"/>
      <c r="N47811"/>
      <c r="O47811"/>
      <c r="U47811"/>
      <c r="V47811"/>
    </row>
    <row r="47812" spans="6:22" x14ac:dyDescent="0.2">
      <c r="F47812"/>
      <c r="M47812" s="2"/>
      <c r="N47812"/>
      <c r="O47812"/>
      <c r="U47812"/>
      <c r="V47812"/>
    </row>
    <row r="47813" spans="6:22" x14ac:dyDescent="0.2">
      <c r="F47813"/>
      <c r="M47813" s="2"/>
      <c r="N47813"/>
      <c r="O47813"/>
      <c r="U47813"/>
      <c r="V47813"/>
    </row>
    <row r="47814" spans="6:22" x14ac:dyDescent="0.2">
      <c r="F47814"/>
      <c r="M47814" s="2"/>
      <c r="N47814"/>
      <c r="O47814"/>
      <c r="U47814"/>
      <c r="V47814"/>
    </row>
    <row r="47815" spans="6:22" x14ac:dyDescent="0.2">
      <c r="F47815"/>
      <c r="M47815" s="2"/>
      <c r="N47815"/>
      <c r="O47815"/>
      <c r="U47815"/>
      <c r="V47815"/>
    </row>
    <row r="47816" spans="6:22" x14ac:dyDescent="0.2">
      <c r="F47816"/>
      <c r="M47816" s="2"/>
      <c r="N47816"/>
      <c r="O47816"/>
      <c r="U47816"/>
      <c r="V47816"/>
    </row>
    <row r="47817" spans="6:22" x14ac:dyDescent="0.2">
      <c r="F47817"/>
      <c r="M47817" s="2"/>
      <c r="N47817"/>
      <c r="O47817"/>
      <c r="U47817"/>
      <c r="V47817"/>
    </row>
    <row r="47818" spans="6:22" x14ac:dyDescent="0.2">
      <c r="F47818"/>
      <c r="M47818" s="2"/>
      <c r="N47818"/>
      <c r="O47818"/>
      <c r="U47818"/>
      <c r="V47818"/>
    </row>
    <row r="47819" spans="6:22" x14ac:dyDescent="0.2">
      <c r="F47819"/>
      <c r="M47819" s="2"/>
      <c r="N47819"/>
      <c r="O47819"/>
      <c r="U47819"/>
      <c r="V47819"/>
    </row>
    <row r="47820" spans="6:22" x14ac:dyDescent="0.2">
      <c r="F47820"/>
      <c r="M47820" s="2"/>
      <c r="N47820"/>
      <c r="O47820"/>
      <c r="U47820"/>
      <c r="V47820"/>
    </row>
    <row r="47821" spans="6:22" x14ac:dyDescent="0.2">
      <c r="F47821"/>
      <c r="M47821" s="2"/>
      <c r="N47821"/>
      <c r="O47821"/>
      <c r="U47821"/>
      <c r="V47821"/>
    </row>
    <row r="47822" spans="6:22" x14ac:dyDescent="0.2">
      <c r="F47822"/>
      <c r="M47822" s="2"/>
      <c r="N47822"/>
      <c r="O47822"/>
      <c r="U47822"/>
      <c r="V47822"/>
    </row>
    <row r="47823" spans="6:22" x14ac:dyDescent="0.2">
      <c r="F47823"/>
      <c r="M47823" s="2"/>
      <c r="N47823"/>
      <c r="O47823"/>
      <c r="U47823"/>
      <c r="V47823"/>
    </row>
    <row r="47824" spans="6:22" x14ac:dyDescent="0.2">
      <c r="F47824"/>
      <c r="M47824" s="2"/>
      <c r="N47824"/>
      <c r="O47824"/>
      <c r="U47824"/>
      <c r="V47824"/>
    </row>
    <row r="47825" spans="6:22" x14ac:dyDescent="0.2">
      <c r="F47825"/>
      <c r="M47825" s="2"/>
      <c r="N47825"/>
      <c r="O47825"/>
      <c r="U47825"/>
      <c r="V47825"/>
    </row>
    <row r="47826" spans="6:22" x14ac:dyDescent="0.2">
      <c r="F47826"/>
      <c r="M47826" s="2"/>
      <c r="N47826"/>
      <c r="O47826"/>
      <c r="U47826"/>
      <c r="V47826"/>
    </row>
    <row r="47827" spans="6:22" x14ac:dyDescent="0.2">
      <c r="F47827"/>
      <c r="M47827" s="2"/>
      <c r="N47827"/>
      <c r="O47827"/>
      <c r="U47827"/>
      <c r="V47827"/>
    </row>
    <row r="47828" spans="6:22" x14ac:dyDescent="0.2">
      <c r="F47828"/>
      <c r="M47828" s="2"/>
      <c r="N47828"/>
      <c r="O47828"/>
      <c r="U47828"/>
      <c r="V47828"/>
    </row>
    <row r="47829" spans="6:22" x14ac:dyDescent="0.2">
      <c r="F47829"/>
      <c r="M47829" s="2"/>
      <c r="N47829"/>
      <c r="O47829"/>
      <c r="U47829"/>
      <c r="V47829"/>
    </row>
    <row r="47830" spans="6:22" x14ac:dyDescent="0.2">
      <c r="F47830"/>
      <c r="M47830" s="2"/>
      <c r="N47830"/>
      <c r="O47830"/>
      <c r="U47830"/>
      <c r="V47830"/>
    </row>
    <row r="47831" spans="6:22" x14ac:dyDescent="0.2">
      <c r="F47831"/>
      <c r="M47831" s="2"/>
      <c r="N47831"/>
      <c r="O47831"/>
      <c r="U47831"/>
      <c r="V47831"/>
    </row>
    <row r="47832" spans="6:22" x14ac:dyDescent="0.2">
      <c r="F47832"/>
      <c r="M47832" s="2"/>
      <c r="N47832"/>
      <c r="O47832"/>
      <c r="U47832"/>
      <c r="V47832"/>
    </row>
    <row r="47833" spans="6:22" x14ac:dyDescent="0.2">
      <c r="F47833"/>
      <c r="M47833" s="2"/>
      <c r="N47833"/>
      <c r="O47833"/>
      <c r="U47833"/>
      <c r="V47833"/>
    </row>
    <row r="47834" spans="6:22" x14ac:dyDescent="0.2">
      <c r="F47834"/>
      <c r="M47834" s="2"/>
      <c r="N47834"/>
      <c r="O47834"/>
      <c r="U47834"/>
      <c r="V47834"/>
    </row>
    <row r="47835" spans="6:22" x14ac:dyDescent="0.2">
      <c r="F47835"/>
      <c r="M47835" s="2"/>
      <c r="N47835"/>
      <c r="O47835"/>
      <c r="U47835"/>
      <c r="V47835"/>
    </row>
    <row r="47836" spans="6:22" x14ac:dyDescent="0.2">
      <c r="F47836"/>
      <c r="M47836" s="2"/>
      <c r="N47836"/>
      <c r="O47836"/>
      <c r="U47836"/>
      <c r="V47836"/>
    </row>
    <row r="47837" spans="6:22" x14ac:dyDescent="0.2">
      <c r="F47837"/>
      <c r="M47837" s="2"/>
      <c r="N47837"/>
      <c r="O47837"/>
      <c r="U47837"/>
      <c r="V47837"/>
    </row>
    <row r="47838" spans="6:22" x14ac:dyDescent="0.2">
      <c r="F47838"/>
      <c r="M47838" s="2"/>
      <c r="N47838"/>
      <c r="O47838"/>
      <c r="U47838"/>
      <c r="V47838"/>
    </row>
    <row r="47839" spans="6:22" x14ac:dyDescent="0.2">
      <c r="F47839"/>
      <c r="M47839" s="2"/>
      <c r="N47839"/>
      <c r="O47839"/>
      <c r="U47839"/>
      <c r="V47839"/>
    </row>
    <row r="47840" spans="6:22" x14ac:dyDescent="0.2">
      <c r="F47840"/>
      <c r="M47840" s="2"/>
      <c r="N47840"/>
      <c r="O47840"/>
      <c r="U47840"/>
      <c r="V47840"/>
    </row>
    <row r="47841" spans="6:22" x14ac:dyDescent="0.2">
      <c r="F47841"/>
      <c r="M47841" s="2"/>
      <c r="N47841"/>
      <c r="O47841"/>
      <c r="U47841"/>
      <c r="V47841"/>
    </row>
    <row r="47842" spans="6:22" x14ac:dyDescent="0.2">
      <c r="F47842"/>
      <c r="M47842" s="2"/>
      <c r="N47842"/>
      <c r="O47842"/>
      <c r="U47842"/>
      <c r="V47842"/>
    </row>
    <row r="47843" spans="6:22" x14ac:dyDescent="0.2">
      <c r="F47843"/>
      <c r="M47843" s="2"/>
      <c r="N47843"/>
      <c r="O47843"/>
      <c r="U47843"/>
      <c r="V47843"/>
    </row>
    <row r="47844" spans="6:22" x14ac:dyDescent="0.2">
      <c r="F47844"/>
      <c r="M47844" s="2"/>
      <c r="N47844"/>
      <c r="O47844"/>
      <c r="U47844"/>
      <c r="V47844"/>
    </row>
    <row r="47845" spans="6:22" x14ac:dyDescent="0.2">
      <c r="F47845"/>
      <c r="M47845" s="2"/>
      <c r="N47845"/>
      <c r="O47845"/>
      <c r="U47845"/>
      <c r="V47845"/>
    </row>
    <row r="47846" spans="6:22" x14ac:dyDescent="0.2">
      <c r="F47846"/>
      <c r="M47846" s="2"/>
      <c r="N47846"/>
      <c r="O47846"/>
      <c r="U47846"/>
      <c r="V47846"/>
    </row>
    <row r="47847" spans="6:22" x14ac:dyDescent="0.2">
      <c r="F47847"/>
      <c r="M47847" s="2"/>
      <c r="N47847"/>
      <c r="O47847"/>
      <c r="U47847"/>
      <c r="V47847"/>
    </row>
    <row r="47848" spans="6:22" x14ac:dyDescent="0.2">
      <c r="F47848"/>
      <c r="M47848" s="2"/>
      <c r="N47848"/>
      <c r="O47848"/>
      <c r="U47848"/>
      <c r="V47848"/>
    </row>
    <row r="47849" spans="6:22" x14ac:dyDescent="0.2">
      <c r="F47849"/>
      <c r="M47849" s="2"/>
      <c r="N47849"/>
      <c r="O47849"/>
      <c r="U47849"/>
      <c r="V47849"/>
    </row>
    <row r="47850" spans="6:22" x14ac:dyDescent="0.2">
      <c r="F47850"/>
      <c r="M47850" s="2"/>
      <c r="N47850"/>
      <c r="O47850"/>
      <c r="U47850"/>
      <c r="V47850"/>
    </row>
    <row r="47851" spans="6:22" x14ac:dyDescent="0.2">
      <c r="F47851"/>
      <c r="M47851" s="2"/>
      <c r="N47851"/>
      <c r="O47851"/>
      <c r="U47851"/>
      <c r="V47851"/>
    </row>
    <row r="47852" spans="6:22" x14ac:dyDescent="0.2">
      <c r="F47852"/>
      <c r="M47852" s="2"/>
      <c r="N47852"/>
      <c r="O47852"/>
      <c r="U47852"/>
      <c r="V47852"/>
    </row>
    <row r="47853" spans="6:22" x14ac:dyDescent="0.2">
      <c r="F47853"/>
      <c r="M47853" s="2"/>
      <c r="N47853"/>
      <c r="O47853"/>
      <c r="U47853"/>
      <c r="V47853"/>
    </row>
    <row r="47854" spans="6:22" x14ac:dyDescent="0.2">
      <c r="F47854"/>
      <c r="M47854" s="2"/>
      <c r="N47854"/>
      <c r="O47854"/>
      <c r="U47854"/>
      <c r="V47854"/>
    </row>
    <row r="47855" spans="6:22" x14ac:dyDescent="0.2">
      <c r="F47855"/>
      <c r="M47855" s="2"/>
      <c r="N47855"/>
      <c r="O47855"/>
      <c r="U47855"/>
      <c r="V47855"/>
    </row>
    <row r="47856" spans="6:22" x14ac:dyDescent="0.2">
      <c r="F47856"/>
      <c r="M47856" s="2"/>
      <c r="N47856"/>
      <c r="O47856"/>
      <c r="U47856"/>
      <c r="V47856"/>
    </row>
    <row r="47857" spans="6:22" x14ac:dyDescent="0.2">
      <c r="F47857"/>
      <c r="M47857" s="2"/>
      <c r="N47857"/>
      <c r="O47857"/>
      <c r="U47857"/>
      <c r="V47857"/>
    </row>
    <row r="47858" spans="6:22" x14ac:dyDescent="0.2">
      <c r="F47858"/>
      <c r="M47858" s="2"/>
      <c r="N47858"/>
      <c r="O47858"/>
      <c r="U47858"/>
      <c r="V47858"/>
    </row>
    <row r="47859" spans="6:22" x14ac:dyDescent="0.2">
      <c r="F47859"/>
      <c r="M47859" s="2"/>
      <c r="N47859"/>
      <c r="O47859"/>
      <c r="U47859"/>
      <c r="V47859"/>
    </row>
    <row r="47860" spans="6:22" x14ac:dyDescent="0.2">
      <c r="F47860"/>
      <c r="M47860" s="2"/>
      <c r="N47860"/>
      <c r="O47860"/>
      <c r="U47860"/>
      <c r="V47860"/>
    </row>
    <row r="47861" spans="6:22" x14ac:dyDescent="0.2">
      <c r="F47861"/>
      <c r="M47861" s="2"/>
      <c r="N47861"/>
      <c r="O47861"/>
      <c r="U47861"/>
      <c r="V47861"/>
    </row>
    <row r="47862" spans="6:22" x14ac:dyDescent="0.2">
      <c r="F47862"/>
      <c r="M47862" s="2"/>
      <c r="N47862"/>
      <c r="O47862"/>
      <c r="U47862"/>
      <c r="V47862"/>
    </row>
    <row r="47863" spans="6:22" x14ac:dyDescent="0.2">
      <c r="F47863"/>
      <c r="M47863" s="2"/>
      <c r="N47863"/>
      <c r="O47863"/>
      <c r="U47863"/>
      <c r="V47863"/>
    </row>
    <row r="47864" spans="6:22" x14ac:dyDescent="0.2">
      <c r="F47864"/>
      <c r="M47864" s="2"/>
      <c r="N47864"/>
      <c r="O47864"/>
      <c r="U47864"/>
      <c r="V47864"/>
    </row>
    <row r="47865" spans="6:22" x14ac:dyDescent="0.2">
      <c r="F47865"/>
      <c r="M47865" s="2"/>
      <c r="N47865"/>
      <c r="O47865"/>
      <c r="U47865"/>
      <c r="V47865"/>
    </row>
    <row r="47866" spans="6:22" x14ac:dyDescent="0.2">
      <c r="F47866"/>
      <c r="M47866" s="2"/>
      <c r="N47866"/>
      <c r="O47866"/>
      <c r="U47866"/>
      <c r="V47866"/>
    </row>
    <row r="47867" spans="6:22" x14ac:dyDescent="0.2">
      <c r="F47867"/>
      <c r="M47867" s="2"/>
      <c r="N47867"/>
      <c r="O47867"/>
      <c r="U47867"/>
      <c r="V47867"/>
    </row>
    <row r="47868" spans="6:22" x14ac:dyDescent="0.2">
      <c r="F47868"/>
      <c r="M47868" s="2"/>
      <c r="N47868"/>
      <c r="O47868"/>
      <c r="U47868"/>
      <c r="V47868"/>
    </row>
    <row r="47869" spans="6:22" x14ac:dyDescent="0.2">
      <c r="F47869"/>
      <c r="M47869" s="2"/>
      <c r="N47869"/>
      <c r="O47869"/>
      <c r="U47869"/>
      <c r="V47869"/>
    </row>
    <row r="47870" spans="6:22" x14ac:dyDescent="0.2">
      <c r="F47870"/>
      <c r="M47870" s="2"/>
      <c r="N47870"/>
      <c r="O47870"/>
      <c r="U47870"/>
      <c r="V47870"/>
    </row>
    <row r="47871" spans="6:22" x14ac:dyDescent="0.2">
      <c r="F47871"/>
      <c r="M47871" s="2"/>
      <c r="N47871"/>
      <c r="O47871"/>
      <c r="U47871"/>
      <c r="V47871"/>
    </row>
    <row r="47872" spans="6:22" x14ac:dyDescent="0.2">
      <c r="F47872"/>
      <c r="M47872" s="2"/>
      <c r="N47872"/>
      <c r="O47872"/>
      <c r="U47872"/>
      <c r="V47872"/>
    </row>
    <row r="47873" spans="6:22" x14ac:dyDescent="0.2">
      <c r="F47873"/>
      <c r="M47873" s="2"/>
      <c r="N47873"/>
      <c r="O47873"/>
      <c r="U47873"/>
      <c r="V47873"/>
    </row>
    <row r="47874" spans="6:22" x14ac:dyDescent="0.2">
      <c r="F47874"/>
      <c r="M47874" s="2"/>
      <c r="N47874"/>
      <c r="O47874"/>
      <c r="U47874"/>
      <c r="V47874"/>
    </row>
    <row r="47875" spans="6:22" x14ac:dyDescent="0.2">
      <c r="F47875"/>
      <c r="M47875" s="2"/>
      <c r="N47875"/>
      <c r="O47875"/>
      <c r="U47875"/>
      <c r="V47875"/>
    </row>
    <row r="47876" spans="6:22" x14ac:dyDescent="0.2">
      <c r="F47876"/>
      <c r="M47876" s="2"/>
      <c r="N47876"/>
      <c r="O47876"/>
      <c r="U47876"/>
      <c r="V47876"/>
    </row>
    <row r="47877" spans="6:22" x14ac:dyDescent="0.2">
      <c r="F47877"/>
      <c r="M47877" s="2"/>
      <c r="N47877"/>
      <c r="O47877"/>
      <c r="U47877"/>
      <c r="V47877"/>
    </row>
    <row r="47878" spans="6:22" x14ac:dyDescent="0.2">
      <c r="F47878"/>
      <c r="M47878" s="2"/>
      <c r="N47878"/>
      <c r="O47878"/>
      <c r="U47878"/>
      <c r="V47878"/>
    </row>
    <row r="47879" spans="6:22" x14ac:dyDescent="0.2">
      <c r="F47879"/>
      <c r="M47879" s="2"/>
      <c r="N47879"/>
      <c r="O47879"/>
      <c r="U47879"/>
      <c r="V47879"/>
    </row>
    <row r="47880" spans="6:22" x14ac:dyDescent="0.2">
      <c r="F47880"/>
      <c r="M47880" s="2"/>
      <c r="N47880"/>
      <c r="O47880"/>
      <c r="U47880"/>
      <c r="V47880"/>
    </row>
    <row r="47881" spans="6:22" x14ac:dyDescent="0.2">
      <c r="F47881"/>
      <c r="M47881" s="2"/>
      <c r="N47881"/>
      <c r="O47881"/>
      <c r="U47881"/>
      <c r="V47881"/>
    </row>
    <row r="47882" spans="6:22" x14ac:dyDescent="0.2">
      <c r="F47882"/>
      <c r="M47882" s="2"/>
      <c r="N47882"/>
      <c r="O47882"/>
      <c r="U47882"/>
      <c r="V47882"/>
    </row>
    <row r="47883" spans="6:22" x14ac:dyDescent="0.2">
      <c r="F47883"/>
      <c r="M47883" s="2"/>
      <c r="N47883"/>
      <c r="O47883"/>
      <c r="U47883"/>
      <c r="V47883"/>
    </row>
    <row r="47884" spans="6:22" x14ac:dyDescent="0.2">
      <c r="F47884"/>
      <c r="M47884" s="2"/>
      <c r="N47884"/>
      <c r="O47884"/>
      <c r="U47884"/>
      <c r="V47884"/>
    </row>
    <row r="47885" spans="6:22" x14ac:dyDescent="0.2">
      <c r="F47885"/>
      <c r="M47885" s="2"/>
      <c r="N47885"/>
      <c r="O47885"/>
      <c r="U47885"/>
      <c r="V47885"/>
    </row>
    <row r="47886" spans="6:22" x14ac:dyDescent="0.2">
      <c r="F47886"/>
      <c r="M47886" s="2"/>
      <c r="N47886"/>
      <c r="O47886"/>
      <c r="U47886"/>
      <c r="V47886"/>
    </row>
    <row r="47887" spans="6:22" x14ac:dyDescent="0.2">
      <c r="F47887"/>
      <c r="M47887" s="2"/>
      <c r="N47887"/>
      <c r="O47887"/>
      <c r="U47887"/>
      <c r="V47887"/>
    </row>
    <row r="47888" spans="6:22" x14ac:dyDescent="0.2">
      <c r="F47888"/>
      <c r="M47888" s="2"/>
      <c r="N47888"/>
      <c r="O47888"/>
      <c r="U47888"/>
      <c r="V47888"/>
    </row>
    <row r="47889" spans="6:22" x14ac:dyDescent="0.2">
      <c r="F47889"/>
      <c r="M47889" s="2"/>
      <c r="N47889"/>
      <c r="O47889"/>
      <c r="U47889"/>
      <c r="V47889"/>
    </row>
    <row r="47890" spans="6:22" x14ac:dyDescent="0.2">
      <c r="F47890"/>
      <c r="M47890" s="2"/>
      <c r="N47890"/>
      <c r="O47890"/>
      <c r="U47890"/>
      <c r="V47890"/>
    </row>
    <row r="47891" spans="6:22" x14ac:dyDescent="0.2">
      <c r="F47891"/>
      <c r="M47891" s="2"/>
      <c r="N47891"/>
      <c r="O47891"/>
      <c r="U47891"/>
      <c r="V47891"/>
    </row>
    <row r="47892" spans="6:22" x14ac:dyDescent="0.2">
      <c r="F47892"/>
      <c r="M47892" s="2"/>
      <c r="N47892"/>
      <c r="O47892"/>
      <c r="U47892"/>
      <c r="V47892"/>
    </row>
    <row r="47893" spans="6:22" x14ac:dyDescent="0.2">
      <c r="F47893"/>
      <c r="M47893" s="2"/>
      <c r="N47893"/>
      <c r="O47893"/>
      <c r="U47893"/>
      <c r="V47893"/>
    </row>
    <row r="47894" spans="6:22" x14ac:dyDescent="0.2">
      <c r="F47894"/>
      <c r="M47894" s="2"/>
      <c r="N47894"/>
      <c r="O47894"/>
      <c r="U47894"/>
      <c r="V47894"/>
    </row>
    <row r="47895" spans="6:22" x14ac:dyDescent="0.2">
      <c r="F47895"/>
      <c r="M47895" s="2"/>
      <c r="N47895"/>
      <c r="O47895"/>
      <c r="U47895"/>
      <c r="V47895"/>
    </row>
    <row r="47896" spans="6:22" x14ac:dyDescent="0.2">
      <c r="F47896"/>
      <c r="M47896" s="2"/>
      <c r="N47896"/>
      <c r="O47896"/>
      <c r="U47896"/>
      <c r="V47896"/>
    </row>
    <row r="47897" spans="6:22" x14ac:dyDescent="0.2">
      <c r="F47897"/>
      <c r="M47897" s="2"/>
      <c r="N47897"/>
      <c r="O47897"/>
      <c r="U47897"/>
      <c r="V47897"/>
    </row>
    <row r="47898" spans="6:22" x14ac:dyDescent="0.2">
      <c r="F47898"/>
      <c r="M47898" s="2"/>
      <c r="N47898"/>
      <c r="O47898"/>
      <c r="U47898"/>
      <c r="V47898"/>
    </row>
    <row r="47899" spans="6:22" x14ac:dyDescent="0.2">
      <c r="F47899"/>
      <c r="M47899" s="2"/>
      <c r="N47899"/>
      <c r="O47899"/>
      <c r="U47899"/>
      <c r="V47899"/>
    </row>
    <row r="47900" spans="6:22" x14ac:dyDescent="0.2">
      <c r="F47900"/>
      <c r="M47900" s="2"/>
      <c r="N47900"/>
      <c r="O47900"/>
      <c r="U47900"/>
      <c r="V47900"/>
    </row>
    <row r="47901" spans="6:22" x14ac:dyDescent="0.2">
      <c r="F47901"/>
      <c r="M47901" s="2"/>
      <c r="N47901"/>
      <c r="O47901"/>
      <c r="U47901"/>
      <c r="V47901"/>
    </row>
    <row r="47902" spans="6:22" x14ac:dyDescent="0.2">
      <c r="F47902"/>
      <c r="M47902" s="2"/>
      <c r="N47902"/>
      <c r="O47902"/>
      <c r="U47902"/>
      <c r="V47902"/>
    </row>
    <row r="47903" spans="6:22" x14ac:dyDescent="0.2">
      <c r="F47903"/>
      <c r="M47903" s="2"/>
      <c r="N47903"/>
      <c r="O47903"/>
      <c r="U47903"/>
      <c r="V47903"/>
    </row>
    <row r="47904" spans="6:22" x14ac:dyDescent="0.2">
      <c r="F47904"/>
      <c r="M47904" s="2"/>
      <c r="N47904"/>
      <c r="O47904"/>
      <c r="U47904"/>
      <c r="V47904"/>
    </row>
    <row r="47905" spans="6:22" x14ac:dyDescent="0.2">
      <c r="F47905"/>
      <c r="M47905" s="2"/>
      <c r="N47905"/>
      <c r="O47905"/>
      <c r="U47905"/>
      <c r="V47905"/>
    </row>
    <row r="47906" spans="6:22" x14ac:dyDescent="0.2">
      <c r="F47906"/>
      <c r="M47906" s="2"/>
      <c r="N47906"/>
      <c r="O47906"/>
      <c r="U47906"/>
      <c r="V47906"/>
    </row>
    <row r="47907" spans="6:22" x14ac:dyDescent="0.2">
      <c r="F47907"/>
      <c r="M47907" s="2"/>
      <c r="N47907"/>
      <c r="O47907"/>
      <c r="U47907"/>
      <c r="V47907"/>
    </row>
    <row r="47908" spans="6:22" x14ac:dyDescent="0.2">
      <c r="F47908"/>
      <c r="M47908" s="2"/>
      <c r="N47908"/>
      <c r="O47908"/>
      <c r="U47908"/>
      <c r="V47908"/>
    </row>
    <row r="47909" spans="6:22" x14ac:dyDescent="0.2">
      <c r="F47909"/>
      <c r="M47909" s="2"/>
      <c r="N47909"/>
      <c r="O47909"/>
      <c r="U47909"/>
      <c r="V47909"/>
    </row>
    <row r="47910" spans="6:22" x14ac:dyDescent="0.2">
      <c r="F47910"/>
      <c r="M47910" s="2"/>
      <c r="N47910"/>
      <c r="O47910"/>
      <c r="U47910"/>
      <c r="V47910"/>
    </row>
    <row r="47911" spans="6:22" x14ac:dyDescent="0.2">
      <c r="F47911"/>
      <c r="M47911" s="2"/>
      <c r="N47911"/>
      <c r="O47911"/>
      <c r="U47911"/>
      <c r="V47911"/>
    </row>
    <row r="47912" spans="6:22" x14ac:dyDescent="0.2">
      <c r="F47912"/>
      <c r="M47912" s="2"/>
      <c r="N47912"/>
      <c r="O47912"/>
      <c r="U47912"/>
      <c r="V47912"/>
    </row>
    <row r="47913" spans="6:22" x14ac:dyDescent="0.2">
      <c r="F47913"/>
      <c r="M47913" s="2"/>
      <c r="N47913"/>
      <c r="O47913"/>
      <c r="U47913"/>
      <c r="V47913"/>
    </row>
    <row r="47914" spans="6:22" x14ac:dyDescent="0.2">
      <c r="F47914"/>
      <c r="M47914" s="2"/>
      <c r="N47914"/>
      <c r="O47914"/>
      <c r="U47914"/>
      <c r="V47914"/>
    </row>
    <row r="47915" spans="6:22" x14ac:dyDescent="0.2">
      <c r="F47915"/>
      <c r="M47915" s="2"/>
      <c r="N47915"/>
      <c r="O47915"/>
      <c r="U47915"/>
      <c r="V47915"/>
    </row>
    <row r="47916" spans="6:22" x14ac:dyDescent="0.2">
      <c r="F47916"/>
      <c r="M47916" s="2"/>
      <c r="N47916"/>
      <c r="O47916"/>
      <c r="U47916"/>
      <c r="V47916"/>
    </row>
    <row r="47917" spans="6:22" x14ac:dyDescent="0.2">
      <c r="F47917"/>
      <c r="M47917" s="2"/>
      <c r="N47917"/>
      <c r="O47917"/>
      <c r="U47917"/>
      <c r="V47917"/>
    </row>
    <row r="47918" spans="6:22" x14ac:dyDescent="0.2">
      <c r="F47918"/>
      <c r="M47918" s="2"/>
      <c r="N47918"/>
      <c r="O47918"/>
      <c r="U47918"/>
      <c r="V47918"/>
    </row>
    <row r="47919" spans="6:22" x14ac:dyDescent="0.2">
      <c r="F47919"/>
      <c r="M47919" s="2"/>
      <c r="N47919"/>
      <c r="O47919"/>
      <c r="U47919"/>
      <c r="V47919"/>
    </row>
    <row r="47920" spans="6:22" x14ac:dyDescent="0.2">
      <c r="F47920"/>
      <c r="M47920" s="2"/>
      <c r="N47920"/>
      <c r="O47920"/>
      <c r="U47920"/>
      <c r="V47920"/>
    </row>
    <row r="47921" spans="6:22" x14ac:dyDescent="0.2">
      <c r="F47921"/>
      <c r="M47921" s="2"/>
      <c r="N47921"/>
      <c r="O47921"/>
      <c r="U47921"/>
      <c r="V47921"/>
    </row>
    <row r="47922" spans="6:22" x14ac:dyDescent="0.2">
      <c r="F47922"/>
      <c r="M47922" s="2"/>
      <c r="N47922"/>
      <c r="O47922"/>
      <c r="U47922"/>
      <c r="V47922"/>
    </row>
    <row r="47923" spans="6:22" x14ac:dyDescent="0.2">
      <c r="F47923"/>
      <c r="M47923" s="2"/>
      <c r="N47923"/>
      <c r="O47923"/>
      <c r="U47923"/>
      <c r="V47923"/>
    </row>
    <row r="47924" spans="6:22" x14ac:dyDescent="0.2">
      <c r="F47924"/>
      <c r="M47924" s="2"/>
      <c r="N47924"/>
      <c r="O47924"/>
      <c r="U47924"/>
      <c r="V47924"/>
    </row>
    <row r="47925" spans="6:22" x14ac:dyDescent="0.2">
      <c r="F47925"/>
      <c r="M47925" s="2"/>
      <c r="N47925"/>
      <c r="O47925"/>
      <c r="U47925"/>
      <c r="V47925"/>
    </row>
    <row r="47926" spans="6:22" x14ac:dyDescent="0.2">
      <c r="F47926"/>
      <c r="M47926" s="2"/>
      <c r="N47926"/>
      <c r="O47926"/>
      <c r="U47926"/>
      <c r="V47926"/>
    </row>
    <row r="47927" spans="6:22" x14ac:dyDescent="0.2">
      <c r="F47927"/>
      <c r="M47927" s="2"/>
      <c r="N47927"/>
      <c r="O47927"/>
      <c r="U47927"/>
      <c r="V47927"/>
    </row>
    <row r="47928" spans="6:22" x14ac:dyDescent="0.2">
      <c r="F47928"/>
      <c r="M47928" s="2"/>
      <c r="N47928"/>
      <c r="O47928"/>
      <c r="U47928"/>
      <c r="V47928"/>
    </row>
    <row r="47929" spans="6:22" x14ac:dyDescent="0.2">
      <c r="F47929"/>
      <c r="M47929" s="2"/>
      <c r="N47929"/>
      <c r="O47929"/>
      <c r="U47929"/>
      <c r="V47929"/>
    </row>
    <row r="47930" spans="6:22" x14ac:dyDescent="0.2">
      <c r="F47930"/>
      <c r="M47930" s="2"/>
      <c r="N47930"/>
      <c r="O47930"/>
      <c r="U47930"/>
      <c r="V47930"/>
    </row>
    <row r="47931" spans="6:22" x14ac:dyDescent="0.2">
      <c r="F47931"/>
      <c r="M47931" s="2"/>
      <c r="N47931"/>
      <c r="O47931"/>
      <c r="U47931"/>
      <c r="V47931"/>
    </row>
    <row r="47932" spans="6:22" x14ac:dyDescent="0.2">
      <c r="F47932"/>
      <c r="M47932" s="2"/>
      <c r="N47932"/>
      <c r="O47932"/>
      <c r="U47932"/>
      <c r="V47932"/>
    </row>
    <row r="47933" spans="6:22" x14ac:dyDescent="0.2">
      <c r="F47933"/>
      <c r="M47933" s="2"/>
      <c r="N47933"/>
      <c r="O47933"/>
      <c r="U47933"/>
      <c r="V47933"/>
    </row>
    <row r="47934" spans="6:22" x14ac:dyDescent="0.2">
      <c r="F47934"/>
      <c r="M47934" s="2"/>
      <c r="N47934"/>
      <c r="O47934"/>
      <c r="U47934"/>
      <c r="V47934"/>
    </row>
    <row r="47935" spans="6:22" x14ac:dyDescent="0.2">
      <c r="F47935"/>
      <c r="M47935" s="2"/>
      <c r="N47935"/>
      <c r="O47935"/>
      <c r="U47935"/>
      <c r="V47935"/>
    </row>
    <row r="47936" spans="6:22" x14ac:dyDescent="0.2">
      <c r="F47936"/>
      <c r="M47936" s="2"/>
      <c r="N47936"/>
      <c r="O47936"/>
      <c r="U47936"/>
      <c r="V47936"/>
    </row>
    <row r="47937" spans="6:22" x14ac:dyDescent="0.2">
      <c r="F47937"/>
      <c r="M47937" s="2"/>
      <c r="N47937"/>
      <c r="O47937"/>
      <c r="U47937"/>
      <c r="V47937"/>
    </row>
    <row r="47938" spans="6:22" x14ac:dyDescent="0.2">
      <c r="F47938"/>
      <c r="M47938" s="2"/>
      <c r="N47938"/>
      <c r="O47938"/>
      <c r="U47938"/>
      <c r="V47938"/>
    </row>
    <row r="47939" spans="6:22" x14ac:dyDescent="0.2">
      <c r="F47939"/>
      <c r="M47939" s="2"/>
      <c r="N47939"/>
      <c r="O47939"/>
      <c r="U47939"/>
      <c r="V47939"/>
    </row>
    <row r="47940" spans="6:22" x14ac:dyDescent="0.2">
      <c r="F47940"/>
      <c r="M47940" s="2"/>
      <c r="N47940"/>
      <c r="O47940"/>
      <c r="U47940"/>
      <c r="V47940"/>
    </row>
    <row r="47941" spans="6:22" x14ac:dyDescent="0.2">
      <c r="F47941"/>
      <c r="M47941" s="2"/>
      <c r="N47941"/>
      <c r="O47941"/>
      <c r="U47941"/>
      <c r="V47941"/>
    </row>
    <row r="47942" spans="6:22" x14ac:dyDescent="0.2">
      <c r="F47942"/>
      <c r="M47942" s="2"/>
      <c r="N47942"/>
      <c r="O47942"/>
      <c r="U47942"/>
      <c r="V47942"/>
    </row>
    <row r="47943" spans="6:22" x14ac:dyDescent="0.2">
      <c r="F47943"/>
      <c r="M47943" s="2"/>
      <c r="N47943"/>
      <c r="O47943"/>
      <c r="U47943"/>
      <c r="V47943"/>
    </row>
    <row r="47944" spans="6:22" x14ac:dyDescent="0.2">
      <c r="F47944"/>
      <c r="M47944" s="2"/>
      <c r="N47944"/>
      <c r="O47944"/>
      <c r="U47944"/>
      <c r="V47944"/>
    </row>
    <row r="47945" spans="6:22" x14ac:dyDescent="0.2">
      <c r="F47945"/>
      <c r="M47945" s="2"/>
      <c r="N47945"/>
      <c r="O47945"/>
      <c r="U47945"/>
      <c r="V47945"/>
    </row>
    <row r="47946" spans="6:22" x14ac:dyDescent="0.2">
      <c r="F47946"/>
      <c r="M47946" s="2"/>
      <c r="N47946"/>
      <c r="O47946"/>
      <c r="U47946"/>
      <c r="V47946"/>
    </row>
    <row r="47947" spans="6:22" x14ac:dyDescent="0.2">
      <c r="F47947"/>
      <c r="M47947" s="2"/>
      <c r="N47947"/>
      <c r="O47947"/>
      <c r="U47947"/>
      <c r="V47947"/>
    </row>
    <row r="47948" spans="6:22" x14ac:dyDescent="0.2">
      <c r="F47948"/>
      <c r="M47948" s="2"/>
      <c r="N47948"/>
      <c r="O47948"/>
      <c r="U47948"/>
      <c r="V47948"/>
    </row>
    <row r="47949" spans="6:22" x14ac:dyDescent="0.2">
      <c r="F47949"/>
      <c r="M47949" s="2"/>
      <c r="N47949"/>
      <c r="O47949"/>
      <c r="U47949"/>
      <c r="V47949"/>
    </row>
    <row r="47950" spans="6:22" x14ac:dyDescent="0.2">
      <c r="F47950"/>
      <c r="M47950" s="2"/>
      <c r="N47950"/>
      <c r="O47950"/>
      <c r="U47950"/>
      <c r="V47950"/>
    </row>
    <row r="47951" spans="6:22" x14ac:dyDescent="0.2">
      <c r="F47951"/>
      <c r="M47951" s="2"/>
      <c r="N47951"/>
      <c r="O47951"/>
      <c r="U47951"/>
      <c r="V47951"/>
    </row>
    <row r="47952" spans="6:22" x14ac:dyDescent="0.2">
      <c r="F47952"/>
      <c r="M47952" s="2"/>
      <c r="N47952"/>
      <c r="O47952"/>
      <c r="U47952"/>
      <c r="V47952"/>
    </row>
    <row r="47953" spans="6:22" x14ac:dyDescent="0.2">
      <c r="F47953"/>
      <c r="M47953" s="2"/>
      <c r="N47953"/>
      <c r="O47953"/>
      <c r="U47953"/>
      <c r="V47953"/>
    </row>
    <row r="47954" spans="6:22" x14ac:dyDescent="0.2">
      <c r="F47954"/>
      <c r="M47954" s="2"/>
      <c r="N47954"/>
      <c r="O47954"/>
      <c r="U47954"/>
      <c r="V47954"/>
    </row>
    <row r="47955" spans="6:22" x14ac:dyDescent="0.2">
      <c r="F47955"/>
      <c r="M47955" s="2"/>
      <c r="N47955"/>
      <c r="O47955"/>
      <c r="U47955"/>
      <c r="V47955"/>
    </row>
    <row r="47956" spans="6:22" x14ac:dyDescent="0.2">
      <c r="F47956"/>
      <c r="M47956" s="2"/>
      <c r="N47956"/>
      <c r="O47956"/>
      <c r="U47956"/>
      <c r="V47956"/>
    </row>
    <row r="47957" spans="6:22" x14ac:dyDescent="0.2">
      <c r="F47957"/>
      <c r="M47957" s="2"/>
      <c r="N47957"/>
      <c r="O47957"/>
      <c r="U47957"/>
      <c r="V47957"/>
    </row>
    <row r="47958" spans="6:22" x14ac:dyDescent="0.2">
      <c r="F47958"/>
      <c r="M47958" s="2"/>
      <c r="N47958"/>
      <c r="O47958"/>
      <c r="U47958"/>
      <c r="V47958"/>
    </row>
    <row r="47959" spans="6:22" x14ac:dyDescent="0.2">
      <c r="F47959"/>
      <c r="M47959" s="2"/>
      <c r="N47959"/>
      <c r="O47959"/>
      <c r="U47959"/>
      <c r="V47959"/>
    </row>
    <row r="47960" spans="6:22" x14ac:dyDescent="0.2">
      <c r="F47960"/>
      <c r="M47960" s="2"/>
      <c r="N47960"/>
      <c r="O47960"/>
      <c r="U47960"/>
      <c r="V47960"/>
    </row>
    <row r="47961" spans="6:22" x14ac:dyDescent="0.2">
      <c r="F47961"/>
      <c r="M47961" s="2"/>
      <c r="N47961"/>
      <c r="O47961"/>
      <c r="U47961"/>
      <c r="V47961"/>
    </row>
    <row r="47962" spans="6:22" x14ac:dyDescent="0.2">
      <c r="F47962"/>
      <c r="M47962" s="2"/>
      <c r="N47962"/>
      <c r="O47962"/>
      <c r="U47962"/>
      <c r="V47962"/>
    </row>
    <row r="47963" spans="6:22" x14ac:dyDescent="0.2">
      <c r="F47963"/>
      <c r="M47963" s="2"/>
      <c r="N47963"/>
      <c r="O47963"/>
      <c r="U47963"/>
      <c r="V47963"/>
    </row>
    <row r="47964" spans="6:22" x14ac:dyDescent="0.2">
      <c r="F47964"/>
      <c r="M47964" s="2"/>
      <c r="N47964"/>
      <c r="O47964"/>
      <c r="U47964"/>
      <c r="V47964"/>
    </row>
    <row r="47965" spans="6:22" x14ac:dyDescent="0.2">
      <c r="F47965"/>
      <c r="M47965" s="2"/>
      <c r="N47965"/>
      <c r="O47965"/>
      <c r="U47965"/>
      <c r="V47965"/>
    </row>
    <row r="47966" spans="6:22" x14ac:dyDescent="0.2">
      <c r="F47966"/>
      <c r="M47966" s="2"/>
      <c r="N47966"/>
      <c r="O47966"/>
      <c r="U47966"/>
      <c r="V47966"/>
    </row>
    <row r="47967" spans="6:22" x14ac:dyDescent="0.2">
      <c r="F47967"/>
      <c r="M47967" s="2"/>
      <c r="N47967"/>
      <c r="O47967"/>
      <c r="U47967"/>
      <c r="V47967"/>
    </row>
    <row r="47968" spans="6:22" x14ac:dyDescent="0.2">
      <c r="F47968"/>
      <c r="M47968" s="2"/>
      <c r="N47968"/>
      <c r="O47968"/>
      <c r="U47968"/>
      <c r="V47968"/>
    </row>
    <row r="47969" spans="6:22" x14ac:dyDescent="0.2">
      <c r="F47969"/>
      <c r="M47969" s="2"/>
      <c r="N47969"/>
      <c r="O47969"/>
      <c r="U47969"/>
      <c r="V47969"/>
    </row>
    <row r="47970" spans="6:22" x14ac:dyDescent="0.2">
      <c r="F47970"/>
      <c r="M47970" s="2"/>
      <c r="N47970"/>
      <c r="O47970"/>
      <c r="U47970"/>
      <c r="V47970"/>
    </row>
    <row r="47971" spans="6:22" x14ac:dyDescent="0.2">
      <c r="F47971"/>
      <c r="M47971" s="2"/>
      <c r="N47971"/>
      <c r="O47971"/>
      <c r="U47971"/>
      <c r="V47971"/>
    </row>
    <row r="47972" spans="6:22" x14ac:dyDescent="0.2">
      <c r="F47972"/>
      <c r="M47972" s="2"/>
      <c r="N47972"/>
      <c r="O47972"/>
      <c r="U47972"/>
      <c r="V47972"/>
    </row>
    <row r="47973" spans="6:22" x14ac:dyDescent="0.2">
      <c r="F47973"/>
      <c r="M47973" s="2"/>
      <c r="N47973"/>
      <c r="O47973"/>
      <c r="U47973"/>
      <c r="V47973"/>
    </row>
    <row r="47974" spans="6:22" x14ac:dyDescent="0.2">
      <c r="F47974"/>
      <c r="M47974" s="2"/>
      <c r="N47974"/>
      <c r="O47974"/>
      <c r="U47974"/>
      <c r="V47974"/>
    </row>
    <row r="47975" spans="6:22" x14ac:dyDescent="0.2">
      <c r="F47975"/>
      <c r="M47975" s="2"/>
      <c r="N47975"/>
      <c r="O47975"/>
      <c r="U47975"/>
      <c r="V47975"/>
    </row>
    <row r="47976" spans="6:22" x14ac:dyDescent="0.2">
      <c r="F47976"/>
      <c r="M47976" s="2"/>
      <c r="N47976"/>
      <c r="O47976"/>
      <c r="U47976"/>
      <c r="V47976"/>
    </row>
    <row r="47977" spans="6:22" x14ac:dyDescent="0.2">
      <c r="F47977"/>
      <c r="M47977" s="2"/>
      <c r="N47977"/>
      <c r="O47977"/>
      <c r="U47977"/>
      <c r="V47977"/>
    </row>
    <row r="47978" spans="6:22" x14ac:dyDescent="0.2">
      <c r="F47978"/>
      <c r="M47978" s="2"/>
      <c r="N47978"/>
      <c r="O47978"/>
      <c r="U47978"/>
      <c r="V47978"/>
    </row>
    <row r="47979" spans="6:22" x14ac:dyDescent="0.2">
      <c r="F47979"/>
      <c r="M47979" s="2"/>
      <c r="N47979"/>
      <c r="O47979"/>
      <c r="U47979"/>
      <c r="V47979"/>
    </row>
    <row r="47980" spans="6:22" x14ac:dyDescent="0.2">
      <c r="F47980"/>
      <c r="M47980" s="2"/>
      <c r="N47980"/>
      <c r="O47980"/>
      <c r="U47980"/>
      <c r="V47980"/>
    </row>
    <row r="47981" spans="6:22" x14ac:dyDescent="0.2">
      <c r="F47981"/>
      <c r="M47981" s="2"/>
      <c r="N47981"/>
      <c r="O47981"/>
      <c r="U47981"/>
      <c r="V47981"/>
    </row>
    <row r="47982" spans="6:22" x14ac:dyDescent="0.2">
      <c r="F47982"/>
      <c r="M47982" s="2"/>
      <c r="N47982"/>
      <c r="O47982"/>
      <c r="U47982"/>
      <c r="V47982"/>
    </row>
    <row r="47983" spans="6:22" x14ac:dyDescent="0.2">
      <c r="F47983"/>
      <c r="M47983" s="2"/>
      <c r="N47983"/>
      <c r="O47983"/>
      <c r="U47983"/>
      <c r="V47983"/>
    </row>
    <row r="47984" spans="6:22" x14ac:dyDescent="0.2">
      <c r="F47984"/>
      <c r="M47984" s="2"/>
      <c r="N47984"/>
      <c r="O47984"/>
      <c r="U47984"/>
      <c r="V47984"/>
    </row>
    <row r="47985" spans="6:22" x14ac:dyDescent="0.2">
      <c r="F47985"/>
      <c r="M47985" s="2"/>
      <c r="N47985"/>
      <c r="O47985"/>
      <c r="U47985"/>
      <c r="V47985"/>
    </row>
    <row r="47986" spans="6:22" x14ac:dyDescent="0.2">
      <c r="F47986"/>
      <c r="M47986" s="2"/>
      <c r="N47986"/>
      <c r="O47986"/>
      <c r="U47986"/>
      <c r="V47986"/>
    </row>
    <row r="47987" spans="6:22" x14ac:dyDescent="0.2">
      <c r="F47987"/>
      <c r="M47987" s="2"/>
      <c r="N47987"/>
      <c r="O47987"/>
      <c r="U47987"/>
      <c r="V47987"/>
    </row>
    <row r="47988" spans="6:22" x14ac:dyDescent="0.2">
      <c r="F47988"/>
      <c r="M47988" s="2"/>
      <c r="N47988"/>
      <c r="O47988"/>
      <c r="U47988"/>
      <c r="V47988"/>
    </row>
    <row r="47989" spans="6:22" x14ac:dyDescent="0.2">
      <c r="F47989"/>
      <c r="M47989" s="2"/>
      <c r="N47989"/>
      <c r="O47989"/>
      <c r="U47989"/>
      <c r="V47989"/>
    </row>
    <row r="47990" spans="6:22" x14ac:dyDescent="0.2">
      <c r="F47990"/>
      <c r="M47990" s="2"/>
      <c r="N47990"/>
      <c r="O47990"/>
      <c r="U47990"/>
      <c r="V47990"/>
    </row>
    <row r="47991" spans="6:22" x14ac:dyDescent="0.2">
      <c r="F47991"/>
      <c r="M47991" s="2"/>
      <c r="N47991"/>
      <c r="O47991"/>
      <c r="U47991"/>
      <c r="V47991"/>
    </row>
    <row r="47992" spans="6:22" x14ac:dyDescent="0.2">
      <c r="F47992"/>
      <c r="M47992" s="2"/>
      <c r="N47992"/>
      <c r="O47992"/>
      <c r="U47992"/>
      <c r="V47992"/>
    </row>
    <row r="47993" spans="6:22" x14ac:dyDescent="0.2">
      <c r="F47993"/>
      <c r="M47993" s="2"/>
      <c r="N47993"/>
      <c r="O47993"/>
      <c r="U47993"/>
      <c r="V47993"/>
    </row>
    <row r="47994" spans="6:22" x14ac:dyDescent="0.2">
      <c r="F47994"/>
      <c r="M47994" s="2"/>
      <c r="N47994"/>
      <c r="O47994"/>
      <c r="U47994"/>
      <c r="V47994"/>
    </row>
    <row r="47995" spans="6:22" x14ac:dyDescent="0.2">
      <c r="F47995"/>
      <c r="M47995" s="2"/>
      <c r="N47995"/>
      <c r="O47995"/>
      <c r="U47995"/>
      <c r="V47995"/>
    </row>
    <row r="47996" spans="6:22" x14ac:dyDescent="0.2">
      <c r="F47996"/>
      <c r="M47996" s="2"/>
      <c r="N47996"/>
      <c r="O47996"/>
      <c r="U47996"/>
      <c r="V47996"/>
    </row>
    <row r="47997" spans="6:22" x14ac:dyDescent="0.2">
      <c r="F47997"/>
      <c r="M47997" s="2"/>
      <c r="N47997"/>
      <c r="O47997"/>
      <c r="U47997"/>
      <c r="V47997"/>
    </row>
    <row r="47998" spans="6:22" x14ac:dyDescent="0.2">
      <c r="F47998"/>
      <c r="M47998" s="2"/>
      <c r="N47998"/>
      <c r="O47998"/>
      <c r="U47998"/>
      <c r="V47998"/>
    </row>
    <row r="47999" spans="6:22" x14ac:dyDescent="0.2">
      <c r="F47999"/>
      <c r="M47999" s="2"/>
      <c r="N47999"/>
      <c r="O47999"/>
      <c r="U47999"/>
      <c r="V47999"/>
    </row>
    <row r="48000" spans="6:22" x14ac:dyDescent="0.2">
      <c r="F48000"/>
      <c r="M48000" s="2"/>
      <c r="N48000"/>
      <c r="O48000"/>
      <c r="U48000"/>
      <c r="V48000"/>
    </row>
    <row r="48001" spans="6:22" x14ac:dyDescent="0.2">
      <c r="F48001"/>
      <c r="M48001" s="2"/>
      <c r="N48001"/>
      <c r="O48001"/>
      <c r="U48001"/>
      <c r="V48001"/>
    </row>
    <row r="48002" spans="6:22" x14ac:dyDescent="0.2">
      <c r="F48002"/>
      <c r="M48002" s="2"/>
      <c r="N48002"/>
      <c r="O48002"/>
      <c r="U48002"/>
      <c r="V48002"/>
    </row>
    <row r="48003" spans="6:22" x14ac:dyDescent="0.2">
      <c r="F48003"/>
      <c r="M48003" s="2"/>
      <c r="N48003"/>
      <c r="O48003"/>
      <c r="U48003"/>
      <c r="V48003"/>
    </row>
    <row r="48004" spans="6:22" x14ac:dyDescent="0.2">
      <c r="F48004"/>
      <c r="M48004" s="2"/>
      <c r="N48004"/>
      <c r="O48004"/>
      <c r="U48004"/>
      <c r="V48004"/>
    </row>
    <row r="48005" spans="6:22" x14ac:dyDescent="0.2">
      <c r="F48005"/>
      <c r="M48005" s="2"/>
      <c r="N48005"/>
      <c r="O48005"/>
      <c r="U48005"/>
      <c r="V48005"/>
    </row>
    <row r="48006" spans="6:22" x14ac:dyDescent="0.2">
      <c r="F48006"/>
      <c r="M48006" s="2"/>
      <c r="N48006"/>
      <c r="O48006"/>
      <c r="U48006"/>
      <c r="V48006"/>
    </row>
    <row r="48007" spans="6:22" x14ac:dyDescent="0.2">
      <c r="F48007"/>
      <c r="M48007" s="2"/>
      <c r="N48007"/>
      <c r="O48007"/>
      <c r="U48007"/>
      <c r="V48007"/>
    </row>
    <row r="48008" spans="6:22" x14ac:dyDescent="0.2">
      <c r="F48008"/>
      <c r="M48008" s="2"/>
      <c r="N48008"/>
      <c r="O48008"/>
      <c r="U48008"/>
      <c r="V48008"/>
    </row>
    <row r="48009" spans="6:22" x14ac:dyDescent="0.2">
      <c r="F48009"/>
      <c r="M48009" s="2"/>
      <c r="N48009"/>
      <c r="O48009"/>
      <c r="U48009"/>
      <c r="V48009"/>
    </row>
    <row r="48010" spans="6:22" x14ac:dyDescent="0.2">
      <c r="F48010"/>
      <c r="M48010" s="2"/>
      <c r="N48010"/>
      <c r="O48010"/>
      <c r="U48010"/>
      <c r="V48010"/>
    </row>
    <row r="48011" spans="6:22" x14ac:dyDescent="0.2">
      <c r="F48011"/>
      <c r="M48011" s="2"/>
      <c r="N48011"/>
      <c r="O48011"/>
      <c r="U48011"/>
      <c r="V48011"/>
    </row>
    <row r="48012" spans="6:22" x14ac:dyDescent="0.2">
      <c r="F48012"/>
      <c r="M48012" s="2"/>
      <c r="N48012"/>
      <c r="O48012"/>
      <c r="U48012"/>
      <c r="V48012"/>
    </row>
    <row r="48013" spans="6:22" x14ac:dyDescent="0.2">
      <c r="F48013"/>
      <c r="M48013" s="2"/>
      <c r="N48013"/>
      <c r="O48013"/>
      <c r="U48013"/>
      <c r="V48013"/>
    </row>
    <row r="48014" spans="6:22" x14ac:dyDescent="0.2">
      <c r="F48014"/>
      <c r="M48014" s="2"/>
      <c r="N48014"/>
      <c r="O48014"/>
      <c r="U48014"/>
      <c r="V48014"/>
    </row>
    <row r="48015" spans="6:22" x14ac:dyDescent="0.2">
      <c r="F48015"/>
      <c r="M48015" s="2"/>
      <c r="N48015"/>
      <c r="O48015"/>
      <c r="U48015"/>
      <c r="V48015"/>
    </row>
    <row r="48016" spans="6:22" x14ac:dyDescent="0.2">
      <c r="F48016"/>
      <c r="M48016" s="2"/>
      <c r="N48016"/>
      <c r="O48016"/>
      <c r="U48016"/>
      <c r="V48016"/>
    </row>
    <row r="48017" spans="6:22" x14ac:dyDescent="0.2">
      <c r="F48017"/>
      <c r="M48017" s="2"/>
      <c r="N48017"/>
      <c r="O48017"/>
      <c r="U48017"/>
      <c r="V48017"/>
    </row>
    <row r="48018" spans="6:22" x14ac:dyDescent="0.2">
      <c r="F48018"/>
      <c r="M48018" s="2"/>
      <c r="N48018"/>
      <c r="O48018"/>
      <c r="U48018"/>
      <c r="V48018"/>
    </row>
    <row r="48019" spans="6:22" x14ac:dyDescent="0.2">
      <c r="F48019"/>
      <c r="M48019" s="2"/>
      <c r="N48019"/>
      <c r="O48019"/>
      <c r="U48019"/>
      <c r="V48019"/>
    </row>
    <row r="48020" spans="6:22" x14ac:dyDescent="0.2">
      <c r="F48020"/>
      <c r="M48020" s="2"/>
      <c r="N48020"/>
      <c r="O48020"/>
      <c r="U48020"/>
      <c r="V48020"/>
    </row>
    <row r="48021" spans="6:22" x14ac:dyDescent="0.2">
      <c r="F48021"/>
      <c r="M48021" s="2"/>
      <c r="N48021"/>
      <c r="O48021"/>
      <c r="U48021"/>
      <c r="V48021"/>
    </row>
    <row r="48022" spans="6:22" x14ac:dyDescent="0.2">
      <c r="F48022"/>
      <c r="M48022" s="2"/>
      <c r="N48022"/>
      <c r="O48022"/>
      <c r="U48022"/>
      <c r="V48022"/>
    </row>
    <row r="48023" spans="6:22" x14ac:dyDescent="0.2">
      <c r="F48023"/>
      <c r="M48023" s="2"/>
      <c r="N48023"/>
      <c r="O48023"/>
      <c r="U48023"/>
      <c r="V48023"/>
    </row>
    <row r="48024" spans="6:22" x14ac:dyDescent="0.2">
      <c r="F48024"/>
      <c r="M48024" s="2"/>
      <c r="N48024"/>
      <c r="O48024"/>
      <c r="U48024"/>
      <c r="V48024"/>
    </row>
    <row r="48025" spans="6:22" x14ac:dyDescent="0.2">
      <c r="F48025"/>
      <c r="M48025" s="2"/>
      <c r="N48025"/>
      <c r="O48025"/>
      <c r="U48025"/>
      <c r="V48025"/>
    </row>
    <row r="48026" spans="6:22" x14ac:dyDescent="0.2">
      <c r="F48026"/>
      <c r="M48026" s="2"/>
      <c r="N48026"/>
      <c r="O48026"/>
      <c r="U48026"/>
      <c r="V48026"/>
    </row>
    <row r="48027" spans="6:22" x14ac:dyDescent="0.2">
      <c r="F48027"/>
      <c r="M48027" s="2"/>
      <c r="N48027"/>
      <c r="O48027"/>
      <c r="U48027"/>
      <c r="V48027"/>
    </row>
    <row r="48028" spans="6:22" x14ac:dyDescent="0.2">
      <c r="F48028"/>
      <c r="M48028" s="2"/>
      <c r="N48028"/>
      <c r="O48028"/>
      <c r="U48028"/>
      <c r="V48028"/>
    </row>
    <row r="48029" spans="6:22" x14ac:dyDescent="0.2">
      <c r="F48029"/>
      <c r="M48029" s="2"/>
      <c r="N48029"/>
      <c r="O48029"/>
      <c r="U48029"/>
      <c r="V48029"/>
    </row>
    <row r="48030" spans="6:22" x14ac:dyDescent="0.2">
      <c r="F48030"/>
      <c r="M48030" s="2"/>
      <c r="N48030"/>
      <c r="O48030"/>
      <c r="U48030"/>
      <c r="V48030"/>
    </row>
    <row r="48031" spans="6:22" x14ac:dyDescent="0.2">
      <c r="F48031"/>
      <c r="M48031" s="2"/>
      <c r="N48031"/>
      <c r="O48031"/>
      <c r="U48031"/>
      <c r="V48031"/>
    </row>
    <row r="48032" spans="6:22" x14ac:dyDescent="0.2">
      <c r="F48032"/>
      <c r="M48032" s="2"/>
      <c r="N48032"/>
      <c r="O48032"/>
      <c r="U48032"/>
      <c r="V48032"/>
    </row>
    <row r="48033" spans="6:22" x14ac:dyDescent="0.2">
      <c r="F48033"/>
      <c r="M48033" s="2"/>
      <c r="N48033"/>
      <c r="O48033"/>
      <c r="U48033"/>
      <c r="V48033"/>
    </row>
    <row r="48034" spans="6:22" x14ac:dyDescent="0.2">
      <c r="F48034"/>
      <c r="M48034" s="2"/>
      <c r="N48034"/>
      <c r="O48034"/>
      <c r="U48034"/>
      <c r="V48034"/>
    </row>
    <row r="48035" spans="6:22" x14ac:dyDescent="0.2">
      <c r="F48035"/>
      <c r="M48035" s="2"/>
      <c r="N48035"/>
      <c r="O48035"/>
      <c r="U48035"/>
      <c r="V48035"/>
    </row>
    <row r="48036" spans="6:22" x14ac:dyDescent="0.2">
      <c r="F48036"/>
      <c r="M48036" s="2"/>
      <c r="N48036"/>
      <c r="O48036"/>
      <c r="U48036"/>
      <c r="V48036"/>
    </row>
    <row r="48037" spans="6:22" x14ac:dyDescent="0.2">
      <c r="F48037"/>
      <c r="M48037" s="2"/>
      <c r="N48037"/>
      <c r="O48037"/>
      <c r="U48037"/>
      <c r="V48037"/>
    </row>
    <row r="48038" spans="6:22" x14ac:dyDescent="0.2">
      <c r="F48038"/>
      <c r="M48038" s="2"/>
      <c r="N48038"/>
      <c r="O48038"/>
      <c r="U48038"/>
      <c r="V48038"/>
    </row>
    <row r="48039" spans="6:22" x14ac:dyDescent="0.2">
      <c r="F48039"/>
      <c r="M48039" s="2"/>
      <c r="N48039"/>
      <c r="O48039"/>
      <c r="U48039"/>
      <c r="V48039"/>
    </row>
    <row r="48040" spans="6:22" x14ac:dyDescent="0.2">
      <c r="F48040"/>
      <c r="M48040" s="2"/>
      <c r="N48040"/>
      <c r="O48040"/>
      <c r="U48040"/>
      <c r="V48040"/>
    </row>
    <row r="48041" spans="6:22" x14ac:dyDescent="0.2">
      <c r="F48041"/>
      <c r="M48041" s="2"/>
      <c r="N48041"/>
      <c r="O48041"/>
      <c r="U48041"/>
      <c r="V48041"/>
    </row>
    <row r="48042" spans="6:22" x14ac:dyDescent="0.2">
      <c r="F48042"/>
      <c r="M48042" s="2"/>
      <c r="N48042"/>
      <c r="O48042"/>
      <c r="U48042"/>
      <c r="V48042"/>
    </row>
    <row r="48043" spans="6:22" x14ac:dyDescent="0.2">
      <c r="F48043"/>
      <c r="M48043" s="2"/>
      <c r="N48043"/>
      <c r="O48043"/>
      <c r="U48043"/>
      <c r="V48043"/>
    </row>
    <row r="48044" spans="6:22" x14ac:dyDescent="0.2">
      <c r="F48044"/>
      <c r="M48044" s="2"/>
      <c r="N48044"/>
      <c r="O48044"/>
      <c r="U48044"/>
      <c r="V48044"/>
    </row>
    <row r="48045" spans="6:22" x14ac:dyDescent="0.2">
      <c r="F48045"/>
      <c r="M48045" s="2"/>
      <c r="N48045"/>
      <c r="O48045"/>
      <c r="U48045"/>
      <c r="V48045"/>
    </row>
    <row r="48046" spans="6:22" x14ac:dyDescent="0.2">
      <c r="F48046"/>
      <c r="M48046" s="2"/>
      <c r="N48046"/>
      <c r="O48046"/>
      <c r="U48046"/>
      <c r="V48046"/>
    </row>
    <row r="48047" spans="6:22" x14ac:dyDescent="0.2">
      <c r="F48047"/>
      <c r="M48047" s="2"/>
      <c r="N48047"/>
      <c r="O48047"/>
      <c r="U48047"/>
      <c r="V48047"/>
    </row>
    <row r="48048" spans="6:22" x14ac:dyDescent="0.2">
      <c r="F48048"/>
      <c r="M48048" s="2"/>
      <c r="N48048"/>
      <c r="O48048"/>
      <c r="U48048"/>
      <c r="V48048"/>
    </row>
    <row r="48049" spans="6:22" x14ac:dyDescent="0.2">
      <c r="F48049"/>
      <c r="M48049" s="2"/>
      <c r="N48049"/>
      <c r="O48049"/>
      <c r="U48049"/>
      <c r="V48049"/>
    </row>
    <row r="48050" spans="6:22" x14ac:dyDescent="0.2">
      <c r="F48050"/>
      <c r="M48050" s="2"/>
      <c r="N48050"/>
      <c r="O48050"/>
      <c r="U48050"/>
      <c r="V48050"/>
    </row>
    <row r="48051" spans="6:22" x14ac:dyDescent="0.2">
      <c r="F48051"/>
      <c r="M48051" s="2"/>
      <c r="N48051"/>
      <c r="O48051"/>
      <c r="U48051"/>
      <c r="V48051"/>
    </row>
    <row r="48052" spans="6:22" x14ac:dyDescent="0.2">
      <c r="F48052"/>
      <c r="M48052" s="2"/>
      <c r="N48052"/>
      <c r="O48052"/>
      <c r="U48052"/>
      <c r="V48052"/>
    </row>
    <row r="48053" spans="6:22" x14ac:dyDescent="0.2">
      <c r="F48053"/>
      <c r="M48053" s="2"/>
      <c r="N48053"/>
      <c r="O48053"/>
      <c r="U48053"/>
      <c r="V48053"/>
    </row>
    <row r="48054" spans="6:22" x14ac:dyDescent="0.2">
      <c r="F48054"/>
      <c r="M48054" s="2"/>
      <c r="N48054"/>
      <c r="O48054"/>
      <c r="U48054"/>
      <c r="V48054"/>
    </row>
    <row r="48055" spans="6:22" x14ac:dyDescent="0.2">
      <c r="F48055"/>
      <c r="M48055" s="2"/>
      <c r="N48055"/>
      <c r="O48055"/>
      <c r="U48055"/>
      <c r="V48055"/>
    </row>
    <row r="48056" spans="6:22" x14ac:dyDescent="0.2">
      <c r="F48056"/>
      <c r="M48056" s="2"/>
      <c r="N48056"/>
      <c r="O48056"/>
      <c r="U48056"/>
      <c r="V48056"/>
    </row>
    <row r="48057" spans="6:22" x14ac:dyDescent="0.2">
      <c r="F48057"/>
      <c r="M48057" s="2"/>
      <c r="N48057"/>
      <c r="O48057"/>
      <c r="U48057"/>
      <c r="V48057"/>
    </row>
    <row r="48058" spans="6:22" x14ac:dyDescent="0.2">
      <c r="F48058"/>
      <c r="M48058" s="2"/>
      <c r="N48058"/>
      <c r="O48058"/>
      <c r="U48058"/>
      <c r="V48058"/>
    </row>
    <row r="48059" spans="6:22" x14ac:dyDescent="0.2">
      <c r="F48059"/>
      <c r="M48059" s="2"/>
      <c r="N48059"/>
      <c r="O48059"/>
      <c r="U48059"/>
      <c r="V48059"/>
    </row>
    <row r="48060" spans="6:22" x14ac:dyDescent="0.2">
      <c r="F48060"/>
      <c r="M48060" s="2"/>
      <c r="N48060"/>
      <c r="O48060"/>
      <c r="U48060"/>
      <c r="V48060"/>
    </row>
    <row r="48061" spans="6:22" x14ac:dyDescent="0.2">
      <c r="F48061"/>
      <c r="M48061" s="2"/>
      <c r="N48061"/>
      <c r="O48061"/>
      <c r="U48061"/>
      <c r="V48061"/>
    </row>
    <row r="48062" spans="6:22" x14ac:dyDescent="0.2">
      <c r="F48062"/>
      <c r="M48062" s="2"/>
      <c r="N48062"/>
      <c r="O48062"/>
      <c r="U48062"/>
      <c r="V48062"/>
    </row>
    <row r="48063" spans="6:22" x14ac:dyDescent="0.2">
      <c r="F48063"/>
      <c r="M48063" s="2"/>
      <c r="N48063"/>
      <c r="O48063"/>
      <c r="U48063"/>
      <c r="V48063"/>
    </row>
    <row r="48064" spans="6:22" x14ac:dyDescent="0.2">
      <c r="F48064"/>
      <c r="M48064" s="2"/>
      <c r="N48064"/>
      <c r="O48064"/>
      <c r="U48064"/>
      <c r="V48064"/>
    </row>
    <row r="48065" spans="6:22" x14ac:dyDescent="0.2">
      <c r="F48065"/>
      <c r="M48065" s="2"/>
      <c r="N48065"/>
      <c r="O48065"/>
      <c r="U48065"/>
      <c r="V48065"/>
    </row>
    <row r="48066" spans="6:22" x14ac:dyDescent="0.2">
      <c r="F48066"/>
      <c r="M48066" s="2"/>
      <c r="N48066"/>
      <c r="O48066"/>
      <c r="U48066"/>
      <c r="V48066"/>
    </row>
    <row r="48067" spans="6:22" x14ac:dyDescent="0.2">
      <c r="F48067"/>
      <c r="M48067" s="2"/>
      <c r="N48067"/>
      <c r="O48067"/>
      <c r="U48067"/>
      <c r="V48067"/>
    </row>
    <row r="48068" spans="6:22" x14ac:dyDescent="0.2">
      <c r="F48068"/>
      <c r="M48068" s="2"/>
      <c r="N48068"/>
      <c r="O48068"/>
      <c r="U48068"/>
      <c r="V48068"/>
    </row>
    <row r="48069" spans="6:22" x14ac:dyDescent="0.2">
      <c r="F48069"/>
      <c r="M48069" s="2"/>
      <c r="N48069"/>
      <c r="O48069"/>
      <c r="U48069"/>
      <c r="V48069"/>
    </row>
    <row r="48070" spans="6:22" x14ac:dyDescent="0.2">
      <c r="F48070"/>
      <c r="M48070" s="2"/>
      <c r="N48070"/>
      <c r="O48070"/>
      <c r="U48070"/>
      <c r="V48070"/>
    </row>
    <row r="48071" spans="6:22" x14ac:dyDescent="0.2">
      <c r="F48071"/>
      <c r="M48071" s="2"/>
      <c r="N48071"/>
      <c r="O48071"/>
      <c r="U48071"/>
      <c r="V48071"/>
    </row>
    <row r="48072" spans="6:22" x14ac:dyDescent="0.2">
      <c r="F48072"/>
      <c r="M48072" s="2"/>
      <c r="N48072"/>
      <c r="O48072"/>
      <c r="U48072"/>
      <c r="V48072"/>
    </row>
    <row r="48073" spans="6:22" x14ac:dyDescent="0.2">
      <c r="F48073"/>
      <c r="M48073" s="2"/>
      <c r="N48073"/>
      <c r="O48073"/>
      <c r="U48073"/>
      <c r="V48073"/>
    </row>
    <row r="48074" spans="6:22" x14ac:dyDescent="0.2">
      <c r="F48074"/>
      <c r="M48074" s="2"/>
      <c r="N48074"/>
      <c r="O48074"/>
      <c r="U48074"/>
      <c r="V48074"/>
    </row>
    <row r="48075" spans="6:22" x14ac:dyDescent="0.2">
      <c r="F48075"/>
      <c r="M48075" s="2"/>
      <c r="N48075"/>
      <c r="O48075"/>
      <c r="U48075"/>
      <c r="V48075"/>
    </row>
    <row r="48076" spans="6:22" x14ac:dyDescent="0.2">
      <c r="F48076"/>
      <c r="M48076" s="2"/>
      <c r="N48076"/>
      <c r="O48076"/>
      <c r="U48076"/>
      <c r="V48076"/>
    </row>
    <row r="48077" spans="6:22" x14ac:dyDescent="0.2">
      <c r="F48077"/>
      <c r="M48077" s="2"/>
      <c r="N48077"/>
      <c r="O48077"/>
      <c r="U48077"/>
      <c r="V48077"/>
    </row>
    <row r="48078" spans="6:22" x14ac:dyDescent="0.2">
      <c r="F48078"/>
      <c r="M48078" s="2"/>
      <c r="N48078"/>
      <c r="O48078"/>
      <c r="U48078"/>
      <c r="V48078"/>
    </row>
    <row r="48079" spans="6:22" x14ac:dyDescent="0.2">
      <c r="F48079"/>
      <c r="M48079" s="2"/>
      <c r="N48079"/>
      <c r="O48079"/>
      <c r="U48079"/>
      <c r="V48079"/>
    </row>
    <row r="48080" spans="6:22" x14ac:dyDescent="0.2">
      <c r="F48080"/>
      <c r="M48080" s="2"/>
      <c r="N48080"/>
      <c r="O48080"/>
      <c r="U48080"/>
      <c r="V48080"/>
    </row>
    <row r="48081" spans="6:22" x14ac:dyDescent="0.2">
      <c r="F48081"/>
      <c r="M48081" s="2"/>
      <c r="N48081"/>
      <c r="O48081"/>
      <c r="U48081"/>
      <c r="V48081"/>
    </row>
    <row r="48082" spans="6:22" x14ac:dyDescent="0.2">
      <c r="F48082"/>
      <c r="M48082" s="2"/>
      <c r="N48082"/>
      <c r="O48082"/>
      <c r="U48082"/>
      <c r="V48082"/>
    </row>
    <row r="48083" spans="6:22" x14ac:dyDescent="0.2">
      <c r="F48083"/>
      <c r="M48083" s="2"/>
      <c r="N48083"/>
      <c r="O48083"/>
      <c r="U48083"/>
      <c r="V48083"/>
    </row>
    <row r="48084" spans="6:22" x14ac:dyDescent="0.2">
      <c r="F48084"/>
      <c r="M48084" s="2"/>
      <c r="N48084"/>
      <c r="O48084"/>
      <c r="U48084"/>
      <c r="V48084"/>
    </row>
    <row r="48085" spans="6:22" x14ac:dyDescent="0.2">
      <c r="F48085"/>
      <c r="M48085" s="2"/>
      <c r="N48085"/>
      <c r="O48085"/>
      <c r="U48085"/>
      <c r="V48085"/>
    </row>
    <row r="48086" spans="6:22" x14ac:dyDescent="0.2">
      <c r="F48086"/>
      <c r="M48086" s="2"/>
      <c r="N48086"/>
      <c r="O48086"/>
      <c r="U48086"/>
      <c r="V48086"/>
    </row>
    <row r="48087" spans="6:22" x14ac:dyDescent="0.2">
      <c r="F48087"/>
      <c r="M48087" s="2"/>
      <c r="N48087"/>
      <c r="O48087"/>
      <c r="U48087"/>
      <c r="V48087"/>
    </row>
    <row r="48088" spans="6:22" x14ac:dyDescent="0.2">
      <c r="F48088"/>
      <c r="M48088" s="2"/>
      <c r="N48088"/>
      <c r="O48088"/>
      <c r="U48088"/>
      <c r="V48088"/>
    </row>
    <row r="48089" spans="6:22" x14ac:dyDescent="0.2">
      <c r="F48089"/>
      <c r="M48089" s="2"/>
      <c r="N48089"/>
      <c r="O48089"/>
      <c r="U48089"/>
      <c r="V48089"/>
    </row>
    <row r="48090" spans="6:22" x14ac:dyDescent="0.2">
      <c r="F48090"/>
      <c r="M48090" s="2"/>
      <c r="N48090"/>
      <c r="O48090"/>
      <c r="U48090"/>
      <c r="V48090"/>
    </row>
    <row r="48091" spans="6:22" x14ac:dyDescent="0.2">
      <c r="F48091"/>
      <c r="M48091" s="2"/>
      <c r="N48091"/>
      <c r="O48091"/>
      <c r="U48091"/>
      <c r="V48091"/>
    </row>
    <row r="48092" spans="6:22" x14ac:dyDescent="0.2">
      <c r="F48092"/>
      <c r="M48092" s="2"/>
      <c r="N48092"/>
      <c r="O48092"/>
      <c r="U48092"/>
      <c r="V48092"/>
    </row>
    <row r="48093" spans="6:22" x14ac:dyDescent="0.2">
      <c r="F48093"/>
      <c r="M48093" s="2"/>
      <c r="N48093"/>
      <c r="O48093"/>
      <c r="U48093"/>
      <c r="V48093"/>
    </row>
    <row r="48094" spans="6:22" x14ac:dyDescent="0.2">
      <c r="F48094"/>
      <c r="M48094" s="2"/>
      <c r="N48094"/>
      <c r="O48094"/>
      <c r="U48094"/>
      <c r="V48094"/>
    </row>
    <row r="48095" spans="6:22" x14ac:dyDescent="0.2">
      <c r="F48095"/>
      <c r="M48095" s="2"/>
      <c r="N48095"/>
      <c r="O48095"/>
      <c r="U48095"/>
      <c r="V48095"/>
    </row>
    <row r="48096" spans="6:22" x14ac:dyDescent="0.2">
      <c r="F48096"/>
      <c r="M48096" s="2"/>
      <c r="N48096"/>
      <c r="O48096"/>
      <c r="U48096"/>
      <c r="V48096"/>
    </row>
    <row r="48097" spans="6:22" x14ac:dyDescent="0.2">
      <c r="F48097"/>
      <c r="M48097" s="2"/>
      <c r="N48097"/>
      <c r="O48097"/>
      <c r="U48097"/>
      <c r="V48097"/>
    </row>
    <row r="48098" spans="6:22" x14ac:dyDescent="0.2">
      <c r="F48098"/>
      <c r="M48098" s="2"/>
      <c r="N48098"/>
      <c r="O48098"/>
      <c r="U48098"/>
      <c r="V48098"/>
    </row>
    <row r="48099" spans="6:22" x14ac:dyDescent="0.2">
      <c r="F48099"/>
      <c r="M48099" s="2"/>
      <c r="N48099"/>
      <c r="O48099"/>
      <c r="U48099"/>
      <c r="V48099"/>
    </row>
    <row r="48100" spans="6:22" x14ac:dyDescent="0.2">
      <c r="F48100"/>
      <c r="M48100" s="2"/>
      <c r="N48100"/>
      <c r="O48100"/>
      <c r="U48100"/>
      <c r="V48100"/>
    </row>
    <row r="48101" spans="6:22" x14ac:dyDescent="0.2">
      <c r="F48101"/>
      <c r="M48101" s="2"/>
      <c r="N48101"/>
      <c r="O48101"/>
      <c r="U48101"/>
      <c r="V48101"/>
    </row>
    <row r="48102" spans="6:22" x14ac:dyDescent="0.2">
      <c r="F48102"/>
      <c r="M48102" s="2"/>
      <c r="N48102"/>
      <c r="O48102"/>
      <c r="U48102"/>
      <c r="V48102"/>
    </row>
    <row r="48103" spans="6:22" x14ac:dyDescent="0.2">
      <c r="F48103"/>
      <c r="M48103" s="2"/>
      <c r="N48103"/>
      <c r="O48103"/>
      <c r="U48103"/>
      <c r="V48103"/>
    </row>
    <row r="48104" spans="6:22" x14ac:dyDescent="0.2">
      <c r="F48104"/>
      <c r="M48104" s="2"/>
      <c r="N48104"/>
      <c r="O48104"/>
      <c r="U48104"/>
      <c r="V48104"/>
    </row>
    <row r="48105" spans="6:22" x14ac:dyDescent="0.2">
      <c r="F48105"/>
      <c r="M48105" s="2"/>
      <c r="N48105"/>
      <c r="O48105"/>
      <c r="U48105"/>
      <c r="V48105"/>
    </row>
    <row r="48106" spans="6:22" x14ac:dyDescent="0.2">
      <c r="F48106"/>
      <c r="M48106" s="2"/>
      <c r="N48106"/>
      <c r="O48106"/>
      <c r="U48106"/>
      <c r="V48106"/>
    </row>
    <row r="48107" spans="6:22" x14ac:dyDescent="0.2">
      <c r="F48107"/>
      <c r="M48107" s="2"/>
      <c r="N48107"/>
      <c r="O48107"/>
      <c r="U48107"/>
      <c r="V48107"/>
    </row>
    <row r="48108" spans="6:22" x14ac:dyDescent="0.2">
      <c r="F48108"/>
      <c r="M48108" s="2"/>
      <c r="N48108"/>
      <c r="O48108"/>
      <c r="U48108"/>
      <c r="V48108"/>
    </row>
    <row r="48109" spans="6:22" x14ac:dyDescent="0.2">
      <c r="F48109"/>
      <c r="M48109" s="2"/>
      <c r="N48109"/>
      <c r="O48109"/>
      <c r="U48109"/>
      <c r="V48109"/>
    </row>
    <row r="48110" spans="6:22" x14ac:dyDescent="0.2">
      <c r="F48110"/>
      <c r="M48110" s="2"/>
      <c r="N48110"/>
      <c r="O48110"/>
      <c r="U48110"/>
      <c r="V48110"/>
    </row>
    <row r="48111" spans="6:22" x14ac:dyDescent="0.2">
      <c r="F48111"/>
      <c r="M48111" s="2"/>
      <c r="N48111"/>
      <c r="O48111"/>
      <c r="U48111"/>
      <c r="V48111"/>
    </row>
    <row r="48112" spans="6:22" x14ac:dyDescent="0.2">
      <c r="F48112"/>
      <c r="M48112" s="2"/>
      <c r="N48112"/>
      <c r="O48112"/>
      <c r="U48112"/>
      <c r="V48112"/>
    </row>
    <row r="48113" spans="6:22" x14ac:dyDescent="0.2">
      <c r="F48113"/>
      <c r="M48113" s="2"/>
      <c r="N48113"/>
      <c r="O48113"/>
      <c r="U48113"/>
      <c r="V48113"/>
    </row>
    <row r="48114" spans="6:22" x14ac:dyDescent="0.2">
      <c r="F48114"/>
      <c r="M48114" s="2"/>
      <c r="N48114"/>
      <c r="O48114"/>
      <c r="U48114"/>
      <c r="V48114"/>
    </row>
    <row r="48115" spans="6:22" x14ac:dyDescent="0.2">
      <c r="F48115"/>
      <c r="M48115" s="2"/>
      <c r="N48115"/>
      <c r="O48115"/>
      <c r="U48115"/>
      <c r="V48115"/>
    </row>
    <row r="48116" spans="6:22" x14ac:dyDescent="0.2">
      <c r="F48116"/>
      <c r="M48116" s="2"/>
      <c r="N48116"/>
      <c r="O48116"/>
      <c r="U48116"/>
      <c r="V48116"/>
    </row>
    <row r="48117" spans="6:22" x14ac:dyDescent="0.2">
      <c r="F48117"/>
      <c r="M48117" s="2"/>
      <c r="N48117"/>
      <c r="O48117"/>
      <c r="U48117"/>
      <c r="V48117"/>
    </row>
    <row r="48118" spans="6:22" x14ac:dyDescent="0.2">
      <c r="F48118"/>
      <c r="M48118" s="2"/>
      <c r="N48118"/>
      <c r="O48118"/>
      <c r="U48118"/>
      <c r="V48118"/>
    </row>
    <row r="48119" spans="6:22" x14ac:dyDescent="0.2">
      <c r="F48119"/>
      <c r="M48119" s="2"/>
      <c r="N48119"/>
      <c r="O48119"/>
      <c r="U48119"/>
      <c r="V48119"/>
    </row>
    <row r="48120" spans="6:22" x14ac:dyDescent="0.2">
      <c r="F48120"/>
      <c r="M48120" s="2"/>
      <c r="N48120"/>
      <c r="O48120"/>
      <c r="U48120"/>
      <c r="V48120"/>
    </row>
    <row r="48121" spans="6:22" x14ac:dyDescent="0.2">
      <c r="F48121"/>
      <c r="M48121" s="2"/>
      <c r="N48121"/>
      <c r="O48121"/>
      <c r="U48121"/>
      <c r="V48121"/>
    </row>
    <row r="48122" spans="6:22" x14ac:dyDescent="0.2">
      <c r="F48122"/>
      <c r="M48122" s="2"/>
      <c r="N48122"/>
      <c r="O48122"/>
      <c r="U48122"/>
      <c r="V48122"/>
    </row>
    <row r="48123" spans="6:22" x14ac:dyDescent="0.2">
      <c r="F48123"/>
      <c r="M48123" s="2"/>
      <c r="N48123"/>
      <c r="O48123"/>
      <c r="U48123"/>
      <c r="V48123"/>
    </row>
    <row r="48124" spans="6:22" x14ac:dyDescent="0.2">
      <c r="F48124"/>
      <c r="M48124" s="2"/>
      <c r="N48124"/>
      <c r="O48124"/>
      <c r="U48124"/>
      <c r="V48124"/>
    </row>
    <row r="48125" spans="6:22" x14ac:dyDescent="0.2">
      <c r="F48125"/>
      <c r="M48125" s="2"/>
      <c r="N48125"/>
      <c r="O48125"/>
      <c r="U48125"/>
      <c r="V48125"/>
    </row>
    <row r="48126" spans="6:22" x14ac:dyDescent="0.2">
      <c r="F48126"/>
      <c r="M48126" s="2"/>
      <c r="N48126"/>
      <c r="O48126"/>
      <c r="U48126"/>
      <c r="V48126"/>
    </row>
    <row r="48127" spans="6:22" x14ac:dyDescent="0.2">
      <c r="F48127"/>
      <c r="M48127" s="2"/>
      <c r="N48127"/>
      <c r="O48127"/>
      <c r="U48127"/>
      <c r="V48127"/>
    </row>
    <row r="48128" spans="6:22" x14ac:dyDescent="0.2">
      <c r="F48128"/>
      <c r="M48128" s="2"/>
      <c r="N48128"/>
      <c r="O48128"/>
      <c r="U48128"/>
      <c r="V48128"/>
    </row>
    <row r="48129" spans="6:22" x14ac:dyDescent="0.2">
      <c r="F48129"/>
      <c r="M48129" s="2"/>
      <c r="N48129"/>
      <c r="O48129"/>
      <c r="U48129"/>
      <c r="V48129"/>
    </row>
    <row r="48130" spans="6:22" x14ac:dyDescent="0.2">
      <c r="F48130"/>
      <c r="M48130" s="2"/>
      <c r="N48130"/>
      <c r="O48130"/>
      <c r="U48130"/>
      <c r="V48130"/>
    </row>
    <row r="48131" spans="6:22" x14ac:dyDescent="0.2">
      <c r="F48131"/>
      <c r="M48131" s="2"/>
      <c r="N48131"/>
      <c r="O48131"/>
      <c r="U48131"/>
      <c r="V48131"/>
    </row>
    <row r="48132" spans="6:22" x14ac:dyDescent="0.2">
      <c r="F48132"/>
      <c r="M48132" s="2"/>
      <c r="N48132"/>
      <c r="O48132"/>
      <c r="U48132"/>
      <c r="V48132"/>
    </row>
    <row r="48133" spans="6:22" x14ac:dyDescent="0.2">
      <c r="F48133"/>
      <c r="M48133" s="2"/>
      <c r="N48133"/>
      <c r="O48133"/>
      <c r="U48133"/>
      <c r="V48133"/>
    </row>
    <row r="48134" spans="6:22" x14ac:dyDescent="0.2">
      <c r="F48134"/>
      <c r="M48134" s="2"/>
      <c r="N48134"/>
      <c r="O48134"/>
      <c r="U48134"/>
      <c r="V48134"/>
    </row>
    <row r="48135" spans="6:22" x14ac:dyDescent="0.2">
      <c r="F48135"/>
      <c r="M48135" s="2"/>
      <c r="N48135"/>
      <c r="O48135"/>
      <c r="U48135"/>
      <c r="V48135"/>
    </row>
    <row r="48136" spans="6:22" x14ac:dyDescent="0.2">
      <c r="F48136"/>
      <c r="M48136" s="2"/>
      <c r="N48136"/>
      <c r="O48136"/>
      <c r="U48136"/>
      <c r="V48136"/>
    </row>
    <row r="48137" spans="6:22" x14ac:dyDescent="0.2">
      <c r="F48137"/>
      <c r="M48137" s="2"/>
      <c r="N48137"/>
      <c r="O48137"/>
      <c r="U48137"/>
      <c r="V48137"/>
    </row>
    <row r="48138" spans="6:22" x14ac:dyDescent="0.2">
      <c r="F48138"/>
      <c r="M48138" s="2"/>
      <c r="N48138"/>
      <c r="O48138"/>
      <c r="U48138"/>
      <c r="V48138"/>
    </row>
    <row r="48139" spans="6:22" x14ac:dyDescent="0.2">
      <c r="F48139"/>
      <c r="M48139" s="2"/>
      <c r="N48139"/>
      <c r="O48139"/>
      <c r="U48139"/>
      <c r="V48139"/>
    </row>
    <row r="48140" spans="6:22" x14ac:dyDescent="0.2">
      <c r="F48140"/>
      <c r="M48140" s="2"/>
      <c r="N48140"/>
      <c r="O48140"/>
      <c r="U48140"/>
      <c r="V48140"/>
    </row>
    <row r="48141" spans="6:22" x14ac:dyDescent="0.2">
      <c r="F48141"/>
      <c r="M48141" s="2"/>
      <c r="N48141"/>
      <c r="O48141"/>
      <c r="U48141"/>
      <c r="V48141"/>
    </row>
    <row r="48142" spans="6:22" x14ac:dyDescent="0.2">
      <c r="F48142"/>
      <c r="M48142" s="2"/>
      <c r="N48142"/>
      <c r="O48142"/>
      <c r="U48142"/>
      <c r="V48142"/>
    </row>
    <row r="48143" spans="6:22" x14ac:dyDescent="0.2">
      <c r="F48143"/>
      <c r="M48143" s="2"/>
      <c r="N48143"/>
      <c r="O48143"/>
      <c r="U48143"/>
      <c r="V48143"/>
    </row>
    <row r="48144" spans="6:22" x14ac:dyDescent="0.2">
      <c r="F48144"/>
      <c r="M48144" s="2"/>
      <c r="N48144"/>
      <c r="O48144"/>
      <c r="U48144"/>
      <c r="V48144"/>
    </row>
    <row r="48145" spans="6:22" x14ac:dyDescent="0.2">
      <c r="F48145"/>
      <c r="M48145" s="2"/>
      <c r="N48145"/>
      <c r="O48145"/>
      <c r="U48145"/>
      <c r="V48145"/>
    </row>
    <row r="48146" spans="6:22" x14ac:dyDescent="0.2">
      <c r="F48146"/>
      <c r="M48146" s="2"/>
      <c r="N48146"/>
      <c r="O48146"/>
      <c r="U48146"/>
      <c r="V48146"/>
    </row>
    <row r="48147" spans="6:22" x14ac:dyDescent="0.2">
      <c r="F48147"/>
      <c r="M48147" s="2"/>
      <c r="N48147"/>
      <c r="O48147"/>
      <c r="U48147"/>
      <c r="V48147"/>
    </row>
    <row r="48148" spans="6:22" x14ac:dyDescent="0.2">
      <c r="F48148"/>
      <c r="M48148" s="2"/>
      <c r="N48148"/>
      <c r="O48148"/>
      <c r="U48148"/>
      <c r="V48148"/>
    </row>
    <row r="48149" spans="6:22" x14ac:dyDescent="0.2">
      <c r="F48149"/>
      <c r="M48149" s="2"/>
      <c r="N48149"/>
      <c r="O48149"/>
      <c r="U48149"/>
      <c r="V48149"/>
    </row>
    <row r="48150" spans="6:22" x14ac:dyDescent="0.2">
      <c r="F48150"/>
      <c r="M48150" s="2"/>
      <c r="N48150"/>
      <c r="O48150"/>
      <c r="U48150"/>
      <c r="V48150"/>
    </row>
    <row r="48151" spans="6:22" x14ac:dyDescent="0.2">
      <c r="F48151"/>
      <c r="M48151" s="2"/>
      <c r="N48151"/>
      <c r="O48151"/>
      <c r="U48151"/>
      <c r="V48151"/>
    </row>
    <row r="48152" spans="6:22" x14ac:dyDescent="0.2">
      <c r="F48152"/>
      <c r="M48152" s="2"/>
      <c r="N48152"/>
      <c r="O48152"/>
      <c r="U48152"/>
      <c r="V48152"/>
    </row>
    <row r="48153" spans="6:22" x14ac:dyDescent="0.2">
      <c r="F48153"/>
      <c r="M48153" s="2"/>
      <c r="N48153"/>
      <c r="O48153"/>
      <c r="U48153"/>
      <c r="V48153"/>
    </row>
    <row r="48154" spans="6:22" x14ac:dyDescent="0.2">
      <c r="F48154"/>
      <c r="M48154" s="2"/>
      <c r="N48154"/>
      <c r="O48154"/>
      <c r="U48154"/>
      <c r="V48154"/>
    </row>
    <row r="48155" spans="6:22" x14ac:dyDescent="0.2">
      <c r="F48155"/>
      <c r="M48155" s="2"/>
      <c r="N48155"/>
      <c r="O48155"/>
      <c r="U48155"/>
      <c r="V48155"/>
    </row>
    <row r="48156" spans="6:22" x14ac:dyDescent="0.2">
      <c r="F48156"/>
      <c r="M48156" s="2"/>
      <c r="N48156"/>
      <c r="O48156"/>
      <c r="U48156"/>
      <c r="V48156"/>
    </row>
    <row r="48157" spans="6:22" x14ac:dyDescent="0.2">
      <c r="F48157"/>
      <c r="M48157" s="2"/>
      <c r="N48157"/>
      <c r="O48157"/>
      <c r="U48157"/>
      <c r="V48157"/>
    </row>
    <row r="48158" spans="6:22" x14ac:dyDescent="0.2">
      <c r="F48158"/>
      <c r="M48158" s="2"/>
      <c r="N48158"/>
      <c r="O48158"/>
      <c r="U48158"/>
      <c r="V48158"/>
    </row>
    <row r="48159" spans="6:22" x14ac:dyDescent="0.2">
      <c r="F48159"/>
      <c r="M48159" s="2"/>
      <c r="N48159"/>
      <c r="O48159"/>
      <c r="U48159"/>
      <c r="V48159"/>
    </row>
    <row r="48160" spans="6:22" x14ac:dyDescent="0.2">
      <c r="F48160"/>
      <c r="M48160" s="2"/>
      <c r="N48160"/>
      <c r="O48160"/>
      <c r="U48160"/>
      <c r="V48160"/>
    </row>
    <row r="48161" spans="6:22" x14ac:dyDescent="0.2">
      <c r="F48161"/>
      <c r="M48161" s="2"/>
      <c r="N48161"/>
      <c r="O48161"/>
      <c r="U48161"/>
      <c r="V48161"/>
    </row>
    <row r="48162" spans="6:22" x14ac:dyDescent="0.2">
      <c r="F48162"/>
      <c r="M48162" s="2"/>
      <c r="N48162"/>
      <c r="O48162"/>
      <c r="U48162"/>
      <c r="V48162"/>
    </row>
    <row r="48163" spans="6:22" x14ac:dyDescent="0.2">
      <c r="F48163"/>
      <c r="M48163" s="2"/>
      <c r="N48163"/>
      <c r="O48163"/>
      <c r="U48163"/>
      <c r="V48163"/>
    </row>
    <row r="48164" spans="6:22" x14ac:dyDescent="0.2">
      <c r="F48164"/>
      <c r="M48164" s="2"/>
      <c r="N48164"/>
      <c r="O48164"/>
      <c r="U48164"/>
      <c r="V48164"/>
    </row>
    <row r="48165" spans="6:22" x14ac:dyDescent="0.2">
      <c r="F48165"/>
      <c r="M48165" s="2"/>
      <c r="N48165"/>
      <c r="O48165"/>
      <c r="U48165"/>
      <c r="V48165"/>
    </row>
    <row r="48166" spans="6:22" x14ac:dyDescent="0.2">
      <c r="F48166"/>
      <c r="M48166" s="2"/>
      <c r="N48166"/>
      <c r="O48166"/>
      <c r="U48166"/>
      <c r="V48166"/>
    </row>
    <row r="48167" spans="6:22" x14ac:dyDescent="0.2">
      <c r="F48167"/>
      <c r="M48167" s="2"/>
      <c r="N48167"/>
      <c r="O48167"/>
      <c r="U48167"/>
      <c r="V48167"/>
    </row>
    <row r="48168" spans="6:22" x14ac:dyDescent="0.2">
      <c r="F48168"/>
      <c r="M48168" s="2"/>
      <c r="N48168"/>
      <c r="O48168"/>
      <c r="U48168"/>
      <c r="V48168"/>
    </row>
    <row r="48169" spans="6:22" x14ac:dyDescent="0.2">
      <c r="F48169"/>
      <c r="M48169" s="2"/>
      <c r="N48169"/>
      <c r="O48169"/>
      <c r="U48169"/>
      <c r="V48169"/>
    </row>
    <row r="48170" spans="6:22" x14ac:dyDescent="0.2">
      <c r="F48170"/>
      <c r="M48170" s="2"/>
      <c r="N48170"/>
      <c r="O48170"/>
      <c r="U48170"/>
      <c r="V48170"/>
    </row>
    <row r="48171" spans="6:22" x14ac:dyDescent="0.2">
      <c r="F48171"/>
      <c r="M48171" s="2"/>
      <c r="N48171"/>
      <c r="O48171"/>
      <c r="U48171"/>
      <c r="V48171"/>
    </row>
    <row r="48172" spans="6:22" x14ac:dyDescent="0.2">
      <c r="F48172"/>
      <c r="M48172" s="2"/>
      <c r="N48172"/>
      <c r="O48172"/>
      <c r="U48172"/>
      <c r="V48172"/>
    </row>
    <row r="48173" spans="6:22" x14ac:dyDescent="0.2">
      <c r="F48173"/>
      <c r="M48173" s="2"/>
      <c r="N48173"/>
      <c r="O48173"/>
      <c r="U48173"/>
      <c r="V48173"/>
    </row>
    <row r="48174" spans="6:22" x14ac:dyDescent="0.2">
      <c r="F48174"/>
      <c r="M48174" s="2"/>
      <c r="N48174"/>
      <c r="O48174"/>
      <c r="U48174"/>
      <c r="V48174"/>
    </row>
    <row r="48175" spans="6:22" x14ac:dyDescent="0.2">
      <c r="F48175"/>
      <c r="M48175" s="2"/>
      <c r="N48175"/>
      <c r="O48175"/>
      <c r="U48175"/>
      <c r="V48175"/>
    </row>
    <row r="48176" spans="6:22" x14ac:dyDescent="0.2">
      <c r="F48176"/>
      <c r="M48176" s="2"/>
      <c r="N48176"/>
      <c r="O48176"/>
      <c r="U48176"/>
      <c r="V48176"/>
    </row>
    <row r="48177" spans="6:22" x14ac:dyDescent="0.2">
      <c r="F48177"/>
      <c r="M48177" s="2"/>
      <c r="N48177"/>
      <c r="O48177"/>
      <c r="U48177"/>
      <c r="V48177"/>
    </row>
    <row r="48178" spans="6:22" x14ac:dyDescent="0.2">
      <c r="F48178"/>
      <c r="M48178" s="2"/>
      <c r="N48178"/>
      <c r="O48178"/>
      <c r="U48178"/>
      <c r="V48178"/>
    </row>
    <row r="48179" spans="6:22" x14ac:dyDescent="0.2">
      <c r="F48179"/>
      <c r="M48179" s="2"/>
      <c r="N48179"/>
      <c r="O48179"/>
      <c r="U48179"/>
      <c r="V48179"/>
    </row>
    <row r="48180" spans="6:22" x14ac:dyDescent="0.2">
      <c r="F48180"/>
      <c r="M48180" s="2"/>
      <c r="N48180"/>
      <c r="O48180"/>
      <c r="U48180"/>
      <c r="V48180"/>
    </row>
    <row r="48181" spans="6:22" x14ac:dyDescent="0.2">
      <c r="F48181"/>
      <c r="M48181" s="2"/>
      <c r="N48181"/>
      <c r="O48181"/>
      <c r="U48181"/>
      <c r="V48181"/>
    </row>
    <row r="48182" spans="6:22" x14ac:dyDescent="0.2">
      <c r="F48182"/>
      <c r="M48182" s="2"/>
      <c r="N48182"/>
      <c r="O48182"/>
      <c r="U48182"/>
      <c r="V48182"/>
    </row>
    <row r="48183" spans="6:22" x14ac:dyDescent="0.2">
      <c r="F48183"/>
      <c r="M48183" s="2"/>
      <c r="N48183"/>
      <c r="O48183"/>
      <c r="U48183"/>
      <c r="V48183"/>
    </row>
    <row r="48184" spans="6:22" x14ac:dyDescent="0.2">
      <c r="F48184"/>
      <c r="M48184" s="2"/>
      <c r="N48184"/>
      <c r="O48184"/>
      <c r="U48184"/>
      <c r="V48184"/>
    </row>
    <row r="48185" spans="6:22" x14ac:dyDescent="0.2">
      <c r="F48185"/>
      <c r="M48185" s="2"/>
      <c r="N48185"/>
      <c r="O48185"/>
      <c r="U48185"/>
      <c r="V48185"/>
    </row>
    <row r="48186" spans="6:22" x14ac:dyDescent="0.2">
      <c r="F48186"/>
      <c r="M48186" s="2"/>
      <c r="N48186"/>
      <c r="O48186"/>
      <c r="U48186"/>
      <c r="V48186"/>
    </row>
    <row r="48187" spans="6:22" x14ac:dyDescent="0.2">
      <c r="F48187"/>
      <c r="M48187" s="2"/>
      <c r="N48187"/>
      <c r="O48187"/>
      <c r="U48187"/>
      <c r="V48187"/>
    </row>
    <row r="48188" spans="6:22" x14ac:dyDescent="0.2">
      <c r="F48188"/>
      <c r="M48188" s="2"/>
      <c r="N48188"/>
      <c r="O48188"/>
      <c r="U48188"/>
      <c r="V48188"/>
    </row>
    <row r="48189" spans="6:22" x14ac:dyDescent="0.2">
      <c r="F48189"/>
      <c r="M48189" s="2"/>
      <c r="N48189"/>
      <c r="O48189"/>
      <c r="U48189"/>
      <c r="V48189"/>
    </row>
    <row r="48190" spans="6:22" x14ac:dyDescent="0.2">
      <c r="F48190"/>
      <c r="M48190" s="2"/>
      <c r="N48190"/>
      <c r="O48190"/>
      <c r="U48190"/>
      <c r="V48190"/>
    </row>
    <row r="48191" spans="6:22" x14ac:dyDescent="0.2">
      <c r="F48191"/>
      <c r="M48191" s="2"/>
      <c r="N48191"/>
      <c r="O48191"/>
      <c r="U48191"/>
      <c r="V48191"/>
    </row>
    <row r="48192" spans="6:22" x14ac:dyDescent="0.2">
      <c r="F48192"/>
      <c r="M48192" s="2"/>
      <c r="N48192"/>
      <c r="O48192"/>
      <c r="U48192"/>
      <c r="V48192"/>
    </row>
    <row r="48193" spans="6:22" x14ac:dyDescent="0.2">
      <c r="F48193"/>
      <c r="M48193" s="2"/>
      <c r="N48193"/>
      <c r="O48193"/>
      <c r="U48193"/>
      <c r="V48193"/>
    </row>
    <row r="48194" spans="6:22" x14ac:dyDescent="0.2">
      <c r="F48194"/>
      <c r="M48194" s="2"/>
      <c r="N48194"/>
      <c r="O48194"/>
      <c r="U48194"/>
      <c r="V48194"/>
    </row>
    <row r="48195" spans="6:22" x14ac:dyDescent="0.2">
      <c r="F48195"/>
      <c r="M48195" s="2"/>
      <c r="N48195"/>
      <c r="O48195"/>
      <c r="U48195"/>
      <c r="V48195"/>
    </row>
    <row r="48196" spans="6:22" x14ac:dyDescent="0.2">
      <c r="F48196"/>
      <c r="M48196" s="2"/>
      <c r="N48196"/>
      <c r="O48196"/>
      <c r="U48196"/>
      <c r="V48196"/>
    </row>
    <row r="48197" spans="6:22" x14ac:dyDescent="0.2">
      <c r="F48197"/>
      <c r="M48197" s="2"/>
      <c r="N48197"/>
      <c r="O48197"/>
      <c r="U48197"/>
      <c r="V48197"/>
    </row>
    <row r="48198" spans="6:22" x14ac:dyDescent="0.2">
      <c r="F48198"/>
      <c r="M48198" s="2"/>
      <c r="N48198"/>
      <c r="O48198"/>
      <c r="U48198"/>
      <c r="V48198"/>
    </row>
    <row r="48199" spans="6:22" x14ac:dyDescent="0.2">
      <c r="F48199"/>
      <c r="M48199" s="2"/>
      <c r="N48199"/>
      <c r="O48199"/>
      <c r="U48199"/>
      <c r="V48199"/>
    </row>
    <row r="48200" spans="6:22" x14ac:dyDescent="0.2">
      <c r="F48200"/>
      <c r="M48200" s="2"/>
      <c r="N48200"/>
      <c r="O48200"/>
      <c r="U48200"/>
      <c r="V48200"/>
    </row>
    <row r="48201" spans="6:22" x14ac:dyDescent="0.2">
      <c r="F48201"/>
      <c r="M48201" s="2"/>
      <c r="N48201"/>
      <c r="O48201"/>
      <c r="U48201"/>
      <c r="V48201"/>
    </row>
    <row r="48202" spans="6:22" x14ac:dyDescent="0.2">
      <c r="F48202"/>
      <c r="M48202" s="2"/>
      <c r="N48202"/>
      <c r="O48202"/>
      <c r="U48202"/>
      <c r="V48202"/>
    </row>
    <row r="48203" spans="6:22" x14ac:dyDescent="0.2">
      <c r="F48203"/>
      <c r="M48203" s="2"/>
      <c r="N48203"/>
      <c r="O48203"/>
      <c r="U48203"/>
      <c r="V48203"/>
    </row>
    <row r="48204" spans="6:22" x14ac:dyDescent="0.2">
      <c r="F48204"/>
      <c r="M48204" s="2"/>
      <c r="N48204"/>
      <c r="O48204"/>
      <c r="U48204"/>
      <c r="V48204"/>
    </row>
    <row r="48205" spans="6:22" x14ac:dyDescent="0.2">
      <c r="F48205"/>
      <c r="M48205" s="2"/>
      <c r="N48205"/>
      <c r="O48205"/>
      <c r="U48205"/>
      <c r="V48205"/>
    </row>
    <row r="48206" spans="6:22" x14ac:dyDescent="0.2">
      <c r="F48206"/>
      <c r="M48206" s="2"/>
      <c r="N48206"/>
      <c r="O48206"/>
      <c r="U48206"/>
      <c r="V48206"/>
    </row>
    <row r="48207" spans="6:22" x14ac:dyDescent="0.2">
      <c r="F48207"/>
      <c r="M48207" s="2"/>
      <c r="N48207"/>
      <c r="O48207"/>
      <c r="U48207"/>
      <c r="V48207"/>
    </row>
    <row r="48208" spans="6:22" x14ac:dyDescent="0.2">
      <c r="F48208"/>
      <c r="M48208" s="2"/>
      <c r="N48208"/>
      <c r="O48208"/>
      <c r="U48208"/>
      <c r="V48208"/>
    </row>
    <row r="48209" spans="6:22" x14ac:dyDescent="0.2">
      <c r="F48209"/>
      <c r="M48209" s="2"/>
      <c r="N48209"/>
      <c r="O48209"/>
      <c r="U48209"/>
      <c r="V48209"/>
    </row>
    <row r="48210" spans="6:22" x14ac:dyDescent="0.2">
      <c r="F48210"/>
      <c r="M48210" s="2"/>
      <c r="N48210"/>
      <c r="O48210"/>
      <c r="U48210"/>
      <c r="V48210"/>
    </row>
    <row r="48211" spans="6:22" x14ac:dyDescent="0.2">
      <c r="F48211"/>
      <c r="M48211" s="2"/>
      <c r="N48211"/>
      <c r="O48211"/>
      <c r="U48211"/>
      <c r="V48211"/>
    </row>
    <row r="48212" spans="6:22" x14ac:dyDescent="0.2">
      <c r="F48212"/>
      <c r="M48212" s="2"/>
      <c r="N48212"/>
      <c r="O48212"/>
      <c r="U48212"/>
      <c r="V48212"/>
    </row>
    <row r="48213" spans="6:22" x14ac:dyDescent="0.2">
      <c r="F48213"/>
      <c r="M48213" s="2"/>
      <c r="N48213"/>
      <c r="O48213"/>
      <c r="U48213"/>
      <c r="V48213"/>
    </row>
    <row r="48214" spans="6:22" x14ac:dyDescent="0.2">
      <c r="F48214"/>
      <c r="M48214" s="2"/>
      <c r="N48214"/>
      <c r="O48214"/>
      <c r="U48214"/>
      <c r="V48214"/>
    </row>
    <row r="48215" spans="6:22" x14ac:dyDescent="0.2">
      <c r="F48215"/>
      <c r="M48215" s="2"/>
      <c r="N48215"/>
      <c r="O48215"/>
      <c r="U48215"/>
      <c r="V48215"/>
    </row>
    <row r="48216" spans="6:22" x14ac:dyDescent="0.2">
      <c r="F48216"/>
      <c r="M48216" s="2"/>
      <c r="N48216"/>
      <c r="O48216"/>
      <c r="U48216"/>
      <c r="V48216"/>
    </row>
    <row r="48217" spans="6:22" x14ac:dyDescent="0.2">
      <c r="F48217"/>
      <c r="M48217" s="2"/>
      <c r="N48217"/>
      <c r="O48217"/>
      <c r="U48217"/>
      <c r="V48217"/>
    </row>
    <row r="48218" spans="6:22" x14ac:dyDescent="0.2">
      <c r="F48218"/>
      <c r="M48218" s="2"/>
      <c r="N48218"/>
      <c r="O48218"/>
      <c r="U48218"/>
      <c r="V48218"/>
    </row>
    <row r="48219" spans="6:22" x14ac:dyDescent="0.2">
      <c r="F48219"/>
      <c r="M48219" s="2"/>
      <c r="N48219"/>
      <c r="O48219"/>
      <c r="U48219"/>
      <c r="V48219"/>
    </row>
    <row r="48220" spans="6:22" x14ac:dyDescent="0.2">
      <c r="F48220"/>
      <c r="M48220" s="2"/>
      <c r="N48220"/>
      <c r="O48220"/>
      <c r="U48220"/>
      <c r="V48220"/>
    </row>
    <row r="48221" spans="6:22" x14ac:dyDescent="0.2">
      <c r="F48221"/>
      <c r="M48221" s="2"/>
      <c r="N48221"/>
      <c r="O48221"/>
      <c r="U48221"/>
      <c r="V48221"/>
    </row>
    <row r="48222" spans="6:22" x14ac:dyDescent="0.2">
      <c r="F48222"/>
      <c r="M48222" s="2"/>
      <c r="N48222"/>
      <c r="O48222"/>
      <c r="U48222"/>
      <c r="V48222"/>
    </row>
    <row r="48223" spans="6:22" x14ac:dyDescent="0.2">
      <c r="F48223"/>
      <c r="M48223" s="2"/>
      <c r="N48223"/>
      <c r="O48223"/>
      <c r="U48223"/>
      <c r="V48223"/>
    </row>
    <row r="48224" spans="6:22" x14ac:dyDescent="0.2">
      <c r="F48224"/>
      <c r="M48224" s="2"/>
      <c r="N48224"/>
      <c r="O48224"/>
      <c r="U48224"/>
      <c r="V48224"/>
    </row>
    <row r="48225" spans="6:22" x14ac:dyDescent="0.2">
      <c r="F48225"/>
      <c r="M48225" s="2"/>
      <c r="N48225"/>
      <c r="O48225"/>
      <c r="U48225"/>
      <c r="V48225"/>
    </row>
    <row r="48226" spans="6:22" x14ac:dyDescent="0.2">
      <c r="F48226"/>
      <c r="M48226" s="2"/>
      <c r="N48226"/>
      <c r="O48226"/>
      <c r="U48226"/>
      <c r="V48226"/>
    </row>
    <row r="48227" spans="6:22" x14ac:dyDescent="0.2">
      <c r="F48227"/>
      <c r="M48227" s="2"/>
      <c r="N48227"/>
      <c r="O48227"/>
      <c r="U48227"/>
      <c r="V48227"/>
    </row>
    <row r="48228" spans="6:22" x14ac:dyDescent="0.2">
      <c r="F48228"/>
      <c r="M48228" s="2"/>
      <c r="N48228"/>
      <c r="O48228"/>
      <c r="U48228"/>
      <c r="V48228"/>
    </row>
    <row r="48229" spans="6:22" x14ac:dyDescent="0.2">
      <c r="F48229"/>
      <c r="M48229" s="2"/>
      <c r="N48229"/>
      <c r="O48229"/>
      <c r="U48229"/>
      <c r="V48229"/>
    </row>
    <row r="48230" spans="6:22" x14ac:dyDescent="0.2">
      <c r="F48230"/>
      <c r="M48230" s="2"/>
      <c r="N48230"/>
      <c r="O48230"/>
      <c r="U48230"/>
      <c r="V48230"/>
    </row>
    <row r="48231" spans="6:22" x14ac:dyDescent="0.2">
      <c r="F48231"/>
      <c r="M48231" s="2"/>
      <c r="N48231"/>
      <c r="O48231"/>
      <c r="U48231"/>
      <c r="V48231"/>
    </row>
    <row r="48232" spans="6:22" x14ac:dyDescent="0.2">
      <c r="F48232"/>
      <c r="M48232" s="2"/>
      <c r="N48232"/>
      <c r="O48232"/>
      <c r="U48232"/>
      <c r="V48232"/>
    </row>
    <row r="48233" spans="6:22" x14ac:dyDescent="0.2">
      <c r="F48233"/>
      <c r="M48233" s="2"/>
      <c r="N48233"/>
      <c r="O48233"/>
      <c r="U48233"/>
      <c r="V48233"/>
    </row>
    <row r="48234" spans="6:22" x14ac:dyDescent="0.2">
      <c r="F48234"/>
      <c r="M48234" s="2"/>
      <c r="N48234"/>
      <c r="O48234"/>
      <c r="U48234"/>
      <c r="V48234"/>
    </row>
    <row r="48235" spans="6:22" x14ac:dyDescent="0.2">
      <c r="F48235"/>
      <c r="M48235" s="2"/>
      <c r="N48235"/>
      <c r="O48235"/>
      <c r="U48235"/>
      <c r="V48235"/>
    </row>
    <row r="48236" spans="6:22" x14ac:dyDescent="0.2">
      <c r="F48236"/>
      <c r="M48236" s="2"/>
      <c r="N48236"/>
      <c r="O48236"/>
      <c r="U48236"/>
      <c r="V48236"/>
    </row>
    <row r="48237" spans="6:22" x14ac:dyDescent="0.2">
      <c r="F48237"/>
      <c r="M48237" s="2"/>
      <c r="N48237"/>
      <c r="O48237"/>
      <c r="U48237"/>
      <c r="V48237"/>
    </row>
    <row r="48238" spans="6:22" x14ac:dyDescent="0.2">
      <c r="F48238"/>
      <c r="M48238" s="2"/>
      <c r="N48238"/>
      <c r="O48238"/>
      <c r="U48238"/>
      <c r="V48238"/>
    </row>
    <row r="48239" spans="6:22" x14ac:dyDescent="0.2">
      <c r="F48239"/>
      <c r="M48239" s="2"/>
      <c r="N48239"/>
      <c r="O48239"/>
      <c r="U48239"/>
      <c r="V48239"/>
    </row>
    <row r="48240" spans="6:22" x14ac:dyDescent="0.2">
      <c r="F48240"/>
      <c r="M48240" s="2"/>
      <c r="N48240"/>
      <c r="O48240"/>
      <c r="U48240"/>
      <c r="V48240"/>
    </row>
    <row r="48241" spans="6:22" x14ac:dyDescent="0.2">
      <c r="F48241"/>
      <c r="M48241" s="2"/>
      <c r="N48241"/>
      <c r="O48241"/>
      <c r="U48241"/>
      <c r="V48241"/>
    </row>
    <row r="48242" spans="6:22" x14ac:dyDescent="0.2">
      <c r="F48242"/>
      <c r="M48242" s="2"/>
      <c r="N48242"/>
      <c r="O48242"/>
      <c r="U48242"/>
      <c r="V48242"/>
    </row>
    <row r="48243" spans="6:22" x14ac:dyDescent="0.2">
      <c r="F48243"/>
      <c r="M48243" s="2"/>
      <c r="N48243"/>
      <c r="O48243"/>
      <c r="U48243"/>
      <c r="V48243"/>
    </row>
    <row r="48244" spans="6:22" x14ac:dyDescent="0.2">
      <c r="F48244"/>
      <c r="M48244" s="2"/>
      <c r="N48244"/>
      <c r="O48244"/>
      <c r="U48244"/>
      <c r="V48244"/>
    </row>
    <row r="48245" spans="6:22" x14ac:dyDescent="0.2">
      <c r="F48245"/>
      <c r="M48245" s="2"/>
      <c r="N48245"/>
      <c r="O48245"/>
      <c r="U48245"/>
      <c r="V48245"/>
    </row>
    <row r="48246" spans="6:22" x14ac:dyDescent="0.2">
      <c r="F48246"/>
      <c r="M48246" s="2"/>
      <c r="N48246"/>
      <c r="O48246"/>
      <c r="U48246"/>
      <c r="V48246"/>
    </row>
    <row r="48247" spans="6:22" x14ac:dyDescent="0.2">
      <c r="F48247"/>
      <c r="M48247" s="2"/>
      <c r="N48247"/>
      <c r="O48247"/>
      <c r="U48247"/>
      <c r="V48247"/>
    </row>
    <row r="48248" spans="6:22" x14ac:dyDescent="0.2">
      <c r="F48248"/>
      <c r="M48248" s="2"/>
      <c r="N48248"/>
      <c r="O48248"/>
      <c r="U48248"/>
      <c r="V48248"/>
    </row>
    <row r="48249" spans="6:22" x14ac:dyDescent="0.2">
      <c r="F48249"/>
      <c r="M48249" s="2"/>
      <c r="N48249"/>
      <c r="O48249"/>
      <c r="U48249"/>
      <c r="V48249"/>
    </row>
    <row r="48250" spans="6:22" x14ac:dyDescent="0.2">
      <c r="F48250"/>
      <c r="M48250" s="2"/>
      <c r="N48250"/>
      <c r="O48250"/>
      <c r="U48250"/>
      <c r="V48250"/>
    </row>
    <row r="48251" spans="6:22" x14ac:dyDescent="0.2">
      <c r="F48251"/>
      <c r="M48251" s="2"/>
      <c r="N48251"/>
      <c r="O48251"/>
      <c r="U48251"/>
      <c r="V48251"/>
    </row>
    <row r="48252" spans="6:22" x14ac:dyDescent="0.2">
      <c r="F48252"/>
      <c r="M48252" s="2"/>
      <c r="N48252"/>
      <c r="O48252"/>
      <c r="U48252"/>
      <c r="V48252"/>
    </row>
    <row r="48253" spans="6:22" x14ac:dyDescent="0.2">
      <c r="F48253"/>
      <c r="M48253" s="2"/>
      <c r="N48253"/>
      <c r="O48253"/>
      <c r="U48253"/>
      <c r="V48253"/>
    </row>
    <row r="48254" spans="6:22" x14ac:dyDescent="0.2">
      <c r="F48254"/>
      <c r="M48254" s="2"/>
      <c r="N48254"/>
      <c r="O48254"/>
      <c r="U48254"/>
      <c r="V48254"/>
    </row>
    <row r="48255" spans="6:22" x14ac:dyDescent="0.2">
      <c r="F48255"/>
      <c r="M48255" s="2"/>
      <c r="N48255"/>
      <c r="O48255"/>
      <c r="U48255"/>
      <c r="V48255"/>
    </row>
    <row r="48256" spans="6:22" x14ac:dyDescent="0.2">
      <c r="F48256"/>
      <c r="M48256" s="2"/>
      <c r="N48256"/>
      <c r="O48256"/>
      <c r="U48256"/>
      <c r="V48256"/>
    </row>
    <row r="48257" spans="6:22" x14ac:dyDescent="0.2">
      <c r="F48257"/>
      <c r="M48257" s="2"/>
      <c r="N48257"/>
      <c r="O48257"/>
      <c r="U48257"/>
      <c r="V48257"/>
    </row>
    <row r="48258" spans="6:22" x14ac:dyDescent="0.2">
      <c r="F48258"/>
      <c r="M48258" s="2"/>
      <c r="N48258"/>
      <c r="O48258"/>
      <c r="U48258"/>
      <c r="V48258"/>
    </row>
    <row r="48259" spans="6:22" x14ac:dyDescent="0.2">
      <c r="F48259"/>
      <c r="M48259" s="2"/>
      <c r="N48259"/>
      <c r="O48259"/>
      <c r="U48259"/>
      <c r="V48259"/>
    </row>
    <row r="48260" spans="6:22" x14ac:dyDescent="0.2">
      <c r="F48260"/>
      <c r="M48260" s="2"/>
      <c r="N48260"/>
      <c r="O48260"/>
      <c r="U48260"/>
      <c r="V48260"/>
    </row>
    <row r="48261" spans="6:22" x14ac:dyDescent="0.2">
      <c r="F48261"/>
      <c r="M48261" s="2"/>
      <c r="N48261"/>
      <c r="O48261"/>
      <c r="U48261"/>
      <c r="V48261"/>
    </row>
    <row r="48262" spans="6:22" x14ac:dyDescent="0.2">
      <c r="F48262"/>
      <c r="M48262" s="2"/>
      <c r="N48262"/>
      <c r="O48262"/>
      <c r="U48262"/>
      <c r="V48262"/>
    </row>
    <row r="48263" spans="6:22" x14ac:dyDescent="0.2">
      <c r="F48263"/>
      <c r="M48263" s="2"/>
      <c r="N48263"/>
      <c r="O48263"/>
      <c r="U48263"/>
      <c r="V48263"/>
    </row>
    <row r="48264" spans="6:22" x14ac:dyDescent="0.2">
      <c r="F48264"/>
      <c r="M48264" s="2"/>
      <c r="N48264"/>
      <c r="O48264"/>
      <c r="U48264"/>
      <c r="V48264"/>
    </row>
    <row r="48265" spans="6:22" x14ac:dyDescent="0.2">
      <c r="F48265"/>
      <c r="M48265" s="2"/>
      <c r="N48265"/>
      <c r="O48265"/>
      <c r="U48265"/>
      <c r="V48265"/>
    </row>
    <row r="48266" spans="6:22" x14ac:dyDescent="0.2">
      <c r="F48266"/>
      <c r="M48266" s="2"/>
      <c r="N48266"/>
      <c r="O48266"/>
      <c r="U48266"/>
      <c r="V48266"/>
    </row>
    <row r="48267" spans="6:22" x14ac:dyDescent="0.2">
      <c r="F48267"/>
      <c r="M48267" s="2"/>
      <c r="N48267"/>
      <c r="O48267"/>
      <c r="U48267"/>
      <c r="V48267"/>
    </row>
    <row r="48268" spans="6:22" x14ac:dyDescent="0.2">
      <c r="F48268"/>
      <c r="M48268" s="2"/>
      <c r="N48268"/>
      <c r="O48268"/>
      <c r="U48268"/>
      <c r="V48268"/>
    </row>
    <row r="48269" spans="6:22" x14ac:dyDescent="0.2">
      <c r="F48269"/>
      <c r="M48269" s="2"/>
      <c r="N48269"/>
      <c r="O48269"/>
      <c r="U48269"/>
      <c r="V48269"/>
    </row>
    <row r="48270" spans="6:22" x14ac:dyDescent="0.2">
      <c r="F48270"/>
      <c r="M48270" s="2"/>
      <c r="N48270"/>
      <c r="O48270"/>
      <c r="U48270"/>
      <c r="V48270"/>
    </row>
    <row r="48271" spans="6:22" x14ac:dyDescent="0.2">
      <c r="F48271"/>
      <c r="M48271" s="2"/>
      <c r="N48271"/>
      <c r="O48271"/>
      <c r="U48271"/>
      <c r="V48271"/>
    </row>
    <row r="48272" spans="6:22" x14ac:dyDescent="0.2">
      <c r="F48272"/>
      <c r="M48272" s="2"/>
      <c r="N48272"/>
      <c r="O48272"/>
      <c r="U48272"/>
      <c r="V48272"/>
    </row>
    <row r="48273" spans="6:22" x14ac:dyDescent="0.2">
      <c r="F48273"/>
      <c r="M48273" s="2"/>
      <c r="N48273"/>
      <c r="O48273"/>
      <c r="U48273"/>
      <c r="V48273"/>
    </row>
    <row r="48274" spans="6:22" x14ac:dyDescent="0.2">
      <c r="F48274"/>
      <c r="M48274" s="2"/>
      <c r="N48274"/>
      <c r="O48274"/>
      <c r="U48274"/>
      <c r="V48274"/>
    </row>
    <row r="48275" spans="6:22" x14ac:dyDescent="0.2">
      <c r="F48275"/>
      <c r="M48275" s="2"/>
      <c r="N48275"/>
      <c r="O48275"/>
      <c r="U48275"/>
      <c r="V48275"/>
    </row>
    <row r="48276" spans="6:22" x14ac:dyDescent="0.2">
      <c r="F48276"/>
      <c r="M48276" s="2"/>
      <c r="N48276"/>
      <c r="O48276"/>
      <c r="U48276"/>
      <c r="V48276"/>
    </row>
    <row r="48277" spans="6:22" x14ac:dyDescent="0.2">
      <c r="F48277"/>
      <c r="M48277" s="2"/>
      <c r="N48277"/>
      <c r="O48277"/>
      <c r="U48277"/>
      <c r="V48277"/>
    </row>
    <row r="48278" spans="6:22" x14ac:dyDescent="0.2">
      <c r="F48278"/>
      <c r="M48278" s="2"/>
      <c r="N48278"/>
      <c r="O48278"/>
      <c r="U48278"/>
      <c r="V48278"/>
    </row>
    <row r="48279" spans="6:22" x14ac:dyDescent="0.2">
      <c r="F48279"/>
      <c r="M48279" s="2"/>
      <c r="N48279"/>
      <c r="O48279"/>
      <c r="U48279"/>
      <c r="V48279"/>
    </row>
    <row r="48280" spans="6:22" x14ac:dyDescent="0.2">
      <c r="F48280"/>
      <c r="M48280" s="2"/>
      <c r="N48280"/>
      <c r="O48280"/>
      <c r="U48280"/>
      <c r="V48280"/>
    </row>
    <row r="48281" spans="6:22" x14ac:dyDescent="0.2">
      <c r="F48281"/>
      <c r="M48281" s="2"/>
      <c r="N48281"/>
      <c r="O48281"/>
      <c r="U48281"/>
      <c r="V48281"/>
    </row>
    <row r="48282" spans="6:22" x14ac:dyDescent="0.2">
      <c r="F48282"/>
      <c r="M48282" s="2"/>
      <c r="N48282"/>
      <c r="O48282"/>
      <c r="U48282"/>
      <c r="V48282"/>
    </row>
    <row r="48283" spans="6:22" x14ac:dyDescent="0.2">
      <c r="F48283"/>
      <c r="M48283" s="2"/>
      <c r="N48283"/>
      <c r="O48283"/>
      <c r="U48283"/>
      <c r="V48283"/>
    </row>
    <row r="48284" spans="6:22" x14ac:dyDescent="0.2">
      <c r="F48284"/>
      <c r="M48284" s="2"/>
      <c r="N48284"/>
      <c r="O48284"/>
      <c r="U48284"/>
      <c r="V48284"/>
    </row>
    <row r="48285" spans="6:22" x14ac:dyDescent="0.2">
      <c r="F48285"/>
      <c r="M48285" s="2"/>
      <c r="N48285"/>
      <c r="O48285"/>
      <c r="U48285"/>
      <c r="V48285"/>
    </row>
    <row r="48286" spans="6:22" x14ac:dyDescent="0.2">
      <c r="F48286"/>
      <c r="M48286" s="2"/>
      <c r="N48286"/>
      <c r="O48286"/>
      <c r="U48286"/>
      <c r="V48286"/>
    </row>
    <row r="48287" spans="6:22" x14ac:dyDescent="0.2">
      <c r="F48287"/>
      <c r="M48287" s="2"/>
      <c r="N48287"/>
      <c r="O48287"/>
      <c r="U48287"/>
      <c r="V48287"/>
    </row>
    <row r="48288" spans="6:22" x14ac:dyDescent="0.2">
      <c r="F48288"/>
      <c r="M48288" s="2"/>
      <c r="N48288"/>
      <c r="O48288"/>
      <c r="U48288"/>
      <c r="V48288"/>
    </row>
    <row r="48289" spans="6:22" x14ac:dyDescent="0.2">
      <c r="F48289"/>
      <c r="M48289" s="2"/>
      <c r="N48289"/>
      <c r="O48289"/>
      <c r="U48289"/>
      <c r="V48289"/>
    </row>
    <row r="48290" spans="6:22" x14ac:dyDescent="0.2">
      <c r="F48290"/>
      <c r="M48290" s="2"/>
      <c r="N48290"/>
      <c r="O48290"/>
      <c r="U48290"/>
      <c r="V48290"/>
    </row>
    <row r="48291" spans="6:22" x14ac:dyDescent="0.2">
      <c r="F48291"/>
      <c r="M48291" s="2"/>
      <c r="N48291"/>
      <c r="O48291"/>
      <c r="U48291"/>
      <c r="V48291"/>
    </row>
    <row r="48292" spans="6:22" x14ac:dyDescent="0.2">
      <c r="F48292"/>
      <c r="M48292" s="2"/>
      <c r="N48292"/>
      <c r="O48292"/>
      <c r="U48292"/>
      <c r="V48292"/>
    </row>
    <row r="48293" spans="6:22" x14ac:dyDescent="0.2">
      <c r="F48293"/>
      <c r="M48293" s="2"/>
      <c r="N48293"/>
      <c r="O48293"/>
      <c r="U48293"/>
      <c r="V48293"/>
    </row>
    <row r="48294" spans="6:22" x14ac:dyDescent="0.2">
      <c r="F48294"/>
      <c r="M48294" s="2"/>
      <c r="N48294"/>
      <c r="O48294"/>
      <c r="U48294"/>
      <c r="V48294"/>
    </row>
    <row r="48295" spans="6:22" x14ac:dyDescent="0.2">
      <c r="F48295"/>
      <c r="M48295" s="2"/>
      <c r="N48295"/>
      <c r="O48295"/>
      <c r="U48295"/>
      <c r="V48295"/>
    </row>
    <row r="48296" spans="6:22" x14ac:dyDescent="0.2">
      <c r="F48296"/>
      <c r="M48296" s="2"/>
      <c r="N48296"/>
      <c r="O48296"/>
      <c r="U48296"/>
      <c r="V48296"/>
    </row>
    <row r="48297" spans="6:22" x14ac:dyDescent="0.2">
      <c r="F48297"/>
      <c r="M48297" s="2"/>
      <c r="N48297"/>
      <c r="O48297"/>
      <c r="U48297"/>
      <c r="V48297"/>
    </row>
    <row r="48298" spans="6:22" x14ac:dyDescent="0.2">
      <c r="F48298"/>
      <c r="M48298" s="2"/>
      <c r="N48298"/>
      <c r="O48298"/>
      <c r="U48298"/>
      <c r="V48298"/>
    </row>
    <row r="48299" spans="6:22" x14ac:dyDescent="0.2">
      <c r="F48299"/>
      <c r="M48299" s="2"/>
      <c r="N48299"/>
      <c r="O48299"/>
      <c r="U48299"/>
      <c r="V48299"/>
    </row>
    <row r="48300" spans="6:22" x14ac:dyDescent="0.2">
      <c r="F48300"/>
      <c r="M48300" s="2"/>
      <c r="N48300"/>
      <c r="O48300"/>
      <c r="U48300"/>
      <c r="V48300"/>
    </row>
    <row r="48301" spans="6:22" x14ac:dyDescent="0.2">
      <c r="F48301"/>
      <c r="M48301" s="2"/>
      <c r="N48301"/>
      <c r="O48301"/>
      <c r="U48301"/>
      <c r="V48301"/>
    </row>
    <row r="48302" spans="6:22" x14ac:dyDescent="0.2">
      <c r="F48302"/>
      <c r="M48302" s="2"/>
      <c r="N48302"/>
      <c r="O48302"/>
      <c r="U48302"/>
      <c r="V48302"/>
    </row>
    <row r="48303" spans="6:22" x14ac:dyDescent="0.2">
      <c r="F48303"/>
      <c r="M48303" s="2"/>
      <c r="N48303"/>
      <c r="O48303"/>
      <c r="U48303"/>
      <c r="V48303"/>
    </row>
    <row r="48304" spans="6:22" x14ac:dyDescent="0.2">
      <c r="F48304"/>
      <c r="M48304" s="2"/>
      <c r="N48304"/>
      <c r="O48304"/>
      <c r="U48304"/>
      <c r="V48304"/>
    </row>
    <row r="48305" spans="6:22" x14ac:dyDescent="0.2">
      <c r="F48305"/>
      <c r="M48305" s="2"/>
      <c r="N48305"/>
      <c r="O48305"/>
      <c r="U48305"/>
      <c r="V48305"/>
    </row>
    <row r="48306" spans="6:22" x14ac:dyDescent="0.2">
      <c r="F48306"/>
      <c r="M48306" s="2"/>
      <c r="N48306"/>
      <c r="O48306"/>
      <c r="U48306"/>
      <c r="V48306"/>
    </row>
    <row r="48307" spans="6:22" x14ac:dyDescent="0.2">
      <c r="F48307"/>
      <c r="M48307" s="2"/>
      <c r="N48307"/>
      <c r="O48307"/>
      <c r="U48307"/>
      <c r="V48307"/>
    </row>
    <row r="48308" spans="6:22" x14ac:dyDescent="0.2">
      <c r="F48308"/>
      <c r="M48308" s="2"/>
      <c r="N48308"/>
      <c r="O48308"/>
      <c r="U48308"/>
      <c r="V48308"/>
    </row>
    <row r="48309" spans="6:22" x14ac:dyDescent="0.2">
      <c r="F48309"/>
      <c r="M48309" s="2"/>
      <c r="N48309"/>
      <c r="O48309"/>
      <c r="U48309"/>
      <c r="V48309"/>
    </row>
    <row r="48310" spans="6:22" x14ac:dyDescent="0.2">
      <c r="F48310"/>
      <c r="M48310" s="2"/>
      <c r="N48310"/>
      <c r="O48310"/>
      <c r="U48310"/>
      <c r="V48310"/>
    </row>
    <row r="48311" spans="6:22" x14ac:dyDescent="0.2">
      <c r="F48311"/>
      <c r="M48311" s="2"/>
      <c r="N48311"/>
      <c r="O48311"/>
      <c r="U48311"/>
      <c r="V48311"/>
    </row>
    <row r="48312" spans="6:22" x14ac:dyDescent="0.2">
      <c r="F48312"/>
      <c r="M48312" s="2"/>
      <c r="N48312"/>
      <c r="O48312"/>
      <c r="U48312"/>
      <c r="V48312"/>
    </row>
    <row r="48313" spans="6:22" x14ac:dyDescent="0.2">
      <c r="F48313"/>
      <c r="M48313" s="2"/>
      <c r="N48313"/>
      <c r="O48313"/>
      <c r="U48313"/>
      <c r="V48313"/>
    </row>
    <row r="48314" spans="6:22" x14ac:dyDescent="0.2">
      <c r="F48314"/>
      <c r="M48314" s="2"/>
      <c r="N48314"/>
      <c r="O48314"/>
      <c r="U48314"/>
      <c r="V48314"/>
    </row>
    <row r="48315" spans="6:22" x14ac:dyDescent="0.2">
      <c r="F48315"/>
      <c r="M48315" s="2"/>
      <c r="N48315"/>
      <c r="O48315"/>
      <c r="U48315"/>
      <c r="V48315"/>
    </row>
    <row r="48316" spans="6:22" x14ac:dyDescent="0.2">
      <c r="F48316"/>
      <c r="M48316" s="2"/>
      <c r="N48316"/>
      <c r="O48316"/>
      <c r="U48316"/>
      <c r="V48316"/>
    </row>
    <row r="48317" spans="6:22" x14ac:dyDescent="0.2">
      <c r="F48317"/>
      <c r="M48317" s="2"/>
      <c r="N48317"/>
      <c r="O48317"/>
      <c r="U48317"/>
      <c r="V48317"/>
    </row>
    <row r="48318" spans="6:22" x14ac:dyDescent="0.2">
      <c r="F48318"/>
      <c r="M48318" s="2"/>
      <c r="N48318"/>
      <c r="O48318"/>
      <c r="U48318"/>
      <c r="V48318"/>
    </row>
    <row r="48319" spans="6:22" x14ac:dyDescent="0.2">
      <c r="F48319"/>
      <c r="M48319" s="2"/>
      <c r="N48319"/>
      <c r="O48319"/>
      <c r="U48319"/>
      <c r="V48319"/>
    </row>
    <row r="48320" spans="6:22" x14ac:dyDescent="0.2">
      <c r="F48320"/>
      <c r="M48320" s="2"/>
      <c r="N48320"/>
      <c r="O48320"/>
      <c r="U48320"/>
      <c r="V48320"/>
    </row>
    <row r="48321" spans="6:22" x14ac:dyDescent="0.2">
      <c r="F48321"/>
      <c r="M48321" s="2"/>
      <c r="N48321"/>
      <c r="O48321"/>
      <c r="U48321"/>
      <c r="V48321"/>
    </row>
    <row r="48322" spans="6:22" x14ac:dyDescent="0.2">
      <c r="F48322"/>
      <c r="M48322" s="2"/>
      <c r="N48322"/>
      <c r="O48322"/>
      <c r="U48322"/>
      <c r="V48322"/>
    </row>
    <row r="48323" spans="6:22" x14ac:dyDescent="0.2">
      <c r="F48323"/>
      <c r="M48323" s="2"/>
      <c r="N48323"/>
      <c r="O48323"/>
      <c r="U48323"/>
      <c r="V48323"/>
    </row>
    <row r="48324" spans="6:22" x14ac:dyDescent="0.2">
      <c r="F48324"/>
      <c r="M48324" s="2"/>
      <c r="N48324"/>
      <c r="O48324"/>
      <c r="U48324"/>
      <c r="V48324"/>
    </row>
    <row r="48325" spans="6:22" x14ac:dyDescent="0.2">
      <c r="F48325"/>
      <c r="M48325" s="2"/>
      <c r="N48325"/>
      <c r="O48325"/>
      <c r="U48325"/>
      <c r="V48325"/>
    </row>
    <row r="48326" spans="6:22" x14ac:dyDescent="0.2">
      <c r="F48326"/>
      <c r="M48326" s="2"/>
      <c r="N48326"/>
      <c r="O48326"/>
      <c r="U48326"/>
      <c r="V48326"/>
    </row>
    <row r="48327" spans="6:22" x14ac:dyDescent="0.2">
      <c r="F48327"/>
      <c r="M48327" s="2"/>
      <c r="N48327"/>
      <c r="O48327"/>
      <c r="U48327"/>
      <c r="V48327"/>
    </row>
    <row r="48328" spans="6:22" x14ac:dyDescent="0.2">
      <c r="F48328"/>
      <c r="M48328" s="2"/>
      <c r="N48328"/>
      <c r="O48328"/>
      <c r="U48328"/>
      <c r="V48328"/>
    </row>
    <row r="48329" spans="6:22" x14ac:dyDescent="0.2">
      <c r="F48329"/>
      <c r="M48329" s="2"/>
      <c r="N48329"/>
      <c r="O48329"/>
      <c r="U48329"/>
      <c r="V48329"/>
    </row>
    <row r="48330" spans="6:22" x14ac:dyDescent="0.2">
      <c r="F48330"/>
      <c r="M48330" s="2"/>
      <c r="N48330"/>
      <c r="O48330"/>
      <c r="U48330"/>
      <c r="V48330"/>
    </row>
    <row r="48331" spans="6:22" x14ac:dyDescent="0.2">
      <c r="F48331"/>
      <c r="M48331" s="2"/>
      <c r="N48331"/>
      <c r="O48331"/>
      <c r="U48331"/>
      <c r="V48331"/>
    </row>
    <row r="48332" spans="6:22" x14ac:dyDescent="0.2">
      <c r="F48332"/>
      <c r="M48332" s="2"/>
      <c r="N48332"/>
      <c r="O48332"/>
      <c r="U48332"/>
      <c r="V48332"/>
    </row>
    <row r="48333" spans="6:22" x14ac:dyDescent="0.2">
      <c r="F48333"/>
      <c r="M48333" s="2"/>
      <c r="N48333"/>
      <c r="O48333"/>
      <c r="U48333"/>
      <c r="V48333"/>
    </row>
    <row r="48334" spans="6:22" x14ac:dyDescent="0.2">
      <c r="F48334"/>
      <c r="M48334" s="2"/>
      <c r="N48334"/>
      <c r="O48334"/>
      <c r="U48334"/>
      <c r="V48334"/>
    </row>
    <row r="48335" spans="6:22" x14ac:dyDescent="0.2">
      <c r="F48335"/>
      <c r="M48335" s="2"/>
      <c r="N48335"/>
      <c r="O48335"/>
      <c r="U48335"/>
      <c r="V48335"/>
    </row>
    <row r="48336" spans="6:22" x14ac:dyDescent="0.2">
      <c r="F48336"/>
      <c r="M48336" s="2"/>
      <c r="N48336"/>
      <c r="O48336"/>
      <c r="U48336"/>
      <c r="V48336"/>
    </row>
    <row r="48337" spans="6:22" x14ac:dyDescent="0.2">
      <c r="F48337"/>
      <c r="M48337" s="2"/>
      <c r="N48337"/>
      <c r="O48337"/>
      <c r="U48337"/>
      <c r="V48337"/>
    </row>
    <row r="48338" spans="6:22" x14ac:dyDescent="0.2">
      <c r="F48338"/>
      <c r="M48338" s="2"/>
      <c r="N48338"/>
      <c r="O48338"/>
      <c r="U48338"/>
      <c r="V48338"/>
    </row>
    <row r="48339" spans="6:22" x14ac:dyDescent="0.2">
      <c r="F48339"/>
      <c r="M48339" s="2"/>
      <c r="N48339"/>
      <c r="O48339"/>
      <c r="U48339"/>
      <c r="V48339"/>
    </row>
    <row r="48340" spans="6:22" x14ac:dyDescent="0.2">
      <c r="F48340"/>
      <c r="M48340" s="2"/>
      <c r="N48340"/>
      <c r="O48340"/>
      <c r="U48340"/>
      <c r="V48340"/>
    </row>
    <row r="48341" spans="6:22" x14ac:dyDescent="0.2">
      <c r="F48341"/>
      <c r="M48341" s="2"/>
      <c r="N48341"/>
      <c r="O48341"/>
      <c r="U48341"/>
      <c r="V48341"/>
    </row>
    <row r="48342" spans="6:22" x14ac:dyDescent="0.2">
      <c r="F48342"/>
      <c r="M48342" s="2"/>
      <c r="N48342"/>
      <c r="O48342"/>
      <c r="U48342"/>
      <c r="V48342"/>
    </row>
    <row r="48343" spans="6:22" x14ac:dyDescent="0.2">
      <c r="F48343"/>
      <c r="M48343" s="2"/>
      <c r="N48343"/>
      <c r="O48343"/>
      <c r="U48343"/>
      <c r="V48343"/>
    </row>
    <row r="48344" spans="6:22" x14ac:dyDescent="0.2">
      <c r="F48344"/>
      <c r="M48344" s="2"/>
      <c r="N48344"/>
      <c r="O48344"/>
      <c r="U48344"/>
      <c r="V48344"/>
    </row>
    <row r="48345" spans="6:22" x14ac:dyDescent="0.2">
      <c r="F48345"/>
      <c r="M48345" s="2"/>
      <c r="N48345"/>
      <c r="O48345"/>
      <c r="U48345"/>
      <c r="V48345"/>
    </row>
    <row r="48346" spans="6:22" x14ac:dyDescent="0.2">
      <c r="F48346"/>
      <c r="M48346" s="2"/>
      <c r="N48346"/>
      <c r="O48346"/>
      <c r="U48346"/>
      <c r="V48346"/>
    </row>
    <row r="48347" spans="6:22" x14ac:dyDescent="0.2">
      <c r="F48347"/>
      <c r="M48347" s="2"/>
      <c r="N48347"/>
      <c r="O48347"/>
      <c r="U48347"/>
      <c r="V48347"/>
    </row>
    <row r="48348" spans="6:22" x14ac:dyDescent="0.2">
      <c r="F48348"/>
      <c r="M48348" s="2"/>
      <c r="N48348"/>
      <c r="O48348"/>
      <c r="U48348"/>
      <c r="V48348"/>
    </row>
    <row r="48349" spans="6:22" x14ac:dyDescent="0.2">
      <c r="F48349"/>
      <c r="M48349" s="2"/>
      <c r="N48349"/>
      <c r="O48349"/>
      <c r="U48349"/>
      <c r="V48349"/>
    </row>
    <row r="48350" spans="6:22" x14ac:dyDescent="0.2">
      <c r="F48350"/>
      <c r="M48350" s="2"/>
      <c r="N48350"/>
      <c r="O48350"/>
      <c r="U48350"/>
      <c r="V48350"/>
    </row>
    <row r="48351" spans="6:22" x14ac:dyDescent="0.2">
      <c r="F48351"/>
      <c r="M48351" s="2"/>
      <c r="N48351"/>
      <c r="O48351"/>
      <c r="U48351"/>
      <c r="V48351"/>
    </row>
    <row r="48352" spans="6:22" x14ac:dyDescent="0.2">
      <c r="F48352"/>
      <c r="M48352" s="2"/>
      <c r="N48352"/>
      <c r="O48352"/>
      <c r="U48352"/>
      <c r="V48352"/>
    </row>
    <row r="48353" spans="6:22" x14ac:dyDescent="0.2">
      <c r="F48353"/>
      <c r="M48353" s="2"/>
      <c r="N48353"/>
      <c r="O48353"/>
      <c r="U48353"/>
      <c r="V48353"/>
    </row>
    <row r="48354" spans="6:22" x14ac:dyDescent="0.2">
      <c r="F48354"/>
      <c r="M48354" s="2"/>
      <c r="N48354"/>
      <c r="O48354"/>
      <c r="U48354"/>
      <c r="V48354"/>
    </row>
    <row r="48355" spans="6:22" x14ac:dyDescent="0.2">
      <c r="F48355"/>
      <c r="M48355" s="2"/>
      <c r="N48355"/>
      <c r="O48355"/>
      <c r="U48355"/>
      <c r="V48355"/>
    </row>
    <row r="48356" spans="6:22" x14ac:dyDescent="0.2">
      <c r="F48356"/>
      <c r="M48356" s="2"/>
      <c r="N48356"/>
      <c r="O48356"/>
      <c r="U48356"/>
      <c r="V48356"/>
    </row>
    <row r="48357" spans="6:22" x14ac:dyDescent="0.2">
      <c r="F48357"/>
      <c r="M48357" s="2"/>
      <c r="N48357"/>
      <c r="O48357"/>
      <c r="U48357"/>
      <c r="V48357"/>
    </row>
    <row r="48358" spans="6:22" x14ac:dyDescent="0.2">
      <c r="F48358"/>
      <c r="M48358" s="2"/>
      <c r="N48358"/>
      <c r="O48358"/>
      <c r="U48358"/>
      <c r="V48358"/>
    </row>
    <row r="48359" spans="6:22" x14ac:dyDescent="0.2">
      <c r="F48359"/>
      <c r="M48359" s="2"/>
      <c r="N48359"/>
      <c r="O48359"/>
      <c r="U48359"/>
      <c r="V48359"/>
    </row>
    <row r="48360" spans="6:22" x14ac:dyDescent="0.2">
      <c r="F48360"/>
      <c r="M48360" s="2"/>
      <c r="N48360"/>
      <c r="O48360"/>
      <c r="U48360"/>
      <c r="V48360"/>
    </row>
    <row r="48361" spans="6:22" x14ac:dyDescent="0.2">
      <c r="F48361"/>
      <c r="M48361" s="2"/>
      <c r="N48361"/>
      <c r="O48361"/>
      <c r="U48361"/>
      <c r="V48361"/>
    </row>
    <row r="48362" spans="6:22" x14ac:dyDescent="0.2">
      <c r="F48362"/>
      <c r="M48362" s="2"/>
      <c r="N48362"/>
      <c r="O48362"/>
      <c r="U48362"/>
      <c r="V48362"/>
    </row>
    <row r="48363" spans="6:22" x14ac:dyDescent="0.2">
      <c r="F48363"/>
      <c r="M48363" s="2"/>
      <c r="N48363"/>
      <c r="O48363"/>
      <c r="U48363"/>
      <c r="V48363"/>
    </row>
    <row r="48364" spans="6:22" x14ac:dyDescent="0.2">
      <c r="F48364"/>
      <c r="M48364" s="2"/>
      <c r="N48364"/>
      <c r="O48364"/>
      <c r="U48364"/>
      <c r="V48364"/>
    </row>
    <row r="48365" spans="6:22" x14ac:dyDescent="0.2">
      <c r="F48365"/>
      <c r="M48365" s="2"/>
      <c r="N48365"/>
      <c r="O48365"/>
      <c r="U48365"/>
      <c r="V48365"/>
    </row>
    <row r="48366" spans="6:22" x14ac:dyDescent="0.2">
      <c r="F48366"/>
      <c r="M48366" s="2"/>
      <c r="N48366"/>
      <c r="O48366"/>
      <c r="U48366"/>
      <c r="V48366"/>
    </row>
    <row r="48367" spans="6:22" x14ac:dyDescent="0.2">
      <c r="F48367"/>
      <c r="M48367" s="2"/>
      <c r="N48367"/>
      <c r="O48367"/>
      <c r="U48367"/>
      <c r="V48367"/>
    </row>
    <row r="48368" spans="6:22" x14ac:dyDescent="0.2">
      <c r="F48368"/>
      <c r="M48368" s="2"/>
      <c r="N48368"/>
      <c r="O48368"/>
      <c r="U48368"/>
      <c r="V48368"/>
    </row>
    <row r="48369" spans="6:22" x14ac:dyDescent="0.2">
      <c r="F48369"/>
      <c r="M48369" s="2"/>
      <c r="N48369"/>
      <c r="O48369"/>
      <c r="U48369"/>
      <c r="V48369"/>
    </row>
    <row r="48370" spans="6:22" x14ac:dyDescent="0.2">
      <c r="F48370"/>
      <c r="M48370" s="2"/>
      <c r="N48370"/>
      <c r="O48370"/>
      <c r="U48370"/>
      <c r="V48370"/>
    </row>
    <row r="48371" spans="6:22" x14ac:dyDescent="0.2">
      <c r="F48371"/>
      <c r="M48371" s="2"/>
      <c r="N48371"/>
      <c r="O48371"/>
      <c r="U48371"/>
      <c r="V48371"/>
    </row>
    <row r="48372" spans="6:22" x14ac:dyDescent="0.2">
      <c r="F48372"/>
      <c r="M48372" s="2"/>
      <c r="N48372"/>
      <c r="O48372"/>
      <c r="U48372"/>
      <c r="V48372"/>
    </row>
    <row r="48373" spans="6:22" x14ac:dyDescent="0.2">
      <c r="F48373"/>
      <c r="M48373" s="2"/>
      <c r="N48373"/>
      <c r="O48373"/>
      <c r="U48373"/>
      <c r="V48373"/>
    </row>
    <row r="48374" spans="6:22" x14ac:dyDescent="0.2">
      <c r="F48374"/>
      <c r="M48374" s="2"/>
      <c r="N48374"/>
      <c r="O48374"/>
      <c r="U48374"/>
      <c r="V48374"/>
    </row>
    <row r="48375" spans="6:22" x14ac:dyDescent="0.2">
      <c r="F48375"/>
      <c r="M48375" s="2"/>
      <c r="N48375"/>
      <c r="O48375"/>
      <c r="U48375"/>
      <c r="V48375"/>
    </row>
    <row r="48376" spans="6:22" x14ac:dyDescent="0.2">
      <c r="F48376"/>
      <c r="M48376" s="2"/>
      <c r="N48376"/>
      <c r="O48376"/>
      <c r="U48376"/>
      <c r="V48376"/>
    </row>
    <row r="48377" spans="6:22" x14ac:dyDescent="0.2">
      <c r="F48377"/>
      <c r="M48377" s="2"/>
      <c r="N48377"/>
      <c r="O48377"/>
      <c r="U48377"/>
      <c r="V48377"/>
    </row>
    <row r="48378" spans="6:22" x14ac:dyDescent="0.2">
      <c r="F48378"/>
      <c r="M48378" s="2"/>
      <c r="N48378"/>
      <c r="O48378"/>
      <c r="U48378"/>
      <c r="V48378"/>
    </row>
    <row r="48379" spans="6:22" x14ac:dyDescent="0.2">
      <c r="F48379"/>
      <c r="M48379" s="2"/>
      <c r="N48379"/>
      <c r="O48379"/>
      <c r="U48379"/>
      <c r="V48379"/>
    </row>
    <row r="48380" spans="6:22" x14ac:dyDescent="0.2">
      <c r="F48380"/>
      <c r="M48380" s="2"/>
      <c r="N48380"/>
      <c r="O48380"/>
      <c r="U48380"/>
      <c r="V48380"/>
    </row>
    <row r="48381" spans="6:22" x14ac:dyDescent="0.2">
      <c r="F48381"/>
      <c r="M48381" s="2"/>
      <c r="N48381"/>
      <c r="O48381"/>
      <c r="U48381"/>
      <c r="V48381"/>
    </row>
    <row r="48382" spans="6:22" x14ac:dyDescent="0.2">
      <c r="F48382"/>
      <c r="M48382" s="2"/>
      <c r="N48382"/>
      <c r="O48382"/>
      <c r="U48382"/>
      <c r="V48382"/>
    </row>
    <row r="48383" spans="6:22" x14ac:dyDescent="0.2">
      <c r="F48383"/>
      <c r="M48383" s="2"/>
      <c r="N48383"/>
      <c r="O48383"/>
      <c r="U48383"/>
      <c r="V48383"/>
    </row>
    <row r="48384" spans="6:22" x14ac:dyDescent="0.2">
      <c r="F48384"/>
      <c r="M48384" s="2"/>
      <c r="N48384"/>
      <c r="O48384"/>
      <c r="U48384"/>
      <c r="V48384"/>
    </row>
    <row r="48385" spans="6:22" x14ac:dyDescent="0.2">
      <c r="F48385"/>
      <c r="M48385" s="2"/>
      <c r="N48385"/>
      <c r="O48385"/>
      <c r="U48385"/>
      <c r="V48385"/>
    </row>
    <row r="48386" spans="6:22" x14ac:dyDescent="0.2">
      <c r="F48386"/>
      <c r="M48386" s="2"/>
      <c r="N48386"/>
      <c r="O48386"/>
      <c r="U48386"/>
      <c r="V48386"/>
    </row>
    <row r="48387" spans="6:22" x14ac:dyDescent="0.2">
      <c r="F48387"/>
      <c r="M48387" s="2"/>
      <c r="N48387"/>
      <c r="O48387"/>
      <c r="U48387"/>
      <c r="V48387"/>
    </row>
    <row r="48388" spans="6:22" x14ac:dyDescent="0.2">
      <c r="F48388"/>
      <c r="M48388" s="2"/>
      <c r="N48388"/>
      <c r="O48388"/>
      <c r="U48388"/>
      <c r="V48388"/>
    </row>
    <row r="48389" spans="6:22" x14ac:dyDescent="0.2">
      <c r="F48389"/>
      <c r="M48389" s="2"/>
      <c r="N48389"/>
      <c r="O48389"/>
      <c r="U48389"/>
      <c r="V48389"/>
    </row>
    <row r="48390" spans="6:22" x14ac:dyDescent="0.2">
      <c r="F48390"/>
      <c r="M48390" s="2"/>
      <c r="N48390"/>
      <c r="O48390"/>
      <c r="U48390"/>
      <c r="V48390"/>
    </row>
    <row r="48391" spans="6:22" x14ac:dyDescent="0.2">
      <c r="F48391"/>
      <c r="M48391" s="2"/>
      <c r="N48391"/>
      <c r="O48391"/>
      <c r="U48391"/>
      <c r="V48391"/>
    </row>
    <row r="48392" spans="6:22" x14ac:dyDescent="0.2">
      <c r="F48392"/>
      <c r="M48392" s="2"/>
      <c r="N48392"/>
      <c r="O48392"/>
      <c r="U48392"/>
      <c r="V48392"/>
    </row>
    <row r="48393" spans="6:22" x14ac:dyDescent="0.2">
      <c r="F48393"/>
      <c r="M48393" s="2"/>
      <c r="N48393"/>
      <c r="O48393"/>
      <c r="U48393"/>
      <c r="V48393"/>
    </row>
    <row r="48394" spans="6:22" x14ac:dyDescent="0.2">
      <c r="F48394"/>
      <c r="M48394" s="2"/>
      <c r="N48394"/>
      <c r="O48394"/>
      <c r="U48394"/>
      <c r="V48394"/>
    </row>
    <row r="48395" spans="6:22" x14ac:dyDescent="0.2">
      <c r="F48395"/>
      <c r="M48395" s="2"/>
      <c r="N48395"/>
      <c r="O48395"/>
      <c r="U48395"/>
      <c r="V48395"/>
    </row>
    <row r="48396" spans="6:22" x14ac:dyDescent="0.2">
      <c r="F48396"/>
      <c r="M48396" s="2"/>
      <c r="N48396"/>
      <c r="O48396"/>
      <c r="U48396"/>
      <c r="V48396"/>
    </row>
    <row r="48397" spans="6:22" x14ac:dyDescent="0.2">
      <c r="F48397"/>
      <c r="M48397" s="2"/>
      <c r="N48397"/>
      <c r="O48397"/>
      <c r="U48397"/>
      <c r="V48397"/>
    </row>
    <row r="48398" spans="6:22" x14ac:dyDescent="0.2">
      <c r="F48398"/>
      <c r="M48398" s="2"/>
      <c r="N48398"/>
      <c r="O48398"/>
      <c r="U48398"/>
      <c r="V48398"/>
    </row>
    <row r="48399" spans="6:22" x14ac:dyDescent="0.2">
      <c r="F48399"/>
      <c r="M48399" s="2"/>
      <c r="N48399"/>
      <c r="O48399"/>
      <c r="U48399"/>
      <c r="V48399"/>
    </row>
    <row r="48400" spans="6:22" x14ac:dyDescent="0.2">
      <c r="F48400"/>
      <c r="M48400" s="2"/>
      <c r="N48400"/>
      <c r="O48400"/>
      <c r="U48400"/>
      <c r="V48400"/>
    </row>
    <row r="48401" spans="6:22" x14ac:dyDescent="0.2">
      <c r="F48401"/>
      <c r="M48401" s="2"/>
      <c r="N48401"/>
      <c r="O48401"/>
      <c r="U48401"/>
      <c r="V48401"/>
    </row>
    <row r="48402" spans="6:22" x14ac:dyDescent="0.2">
      <c r="F48402"/>
      <c r="M48402" s="2"/>
      <c r="N48402"/>
      <c r="O48402"/>
      <c r="U48402"/>
      <c r="V48402"/>
    </row>
    <row r="48403" spans="6:22" x14ac:dyDescent="0.2">
      <c r="F48403"/>
      <c r="M48403" s="2"/>
      <c r="N48403"/>
      <c r="O48403"/>
      <c r="U48403"/>
      <c r="V48403"/>
    </row>
    <row r="48404" spans="6:22" x14ac:dyDescent="0.2">
      <c r="F48404"/>
      <c r="M48404" s="2"/>
      <c r="N48404"/>
      <c r="O48404"/>
      <c r="U48404"/>
      <c r="V48404"/>
    </row>
    <row r="48405" spans="6:22" x14ac:dyDescent="0.2">
      <c r="F48405"/>
      <c r="M48405" s="2"/>
      <c r="N48405"/>
      <c r="O48405"/>
      <c r="U48405"/>
      <c r="V48405"/>
    </row>
    <row r="48406" spans="6:22" x14ac:dyDescent="0.2">
      <c r="F48406"/>
      <c r="M48406" s="2"/>
      <c r="N48406"/>
      <c r="O48406"/>
      <c r="U48406"/>
      <c r="V48406"/>
    </row>
    <row r="48407" spans="6:22" x14ac:dyDescent="0.2">
      <c r="F48407"/>
      <c r="M48407" s="2"/>
      <c r="N48407"/>
      <c r="O48407"/>
      <c r="U48407"/>
      <c r="V48407"/>
    </row>
    <row r="48408" spans="6:22" x14ac:dyDescent="0.2">
      <c r="F48408"/>
      <c r="M48408" s="2"/>
      <c r="N48408"/>
      <c r="O48408"/>
      <c r="U48408"/>
      <c r="V48408"/>
    </row>
    <row r="48409" spans="6:22" x14ac:dyDescent="0.2">
      <c r="F48409"/>
      <c r="M48409" s="2"/>
      <c r="N48409"/>
      <c r="O48409"/>
      <c r="U48409"/>
      <c r="V48409"/>
    </row>
    <row r="48410" spans="6:22" x14ac:dyDescent="0.2">
      <c r="F48410"/>
      <c r="M48410" s="2"/>
      <c r="N48410"/>
      <c r="O48410"/>
      <c r="U48410"/>
      <c r="V48410"/>
    </row>
    <row r="48411" spans="6:22" x14ac:dyDescent="0.2">
      <c r="F48411"/>
      <c r="M48411" s="2"/>
      <c r="N48411"/>
      <c r="O48411"/>
      <c r="U48411"/>
      <c r="V48411"/>
    </row>
    <row r="48412" spans="6:22" x14ac:dyDescent="0.2">
      <c r="F48412"/>
      <c r="M48412" s="2"/>
      <c r="N48412"/>
      <c r="O48412"/>
      <c r="U48412"/>
      <c r="V48412"/>
    </row>
    <row r="48413" spans="6:22" x14ac:dyDescent="0.2">
      <c r="F48413"/>
      <c r="M48413" s="2"/>
      <c r="N48413"/>
      <c r="O48413"/>
      <c r="U48413"/>
      <c r="V48413"/>
    </row>
    <row r="48414" spans="6:22" x14ac:dyDescent="0.2">
      <c r="F48414"/>
      <c r="M48414" s="2"/>
      <c r="N48414"/>
      <c r="O48414"/>
      <c r="U48414"/>
      <c r="V48414"/>
    </row>
    <row r="48415" spans="6:22" x14ac:dyDescent="0.2">
      <c r="F48415"/>
      <c r="M48415" s="2"/>
      <c r="N48415"/>
      <c r="O48415"/>
      <c r="U48415"/>
      <c r="V48415"/>
    </row>
    <row r="48416" spans="6:22" x14ac:dyDescent="0.2">
      <c r="F48416"/>
      <c r="M48416" s="2"/>
      <c r="N48416"/>
      <c r="O48416"/>
      <c r="U48416"/>
      <c r="V48416"/>
    </row>
    <row r="48417" spans="6:22" x14ac:dyDescent="0.2">
      <c r="F48417"/>
      <c r="M48417" s="2"/>
      <c r="N48417"/>
      <c r="O48417"/>
      <c r="U48417"/>
      <c r="V48417"/>
    </row>
    <row r="48418" spans="6:22" x14ac:dyDescent="0.2">
      <c r="F48418"/>
      <c r="M48418" s="2"/>
      <c r="N48418"/>
      <c r="O48418"/>
      <c r="U48418"/>
      <c r="V48418"/>
    </row>
    <row r="48419" spans="6:22" x14ac:dyDescent="0.2">
      <c r="F48419"/>
      <c r="M48419" s="2"/>
      <c r="N48419"/>
      <c r="O48419"/>
      <c r="U48419"/>
      <c r="V48419"/>
    </row>
    <row r="48420" spans="6:22" x14ac:dyDescent="0.2">
      <c r="F48420"/>
      <c r="M48420" s="2"/>
      <c r="N48420"/>
      <c r="O48420"/>
      <c r="U48420"/>
      <c r="V48420"/>
    </row>
    <row r="48421" spans="6:22" x14ac:dyDescent="0.2">
      <c r="F48421"/>
      <c r="M48421" s="2"/>
      <c r="N48421"/>
      <c r="O48421"/>
      <c r="U48421"/>
      <c r="V48421"/>
    </row>
    <row r="48422" spans="6:22" x14ac:dyDescent="0.2">
      <c r="F48422"/>
      <c r="M48422" s="2"/>
      <c r="N48422"/>
      <c r="O48422"/>
      <c r="U48422"/>
      <c r="V48422"/>
    </row>
    <row r="48423" spans="6:22" x14ac:dyDescent="0.2">
      <c r="F48423"/>
      <c r="M48423" s="2"/>
      <c r="N48423"/>
      <c r="O48423"/>
      <c r="U48423"/>
      <c r="V48423"/>
    </row>
    <row r="48424" spans="6:22" x14ac:dyDescent="0.2">
      <c r="F48424"/>
      <c r="M48424" s="2"/>
      <c r="N48424"/>
      <c r="O48424"/>
      <c r="U48424"/>
      <c r="V48424"/>
    </row>
    <row r="48425" spans="6:22" x14ac:dyDescent="0.2">
      <c r="F48425"/>
      <c r="M48425" s="2"/>
      <c r="N48425"/>
      <c r="O48425"/>
      <c r="U48425"/>
      <c r="V48425"/>
    </row>
    <row r="48426" spans="6:22" x14ac:dyDescent="0.2">
      <c r="F48426"/>
      <c r="M48426" s="2"/>
      <c r="N48426"/>
      <c r="O48426"/>
      <c r="U48426"/>
      <c r="V48426"/>
    </row>
    <row r="48427" spans="6:22" x14ac:dyDescent="0.2">
      <c r="F48427"/>
      <c r="M48427" s="2"/>
      <c r="N48427"/>
      <c r="O48427"/>
      <c r="U48427"/>
      <c r="V48427"/>
    </row>
    <row r="48428" spans="6:22" x14ac:dyDescent="0.2">
      <c r="F48428"/>
      <c r="M48428" s="2"/>
      <c r="N48428"/>
      <c r="O48428"/>
      <c r="U48428"/>
      <c r="V48428"/>
    </row>
    <row r="48429" spans="6:22" x14ac:dyDescent="0.2">
      <c r="F48429"/>
      <c r="M48429" s="2"/>
      <c r="N48429"/>
      <c r="O48429"/>
      <c r="U48429"/>
      <c r="V48429"/>
    </row>
    <row r="48430" spans="6:22" x14ac:dyDescent="0.2">
      <c r="F48430"/>
      <c r="M48430" s="2"/>
      <c r="N48430"/>
      <c r="O48430"/>
      <c r="U48430"/>
      <c r="V48430"/>
    </row>
    <row r="48431" spans="6:22" x14ac:dyDescent="0.2">
      <c r="F48431"/>
      <c r="M48431" s="2"/>
      <c r="N48431"/>
      <c r="O48431"/>
      <c r="U48431"/>
      <c r="V48431"/>
    </row>
    <row r="48432" spans="6:22" x14ac:dyDescent="0.2">
      <c r="F48432"/>
      <c r="M48432" s="2"/>
      <c r="N48432"/>
      <c r="O48432"/>
      <c r="U48432"/>
      <c r="V48432"/>
    </row>
    <row r="48433" spans="6:22" x14ac:dyDescent="0.2">
      <c r="F48433"/>
      <c r="M48433" s="2"/>
      <c r="N48433"/>
      <c r="O48433"/>
      <c r="U48433"/>
      <c r="V48433"/>
    </row>
    <row r="48434" spans="6:22" x14ac:dyDescent="0.2">
      <c r="F48434"/>
      <c r="M48434" s="2"/>
      <c r="N48434"/>
      <c r="O48434"/>
      <c r="U48434"/>
      <c r="V48434"/>
    </row>
    <row r="48435" spans="6:22" x14ac:dyDescent="0.2">
      <c r="F48435"/>
      <c r="M48435" s="2"/>
      <c r="N48435"/>
      <c r="O48435"/>
      <c r="U48435"/>
      <c r="V48435"/>
    </row>
    <row r="48436" spans="6:22" x14ac:dyDescent="0.2">
      <c r="F48436"/>
      <c r="M48436" s="2"/>
      <c r="N48436"/>
      <c r="O48436"/>
      <c r="U48436"/>
      <c r="V48436"/>
    </row>
    <row r="48437" spans="6:22" x14ac:dyDescent="0.2">
      <c r="F48437"/>
      <c r="M48437" s="2"/>
      <c r="N48437"/>
      <c r="O48437"/>
      <c r="U48437"/>
      <c r="V48437"/>
    </row>
    <row r="48438" spans="6:22" x14ac:dyDescent="0.2">
      <c r="F48438"/>
      <c r="M48438" s="2"/>
      <c r="N48438"/>
      <c r="O48438"/>
      <c r="U48438"/>
      <c r="V48438"/>
    </row>
    <row r="48439" spans="6:22" x14ac:dyDescent="0.2">
      <c r="F48439"/>
      <c r="M48439" s="2"/>
      <c r="N48439"/>
      <c r="O48439"/>
      <c r="U48439"/>
      <c r="V48439"/>
    </row>
    <row r="48440" spans="6:22" x14ac:dyDescent="0.2">
      <c r="F48440"/>
      <c r="M48440" s="2"/>
      <c r="N48440"/>
      <c r="O48440"/>
      <c r="U48440"/>
      <c r="V48440"/>
    </row>
    <row r="48441" spans="6:22" x14ac:dyDescent="0.2">
      <c r="F48441"/>
      <c r="M48441" s="2"/>
      <c r="N48441"/>
      <c r="O48441"/>
      <c r="U48441"/>
      <c r="V48441"/>
    </row>
    <row r="48442" spans="6:22" x14ac:dyDescent="0.2">
      <c r="F48442"/>
      <c r="M48442" s="2"/>
      <c r="N48442"/>
      <c r="O48442"/>
      <c r="U48442"/>
      <c r="V48442"/>
    </row>
    <row r="48443" spans="6:22" x14ac:dyDescent="0.2">
      <c r="F48443"/>
      <c r="M48443" s="2"/>
      <c r="N48443"/>
      <c r="O48443"/>
      <c r="U48443"/>
      <c r="V48443"/>
    </row>
    <row r="48444" spans="6:22" x14ac:dyDescent="0.2">
      <c r="F48444"/>
      <c r="M48444" s="2"/>
      <c r="N48444"/>
      <c r="O48444"/>
      <c r="U48444"/>
      <c r="V48444"/>
    </row>
    <row r="48445" spans="6:22" x14ac:dyDescent="0.2">
      <c r="F48445"/>
      <c r="M48445" s="2"/>
      <c r="N48445"/>
      <c r="O48445"/>
      <c r="U48445"/>
      <c r="V48445"/>
    </row>
    <row r="48446" spans="6:22" x14ac:dyDescent="0.2">
      <c r="F48446"/>
      <c r="M48446" s="2"/>
      <c r="N48446"/>
      <c r="O48446"/>
      <c r="U48446"/>
      <c r="V48446"/>
    </row>
    <row r="48447" spans="6:22" x14ac:dyDescent="0.2">
      <c r="F48447"/>
      <c r="M48447" s="2"/>
      <c r="N48447"/>
      <c r="O48447"/>
      <c r="U48447"/>
      <c r="V48447"/>
    </row>
    <row r="48448" spans="6:22" x14ac:dyDescent="0.2">
      <c r="F48448"/>
      <c r="M48448" s="2"/>
      <c r="N48448"/>
      <c r="O48448"/>
      <c r="U48448"/>
      <c r="V48448"/>
    </row>
    <row r="48449" spans="6:22" x14ac:dyDescent="0.2">
      <c r="F48449"/>
      <c r="M48449" s="2"/>
      <c r="N48449"/>
      <c r="O48449"/>
      <c r="U48449"/>
      <c r="V48449"/>
    </row>
    <row r="48450" spans="6:22" x14ac:dyDescent="0.2">
      <c r="F48450"/>
      <c r="M48450" s="2"/>
      <c r="N48450"/>
      <c r="O48450"/>
      <c r="U48450"/>
      <c r="V48450"/>
    </row>
    <row r="48451" spans="6:22" x14ac:dyDescent="0.2">
      <c r="F48451"/>
      <c r="M48451" s="2"/>
      <c r="N48451"/>
      <c r="O48451"/>
      <c r="U48451"/>
      <c r="V48451"/>
    </row>
    <row r="48452" spans="6:22" x14ac:dyDescent="0.2">
      <c r="F48452"/>
      <c r="M48452" s="2"/>
      <c r="N48452"/>
      <c r="O48452"/>
      <c r="U48452"/>
      <c r="V48452"/>
    </row>
    <row r="48453" spans="6:22" x14ac:dyDescent="0.2">
      <c r="F48453"/>
      <c r="M48453" s="2"/>
      <c r="N48453"/>
      <c r="O48453"/>
      <c r="U48453"/>
      <c r="V48453"/>
    </row>
    <row r="48454" spans="6:22" x14ac:dyDescent="0.2">
      <c r="F48454"/>
      <c r="M48454" s="2"/>
      <c r="N48454"/>
      <c r="O48454"/>
      <c r="U48454"/>
      <c r="V48454"/>
    </row>
    <row r="48455" spans="6:22" x14ac:dyDescent="0.2">
      <c r="F48455"/>
      <c r="M48455" s="2"/>
      <c r="N48455"/>
      <c r="O48455"/>
      <c r="U48455"/>
      <c r="V48455"/>
    </row>
    <row r="48456" spans="6:22" x14ac:dyDescent="0.2">
      <c r="F48456"/>
      <c r="M48456" s="2"/>
      <c r="N48456"/>
      <c r="O48456"/>
      <c r="U48456"/>
      <c r="V48456"/>
    </row>
    <row r="48457" spans="6:22" x14ac:dyDescent="0.2">
      <c r="F48457"/>
      <c r="M48457" s="2"/>
      <c r="N48457"/>
      <c r="O48457"/>
      <c r="U48457"/>
      <c r="V48457"/>
    </row>
    <row r="48458" spans="6:22" x14ac:dyDescent="0.2">
      <c r="F48458"/>
      <c r="M48458" s="2"/>
      <c r="N48458"/>
      <c r="O48458"/>
      <c r="U48458"/>
      <c r="V48458"/>
    </row>
    <row r="48459" spans="6:22" x14ac:dyDescent="0.2">
      <c r="F48459"/>
      <c r="M48459" s="2"/>
      <c r="N48459"/>
      <c r="O48459"/>
      <c r="U48459"/>
      <c r="V48459"/>
    </row>
    <row r="48460" spans="6:22" x14ac:dyDescent="0.2">
      <c r="F48460"/>
      <c r="M48460" s="2"/>
      <c r="N48460"/>
      <c r="O48460"/>
      <c r="U48460"/>
      <c r="V48460"/>
    </row>
    <row r="48461" spans="6:22" x14ac:dyDescent="0.2">
      <c r="F48461"/>
      <c r="M48461" s="2"/>
      <c r="N48461"/>
      <c r="O48461"/>
      <c r="U48461"/>
      <c r="V48461"/>
    </row>
    <row r="48462" spans="6:22" x14ac:dyDescent="0.2">
      <c r="F48462"/>
      <c r="M48462" s="2"/>
      <c r="N48462"/>
      <c r="O48462"/>
      <c r="U48462"/>
      <c r="V48462"/>
    </row>
    <row r="48463" spans="6:22" x14ac:dyDescent="0.2">
      <c r="F48463"/>
      <c r="M48463" s="2"/>
      <c r="N48463"/>
      <c r="O48463"/>
      <c r="U48463"/>
      <c r="V48463"/>
    </row>
    <row r="48464" spans="6:22" x14ac:dyDescent="0.2">
      <c r="F48464"/>
      <c r="M48464" s="2"/>
      <c r="N48464"/>
      <c r="O48464"/>
      <c r="U48464"/>
      <c r="V48464"/>
    </row>
    <row r="48465" spans="6:22" x14ac:dyDescent="0.2">
      <c r="F48465"/>
      <c r="M48465" s="2"/>
      <c r="N48465"/>
      <c r="O48465"/>
      <c r="U48465"/>
      <c r="V48465"/>
    </row>
    <row r="48466" spans="6:22" x14ac:dyDescent="0.2">
      <c r="F48466"/>
      <c r="M48466" s="2"/>
      <c r="N48466"/>
      <c r="O48466"/>
      <c r="U48466"/>
      <c r="V48466"/>
    </row>
    <row r="48467" spans="6:22" x14ac:dyDescent="0.2">
      <c r="F48467"/>
      <c r="M48467" s="2"/>
      <c r="N48467"/>
      <c r="O48467"/>
      <c r="U48467"/>
      <c r="V48467"/>
    </row>
    <row r="48468" spans="6:22" x14ac:dyDescent="0.2">
      <c r="F48468"/>
      <c r="M48468" s="2"/>
      <c r="N48468"/>
      <c r="O48468"/>
      <c r="U48468"/>
      <c r="V48468"/>
    </row>
    <row r="48469" spans="6:22" x14ac:dyDescent="0.2">
      <c r="F48469"/>
      <c r="M48469" s="2"/>
      <c r="N48469"/>
      <c r="O48469"/>
      <c r="U48469"/>
      <c r="V48469"/>
    </row>
    <row r="48470" spans="6:22" x14ac:dyDescent="0.2">
      <c r="F48470"/>
      <c r="M48470" s="2"/>
      <c r="N48470"/>
      <c r="O48470"/>
      <c r="U48470"/>
      <c r="V48470"/>
    </row>
    <row r="48471" spans="6:22" x14ac:dyDescent="0.2">
      <c r="F48471"/>
      <c r="M48471" s="2"/>
      <c r="N48471"/>
      <c r="O48471"/>
      <c r="U48471"/>
      <c r="V48471"/>
    </row>
    <row r="48472" spans="6:22" x14ac:dyDescent="0.2">
      <c r="F48472"/>
      <c r="M48472" s="2"/>
      <c r="N48472"/>
      <c r="O48472"/>
      <c r="U48472"/>
      <c r="V48472"/>
    </row>
    <row r="48473" spans="6:22" x14ac:dyDescent="0.2">
      <c r="F48473"/>
      <c r="M48473" s="2"/>
      <c r="N48473"/>
      <c r="O48473"/>
      <c r="U48473"/>
      <c r="V48473"/>
    </row>
    <row r="48474" spans="6:22" x14ac:dyDescent="0.2">
      <c r="F48474"/>
      <c r="M48474" s="2"/>
      <c r="N48474"/>
      <c r="O48474"/>
      <c r="U48474"/>
      <c r="V48474"/>
    </row>
    <row r="48475" spans="6:22" x14ac:dyDescent="0.2">
      <c r="F48475"/>
      <c r="M48475" s="2"/>
      <c r="N48475"/>
      <c r="O48475"/>
      <c r="U48475"/>
      <c r="V48475"/>
    </row>
    <row r="48476" spans="6:22" x14ac:dyDescent="0.2">
      <c r="F48476"/>
      <c r="M48476" s="2"/>
      <c r="N48476"/>
      <c r="O48476"/>
      <c r="U48476"/>
      <c r="V48476"/>
    </row>
    <row r="48477" spans="6:22" x14ac:dyDescent="0.2">
      <c r="F48477"/>
      <c r="M48477" s="2"/>
      <c r="N48477"/>
      <c r="O48477"/>
      <c r="U48477"/>
      <c r="V48477"/>
    </row>
    <row r="48478" spans="6:22" x14ac:dyDescent="0.2">
      <c r="F48478"/>
      <c r="M48478" s="2"/>
      <c r="N48478"/>
      <c r="O48478"/>
      <c r="U48478"/>
      <c r="V48478"/>
    </row>
    <row r="48479" spans="6:22" x14ac:dyDescent="0.2">
      <c r="F48479"/>
      <c r="M48479" s="2"/>
      <c r="N48479"/>
      <c r="O48479"/>
      <c r="U48479"/>
      <c r="V48479"/>
    </row>
    <row r="48480" spans="6:22" x14ac:dyDescent="0.2">
      <c r="F48480"/>
      <c r="M48480" s="2"/>
      <c r="N48480"/>
      <c r="O48480"/>
      <c r="U48480"/>
      <c r="V48480"/>
    </row>
    <row r="48481" spans="6:22" x14ac:dyDescent="0.2">
      <c r="F48481"/>
      <c r="M48481" s="2"/>
      <c r="N48481"/>
      <c r="O48481"/>
      <c r="U48481"/>
      <c r="V48481"/>
    </row>
    <row r="48482" spans="6:22" x14ac:dyDescent="0.2">
      <c r="F48482"/>
      <c r="M48482" s="2"/>
      <c r="N48482"/>
      <c r="O48482"/>
      <c r="U48482"/>
      <c r="V48482"/>
    </row>
    <row r="48483" spans="6:22" x14ac:dyDescent="0.2">
      <c r="F48483"/>
      <c r="M48483" s="2"/>
      <c r="N48483"/>
      <c r="O48483"/>
      <c r="U48483"/>
      <c r="V48483"/>
    </row>
    <row r="48484" spans="6:22" x14ac:dyDescent="0.2">
      <c r="F48484"/>
      <c r="M48484" s="2"/>
      <c r="N48484"/>
      <c r="O48484"/>
      <c r="U48484"/>
      <c r="V48484"/>
    </row>
    <row r="48485" spans="6:22" x14ac:dyDescent="0.2">
      <c r="F48485"/>
      <c r="M48485" s="2"/>
      <c r="N48485"/>
      <c r="O48485"/>
      <c r="U48485"/>
      <c r="V48485"/>
    </row>
    <row r="48486" spans="6:22" x14ac:dyDescent="0.2">
      <c r="F48486"/>
      <c r="M48486" s="2"/>
      <c r="N48486"/>
      <c r="O48486"/>
      <c r="U48486"/>
      <c r="V48486"/>
    </row>
    <row r="48487" spans="6:22" x14ac:dyDescent="0.2">
      <c r="F48487"/>
      <c r="M48487" s="2"/>
      <c r="N48487"/>
      <c r="O48487"/>
      <c r="U48487"/>
      <c r="V48487"/>
    </row>
    <row r="48488" spans="6:22" x14ac:dyDescent="0.2">
      <c r="F48488"/>
      <c r="M48488" s="2"/>
      <c r="N48488"/>
      <c r="O48488"/>
      <c r="U48488"/>
      <c r="V48488"/>
    </row>
    <row r="48489" spans="6:22" x14ac:dyDescent="0.2">
      <c r="F48489"/>
      <c r="M48489" s="2"/>
      <c r="N48489"/>
      <c r="O48489"/>
      <c r="U48489"/>
      <c r="V48489"/>
    </row>
    <row r="48490" spans="6:22" x14ac:dyDescent="0.2">
      <c r="F48490"/>
      <c r="M48490" s="2"/>
      <c r="N48490"/>
      <c r="O48490"/>
      <c r="U48490"/>
      <c r="V48490"/>
    </row>
    <row r="48491" spans="6:22" x14ac:dyDescent="0.2">
      <c r="F48491"/>
      <c r="M48491" s="2"/>
      <c r="N48491"/>
      <c r="O48491"/>
      <c r="U48491"/>
      <c r="V48491"/>
    </row>
    <row r="48492" spans="6:22" x14ac:dyDescent="0.2">
      <c r="F48492"/>
      <c r="M48492" s="2"/>
      <c r="N48492"/>
      <c r="O48492"/>
      <c r="U48492"/>
      <c r="V48492"/>
    </row>
    <row r="48493" spans="6:22" x14ac:dyDescent="0.2">
      <c r="F48493"/>
      <c r="M48493" s="2"/>
      <c r="N48493"/>
      <c r="O48493"/>
      <c r="U48493"/>
      <c r="V48493"/>
    </row>
    <row r="48494" spans="6:22" x14ac:dyDescent="0.2">
      <c r="F48494"/>
      <c r="M48494" s="2"/>
      <c r="N48494"/>
      <c r="O48494"/>
      <c r="U48494"/>
      <c r="V48494"/>
    </row>
    <row r="48495" spans="6:22" x14ac:dyDescent="0.2">
      <c r="F48495"/>
      <c r="M48495" s="2"/>
      <c r="N48495"/>
      <c r="O48495"/>
      <c r="U48495"/>
      <c r="V48495"/>
    </row>
    <row r="48496" spans="6:22" x14ac:dyDescent="0.2">
      <c r="F48496"/>
      <c r="M48496" s="2"/>
      <c r="N48496"/>
      <c r="O48496"/>
      <c r="U48496"/>
      <c r="V48496"/>
    </row>
    <row r="48497" spans="6:22" x14ac:dyDescent="0.2">
      <c r="F48497"/>
      <c r="M48497" s="2"/>
      <c r="N48497"/>
      <c r="O48497"/>
      <c r="U48497"/>
      <c r="V48497"/>
    </row>
    <row r="48498" spans="6:22" x14ac:dyDescent="0.2">
      <c r="F48498"/>
      <c r="M48498" s="2"/>
      <c r="N48498"/>
      <c r="O48498"/>
      <c r="U48498"/>
      <c r="V48498"/>
    </row>
    <row r="48499" spans="6:22" x14ac:dyDescent="0.2">
      <c r="F48499"/>
      <c r="M48499" s="2"/>
      <c r="N48499"/>
      <c r="O48499"/>
      <c r="U48499"/>
      <c r="V48499"/>
    </row>
    <row r="48500" spans="6:22" x14ac:dyDescent="0.2">
      <c r="F48500"/>
      <c r="M48500" s="2"/>
      <c r="N48500"/>
      <c r="O48500"/>
      <c r="U48500"/>
      <c r="V48500"/>
    </row>
    <row r="48501" spans="6:22" x14ac:dyDescent="0.2">
      <c r="F48501"/>
      <c r="M48501" s="2"/>
      <c r="N48501"/>
      <c r="O48501"/>
      <c r="U48501"/>
      <c r="V48501"/>
    </row>
    <row r="48502" spans="6:22" x14ac:dyDescent="0.2">
      <c r="F48502"/>
      <c r="M48502" s="2"/>
      <c r="N48502"/>
      <c r="O48502"/>
      <c r="U48502"/>
      <c r="V48502"/>
    </row>
    <row r="48503" spans="6:22" x14ac:dyDescent="0.2">
      <c r="F48503"/>
      <c r="M48503" s="2"/>
      <c r="N48503"/>
      <c r="O48503"/>
      <c r="U48503"/>
      <c r="V48503"/>
    </row>
    <row r="48504" spans="6:22" x14ac:dyDescent="0.2">
      <c r="F48504"/>
      <c r="M48504" s="2"/>
      <c r="N48504"/>
      <c r="O48504"/>
      <c r="U48504"/>
      <c r="V48504"/>
    </row>
    <row r="48505" spans="6:22" x14ac:dyDescent="0.2">
      <c r="F48505"/>
      <c r="M48505" s="2"/>
      <c r="N48505"/>
      <c r="O48505"/>
      <c r="U48505"/>
      <c r="V48505"/>
    </row>
    <row r="48506" spans="6:22" x14ac:dyDescent="0.2">
      <c r="F48506"/>
      <c r="M48506" s="2"/>
      <c r="N48506"/>
      <c r="O48506"/>
      <c r="U48506"/>
      <c r="V48506"/>
    </row>
    <row r="48507" spans="6:22" x14ac:dyDescent="0.2">
      <c r="F48507"/>
      <c r="M48507" s="2"/>
      <c r="N48507"/>
      <c r="O48507"/>
      <c r="U48507"/>
      <c r="V48507"/>
    </row>
    <row r="48508" spans="6:22" x14ac:dyDescent="0.2">
      <c r="F48508"/>
      <c r="M48508" s="2"/>
      <c r="N48508"/>
      <c r="O48508"/>
      <c r="U48508"/>
      <c r="V48508"/>
    </row>
    <row r="48509" spans="6:22" x14ac:dyDescent="0.2">
      <c r="F48509"/>
      <c r="M48509" s="2"/>
      <c r="N48509"/>
      <c r="O48509"/>
      <c r="U48509"/>
      <c r="V48509"/>
    </row>
    <row r="48510" spans="6:22" x14ac:dyDescent="0.2">
      <c r="F48510"/>
      <c r="M48510" s="2"/>
      <c r="N48510"/>
      <c r="O48510"/>
      <c r="U48510"/>
      <c r="V48510"/>
    </row>
    <row r="48511" spans="6:22" x14ac:dyDescent="0.2">
      <c r="F48511"/>
      <c r="M48511" s="2"/>
      <c r="N48511"/>
      <c r="O48511"/>
      <c r="U48511"/>
      <c r="V48511"/>
    </row>
    <row r="48512" spans="6:22" x14ac:dyDescent="0.2">
      <c r="F48512"/>
      <c r="M48512" s="2"/>
      <c r="N48512"/>
      <c r="O48512"/>
      <c r="U48512"/>
      <c r="V48512"/>
    </row>
    <row r="48513" spans="6:22" x14ac:dyDescent="0.2">
      <c r="F48513"/>
      <c r="M48513" s="2"/>
      <c r="N48513"/>
      <c r="O48513"/>
      <c r="U48513"/>
      <c r="V48513"/>
    </row>
    <row r="48514" spans="6:22" x14ac:dyDescent="0.2">
      <c r="F48514"/>
      <c r="M48514" s="2"/>
      <c r="N48514"/>
      <c r="O48514"/>
      <c r="U48514"/>
      <c r="V48514"/>
    </row>
    <row r="48515" spans="6:22" x14ac:dyDescent="0.2">
      <c r="F48515"/>
      <c r="M48515" s="2"/>
      <c r="N48515"/>
      <c r="O48515"/>
      <c r="U48515"/>
      <c r="V48515"/>
    </row>
    <row r="48516" spans="6:22" x14ac:dyDescent="0.2">
      <c r="F48516"/>
      <c r="M48516" s="2"/>
      <c r="N48516"/>
      <c r="O48516"/>
      <c r="U48516"/>
      <c r="V48516"/>
    </row>
    <row r="48517" spans="6:22" x14ac:dyDescent="0.2">
      <c r="F48517"/>
      <c r="M48517" s="2"/>
      <c r="N48517"/>
      <c r="O48517"/>
      <c r="U48517"/>
      <c r="V48517"/>
    </row>
    <row r="48518" spans="6:22" x14ac:dyDescent="0.2">
      <c r="F48518"/>
      <c r="M48518" s="2"/>
      <c r="N48518"/>
      <c r="O48518"/>
      <c r="U48518"/>
      <c r="V48518"/>
    </row>
    <row r="48519" spans="6:22" x14ac:dyDescent="0.2">
      <c r="F48519"/>
      <c r="M48519" s="2"/>
      <c r="N48519"/>
      <c r="O48519"/>
      <c r="U48519"/>
      <c r="V48519"/>
    </row>
    <row r="48520" spans="6:22" x14ac:dyDescent="0.2">
      <c r="F48520"/>
      <c r="M48520" s="2"/>
      <c r="N48520"/>
      <c r="O48520"/>
      <c r="U48520"/>
      <c r="V48520"/>
    </row>
    <row r="48521" spans="6:22" x14ac:dyDescent="0.2">
      <c r="F48521"/>
      <c r="M48521" s="2"/>
      <c r="N48521"/>
      <c r="O48521"/>
      <c r="U48521"/>
      <c r="V48521"/>
    </row>
    <row r="48522" spans="6:22" x14ac:dyDescent="0.2">
      <c r="F48522"/>
      <c r="M48522" s="2"/>
      <c r="N48522"/>
      <c r="O48522"/>
      <c r="U48522"/>
      <c r="V48522"/>
    </row>
    <row r="48523" spans="6:22" x14ac:dyDescent="0.2">
      <c r="F48523"/>
      <c r="M48523" s="2"/>
      <c r="N48523"/>
      <c r="O48523"/>
      <c r="U48523"/>
      <c r="V48523"/>
    </row>
    <row r="48524" spans="6:22" x14ac:dyDescent="0.2">
      <c r="F48524"/>
      <c r="M48524" s="2"/>
      <c r="N48524"/>
      <c r="O48524"/>
      <c r="U48524"/>
      <c r="V48524"/>
    </row>
    <row r="48525" spans="6:22" x14ac:dyDescent="0.2">
      <c r="F48525"/>
      <c r="M48525" s="2"/>
      <c r="N48525"/>
      <c r="O48525"/>
      <c r="U48525"/>
      <c r="V48525"/>
    </row>
    <row r="48526" spans="6:22" x14ac:dyDescent="0.2">
      <c r="F48526"/>
      <c r="M48526" s="2"/>
      <c r="N48526"/>
      <c r="O48526"/>
      <c r="U48526"/>
      <c r="V48526"/>
    </row>
    <row r="48527" spans="6:22" x14ac:dyDescent="0.2">
      <c r="F48527"/>
      <c r="M48527" s="2"/>
      <c r="N48527"/>
      <c r="O48527"/>
      <c r="U48527"/>
      <c r="V48527"/>
    </row>
    <row r="48528" spans="6:22" x14ac:dyDescent="0.2">
      <c r="F48528"/>
      <c r="M48528" s="2"/>
      <c r="N48528"/>
      <c r="O48528"/>
      <c r="U48528"/>
      <c r="V48528"/>
    </row>
    <row r="48529" spans="6:22" x14ac:dyDescent="0.2">
      <c r="F48529"/>
      <c r="M48529" s="2"/>
      <c r="N48529"/>
      <c r="O48529"/>
      <c r="U48529"/>
      <c r="V48529"/>
    </row>
    <row r="48530" spans="6:22" x14ac:dyDescent="0.2">
      <c r="F48530"/>
      <c r="M48530" s="2"/>
      <c r="N48530"/>
      <c r="O48530"/>
      <c r="U48530"/>
      <c r="V48530"/>
    </row>
    <row r="48531" spans="6:22" x14ac:dyDescent="0.2">
      <c r="F48531"/>
      <c r="M48531" s="2"/>
      <c r="N48531"/>
      <c r="O48531"/>
      <c r="U48531"/>
      <c r="V48531"/>
    </row>
    <row r="48532" spans="6:22" x14ac:dyDescent="0.2">
      <c r="F48532"/>
      <c r="M48532" s="2"/>
      <c r="N48532"/>
      <c r="O48532"/>
      <c r="U48532"/>
      <c r="V48532"/>
    </row>
    <row r="48533" spans="6:22" x14ac:dyDescent="0.2">
      <c r="F48533"/>
      <c r="M48533" s="2"/>
      <c r="N48533"/>
      <c r="O48533"/>
      <c r="U48533"/>
      <c r="V48533"/>
    </row>
    <row r="48534" spans="6:22" x14ac:dyDescent="0.2">
      <c r="F48534"/>
      <c r="M48534" s="2"/>
      <c r="N48534"/>
      <c r="O48534"/>
      <c r="U48534"/>
      <c r="V48534"/>
    </row>
    <row r="48535" spans="6:22" x14ac:dyDescent="0.2">
      <c r="F48535"/>
      <c r="M48535" s="2"/>
      <c r="N48535"/>
      <c r="O48535"/>
      <c r="U48535"/>
      <c r="V48535"/>
    </row>
    <row r="48536" spans="6:22" x14ac:dyDescent="0.2">
      <c r="F48536"/>
      <c r="M48536" s="2"/>
      <c r="N48536"/>
      <c r="O48536"/>
      <c r="U48536"/>
      <c r="V48536"/>
    </row>
    <row r="48537" spans="6:22" x14ac:dyDescent="0.2">
      <c r="F48537"/>
      <c r="M48537" s="2"/>
      <c r="N48537"/>
      <c r="O48537"/>
      <c r="U48537"/>
      <c r="V48537"/>
    </row>
    <row r="48538" spans="6:22" x14ac:dyDescent="0.2">
      <c r="F48538"/>
      <c r="M48538" s="2"/>
      <c r="N48538"/>
      <c r="O48538"/>
      <c r="U48538"/>
      <c r="V48538"/>
    </row>
    <row r="48539" spans="6:22" x14ac:dyDescent="0.2">
      <c r="F48539"/>
      <c r="M48539" s="2"/>
      <c r="N48539"/>
      <c r="O48539"/>
      <c r="U48539"/>
      <c r="V48539"/>
    </row>
    <row r="48540" spans="6:22" x14ac:dyDescent="0.2">
      <c r="F48540"/>
      <c r="M48540" s="2"/>
      <c r="N48540"/>
      <c r="O48540"/>
      <c r="U48540"/>
      <c r="V48540"/>
    </row>
    <row r="48541" spans="6:22" x14ac:dyDescent="0.2">
      <c r="F48541"/>
      <c r="M48541" s="2"/>
      <c r="N48541"/>
      <c r="O48541"/>
      <c r="U48541"/>
      <c r="V48541"/>
    </row>
    <row r="48542" spans="6:22" x14ac:dyDescent="0.2">
      <c r="F48542"/>
      <c r="M48542" s="2"/>
      <c r="N48542"/>
      <c r="O48542"/>
      <c r="U48542"/>
      <c r="V48542"/>
    </row>
    <row r="48543" spans="6:22" x14ac:dyDescent="0.2">
      <c r="F48543"/>
      <c r="M48543" s="2"/>
      <c r="N48543"/>
      <c r="O48543"/>
      <c r="U48543"/>
      <c r="V48543"/>
    </row>
    <row r="48544" spans="6:22" x14ac:dyDescent="0.2">
      <c r="F48544"/>
      <c r="M48544" s="2"/>
      <c r="N48544"/>
      <c r="O48544"/>
      <c r="U48544"/>
      <c r="V48544"/>
    </row>
    <row r="48545" spans="6:22" x14ac:dyDescent="0.2">
      <c r="F48545"/>
      <c r="M48545" s="2"/>
      <c r="N48545"/>
      <c r="O48545"/>
      <c r="U48545"/>
      <c r="V48545"/>
    </row>
    <row r="48546" spans="6:22" x14ac:dyDescent="0.2">
      <c r="F48546"/>
      <c r="M48546" s="2"/>
      <c r="N48546"/>
      <c r="O48546"/>
      <c r="U48546"/>
      <c r="V48546"/>
    </row>
    <row r="48547" spans="6:22" x14ac:dyDescent="0.2">
      <c r="F48547"/>
      <c r="M48547" s="2"/>
      <c r="N48547"/>
      <c r="O48547"/>
      <c r="U48547"/>
      <c r="V48547"/>
    </row>
    <row r="48548" spans="6:22" x14ac:dyDescent="0.2">
      <c r="F48548"/>
      <c r="M48548" s="2"/>
      <c r="N48548"/>
      <c r="O48548"/>
      <c r="U48548"/>
      <c r="V48548"/>
    </row>
    <row r="48549" spans="6:22" x14ac:dyDescent="0.2">
      <c r="F48549"/>
      <c r="M48549" s="2"/>
      <c r="N48549"/>
      <c r="O48549"/>
      <c r="U48549"/>
      <c r="V48549"/>
    </row>
    <row r="48550" spans="6:22" x14ac:dyDescent="0.2">
      <c r="F48550"/>
      <c r="M48550" s="2"/>
      <c r="N48550"/>
      <c r="O48550"/>
      <c r="U48550"/>
      <c r="V48550"/>
    </row>
    <row r="48551" spans="6:22" x14ac:dyDescent="0.2">
      <c r="F48551"/>
      <c r="M48551" s="2"/>
      <c r="N48551"/>
      <c r="O48551"/>
      <c r="U48551"/>
      <c r="V48551"/>
    </row>
    <row r="48552" spans="6:22" x14ac:dyDescent="0.2">
      <c r="F48552"/>
      <c r="M48552" s="2"/>
      <c r="N48552"/>
      <c r="O48552"/>
      <c r="U48552"/>
      <c r="V48552"/>
    </row>
    <row r="48553" spans="6:22" x14ac:dyDescent="0.2">
      <c r="F48553"/>
      <c r="M48553" s="2"/>
      <c r="N48553"/>
      <c r="O48553"/>
      <c r="U48553"/>
      <c r="V48553"/>
    </row>
    <row r="48554" spans="6:22" x14ac:dyDescent="0.2">
      <c r="F48554"/>
      <c r="M48554" s="2"/>
      <c r="N48554"/>
      <c r="O48554"/>
      <c r="U48554"/>
      <c r="V48554"/>
    </row>
    <row r="48555" spans="6:22" x14ac:dyDescent="0.2">
      <c r="F48555"/>
      <c r="M48555" s="2"/>
      <c r="N48555"/>
      <c r="O48555"/>
      <c r="U48555"/>
      <c r="V48555"/>
    </row>
    <row r="48556" spans="6:22" x14ac:dyDescent="0.2">
      <c r="F48556"/>
      <c r="M48556" s="2"/>
      <c r="N48556"/>
      <c r="O48556"/>
      <c r="U48556"/>
      <c r="V48556"/>
    </row>
    <row r="48557" spans="6:22" x14ac:dyDescent="0.2">
      <c r="F48557"/>
      <c r="M48557" s="2"/>
      <c r="N48557"/>
      <c r="O48557"/>
      <c r="U48557"/>
      <c r="V48557"/>
    </row>
    <row r="48558" spans="6:22" x14ac:dyDescent="0.2">
      <c r="F48558"/>
      <c r="M48558" s="2"/>
      <c r="N48558"/>
      <c r="O48558"/>
      <c r="U48558"/>
      <c r="V48558"/>
    </row>
    <row r="48559" spans="6:22" x14ac:dyDescent="0.2">
      <c r="F48559"/>
      <c r="M48559" s="2"/>
      <c r="N48559"/>
      <c r="O48559"/>
      <c r="U48559"/>
      <c r="V48559"/>
    </row>
    <row r="48560" spans="6:22" x14ac:dyDescent="0.2">
      <c r="F48560"/>
      <c r="M48560" s="2"/>
      <c r="N48560"/>
      <c r="O48560"/>
      <c r="U48560"/>
      <c r="V48560"/>
    </row>
    <row r="48561" spans="6:22" x14ac:dyDescent="0.2">
      <c r="F48561"/>
      <c r="M48561" s="2"/>
      <c r="N48561"/>
      <c r="O48561"/>
      <c r="U48561"/>
      <c r="V48561"/>
    </row>
    <row r="48562" spans="6:22" x14ac:dyDescent="0.2">
      <c r="F48562"/>
      <c r="M48562" s="2"/>
      <c r="N48562"/>
      <c r="O48562"/>
      <c r="U48562"/>
      <c r="V48562"/>
    </row>
    <row r="48563" spans="6:22" x14ac:dyDescent="0.2">
      <c r="F48563"/>
      <c r="M48563" s="2"/>
      <c r="N48563"/>
      <c r="O48563"/>
      <c r="U48563"/>
      <c r="V48563"/>
    </row>
    <row r="48564" spans="6:22" x14ac:dyDescent="0.2">
      <c r="F48564"/>
      <c r="M48564" s="2"/>
      <c r="N48564"/>
      <c r="O48564"/>
      <c r="U48564"/>
      <c r="V48564"/>
    </row>
    <row r="48565" spans="6:22" x14ac:dyDescent="0.2">
      <c r="F48565"/>
      <c r="M48565" s="2"/>
      <c r="N48565"/>
      <c r="O48565"/>
      <c r="U48565"/>
      <c r="V48565"/>
    </row>
    <row r="48566" spans="6:22" x14ac:dyDescent="0.2">
      <c r="F48566"/>
      <c r="M48566" s="2"/>
      <c r="N48566"/>
      <c r="O48566"/>
      <c r="U48566"/>
      <c r="V48566"/>
    </row>
    <row r="48567" spans="6:22" x14ac:dyDescent="0.2">
      <c r="F48567"/>
      <c r="M48567" s="2"/>
      <c r="N48567"/>
      <c r="O48567"/>
      <c r="U48567"/>
      <c r="V48567"/>
    </row>
    <row r="48568" spans="6:22" x14ac:dyDescent="0.2">
      <c r="F48568"/>
      <c r="M48568" s="2"/>
      <c r="N48568"/>
      <c r="O48568"/>
      <c r="U48568"/>
      <c r="V48568"/>
    </row>
    <row r="48569" spans="6:22" x14ac:dyDescent="0.2">
      <c r="F48569"/>
      <c r="M48569" s="2"/>
      <c r="N48569"/>
      <c r="O48569"/>
      <c r="U48569"/>
      <c r="V48569"/>
    </row>
    <row r="48570" spans="6:22" x14ac:dyDescent="0.2">
      <c r="F48570"/>
      <c r="M48570" s="2"/>
      <c r="N48570"/>
      <c r="O48570"/>
      <c r="U48570"/>
      <c r="V48570"/>
    </row>
    <row r="48571" spans="6:22" x14ac:dyDescent="0.2">
      <c r="F48571"/>
      <c r="M48571" s="2"/>
      <c r="N48571"/>
      <c r="O48571"/>
      <c r="U48571"/>
      <c r="V48571"/>
    </row>
    <row r="48572" spans="6:22" x14ac:dyDescent="0.2">
      <c r="F48572"/>
      <c r="M48572" s="2"/>
      <c r="N48572"/>
      <c r="O48572"/>
      <c r="U48572"/>
      <c r="V48572"/>
    </row>
    <row r="48573" spans="6:22" x14ac:dyDescent="0.2">
      <c r="F48573"/>
      <c r="M48573" s="2"/>
      <c r="N48573"/>
      <c r="O48573"/>
      <c r="U48573"/>
      <c r="V48573"/>
    </row>
    <row r="48574" spans="6:22" x14ac:dyDescent="0.2">
      <c r="F48574"/>
      <c r="M48574" s="2"/>
      <c r="N48574"/>
      <c r="O48574"/>
      <c r="U48574"/>
      <c r="V48574"/>
    </row>
    <row r="48575" spans="6:22" x14ac:dyDescent="0.2">
      <c r="F48575"/>
      <c r="M48575" s="2"/>
      <c r="N48575"/>
      <c r="O48575"/>
      <c r="U48575"/>
      <c r="V48575"/>
    </row>
    <row r="48576" spans="6:22" x14ac:dyDescent="0.2">
      <c r="F48576"/>
      <c r="M48576" s="2"/>
      <c r="N48576"/>
      <c r="O48576"/>
      <c r="U48576"/>
      <c r="V48576"/>
    </row>
    <row r="48577" spans="6:22" x14ac:dyDescent="0.2">
      <c r="F48577"/>
      <c r="M48577" s="2"/>
      <c r="N48577"/>
      <c r="O48577"/>
      <c r="U48577"/>
      <c r="V48577"/>
    </row>
    <row r="48578" spans="6:22" x14ac:dyDescent="0.2">
      <c r="F48578"/>
      <c r="M48578" s="2"/>
      <c r="N48578"/>
      <c r="O48578"/>
      <c r="U48578"/>
      <c r="V48578"/>
    </row>
    <row r="48579" spans="6:22" x14ac:dyDescent="0.2">
      <c r="F48579"/>
      <c r="M48579" s="2"/>
      <c r="N48579"/>
      <c r="O48579"/>
      <c r="U48579"/>
      <c r="V48579"/>
    </row>
    <row r="48580" spans="6:22" x14ac:dyDescent="0.2">
      <c r="F48580"/>
      <c r="M48580" s="2"/>
      <c r="N48580"/>
      <c r="O48580"/>
      <c r="U48580"/>
      <c r="V48580"/>
    </row>
    <row r="48581" spans="6:22" x14ac:dyDescent="0.2">
      <c r="F48581"/>
      <c r="M48581" s="2"/>
      <c r="N48581"/>
      <c r="O48581"/>
      <c r="U48581"/>
      <c r="V48581"/>
    </row>
    <row r="48582" spans="6:22" x14ac:dyDescent="0.2">
      <c r="F48582"/>
      <c r="M48582" s="2"/>
      <c r="N48582"/>
      <c r="O48582"/>
      <c r="U48582"/>
      <c r="V48582"/>
    </row>
    <row r="48583" spans="6:22" x14ac:dyDescent="0.2">
      <c r="F48583"/>
      <c r="M48583" s="2"/>
      <c r="N48583"/>
      <c r="O48583"/>
      <c r="U48583"/>
      <c r="V48583"/>
    </row>
    <row r="48584" spans="6:22" x14ac:dyDescent="0.2">
      <c r="F48584"/>
      <c r="M48584" s="2"/>
      <c r="N48584"/>
      <c r="O48584"/>
      <c r="U48584"/>
      <c r="V48584"/>
    </row>
    <row r="48585" spans="6:22" x14ac:dyDescent="0.2">
      <c r="F48585"/>
      <c r="M48585" s="2"/>
      <c r="N48585"/>
      <c r="O48585"/>
      <c r="U48585"/>
      <c r="V48585"/>
    </row>
    <row r="48586" spans="6:22" x14ac:dyDescent="0.2">
      <c r="F48586"/>
      <c r="M48586" s="2"/>
      <c r="N48586"/>
      <c r="O48586"/>
      <c r="U48586"/>
      <c r="V48586"/>
    </row>
    <row r="48587" spans="6:22" x14ac:dyDescent="0.2">
      <c r="F48587"/>
      <c r="M48587" s="2"/>
      <c r="N48587"/>
      <c r="O48587"/>
      <c r="U48587"/>
      <c r="V48587"/>
    </row>
    <row r="48588" spans="6:22" x14ac:dyDescent="0.2">
      <c r="F48588"/>
      <c r="M48588" s="2"/>
      <c r="N48588"/>
      <c r="O48588"/>
      <c r="U48588"/>
      <c r="V48588"/>
    </row>
    <row r="48589" spans="6:22" x14ac:dyDescent="0.2">
      <c r="F48589"/>
      <c r="M48589" s="2"/>
      <c r="N48589"/>
      <c r="O48589"/>
      <c r="U48589"/>
      <c r="V48589"/>
    </row>
    <row r="48590" spans="6:22" x14ac:dyDescent="0.2">
      <c r="F48590"/>
      <c r="M48590" s="2"/>
      <c r="N48590"/>
      <c r="O48590"/>
      <c r="U48590"/>
      <c r="V48590"/>
    </row>
    <row r="48591" spans="6:22" x14ac:dyDescent="0.2">
      <c r="F48591"/>
      <c r="M48591" s="2"/>
      <c r="N48591"/>
      <c r="O48591"/>
      <c r="U48591"/>
      <c r="V48591"/>
    </row>
    <row r="48592" spans="6:22" x14ac:dyDescent="0.2">
      <c r="F48592"/>
      <c r="M48592" s="2"/>
      <c r="N48592"/>
      <c r="O48592"/>
      <c r="U48592"/>
      <c r="V48592"/>
    </row>
    <row r="48593" spans="6:22" x14ac:dyDescent="0.2">
      <c r="F48593"/>
      <c r="M48593" s="2"/>
      <c r="N48593"/>
      <c r="O48593"/>
      <c r="U48593"/>
      <c r="V48593"/>
    </row>
    <row r="48594" spans="6:22" x14ac:dyDescent="0.2">
      <c r="F48594"/>
      <c r="M48594" s="2"/>
      <c r="N48594"/>
      <c r="O48594"/>
      <c r="U48594"/>
      <c r="V48594"/>
    </row>
    <row r="48595" spans="6:22" x14ac:dyDescent="0.2">
      <c r="F48595"/>
      <c r="M48595" s="2"/>
      <c r="N48595"/>
      <c r="O48595"/>
      <c r="U48595"/>
      <c r="V48595"/>
    </row>
    <row r="48596" spans="6:22" x14ac:dyDescent="0.2">
      <c r="F48596"/>
      <c r="M48596" s="2"/>
      <c r="N48596"/>
      <c r="O48596"/>
      <c r="U48596"/>
      <c r="V48596"/>
    </row>
    <row r="48597" spans="6:22" x14ac:dyDescent="0.2">
      <c r="F48597"/>
      <c r="M48597" s="2"/>
      <c r="N48597"/>
      <c r="O48597"/>
      <c r="U48597"/>
      <c r="V48597"/>
    </row>
    <row r="48598" spans="6:22" x14ac:dyDescent="0.2">
      <c r="F48598"/>
      <c r="M48598" s="2"/>
      <c r="N48598"/>
      <c r="O48598"/>
      <c r="U48598"/>
      <c r="V48598"/>
    </row>
    <row r="48599" spans="6:22" x14ac:dyDescent="0.2">
      <c r="F48599"/>
      <c r="M48599" s="2"/>
      <c r="N48599"/>
      <c r="O48599"/>
      <c r="U48599"/>
      <c r="V48599"/>
    </row>
    <row r="48600" spans="6:22" x14ac:dyDescent="0.2">
      <c r="F48600"/>
      <c r="M48600" s="2"/>
      <c r="N48600"/>
      <c r="O48600"/>
      <c r="U48600"/>
      <c r="V48600"/>
    </row>
    <row r="48601" spans="6:22" x14ac:dyDescent="0.2">
      <c r="F48601"/>
      <c r="M48601" s="2"/>
      <c r="N48601"/>
      <c r="O48601"/>
      <c r="U48601"/>
      <c r="V48601"/>
    </row>
    <row r="48602" spans="6:22" x14ac:dyDescent="0.2">
      <c r="F48602"/>
      <c r="M48602" s="2"/>
      <c r="N48602"/>
      <c r="O48602"/>
      <c r="U48602"/>
      <c r="V48602"/>
    </row>
    <row r="48603" spans="6:22" x14ac:dyDescent="0.2">
      <c r="F48603"/>
      <c r="M48603" s="2"/>
      <c r="N48603"/>
      <c r="O48603"/>
      <c r="U48603"/>
      <c r="V48603"/>
    </row>
    <row r="48604" spans="6:22" x14ac:dyDescent="0.2">
      <c r="F48604"/>
      <c r="M48604" s="2"/>
      <c r="N48604"/>
      <c r="O48604"/>
      <c r="U48604"/>
      <c r="V48604"/>
    </row>
    <row r="48605" spans="6:22" x14ac:dyDescent="0.2">
      <c r="F48605"/>
      <c r="M48605" s="2"/>
      <c r="N48605"/>
      <c r="O48605"/>
      <c r="U48605"/>
      <c r="V48605"/>
    </row>
    <row r="48606" spans="6:22" x14ac:dyDescent="0.2">
      <c r="F48606"/>
      <c r="M48606" s="2"/>
      <c r="N48606"/>
      <c r="O48606"/>
      <c r="U48606"/>
      <c r="V48606"/>
    </row>
    <row r="48607" spans="6:22" x14ac:dyDescent="0.2">
      <c r="F48607"/>
      <c r="M48607" s="2"/>
      <c r="N48607"/>
      <c r="O48607"/>
      <c r="U48607"/>
      <c r="V48607"/>
    </row>
    <row r="48608" spans="6:22" x14ac:dyDescent="0.2">
      <c r="F48608"/>
      <c r="M48608" s="2"/>
      <c r="N48608"/>
      <c r="O48608"/>
      <c r="U48608"/>
      <c r="V48608"/>
    </row>
    <row r="48609" spans="6:22" x14ac:dyDescent="0.2">
      <c r="F48609"/>
      <c r="M48609" s="2"/>
      <c r="N48609"/>
      <c r="O48609"/>
      <c r="U48609"/>
      <c r="V48609"/>
    </row>
    <row r="48610" spans="6:22" x14ac:dyDescent="0.2">
      <c r="F48610"/>
      <c r="M48610" s="2"/>
      <c r="N48610"/>
      <c r="O48610"/>
      <c r="U48610"/>
      <c r="V48610"/>
    </row>
    <row r="48611" spans="6:22" x14ac:dyDescent="0.2">
      <c r="F48611"/>
      <c r="M48611" s="2"/>
      <c r="N48611"/>
      <c r="O48611"/>
      <c r="U48611"/>
      <c r="V48611"/>
    </row>
    <row r="48612" spans="6:22" x14ac:dyDescent="0.2">
      <c r="F48612"/>
      <c r="M48612" s="2"/>
      <c r="N48612"/>
      <c r="O48612"/>
      <c r="U48612"/>
      <c r="V48612"/>
    </row>
    <row r="48613" spans="6:22" x14ac:dyDescent="0.2">
      <c r="F48613"/>
      <c r="M48613" s="2"/>
      <c r="N48613"/>
      <c r="O48613"/>
      <c r="U48613"/>
      <c r="V48613"/>
    </row>
    <row r="48614" spans="6:22" x14ac:dyDescent="0.2">
      <c r="F48614"/>
      <c r="M48614" s="2"/>
      <c r="N48614"/>
      <c r="O48614"/>
      <c r="U48614"/>
      <c r="V48614"/>
    </row>
    <row r="48615" spans="6:22" x14ac:dyDescent="0.2">
      <c r="F48615"/>
      <c r="M48615" s="2"/>
      <c r="N48615"/>
      <c r="O48615"/>
      <c r="U48615"/>
      <c r="V48615"/>
    </row>
    <row r="48616" spans="6:22" x14ac:dyDescent="0.2">
      <c r="F48616"/>
      <c r="M48616" s="2"/>
      <c r="N48616"/>
      <c r="O48616"/>
      <c r="U48616"/>
      <c r="V48616"/>
    </row>
    <row r="48617" spans="6:22" x14ac:dyDescent="0.2">
      <c r="F48617"/>
      <c r="M48617" s="2"/>
      <c r="N48617"/>
      <c r="O48617"/>
      <c r="U48617"/>
      <c r="V48617"/>
    </row>
    <row r="48618" spans="6:22" x14ac:dyDescent="0.2">
      <c r="F48618"/>
      <c r="M48618" s="2"/>
      <c r="N48618"/>
      <c r="O48618"/>
      <c r="U48618"/>
      <c r="V48618"/>
    </row>
    <row r="48619" spans="6:22" x14ac:dyDescent="0.2">
      <c r="F48619"/>
      <c r="M48619" s="2"/>
      <c r="N48619"/>
      <c r="O48619"/>
      <c r="U48619"/>
      <c r="V48619"/>
    </row>
    <row r="48620" spans="6:22" x14ac:dyDescent="0.2">
      <c r="F48620"/>
      <c r="M48620" s="2"/>
      <c r="N48620"/>
      <c r="O48620"/>
      <c r="U48620"/>
      <c r="V48620"/>
    </row>
    <row r="48621" spans="6:22" x14ac:dyDescent="0.2">
      <c r="F48621"/>
      <c r="M48621" s="2"/>
      <c r="N48621"/>
      <c r="O48621"/>
      <c r="U48621"/>
      <c r="V48621"/>
    </row>
    <row r="48622" spans="6:22" x14ac:dyDescent="0.2">
      <c r="F48622"/>
      <c r="M48622" s="2"/>
      <c r="N48622"/>
      <c r="O48622"/>
      <c r="U48622"/>
      <c r="V48622"/>
    </row>
    <row r="48623" spans="6:22" x14ac:dyDescent="0.2">
      <c r="F48623"/>
      <c r="M48623" s="2"/>
      <c r="N48623"/>
      <c r="O48623"/>
      <c r="U48623"/>
      <c r="V48623"/>
    </row>
    <row r="48624" spans="6:22" x14ac:dyDescent="0.2">
      <c r="F48624"/>
      <c r="M48624" s="2"/>
      <c r="N48624"/>
      <c r="O48624"/>
      <c r="U48624"/>
      <c r="V48624"/>
    </row>
    <row r="48625" spans="6:22" x14ac:dyDescent="0.2">
      <c r="F48625"/>
      <c r="M48625" s="2"/>
      <c r="N48625"/>
      <c r="O48625"/>
      <c r="U48625"/>
      <c r="V48625"/>
    </row>
    <row r="48626" spans="6:22" x14ac:dyDescent="0.2">
      <c r="F48626"/>
      <c r="M48626" s="2"/>
      <c r="N48626"/>
      <c r="O48626"/>
      <c r="U48626"/>
      <c r="V48626"/>
    </row>
    <row r="48627" spans="6:22" x14ac:dyDescent="0.2">
      <c r="F48627"/>
      <c r="M48627" s="2"/>
      <c r="N48627"/>
      <c r="O48627"/>
      <c r="U48627"/>
      <c r="V48627"/>
    </row>
    <row r="48628" spans="6:22" x14ac:dyDescent="0.2">
      <c r="F48628"/>
      <c r="M48628" s="2"/>
      <c r="N48628"/>
      <c r="O48628"/>
      <c r="U48628"/>
      <c r="V48628"/>
    </row>
    <row r="48629" spans="6:22" x14ac:dyDescent="0.2">
      <c r="F48629"/>
      <c r="M48629" s="2"/>
      <c r="N48629"/>
      <c r="O48629"/>
      <c r="U48629"/>
      <c r="V48629"/>
    </row>
    <row r="48630" spans="6:22" x14ac:dyDescent="0.2">
      <c r="F48630"/>
      <c r="M48630" s="2"/>
      <c r="N48630"/>
      <c r="O48630"/>
      <c r="U48630"/>
      <c r="V48630"/>
    </row>
    <row r="48631" spans="6:22" x14ac:dyDescent="0.2">
      <c r="F48631"/>
      <c r="M48631" s="2"/>
      <c r="N48631"/>
      <c r="O48631"/>
      <c r="U48631"/>
      <c r="V48631"/>
    </row>
    <row r="48632" spans="6:22" x14ac:dyDescent="0.2">
      <c r="F48632"/>
      <c r="M48632" s="2"/>
      <c r="N48632"/>
      <c r="O48632"/>
      <c r="U48632"/>
      <c r="V48632"/>
    </row>
    <row r="48633" spans="6:22" x14ac:dyDescent="0.2">
      <c r="F48633"/>
      <c r="M48633" s="2"/>
      <c r="N48633"/>
      <c r="O48633"/>
      <c r="U48633"/>
      <c r="V48633"/>
    </row>
    <row r="48634" spans="6:22" x14ac:dyDescent="0.2">
      <c r="F48634"/>
      <c r="M48634" s="2"/>
      <c r="N48634"/>
      <c r="O48634"/>
      <c r="U48634"/>
      <c r="V48634"/>
    </row>
    <row r="48635" spans="6:22" x14ac:dyDescent="0.2">
      <c r="F48635"/>
      <c r="M48635" s="2"/>
      <c r="N48635"/>
      <c r="O48635"/>
      <c r="U48635"/>
      <c r="V48635"/>
    </row>
    <row r="48636" spans="6:22" x14ac:dyDescent="0.2">
      <c r="F48636"/>
      <c r="M48636" s="2"/>
      <c r="N48636"/>
      <c r="O48636"/>
      <c r="U48636"/>
      <c r="V48636"/>
    </row>
    <row r="48637" spans="6:22" x14ac:dyDescent="0.2">
      <c r="F48637"/>
      <c r="M48637" s="2"/>
      <c r="N48637"/>
      <c r="O48637"/>
      <c r="U48637"/>
      <c r="V48637"/>
    </row>
    <row r="48638" spans="6:22" x14ac:dyDescent="0.2">
      <c r="F48638"/>
      <c r="M48638" s="2"/>
      <c r="N48638"/>
      <c r="O48638"/>
      <c r="U48638"/>
      <c r="V48638"/>
    </row>
    <row r="48639" spans="6:22" x14ac:dyDescent="0.2">
      <c r="F48639"/>
      <c r="M48639" s="2"/>
      <c r="N48639"/>
      <c r="O48639"/>
      <c r="U48639"/>
      <c r="V48639"/>
    </row>
    <row r="48640" spans="6:22" x14ac:dyDescent="0.2">
      <c r="F48640"/>
      <c r="M48640" s="2"/>
      <c r="N48640"/>
      <c r="O48640"/>
      <c r="U48640"/>
      <c r="V48640"/>
    </row>
    <row r="48641" spans="6:22" x14ac:dyDescent="0.2">
      <c r="F48641"/>
      <c r="M48641" s="2"/>
      <c r="N48641"/>
      <c r="O48641"/>
      <c r="U48641"/>
      <c r="V48641"/>
    </row>
    <row r="48642" spans="6:22" x14ac:dyDescent="0.2">
      <c r="F48642"/>
      <c r="M48642" s="2"/>
      <c r="N48642"/>
      <c r="O48642"/>
      <c r="U48642"/>
      <c r="V48642"/>
    </row>
    <row r="48643" spans="6:22" x14ac:dyDescent="0.2">
      <c r="F48643"/>
      <c r="M48643" s="2"/>
      <c r="N48643"/>
      <c r="O48643"/>
      <c r="U48643"/>
      <c r="V48643"/>
    </row>
    <row r="48644" spans="6:22" x14ac:dyDescent="0.2">
      <c r="F48644"/>
      <c r="M48644" s="2"/>
      <c r="N48644"/>
      <c r="O48644"/>
      <c r="U48644"/>
      <c r="V48644"/>
    </row>
    <row r="48645" spans="6:22" x14ac:dyDescent="0.2">
      <c r="F48645"/>
      <c r="M48645" s="2"/>
      <c r="N48645"/>
      <c r="O48645"/>
      <c r="U48645"/>
      <c r="V48645"/>
    </row>
    <row r="48646" spans="6:22" x14ac:dyDescent="0.2">
      <c r="F48646"/>
      <c r="M48646" s="2"/>
      <c r="N48646"/>
      <c r="O48646"/>
      <c r="U48646"/>
      <c r="V48646"/>
    </row>
    <row r="48647" spans="6:22" x14ac:dyDescent="0.2">
      <c r="F48647"/>
      <c r="M48647" s="2"/>
      <c r="N48647"/>
      <c r="O48647"/>
      <c r="U48647"/>
      <c r="V48647"/>
    </row>
    <row r="48648" spans="6:22" x14ac:dyDescent="0.2">
      <c r="F48648"/>
      <c r="M48648" s="2"/>
      <c r="N48648"/>
      <c r="O48648"/>
      <c r="U48648"/>
      <c r="V48648"/>
    </row>
    <row r="48649" spans="6:22" x14ac:dyDescent="0.2">
      <c r="F48649"/>
      <c r="M48649" s="2"/>
      <c r="N48649"/>
      <c r="O48649"/>
      <c r="U48649"/>
      <c r="V48649"/>
    </row>
    <row r="48650" spans="6:22" x14ac:dyDescent="0.2">
      <c r="F48650"/>
      <c r="M48650" s="2"/>
      <c r="N48650"/>
      <c r="O48650"/>
      <c r="U48650"/>
      <c r="V48650"/>
    </row>
    <row r="48651" spans="6:22" x14ac:dyDescent="0.2">
      <c r="F48651"/>
      <c r="M48651" s="2"/>
      <c r="N48651"/>
      <c r="O48651"/>
      <c r="U48651"/>
      <c r="V48651"/>
    </row>
    <row r="48652" spans="6:22" x14ac:dyDescent="0.2">
      <c r="F48652"/>
      <c r="M48652" s="2"/>
      <c r="N48652"/>
      <c r="O48652"/>
      <c r="U48652"/>
      <c r="V48652"/>
    </row>
    <row r="48653" spans="6:22" x14ac:dyDescent="0.2">
      <c r="F48653"/>
      <c r="M48653" s="2"/>
      <c r="N48653"/>
      <c r="O48653"/>
      <c r="U48653"/>
      <c r="V48653"/>
    </row>
    <row r="48654" spans="6:22" x14ac:dyDescent="0.2">
      <c r="F48654"/>
      <c r="M48654" s="2"/>
      <c r="N48654"/>
      <c r="O48654"/>
      <c r="U48654"/>
      <c r="V48654"/>
    </row>
    <row r="48655" spans="6:22" x14ac:dyDescent="0.2">
      <c r="F48655"/>
      <c r="M48655" s="2"/>
      <c r="N48655"/>
      <c r="O48655"/>
      <c r="U48655"/>
      <c r="V48655"/>
    </row>
    <row r="48656" spans="6:22" x14ac:dyDescent="0.2">
      <c r="F48656"/>
      <c r="M48656" s="2"/>
      <c r="N48656"/>
      <c r="O48656"/>
      <c r="U48656"/>
      <c r="V48656"/>
    </row>
    <row r="48657" spans="6:22" x14ac:dyDescent="0.2">
      <c r="F48657"/>
      <c r="M48657" s="2"/>
      <c r="N48657"/>
      <c r="O48657"/>
      <c r="U48657"/>
      <c r="V48657"/>
    </row>
    <row r="48658" spans="6:22" x14ac:dyDescent="0.2">
      <c r="F48658"/>
      <c r="M48658" s="2"/>
      <c r="N48658"/>
      <c r="O48658"/>
      <c r="U48658"/>
      <c r="V48658"/>
    </row>
    <row r="48659" spans="6:22" x14ac:dyDescent="0.2">
      <c r="F48659"/>
      <c r="M48659" s="2"/>
      <c r="N48659"/>
      <c r="O48659"/>
      <c r="U48659"/>
      <c r="V48659"/>
    </row>
    <row r="48660" spans="6:22" x14ac:dyDescent="0.2">
      <c r="F48660"/>
      <c r="M48660" s="2"/>
      <c r="N48660"/>
      <c r="O48660"/>
      <c r="U48660"/>
      <c r="V48660"/>
    </row>
    <row r="48661" spans="6:22" x14ac:dyDescent="0.2">
      <c r="F48661"/>
      <c r="M48661" s="2"/>
      <c r="N48661"/>
      <c r="O48661"/>
      <c r="U48661"/>
      <c r="V48661"/>
    </row>
    <row r="48662" spans="6:22" x14ac:dyDescent="0.2">
      <c r="F48662"/>
      <c r="M48662" s="2"/>
      <c r="N48662"/>
      <c r="O48662"/>
      <c r="U48662"/>
      <c r="V48662"/>
    </row>
    <row r="48663" spans="6:22" x14ac:dyDescent="0.2">
      <c r="F48663"/>
      <c r="M48663" s="2"/>
      <c r="N48663"/>
      <c r="O48663"/>
      <c r="U48663"/>
      <c r="V48663"/>
    </row>
    <row r="48664" spans="6:22" x14ac:dyDescent="0.2">
      <c r="F48664"/>
      <c r="M48664" s="2"/>
      <c r="N48664"/>
      <c r="O48664"/>
      <c r="U48664"/>
      <c r="V48664"/>
    </row>
    <row r="48665" spans="6:22" x14ac:dyDescent="0.2">
      <c r="F48665"/>
      <c r="M48665" s="2"/>
      <c r="N48665"/>
      <c r="O48665"/>
      <c r="U48665"/>
      <c r="V48665"/>
    </row>
    <row r="48666" spans="6:22" x14ac:dyDescent="0.2">
      <c r="F48666"/>
      <c r="M48666" s="2"/>
      <c r="N48666"/>
      <c r="O48666"/>
      <c r="U48666"/>
      <c r="V48666"/>
    </row>
    <row r="48667" spans="6:22" x14ac:dyDescent="0.2">
      <c r="F48667"/>
      <c r="M48667" s="2"/>
      <c r="N48667"/>
      <c r="O48667"/>
      <c r="U48667"/>
      <c r="V48667"/>
    </row>
    <row r="48668" spans="6:22" x14ac:dyDescent="0.2">
      <c r="F48668"/>
      <c r="M48668" s="2"/>
      <c r="N48668"/>
      <c r="O48668"/>
      <c r="U48668"/>
      <c r="V48668"/>
    </row>
    <row r="48669" spans="6:22" x14ac:dyDescent="0.2">
      <c r="F48669"/>
      <c r="M48669" s="2"/>
      <c r="N48669"/>
      <c r="O48669"/>
      <c r="U48669"/>
      <c r="V48669"/>
    </row>
    <row r="48670" spans="6:22" x14ac:dyDescent="0.2">
      <c r="F48670"/>
      <c r="M48670" s="2"/>
      <c r="N48670"/>
      <c r="O48670"/>
      <c r="U48670"/>
      <c r="V48670"/>
    </row>
    <row r="48671" spans="6:22" x14ac:dyDescent="0.2">
      <c r="F48671"/>
      <c r="M48671" s="2"/>
      <c r="N48671"/>
      <c r="O48671"/>
      <c r="U48671"/>
      <c r="V48671"/>
    </row>
    <row r="48672" spans="6:22" x14ac:dyDescent="0.2">
      <c r="F48672"/>
      <c r="M48672" s="2"/>
      <c r="N48672"/>
      <c r="O48672"/>
      <c r="U48672"/>
      <c r="V48672"/>
    </row>
    <row r="48673" spans="6:22" x14ac:dyDescent="0.2">
      <c r="F48673"/>
      <c r="M48673" s="2"/>
      <c r="N48673"/>
      <c r="O48673"/>
      <c r="U48673"/>
      <c r="V48673"/>
    </row>
    <row r="48674" spans="6:22" x14ac:dyDescent="0.2">
      <c r="F48674"/>
      <c r="M48674" s="2"/>
      <c r="N48674"/>
      <c r="O48674"/>
      <c r="U48674"/>
      <c r="V48674"/>
    </row>
    <row r="48675" spans="6:22" x14ac:dyDescent="0.2">
      <c r="F48675"/>
      <c r="M48675" s="2"/>
      <c r="N48675"/>
      <c r="O48675"/>
      <c r="U48675"/>
      <c r="V48675"/>
    </row>
    <row r="48676" spans="6:22" x14ac:dyDescent="0.2">
      <c r="F48676"/>
      <c r="M48676" s="2"/>
      <c r="N48676"/>
      <c r="O48676"/>
      <c r="U48676"/>
      <c r="V48676"/>
    </row>
    <row r="48677" spans="6:22" x14ac:dyDescent="0.2">
      <c r="F48677"/>
      <c r="M48677" s="2"/>
      <c r="N48677"/>
      <c r="O48677"/>
      <c r="U48677"/>
      <c r="V48677"/>
    </row>
    <row r="48678" spans="6:22" x14ac:dyDescent="0.2">
      <c r="F48678"/>
      <c r="M48678" s="2"/>
      <c r="N48678"/>
      <c r="O48678"/>
      <c r="U48678"/>
      <c r="V48678"/>
    </row>
    <row r="48679" spans="6:22" x14ac:dyDescent="0.2">
      <c r="F48679"/>
      <c r="M48679" s="2"/>
      <c r="N48679"/>
      <c r="O48679"/>
      <c r="U48679"/>
      <c r="V48679"/>
    </row>
    <row r="48680" spans="6:22" x14ac:dyDescent="0.2">
      <c r="F48680"/>
      <c r="M48680" s="2"/>
      <c r="N48680"/>
      <c r="O48680"/>
      <c r="U48680"/>
      <c r="V48680"/>
    </row>
    <row r="48681" spans="6:22" x14ac:dyDescent="0.2">
      <c r="F48681"/>
      <c r="M48681" s="2"/>
      <c r="N48681"/>
      <c r="O48681"/>
      <c r="U48681"/>
      <c r="V48681"/>
    </row>
    <row r="48682" spans="6:22" x14ac:dyDescent="0.2">
      <c r="F48682"/>
      <c r="M48682" s="2"/>
      <c r="N48682"/>
      <c r="O48682"/>
      <c r="U48682"/>
      <c r="V48682"/>
    </row>
    <row r="48683" spans="6:22" x14ac:dyDescent="0.2">
      <c r="F48683"/>
      <c r="M48683" s="2"/>
      <c r="N48683"/>
      <c r="O48683"/>
      <c r="U48683"/>
      <c r="V48683"/>
    </row>
    <row r="48684" spans="6:22" x14ac:dyDescent="0.2">
      <c r="F48684"/>
      <c r="M48684" s="2"/>
      <c r="N48684"/>
      <c r="O48684"/>
      <c r="U48684"/>
      <c r="V48684"/>
    </row>
    <row r="48685" spans="6:22" x14ac:dyDescent="0.2">
      <c r="F48685"/>
      <c r="M48685" s="2"/>
      <c r="N48685"/>
      <c r="O48685"/>
      <c r="U48685"/>
      <c r="V48685"/>
    </row>
    <row r="48686" spans="6:22" x14ac:dyDescent="0.2">
      <c r="F48686"/>
      <c r="M48686" s="2"/>
      <c r="N48686"/>
      <c r="O48686"/>
      <c r="U48686"/>
      <c r="V48686"/>
    </row>
    <row r="48687" spans="6:22" x14ac:dyDescent="0.2">
      <c r="F48687"/>
      <c r="M48687" s="2"/>
      <c r="N48687"/>
      <c r="O48687"/>
      <c r="U48687"/>
      <c r="V48687"/>
    </row>
    <row r="48688" spans="6:22" x14ac:dyDescent="0.2">
      <c r="F48688"/>
      <c r="M48688" s="2"/>
      <c r="N48688"/>
      <c r="O48688"/>
      <c r="U48688"/>
      <c r="V48688"/>
    </row>
    <row r="48689" spans="6:22" x14ac:dyDescent="0.2">
      <c r="F48689"/>
      <c r="M48689" s="2"/>
      <c r="N48689"/>
      <c r="O48689"/>
      <c r="U48689"/>
      <c r="V48689"/>
    </row>
    <row r="48690" spans="6:22" x14ac:dyDescent="0.2">
      <c r="F48690"/>
      <c r="M48690" s="2"/>
      <c r="N48690"/>
      <c r="O48690"/>
      <c r="U48690"/>
      <c r="V48690"/>
    </row>
    <row r="48691" spans="6:22" x14ac:dyDescent="0.2">
      <c r="F48691"/>
      <c r="M48691" s="2"/>
      <c r="N48691"/>
      <c r="O48691"/>
      <c r="U48691"/>
      <c r="V48691"/>
    </row>
    <row r="48692" spans="6:22" x14ac:dyDescent="0.2">
      <c r="F48692"/>
      <c r="M48692" s="2"/>
      <c r="N48692"/>
      <c r="O48692"/>
      <c r="U48692"/>
      <c r="V48692"/>
    </row>
    <row r="48693" spans="6:22" x14ac:dyDescent="0.2">
      <c r="F48693"/>
      <c r="M48693" s="2"/>
      <c r="N48693"/>
      <c r="O48693"/>
      <c r="U48693"/>
      <c r="V48693"/>
    </row>
    <row r="48694" spans="6:22" x14ac:dyDescent="0.2">
      <c r="F48694"/>
      <c r="M48694" s="2"/>
      <c r="N48694"/>
      <c r="O48694"/>
      <c r="U48694"/>
      <c r="V48694"/>
    </row>
    <row r="48695" spans="6:22" x14ac:dyDescent="0.2">
      <c r="F48695"/>
      <c r="M48695" s="2"/>
      <c r="N48695"/>
      <c r="O48695"/>
      <c r="U48695"/>
      <c r="V48695"/>
    </row>
    <row r="48696" spans="6:22" x14ac:dyDescent="0.2">
      <c r="F48696"/>
      <c r="M48696" s="2"/>
      <c r="N48696"/>
      <c r="O48696"/>
      <c r="U48696"/>
      <c r="V48696"/>
    </row>
    <row r="48697" spans="6:22" x14ac:dyDescent="0.2">
      <c r="F48697"/>
      <c r="M48697" s="2"/>
      <c r="N48697"/>
      <c r="O48697"/>
      <c r="U48697"/>
      <c r="V48697"/>
    </row>
    <row r="48698" spans="6:22" x14ac:dyDescent="0.2">
      <c r="F48698"/>
      <c r="M48698" s="2"/>
      <c r="N48698"/>
      <c r="O48698"/>
      <c r="U48698"/>
      <c r="V48698"/>
    </row>
    <row r="48699" spans="6:22" x14ac:dyDescent="0.2">
      <c r="F48699"/>
      <c r="M48699" s="2"/>
      <c r="N48699"/>
      <c r="O48699"/>
      <c r="U48699"/>
      <c r="V48699"/>
    </row>
    <row r="48700" spans="6:22" x14ac:dyDescent="0.2">
      <c r="F48700"/>
      <c r="M48700" s="2"/>
      <c r="N48700"/>
      <c r="O48700"/>
      <c r="U48700"/>
      <c r="V48700"/>
    </row>
    <row r="48701" spans="6:22" x14ac:dyDescent="0.2">
      <c r="F48701"/>
      <c r="M48701" s="2"/>
      <c r="N48701"/>
      <c r="O48701"/>
      <c r="U48701"/>
      <c r="V48701"/>
    </row>
    <row r="48702" spans="6:22" x14ac:dyDescent="0.2">
      <c r="F48702"/>
      <c r="M48702" s="2"/>
      <c r="N48702"/>
      <c r="O48702"/>
      <c r="U48702"/>
      <c r="V48702"/>
    </row>
    <row r="48703" spans="6:22" x14ac:dyDescent="0.2">
      <c r="F48703"/>
      <c r="M48703" s="2"/>
      <c r="N48703"/>
      <c r="O48703"/>
      <c r="U48703"/>
      <c r="V48703"/>
    </row>
    <row r="48704" spans="6:22" x14ac:dyDescent="0.2">
      <c r="F48704"/>
      <c r="M48704" s="2"/>
      <c r="N48704"/>
      <c r="O48704"/>
      <c r="U48704"/>
      <c r="V48704"/>
    </row>
    <row r="48705" spans="6:22" x14ac:dyDescent="0.2">
      <c r="F48705"/>
      <c r="M48705" s="2"/>
      <c r="N48705"/>
      <c r="O48705"/>
      <c r="U48705"/>
      <c r="V48705"/>
    </row>
    <row r="48706" spans="6:22" x14ac:dyDescent="0.2">
      <c r="F48706"/>
      <c r="M48706" s="2"/>
      <c r="N48706"/>
      <c r="O48706"/>
      <c r="U48706"/>
      <c r="V48706"/>
    </row>
    <row r="48707" spans="6:22" x14ac:dyDescent="0.2">
      <c r="F48707"/>
      <c r="M48707" s="2"/>
      <c r="N48707"/>
      <c r="O48707"/>
      <c r="U48707"/>
      <c r="V48707"/>
    </row>
    <row r="48708" spans="6:22" x14ac:dyDescent="0.2">
      <c r="F48708"/>
      <c r="M48708" s="2"/>
      <c r="N48708"/>
      <c r="O48708"/>
      <c r="U48708"/>
      <c r="V48708"/>
    </row>
    <row r="48709" spans="6:22" x14ac:dyDescent="0.2">
      <c r="F48709"/>
      <c r="M48709" s="2"/>
      <c r="N48709"/>
      <c r="O48709"/>
      <c r="U48709"/>
      <c r="V48709"/>
    </row>
    <row r="48710" spans="6:22" x14ac:dyDescent="0.2">
      <c r="F48710"/>
      <c r="M48710" s="2"/>
      <c r="N48710"/>
      <c r="O48710"/>
      <c r="U48710"/>
      <c r="V48710"/>
    </row>
    <row r="48711" spans="6:22" x14ac:dyDescent="0.2">
      <c r="F48711"/>
      <c r="M48711" s="2"/>
      <c r="N48711"/>
      <c r="O48711"/>
      <c r="U48711"/>
      <c r="V48711"/>
    </row>
    <row r="48712" spans="6:22" x14ac:dyDescent="0.2">
      <c r="F48712"/>
      <c r="M48712" s="2"/>
      <c r="N48712"/>
      <c r="O48712"/>
      <c r="U48712"/>
      <c r="V48712"/>
    </row>
    <row r="48713" spans="6:22" x14ac:dyDescent="0.2">
      <c r="F48713"/>
      <c r="M48713" s="2"/>
      <c r="N48713"/>
      <c r="O48713"/>
      <c r="U48713"/>
      <c r="V48713"/>
    </row>
    <row r="48714" spans="6:22" x14ac:dyDescent="0.2">
      <c r="F48714"/>
      <c r="M48714" s="2"/>
      <c r="N48714"/>
      <c r="O48714"/>
      <c r="U48714"/>
      <c r="V48714"/>
    </row>
    <row r="48715" spans="6:22" x14ac:dyDescent="0.2">
      <c r="F48715"/>
      <c r="M48715" s="2"/>
      <c r="N48715"/>
      <c r="O48715"/>
      <c r="U48715"/>
      <c r="V48715"/>
    </row>
    <row r="48716" spans="6:22" x14ac:dyDescent="0.2">
      <c r="F48716"/>
      <c r="M48716" s="2"/>
      <c r="N48716"/>
      <c r="O48716"/>
      <c r="U48716"/>
      <c r="V48716"/>
    </row>
    <row r="48717" spans="6:22" x14ac:dyDescent="0.2">
      <c r="F48717"/>
      <c r="M48717" s="2"/>
      <c r="N48717"/>
      <c r="O48717"/>
      <c r="U48717"/>
      <c r="V48717"/>
    </row>
    <row r="48718" spans="6:22" x14ac:dyDescent="0.2">
      <c r="F48718"/>
      <c r="M48718" s="2"/>
      <c r="N48718"/>
      <c r="O48718"/>
      <c r="U48718"/>
      <c r="V48718"/>
    </row>
    <row r="48719" spans="6:22" x14ac:dyDescent="0.2">
      <c r="F48719"/>
      <c r="M48719" s="2"/>
      <c r="N48719"/>
      <c r="O48719"/>
      <c r="U48719"/>
      <c r="V48719"/>
    </row>
    <row r="48720" spans="6:22" x14ac:dyDescent="0.2">
      <c r="F48720"/>
      <c r="M48720" s="2"/>
      <c r="N48720"/>
      <c r="O48720"/>
      <c r="U48720"/>
      <c r="V48720"/>
    </row>
    <row r="48721" spans="6:22" x14ac:dyDescent="0.2">
      <c r="F48721"/>
      <c r="M48721" s="2"/>
      <c r="N48721"/>
      <c r="O48721"/>
      <c r="U48721"/>
      <c r="V48721"/>
    </row>
    <row r="48722" spans="6:22" x14ac:dyDescent="0.2">
      <c r="F48722"/>
      <c r="M48722" s="2"/>
      <c r="N48722"/>
      <c r="O48722"/>
      <c r="U48722"/>
      <c r="V48722"/>
    </row>
    <row r="48723" spans="6:22" x14ac:dyDescent="0.2">
      <c r="F48723"/>
      <c r="M48723" s="2"/>
      <c r="N48723"/>
      <c r="O48723"/>
      <c r="U48723"/>
      <c r="V48723"/>
    </row>
    <row r="48724" spans="6:22" x14ac:dyDescent="0.2">
      <c r="F48724"/>
      <c r="M48724" s="2"/>
      <c r="N48724"/>
      <c r="O48724"/>
      <c r="U48724"/>
      <c r="V48724"/>
    </row>
    <row r="48725" spans="6:22" x14ac:dyDescent="0.2">
      <c r="F48725"/>
      <c r="M48725" s="2"/>
      <c r="N48725"/>
      <c r="O48725"/>
      <c r="U48725"/>
      <c r="V48725"/>
    </row>
    <row r="48726" spans="6:22" x14ac:dyDescent="0.2">
      <c r="F48726"/>
      <c r="M48726" s="2"/>
      <c r="N48726"/>
      <c r="O48726"/>
      <c r="U48726"/>
      <c r="V48726"/>
    </row>
    <row r="48727" spans="6:22" x14ac:dyDescent="0.2">
      <c r="F48727"/>
      <c r="M48727" s="2"/>
      <c r="N48727"/>
      <c r="O48727"/>
      <c r="U48727"/>
      <c r="V48727"/>
    </row>
    <row r="48728" spans="6:22" x14ac:dyDescent="0.2">
      <c r="F48728"/>
      <c r="M48728" s="2"/>
      <c r="N48728"/>
      <c r="O48728"/>
      <c r="U48728"/>
      <c r="V48728"/>
    </row>
    <row r="48729" spans="6:22" x14ac:dyDescent="0.2">
      <c r="F48729"/>
      <c r="M48729" s="2"/>
      <c r="N48729"/>
      <c r="O48729"/>
      <c r="U48729"/>
      <c r="V48729"/>
    </row>
    <row r="48730" spans="6:22" x14ac:dyDescent="0.2">
      <c r="F48730"/>
      <c r="M48730" s="2"/>
      <c r="N48730"/>
      <c r="O48730"/>
      <c r="U48730"/>
      <c r="V48730"/>
    </row>
    <row r="48731" spans="6:22" x14ac:dyDescent="0.2">
      <c r="F48731"/>
      <c r="M48731" s="2"/>
      <c r="N48731"/>
      <c r="O48731"/>
      <c r="U48731"/>
      <c r="V48731"/>
    </row>
    <row r="48732" spans="6:22" x14ac:dyDescent="0.2">
      <c r="F48732"/>
      <c r="M48732" s="2"/>
      <c r="N48732"/>
      <c r="O48732"/>
      <c r="U48732"/>
      <c r="V48732"/>
    </row>
    <row r="48733" spans="6:22" x14ac:dyDescent="0.2">
      <c r="F48733"/>
      <c r="M48733" s="2"/>
      <c r="N48733"/>
      <c r="O48733"/>
      <c r="U48733"/>
      <c r="V48733"/>
    </row>
    <row r="48734" spans="6:22" x14ac:dyDescent="0.2">
      <c r="F48734"/>
      <c r="M48734" s="2"/>
      <c r="N48734"/>
      <c r="O48734"/>
      <c r="U48734"/>
      <c r="V48734"/>
    </row>
    <row r="48735" spans="6:22" x14ac:dyDescent="0.2">
      <c r="F48735"/>
      <c r="M48735" s="2"/>
      <c r="N48735"/>
      <c r="O48735"/>
      <c r="U48735"/>
      <c r="V48735"/>
    </row>
    <row r="48736" spans="6:22" x14ac:dyDescent="0.2">
      <c r="F48736"/>
      <c r="M48736" s="2"/>
      <c r="N48736"/>
      <c r="O48736"/>
      <c r="U48736"/>
      <c r="V48736"/>
    </row>
    <row r="48737" spans="6:22" x14ac:dyDescent="0.2">
      <c r="F48737"/>
      <c r="M48737" s="2"/>
      <c r="N48737"/>
      <c r="O48737"/>
      <c r="U48737"/>
      <c r="V48737"/>
    </row>
    <row r="48738" spans="6:22" x14ac:dyDescent="0.2">
      <c r="F48738"/>
      <c r="M48738" s="2"/>
      <c r="N48738"/>
      <c r="O48738"/>
      <c r="U48738"/>
      <c r="V48738"/>
    </row>
    <row r="48739" spans="6:22" x14ac:dyDescent="0.2">
      <c r="F48739"/>
      <c r="M48739" s="2"/>
      <c r="N48739"/>
      <c r="O48739"/>
      <c r="U48739"/>
      <c r="V48739"/>
    </row>
    <row r="48740" spans="6:22" x14ac:dyDescent="0.2">
      <c r="F48740"/>
      <c r="M48740" s="2"/>
      <c r="N48740"/>
      <c r="O48740"/>
      <c r="U48740"/>
      <c r="V48740"/>
    </row>
    <row r="48741" spans="6:22" x14ac:dyDescent="0.2">
      <c r="F48741"/>
      <c r="M48741" s="2"/>
      <c r="N48741"/>
      <c r="O48741"/>
      <c r="U48741"/>
      <c r="V48741"/>
    </row>
    <row r="48742" spans="6:22" x14ac:dyDescent="0.2">
      <c r="F48742"/>
      <c r="M48742" s="2"/>
      <c r="N48742"/>
      <c r="O48742"/>
      <c r="U48742"/>
      <c r="V48742"/>
    </row>
    <row r="48743" spans="6:22" x14ac:dyDescent="0.2">
      <c r="F48743"/>
      <c r="M48743" s="2"/>
      <c r="N48743"/>
      <c r="O48743"/>
      <c r="U48743"/>
      <c r="V48743"/>
    </row>
    <row r="48744" spans="6:22" x14ac:dyDescent="0.2">
      <c r="F48744"/>
      <c r="M48744" s="2"/>
      <c r="N48744"/>
      <c r="O48744"/>
      <c r="U48744"/>
      <c r="V48744"/>
    </row>
    <row r="48745" spans="6:22" x14ac:dyDescent="0.2">
      <c r="F48745"/>
      <c r="M48745" s="2"/>
      <c r="N48745"/>
      <c r="O48745"/>
      <c r="U48745"/>
      <c r="V48745"/>
    </row>
    <row r="48746" spans="6:22" x14ac:dyDescent="0.2">
      <c r="F48746"/>
      <c r="M48746" s="2"/>
      <c r="N48746"/>
      <c r="O48746"/>
      <c r="U48746"/>
      <c r="V48746"/>
    </row>
    <row r="48747" spans="6:22" x14ac:dyDescent="0.2">
      <c r="F48747"/>
      <c r="M48747" s="2"/>
      <c r="N48747"/>
      <c r="O48747"/>
      <c r="U48747"/>
      <c r="V48747"/>
    </row>
    <row r="48748" spans="6:22" x14ac:dyDescent="0.2">
      <c r="F48748"/>
      <c r="M48748" s="2"/>
      <c r="N48748"/>
      <c r="O48748"/>
      <c r="U48748"/>
      <c r="V48748"/>
    </row>
    <row r="48749" spans="6:22" x14ac:dyDescent="0.2">
      <c r="F48749"/>
      <c r="M48749" s="2"/>
      <c r="N48749"/>
      <c r="O48749"/>
      <c r="U48749"/>
      <c r="V48749"/>
    </row>
    <row r="48750" spans="6:22" x14ac:dyDescent="0.2">
      <c r="F48750"/>
      <c r="M48750" s="2"/>
      <c r="N48750"/>
      <c r="O48750"/>
      <c r="U48750"/>
      <c r="V48750"/>
    </row>
    <row r="48751" spans="6:22" x14ac:dyDescent="0.2">
      <c r="F48751"/>
      <c r="M48751" s="2"/>
      <c r="N48751"/>
      <c r="O48751"/>
      <c r="U48751"/>
      <c r="V48751"/>
    </row>
    <row r="48752" spans="6:22" x14ac:dyDescent="0.2">
      <c r="F48752"/>
      <c r="M48752" s="2"/>
      <c r="N48752"/>
      <c r="O48752"/>
      <c r="U48752"/>
      <c r="V48752"/>
    </row>
    <row r="48753" spans="6:22" x14ac:dyDescent="0.2">
      <c r="F48753"/>
      <c r="M48753" s="2"/>
      <c r="N48753"/>
      <c r="O48753"/>
      <c r="U48753"/>
      <c r="V48753"/>
    </row>
    <row r="48754" spans="6:22" x14ac:dyDescent="0.2">
      <c r="F48754"/>
      <c r="M48754" s="2"/>
      <c r="N48754"/>
      <c r="O48754"/>
      <c r="U48754"/>
      <c r="V48754"/>
    </row>
    <row r="48755" spans="6:22" x14ac:dyDescent="0.2">
      <c r="F48755"/>
      <c r="M48755" s="2"/>
      <c r="N48755"/>
      <c r="O48755"/>
      <c r="U48755"/>
      <c r="V48755"/>
    </row>
    <row r="48756" spans="6:22" x14ac:dyDescent="0.2">
      <c r="F48756"/>
      <c r="M48756" s="2"/>
      <c r="N48756"/>
      <c r="O48756"/>
      <c r="U48756"/>
      <c r="V48756"/>
    </row>
    <row r="48757" spans="6:22" x14ac:dyDescent="0.2">
      <c r="F48757"/>
      <c r="M48757" s="2"/>
      <c r="N48757"/>
      <c r="O48757"/>
      <c r="U48757"/>
      <c r="V48757"/>
    </row>
    <row r="48758" spans="6:22" x14ac:dyDescent="0.2">
      <c r="F48758"/>
      <c r="M48758" s="2"/>
      <c r="N48758"/>
      <c r="O48758"/>
      <c r="U48758"/>
      <c r="V48758"/>
    </row>
    <row r="48759" spans="6:22" x14ac:dyDescent="0.2">
      <c r="F48759"/>
      <c r="M48759" s="2"/>
      <c r="N48759"/>
      <c r="O48759"/>
      <c r="U48759"/>
      <c r="V48759"/>
    </row>
    <row r="48760" spans="6:22" x14ac:dyDescent="0.2">
      <c r="F48760"/>
      <c r="M48760" s="2"/>
      <c r="N48760"/>
      <c r="O48760"/>
      <c r="U48760"/>
      <c r="V48760"/>
    </row>
    <row r="48761" spans="6:22" x14ac:dyDescent="0.2">
      <c r="F48761"/>
      <c r="M48761" s="2"/>
      <c r="N48761"/>
      <c r="O48761"/>
      <c r="U48761"/>
      <c r="V48761"/>
    </row>
    <row r="48762" spans="6:22" x14ac:dyDescent="0.2">
      <c r="F48762"/>
      <c r="M48762" s="2"/>
      <c r="N48762"/>
      <c r="O48762"/>
      <c r="U48762"/>
      <c r="V48762"/>
    </row>
    <row r="48763" spans="6:22" x14ac:dyDescent="0.2">
      <c r="F48763"/>
      <c r="M48763" s="2"/>
      <c r="N48763"/>
      <c r="O48763"/>
      <c r="U48763"/>
      <c r="V48763"/>
    </row>
    <row r="48764" spans="6:22" x14ac:dyDescent="0.2">
      <c r="F48764"/>
      <c r="M48764" s="2"/>
      <c r="N48764"/>
      <c r="O48764"/>
      <c r="U48764"/>
      <c r="V48764"/>
    </row>
    <row r="48765" spans="6:22" x14ac:dyDescent="0.2">
      <c r="F48765"/>
      <c r="M48765" s="2"/>
      <c r="N48765"/>
      <c r="O48765"/>
      <c r="U48765"/>
      <c r="V48765"/>
    </row>
    <row r="48766" spans="6:22" x14ac:dyDescent="0.2">
      <c r="F48766"/>
      <c r="M48766" s="2"/>
      <c r="N48766"/>
      <c r="O48766"/>
      <c r="U48766"/>
      <c r="V48766"/>
    </row>
    <row r="48767" spans="6:22" x14ac:dyDescent="0.2">
      <c r="F48767"/>
      <c r="M48767" s="2"/>
      <c r="N48767"/>
      <c r="O48767"/>
      <c r="U48767"/>
      <c r="V48767"/>
    </row>
    <row r="48768" spans="6:22" x14ac:dyDescent="0.2">
      <c r="F48768"/>
      <c r="M48768" s="2"/>
      <c r="N48768"/>
      <c r="O48768"/>
      <c r="U48768"/>
      <c r="V48768"/>
    </row>
    <row r="48769" spans="6:22" x14ac:dyDescent="0.2">
      <c r="F48769"/>
      <c r="M48769" s="2"/>
      <c r="N48769"/>
      <c r="O48769"/>
      <c r="U48769"/>
      <c r="V48769"/>
    </row>
    <row r="48770" spans="6:22" x14ac:dyDescent="0.2">
      <c r="F48770"/>
      <c r="M48770" s="2"/>
      <c r="N48770"/>
      <c r="O48770"/>
      <c r="U48770"/>
      <c r="V48770"/>
    </row>
    <row r="48771" spans="6:22" x14ac:dyDescent="0.2">
      <c r="F48771"/>
      <c r="M48771" s="2"/>
      <c r="N48771"/>
      <c r="O48771"/>
      <c r="U48771"/>
      <c r="V48771"/>
    </row>
    <row r="48772" spans="6:22" x14ac:dyDescent="0.2">
      <c r="F48772"/>
      <c r="M48772" s="2"/>
      <c r="N48772"/>
      <c r="O48772"/>
      <c r="U48772"/>
      <c r="V48772"/>
    </row>
    <row r="48773" spans="6:22" x14ac:dyDescent="0.2">
      <c r="F48773"/>
      <c r="M48773" s="2"/>
      <c r="N48773"/>
      <c r="O48773"/>
      <c r="U48773"/>
      <c r="V48773"/>
    </row>
    <row r="48774" spans="6:22" x14ac:dyDescent="0.2">
      <c r="F48774"/>
      <c r="M48774" s="2"/>
      <c r="N48774"/>
      <c r="O48774"/>
      <c r="U48774"/>
      <c r="V48774"/>
    </row>
    <row r="48775" spans="6:22" x14ac:dyDescent="0.2">
      <c r="F48775"/>
      <c r="M48775" s="2"/>
      <c r="N48775"/>
      <c r="O48775"/>
      <c r="U48775"/>
      <c r="V48775"/>
    </row>
    <row r="48776" spans="6:22" x14ac:dyDescent="0.2">
      <c r="F48776"/>
      <c r="M48776" s="2"/>
      <c r="N48776"/>
      <c r="O48776"/>
      <c r="U48776"/>
      <c r="V48776"/>
    </row>
    <row r="48777" spans="6:22" x14ac:dyDescent="0.2">
      <c r="F48777"/>
      <c r="M48777" s="2"/>
      <c r="N48777"/>
      <c r="O48777"/>
      <c r="U48777"/>
      <c r="V48777"/>
    </row>
    <row r="48778" spans="6:22" x14ac:dyDescent="0.2">
      <c r="F48778"/>
      <c r="M48778" s="2"/>
      <c r="N48778"/>
      <c r="O48778"/>
      <c r="U48778"/>
      <c r="V48778"/>
    </row>
    <row r="48779" spans="6:22" x14ac:dyDescent="0.2">
      <c r="F48779"/>
      <c r="M48779" s="2"/>
      <c r="N48779"/>
      <c r="O48779"/>
      <c r="U48779"/>
      <c r="V48779"/>
    </row>
    <row r="48780" spans="6:22" x14ac:dyDescent="0.2">
      <c r="F48780"/>
      <c r="M48780" s="2"/>
      <c r="N48780"/>
      <c r="O48780"/>
      <c r="U48780"/>
      <c r="V48780"/>
    </row>
    <row r="48781" spans="6:22" x14ac:dyDescent="0.2">
      <c r="F48781"/>
      <c r="M48781" s="2"/>
      <c r="N48781"/>
      <c r="O48781"/>
      <c r="U48781"/>
      <c r="V48781"/>
    </row>
    <row r="48782" spans="6:22" x14ac:dyDescent="0.2">
      <c r="F48782"/>
      <c r="M48782" s="2"/>
      <c r="N48782"/>
      <c r="O48782"/>
      <c r="U48782"/>
      <c r="V48782"/>
    </row>
    <row r="48783" spans="6:22" x14ac:dyDescent="0.2">
      <c r="F48783"/>
      <c r="M48783" s="2"/>
      <c r="N48783"/>
      <c r="O48783"/>
      <c r="U48783"/>
      <c r="V48783"/>
    </row>
    <row r="48784" spans="6:22" x14ac:dyDescent="0.2">
      <c r="F48784"/>
      <c r="M48784" s="2"/>
      <c r="N48784"/>
      <c r="O48784"/>
      <c r="U48784"/>
      <c r="V48784"/>
    </row>
    <row r="48785" spans="6:22" x14ac:dyDescent="0.2">
      <c r="F48785"/>
      <c r="M48785" s="2"/>
      <c r="N48785"/>
      <c r="O48785"/>
      <c r="U48785"/>
      <c r="V48785"/>
    </row>
    <row r="48786" spans="6:22" x14ac:dyDescent="0.2">
      <c r="F48786"/>
      <c r="M48786" s="2"/>
      <c r="N48786"/>
      <c r="O48786"/>
      <c r="U48786"/>
      <c r="V48786"/>
    </row>
    <row r="48787" spans="6:22" x14ac:dyDescent="0.2">
      <c r="F48787"/>
      <c r="M48787" s="2"/>
      <c r="N48787"/>
      <c r="O48787"/>
      <c r="U48787"/>
      <c r="V48787"/>
    </row>
    <row r="48788" spans="6:22" x14ac:dyDescent="0.2">
      <c r="F48788"/>
      <c r="M48788" s="2"/>
      <c r="N48788"/>
      <c r="O48788"/>
      <c r="U48788"/>
      <c r="V48788"/>
    </row>
    <row r="48789" spans="6:22" x14ac:dyDescent="0.2">
      <c r="F48789"/>
      <c r="M48789" s="2"/>
      <c r="N48789"/>
      <c r="O48789"/>
      <c r="U48789"/>
      <c r="V48789"/>
    </row>
    <row r="48790" spans="6:22" x14ac:dyDescent="0.2">
      <c r="F48790"/>
      <c r="M48790" s="2"/>
      <c r="N48790"/>
      <c r="O48790"/>
      <c r="U48790"/>
      <c r="V48790"/>
    </row>
    <row r="48791" spans="6:22" x14ac:dyDescent="0.2">
      <c r="F48791"/>
      <c r="M48791" s="2"/>
      <c r="N48791"/>
      <c r="O48791"/>
      <c r="U48791"/>
      <c r="V48791"/>
    </row>
    <row r="48792" spans="6:22" x14ac:dyDescent="0.2">
      <c r="F48792"/>
      <c r="M48792" s="2"/>
      <c r="N48792"/>
      <c r="O48792"/>
      <c r="U48792"/>
      <c r="V48792"/>
    </row>
    <row r="48793" spans="6:22" x14ac:dyDescent="0.2">
      <c r="F48793"/>
      <c r="M48793" s="2"/>
      <c r="N48793"/>
      <c r="O48793"/>
      <c r="U48793"/>
      <c r="V48793"/>
    </row>
    <row r="48794" spans="6:22" x14ac:dyDescent="0.2">
      <c r="F48794"/>
      <c r="M48794" s="2"/>
      <c r="N48794"/>
      <c r="O48794"/>
      <c r="U48794"/>
      <c r="V48794"/>
    </row>
    <row r="48795" spans="6:22" x14ac:dyDescent="0.2">
      <c r="F48795"/>
      <c r="M48795" s="2"/>
      <c r="N48795"/>
      <c r="O48795"/>
      <c r="U48795"/>
      <c r="V48795"/>
    </row>
    <row r="48796" spans="6:22" x14ac:dyDescent="0.2">
      <c r="F48796"/>
      <c r="M48796" s="2"/>
      <c r="N48796"/>
      <c r="O48796"/>
      <c r="U48796"/>
      <c r="V48796"/>
    </row>
    <row r="48797" spans="6:22" x14ac:dyDescent="0.2">
      <c r="F48797"/>
      <c r="M48797" s="2"/>
      <c r="N48797"/>
      <c r="O48797"/>
      <c r="U48797"/>
      <c r="V48797"/>
    </row>
    <row r="48798" spans="6:22" x14ac:dyDescent="0.2">
      <c r="F48798"/>
      <c r="M48798" s="2"/>
      <c r="N48798"/>
      <c r="O48798"/>
      <c r="U48798"/>
      <c r="V48798"/>
    </row>
    <row r="48799" spans="6:22" x14ac:dyDescent="0.2">
      <c r="F48799"/>
      <c r="M48799" s="2"/>
      <c r="N48799"/>
      <c r="O48799"/>
      <c r="U48799"/>
      <c r="V48799"/>
    </row>
    <row r="48800" spans="6:22" x14ac:dyDescent="0.2">
      <c r="F48800"/>
      <c r="M48800" s="2"/>
      <c r="N48800"/>
      <c r="O48800"/>
      <c r="U48800"/>
      <c r="V48800"/>
    </row>
    <row r="48801" spans="6:22" x14ac:dyDescent="0.2">
      <c r="F48801"/>
      <c r="M48801" s="2"/>
      <c r="N48801"/>
      <c r="O48801"/>
      <c r="U48801"/>
      <c r="V48801"/>
    </row>
    <row r="48802" spans="6:22" x14ac:dyDescent="0.2">
      <c r="F48802"/>
      <c r="M48802" s="2"/>
      <c r="N48802"/>
      <c r="O48802"/>
      <c r="U48802"/>
      <c r="V48802"/>
    </row>
    <row r="48803" spans="6:22" x14ac:dyDescent="0.2">
      <c r="F48803"/>
      <c r="M48803" s="2"/>
      <c r="N48803"/>
      <c r="O48803"/>
      <c r="U48803"/>
      <c r="V48803"/>
    </row>
    <row r="48804" spans="6:22" x14ac:dyDescent="0.2">
      <c r="F48804"/>
      <c r="M48804" s="2"/>
      <c r="N48804"/>
      <c r="O48804"/>
      <c r="U48804"/>
      <c r="V48804"/>
    </row>
    <row r="48805" spans="6:22" x14ac:dyDescent="0.2">
      <c r="F48805"/>
      <c r="M48805" s="2"/>
      <c r="N48805"/>
      <c r="O48805"/>
      <c r="U48805"/>
      <c r="V48805"/>
    </row>
    <row r="48806" spans="6:22" x14ac:dyDescent="0.2">
      <c r="F48806"/>
      <c r="M48806" s="2"/>
      <c r="N48806"/>
      <c r="O48806"/>
      <c r="U48806"/>
      <c r="V48806"/>
    </row>
    <row r="48807" spans="6:22" x14ac:dyDescent="0.2">
      <c r="F48807"/>
      <c r="M48807" s="2"/>
      <c r="N48807"/>
      <c r="O48807"/>
      <c r="U48807"/>
      <c r="V48807"/>
    </row>
    <row r="48808" spans="6:22" x14ac:dyDescent="0.2">
      <c r="F48808"/>
      <c r="M48808" s="2"/>
      <c r="N48808"/>
      <c r="O48808"/>
      <c r="U48808"/>
      <c r="V48808"/>
    </row>
    <row r="48809" spans="6:22" x14ac:dyDescent="0.2">
      <c r="F48809"/>
      <c r="M48809" s="2"/>
      <c r="N48809"/>
      <c r="O48809"/>
      <c r="U48809"/>
      <c r="V48809"/>
    </row>
    <row r="48810" spans="6:22" x14ac:dyDescent="0.2">
      <c r="F48810"/>
      <c r="M48810" s="2"/>
      <c r="N48810"/>
      <c r="O48810"/>
      <c r="U48810"/>
      <c r="V48810"/>
    </row>
    <row r="48811" spans="6:22" x14ac:dyDescent="0.2">
      <c r="F48811"/>
      <c r="M48811" s="2"/>
      <c r="N48811"/>
      <c r="O48811"/>
      <c r="U48811"/>
      <c r="V48811"/>
    </row>
    <row r="48812" spans="6:22" x14ac:dyDescent="0.2">
      <c r="F48812"/>
      <c r="M48812" s="2"/>
      <c r="N48812"/>
      <c r="O48812"/>
      <c r="U48812"/>
      <c r="V48812"/>
    </row>
    <row r="48813" spans="6:22" x14ac:dyDescent="0.2">
      <c r="F48813"/>
      <c r="M48813" s="2"/>
      <c r="N48813"/>
      <c r="O48813"/>
      <c r="U48813"/>
      <c r="V48813"/>
    </row>
    <row r="48814" spans="6:22" x14ac:dyDescent="0.2">
      <c r="F48814"/>
      <c r="M48814" s="2"/>
      <c r="N48814"/>
      <c r="O48814"/>
      <c r="U48814"/>
      <c r="V48814"/>
    </row>
    <row r="48815" spans="6:22" x14ac:dyDescent="0.2">
      <c r="F48815"/>
      <c r="M48815" s="2"/>
      <c r="N48815"/>
      <c r="O48815"/>
      <c r="U48815"/>
      <c r="V48815"/>
    </row>
    <row r="48816" spans="6:22" x14ac:dyDescent="0.2">
      <c r="F48816"/>
      <c r="M48816" s="2"/>
      <c r="N48816"/>
      <c r="O48816"/>
      <c r="U48816"/>
      <c r="V48816"/>
    </row>
    <row r="48817" spans="6:22" x14ac:dyDescent="0.2">
      <c r="F48817"/>
      <c r="M48817" s="2"/>
      <c r="N48817"/>
      <c r="O48817"/>
      <c r="U48817"/>
      <c r="V48817"/>
    </row>
    <row r="48818" spans="6:22" x14ac:dyDescent="0.2">
      <c r="F48818"/>
      <c r="M48818" s="2"/>
      <c r="N48818"/>
      <c r="O48818"/>
      <c r="U48818"/>
      <c r="V48818"/>
    </row>
    <row r="48819" spans="6:22" x14ac:dyDescent="0.2">
      <c r="F48819"/>
      <c r="M48819" s="2"/>
      <c r="N48819"/>
      <c r="O48819"/>
      <c r="U48819"/>
      <c r="V48819"/>
    </row>
    <row r="48820" spans="6:22" x14ac:dyDescent="0.2">
      <c r="F48820"/>
      <c r="M48820" s="2"/>
      <c r="N48820"/>
      <c r="O48820"/>
      <c r="U48820"/>
      <c r="V48820"/>
    </row>
    <row r="48821" spans="6:22" x14ac:dyDescent="0.2">
      <c r="F48821"/>
      <c r="M48821" s="2"/>
      <c r="N48821"/>
      <c r="O48821"/>
      <c r="U48821"/>
      <c r="V48821"/>
    </row>
    <row r="48822" spans="6:22" x14ac:dyDescent="0.2">
      <c r="F48822"/>
      <c r="M48822" s="2"/>
      <c r="N48822"/>
      <c r="O48822"/>
      <c r="U48822"/>
      <c r="V48822"/>
    </row>
    <row r="48823" spans="6:22" x14ac:dyDescent="0.2">
      <c r="F48823"/>
      <c r="M48823" s="2"/>
      <c r="N48823"/>
      <c r="O48823"/>
      <c r="U48823"/>
      <c r="V48823"/>
    </row>
    <row r="48824" spans="6:22" x14ac:dyDescent="0.2">
      <c r="F48824"/>
      <c r="M48824" s="2"/>
      <c r="N48824"/>
      <c r="O48824"/>
      <c r="U48824"/>
      <c r="V48824"/>
    </row>
    <row r="48825" spans="6:22" x14ac:dyDescent="0.2">
      <c r="F48825"/>
      <c r="M48825" s="2"/>
      <c r="N48825"/>
      <c r="O48825"/>
      <c r="U48825"/>
      <c r="V48825"/>
    </row>
    <row r="48826" spans="6:22" x14ac:dyDescent="0.2">
      <c r="F48826"/>
      <c r="M48826" s="2"/>
      <c r="N48826"/>
      <c r="O48826"/>
      <c r="U48826"/>
      <c r="V48826"/>
    </row>
    <row r="48827" spans="6:22" x14ac:dyDescent="0.2">
      <c r="F48827"/>
      <c r="M48827" s="2"/>
      <c r="N48827"/>
      <c r="O48827"/>
      <c r="U48827"/>
      <c r="V48827"/>
    </row>
    <row r="48828" spans="6:22" x14ac:dyDescent="0.2">
      <c r="F48828"/>
      <c r="M48828" s="2"/>
      <c r="N48828"/>
      <c r="O48828"/>
      <c r="U48828"/>
      <c r="V48828"/>
    </row>
    <row r="48829" spans="6:22" x14ac:dyDescent="0.2">
      <c r="F48829"/>
      <c r="M48829" s="2"/>
      <c r="N48829"/>
      <c r="O48829"/>
      <c r="U48829"/>
      <c r="V48829"/>
    </row>
    <row r="48830" spans="6:22" x14ac:dyDescent="0.2">
      <c r="F48830"/>
      <c r="M48830" s="2"/>
      <c r="N48830"/>
      <c r="O48830"/>
      <c r="U48830"/>
      <c r="V48830"/>
    </row>
    <row r="48831" spans="6:22" x14ac:dyDescent="0.2">
      <c r="F48831"/>
      <c r="M48831" s="2"/>
      <c r="N48831"/>
      <c r="O48831"/>
      <c r="U48831"/>
      <c r="V48831"/>
    </row>
    <row r="48832" spans="6:22" x14ac:dyDescent="0.2">
      <c r="F48832"/>
      <c r="M48832" s="2"/>
      <c r="N48832"/>
      <c r="O48832"/>
      <c r="U48832"/>
      <c r="V48832"/>
    </row>
    <row r="48833" spans="6:22" x14ac:dyDescent="0.2">
      <c r="F48833"/>
      <c r="M48833" s="2"/>
      <c r="N48833"/>
      <c r="O48833"/>
      <c r="U48833"/>
      <c r="V48833"/>
    </row>
    <row r="48834" spans="6:22" x14ac:dyDescent="0.2">
      <c r="F48834"/>
      <c r="M48834" s="2"/>
      <c r="N48834"/>
      <c r="O48834"/>
      <c r="U48834"/>
      <c r="V48834"/>
    </row>
    <row r="48835" spans="6:22" x14ac:dyDescent="0.2">
      <c r="F48835"/>
      <c r="M48835" s="2"/>
      <c r="N48835"/>
      <c r="O48835"/>
      <c r="U48835"/>
      <c r="V48835"/>
    </row>
    <row r="48836" spans="6:22" x14ac:dyDescent="0.2">
      <c r="F48836"/>
      <c r="M48836" s="2"/>
      <c r="N48836"/>
      <c r="O48836"/>
      <c r="U48836"/>
      <c r="V48836"/>
    </row>
    <row r="48837" spans="6:22" x14ac:dyDescent="0.2">
      <c r="F48837"/>
      <c r="M48837" s="2"/>
      <c r="N48837"/>
      <c r="O48837"/>
      <c r="U48837"/>
      <c r="V48837"/>
    </row>
    <row r="48838" spans="6:22" x14ac:dyDescent="0.2">
      <c r="F48838"/>
      <c r="M48838" s="2"/>
      <c r="N48838"/>
      <c r="O48838"/>
      <c r="U48838"/>
      <c r="V48838"/>
    </row>
    <row r="48839" spans="6:22" x14ac:dyDescent="0.2">
      <c r="F48839"/>
      <c r="M48839" s="2"/>
      <c r="N48839"/>
      <c r="O48839"/>
      <c r="U48839"/>
      <c r="V48839"/>
    </row>
    <row r="48840" spans="6:22" x14ac:dyDescent="0.2">
      <c r="F48840"/>
      <c r="M48840" s="2"/>
      <c r="N48840"/>
      <c r="O48840"/>
      <c r="U48840"/>
      <c r="V48840"/>
    </row>
    <row r="48841" spans="6:22" x14ac:dyDescent="0.2">
      <c r="F48841"/>
      <c r="M48841" s="2"/>
      <c r="N48841"/>
      <c r="O48841"/>
      <c r="U48841"/>
      <c r="V48841"/>
    </row>
    <row r="48842" spans="6:22" x14ac:dyDescent="0.2">
      <c r="F48842"/>
      <c r="M48842" s="2"/>
      <c r="N48842"/>
      <c r="O48842"/>
      <c r="U48842"/>
      <c r="V48842"/>
    </row>
    <row r="48843" spans="6:22" x14ac:dyDescent="0.2">
      <c r="F48843"/>
      <c r="M48843" s="2"/>
      <c r="N48843"/>
      <c r="O48843"/>
      <c r="U48843"/>
      <c r="V48843"/>
    </row>
    <row r="48844" spans="6:22" x14ac:dyDescent="0.2">
      <c r="F48844"/>
      <c r="M48844" s="2"/>
      <c r="N48844"/>
      <c r="O48844"/>
      <c r="U48844"/>
      <c r="V48844"/>
    </row>
    <row r="48845" spans="6:22" x14ac:dyDescent="0.2">
      <c r="F48845"/>
      <c r="M48845" s="2"/>
      <c r="N48845"/>
      <c r="O48845"/>
      <c r="U48845"/>
      <c r="V48845"/>
    </row>
    <row r="48846" spans="6:22" x14ac:dyDescent="0.2">
      <c r="F48846"/>
      <c r="M48846" s="2"/>
      <c r="N48846"/>
      <c r="O48846"/>
      <c r="U48846"/>
      <c r="V48846"/>
    </row>
    <row r="48847" spans="6:22" x14ac:dyDescent="0.2">
      <c r="F48847"/>
      <c r="M48847" s="2"/>
      <c r="N48847"/>
      <c r="O48847"/>
      <c r="U48847"/>
      <c r="V48847"/>
    </row>
    <row r="48848" spans="6:22" x14ac:dyDescent="0.2">
      <c r="F48848"/>
      <c r="M48848" s="2"/>
      <c r="N48848"/>
      <c r="O48848"/>
      <c r="U48848"/>
      <c r="V48848"/>
    </row>
    <row r="48849" spans="6:22" x14ac:dyDescent="0.2">
      <c r="F48849"/>
      <c r="M48849" s="2"/>
      <c r="N48849"/>
      <c r="O48849"/>
      <c r="U48849"/>
      <c r="V48849"/>
    </row>
    <row r="48850" spans="6:22" x14ac:dyDescent="0.2">
      <c r="F48850"/>
      <c r="M48850" s="2"/>
      <c r="N48850"/>
      <c r="O48850"/>
      <c r="U48850"/>
      <c r="V48850"/>
    </row>
    <row r="48851" spans="6:22" x14ac:dyDescent="0.2">
      <c r="F48851"/>
      <c r="M48851" s="2"/>
      <c r="N48851"/>
      <c r="O48851"/>
      <c r="U48851"/>
      <c r="V48851"/>
    </row>
    <row r="48852" spans="6:22" x14ac:dyDescent="0.2">
      <c r="F48852"/>
      <c r="M48852" s="2"/>
      <c r="N48852"/>
      <c r="O48852"/>
      <c r="U48852"/>
      <c r="V48852"/>
    </row>
    <row r="48853" spans="6:22" x14ac:dyDescent="0.2">
      <c r="F48853"/>
      <c r="M48853" s="2"/>
      <c r="N48853"/>
      <c r="O48853"/>
      <c r="U48853"/>
      <c r="V48853"/>
    </row>
    <row r="48854" spans="6:22" x14ac:dyDescent="0.2">
      <c r="F48854"/>
      <c r="M48854" s="2"/>
      <c r="N48854"/>
      <c r="O48854"/>
      <c r="U48854"/>
      <c r="V48854"/>
    </row>
    <row r="48855" spans="6:22" x14ac:dyDescent="0.2">
      <c r="F48855"/>
      <c r="M48855" s="2"/>
      <c r="N48855"/>
      <c r="O48855"/>
      <c r="U48855"/>
      <c r="V48855"/>
    </row>
    <row r="48856" spans="6:22" x14ac:dyDescent="0.2">
      <c r="F48856"/>
      <c r="M48856" s="2"/>
      <c r="N48856"/>
      <c r="O48856"/>
      <c r="U48856"/>
      <c r="V48856"/>
    </row>
    <row r="48857" spans="6:22" x14ac:dyDescent="0.2">
      <c r="F48857"/>
      <c r="M48857" s="2"/>
      <c r="N48857"/>
      <c r="O48857"/>
      <c r="U48857"/>
      <c r="V48857"/>
    </row>
    <row r="48858" spans="6:22" x14ac:dyDescent="0.2">
      <c r="F48858"/>
      <c r="M48858" s="2"/>
      <c r="N48858"/>
      <c r="O48858"/>
      <c r="U48858"/>
      <c r="V48858"/>
    </row>
    <row r="48859" spans="6:22" x14ac:dyDescent="0.2">
      <c r="F48859"/>
      <c r="M48859" s="2"/>
      <c r="N48859"/>
      <c r="O48859"/>
      <c r="U48859"/>
      <c r="V48859"/>
    </row>
    <row r="48860" spans="6:22" x14ac:dyDescent="0.2">
      <c r="F48860"/>
      <c r="M48860" s="2"/>
      <c r="N48860"/>
      <c r="O48860"/>
      <c r="U48860"/>
      <c r="V48860"/>
    </row>
    <row r="48861" spans="6:22" x14ac:dyDescent="0.2">
      <c r="F48861"/>
      <c r="M48861" s="2"/>
      <c r="N48861"/>
      <c r="O48861"/>
      <c r="U48861"/>
      <c r="V48861"/>
    </row>
    <row r="48862" spans="6:22" x14ac:dyDescent="0.2">
      <c r="F48862"/>
      <c r="M48862" s="2"/>
      <c r="N48862"/>
      <c r="O48862"/>
      <c r="U48862"/>
      <c r="V48862"/>
    </row>
    <row r="48863" spans="6:22" x14ac:dyDescent="0.2">
      <c r="F48863"/>
      <c r="M48863" s="2"/>
      <c r="N48863"/>
      <c r="O48863"/>
      <c r="U48863"/>
      <c r="V48863"/>
    </row>
    <row r="48864" spans="6:22" x14ac:dyDescent="0.2">
      <c r="F48864"/>
      <c r="M48864" s="2"/>
      <c r="N48864"/>
      <c r="O48864"/>
      <c r="U48864"/>
      <c r="V48864"/>
    </row>
    <row r="48865" spans="6:22" x14ac:dyDescent="0.2">
      <c r="F48865"/>
      <c r="M48865" s="2"/>
      <c r="N48865"/>
      <c r="O48865"/>
      <c r="U48865"/>
      <c r="V48865"/>
    </row>
    <row r="48866" spans="6:22" x14ac:dyDescent="0.2">
      <c r="F48866"/>
      <c r="M48866" s="2"/>
      <c r="N48866"/>
      <c r="O48866"/>
      <c r="U48866"/>
      <c r="V48866"/>
    </row>
    <row r="48867" spans="6:22" x14ac:dyDescent="0.2">
      <c r="F48867"/>
      <c r="M48867" s="2"/>
      <c r="N48867"/>
      <c r="O48867"/>
      <c r="U48867"/>
      <c r="V48867"/>
    </row>
    <row r="48868" spans="6:22" x14ac:dyDescent="0.2">
      <c r="F48868"/>
      <c r="M48868" s="2"/>
      <c r="N48868"/>
      <c r="O48868"/>
      <c r="U48868"/>
      <c r="V48868"/>
    </row>
    <row r="48869" spans="6:22" x14ac:dyDescent="0.2">
      <c r="F48869"/>
      <c r="M48869" s="2"/>
      <c r="N48869"/>
      <c r="O48869"/>
      <c r="U48869"/>
      <c r="V48869"/>
    </row>
    <row r="48870" spans="6:22" x14ac:dyDescent="0.2">
      <c r="F48870"/>
      <c r="M48870" s="2"/>
      <c r="N48870"/>
      <c r="O48870"/>
      <c r="U48870"/>
      <c r="V48870"/>
    </row>
    <row r="48871" spans="6:22" x14ac:dyDescent="0.2">
      <c r="F48871"/>
      <c r="M48871" s="2"/>
      <c r="N48871"/>
      <c r="O48871"/>
      <c r="U48871"/>
      <c r="V48871"/>
    </row>
    <row r="48872" spans="6:22" x14ac:dyDescent="0.2">
      <c r="F48872"/>
      <c r="M48872" s="2"/>
      <c r="N48872"/>
      <c r="O48872"/>
      <c r="U48872"/>
      <c r="V48872"/>
    </row>
    <row r="48873" spans="6:22" x14ac:dyDescent="0.2">
      <c r="F48873"/>
      <c r="M48873" s="2"/>
      <c r="N48873"/>
      <c r="O48873"/>
      <c r="U48873"/>
      <c r="V48873"/>
    </row>
    <row r="48874" spans="6:22" x14ac:dyDescent="0.2">
      <c r="F48874"/>
      <c r="M48874" s="2"/>
      <c r="N48874"/>
      <c r="O48874"/>
      <c r="U48874"/>
      <c r="V48874"/>
    </row>
    <row r="48875" spans="6:22" x14ac:dyDescent="0.2">
      <c r="F48875"/>
      <c r="M48875" s="2"/>
      <c r="N48875"/>
      <c r="O48875"/>
      <c r="U48875"/>
      <c r="V48875"/>
    </row>
    <row r="48876" spans="6:22" x14ac:dyDescent="0.2">
      <c r="F48876"/>
      <c r="M48876" s="2"/>
      <c r="N48876"/>
      <c r="O48876"/>
      <c r="U48876"/>
      <c r="V48876"/>
    </row>
    <row r="48877" spans="6:22" x14ac:dyDescent="0.2">
      <c r="F48877"/>
      <c r="M48877" s="2"/>
      <c r="N48877"/>
      <c r="O48877"/>
      <c r="U48877"/>
      <c r="V48877"/>
    </row>
    <row r="48878" spans="6:22" x14ac:dyDescent="0.2">
      <c r="F48878"/>
      <c r="M48878" s="2"/>
      <c r="N48878"/>
      <c r="O48878"/>
      <c r="U48878"/>
      <c r="V48878"/>
    </row>
    <row r="48879" spans="6:22" x14ac:dyDescent="0.2">
      <c r="F48879"/>
      <c r="M48879" s="2"/>
      <c r="N48879"/>
      <c r="O48879"/>
      <c r="U48879"/>
      <c r="V48879"/>
    </row>
    <row r="48880" spans="6:22" x14ac:dyDescent="0.2">
      <c r="F48880"/>
      <c r="M48880" s="2"/>
      <c r="N48880"/>
      <c r="O48880"/>
      <c r="U48880"/>
      <c r="V48880"/>
    </row>
    <row r="48881" spans="6:22" x14ac:dyDescent="0.2">
      <c r="F48881"/>
      <c r="M48881" s="2"/>
      <c r="N48881"/>
      <c r="O48881"/>
      <c r="U48881"/>
      <c r="V48881"/>
    </row>
    <row r="48882" spans="6:22" x14ac:dyDescent="0.2">
      <c r="F48882"/>
      <c r="M48882" s="2"/>
      <c r="N48882"/>
      <c r="O48882"/>
      <c r="U48882"/>
      <c r="V48882"/>
    </row>
    <row r="48883" spans="6:22" x14ac:dyDescent="0.2">
      <c r="F48883"/>
      <c r="M48883" s="2"/>
      <c r="N48883"/>
      <c r="O48883"/>
      <c r="U48883"/>
      <c r="V48883"/>
    </row>
    <row r="48884" spans="6:22" x14ac:dyDescent="0.2">
      <c r="F48884"/>
      <c r="M48884" s="2"/>
      <c r="N48884"/>
      <c r="O48884"/>
      <c r="U48884"/>
      <c r="V48884"/>
    </row>
    <row r="48885" spans="6:22" x14ac:dyDescent="0.2">
      <c r="F48885"/>
      <c r="M48885" s="2"/>
      <c r="N48885"/>
      <c r="O48885"/>
      <c r="U48885"/>
      <c r="V48885"/>
    </row>
    <row r="48886" spans="6:22" x14ac:dyDescent="0.2">
      <c r="F48886"/>
      <c r="M48886" s="2"/>
      <c r="N48886"/>
      <c r="O48886"/>
      <c r="U48886"/>
      <c r="V48886"/>
    </row>
    <row r="48887" spans="6:22" x14ac:dyDescent="0.2">
      <c r="F48887"/>
      <c r="M48887" s="2"/>
      <c r="N48887"/>
      <c r="O48887"/>
      <c r="U48887"/>
      <c r="V48887"/>
    </row>
    <row r="48888" spans="6:22" x14ac:dyDescent="0.2">
      <c r="F48888"/>
      <c r="M48888" s="2"/>
      <c r="N48888"/>
      <c r="O48888"/>
      <c r="U48888"/>
      <c r="V48888"/>
    </row>
    <row r="48889" spans="6:22" x14ac:dyDescent="0.2">
      <c r="F48889"/>
      <c r="M48889" s="2"/>
      <c r="N48889"/>
      <c r="O48889"/>
      <c r="U48889"/>
      <c r="V48889"/>
    </row>
    <row r="48890" spans="6:22" x14ac:dyDescent="0.2">
      <c r="F48890"/>
      <c r="M48890" s="2"/>
      <c r="N48890"/>
      <c r="O48890"/>
      <c r="U48890"/>
      <c r="V48890"/>
    </row>
    <row r="48891" spans="6:22" x14ac:dyDescent="0.2">
      <c r="F48891"/>
      <c r="M48891" s="2"/>
      <c r="N48891"/>
      <c r="O48891"/>
      <c r="U48891"/>
      <c r="V48891"/>
    </row>
    <row r="48892" spans="6:22" x14ac:dyDescent="0.2">
      <c r="F48892"/>
      <c r="M48892" s="2"/>
      <c r="N48892"/>
      <c r="O48892"/>
      <c r="U48892"/>
      <c r="V48892"/>
    </row>
    <row r="48893" spans="6:22" x14ac:dyDescent="0.2">
      <c r="F48893"/>
      <c r="M48893" s="2"/>
      <c r="N48893"/>
      <c r="O48893"/>
      <c r="U48893"/>
      <c r="V48893"/>
    </row>
    <row r="48894" spans="6:22" x14ac:dyDescent="0.2">
      <c r="F48894"/>
      <c r="M48894" s="2"/>
      <c r="N48894"/>
      <c r="O48894"/>
      <c r="U48894"/>
      <c r="V48894"/>
    </row>
    <row r="48895" spans="6:22" x14ac:dyDescent="0.2">
      <c r="F48895"/>
      <c r="M48895" s="2"/>
      <c r="N48895"/>
      <c r="O48895"/>
      <c r="U48895"/>
      <c r="V48895"/>
    </row>
    <row r="48896" spans="6:22" x14ac:dyDescent="0.2">
      <c r="F48896"/>
      <c r="M48896" s="2"/>
      <c r="N48896"/>
      <c r="O48896"/>
      <c r="U48896"/>
      <c r="V48896"/>
    </row>
    <row r="48897" spans="6:22" x14ac:dyDescent="0.2">
      <c r="F48897"/>
      <c r="M48897" s="2"/>
      <c r="N48897"/>
      <c r="O48897"/>
      <c r="U48897"/>
      <c r="V48897"/>
    </row>
    <row r="48898" spans="6:22" x14ac:dyDescent="0.2">
      <c r="F48898"/>
      <c r="M48898" s="2"/>
      <c r="N48898"/>
      <c r="O48898"/>
      <c r="U48898"/>
      <c r="V48898"/>
    </row>
    <row r="48899" spans="6:22" x14ac:dyDescent="0.2">
      <c r="F48899"/>
      <c r="M48899" s="2"/>
      <c r="N48899"/>
      <c r="O48899"/>
      <c r="U48899"/>
      <c r="V48899"/>
    </row>
    <row r="48900" spans="6:22" x14ac:dyDescent="0.2">
      <c r="F48900"/>
      <c r="M48900" s="2"/>
      <c r="N48900"/>
      <c r="O48900"/>
      <c r="U48900"/>
      <c r="V48900"/>
    </row>
    <row r="48901" spans="6:22" x14ac:dyDescent="0.2">
      <c r="F48901"/>
      <c r="M48901" s="2"/>
      <c r="N48901"/>
      <c r="O48901"/>
      <c r="U48901"/>
      <c r="V48901"/>
    </row>
    <row r="48902" spans="6:22" x14ac:dyDescent="0.2">
      <c r="F48902"/>
      <c r="M48902" s="2"/>
      <c r="N48902"/>
      <c r="O48902"/>
      <c r="U48902"/>
      <c r="V48902"/>
    </row>
    <row r="48903" spans="6:22" x14ac:dyDescent="0.2">
      <c r="F48903"/>
      <c r="M48903" s="2"/>
      <c r="N48903"/>
      <c r="O48903"/>
      <c r="U48903"/>
      <c r="V48903"/>
    </row>
    <row r="48904" spans="6:22" x14ac:dyDescent="0.2">
      <c r="F48904"/>
      <c r="M48904" s="2"/>
      <c r="N48904"/>
      <c r="O48904"/>
      <c r="U48904"/>
      <c r="V48904"/>
    </row>
    <row r="48905" spans="6:22" x14ac:dyDescent="0.2">
      <c r="F48905"/>
      <c r="M48905" s="2"/>
      <c r="N48905"/>
      <c r="O48905"/>
      <c r="U48905"/>
      <c r="V48905"/>
    </row>
    <row r="48906" spans="6:22" x14ac:dyDescent="0.2">
      <c r="F48906"/>
      <c r="M48906" s="2"/>
      <c r="N48906"/>
      <c r="O48906"/>
      <c r="U48906"/>
      <c r="V48906"/>
    </row>
    <row r="48907" spans="6:22" x14ac:dyDescent="0.2">
      <c r="F48907"/>
      <c r="M48907" s="2"/>
      <c r="N48907"/>
      <c r="O48907"/>
      <c r="U48907"/>
      <c r="V48907"/>
    </row>
    <row r="48908" spans="6:22" x14ac:dyDescent="0.2">
      <c r="F48908"/>
      <c r="M48908" s="2"/>
      <c r="N48908"/>
      <c r="O48908"/>
      <c r="U48908"/>
      <c r="V48908"/>
    </row>
    <row r="48909" spans="6:22" x14ac:dyDescent="0.2">
      <c r="F48909"/>
      <c r="M48909" s="2"/>
      <c r="N48909"/>
      <c r="O48909"/>
      <c r="U48909"/>
      <c r="V48909"/>
    </row>
    <row r="48910" spans="6:22" x14ac:dyDescent="0.2">
      <c r="F48910"/>
      <c r="M48910" s="2"/>
      <c r="N48910"/>
      <c r="O48910"/>
      <c r="U48910"/>
      <c r="V48910"/>
    </row>
    <row r="48911" spans="6:22" x14ac:dyDescent="0.2">
      <c r="F48911"/>
      <c r="M48911" s="2"/>
      <c r="N48911"/>
      <c r="O48911"/>
      <c r="U48911"/>
      <c r="V48911"/>
    </row>
    <row r="48912" spans="6:22" x14ac:dyDescent="0.2">
      <c r="F48912"/>
      <c r="M48912" s="2"/>
      <c r="N48912"/>
      <c r="O48912"/>
      <c r="U48912"/>
      <c r="V48912"/>
    </row>
    <row r="48913" spans="6:22" x14ac:dyDescent="0.2">
      <c r="F48913"/>
      <c r="M48913" s="2"/>
      <c r="N48913"/>
      <c r="O48913"/>
      <c r="U48913"/>
      <c r="V48913"/>
    </row>
    <row r="48914" spans="6:22" x14ac:dyDescent="0.2">
      <c r="F48914"/>
      <c r="M48914" s="2"/>
      <c r="N48914"/>
      <c r="O48914"/>
      <c r="U48914"/>
      <c r="V48914"/>
    </row>
    <row r="48915" spans="6:22" x14ac:dyDescent="0.2">
      <c r="F48915"/>
      <c r="M48915" s="2"/>
      <c r="N48915"/>
      <c r="O48915"/>
      <c r="U48915"/>
      <c r="V48915"/>
    </row>
    <row r="48916" spans="6:22" x14ac:dyDescent="0.2">
      <c r="F48916"/>
      <c r="M48916" s="2"/>
      <c r="N48916"/>
      <c r="O48916"/>
      <c r="U48916"/>
      <c r="V48916"/>
    </row>
    <row r="48917" spans="6:22" x14ac:dyDescent="0.2">
      <c r="F48917"/>
      <c r="M48917" s="2"/>
      <c r="N48917"/>
      <c r="O48917"/>
      <c r="U48917"/>
      <c r="V48917"/>
    </row>
    <row r="48918" spans="6:22" x14ac:dyDescent="0.2">
      <c r="F48918"/>
      <c r="M48918" s="2"/>
      <c r="N48918"/>
      <c r="O48918"/>
      <c r="U48918"/>
      <c r="V48918"/>
    </row>
    <row r="48919" spans="6:22" x14ac:dyDescent="0.2">
      <c r="F48919"/>
      <c r="M48919" s="2"/>
      <c r="N48919"/>
      <c r="O48919"/>
      <c r="U48919"/>
      <c r="V48919"/>
    </row>
    <row r="48920" spans="6:22" x14ac:dyDescent="0.2">
      <c r="F48920"/>
      <c r="M48920" s="2"/>
      <c r="N48920"/>
      <c r="O48920"/>
      <c r="U48920"/>
      <c r="V48920"/>
    </row>
    <row r="48921" spans="6:22" x14ac:dyDescent="0.2">
      <c r="F48921"/>
      <c r="M48921" s="2"/>
      <c r="N48921"/>
      <c r="O48921"/>
      <c r="U48921"/>
      <c r="V48921"/>
    </row>
    <row r="48922" spans="6:22" x14ac:dyDescent="0.2">
      <c r="F48922"/>
      <c r="M48922" s="2"/>
      <c r="N48922"/>
      <c r="O48922"/>
      <c r="U48922"/>
      <c r="V48922"/>
    </row>
    <row r="48923" spans="6:22" x14ac:dyDescent="0.2">
      <c r="F48923"/>
      <c r="M48923" s="2"/>
      <c r="N48923"/>
      <c r="O48923"/>
      <c r="U48923"/>
      <c r="V48923"/>
    </row>
    <row r="48924" spans="6:22" x14ac:dyDescent="0.2">
      <c r="F48924"/>
      <c r="M48924" s="2"/>
      <c r="N48924"/>
      <c r="O48924"/>
      <c r="U48924"/>
      <c r="V48924"/>
    </row>
    <row r="48925" spans="6:22" x14ac:dyDescent="0.2">
      <c r="F48925"/>
      <c r="M48925" s="2"/>
      <c r="N48925"/>
      <c r="O48925"/>
      <c r="U48925"/>
      <c r="V48925"/>
    </row>
    <row r="48926" spans="6:22" x14ac:dyDescent="0.2">
      <c r="F48926"/>
      <c r="M48926" s="2"/>
      <c r="N48926"/>
      <c r="O48926"/>
      <c r="U48926"/>
      <c r="V48926"/>
    </row>
    <row r="48927" spans="6:22" x14ac:dyDescent="0.2">
      <c r="F48927"/>
      <c r="M48927" s="2"/>
      <c r="N48927"/>
      <c r="O48927"/>
      <c r="U48927"/>
      <c r="V48927"/>
    </row>
    <row r="48928" spans="6:22" x14ac:dyDescent="0.2">
      <c r="F48928"/>
      <c r="M48928" s="2"/>
      <c r="N48928"/>
      <c r="O48928"/>
      <c r="U48928"/>
      <c r="V48928"/>
    </row>
    <row r="48929" spans="6:22" x14ac:dyDescent="0.2">
      <c r="F48929"/>
      <c r="M48929" s="2"/>
      <c r="N48929"/>
      <c r="O48929"/>
      <c r="U48929"/>
      <c r="V48929"/>
    </row>
    <row r="48930" spans="6:22" x14ac:dyDescent="0.2">
      <c r="F48930"/>
      <c r="M48930" s="2"/>
      <c r="N48930"/>
      <c r="O48930"/>
      <c r="U48930"/>
      <c r="V48930"/>
    </row>
    <row r="48931" spans="6:22" x14ac:dyDescent="0.2">
      <c r="F48931"/>
      <c r="M48931" s="2"/>
      <c r="N48931"/>
      <c r="O48931"/>
      <c r="U48931"/>
      <c r="V48931"/>
    </row>
    <row r="48932" spans="6:22" x14ac:dyDescent="0.2">
      <c r="F48932"/>
      <c r="M48932" s="2"/>
      <c r="N48932"/>
      <c r="O48932"/>
      <c r="U48932"/>
      <c r="V48932"/>
    </row>
    <row r="48933" spans="6:22" x14ac:dyDescent="0.2">
      <c r="F48933"/>
      <c r="M48933" s="2"/>
      <c r="N48933"/>
      <c r="O48933"/>
      <c r="U48933"/>
      <c r="V48933"/>
    </row>
    <row r="48934" spans="6:22" x14ac:dyDescent="0.2">
      <c r="F48934"/>
      <c r="M48934" s="2"/>
      <c r="N48934"/>
      <c r="O48934"/>
      <c r="U48934"/>
      <c r="V48934"/>
    </row>
    <row r="48935" spans="6:22" x14ac:dyDescent="0.2">
      <c r="F48935"/>
      <c r="M48935" s="2"/>
      <c r="N48935"/>
      <c r="O48935"/>
      <c r="U48935"/>
      <c r="V48935"/>
    </row>
    <row r="48936" spans="6:22" x14ac:dyDescent="0.2">
      <c r="F48936"/>
      <c r="M48936" s="2"/>
      <c r="N48936"/>
      <c r="O48936"/>
      <c r="U48936"/>
      <c r="V48936"/>
    </row>
    <row r="48937" spans="6:22" x14ac:dyDescent="0.2">
      <c r="F48937"/>
      <c r="M48937" s="2"/>
      <c r="N48937"/>
      <c r="O48937"/>
      <c r="U48937"/>
      <c r="V48937"/>
    </row>
    <row r="48938" spans="6:22" x14ac:dyDescent="0.2">
      <c r="F48938"/>
      <c r="M48938" s="2"/>
      <c r="N48938"/>
      <c r="O48938"/>
      <c r="U48938"/>
      <c r="V48938"/>
    </row>
    <row r="48939" spans="6:22" x14ac:dyDescent="0.2">
      <c r="F48939"/>
      <c r="M48939" s="2"/>
      <c r="N48939"/>
      <c r="O48939"/>
      <c r="U48939"/>
      <c r="V48939"/>
    </row>
    <row r="48940" spans="6:22" x14ac:dyDescent="0.2">
      <c r="F48940"/>
      <c r="M48940" s="2"/>
      <c r="N48940"/>
      <c r="O48940"/>
      <c r="U48940"/>
      <c r="V48940"/>
    </row>
    <row r="48941" spans="6:22" x14ac:dyDescent="0.2">
      <c r="F48941"/>
      <c r="M48941" s="2"/>
      <c r="N48941"/>
      <c r="O48941"/>
      <c r="U48941"/>
      <c r="V48941"/>
    </row>
    <row r="48942" spans="6:22" x14ac:dyDescent="0.2">
      <c r="F48942"/>
      <c r="M48942" s="2"/>
      <c r="N48942"/>
      <c r="O48942"/>
      <c r="U48942"/>
      <c r="V48942"/>
    </row>
    <row r="48943" spans="6:22" x14ac:dyDescent="0.2">
      <c r="F48943"/>
      <c r="M48943" s="2"/>
      <c r="N48943"/>
      <c r="O48943"/>
      <c r="U48943"/>
      <c r="V48943"/>
    </row>
    <row r="48944" spans="6:22" x14ac:dyDescent="0.2">
      <c r="F48944"/>
      <c r="M48944" s="2"/>
      <c r="N48944"/>
      <c r="O48944"/>
      <c r="U48944"/>
      <c r="V48944"/>
    </row>
    <row r="48945" spans="6:22" x14ac:dyDescent="0.2">
      <c r="F48945"/>
      <c r="M48945" s="2"/>
      <c r="N48945"/>
      <c r="O48945"/>
      <c r="U48945"/>
      <c r="V48945"/>
    </row>
    <row r="48946" spans="6:22" x14ac:dyDescent="0.2">
      <c r="F48946"/>
      <c r="M48946" s="2"/>
      <c r="N48946"/>
      <c r="O48946"/>
      <c r="U48946"/>
      <c r="V48946"/>
    </row>
    <row r="48947" spans="6:22" x14ac:dyDescent="0.2">
      <c r="F48947"/>
      <c r="M48947" s="2"/>
      <c r="N48947"/>
      <c r="O48947"/>
      <c r="U48947"/>
      <c r="V48947"/>
    </row>
    <row r="48948" spans="6:22" x14ac:dyDescent="0.2">
      <c r="F48948"/>
      <c r="M48948" s="2"/>
      <c r="N48948"/>
      <c r="O48948"/>
      <c r="U48948"/>
      <c r="V48948"/>
    </row>
    <row r="48949" spans="6:22" x14ac:dyDescent="0.2">
      <c r="F48949"/>
      <c r="M48949" s="2"/>
      <c r="N48949"/>
      <c r="O48949"/>
      <c r="U48949"/>
      <c r="V48949"/>
    </row>
    <row r="48950" spans="6:22" x14ac:dyDescent="0.2">
      <c r="F48950"/>
      <c r="M48950" s="2"/>
      <c r="N48950"/>
      <c r="O48950"/>
      <c r="U48950"/>
      <c r="V48950"/>
    </row>
    <row r="48951" spans="6:22" x14ac:dyDescent="0.2">
      <c r="F48951"/>
      <c r="M48951" s="2"/>
      <c r="N48951"/>
      <c r="O48951"/>
      <c r="U48951"/>
      <c r="V48951"/>
    </row>
    <row r="48952" spans="6:22" x14ac:dyDescent="0.2">
      <c r="F48952"/>
      <c r="M48952" s="2"/>
      <c r="N48952"/>
      <c r="O48952"/>
      <c r="U48952"/>
      <c r="V48952"/>
    </row>
    <row r="48953" spans="6:22" x14ac:dyDescent="0.2">
      <c r="F48953"/>
      <c r="M48953" s="2"/>
      <c r="N48953"/>
      <c r="O48953"/>
      <c r="U48953"/>
      <c r="V48953"/>
    </row>
    <row r="48954" spans="6:22" x14ac:dyDescent="0.2">
      <c r="F48954"/>
      <c r="M48954" s="2"/>
      <c r="N48954"/>
      <c r="O48954"/>
      <c r="U48954"/>
      <c r="V48954"/>
    </row>
    <row r="48955" spans="6:22" x14ac:dyDescent="0.2">
      <c r="F48955"/>
      <c r="M48955" s="2"/>
      <c r="N48955"/>
      <c r="O48955"/>
      <c r="U48955"/>
      <c r="V48955"/>
    </row>
    <row r="48956" spans="6:22" x14ac:dyDescent="0.2">
      <c r="F48956"/>
      <c r="M48956" s="2"/>
      <c r="N48956"/>
      <c r="O48956"/>
      <c r="U48956"/>
      <c r="V48956"/>
    </row>
    <row r="48957" spans="6:22" x14ac:dyDescent="0.2">
      <c r="F48957"/>
      <c r="M48957" s="2"/>
      <c r="N48957"/>
      <c r="O48957"/>
      <c r="U48957"/>
      <c r="V48957"/>
    </row>
    <row r="48958" spans="6:22" x14ac:dyDescent="0.2">
      <c r="F48958"/>
      <c r="M48958" s="2"/>
      <c r="N48958"/>
      <c r="O48958"/>
      <c r="U48958"/>
      <c r="V48958"/>
    </row>
    <row r="48959" spans="6:22" x14ac:dyDescent="0.2">
      <c r="F48959"/>
      <c r="M48959" s="2"/>
      <c r="N48959"/>
      <c r="O48959"/>
      <c r="U48959"/>
      <c r="V48959"/>
    </row>
    <row r="48960" spans="6:22" x14ac:dyDescent="0.2">
      <c r="F48960"/>
      <c r="M48960" s="2"/>
      <c r="N48960"/>
      <c r="O48960"/>
      <c r="U48960"/>
      <c r="V48960"/>
    </row>
    <row r="48961" spans="6:22" x14ac:dyDescent="0.2">
      <c r="F48961"/>
      <c r="M48961" s="2"/>
      <c r="N48961"/>
      <c r="O48961"/>
      <c r="U48961"/>
      <c r="V48961"/>
    </row>
    <row r="48962" spans="6:22" x14ac:dyDescent="0.2">
      <c r="F48962"/>
      <c r="M48962" s="2"/>
      <c r="N48962"/>
      <c r="O48962"/>
      <c r="U48962"/>
      <c r="V48962"/>
    </row>
    <row r="48963" spans="6:22" x14ac:dyDescent="0.2">
      <c r="F48963"/>
      <c r="M48963" s="2"/>
      <c r="N48963"/>
      <c r="O48963"/>
      <c r="U48963"/>
      <c r="V48963"/>
    </row>
    <row r="48964" spans="6:22" x14ac:dyDescent="0.2">
      <c r="F48964"/>
      <c r="M48964" s="2"/>
      <c r="N48964"/>
      <c r="O48964"/>
      <c r="U48964"/>
      <c r="V48964"/>
    </row>
    <row r="48965" spans="6:22" x14ac:dyDescent="0.2">
      <c r="F48965"/>
      <c r="M48965" s="2"/>
      <c r="N48965"/>
      <c r="O48965"/>
      <c r="U48965"/>
      <c r="V48965"/>
    </row>
    <row r="48966" spans="6:22" x14ac:dyDescent="0.2">
      <c r="F48966"/>
      <c r="M48966" s="2"/>
      <c r="N48966"/>
      <c r="O48966"/>
      <c r="U48966"/>
      <c r="V48966"/>
    </row>
    <row r="48967" spans="6:22" x14ac:dyDescent="0.2">
      <c r="F48967"/>
      <c r="M48967" s="2"/>
      <c r="N48967"/>
      <c r="O48967"/>
      <c r="U48967"/>
      <c r="V48967"/>
    </row>
    <row r="48968" spans="6:22" x14ac:dyDescent="0.2">
      <c r="F48968"/>
      <c r="M48968" s="2"/>
      <c r="N48968"/>
      <c r="O48968"/>
      <c r="U48968"/>
      <c r="V48968"/>
    </row>
    <row r="48969" spans="6:22" x14ac:dyDescent="0.2">
      <c r="F48969"/>
      <c r="M48969" s="2"/>
      <c r="N48969"/>
      <c r="O48969"/>
      <c r="U48969"/>
      <c r="V48969"/>
    </row>
    <row r="48970" spans="6:22" x14ac:dyDescent="0.2">
      <c r="F48970"/>
      <c r="M48970" s="2"/>
      <c r="N48970"/>
      <c r="O48970"/>
      <c r="U48970"/>
      <c r="V48970"/>
    </row>
    <row r="48971" spans="6:22" x14ac:dyDescent="0.2">
      <c r="F48971"/>
      <c r="M48971" s="2"/>
      <c r="N48971"/>
      <c r="O48971"/>
      <c r="U48971"/>
      <c r="V48971"/>
    </row>
    <row r="48972" spans="6:22" x14ac:dyDescent="0.2">
      <c r="F48972"/>
      <c r="M48972" s="2"/>
      <c r="N48972"/>
      <c r="O48972"/>
      <c r="U48972"/>
      <c r="V48972"/>
    </row>
    <row r="48973" spans="6:22" x14ac:dyDescent="0.2">
      <c r="F48973"/>
      <c r="M48973" s="2"/>
      <c r="N48973"/>
      <c r="O48973"/>
      <c r="U48973"/>
      <c r="V48973"/>
    </row>
    <row r="48974" spans="6:22" x14ac:dyDescent="0.2">
      <c r="F48974"/>
      <c r="M48974" s="2"/>
      <c r="N48974"/>
      <c r="O48974"/>
      <c r="U48974"/>
      <c r="V48974"/>
    </row>
    <row r="48975" spans="6:22" x14ac:dyDescent="0.2">
      <c r="F48975"/>
      <c r="M48975" s="2"/>
      <c r="N48975"/>
      <c r="O48975"/>
      <c r="U48975"/>
      <c r="V48975"/>
    </row>
    <row r="48976" spans="6:22" x14ac:dyDescent="0.2">
      <c r="F48976"/>
      <c r="M48976" s="2"/>
      <c r="N48976"/>
      <c r="O48976"/>
      <c r="U48976"/>
      <c r="V48976"/>
    </row>
    <row r="48977" spans="6:22" x14ac:dyDescent="0.2">
      <c r="F48977"/>
      <c r="M48977" s="2"/>
      <c r="N48977"/>
      <c r="O48977"/>
      <c r="U48977"/>
      <c r="V48977"/>
    </row>
    <row r="48978" spans="6:22" x14ac:dyDescent="0.2">
      <c r="F48978"/>
      <c r="M48978" s="2"/>
      <c r="N48978"/>
      <c r="O48978"/>
      <c r="U48978"/>
      <c r="V48978"/>
    </row>
    <row r="48979" spans="6:22" x14ac:dyDescent="0.2">
      <c r="F48979"/>
      <c r="M48979" s="2"/>
      <c r="N48979"/>
      <c r="O48979"/>
      <c r="U48979"/>
      <c r="V48979"/>
    </row>
    <row r="48980" spans="6:22" x14ac:dyDescent="0.2">
      <c r="F48980"/>
      <c r="M48980" s="2"/>
      <c r="N48980"/>
      <c r="O48980"/>
      <c r="U48980"/>
      <c r="V48980"/>
    </row>
    <row r="48981" spans="6:22" x14ac:dyDescent="0.2">
      <c r="F48981"/>
      <c r="M48981" s="2"/>
      <c r="N48981"/>
      <c r="O48981"/>
      <c r="U48981"/>
      <c r="V48981"/>
    </row>
    <row r="48982" spans="6:22" x14ac:dyDescent="0.2">
      <c r="F48982"/>
      <c r="M48982" s="2"/>
      <c r="N48982"/>
      <c r="O48982"/>
      <c r="U48982"/>
      <c r="V48982"/>
    </row>
    <row r="48983" spans="6:22" x14ac:dyDescent="0.2">
      <c r="F48983"/>
      <c r="M48983" s="2"/>
      <c r="N48983"/>
      <c r="O48983"/>
      <c r="U48983"/>
      <c r="V48983"/>
    </row>
    <row r="48984" spans="6:22" x14ac:dyDescent="0.2">
      <c r="F48984"/>
      <c r="M48984" s="2"/>
      <c r="N48984"/>
      <c r="O48984"/>
      <c r="U48984"/>
      <c r="V48984"/>
    </row>
    <row r="48985" spans="6:22" x14ac:dyDescent="0.2">
      <c r="F48985"/>
      <c r="M48985" s="2"/>
      <c r="N48985"/>
      <c r="O48985"/>
      <c r="U48985"/>
      <c r="V48985"/>
    </row>
    <row r="48986" spans="6:22" x14ac:dyDescent="0.2">
      <c r="F48986"/>
      <c r="M48986" s="2"/>
      <c r="N48986"/>
      <c r="O48986"/>
      <c r="U48986"/>
      <c r="V48986"/>
    </row>
    <row r="48987" spans="6:22" x14ac:dyDescent="0.2">
      <c r="F48987"/>
      <c r="M48987" s="2"/>
      <c r="N48987"/>
      <c r="O48987"/>
      <c r="U48987"/>
      <c r="V48987"/>
    </row>
    <row r="48988" spans="6:22" x14ac:dyDescent="0.2">
      <c r="F48988"/>
      <c r="M48988" s="2"/>
      <c r="N48988"/>
      <c r="O48988"/>
      <c r="U48988"/>
      <c r="V48988"/>
    </row>
    <row r="48989" spans="6:22" x14ac:dyDescent="0.2">
      <c r="F48989"/>
      <c r="M48989" s="2"/>
      <c r="N48989"/>
      <c r="O48989"/>
      <c r="U48989"/>
      <c r="V48989"/>
    </row>
    <row r="48990" spans="6:22" x14ac:dyDescent="0.2">
      <c r="F48990"/>
      <c r="M48990" s="2"/>
      <c r="N48990"/>
      <c r="O48990"/>
      <c r="U48990"/>
      <c r="V48990"/>
    </row>
    <row r="48991" spans="6:22" x14ac:dyDescent="0.2">
      <c r="F48991"/>
      <c r="M48991" s="2"/>
      <c r="N48991"/>
      <c r="O48991"/>
      <c r="U48991"/>
      <c r="V48991"/>
    </row>
    <row r="48992" spans="6:22" x14ac:dyDescent="0.2">
      <c r="F48992"/>
      <c r="M48992" s="2"/>
      <c r="N48992"/>
      <c r="O48992"/>
      <c r="U48992"/>
      <c r="V48992"/>
    </row>
    <row r="48993" spans="6:22" x14ac:dyDescent="0.2">
      <c r="F48993"/>
      <c r="M48993" s="2"/>
      <c r="N48993"/>
      <c r="O48993"/>
      <c r="U48993"/>
      <c r="V48993"/>
    </row>
    <row r="48994" spans="6:22" x14ac:dyDescent="0.2">
      <c r="F48994"/>
      <c r="M48994" s="2"/>
      <c r="N48994"/>
      <c r="O48994"/>
      <c r="U48994"/>
      <c r="V48994"/>
    </row>
    <row r="48995" spans="6:22" x14ac:dyDescent="0.2">
      <c r="F48995"/>
      <c r="M48995" s="2"/>
      <c r="N48995"/>
      <c r="O48995"/>
      <c r="U48995"/>
      <c r="V48995"/>
    </row>
    <row r="48996" spans="6:22" x14ac:dyDescent="0.2">
      <c r="F48996"/>
      <c r="M48996" s="2"/>
      <c r="N48996"/>
      <c r="O48996"/>
      <c r="U48996"/>
      <c r="V48996"/>
    </row>
    <row r="48997" spans="6:22" x14ac:dyDescent="0.2">
      <c r="F48997"/>
      <c r="M48997" s="2"/>
      <c r="N48997"/>
      <c r="O48997"/>
      <c r="U48997"/>
      <c r="V48997"/>
    </row>
    <row r="48998" spans="6:22" x14ac:dyDescent="0.2">
      <c r="F48998"/>
      <c r="M48998" s="2"/>
      <c r="N48998"/>
      <c r="O48998"/>
      <c r="U48998"/>
      <c r="V48998"/>
    </row>
    <row r="48999" spans="6:22" x14ac:dyDescent="0.2">
      <c r="F48999"/>
      <c r="M48999" s="2"/>
      <c r="N48999"/>
      <c r="O48999"/>
      <c r="U48999"/>
      <c r="V48999"/>
    </row>
    <row r="49000" spans="6:22" x14ac:dyDescent="0.2">
      <c r="F49000"/>
      <c r="M49000" s="2"/>
      <c r="N49000"/>
      <c r="O49000"/>
      <c r="U49000"/>
      <c r="V49000"/>
    </row>
    <row r="49001" spans="6:22" x14ac:dyDescent="0.2">
      <c r="F49001"/>
      <c r="M49001" s="2"/>
      <c r="N49001"/>
      <c r="O49001"/>
      <c r="U49001"/>
      <c r="V49001"/>
    </row>
    <row r="49002" spans="6:22" x14ac:dyDescent="0.2">
      <c r="F49002"/>
      <c r="M49002" s="2"/>
      <c r="N49002"/>
      <c r="O49002"/>
      <c r="U49002"/>
      <c r="V49002"/>
    </row>
    <row r="49003" spans="6:22" x14ac:dyDescent="0.2">
      <c r="F49003"/>
      <c r="M49003" s="2"/>
      <c r="N49003"/>
      <c r="O49003"/>
      <c r="U49003"/>
      <c r="V49003"/>
    </row>
    <row r="49004" spans="6:22" x14ac:dyDescent="0.2">
      <c r="F49004"/>
      <c r="M49004" s="2"/>
      <c r="N49004"/>
      <c r="O49004"/>
      <c r="U49004"/>
      <c r="V49004"/>
    </row>
    <row r="49005" spans="6:22" x14ac:dyDescent="0.2">
      <c r="F49005"/>
      <c r="M49005" s="2"/>
      <c r="N49005"/>
      <c r="O49005"/>
      <c r="U49005"/>
      <c r="V49005"/>
    </row>
    <row r="49006" spans="6:22" x14ac:dyDescent="0.2">
      <c r="F49006"/>
      <c r="M49006" s="2"/>
      <c r="N49006"/>
      <c r="O49006"/>
      <c r="U49006"/>
      <c r="V49006"/>
    </row>
    <row r="49007" spans="6:22" x14ac:dyDescent="0.2">
      <c r="F49007"/>
      <c r="M49007" s="2"/>
      <c r="N49007"/>
      <c r="O49007"/>
      <c r="U49007"/>
      <c r="V49007"/>
    </row>
    <row r="49008" spans="6:22" x14ac:dyDescent="0.2">
      <c r="F49008"/>
      <c r="M49008" s="2"/>
      <c r="N49008"/>
      <c r="O49008"/>
      <c r="U49008"/>
      <c r="V49008"/>
    </row>
    <row r="49009" spans="6:22" x14ac:dyDescent="0.2">
      <c r="F49009"/>
      <c r="M49009" s="2"/>
      <c r="N49009"/>
      <c r="O49009"/>
      <c r="U49009"/>
      <c r="V49009"/>
    </row>
    <row r="49010" spans="6:22" x14ac:dyDescent="0.2">
      <c r="F49010"/>
      <c r="M49010" s="2"/>
      <c r="N49010"/>
      <c r="O49010"/>
      <c r="U49010"/>
      <c r="V49010"/>
    </row>
    <row r="49011" spans="6:22" x14ac:dyDescent="0.2">
      <c r="F49011"/>
      <c r="M49011" s="2"/>
      <c r="N49011"/>
      <c r="O49011"/>
      <c r="U49011"/>
      <c r="V49011"/>
    </row>
    <row r="49012" spans="6:22" x14ac:dyDescent="0.2">
      <c r="F49012"/>
      <c r="M49012" s="2"/>
      <c r="N49012"/>
      <c r="O49012"/>
      <c r="U49012"/>
      <c r="V49012"/>
    </row>
    <row r="49013" spans="6:22" x14ac:dyDescent="0.2">
      <c r="F49013"/>
      <c r="M49013" s="2"/>
      <c r="N49013"/>
      <c r="O49013"/>
      <c r="U49013"/>
      <c r="V49013"/>
    </row>
    <row r="49014" spans="6:22" x14ac:dyDescent="0.2">
      <c r="F49014"/>
      <c r="M49014" s="2"/>
      <c r="N49014"/>
      <c r="O49014"/>
      <c r="U49014"/>
      <c r="V49014"/>
    </row>
    <row r="49015" spans="6:22" x14ac:dyDescent="0.2">
      <c r="F49015"/>
      <c r="M49015" s="2"/>
      <c r="N49015"/>
      <c r="O49015"/>
      <c r="U49015"/>
      <c r="V49015"/>
    </row>
    <row r="49016" spans="6:22" x14ac:dyDescent="0.2">
      <c r="F49016"/>
      <c r="M49016" s="2"/>
      <c r="N49016"/>
      <c r="O49016"/>
      <c r="U49016"/>
      <c r="V49016"/>
    </row>
    <row r="49017" spans="6:22" x14ac:dyDescent="0.2">
      <c r="F49017"/>
      <c r="M49017" s="2"/>
      <c r="N49017"/>
      <c r="O49017"/>
      <c r="U49017"/>
      <c r="V49017"/>
    </row>
    <row r="49018" spans="6:22" x14ac:dyDescent="0.2">
      <c r="F49018"/>
      <c r="M49018" s="2"/>
      <c r="N49018"/>
      <c r="O49018"/>
      <c r="U49018"/>
      <c r="V49018"/>
    </row>
    <row r="49019" spans="6:22" x14ac:dyDescent="0.2">
      <c r="F49019"/>
      <c r="M49019" s="2"/>
      <c r="N49019"/>
      <c r="O49019"/>
      <c r="U49019"/>
      <c r="V49019"/>
    </row>
    <row r="49020" spans="6:22" x14ac:dyDescent="0.2">
      <c r="F49020"/>
      <c r="M49020" s="2"/>
      <c r="N49020"/>
      <c r="O49020"/>
      <c r="U49020"/>
      <c r="V49020"/>
    </row>
    <row r="49021" spans="6:22" x14ac:dyDescent="0.2">
      <c r="F49021"/>
      <c r="M49021" s="2"/>
      <c r="N49021"/>
      <c r="O49021"/>
      <c r="U49021"/>
      <c r="V49021"/>
    </row>
    <row r="49022" spans="6:22" x14ac:dyDescent="0.2">
      <c r="F49022"/>
      <c r="M49022" s="2"/>
      <c r="N49022"/>
      <c r="O49022"/>
      <c r="U49022"/>
      <c r="V49022"/>
    </row>
    <row r="49023" spans="6:22" x14ac:dyDescent="0.2">
      <c r="F49023"/>
      <c r="M49023" s="2"/>
      <c r="N49023"/>
      <c r="O49023"/>
      <c r="U49023"/>
      <c r="V49023"/>
    </row>
    <row r="49024" spans="6:22" x14ac:dyDescent="0.2">
      <c r="F49024"/>
      <c r="M49024" s="2"/>
      <c r="N49024"/>
      <c r="O49024"/>
      <c r="U49024"/>
      <c r="V49024"/>
    </row>
    <row r="49025" spans="6:22" x14ac:dyDescent="0.2">
      <c r="F49025"/>
      <c r="M49025" s="2"/>
      <c r="N49025"/>
      <c r="O49025"/>
      <c r="U49025"/>
      <c r="V49025"/>
    </row>
    <row r="49026" spans="6:22" x14ac:dyDescent="0.2">
      <c r="F49026"/>
      <c r="M49026" s="2"/>
      <c r="N49026"/>
      <c r="O49026"/>
      <c r="U49026"/>
      <c r="V49026"/>
    </row>
    <row r="49027" spans="6:22" x14ac:dyDescent="0.2">
      <c r="F49027"/>
      <c r="M49027" s="2"/>
      <c r="N49027"/>
      <c r="O49027"/>
      <c r="U49027"/>
      <c r="V49027"/>
    </row>
    <row r="49028" spans="6:22" x14ac:dyDescent="0.2">
      <c r="F49028"/>
      <c r="M49028" s="2"/>
      <c r="N49028"/>
      <c r="O49028"/>
      <c r="U49028"/>
      <c r="V49028"/>
    </row>
    <row r="49029" spans="6:22" x14ac:dyDescent="0.2">
      <c r="F49029"/>
      <c r="M49029" s="2"/>
      <c r="N49029"/>
      <c r="O49029"/>
      <c r="U49029"/>
      <c r="V49029"/>
    </row>
    <row r="49030" spans="6:22" x14ac:dyDescent="0.2">
      <c r="F49030"/>
      <c r="M49030" s="2"/>
      <c r="N49030"/>
      <c r="O49030"/>
      <c r="U49030"/>
      <c r="V49030"/>
    </row>
    <row r="49031" spans="6:22" x14ac:dyDescent="0.2">
      <c r="F49031"/>
      <c r="M49031" s="2"/>
      <c r="N49031"/>
      <c r="O49031"/>
      <c r="U49031"/>
      <c r="V49031"/>
    </row>
    <row r="49032" spans="6:22" x14ac:dyDescent="0.2">
      <c r="F49032"/>
      <c r="M49032" s="2"/>
      <c r="N49032"/>
      <c r="O49032"/>
      <c r="U49032"/>
      <c r="V49032"/>
    </row>
    <row r="49033" spans="6:22" x14ac:dyDescent="0.2">
      <c r="F49033"/>
      <c r="M49033" s="2"/>
      <c r="N49033"/>
      <c r="O49033"/>
      <c r="U49033"/>
      <c r="V49033"/>
    </row>
    <row r="49034" spans="6:22" x14ac:dyDescent="0.2">
      <c r="F49034"/>
      <c r="M49034" s="2"/>
      <c r="N49034"/>
      <c r="O49034"/>
      <c r="U49034"/>
      <c r="V49034"/>
    </row>
    <row r="49035" spans="6:22" x14ac:dyDescent="0.2">
      <c r="F49035"/>
      <c r="M49035" s="2"/>
      <c r="N49035"/>
      <c r="O49035"/>
      <c r="U49035"/>
      <c r="V49035"/>
    </row>
    <row r="49036" spans="6:22" x14ac:dyDescent="0.2">
      <c r="F49036"/>
      <c r="M49036" s="2"/>
      <c r="N49036"/>
      <c r="O49036"/>
      <c r="U49036"/>
      <c r="V49036"/>
    </row>
    <row r="49037" spans="6:22" x14ac:dyDescent="0.2">
      <c r="F49037"/>
      <c r="M49037" s="2"/>
      <c r="N49037"/>
      <c r="O49037"/>
      <c r="U49037"/>
      <c r="V49037"/>
    </row>
    <row r="49038" spans="6:22" x14ac:dyDescent="0.2">
      <c r="F49038"/>
      <c r="M49038" s="2"/>
      <c r="N49038"/>
      <c r="O49038"/>
      <c r="U49038"/>
      <c r="V49038"/>
    </row>
    <row r="49039" spans="6:22" x14ac:dyDescent="0.2">
      <c r="F49039"/>
      <c r="M49039" s="2"/>
      <c r="N49039"/>
      <c r="O49039"/>
      <c r="U49039"/>
      <c r="V49039"/>
    </row>
    <row r="49040" spans="6:22" x14ac:dyDescent="0.2">
      <c r="F49040"/>
      <c r="M49040" s="2"/>
      <c r="N49040"/>
      <c r="O49040"/>
      <c r="U49040"/>
      <c r="V49040"/>
    </row>
    <row r="49041" spans="6:22" x14ac:dyDescent="0.2">
      <c r="F49041"/>
      <c r="M49041" s="2"/>
      <c r="N49041"/>
      <c r="O49041"/>
      <c r="U49041"/>
      <c r="V49041"/>
    </row>
    <row r="49042" spans="6:22" x14ac:dyDescent="0.2">
      <c r="F49042"/>
      <c r="M49042" s="2"/>
      <c r="N49042"/>
      <c r="O49042"/>
      <c r="U49042"/>
      <c r="V49042"/>
    </row>
    <row r="49043" spans="6:22" x14ac:dyDescent="0.2">
      <c r="F49043"/>
      <c r="M49043" s="2"/>
      <c r="N49043"/>
      <c r="O49043"/>
      <c r="U49043"/>
      <c r="V49043"/>
    </row>
    <row r="49044" spans="6:22" x14ac:dyDescent="0.2">
      <c r="F49044"/>
      <c r="M49044" s="2"/>
      <c r="N49044"/>
      <c r="O49044"/>
      <c r="U49044"/>
      <c r="V49044"/>
    </row>
    <row r="49045" spans="6:22" x14ac:dyDescent="0.2">
      <c r="F49045"/>
      <c r="M49045" s="2"/>
      <c r="N49045"/>
      <c r="O49045"/>
      <c r="U49045"/>
      <c r="V49045"/>
    </row>
    <row r="49046" spans="6:22" x14ac:dyDescent="0.2">
      <c r="F49046"/>
      <c r="M49046" s="2"/>
      <c r="N49046"/>
      <c r="O49046"/>
      <c r="U49046"/>
      <c r="V49046"/>
    </row>
    <row r="49047" spans="6:22" x14ac:dyDescent="0.2">
      <c r="F49047"/>
      <c r="M49047" s="2"/>
      <c r="N49047"/>
      <c r="O49047"/>
      <c r="U49047"/>
      <c r="V49047"/>
    </row>
    <row r="49048" spans="6:22" x14ac:dyDescent="0.2">
      <c r="F49048"/>
      <c r="M49048" s="2"/>
      <c r="N49048"/>
      <c r="O49048"/>
      <c r="U49048"/>
      <c r="V49048"/>
    </row>
    <row r="49049" spans="6:22" x14ac:dyDescent="0.2">
      <c r="F49049"/>
      <c r="M49049" s="2"/>
      <c r="N49049"/>
      <c r="O49049"/>
      <c r="U49049"/>
      <c r="V49049"/>
    </row>
    <row r="49050" spans="6:22" x14ac:dyDescent="0.2">
      <c r="F49050"/>
      <c r="M49050" s="2"/>
      <c r="N49050"/>
      <c r="O49050"/>
      <c r="U49050"/>
      <c r="V49050"/>
    </row>
    <row r="49051" spans="6:22" x14ac:dyDescent="0.2">
      <c r="F49051"/>
      <c r="M49051" s="2"/>
      <c r="N49051"/>
      <c r="O49051"/>
      <c r="U49051"/>
      <c r="V49051"/>
    </row>
    <row r="49052" spans="6:22" x14ac:dyDescent="0.2">
      <c r="F49052"/>
      <c r="M49052" s="2"/>
      <c r="N49052"/>
      <c r="O49052"/>
      <c r="U49052"/>
      <c r="V49052"/>
    </row>
    <row r="49053" spans="6:22" x14ac:dyDescent="0.2">
      <c r="F49053"/>
      <c r="M49053" s="2"/>
      <c r="N49053"/>
      <c r="O49053"/>
      <c r="U49053"/>
      <c r="V49053"/>
    </row>
    <row r="49054" spans="6:22" x14ac:dyDescent="0.2">
      <c r="F49054"/>
      <c r="M49054" s="2"/>
      <c r="N49054"/>
      <c r="O49054"/>
      <c r="U49054"/>
      <c r="V49054"/>
    </row>
    <row r="49055" spans="6:22" x14ac:dyDescent="0.2">
      <c r="F49055"/>
      <c r="M49055" s="2"/>
      <c r="N49055"/>
      <c r="O49055"/>
      <c r="U49055"/>
      <c r="V49055"/>
    </row>
    <row r="49056" spans="6:22" x14ac:dyDescent="0.2">
      <c r="F49056"/>
      <c r="M49056" s="2"/>
      <c r="N49056"/>
      <c r="O49056"/>
      <c r="U49056"/>
      <c r="V49056"/>
    </row>
    <row r="49057" spans="6:22" x14ac:dyDescent="0.2">
      <c r="F49057"/>
      <c r="M49057" s="2"/>
      <c r="N49057"/>
      <c r="O49057"/>
      <c r="U49057"/>
      <c r="V49057"/>
    </row>
    <row r="49058" spans="6:22" x14ac:dyDescent="0.2">
      <c r="F49058"/>
      <c r="M49058" s="2"/>
      <c r="N49058"/>
      <c r="O49058"/>
      <c r="U49058"/>
      <c r="V49058"/>
    </row>
    <row r="49059" spans="6:22" x14ac:dyDescent="0.2">
      <c r="F49059"/>
      <c r="M49059" s="2"/>
      <c r="N49059"/>
      <c r="O49059"/>
      <c r="U49059"/>
      <c r="V49059"/>
    </row>
    <row r="49060" spans="6:22" x14ac:dyDescent="0.2">
      <c r="F49060"/>
      <c r="M49060" s="2"/>
      <c r="N49060"/>
      <c r="O49060"/>
      <c r="U49060"/>
      <c r="V49060"/>
    </row>
    <row r="49061" spans="6:22" x14ac:dyDescent="0.2">
      <c r="F49061"/>
      <c r="M49061" s="2"/>
      <c r="N49061"/>
      <c r="O49061"/>
      <c r="U49061"/>
      <c r="V49061"/>
    </row>
    <row r="49062" spans="6:22" x14ac:dyDescent="0.2">
      <c r="F49062"/>
      <c r="M49062" s="2"/>
      <c r="N49062"/>
      <c r="O49062"/>
      <c r="U49062"/>
      <c r="V49062"/>
    </row>
    <row r="49063" spans="6:22" x14ac:dyDescent="0.2">
      <c r="F49063"/>
      <c r="M49063" s="2"/>
      <c r="N49063"/>
      <c r="O49063"/>
      <c r="U49063"/>
      <c r="V49063"/>
    </row>
    <row r="49064" spans="6:22" x14ac:dyDescent="0.2">
      <c r="F49064"/>
      <c r="M49064" s="2"/>
      <c r="N49064"/>
      <c r="O49064"/>
      <c r="U49064"/>
      <c r="V49064"/>
    </row>
    <row r="49065" spans="6:22" x14ac:dyDescent="0.2">
      <c r="F49065"/>
      <c r="M49065" s="2"/>
      <c r="N49065"/>
      <c r="O49065"/>
      <c r="U49065"/>
      <c r="V49065"/>
    </row>
    <row r="49066" spans="6:22" x14ac:dyDescent="0.2">
      <c r="F49066"/>
      <c r="M49066" s="2"/>
      <c r="N49066"/>
      <c r="O49066"/>
      <c r="U49066"/>
      <c r="V49066"/>
    </row>
    <row r="49067" spans="6:22" x14ac:dyDescent="0.2">
      <c r="F49067"/>
      <c r="M49067" s="2"/>
      <c r="N49067"/>
      <c r="O49067"/>
      <c r="U49067"/>
      <c r="V49067"/>
    </row>
    <row r="49068" spans="6:22" x14ac:dyDescent="0.2">
      <c r="F49068"/>
      <c r="M49068" s="2"/>
      <c r="N49068"/>
      <c r="O49068"/>
      <c r="U49068"/>
      <c r="V49068"/>
    </row>
    <row r="49069" spans="6:22" x14ac:dyDescent="0.2">
      <c r="F49069"/>
      <c r="M49069" s="2"/>
      <c r="N49069"/>
      <c r="O49069"/>
      <c r="U49069"/>
      <c r="V49069"/>
    </row>
    <row r="49070" spans="6:22" x14ac:dyDescent="0.2">
      <c r="F49070"/>
      <c r="M49070" s="2"/>
      <c r="N49070"/>
      <c r="O49070"/>
      <c r="U49070"/>
      <c r="V49070"/>
    </row>
    <row r="49071" spans="6:22" x14ac:dyDescent="0.2">
      <c r="F49071"/>
      <c r="M49071" s="2"/>
      <c r="N49071"/>
      <c r="O49071"/>
      <c r="U49071"/>
      <c r="V49071"/>
    </row>
    <row r="49072" spans="6:22" x14ac:dyDescent="0.2">
      <c r="F49072"/>
      <c r="M49072" s="2"/>
      <c r="N49072"/>
      <c r="O49072"/>
      <c r="U49072"/>
      <c r="V49072"/>
    </row>
    <row r="49073" spans="6:22" x14ac:dyDescent="0.2">
      <c r="F49073"/>
      <c r="M49073" s="2"/>
      <c r="N49073"/>
      <c r="O49073"/>
      <c r="U49073"/>
      <c r="V49073"/>
    </row>
    <row r="49074" spans="6:22" x14ac:dyDescent="0.2">
      <c r="F49074"/>
      <c r="M49074" s="2"/>
      <c r="N49074"/>
      <c r="O49074"/>
      <c r="U49074"/>
      <c r="V49074"/>
    </row>
    <row r="49075" spans="6:22" x14ac:dyDescent="0.2">
      <c r="F49075"/>
      <c r="M49075" s="2"/>
      <c r="N49075"/>
      <c r="O49075"/>
      <c r="U49075"/>
      <c r="V49075"/>
    </row>
    <row r="49076" spans="6:22" x14ac:dyDescent="0.2">
      <c r="F49076"/>
      <c r="M49076" s="2"/>
      <c r="N49076"/>
      <c r="O49076"/>
      <c r="U49076"/>
      <c r="V49076"/>
    </row>
    <row r="49077" spans="6:22" x14ac:dyDescent="0.2">
      <c r="F49077"/>
      <c r="M49077" s="2"/>
      <c r="N49077"/>
      <c r="O49077"/>
      <c r="U49077"/>
      <c r="V49077"/>
    </row>
    <row r="49078" spans="6:22" x14ac:dyDescent="0.2">
      <c r="F49078"/>
      <c r="M49078" s="2"/>
      <c r="N49078"/>
      <c r="O49078"/>
      <c r="U49078"/>
      <c r="V49078"/>
    </row>
    <row r="49079" spans="6:22" x14ac:dyDescent="0.2">
      <c r="F49079"/>
      <c r="M49079" s="2"/>
      <c r="N49079"/>
      <c r="O49079"/>
      <c r="U49079"/>
      <c r="V49079"/>
    </row>
    <row r="49080" spans="6:22" x14ac:dyDescent="0.2">
      <c r="F49080"/>
      <c r="M49080" s="2"/>
      <c r="N49080"/>
      <c r="O49080"/>
      <c r="U49080"/>
      <c r="V49080"/>
    </row>
    <row r="49081" spans="6:22" x14ac:dyDescent="0.2">
      <c r="F49081"/>
      <c r="M49081" s="2"/>
      <c r="N49081"/>
      <c r="O49081"/>
      <c r="U49081"/>
      <c r="V49081"/>
    </row>
    <row r="49082" spans="6:22" x14ac:dyDescent="0.2">
      <c r="F49082"/>
      <c r="M49082" s="2"/>
      <c r="N49082"/>
      <c r="O49082"/>
      <c r="U49082"/>
      <c r="V49082"/>
    </row>
    <row r="49083" spans="6:22" x14ac:dyDescent="0.2">
      <c r="F49083"/>
      <c r="M49083" s="2"/>
      <c r="N49083"/>
      <c r="O49083"/>
      <c r="U49083"/>
      <c r="V49083"/>
    </row>
    <row r="49084" spans="6:22" x14ac:dyDescent="0.2">
      <c r="F49084"/>
      <c r="M49084" s="2"/>
      <c r="N49084"/>
      <c r="O49084"/>
      <c r="U49084"/>
      <c r="V49084"/>
    </row>
    <row r="49085" spans="6:22" x14ac:dyDescent="0.2">
      <c r="F49085"/>
      <c r="M49085" s="2"/>
      <c r="N49085"/>
      <c r="O49085"/>
      <c r="U49085"/>
      <c r="V49085"/>
    </row>
    <row r="49086" spans="6:22" x14ac:dyDescent="0.2">
      <c r="F49086"/>
      <c r="M49086" s="2"/>
      <c r="N49086"/>
      <c r="O49086"/>
      <c r="U49086"/>
      <c r="V49086"/>
    </row>
    <row r="49087" spans="6:22" x14ac:dyDescent="0.2">
      <c r="F49087"/>
      <c r="M49087" s="2"/>
      <c r="N49087"/>
      <c r="O49087"/>
      <c r="U49087"/>
      <c r="V49087"/>
    </row>
    <row r="49088" spans="6:22" x14ac:dyDescent="0.2">
      <c r="F49088"/>
      <c r="M49088" s="2"/>
      <c r="N49088"/>
      <c r="O49088"/>
      <c r="U49088"/>
      <c r="V49088"/>
    </row>
    <row r="49089" spans="6:22" x14ac:dyDescent="0.2">
      <c r="F49089"/>
      <c r="M49089" s="2"/>
      <c r="N49089"/>
      <c r="O49089"/>
      <c r="U49089"/>
      <c r="V49089"/>
    </row>
    <row r="49090" spans="6:22" x14ac:dyDescent="0.2">
      <c r="F49090"/>
      <c r="M49090" s="2"/>
      <c r="N49090"/>
      <c r="O49090"/>
      <c r="U49090"/>
      <c r="V49090"/>
    </row>
    <row r="49091" spans="6:22" x14ac:dyDescent="0.2">
      <c r="F49091"/>
      <c r="M49091" s="2"/>
      <c r="N49091"/>
      <c r="O49091"/>
      <c r="U49091"/>
      <c r="V49091"/>
    </row>
    <row r="49092" spans="6:22" x14ac:dyDescent="0.2">
      <c r="F49092"/>
      <c r="M49092" s="2"/>
      <c r="N49092"/>
      <c r="O49092"/>
      <c r="U49092"/>
      <c r="V49092"/>
    </row>
    <row r="49093" spans="6:22" x14ac:dyDescent="0.2">
      <c r="F49093"/>
      <c r="M49093" s="2"/>
      <c r="N49093"/>
      <c r="O49093"/>
      <c r="U49093"/>
      <c r="V49093"/>
    </row>
    <row r="49094" spans="6:22" x14ac:dyDescent="0.2">
      <c r="F49094"/>
      <c r="M49094" s="2"/>
      <c r="N49094"/>
      <c r="O49094"/>
      <c r="U49094"/>
      <c r="V49094"/>
    </row>
    <row r="49095" spans="6:22" x14ac:dyDescent="0.2">
      <c r="F49095"/>
      <c r="M49095" s="2"/>
      <c r="N49095"/>
      <c r="O49095"/>
      <c r="U49095"/>
      <c r="V49095"/>
    </row>
    <row r="49096" spans="6:22" x14ac:dyDescent="0.2">
      <c r="F49096"/>
      <c r="M49096" s="2"/>
      <c r="N49096"/>
      <c r="O49096"/>
      <c r="U49096"/>
      <c r="V49096"/>
    </row>
    <row r="49097" spans="6:22" x14ac:dyDescent="0.2">
      <c r="F49097"/>
      <c r="M49097" s="2"/>
      <c r="N49097"/>
      <c r="O49097"/>
      <c r="U49097"/>
      <c r="V49097"/>
    </row>
    <row r="49098" spans="6:22" x14ac:dyDescent="0.2">
      <c r="F49098"/>
      <c r="M49098" s="2"/>
      <c r="N49098"/>
      <c r="O49098"/>
      <c r="U49098"/>
      <c r="V49098"/>
    </row>
    <row r="49099" spans="6:22" x14ac:dyDescent="0.2">
      <c r="F49099"/>
      <c r="M49099" s="2"/>
      <c r="N49099"/>
      <c r="O49099"/>
      <c r="U49099"/>
      <c r="V49099"/>
    </row>
    <row r="49100" spans="6:22" x14ac:dyDescent="0.2">
      <c r="F49100"/>
      <c r="M49100" s="2"/>
      <c r="N49100"/>
      <c r="O49100"/>
      <c r="U49100"/>
      <c r="V49100"/>
    </row>
    <row r="49101" spans="6:22" x14ac:dyDescent="0.2">
      <c r="F49101"/>
      <c r="M49101" s="2"/>
      <c r="N49101"/>
      <c r="O49101"/>
      <c r="U49101"/>
      <c r="V49101"/>
    </row>
    <row r="49102" spans="6:22" x14ac:dyDescent="0.2">
      <c r="F49102"/>
      <c r="M49102" s="2"/>
      <c r="N49102"/>
      <c r="O49102"/>
      <c r="U49102"/>
      <c r="V49102"/>
    </row>
    <row r="49103" spans="6:22" x14ac:dyDescent="0.2">
      <c r="F49103"/>
      <c r="M49103" s="2"/>
      <c r="N49103"/>
      <c r="O49103"/>
      <c r="U49103"/>
      <c r="V49103"/>
    </row>
    <row r="49104" spans="6:22" x14ac:dyDescent="0.2">
      <c r="F49104"/>
      <c r="M49104" s="2"/>
      <c r="N49104"/>
      <c r="O49104"/>
      <c r="U49104"/>
      <c r="V49104"/>
    </row>
    <row r="49105" spans="6:22" x14ac:dyDescent="0.2">
      <c r="F49105"/>
      <c r="M49105" s="2"/>
      <c r="N49105"/>
      <c r="O49105"/>
      <c r="U49105"/>
      <c r="V49105"/>
    </row>
    <row r="49106" spans="6:22" x14ac:dyDescent="0.2">
      <c r="F49106"/>
      <c r="M49106" s="2"/>
      <c r="N49106"/>
      <c r="O49106"/>
      <c r="U49106"/>
      <c r="V49106"/>
    </row>
    <row r="49107" spans="6:22" x14ac:dyDescent="0.2">
      <c r="F49107"/>
      <c r="M49107" s="2"/>
      <c r="N49107"/>
      <c r="O49107"/>
      <c r="U49107"/>
      <c r="V49107"/>
    </row>
    <row r="49108" spans="6:22" x14ac:dyDescent="0.2">
      <c r="F49108"/>
      <c r="M49108" s="2"/>
      <c r="N49108"/>
      <c r="O49108"/>
      <c r="U49108"/>
      <c r="V49108"/>
    </row>
    <row r="49109" spans="6:22" x14ac:dyDescent="0.2">
      <c r="F49109"/>
      <c r="M49109" s="2"/>
      <c r="N49109"/>
      <c r="O49109"/>
      <c r="U49109"/>
      <c r="V49109"/>
    </row>
    <row r="49110" spans="6:22" x14ac:dyDescent="0.2">
      <c r="F49110"/>
      <c r="M49110" s="2"/>
      <c r="N49110"/>
      <c r="O49110"/>
      <c r="U49110"/>
      <c r="V49110"/>
    </row>
    <row r="49111" spans="6:22" x14ac:dyDescent="0.2">
      <c r="F49111"/>
      <c r="M49111" s="2"/>
      <c r="N49111"/>
      <c r="O49111"/>
      <c r="U49111"/>
      <c r="V49111"/>
    </row>
    <row r="49112" spans="6:22" x14ac:dyDescent="0.2">
      <c r="F49112"/>
      <c r="M49112" s="2"/>
      <c r="N49112"/>
      <c r="O49112"/>
      <c r="U49112"/>
      <c r="V49112"/>
    </row>
    <row r="49113" spans="6:22" x14ac:dyDescent="0.2">
      <c r="F49113"/>
      <c r="M49113" s="2"/>
      <c r="N49113"/>
      <c r="O49113"/>
      <c r="U49113"/>
      <c r="V49113"/>
    </row>
    <row r="49114" spans="6:22" x14ac:dyDescent="0.2">
      <c r="F49114"/>
      <c r="M49114" s="2"/>
      <c r="N49114"/>
      <c r="O49114"/>
      <c r="U49114"/>
      <c r="V49114"/>
    </row>
    <row r="49115" spans="6:22" x14ac:dyDescent="0.2">
      <c r="F49115"/>
      <c r="M49115" s="2"/>
      <c r="N49115"/>
      <c r="O49115"/>
      <c r="U49115"/>
      <c r="V49115"/>
    </row>
    <row r="49116" spans="6:22" x14ac:dyDescent="0.2">
      <c r="F49116"/>
      <c r="M49116" s="2"/>
      <c r="N49116"/>
      <c r="O49116"/>
      <c r="U49116"/>
      <c r="V49116"/>
    </row>
    <row r="49117" spans="6:22" x14ac:dyDescent="0.2">
      <c r="F49117"/>
      <c r="M49117" s="2"/>
      <c r="N49117"/>
      <c r="O49117"/>
      <c r="U49117"/>
      <c r="V49117"/>
    </row>
    <row r="49118" spans="6:22" x14ac:dyDescent="0.2">
      <c r="F49118"/>
      <c r="M49118" s="2"/>
      <c r="N49118"/>
      <c r="O49118"/>
      <c r="U49118"/>
      <c r="V49118"/>
    </row>
    <row r="49119" spans="6:22" x14ac:dyDescent="0.2">
      <c r="F49119"/>
      <c r="M49119" s="2"/>
      <c r="N49119"/>
      <c r="O49119"/>
      <c r="U49119"/>
      <c r="V49119"/>
    </row>
    <row r="49120" spans="6:22" x14ac:dyDescent="0.2">
      <c r="F49120"/>
      <c r="M49120" s="2"/>
      <c r="N49120"/>
      <c r="O49120"/>
      <c r="U49120"/>
      <c r="V49120"/>
    </row>
    <row r="49121" spans="6:22" x14ac:dyDescent="0.2">
      <c r="F49121"/>
      <c r="M49121" s="2"/>
      <c r="N49121"/>
      <c r="O49121"/>
      <c r="U49121"/>
      <c r="V49121"/>
    </row>
    <row r="49122" spans="6:22" x14ac:dyDescent="0.2">
      <c r="F49122"/>
      <c r="M49122" s="2"/>
      <c r="N49122"/>
      <c r="O49122"/>
      <c r="U49122"/>
      <c r="V49122"/>
    </row>
    <row r="49123" spans="6:22" x14ac:dyDescent="0.2">
      <c r="F49123"/>
      <c r="M49123" s="2"/>
      <c r="N49123"/>
      <c r="O49123"/>
      <c r="U49123"/>
      <c r="V49123"/>
    </row>
    <row r="49124" spans="6:22" x14ac:dyDescent="0.2">
      <c r="F49124"/>
      <c r="M49124" s="2"/>
      <c r="N49124"/>
      <c r="O49124"/>
      <c r="U49124"/>
      <c r="V49124"/>
    </row>
    <row r="49125" spans="6:22" x14ac:dyDescent="0.2">
      <c r="F49125"/>
      <c r="M49125" s="2"/>
      <c r="N49125"/>
      <c r="O49125"/>
      <c r="U49125"/>
      <c r="V49125"/>
    </row>
    <row r="49126" spans="6:22" x14ac:dyDescent="0.2">
      <c r="F49126"/>
      <c r="M49126" s="2"/>
      <c r="N49126"/>
      <c r="O49126"/>
      <c r="U49126"/>
      <c r="V49126"/>
    </row>
    <row r="49127" spans="6:22" x14ac:dyDescent="0.2">
      <c r="F49127"/>
      <c r="M49127" s="2"/>
      <c r="N49127"/>
      <c r="O49127"/>
      <c r="U49127"/>
      <c r="V49127"/>
    </row>
    <row r="49128" spans="6:22" x14ac:dyDescent="0.2">
      <c r="F49128"/>
      <c r="M49128" s="2"/>
      <c r="N49128"/>
      <c r="O49128"/>
      <c r="U49128"/>
      <c r="V49128"/>
    </row>
    <row r="49129" spans="6:22" x14ac:dyDescent="0.2">
      <c r="F49129"/>
      <c r="M49129" s="2"/>
      <c r="N49129"/>
      <c r="O49129"/>
      <c r="U49129"/>
      <c r="V49129"/>
    </row>
    <row r="49130" spans="6:22" x14ac:dyDescent="0.2">
      <c r="F49130"/>
      <c r="M49130" s="2"/>
      <c r="N49130"/>
      <c r="O49130"/>
      <c r="U49130"/>
      <c r="V49130"/>
    </row>
    <row r="49131" spans="6:22" x14ac:dyDescent="0.2">
      <c r="F49131"/>
      <c r="M49131" s="2"/>
      <c r="N49131"/>
      <c r="O49131"/>
      <c r="U49131"/>
      <c r="V49131"/>
    </row>
    <row r="49132" spans="6:22" x14ac:dyDescent="0.2">
      <c r="F49132"/>
      <c r="M49132" s="2"/>
      <c r="N49132"/>
      <c r="O49132"/>
      <c r="U49132"/>
      <c r="V49132"/>
    </row>
    <row r="49133" spans="6:22" x14ac:dyDescent="0.2">
      <c r="F49133"/>
      <c r="M49133" s="2"/>
      <c r="N49133"/>
      <c r="O49133"/>
      <c r="U49133"/>
      <c r="V49133"/>
    </row>
    <row r="49134" spans="6:22" x14ac:dyDescent="0.2">
      <c r="F49134"/>
      <c r="M49134" s="2"/>
      <c r="N49134"/>
      <c r="O49134"/>
      <c r="U49134"/>
      <c r="V49134"/>
    </row>
    <row r="49135" spans="6:22" x14ac:dyDescent="0.2">
      <c r="F49135"/>
      <c r="M49135" s="2"/>
      <c r="N49135"/>
      <c r="O49135"/>
      <c r="U49135"/>
      <c r="V49135"/>
    </row>
    <row r="49136" spans="6:22" x14ac:dyDescent="0.2">
      <c r="F49136"/>
      <c r="M49136" s="2"/>
      <c r="N49136"/>
      <c r="O49136"/>
      <c r="U49136"/>
      <c r="V49136"/>
    </row>
    <row r="49137" spans="6:22" x14ac:dyDescent="0.2">
      <c r="F49137"/>
      <c r="M49137" s="2"/>
      <c r="N49137"/>
      <c r="O49137"/>
      <c r="U49137"/>
      <c r="V49137"/>
    </row>
    <row r="49138" spans="6:22" x14ac:dyDescent="0.2">
      <c r="F49138"/>
      <c r="M49138" s="2"/>
      <c r="N49138"/>
      <c r="O49138"/>
      <c r="U49138"/>
      <c r="V49138"/>
    </row>
    <row r="49139" spans="6:22" x14ac:dyDescent="0.2">
      <c r="F49139"/>
      <c r="M49139" s="2"/>
      <c r="N49139"/>
      <c r="O49139"/>
      <c r="U49139"/>
      <c r="V49139"/>
    </row>
    <row r="49140" spans="6:22" x14ac:dyDescent="0.2">
      <c r="F49140"/>
      <c r="M49140" s="2"/>
      <c r="N49140"/>
      <c r="O49140"/>
      <c r="U49140"/>
      <c r="V49140"/>
    </row>
    <row r="49141" spans="6:22" x14ac:dyDescent="0.2">
      <c r="F49141"/>
      <c r="M49141" s="2"/>
      <c r="N49141"/>
      <c r="O49141"/>
      <c r="U49141"/>
      <c r="V49141"/>
    </row>
    <row r="49142" spans="6:22" x14ac:dyDescent="0.2">
      <c r="F49142"/>
      <c r="M49142" s="2"/>
      <c r="N49142"/>
      <c r="O49142"/>
      <c r="U49142"/>
      <c r="V49142"/>
    </row>
    <row r="49143" spans="6:22" x14ac:dyDescent="0.2">
      <c r="F49143"/>
      <c r="M49143" s="2"/>
      <c r="N49143"/>
      <c r="O49143"/>
      <c r="U49143"/>
      <c r="V49143"/>
    </row>
    <row r="49144" spans="6:22" x14ac:dyDescent="0.2">
      <c r="F49144"/>
      <c r="M49144" s="2"/>
      <c r="N49144"/>
      <c r="O49144"/>
      <c r="U49144"/>
      <c r="V49144"/>
    </row>
    <row r="49145" spans="6:22" x14ac:dyDescent="0.2">
      <c r="F49145"/>
      <c r="M49145" s="2"/>
      <c r="N49145"/>
      <c r="O49145"/>
      <c r="U49145"/>
      <c r="V49145"/>
    </row>
    <row r="49146" spans="6:22" x14ac:dyDescent="0.2">
      <c r="F49146"/>
      <c r="M49146" s="2"/>
      <c r="N49146"/>
      <c r="O49146"/>
      <c r="U49146"/>
      <c r="V49146"/>
    </row>
    <row r="49147" spans="6:22" x14ac:dyDescent="0.2">
      <c r="F49147"/>
      <c r="M49147" s="2"/>
      <c r="N49147"/>
      <c r="O49147"/>
      <c r="U49147"/>
      <c r="V49147"/>
    </row>
    <row r="49148" spans="6:22" x14ac:dyDescent="0.2">
      <c r="F49148"/>
      <c r="M49148" s="2"/>
      <c r="N49148"/>
      <c r="O49148"/>
      <c r="U49148"/>
      <c r="V49148"/>
    </row>
    <row r="49149" spans="6:22" x14ac:dyDescent="0.2">
      <c r="F49149"/>
      <c r="M49149" s="2"/>
      <c r="N49149"/>
      <c r="O49149"/>
      <c r="U49149"/>
      <c r="V49149"/>
    </row>
    <row r="49150" spans="6:22" x14ac:dyDescent="0.2">
      <c r="F49150"/>
      <c r="M49150" s="2"/>
      <c r="N49150"/>
      <c r="O49150"/>
      <c r="U49150"/>
      <c r="V49150"/>
    </row>
    <row r="49151" spans="6:22" x14ac:dyDescent="0.2">
      <c r="F49151"/>
      <c r="M49151" s="2"/>
      <c r="N49151"/>
      <c r="O49151"/>
      <c r="U49151"/>
      <c r="V49151"/>
    </row>
    <row r="49152" spans="6:22" x14ac:dyDescent="0.2">
      <c r="F49152"/>
      <c r="M49152" s="2"/>
      <c r="N49152"/>
      <c r="O49152"/>
      <c r="U49152"/>
      <c r="V49152"/>
    </row>
    <row r="49153" spans="6:22" x14ac:dyDescent="0.2">
      <c r="F49153"/>
      <c r="M49153" s="2"/>
      <c r="N49153"/>
      <c r="O49153"/>
      <c r="U49153"/>
      <c r="V49153"/>
    </row>
    <row r="49154" spans="6:22" x14ac:dyDescent="0.2">
      <c r="F49154"/>
      <c r="M49154" s="2"/>
      <c r="N49154"/>
      <c r="O49154"/>
      <c r="U49154"/>
      <c r="V49154"/>
    </row>
    <row r="49155" spans="6:22" x14ac:dyDescent="0.2">
      <c r="F49155"/>
      <c r="M49155" s="2"/>
      <c r="N49155"/>
      <c r="O49155"/>
      <c r="U49155"/>
      <c r="V49155"/>
    </row>
    <row r="49156" spans="6:22" x14ac:dyDescent="0.2">
      <c r="F49156"/>
      <c r="M49156" s="2"/>
      <c r="N49156"/>
      <c r="O49156"/>
      <c r="U49156"/>
      <c r="V49156"/>
    </row>
    <row r="49157" spans="6:22" x14ac:dyDescent="0.2">
      <c r="F49157"/>
      <c r="M49157" s="2"/>
      <c r="N49157"/>
      <c r="O49157"/>
      <c r="U49157"/>
      <c r="V49157"/>
    </row>
    <row r="49158" spans="6:22" x14ac:dyDescent="0.2">
      <c r="F49158"/>
      <c r="M49158" s="2"/>
      <c r="N49158"/>
      <c r="O49158"/>
      <c r="U49158"/>
      <c r="V49158"/>
    </row>
    <row r="49159" spans="6:22" x14ac:dyDescent="0.2">
      <c r="F49159"/>
      <c r="M49159" s="2"/>
      <c r="N49159"/>
      <c r="O49159"/>
      <c r="U49159"/>
      <c r="V49159"/>
    </row>
    <row r="49160" spans="6:22" x14ac:dyDescent="0.2">
      <c r="F49160"/>
      <c r="M49160" s="2"/>
      <c r="N49160"/>
      <c r="O49160"/>
      <c r="U49160"/>
      <c r="V49160"/>
    </row>
    <row r="49161" spans="6:22" x14ac:dyDescent="0.2">
      <c r="F49161"/>
      <c r="M49161" s="2"/>
      <c r="N49161"/>
      <c r="O49161"/>
      <c r="U49161"/>
      <c r="V49161"/>
    </row>
    <row r="49162" spans="6:22" x14ac:dyDescent="0.2">
      <c r="F49162"/>
      <c r="M49162" s="2"/>
      <c r="N49162"/>
      <c r="O49162"/>
      <c r="U49162"/>
      <c r="V49162"/>
    </row>
    <row r="49163" spans="6:22" x14ac:dyDescent="0.2">
      <c r="F49163"/>
      <c r="M49163" s="2"/>
      <c r="N49163"/>
      <c r="O49163"/>
      <c r="U49163"/>
      <c r="V49163"/>
    </row>
    <row r="49164" spans="6:22" x14ac:dyDescent="0.2">
      <c r="F49164"/>
      <c r="M49164" s="2"/>
      <c r="N49164"/>
      <c r="O49164"/>
      <c r="U49164"/>
      <c r="V49164"/>
    </row>
    <row r="49165" spans="6:22" x14ac:dyDescent="0.2">
      <c r="F49165"/>
      <c r="M49165" s="2"/>
      <c r="N49165"/>
      <c r="O49165"/>
      <c r="U49165"/>
      <c r="V49165"/>
    </row>
    <row r="49166" spans="6:22" x14ac:dyDescent="0.2">
      <c r="F49166"/>
      <c r="M49166" s="2"/>
      <c r="N49166"/>
      <c r="O49166"/>
      <c r="U49166"/>
      <c r="V49166"/>
    </row>
    <row r="49167" spans="6:22" x14ac:dyDescent="0.2">
      <c r="F49167"/>
      <c r="M49167" s="2"/>
      <c r="N49167"/>
      <c r="O49167"/>
      <c r="U49167"/>
      <c r="V49167"/>
    </row>
    <row r="49168" spans="6:22" x14ac:dyDescent="0.2">
      <c r="F49168"/>
      <c r="M49168" s="2"/>
      <c r="N49168"/>
      <c r="O49168"/>
      <c r="U49168"/>
      <c r="V49168"/>
    </row>
    <row r="49169" spans="6:22" x14ac:dyDescent="0.2">
      <c r="F49169"/>
      <c r="M49169" s="2"/>
      <c r="N49169"/>
      <c r="O49169"/>
      <c r="U49169"/>
      <c r="V49169"/>
    </row>
    <row r="49170" spans="6:22" x14ac:dyDescent="0.2">
      <c r="F49170"/>
      <c r="M49170" s="2"/>
      <c r="N49170"/>
      <c r="O49170"/>
      <c r="U49170"/>
      <c r="V49170"/>
    </row>
    <row r="49171" spans="6:22" x14ac:dyDescent="0.2">
      <c r="F49171"/>
      <c r="M49171" s="2"/>
      <c r="N49171"/>
      <c r="O49171"/>
      <c r="U49171"/>
      <c r="V49171"/>
    </row>
    <row r="49172" spans="6:22" x14ac:dyDescent="0.2">
      <c r="F49172"/>
      <c r="M49172" s="2"/>
      <c r="N49172"/>
      <c r="O49172"/>
      <c r="U49172"/>
      <c r="V49172"/>
    </row>
    <row r="49173" spans="6:22" x14ac:dyDescent="0.2">
      <c r="F49173"/>
      <c r="M49173" s="2"/>
      <c r="N49173"/>
      <c r="O49173"/>
      <c r="U49173"/>
      <c r="V49173"/>
    </row>
    <row r="49174" spans="6:22" x14ac:dyDescent="0.2">
      <c r="F49174"/>
      <c r="M49174" s="2"/>
      <c r="N49174"/>
      <c r="O49174"/>
      <c r="U49174"/>
      <c r="V49174"/>
    </row>
    <row r="49175" spans="6:22" x14ac:dyDescent="0.2">
      <c r="F49175"/>
      <c r="M49175" s="2"/>
      <c r="N49175"/>
      <c r="O49175"/>
      <c r="U49175"/>
      <c r="V49175"/>
    </row>
    <row r="49176" spans="6:22" x14ac:dyDescent="0.2">
      <c r="F49176"/>
      <c r="M49176" s="2"/>
      <c r="N49176"/>
      <c r="O49176"/>
      <c r="U49176"/>
      <c r="V49176"/>
    </row>
    <row r="49177" spans="6:22" x14ac:dyDescent="0.2">
      <c r="F49177"/>
      <c r="M49177" s="2"/>
      <c r="N49177"/>
      <c r="O49177"/>
      <c r="U49177"/>
      <c r="V49177"/>
    </row>
    <row r="49178" spans="6:22" x14ac:dyDescent="0.2">
      <c r="F49178"/>
      <c r="M49178" s="2"/>
      <c r="N49178"/>
      <c r="O49178"/>
      <c r="U49178"/>
      <c r="V49178"/>
    </row>
    <row r="49179" spans="6:22" x14ac:dyDescent="0.2">
      <c r="F49179"/>
      <c r="M49179" s="2"/>
      <c r="N49179"/>
      <c r="O49179"/>
      <c r="U49179"/>
      <c r="V49179"/>
    </row>
    <row r="49180" spans="6:22" x14ac:dyDescent="0.2">
      <c r="F49180"/>
      <c r="M49180" s="2"/>
      <c r="N49180"/>
      <c r="O49180"/>
      <c r="U49180"/>
      <c r="V49180"/>
    </row>
    <row r="49181" spans="6:22" x14ac:dyDescent="0.2">
      <c r="F49181"/>
      <c r="M49181" s="2"/>
      <c r="N49181"/>
      <c r="O49181"/>
      <c r="U49181"/>
      <c r="V49181"/>
    </row>
    <row r="49182" spans="6:22" x14ac:dyDescent="0.2">
      <c r="F49182"/>
      <c r="M49182" s="2"/>
      <c r="N49182"/>
      <c r="O49182"/>
      <c r="U49182"/>
      <c r="V49182"/>
    </row>
    <row r="49183" spans="6:22" x14ac:dyDescent="0.2">
      <c r="F49183"/>
      <c r="M49183" s="2"/>
      <c r="N49183"/>
      <c r="O49183"/>
      <c r="U49183"/>
      <c r="V49183"/>
    </row>
    <row r="49184" spans="6:22" x14ac:dyDescent="0.2">
      <c r="F49184"/>
      <c r="M49184" s="2"/>
      <c r="N49184"/>
      <c r="O49184"/>
      <c r="U49184"/>
      <c r="V49184"/>
    </row>
    <row r="49185" spans="6:22" x14ac:dyDescent="0.2">
      <c r="F49185"/>
      <c r="M49185" s="2"/>
      <c r="N49185"/>
      <c r="O49185"/>
      <c r="U49185"/>
      <c r="V49185"/>
    </row>
    <row r="49186" spans="6:22" x14ac:dyDescent="0.2">
      <c r="F49186"/>
      <c r="M49186" s="2"/>
      <c r="N49186"/>
      <c r="O49186"/>
      <c r="U49186"/>
      <c r="V49186"/>
    </row>
    <row r="49187" spans="6:22" x14ac:dyDescent="0.2">
      <c r="F49187"/>
      <c r="M49187" s="2"/>
      <c r="N49187"/>
      <c r="O49187"/>
      <c r="U49187"/>
      <c r="V49187"/>
    </row>
    <row r="49188" spans="6:22" x14ac:dyDescent="0.2">
      <c r="F49188"/>
      <c r="M49188" s="2"/>
      <c r="N49188"/>
      <c r="O49188"/>
      <c r="U49188"/>
      <c r="V49188"/>
    </row>
    <row r="49189" spans="6:22" x14ac:dyDescent="0.2">
      <c r="F49189"/>
      <c r="M49189" s="2"/>
      <c r="N49189"/>
      <c r="O49189"/>
      <c r="U49189"/>
      <c r="V49189"/>
    </row>
    <row r="49190" spans="6:22" x14ac:dyDescent="0.2">
      <c r="F49190"/>
      <c r="M49190" s="2"/>
      <c r="N49190"/>
      <c r="O49190"/>
      <c r="U49190"/>
      <c r="V49190"/>
    </row>
    <row r="49191" spans="6:22" x14ac:dyDescent="0.2">
      <c r="F49191"/>
      <c r="M49191" s="2"/>
      <c r="N49191"/>
      <c r="O49191"/>
      <c r="U49191"/>
      <c r="V49191"/>
    </row>
    <row r="49192" spans="6:22" x14ac:dyDescent="0.2">
      <c r="F49192"/>
      <c r="M49192" s="2"/>
      <c r="N49192"/>
      <c r="O49192"/>
      <c r="U49192"/>
      <c r="V49192"/>
    </row>
    <row r="49193" spans="6:22" x14ac:dyDescent="0.2">
      <c r="F49193"/>
      <c r="M49193" s="2"/>
      <c r="N49193"/>
      <c r="O49193"/>
      <c r="U49193"/>
      <c r="V49193"/>
    </row>
    <row r="49194" spans="6:22" x14ac:dyDescent="0.2">
      <c r="F49194"/>
      <c r="M49194" s="2"/>
      <c r="N49194"/>
      <c r="O49194"/>
      <c r="U49194"/>
      <c r="V49194"/>
    </row>
    <row r="49195" spans="6:22" x14ac:dyDescent="0.2">
      <c r="F49195"/>
      <c r="M49195" s="2"/>
      <c r="N49195"/>
      <c r="O49195"/>
      <c r="U49195"/>
      <c r="V49195"/>
    </row>
    <row r="49196" spans="6:22" x14ac:dyDescent="0.2">
      <c r="F49196"/>
      <c r="M49196" s="2"/>
      <c r="N49196"/>
      <c r="O49196"/>
      <c r="U49196"/>
      <c r="V49196"/>
    </row>
    <row r="49197" spans="6:22" x14ac:dyDescent="0.2">
      <c r="F49197"/>
      <c r="M49197" s="2"/>
      <c r="N49197"/>
      <c r="O49197"/>
      <c r="U49197"/>
      <c r="V49197"/>
    </row>
    <row r="49198" spans="6:22" x14ac:dyDescent="0.2">
      <c r="F49198"/>
      <c r="M49198" s="2"/>
      <c r="N49198"/>
      <c r="O49198"/>
      <c r="U49198"/>
      <c r="V49198"/>
    </row>
    <row r="49199" spans="6:22" x14ac:dyDescent="0.2">
      <c r="F49199"/>
      <c r="M49199" s="2"/>
      <c r="N49199"/>
      <c r="O49199"/>
      <c r="U49199"/>
      <c r="V49199"/>
    </row>
    <row r="49200" spans="6:22" x14ac:dyDescent="0.2">
      <c r="F49200"/>
      <c r="M49200" s="2"/>
      <c r="N49200"/>
      <c r="O49200"/>
      <c r="U49200"/>
      <c r="V49200"/>
    </row>
    <row r="49201" spans="6:22" x14ac:dyDescent="0.2">
      <c r="F49201"/>
      <c r="M49201" s="2"/>
      <c r="N49201"/>
      <c r="O49201"/>
      <c r="U49201"/>
      <c r="V49201"/>
    </row>
    <row r="49202" spans="6:22" x14ac:dyDescent="0.2">
      <c r="F49202"/>
      <c r="M49202" s="2"/>
      <c r="N49202"/>
      <c r="O49202"/>
      <c r="U49202"/>
      <c r="V49202"/>
    </row>
    <row r="49203" spans="6:22" x14ac:dyDescent="0.2">
      <c r="F49203"/>
      <c r="M49203" s="2"/>
      <c r="N49203"/>
      <c r="O49203"/>
      <c r="U49203"/>
      <c r="V49203"/>
    </row>
    <row r="49204" spans="6:22" x14ac:dyDescent="0.2">
      <c r="F49204"/>
      <c r="M49204" s="2"/>
      <c r="N49204"/>
      <c r="O49204"/>
      <c r="U49204"/>
      <c r="V49204"/>
    </row>
    <row r="49205" spans="6:22" x14ac:dyDescent="0.2">
      <c r="F49205"/>
      <c r="M49205" s="2"/>
      <c r="N49205"/>
      <c r="O49205"/>
      <c r="U49205"/>
      <c r="V49205"/>
    </row>
    <row r="49206" spans="6:22" x14ac:dyDescent="0.2">
      <c r="F49206"/>
      <c r="M49206" s="2"/>
      <c r="N49206"/>
      <c r="O49206"/>
      <c r="U49206"/>
      <c r="V49206"/>
    </row>
    <row r="49207" spans="6:22" x14ac:dyDescent="0.2">
      <c r="F49207"/>
      <c r="M49207" s="2"/>
      <c r="N49207"/>
      <c r="O49207"/>
      <c r="U49207"/>
      <c r="V49207"/>
    </row>
    <row r="49208" spans="6:22" x14ac:dyDescent="0.2">
      <c r="F49208"/>
      <c r="M49208" s="2"/>
      <c r="N49208"/>
      <c r="O49208"/>
      <c r="U49208"/>
      <c r="V49208"/>
    </row>
    <row r="49209" spans="6:22" x14ac:dyDescent="0.2">
      <c r="F49209"/>
      <c r="M49209" s="2"/>
      <c r="N49209"/>
      <c r="O49209"/>
      <c r="U49209"/>
      <c r="V49209"/>
    </row>
    <row r="49210" spans="6:22" x14ac:dyDescent="0.2">
      <c r="F49210"/>
      <c r="M49210" s="2"/>
      <c r="N49210"/>
      <c r="O49210"/>
      <c r="U49210"/>
      <c r="V49210"/>
    </row>
    <row r="49211" spans="6:22" x14ac:dyDescent="0.2">
      <c r="F49211"/>
      <c r="M49211" s="2"/>
      <c r="N49211"/>
      <c r="O49211"/>
      <c r="U49211"/>
      <c r="V49211"/>
    </row>
    <row r="49212" spans="6:22" x14ac:dyDescent="0.2">
      <c r="F49212"/>
      <c r="M49212" s="2"/>
      <c r="N49212"/>
      <c r="O49212"/>
      <c r="U49212"/>
      <c r="V49212"/>
    </row>
    <row r="49213" spans="6:22" x14ac:dyDescent="0.2">
      <c r="F49213"/>
      <c r="M49213" s="2"/>
      <c r="N49213"/>
      <c r="O49213"/>
      <c r="U49213"/>
      <c r="V49213"/>
    </row>
    <row r="49214" spans="6:22" x14ac:dyDescent="0.2">
      <c r="F49214"/>
      <c r="M49214" s="2"/>
      <c r="N49214"/>
      <c r="O49214"/>
      <c r="U49214"/>
      <c r="V49214"/>
    </row>
    <row r="49215" spans="6:22" x14ac:dyDescent="0.2">
      <c r="F49215"/>
      <c r="M49215" s="2"/>
      <c r="N49215"/>
      <c r="O49215"/>
      <c r="U49215"/>
      <c r="V49215"/>
    </row>
    <row r="49216" spans="6:22" x14ac:dyDescent="0.2">
      <c r="F49216"/>
      <c r="M49216" s="2"/>
      <c r="N49216"/>
      <c r="O49216"/>
      <c r="U49216"/>
      <c r="V49216"/>
    </row>
    <row r="49217" spans="6:22" x14ac:dyDescent="0.2">
      <c r="F49217"/>
      <c r="M49217" s="2"/>
      <c r="N49217"/>
      <c r="O49217"/>
      <c r="U49217"/>
      <c r="V49217"/>
    </row>
    <row r="49218" spans="6:22" x14ac:dyDescent="0.2">
      <c r="F49218"/>
      <c r="M49218" s="2"/>
      <c r="N49218"/>
      <c r="O49218"/>
      <c r="U49218"/>
      <c r="V49218"/>
    </row>
    <row r="49219" spans="6:22" x14ac:dyDescent="0.2">
      <c r="F49219"/>
      <c r="M49219" s="2"/>
      <c r="N49219"/>
      <c r="O49219"/>
      <c r="U49219"/>
      <c r="V49219"/>
    </row>
    <row r="49220" spans="6:22" x14ac:dyDescent="0.2">
      <c r="F49220"/>
      <c r="M49220" s="2"/>
      <c r="N49220"/>
      <c r="O49220"/>
      <c r="U49220"/>
      <c r="V49220"/>
    </row>
    <row r="49221" spans="6:22" x14ac:dyDescent="0.2">
      <c r="F49221"/>
      <c r="M49221" s="2"/>
      <c r="N49221"/>
      <c r="O49221"/>
      <c r="U49221"/>
      <c r="V49221"/>
    </row>
    <row r="49222" spans="6:22" x14ac:dyDescent="0.2">
      <c r="F49222"/>
      <c r="M49222" s="2"/>
      <c r="N49222"/>
      <c r="O49222"/>
      <c r="U49222"/>
      <c r="V49222"/>
    </row>
    <row r="49223" spans="6:22" x14ac:dyDescent="0.2">
      <c r="F49223"/>
      <c r="M49223" s="2"/>
      <c r="N49223"/>
      <c r="O49223"/>
      <c r="U49223"/>
      <c r="V49223"/>
    </row>
    <row r="49224" spans="6:22" x14ac:dyDescent="0.2">
      <c r="F49224"/>
      <c r="M49224" s="2"/>
      <c r="N49224"/>
      <c r="O49224"/>
      <c r="U49224"/>
      <c r="V49224"/>
    </row>
    <row r="49225" spans="6:22" x14ac:dyDescent="0.2">
      <c r="F49225"/>
      <c r="M49225" s="2"/>
      <c r="N49225"/>
      <c r="O49225"/>
      <c r="U49225"/>
      <c r="V49225"/>
    </row>
    <row r="49226" spans="6:22" x14ac:dyDescent="0.2">
      <c r="F49226"/>
      <c r="M49226" s="2"/>
      <c r="N49226"/>
      <c r="O49226"/>
      <c r="U49226"/>
      <c r="V49226"/>
    </row>
    <row r="49227" spans="6:22" x14ac:dyDescent="0.2">
      <c r="F49227"/>
      <c r="M49227" s="2"/>
      <c r="N49227"/>
      <c r="O49227"/>
      <c r="U49227"/>
      <c r="V49227"/>
    </row>
    <row r="49228" spans="6:22" x14ac:dyDescent="0.2">
      <c r="F49228"/>
      <c r="M49228" s="2"/>
      <c r="N49228"/>
      <c r="O49228"/>
      <c r="U49228"/>
      <c r="V49228"/>
    </row>
    <row r="49229" spans="6:22" x14ac:dyDescent="0.2">
      <c r="F49229"/>
      <c r="M49229" s="2"/>
      <c r="N49229"/>
      <c r="O49229"/>
      <c r="U49229"/>
      <c r="V49229"/>
    </row>
    <row r="49230" spans="6:22" x14ac:dyDescent="0.2">
      <c r="F49230"/>
      <c r="M49230" s="2"/>
      <c r="N49230"/>
      <c r="O49230"/>
      <c r="U49230"/>
      <c r="V49230"/>
    </row>
    <row r="49231" spans="6:22" x14ac:dyDescent="0.2">
      <c r="F49231"/>
      <c r="M49231" s="2"/>
      <c r="N49231"/>
      <c r="O49231"/>
      <c r="U49231"/>
      <c r="V49231"/>
    </row>
    <row r="49232" spans="6:22" x14ac:dyDescent="0.2">
      <c r="F49232"/>
      <c r="M49232" s="2"/>
      <c r="N49232"/>
      <c r="O49232"/>
      <c r="U49232"/>
      <c r="V49232"/>
    </row>
    <row r="49233" spans="6:22" x14ac:dyDescent="0.2">
      <c r="F49233"/>
      <c r="M49233" s="2"/>
      <c r="N49233"/>
      <c r="O49233"/>
      <c r="U49233"/>
      <c r="V49233"/>
    </row>
    <row r="49234" spans="6:22" x14ac:dyDescent="0.2">
      <c r="F49234"/>
      <c r="M49234" s="2"/>
      <c r="N49234"/>
      <c r="O49234"/>
      <c r="U49234"/>
      <c r="V49234"/>
    </row>
    <row r="49235" spans="6:22" x14ac:dyDescent="0.2">
      <c r="F49235"/>
      <c r="M49235" s="2"/>
      <c r="N49235"/>
      <c r="O49235"/>
      <c r="U49235"/>
      <c r="V49235"/>
    </row>
    <row r="49236" spans="6:22" x14ac:dyDescent="0.2">
      <c r="F49236"/>
      <c r="M49236" s="2"/>
      <c r="N49236"/>
      <c r="O49236"/>
      <c r="U49236"/>
      <c r="V49236"/>
    </row>
    <row r="49237" spans="6:22" x14ac:dyDescent="0.2">
      <c r="F49237"/>
      <c r="M49237" s="2"/>
      <c r="N49237"/>
      <c r="O49237"/>
      <c r="U49237"/>
      <c r="V49237"/>
    </row>
    <row r="49238" spans="6:22" x14ac:dyDescent="0.2">
      <c r="F49238"/>
      <c r="M49238" s="2"/>
      <c r="N49238"/>
      <c r="O49238"/>
      <c r="U49238"/>
      <c r="V49238"/>
    </row>
    <row r="49239" spans="6:22" x14ac:dyDescent="0.2">
      <c r="F49239"/>
      <c r="M49239" s="2"/>
      <c r="N49239"/>
      <c r="O49239"/>
      <c r="U49239"/>
      <c r="V49239"/>
    </row>
    <row r="49240" spans="6:22" x14ac:dyDescent="0.2">
      <c r="F49240"/>
      <c r="M49240" s="2"/>
      <c r="N49240"/>
      <c r="O49240"/>
      <c r="U49240"/>
      <c r="V49240"/>
    </row>
    <row r="49241" spans="6:22" x14ac:dyDescent="0.2">
      <c r="F49241"/>
      <c r="M49241" s="2"/>
      <c r="N49241"/>
      <c r="O49241"/>
      <c r="U49241"/>
      <c r="V49241"/>
    </row>
    <row r="49242" spans="6:22" x14ac:dyDescent="0.2">
      <c r="F49242"/>
      <c r="M49242" s="2"/>
      <c r="N49242"/>
      <c r="O49242"/>
      <c r="U49242"/>
      <c r="V49242"/>
    </row>
    <row r="49243" spans="6:22" x14ac:dyDescent="0.2">
      <c r="F49243"/>
      <c r="M49243" s="2"/>
      <c r="N49243"/>
      <c r="O49243"/>
      <c r="U49243"/>
      <c r="V49243"/>
    </row>
    <row r="49244" spans="6:22" x14ac:dyDescent="0.2">
      <c r="F49244"/>
      <c r="M49244" s="2"/>
      <c r="N49244"/>
      <c r="O49244"/>
      <c r="U49244"/>
      <c r="V49244"/>
    </row>
    <row r="49245" spans="6:22" x14ac:dyDescent="0.2">
      <c r="F49245"/>
      <c r="M49245" s="2"/>
      <c r="N49245"/>
      <c r="O49245"/>
      <c r="U49245"/>
      <c r="V49245"/>
    </row>
    <row r="49246" spans="6:22" x14ac:dyDescent="0.2">
      <c r="F49246"/>
      <c r="M49246" s="2"/>
      <c r="N49246"/>
      <c r="O49246"/>
      <c r="U49246"/>
      <c r="V49246"/>
    </row>
    <row r="49247" spans="6:22" x14ac:dyDescent="0.2">
      <c r="F49247"/>
      <c r="M49247" s="2"/>
      <c r="N49247"/>
      <c r="O49247"/>
      <c r="U49247"/>
      <c r="V49247"/>
    </row>
    <row r="49248" spans="6:22" x14ac:dyDescent="0.2">
      <c r="F49248"/>
      <c r="M49248" s="2"/>
      <c r="N49248"/>
      <c r="O49248"/>
      <c r="U49248"/>
      <c r="V49248"/>
    </row>
    <row r="49249" spans="6:22" x14ac:dyDescent="0.2">
      <c r="F49249"/>
      <c r="M49249" s="2"/>
      <c r="N49249"/>
      <c r="O49249"/>
      <c r="U49249"/>
      <c r="V49249"/>
    </row>
    <row r="49250" spans="6:22" x14ac:dyDescent="0.2">
      <c r="F49250"/>
      <c r="M49250" s="2"/>
      <c r="N49250"/>
      <c r="O49250"/>
      <c r="U49250"/>
      <c r="V49250"/>
    </row>
    <row r="49251" spans="6:22" x14ac:dyDescent="0.2">
      <c r="F49251"/>
      <c r="M49251" s="2"/>
      <c r="N49251"/>
      <c r="O49251"/>
      <c r="U49251"/>
      <c r="V49251"/>
    </row>
    <row r="49252" spans="6:22" x14ac:dyDescent="0.2">
      <c r="F49252"/>
      <c r="M49252" s="2"/>
      <c r="N49252"/>
      <c r="O49252"/>
      <c r="U49252"/>
      <c r="V49252"/>
    </row>
    <row r="49253" spans="6:22" x14ac:dyDescent="0.2">
      <c r="F49253"/>
      <c r="M49253" s="2"/>
      <c r="N49253"/>
      <c r="O49253"/>
      <c r="U49253"/>
      <c r="V49253"/>
    </row>
    <row r="49254" spans="6:22" x14ac:dyDescent="0.2">
      <c r="F49254"/>
      <c r="M49254" s="2"/>
      <c r="N49254"/>
      <c r="O49254"/>
      <c r="U49254"/>
      <c r="V49254"/>
    </row>
    <row r="49255" spans="6:22" x14ac:dyDescent="0.2">
      <c r="F49255"/>
      <c r="M49255" s="2"/>
      <c r="N49255"/>
      <c r="O49255"/>
      <c r="U49255"/>
      <c r="V49255"/>
    </row>
    <row r="49256" spans="6:22" x14ac:dyDescent="0.2">
      <c r="F49256"/>
      <c r="M49256" s="2"/>
      <c r="N49256"/>
      <c r="O49256"/>
      <c r="U49256"/>
      <c r="V49256"/>
    </row>
    <row r="49257" spans="6:22" x14ac:dyDescent="0.2">
      <c r="F49257"/>
      <c r="M49257" s="2"/>
      <c r="N49257"/>
      <c r="O49257"/>
      <c r="U49257"/>
      <c r="V49257"/>
    </row>
    <row r="49258" spans="6:22" x14ac:dyDescent="0.2">
      <c r="F49258"/>
      <c r="M49258" s="2"/>
      <c r="N49258"/>
      <c r="O49258"/>
      <c r="U49258"/>
      <c r="V49258"/>
    </row>
    <row r="49259" spans="6:22" x14ac:dyDescent="0.2">
      <c r="F49259"/>
      <c r="M49259" s="2"/>
      <c r="N49259"/>
      <c r="O49259"/>
      <c r="U49259"/>
      <c r="V49259"/>
    </row>
    <row r="49260" spans="6:22" x14ac:dyDescent="0.2">
      <c r="F49260"/>
      <c r="M49260" s="2"/>
      <c r="N49260"/>
      <c r="O49260"/>
      <c r="U49260"/>
      <c r="V49260"/>
    </row>
    <row r="49261" spans="6:22" x14ac:dyDescent="0.2">
      <c r="F49261"/>
      <c r="M49261" s="2"/>
      <c r="N49261"/>
      <c r="O49261"/>
      <c r="U49261"/>
      <c r="V49261"/>
    </row>
    <row r="49262" spans="6:22" x14ac:dyDescent="0.2">
      <c r="F49262"/>
      <c r="M49262" s="2"/>
      <c r="N49262"/>
      <c r="O49262"/>
      <c r="U49262"/>
      <c r="V49262"/>
    </row>
    <row r="49263" spans="6:22" x14ac:dyDescent="0.2">
      <c r="F49263"/>
      <c r="M49263" s="2"/>
      <c r="N49263"/>
      <c r="O49263"/>
      <c r="U49263"/>
      <c r="V49263"/>
    </row>
    <row r="49264" spans="6:22" x14ac:dyDescent="0.2">
      <c r="F49264"/>
      <c r="M49264" s="2"/>
      <c r="N49264"/>
      <c r="O49264"/>
      <c r="U49264"/>
      <c r="V49264"/>
    </row>
    <row r="49265" spans="6:22" x14ac:dyDescent="0.2">
      <c r="F49265"/>
      <c r="M49265" s="2"/>
      <c r="N49265"/>
      <c r="O49265"/>
      <c r="U49265"/>
      <c r="V49265"/>
    </row>
    <row r="49266" spans="6:22" x14ac:dyDescent="0.2">
      <c r="F49266"/>
      <c r="M49266" s="2"/>
      <c r="N49266"/>
      <c r="O49266"/>
      <c r="U49266"/>
      <c r="V49266"/>
    </row>
    <row r="49267" spans="6:22" x14ac:dyDescent="0.2">
      <c r="F49267"/>
      <c r="M49267" s="2"/>
      <c r="N49267"/>
      <c r="O49267"/>
      <c r="U49267"/>
      <c r="V49267"/>
    </row>
    <row r="49268" spans="6:22" x14ac:dyDescent="0.2">
      <c r="F49268"/>
      <c r="M49268" s="2"/>
      <c r="N49268"/>
      <c r="O49268"/>
      <c r="U49268"/>
      <c r="V49268"/>
    </row>
    <row r="49269" spans="6:22" x14ac:dyDescent="0.2">
      <c r="F49269"/>
      <c r="M49269" s="2"/>
      <c r="N49269"/>
      <c r="O49269"/>
      <c r="U49269"/>
      <c r="V49269"/>
    </row>
    <row r="49270" spans="6:22" x14ac:dyDescent="0.2">
      <c r="F49270"/>
      <c r="M49270" s="2"/>
      <c r="N49270"/>
      <c r="O49270"/>
      <c r="U49270"/>
      <c r="V49270"/>
    </row>
    <row r="49271" spans="6:22" x14ac:dyDescent="0.2">
      <c r="F49271"/>
      <c r="M49271" s="2"/>
      <c r="N49271"/>
      <c r="O49271"/>
      <c r="U49271"/>
      <c r="V49271"/>
    </row>
    <row r="49272" spans="6:22" x14ac:dyDescent="0.2">
      <c r="F49272"/>
      <c r="M49272" s="2"/>
      <c r="N49272"/>
      <c r="O49272"/>
      <c r="U49272"/>
      <c r="V49272"/>
    </row>
    <row r="49273" spans="6:22" x14ac:dyDescent="0.2">
      <c r="F49273"/>
      <c r="M49273" s="2"/>
      <c r="N49273"/>
      <c r="O49273"/>
      <c r="U49273"/>
      <c r="V49273"/>
    </row>
    <row r="49274" spans="6:22" x14ac:dyDescent="0.2">
      <c r="F49274"/>
      <c r="M49274" s="2"/>
      <c r="N49274"/>
      <c r="O49274"/>
      <c r="U49274"/>
      <c r="V49274"/>
    </row>
    <row r="49275" spans="6:22" x14ac:dyDescent="0.2">
      <c r="F49275"/>
      <c r="M49275" s="2"/>
      <c r="N49275"/>
      <c r="O49275"/>
      <c r="U49275"/>
      <c r="V49275"/>
    </row>
    <row r="49276" spans="6:22" x14ac:dyDescent="0.2">
      <c r="F49276"/>
      <c r="M49276" s="2"/>
      <c r="N49276"/>
      <c r="O49276"/>
      <c r="U49276"/>
      <c r="V49276"/>
    </row>
    <row r="49277" spans="6:22" x14ac:dyDescent="0.2">
      <c r="F49277"/>
      <c r="M49277" s="2"/>
      <c r="N49277"/>
      <c r="O49277"/>
      <c r="U49277"/>
      <c r="V49277"/>
    </row>
    <row r="49278" spans="6:22" x14ac:dyDescent="0.2">
      <c r="F49278"/>
      <c r="M49278" s="2"/>
      <c r="N49278"/>
      <c r="O49278"/>
      <c r="U49278"/>
      <c r="V49278"/>
    </row>
    <row r="49279" spans="6:22" x14ac:dyDescent="0.2">
      <c r="F49279"/>
      <c r="M49279" s="2"/>
      <c r="N49279"/>
      <c r="O49279"/>
      <c r="U49279"/>
      <c r="V49279"/>
    </row>
    <row r="49280" spans="6:22" x14ac:dyDescent="0.2">
      <c r="F49280"/>
      <c r="M49280" s="2"/>
      <c r="N49280"/>
      <c r="O49280"/>
      <c r="U49280"/>
      <c r="V49280"/>
    </row>
    <row r="49281" spans="6:22" x14ac:dyDescent="0.2">
      <c r="F49281"/>
      <c r="M49281" s="2"/>
      <c r="N49281"/>
      <c r="O49281"/>
      <c r="U49281"/>
      <c r="V49281"/>
    </row>
    <row r="49282" spans="6:22" x14ac:dyDescent="0.2">
      <c r="F49282"/>
      <c r="M49282" s="2"/>
      <c r="N49282"/>
      <c r="O49282"/>
      <c r="U49282"/>
      <c r="V49282"/>
    </row>
    <row r="49283" spans="6:22" x14ac:dyDescent="0.2">
      <c r="F49283"/>
      <c r="M49283" s="2"/>
      <c r="N49283"/>
      <c r="O49283"/>
      <c r="U49283"/>
      <c r="V49283"/>
    </row>
    <row r="49284" spans="6:22" x14ac:dyDescent="0.2">
      <c r="F49284"/>
      <c r="M49284" s="2"/>
      <c r="N49284"/>
      <c r="O49284"/>
      <c r="U49284"/>
      <c r="V49284"/>
    </row>
    <row r="49285" spans="6:22" x14ac:dyDescent="0.2">
      <c r="F49285"/>
      <c r="M49285" s="2"/>
      <c r="N49285"/>
      <c r="O49285"/>
      <c r="U49285"/>
      <c r="V49285"/>
    </row>
    <row r="49286" spans="6:22" x14ac:dyDescent="0.2">
      <c r="F49286"/>
      <c r="M49286" s="2"/>
      <c r="N49286"/>
      <c r="O49286"/>
      <c r="U49286"/>
      <c r="V49286"/>
    </row>
    <row r="49287" spans="6:22" x14ac:dyDescent="0.2">
      <c r="F49287"/>
      <c r="M49287" s="2"/>
      <c r="N49287"/>
      <c r="O49287"/>
      <c r="U49287"/>
      <c r="V49287"/>
    </row>
    <row r="49288" spans="6:22" x14ac:dyDescent="0.2">
      <c r="F49288"/>
      <c r="M49288" s="2"/>
      <c r="N49288"/>
      <c r="O49288"/>
      <c r="U49288"/>
      <c r="V49288"/>
    </row>
    <row r="49289" spans="6:22" x14ac:dyDescent="0.2">
      <c r="F49289"/>
      <c r="M49289" s="2"/>
      <c r="N49289"/>
      <c r="O49289"/>
      <c r="U49289"/>
      <c r="V49289"/>
    </row>
    <row r="49290" spans="6:22" x14ac:dyDescent="0.2">
      <c r="F49290"/>
      <c r="M49290" s="2"/>
      <c r="N49290"/>
      <c r="O49290"/>
      <c r="U49290"/>
      <c r="V49290"/>
    </row>
    <row r="49291" spans="6:22" x14ac:dyDescent="0.2">
      <c r="F49291"/>
      <c r="M49291" s="2"/>
      <c r="N49291"/>
      <c r="O49291"/>
      <c r="U49291"/>
      <c r="V49291"/>
    </row>
    <row r="49292" spans="6:22" x14ac:dyDescent="0.2">
      <c r="F49292"/>
      <c r="M49292" s="2"/>
      <c r="N49292"/>
      <c r="O49292"/>
      <c r="U49292"/>
      <c r="V49292"/>
    </row>
    <row r="49293" spans="6:22" x14ac:dyDescent="0.2">
      <c r="F49293"/>
      <c r="M49293" s="2"/>
      <c r="N49293"/>
      <c r="O49293"/>
      <c r="U49293"/>
      <c r="V49293"/>
    </row>
    <row r="49294" spans="6:22" x14ac:dyDescent="0.2">
      <c r="F49294"/>
      <c r="M49294" s="2"/>
      <c r="N49294"/>
      <c r="O49294"/>
      <c r="U49294"/>
      <c r="V49294"/>
    </row>
    <row r="49295" spans="6:22" x14ac:dyDescent="0.2">
      <c r="F49295"/>
      <c r="M49295" s="2"/>
      <c r="N49295"/>
      <c r="O49295"/>
      <c r="U49295"/>
      <c r="V49295"/>
    </row>
    <row r="49296" spans="6:22" x14ac:dyDescent="0.2">
      <c r="F49296"/>
      <c r="M49296" s="2"/>
      <c r="N49296"/>
      <c r="O49296"/>
      <c r="U49296"/>
      <c r="V49296"/>
    </row>
    <row r="49297" spans="6:22" x14ac:dyDescent="0.2">
      <c r="F49297"/>
      <c r="M49297" s="2"/>
      <c r="N49297"/>
      <c r="O49297"/>
      <c r="U49297"/>
      <c r="V49297"/>
    </row>
    <row r="49298" spans="6:22" x14ac:dyDescent="0.2">
      <c r="F49298"/>
      <c r="M49298" s="2"/>
      <c r="N49298"/>
      <c r="O49298"/>
      <c r="U49298"/>
      <c r="V49298"/>
    </row>
    <row r="49299" spans="6:22" x14ac:dyDescent="0.2">
      <c r="F49299"/>
      <c r="M49299" s="2"/>
      <c r="N49299"/>
      <c r="O49299"/>
      <c r="U49299"/>
      <c r="V49299"/>
    </row>
    <row r="49300" spans="6:22" x14ac:dyDescent="0.2">
      <c r="F49300"/>
      <c r="M49300" s="2"/>
      <c r="N49300"/>
      <c r="O49300"/>
      <c r="U49300"/>
      <c r="V49300"/>
    </row>
    <row r="49301" spans="6:22" x14ac:dyDescent="0.2">
      <c r="F49301"/>
      <c r="M49301" s="2"/>
      <c r="N49301"/>
      <c r="O49301"/>
      <c r="U49301"/>
      <c r="V49301"/>
    </row>
    <row r="49302" spans="6:22" x14ac:dyDescent="0.2">
      <c r="F49302"/>
      <c r="M49302" s="2"/>
      <c r="N49302"/>
      <c r="O49302"/>
      <c r="U49302"/>
      <c r="V49302"/>
    </row>
    <row r="49303" spans="6:22" x14ac:dyDescent="0.2">
      <c r="F49303"/>
      <c r="M49303" s="2"/>
      <c r="N49303"/>
      <c r="O49303"/>
      <c r="U49303"/>
      <c r="V49303"/>
    </row>
    <row r="49304" spans="6:22" x14ac:dyDescent="0.2">
      <c r="F49304"/>
      <c r="M49304" s="2"/>
      <c r="N49304"/>
      <c r="O49304"/>
      <c r="U49304"/>
      <c r="V49304"/>
    </row>
    <row r="49305" spans="6:22" x14ac:dyDescent="0.2">
      <c r="F49305"/>
      <c r="M49305" s="2"/>
      <c r="N49305"/>
      <c r="O49305"/>
      <c r="U49305"/>
      <c r="V49305"/>
    </row>
    <row r="49306" spans="6:22" x14ac:dyDescent="0.2">
      <c r="F49306"/>
      <c r="M49306" s="2"/>
      <c r="N49306"/>
      <c r="O49306"/>
      <c r="U49306"/>
      <c r="V49306"/>
    </row>
    <row r="49307" spans="6:22" x14ac:dyDescent="0.2">
      <c r="F49307"/>
      <c r="M49307" s="2"/>
      <c r="N49307"/>
      <c r="O49307"/>
      <c r="U49307"/>
      <c r="V49307"/>
    </row>
    <row r="49308" spans="6:22" x14ac:dyDescent="0.2">
      <c r="F49308"/>
      <c r="M49308" s="2"/>
      <c r="N49308"/>
      <c r="O49308"/>
      <c r="U49308"/>
      <c r="V49308"/>
    </row>
    <row r="49309" spans="6:22" x14ac:dyDescent="0.2">
      <c r="F49309"/>
      <c r="M49309" s="2"/>
      <c r="N49309"/>
      <c r="O49309"/>
      <c r="U49309"/>
      <c r="V49309"/>
    </row>
    <row r="49310" spans="6:22" x14ac:dyDescent="0.2">
      <c r="F49310"/>
      <c r="M49310" s="2"/>
      <c r="N49310"/>
      <c r="O49310"/>
      <c r="U49310"/>
      <c r="V49310"/>
    </row>
    <row r="49311" spans="6:22" x14ac:dyDescent="0.2">
      <c r="F49311"/>
      <c r="M49311" s="2"/>
      <c r="N49311"/>
      <c r="O49311"/>
      <c r="U49311"/>
      <c r="V49311"/>
    </row>
    <row r="49312" spans="6:22" x14ac:dyDescent="0.2">
      <c r="F49312"/>
      <c r="M49312" s="2"/>
      <c r="N49312"/>
      <c r="O49312"/>
      <c r="U49312"/>
      <c r="V49312"/>
    </row>
    <row r="49313" spans="6:22" x14ac:dyDescent="0.2">
      <c r="F49313"/>
      <c r="M49313" s="2"/>
      <c r="N49313"/>
      <c r="O49313"/>
      <c r="U49313"/>
      <c r="V49313"/>
    </row>
    <row r="49314" spans="6:22" x14ac:dyDescent="0.2">
      <c r="F49314"/>
      <c r="M49314" s="2"/>
      <c r="N49314"/>
      <c r="O49314"/>
      <c r="U49314"/>
      <c r="V49314"/>
    </row>
    <row r="49315" spans="6:22" x14ac:dyDescent="0.2">
      <c r="F49315"/>
      <c r="M49315" s="2"/>
      <c r="N49315"/>
      <c r="O49315"/>
      <c r="U49315"/>
      <c r="V49315"/>
    </row>
    <row r="49316" spans="6:22" x14ac:dyDescent="0.2">
      <c r="F49316"/>
      <c r="M49316" s="2"/>
      <c r="N49316"/>
      <c r="O49316"/>
      <c r="U49316"/>
      <c r="V49316"/>
    </row>
    <row r="49317" spans="6:22" x14ac:dyDescent="0.2">
      <c r="F49317"/>
      <c r="M49317" s="2"/>
      <c r="N49317"/>
      <c r="O49317"/>
      <c r="U49317"/>
      <c r="V49317"/>
    </row>
    <row r="49318" spans="6:22" x14ac:dyDescent="0.2">
      <c r="F49318"/>
      <c r="M49318" s="2"/>
      <c r="N49318"/>
      <c r="O49318"/>
      <c r="U49318"/>
      <c r="V49318"/>
    </row>
    <row r="49319" spans="6:22" x14ac:dyDescent="0.2">
      <c r="F49319"/>
      <c r="M49319" s="2"/>
      <c r="N49319"/>
      <c r="O49319"/>
      <c r="U49319"/>
      <c r="V49319"/>
    </row>
    <row r="49320" spans="6:22" x14ac:dyDescent="0.2">
      <c r="F49320"/>
      <c r="M49320" s="2"/>
      <c r="N49320"/>
      <c r="O49320"/>
      <c r="U49320"/>
      <c r="V49320"/>
    </row>
    <row r="49321" spans="6:22" x14ac:dyDescent="0.2">
      <c r="F49321"/>
      <c r="M49321" s="2"/>
      <c r="N49321"/>
      <c r="O49321"/>
      <c r="U49321"/>
      <c r="V49321"/>
    </row>
    <row r="49322" spans="6:22" x14ac:dyDescent="0.2">
      <c r="F49322"/>
      <c r="M49322" s="2"/>
      <c r="N49322"/>
      <c r="O49322"/>
      <c r="U49322"/>
      <c r="V49322"/>
    </row>
    <row r="49323" spans="6:22" x14ac:dyDescent="0.2">
      <c r="F49323"/>
      <c r="M49323" s="2"/>
      <c r="N49323"/>
      <c r="O49323"/>
      <c r="U49323"/>
      <c r="V49323"/>
    </row>
    <row r="49324" spans="6:22" x14ac:dyDescent="0.2">
      <c r="F49324"/>
      <c r="M49324" s="2"/>
      <c r="N49324"/>
      <c r="O49324"/>
      <c r="U49324"/>
      <c r="V49324"/>
    </row>
    <row r="49325" spans="6:22" x14ac:dyDescent="0.2">
      <c r="F49325"/>
      <c r="M49325" s="2"/>
      <c r="N49325"/>
      <c r="O49325"/>
      <c r="U49325"/>
      <c r="V49325"/>
    </row>
    <row r="49326" spans="6:22" x14ac:dyDescent="0.2">
      <c r="F49326"/>
      <c r="M49326" s="2"/>
      <c r="N49326"/>
      <c r="O49326"/>
      <c r="U49326"/>
      <c r="V49326"/>
    </row>
    <row r="49327" spans="6:22" x14ac:dyDescent="0.2">
      <c r="F49327"/>
      <c r="M49327" s="2"/>
      <c r="N49327"/>
      <c r="O49327"/>
      <c r="U49327"/>
      <c r="V49327"/>
    </row>
    <row r="49328" spans="6:22" x14ac:dyDescent="0.2">
      <c r="F49328"/>
      <c r="M49328" s="2"/>
      <c r="N49328"/>
      <c r="O49328"/>
      <c r="U49328"/>
      <c r="V49328"/>
    </row>
    <row r="49329" spans="6:22" x14ac:dyDescent="0.2">
      <c r="F49329"/>
      <c r="M49329" s="2"/>
      <c r="N49329"/>
      <c r="O49329"/>
      <c r="U49329"/>
      <c r="V49329"/>
    </row>
    <row r="49330" spans="6:22" x14ac:dyDescent="0.2">
      <c r="F49330"/>
      <c r="M49330" s="2"/>
      <c r="N49330"/>
      <c r="O49330"/>
      <c r="U49330"/>
      <c r="V49330"/>
    </row>
    <row r="49331" spans="6:22" x14ac:dyDescent="0.2">
      <c r="F49331"/>
      <c r="M49331" s="2"/>
      <c r="N49331"/>
      <c r="O49331"/>
      <c r="U49331"/>
      <c r="V49331"/>
    </row>
    <row r="49332" spans="6:22" x14ac:dyDescent="0.2">
      <c r="F49332"/>
      <c r="M49332" s="2"/>
      <c r="N49332"/>
      <c r="O49332"/>
      <c r="U49332"/>
      <c r="V49332"/>
    </row>
    <row r="49333" spans="6:22" x14ac:dyDescent="0.2">
      <c r="F49333"/>
      <c r="M49333" s="2"/>
      <c r="N49333"/>
      <c r="O49333"/>
      <c r="U49333"/>
      <c r="V49333"/>
    </row>
    <row r="49334" spans="6:22" x14ac:dyDescent="0.2">
      <c r="F49334"/>
      <c r="M49334" s="2"/>
      <c r="N49334"/>
      <c r="O49334"/>
      <c r="U49334"/>
      <c r="V49334"/>
    </row>
    <row r="49335" spans="6:22" x14ac:dyDescent="0.2">
      <c r="F49335"/>
      <c r="M49335" s="2"/>
      <c r="N49335"/>
      <c r="O49335"/>
      <c r="U49335"/>
      <c r="V49335"/>
    </row>
    <row r="49336" spans="6:22" x14ac:dyDescent="0.2">
      <c r="F49336"/>
      <c r="M49336" s="2"/>
      <c r="N49336"/>
      <c r="O49336"/>
      <c r="U49336"/>
      <c r="V49336"/>
    </row>
    <row r="49337" spans="6:22" x14ac:dyDescent="0.2">
      <c r="F49337"/>
      <c r="M49337" s="2"/>
      <c r="N49337"/>
      <c r="O49337"/>
      <c r="U49337"/>
      <c r="V49337"/>
    </row>
    <row r="49338" spans="6:22" x14ac:dyDescent="0.2">
      <c r="F49338"/>
      <c r="M49338" s="2"/>
      <c r="N49338"/>
      <c r="O49338"/>
      <c r="U49338"/>
      <c r="V49338"/>
    </row>
    <row r="49339" spans="6:22" x14ac:dyDescent="0.2">
      <c r="F49339"/>
      <c r="M49339" s="2"/>
      <c r="N49339"/>
      <c r="O49339"/>
      <c r="U49339"/>
      <c r="V49339"/>
    </row>
    <row r="49340" spans="6:22" x14ac:dyDescent="0.2">
      <c r="F49340"/>
      <c r="M49340" s="2"/>
      <c r="N49340"/>
      <c r="O49340"/>
      <c r="U49340"/>
      <c r="V49340"/>
    </row>
    <row r="49341" spans="6:22" x14ac:dyDescent="0.2">
      <c r="F49341"/>
      <c r="M49341" s="2"/>
      <c r="N49341"/>
      <c r="O49341"/>
      <c r="U49341"/>
      <c r="V49341"/>
    </row>
    <row r="49342" spans="6:22" x14ac:dyDescent="0.2">
      <c r="F49342"/>
      <c r="M49342" s="2"/>
      <c r="N49342"/>
      <c r="O49342"/>
      <c r="U49342"/>
      <c r="V49342"/>
    </row>
    <row r="49343" spans="6:22" x14ac:dyDescent="0.2">
      <c r="F49343"/>
      <c r="M49343" s="2"/>
      <c r="N49343"/>
      <c r="O49343"/>
      <c r="U49343"/>
      <c r="V49343"/>
    </row>
    <row r="49344" spans="6:22" x14ac:dyDescent="0.2">
      <c r="F49344"/>
      <c r="M49344" s="2"/>
      <c r="N49344"/>
      <c r="O49344"/>
      <c r="U49344"/>
      <c r="V49344"/>
    </row>
    <row r="49345" spans="6:22" x14ac:dyDescent="0.2">
      <c r="F49345"/>
      <c r="M49345" s="2"/>
      <c r="N49345"/>
      <c r="O49345"/>
      <c r="U49345"/>
      <c r="V49345"/>
    </row>
    <row r="49346" spans="6:22" x14ac:dyDescent="0.2">
      <c r="F49346"/>
      <c r="M49346" s="2"/>
      <c r="N49346"/>
      <c r="O49346"/>
      <c r="U49346"/>
      <c r="V49346"/>
    </row>
    <row r="49347" spans="6:22" x14ac:dyDescent="0.2">
      <c r="F49347"/>
      <c r="M49347" s="2"/>
      <c r="N49347"/>
      <c r="O49347"/>
      <c r="U49347"/>
      <c r="V49347"/>
    </row>
    <row r="49348" spans="6:22" x14ac:dyDescent="0.2">
      <c r="F49348"/>
      <c r="M49348" s="2"/>
      <c r="N49348"/>
      <c r="O49348"/>
      <c r="U49348"/>
      <c r="V49348"/>
    </row>
    <row r="49349" spans="6:22" x14ac:dyDescent="0.2">
      <c r="F49349"/>
      <c r="M49349" s="2"/>
      <c r="N49349"/>
      <c r="O49349"/>
      <c r="U49349"/>
      <c r="V49349"/>
    </row>
    <row r="49350" spans="6:22" x14ac:dyDescent="0.2">
      <c r="F49350"/>
      <c r="M49350" s="2"/>
      <c r="N49350"/>
      <c r="O49350"/>
      <c r="U49350"/>
      <c r="V49350"/>
    </row>
    <row r="49351" spans="6:22" x14ac:dyDescent="0.2">
      <c r="F49351"/>
      <c r="M49351" s="2"/>
      <c r="N49351"/>
      <c r="O49351"/>
      <c r="U49351"/>
      <c r="V49351"/>
    </row>
    <row r="49352" spans="6:22" x14ac:dyDescent="0.2">
      <c r="F49352"/>
      <c r="M49352" s="2"/>
      <c r="N49352"/>
      <c r="O49352"/>
      <c r="U49352"/>
      <c r="V49352"/>
    </row>
    <row r="49353" spans="6:22" x14ac:dyDescent="0.2">
      <c r="F49353"/>
      <c r="M49353" s="2"/>
      <c r="N49353"/>
      <c r="O49353"/>
      <c r="U49353"/>
      <c r="V49353"/>
    </row>
    <row r="49354" spans="6:22" x14ac:dyDescent="0.2">
      <c r="F49354"/>
      <c r="M49354" s="2"/>
      <c r="N49354"/>
      <c r="O49354"/>
      <c r="U49354"/>
      <c r="V49354"/>
    </row>
    <row r="49355" spans="6:22" x14ac:dyDescent="0.2">
      <c r="F49355"/>
      <c r="M49355" s="2"/>
      <c r="N49355"/>
      <c r="O49355"/>
      <c r="U49355"/>
      <c r="V49355"/>
    </row>
    <row r="49356" spans="6:22" x14ac:dyDescent="0.2">
      <c r="F49356"/>
      <c r="M49356" s="2"/>
      <c r="N49356"/>
      <c r="O49356"/>
      <c r="U49356"/>
      <c r="V49356"/>
    </row>
    <row r="49357" spans="6:22" x14ac:dyDescent="0.2">
      <c r="F49357"/>
      <c r="M49357" s="2"/>
      <c r="N49357"/>
      <c r="O49357"/>
      <c r="U49357"/>
      <c r="V49357"/>
    </row>
    <row r="49358" spans="6:22" x14ac:dyDescent="0.2">
      <c r="F49358"/>
      <c r="M49358" s="2"/>
      <c r="N49358"/>
      <c r="O49358"/>
      <c r="U49358"/>
      <c r="V49358"/>
    </row>
    <row r="49359" spans="6:22" x14ac:dyDescent="0.2">
      <c r="F49359"/>
      <c r="M49359" s="2"/>
      <c r="N49359"/>
      <c r="O49359"/>
      <c r="U49359"/>
      <c r="V49359"/>
    </row>
    <row r="49360" spans="6:22" x14ac:dyDescent="0.2">
      <c r="F49360"/>
      <c r="M49360" s="2"/>
      <c r="N49360"/>
      <c r="O49360"/>
      <c r="U49360"/>
      <c r="V49360"/>
    </row>
    <row r="49361" spans="6:22" x14ac:dyDescent="0.2">
      <c r="F49361"/>
      <c r="M49361" s="2"/>
      <c r="N49361"/>
      <c r="O49361"/>
      <c r="U49361"/>
      <c r="V49361"/>
    </row>
    <row r="49362" spans="6:22" x14ac:dyDescent="0.2">
      <c r="F49362"/>
      <c r="M49362" s="2"/>
      <c r="N49362"/>
      <c r="O49362"/>
      <c r="U49362"/>
      <c r="V49362"/>
    </row>
    <row r="49363" spans="6:22" x14ac:dyDescent="0.2">
      <c r="F49363"/>
      <c r="M49363" s="2"/>
      <c r="N49363"/>
      <c r="O49363"/>
      <c r="U49363"/>
      <c r="V49363"/>
    </row>
    <row r="49364" spans="6:22" x14ac:dyDescent="0.2">
      <c r="F49364"/>
      <c r="M49364" s="2"/>
      <c r="N49364"/>
      <c r="O49364"/>
      <c r="U49364"/>
      <c r="V49364"/>
    </row>
    <row r="49365" spans="6:22" x14ac:dyDescent="0.2">
      <c r="F49365"/>
      <c r="M49365" s="2"/>
      <c r="N49365"/>
      <c r="O49365"/>
      <c r="U49365"/>
      <c r="V49365"/>
    </row>
    <row r="49366" spans="6:22" x14ac:dyDescent="0.2">
      <c r="F49366"/>
      <c r="M49366" s="2"/>
      <c r="N49366"/>
      <c r="O49366"/>
      <c r="U49366"/>
      <c r="V49366"/>
    </row>
    <row r="49367" spans="6:22" x14ac:dyDescent="0.2">
      <c r="F49367"/>
      <c r="M49367" s="2"/>
      <c r="N49367"/>
      <c r="O49367"/>
      <c r="U49367"/>
      <c r="V49367"/>
    </row>
    <row r="49368" spans="6:22" x14ac:dyDescent="0.2">
      <c r="F49368"/>
      <c r="M49368" s="2"/>
      <c r="N49368"/>
      <c r="O49368"/>
      <c r="U49368"/>
      <c r="V49368"/>
    </row>
    <row r="49369" spans="6:22" x14ac:dyDescent="0.2">
      <c r="F49369"/>
      <c r="M49369" s="2"/>
      <c r="N49369"/>
      <c r="O49369"/>
      <c r="U49369"/>
      <c r="V49369"/>
    </row>
    <row r="49370" spans="6:22" x14ac:dyDescent="0.2">
      <c r="F49370"/>
      <c r="M49370" s="2"/>
      <c r="N49370"/>
      <c r="O49370"/>
      <c r="U49370"/>
      <c r="V49370"/>
    </row>
    <row r="49371" spans="6:22" x14ac:dyDescent="0.2">
      <c r="F49371"/>
      <c r="M49371" s="2"/>
      <c r="N49371"/>
      <c r="O49371"/>
      <c r="U49371"/>
      <c r="V49371"/>
    </row>
    <row r="49372" spans="6:22" x14ac:dyDescent="0.2">
      <c r="F49372"/>
      <c r="M49372" s="2"/>
      <c r="N49372"/>
      <c r="O49372"/>
      <c r="U49372"/>
      <c r="V49372"/>
    </row>
    <row r="49373" spans="6:22" x14ac:dyDescent="0.2">
      <c r="F49373"/>
      <c r="M49373" s="2"/>
      <c r="N49373"/>
      <c r="O49373"/>
      <c r="U49373"/>
      <c r="V49373"/>
    </row>
    <row r="49374" spans="6:22" x14ac:dyDescent="0.2">
      <c r="F49374"/>
      <c r="M49374" s="2"/>
      <c r="N49374"/>
      <c r="O49374"/>
      <c r="U49374"/>
      <c r="V49374"/>
    </row>
    <row r="49375" spans="6:22" x14ac:dyDescent="0.2">
      <c r="F49375"/>
      <c r="M49375" s="2"/>
      <c r="N49375"/>
      <c r="O49375"/>
      <c r="U49375"/>
      <c r="V49375"/>
    </row>
    <row r="49376" spans="6:22" x14ac:dyDescent="0.2">
      <c r="F49376"/>
      <c r="M49376" s="2"/>
      <c r="N49376"/>
      <c r="O49376"/>
      <c r="U49376"/>
      <c r="V49376"/>
    </row>
    <row r="49377" spans="6:22" x14ac:dyDescent="0.2">
      <c r="F49377"/>
      <c r="M49377" s="2"/>
      <c r="N49377"/>
      <c r="O49377"/>
      <c r="U49377"/>
      <c r="V49377"/>
    </row>
    <row r="49378" spans="6:22" x14ac:dyDescent="0.2">
      <c r="F49378"/>
      <c r="M49378" s="2"/>
      <c r="N49378"/>
      <c r="O49378"/>
      <c r="U49378"/>
      <c r="V49378"/>
    </row>
    <row r="49379" spans="6:22" x14ac:dyDescent="0.2">
      <c r="F49379"/>
      <c r="M49379" s="2"/>
      <c r="N49379"/>
      <c r="O49379"/>
      <c r="U49379"/>
      <c r="V49379"/>
    </row>
    <row r="49380" spans="6:22" x14ac:dyDescent="0.2">
      <c r="F49380"/>
      <c r="M49380" s="2"/>
      <c r="N49380"/>
      <c r="O49380"/>
      <c r="U49380"/>
      <c r="V49380"/>
    </row>
    <row r="49381" spans="6:22" x14ac:dyDescent="0.2">
      <c r="F49381"/>
      <c r="M49381" s="2"/>
      <c r="N49381"/>
      <c r="O49381"/>
      <c r="U49381"/>
      <c r="V49381"/>
    </row>
    <row r="49382" spans="6:22" x14ac:dyDescent="0.2">
      <c r="F49382"/>
      <c r="M49382" s="2"/>
      <c r="N49382"/>
      <c r="O49382"/>
      <c r="U49382"/>
      <c r="V49382"/>
    </row>
    <row r="49383" spans="6:22" x14ac:dyDescent="0.2">
      <c r="F49383"/>
      <c r="M49383" s="2"/>
      <c r="N49383"/>
      <c r="O49383"/>
      <c r="U49383"/>
      <c r="V49383"/>
    </row>
    <row r="49384" spans="6:22" x14ac:dyDescent="0.2">
      <c r="F49384"/>
      <c r="M49384" s="2"/>
      <c r="N49384"/>
      <c r="O49384"/>
      <c r="U49384"/>
      <c r="V49384"/>
    </row>
    <row r="49385" spans="6:22" x14ac:dyDescent="0.2">
      <c r="F49385"/>
      <c r="M49385" s="2"/>
      <c r="N49385"/>
      <c r="O49385"/>
      <c r="U49385"/>
      <c r="V49385"/>
    </row>
    <row r="49386" spans="6:22" x14ac:dyDescent="0.2">
      <c r="F49386"/>
      <c r="M49386" s="2"/>
      <c r="N49386"/>
      <c r="O49386"/>
      <c r="U49386"/>
      <c r="V49386"/>
    </row>
    <row r="49387" spans="6:22" x14ac:dyDescent="0.2">
      <c r="F49387"/>
      <c r="M49387" s="2"/>
      <c r="N49387"/>
      <c r="O49387"/>
      <c r="U49387"/>
      <c r="V49387"/>
    </row>
    <row r="49388" spans="6:22" x14ac:dyDescent="0.2">
      <c r="F49388"/>
      <c r="M49388" s="2"/>
      <c r="N49388"/>
      <c r="O49388"/>
      <c r="U49388"/>
      <c r="V49388"/>
    </row>
    <row r="49389" spans="6:22" x14ac:dyDescent="0.2">
      <c r="F49389"/>
      <c r="M49389" s="2"/>
      <c r="N49389"/>
      <c r="O49389"/>
      <c r="U49389"/>
      <c r="V49389"/>
    </row>
    <row r="49390" spans="6:22" x14ac:dyDescent="0.2">
      <c r="F49390"/>
      <c r="M49390" s="2"/>
      <c r="N49390"/>
      <c r="O49390"/>
      <c r="U49390"/>
      <c r="V49390"/>
    </row>
    <row r="49391" spans="6:22" x14ac:dyDescent="0.2">
      <c r="F49391"/>
      <c r="M49391" s="2"/>
      <c r="N49391"/>
      <c r="O49391"/>
      <c r="U49391"/>
      <c r="V49391"/>
    </row>
    <row r="49392" spans="6:22" x14ac:dyDescent="0.2">
      <c r="F49392"/>
      <c r="M49392" s="2"/>
      <c r="N49392"/>
      <c r="O49392"/>
      <c r="U49392"/>
      <c r="V49392"/>
    </row>
    <row r="49393" spans="6:22" x14ac:dyDescent="0.2">
      <c r="F49393"/>
      <c r="M49393" s="2"/>
      <c r="N49393"/>
      <c r="O49393"/>
      <c r="U49393"/>
      <c r="V49393"/>
    </row>
    <row r="49394" spans="6:22" x14ac:dyDescent="0.2">
      <c r="F49394"/>
      <c r="M49394" s="2"/>
      <c r="N49394"/>
      <c r="O49394"/>
      <c r="U49394"/>
      <c r="V49394"/>
    </row>
    <row r="49395" spans="6:22" x14ac:dyDescent="0.2">
      <c r="F49395"/>
      <c r="M49395" s="2"/>
      <c r="N49395"/>
      <c r="O49395"/>
      <c r="U49395"/>
      <c r="V49395"/>
    </row>
    <row r="49396" spans="6:22" x14ac:dyDescent="0.2">
      <c r="F49396"/>
      <c r="M49396" s="2"/>
      <c r="N49396"/>
      <c r="O49396"/>
      <c r="U49396"/>
      <c r="V49396"/>
    </row>
    <row r="49397" spans="6:22" x14ac:dyDescent="0.2">
      <c r="F49397"/>
      <c r="M49397" s="2"/>
      <c r="N49397"/>
      <c r="O49397"/>
      <c r="U49397"/>
      <c r="V49397"/>
    </row>
    <row r="49398" spans="6:22" x14ac:dyDescent="0.2">
      <c r="F49398"/>
      <c r="M49398" s="2"/>
      <c r="N49398"/>
      <c r="O49398"/>
      <c r="U49398"/>
      <c r="V49398"/>
    </row>
    <row r="49399" spans="6:22" x14ac:dyDescent="0.2">
      <c r="F49399"/>
      <c r="M49399" s="2"/>
      <c r="N49399"/>
      <c r="O49399"/>
      <c r="U49399"/>
      <c r="V49399"/>
    </row>
    <row r="49400" spans="6:22" x14ac:dyDescent="0.2">
      <c r="F49400"/>
      <c r="M49400" s="2"/>
      <c r="N49400"/>
      <c r="O49400"/>
      <c r="U49400"/>
      <c r="V49400"/>
    </row>
    <row r="49401" spans="6:22" x14ac:dyDescent="0.2">
      <c r="F49401"/>
      <c r="M49401" s="2"/>
      <c r="N49401"/>
      <c r="O49401"/>
      <c r="U49401"/>
      <c r="V49401"/>
    </row>
    <row r="49402" spans="6:22" x14ac:dyDescent="0.2">
      <c r="F49402"/>
      <c r="M49402" s="2"/>
      <c r="N49402"/>
      <c r="O49402"/>
      <c r="U49402"/>
      <c r="V49402"/>
    </row>
    <row r="49403" spans="6:22" x14ac:dyDescent="0.2">
      <c r="F49403"/>
      <c r="M49403" s="2"/>
      <c r="N49403"/>
      <c r="O49403"/>
      <c r="U49403"/>
      <c r="V49403"/>
    </row>
    <row r="49404" spans="6:22" x14ac:dyDescent="0.2">
      <c r="F49404"/>
      <c r="M49404" s="2"/>
      <c r="N49404"/>
      <c r="O49404"/>
      <c r="U49404"/>
      <c r="V49404"/>
    </row>
    <row r="49405" spans="6:22" x14ac:dyDescent="0.2">
      <c r="F49405"/>
      <c r="M49405" s="2"/>
      <c r="N49405"/>
      <c r="O49405"/>
      <c r="U49405"/>
      <c r="V49405"/>
    </row>
    <row r="49406" spans="6:22" x14ac:dyDescent="0.2">
      <c r="F49406"/>
      <c r="M49406" s="2"/>
      <c r="N49406"/>
      <c r="O49406"/>
      <c r="U49406"/>
      <c r="V49406"/>
    </row>
    <row r="49407" spans="6:22" x14ac:dyDescent="0.2">
      <c r="F49407"/>
      <c r="M49407" s="2"/>
      <c r="N49407"/>
      <c r="O49407"/>
      <c r="U49407"/>
      <c r="V49407"/>
    </row>
    <row r="49408" spans="6:22" x14ac:dyDescent="0.2">
      <c r="F49408"/>
      <c r="M49408" s="2"/>
      <c r="N49408"/>
      <c r="O49408"/>
      <c r="U49408"/>
      <c r="V49408"/>
    </row>
    <row r="49409" spans="6:22" x14ac:dyDescent="0.2">
      <c r="F49409"/>
      <c r="M49409" s="2"/>
      <c r="N49409"/>
      <c r="O49409"/>
      <c r="U49409"/>
      <c r="V49409"/>
    </row>
    <row r="49410" spans="6:22" x14ac:dyDescent="0.2">
      <c r="F49410"/>
      <c r="M49410" s="2"/>
      <c r="N49410"/>
      <c r="O49410"/>
      <c r="U49410"/>
      <c r="V49410"/>
    </row>
    <row r="49411" spans="6:22" x14ac:dyDescent="0.2">
      <c r="F49411"/>
      <c r="M49411" s="2"/>
      <c r="N49411"/>
      <c r="O49411"/>
      <c r="U49411"/>
      <c r="V49411"/>
    </row>
    <row r="49412" spans="6:22" x14ac:dyDescent="0.2">
      <c r="F49412"/>
      <c r="M49412" s="2"/>
      <c r="N49412"/>
      <c r="O49412"/>
      <c r="U49412"/>
      <c r="V49412"/>
    </row>
    <row r="49413" spans="6:22" x14ac:dyDescent="0.2">
      <c r="F49413"/>
      <c r="M49413" s="2"/>
      <c r="N49413"/>
      <c r="O49413"/>
      <c r="U49413"/>
      <c r="V49413"/>
    </row>
    <row r="49414" spans="6:22" x14ac:dyDescent="0.2">
      <c r="F49414"/>
      <c r="M49414" s="2"/>
      <c r="N49414"/>
      <c r="O49414"/>
      <c r="U49414"/>
      <c r="V49414"/>
    </row>
    <row r="49415" spans="6:22" x14ac:dyDescent="0.2">
      <c r="F49415"/>
      <c r="M49415" s="2"/>
      <c r="N49415"/>
      <c r="O49415"/>
      <c r="U49415"/>
      <c r="V49415"/>
    </row>
    <row r="49416" spans="6:22" x14ac:dyDescent="0.2">
      <c r="F49416"/>
      <c r="M49416" s="2"/>
      <c r="N49416"/>
      <c r="O49416"/>
      <c r="U49416"/>
      <c r="V49416"/>
    </row>
    <row r="49417" spans="6:22" x14ac:dyDescent="0.2">
      <c r="F49417"/>
      <c r="M49417" s="2"/>
      <c r="N49417"/>
      <c r="O49417"/>
      <c r="U49417"/>
      <c r="V49417"/>
    </row>
    <row r="49418" spans="6:22" x14ac:dyDescent="0.2">
      <c r="F49418"/>
      <c r="M49418" s="2"/>
      <c r="N49418"/>
      <c r="O49418"/>
      <c r="U49418"/>
      <c r="V49418"/>
    </row>
    <row r="49419" spans="6:22" x14ac:dyDescent="0.2">
      <c r="F49419"/>
      <c r="M49419" s="2"/>
      <c r="N49419"/>
      <c r="O49419"/>
      <c r="U49419"/>
      <c r="V49419"/>
    </row>
    <row r="49420" spans="6:22" x14ac:dyDescent="0.2">
      <c r="F49420"/>
      <c r="M49420" s="2"/>
      <c r="N49420"/>
      <c r="O49420"/>
      <c r="U49420"/>
      <c r="V49420"/>
    </row>
    <row r="49421" spans="6:22" x14ac:dyDescent="0.2">
      <c r="F49421"/>
      <c r="M49421" s="2"/>
      <c r="N49421"/>
      <c r="O49421"/>
      <c r="U49421"/>
      <c r="V49421"/>
    </row>
    <row r="49422" spans="6:22" x14ac:dyDescent="0.2">
      <c r="F49422"/>
      <c r="M49422" s="2"/>
      <c r="N49422"/>
      <c r="O49422"/>
      <c r="U49422"/>
      <c r="V49422"/>
    </row>
    <row r="49423" spans="6:22" x14ac:dyDescent="0.2">
      <c r="F49423"/>
      <c r="M49423" s="2"/>
      <c r="N49423"/>
      <c r="O49423"/>
      <c r="U49423"/>
      <c r="V49423"/>
    </row>
    <row r="49424" spans="6:22" x14ac:dyDescent="0.2">
      <c r="F49424"/>
      <c r="M49424" s="2"/>
      <c r="N49424"/>
      <c r="O49424"/>
      <c r="U49424"/>
      <c r="V49424"/>
    </row>
    <row r="49425" spans="6:22" x14ac:dyDescent="0.2">
      <c r="F49425"/>
      <c r="M49425" s="2"/>
      <c r="N49425"/>
      <c r="O49425"/>
      <c r="U49425"/>
      <c r="V49425"/>
    </row>
    <row r="49426" spans="6:22" x14ac:dyDescent="0.2">
      <c r="F49426"/>
      <c r="M49426" s="2"/>
      <c r="N49426"/>
      <c r="O49426"/>
      <c r="U49426"/>
      <c r="V49426"/>
    </row>
    <row r="49427" spans="6:22" x14ac:dyDescent="0.2">
      <c r="F49427"/>
      <c r="M49427" s="2"/>
      <c r="N49427"/>
      <c r="O49427"/>
      <c r="U49427"/>
      <c r="V49427"/>
    </row>
    <row r="49428" spans="6:22" x14ac:dyDescent="0.2">
      <c r="F49428"/>
      <c r="M49428" s="2"/>
      <c r="N49428"/>
      <c r="O49428"/>
      <c r="U49428"/>
      <c r="V49428"/>
    </row>
    <row r="49429" spans="6:22" x14ac:dyDescent="0.2">
      <c r="F49429"/>
      <c r="M49429" s="2"/>
      <c r="N49429"/>
      <c r="O49429"/>
      <c r="U49429"/>
      <c r="V49429"/>
    </row>
    <row r="49430" spans="6:22" x14ac:dyDescent="0.2">
      <c r="F49430"/>
      <c r="M49430" s="2"/>
      <c r="N49430"/>
      <c r="O49430"/>
      <c r="U49430"/>
      <c r="V49430"/>
    </row>
    <row r="49431" spans="6:22" x14ac:dyDescent="0.2">
      <c r="F49431"/>
      <c r="M49431" s="2"/>
      <c r="N49431"/>
      <c r="O49431"/>
      <c r="U49431"/>
      <c r="V49431"/>
    </row>
    <row r="49432" spans="6:22" x14ac:dyDescent="0.2">
      <c r="F49432"/>
      <c r="M49432" s="2"/>
      <c r="N49432"/>
      <c r="O49432"/>
      <c r="U49432"/>
      <c r="V49432"/>
    </row>
    <row r="49433" spans="6:22" x14ac:dyDescent="0.2">
      <c r="F49433"/>
      <c r="M49433" s="2"/>
      <c r="N49433"/>
      <c r="O49433"/>
      <c r="U49433"/>
      <c r="V49433"/>
    </row>
    <row r="49434" spans="6:22" x14ac:dyDescent="0.2">
      <c r="F49434"/>
      <c r="M49434" s="2"/>
      <c r="N49434"/>
      <c r="O49434"/>
      <c r="U49434"/>
      <c r="V49434"/>
    </row>
    <row r="49435" spans="6:22" x14ac:dyDescent="0.2">
      <c r="F49435"/>
      <c r="M49435" s="2"/>
      <c r="N49435"/>
      <c r="O49435"/>
      <c r="U49435"/>
      <c r="V49435"/>
    </row>
    <row r="49436" spans="6:22" x14ac:dyDescent="0.2">
      <c r="F49436"/>
      <c r="M49436" s="2"/>
      <c r="N49436"/>
      <c r="O49436"/>
      <c r="U49436"/>
      <c r="V49436"/>
    </row>
    <row r="49437" spans="6:22" x14ac:dyDescent="0.2">
      <c r="F49437"/>
      <c r="M49437" s="2"/>
      <c r="N49437"/>
      <c r="O49437"/>
      <c r="U49437"/>
      <c r="V49437"/>
    </row>
    <row r="49438" spans="6:22" x14ac:dyDescent="0.2">
      <c r="F49438"/>
      <c r="M49438" s="2"/>
      <c r="N49438"/>
      <c r="O49438"/>
      <c r="U49438"/>
      <c r="V49438"/>
    </row>
    <row r="49439" spans="6:22" x14ac:dyDescent="0.2">
      <c r="F49439"/>
      <c r="M49439" s="2"/>
      <c r="N49439"/>
      <c r="O49439"/>
      <c r="U49439"/>
      <c r="V49439"/>
    </row>
    <row r="49440" spans="6:22" x14ac:dyDescent="0.2">
      <c r="F49440"/>
      <c r="M49440" s="2"/>
      <c r="N49440"/>
      <c r="O49440"/>
      <c r="U49440"/>
      <c r="V49440"/>
    </row>
    <row r="49441" spans="6:22" x14ac:dyDescent="0.2">
      <c r="F49441"/>
      <c r="M49441" s="2"/>
      <c r="N49441"/>
      <c r="O49441"/>
      <c r="U49441"/>
      <c r="V49441"/>
    </row>
    <row r="49442" spans="6:22" x14ac:dyDescent="0.2">
      <c r="F49442"/>
      <c r="M49442" s="2"/>
      <c r="N49442"/>
      <c r="O49442"/>
      <c r="U49442"/>
      <c r="V49442"/>
    </row>
    <row r="49443" spans="6:22" x14ac:dyDescent="0.2">
      <c r="F49443"/>
      <c r="M49443" s="2"/>
      <c r="N49443"/>
      <c r="O49443"/>
      <c r="U49443"/>
      <c r="V49443"/>
    </row>
    <row r="49444" spans="6:22" x14ac:dyDescent="0.2">
      <c r="F49444"/>
      <c r="M49444" s="2"/>
      <c r="N49444"/>
      <c r="O49444"/>
      <c r="U49444"/>
      <c r="V49444"/>
    </row>
    <row r="49445" spans="6:22" x14ac:dyDescent="0.2">
      <c r="F49445"/>
      <c r="M49445" s="2"/>
      <c r="N49445"/>
      <c r="O49445"/>
      <c r="U49445"/>
      <c r="V49445"/>
    </row>
    <row r="49446" spans="6:22" x14ac:dyDescent="0.2">
      <c r="F49446"/>
      <c r="M49446" s="2"/>
      <c r="N49446"/>
      <c r="O49446"/>
      <c r="U49446"/>
      <c r="V49446"/>
    </row>
    <row r="49447" spans="6:22" x14ac:dyDescent="0.2">
      <c r="F49447"/>
      <c r="M49447" s="2"/>
      <c r="N49447"/>
      <c r="O49447"/>
      <c r="U49447"/>
      <c r="V49447"/>
    </row>
    <row r="49448" spans="6:22" x14ac:dyDescent="0.2">
      <c r="F49448"/>
      <c r="M49448" s="2"/>
      <c r="N49448"/>
      <c r="O49448"/>
      <c r="U49448"/>
      <c r="V49448"/>
    </row>
    <row r="49449" spans="6:22" x14ac:dyDescent="0.2">
      <c r="F49449"/>
      <c r="M49449" s="2"/>
      <c r="N49449"/>
      <c r="O49449"/>
      <c r="U49449"/>
      <c r="V49449"/>
    </row>
    <row r="49450" spans="6:22" x14ac:dyDescent="0.2">
      <c r="F49450"/>
      <c r="M49450" s="2"/>
      <c r="N49450"/>
      <c r="O49450"/>
      <c r="U49450"/>
      <c r="V49450"/>
    </row>
    <row r="49451" spans="6:22" x14ac:dyDescent="0.2">
      <c r="F49451"/>
      <c r="M49451" s="2"/>
      <c r="N49451"/>
      <c r="O49451"/>
      <c r="U49451"/>
      <c r="V49451"/>
    </row>
    <row r="49452" spans="6:22" x14ac:dyDescent="0.2">
      <c r="F49452"/>
      <c r="M49452" s="2"/>
      <c r="N49452"/>
      <c r="O49452"/>
      <c r="U49452"/>
      <c r="V49452"/>
    </row>
    <row r="49453" spans="6:22" x14ac:dyDescent="0.2">
      <c r="F49453"/>
      <c r="M49453" s="2"/>
      <c r="N49453"/>
      <c r="O49453"/>
      <c r="U49453"/>
      <c r="V49453"/>
    </row>
    <row r="49454" spans="6:22" x14ac:dyDescent="0.2">
      <c r="F49454"/>
      <c r="M49454" s="2"/>
      <c r="N49454"/>
      <c r="O49454"/>
      <c r="U49454"/>
      <c r="V49454"/>
    </row>
    <row r="49455" spans="6:22" x14ac:dyDescent="0.2">
      <c r="F49455"/>
      <c r="M49455" s="2"/>
      <c r="N49455"/>
      <c r="O49455"/>
      <c r="U49455"/>
      <c r="V49455"/>
    </row>
    <row r="49456" spans="6:22" x14ac:dyDescent="0.2">
      <c r="F49456"/>
      <c r="M49456" s="2"/>
      <c r="N49456"/>
      <c r="O49456"/>
      <c r="U49456"/>
      <c r="V49456"/>
    </row>
    <row r="49457" spans="6:22" x14ac:dyDescent="0.2">
      <c r="F49457"/>
      <c r="M49457" s="2"/>
      <c r="N49457"/>
      <c r="O49457"/>
      <c r="U49457"/>
      <c r="V49457"/>
    </row>
    <row r="49458" spans="6:22" x14ac:dyDescent="0.2">
      <c r="F49458"/>
      <c r="M49458" s="2"/>
      <c r="N49458"/>
      <c r="O49458"/>
      <c r="U49458"/>
      <c r="V49458"/>
    </row>
    <row r="49459" spans="6:22" x14ac:dyDescent="0.2">
      <c r="F49459"/>
      <c r="M49459" s="2"/>
      <c r="N49459"/>
      <c r="O49459"/>
      <c r="U49459"/>
      <c r="V49459"/>
    </row>
    <row r="49460" spans="6:22" x14ac:dyDescent="0.2">
      <c r="F49460"/>
      <c r="M49460" s="2"/>
      <c r="N49460"/>
      <c r="O49460"/>
      <c r="U49460"/>
      <c r="V49460"/>
    </row>
    <row r="49461" spans="6:22" x14ac:dyDescent="0.2">
      <c r="F49461"/>
      <c r="M49461" s="2"/>
      <c r="N49461"/>
      <c r="O49461"/>
      <c r="U49461"/>
      <c r="V49461"/>
    </row>
    <row r="49462" spans="6:22" x14ac:dyDescent="0.2">
      <c r="F49462"/>
      <c r="M49462" s="2"/>
      <c r="N49462"/>
      <c r="O49462"/>
      <c r="U49462"/>
      <c r="V49462"/>
    </row>
    <row r="49463" spans="6:22" x14ac:dyDescent="0.2">
      <c r="F49463"/>
      <c r="M49463" s="2"/>
      <c r="N49463"/>
      <c r="O49463"/>
      <c r="U49463"/>
      <c r="V49463"/>
    </row>
    <row r="49464" spans="6:22" x14ac:dyDescent="0.2">
      <c r="F49464"/>
      <c r="M49464" s="2"/>
      <c r="N49464"/>
      <c r="O49464"/>
      <c r="U49464"/>
      <c r="V49464"/>
    </row>
    <row r="49465" spans="6:22" x14ac:dyDescent="0.2">
      <c r="F49465"/>
      <c r="M49465" s="2"/>
      <c r="N49465"/>
      <c r="O49465"/>
      <c r="U49465"/>
      <c r="V49465"/>
    </row>
    <row r="49466" spans="6:22" x14ac:dyDescent="0.2">
      <c r="F49466"/>
      <c r="M49466" s="2"/>
      <c r="N49466"/>
      <c r="O49466"/>
      <c r="U49466"/>
      <c r="V49466"/>
    </row>
    <row r="49467" spans="6:22" x14ac:dyDescent="0.2">
      <c r="F49467"/>
      <c r="M49467" s="2"/>
      <c r="N49467"/>
      <c r="O49467"/>
      <c r="U49467"/>
      <c r="V49467"/>
    </row>
    <row r="49468" spans="6:22" x14ac:dyDescent="0.2">
      <c r="F49468"/>
      <c r="M49468" s="2"/>
      <c r="N49468"/>
      <c r="O49468"/>
      <c r="U49468"/>
      <c r="V49468"/>
    </row>
    <row r="49469" spans="6:22" x14ac:dyDescent="0.2">
      <c r="F49469"/>
      <c r="M49469" s="2"/>
      <c r="N49469"/>
      <c r="O49469"/>
      <c r="U49469"/>
      <c r="V49469"/>
    </row>
    <row r="49470" spans="6:22" x14ac:dyDescent="0.2">
      <c r="F49470"/>
      <c r="M49470" s="2"/>
      <c r="N49470"/>
      <c r="O49470"/>
      <c r="U49470"/>
      <c r="V49470"/>
    </row>
    <row r="49471" spans="6:22" x14ac:dyDescent="0.2">
      <c r="F49471"/>
      <c r="M49471" s="2"/>
      <c r="N49471"/>
      <c r="O49471"/>
      <c r="U49471"/>
      <c r="V49471"/>
    </row>
    <row r="49472" spans="6:22" x14ac:dyDescent="0.2">
      <c r="F49472"/>
      <c r="M49472" s="2"/>
      <c r="N49472"/>
      <c r="O49472"/>
      <c r="U49472"/>
      <c r="V49472"/>
    </row>
    <row r="49473" spans="6:22" x14ac:dyDescent="0.2">
      <c r="F49473"/>
      <c r="M49473" s="2"/>
      <c r="N49473"/>
      <c r="O49473"/>
      <c r="U49473"/>
      <c r="V49473"/>
    </row>
    <row r="49474" spans="6:22" x14ac:dyDescent="0.2">
      <c r="F49474"/>
      <c r="M49474" s="2"/>
      <c r="N49474"/>
      <c r="O49474"/>
      <c r="U49474"/>
      <c r="V49474"/>
    </row>
    <row r="49475" spans="6:22" x14ac:dyDescent="0.2">
      <c r="F49475"/>
      <c r="M49475" s="2"/>
      <c r="N49475"/>
      <c r="O49475"/>
      <c r="U49475"/>
      <c r="V49475"/>
    </row>
    <row r="49476" spans="6:22" x14ac:dyDescent="0.2">
      <c r="F49476"/>
      <c r="M49476" s="2"/>
      <c r="N49476"/>
      <c r="O49476"/>
      <c r="U49476"/>
      <c r="V49476"/>
    </row>
    <row r="49477" spans="6:22" x14ac:dyDescent="0.2">
      <c r="F49477"/>
      <c r="M49477" s="2"/>
      <c r="N49477"/>
      <c r="O49477"/>
      <c r="U49477"/>
      <c r="V49477"/>
    </row>
    <row r="49478" spans="6:22" x14ac:dyDescent="0.2">
      <c r="F49478"/>
      <c r="M49478" s="2"/>
      <c r="N49478"/>
      <c r="O49478"/>
      <c r="U49478"/>
      <c r="V49478"/>
    </row>
    <row r="49479" spans="6:22" x14ac:dyDescent="0.2">
      <c r="F49479"/>
      <c r="M49479" s="2"/>
      <c r="N49479"/>
      <c r="O49479"/>
      <c r="U49479"/>
      <c r="V49479"/>
    </row>
    <row r="49480" spans="6:22" x14ac:dyDescent="0.2">
      <c r="F49480"/>
      <c r="M49480" s="2"/>
      <c r="N49480"/>
      <c r="O49480"/>
      <c r="U49480"/>
      <c r="V49480"/>
    </row>
    <row r="49481" spans="6:22" x14ac:dyDescent="0.2">
      <c r="F49481"/>
      <c r="M49481" s="2"/>
      <c r="N49481"/>
      <c r="O49481"/>
      <c r="U49481"/>
      <c r="V49481"/>
    </row>
    <row r="49482" spans="6:22" x14ac:dyDescent="0.2">
      <c r="F49482"/>
      <c r="M49482" s="2"/>
      <c r="N49482"/>
      <c r="O49482"/>
      <c r="U49482"/>
      <c r="V49482"/>
    </row>
    <row r="49483" spans="6:22" x14ac:dyDescent="0.2">
      <c r="F49483"/>
      <c r="M49483" s="2"/>
      <c r="N49483"/>
      <c r="O49483"/>
      <c r="U49483"/>
      <c r="V49483"/>
    </row>
    <row r="49484" spans="6:22" x14ac:dyDescent="0.2">
      <c r="F49484"/>
      <c r="M49484" s="2"/>
      <c r="N49484"/>
      <c r="O49484"/>
      <c r="U49484"/>
      <c r="V49484"/>
    </row>
    <row r="49485" spans="6:22" x14ac:dyDescent="0.2">
      <c r="F49485"/>
      <c r="M49485" s="2"/>
      <c r="N49485"/>
      <c r="O49485"/>
      <c r="U49485"/>
      <c r="V49485"/>
    </row>
    <row r="49486" spans="6:22" x14ac:dyDescent="0.2">
      <c r="F49486"/>
      <c r="M49486" s="2"/>
      <c r="N49486"/>
      <c r="O49486"/>
      <c r="U49486"/>
      <c r="V49486"/>
    </row>
    <row r="49487" spans="6:22" x14ac:dyDescent="0.2">
      <c r="F49487"/>
      <c r="M49487" s="2"/>
      <c r="N49487"/>
      <c r="O49487"/>
      <c r="U49487"/>
      <c r="V49487"/>
    </row>
    <row r="49488" spans="6:22" x14ac:dyDescent="0.2">
      <c r="F49488"/>
      <c r="M49488" s="2"/>
      <c r="N49488"/>
      <c r="O49488"/>
      <c r="U49488"/>
      <c r="V49488"/>
    </row>
    <row r="49489" spans="6:22" x14ac:dyDescent="0.2">
      <c r="F49489"/>
      <c r="M49489" s="2"/>
      <c r="N49489"/>
      <c r="O49489"/>
      <c r="U49489"/>
      <c r="V49489"/>
    </row>
    <row r="49490" spans="6:22" x14ac:dyDescent="0.2">
      <c r="F49490"/>
      <c r="M49490" s="2"/>
      <c r="N49490"/>
      <c r="O49490"/>
      <c r="U49490"/>
      <c r="V49490"/>
    </row>
    <row r="49491" spans="6:22" x14ac:dyDescent="0.2">
      <c r="F49491"/>
      <c r="M49491" s="2"/>
      <c r="N49491"/>
      <c r="O49491"/>
      <c r="U49491"/>
      <c r="V49491"/>
    </row>
    <row r="49492" spans="6:22" x14ac:dyDescent="0.2">
      <c r="F49492"/>
      <c r="M49492" s="2"/>
      <c r="N49492"/>
      <c r="O49492"/>
      <c r="U49492"/>
      <c r="V49492"/>
    </row>
    <row r="49493" spans="6:22" x14ac:dyDescent="0.2">
      <c r="F49493"/>
      <c r="M49493" s="2"/>
      <c r="N49493"/>
      <c r="O49493"/>
      <c r="U49493"/>
      <c r="V49493"/>
    </row>
    <row r="49494" spans="6:22" x14ac:dyDescent="0.2">
      <c r="F49494"/>
      <c r="M49494" s="2"/>
      <c r="N49494"/>
      <c r="O49494"/>
      <c r="U49494"/>
      <c r="V49494"/>
    </row>
    <row r="49495" spans="6:22" x14ac:dyDescent="0.2">
      <c r="F49495"/>
      <c r="M49495" s="2"/>
      <c r="N49495"/>
      <c r="O49495"/>
      <c r="U49495"/>
      <c r="V49495"/>
    </row>
    <row r="49496" spans="6:22" x14ac:dyDescent="0.2">
      <c r="F49496"/>
      <c r="M49496" s="2"/>
      <c r="N49496"/>
      <c r="O49496"/>
      <c r="U49496"/>
      <c r="V49496"/>
    </row>
    <row r="49497" spans="6:22" x14ac:dyDescent="0.2">
      <c r="F49497"/>
      <c r="M49497" s="2"/>
      <c r="N49497"/>
      <c r="O49497"/>
      <c r="U49497"/>
      <c r="V49497"/>
    </row>
    <row r="49498" spans="6:22" x14ac:dyDescent="0.2">
      <c r="F49498"/>
      <c r="M49498" s="2"/>
      <c r="N49498"/>
      <c r="O49498"/>
      <c r="U49498"/>
      <c r="V49498"/>
    </row>
    <row r="49499" spans="6:22" x14ac:dyDescent="0.2">
      <c r="F49499"/>
      <c r="M49499" s="2"/>
      <c r="N49499"/>
      <c r="O49499"/>
      <c r="U49499"/>
      <c r="V49499"/>
    </row>
    <row r="49500" spans="6:22" x14ac:dyDescent="0.2">
      <c r="F49500"/>
      <c r="M49500" s="2"/>
      <c r="N49500"/>
      <c r="O49500"/>
      <c r="U49500"/>
      <c r="V49500"/>
    </row>
    <row r="49501" spans="6:22" x14ac:dyDescent="0.2">
      <c r="F49501"/>
      <c r="M49501" s="2"/>
      <c r="N49501"/>
      <c r="O49501"/>
      <c r="U49501"/>
      <c r="V49501"/>
    </row>
    <row r="49502" spans="6:22" x14ac:dyDescent="0.2">
      <c r="F49502"/>
      <c r="M49502" s="2"/>
      <c r="N49502"/>
      <c r="O49502"/>
      <c r="U49502"/>
      <c r="V49502"/>
    </row>
    <row r="49503" spans="6:22" x14ac:dyDescent="0.2">
      <c r="F49503"/>
      <c r="M49503" s="2"/>
      <c r="N49503"/>
      <c r="O49503"/>
      <c r="U49503"/>
      <c r="V49503"/>
    </row>
    <row r="49504" spans="6:22" x14ac:dyDescent="0.2">
      <c r="F49504"/>
      <c r="M49504" s="2"/>
      <c r="N49504"/>
      <c r="O49504"/>
      <c r="U49504"/>
      <c r="V49504"/>
    </row>
    <row r="49505" spans="6:22" x14ac:dyDescent="0.2">
      <c r="F49505"/>
      <c r="M49505" s="2"/>
      <c r="N49505"/>
      <c r="O49505"/>
      <c r="U49505"/>
      <c r="V49505"/>
    </row>
    <row r="49506" spans="6:22" x14ac:dyDescent="0.2">
      <c r="F49506"/>
      <c r="M49506" s="2"/>
      <c r="N49506"/>
      <c r="O49506"/>
      <c r="U49506"/>
      <c r="V49506"/>
    </row>
    <row r="49507" spans="6:22" x14ac:dyDescent="0.2">
      <c r="F49507"/>
      <c r="M49507" s="2"/>
      <c r="N49507"/>
      <c r="O49507"/>
      <c r="U49507"/>
      <c r="V49507"/>
    </row>
    <row r="49508" spans="6:22" x14ac:dyDescent="0.2">
      <c r="F49508"/>
      <c r="M49508" s="2"/>
      <c r="N49508"/>
      <c r="O49508"/>
      <c r="U49508"/>
      <c r="V49508"/>
    </row>
    <row r="49509" spans="6:22" x14ac:dyDescent="0.2">
      <c r="F49509"/>
      <c r="M49509" s="2"/>
      <c r="N49509"/>
      <c r="O49509"/>
      <c r="U49509"/>
      <c r="V49509"/>
    </row>
    <row r="49510" spans="6:22" x14ac:dyDescent="0.2">
      <c r="F49510"/>
      <c r="M49510" s="2"/>
      <c r="N49510"/>
      <c r="O49510"/>
      <c r="U49510"/>
      <c r="V49510"/>
    </row>
    <row r="49511" spans="6:22" x14ac:dyDescent="0.2">
      <c r="F49511"/>
      <c r="M49511" s="2"/>
      <c r="N49511"/>
      <c r="O49511"/>
      <c r="U49511"/>
      <c r="V49511"/>
    </row>
    <row r="49512" spans="6:22" x14ac:dyDescent="0.2">
      <c r="F49512"/>
      <c r="M49512" s="2"/>
      <c r="N49512"/>
      <c r="O49512"/>
      <c r="U49512"/>
      <c r="V49512"/>
    </row>
    <row r="49513" spans="6:22" x14ac:dyDescent="0.2">
      <c r="F49513"/>
      <c r="M49513" s="2"/>
      <c r="N49513"/>
      <c r="O49513"/>
      <c r="U49513"/>
      <c r="V49513"/>
    </row>
    <row r="49514" spans="6:22" x14ac:dyDescent="0.2">
      <c r="F49514"/>
      <c r="M49514" s="2"/>
      <c r="N49514"/>
      <c r="O49514"/>
      <c r="U49514"/>
      <c r="V49514"/>
    </row>
    <row r="49515" spans="6:22" x14ac:dyDescent="0.2">
      <c r="F49515"/>
      <c r="M49515" s="2"/>
      <c r="N49515"/>
      <c r="O49515"/>
      <c r="U49515"/>
      <c r="V49515"/>
    </row>
    <row r="49516" spans="6:22" x14ac:dyDescent="0.2">
      <c r="F49516"/>
      <c r="M49516" s="2"/>
      <c r="N49516"/>
      <c r="O49516"/>
      <c r="U49516"/>
      <c r="V49516"/>
    </row>
    <row r="49517" spans="6:22" x14ac:dyDescent="0.2">
      <c r="F49517"/>
      <c r="M49517" s="2"/>
      <c r="N49517"/>
      <c r="O49517"/>
      <c r="U49517"/>
      <c r="V49517"/>
    </row>
    <row r="49518" spans="6:22" x14ac:dyDescent="0.2">
      <c r="F49518"/>
      <c r="M49518" s="2"/>
      <c r="N49518"/>
      <c r="O49518"/>
      <c r="U49518"/>
      <c r="V49518"/>
    </row>
    <row r="49519" spans="6:22" x14ac:dyDescent="0.2">
      <c r="F49519"/>
      <c r="M49519" s="2"/>
      <c r="N49519"/>
      <c r="O49519"/>
      <c r="U49519"/>
      <c r="V49519"/>
    </row>
    <row r="49520" spans="6:22" x14ac:dyDescent="0.2">
      <c r="F49520"/>
      <c r="M49520" s="2"/>
      <c r="N49520"/>
      <c r="O49520"/>
      <c r="U49520"/>
      <c r="V49520"/>
    </row>
    <row r="49521" spans="6:22" x14ac:dyDescent="0.2">
      <c r="F49521"/>
      <c r="M49521" s="2"/>
      <c r="N49521"/>
      <c r="O49521"/>
      <c r="U49521"/>
      <c r="V49521"/>
    </row>
    <row r="49522" spans="6:22" x14ac:dyDescent="0.2">
      <c r="F49522"/>
      <c r="M49522" s="2"/>
      <c r="N49522"/>
      <c r="O49522"/>
      <c r="U49522"/>
      <c r="V49522"/>
    </row>
    <row r="49523" spans="6:22" x14ac:dyDescent="0.2">
      <c r="F49523"/>
      <c r="M49523" s="2"/>
      <c r="N49523"/>
      <c r="O49523"/>
      <c r="U49523"/>
      <c r="V49523"/>
    </row>
    <row r="49524" spans="6:22" x14ac:dyDescent="0.2">
      <c r="F49524"/>
      <c r="M49524" s="2"/>
      <c r="N49524"/>
      <c r="O49524"/>
      <c r="U49524"/>
      <c r="V49524"/>
    </row>
    <row r="49525" spans="6:22" x14ac:dyDescent="0.2">
      <c r="F49525"/>
      <c r="M49525" s="2"/>
      <c r="N49525"/>
      <c r="O49525"/>
      <c r="U49525"/>
      <c r="V49525"/>
    </row>
    <row r="49526" spans="6:22" x14ac:dyDescent="0.2">
      <c r="F49526"/>
      <c r="M49526" s="2"/>
      <c r="N49526"/>
      <c r="O49526"/>
      <c r="U49526"/>
      <c r="V49526"/>
    </row>
    <row r="49527" spans="6:22" x14ac:dyDescent="0.2">
      <c r="F49527"/>
      <c r="M49527" s="2"/>
      <c r="N49527"/>
      <c r="O49527"/>
      <c r="U49527"/>
      <c r="V49527"/>
    </row>
    <row r="49528" spans="6:22" x14ac:dyDescent="0.2">
      <c r="F49528"/>
      <c r="M49528" s="2"/>
      <c r="N49528"/>
      <c r="O49528"/>
      <c r="U49528"/>
      <c r="V49528"/>
    </row>
    <row r="49529" spans="6:22" x14ac:dyDescent="0.2">
      <c r="F49529"/>
      <c r="M49529" s="2"/>
      <c r="N49529"/>
      <c r="O49529"/>
      <c r="U49529"/>
      <c r="V49529"/>
    </row>
    <row r="49530" spans="6:22" x14ac:dyDescent="0.2">
      <c r="F49530"/>
      <c r="M49530" s="2"/>
      <c r="N49530"/>
      <c r="O49530"/>
      <c r="U49530"/>
      <c r="V49530"/>
    </row>
    <row r="49531" spans="6:22" x14ac:dyDescent="0.2">
      <c r="F49531"/>
      <c r="M49531" s="2"/>
      <c r="N49531"/>
      <c r="O49531"/>
      <c r="U49531"/>
      <c r="V49531"/>
    </row>
    <row r="49532" spans="6:22" x14ac:dyDescent="0.2">
      <c r="F49532"/>
      <c r="M49532" s="2"/>
      <c r="N49532"/>
      <c r="O49532"/>
      <c r="U49532"/>
      <c r="V49532"/>
    </row>
    <row r="49533" spans="6:22" x14ac:dyDescent="0.2">
      <c r="F49533"/>
      <c r="M49533" s="2"/>
      <c r="N49533"/>
      <c r="O49533"/>
      <c r="U49533"/>
      <c r="V49533"/>
    </row>
    <row r="49534" spans="6:22" x14ac:dyDescent="0.2">
      <c r="F49534"/>
      <c r="M49534" s="2"/>
      <c r="N49534"/>
      <c r="O49534"/>
      <c r="U49534"/>
      <c r="V49534"/>
    </row>
    <row r="49535" spans="6:22" x14ac:dyDescent="0.2">
      <c r="F49535"/>
      <c r="M49535" s="2"/>
      <c r="N49535"/>
      <c r="O49535"/>
      <c r="U49535"/>
      <c r="V49535"/>
    </row>
    <row r="49536" spans="6:22" x14ac:dyDescent="0.2">
      <c r="F49536"/>
      <c r="M49536" s="2"/>
      <c r="N49536"/>
      <c r="O49536"/>
      <c r="U49536"/>
      <c r="V49536"/>
    </row>
    <row r="49537" spans="6:22" x14ac:dyDescent="0.2">
      <c r="F49537"/>
      <c r="M49537" s="2"/>
      <c r="N49537"/>
      <c r="O49537"/>
      <c r="U49537"/>
      <c r="V49537"/>
    </row>
    <row r="49538" spans="6:22" x14ac:dyDescent="0.2">
      <c r="F49538"/>
      <c r="M49538" s="2"/>
      <c r="N49538"/>
      <c r="O49538"/>
      <c r="U49538"/>
      <c r="V49538"/>
    </row>
    <row r="49539" spans="6:22" x14ac:dyDescent="0.2">
      <c r="F49539"/>
      <c r="M49539" s="2"/>
      <c r="N49539"/>
      <c r="O49539"/>
      <c r="U49539"/>
      <c r="V49539"/>
    </row>
    <row r="49540" spans="6:22" x14ac:dyDescent="0.2">
      <c r="F49540"/>
      <c r="M49540" s="2"/>
      <c r="N49540"/>
      <c r="O49540"/>
      <c r="U49540"/>
      <c r="V49540"/>
    </row>
    <row r="49541" spans="6:22" x14ac:dyDescent="0.2">
      <c r="F49541"/>
      <c r="M49541" s="2"/>
      <c r="N49541"/>
      <c r="O49541"/>
      <c r="U49541"/>
      <c r="V49541"/>
    </row>
    <row r="49542" spans="6:22" x14ac:dyDescent="0.2">
      <c r="F49542"/>
      <c r="M49542" s="2"/>
      <c r="N49542"/>
      <c r="O49542"/>
      <c r="U49542"/>
      <c r="V49542"/>
    </row>
    <row r="49543" spans="6:22" x14ac:dyDescent="0.2">
      <c r="F49543"/>
      <c r="M49543" s="2"/>
      <c r="N49543"/>
      <c r="O49543"/>
      <c r="U49543"/>
      <c r="V49543"/>
    </row>
    <row r="49544" spans="6:22" x14ac:dyDescent="0.2">
      <c r="F49544"/>
      <c r="M49544" s="2"/>
      <c r="N49544"/>
      <c r="O49544"/>
      <c r="U49544"/>
      <c r="V49544"/>
    </row>
    <row r="49545" spans="6:22" x14ac:dyDescent="0.2">
      <c r="F49545"/>
      <c r="M49545" s="2"/>
      <c r="N49545"/>
      <c r="O49545"/>
      <c r="U49545"/>
      <c r="V49545"/>
    </row>
    <row r="49546" spans="6:22" x14ac:dyDescent="0.2">
      <c r="F49546"/>
      <c r="M49546" s="2"/>
      <c r="N49546"/>
      <c r="O49546"/>
      <c r="U49546"/>
      <c r="V49546"/>
    </row>
    <row r="49547" spans="6:22" x14ac:dyDescent="0.2">
      <c r="F49547"/>
      <c r="M49547" s="2"/>
      <c r="N49547"/>
      <c r="O49547"/>
      <c r="U49547"/>
      <c r="V49547"/>
    </row>
    <row r="49548" spans="6:22" x14ac:dyDescent="0.2">
      <c r="F49548"/>
      <c r="M49548" s="2"/>
      <c r="N49548"/>
      <c r="O49548"/>
      <c r="U49548"/>
      <c r="V49548"/>
    </row>
    <row r="49549" spans="6:22" x14ac:dyDescent="0.2">
      <c r="F49549"/>
      <c r="M49549" s="2"/>
      <c r="N49549"/>
      <c r="O49549"/>
      <c r="U49549"/>
      <c r="V49549"/>
    </row>
    <row r="49550" spans="6:22" x14ac:dyDescent="0.2">
      <c r="F49550"/>
      <c r="M49550" s="2"/>
      <c r="N49550"/>
      <c r="O49550"/>
      <c r="U49550"/>
      <c r="V49550"/>
    </row>
    <row r="49551" spans="6:22" x14ac:dyDescent="0.2">
      <c r="F49551"/>
      <c r="M49551" s="2"/>
      <c r="N49551"/>
      <c r="O49551"/>
      <c r="U49551"/>
      <c r="V49551"/>
    </row>
    <row r="49552" spans="6:22" x14ac:dyDescent="0.2">
      <c r="F49552"/>
      <c r="M49552" s="2"/>
      <c r="N49552"/>
      <c r="O49552"/>
      <c r="U49552"/>
      <c r="V49552"/>
    </row>
    <row r="49553" spans="6:22" x14ac:dyDescent="0.2">
      <c r="F49553"/>
      <c r="M49553" s="2"/>
      <c r="N49553"/>
      <c r="O49553"/>
      <c r="U49553"/>
      <c r="V49553"/>
    </row>
    <row r="49554" spans="6:22" x14ac:dyDescent="0.2">
      <c r="F49554"/>
      <c r="M49554" s="2"/>
      <c r="N49554"/>
      <c r="O49554"/>
      <c r="U49554"/>
      <c r="V49554"/>
    </row>
    <row r="49555" spans="6:22" x14ac:dyDescent="0.2">
      <c r="F49555"/>
      <c r="M49555" s="2"/>
      <c r="N49555"/>
      <c r="O49555"/>
      <c r="U49555"/>
      <c r="V49555"/>
    </row>
    <row r="49556" spans="6:22" x14ac:dyDescent="0.2">
      <c r="F49556"/>
      <c r="M49556" s="2"/>
      <c r="N49556"/>
      <c r="O49556"/>
      <c r="U49556"/>
      <c r="V49556"/>
    </row>
    <row r="49557" spans="6:22" x14ac:dyDescent="0.2">
      <c r="F49557"/>
      <c r="M49557" s="2"/>
      <c r="N49557"/>
      <c r="O49557"/>
      <c r="U49557"/>
      <c r="V49557"/>
    </row>
    <row r="49558" spans="6:22" x14ac:dyDescent="0.2">
      <c r="F49558"/>
      <c r="M49558" s="2"/>
      <c r="N49558"/>
      <c r="O49558"/>
      <c r="U49558"/>
      <c r="V49558"/>
    </row>
    <row r="49559" spans="6:22" x14ac:dyDescent="0.2">
      <c r="F49559"/>
      <c r="M49559" s="2"/>
      <c r="N49559"/>
      <c r="O49559"/>
      <c r="U49559"/>
      <c r="V49559"/>
    </row>
    <row r="49560" spans="6:22" x14ac:dyDescent="0.2">
      <c r="F49560"/>
      <c r="M49560" s="2"/>
      <c r="N49560"/>
      <c r="O49560"/>
      <c r="U49560"/>
      <c r="V49560"/>
    </row>
    <row r="49561" spans="6:22" x14ac:dyDescent="0.2">
      <c r="F49561"/>
      <c r="M49561" s="2"/>
      <c r="N49561"/>
      <c r="O49561"/>
      <c r="U49561"/>
      <c r="V49561"/>
    </row>
    <row r="49562" spans="6:22" x14ac:dyDescent="0.2">
      <c r="F49562"/>
      <c r="M49562" s="2"/>
      <c r="N49562"/>
      <c r="O49562"/>
      <c r="U49562"/>
      <c r="V49562"/>
    </row>
    <row r="49563" spans="6:22" x14ac:dyDescent="0.2">
      <c r="F49563"/>
      <c r="M49563" s="2"/>
      <c r="N49563"/>
      <c r="O49563"/>
      <c r="U49563"/>
      <c r="V49563"/>
    </row>
    <row r="49564" spans="6:22" x14ac:dyDescent="0.2">
      <c r="F49564"/>
      <c r="M49564" s="2"/>
      <c r="N49564"/>
      <c r="O49564"/>
      <c r="U49564"/>
      <c r="V49564"/>
    </row>
    <row r="49565" spans="6:22" x14ac:dyDescent="0.2">
      <c r="F49565"/>
      <c r="M49565" s="2"/>
      <c r="N49565"/>
      <c r="O49565"/>
      <c r="U49565"/>
      <c r="V49565"/>
    </row>
    <row r="49566" spans="6:22" x14ac:dyDescent="0.2">
      <c r="F49566"/>
      <c r="M49566" s="2"/>
      <c r="N49566"/>
      <c r="O49566"/>
      <c r="U49566"/>
      <c r="V49566"/>
    </row>
    <row r="49567" spans="6:22" x14ac:dyDescent="0.2">
      <c r="F49567"/>
      <c r="M49567" s="2"/>
      <c r="N49567"/>
      <c r="O49567"/>
      <c r="U49567"/>
      <c r="V49567"/>
    </row>
    <row r="49568" spans="6:22" x14ac:dyDescent="0.2">
      <c r="F49568"/>
      <c r="M49568" s="2"/>
      <c r="N49568"/>
      <c r="O49568"/>
      <c r="U49568"/>
      <c r="V49568"/>
    </row>
    <row r="49569" spans="6:22" x14ac:dyDescent="0.2">
      <c r="F49569"/>
      <c r="M49569" s="2"/>
      <c r="N49569"/>
      <c r="O49569"/>
      <c r="U49569"/>
      <c r="V49569"/>
    </row>
    <row r="49570" spans="6:22" x14ac:dyDescent="0.2">
      <c r="F49570"/>
      <c r="M49570" s="2"/>
      <c r="N49570"/>
      <c r="O49570"/>
      <c r="U49570"/>
      <c r="V49570"/>
    </row>
    <row r="49571" spans="6:22" x14ac:dyDescent="0.2">
      <c r="F49571"/>
      <c r="M49571" s="2"/>
      <c r="N49571"/>
      <c r="O49571"/>
      <c r="U49571"/>
      <c r="V49571"/>
    </row>
    <row r="49572" spans="6:22" x14ac:dyDescent="0.2">
      <c r="F49572"/>
      <c r="M49572" s="2"/>
      <c r="N49572"/>
      <c r="O49572"/>
      <c r="U49572"/>
      <c r="V49572"/>
    </row>
    <row r="49573" spans="6:22" x14ac:dyDescent="0.2">
      <c r="F49573"/>
      <c r="M49573" s="2"/>
      <c r="N49573"/>
      <c r="O49573"/>
      <c r="U49573"/>
      <c r="V49573"/>
    </row>
    <row r="49574" spans="6:22" x14ac:dyDescent="0.2">
      <c r="F49574"/>
      <c r="M49574" s="2"/>
      <c r="N49574"/>
      <c r="O49574"/>
      <c r="U49574"/>
      <c r="V49574"/>
    </row>
    <row r="49575" spans="6:22" x14ac:dyDescent="0.2">
      <c r="F49575"/>
      <c r="M49575" s="2"/>
      <c r="N49575"/>
      <c r="O49575"/>
      <c r="U49575"/>
      <c r="V49575"/>
    </row>
    <row r="49576" spans="6:22" x14ac:dyDescent="0.2">
      <c r="F49576"/>
      <c r="M49576" s="2"/>
      <c r="N49576"/>
      <c r="O49576"/>
      <c r="U49576"/>
      <c r="V49576"/>
    </row>
    <row r="49577" spans="6:22" x14ac:dyDescent="0.2">
      <c r="F49577"/>
      <c r="M49577" s="2"/>
      <c r="N49577"/>
      <c r="O49577"/>
      <c r="U49577"/>
      <c r="V49577"/>
    </row>
    <row r="49578" spans="6:22" x14ac:dyDescent="0.2">
      <c r="F49578"/>
      <c r="M49578" s="2"/>
      <c r="N49578"/>
      <c r="O49578"/>
      <c r="U49578"/>
      <c r="V49578"/>
    </row>
    <row r="49579" spans="6:22" x14ac:dyDescent="0.2">
      <c r="F49579"/>
      <c r="M49579" s="2"/>
      <c r="N49579"/>
      <c r="O49579"/>
      <c r="U49579"/>
      <c r="V49579"/>
    </row>
    <row r="49580" spans="6:22" x14ac:dyDescent="0.2">
      <c r="F49580"/>
      <c r="M49580" s="2"/>
      <c r="N49580"/>
      <c r="O49580"/>
      <c r="U49580"/>
      <c r="V49580"/>
    </row>
    <row r="49581" spans="6:22" x14ac:dyDescent="0.2">
      <c r="F49581"/>
      <c r="M49581" s="2"/>
      <c r="N49581"/>
      <c r="O49581"/>
      <c r="U49581"/>
      <c r="V49581"/>
    </row>
    <row r="49582" spans="6:22" x14ac:dyDescent="0.2">
      <c r="F49582"/>
      <c r="M49582" s="2"/>
      <c r="N49582"/>
      <c r="O49582"/>
      <c r="U49582"/>
      <c r="V49582"/>
    </row>
    <row r="49583" spans="6:22" x14ac:dyDescent="0.2">
      <c r="F49583"/>
      <c r="M49583" s="2"/>
      <c r="N49583"/>
      <c r="O49583"/>
      <c r="U49583"/>
      <c r="V49583"/>
    </row>
    <row r="49584" spans="6:22" x14ac:dyDescent="0.2">
      <c r="F49584"/>
      <c r="M49584" s="2"/>
      <c r="N49584"/>
      <c r="O49584"/>
      <c r="U49584"/>
      <c r="V49584"/>
    </row>
    <row r="49585" spans="6:22" x14ac:dyDescent="0.2">
      <c r="F49585"/>
      <c r="M49585" s="2"/>
      <c r="N49585"/>
      <c r="O49585"/>
      <c r="U49585"/>
      <c r="V49585"/>
    </row>
    <row r="49586" spans="6:22" x14ac:dyDescent="0.2">
      <c r="F49586"/>
      <c r="M49586" s="2"/>
      <c r="N49586"/>
      <c r="O49586"/>
      <c r="U49586"/>
      <c r="V49586"/>
    </row>
    <row r="49587" spans="6:22" x14ac:dyDescent="0.2">
      <c r="F49587"/>
      <c r="M49587" s="2"/>
      <c r="N49587"/>
      <c r="O49587"/>
      <c r="U49587"/>
      <c r="V49587"/>
    </row>
    <row r="49588" spans="6:22" x14ac:dyDescent="0.2">
      <c r="F49588"/>
      <c r="M49588" s="2"/>
      <c r="N49588"/>
      <c r="O49588"/>
      <c r="U49588"/>
      <c r="V49588"/>
    </row>
    <row r="49589" spans="6:22" x14ac:dyDescent="0.2">
      <c r="F49589"/>
      <c r="M49589" s="2"/>
      <c r="N49589"/>
      <c r="O49589"/>
      <c r="U49589"/>
      <c r="V49589"/>
    </row>
    <row r="49590" spans="6:22" x14ac:dyDescent="0.2">
      <c r="F49590"/>
      <c r="M49590" s="2"/>
      <c r="N49590"/>
      <c r="O49590"/>
      <c r="U49590"/>
      <c r="V49590"/>
    </row>
    <row r="49591" spans="6:22" x14ac:dyDescent="0.2">
      <c r="F49591"/>
      <c r="M49591" s="2"/>
      <c r="N49591"/>
      <c r="O49591"/>
      <c r="U49591"/>
      <c r="V49591"/>
    </row>
    <row r="49592" spans="6:22" x14ac:dyDescent="0.2">
      <c r="F49592"/>
      <c r="M49592" s="2"/>
      <c r="N49592"/>
      <c r="O49592"/>
      <c r="U49592"/>
      <c r="V49592"/>
    </row>
    <row r="49593" spans="6:22" x14ac:dyDescent="0.2">
      <c r="F49593"/>
      <c r="M49593" s="2"/>
      <c r="N49593"/>
      <c r="O49593"/>
      <c r="U49593"/>
      <c r="V49593"/>
    </row>
    <row r="49594" spans="6:22" x14ac:dyDescent="0.2">
      <c r="F49594"/>
      <c r="M49594" s="2"/>
      <c r="N49594"/>
      <c r="O49594"/>
      <c r="U49594"/>
      <c r="V49594"/>
    </row>
    <row r="49595" spans="6:22" x14ac:dyDescent="0.2">
      <c r="F49595"/>
      <c r="M49595" s="2"/>
      <c r="N49595"/>
      <c r="O49595"/>
      <c r="U49595"/>
      <c r="V49595"/>
    </row>
    <row r="49596" spans="6:22" x14ac:dyDescent="0.2">
      <c r="F49596"/>
      <c r="M49596" s="2"/>
      <c r="N49596"/>
      <c r="O49596"/>
      <c r="U49596"/>
      <c r="V49596"/>
    </row>
    <row r="49597" spans="6:22" x14ac:dyDescent="0.2">
      <c r="F49597"/>
      <c r="M49597" s="2"/>
      <c r="N49597"/>
      <c r="O49597"/>
      <c r="U49597"/>
      <c r="V49597"/>
    </row>
    <row r="49598" spans="6:22" x14ac:dyDescent="0.2">
      <c r="F49598"/>
      <c r="M49598" s="2"/>
      <c r="N49598"/>
      <c r="O49598"/>
      <c r="U49598"/>
      <c r="V49598"/>
    </row>
    <row r="49599" spans="6:22" x14ac:dyDescent="0.2">
      <c r="F49599"/>
      <c r="M49599" s="2"/>
      <c r="N49599"/>
      <c r="O49599"/>
      <c r="U49599"/>
      <c r="V49599"/>
    </row>
    <row r="49600" spans="6:22" x14ac:dyDescent="0.2">
      <c r="F49600"/>
      <c r="M49600" s="2"/>
      <c r="N49600"/>
      <c r="O49600"/>
      <c r="U49600"/>
      <c r="V49600"/>
    </row>
    <row r="49601" spans="6:22" x14ac:dyDescent="0.2">
      <c r="F49601"/>
      <c r="M49601" s="2"/>
      <c r="N49601"/>
      <c r="O49601"/>
      <c r="U49601"/>
      <c r="V49601"/>
    </row>
    <row r="49602" spans="6:22" x14ac:dyDescent="0.2">
      <c r="F49602"/>
      <c r="M49602" s="2"/>
      <c r="N49602"/>
      <c r="O49602"/>
      <c r="U49602"/>
      <c r="V49602"/>
    </row>
    <row r="49603" spans="6:22" x14ac:dyDescent="0.2">
      <c r="F49603"/>
      <c r="M49603" s="2"/>
      <c r="N49603"/>
      <c r="O49603"/>
      <c r="U49603"/>
      <c r="V49603"/>
    </row>
    <row r="49604" spans="6:22" x14ac:dyDescent="0.2">
      <c r="F49604"/>
      <c r="M49604" s="2"/>
      <c r="N49604"/>
      <c r="O49604"/>
      <c r="U49604"/>
      <c r="V49604"/>
    </row>
    <row r="49605" spans="6:22" x14ac:dyDescent="0.2">
      <c r="F49605"/>
      <c r="M49605" s="2"/>
      <c r="N49605"/>
      <c r="O49605"/>
      <c r="U49605"/>
      <c r="V49605"/>
    </row>
    <row r="49606" spans="6:22" x14ac:dyDescent="0.2">
      <c r="F49606"/>
      <c r="M49606" s="2"/>
      <c r="N49606"/>
      <c r="O49606"/>
      <c r="U49606"/>
      <c r="V49606"/>
    </row>
    <row r="49607" spans="6:22" x14ac:dyDescent="0.2">
      <c r="F49607"/>
      <c r="M49607" s="2"/>
      <c r="N49607"/>
      <c r="O49607"/>
      <c r="U49607"/>
      <c r="V49607"/>
    </row>
    <row r="49608" spans="6:22" x14ac:dyDescent="0.2">
      <c r="F49608"/>
      <c r="M49608" s="2"/>
      <c r="N49608"/>
      <c r="O49608"/>
      <c r="U49608"/>
      <c r="V49608"/>
    </row>
    <row r="49609" spans="6:22" x14ac:dyDescent="0.2">
      <c r="F49609"/>
      <c r="M49609" s="2"/>
      <c r="N49609"/>
      <c r="O49609"/>
      <c r="U49609"/>
      <c r="V49609"/>
    </row>
    <row r="49610" spans="6:22" x14ac:dyDescent="0.2">
      <c r="F49610"/>
      <c r="M49610" s="2"/>
      <c r="N49610"/>
      <c r="O49610"/>
      <c r="U49610"/>
      <c r="V49610"/>
    </row>
    <row r="49611" spans="6:22" x14ac:dyDescent="0.2">
      <c r="F49611"/>
      <c r="M49611" s="2"/>
      <c r="N49611"/>
      <c r="O49611"/>
      <c r="U49611"/>
      <c r="V49611"/>
    </row>
    <row r="49612" spans="6:22" x14ac:dyDescent="0.2">
      <c r="F49612"/>
      <c r="M49612" s="2"/>
      <c r="N49612"/>
      <c r="O49612"/>
      <c r="U49612"/>
      <c r="V49612"/>
    </row>
    <row r="49613" spans="6:22" x14ac:dyDescent="0.2">
      <c r="F49613"/>
      <c r="M49613" s="2"/>
      <c r="N49613"/>
      <c r="O49613"/>
      <c r="U49613"/>
      <c r="V49613"/>
    </row>
    <row r="49614" spans="6:22" x14ac:dyDescent="0.2">
      <c r="F49614"/>
      <c r="M49614" s="2"/>
      <c r="N49614"/>
      <c r="O49614"/>
      <c r="U49614"/>
      <c r="V49614"/>
    </row>
    <row r="49615" spans="6:22" x14ac:dyDescent="0.2">
      <c r="F49615"/>
      <c r="M49615" s="2"/>
      <c r="N49615"/>
      <c r="O49615"/>
      <c r="U49615"/>
      <c r="V49615"/>
    </row>
    <row r="49616" spans="6:22" x14ac:dyDescent="0.2">
      <c r="F49616"/>
      <c r="M49616" s="2"/>
      <c r="N49616"/>
      <c r="O49616"/>
      <c r="U49616"/>
      <c r="V49616"/>
    </row>
    <row r="49617" spans="6:22" x14ac:dyDescent="0.2">
      <c r="F49617"/>
      <c r="M49617" s="2"/>
      <c r="N49617"/>
      <c r="O49617"/>
      <c r="U49617"/>
      <c r="V49617"/>
    </row>
    <row r="49618" spans="6:22" x14ac:dyDescent="0.2">
      <c r="F49618"/>
      <c r="M49618" s="2"/>
      <c r="N49618"/>
      <c r="O49618"/>
      <c r="U49618"/>
      <c r="V49618"/>
    </row>
    <row r="49619" spans="6:22" x14ac:dyDescent="0.2">
      <c r="F49619"/>
      <c r="M49619" s="2"/>
      <c r="N49619"/>
      <c r="O49619"/>
      <c r="U49619"/>
      <c r="V49619"/>
    </row>
    <row r="49620" spans="6:22" x14ac:dyDescent="0.2">
      <c r="F49620"/>
      <c r="M49620" s="2"/>
      <c r="N49620"/>
      <c r="O49620"/>
      <c r="U49620"/>
      <c r="V49620"/>
    </row>
    <row r="49621" spans="6:22" x14ac:dyDescent="0.2">
      <c r="F49621"/>
      <c r="M49621" s="2"/>
      <c r="N49621"/>
      <c r="O49621"/>
      <c r="U49621"/>
      <c r="V49621"/>
    </row>
    <row r="49622" spans="6:22" x14ac:dyDescent="0.2">
      <c r="F49622"/>
      <c r="M49622" s="2"/>
      <c r="N49622"/>
      <c r="O49622"/>
      <c r="U49622"/>
      <c r="V49622"/>
    </row>
    <row r="49623" spans="6:22" x14ac:dyDescent="0.2">
      <c r="F49623"/>
      <c r="M49623" s="2"/>
      <c r="N49623"/>
      <c r="O49623"/>
      <c r="U49623"/>
      <c r="V49623"/>
    </row>
    <row r="49624" spans="6:22" x14ac:dyDescent="0.2">
      <c r="F49624"/>
      <c r="M49624" s="2"/>
      <c r="N49624"/>
      <c r="O49624"/>
      <c r="U49624"/>
      <c r="V49624"/>
    </row>
    <row r="49625" spans="6:22" x14ac:dyDescent="0.2">
      <c r="F49625"/>
      <c r="M49625" s="2"/>
      <c r="N49625"/>
      <c r="O49625"/>
      <c r="U49625"/>
      <c r="V49625"/>
    </row>
    <row r="49626" spans="6:22" x14ac:dyDescent="0.2">
      <c r="F49626"/>
      <c r="M49626" s="2"/>
      <c r="N49626"/>
      <c r="O49626"/>
      <c r="U49626"/>
      <c r="V49626"/>
    </row>
    <row r="49627" spans="6:22" x14ac:dyDescent="0.2">
      <c r="F49627"/>
      <c r="M49627" s="2"/>
      <c r="N49627"/>
      <c r="O49627"/>
      <c r="U49627"/>
      <c r="V49627"/>
    </row>
    <row r="49628" spans="6:22" x14ac:dyDescent="0.2">
      <c r="F49628"/>
      <c r="M49628" s="2"/>
      <c r="N49628"/>
      <c r="O49628"/>
      <c r="U49628"/>
      <c r="V49628"/>
    </row>
    <row r="49629" spans="6:22" x14ac:dyDescent="0.2">
      <c r="F49629"/>
      <c r="M49629" s="2"/>
      <c r="N49629"/>
      <c r="O49629"/>
      <c r="U49629"/>
      <c r="V49629"/>
    </row>
    <row r="49630" spans="6:22" x14ac:dyDescent="0.2">
      <c r="F49630"/>
      <c r="M49630" s="2"/>
      <c r="N49630"/>
      <c r="O49630"/>
      <c r="U49630"/>
      <c r="V49630"/>
    </row>
    <row r="49631" spans="6:22" x14ac:dyDescent="0.2">
      <c r="F49631"/>
      <c r="M49631" s="2"/>
      <c r="N49631"/>
      <c r="O49631"/>
      <c r="U49631"/>
      <c r="V49631"/>
    </row>
    <row r="49632" spans="6:22" x14ac:dyDescent="0.2">
      <c r="F49632"/>
      <c r="M49632" s="2"/>
      <c r="N49632"/>
      <c r="O49632"/>
      <c r="U49632"/>
      <c r="V49632"/>
    </row>
    <row r="49633" spans="6:22" x14ac:dyDescent="0.2">
      <c r="F49633"/>
      <c r="M49633" s="2"/>
      <c r="N49633"/>
      <c r="O49633"/>
      <c r="U49633"/>
      <c r="V49633"/>
    </row>
    <row r="49634" spans="6:22" x14ac:dyDescent="0.2">
      <c r="F49634"/>
      <c r="M49634" s="2"/>
      <c r="N49634"/>
      <c r="O49634"/>
      <c r="U49634"/>
      <c r="V49634"/>
    </row>
    <row r="49635" spans="6:22" x14ac:dyDescent="0.2">
      <c r="F49635"/>
      <c r="M49635" s="2"/>
      <c r="N49635"/>
      <c r="O49635"/>
      <c r="U49635"/>
      <c r="V49635"/>
    </row>
    <row r="49636" spans="6:22" x14ac:dyDescent="0.2">
      <c r="F49636"/>
      <c r="M49636" s="2"/>
      <c r="N49636"/>
      <c r="O49636"/>
      <c r="U49636"/>
      <c r="V49636"/>
    </row>
    <row r="49637" spans="6:22" x14ac:dyDescent="0.2">
      <c r="F49637"/>
      <c r="M49637" s="2"/>
      <c r="N49637"/>
      <c r="O49637"/>
      <c r="U49637"/>
      <c r="V49637"/>
    </row>
    <row r="49638" spans="6:22" x14ac:dyDescent="0.2">
      <c r="F49638"/>
      <c r="M49638" s="2"/>
      <c r="N49638"/>
      <c r="O49638"/>
      <c r="U49638"/>
      <c r="V49638"/>
    </row>
    <row r="49639" spans="6:22" x14ac:dyDescent="0.2">
      <c r="F49639"/>
      <c r="M49639" s="2"/>
      <c r="N49639"/>
      <c r="O49639"/>
      <c r="U49639"/>
      <c r="V49639"/>
    </row>
    <row r="49640" spans="6:22" x14ac:dyDescent="0.2">
      <c r="F49640"/>
      <c r="M49640" s="2"/>
      <c r="N49640"/>
      <c r="O49640"/>
      <c r="U49640"/>
      <c r="V49640"/>
    </row>
    <row r="49641" spans="6:22" x14ac:dyDescent="0.2">
      <c r="F49641"/>
      <c r="M49641" s="2"/>
      <c r="N49641"/>
      <c r="O49641"/>
      <c r="U49641"/>
      <c r="V49641"/>
    </row>
    <row r="49642" spans="6:22" x14ac:dyDescent="0.2">
      <c r="F49642"/>
      <c r="M49642" s="2"/>
      <c r="N49642"/>
      <c r="O49642"/>
      <c r="U49642"/>
      <c r="V49642"/>
    </row>
    <row r="49643" spans="6:22" x14ac:dyDescent="0.2">
      <c r="F49643"/>
      <c r="M49643" s="2"/>
      <c r="N49643"/>
      <c r="O49643"/>
      <c r="U49643"/>
      <c r="V49643"/>
    </row>
    <row r="49644" spans="6:22" x14ac:dyDescent="0.2">
      <c r="F49644"/>
      <c r="M49644" s="2"/>
      <c r="N49644"/>
      <c r="O49644"/>
      <c r="U49644"/>
      <c r="V49644"/>
    </row>
    <row r="49645" spans="6:22" x14ac:dyDescent="0.2">
      <c r="F49645"/>
      <c r="M49645" s="2"/>
      <c r="N49645"/>
      <c r="O49645"/>
      <c r="U49645"/>
      <c r="V49645"/>
    </row>
    <row r="49646" spans="6:22" x14ac:dyDescent="0.2">
      <c r="F49646"/>
      <c r="M49646" s="2"/>
      <c r="N49646"/>
      <c r="O49646"/>
      <c r="U49646"/>
      <c r="V49646"/>
    </row>
    <row r="49647" spans="6:22" x14ac:dyDescent="0.2">
      <c r="F49647"/>
      <c r="M49647" s="2"/>
      <c r="N49647"/>
      <c r="O49647"/>
      <c r="U49647"/>
      <c r="V49647"/>
    </row>
    <row r="49648" spans="6:22" x14ac:dyDescent="0.2">
      <c r="F49648"/>
      <c r="M49648" s="2"/>
      <c r="N49648"/>
      <c r="O49648"/>
      <c r="U49648"/>
      <c r="V49648"/>
    </row>
    <row r="49649" spans="6:22" x14ac:dyDescent="0.2">
      <c r="F49649"/>
      <c r="M49649" s="2"/>
      <c r="N49649"/>
      <c r="O49649"/>
      <c r="U49649"/>
      <c r="V49649"/>
    </row>
    <row r="49650" spans="6:22" x14ac:dyDescent="0.2">
      <c r="F49650"/>
      <c r="M49650" s="2"/>
      <c r="N49650"/>
      <c r="O49650"/>
      <c r="U49650"/>
      <c r="V49650"/>
    </row>
    <row r="49651" spans="6:22" x14ac:dyDescent="0.2">
      <c r="F49651"/>
      <c r="M49651" s="2"/>
      <c r="N49651"/>
      <c r="O49651"/>
      <c r="U49651"/>
      <c r="V49651"/>
    </row>
    <row r="49652" spans="6:22" x14ac:dyDescent="0.2">
      <c r="F49652"/>
      <c r="M49652" s="2"/>
      <c r="N49652"/>
      <c r="O49652"/>
      <c r="U49652"/>
      <c r="V49652"/>
    </row>
    <row r="49653" spans="6:22" x14ac:dyDescent="0.2">
      <c r="F49653"/>
      <c r="M49653" s="2"/>
      <c r="N49653"/>
      <c r="O49653"/>
      <c r="U49653"/>
      <c r="V49653"/>
    </row>
    <row r="49654" spans="6:22" x14ac:dyDescent="0.2">
      <c r="F49654"/>
      <c r="M49654" s="2"/>
      <c r="N49654"/>
      <c r="O49654"/>
      <c r="U49654"/>
      <c r="V49654"/>
    </row>
    <row r="49655" spans="6:22" x14ac:dyDescent="0.2">
      <c r="F49655"/>
      <c r="M49655" s="2"/>
      <c r="N49655"/>
      <c r="O49655"/>
      <c r="U49655"/>
      <c r="V49655"/>
    </row>
    <row r="49656" spans="6:22" x14ac:dyDescent="0.2">
      <c r="F49656"/>
      <c r="M49656" s="2"/>
      <c r="N49656"/>
      <c r="O49656"/>
      <c r="U49656"/>
      <c r="V49656"/>
    </row>
    <row r="49657" spans="6:22" x14ac:dyDescent="0.2">
      <c r="F49657"/>
      <c r="M49657" s="2"/>
      <c r="N49657"/>
      <c r="O49657"/>
      <c r="U49657"/>
      <c r="V49657"/>
    </row>
    <row r="49658" spans="6:22" x14ac:dyDescent="0.2">
      <c r="F49658"/>
      <c r="M49658" s="2"/>
      <c r="N49658"/>
      <c r="O49658"/>
      <c r="U49658"/>
      <c r="V49658"/>
    </row>
    <row r="49659" spans="6:22" x14ac:dyDescent="0.2">
      <c r="F49659"/>
      <c r="M49659" s="2"/>
      <c r="N49659"/>
      <c r="O49659"/>
      <c r="U49659"/>
      <c r="V49659"/>
    </row>
    <row r="49660" spans="6:22" x14ac:dyDescent="0.2">
      <c r="F49660"/>
      <c r="M49660" s="2"/>
      <c r="N49660"/>
      <c r="O49660"/>
      <c r="U49660"/>
      <c r="V49660"/>
    </row>
    <row r="49661" spans="6:22" x14ac:dyDescent="0.2">
      <c r="F49661"/>
      <c r="M49661" s="2"/>
      <c r="N49661"/>
      <c r="O49661"/>
      <c r="U49661"/>
      <c r="V49661"/>
    </row>
    <row r="49662" spans="6:22" x14ac:dyDescent="0.2">
      <c r="F49662"/>
      <c r="M49662" s="2"/>
      <c r="N49662"/>
      <c r="O49662"/>
      <c r="U49662"/>
      <c r="V49662"/>
    </row>
    <row r="49663" spans="6:22" x14ac:dyDescent="0.2">
      <c r="F49663"/>
      <c r="M49663" s="2"/>
      <c r="N49663"/>
      <c r="O49663"/>
      <c r="U49663"/>
      <c r="V49663"/>
    </row>
    <row r="49664" spans="6:22" x14ac:dyDescent="0.2">
      <c r="F49664"/>
      <c r="M49664" s="2"/>
      <c r="N49664"/>
      <c r="O49664"/>
      <c r="U49664"/>
      <c r="V49664"/>
    </row>
    <row r="49665" spans="6:22" x14ac:dyDescent="0.2">
      <c r="F49665"/>
      <c r="M49665" s="2"/>
      <c r="N49665"/>
      <c r="O49665"/>
      <c r="U49665"/>
      <c r="V49665"/>
    </row>
    <row r="49666" spans="6:22" x14ac:dyDescent="0.2">
      <c r="F49666"/>
      <c r="M49666" s="2"/>
      <c r="N49666"/>
      <c r="O49666"/>
      <c r="U49666"/>
      <c r="V49666"/>
    </row>
    <row r="49667" spans="6:22" x14ac:dyDescent="0.2">
      <c r="F49667"/>
      <c r="M49667" s="2"/>
      <c r="N49667"/>
      <c r="O49667"/>
      <c r="U49667"/>
      <c r="V49667"/>
    </row>
    <row r="49668" spans="6:22" x14ac:dyDescent="0.2">
      <c r="F49668"/>
      <c r="M49668" s="2"/>
      <c r="N49668"/>
      <c r="O49668"/>
      <c r="U49668"/>
      <c r="V49668"/>
    </row>
    <row r="49669" spans="6:22" x14ac:dyDescent="0.2">
      <c r="F49669"/>
      <c r="M49669" s="2"/>
      <c r="N49669"/>
      <c r="O49669"/>
      <c r="U49669"/>
      <c r="V49669"/>
    </row>
    <row r="49670" spans="6:22" x14ac:dyDescent="0.2">
      <c r="F49670"/>
      <c r="M49670" s="2"/>
      <c r="N49670"/>
      <c r="O49670"/>
      <c r="U49670"/>
      <c r="V49670"/>
    </row>
    <row r="49671" spans="6:22" x14ac:dyDescent="0.2">
      <c r="F49671"/>
      <c r="M49671" s="2"/>
      <c r="N49671"/>
      <c r="O49671"/>
      <c r="U49671"/>
      <c r="V49671"/>
    </row>
    <row r="49672" spans="6:22" x14ac:dyDescent="0.2">
      <c r="F49672"/>
      <c r="M49672" s="2"/>
      <c r="N49672"/>
      <c r="O49672"/>
      <c r="U49672"/>
      <c r="V49672"/>
    </row>
    <row r="49673" spans="6:22" x14ac:dyDescent="0.2">
      <c r="F49673"/>
      <c r="M49673" s="2"/>
      <c r="N49673"/>
      <c r="O49673"/>
      <c r="U49673"/>
      <c r="V49673"/>
    </row>
    <row r="49674" spans="6:22" x14ac:dyDescent="0.2">
      <c r="F49674"/>
      <c r="M49674" s="2"/>
      <c r="N49674"/>
      <c r="O49674"/>
      <c r="U49674"/>
      <c r="V49674"/>
    </row>
    <row r="49675" spans="6:22" x14ac:dyDescent="0.2">
      <c r="F49675"/>
      <c r="M49675" s="2"/>
      <c r="N49675"/>
      <c r="O49675"/>
      <c r="U49675"/>
      <c r="V49675"/>
    </row>
    <row r="49676" spans="6:22" x14ac:dyDescent="0.2">
      <c r="F49676"/>
      <c r="M49676" s="2"/>
      <c r="N49676"/>
      <c r="O49676"/>
      <c r="U49676"/>
      <c r="V49676"/>
    </row>
    <row r="49677" spans="6:22" x14ac:dyDescent="0.2">
      <c r="F49677"/>
      <c r="M49677" s="2"/>
      <c r="N49677"/>
      <c r="O49677"/>
      <c r="U49677"/>
      <c r="V49677"/>
    </row>
    <row r="49678" spans="6:22" x14ac:dyDescent="0.2">
      <c r="F49678"/>
      <c r="M49678" s="2"/>
      <c r="N49678"/>
      <c r="O49678"/>
      <c r="U49678"/>
      <c r="V49678"/>
    </row>
    <row r="49679" spans="6:22" x14ac:dyDescent="0.2">
      <c r="F49679"/>
      <c r="M49679" s="2"/>
      <c r="N49679"/>
      <c r="O49679"/>
      <c r="U49679"/>
      <c r="V49679"/>
    </row>
    <row r="49680" spans="6:22" x14ac:dyDescent="0.2">
      <c r="F49680"/>
      <c r="M49680" s="2"/>
      <c r="N49680"/>
      <c r="O49680"/>
      <c r="U49680"/>
      <c r="V49680"/>
    </row>
    <row r="49681" spans="6:22" x14ac:dyDescent="0.2">
      <c r="F49681"/>
      <c r="M49681" s="2"/>
      <c r="N49681"/>
      <c r="O49681"/>
      <c r="U49681"/>
      <c r="V49681"/>
    </row>
    <row r="49682" spans="6:22" x14ac:dyDescent="0.2">
      <c r="F49682"/>
      <c r="M49682" s="2"/>
      <c r="N49682"/>
      <c r="O49682"/>
      <c r="U49682"/>
      <c r="V49682"/>
    </row>
    <row r="49683" spans="6:22" x14ac:dyDescent="0.2">
      <c r="F49683"/>
      <c r="M49683" s="2"/>
      <c r="N49683"/>
      <c r="O49683"/>
      <c r="U49683"/>
      <c r="V49683"/>
    </row>
    <row r="49684" spans="6:22" x14ac:dyDescent="0.2">
      <c r="F49684"/>
      <c r="M49684" s="2"/>
      <c r="N49684"/>
      <c r="O49684"/>
      <c r="U49684"/>
      <c r="V49684"/>
    </row>
    <row r="49685" spans="6:22" x14ac:dyDescent="0.2">
      <c r="F49685"/>
      <c r="M49685" s="2"/>
      <c r="N49685"/>
      <c r="O49685"/>
      <c r="U49685"/>
      <c r="V49685"/>
    </row>
    <row r="49686" spans="6:22" x14ac:dyDescent="0.2">
      <c r="F49686"/>
      <c r="M49686" s="2"/>
      <c r="N49686"/>
      <c r="O49686"/>
      <c r="U49686"/>
      <c r="V49686"/>
    </row>
    <row r="49687" spans="6:22" x14ac:dyDescent="0.2">
      <c r="F49687"/>
      <c r="M49687" s="2"/>
      <c r="N49687"/>
      <c r="O49687"/>
      <c r="U49687"/>
      <c r="V49687"/>
    </row>
    <row r="49688" spans="6:22" x14ac:dyDescent="0.2">
      <c r="F49688"/>
      <c r="M49688" s="2"/>
      <c r="N49688"/>
      <c r="O49688"/>
      <c r="U49688"/>
      <c r="V49688"/>
    </row>
    <row r="49689" spans="6:22" x14ac:dyDescent="0.2">
      <c r="F49689"/>
      <c r="M49689" s="2"/>
      <c r="N49689"/>
      <c r="O49689"/>
      <c r="U49689"/>
      <c r="V49689"/>
    </row>
    <row r="49690" spans="6:22" x14ac:dyDescent="0.2">
      <c r="F49690"/>
      <c r="M49690" s="2"/>
      <c r="N49690"/>
      <c r="O49690"/>
      <c r="U49690"/>
      <c r="V49690"/>
    </row>
    <row r="49691" spans="6:22" x14ac:dyDescent="0.2">
      <c r="F49691"/>
      <c r="M49691" s="2"/>
      <c r="N49691"/>
      <c r="O49691"/>
      <c r="U49691"/>
      <c r="V49691"/>
    </row>
    <row r="49692" spans="6:22" x14ac:dyDescent="0.2">
      <c r="F49692"/>
      <c r="M49692" s="2"/>
      <c r="N49692"/>
      <c r="O49692"/>
      <c r="U49692"/>
      <c r="V49692"/>
    </row>
    <row r="49693" spans="6:22" x14ac:dyDescent="0.2">
      <c r="F49693"/>
      <c r="M49693" s="2"/>
      <c r="N49693"/>
      <c r="O49693"/>
      <c r="U49693"/>
      <c r="V49693"/>
    </row>
    <row r="49694" spans="6:22" x14ac:dyDescent="0.2">
      <c r="F49694"/>
      <c r="M49694" s="2"/>
      <c r="N49694"/>
      <c r="O49694"/>
      <c r="U49694"/>
      <c r="V49694"/>
    </row>
    <row r="49695" spans="6:22" x14ac:dyDescent="0.2">
      <c r="F49695"/>
      <c r="M49695" s="2"/>
      <c r="N49695"/>
      <c r="O49695"/>
      <c r="U49695"/>
      <c r="V49695"/>
    </row>
    <row r="49696" spans="6:22" x14ac:dyDescent="0.2">
      <c r="F49696"/>
      <c r="M49696" s="2"/>
      <c r="N49696"/>
      <c r="O49696"/>
      <c r="U49696"/>
      <c r="V49696"/>
    </row>
    <row r="49697" spans="6:22" x14ac:dyDescent="0.2">
      <c r="F49697"/>
      <c r="M49697" s="2"/>
      <c r="N49697"/>
      <c r="O49697"/>
      <c r="U49697"/>
      <c r="V49697"/>
    </row>
    <row r="49698" spans="6:22" x14ac:dyDescent="0.2">
      <c r="F49698"/>
      <c r="M49698" s="2"/>
      <c r="N49698"/>
      <c r="O49698"/>
      <c r="U49698"/>
      <c r="V49698"/>
    </row>
    <row r="49699" spans="6:22" x14ac:dyDescent="0.2">
      <c r="F49699"/>
      <c r="M49699" s="2"/>
      <c r="N49699"/>
      <c r="O49699"/>
      <c r="U49699"/>
      <c r="V49699"/>
    </row>
    <row r="49700" spans="6:22" x14ac:dyDescent="0.2">
      <c r="F49700"/>
      <c r="M49700" s="2"/>
      <c r="N49700"/>
      <c r="O49700"/>
      <c r="U49700"/>
      <c r="V49700"/>
    </row>
    <row r="49701" spans="6:22" x14ac:dyDescent="0.2">
      <c r="F49701"/>
      <c r="M49701" s="2"/>
      <c r="N49701"/>
      <c r="O49701"/>
      <c r="U49701"/>
      <c r="V49701"/>
    </row>
    <row r="49702" spans="6:22" x14ac:dyDescent="0.2">
      <c r="F49702"/>
      <c r="M49702" s="2"/>
      <c r="N49702"/>
      <c r="O49702"/>
      <c r="U49702"/>
      <c r="V49702"/>
    </row>
    <row r="49703" spans="6:22" x14ac:dyDescent="0.2">
      <c r="F49703"/>
      <c r="M49703" s="2"/>
      <c r="N49703"/>
      <c r="O49703"/>
      <c r="U49703"/>
      <c r="V49703"/>
    </row>
    <row r="49704" spans="6:22" x14ac:dyDescent="0.2">
      <c r="F49704"/>
      <c r="M49704" s="2"/>
      <c r="N49704"/>
      <c r="O49704"/>
      <c r="U49704"/>
      <c r="V49704"/>
    </row>
    <row r="49705" spans="6:22" x14ac:dyDescent="0.2">
      <c r="F49705"/>
      <c r="M49705" s="2"/>
      <c r="N49705"/>
      <c r="O49705"/>
      <c r="U49705"/>
      <c r="V49705"/>
    </row>
    <row r="49706" spans="6:22" x14ac:dyDescent="0.2">
      <c r="F49706"/>
      <c r="M49706" s="2"/>
      <c r="N49706"/>
      <c r="O49706"/>
      <c r="U49706"/>
      <c r="V49706"/>
    </row>
    <row r="49707" spans="6:22" x14ac:dyDescent="0.2">
      <c r="F49707"/>
      <c r="M49707" s="2"/>
      <c r="N49707"/>
      <c r="O49707"/>
      <c r="U49707"/>
      <c r="V49707"/>
    </row>
    <row r="49708" spans="6:22" x14ac:dyDescent="0.2">
      <c r="F49708"/>
      <c r="M49708" s="2"/>
      <c r="N49708"/>
      <c r="O49708"/>
      <c r="U49708"/>
      <c r="V49708"/>
    </row>
    <row r="49709" spans="6:22" x14ac:dyDescent="0.2">
      <c r="F49709"/>
      <c r="M49709" s="2"/>
      <c r="N49709"/>
      <c r="O49709"/>
      <c r="U49709"/>
      <c r="V49709"/>
    </row>
    <row r="49710" spans="6:22" x14ac:dyDescent="0.2">
      <c r="F49710"/>
      <c r="M49710" s="2"/>
      <c r="N49710"/>
      <c r="O49710"/>
      <c r="U49710"/>
      <c r="V49710"/>
    </row>
    <row r="49711" spans="6:22" x14ac:dyDescent="0.2">
      <c r="F49711"/>
      <c r="M49711" s="2"/>
      <c r="N49711"/>
      <c r="O49711"/>
      <c r="U49711"/>
      <c r="V49711"/>
    </row>
    <row r="49712" spans="6:22" x14ac:dyDescent="0.2">
      <c r="F49712"/>
      <c r="M49712" s="2"/>
      <c r="N49712"/>
      <c r="O49712"/>
      <c r="U49712"/>
      <c r="V49712"/>
    </row>
    <row r="49713" spans="6:22" x14ac:dyDescent="0.2">
      <c r="F49713"/>
      <c r="M49713" s="2"/>
      <c r="N49713"/>
      <c r="O49713"/>
      <c r="U49713"/>
      <c r="V49713"/>
    </row>
    <row r="49714" spans="6:22" x14ac:dyDescent="0.2">
      <c r="F49714"/>
      <c r="M49714" s="2"/>
      <c r="N49714"/>
      <c r="O49714"/>
      <c r="U49714"/>
      <c r="V49714"/>
    </row>
    <row r="49715" spans="6:22" x14ac:dyDescent="0.2">
      <c r="F49715"/>
      <c r="M49715" s="2"/>
      <c r="N49715"/>
      <c r="O49715"/>
      <c r="U49715"/>
      <c r="V49715"/>
    </row>
    <row r="49716" spans="6:22" x14ac:dyDescent="0.2">
      <c r="F49716"/>
      <c r="M49716" s="2"/>
      <c r="N49716"/>
      <c r="O49716"/>
      <c r="U49716"/>
      <c r="V49716"/>
    </row>
    <row r="49717" spans="6:22" x14ac:dyDescent="0.2">
      <c r="F49717"/>
      <c r="M49717" s="2"/>
      <c r="N49717"/>
      <c r="O49717"/>
      <c r="U49717"/>
      <c r="V49717"/>
    </row>
    <row r="49718" spans="6:22" x14ac:dyDescent="0.2">
      <c r="F49718"/>
      <c r="M49718" s="2"/>
      <c r="N49718"/>
      <c r="O49718"/>
      <c r="U49718"/>
      <c r="V49718"/>
    </row>
    <row r="49719" spans="6:22" x14ac:dyDescent="0.2">
      <c r="F49719"/>
      <c r="M49719" s="2"/>
      <c r="N49719"/>
      <c r="O49719"/>
      <c r="U49719"/>
      <c r="V49719"/>
    </row>
    <row r="49720" spans="6:22" x14ac:dyDescent="0.2">
      <c r="F49720"/>
      <c r="M49720" s="2"/>
      <c r="N49720"/>
      <c r="O49720"/>
      <c r="U49720"/>
      <c r="V49720"/>
    </row>
    <row r="49721" spans="6:22" x14ac:dyDescent="0.2">
      <c r="F49721"/>
      <c r="M49721" s="2"/>
      <c r="N49721"/>
      <c r="O49721"/>
      <c r="U49721"/>
      <c r="V49721"/>
    </row>
    <row r="49722" spans="6:22" x14ac:dyDescent="0.2">
      <c r="F49722"/>
      <c r="M49722" s="2"/>
      <c r="N49722"/>
      <c r="O49722"/>
      <c r="U49722"/>
      <c r="V49722"/>
    </row>
    <row r="49723" spans="6:22" x14ac:dyDescent="0.2">
      <c r="F49723"/>
      <c r="M49723" s="2"/>
      <c r="N49723"/>
      <c r="O49723"/>
      <c r="U49723"/>
      <c r="V49723"/>
    </row>
    <row r="49724" spans="6:22" x14ac:dyDescent="0.2">
      <c r="F49724"/>
      <c r="M49724" s="2"/>
      <c r="N49724"/>
      <c r="O49724"/>
      <c r="U49724"/>
      <c r="V49724"/>
    </row>
    <row r="49725" spans="6:22" x14ac:dyDescent="0.2">
      <c r="F49725"/>
      <c r="M49725" s="2"/>
      <c r="N49725"/>
      <c r="O49725"/>
      <c r="U49725"/>
      <c r="V49725"/>
    </row>
    <row r="49726" spans="6:22" x14ac:dyDescent="0.2">
      <c r="F49726"/>
      <c r="M49726" s="2"/>
      <c r="N49726"/>
      <c r="O49726"/>
      <c r="U49726"/>
      <c r="V49726"/>
    </row>
    <row r="49727" spans="6:22" x14ac:dyDescent="0.2">
      <c r="F49727"/>
      <c r="M49727" s="2"/>
      <c r="N49727"/>
      <c r="O49727"/>
      <c r="U49727"/>
      <c r="V49727"/>
    </row>
    <row r="49728" spans="6:22" x14ac:dyDescent="0.2">
      <c r="F49728"/>
      <c r="M49728" s="2"/>
      <c r="N49728"/>
      <c r="O49728"/>
      <c r="U49728"/>
      <c r="V49728"/>
    </row>
    <row r="49729" spans="6:22" x14ac:dyDescent="0.2">
      <c r="F49729"/>
      <c r="M49729" s="2"/>
      <c r="N49729"/>
      <c r="O49729"/>
      <c r="U49729"/>
      <c r="V49729"/>
    </row>
    <row r="49730" spans="6:22" x14ac:dyDescent="0.2">
      <c r="F49730"/>
      <c r="M49730" s="2"/>
      <c r="N49730"/>
      <c r="O49730"/>
      <c r="U49730"/>
      <c r="V49730"/>
    </row>
    <row r="49731" spans="6:22" x14ac:dyDescent="0.2">
      <c r="F49731"/>
      <c r="M49731" s="2"/>
      <c r="N49731"/>
      <c r="O49731"/>
      <c r="U49731"/>
      <c r="V49731"/>
    </row>
    <row r="49732" spans="6:22" x14ac:dyDescent="0.2">
      <c r="F49732"/>
      <c r="M49732" s="2"/>
      <c r="N49732"/>
      <c r="O49732"/>
      <c r="U49732"/>
      <c r="V49732"/>
    </row>
    <row r="49733" spans="6:22" x14ac:dyDescent="0.2">
      <c r="F49733"/>
      <c r="M49733" s="2"/>
      <c r="N49733"/>
      <c r="O49733"/>
      <c r="U49733"/>
      <c r="V49733"/>
    </row>
    <row r="49734" spans="6:22" x14ac:dyDescent="0.2">
      <c r="F49734"/>
      <c r="M49734" s="2"/>
      <c r="N49734"/>
      <c r="O49734"/>
      <c r="U49734"/>
      <c r="V49734"/>
    </row>
    <row r="49735" spans="6:22" x14ac:dyDescent="0.2">
      <c r="F49735"/>
      <c r="M49735" s="2"/>
      <c r="N49735"/>
      <c r="O49735"/>
      <c r="U49735"/>
      <c r="V49735"/>
    </row>
    <row r="49736" spans="6:22" x14ac:dyDescent="0.2">
      <c r="F49736"/>
      <c r="M49736" s="2"/>
      <c r="N49736"/>
      <c r="O49736"/>
      <c r="U49736"/>
      <c r="V49736"/>
    </row>
    <row r="49737" spans="6:22" x14ac:dyDescent="0.2">
      <c r="F49737"/>
      <c r="M49737" s="2"/>
      <c r="N49737"/>
      <c r="O49737"/>
      <c r="U49737"/>
      <c r="V49737"/>
    </row>
    <row r="49738" spans="6:22" x14ac:dyDescent="0.2">
      <c r="F49738"/>
      <c r="M49738" s="2"/>
      <c r="N49738"/>
      <c r="O49738"/>
      <c r="U49738"/>
      <c r="V49738"/>
    </row>
    <row r="49739" spans="6:22" x14ac:dyDescent="0.2">
      <c r="F49739"/>
      <c r="M49739" s="2"/>
      <c r="N49739"/>
      <c r="O49739"/>
      <c r="U49739"/>
      <c r="V49739"/>
    </row>
    <row r="49740" spans="6:22" x14ac:dyDescent="0.2">
      <c r="F49740"/>
      <c r="M49740" s="2"/>
      <c r="N49740"/>
      <c r="O49740"/>
      <c r="U49740"/>
      <c r="V49740"/>
    </row>
    <row r="49741" spans="6:22" x14ac:dyDescent="0.2">
      <c r="F49741"/>
      <c r="M49741" s="2"/>
      <c r="N49741"/>
      <c r="O49741"/>
      <c r="U49741"/>
      <c r="V49741"/>
    </row>
    <row r="49742" spans="6:22" x14ac:dyDescent="0.2">
      <c r="F49742"/>
      <c r="M49742" s="2"/>
      <c r="N49742"/>
      <c r="O49742"/>
      <c r="U49742"/>
      <c r="V49742"/>
    </row>
    <row r="49743" spans="6:22" x14ac:dyDescent="0.2">
      <c r="F49743"/>
      <c r="M49743" s="2"/>
      <c r="N49743"/>
      <c r="O49743"/>
      <c r="U49743"/>
      <c r="V49743"/>
    </row>
    <row r="49744" spans="6:22" x14ac:dyDescent="0.2">
      <c r="F49744"/>
      <c r="M49744" s="2"/>
      <c r="N49744"/>
      <c r="O49744"/>
      <c r="U49744"/>
      <c r="V49744"/>
    </row>
    <row r="49745" spans="6:22" x14ac:dyDescent="0.2">
      <c r="F49745"/>
      <c r="M49745" s="2"/>
      <c r="N49745"/>
      <c r="O49745"/>
      <c r="U49745"/>
      <c r="V49745"/>
    </row>
    <row r="49746" spans="6:22" x14ac:dyDescent="0.2">
      <c r="F49746"/>
      <c r="M49746" s="2"/>
      <c r="N49746"/>
      <c r="O49746"/>
      <c r="U49746"/>
      <c r="V49746"/>
    </row>
    <row r="49747" spans="6:22" x14ac:dyDescent="0.2">
      <c r="F49747"/>
      <c r="M49747" s="2"/>
      <c r="N49747"/>
      <c r="O49747"/>
      <c r="U49747"/>
      <c r="V49747"/>
    </row>
    <row r="49748" spans="6:22" x14ac:dyDescent="0.2">
      <c r="F49748"/>
      <c r="M49748" s="2"/>
      <c r="N49748"/>
      <c r="O49748"/>
      <c r="U49748"/>
      <c r="V49748"/>
    </row>
    <row r="49749" spans="6:22" x14ac:dyDescent="0.2">
      <c r="F49749"/>
      <c r="M49749" s="2"/>
      <c r="N49749"/>
      <c r="O49749"/>
      <c r="U49749"/>
      <c r="V49749"/>
    </row>
    <row r="49750" spans="6:22" x14ac:dyDescent="0.2">
      <c r="F49750"/>
      <c r="M49750" s="2"/>
      <c r="N49750"/>
      <c r="O49750"/>
      <c r="U49750"/>
      <c r="V49750"/>
    </row>
    <row r="49751" spans="6:22" x14ac:dyDescent="0.2">
      <c r="F49751"/>
      <c r="M49751" s="2"/>
      <c r="N49751"/>
      <c r="O49751"/>
      <c r="U49751"/>
      <c r="V49751"/>
    </row>
    <row r="49752" spans="6:22" x14ac:dyDescent="0.2">
      <c r="F49752"/>
      <c r="M49752" s="2"/>
      <c r="N49752"/>
      <c r="O49752"/>
      <c r="U49752"/>
      <c r="V49752"/>
    </row>
    <row r="49753" spans="6:22" x14ac:dyDescent="0.2">
      <c r="F49753"/>
      <c r="M49753" s="2"/>
      <c r="N49753"/>
      <c r="O49753"/>
      <c r="U49753"/>
      <c r="V49753"/>
    </row>
    <row r="49754" spans="6:22" x14ac:dyDescent="0.2">
      <c r="F49754"/>
      <c r="M49754" s="2"/>
      <c r="N49754"/>
      <c r="O49754"/>
      <c r="U49754"/>
      <c r="V49754"/>
    </row>
    <row r="49755" spans="6:22" x14ac:dyDescent="0.2">
      <c r="F49755"/>
      <c r="M49755" s="2"/>
      <c r="N49755"/>
      <c r="O49755"/>
      <c r="U49755"/>
      <c r="V49755"/>
    </row>
    <row r="49756" spans="6:22" x14ac:dyDescent="0.2">
      <c r="F49756"/>
      <c r="M49756" s="2"/>
      <c r="N49756"/>
      <c r="O49756"/>
      <c r="U49756"/>
      <c r="V49756"/>
    </row>
    <row r="49757" spans="6:22" x14ac:dyDescent="0.2">
      <c r="F49757"/>
      <c r="M49757" s="2"/>
      <c r="N49757"/>
      <c r="O49757"/>
      <c r="U49757"/>
      <c r="V49757"/>
    </row>
    <row r="49758" spans="6:22" x14ac:dyDescent="0.2">
      <c r="F49758"/>
      <c r="M49758" s="2"/>
      <c r="N49758"/>
      <c r="O49758"/>
      <c r="U49758"/>
      <c r="V49758"/>
    </row>
    <row r="49759" spans="6:22" x14ac:dyDescent="0.2">
      <c r="F49759"/>
      <c r="M49759" s="2"/>
      <c r="N49759"/>
      <c r="O49759"/>
      <c r="U49759"/>
      <c r="V49759"/>
    </row>
    <row r="49760" spans="6:22" x14ac:dyDescent="0.2">
      <c r="F49760"/>
      <c r="M49760" s="2"/>
      <c r="N49760"/>
      <c r="O49760"/>
      <c r="U49760"/>
      <c r="V49760"/>
    </row>
    <row r="49761" spans="6:22" x14ac:dyDescent="0.2">
      <c r="F49761"/>
      <c r="M49761" s="2"/>
      <c r="N49761"/>
      <c r="O49761"/>
      <c r="U49761"/>
      <c r="V49761"/>
    </row>
    <row r="49762" spans="6:22" x14ac:dyDescent="0.2">
      <c r="F49762"/>
      <c r="M49762" s="2"/>
      <c r="N49762"/>
      <c r="O49762"/>
      <c r="U49762"/>
      <c r="V49762"/>
    </row>
    <row r="49763" spans="6:22" x14ac:dyDescent="0.2">
      <c r="F49763"/>
      <c r="M49763" s="2"/>
      <c r="N49763"/>
      <c r="O49763"/>
      <c r="U49763"/>
      <c r="V49763"/>
    </row>
    <row r="49764" spans="6:22" x14ac:dyDescent="0.2">
      <c r="F49764"/>
      <c r="M49764" s="2"/>
      <c r="N49764"/>
      <c r="O49764"/>
      <c r="U49764"/>
      <c r="V49764"/>
    </row>
    <row r="49765" spans="6:22" x14ac:dyDescent="0.2">
      <c r="F49765"/>
      <c r="M49765" s="2"/>
      <c r="N49765"/>
      <c r="O49765"/>
      <c r="U49765"/>
      <c r="V49765"/>
    </row>
    <row r="49766" spans="6:22" x14ac:dyDescent="0.2">
      <c r="F49766"/>
      <c r="M49766" s="2"/>
      <c r="N49766"/>
      <c r="O49766"/>
      <c r="U49766"/>
      <c r="V49766"/>
    </row>
    <row r="49767" spans="6:22" x14ac:dyDescent="0.2">
      <c r="F49767"/>
      <c r="M49767" s="2"/>
      <c r="N49767"/>
      <c r="O49767"/>
      <c r="U49767"/>
      <c r="V49767"/>
    </row>
    <row r="49768" spans="6:22" x14ac:dyDescent="0.2">
      <c r="F49768"/>
      <c r="M49768" s="2"/>
      <c r="N49768"/>
      <c r="O49768"/>
      <c r="U49768"/>
      <c r="V49768"/>
    </row>
    <row r="49769" spans="6:22" x14ac:dyDescent="0.2">
      <c r="F49769"/>
      <c r="M49769" s="2"/>
      <c r="N49769"/>
      <c r="O49769"/>
      <c r="U49769"/>
      <c r="V49769"/>
    </row>
    <row r="49770" spans="6:22" x14ac:dyDescent="0.2">
      <c r="F49770"/>
      <c r="M49770" s="2"/>
      <c r="N49770"/>
      <c r="O49770"/>
      <c r="U49770"/>
      <c r="V49770"/>
    </row>
    <row r="49771" spans="6:22" x14ac:dyDescent="0.2">
      <c r="F49771"/>
      <c r="M49771" s="2"/>
      <c r="N49771"/>
      <c r="O49771"/>
      <c r="U49771"/>
      <c r="V49771"/>
    </row>
    <row r="49772" spans="6:22" x14ac:dyDescent="0.2">
      <c r="F49772"/>
      <c r="M49772" s="2"/>
      <c r="N49772"/>
      <c r="O49772"/>
      <c r="U49772"/>
      <c r="V49772"/>
    </row>
    <row r="49773" spans="6:22" x14ac:dyDescent="0.2">
      <c r="F49773"/>
      <c r="M49773" s="2"/>
      <c r="N49773"/>
      <c r="O49773"/>
      <c r="U49773"/>
      <c r="V49773"/>
    </row>
    <row r="49774" spans="6:22" x14ac:dyDescent="0.2">
      <c r="F49774"/>
      <c r="M49774" s="2"/>
      <c r="N49774"/>
      <c r="O49774"/>
      <c r="U49774"/>
      <c r="V49774"/>
    </row>
    <row r="49775" spans="6:22" x14ac:dyDescent="0.2">
      <c r="F49775"/>
      <c r="M49775" s="2"/>
      <c r="N49775"/>
      <c r="O49775"/>
      <c r="U49775"/>
      <c r="V49775"/>
    </row>
    <row r="49776" spans="6:22" x14ac:dyDescent="0.2">
      <c r="F49776"/>
      <c r="M49776" s="2"/>
      <c r="N49776"/>
      <c r="O49776"/>
      <c r="U49776"/>
      <c r="V49776"/>
    </row>
    <row r="49777" spans="6:22" x14ac:dyDescent="0.2">
      <c r="F49777"/>
      <c r="M49777" s="2"/>
      <c r="N49777"/>
      <c r="O49777"/>
      <c r="U49777"/>
      <c r="V49777"/>
    </row>
    <row r="49778" spans="6:22" x14ac:dyDescent="0.2">
      <c r="F49778"/>
      <c r="M49778" s="2"/>
      <c r="N49778"/>
      <c r="O49778"/>
      <c r="U49778"/>
      <c r="V49778"/>
    </row>
    <row r="49779" spans="6:22" x14ac:dyDescent="0.2">
      <c r="F49779"/>
      <c r="M49779" s="2"/>
      <c r="N49779"/>
      <c r="O49779"/>
      <c r="U49779"/>
      <c r="V49779"/>
    </row>
    <row r="49780" spans="6:22" x14ac:dyDescent="0.2">
      <c r="F49780"/>
      <c r="M49780" s="2"/>
      <c r="N49780"/>
      <c r="O49780"/>
      <c r="U49780"/>
      <c r="V49780"/>
    </row>
    <row r="49781" spans="6:22" x14ac:dyDescent="0.2">
      <c r="F49781"/>
      <c r="M49781" s="2"/>
      <c r="N49781"/>
      <c r="O49781"/>
      <c r="U49781"/>
      <c r="V49781"/>
    </row>
    <row r="49782" spans="6:22" x14ac:dyDescent="0.2">
      <c r="F49782"/>
      <c r="M49782" s="2"/>
      <c r="N49782"/>
      <c r="O49782"/>
      <c r="U49782"/>
      <c r="V49782"/>
    </row>
    <row r="49783" spans="6:22" x14ac:dyDescent="0.2">
      <c r="F49783"/>
      <c r="M49783" s="2"/>
      <c r="N49783"/>
      <c r="O49783"/>
      <c r="U49783"/>
      <c r="V49783"/>
    </row>
    <row r="49784" spans="6:22" x14ac:dyDescent="0.2">
      <c r="F49784"/>
      <c r="M49784" s="2"/>
      <c r="N49784"/>
      <c r="O49784"/>
      <c r="U49784"/>
      <c r="V49784"/>
    </row>
    <row r="49785" spans="6:22" x14ac:dyDescent="0.2">
      <c r="F49785"/>
      <c r="M49785" s="2"/>
      <c r="N49785"/>
      <c r="O49785"/>
      <c r="U49785"/>
      <c r="V49785"/>
    </row>
    <row r="49786" spans="6:22" x14ac:dyDescent="0.2">
      <c r="F49786"/>
      <c r="M49786" s="2"/>
      <c r="N49786"/>
      <c r="O49786"/>
      <c r="U49786"/>
      <c r="V49786"/>
    </row>
    <row r="49787" spans="6:22" x14ac:dyDescent="0.2">
      <c r="F49787"/>
      <c r="M49787" s="2"/>
      <c r="N49787"/>
      <c r="O49787"/>
      <c r="U49787"/>
      <c r="V49787"/>
    </row>
    <row r="49788" spans="6:22" x14ac:dyDescent="0.2">
      <c r="F49788"/>
      <c r="M49788" s="2"/>
      <c r="N49788"/>
      <c r="O49788"/>
      <c r="U49788"/>
      <c r="V49788"/>
    </row>
    <row r="49789" spans="6:22" x14ac:dyDescent="0.2">
      <c r="F49789"/>
      <c r="M49789" s="2"/>
      <c r="N49789"/>
      <c r="O49789"/>
      <c r="U49789"/>
      <c r="V49789"/>
    </row>
    <row r="49790" spans="6:22" x14ac:dyDescent="0.2">
      <c r="F49790"/>
      <c r="M49790" s="2"/>
      <c r="N49790"/>
      <c r="O49790"/>
      <c r="U49790"/>
      <c r="V49790"/>
    </row>
    <row r="49791" spans="6:22" x14ac:dyDescent="0.2">
      <c r="F49791"/>
      <c r="M49791" s="2"/>
      <c r="N49791"/>
      <c r="O49791"/>
      <c r="U49791"/>
      <c r="V49791"/>
    </row>
    <row r="49792" spans="6:22" x14ac:dyDescent="0.2">
      <c r="F49792"/>
      <c r="M49792" s="2"/>
      <c r="N49792"/>
      <c r="O49792"/>
      <c r="U49792"/>
      <c r="V49792"/>
    </row>
    <row r="49793" spans="6:22" x14ac:dyDescent="0.2">
      <c r="F49793"/>
      <c r="M49793" s="2"/>
      <c r="N49793"/>
      <c r="O49793"/>
      <c r="U49793"/>
      <c r="V49793"/>
    </row>
    <row r="49794" spans="6:22" x14ac:dyDescent="0.2">
      <c r="F49794"/>
      <c r="M49794" s="2"/>
      <c r="N49794"/>
      <c r="O49794"/>
      <c r="U49794"/>
      <c r="V49794"/>
    </row>
    <row r="49795" spans="6:22" x14ac:dyDescent="0.2">
      <c r="F49795"/>
      <c r="M49795" s="2"/>
      <c r="N49795"/>
      <c r="O49795"/>
      <c r="U49795"/>
      <c r="V49795"/>
    </row>
    <row r="49796" spans="6:22" x14ac:dyDescent="0.2">
      <c r="F49796"/>
      <c r="M49796" s="2"/>
      <c r="N49796"/>
      <c r="O49796"/>
      <c r="U49796"/>
      <c r="V49796"/>
    </row>
    <row r="49797" spans="6:22" x14ac:dyDescent="0.2">
      <c r="F49797"/>
      <c r="M49797" s="2"/>
      <c r="N49797"/>
      <c r="O49797"/>
      <c r="U49797"/>
      <c r="V49797"/>
    </row>
    <row r="49798" spans="6:22" x14ac:dyDescent="0.2">
      <c r="F49798"/>
      <c r="M49798" s="2"/>
      <c r="N49798"/>
      <c r="O49798"/>
      <c r="U49798"/>
      <c r="V49798"/>
    </row>
    <row r="49799" spans="6:22" x14ac:dyDescent="0.2">
      <c r="F49799"/>
      <c r="M49799" s="2"/>
      <c r="N49799"/>
      <c r="O49799"/>
      <c r="U49799"/>
      <c r="V49799"/>
    </row>
    <row r="49800" spans="6:22" x14ac:dyDescent="0.2">
      <c r="F49800"/>
      <c r="M49800" s="2"/>
      <c r="N49800"/>
      <c r="O49800"/>
      <c r="U49800"/>
      <c r="V49800"/>
    </row>
    <row r="49801" spans="6:22" x14ac:dyDescent="0.2">
      <c r="F49801"/>
      <c r="M49801" s="2"/>
      <c r="N49801"/>
      <c r="O49801"/>
      <c r="U49801"/>
      <c r="V49801"/>
    </row>
    <row r="49802" spans="6:22" x14ac:dyDescent="0.2">
      <c r="F49802"/>
      <c r="M49802" s="2"/>
      <c r="N49802"/>
      <c r="O49802"/>
      <c r="U49802"/>
      <c r="V49802"/>
    </row>
    <row r="49803" spans="6:22" x14ac:dyDescent="0.2">
      <c r="F49803"/>
      <c r="M49803" s="2"/>
      <c r="N49803"/>
      <c r="O49803"/>
      <c r="U49803"/>
      <c r="V49803"/>
    </row>
    <row r="49804" spans="6:22" x14ac:dyDescent="0.2">
      <c r="F49804"/>
      <c r="M49804" s="2"/>
      <c r="N49804"/>
      <c r="O49804"/>
      <c r="U49804"/>
      <c r="V49804"/>
    </row>
    <row r="49805" spans="6:22" x14ac:dyDescent="0.2">
      <c r="F49805"/>
      <c r="M49805" s="2"/>
      <c r="N49805"/>
      <c r="O49805"/>
      <c r="U49805"/>
      <c r="V49805"/>
    </row>
    <row r="49806" spans="6:22" x14ac:dyDescent="0.2">
      <c r="F49806"/>
      <c r="M49806" s="2"/>
      <c r="N49806"/>
      <c r="O49806"/>
      <c r="U49806"/>
      <c r="V49806"/>
    </row>
    <row r="49807" spans="6:22" x14ac:dyDescent="0.2">
      <c r="F49807"/>
      <c r="M49807" s="2"/>
      <c r="N49807"/>
      <c r="O49807"/>
      <c r="U49807"/>
      <c r="V49807"/>
    </row>
    <row r="49808" spans="6:22" x14ac:dyDescent="0.2">
      <c r="F49808"/>
      <c r="M49808" s="2"/>
      <c r="N49808"/>
      <c r="O49808"/>
      <c r="U49808"/>
      <c r="V49808"/>
    </row>
    <row r="49809" spans="6:22" x14ac:dyDescent="0.2">
      <c r="F49809"/>
      <c r="M49809" s="2"/>
      <c r="N49809"/>
      <c r="O49809"/>
      <c r="U49809"/>
      <c r="V49809"/>
    </row>
    <row r="49810" spans="6:22" x14ac:dyDescent="0.2">
      <c r="F49810"/>
      <c r="M49810" s="2"/>
      <c r="N49810"/>
      <c r="O49810"/>
      <c r="U49810"/>
      <c r="V49810"/>
    </row>
    <row r="49811" spans="6:22" x14ac:dyDescent="0.2">
      <c r="F49811"/>
      <c r="M49811" s="2"/>
      <c r="N49811"/>
      <c r="O49811"/>
      <c r="U49811"/>
      <c r="V49811"/>
    </row>
    <row r="49812" spans="6:22" x14ac:dyDescent="0.2">
      <c r="F49812"/>
      <c r="M49812" s="2"/>
      <c r="N49812"/>
      <c r="O49812"/>
      <c r="U49812"/>
      <c r="V49812"/>
    </row>
    <row r="49813" spans="6:22" x14ac:dyDescent="0.2">
      <c r="F49813"/>
      <c r="M49813" s="2"/>
      <c r="N49813"/>
      <c r="O49813"/>
      <c r="U49813"/>
      <c r="V49813"/>
    </row>
    <row r="49814" spans="6:22" x14ac:dyDescent="0.2">
      <c r="F49814"/>
      <c r="M49814" s="2"/>
      <c r="N49814"/>
      <c r="O49814"/>
      <c r="U49814"/>
      <c r="V49814"/>
    </row>
    <row r="49815" spans="6:22" x14ac:dyDescent="0.2">
      <c r="F49815"/>
      <c r="M49815" s="2"/>
      <c r="N49815"/>
      <c r="O49815"/>
      <c r="U49815"/>
      <c r="V49815"/>
    </row>
    <row r="49816" spans="6:22" x14ac:dyDescent="0.2">
      <c r="F49816"/>
      <c r="M49816" s="2"/>
      <c r="N49816"/>
      <c r="O49816"/>
      <c r="U49816"/>
      <c r="V49816"/>
    </row>
    <row r="49817" spans="6:22" x14ac:dyDescent="0.2">
      <c r="F49817"/>
      <c r="M49817" s="2"/>
      <c r="N49817"/>
      <c r="O49817"/>
      <c r="U49817"/>
      <c r="V49817"/>
    </row>
    <row r="49818" spans="6:22" x14ac:dyDescent="0.2">
      <c r="F49818"/>
      <c r="M49818" s="2"/>
      <c r="N49818"/>
      <c r="O49818"/>
      <c r="U49818"/>
      <c r="V49818"/>
    </row>
    <row r="49819" spans="6:22" x14ac:dyDescent="0.2">
      <c r="F49819"/>
      <c r="M49819" s="2"/>
      <c r="N49819"/>
      <c r="O49819"/>
      <c r="U49819"/>
      <c r="V49819"/>
    </row>
    <row r="49820" spans="6:22" x14ac:dyDescent="0.2">
      <c r="F49820"/>
      <c r="M49820" s="2"/>
      <c r="N49820"/>
      <c r="O49820"/>
      <c r="U49820"/>
      <c r="V49820"/>
    </row>
    <row r="49821" spans="6:22" x14ac:dyDescent="0.2">
      <c r="F49821"/>
      <c r="M49821" s="2"/>
      <c r="N49821"/>
      <c r="O49821"/>
      <c r="U49821"/>
      <c r="V49821"/>
    </row>
    <row r="49822" spans="6:22" x14ac:dyDescent="0.2">
      <c r="F49822"/>
      <c r="M49822" s="2"/>
      <c r="N49822"/>
      <c r="O49822"/>
      <c r="U49822"/>
      <c r="V49822"/>
    </row>
    <row r="49823" spans="6:22" x14ac:dyDescent="0.2">
      <c r="F49823"/>
      <c r="M49823" s="2"/>
      <c r="N49823"/>
      <c r="O49823"/>
      <c r="U49823"/>
      <c r="V49823"/>
    </row>
    <row r="49824" spans="6:22" x14ac:dyDescent="0.2">
      <c r="F49824"/>
      <c r="M49824" s="2"/>
      <c r="N49824"/>
      <c r="O49824"/>
      <c r="U49824"/>
      <c r="V49824"/>
    </row>
    <row r="49825" spans="6:22" x14ac:dyDescent="0.2">
      <c r="F49825"/>
      <c r="M49825" s="2"/>
      <c r="N49825"/>
      <c r="O49825"/>
      <c r="U49825"/>
      <c r="V49825"/>
    </row>
    <row r="49826" spans="6:22" x14ac:dyDescent="0.2">
      <c r="F49826"/>
      <c r="M49826" s="2"/>
      <c r="N49826"/>
      <c r="O49826"/>
      <c r="U49826"/>
      <c r="V49826"/>
    </row>
    <row r="49827" spans="6:22" x14ac:dyDescent="0.2">
      <c r="F49827"/>
      <c r="M49827" s="2"/>
      <c r="N49827"/>
      <c r="O49827"/>
      <c r="U49827"/>
      <c r="V49827"/>
    </row>
    <row r="49828" spans="6:22" x14ac:dyDescent="0.2">
      <c r="F49828"/>
      <c r="M49828" s="2"/>
      <c r="N49828"/>
      <c r="O49828"/>
      <c r="U49828"/>
      <c r="V49828"/>
    </row>
    <row r="49829" spans="6:22" x14ac:dyDescent="0.2">
      <c r="F49829"/>
      <c r="M49829" s="2"/>
      <c r="N49829"/>
      <c r="O49829"/>
      <c r="U49829"/>
      <c r="V49829"/>
    </row>
    <row r="49830" spans="6:22" x14ac:dyDescent="0.2">
      <c r="F49830"/>
      <c r="M49830" s="2"/>
      <c r="N49830"/>
      <c r="O49830"/>
      <c r="U49830"/>
      <c r="V49830"/>
    </row>
    <row r="49831" spans="6:22" x14ac:dyDescent="0.2">
      <c r="F49831"/>
      <c r="M49831" s="2"/>
      <c r="N49831"/>
      <c r="O49831"/>
      <c r="U49831"/>
      <c r="V49831"/>
    </row>
    <row r="49832" spans="6:22" x14ac:dyDescent="0.2">
      <c r="F49832"/>
      <c r="M49832" s="2"/>
      <c r="N49832"/>
      <c r="O49832"/>
      <c r="U49832"/>
      <c r="V49832"/>
    </row>
    <row r="49833" spans="6:22" x14ac:dyDescent="0.2">
      <c r="F49833"/>
      <c r="M49833" s="2"/>
      <c r="N49833"/>
      <c r="O49833"/>
      <c r="U49833"/>
      <c r="V49833"/>
    </row>
    <row r="49834" spans="6:22" x14ac:dyDescent="0.2">
      <c r="F49834"/>
      <c r="M49834" s="2"/>
      <c r="N49834"/>
      <c r="O49834"/>
      <c r="U49834"/>
      <c r="V49834"/>
    </row>
    <row r="49835" spans="6:22" x14ac:dyDescent="0.2">
      <c r="F49835"/>
      <c r="M49835" s="2"/>
      <c r="N49835"/>
      <c r="O49835"/>
      <c r="U49835"/>
      <c r="V49835"/>
    </row>
    <row r="49836" spans="6:22" x14ac:dyDescent="0.2">
      <c r="F49836"/>
      <c r="M49836" s="2"/>
      <c r="N49836"/>
      <c r="O49836"/>
      <c r="U49836"/>
      <c r="V49836"/>
    </row>
    <row r="49837" spans="6:22" x14ac:dyDescent="0.2">
      <c r="F49837"/>
      <c r="M49837" s="2"/>
      <c r="N49837"/>
      <c r="O49837"/>
      <c r="U49837"/>
      <c r="V49837"/>
    </row>
    <row r="49838" spans="6:22" x14ac:dyDescent="0.2">
      <c r="F49838"/>
      <c r="M49838" s="2"/>
      <c r="N49838"/>
      <c r="O49838"/>
      <c r="U49838"/>
      <c r="V49838"/>
    </row>
    <row r="49839" spans="6:22" x14ac:dyDescent="0.2">
      <c r="F49839"/>
      <c r="M49839" s="2"/>
      <c r="N49839"/>
      <c r="O49839"/>
      <c r="U49839"/>
      <c r="V49839"/>
    </row>
    <row r="49840" spans="6:22" x14ac:dyDescent="0.2">
      <c r="F49840"/>
      <c r="M49840" s="2"/>
      <c r="N49840"/>
      <c r="O49840"/>
      <c r="U49840"/>
      <c r="V49840"/>
    </row>
    <row r="49841" spans="6:22" x14ac:dyDescent="0.2">
      <c r="F49841"/>
      <c r="M49841" s="2"/>
      <c r="N49841"/>
      <c r="O49841"/>
      <c r="U49841"/>
      <c r="V49841"/>
    </row>
    <row r="49842" spans="6:22" x14ac:dyDescent="0.2">
      <c r="F49842"/>
      <c r="M49842" s="2"/>
      <c r="N49842"/>
      <c r="O49842"/>
      <c r="U49842"/>
      <c r="V49842"/>
    </row>
    <row r="49843" spans="6:22" x14ac:dyDescent="0.2">
      <c r="F49843"/>
      <c r="M49843" s="2"/>
      <c r="N49843"/>
      <c r="O49843"/>
      <c r="U49843"/>
      <c r="V49843"/>
    </row>
    <row r="49844" spans="6:22" x14ac:dyDescent="0.2">
      <c r="F49844"/>
      <c r="M49844" s="2"/>
      <c r="N49844"/>
      <c r="O49844"/>
      <c r="U49844"/>
      <c r="V49844"/>
    </row>
    <row r="49845" spans="6:22" x14ac:dyDescent="0.2">
      <c r="F49845"/>
      <c r="M49845" s="2"/>
      <c r="N49845"/>
      <c r="O49845"/>
      <c r="U49845"/>
      <c r="V49845"/>
    </row>
    <row r="49846" spans="6:22" x14ac:dyDescent="0.2">
      <c r="F49846"/>
      <c r="M49846" s="2"/>
      <c r="N49846"/>
      <c r="O49846"/>
      <c r="U49846"/>
      <c r="V49846"/>
    </row>
    <row r="49847" spans="6:22" x14ac:dyDescent="0.2">
      <c r="F49847"/>
      <c r="M49847" s="2"/>
      <c r="N49847"/>
      <c r="O49847"/>
      <c r="U49847"/>
      <c r="V49847"/>
    </row>
    <row r="49848" spans="6:22" x14ac:dyDescent="0.2">
      <c r="F49848"/>
      <c r="M49848" s="2"/>
      <c r="N49848"/>
      <c r="O49848"/>
      <c r="U49848"/>
      <c r="V49848"/>
    </row>
    <row r="49849" spans="6:22" x14ac:dyDescent="0.2">
      <c r="F49849"/>
      <c r="M49849" s="2"/>
      <c r="N49849"/>
      <c r="O49849"/>
      <c r="U49849"/>
      <c r="V49849"/>
    </row>
    <row r="49850" spans="6:22" x14ac:dyDescent="0.2">
      <c r="F49850"/>
      <c r="M49850" s="2"/>
      <c r="N49850"/>
      <c r="O49850"/>
      <c r="U49850"/>
      <c r="V49850"/>
    </row>
    <row r="49851" spans="6:22" x14ac:dyDescent="0.2">
      <c r="F49851"/>
      <c r="M49851" s="2"/>
      <c r="N49851"/>
      <c r="O49851"/>
      <c r="U49851"/>
      <c r="V49851"/>
    </row>
    <row r="49852" spans="6:22" x14ac:dyDescent="0.2">
      <c r="F49852"/>
      <c r="M49852" s="2"/>
      <c r="N49852"/>
      <c r="O49852"/>
      <c r="U49852"/>
      <c r="V49852"/>
    </row>
    <row r="49853" spans="6:22" x14ac:dyDescent="0.2">
      <c r="F49853"/>
      <c r="M49853" s="2"/>
      <c r="N49853"/>
      <c r="O49853"/>
      <c r="U49853"/>
      <c r="V49853"/>
    </row>
    <row r="49854" spans="6:22" x14ac:dyDescent="0.2">
      <c r="F49854"/>
      <c r="M49854" s="2"/>
      <c r="N49854"/>
      <c r="O49854"/>
      <c r="U49854"/>
      <c r="V49854"/>
    </row>
    <row r="49855" spans="6:22" x14ac:dyDescent="0.2">
      <c r="F49855"/>
      <c r="M49855" s="2"/>
      <c r="N49855"/>
      <c r="O49855"/>
      <c r="U49855"/>
      <c r="V49855"/>
    </row>
    <row r="49856" spans="6:22" x14ac:dyDescent="0.2">
      <c r="F49856"/>
      <c r="M49856" s="2"/>
      <c r="N49856"/>
      <c r="O49856"/>
      <c r="U49856"/>
      <c r="V49856"/>
    </row>
    <row r="49857" spans="6:22" x14ac:dyDescent="0.2">
      <c r="F49857"/>
      <c r="M49857" s="2"/>
      <c r="N49857"/>
      <c r="O49857"/>
      <c r="U49857"/>
      <c r="V49857"/>
    </row>
    <row r="49858" spans="6:22" x14ac:dyDescent="0.2">
      <c r="F49858"/>
      <c r="M49858" s="2"/>
      <c r="N49858"/>
      <c r="O49858"/>
      <c r="U49858"/>
      <c r="V49858"/>
    </row>
    <row r="49859" spans="6:22" x14ac:dyDescent="0.2">
      <c r="F49859"/>
      <c r="M49859" s="2"/>
      <c r="N49859"/>
      <c r="O49859"/>
      <c r="U49859"/>
      <c r="V49859"/>
    </row>
    <row r="49860" spans="6:22" x14ac:dyDescent="0.2">
      <c r="F49860"/>
      <c r="M49860" s="2"/>
      <c r="N49860"/>
      <c r="O49860"/>
      <c r="U49860"/>
      <c r="V49860"/>
    </row>
    <row r="49861" spans="6:22" x14ac:dyDescent="0.2">
      <c r="F49861"/>
      <c r="M49861" s="2"/>
      <c r="N49861"/>
      <c r="O49861"/>
      <c r="U49861"/>
      <c r="V49861"/>
    </row>
    <row r="49862" spans="6:22" x14ac:dyDescent="0.2">
      <c r="F49862"/>
      <c r="M49862" s="2"/>
      <c r="N49862"/>
      <c r="O49862"/>
      <c r="U49862"/>
      <c r="V49862"/>
    </row>
    <row r="49863" spans="6:22" x14ac:dyDescent="0.2">
      <c r="F49863"/>
      <c r="M49863" s="2"/>
      <c r="N49863"/>
      <c r="O49863"/>
      <c r="U49863"/>
      <c r="V49863"/>
    </row>
    <row r="49864" spans="6:22" x14ac:dyDescent="0.2">
      <c r="F49864"/>
      <c r="M49864" s="2"/>
      <c r="N49864"/>
      <c r="O49864"/>
      <c r="U49864"/>
      <c r="V49864"/>
    </row>
    <row r="49865" spans="6:22" x14ac:dyDescent="0.2">
      <c r="F49865"/>
      <c r="M49865" s="2"/>
      <c r="N49865"/>
      <c r="O49865"/>
      <c r="U49865"/>
      <c r="V49865"/>
    </row>
    <row r="49866" spans="6:22" x14ac:dyDescent="0.2">
      <c r="F49866"/>
      <c r="M49866" s="2"/>
      <c r="N49866"/>
      <c r="O49866"/>
      <c r="U49866"/>
      <c r="V49866"/>
    </row>
    <row r="49867" spans="6:22" x14ac:dyDescent="0.2">
      <c r="F49867"/>
      <c r="M49867" s="2"/>
      <c r="N49867"/>
      <c r="O49867"/>
      <c r="U49867"/>
      <c r="V49867"/>
    </row>
    <row r="49868" spans="6:22" x14ac:dyDescent="0.2">
      <c r="F49868"/>
      <c r="M49868" s="2"/>
      <c r="N49868"/>
      <c r="O49868"/>
      <c r="U49868"/>
      <c r="V49868"/>
    </row>
    <row r="49869" spans="6:22" x14ac:dyDescent="0.2">
      <c r="F49869"/>
      <c r="M49869" s="2"/>
      <c r="N49869"/>
      <c r="O49869"/>
      <c r="U49869"/>
      <c r="V49869"/>
    </row>
    <row r="49870" spans="6:22" x14ac:dyDescent="0.2">
      <c r="F49870"/>
      <c r="M49870" s="2"/>
      <c r="N49870"/>
      <c r="O49870"/>
      <c r="U49870"/>
      <c r="V49870"/>
    </row>
    <row r="49871" spans="6:22" x14ac:dyDescent="0.2">
      <c r="F49871"/>
      <c r="M49871" s="2"/>
      <c r="N49871"/>
      <c r="O49871"/>
      <c r="U49871"/>
      <c r="V49871"/>
    </row>
    <row r="49872" spans="6:22" x14ac:dyDescent="0.2">
      <c r="F49872"/>
      <c r="M49872" s="2"/>
      <c r="N49872"/>
      <c r="O49872"/>
      <c r="U49872"/>
      <c r="V49872"/>
    </row>
    <row r="49873" spans="6:22" x14ac:dyDescent="0.2">
      <c r="F49873"/>
      <c r="M49873" s="2"/>
      <c r="N49873"/>
      <c r="O49873"/>
      <c r="U49873"/>
      <c r="V49873"/>
    </row>
    <row r="49874" spans="6:22" x14ac:dyDescent="0.2">
      <c r="F49874"/>
      <c r="M49874" s="2"/>
      <c r="N49874"/>
      <c r="O49874"/>
      <c r="U49874"/>
      <c r="V49874"/>
    </row>
    <row r="49875" spans="6:22" x14ac:dyDescent="0.2">
      <c r="F49875"/>
      <c r="M49875" s="2"/>
      <c r="N49875"/>
      <c r="O49875"/>
      <c r="U49875"/>
      <c r="V49875"/>
    </row>
    <row r="49876" spans="6:22" x14ac:dyDescent="0.2">
      <c r="F49876"/>
      <c r="M49876" s="2"/>
      <c r="N49876"/>
      <c r="O49876"/>
      <c r="U49876"/>
      <c r="V49876"/>
    </row>
    <row r="49877" spans="6:22" x14ac:dyDescent="0.2">
      <c r="F49877"/>
      <c r="M49877" s="2"/>
      <c r="N49877"/>
      <c r="O49877"/>
      <c r="U49877"/>
      <c r="V49877"/>
    </row>
    <row r="49878" spans="6:22" x14ac:dyDescent="0.2">
      <c r="F49878"/>
      <c r="M49878" s="2"/>
      <c r="N49878"/>
      <c r="O49878"/>
      <c r="U49878"/>
      <c r="V49878"/>
    </row>
    <row r="49879" spans="6:22" x14ac:dyDescent="0.2">
      <c r="F49879"/>
      <c r="M49879" s="2"/>
      <c r="N49879"/>
      <c r="O49879"/>
      <c r="U49879"/>
      <c r="V49879"/>
    </row>
    <row r="49880" spans="6:22" x14ac:dyDescent="0.2">
      <c r="F49880"/>
      <c r="M49880" s="2"/>
      <c r="N49880"/>
      <c r="O49880"/>
      <c r="U49880"/>
      <c r="V49880"/>
    </row>
    <row r="49881" spans="6:22" x14ac:dyDescent="0.2">
      <c r="F49881"/>
      <c r="M49881" s="2"/>
      <c r="N49881"/>
      <c r="O49881"/>
      <c r="U49881"/>
      <c r="V49881"/>
    </row>
    <row r="49882" spans="6:22" x14ac:dyDescent="0.2">
      <c r="F49882"/>
      <c r="M49882" s="2"/>
      <c r="N49882"/>
      <c r="O49882"/>
      <c r="U49882"/>
      <c r="V49882"/>
    </row>
    <row r="49883" spans="6:22" x14ac:dyDescent="0.2">
      <c r="F49883"/>
      <c r="M49883" s="2"/>
      <c r="N49883"/>
      <c r="O49883"/>
      <c r="U49883"/>
      <c r="V49883"/>
    </row>
    <row r="49884" spans="6:22" x14ac:dyDescent="0.2">
      <c r="F49884"/>
      <c r="M49884" s="2"/>
      <c r="N49884"/>
      <c r="O49884"/>
      <c r="U49884"/>
      <c r="V49884"/>
    </row>
    <row r="49885" spans="6:22" x14ac:dyDescent="0.2">
      <c r="F49885"/>
      <c r="M49885" s="2"/>
      <c r="N49885"/>
      <c r="O49885"/>
      <c r="U49885"/>
      <c r="V49885"/>
    </row>
    <row r="49886" spans="6:22" x14ac:dyDescent="0.2">
      <c r="F49886"/>
      <c r="M49886" s="2"/>
      <c r="N49886"/>
      <c r="O49886"/>
      <c r="U49886"/>
      <c r="V49886"/>
    </row>
    <row r="49887" spans="6:22" x14ac:dyDescent="0.2">
      <c r="F49887"/>
      <c r="M49887" s="2"/>
      <c r="N49887"/>
      <c r="O49887"/>
      <c r="U49887"/>
      <c r="V49887"/>
    </row>
    <row r="49888" spans="6:22" x14ac:dyDescent="0.2">
      <c r="F49888"/>
      <c r="M49888" s="2"/>
      <c r="N49888"/>
      <c r="O49888"/>
      <c r="U49888"/>
      <c r="V49888"/>
    </row>
    <row r="49889" spans="6:22" x14ac:dyDescent="0.2">
      <c r="F49889"/>
      <c r="M49889" s="2"/>
      <c r="N49889"/>
      <c r="O49889"/>
      <c r="U49889"/>
      <c r="V49889"/>
    </row>
    <row r="49890" spans="6:22" x14ac:dyDescent="0.2">
      <c r="F49890"/>
      <c r="M49890" s="2"/>
      <c r="N49890"/>
      <c r="O49890"/>
      <c r="U49890"/>
      <c r="V49890"/>
    </row>
    <row r="49891" spans="6:22" x14ac:dyDescent="0.2">
      <c r="F49891"/>
      <c r="M49891" s="2"/>
      <c r="N49891"/>
      <c r="O49891"/>
      <c r="U49891"/>
      <c r="V49891"/>
    </row>
    <row r="49892" spans="6:22" x14ac:dyDescent="0.2">
      <c r="F49892"/>
      <c r="M49892" s="2"/>
      <c r="N49892"/>
      <c r="O49892"/>
      <c r="U49892"/>
      <c r="V49892"/>
    </row>
    <row r="49893" spans="6:22" x14ac:dyDescent="0.2">
      <c r="F49893"/>
      <c r="M49893" s="2"/>
      <c r="N49893"/>
      <c r="O49893"/>
      <c r="U49893"/>
      <c r="V49893"/>
    </row>
    <row r="49894" spans="6:22" x14ac:dyDescent="0.2">
      <c r="F49894"/>
      <c r="M49894" s="2"/>
      <c r="N49894"/>
      <c r="O49894"/>
      <c r="U49894"/>
      <c r="V49894"/>
    </row>
    <row r="49895" spans="6:22" x14ac:dyDescent="0.2">
      <c r="F49895"/>
      <c r="M49895" s="2"/>
      <c r="N49895"/>
      <c r="O49895"/>
      <c r="U49895"/>
      <c r="V49895"/>
    </row>
    <row r="49896" spans="6:22" x14ac:dyDescent="0.2">
      <c r="F49896"/>
      <c r="M49896" s="2"/>
      <c r="N49896"/>
      <c r="O49896"/>
      <c r="U49896"/>
      <c r="V49896"/>
    </row>
    <row r="49897" spans="6:22" x14ac:dyDescent="0.2">
      <c r="F49897"/>
      <c r="M49897" s="2"/>
      <c r="N49897"/>
      <c r="O49897"/>
      <c r="U49897"/>
      <c r="V49897"/>
    </row>
    <row r="49898" spans="6:22" x14ac:dyDescent="0.2">
      <c r="F49898"/>
      <c r="M49898" s="2"/>
      <c r="N49898"/>
      <c r="O49898"/>
      <c r="U49898"/>
      <c r="V49898"/>
    </row>
    <row r="49899" spans="6:22" x14ac:dyDescent="0.2">
      <c r="F49899"/>
      <c r="M49899" s="2"/>
      <c r="N49899"/>
      <c r="O49899"/>
      <c r="U49899"/>
      <c r="V49899"/>
    </row>
    <row r="49900" spans="6:22" x14ac:dyDescent="0.2">
      <c r="F49900"/>
      <c r="M49900" s="2"/>
      <c r="N49900"/>
      <c r="O49900"/>
      <c r="U49900"/>
      <c r="V49900"/>
    </row>
    <row r="49901" spans="6:22" x14ac:dyDescent="0.2">
      <c r="F49901"/>
      <c r="M49901" s="2"/>
      <c r="N49901"/>
      <c r="O49901"/>
      <c r="U49901"/>
      <c r="V49901"/>
    </row>
    <row r="49902" spans="6:22" x14ac:dyDescent="0.2">
      <c r="F49902"/>
      <c r="M49902" s="2"/>
      <c r="N49902"/>
      <c r="O49902"/>
      <c r="U49902"/>
      <c r="V49902"/>
    </row>
    <row r="49903" spans="6:22" x14ac:dyDescent="0.2">
      <c r="F49903"/>
      <c r="M49903" s="2"/>
      <c r="N49903"/>
      <c r="O49903"/>
      <c r="U49903"/>
      <c r="V49903"/>
    </row>
    <row r="49904" spans="6:22" x14ac:dyDescent="0.2">
      <c r="F49904"/>
      <c r="M49904" s="2"/>
      <c r="N49904"/>
      <c r="O49904"/>
      <c r="U49904"/>
      <c r="V49904"/>
    </row>
    <row r="49905" spans="6:22" x14ac:dyDescent="0.2">
      <c r="F49905"/>
      <c r="M49905" s="2"/>
      <c r="N49905"/>
      <c r="O49905"/>
      <c r="U49905"/>
      <c r="V49905"/>
    </row>
    <row r="49906" spans="6:22" x14ac:dyDescent="0.2">
      <c r="F49906"/>
      <c r="M49906" s="2"/>
      <c r="N49906"/>
      <c r="O49906"/>
      <c r="U49906"/>
      <c r="V49906"/>
    </row>
    <row r="49907" spans="6:22" x14ac:dyDescent="0.2">
      <c r="F49907"/>
      <c r="M49907" s="2"/>
      <c r="N49907"/>
      <c r="O49907"/>
      <c r="U49907"/>
      <c r="V49907"/>
    </row>
    <row r="49908" spans="6:22" x14ac:dyDescent="0.2">
      <c r="F49908"/>
      <c r="M49908" s="2"/>
      <c r="N49908"/>
      <c r="O49908"/>
      <c r="U49908"/>
      <c r="V49908"/>
    </row>
    <row r="49909" spans="6:22" x14ac:dyDescent="0.2">
      <c r="F49909"/>
      <c r="M49909" s="2"/>
      <c r="N49909"/>
      <c r="O49909"/>
      <c r="U49909"/>
      <c r="V49909"/>
    </row>
    <row r="49910" spans="6:22" x14ac:dyDescent="0.2">
      <c r="F49910"/>
      <c r="M49910" s="2"/>
      <c r="N49910"/>
      <c r="O49910"/>
      <c r="U49910"/>
      <c r="V49910"/>
    </row>
    <row r="49911" spans="6:22" x14ac:dyDescent="0.2">
      <c r="F49911"/>
      <c r="M49911" s="2"/>
      <c r="N49911"/>
      <c r="O49911"/>
      <c r="U49911"/>
      <c r="V49911"/>
    </row>
    <row r="49912" spans="6:22" x14ac:dyDescent="0.2">
      <c r="F49912"/>
      <c r="M49912" s="2"/>
      <c r="N49912"/>
      <c r="O49912"/>
      <c r="U49912"/>
      <c r="V49912"/>
    </row>
    <row r="49913" spans="6:22" x14ac:dyDescent="0.2">
      <c r="F49913"/>
      <c r="M49913" s="2"/>
      <c r="N49913"/>
      <c r="O49913"/>
      <c r="U49913"/>
      <c r="V49913"/>
    </row>
    <row r="49914" spans="6:22" x14ac:dyDescent="0.2">
      <c r="F49914"/>
      <c r="M49914" s="2"/>
      <c r="N49914"/>
      <c r="O49914"/>
      <c r="U49914"/>
      <c r="V49914"/>
    </row>
    <row r="49915" spans="6:22" x14ac:dyDescent="0.2">
      <c r="F49915"/>
      <c r="M49915" s="2"/>
      <c r="N49915"/>
      <c r="O49915"/>
      <c r="U49915"/>
      <c r="V49915"/>
    </row>
    <row r="49916" spans="6:22" x14ac:dyDescent="0.2">
      <c r="F49916"/>
      <c r="M49916" s="2"/>
      <c r="N49916"/>
      <c r="O49916"/>
      <c r="U49916"/>
      <c r="V49916"/>
    </row>
    <row r="49917" spans="6:22" x14ac:dyDescent="0.2">
      <c r="F49917"/>
      <c r="M49917" s="2"/>
      <c r="N49917"/>
      <c r="O49917"/>
      <c r="U49917"/>
      <c r="V49917"/>
    </row>
    <row r="49918" spans="6:22" x14ac:dyDescent="0.2">
      <c r="F49918"/>
      <c r="M49918" s="2"/>
      <c r="N49918"/>
      <c r="O49918"/>
      <c r="U49918"/>
      <c r="V49918"/>
    </row>
    <row r="49919" spans="6:22" x14ac:dyDescent="0.2">
      <c r="F49919"/>
      <c r="M49919" s="2"/>
      <c r="N49919"/>
      <c r="O49919"/>
      <c r="U49919"/>
      <c r="V49919"/>
    </row>
    <row r="49920" spans="6:22" x14ac:dyDescent="0.2">
      <c r="F49920"/>
      <c r="M49920" s="2"/>
      <c r="N49920"/>
      <c r="O49920"/>
      <c r="U49920"/>
      <c r="V49920"/>
    </row>
    <row r="49921" spans="6:22" x14ac:dyDescent="0.2">
      <c r="F49921"/>
      <c r="M49921" s="2"/>
      <c r="N49921"/>
      <c r="O49921"/>
      <c r="U49921"/>
      <c r="V49921"/>
    </row>
    <row r="49922" spans="6:22" x14ac:dyDescent="0.2">
      <c r="F49922"/>
      <c r="M49922" s="2"/>
      <c r="N49922"/>
      <c r="O49922"/>
      <c r="U49922"/>
      <c r="V49922"/>
    </row>
    <row r="49923" spans="6:22" x14ac:dyDescent="0.2">
      <c r="F49923"/>
      <c r="M49923" s="2"/>
      <c r="N49923"/>
      <c r="O49923"/>
      <c r="U49923"/>
      <c r="V49923"/>
    </row>
    <row r="49924" spans="6:22" x14ac:dyDescent="0.2">
      <c r="F49924"/>
      <c r="M49924" s="2"/>
      <c r="N49924"/>
      <c r="O49924"/>
      <c r="U49924"/>
      <c r="V49924"/>
    </row>
    <row r="49925" spans="6:22" x14ac:dyDescent="0.2">
      <c r="F49925"/>
      <c r="M49925" s="2"/>
      <c r="N49925"/>
      <c r="O49925"/>
      <c r="U49925"/>
      <c r="V49925"/>
    </row>
    <row r="49926" spans="6:22" x14ac:dyDescent="0.2">
      <c r="F49926"/>
      <c r="M49926" s="2"/>
      <c r="N49926"/>
      <c r="O49926"/>
      <c r="U49926"/>
      <c r="V49926"/>
    </row>
    <row r="49927" spans="6:22" x14ac:dyDescent="0.2">
      <c r="F49927"/>
      <c r="M49927" s="2"/>
      <c r="N49927"/>
      <c r="O49927"/>
      <c r="U49927"/>
      <c r="V49927"/>
    </row>
    <row r="49928" spans="6:22" x14ac:dyDescent="0.2">
      <c r="F49928"/>
      <c r="M49928" s="2"/>
      <c r="N49928"/>
      <c r="O49928"/>
      <c r="U49928"/>
      <c r="V49928"/>
    </row>
    <row r="49929" spans="6:22" x14ac:dyDescent="0.2">
      <c r="F49929"/>
      <c r="M49929" s="2"/>
      <c r="N49929"/>
      <c r="O49929"/>
      <c r="U49929"/>
      <c r="V49929"/>
    </row>
    <row r="49930" spans="6:22" x14ac:dyDescent="0.2">
      <c r="F49930"/>
      <c r="M49930" s="2"/>
      <c r="N49930"/>
      <c r="O49930"/>
      <c r="U49930"/>
      <c r="V49930"/>
    </row>
    <row r="49931" spans="6:22" x14ac:dyDescent="0.2">
      <c r="F49931"/>
      <c r="M49931" s="2"/>
      <c r="N49931"/>
      <c r="O49931"/>
      <c r="U49931"/>
      <c r="V49931"/>
    </row>
    <row r="49932" spans="6:22" x14ac:dyDescent="0.2">
      <c r="F49932"/>
      <c r="M49932" s="2"/>
      <c r="N49932"/>
      <c r="O49932"/>
      <c r="U49932"/>
      <c r="V49932"/>
    </row>
    <row r="49933" spans="6:22" x14ac:dyDescent="0.2">
      <c r="F49933"/>
      <c r="M49933" s="2"/>
      <c r="N49933"/>
      <c r="O49933"/>
      <c r="U49933"/>
      <c r="V49933"/>
    </row>
    <row r="49934" spans="6:22" x14ac:dyDescent="0.2">
      <c r="F49934"/>
      <c r="M49934" s="2"/>
      <c r="N49934"/>
      <c r="O49934"/>
      <c r="U49934"/>
      <c r="V49934"/>
    </row>
    <row r="49935" spans="6:22" x14ac:dyDescent="0.2">
      <c r="F49935"/>
      <c r="M49935" s="2"/>
      <c r="N49935"/>
      <c r="O49935"/>
      <c r="U49935"/>
      <c r="V49935"/>
    </row>
    <row r="49936" spans="6:22" x14ac:dyDescent="0.2">
      <c r="F49936"/>
      <c r="M49936" s="2"/>
      <c r="N49936"/>
      <c r="O49936"/>
      <c r="U49936"/>
      <c r="V49936"/>
    </row>
    <row r="49937" spans="6:22" x14ac:dyDescent="0.2">
      <c r="F49937"/>
      <c r="M49937" s="2"/>
      <c r="N49937"/>
      <c r="O49937"/>
      <c r="U49937"/>
      <c r="V49937"/>
    </row>
    <row r="49938" spans="6:22" x14ac:dyDescent="0.2">
      <c r="F49938"/>
      <c r="M49938" s="2"/>
      <c r="N49938"/>
      <c r="O49938"/>
      <c r="U49938"/>
      <c r="V49938"/>
    </row>
    <row r="49939" spans="6:22" x14ac:dyDescent="0.2">
      <c r="F49939"/>
      <c r="M49939" s="2"/>
      <c r="N49939"/>
      <c r="O49939"/>
      <c r="U49939"/>
      <c r="V49939"/>
    </row>
    <row r="49940" spans="6:22" x14ac:dyDescent="0.2">
      <c r="F49940"/>
      <c r="M49940" s="2"/>
      <c r="N49940"/>
      <c r="O49940"/>
      <c r="U49940"/>
      <c r="V49940"/>
    </row>
    <row r="49941" spans="6:22" x14ac:dyDescent="0.2">
      <c r="F49941"/>
      <c r="M49941" s="2"/>
      <c r="N49941"/>
      <c r="O49941"/>
      <c r="U49941"/>
      <c r="V49941"/>
    </row>
    <row r="49942" spans="6:22" x14ac:dyDescent="0.2">
      <c r="F49942"/>
      <c r="M49942" s="2"/>
      <c r="N49942"/>
      <c r="O49942"/>
      <c r="U49942"/>
      <c r="V49942"/>
    </row>
    <row r="49943" spans="6:22" x14ac:dyDescent="0.2">
      <c r="F49943"/>
      <c r="M49943" s="2"/>
      <c r="N49943"/>
      <c r="O49943"/>
      <c r="U49943"/>
      <c r="V49943"/>
    </row>
    <row r="49944" spans="6:22" x14ac:dyDescent="0.2">
      <c r="F49944"/>
      <c r="M49944" s="2"/>
      <c r="N49944"/>
      <c r="O49944"/>
      <c r="U49944"/>
      <c r="V49944"/>
    </row>
    <row r="49945" spans="6:22" x14ac:dyDescent="0.2">
      <c r="F49945"/>
      <c r="M49945" s="2"/>
      <c r="N49945"/>
      <c r="O49945"/>
      <c r="U49945"/>
      <c r="V49945"/>
    </row>
    <row r="49946" spans="6:22" x14ac:dyDescent="0.2">
      <c r="F49946"/>
      <c r="M49946" s="2"/>
      <c r="N49946"/>
      <c r="O49946"/>
      <c r="U49946"/>
      <c r="V49946"/>
    </row>
    <row r="49947" spans="6:22" x14ac:dyDescent="0.2">
      <c r="F49947"/>
      <c r="M49947" s="2"/>
      <c r="N49947"/>
      <c r="O49947"/>
      <c r="U49947"/>
      <c r="V49947"/>
    </row>
    <row r="49948" spans="6:22" x14ac:dyDescent="0.2">
      <c r="F49948"/>
      <c r="M49948" s="2"/>
      <c r="N49948"/>
      <c r="O49948"/>
      <c r="U49948"/>
      <c r="V49948"/>
    </row>
    <row r="49949" spans="6:22" x14ac:dyDescent="0.2">
      <c r="F49949"/>
      <c r="M49949" s="2"/>
      <c r="N49949"/>
      <c r="O49949"/>
      <c r="U49949"/>
      <c r="V49949"/>
    </row>
    <row r="49950" spans="6:22" x14ac:dyDescent="0.2">
      <c r="F49950"/>
      <c r="M49950" s="2"/>
      <c r="N49950"/>
      <c r="O49950"/>
      <c r="U49950"/>
      <c r="V49950"/>
    </row>
    <row r="49951" spans="6:22" x14ac:dyDescent="0.2">
      <c r="F49951"/>
      <c r="M49951" s="2"/>
      <c r="N49951"/>
      <c r="O49951"/>
      <c r="U49951"/>
      <c r="V49951"/>
    </row>
    <row r="49952" spans="6:22" x14ac:dyDescent="0.2">
      <c r="F49952"/>
      <c r="M49952" s="2"/>
      <c r="N49952"/>
      <c r="O49952"/>
      <c r="U49952"/>
      <c r="V49952"/>
    </row>
    <row r="49953" spans="6:22" x14ac:dyDescent="0.2">
      <c r="F49953"/>
      <c r="M49953" s="2"/>
      <c r="N49953"/>
      <c r="O49953"/>
      <c r="U49953"/>
      <c r="V49953"/>
    </row>
    <row r="49954" spans="6:22" x14ac:dyDescent="0.2">
      <c r="F49954"/>
      <c r="M49954" s="2"/>
      <c r="N49954"/>
      <c r="O49954"/>
      <c r="U49954"/>
      <c r="V49954"/>
    </row>
    <row r="49955" spans="6:22" x14ac:dyDescent="0.2">
      <c r="F49955"/>
      <c r="M49955" s="2"/>
      <c r="N49955"/>
      <c r="O49955"/>
      <c r="U49955"/>
      <c r="V49955"/>
    </row>
    <row r="49956" spans="6:22" x14ac:dyDescent="0.2">
      <c r="F49956"/>
      <c r="M49956" s="2"/>
      <c r="N49956"/>
      <c r="O49956"/>
      <c r="U49956"/>
      <c r="V49956"/>
    </row>
    <row r="49957" spans="6:22" x14ac:dyDescent="0.2">
      <c r="F49957"/>
      <c r="M49957" s="2"/>
      <c r="N49957"/>
      <c r="O49957"/>
      <c r="U49957"/>
      <c r="V49957"/>
    </row>
    <row r="49958" spans="6:22" x14ac:dyDescent="0.2">
      <c r="F49958"/>
      <c r="M49958" s="2"/>
      <c r="N49958"/>
      <c r="O49958"/>
      <c r="U49958"/>
      <c r="V49958"/>
    </row>
    <row r="49959" spans="6:22" x14ac:dyDescent="0.2">
      <c r="F49959"/>
      <c r="M49959" s="2"/>
      <c r="N49959"/>
      <c r="O49959"/>
      <c r="U49959"/>
      <c r="V49959"/>
    </row>
    <row r="49960" spans="6:22" x14ac:dyDescent="0.2">
      <c r="F49960"/>
      <c r="M49960" s="2"/>
      <c r="N49960"/>
      <c r="O49960"/>
      <c r="U49960"/>
      <c r="V49960"/>
    </row>
    <row r="49961" spans="6:22" x14ac:dyDescent="0.2">
      <c r="F49961"/>
      <c r="M49961" s="2"/>
      <c r="N49961"/>
      <c r="O49961"/>
      <c r="U49961"/>
      <c r="V49961"/>
    </row>
    <row r="49962" spans="6:22" x14ac:dyDescent="0.2">
      <c r="F49962"/>
      <c r="M49962" s="2"/>
      <c r="N49962"/>
      <c r="O49962"/>
      <c r="U49962"/>
      <c r="V49962"/>
    </row>
    <row r="49963" spans="6:22" x14ac:dyDescent="0.2">
      <c r="F49963"/>
      <c r="M49963" s="2"/>
      <c r="N49963"/>
      <c r="O49963"/>
      <c r="U49963"/>
      <c r="V49963"/>
    </row>
    <row r="49964" spans="6:22" x14ac:dyDescent="0.2">
      <c r="F49964"/>
      <c r="M49964" s="2"/>
      <c r="N49964"/>
      <c r="O49964"/>
      <c r="U49964"/>
      <c r="V49964"/>
    </row>
    <row r="49965" spans="6:22" x14ac:dyDescent="0.2">
      <c r="F49965"/>
      <c r="M49965" s="2"/>
      <c r="N49965"/>
      <c r="O49965"/>
      <c r="U49965"/>
      <c r="V49965"/>
    </row>
    <row r="49966" spans="6:22" x14ac:dyDescent="0.2">
      <c r="F49966"/>
      <c r="M49966" s="2"/>
      <c r="N49966"/>
      <c r="O49966"/>
      <c r="U49966"/>
      <c r="V49966"/>
    </row>
    <row r="49967" spans="6:22" x14ac:dyDescent="0.2">
      <c r="F49967"/>
      <c r="M49967" s="2"/>
      <c r="N49967"/>
      <c r="O49967"/>
      <c r="U49967"/>
      <c r="V49967"/>
    </row>
    <row r="49968" spans="6:22" x14ac:dyDescent="0.2">
      <c r="F49968"/>
      <c r="M49968" s="2"/>
      <c r="N49968"/>
      <c r="O49968"/>
      <c r="U49968"/>
      <c r="V49968"/>
    </row>
    <row r="49969" spans="6:22" x14ac:dyDescent="0.2">
      <c r="F49969"/>
      <c r="M49969" s="2"/>
      <c r="N49969"/>
      <c r="O49969"/>
      <c r="U49969"/>
      <c r="V49969"/>
    </row>
    <row r="49970" spans="6:22" x14ac:dyDescent="0.2">
      <c r="F49970"/>
      <c r="M49970" s="2"/>
      <c r="N49970"/>
      <c r="O49970"/>
      <c r="U49970"/>
      <c r="V49970"/>
    </row>
    <row r="49971" spans="6:22" x14ac:dyDescent="0.2">
      <c r="F49971"/>
      <c r="M49971" s="2"/>
      <c r="N49971"/>
      <c r="O49971"/>
      <c r="U49971"/>
      <c r="V49971"/>
    </row>
    <row r="49972" spans="6:22" x14ac:dyDescent="0.2">
      <c r="F49972"/>
      <c r="M49972" s="2"/>
      <c r="N49972"/>
      <c r="O49972"/>
      <c r="U49972"/>
      <c r="V49972"/>
    </row>
    <row r="49973" spans="6:22" x14ac:dyDescent="0.2">
      <c r="F49973"/>
      <c r="M49973" s="2"/>
      <c r="N49973"/>
      <c r="O49973"/>
      <c r="U49973"/>
      <c r="V49973"/>
    </row>
    <row r="49974" spans="6:22" x14ac:dyDescent="0.2">
      <c r="F49974"/>
      <c r="M49974" s="2"/>
      <c r="N49974"/>
      <c r="O49974"/>
      <c r="U49974"/>
      <c r="V49974"/>
    </row>
    <row r="49975" spans="6:22" x14ac:dyDescent="0.2">
      <c r="F49975"/>
      <c r="M49975" s="2"/>
      <c r="N49975"/>
      <c r="O49975"/>
      <c r="U49975"/>
      <c r="V49975"/>
    </row>
    <row r="49976" spans="6:22" x14ac:dyDescent="0.2">
      <c r="F49976"/>
      <c r="M49976" s="2"/>
      <c r="N49976"/>
      <c r="O49976"/>
      <c r="U49976"/>
      <c r="V49976"/>
    </row>
    <row r="49977" spans="6:22" x14ac:dyDescent="0.2">
      <c r="F49977"/>
      <c r="M49977" s="2"/>
      <c r="N49977"/>
      <c r="O49977"/>
      <c r="U49977"/>
      <c r="V49977"/>
    </row>
    <row r="49978" spans="6:22" x14ac:dyDescent="0.2">
      <c r="F49978"/>
      <c r="M49978" s="2"/>
      <c r="N49978"/>
      <c r="O49978"/>
      <c r="U49978"/>
      <c r="V49978"/>
    </row>
    <row r="49979" spans="6:22" x14ac:dyDescent="0.2">
      <c r="F49979"/>
      <c r="M49979" s="2"/>
      <c r="N49979"/>
      <c r="O49979"/>
      <c r="U49979"/>
      <c r="V49979"/>
    </row>
    <row r="49980" spans="6:22" x14ac:dyDescent="0.2">
      <c r="F49980"/>
      <c r="M49980" s="2"/>
      <c r="N49980"/>
      <c r="O49980"/>
      <c r="U49980"/>
      <c r="V49980"/>
    </row>
    <row r="49981" spans="6:22" x14ac:dyDescent="0.2">
      <c r="F49981"/>
      <c r="M49981" s="2"/>
      <c r="N49981"/>
      <c r="O49981"/>
      <c r="U49981"/>
      <c r="V49981"/>
    </row>
    <row r="49982" spans="6:22" x14ac:dyDescent="0.2">
      <c r="F49982"/>
      <c r="M49982" s="2"/>
      <c r="N49982"/>
      <c r="O49982"/>
      <c r="U49982"/>
      <c r="V49982"/>
    </row>
    <row r="49983" spans="6:22" x14ac:dyDescent="0.2">
      <c r="F49983"/>
      <c r="M49983" s="2"/>
      <c r="N49983"/>
      <c r="O49983"/>
      <c r="U49983"/>
      <c r="V49983"/>
    </row>
    <row r="49984" spans="6:22" x14ac:dyDescent="0.2">
      <c r="F49984"/>
      <c r="M49984" s="2"/>
      <c r="N49984"/>
      <c r="O49984"/>
      <c r="U49984"/>
      <c r="V49984"/>
    </row>
    <row r="49985" spans="6:22" x14ac:dyDescent="0.2">
      <c r="F49985"/>
      <c r="M49985" s="2"/>
      <c r="N49985"/>
      <c r="O49985"/>
      <c r="U49985"/>
      <c r="V49985"/>
    </row>
    <row r="49986" spans="6:22" x14ac:dyDescent="0.2">
      <c r="F49986"/>
      <c r="M49986" s="2"/>
      <c r="N49986"/>
      <c r="O49986"/>
      <c r="U49986"/>
      <c r="V49986"/>
    </row>
    <row r="49987" spans="6:22" x14ac:dyDescent="0.2">
      <c r="F49987"/>
      <c r="M49987" s="2"/>
      <c r="N49987"/>
      <c r="O49987"/>
      <c r="U49987"/>
      <c r="V49987"/>
    </row>
    <row r="49988" spans="6:22" x14ac:dyDescent="0.2">
      <c r="F49988"/>
      <c r="M49988" s="2"/>
      <c r="N49988"/>
      <c r="O49988"/>
      <c r="U49988"/>
      <c r="V49988"/>
    </row>
    <row r="49989" spans="6:22" x14ac:dyDescent="0.2">
      <c r="F49989"/>
      <c r="M49989" s="2"/>
      <c r="N49989"/>
      <c r="O49989"/>
      <c r="U49989"/>
      <c r="V49989"/>
    </row>
    <row r="49990" spans="6:22" x14ac:dyDescent="0.2">
      <c r="F49990"/>
      <c r="M49990" s="2"/>
      <c r="N49990"/>
      <c r="O49990"/>
      <c r="U49990"/>
      <c r="V49990"/>
    </row>
    <row r="49991" spans="6:22" x14ac:dyDescent="0.2">
      <c r="F49991"/>
      <c r="M49991" s="2"/>
      <c r="N49991"/>
      <c r="O49991"/>
      <c r="U49991"/>
      <c r="V49991"/>
    </row>
    <row r="49992" spans="6:22" x14ac:dyDescent="0.2">
      <c r="F49992"/>
      <c r="M49992" s="2"/>
      <c r="N49992"/>
      <c r="O49992"/>
      <c r="U49992"/>
      <c r="V49992"/>
    </row>
    <row r="49993" spans="6:22" x14ac:dyDescent="0.2">
      <c r="F49993"/>
      <c r="M49993" s="2"/>
      <c r="N49993"/>
      <c r="O49993"/>
      <c r="U49993"/>
      <c r="V49993"/>
    </row>
    <row r="49994" spans="6:22" x14ac:dyDescent="0.2">
      <c r="F49994"/>
      <c r="M49994" s="2"/>
      <c r="N49994"/>
      <c r="O49994"/>
      <c r="U49994"/>
      <c r="V49994"/>
    </row>
    <row r="49995" spans="6:22" x14ac:dyDescent="0.2">
      <c r="F49995"/>
      <c r="M49995" s="2"/>
      <c r="N49995"/>
      <c r="O49995"/>
      <c r="U49995"/>
      <c r="V49995"/>
    </row>
    <row r="49996" spans="6:22" x14ac:dyDescent="0.2">
      <c r="F49996"/>
      <c r="M49996" s="2"/>
      <c r="N49996"/>
      <c r="O49996"/>
      <c r="U49996"/>
      <c r="V49996"/>
    </row>
    <row r="49997" spans="6:22" x14ac:dyDescent="0.2">
      <c r="F49997"/>
      <c r="M49997" s="2"/>
      <c r="N49997"/>
      <c r="O49997"/>
      <c r="U49997"/>
      <c r="V49997"/>
    </row>
    <row r="49998" spans="6:22" x14ac:dyDescent="0.2">
      <c r="F49998"/>
      <c r="M49998" s="2"/>
      <c r="N49998"/>
      <c r="O49998"/>
      <c r="U49998"/>
      <c r="V49998"/>
    </row>
    <row r="49999" spans="6:22" x14ac:dyDescent="0.2">
      <c r="F49999"/>
      <c r="M49999" s="2"/>
      <c r="N49999"/>
      <c r="O49999"/>
      <c r="U49999"/>
      <c r="V49999"/>
    </row>
    <row r="50000" spans="6:22" x14ac:dyDescent="0.2">
      <c r="F50000"/>
      <c r="M50000" s="2"/>
      <c r="N50000"/>
      <c r="O50000"/>
      <c r="U50000"/>
      <c r="V50000"/>
    </row>
    <row r="50001" spans="6:22" x14ac:dyDescent="0.2">
      <c r="F50001"/>
      <c r="M50001" s="2"/>
      <c r="N50001"/>
      <c r="O50001"/>
      <c r="U50001"/>
      <c r="V50001"/>
    </row>
    <row r="50002" spans="6:22" x14ac:dyDescent="0.2">
      <c r="F50002"/>
      <c r="M50002" s="2"/>
      <c r="N50002"/>
      <c r="O50002"/>
      <c r="U50002"/>
      <c r="V50002"/>
    </row>
    <row r="50003" spans="6:22" x14ac:dyDescent="0.2">
      <c r="F50003"/>
      <c r="M50003" s="2"/>
      <c r="N50003"/>
      <c r="O50003"/>
      <c r="U50003"/>
      <c r="V50003"/>
    </row>
    <row r="50004" spans="6:22" x14ac:dyDescent="0.2">
      <c r="F50004"/>
      <c r="M50004" s="2"/>
      <c r="N50004"/>
      <c r="O50004"/>
      <c r="U50004"/>
      <c r="V50004"/>
    </row>
    <row r="50005" spans="6:22" x14ac:dyDescent="0.2">
      <c r="F50005"/>
      <c r="M50005" s="2"/>
      <c r="N50005"/>
      <c r="O50005"/>
      <c r="U50005"/>
      <c r="V50005"/>
    </row>
    <row r="50006" spans="6:22" x14ac:dyDescent="0.2">
      <c r="F50006"/>
      <c r="M50006" s="2"/>
      <c r="N50006"/>
      <c r="O50006"/>
      <c r="U50006"/>
      <c r="V50006"/>
    </row>
    <row r="50007" spans="6:22" x14ac:dyDescent="0.2">
      <c r="F50007"/>
      <c r="M50007" s="2"/>
      <c r="N50007"/>
      <c r="O50007"/>
      <c r="U50007"/>
      <c r="V50007"/>
    </row>
    <row r="50008" spans="6:22" x14ac:dyDescent="0.2">
      <c r="F50008"/>
      <c r="M50008" s="2"/>
      <c r="N50008"/>
      <c r="O50008"/>
      <c r="U50008"/>
      <c r="V50008"/>
    </row>
    <row r="50009" spans="6:22" x14ac:dyDescent="0.2">
      <c r="F50009"/>
      <c r="M50009" s="2"/>
      <c r="N50009"/>
      <c r="O50009"/>
      <c r="U50009"/>
      <c r="V50009"/>
    </row>
    <row r="50010" spans="6:22" x14ac:dyDescent="0.2">
      <c r="F50010"/>
      <c r="M50010" s="2"/>
      <c r="N50010"/>
      <c r="O50010"/>
      <c r="U50010"/>
      <c r="V50010"/>
    </row>
    <row r="50011" spans="6:22" x14ac:dyDescent="0.2">
      <c r="F50011"/>
      <c r="M50011" s="2"/>
      <c r="N50011"/>
      <c r="O50011"/>
      <c r="U50011"/>
      <c r="V50011"/>
    </row>
    <row r="50012" spans="6:22" x14ac:dyDescent="0.2">
      <c r="F50012"/>
      <c r="M50012" s="2"/>
      <c r="N50012"/>
      <c r="O50012"/>
      <c r="U50012"/>
      <c r="V50012"/>
    </row>
    <row r="50013" spans="6:22" x14ac:dyDescent="0.2">
      <c r="F50013"/>
      <c r="M50013" s="2"/>
      <c r="N50013"/>
      <c r="O50013"/>
      <c r="U50013"/>
      <c r="V50013"/>
    </row>
    <row r="50014" spans="6:22" x14ac:dyDescent="0.2">
      <c r="F50014"/>
      <c r="M50014" s="2"/>
      <c r="N50014"/>
      <c r="O50014"/>
      <c r="U50014"/>
      <c r="V50014"/>
    </row>
    <row r="50015" spans="6:22" x14ac:dyDescent="0.2">
      <c r="F50015"/>
      <c r="M50015" s="2"/>
      <c r="N50015"/>
      <c r="O50015"/>
      <c r="U50015"/>
      <c r="V50015"/>
    </row>
    <row r="50016" spans="6:22" x14ac:dyDescent="0.2">
      <c r="F50016"/>
      <c r="M50016" s="2"/>
      <c r="N50016"/>
      <c r="O50016"/>
      <c r="U50016"/>
      <c r="V50016"/>
    </row>
    <row r="50017" spans="6:22" x14ac:dyDescent="0.2">
      <c r="F50017"/>
      <c r="M50017" s="2"/>
      <c r="N50017"/>
      <c r="O50017"/>
      <c r="U50017"/>
      <c r="V50017"/>
    </row>
    <row r="50018" spans="6:22" x14ac:dyDescent="0.2">
      <c r="F50018"/>
      <c r="M50018" s="2"/>
      <c r="N50018"/>
      <c r="O50018"/>
      <c r="U50018"/>
      <c r="V50018"/>
    </row>
    <row r="50019" spans="6:22" x14ac:dyDescent="0.2">
      <c r="F50019"/>
      <c r="M50019" s="2"/>
      <c r="N50019"/>
      <c r="O50019"/>
      <c r="U50019"/>
      <c r="V50019"/>
    </row>
    <row r="50020" spans="6:22" x14ac:dyDescent="0.2">
      <c r="F50020"/>
      <c r="M50020" s="2"/>
      <c r="N50020"/>
      <c r="O50020"/>
      <c r="U50020"/>
      <c r="V50020"/>
    </row>
    <row r="50021" spans="6:22" x14ac:dyDescent="0.2">
      <c r="F50021"/>
      <c r="M50021" s="2"/>
      <c r="N50021"/>
      <c r="O50021"/>
      <c r="U50021"/>
      <c r="V50021"/>
    </row>
    <row r="50022" spans="6:22" x14ac:dyDescent="0.2">
      <c r="F50022"/>
      <c r="M50022" s="2"/>
      <c r="N50022"/>
      <c r="O50022"/>
      <c r="U50022"/>
      <c r="V50022"/>
    </row>
    <row r="50023" spans="6:22" x14ac:dyDescent="0.2">
      <c r="F50023"/>
      <c r="M50023" s="2"/>
      <c r="N50023"/>
      <c r="O50023"/>
      <c r="U50023"/>
      <c r="V50023"/>
    </row>
    <row r="50024" spans="6:22" x14ac:dyDescent="0.2">
      <c r="F50024"/>
      <c r="M50024" s="2"/>
      <c r="N50024"/>
      <c r="O50024"/>
      <c r="U50024"/>
      <c r="V50024"/>
    </row>
    <row r="50025" spans="6:22" x14ac:dyDescent="0.2">
      <c r="F50025"/>
      <c r="M50025" s="2"/>
      <c r="N50025"/>
      <c r="O50025"/>
      <c r="U50025"/>
      <c r="V50025"/>
    </row>
    <row r="50026" spans="6:22" x14ac:dyDescent="0.2">
      <c r="F50026"/>
      <c r="M50026" s="2"/>
      <c r="N50026"/>
      <c r="O50026"/>
      <c r="U50026"/>
      <c r="V50026"/>
    </row>
    <row r="50027" spans="6:22" x14ac:dyDescent="0.2">
      <c r="F50027"/>
      <c r="M50027" s="2"/>
      <c r="N50027"/>
      <c r="O50027"/>
      <c r="U50027"/>
      <c r="V50027"/>
    </row>
    <row r="50028" spans="6:22" x14ac:dyDescent="0.2">
      <c r="F50028"/>
      <c r="M50028" s="2"/>
      <c r="N50028"/>
      <c r="O50028"/>
      <c r="U50028"/>
      <c r="V50028"/>
    </row>
    <row r="50029" spans="6:22" x14ac:dyDescent="0.2">
      <c r="F50029"/>
      <c r="M50029" s="2"/>
      <c r="N50029"/>
      <c r="O50029"/>
      <c r="U50029"/>
      <c r="V50029"/>
    </row>
    <row r="50030" spans="6:22" x14ac:dyDescent="0.2">
      <c r="F50030"/>
      <c r="M50030" s="2"/>
      <c r="N50030"/>
      <c r="O50030"/>
      <c r="U50030"/>
      <c r="V50030"/>
    </row>
    <row r="50031" spans="6:22" x14ac:dyDescent="0.2">
      <c r="F50031"/>
      <c r="M50031" s="2"/>
      <c r="N50031"/>
      <c r="O50031"/>
      <c r="U50031"/>
      <c r="V50031"/>
    </row>
    <row r="50032" spans="6:22" x14ac:dyDescent="0.2">
      <c r="F50032"/>
      <c r="M50032" s="2"/>
      <c r="N50032"/>
      <c r="O50032"/>
      <c r="U50032"/>
      <c r="V50032"/>
    </row>
    <row r="50033" spans="6:22" x14ac:dyDescent="0.2">
      <c r="F50033"/>
      <c r="M50033" s="2"/>
      <c r="N50033"/>
      <c r="O50033"/>
      <c r="U50033"/>
      <c r="V50033"/>
    </row>
    <row r="50034" spans="6:22" x14ac:dyDescent="0.2">
      <c r="F50034"/>
      <c r="M50034" s="2"/>
      <c r="N50034"/>
      <c r="O50034"/>
      <c r="U50034"/>
      <c r="V50034"/>
    </row>
    <row r="50035" spans="6:22" x14ac:dyDescent="0.2">
      <c r="F50035"/>
      <c r="M50035" s="2"/>
      <c r="N50035"/>
      <c r="O50035"/>
      <c r="U50035"/>
      <c r="V50035"/>
    </row>
    <row r="50036" spans="6:22" x14ac:dyDescent="0.2">
      <c r="F50036"/>
      <c r="M50036" s="2"/>
      <c r="N50036"/>
      <c r="O50036"/>
      <c r="U50036"/>
      <c r="V50036"/>
    </row>
    <row r="50037" spans="6:22" x14ac:dyDescent="0.2">
      <c r="F50037"/>
      <c r="M50037" s="2"/>
      <c r="N50037"/>
      <c r="O50037"/>
      <c r="U50037"/>
      <c r="V50037"/>
    </row>
    <row r="50038" spans="6:22" x14ac:dyDescent="0.2">
      <c r="F50038"/>
      <c r="M50038" s="2"/>
      <c r="N50038"/>
      <c r="O50038"/>
      <c r="U50038"/>
      <c r="V50038"/>
    </row>
    <row r="50039" spans="6:22" x14ac:dyDescent="0.2">
      <c r="F50039"/>
      <c r="M50039" s="2"/>
      <c r="N50039"/>
      <c r="O50039"/>
      <c r="U50039"/>
      <c r="V50039"/>
    </row>
    <row r="50040" spans="6:22" x14ac:dyDescent="0.2">
      <c r="F50040"/>
      <c r="M50040" s="2"/>
      <c r="N50040"/>
      <c r="O50040"/>
      <c r="U50040"/>
      <c r="V50040"/>
    </row>
    <row r="50041" spans="6:22" x14ac:dyDescent="0.2">
      <c r="F50041"/>
      <c r="M50041" s="2"/>
      <c r="N50041"/>
      <c r="O50041"/>
      <c r="U50041"/>
      <c r="V50041"/>
    </row>
    <row r="50042" spans="6:22" x14ac:dyDescent="0.2">
      <c r="F50042"/>
      <c r="M50042" s="2"/>
      <c r="N50042"/>
      <c r="O50042"/>
      <c r="U50042"/>
      <c r="V50042"/>
    </row>
    <row r="50043" spans="6:22" x14ac:dyDescent="0.2">
      <c r="F50043"/>
      <c r="M50043" s="2"/>
      <c r="N50043"/>
      <c r="O50043"/>
      <c r="U50043"/>
      <c r="V50043"/>
    </row>
    <row r="50044" spans="6:22" x14ac:dyDescent="0.2">
      <c r="F50044"/>
      <c r="M50044" s="2"/>
      <c r="N50044"/>
      <c r="O50044"/>
      <c r="U50044"/>
      <c r="V50044"/>
    </row>
    <row r="50045" spans="6:22" x14ac:dyDescent="0.2">
      <c r="F50045"/>
      <c r="M50045" s="2"/>
      <c r="N50045"/>
      <c r="O50045"/>
      <c r="U50045"/>
      <c r="V50045"/>
    </row>
    <row r="50046" spans="6:22" x14ac:dyDescent="0.2">
      <c r="F50046"/>
      <c r="M50046" s="2"/>
      <c r="N50046"/>
      <c r="O50046"/>
      <c r="U50046"/>
      <c r="V50046"/>
    </row>
    <row r="50047" spans="6:22" x14ac:dyDescent="0.2">
      <c r="F50047"/>
      <c r="M50047" s="2"/>
      <c r="N50047"/>
      <c r="O50047"/>
      <c r="U50047"/>
      <c r="V50047"/>
    </row>
    <row r="50048" spans="6:22" x14ac:dyDescent="0.2">
      <c r="F50048"/>
      <c r="M50048" s="2"/>
      <c r="N50048"/>
      <c r="O50048"/>
      <c r="U50048"/>
      <c r="V50048"/>
    </row>
    <row r="50049" spans="6:22" x14ac:dyDescent="0.2">
      <c r="F50049"/>
      <c r="M50049" s="2"/>
      <c r="N50049"/>
      <c r="O50049"/>
      <c r="U50049"/>
      <c r="V50049"/>
    </row>
    <row r="50050" spans="6:22" x14ac:dyDescent="0.2">
      <c r="F50050"/>
      <c r="M50050" s="2"/>
      <c r="N50050"/>
      <c r="O50050"/>
      <c r="U50050"/>
      <c r="V50050"/>
    </row>
    <row r="50051" spans="6:22" x14ac:dyDescent="0.2">
      <c r="F50051"/>
      <c r="M50051" s="2"/>
      <c r="N50051"/>
      <c r="O50051"/>
      <c r="U50051"/>
      <c r="V50051"/>
    </row>
    <row r="50052" spans="6:22" x14ac:dyDescent="0.2">
      <c r="F50052"/>
      <c r="M50052" s="2"/>
      <c r="N50052"/>
      <c r="O50052"/>
      <c r="U50052"/>
      <c r="V50052"/>
    </row>
    <row r="50053" spans="6:22" x14ac:dyDescent="0.2">
      <c r="F50053"/>
      <c r="M50053" s="2"/>
      <c r="N50053"/>
      <c r="O50053"/>
      <c r="U50053"/>
      <c r="V50053"/>
    </row>
    <row r="50054" spans="6:22" x14ac:dyDescent="0.2">
      <c r="F50054"/>
      <c r="M50054" s="2"/>
      <c r="N50054"/>
      <c r="O50054"/>
      <c r="U50054"/>
      <c r="V50054"/>
    </row>
    <row r="50055" spans="6:22" x14ac:dyDescent="0.2">
      <c r="F50055"/>
      <c r="M50055" s="2"/>
      <c r="N50055"/>
      <c r="O50055"/>
      <c r="U50055"/>
      <c r="V50055"/>
    </row>
    <row r="50056" spans="6:22" x14ac:dyDescent="0.2">
      <c r="F50056"/>
      <c r="M50056" s="2"/>
      <c r="N50056"/>
      <c r="O50056"/>
      <c r="U50056"/>
      <c r="V50056"/>
    </row>
    <row r="50057" spans="6:22" x14ac:dyDescent="0.2">
      <c r="F50057"/>
      <c r="M50057" s="2"/>
      <c r="N50057"/>
      <c r="O50057"/>
      <c r="U50057"/>
      <c r="V50057"/>
    </row>
    <row r="50058" spans="6:22" x14ac:dyDescent="0.2">
      <c r="F50058"/>
      <c r="M50058" s="2"/>
      <c r="N50058"/>
      <c r="O50058"/>
      <c r="U50058"/>
      <c r="V50058"/>
    </row>
    <row r="50059" spans="6:22" x14ac:dyDescent="0.2">
      <c r="F50059"/>
      <c r="M50059" s="2"/>
      <c r="N50059"/>
      <c r="O50059"/>
      <c r="U50059"/>
      <c r="V50059"/>
    </row>
    <row r="50060" spans="6:22" x14ac:dyDescent="0.2">
      <c r="F50060"/>
      <c r="M50060" s="2"/>
      <c r="N50060"/>
      <c r="O50060"/>
      <c r="U50060"/>
      <c r="V50060"/>
    </row>
    <row r="50061" spans="6:22" x14ac:dyDescent="0.2">
      <c r="F50061"/>
      <c r="M50061" s="2"/>
      <c r="N50061"/>
      <c r="O50061"/>
      <c r="U50061"/>
      <c r="V50061"/>
    </row>
    <row r="50062" spans="6:22" x14ac:dyDescent="0.2">
      <c r="F50062"/>
      <c r="M50062" s="2"/>
      <c r="N50062"/>
      <c r="O50062"/>
      <c r="U50062"/>
      <c r="V50062"/>
    </row>
    <row r="50063" spans="6:22" x14ac:dyDescent="0.2">
      <c r="F50063"/>
      <c r="M50063" s="2"/>
      <c r="N50063"/>
      <c r="O50063"/>
      <c r="U50063"/>
      <c r="V50063"/>
    </row>
    <row r="50064" spans="6:22" x14ac:dyDescent="0.2">
      <c r="F50064"/>
      <c r="M50064" s="2"/>
      <c r="N50064"/>
      <c r="O50064"/>
      <c r="U50064"/>
      <c r="V50064"/>
    </row>
    <row r="50065" spans="6:22" x14ac:dyDescent="0.2">
      <c r="F50065"/>
      <c r="M50065" s="2"/>
      <c r="N50065"/>
      <c r="O50065"/>
      <c r="U50065"/>
      <c r="V50065"/>
    </row>
    <row r="50066" spans="6:22" x14ac:dyDescent="0.2">
      <c r="F50066"/>
      <c r="M50066" s="2"/>
      <c r="N50066"/>
      <c r="O50066"/>
      <c r="U50066"/>
      <c r="V50066"/>
    </row>
    <row r="50067" spans="6:22" x14ac:dyDescent="0.2">
      <c r="F50067"/>
      <c r="M50067" s="2"/>
      <c r="N50067"/>
      <c r="O50067"/>
      <c r="U50067"/>
      <c r="V50067"/>
    </row>
    <row r="50068" spans="6:22" x14ac:dyDescent="0.2">
      <c r="F50068"/>
      <c r="M50068" s="2"/>
      <c r="N50068"/>
      <c r="O50068"/>
      <c r="U50068"/>
      <c r="V50068"/>
    </row>
    <row r="50069" spans="6:22" x14ac:dyDescent="0.2">
      <c r="F50069"/>
      <c r="M50069" s="2"/>
      <c r="N50069"/>
      <c r="O50069"/>
      <c r="U50069"/>
      <c r="V50069"/>
    </row>
    <row r="50070" spans="6:22" x14ac:dyDescent="0.2">
      <c r="F50070"/>
      <c r="M50070" s="2"/>
      <c r="N50070"/>
      <c r="O50070"/>
      <c r="U50070"/>
      <c r="V50070"/>
    </row>
    <row r="50071" spans="6:22" x14ac:dyDescent="0.2">
      <c r="F50071"/>
      <c r="M50071" s="2"/>
      <c r="N50071"/>
      <c r="O50071"/>
      <c r="U50071"/>
      <c r="V50071"/>
    </row>
    <row r="50072" spans="6:22" x14ac:dyDescent="0.2">
      <c r="F50072"/>
      <c r="M50072" s="2"/>
      <c r="N50072"/>
      <c r="O50072"/>
      <c r="U50072"/>
      <c r="V50072"/>
    </row>
    <row r="50073" spans="6:22" x14ac:dyDescent="0.2">
      <c r="F50073"/>
      <c r="M50073" s="2"/>
      <c r="N50073"/>
      <c r="O50073"/>
      <c r="U50073"/>
      <c r="V50073"/>
    </row>
    <row r="50074" spans="6:22" x14ac:dyDescent="0.2">
      <c r="F50074"/>
      <c r="M50074" s="2"/>
      <c r="N50074"/>
      <c r="O50074"/>
      <c r="U50074"/>
      <c r="V50074"/>
    </row>
    <row r="50075" spans="6:22" x14ac:dyDescent="0.2">
      <c r="F50075"/>
      <c r="M50075" s="2"/>
      <c r="N50075"/>
      <c r="O50075"/>
      <c r="U50075"/>
      <c r="V50075"/>
    </row>
    <row r="50076" spans="6:22" x14ac:dyDescent="0.2">
      <c r="F50076"/>
      <c r="M50076" s="2"/>
      <c r="N50076"/>
      <c r="O50076"/>
      <c r="U50076"/>
      <c r="V50076"/>
    </row>
    <row r="50077" spans="6:22" x14ac:dyDescent="0.2">
      <c r="F50077"/>
      <c r="M50077" s="2"/>
      <c r="N50077"/>
      <c r="O50077"/>
      <c r="U50077"/>
      <c r="V50077"/>
    </row>
    <row r="50078" spans="6:22" x14ac:dyDescent="0.2">
      <c r="F50078"/>
      <c r="M50078" s="2"/>
      <c r="N50078"/>
      <c r="O50078"/>
      <c r="U50078"/>
      <c r="V50078"/>
    </row>
    <row r="50079" spans="6:22" x14ac:dyDescent="0.2">
      <c r="F50079"/>
      <c r="M50079" s="2"/>
      <c r="N50079"/>
      <c r="O50079"/>
      <c r="U50079"/>
      <c r="V50079"/>
    </row>
    <row r="50080" spans="6:22" x14ac:dyDescent="0.2">
      <c r="F50080"/>
      <c r="M50080" s="2"/>
      <c r="N50080"/>
      <c r="O50080"/>
      <c r="U50080"/>
      <c r="V50080"/>
    </row>
    <row r="50081" spans="6:22" x14ac:dyDescent="0.2">
      <c r="F50081"/>
      <c r="M50081" s="2"/>
      <c r="N50081"/>
      <c r="O50081"/>
      <c r="U50081"/>
      <c r="V50081"/>
    </row>
    <row r="50082" spans="6:22" x14ac:dyDescent="0.2">
      <c r="F50082"/>
      <c r="M50082" s="2"/>
      <c r="N50082"/>
      <c r="O50082"/>
      <c r="U50082"/>
      <c r="V50082"/>
    </row>
    <row r="50083" spans="6:22" x14ac:dyDescent="0.2">
      <c r="F50083"/>
      <c r="M50083" s="2"/>
      <c r="N50083"/>
      <c r="O50083"/>
      <c r="U50083"/>
      <c r="V50083"/>
    </row>
    <row r="50084" spans="6:22" x14ac:dyDescent="0.2">
      <c r="F50084"/>
      <c r="M50084" s="2"/>
      <c r="N50084"/>
      <c r="O50084"/>
      <c r="U50084"/>
      <c r="V50084"/>
    </row>
    <row r="50085" spans="6:22" x14ac:dyDescent="0.2">
      <c r="F50085"/>
      <c r="M50085" s="2"/>
      <c r="N50085"/>
      <c r="O50085"/>
      <c r="U50085"/>
      <c r="V50085"/>
    </row>
    <row r="50086" spans="6:22" x14ac:dyDescent="0.2">
      <c r="F50086"/>
      <c r="M50086" s="2"/>
      <c r="N50086"/>
      <c r="O50086"/>
      <c r="U50086"/>
      <c r="V50086"/>
    </row>
    <row r="50087" spans="6:22" x14ac:dyDescent="0.2">
      <c r="F50087"/>
      <c r="M50087" s="2"/>
      <c r="N50087"/>
      <c r="O50087"/>
      <c r="U50087"/>
      <c r="V50087"/>
    </row>
    <row r="50088" spans="6:22" x14ac:dyDescent="0.2">
      <c r="F50088"/>
      <c r="M50088" s="2"/>
      <c r="N50088"/>
      <c r="O50088"/>
      <c r="U50088"/>
      <c r="V50088"/>
    </row>
    <row r="50089" spans="6:22" x14ac:dyDescent="0.2">
      <c r="F50089"/>
      <c r="M50089" s="2"/>
      <c r="N50089"/>
      <c r="O50089"/>
      <c r="U50089"/>
      <c r="V50089"/>
    </row>
    <row r="50090" spans="6:22" x14ac:dyDescent="0.2">
      <c r="F50090"/>
      <c r="M50090" s="2"/>
      <c r="N50090"/>
      <c r="O50090"/>
      <c r="U50090"/>
      <c r="V50090"/>
    </row>
    <row r="50091" spans="6:22" x14ac:dyDescent="0.2">
      <c r="F50091"/>
      <c r="M50091" s="2"/>
      <c r="N50091"/>
      <c r="O50091"/>
      <c r="U50091"/>
      <c r="V50091"/>
    </row>
    <row r="50092" spans="6:22" x14ac:dyDescent="0.2">
      <c r="F50092"/>
      <c r="M50092" s="2"/>
      <c r="N50092"/>
      <c r="O50092"/>
      <c r="U50092"/>
      <c r="V50092"/>
    </row>
    <row r="50093" spans="6:22" x14ac:dyDescent="0.2">
      <c r="F50093"/>
      <c r="M50093" s="2"/>
      <c r="N50093"/>
      <c r="O50093"/>
      <c r="U50093"/>
      <c r="V50093"/>
    </row>
    <row r="50094" spans="6:22" x14ac:dyDescent="0.2">
      <c r="F50094"/>
      <c r="M50094" s="2"/>
      <c r="N50094"/>
      <c r="O50094"/>
      <c r="U50094"/>
      <c r="V50094"/>
    </row>
    <row r="50095" spans="6:22" x14ac:dyDescent="0.2">
      <c r="F50095"/>
      <c r="M50095" s="2"/>
      <c r="N50095"/>
      <c r="O50095"/>
      <c r="U50095"/>
      <c r="V50095"/>
    </row>
    <row r="50096" spans="6:22" x14ac:dyDescent="0.2">
      <c r="F50096"/>
      <c r="M50096" s="2"/>
      <c r="N50096"/>
      <c r="O50096"/>
      <c r="U50096"/>
      <c r="V50096"/>
    </row>
    <row r="50097" spans="6:22" x14ac:dyDescent="0.2">
      <c r="F50097"/>
      <c r="M50097" s="2"/>
      <c r="N50097"/>
      <c r="O50097"/>
      <c r="U50097"/>
      <c r="V50097"/>
    </row>
    <row r="50098" spans="6:22" x14ac:dyDescent="0.2">
      <c r="F50098"/>
      <c r="M50098" s="2"/>
      <c r="N50098"/>
      <c r="O50098"/>
      <c r="U50098"/>
      <c r="V50098"/>
    </row>
    <row r="50099" spans="6:22" x14ac:dyDescent="0.2">
      <c r="F50099"/>
      <c r="M50099" s="2"/>
      <c r="N50099"/>
      <c r="O50099"/>
      <c r="U50099"/>
      <c r="V50099"/>
    </row>
    <row r="50100" spans="6:22" x14ac:dyDescent="0.2">
      <c r="F50100"/>
      <c r="M50100" s="2"/>
      <c r="N50100"/>
      <c r="O50100"/>
      <c r="U50100"/>
      <c r="V50100"/>
    </row>
    <row r="50101" spans="6:22" x14ac:dyDescent="0.2">
      <c r="F50101"/>
      <c r="M50101" s="2"/>
      <c r="N50101"/>
      <c r="O50101"/>
      <c r="U50101"/>
      <c r="V50101"/>
    </row>
    <row r="50102" spans="6:22" x14ac:dyDescent="0.2">
      <c r="F50102"/>
      <c r="M50102" s="2"/>
      <c r="N50102"/>
      <c r="O50102"/>
      <c r="U50102"/>
      <c r="V50102"/>
    </row>
    <row r="50103" spans="6:22" x14ac:dyDescent="0.2">
      <c r="F50103"/>
      <c r="M50103" s="2"/>
      <c r="N50103"/>
      <c r="O50103"/>
      <c r="U50103"/>
      <c r="V50103"/>
    </row>
    <row r="50104" spans="6:22" x14ac:dyDescent="0.2">
      <c r="F50104"/>
      <c r="M50104" s="2"/>
      <c r="N50104"/>
      <c r="O50104"/>
      <c r="U50104"/>
      <c r="V50104"/>
    </row>
    <row r="50105" spans="6:22" x14ac:dyDescent="0.2">
      <c r="F50105"/>
      <c r="M50105" s="2"/>
      <c r="N50105"/>
      <c r="O50105"/>
      <c r="U50105"/>
      <c r="V50105"/>
    </row>
    <row r="50106" spans="6:22" x14ac:dyDescent="0.2">
      <c r="F50106"/>
      <c r="M50106" s="2"/>
      <c r="N50106"/>
      <c r="O50106"/>
      <c r="U50106"/>
      <c r="V50106"/>
    </row>
    <row r="50107" spans="6:22" x14ac:dyDescent="0.2">
      <c r="F50107"/>
      <c r="M50107" s="2"/>
      <c r="N50107"/>
      <c r="O50107"/>
      <c r="U50107"/>
      <c r="V50107"/>
    </row>
    <row r="50108" spans="6:22" x14ac:dyDescent="0.2">
      <c r="F50108"/>
      <c r="M50108" s="2"/>
      <c r="N50108"/>
      <c r="O50108"/>
      <c r="U50108"/>
      <c r="V50108"/>
    </row>
    <row r="50109" spans="6:22" x14ac:dyDescent="0.2">
      <c r="F50109"/>
      <c r="M50109" s="2"/>
      <c r="N50109"/>
      <c r="O50109"/>
      <c r="U50109"/>
      <c r="V50109"/>
    </row>
    <row r="50110" spans="6:22" x14ac:dyDescent="0.2">
      <c r="F50110"/>
      <c r="M50110" s="2"/>
      <c r="N50110"/>
      <c r="O50110"/>
      <c r="U50110"/>
      <c r="V50110"/>
    </row>
    <row r="50111" spans="6:22" x14ac:dyDescent="0.2">
      <c r="F50111"/>
      <c r="M50111" s="2"/>
      <c r="N50111"/>
      <c r="O50111"/>
      <c r="U50111"/>
      <c r="V50111"/>
    </row>
    <row r="50112" spans="6:22" x14ac:dyDescent="0.2">
      <c r="F50112"/>
      <c r="M50112" s="2"/>
      <c r="N50112"/>
      <c r="O50112"/>
      <c r="U50112"/>
      <c r="V50112"/>
    </row>
    <row r="50113" spans="6:22" x14ac:dyDescent="0.2">
      <c r="F50113"/>
      <c r="M50113" s="2"/>
      <c r="N50113"/>
      <c r="O50113"/>
      <c r="U50113"/>
      <c r="V50113"/>
    </row>
    <row r="50114" spans="6:22" x14ac:dyDescent="0.2">
      <c r="F50114"/>
      <c r="M50114" s="2"/>
      <c r="N50114"/>
      <c r="O50114"/>
      <c r="U50114"/>
      <c r="V50114"/>
    </row>
    <row r="50115" spans="6:22" x14ac:dyDescent="0.2">
      <c r="F50115"/>
      <c r="M50115" s="2"/>
      <c r="N50115"/>
      <c r="O50115"/>
      <c r="U50115"/>
      <c r="V50115"/>
    </row>
    <row r="50116" spans="6:22" x14ac:dyDescent="0.2">
      <c r="F50116"/>
      <c r="M50116" s="2"/>
      <c r="N50116"/>
      <c r="O50116"/>
      <c r="U50116"/>
      <c r="V50116"/>
    </row>
    <row r="50117" spans="6:22" x14ac:dyDescent="0.2">
      <c r="F50117"/>
      <c r="M50117" s="2"/>
      <c r="N50117"/>
      <c r="O50117"/>
      <c r="U50117"/>
      <c r="V50117"/>
    </row>
    <row r="50118" spans="6:22" x14ac:dyDescent="0.2">
      <c r="F50118"/>
      <c r="M50118" s="2"/>
      <c r="N50118"/>
      <c r="O50118"/>
      <c r="U50118"/>
      <c r="V50118"/>
    </row>
    <row r="50119" spans="6:22" x14ac:dyDescent="0.2">
      <c r="F50119"/>
      <c r="M50119" s="2"/>
      <c r="N50119"/>
      <c r="O50119"/>
      <c r="U50119"/>
      <c r="V50119"/>
    </row>
    <row r="50120" spans="6:22" x14ac:dyDescent="0.2">
      <c r="F50120"/>
      <c r="M50120" s="2"/>
      <c r="N50120"/>
      <c r="O50120"/>
      <c r="U50120"/>
      <c r="V50120"/>
    </row>
    <row r="50121" spans="6:22" x14ac:dyDescent="0.2">
      <c r="F50121"/>
      <c r="M50121" s="2"/>
      <c r="N50121"/>
      <c r="O50121"/>
      <c r="U50121"/>
      <c r="V50121"/>
    </row>
    <row r="50122" spans="6:22" x14ac:dyDescent="0.2">
      <c r="F50122"/>
      <c r="M50122" s="2"/>
      <c r="N50122"/>
      <c r="O50122"/>
      <c r="U50122"/>
      <c r="V50122"/>
    </row>
    <row r="50123" spans="6:22" x14ac:dyDescent="0.2">
      <c r="F50123"/>
      <c r="M50123" s="2"/>
      <c r="N50123"/>
      <c r="O50123"/>
      <c r="U50123"/>
      <c r="V50123"/>
    </row>
    <row r="50124" spans="6:22" x14ac:dyDescent="0.2">
      <c r="F50124"/>
      <c r="M50124" s="2"/>
      <c r="N50124"/>
      <c r="O50124"/>
      <c r="U50124"/>
      <c r="V50124"/>
    </row>
    <row r="50125" spans="6:22" x14ac:dyDescent="0.2">
      <c r="F50125"/>
      <c r="M50125" s="2"/>
      <c r="N50125"/>
      <c r="O50125"/>
      <c r="U50125"/>
      <c r="V50125"/>
    </row>
    <row r="50126" spans="6:22" x14ac:dyDescent="0.2">
      <c r="F50126"/>
      <c r="M50126" s="2"/>
      <c r="N50126"/>
      <c r="O50126"/>
      <c r="U50126"/>
      <c r="V50126"/>
    </row>
    <row r="50127" spans="6:22" x14ac:dyDescent="0.2">
      <c r="F50127"/>
      <c r="M50127" s="2"/>
      <c r="N50127"/>
      <c r="O50127"/>
      <c r="U50127"/>
      <c r="V50127"/>
    </row>
    <row r="50128" spans="6:22" x14ac:dyDescent="0.2">
      <c r="F50128"/>
      <c r="M50128" s="2"/>
      <c r="N50128"/>
      <c r="O50128"/>
      <c r="U50128"/>
      <c r="V50128"/>
    </row>
    <row r="50129" spans="6:22" x14ac:dyDescent="0.2">
      <c r="F50129"/>
      <c r="M50129" s="2"/>
      <c r="N50129"/>
      <c r="O50129"/>
      <c r="U50129"/>
      <c r="V50129"/>
    </row>
    <row r="50130" spans="6:22" x14ac:dyDescent="0.2">
      <c r="F50130"/>
      <c r="M50130" s="2"/>
      <c r="N50130"/>
      <c r="O50130"/>
      <c r="U50130"/>
      <c r="V50130"/>
    </row>
    <row r="50131" spans="6:22" x14ac:dyDescent="0.2">
      <c r="F50131"/>
      <c r="M50131" s="2"/>
      <c r="N50131"/>
      <c r="O50131"/>
      <c r="U50131"/>
      <c r="V50131"/>
    </row>
    <row r="50132" spans="6:22" x14ac:dyDescent="0.2">
      <c r="F50132"/>
      <c r="M50132" s="2"/>
      <c r="N50132"/>
      <c r="O50132"/>
      <c r="U50132"/>
      <c r="V50132"/>
    </row>
    <row r="50133" spans="6:22" x14ac:dyDescent="0.2">
      <c r="F50133"/>
      <c r="M50133" s="2"/>
      <c r="N50133"/>
      <c r="O50133"/>
      <c r="U50133"/>
      <c r="V50133"/>
    </row>
    <row r="50134" spans="6:22" x14ac:dyDescent="0.2">
      <c r="F50134"/>
      <c r="M50134" s="2"/>
      <c r="N50134"/>
      <c r="O50134"/>
      <c r="U50134"/>
      <c r="V50134"/>
    </row>
    <row r="50135" spans="6:22" x14ac:dyDescent="0.2">
      <c r="F50135"/>
      <c r="M50135" s="2"/>
      <c r="N50135"/>
      <c r="O50135"/>
      <c r="U50135"/>
      <c r="V50135"/>
    </row>
    <row r="50136" spans="6:22" x14ac:dyDescent="0.2">
      <c r="F50136"/>
      <c r="M50136" s="2"/>
      <c r="N50136"/>
      <c r="O50136"/>
      <c r="U50136"/>
      <c r="V50136"/>
    </row>
    <row r="50137" spans="6:22" x14ac:dyDescent="0.2">
      <c r="F50137"/>
      <c r="M50137" s="2"/>
      <c r="N50137"/>
      <c r="O50137"/>
      <c r="U50137"/>
      <c r="V50137"/>
    </row>
    <row r="50138" spans="6:22" x14ac:dyDescent="0.2">
      <c r="F50138"/>
      <c r="M50138" s="2"/>
      <c r="N50138"/>
      <c r="O50138"/>
      <c r="U50138"/>
      <c r="V50138"/>
    </row>
    <row r="50139" spans="6:22" x14ac:dyDescent="0.2">
      <c r="F50139"/>
      <c r="M50139" s="2"/>
      <c r="N50139"/>
      <c r="O50139"/>
      <c r="U50139"/>
      <c r="V50139"/>
    </row>
    <row r="50140" spans="6:22" x14ac:dyDescent="0.2">
      <c r="F50140"/>
      <c r="M50140" s="2"/>
      <c r="N50140"/>
      <c r="O50140"/>
      <c r="U50140"/>
      <c r="V50140"/>
    </row>
    <row r="50141" spans="6:22" x14ac:dyDescent="0.2">
      <c r="F50141"/>
      <c r="M50141" s="2"/>
      <c r="N50141"/>
      <c r="O50141"/>
      <c r="U50141"/>
      <c r="V50141"/>
    </row>
    <row r="50142" spans="6:22" x14ac:dyDescent="0.2">
      <c r="F50142"/>
      <c r="M50142" s="2"/>
      <c r="N50142"/>
      <c r="O50142"/>
      <c r="U50142"/>
      <c r="V50142"/>
    </row>
    <row r="50143" spans="6:22" x14ac:dyDescent="0.2">
      <c r="F50143"/>
      <c r="M50143" s="2"/>
      <c r="N50143"/>
      <c r="O50143"/>
      <c r="U50143"/>
      <c r="V50143"/>
    </row>
    <row r="50144" spans="6:22" x14ac:dyDescent="0.2">
      <c r="F50144"/>
      <c r="M50144" s="2"/>
      <c r="N50144"/>
      <c r="O50144"/>
      <c r="U50144"/>
      <c r="V50144"/>
    </row>
    <row r="50145" spans="6:22" x14ac:dyDescent="0.2">
      <c r="F50145"/>
      <c r="M50145" s="2"/>
      <c r="N50145"/>
      <c r="O50145"/>
      <c r="U50145"/>
      <c r="V50145"/>
    </row>
    <row r="50146" spans="6:22" x14ac:dyDescent="0.2">
      <c r="F50146"/>
      <c r="M50146" s="2"/>
      <c r="N50146"/>
      <c r="O50146"/>
      <c r="U50146"/>
      <c r="V50146"/>
    </row>
    <row r="50147" spans="6:22" x14ac:dyDescent="0.2">
      <c r="F50147"/>
      <c r="M50147" s="2"/>
      <c r="N50147"/>
      <c r="O50147"/>
      <c r="U50147"/>
      <c r="V50147"/>
    </row>
    <row r="50148" spans="6:22" x14ac:dyDescent="0.2">
      <c r="F50148"/>
      <c r="M50148" s="2"/>
      <c r="N50148"/>
      <c r="O50148"/>
      <c r="U50148"/>
      <c r="V50148"/>
    </row>
    <row r="50149" spans="6:22" x14ac:dyDescent="0.2">
      <c r="F50149"/>
      <c r="M50149" s="2"/>
      <c r="N50149"/>
      <c r="O50149"/>
      <c r="U50149"/>
      <c r="V50149"/>
    </row>
    <row r="50150" spans="6:22" x14ac:dyDescent="0.2">
      <c r="F50150"/>
      <c r="M50150" s="2"/>
      <c r="N50150"/>
      <c r="O50150"/>
      <c r="U50150"/>
      <c r="V50150"/>
    </row>
    <row r="50151" spans="6:22" x14ac:dyDescent="0.2">
      <c r="F50151"/>
      <c r="M50151" s="2"/>
      <c r="N50151"/>
      <c r="O50151"/>
      <c r="U50151"/>
      <c r="V50151"/>
    </row>
    <row r="50152" spans="6:22" x14ac:dyDescent="0.2">
      <c r="F50152"/>
      <c r="M50152" s="2"/>
      <c r="N50152"/>
      <c r="O50152"/>
      <c r="U50152"/>
      <c r="V50152"/>
    </row>
    <row r="50153" spans="6:22" x14ac:dyDescent="0.2">
      <c r="F50153"/>
      <c r="M50153" s="2"/>
      <c r="N50153"/>
      <c r="O50153"/>
      <c r="U50153"/>
      <c r="V50153"/>
    </row>
    <row r="50154" spans="6:22" x14ac:dyDescent="0.2">
      <c r="F50154"/>
      <c r="M50154" s="2"/>
      <c r="N50154"/>
      <c r="O50154"/>
      <c r="U50154"/>
      <c r="V50154"/>
    </row>
    <row r="50155" spans="6:22" x14ac:dyDescent="0.2">
      <c r="F50155"/>
      <c r="M50155" s="2"/>
      <c r="N50155"/>
      <c r="O50155"/>
      <c r="U50155"/>
      <c r="V50155"/>
    </row>
    <row r="50156" spans="6:22" x14ac:dyDescent="0.2">
      <c r="F50156"/>
      <c r="M50156" s="2"/>
      <c r="N50156"/>
      <c r="O50156"/>
      <c r="U50156"/>
      <c r="V50156"/>
    </row>
    <row r="50157" spans="6:22" x14ac:dyDescent="0.2">
      <c r="F50157"/>
      <c r="M50157" s="2"/>
      <c r="N50157"/>
      <c r="O50157"/>
      <c r="U50157"/>
      <c r="V50157"/>
    </row>
    <row r="50158" spans="6:22" x14ac:dyDescent="0.2">
      <c r="F50158"/>
      <c r="M50158" s="2"/>
      <c r="N50158"/>
      <c r="O50158"/>
      <c r="U50158"/>
      <c r="V50158"/>
    </row>
    <row r="50159" spans="6:22" x14ac:dyDescent="0.2">
      <c r="F50159"/>
      <c r="M50159" s="2"/>
      <c r="N50159"/>
      <c r="O50159"/>
      <c r="U50159"/>
      <c r="V50159"/>
    </row>
    <row r="50160" spans="6:22" x14ac:dyDescent="0.2">
      <c r="F50160"/>
      <c r="M50160" s="2"/>
      <c r="N50160"/>
      <c r="O50160"/>
      <c r="U50160"/>
      <c r="V50160"/>
    </row>
    <row r="50161" spans="6:22" x14ac:dyDescent="0.2">
      <c r="F50161"/>
      <c r="M50161" s="2"/>
      <c r="N50161"/>
      <c r="O50161"/>
      <c r="U50161"/>
      <c r="V50161"/>
    </row>
    <row r="50162" spans="6:22" x14ac:dyDescent="0.2">
      <c r="F50162"/>
      <c r="M50162" s="2"/>
      <c r="N50162"/>
      <c r="O50162"/>
      <c r="U50162"/>
      <c r="V50162"/>
    </row>
    <row r="50163" spans="6:22" x14ac:dyDescent="0.2">
      <c r="F50163"/>
      <c r="M50163" s="2"/>
      <c r="N50163"/>
      <c r="O50163"/>
      <c r="U50163"/>
      <c r="V50163"/>
    </row>
    <row r="50164" spans="6:22" x14ac:dyDescent="0.2">
      <c r="F50164"/>
      <c r="M50164" s="2"/>
      <c r="N50164"/>
      <c r="O50164"/>
      <c r="U50164"/>
      <c r="V50164"/>
    </row>
    <row r="50165" spans="6:22" x14ac:dyDescent="0.2">
      <c r="F50165"/>
      <c r="M50165" s="2"/>
      <c r="N50165"/>
      <c r="O50165"/>
      <c r="U50165"/>
      <c r="V50165"/>
    </row>
    <row r="50166" spans="6:22" x14ac:dyDescent="0.2">
      <c r="F50166"/>
      <c r="M50166" s="2"/>
      <c r="N50166"/>
      <c r="O50166"/>
      <c r="U50166"/>
      <c r="V50166"/>
    </row>
    <row r="50167" spans="6:22" x14ac:dyDescent="0.2">
      <c r="F50167"/>
      <c r="M50167" s="2"/>
      <c r="N50167"/>
      <c r="O50167"/>
      <c r="U50167"/>
      <c r="V50167"/>
    </row>
    <row r="50168" spans="6:22" x14ac:dyDescent="0.2">
      <c r="F50168"/>
      <c r="M50168" s="2"/>
      <c r="N50168"/>
      <c r="O50168"/>
      <c r="U50168"/>
      <c r="V50168"/>
    </row>
    <row r="50169" spans="6:22" x14ac:dyDescent="0.2">
      <c r="F50169"/>
      <c r="M50169" s="2"/>
      <c r="N50169"/>
      <c r="O50169"/>
      <c r="U50169"/>
      <c r="V50169"/>
    </row>
    <row r="50170" spans="6:22" x14ac:dyDescent="0.2">
      <c r="F50170"/>
      <c r="M50170" s="2"/>
      <c r="N50170"/>
      <c r="O50170"/>
      <c r="U50170"/>
      <c r="V50170"/>
    </row>
    <row r="50171" spans="6:22" x14ac:dyDescent="0.2">
      <c r="F50171"/>
      <c r="M50171" s="2"/>
      <c r="N50171"/>
      <c r="O50171"/>
      <c r="U50171"/>
      <c r="V50171"/>
    </row>
    <row r="50172" spans="6:22" x14ac:dyDescent="0.2">
      <c r="F50172"/>
      <c r="M50172" s="2"/>
      <c r="N50172"/>
      <c r="O50172"/>
      <c r="U50172"/>
      <c r="V50172"/>
    </row>
    <row r="50173" spans="6:22" x14ac:dyDescent="0.2">
      <c r="F50173"/>
      <c r="M50173" s="2"/>
      <c r="N50173"/>
      <c r="O50173"/>
      <c r="U50173"/>
      <c r="V50173"/>
    </row>
    <row r="50174" spans="6:22" x14ac:dyDescent="0.2">
      <c r="F50174"/>
      <c r="M50174" s="2"/>
      <c r="N50174"/>
      <c r="O50174"/>
      <c r="U50174"/>
      <c r="V50174"/>
    </row>
    <row r="50175" spans="6:22" x14ac:dyDescent="0.2">
      <c r="F50175"/>
      <c r="M50175" s="2"/>
      <c r="N50175"/>
      <c r="O50175"/>
      <c r="U50175"/>
      <c r="V50175"/>
    </row>
    <row r="50176" spans="6:22" x14ac:dyDescent="0.2">
      <c r="F50176"/>
      <c r="M50176" s="2"/>
      <c r="N50176"/>
      <c r="O50176"/>
      <c r="U50176"/>
      <c r="V50176"/>
    </row>
    <row r="50177" spans="6:22" x14ac:dyDescent="0.2">
      <c r="F50177"/>
      <c r="M50177" s="2"/>
      <c r="N50177"/>
      <c r="O50177"/>
      <c r="U50177"/>
      <c r="V50177"/>
    </row>
    <row r="50178" spans="6:22" x14ac:dyDescent="0.2">
      <c r="F50178"/>
      <c r="M50178" s="2"/>
      <c r="N50178"/>
      <c r="O50178"/>
      <c r="U50178"/>
      <c r="V50178"/>
    </row>
    <row r="50179" spans="6:22" x14ac:dyDescent="0.2">
      <c r="F50179"/>
      <c r="M50179" s="2"/>
      <c r="N50179"/>
      <c r="O50179"/>
      <c r="U50179"/>
      <c r="V50179"/>
    </row>
    <row r="50180" spans="6:22" x14ac:dyDescent="0.2">
      <c r="F50180"/>
      <c r="M50180" s="2"/>
      <c r="N50180"/>
      <c r="O50180"/>
      <c r="U50180"/>
      <c r="V50180"/>
    </row>
    <row r="50181" spans="6:22" x14ac:dyDescent="0.2">
      <c r="F50181"/>
      <c r="M50181" s="2"/>
      <c r="N50181"/>
      <c r="O50181"/>
      <c r="U50181"/>
      <c r="V50181"/>
    </row>
    <row r="50182" spans="6:22" x14ac:dyDescent="0.2">
      <c r="F50182"/>
      <c r="M50182" s="2"/>
      <c r="N50182"/>
      <c r="O50182"/>
      <c r="U50182"/>
      <c r="V50182"/>
    </row>
    <row r="50183" spans="6:22" x14ac:dyDescent="0.2">
      <c r="F50183"/>
      <c r="M50183" s="2"/>
      <c r="N50183"/>
      <c r="O50183"/>
      <c r="U50183"/>
      <c r="V50183"/>
    </row>
    <row r="50184" spans="6:22" x14ac:dyDescent="0.2">
      <c r="F50184"/>
      <c r="M50184" s="2"/>
      <c r="N50184"/>
      <c r="O50184"/>
      <c r="U50184"/>
      <c r="V50184"/>
    </row>
    <row r="50185" spans="6:22" x14ac:dyDescent="0.2">
      <c r="F50185"/>
      <c r="M50185" s="2"/>
      <c r="N50185"/>
      <c r="O50185"/>
      <c r="U50185"/>
      <c r="V50185"/>
    </row>
    <row r="50186" spans="6:22" x14ac:dyDescent="0.2">
      <c r="F50186"/>
      <c r="M50186" s="2"/>
      <c r="N50186"/>
      <c r="O50186"/>
      <c r="U50186"/>
      <c r="V50186"/>
    </row>
    <row r="50187" spans="6:22" x14ac:dyDescent="0.2">
      <c r="F50187"/>
      <c r="M50187" s="2"/>
      <c r="N50187"/>
      <c r="O50187"/>
      <c r="U50187"/>
      <c r="V50187"/>
    </row>
    <row r="50188" spans="6:22" x14ac:dyDescent="0.2">
      <c r="F50188"/>
      <c r="M50188" s="2"/>
      <c r="N50188"/>
      <c r="O50188"/>
      <c r="U50188"/>
      <c r="V50188"/>
    </row>
    <row r="50189" spans="6:22" x14ac:dyDescent="0.2">
      <c r="F50189"/>
      <c r="M50189" s="2"/>
      <c r="N50189"/>
      <c r="O50189"/>
      <c r="U50189"/>
      <c r="V50189"/>
    </row>
    <row r="50190" spans="6:22" x14ac:dyDescent="0.2">
      <c r="F50190"/>
      <c r="M50190" s="2"/>
      <c r="N50190"/>
      <c r="O50190"/>
      <c r="U50190"/>
      <c r="V50190"/>
    </row>
    <row r="50191" spans="6:22" x14ac:dyDescent="0.2">
      <c r="F50191"/>
      <c r="M50191" s="2"/>
      <c r="N50191"/>
      <c r="O50191"/>
      <c r="U50191"/>
      <c r="V50191"/>
    </row>
    <row r="50192" spans="6:22" x14ac:dyDescent="0.2">
      <c r="F50192"/>
      <c r="M50192" s="2"/>
      <c r="N50192"/>
      <c r="O50192"/>
      <c r="U50192"/>
      <c r="V50192"/>
    </row>
    <row r="50193" spans="6:22" x14ac:dyDescent="0.2">
      <c r="F50193"/>
      <c r="M50193" s="2"/>
      <c r="N50193"/>
      <c r="O50193"/>
      <c r="U50193"/>
      <c r="V50193"/>
    </row>
    <row r="50194" spans="6:22" x14ac:dyDescent="0.2">
      <c r="F50194"/>
      <c r="M50194" s="2"/>
      <c r="N50194"/>
      <c r="O50194"/>
      <c r="U50194"/>
      <c r="V50194"/>
    </row>
    <row r="50195" spans="6:22" x14ac:dyDescent="0.2">
      <c r="F50195"/>
      <c r="M50195" s="2"/>
      <c r="N50195"/>
      <c r="O50195"/>
      <c r="U50195"/>
      <c r="V50195"/>
    </row>
    <row r="50196" spans="6:22" x14ac:dyDescent="0.2">
      <c r="F50196"/>
      <c r="M50196" s="2"/>
      <c r="N50196"/>
      <c r="O50196"/>
      <c r="U50196"/>
      <c r="V50196"/>
    </row>
    <row r="50197" spans="6:22" x14ac:dyDescent="0.2">
      <c r="F50197"/>
      <c r="M50197" s="2"/>
      <c r="N50197"/>
      <c r="O50197"/>
      <c r="U50197"/>
      <c r="V50197"/>
    </row>
    <row r="50198" spans="6:22" x14ac:dyDescent="0.2">
      <c r="F50198"/>
      <c r="M50198" s="2"/>
      <c r="N50198"/>
      <c r="O50198"/>
      <c r="U50198"/>
      <c r="V50198"/>
    </row>
    <row r="50199" spans="6:22" x14ac:dyDescent="0.2">
      <c r="F50199"/>
      <c r="M50199" s="2"/>
      <c r="N50199"/>
      <c r="O50199"/>
      <c r="U50199"/>
      <c r="V50199"/>
    </row>
    <row r="50200" spans="6:22" x14ac:dyDescent="0.2">
      <c r="F50200"/>
      <c r="M50200" s="2"/>
      <c r="N50200"/>
      <c r="O50200"/>
      <c r="U50200"/>
      <c r="V50200"/>
    </row>
    <row r="50201" spans="6:22" x14ac:dyDescent="0.2">
      <c r="F50201"/>
      <c r="M50201" s="2"/>
      <c r="N50201"/>
      <c r="O50201"/>
      <c r="U50201"/>
      <c r="V50201"/>
    </row>
    <row r="50202" spans="6:22" x14ac:dyDescent="0.2">
      <c r="F50202"/>
      <c r="M50202" s="2"/>
      <c r="N50202"/>
      <c r="O50202"/>
      <c r="U50202"/>
      <c r="V50202"/>
    </row>
    <row r="50203" spans="6:22" x14ac:dyDescent="0.2">
      <c r="F50203"/>
      <c r="M50203" s="2"/>
      <c r="N50203"/>
      <c r="O50203"/>
      <c r="U50203"/>
      <c r="V50203"/>
    </row>
    <row r="50204" spans="6:22" x14ac:dyDescent="0.2">
      <c r="F50204"/>
      <c r="M50204" s="2"/>
      <c r="N50204"/>
      <c r="O50204"/>
      <c r="U50204"/>
      <c r="V50204"/>
    </row>
    <row r="50205" spans="6:22" x14ac:dyDescent="0.2">
      <c r="F50205"/>
      <c r="M50205" s="2"/>
      <c r="N50205"/>
      <c r="O50205"/>
      <c r="U50205"/>
      <c r="V50205"/>
    </row>
    <row r="50206" spans="6:22" x14ac:dyDescent="0.2">
      <c r="F50206"/>
      <c r="M50206" s="2"/>
      <c r="N50206"/>
      <c r="O50206"/>
      <c r="U50206"/>
      <c r="V50206"/>
    </row>
    <row r="50207" spans="6:22" x14ac:dyDescent="0.2">
      <c r="F50207"/>
      <c r="M50207" s="2"/>
      <c r="N50207"/>
      <c r="O50207"/>
      <c r="U50207"/>
      <c r="V50207"/>
    </row>
    <row r="50208" spans="6:22" x14ac:dyDescent="0.2">
      <c r="F50208"/>
      <c r="M50208" s="2"/>
      <c r="N50208"/>
      <c r="O50208"/>
      <c r="U50208"/>
      <c r="V50208"/>
    </row>
    <row r="50209" spans="6:22" x14ac:dyDescent="0.2">
      <c r="F50209"/>
      <c r="M50209" s="2"/>
      <c r="N50209"/>
      <c r="O50209"/>
      <c r="U50209"/>
      <c r="V50209"/>
    </row>
    <row r="50210" spans="6:22" x14ac:dyDescent="0.2">
      <c r="F50210"/>
      <c r="M50210" s="2"/>
      <c r="N50210"/>
      <c r="O50210"/>
      <c r="U50210"/>
      <c r="V50210"/>
    </row>
    <row r="50211" spans="6:22" x14ac:dyDescent="0.2">
      <c r="F50211"/>
      <c r="M50211" s="2"/>
      <c r="N50211"/>
      <c r="O50211"/>
      <c r="U50211"/>
      <c r="V50211"/>
    </row>
    <row r="50212" spans="6:22" x14ac:dyDescent="0.2">
      <c r="F50212"/>
      <c r="M50212" s="2"/>
      <c r="N50212"/>
      <c r="O50212"/>
      <c r="U50212"/>
      <c r="V50212"/>
    </row>
    <row r="50213" spans="6:22" x14ac:dyDescent="0.2">
      <c r="F50213"/>
      <c r="M50213" s="2"/>
      <c r="N50213"/>
      <c r="O50213"/>
      <c r="U50213"/>
      <c r="V50213"/>
    </row>
    <row r="50214" spans="6:22" x14ac:dyDescent="0.2">
      <c r="F50214"/>
      <c r="M50214" s="2"/>
      <c r="N50214"/>
      <c r="O50214"/>
      <c r="U50214"/>
      <c r="V50214"/>
    </row>
    <row r="50215" spans="6:22" x14ac:dyDescent="0.2">
      <c r="F50215"/>
      <c r="M50215" s="2"/>
      <c r="N50215"/>
      <c r="O50215"/>
      <c r="U50215"/>
      <c r="V50215"/>
    </row>
    <row r="50216" spans="6:22" x14ac:dyDescent="0.2">
      <c r="F50216"/>
      <c r="M50216" s="2"/>
      <c r="N50216"/>
      <c r="O50216"/>
      <c r="U50216"/>
      <c r="V50216"/>
    </row>
    <row r="50217" spans="6:22" x14ac:dyDescent="0.2">
      <c r="F50217"/>
      <c r="M50217" s="2"/>
      <c r="N50217"/>
      <c r="O50217"/>
      <c r="U50217"/>
      <c r="V50217"/>
    </row>
    <row r="50218" spans="6:22" x14ac:dyDescent="0.2">
      <c r="F50218"/>
      <c r="M50218" s="2"/>
      <c r="N50218"/>
      <c r="O50218"/>
      <c r="U50218"/>
      <c r="V50218"/>
    </row>
    <row r="50219" spans="6:22" x14ac:dyDescent="0.2">
      <c r="F50219"/>
      <c r="M50219" s="2"/>
      <c r="N50219"/>
      <c r="O50219"/>
      <c r="U50219"/>
      <c r="V50219"/>
    </row>
    <row r="50220" spans="6:22" x14ac:dyDescent="0.2">
      <c r="F50220"/>
      <c r="M50220" s="2"/>
      <c r="N50220"/>
      <c r="O50220"/>
      <c r="U50220"/>
      <c r="V50220"/>
    </row>
    <row r="50221" spans="6:22" x14ac:dyDescent="0.2">
      <c r="F50221"/>
      <c r="M50221" s="2"/>
      <c r="N50221"/>
      <c r="O50221"/>
      <c r="U50221"/>
      <c r="V50221"/>
    </row>
    <row r="50222" spans="6:22" x14ac:dyDescent="0.2">
      <c r="F50222"/>
      <c r="M50222" s="2"/>
      <c r="N50222"/>
      <c r="O50222"/>
      <c r="U50222"/>
      <c r="V50222"/>
    </row>
    <row r="50223" spans="6:22" x14ac:dyDescent="0.2">
      <c r="F50223"/>
      <c r="M50223" s="2"/>
      <c r="N50223"/>
      <c r="O50223"/>
      <c r="U50223"/>
      <c r="V50223"/>
    </row>
    <row r="50224" spans="6:22" x14ac:dyDescent="0.2">
      <c r="F50224"/>
      <c r="M50224" s="2"/>
      <c r="N50224"/>
      <c r="O50224"/>
      <c r="U50224"/>
      <c r="V50224"/>
    </row>
    <row r="50225" spans="6:22" x14ac:dyDescent="0.2">
      <c r="F50225"/>
      <c r="M50225" s="2"/>
      <c r="N50225"/>
      <c r="O50225"/>
      <c r="U50225"/>
      <c r="V50225"/>
    </row>
    <row r="50226" spans="6:22" x14ac:dyDescent="0.2">
      <c r="F50226"/>
      <c r="M50226" s="2"/>
      <c r="N50226"/>
      <c r="O50226"/>
      <c r="U50226"/>
      <c r="V50226"/>
    </row>
    <row r="50227" spans="6:22" x14ac:dyDescent="0.2">
      <c r="F50227"/>
      <c r="M50227" s="2"/>
      <c r="N50227"/>
      <c r="O50227"/>
      <c r="U50227"/>
      <c r="V50227"/>
    </row>
    <row r="50228" spans="6:22" x14ac:dyDescent="0.2">
      <c r="F50228"/>
      <c r="M50228" s="2"/>
      <c r="N50228"/>
      <c r="O50228"/>
      <c r="U50228"/>
      <c r="V50228"/>
    </row>
    <row r="50229" spans="6:22" x14ac:dyDescent="0.2">
      <c r="F50229"/>
      <c r="M50229" s="2"/>
      <c r="N50229"/>
      <c r="O50229"/>
      <c r="U50229"/>
      <c r="V50229"/>
    </row>
    <row r="50230" spans="6:22" x14ac:dyDescent="0.2">
      <c r="F50230"/>
      <c r="M50230" s="2"/>
      <c r="N50230"/>
      <c r="O50230"/>
      <c r="U50230"/>
      <c r="V50230"/>
    </row>
    <row r="50231" spans="6:22" x14ac:dyDescent="0.2">
      <c r="F50231"/>
      <c r="M50231" s="2"/>
      <c r="N50231"/>
      <c r="O50231"/>
      <c r="U50231"/>
      <c r="V50231"/>
    </row>
    <row r="50232" spans="6:22" x14ac:dyDescent="0.2">
      <c r="F50232"/>
      <c r="M50232" s="2"/>
      <c r="N50232"/>
      <c r="O50232"/>
      <c r="U50232"/>
      <c r="V50232"/>
    </row>
    <row r="50233" spans="6:22" x14ac:dyDescent="0.2">
      <c r="F50233"/>
      <c r="M50233" s="2"/>
      <c r="N50233"/>
      <c r="O50233"/>
      <c r="U50233"/>
      <c r="V50233"/>
    </row>
    <row r="50234" spans="6:22" x14ac:dyDescent="0.2">
      <c r="F50234"/>
      <c r="M50234" s="2"/>
      <c r="N50234"/>
      <c r="O50234"/>
      <c r="U50234"/>
      <c r="V50234"/>
    </row>
    <row r="50235" spans="6:22" x14ac:dyDescent="0.2">
      <c r="F50235"/>
      <c r="M50235" s="2"/>
      <c r="N50235"/>
      <c r="O50235"/>
      <c r="U50235"/>
      <c r="V50235"/>
    </row>
    <row r="50236" spans="6:22" x14ac:dyDescent="0.2">
      <c r="F50236"/>
      <c r="M50236" s="2"/>
      <c r="N50236"/>
      <c r="O50236"/>
      <c r="U50236"/>
      <c r="V50236"/>
    </row>
    <row r="50237" spans="6:22" x14ac:dyDescent="0.2">
      <c r="F50237"/>
      <c r="M50237" s="2"/>
      <c r="N50237"/>
      <c r="O50237"/>
      <c r="U50237"/>
      <c r="V50237"/>
    </row>
    <row r="50238" spans="6:22" x14ac:dyDescent="0.2">
      <c r="F50238"/>
      <c r="M50238" s="2"/>
      <c r="N50238"/>
      <c r="O50238"/>
      <c r="U50238"/>
      <c r="V50238"/>
    </row>
    <row r="50239" spans="6:22" x14ac:dyDescent="0.2">
      <c r="F50239"/>
      <c r="M50239" s="2"/>
      <c r="N50239"/>
      <c r="O50239"/>
      <c r="U50239"/>
      <c r="V50239"/>
    </row>
    <row r="50240" spans="6:22" x14ac:dyDescent="0.2">
      <c r="F50240"/>
      <c r="M50240" s="2"/>
      <c r="N50240"/>
      <c r="O50240"/>
      <c r="U50240"/>
      <c r="V50240"/>
    </row>
    <row r="50241" spans="6:22" x14ac:dyDescent="0.2">
      <c r="F50241"/>
      <c r="M50241" s="2"/>
      <c r="N50241"/>
      <c r="O50241"/>
      <c r="U50241"/>
      <c r="V50241"/>
    </row>
    <row r="50242" spans="6:22" x14ac:dyDescent="0.2">
      <c r="F50242"/>
      <c r="M50242" s="2"/>
      <c r="N50242"/>
      <c r="O50242"/>
      <c r="U50242"/>
      <c r="V50242"/>
    </row>
    <row r="50243" spans="6:22" x14ac:dyDescent="0.2">
      <c r="F50243"/>
      <c r="M50243" s="2"/>
      <c r="N50243"/>
      <c r="O50243"/>
      <c r="U50243"/>
      <c r="V50243"/>
    </row>
    <row r="50244" spans="6:22" x14ac:dyDescent="0.2">
      <c r="F50244"/>
      <c r="M50244" s="2"/>
      <c r="N50244"/>
      <c r="O50244"/>
      <c r="U50244"/>
      <c r="V50244"/>
    </row>
    <row r="50245" spans="6:22" x14ac:dyDescent="0.2">
      <c r="F50245"/>
      <c r="M50245" s="2"/>
      <c r="N50245"/>
      <c r="O50245"/>
      <c r="U50245"/>
      <c r="V50245"/>
    </row>
    <row r="50246" spans="6:22" x14ac:dyDescent="0.2">
      <c r="F50246"/>
      <c r="M50246" s="2"/>
      <c r="N50246"/>
      <c r="O50246"/>
      <c r="U50246"/>
      <c r="V50246"/>
    </row>
    <row r="50247" spans="6:22" x14ac:dyDescent="0.2">
      <c r="F50247"/>
      <c r="M50247" s="2"/>
      <c r="N50247"/>
      <c r="O50247"/>
      <c r="U50247"/>
      <c r="V50247"/>
    </row>
    <row r="50248" spans="6:22" x14ac:dyDescent="0.2">
      <c r="F50248"/>
      <c r="M50248" s="2"/>
      <c r="N50248"/>
      <c r="O50248"/>
      <c r="U50248"/>
      <c r="V50248"/>
    </row>
    <row r="50249" spans="6:22" x14ac:dyDescent="0.2">
      <c r="F50249"/>
      <c r="M50249" s="2"/>
      <c r="N50249"/>
      <c r="O50249"/>
      <c r="U50249"/>
      <c r="V50249"/>
    </row>
    <row r="50250" spans="6:22" x14ac:dyDescent="0.2">
      <c r="F50250"/>
      <c r="M50250" s="2"/>
      <c r="N50250"/>
      <c r="O50250"/>
      <c r="U50250"/>
      <c r="V50250"/>
    </row>
    <row r="50251" spans="6:22" x14ac:dyDescent="0.2">
      <c r="F50251"/>
      <c r="M50251" s="2"/>
      <c r="N50251"/>
      <c r="O50251"/>
      <c r="U50251"/>
      <c r="V50251"/>
    </row>
    <row r="50252" spans="6:22" x14ac:dyDescent="0.2">
      <c r="F50252"/>
      <c r="M50252" s="2"/>
      <c r="N50252"/>
      <c r="O50252"/>
      <c r="U50252"/>
      <c r="V50252"/>
    </row>
    <row r="50253" spans="6:22" x14ac:dyDescent="0.2">
      <c r="F50253"/>
      <c r="M50253" s="2"/>
      <c r="N50253"/>
      <c r="O50253"/>
      <c r="U50253"/>
      <c r="V50253"/>
    </row>
    <row r="50254" spans="6:22" x14ac:dyDescent="0.2">
      <c r="F50254"/>
      <c r="M50254" s="2"/>
      <c r="N50254"/>
      <c r="O50254"/>
      <c r="U50254"/>
      <c r="V50254"/>
    </row>
    <row r="50255" spans="6:22" x14ac:dyDescent="0.2">
      <c r="F50255"/>
      <c r="M50255" s="2"/>
      <c r="N50255"/>
      <c r="O50255"/>
      <c r="U50255"/>
      <c r="V50255"/>
    </row>
    <row r="50256" spans="6:22" x14ac:dyDescent="0.2">
      <c r="F50256"/>
      <c r="M50256" s="2"/>
      <c r="N50256"/>
      <c r="O50256"/>
      <c r="U50256"/>
      <c r="V50256"/>
    </row>
    <row r="50257" spans="6:22" x14ac:dyDescent="0.2">
      <c r="F50257"/>
      <c r="M50257" s="2"/>
      <c r="N50257"/>
      <c r="O50257"/>
      <c r="U50257"/>
      <c r="V50257"/>
    </row>
    <row r="50258" spans="6:22" x14ac:dyDescent="0.2">
      <c r="F50258"/>
      <c r="M50258" s="2"/>
      <c r="N50258"/>
      <c r="O50258"/>
      <c r="U50258"/>
      <c r="V50258"/>
    </row>
    <row r="50259" spans="6:22" x14ac:dyDescent="0.2">
      <c r="F50259"/>
      <c r="M50259" s="2"/>
      <c r="N50259"/>
      <c r="O50259"/>
      <c r="U50259"/>
      <c r="V50259"/>
    </row>
    <row r="50260" spans="6:22" x14ac:dyDescent="0.2">
      <c r="F50260"/>
      <c r="M50260" s="2"/>
      <c r="N50260"/>
      <c r="O50260"/>
      <c r="U50260"/>
      <c r="V50260"/>
    </row>
    <row r="50261" spans="6:22" x14ac:dyDescent="0.2">
      <c r="F50261"/>
      <c r="M50261" s="2"/>
      <c r="N50261"/>
      <c r="O50261"/>
      <c r="U50261"/>
      <c r="V50261"/>
    </row>
    <row r="50262" spans="6:22" x14ac:dyDescent="0.2">
      <c r="F50262"/>
      <c r="M50262" s="2"/>
      <c r="N50262"/>
      <c r="O50262"/>
      <c r="U50262"/>
      <c r="V50262"/>
    </row>
    <row r="50263" spans="6:22" x14ac:dyDescent="0.2">
      <c r="F50263"/>
      <c r="M50263" s="2"/>
      <c r="N50263"/>
      <c r="O50263"/>
      <c r="U50263"/>
      <c r="V50263"/>
    </row>
    <row r="50264" spans="6:22" x14ac:dyDescent="0.2">
      <c r="F50264"/>
      <c r="M50264" s="2"/>
      <c r="N50264"/>
      <c r="O50264"/>
      <c r="U50264"/>
      <c r="V50264"/>
    </row>
    <row r="50265" spans="6:22" x14ac:dyDescent="0.2">
      <c r="F50265"/>
      <c r="M50265" s="2"/>
      <c r="N50265"/>
      <c r="O50265"/>
      <c r="U50265"/>
      <c r="V50265"/>
    </row>
    <row r="50266" spans="6:22" x14ac:dyDescent="0.2">
      <c r="F50266"/>
      <c r="M50266" s="2"/>
      <c r="N50266"/>
      <c r="O50266"/>
      <c r="U50266"/>
      <c r="V50266"/>
    </row>
    <row r="50267" spans="6:22" x14ac:dyDescent="0.2">
      <c r="F50267"/>
      <c r="M50267" s="2"/>
      <c r="N50267"/>
      <c r="O50267"/>
      <c r="U50267"/>
      <c r="V50267"/>
    </row>
    <row r="50268" spans="6:22" x14ac:dyDescent="0.2">
      <c r="F50268"/>
      <c r="M50268" s="2"/>
      <c r="N50268"/>
      <c r="O50268"/>
      <c r="U50268"/>
      <c r="V50268"/>
    </row>
    <row r="50269" spans="6:22" x14ac:dyDescent="0.2">
      <c r="F50269"/>
      <c r="M50269" s="2"/>
      <c r="N50269"/>
      <c r="O50269"/>
      <c r="U50269"/>
      <c r="V50269"/>
    </row>
    <row r="50270" spans="6:22" x14ac:dyDescent="0.2">
      <c r="F50270"/>
      <c r="M50270" s="2"/>
      <c r="N50270"/>
      <c r="O50270"/>
      <c r="U50270"/>
      <c r="V50270"/>
    </row>
    <row r="50271" spans="6:22" x14ac:dyDescent="0.2">
      <c r="F50271"/>
      <c r="M50271" s="2"/>
      <c r="N50271"/>
      <c r="O50271"/>
      <c r="U50271"/>
      <c r="V50271"/>
    </row>
    <row r="50272" spans="6:22" x14ac:dyDescent="0.2">
      <c r="F50272"/>
      <c r="M50272" s="2"/>
      <c r="N50272"/>
      <c r="O50272"/>
      <c r="U50272"/>
      <c r="V50272"/>
    </row>
    <row r="50273" spans="6:22" x14ac:dyDescent="0.2">
      <c r="F50273"/>
      <c r="M50273" s="2"/>
      <c r="N50273"/>
      <c r="O50273"/>
      <c r="U50273"/>
      <c r="V50273"/>
    </row>
    <row r="50274" spans="6:22" x14ac:dyDescent="0.2">
      <c r="F50274"/>
      <c r="M50274" s="2"/>
      <c r="N50274"/>
      <c r="O50274"/>
      <c r="U50274"/>
      <c r="V50274"/>
    </row>
    <row r="50275" spans="6:22" x14ac:dyDescent="0.2">
      <c r="F50275"/>
      <c r="M50275" s="2"/>
      <c r="N50275"/>
      <c r="O50275"/>
      <c r="U50275"/>
      <c r="V50275"/>
    </row>
    <row r="50276" spans="6:22" x14ac:dyDescent="0.2">
      <c r="F50276"/>
      <c r="M50276" s="2"/>
      <c r="N50276"/>
      <c r="O50276"/>
      <c r="U50276"/>
      <c r="V50276"/>
    </row>
    <row r="50277" spans="6:22" x14ac:dyDescent="0.2">
      <c r="F50277"/>
      <c r="M50277" s="2"/>
      <c r="N50277"/>
      <c r="O50277"/>
      <c r="U50277"/>
      <c r="V50277"/>
    </row>
    <row r="50278" spans="6:22" x14ac:dyDescent="0.2">
      <c r="F50278"/>
      <c r="M50278" s="2"/>
      <c r="N50278"/>
      <c r="O50278"/>
      <c r="U50278"/>
      <c r="V50278"/>
    </row>
    <row r="50279" spans="6:22" x14ac:dyDescent="0.2">
      <c r="F50279"/>
      <c r="M50279" s="2"/>
      <c r="N50279"/>
      <c r="O50279"/>
      <c r="U50279"/>
      <c r="V50279"/>
    </row>
    <row r="50280" spans="6:22" x14ac:dyDescent="0.2">
      <c r="F50280"/>
      <c r="M50280" s="2"/>
      <c r="N50280"/>
      <c r="O50280"/>
      <c r="U50280"/>
      <c r="V50280"/>
    </row>
    <row r="50281" spans="6:22" x14ac:dyDescent="0.2">
      <c r="F50281"/>
      <c r="M50281" s="2"/>
      <c r="N50281"/>
      <c r="O50281"/>
      <c r="U50281"/>
      <c r="V50281"/>
    </row>
    <row r="50282" spans="6:22" x14ac:dyDescent="0.2">
      <c r="F50282"/>
      <c r="M50282" s="2"/>
      <c r="N50282"/>
      <c r="O50282"/>
      <c r="U50282"/>
      <c r="V50282"/>
    </row>
    <row r="50283" spans="6:22" x14ac:dyDescent="0.2">
      <c r="F50283"/>
      <c r="M50283" s="2"/>
      <c r="N50283"/>
      <c r="O50283"/>
      <c r="U50283"/>
      <c r="V50283"/>
    </row>
    <row r="50284" spans="6:22" x14ac:dyDescent="0.2">
      <c r="F50284"/>
      <c r="M50284" s="2"/>
      <c r="N50284"/>
      <c r="O50284"/>
      <c r="U50284"/>
      <c r="V50284"/>
    </row>
    <row r="50285" spans="6:22" x14ac:dyDescent="0.2">
      <c r="F50285"/>
      <c r="M50285" s="2"/>
      <c r="N50285"/>
      <c r="O50285"/>
      <c r="U50285"/>
      <c r="V50285"/>
    </row>
    <row r="50286" spans="6:22" x14ac:dyDescent="0.2">
      <c r="F50286"/>
      <c r="M50286" s="2"/>
      <c r="N50286"/>
      <c r="O50286"/>
      <c r="U50286"/>
      <c r="V50286"/>
    </row>
    <row r="50287" spans="6:22" x14ac:dyDescent="0.2">
      <c r="F50287"/>
      <c r="M50287" s="2"/>
      <c r="N50287"/>
      <c r="O50287"/>
      <c r="U50287"/>
      <c r="V50287"/>
    </row>
    <row r="50288" spans="6:22" x14ac:dyDescent="0.2">
      <c r="F50288"/>
      <c r="M50288" s="2"/>
      <c r="N50288"/>
      <c r="O50288"/>
      <c r="U50288"/>
      <c r="V50288"/>
    </row>
    <row r="50289" spans="6:22" x14ac:dyDescent="0.2">
      <c r="F50289"/>
      <c r="M50289" s="2"/>
      <c r="N50289"/>
      <c r="O50289"/>
      <c r="U50289"/>
      <c r="V50289"/>
    </row>
    <row r="50290" spans="6:22" x14ac:dyDescent="0.2">
      <c r="F50290"/>
      <c r="M50290" s="2"/>
      <c r="N50290"/>
      <c r="O50290"/>
      <c r="U50290"/>
      <c r="V50290"/>
    </row>
    <row r="50291" spans="6:22" x14ac:dyDescent="0.2">
      <c r="F50291"/>
      <c r="M50291" s="2"/>
      <c r="N50291"/>
      <c r="O50291"/>
      <c r="U50291"/>
      <c r="V50291"/>
    </row>
    <row r="50292" spans="6:22" x14ac:dyDescent="0.2">
      <c r="F50292"/>
      <c r="M50292" s="2"/>
      <c r="N50292"/>
      <c r="O50292"/>
      <c r="U50292"/>
      <c r="V50292"/>
    </row>
    <row r="50293" spans="6:22" x14ac:dyDescent="0.2">
      <c r="F50293"/>
      <c r="M50293" s="2"/>
      <c r="N50293"/>
      <c r="O50293"/>
      <c r="U50293"/>
      <c r="V50293"/>
    </row>
    <row r="50294" spans="6:22" x14ac:dyDescent="0.2">
      <c r="F50294"/>
      <c r="M50294" s="2"/>
      <c r="N50294"/>
      <c r="O50294"/>
      <c r="U50294"/>
      <c r="V50294"/>
    </row>
    <row r="50295" spans="6:22" x14ac:dyDescent="0.2">
      <c r="F50295"/>
      <c r="M50295" s="2"/>
      <c r="N50295"/>
      <c r="O50295"/>
      <c r="U50295"/>
      <c r="V50295"/>
    </row>
    <row r="50296" spans="6:22" x14ac:dyDescent="0.2">
      <c r="F50296"/>
      <c r="M50296" s="2"/>
      <c r="N50296"/>
      <c r="O50296"/>
      <c r="U50296"/>
      <c r="V50296"/>
    </row>
    <row r="50297" spans="6:22" x14ac:dyDescent="0.2">
      <c r="F50297"/>
      <c r="M50297" s="2"/>
      <c r="N50297"/>
      <c r="O50297"/>
      <c r="U50297"/>
      <c r="V50297"/>
    </row>
    <row r="50298" spans="6:22" x14ac:dyDescent="0.2">
      <c r="F50298"/>
      <c r="M50298" s="2"/>
      <c r="N50298"/>
      <c r="O50298"/>
      <c r="U50298"/>
      <c r="V50298"/>
    </row>
    <row r="50299" spans="6:22" x14ac:dyDescent="0.2">
      <c r="F50299"/>
      <c r="M50299" s="2"/>
      <c r="N50299"/>
      <c r="O50299"/>
      <c r="U50299"/>
      <c r="V50299"/>
    </row>
    <row r="50300" spans="6:22" x14ac:dyDescent="0.2">
      <c r="F50300"/>
      <c r="M50300" s="2"/>
      <c r="N50300"/>
      <c r="O50300"/>
      <c r="U50300"/>
      <c r="V50300"/>
    </row>
    <row r="50301" spans="6:22" x14ac:dyDescent="0.2">
      <c r="F50301"/>
      <c r="M50301" s="2"/>
      <c r="N50301"/>
      <c r="O50301"/>
      <c r="U50301"/>
      <c r="V50301"/>
    </row>
    <row r="50302" spans="6:22" x14ac:dyDescent="0.2">
      <c r="F50302"/>
      <c r="M50302" s="2"/>
      <c r="N50302"/>
      <c r="O50302"/>
      <c r="U50302"/>
      <c r="V50302"/>
    </row>
    <row r="50303" spans="6:22" x14ac:dyDescent="0.2">
      <c r="F50303"/>
      <c r="M50303" s="2"/>
      <c r="N50303"/>
      <c r="O50303"/>
      <c r="U50303"/>
      <c r="V50303"/>
    </row>
    <row r="50304" spans="6:22" x14ac:dyDescent="0.2">
      <c r="F50304"/>
      <c r="M50304" s="2"/>
      <c r="N50304"/>
      <c r="O50304"/>
      <c r="U50304"/>
      <c r="V50304"/>
    </row>
    <row r="50305" spans="6:22" x14ac:dyDescent="0.2">
      <c r="F50305"/>
      <c r="M50305" s="2"/>
      <c r="N50305"/>
      <c r="O50305"/>
      <c r="U50305"/>
      <c r="V50305"/>
    </row>
    <row r="50306" spans="6:22" x14ac:dyDescent="0.2">
      <c r="F50306"/>
      <c r="M50306" s="2"/>
      <c r="N50306"/>
      <c r="O50306"/>
      <c r="U50306"/>
      <c r="V50306"/>
    </row>
    <row r="50307" spans="6:22" x14ac:dyDescent="0.2">
      <c r="F50307"/>
      <c r="M50307" s="2"/>
      <c r="N50307"/>
      <c r="O50307"/>
      <c r="U50307"/>
      <c r="V50307"/>
    </row>
    <row r="50308" spans="6:22" x14ac:dyDescent="0.2">
      <c r="F50308"/>
      <c r="M50308" s="2"/>
      <c r="N50308"/>
      <c r="O50308"/>
      <c r="U50308"/>
      <c r="V50308"/>
    </row>
    <row r="50309" spans="6:22" x14ac:dyDescent="0.2">
      <c r="F50309"/>
      <c r="M50309" s="2"/>
      <c r="N50309"/>
      <c r="O50309"/>
      <c r="U50309"/>
      <c r="V50309"/>
    </row>
    <row r="50310" spans="6:22" x14ac:dyDescent="0.2">
      <c r="F50310"/>
      <c r="M50310" s="2"/>
      <c r="N50310"/>
      <c r="O50310"/>
      <c r="U50310"/>
      <c r="V50310"/>
    </row>
    <row r="50311" spans="6:22" x14ac:dyDescent="0.2">
      <c r="F50311"/>
      <c r="M50311" s="2"/>
      <c r="N50311"/>
      <c r="O50311"/>
      <c r="U50311"/>
      <c r="V50311"/>
    </row>
    <row r="50312" spans="6:22" x14ac:dyDescent="0.2">
      <c r="F50312"/>
      <c r="M50312" s="2"/>
      <c r="N50312"/>
      <c r="O50312"/>
      <c r="U50312"/>
      <c r="V50312"/>
    </row>
    <row r="50313" spans="6:22" x14ac:dyDescent="0.2">
      <c r="F50313"/>
      <c r="M50313" s="2"/>
      <c r="N50313"/>
      <c r="O50313"/>
      <c r="U50313"/>
      <c r="V50313"/>
    </row>
    <row r="50314" spans="6:22" x14ac:dyDescent="0.2">
      <c r="F50314"/>
      <c r="M50314" s="2"/>
      <c r="N50314"/>
      <c r="O50314"/>
      <c r="U50314"/>
      <c r="V50314"/>
    </row>
    <row r="50315" spans="6:22" x14ac:dyDescent="0.2">
      <c r="F50315"/>
      <c r="M50315" s="2"/>
      <c r="N50315"/>
      <c r="O50315"/>
      <c r="U50315"/>
      <c r="V50315"/>
    </row>
    <row r="50316" spans="6:22" x14ac:dyDescent="0.2">
      <c r="F50316"/>
      <c r="M50316" s="2"/>
      <c r="N50316"/>
      <c r="O50316"/>
      <c r="U50316"/>
      <c r="V50316"/>
    </row>
    <row r="50317" spans="6:22" x14ac:dyDescent="0.2">
      <c r="F50317"/>
      <c r="M50317" s="2"/>
      <c r="N50317"/>
      <c r="O50317"/>
      <c r="U50317"/>
      <c r="V50317"/>
    </row>
    <row r="50318" spans="6:22" x14ac:dyDescent="0.2">
      <c r="F50318"/>
      <c r="M50318" s="2"/>
      <c r="N50318"/>
      <c r="O50318"/>
      <c r="U50318"/>
      <c r="V50318"/>
    </row>
    <row r="50319" spans="6:22" x14ac:dyDescent="0.2">
      <c r="F50319"/>
      <c r="M50319" s="2"/>
      <c r="N50319"/>
      <c r="O50319"/>
      <c r="U50319"/>
      <c r="V50319"/>
    </row>
    <row r="50320" spans="6:22" x14ac:dyDescent="0.2">
      <c r="F50320"/>
      <c r="M50320" s="2"/>
      <c r="N50320"/>
      <c r="O50320"/>
      <c r="U50320"/>
      <c r="V50320"/>
    </row>
    <row r="50321" spans="6:22" x14ac:dyDescent="0.2">
      <c r="F50321"/>
      <c r="M50321" s="2"/>
      <c r="N50321"/>
      <c r="O50321"/>
      <c r="U50321"/>
      <c r="V50321"/>
    </row>
    <row r="50322" spans="6:22" x14ac:dyDescent="0.2">
      <c r="F50322"/>
      <c r="M50322" s="2"/>
      <c r="N50322"/>
      <c r="O50322"/>
      <c r="U50322"/>
      <c r="V50322"/>
    </row>
    <row r="50323" spans="6:22" x14ac:dyDescent="0.2">
      <c r="F50323"/>
      <c r="M50323" s="2"/>
      <c r="N50323"/>
      <c r="O50323"/>
      <c r="U50323"/>
      <c r="V50323"/>
    </row>
    <row r="50324" spans="6:22" x14ac:dyDescent="0.2">
      <c r="F50324"/>
      <c r="M50324" s="2"/>
      <c r="N50324"/>
      <c r="O50324"/>
      <c r="U50324"/>
      <c r="V50324"/>
    </row>
    <row r="50325" spans="6:22" x14ac:dyDescent="0.2">
      <c r="F50325"/>
      <c r="M50325" s="2"/>
      <c r="N50325"/>
      <c r="O50325"/>
      <c r="U50325"/>
      <c r="V50325"/>
    </row>
    <row r="50326" spans="6:22" x14ac:dyDescent="0.2">
      <c r="F50326"/>
      <c r="M50326" s="2"/>
      <c r="N50326"/>
      <c r="O50326"/>
      <c r="U50326"/>
      <c r="V50326"/>
    </row>
    <row r="50327" spans="6:22" x14ac:dyDescent="0.2">
      <c r="F50327"/>
      <c r="M50327" s="2"/>
      <c r="N50327"/>
      <c r="O50327"/>
      <c r="U50327"/>
      <c r="V50327"/>
    </row>
    <row r="50328" spans="6:22" x14ac:dyDescent="0.2">
      <c r="F50328"/>
      <c r="M50328" s="2"/>
      <c r="N50328"/>
      <c r="O50328"/>
      <c r="U50328"/>
      <c r="V50328"/>
    </row>
    <row r="50329" spans="6:22" x14ac:dyDescent="0.2">
      <c r="F50329"/>
      <c r="M50329" s="2"/>
      <c r="N50329"/>
      <c r="O50329"/>
      <c r="U50329"/>
      <c r="V50329"/>
    </row>
    <row r="50330" spans="6:22" x14ac:dyDescent="0.2">
      <c r="F50330"/>
      <c r="M50330" s="2"/>
      <c r="N50330"/>
      <c r="O50330"/>
      <c r="U50330"/>
      <c r="V50330"/>
    </row>
    <row r="50331" spans="6:22" x14ac:dyDescent="0.2">
      <c r="F50331"/>
      <c r="M50331" s="2"/>
      <c r="N50331"/>
      <c r="O50331"/>
      <c r="U50331"/>
      <c r="V50331"/>
    </row>
    <row r="50332" spans="6:22" x14ac:dyDescent="0.2">
      <c r="F50332"/>
      <c r="M50332" s="2"/>
      <c r="N50332"/>
      <c r="O50332"/>
      <c r="U50332"/>
      <c r="V50332"/>
    </row>
    <row r="50333" spans="6:22" x14ac:dyDescent="0.2">
      <c r="F50333"/>
      <c r="M50333" s="2"/>
      <c r="N50333"/>
      <c r="O50333"/>
      <c r="U50333"/>
      <c r="V50333"/>
    </row>
    <row r="50334" spans="6:22" x14ac:dyDescent="0.2">
      <c r="F50334"/>
      <c r="M50334" s="2"/>
      <c r="N50334"/>
      <c r="O50334"/>
      <c r="U50334"/>
      <c r="V50334"/>
    </row>
    <row r="50335" spans="6:22" x14ac:dyDescent="0.2">
      <c r="F50335"/>
      <c r="M50335" s="2"/>
      <c r="N50335"/>
      <c r="O50335"/>
      <c r="U50335"/>
      <c r="V50335"/>
    </row>
    <row r="50336" spans="6:22" x14ac:dyDescent="0.2">
      <c r="F50336"/>
      <c r="M50336" s="2"/>
      <c r="N50336"/>
      <c r="O50336"/>
      <c r="U50336"/>
      <c r="V50336"/>
    </row>
    <row r="50337" spans="6:22" x14ac:dyDescent="0.2">
      <c r="F50337"/>
      <c r="M50337" s="2"/>
      <c r="N50337"/>
      <c r="O50337"/>
      <c r="U50337"/>
      <c r="V50337"/>
    </row>
    <row r="50338" spans="6:22" x14ac:dyDescent="0.2">
      <c r="F50338"/>
      <c r="M50338" s="2"/>
      <c r="N50338"/>
      <c r="O50338"/>
      <c r="U50338"/>
      <c r="V50338"/>
    </row>
    <row r="50339" spans="6:22" x14ac:dyDescent="0.2">
      <c r="F50339"/>
      <c r="M50339" s="2"/>
      <c r="N50339"/>
      <c r="O50339"/>
      <c r="U50339"/>
      <c r="V50339"/>
    </row>
    <row r="50340" spans="6:22" x14ac:dyDescent="0.2">
      <c r="F50340"/>
      <c r="M50340" s="2"/>
      <c r="N50340"/>
      <c r="O50340"/>
      <c r="U50340"/>
      <c r="V50340"/>
    </row>
    <row r="50341" spans="6:22" x14ac:dyDescent="0.2">
      <c r="F50341"/>
      <c r="M50341" s="2"/>
      <c r="N50341"/>
      <c r="O50341"/>
      <c r="U50341"/>
      <c r="V50341"/>
    </row>
    <row r="50342" spans="6:22" x14ac:dyDescent="0.2">
      <c r="F50342"/>
      <c r="M50342" s="2"/>
      <c r="N50342"/>
      <c r="O50342"/>
      <c r="U50342"/>
      <c r="V50342"/>
    </row>
    <row r="50343" spans="6:22" x14ac:dyDescent="0.2">
      <c r="F50343"/>
      <c r="M50343" s="2"/>
      <c r="N50343"/>
      <c r="O50343"/>
      <c r="U50343"/>
      <c r="V50343"/>
    </row>
    <row r="50344" spans="6:22" x14ac:dyDescent="0.2">
      <c r="F50344"/>
      <c r="M50344" s="2"/>
      <c r="N50344"/>
      <c r="O50344"/>
      <c r="U50344"/>
      <c r="V50344"/>
    </row>
    <row r="50345" spans="6:22" x14ac:dyDescent="0.2">
      <c r="F50345"/>
      <c r="M50345" s="2"/>
      <c r="N50345"/>
      <c r="O50345"/>
      <c r="U50345"/>
      <c r="V50345"/>
    </row>
    <row r="50346" spans="6:22" x14ac:dyDescent="0.2">
      <c r="F50346"/>
      <c r="M50346" s="2"/>
      <c r="N50346"/>
      <c r="O50346"/>
      <c r="U50346"/>
      <c r="V50346"/>
    </row>
    <row r="50347" spans="6:22" x14ac:dyDescent="0.2">
      <c r="F50347"/>
      <c r="M50347" s="2"/>
      <c r="N50347"/>
      <c r="O50347"/>
      <c r="U50347"/>
      <c r="V50347"/>
    </row>
    <row r="50348" spans="6:22" x14ac:dyDescent="0.2">
      <c r="F50348"/>
      <c r="M50348" s="2"/>
      <c r="N50348"/>
      <c r="O50348"/>
      <c r="U50348"/>
      <c r="V50348"/>
    </row>
    <row r="50349" spans="6:22" x14ac:dyDescent="0.2">
      <c r="F50349"/>
      <c r="M50349" s="2"/>
      <c r="N50349"/>
      <c r="O50349"/>
      <c r="U50349"/>
      <c r="V50349"/>
    </row>
    <row r="50350" spans="6:22" x14ac:dyDescent="0.2">
      <c r="F50350"/>
      <c r="M50350" s="2"/>
      <c r="N50350"/>
      <c r="O50350"/>
      <c r="U50350"/>
      <c r="V50350"/>
    </row>
    <row r="50351" spans="6:22" x14ac:dyDescent="0.2">
      <c r="F50351"/>
      <c r="M50351" s="2"/>
      <c r="N50351"/>
      <c r="O50351"/>
      <c r="U50351"/>
      <c r="V50351"/>
    </row>
    <row r="50352" spans="6:22" x14ac:dyDescent="0.2">
      <c r="F50352"/>
      <c r="M50352" s="2"/>
      <c r="N50352"/>
      <c r="O50352"/>
      <c r="U50352"/>
      <c r="V50352"/>
    </row>
    <row r="50353" spans="6:22" x14ac:dyDescent="0.2">
      <c r="F50353"/>
      <c r="M50353" s="2"/>
      <c r="N50353"/>
      <c r="O50353"/>
      <c r="U50353"/>
      <c r="V50353"/>
    </row>
    <row r="50354" spans="6:22" x14ac:dyDescent="0.2">
      <c r="F50354"/>
      <c r="M50354" s="2"/>
      <c r="N50354"/>
      <c r="O50354"/>
      <c r="U50354"/>
      <c r="V50354"/>
    </row>
    <row r="50355" spans="6:22" x14ac:dyDescent="0.2">
      <c r="F50355"/>
      <c r="M50355" s="2"/>
      <c r="N50355"/>
      <c r="O50355"/>
      <c r="U50355"/>
      <c r="V50355"/>
    </row>
    <row r="50356" spans="6:22" x14ac:dyDescent="0.2">
      <c r="F50356"/>
      <c r="M50356" s="2"/>
      <c r="N50356"/>
      <c r="O50356"/>
      <c r="U50356"/>
      <c r="V50356"/>
    </row>
    <row r="50357" spans="6:22" x14ac:dyDescent="0.2">
      <c r="F50357"/>
      <c r="M50357" s="2"/>
      <c r="N50357"/>
      <c r="O50357"/>
      <c r="U50357"/>
      <c r="V50357"/>
    </row>
    <row r="50358" spans="6:22" x14ac:dyDescent="0.2">
      <c r="F50358"/>
      <c r="M50358" s="2"/>
      <c r="N50358"/>
      <c r="O50358"/>
      <c r="U50358"/>
      <c r="V50358"/>
    </row>
    <row r="50359" spans="6:22" x14ac:dyDescent="0.2">
      <c r="F50359"/>
      <c r="M50359" s="2"/>
      <c r="N50359"/>
      <c r="O50359"/>
      <c r="U50359"/>
      <c r="V50359"/>
    </row>
    <row r="50360" spans="6:22" x14ac:dyDescent="0.2">
      <c r="F50360"/>
      <c r="M50360" s="2"/>
      <c r="N50360"/>
      <c r="O50360"/>
      <c r="U50360"/>
      <c r="V50360"/>
    </row>
    <row r="50361" spans="6:22" x14ac:dyDescent="0.2">
      <c r="F50361"/>
      <c r="M50361" s="2"/>
      <c r="N50361"/>
      <c r="O50361"/>
      <c r="U50361"/>
      <c r="V50361"/>
    </row>
    <row r="50362" spans="6:22" x14ac:dyDescent="0.2">
      <c r="F50362"/>
      <c r="M50362" s="2"/>
      <c r="N50362"/>
      <c r="O50362"/>
      <c r="U50362"/>
      <c r="V50362"/>
    </row>
    <row r="50363" spans="6:22" x14ac:dyDescent="0.2">
      <c r="F50363"/>
      <c r="M50363" s="2"/>
      <c r="N50363"/>
      <c r="O50363"/>
      <c r="U50363"/>
      <c r="V50363"/>
    </row>
    <row r="50364" spans="6:22" x14ac:dyDescent="0.2">
      <c r="F50364"/>
      <c r="M50364" s="2"/>
      <c r="N50364"/>
      <c r="O50364"/>
      <c r="U50364"/>
      <c r="V50364"/>
    </row>
    <row r="50365" spans="6:22" x14ac:dyDescent="0.2">
      <c r="F50365"/>
      <c r="M50365" s="2"/>
      <c r="N50365"/>
      <c r="O50365"/>
      <c r="U50365"/>
      <c r="V50365"/>
    </row>
    <row r="50366" spans="6:22" x14ac:dyDescent="0.2">
      <c r="F50366"/>
      <c r="M50366" s="2"/>
      <c r="N50366"/>
      <c r="O50366"/>
      <c r="U50366"/>
      <c r="V50366"/>
    </row>
    <row r="50367" spans="6:22" x14ac:dyDescent="0.2">
      <c r="F50367"/>
      <c r="M50367" s="2"/>
      <c r="N50367"/>
      <c r="O50367"/>
      <c r="U50367"/>
      <c r="V50367"/>
    </row>
    <row r="50368" spans="6:22" x14ac:dyDescent="0.2">
      <c r="F50368"/>
      <c r="M50368" s="2"/>
      <c r="N50368"/>
      <c r="O50368"/>
      <c r="U50368"/>
      <c r="V50368"/>
    </row>
    <row r="50369" spans="6:22" x14ac:dyDescent="0.2">
      <c r="F50369"/>
      <c r="M50369" s="2"/>
      <c r="N50369"/>
      <c r="O50369"/>
      <c r="U50369"/>
      <c r="V50369"/>
    </row>
    <row r="50370" spans="6:22" x14ac:dyDescent="0.2">
      <c r="F50370"/>
      <c r="M50370" s="2"/>
      <c r="N50370"/>
      <c r="O50370"/>
      <c r="U50370"/>
      <c r="V50370"/>
    </row>
    <row r="50371" spans="6:22" x14ac:dyDescent="0.2">
      <c r="F50371"/>
      <c r="M50371" s="2"/>
      <c r="N50371"/>
      <c r="O50371"/>
      <c r="U50371"/>
      <c r="V50371"/>
    </row>
    <row r="50372" spans="6:22" x14ac:dyDescent="0.2">
      <c r="F50372"/>
      <c r="M50372" s="2"/>
      <c r="N50372"/>
      <c r="O50372"/>
      <c r="U50372"/>
      <c r="V50372"/>
    </row>
    <row r="50373" spans="6:22" x14ac:dyDescent="0.2">
      <c r="F50373"/>
      <c r="M50373" s="2"/>
      <c r="N50373"/>
      <c r="O50373"/>
      <c r="U50373"/>
      <c r="V50373"/>
    </row>
    <row r="50374" spans="6:22" x14ac:dyDescent="0.2">
      <c r="F50374"/>
      <c r="M50374" s="2"/>
      <c r="N50374"/>
      <c r="O50374"/>
      <c r="U50374"/>
      <c r="V50374"/>
    </row>
    <row r="50375" spans="6:22" x14ac:dyDescent="0.2">
      <c r="F50375"/>
      <c r="M50375" s="2"/>
      <c r="N50375"/>
      <c r="O50375"/>
      <c r="U50375"/>
      <c r="V50375"/>
    </row>
    <row r="50376" spans="6:22" x14ac:dyDescent="0.2">
      <c r="F50376"/>
      <c r="M50376" s="2"/>
      <c r="N50376"/>
      <c r="O50376"/>
      <c r="U50376"/>
      <c r="V50376"/>
    </row>
    <row r="50377" spans="6:22" x14ac:dyDescent="0.2">
      <c r="F50377"/>
      <c r="M50377" s="2"/>
      <c r="N50377"/>
      <c r="O50377"/>
      <c r="U50377"/>
      <c r="V50377"/>
    </row>
    <row r="50378" spans="6:22" x14ac:dyDescent="0.2">
      <c r="F50378"/>
      <c r="M50378" s="2"/>
      <c r="N50378"/>
      <c r="O50378"/>
      <c r="U50378"/>
      <c r="V50378"/>
    </row>
    <row r="50379" spans="6:22" x14ac:dyDescent="0.2">
      <c r="F50379"/>
      <c r="M50379" s="2"/>
      <c r="N50379"/>
      <c r="O50379"/>
      <c r="U50379"/>
      <c r="V50379"/>
    </row>
    <row r="50380" spans="6:22" x14ac:dyDescent="0.2">
      <c r="F50380"/>
      <c r="M50380" s="2"/>
      <c r="N50380"/>
      <c r="O50380"/>
      <c r="U50380"/>
      <c r="V50380"/>
    </row>
    <row r="50381" spans="6:22" x14ac:dyDescent="0.2">
      <c r="F50381"/>
      <c r="M50381" s="2"/>
      <c r="N50381"/>
      <c r="O50381"/>
      <c r="U50381"/>
      <c r="V50381"/>
    </row>
    <row r="50382" spans="6:22" x14ac:dyDescent="0.2">
      <c r="F50382"/>
      <c r="M50382" s="2"/>
      <c r="N50382"/>
      <c r="O50382"/>
      <c r="U50382"/>
      <c r="V50382"/>
    </row>
    <row r="50383" spans="6:22" x14ac:dyDescent="0.2">
      <c r="F50383"/>
      <c r="M50383" s="2"/>
      <c r="N50383"/>
      <c r="O50383"/>
      <c r="U50383"/>
      <c r="V50383"/>
    </row>
    <row r="50384" spans="6:22" x14ac:dyDescent="0.2">
      <c r="F50384"/>
      <c r="M50384" s="2"/>
      <c r="N50384"/>
      <c r="O50384"/>
      <c r="U50384"/>
      <c r="V50384"/>
    </row>
    <row r="50385" spans="3:22" x14ac:dyDescent="0.2">
      <c r="F50385"/>
      <c r="M50385" s="2"/>
      <c r="N50385"/>
      <c r="O50385"/>
      <c r="U50385"/>
      <c r="V50385"/>
    </row>
    <row r="50386" spans="3:22" x14ac:dyDescent="0.2">
      <c r="F50386"/>
      <c r="M50386" s="2"/>
      <c r="N50386"/>
      <c r="O50386"/>
      <c r="U50386"/>
      <c r="V50386"/>
    </row>
    <row r="50387" spans="3:22" x14ac:dyDescent="0.2">
      <c r="F50387"/>
      <c r="M50387" s="2"/>
      <c r="N50387"/>
      <c r="O50387"/>
      <c r="U50387"/>
      <c r="V50387"/>
    </row>
    <row r="50388" spans="3:22" x14ac:dyDescent="0.2">
      <c r="F50388"/>
      <c r="M50388" s="2"/>
      <c r="N50388"/>
      <c r="O50388"/>
      <c r="U50388"/>
      <c r="V50388"/>
    </row>
    <row r="50389" spans="3:22" x14ac:dyDescent="0.2">
      <c r="F50389"/>
      <c r="M50389" s="2"/>
      <c r="N50389"/>
      <c r="O50389"/>
      <c r="U50389"/>
      <c r="V50389"/>
    </row>
    <row r="50390" spans="3:22" x14ac:dyDescent="0.2">
      <c r="F50390"/>
      <c r="M50390" s="2"/>
      <c r="N50390"/>
      <c r="O50390"/>
      <c r="U50390"/>
      <c r="V50390"/>
    </row>
    <row r="50391" spans="3:22" x14ac:dyDescent="0.2">
      <c r="C50391" s="9"/>
      <c r="F50391"/>
      <c r="M50391" s="2"/>
      <c r="N50391"/>
      <c r="O50391"/>
      <c r="U50391"/>
      <c r="V50391"/>
    </row>
    <row r="50392" spans="3:22" x14ac:dyDescent="0.2">
      <c r="F50392"/>
      <c r="M50392" s="2"/>
      <c r="N50392"/>
      <c r="O50392"/>
      <c r="U50392"/>
      <c r="V50392"/>
    </row>
    <row r="50393" spans="3:22" x14ac:dyDescent="0.2">
      <c r="F50393"/>
      <c r="M50393" s="2"/>
      <c r="N50393"/>
      <c r="O50393"/>
      <c r="U50393"/>
      <c r="V50393"/>
    </row>
    <row r="50394" spans="3:22" x14ac:dyDescent="0.2">
      <c r="F50394"/>
      <c r="M50394" s="2"/>
      <c r="N50394"/>
      <c r="O50394"/>
      <c r="U50394"/>
      <c r="V50394"/>
    </row>
    <row r="50395" spans="3:22" x14ac:dyDescent="0.2">
      <c r="F50395"/>
      <c r="M50395" s="2"/>
      <c r="N50395"/>
      <c r="O50395"/>
      <c r="U50395"/>
      <c r="V50395"/>
    </row>
    <row r="50396" spans="3:22" x14ac:dyDescent="0.2">
      <c r="F50396"/>
      <c r="M50396" s="2"/>
      <c r="N50396"/>
      <c r="O50396"/>
      <c r="U50396"/>
      <c r="V50396"/>
    </row>
    <row r="50397" spans="3:22" x14ac:dyDescent="0.2">
      <c r="F50397"/>
      <c r="M50397" s="2"/>
      <c r="N50397"/>
      <c r="O50397"/>
      <c r="U50397"/>
      <c r="V50397"/>
    </row>
    <row r="50398" spans="3:22" x14ac:dyDescent="0.2">
      <c r="F50398"/>
      <c r="M50398" s="2"/>
      <c r="N50398"/>
      <c r="O50398"/>
      <c r="U50398"/>
      <c r="V50398"/>
    </row>
    <row r="50399" spans="3:22" x14ac:dyDescent="0.2">
      <c r="F50399"/>
      <c r="M50399" s="2"/>
      <c r="N50399"/>
      <c r="O50399"/>
      <c r="U50399"/>
      <c r="V50399"/>
    </row>
    <row r="50400" spans="3:22" x14ac:dyDescent="0.2">
      <c r="F50400"/>
      <c r="M50400" s="2"/>
      <c r="N50400"/>
      <c r="O50400"/>
      <c r="U50400"/>
      <c r="V50400"/>
    </row>
    <row r="50401" spans="6:22" x14ac:dyDescent="0.2">
      <c r="F50401"/>
      <c r="M50401" s="2"/>
      <c r="N50401"/>
      <c r="O50401"/>
      <c r="U50401"/>
      <c r="V50401"/>
    </row>
    <row r="50402" spans="6:22" x14ac:dyDescent="0.2">
      <c r="F50402"/>
      <c r="M50402" s="2"/>
      <c r="N50402"/>
      <c r="O50402"/>
      <c r="U50402"/>
      <c r="V50402"/>
    </row>
    <row r="50403" spans="6:22" x14ac:dyDescent="0.2">
      <c r="F50403"/>
      <c r="M50403" s="2"/>
      <c r="N50403"/>
      <c r="O50403"/>
      <c r="U50403"/>
      <c r="V50403"/>
    </row>
    <row r="50404" spans="6:22" x14ac:dyDescent="0.2">
      <c r="F50404"/>
      <c r="M50404" s="2"/>
      <c r="N50404"/>
      <c r="O50404"/>
      <c r="U50404"/>
      <c r="V50404"/>
    </row>
    <row r="50405" spans="6:22" x14ac:dyDescent="0.2">
      <c r="F50405"/>
      <c r="M50405" s="2"/>
      <c r="N50405"/>
      <c r="O50405"/>
      <c r="U50405"/>
      <c r="V50405"/>
    </row>
    <row r="50406" spans="6:22" x14ac:dyDescent="0.2">
      <c r="F50406"/>
      <c r="M50406" s="2"/>
      <c r="N50406"/>
      <c r="O50406"/>
      <c r="U50406"/>
      <c r="V50406"/>
    </row>
    <row r="50407" spans="6:22" x14ac:dyDescent="0.2">
      <c r="F50407"/>
      <c r="M50407" s="2"/>
      <c r="N50407"/>
      <c r="O50407"/>
      <c r="U50407"/>
      <c r="V50407"/>
    </row>
    <row r="50408" spans="6:22" x14ac:dyDescent="0.2">
      <c r="F50408"/>
      <c r="M50408" s="2"/>
      <c r="N50408"/>
      <c r="O50408"/>
      <c r="U50408"/>
      <c r="V50408"/>
    </row>
    <row r="50409" spans="6:22" x14ac:dyDescent="0.2">
      <c r="F50409"/>
      <c r="M50409" s="2"/>
      <c r="N50409"/>
      <c r="O50409"/>
      <c r="U50409"/>
      <c r="V50409"/>
    </row>
    <row r="50410" spans="6:22" x14ac:dyDescent="0.2">
      <c r="F50410"/>
      <c r="M50410" s="2"/>
      <c r="N50410"/>
      <c r="O50410"/>
      <c r="U50410"/>
      <c r="V50410"/>
    </row>
    <row r="50411" spans="6:22" x14ac:dyDescent="0.2">
      <c r="F50411"/>
      <c r="M50411" s="2"/>
      <c r="N50411"/>
      <c r="O50411"/>
      <c r="U50411"/>
      <c r="V50411"/>
    </row>
    <row r="50412" spans="6:22" x14ac:dyDescent="0.2">
      <c r="F50412"/>
      <c r="M50412" s="2"/>
      <c r="N50412"/>
      <c r="O50412"/>
      <c r="U50412"/>
      <c r="V50412"/>
    </row>
    <row r="50413" spans="6:22" x14ac:dyDescent="0.2">
      <c r="F50413"/>
      <c r="M50413" s="2"/>
      <c r="N50413"/>
      <c r="O50413"/>
      <c r="U50413"/>
      <c r="V50413"/>
    </row>
    <row r="50414" spans="6:22" x14ac:dyDescent="0.2">
      <c r="F50414"/>
      <c r="M50414" s="2"/>
      <c r="N50414"/>
      <c r="O50414"/>
      <c r="U50414"/>
      <c r="V50414"/>
    </row>
    <row r="50415" spans="6:22" x14ac:dyDescent="0.2">
      <c r="F50415"/>
      <c r="M50415" s="2"/>
      <c r="N50415"/>
      <c r="O50415"/>
      <c r="U50415"/>
      <c r="V50415"/>
    </row>
    <row r="50416" spans="6:22" x14ac:dyDescent="0.2">
      <c r="F50416"/>
      <c r="M50416" s="2"/>
      <c r="N50416"/>
      <c r="O50416"/>
      <c r="U50416"/>
      <c r="V50416"/>
    </row>
    <row r="50417" spans="6:22" x14ac:dyDescent="0.2">
      <c r="F50417"/>
      <c r="M50417" s="2"/>
      <c r="N50417"/>
      <c r="O50417"/>
      <c r="U50417"/>
      <c r="V50417"/>
    </row>
    <row r="50418" spans="6:22" x14ac:dyDescent="0.2">
      <c r="F50418"/>
      <c r="M50418" s="2"/>
      <c r="N50418"/>
      <c r="O50418"/>
      <c r="U50418"/>
      <c r="V50418"/>
    </row>
    <row r="50419" spans="6:22" x14ac:dyDescent="0.2">
      <c r="F50419"/>
      <c r="M50419" s="2"/>
      <c r="N50419"/>
      <c r="O50419"/>
      <c r="U50419"/>
      <c r="V50419"/>
    </row>
    <row r="50420" spans="6:22" x14ac:dyDescent="0.2">
      <c r="F50420"/>
      <c r="M50420" s="2"/>
      <c r="N50420"/>
      <c r="O50420"/>
      <c r="U50420"/>
      <c r="V50420"/>
    </row>
    <row r="50421" spans="6:22" x14ac:dyDescent="0.2">
      <c r="F50421"/>
      <c r="M50421" s="2"/>
      <c r="N50421"/>
      <c r="O50421"/>
      <c r="U50421"/>
      <c r="V50421"/>
    </row>
    <row r="50422" spans="6:22" x14ac:dyDescent="0.2">
      <c r="F50422"/>
      <c r="M50422" s="2"/>
      <c r="N50422"/>
      <c r="O50422"/>
      <c r="U50422"/>
      <c r="V50422"/>
    </row>
    <row r="50423" spans="6:22" x14ac:dyDescent="0.2">
      <c r="F50423"/>
      <c r="M50423" s="2"/>
      <c r="N50423"/>
      <c r="O50423"/>
      <c r="U50423"/>
      <c r="V50423"/>
    </row>
    <row r="50424" spans="6:22" x14ac:dyDescent="0.2">
      <c r="F50424"/>
      <c r="M50424" s="2"/>
      <c r="N50424"/>
      <c r="O50424"/>
      <c r="U50424"/>
      <c r="V50424"/>
    </row>
    <row r="50425" spans="6:22" x14ac:dyDescent="0.2">
      <c r="F50425"/>
      <c r="M50425" s="2"/>
      <c r="N50425"/>
      <c r="O50425"/>
      <c r="U50425"/>
      <c r="V50425"/>
    </row>
    <row r="50426" spans="6:22" x14ac:dyDescent="0.2">
      <c r="F50426"/>
      <c r="M50426" s="2"/>
      <c r="N50426"/>
      <c r="O50426"/>
      <c r="U50426"/>
      <c r="V50426"/>
    </row>
    <row r="50427" spans="6:22" x14ac:dyDescent="0.2">
      <c r="F50427"/>
      <c r="M50427" s="2"/>
      <c r="N50427"/>
      <c r="O50427"/>
      <c r="U50427"/>
      <c r="V50427"/>
    </row>
    <row r="50428" spans="6:22" x14ac:dyDescent="0.2">
      <c r="F50428"/>
      <c r="M50428" s="2"/>
      <c r="N50428"/>
      <c r="O50428"/>
      <c r="U50428"/>
      <c r="V50428"/>
    </row>
    <row r="50429" spans="6:22" x14ac:dyDescent="0.2">
      <c r="F50429"/>
      <c r="M50429" s="2"/>
      <c r="N50429"/>
      <c r="O50429"/>
      <c r="U50429"/>
      <c r="V50429"/>
    </row>
    <row r="50430" spans="6:22" x14ac:dyDescent="0.2">
      <c r="F50430"/>
      <c r="M50430" s="2"/>
      <c r="N50430"/>
      <c r="O50430"/>
      <c r="U50430"/>
      <c r="V50430"/>
    </row>
    <row r="50431" spans="6:22" x14ac:dyDescent="0.2">
      <c r="F50431"/>
      <c r="M50431" s="2"/>
      <c r="N50431"/>
      <c r="O50431"/>
      <c r="U50431"/>
      <c r="V50431"/>
    </row>
    <row r="50432" spans="6:22" x14ac:dyDescent="0.2">
      <c r="F50432"/>
      <c r="M50432" s="2"/>
      <c r="N50432"/>
      <c r="O50432"/>
      <c r="U50432"/>
      <c r="V50432"/>
    </row>
    <row r="50433" spans="6:22" x14ac:dyDescent="0.2">
      <c r="F50433"/>
      <c r="M50433" s="2"/>
      <c r="N50433"/>
      <c r="O50433"/>
      <c r="U50433"/>
      <c r="V50433"/>
    </row>
    <row r="50434" spans="6:22" x14ac:dyDescent="0.2">
      <c r="F50434"/>
      <c r="M50434" s="2"/>
      <c r="N50434"/>
      <c r="O50434"/>
      <c r="U50434"/>
      <c r="V50434"/>
    </row>
    <row r="50435" spans="6:22" x14ac:dyDescent="0.2">
      <c r="F50435"/>
      <c r="M50435" s="2"/>
      <c r="N50435"/>
      <c r="O50435"/>
      <c r="U50435"/>
      <c r="V50435"/>
    </row>
    <row r="50436" spans="6:22" x14ac:dyDescent="0.2">
      <c r="F50436"/>
      <c r="M50436" s="2"/>
      <c r="N50436"/>
      <c r="O50436"/>
      <c r="U50436"/>
      <c r="V50436"/>
    </row>
    <row r="50437" spans="6:22" x14ac:dyDescent="0.2">
      <c r="F50437"/>
      <c r="M50437" s="2"/>
      <c r="N50437"/>
      <c r="O50437"/>
      <c r="U50437"/>
      <c r="V50437"/>
    </row>
    <row r="50438" spans="6:22" x14ac:dyDescent="0.2">
      <c r="F50438"/>
      <c r="M50438" s="2"/>
      <c r="N50438"/>
      <c r="O50438"/>
      <c r="U50438"/>
      <c r="V50438"/>
    </row>
    <row r="50439" spans="6:22" x14ac:dyDescent="0.2">
      <c r="F50439"/>
      <c r="M50439" s="2"/>
      <c r="N50439"/>
      <c r="O50439"/>
      <c r="U50439"/>
      <c r="V50439"/>
    </row>
    <row r="50440" spans="6:22" x14ac:dyDescent="0.2">
      <c r="F50440"/>
      <c r="M50440" s="2"/>
      <c r="N50440"/>
      <c r="O50440"/>
      <c r="U50440"/>
      <c r="V50440"/>
    </row>
    <row r="50441" spans="6:22" x14ac:dyDescent="0.2">
      <c r="F50441"/>
      <c r="M50441" s="2"/>
      <c r="N50441"/>
      <c r="O50441"/>
      <c r="U50441"/>
      <c r="V50441"/>
    </row>
    <row r="50442" spans="6:22" x14ac:dyDescent="0.2">
      <c r="F50442"/>
      <c r="M50442" s="2"/>
      <c r="N50442"/>
      <c r="O50442"/>
      <c r="U50442"/>
      <c r="V50442"/>
    </row>
    <row r="50443" spans="6:22" x14ac:dyDescent="0.2">
      <c r="F50443"/>
      <c r="M50443" s="2"/>
      <c r="N50443"/>
      <c r="O50443"/>
      <c r="U50443"/>
      <c r="V50443"/>
    </row>
    <row r="50444" spans="6:22" x14ac:dyDescent="0.2">
      <c r="F50444"/>
      <c r="M50444" s="2"/>
      <c r="N50444"/>
      <c r="O50444"/>
      <c r="U50444"/>
      <c r="V50444"/>
    </row>
    <row r="50445" spans="6:22" x14ac:dyDescent="0.2">
      <c r="F50445"/>
      <c r="M50445" s="2"/>
      <c r="N50445"/>
      <c r="O50445"/>
      <c r="U50445"/>
      <c r="V50445"/>
    </row>
    <row r="50446" spans="6:22" x14ac:dyDescent="0.2">
      <c r="F50446"/>
      <c r="M50446" s="2"/>
      <c r="N50446"/>
      <c r="O50446"/>
      <c r="U50446"/>
      <c r="V50446"/>
    </row>
    <row r="50447" spans="6:22" x14ac:dyDescent="0.2">
      <c r="F50447"/>
      <c r="M50447" s="2"/>
      <c r="N50447"/>
      <c r="O50447"/>
      <c r="U50447"/>
      <c r="V50447"/>
    </row>
    <row r="50448" spans="6:22" x14ac:dyDescent="0.2">
      <c r="F50448"/>
      <c r="M50448" s="2"/>
      <c r="N50448"/>
      <c r="O50448"/>
      <c r="U50448"/>
      <c r="V50448"/>
    </row>
    <row r="50449" spans="6:22" x14ac:dyDescent="0.2">
      <c r="F50449"/>
      <c r="M50449" s="2"/>
      <c r="N50449"/>
      <c r="O50449"/>
      <c r="U50449"/>
      <c r="V50449"/>
    </row>
    <row r="50450" spans="6:22" x14ac:dyDescent="0.2">
      <c r="F50450"/>
      <c r="M50450" s="2"/>
      <c r="N50450"/>
      <c r="O50450"/>
      <c r="U50450"/>
      <c r="V50450"/>
    </row>
    <row r="50451" spans="6:22" x14ac:dyDescent="0.2">
      <c r="F50451"/>
      <c r="M50451" s="2"/>
      <c r="N50451"/>
      <c r="O50451"/>
      <c r="U50451"/>
      <c r="V50451"/>
    </row>
    <row r="50452" spans="6:22" x14ac:dyDescent="0.2">
      <c r="F50452"/>
      <c r="M50452" s="2"/>
      <c r="N50452"/>
      <c r="O50452"/>
      <c r="U50452"/>
      <c r="V50452"/>
    </row>
    <row r="50453" spans="6:22" x14ac:dyDescent="0.2">
      <c r="F50453"/>
      <c r="M50453" s="2"/>
      <c r="N50453"/>
      <c r="O50453"/>
      <c r="U50453"/>
      <c r="V50453"/>
    </row>
    <row r="50454" spans="6:22" x14ac:dyDescent="0.2">
      <c r="F50454"/>
      <c r="M50454" s="2"/>
      <c r="N50454"/>
      <c r="O50454"/>
      <c r="U50454"/>
      <c r="V50454"/>
    </row>
    <row r="50455" spans="6:22" x14ac:dyDescent="0.2">
      <c r="F50455"/>
      <c r="M50455" s="2"/>
      <c r="N50455"/>
      <c r="O50455"/>
      <c r="U50455"/>
      <c r="V50455"/>
    </row>
    <row r="50456" spans="6:22" x14ac:dyDescent="0.2">
      <c r="F50456"/>
      <c r="M50456" s="2"/>
      <c r="N50456"/>
      <c r="O50456"/>
      <c r="U50456"/>
      <c r="V50456"/>
    </row>
    <row r="50457" spans="6:22" x14ac:dyDescent="0.2">
      <c r="F50457"/>
      <c r="M50457" s="2"/>
      <c r="N50457"/>
      <c r="O50457"/>
      <c r="U50457"/>
      <c r="V50457"/>
    </row>
    <row r="50458" spans="6:22" x14ac:dyDescent="0.2">
      <c r="F50458"/>
      <c r="M50458" s="2"/>
      <c r="N50458"/>
      <c r="O50458"/>
      <c r="U50458"/>
      <c r="V50458"/>
    </row>
    <row r="50459" spans="6:22" x14ac:dyDescent="0.2">
      <c r="F50459"/>
      <c r="M50459" s="2"/>
      <c r="N50459"/>
      <c r="O50459"/>
      <c r="U50459"/>
      <c r="V50459"/>
    </row>
    <row r="50460" spans="6:22" x14ac:dyDescent="0.2">
      <c r="F50460"/>
      <c r="M50460" s="2"/>
      <c r="N50460"/>
      <c r="O50460"/>
      <c r="U50460"/>
      <c r="V50460"/>
    </row>
    <row r="50461" spans="6:22" x14ac:dyDescent="0.2">
      <c r="F50461"/>
      <c r="M50461" s="2"/>
      <c r="N50461"/>
      <c r="O50461"/>
      <c r="U50461"/>
      <c r="V50461"/>
    </row>
    <row r="50462" spans="6:22" x14ac:dyDescent="0.2">
      <c r="F50462"/>
      <c r="M50462" s="2"/>
      <c r="N50462"/>
      <c r="O50462"/>
      <c r="U50462"/>
      <c r="V50462"/>
    </row>
    <row r="50463" spans="6:22" x14ac:dyDescent="0.2">
      <c r="F50463"/>
      <c r="M50463" s="2"/>
      <c r="N50463"/>
      <c r="O50463"/>
      <c r="U50463"/>
      <c r="V50463"/>
    </row>
    <row r="50464" spans="6:22" x14ac:dyDescent="0.2">
      <c r="F50464"/>
      <c r="M50464" s="2"/>
      <c r="N50464"/>
      <c r="O50464"/>
      <c r="U50464"/>
      <c r="V50464"/>
    </row>
    <row r="50465" spans="6:22" x14ac:dyDescent="0.2">
      <c r="F50465"/>
      <c r="M50465" s="2"/>
      <c r="N50465"/>
      <c r="O50465"/>
      <c r="U50465"/>
      <c r="V50465"/>
    </row>
    <row r="50466" spans="6:22" x14ac:dyDescent="0.2">
      <c r="F50466"/>
      <c r="M50466" s="2"/>
      <c r="N50466"/>
      <c r="O50466"/>
      <c r="U50466"/>
      <c r="V50466"/>
    </row>
    <row r="50467" spans="6:22" x14ac:dyDescent="0.2">
      <c r="F50467"/>
      <c r="M50467" s="2"/>
      <c r="N50467"/>
      <c r="O50467"/>
      <c r="U50467"/>
      <c r="V50467"/>
    </row>
    <row r="50468" spans="6:22" x14ac:dyDescent="0.2">
      <c r="F50468"/>
      <c r="M50468" s="2"/>
      <c r="N50468"/>
      <c r="O50468"/>
      <c r="U50468"/>
      <c r="V50468"/>
    </row>
    <row r="50469" spans="6:22" x14ac:dyDescent="0.2">
      <c r="F50469"/>
      <c r="M50469" s="2"/>
      <c r="N50469"/>
      <c r="O50469"/>
      <c r="U50469"/>
      <c r="V50469"/>
    </row>
    <row r="50470" spans="6:22" x14ac:dyDescent="0.2">
      <c r="F50470"/>
      <c r="M50470" s="2"/>
      <c r="N50470"/>
      <c r="O50470"/>
      <c r="U50470"/>
      <c r="V50470"/>
    </row>
    <row r="50471" spans="6:22" x14ac:dyDescent="0.2">
      <c r="F50471"/>
      <c r="M50471" s="2"/>
      <c r="N50471"/>
      <c r="O50471"/>
      <c r="U50471"/>
      <c r="V50471"/>
    </row>
    <row r="50472" spans="6:22" x14ac:dyDescent="0.2">
      <c r="F50472"/>
      <c r="M50472" s="2"/>
      <c r="N50472"/>
      <c r="O50472"/>
      <c r="U50472"/>
      <c r="V50472"/>
    </row>
    <row r="50473" spans="6:22" x14ac:dyDescent="0.2">
      <c r="F50473"/>
      <c r="M50473" s="2"/>
      <c r="N50473"/>
      <c r="O50473"/>
      <c r="U50473"/>
      <c r="V50473"/>
    </row>
    <row r="50474" spans="6:22" x14ac:dyDescent="0.2">
      <c r="F50474"/>
      <c r="M50474" s="2"/>
      <c r="N50474"/>
      <c r="O50474"/>
      <c r="U50474"/>
      <c r="V50474"/>
    </row>
    <row r="50475" spans="6:22" x14ac:dyDescent="0.2">
      <c r="F50475"/>
      <c r="M50475" s="2"/>
      <c r="N50475"/>
      <c r="O50475"/>
      <c r="U50475"/>
      <c r="V50475"/>
    </row>
    <row r="50476" spans="6:22" x14ac:dyDescent="0.2">
      <c r="F50476"/>
      <c r="M50476" s="2"/>
      <c r="N50476"/>
      <c r="O50476"/>
      <c r="U50476"/>
      <c r="V50476"/>
    </row>
    <row r="50477" spans="6:22" x14ac:dyDescent="0.2">
      <c r="F50477"/>
      <c r="M50477" s="2"/>
      <c r="N50477"/>
      <c r="O50477"/>
      <c r="U50477"/>
      <c r="V50477"/>
    </row>
    <row r="50478" spans="6:22" x14ac:dyDescent="0.2">
      <c r="F50478"/>
      <c r="M50478" s="2"/>
      <c r="N50478"/>
      <c r="O50478"/>
      <c r="U50478"/>
      <c r="V50478"/>
    </row>
    <row r="50479" spans="6:22" x14ac:dyDescent="0.2">
      <c r="F50479"/>
      <c r="M50479" s="2"/>
      <c r="N50479"/>
      <c r="O50479"/>
      <c r="U50479"/>
      <c r="V50479"/>
    </row>
    <row r="50480" spans="6:22" x14ac:dyDescent="0.2">
      <c r="F50480"/>
      <c r="M50480" s="2"/>
      <c r="N50480"/>
      <c r="O50480"/>
      <c r="U50480"/>
      <c r="V50480"/>
    </row>
    <row r="50481" spans="6:22" x14ac:dyDescent="0.2">
      <c r="F50481"/>
      <c r="M50481" s="2"/>
      <c r="N50481"/>
      <c r="O50481"/>
      <c r="U50481"/>
      <c r="V50481"/>
    </row>
    <row r="50482" spans="6:22" x14ac:dyDescent="0.2">
      <c r="F50482"/>
      <c r="M50482" s="2"/>
      <c r="N50482"/>
      <c r="O50482"/>
      <c r="U50482"/>
      <c r="V50482"/>
    </row>
    <row r="50483" spans="6:22" x14ac:dyDescent="0.2">
      <c r="F50483"/>
      <c r="M50483" s="2"/>
      <c r="N50483"/>
      <c r="O50483"/>
      <c r="U50483"/>
      <c r="V50483"/>
    </row>
    <row r="50484" spans="6:22" x14ac:dyDescent="0.2">
      <c r="F50484"/>
      <c r="M50484" s="2"/>
      <c r="N50484"/>
      <c r="O50484"/>
      <c r="U50484"/>
      <c r="V50484"/>
    </row>
    <row r="50485" spans="6:22" x14ac:dyDescent="0.2">
      <c r="F50485"/>
      <c r="M50485" s="2"/>
      <c r="N50485"/>
      <c r="O50485"/>
      <c r="U50485"/>
      <c r="V50485"/>
    </row>
    <row r="50486" spans="6:22" x14ac:dyDescent="0.2">
      <c r="F50486"/>
      <c r="M50486" s="2"/>
      <c r="N50486"/>
      <c r="O50486"/>
      <c r="U50486"/>
      <c r="V50486"/>
    </row>
    <row r="50487" spans="6:22" x14ac:dyDescent="0.2">
      <c r="F50487"/>
      <c r="M50487" s="2"/>
      <c r="N50487"/>
      <c r="O50487"/>
      <c r="U50487"/>
      <c r="V50487"/>
    </row>
    <row r="50488" spans="6:22" x14ac:dyDescent="0.2">
      <c r="F50488"/>
      <c r="M50488" s="2"/>
      <c r="N50488"/>
      <c r="O50488"/>
      <c r="U50488"/>
      <c r="V50488"/>
    </row>
    <row r="50489" spans="6:22" x14ac:dyDescent="0.2">
      <c r="F50489"/>
      <c r="M50489" s="2"/>
      <c r="N50489"/>
      <c r="O50489"/>
      <c r="U50489"/>
      <c r="V50489"/>
    </row>
    <row r="50490" spans="6:22" x14ac:dyDescent="0.2">
      <c r="F50490"/>
      <c r="M50490" s="2"/>
      <c r="N50490"/>
      <c r="O50490"/>
      <c r="U50490"/>
      <c r="V50490"/>
    </row>
    <row r="50491" spans="6:22" x14ac:dyDescent="0.2">
      <c r="F50491"/>
      <c r="M50491" s="2"/>
      <c r="N50491"/>
      <c r="O50491"/>
      <c r="U50491"/>
      <c r="V50491"/>
    </row>
    <row r="50492" spans="6:22" x14ac:dyDescent="0.2">
      <c r="F50492"/>
      <c r="M50492" s="2"/>
      <c r="N50492"/>
      <c r="O50492"/>
      <c r="U50492"/>
      <c r="V50492"/>
    </row>
    <row r="50493" spans="6:22" x14ac:dyDescent="0.2">
      <c r="F50493"/>
      <c r="M50493" s="2"/>
      <c r="N50493"/>
      <c r="O50493"/>
      <c r="U50493"/>
      <c r="V50493"/>
    </row>
    <row r="50494" spans="6:22" x14ac:dyDescent="0.2">
      <c r="F50494"/>
      <c r="M50494" s="2"/>
      <c r="N50494"/>
      <c r="O50494"/>
      <c r="U50494"/>
      <c r="V50494"/>
    </row>
    <row r="50495" spans="6:22" x14ac:dyDescent="0.2">
      <c r="F50495"/>
      <c r="M50495" s="2"/>
      <c r="N50495"/>
      <c r="O50495"/>
      <c r="U50495"/>
      <c r="V50495"/>
    </row>
    <row r="50496" spans="6:22" x14ac:dyDescent="0.2">
      <c r="F50496"/>
      <c r="M50496" s="2"/>
      <c r="N50496"/>
      <c r="O50496"/>
      <c r="U50496"/>
      <c r="V50496"/>
    </row>
    <row r="50497" spans="6:22" x14ac:dyDescent="0.2">
      <c r="F50497"/>
      <c r="M50497" s="2"/>
      <c r="N50497"/>
      <c r="O50497"/>
      <c r="U50497"/>
      <c r="V50497"/>
    </row>
    <row r="50498" spans="6:22" x14ac:dyDescent="0.2">
      <c r="F50498"/>
      <c r="M50498" s="2"/>
      <c r="N50498"/>
      <c r="O50498"/>
      <c r="U50498"/>
      <c r="V50498"/>
    </row>
    <row r="50499" spans="6:22" x14ac:dyDescent="0.2">
      <c r="F50499"/>
      <c r="M50499" s="2"/>
      <c r="N50499"/>
      <c r="O50499"/>
      <c r="U50499"/>
      <c r="V50499"/>
    </row>
    <row r="50500" spans="6:22" x14ac:dyDescent="0.2">
      <c r="F50500"/>
      <c r="M50500" s="2"/>
      <c r="N50500"/>
      <c r="O50500"/>
      <c r="U50500"/>
      <c r="V50500"/>
    </row>
    <row r="50501" spans="6:22" x14ac:dyDescent="0.2">
      <c r="F50501"/>
      <c r="M50501" s="2"/>
      <c r="N50501"/>
      <c r="O50501"/>
      <c r="U50501"/>
      <c r="V50501"/>
    </row>
    <row r="50502" spans="6:22" x14ac:dyDescent="0.2">
      <c r="F50502"/>
      <c r="M50502" s="2"/>
      <c r="N50502"/>
      <c r="O50502"/>
      <c r="U50502"/>
      <c r="V50502"/>
    </row>
    <row r="50503" spans="6:22" x14ac:dyDescent="0.2">
      <c r="F50503"/>
      <c r="M50503" s="2"/>
      <c r="N50503"/>
      <c r="O50503"/>
      <c r="U50503"/>
      <c r="V50503"/>
    </row>
    <row r="50504" spans="6:22" x14ac:dyDescent="0.2">
      <c r="F50504"/>
      <c r="M50504" s="2"/>
      <c r="N50504"/>
      <c r="O50504"/>
      <c r="U50504"/>
      <c r="V50504"/>
    </row>
    <row r="50505" spans="6:22" x14ac:dyDescent="0.2">
      <c r="F50505"/>
      <c r="M50505" s="2"/>
      <c r="N50505"/>
      <c r="O50505"/>
      <c r="U50505"/>
      <c r="V50505"/>
    </row>
    <row r="50506" spans="6:22" x14ac:dyDescent="0.2">
      <c r="F50506"/>
      <c r="M50506" s="2"/>
      <c r="N50506"/>
      <c r="O50506"/>
      <c r="U50506"/>
      <c r="V50506"/>
    </row>
    <row r="50507" spans="6:22" x14ac:dyDescent="0.2">
      <c r="F50507"/>
      <c r="M50507" s="2"/>
      <c r="N50507"/>
      <c r="O50507"/>
      <c r="U50507"/>
      <c r="V50507"/>
    </row>
    <row r="50508" spans="6:22" x14ac:dyDescent="0.2">
      <c r="F50508"/>
      <c r="M50508" s="2"/>
      <c r="N50508"/>
      <c r="O50508"/>
      <c r="U50508"/>
      <c r="V50508"/>
    </row>
    <row r="50509" spans="6:22" x14ac:dyDescent="0.2">
      <c r="F50509"/>
      <c r="M50509" s="2"/>
      <c r="N50509"/>
      <c r="O50509"/>
      <c r="U50509"/>
      <c r="V50509"/>
    </row>
    <row r="50510" spans="6:22" x14ac:dyDescent="0.2">
      <c r="F50510"/>
      <c r="M50510" s="2"/>
      <c r="N50510"/>
      <c r="O50510"/>
      <c r="U50510"/>
      <c r="V50510"/>
    </row>
    <row r="50511" spans="6:22" x14ac:dyDescent="0.2">
      <c r="F50511"/>
      <c r="M50511" s="2"/>
      <c r="N50511"/>
      <c r="O50511"/>
      <c r="U50511"/>
      <c r="V50511"/>
    </row>
    <row r="50512" spans="6:22" x14ac:dyDescent="0.2">
      <c r="F50512"/>
      <c r="M50512" s="2"/>
      <c r="N50512"/>
      <c r="O50512"/>
      <c r="U50512"/>
      <c r="V50512"/>
    </row>
    <row r="50513" spans="6:22" x14ac:dyDescent="0.2">
      <c r="F50513"/>
      <c r="M50513" s="2"/>
      <c r="N50513"/>
      <c r="O50513"/>
      <c r="U50513"/>
      <c r="V50513"/>
    </row>
    <row r="50514" spans="6:22" x14ac:dyDescent="0.2">
      <c r="F50514"/>
      <c r="M50514" s="2"/>
      <c r="N50514"/>
      <c r="O50514"/>
      <c r="U50514"/>
      <c r="V50514"/>
    </row>
    <row r="50515" spans="6:22" x14ac:dyDescent="0.2">
      <c r="F50515"/>
      <c r="M50515" s="2"/>
      <c r="N50515"/>
      <c r="O50515"/>
      <c r="U50515"/>
      <c r="V50515"/>
    </row>
    <row r="50516" spans="6:22" x14ac:dyDescent="0.2">
      <c r="F50516"/>
      <c r="M50516" s="2"/>
      <c r="N50516"/>
      <c r="O50516"/>
      <c r="U50516"/>
      <c r="V50516"/>
    </row>
    <row r="50517" spans="6:22" x14ac:dyDescent="0.2">
      <c r="F50517"/>
      <c r="M50517" s="2"/>
      <c r="N50517"/>
      <c r="O50517"/>
      <c r="U50517"/>
      <c r="V50517"/>
    </row>
    <row r="50518" spans="6:22" x14ac:dyDescent="0.2">
      <c r="F50518"/>
      <c r="M50518" s="2"/>
      <c r="N50518"/>
      <c r="O50518"/>
      <c r="U50518"/>
      <c r="V50518"/>
    </row>
    <row r="50519" spans="6:22" x14ac:dyDescent="0.2">
      <c r="F50519"/>
      <c r="M50519" s="2"/>
      <c r="N50519"/>
      <c r="O50519"/>
      <c r="U50519"/>
      <c r="V50519"/>
    </row>
    <row r="50520" spans="6:22" x14ac:dyDescent="0.2">
      <c r="F50520"/>
      <c r="M50520" s="2"/>
      <c r="N50520"/>
      <c r="O50520"/>
      <c r="U50520"/>
      <c r="V50520"/>
    </row>
    <row r="50521" spans="6:22" x14ac:dyDescent="0.2">
      <c r="F50521"/>
      <c r="M50521" s="2"/>
      <c r="N50521"/>
      <c r="O50521"/>
      <c r="U50521"/>
      <c r="V50521"/>
    </row>
    <row r="50522" spans="6:22" x14ac:dyDescent="0.2">
      <c r="F50522"/>
      <c r="M50522" s="2"/>
      <c r="N50522"/>
      <c r="O50522"/>
      <c r="U50522"/>
      <c r="V50522"/>
    </row>
    <row r="50523" spans="6:22" x14ac:dyDescent="0.2">
      <c r="F50523"/>
      <c r="M50523" s="2"/>
      <c r="N50523"/>
      <c r="O50523"/>
      <c r="U50523"/>
      <c r="V50523"/>
    </row>
    <row r="50524" spans="6:22" x14ac:dyDescent="0.2">
      <c r="F50524"/>
      <c r="M50524" s="2"/>
      <c r="N50524"/>
      <c r="O50524"/>
      <c r="U50524"/>
      <c r="V50524"/>
    </row>
    <row r="50525" spans="6:22" x14ac:dyDescent="0.2">
      <c r="F50525"/>
      <c r="M50525" s="2"/>
      <c r="N50525"/>
      <c r="O50525"/>
      <c r="U50525"/>
      <c r="V50525"/>
    </row>
    <row r="50526" spans="6:22" x14ac:dyDescent="0.2">
      <c r="F50526"/>
      <c r="M50526" s="2"/>
      <c r="N50526"/>
      <c r="O50526"/>
      <c r="U50526"/>
      <c r="V50526"/>
    </row>
    <row r="50527" spans="6:22" x14ac:dyDescent="0.2">
      <c r="F50527"/>
      <c r="M50527" s="2"/>
      <c r="N50527"/>
      <c r="O50527"/>
      <c r="U50527"/>
      <c r="V50527"/>
    </row>
    <row r="50528" spans="6:22" x14ac:dyDescent="0.2">
      <c r="F50528"/>
      <c r="M50528" s="2"/>
      <c r="N50528"/>
      <c r="O50528"/>
      <c r="U50528"/>
      <c r="V50528"/>
    </row>
    <row r="50529" spans="6:22" x14ac:dyDescent="0.2">
      <c r="F50529"/>
      <c r="M50529" s="2"/>
      <c r="N50529"/>
      <c r="O50529"/>
      <c r="U50529"/>
      <c r="V50529"/>
    </row>
    <row r="50530" spans="6:22" x14ac:dyDescent="0.2">
      <c r="F50530"/>
      <c r="M50530" s="2"/>
      <c r="N50530"/>
      <c r="O50530"/>
      <c r="U50530"/>
      <c r="V50530"/>
    </row>
    <row r="50531" spans="6:22" x14ac:dyDescent="0.2">
      <c r="F50531"/>
      <c r="M50531" s="2"/>
      <c r="N50531"/>
      <c r="O50531"/>
      <c r="U50531"/>
      <c r="V50531"/>
    </row>
    <row r="50532" spans="6:22" x14ac:dyDescent="0.2">
      <c r="F50532"/>
      <c r="M50532" s="2"/>
      <c r="N50532"/>
      <c r="O50532"/>
      <c r="U50532"/>
      <c r="V50532"/>
    </row>
    <row r="50533" spans="6:22" x14ac:dyDescent="0.2">
      <c r="F50533"/>
      <c r="M50533" s="2"/>
      <c r="N50533"/>
      <c r="O50533"/>
      <c r="U50533"/>
      <c r="V50533"/>
    </row>
    <row r="50534" spans="6:22" x14ac:dyDescent="0.2">
      <c r="F50534"/>
      <c r="M50534" s="2"/>
      <c r="N50534"/>
      <c r="O50534"/>
      <c r="U50534"/>
      <c r="V50534"/>
    </row>
    <row r="50535" spans="6:22" x14ac:dyDescent="0.2">
      <c r="F50535"/>
      <c r="M50535" s="2"/>
      <c r="N50535"/>
      <c r="O50535"/>
      <c r="U50535"/>
      <c r="V50535"/>
    </row>
    <row r="50536" spans="6:22" x14ac:dyDescent="0.2">
      <c r="F50536"/>
      <c r="M50536" s="2"/>
      <c r="N50536"/>
      <c r="O50536"/>
      <c r="U50536"/>
      <c r="V50536"/>
    </row>
    <row r="50537" spans="6:22" x14ac:dyDescent="0.2">
      <c r="F50537"/>
      <c r="M50537" s="2"/>
      <c r="N50537"/>
      <c r="O50537"/>
      <c r="U50537"/>
      <c r="V50537"/>
    </row>
    <row r="50538" spans="6:22" x14ac:dyDescent="0.2">
      <c r="F50538"/>
      <c r="M50538" s="2"/>
      <c r="N50538"/>
      <c r="O50538"/>
      <c r="U50538"/>
      <c r="V50538"/>
    </row>
    <row r="50539" spans="6:22" x14ac:dyDescent="0.2">
      <c r="F50539"/>
      <c r="M50539" s="2"/>
      <c r="N50539"/>
      <c r="O50539"/>
      <c r="U50539"/>
      <c r="V50539"/>
    </row>
    <row r="50540" spans="6:22" x14ac:dyDescent="0.2">
      <c r="F50540"/>
      <c r="M50540" s="2"/>
      <c r="N50540"/>
      <c r="O50540"/>
      <c r="U50540"/>
      <c r="V50540"/>
    </row>
    <row r="50541" spans="6:22" x14ac:dyDescent="0.2">
      <c r="F50541"/>
      <c r="M50541" s="2"/>
      <c r="N50541"/>
      <c r="O50541"/>
      <c r="U50541"/>
      <c r="V50541"/>
    </row>
    <row r="50542" spans="6:22" x14ac:dyDescent="0.2">
      <c r="F50542"/>
      <c r="M50542" s="2"/>
      <c r="N50542"/>
      <c r="O50542"/>
      <c r="U50542"/>
      <c r="V50542"/>
    </row>
    <row r="50543" spans="6:22" x14ac:dyDescent="0.2">
      <c r="F50543"/>
      <c r="M50543" s="2"/>
      <c r="N50543"/>
      <c r="O50543"/>
      <c r="U50543"/>
      <c r="V50543"/>
    </row>
    <row r="50544" spans="6:22" x14ac:dyDescent="0.2">
      <c r="F50544"/>
      <c r="M50544" s="2"/>
      <c r="N50544"/>
      <c r="O50544"/>
      <c r="U50544"/>
      <c r="V50544"/>
    </row>
    <row r="50545" spans="6:22" x14ac:dyDescent="0.2">
      <c r="F50545"/>
      <c r="M50545" s="2"/>
      <c r="N50545"/>
      <c r="O50545"/>
      <c r="U50545"/>
      <c r="V50545"/>
    </row>
    <row r="50546" spans="6:22" x14ac:dyDescent="0.2">
      <c r="F50546"/>
      <c r="M50546" s="2"/>
      <c r="N50546"/>
      <c r="O50546"/>
      <c r="U50546"/>
      <c r="V50546"/>
    </row>
    <row r="50547" spans="6:22" x14ac:dyDescent="0.2">
      <c r="F50547"/>
      <c r="M50547" s="2"/>
      <c r="N50547"/>
      <c r="O50547"/>
      <c r="U50547"/>
      <c r="V50547"/>
    </row>
    <row r="50548" spans="6:22" x14ac:dyDescent="0.2">
      <c r="F50548"/>
      <c r="M50548" s="2"/>
      <c r="N50548"/>
      <c r="O50548"/>
      <c r="U50548"/>
      <c r="V50548"/>
    </row>
    <row r="50549" spans="6:22" x14ac:dyDescent="0.2">
      <c r="F50549"/>
      <c r="M50549" s="2"/>
      <c r="N50549"/>
      <c r="O50549"/>
      <c r="U50549"/>
      <c r="V50549"/>
    </row>
    <row r="50550" spans="6:22" x14ac:dyDescent="0.2">
      <c r="F50550"/>
      <c r="M50550" s="2"/>
      <c r="N50550"/>
      <c r="O50550"/>
      <c r="U50550"/>
      <c r="V50550"/>
    </row>
    <row r="50551" spans="6:22" x14ac:dyDescent="0.2">
      <c r="F50551"/>
      <c r="M50551" s="2"/>
      <c r="N50551"/>
      <c r="O50551"/>
      <c r="U50551"/>
      <c r="V50551"/>
    </row>
    <row r="50552" spans="6:22" x14ac:dyDescent="0.2">
      <c r="F50552"/>
      <c r="M50552" s="2"/>
      <c r="N50552"/>
      <c r="O50552"/>
      <c r="U50552"/>
      <c r="V50552"/>
    </row>
    <row r="50553" spans="6:22" x14ac:dyDescent="0.2">
      <c r="F50553"/>
      <c r="M50553" s="2"/>
      <c r="N50553"/>
      <c r="O50553"/>
      <c r="U50553"/>
      <c r="V50553"/>
    </row>
    <row r="50554" spans="6:22" x14ac:dyDescent="0.2">
      <c r="F50554"/>
      <c r="M50554" s="2"/>
      <c r="N50554"/>
      <c r="O50554"/>
      <c r="U50554"/>
      <c r="V50554"/>
    </row>
    <row r="50555" spans="6:22" x14ac:dyDescent="0.2">
      <c r="F50555"/>
      <c r="M50555" s="2"/>
      <c r="N50555"/>
      <c r="O50555"/>
      <c r="U50555"/>
      <c r="V50555"/>
    </row>
    <row r="50556" spans="6:22" x14ac:dyDescent="0.2">
      <c r="F50556"/>
      <c r="M50556" s="2"/>
      <c r="N50556"/>
      <c r="O50556"/>
      <c r="U50556"/>
      <c r="V50556"/>
    </row>
    <row r="50557" spans="6:22" x14ac:dyDescent="0.2">
      <c r="F50557"/>
      <c r="M50557" s="2"/>
      <c r="N50557"/>
      <c r="O50557"/>
      <c r="U50557"/>
      <c r="V50557"/>
    </row>
    <row r="50558" spans="6:22" x14ac:dyDescent="0.2">
      <c r="F50558"/>
      <c r="M50558" s="2"/>
      <c r="N50558"/>
      <c r="O50558"/>
      <c r="U50558"/>
      <c r="V50558"/>
    </row>
    <row r="50559" spans="6:22" x14ac:dyDescent="0.2">
      <c r="F50559"/>
      <c r="M50559" s="2"/>
      <c r="N50559"/>
      <c r="O50559"/>
      <c r="U50559"/>
      <c r="V50559"/>
    </row>
    <row r="50560" spans="6:22" x14ac:dyDescent="0.2">
      <c r="F50560"/>
      <c r="M50560" s="2"/>
      <c r="N50560"/>
      <c r="O50560"/>
      <c r="U50560"/>
      <c r="V50560"/>
    </row>
    <row r="50561" spans="6:22" x14ac:dyDescent="0.2">
      <c r="F50561"/>
      <c r="M50561" s="2"/>
      <c r="N50561"/>
      <c r="O50561"/>
      <c r="U50561"/>
      <c r="V50561"/>
    </row>
    <row r="50562" spans="6:22" x14ac:dyDescent="0.2">
      <c r="F50562"/>
      <c r="M50562" s="2"/>
      <c r="N50562"/>
      <c r="O50562"/>
      <c r="U50562"/>
      <c r="V50562"/>
    </row>
    <row r="50563" spans="6:22" x14ac:dyDescent="0.2">
      <c r="F50563"/>
      <c r="M50563" s="2"/>
      <c r="N50563"/>
      <c r="O50563"/>
      <c r="U50563"/>
      <c r="V50563"/>
    </row>
    <row r="50564" spans="6:22" x14ac:dyDescent="0.2">
      <c r="F50564"/>
      <c r="M50564" s="2"/>
      <c r="N50564"/>
      <c r="O50564"/>
      <c r="U50564"/>
      <c r="V50564"/>
    </row>
    <row r="50565" spans="6:22" x14ac:dyDescent="0.2">
      <c r="F50565"/>
      <c r="M50565" s="2"/>
      <c r="N50565"/>
      <c r="O50565"/>
      <c r="U50565"/>
      <c r="V50565"/>
    </row>
    <row r="50566" spans="6:22" x14ac:dyDescent="0.2">
      <c r="F50566"/>
      <c r="M50566" s="2"/>
      <c r="N50566"/>
      <c r="O50566"/>
      <c r="U50566"/>
      <c r="V50566"/>
    </row>
    <row r="50567" spans="6:22" x14ac:dyDescent="0.2">
      <c r="F50567"/>
      <c r="M50567" s="2"/>
      <c r="N50567"/>
      <c r="O50567"/>
      <c r="U50567"/>
      <c r="V50567"/>
    </row>
    <row r="50568" spans="6:22" x14ac:dyDescent="0.2">
      <c r="F50568"/>
      <c r="M50568" s="2"/>
      <c r="N50568"/>
      <c r="O50568"/>
      <c r="U50568"/>
      <c r="V50568"/>
    </row>
    <row r="50569" spans="6:22" x14ac:dyDescent="0.2">
      <c r="F50569"/>
      <c r="M50569" s="2"/>
      <c r="N50569"/>
      <c r="O50569"/>
      <c r="U50569"/>
      <c r="V50569"/>
    </row>
    <row r="50570" spans="6:22" x14ac:dyDescent="0.2">
      <c r="F50570"/>
      <c r="M50570" s="2"/>
      <c r="N50570"/>
      <c r="O50570"/>
      <c r="U50570"/>
      <c r="V50570"/>
    </row>
    <row r="50571" spans="6:22" x14ac:dyDescent="0.2">
      <c r="F50571"/>
      <c r="M50571" s="2"/>
      <c r="N50571"/>
      <c r="O50571"/>
      <c r="U50571"/>
      <c r="V50571"/>
    </row>
    <row r="50572" spans="6:22" x14ac:dyDescent="0.2">
      <c r="F50572"/>
      <c r="M50572" s="2"/>
      <c r="N50572"/>
      <c r="O50572"/>
      <c r="U50572"/>
      <c r="V50572"/>
    </row>
    <row r="50573" spans="6:22" x14ac:dyDescent="0.2">
      <c r="F50573"/>
      <c r="M50573" s="2"/>
      <c r="N50573"/>
      <c r="O50573"/>
      <c r="U50573"/>
      <c r="V50573"/>
    </row>
    <row r="50574" spans="6:22" x14ac:dyDescent="0.2">
      <c r="F50574"/>
      <c r="M50574" s="2"/>
      <c r="N50574"/>
      <c r="O50574"/>
      <c r="U50574"/>
      <c r="V50574"/>
    </row>
    <row r="50575" spans="6:22" x14ac:dyDescent="0.2">
      <c r="F50575"/>
      <c r="M50575" s="2"/>
      <c r="N50575"/>
      <c r="O50575"/>
      <c r="U50575"/>
      <c r="V50575"/>
    </row>
    <row r="50576" spans="6:22" x14ac:dyDescent="0.2">
      <c r="F50576"/>
      <c r="M50576" s="2"/>
      <c r="N50576"/>
      <c r="O50576"/>
      <c r="U50576"/>
      <c r="V50576"/>
    </row>
    <row r="50577" spans="6:22" x14ac:dyDescent="0.2">
      <c r="F50577"/>
      <c r="M50577" s="2"/>
      <c r="N50577"/>
      <c r="O50577"/>
      <c r="U50577"/>
      <c r="V50577"/>
    </row>
    <row r="50578" spans="6:22" x14ac:dyDescent="0.2">
      <c r="F50578"/>
      <c r="M50578" s="2"/>
      <c r="N50578"/>
      <c r="O50578"/>
      <c r="U50578"/>
      <c r="V50578"/>
    </row>
    <row r="50579" spans="6:22" x14ac:dyDescent="0.2">
      <c r="F50579"/>
      <c r="M50579" s="2"/>
      <c r="N50579"/>
      <c r="O50579"/>
      <c r="U50579"/>
      <c r="V50579"/>
    </row>
    <row r="50580" spans="6:22" x14ac:dyDescent="0.2">
      <c r="F50580"/>
      <c r="M50580" s="2"/>
      <c r="N50580"/>
      <c r="O50580"/>
      <c r="U50580"/>
      <c r="V50580"/>
    </row>
    <row r="50581" spans="6:22" x14ac:dyDescent="0.2">
      <c r="F50581"/>
      <c r="M50581" s="2"/>
      <c r="N50581"/>
      <c r="O50581"/>
      <c r="U50581"/>
      <c r="V50581"/>
    </row>
    <row r="50582" spans="6:22" x14ac:dyDescent="0.2">
      <c r="F50582"/>
      <c r="M50582" s="2"/>
      <c r="N50582"/>
      <c r="O50582"/>
      <c r="U50582"/>
      <c r="V50582"/>
    </row>
    <row r="50583" spans="6:22" x14ac:dyDescent="0.2">
      <c r="F50583"/>
      <c r="M50583" s="2"/>
      <c r="N50583"/>
      <c r="O50583"/>
      <c r="U50583"/>
      <c r="V50583"/>
    </row>
    <row r="50584" spans="6:22" x14ac:dyDescent="0.2">
      <c r="F50584"/>
      <c r="M50584" s="2"/>
      <c r="N50584"/>
      <c r="O50584"/>
      <c r="U50584"/>
      <c r="V50584"/>
    </row>
    <row r="50585" spans="6:22" x14ac:dyDescent="0.2">
      <c r="F50585"/>
      <c r="M50585" s="2"/>
      <c r="N50585"/>
      <c r="O50585"/>
      <c r="U50585"/>
      <c r="V50585"/>
    </row>
    <row r="50586" spans="6:22" x14ac:dyDescent="0.2">
      <c r="F50586"/>
      <c r="M50586" s="2"/>
      <c r="N50586"/>
      <c r="O50586"/>
      <c r="U50586"/>
      <c r="V50586"/>
    </row>
    <row r="50587" spans="6:22" x14ac:dyDescent="0.2">
      <c r="F50587"/>
      <c r="M50587" s="2"/>
      <c r="N50587"/>
      <c r="O50587"/>
      <c r="U50587"/>
      <c r="V50587"/>
    </row>
    <row r="50588" spans="6:22" x14ac:dyDescent="0.2">
      <c r="F50588"/>
      <c r="M50588" s="2"/>
      <c r="N50588"/>
      <c r="O50588"/>
      <c r="U50588"/>
      <c r="V50588"/>
    </row>
    <row r="50589" spans="6:22" x14ac:dyDescent="0.2">
      <c r="F50589"/>
      <c r="M50589" s="2"/>
      <c r="N50589"/>
      <c r="O50589"/>
      <c r="U50589"/>
      <c r="V50589"/>
    </row>
    <row r="50590" spans="6:22" x14ac:dyDescent="0.2">
      <c r="F50590"/>
      <c r="M50590" s="2"/>
      <c r="N50590"/>
      <c r="O50590"/>
      <c r="U50590"/>
      <c r="V50590"/>
    </row>
    <row r="50591" spans="6:22" x14ac:dyDescent="0.2">
      <c r="F50591"/>
      <c r="M50591" s="2"/>
      <c r="N50591"/>
      <c r="O50591"/>
      <c r="U50591"/>
      <c r="V50591"/>
    </row>
    <row r="50592" spans="6:22" x14ac:dyDescent="0.2">
      <c r="F50592"/>
      <c r="M50592" s="2"/>
      <c r="N50592"/>
      <c r="O50592"/>
      <c r="U50592"/>
      <c r="V50592"/>
    </row>
    <row r="50593" spans="6:22" x14ac:dyDescent="0.2">
      <c r="F50593"/>
      <c r="M50593" s="2"/>
      <c r="N50593"/>
      <c r="O50593"/>
      <c r="U50593"/>
      <c r="V50593"/>
    </row>
    <row r="50594" spans="6:22" x14ac:dyDescent="0.2">
      <c r="F50594"/>
      <c r="M50594" s="2"/>
      <c r="N50594"/>
      <c r="O50594"/>
      <c r="U50594"/>
      <c r="V50594"/>
    </row>
    <row r="50595" spans="6:22" x14ac:dyDescent="0.2">
      <c r="F50595"/>
      <c r="M50595" s="2"/>
      <c r="N50595"/>
      <c r="O50595"/>
      <c r="U50595"/>
      <c r="V50595"/>
    </row>
    <row r="50596" spans="6:22" x14ac:dyDescent="0.2">
      <c r="F50596"/>
      <c r="M50596" s="2"/>
      <c r="N50596"/>
      <c r="O50596"/>
      <c r="U50596"/>
      <c r="V50596"/>
    </row>
    <row r="50597" spans="6:22" x14ac:dyDescent="0.2">
      <c r="F50597"/>
      <c r="M50597" s="2"/>
      <c r="N50597"/>
      <c r="O50597"/>
      <c r="U50597"/>
      <c r="V50597"/>
    </row>
    <row r="50598" spans="6:22" x14ac:dyDescent="0.2">
      <c r="F50598"/>
      <c r="M50598" s="2"/>
      <c r="N50598"/>
      <c r="O50598"/>
      <c r="U50598"/>
      <c r="V50598"/>
    </row>
    <row r="50599" spans="6:22" x14ac:dyDescent="0.2">
      <c r="F50599"/>
      <c r="M50599" s="2"/>
      <c r="N50599"/>
      <c r="O50599"/>
      <c r="U50599"/>
      <c r="V50599"/>
    </row>
    <row r="50600" spans="6:22" x14ac:dyDescent="0.2">
      <c r="F50600"/>
      <c r="M50600" s="2"/>
      <c r="N50600"/>
      <c r="O50600"/>
      <c r="U50600"/>
      <c r="V50600"/>
    </row>
    <row r="50601" spans="6:22" x14ac:dyDescent="0.2">
      <c r="F50601"/>
      <c r="M50601" s="2"/>
      <c r="N50601"/>
      <c r="O50601"/>
      <c r="U50601"/>
      <c r="V50601"/>
    </row>
    <row r="50602" spans="6:22" x14ac:dyDescent="0.2">
      <c r="F50602"/>
      <c r="M50602" s="2"/>
      <c r="N50602"/>
      <c r="O50602"/>
      <c r="U50602"/>
      <c r="V50602"/>
    </row>
    <row r="50603" spans="6:22" x14ac:dyDescent="0.2">
      <c r="F50603"/>
      <c r="M50603" s="2"/>
      <c r="N50603"/>
      <c r="O50603"/>
      <c r="U50603"/>
      <c r="V50603"/>
    </row>
    <row r="50604" spans="6:22" x14ac:dyDescent="0.2">
      <c r="F50604"/>
      <c r="M50604" s="2"/>
      <c r="N50604"/>
      <c r="O50604"/>
      <c r="U50604"/>
      <c r="V50604"/>
    </row>
    <row r="50605" spans="6:22" x14ac:dyDescent="0.2">
      <c r="F50605"/>
      <c r="M50605" s="2"/>
      <c r="N50605"/>
      <c r="O50605"/>
      <c r="U50605"/>
      <c r="V50605"/>
    </row>
    <row r="50606" spans="6:22" x14ac:dyDescent="0.2">
      <c r="F50606"/>
      <c r="M50606" s="2"/>
      <c r="N50606"/>
      <c r="O50606"/>
      <c r="U50606"/>
      <c r="V50606"/>
    </row>
    <row r="50607" spans="6:22" x14ac:dyDescent="0.2">
      <c r="F50607"/>
      <c r="M50607" s="2"/>
      <c r="N50607"/>
      <c r="O50607"/>
      <c r="U50607"/>
      <c r="V50607"/>
    </row>
    <row r="50608" spans="6:22" x14ac:dyDescent="0.2">
      <c r="F50608"/>
      <c r="M50608" s="2"/>
      <c r="N50608"/>
      <c r="O50608"/>
      <c r="U50608"/>
      <c r="V50608"/>
    </row>
    <row r="50609" spans="6:22" x14ac:dyDescent="0.2">
      <c r="F50609"/>
      <c r="M50609" s="2"/>
      <c r="N50609"/>
      <c r="O50609"/>
      <c r="U50609"/>
      <c r="V50609"/>
    </row>
    <row r="50610" spans="6:22" x14ac:dyDescent="0.2">
      <c r="F50610"/>
      <c r="M50610" s="2"/>
      <c r="N50610"/>
      <c r="O50610"/>
      <c r="U50610"/>
      <c r="V50610"/>
    </row>
    <row r="50611" spans="6:22" x14ac:dyDescent="0.2">
      <c r="F50611"/>
      <c r="M50611" s="2"/>
      <c r="N50611"/>
      <c r="O50611"/>
      <c r="U50611"/>
      <c r="V50611"/>
    </row>
    <row r="50612" spans="6:22" x14ac:dyDescent="0.2">
      <c r="F50612"/>
      <c r="M50612" s="2"/>
      <c r="N50612"/>
      <c r="O50612"/>
      <c r="U50612"/>
      <c r="V50612"/>
    </row>
    <row r="50613" spans="6:22" x14ac:dyDescent="0.2">
      <c r="F50613"/>
      <c r="M50613" s="2"/>
      <c r="N50613"/>
      <c r="O50613"/>
      <c r="U50613"/>
      <c r="V50613"/>
    </row>
    <row r="50614" spans="6:22" x14ac:dyDescent="0.2">
      <c r="F50614"/>
      <c r="M50614" s="2"/>
      <c r="N50614"/>
      <c r="O50614"/>
      <c r="U50614"/>
      <c r="V50614"/>
    </row>
    <row r="50615" spans="6:22" x14ac:dyDescent="0.2">
      <c r="F50615"/>
      <c r="M50615" s="2"/>
      <c r="N50615"/>
      <c r="O50615"/>
      <c r="U50615"/>
      <c r="V50615"/>
    </row>
    <row r="50616" spans="6:22" x14ac:dyDescent="0.2">
      <c r="F50616"/>
      <c r="M50616" s="2"/>
      <c r="N50616"/>
      <c r="O50616"/>
      <c r="U50616"/>
      <c r="V50616"/>
    </row>
    <row r="50617" spans="6:22" x14ac:dyDescent="0.2">
      <c r="F50617"/>
      <c r="M50617" s="2"/>
      <c r="N50617"/>
      <c r="O50617"/>
      <c r="U50617"/>
      <c r="V50617"/>
    </row>
    <row r="50618" spans="6:22" x14ac:dyDescent="0.2">
      <c r="F50618"/>
      <c r="M50618" s="2"/>
      <c r="N50618"/>
      <c r="O50618"/>
      <c r="U50618"/>
      <c r="V50618"/>
    </row>
    <row r="50619" spans="6:22" x14ac:dyDescent="0.2">
      <c r="F50619"/>
      <c r="M50619" s="2"/>
      <c r="N50619"/>
      <c r="O50619"/>
      <c r="U50619"/>
      <c r="V50619"/>
    </row>
    <row r="50620" spans="6:22" x14ac:dyDescent="0.2">
      <c r="F50620"/>
      <c r="M50620" s="2"/>
      <c r="N50620"/>
      <c r="O50620"/>
      <c r="U50620"/>
      <c r="V50620"/>
    </row>
    <row r="50621" spans="6:22" x14ac:dyDescent="0.2">
      <c r="F50621"/>
      <c r="M50621" s="2"/>
      <c r="N50621"/>
      <c r="O50621"/>
      <c r="U50621"/>
      <c r="V50621"/>
    </row>
    <row r="50622" spans="6:22" x14ac:dyDescent="0.2">
      <c r="F50622"/>
      <c r="M50622" s="2"/>
      <c r="N50622"/>
      <c r="O50622"/>
      <c r="U50622"/>
      <c r="V50622"/>
    </row>
    <row r="50623" spans="6:22" x14ac:dyDescent="0.2">
      <c r="F50623"/>
      <c r="M50623" s="2"/>
      <c r="N50623"/>
      <c r="O50623"/>
      <c r="U50623"/>
      <c r="V50623"/>
    </row>
    <row r="50624" spans="6:22" x14ac:dyDescent="0.2">
      <c r="F50624"/>
      <c r="M50624" s="2"/>
      <c r="N50624"/>
      <c r="O50624"/>
      <c r="U50624"/>
      <c r="V50624"/>
    </row>
    <row r="50625" spans="6:22" x14ac:dyDescent="0.2">
      <c r="F50625"/>
      <c r="M50625" s="2"/>
      <c r="N50625"/>
      <c r="O50625"/>
      <c r="U50625"/>
      <c r="V50625"/>
    </row>
    <row r="50626" spans="6:22" x14ac:dyDescent="0.2">
      <c r="F50626"/>
      <c r="M50626" s="2"/>
      <c r="N50626"/>
      <c r="O50626"/>
      <c r="U50626"/>
      <c r="V50626"/>
    </row>
    <row r="50627" spans="6:22" x14ac:dyDescent="0.2">
      <c r="F50627"/>
      <c r="M50627" s="2"/>
      <c r="N50627"/>
      <c r="O50627"/>
      <c r="U50627"/>
      <c r="V50627"/>
    </row>
    <row r="50628" spans="6:22" x14ac:dyDescent="0.2">
      <c r="F50628"/>
      <c r="M50628" s="2"/>
      <c r="N50628"/>
      <c r="O50628"/>
      <c r="U50628"/>
      <c r="V50628"/>
    </row>
    <row r="50629" spans="6:22" x14ac:dyDescent="0.2">
      <c r="F50629"/>
      <c r="M50629" s="2"/>
      <c r="N50629"/>
      <c r="O50629"/>
      <c r="U50629"/>
      <c r="V50629"/>
    </row>
    <row r="50630" spans="6:22" x14ac:dyDescent="0.2">
      <c r="F50630"/>
      <c r="M50630" s="2"/>
      <c r="N50630"/>
      <c r="O50630"/>
      <c r="U50630"/>
      <c r="V50630"/>
    </row>
    <row r="50631" spans="6:22" x14ac:dyDescent="0.2">
      <c r="F50631"/>
      <c r="M50631" s="2"/>
      <c r="N50631"/>
      <c r="O50631"/>
      <c r="U50631"/>
      <c r="V50631"/>
    </row>
    <row r="50632" spans="6:22" x14ac:dyDescent="0.2">
      <c r="F50632"/>
      <c r="M50632" s="2"/>
      <c r="N50632"/>
      <c r="O50632"/>
      <c r="U50632"/>
      <c r="V50632"/>
    </row>
    <row r="50633" spans="6:22" x14ac:dyDescent="0.2">
      <c r="F50633"/>
      <c r="M50633" s="2"/>
      <c r="N50633"/>
      <c r="O50633"/>
      <c r="U50633"/>
      <c r="V50633"/>
    </row>
    <row r="50634" spans="6:22" x14ac:dyDescent="0.2">
      <c r="F50634"/>
      <c r="M50634" s="2"/>
      <c r="N50634"/>
      <c r="O50634"/>
      <c r="U50634"/>
      <c r="V50634"/>
    </row>
    <row r="50635" spans="6:22" x14ac:dyDescent="0.2">
      <c r="F50635"/>
      <c r="M50635" s="2"/>
      <c r="N50635"/>
      <c r="O50635"/>
      <c r="U50635"/>
      <c r="V50635"/>
    </row>
    <row r="50636" spans="6:22" x14ac:dyDescent="0.2">
      <c r="F50636"/>
      <c r="M50636" s="2"/>
      <c r="N50636"/>
      <c r="O50636"/>
      <c r="U50636"/>
      <c r="V50636"/>
    </row>
    <row r="50637" spans="6:22" x14ac:dyDescent="0.2">
      <c r="F50637"/>
      <c r="M50637" s="2"/>
      <c r="N50637"/>
      <c r="O50637"/>
      <c r="U50637"/>
      <c r="V50637"/>
    </row>
    <row r="50638" spans="6:22" x14ac:dyDescent="0.2">
      <c r="F50638"/>
      <c r="M50638" s="2"/>
      <c r="N50638"/>
      <c r="O50638"/>
      <c r="U50638"/>
      <c r="V50638"/>
    </row>
    <row r="50639" spans="6:22" x14ac:dyDescent="0.2">
      <c r="F50639"/>
      <c r="M50639" s="2"/>
      <c r="N50639"/>
      <c r="O50639"/>
      <c r="U50639"/>
      <c r="V50639"/>
    </row>
    <row r="50640" spans="6:22" x14ac:dyDescent="0.2">
      <c r="F50640"/>
      <c r="M50640" s="2"/>
      <c r="N50640"/>
      <c r="O50640"/>
      <c r="U50640"/>
      <c r="V50640"/>
    </row>
    <row r="50641" spans="6:22" x14ac:dyDescent="0.2">
      <c r="F50641"/>
      <c r="M50641" s="2"/>
      <c r="N50641"/>
      <c r="O50641"/>
      <c r="U50641"/>
      <c r="V50641"/>
    </row>
    <row r="50642" spans="6:22" x14ac:dyDescent="0.2">
      <c r="F50642"/>
      <c r="M50642" s="2"/>
      <c r="N50642"/>
      <c r="O50642"/>
      <c r="U50642"/>
      <c r="V50642"/>
    </row>
    <row r="50643" spans="6:22" x14ac:dyDescent="0.2">
      <c r="F50643"/>
      <c r="M50643" s="2"/>
      <c r="N50643"/>
      <c r="O50643"/>
      <c r="U50643"/>
      <c r="V50643"/>
    </row>
    <row r="50644" spans="6:22" x14ac:dyDescent="0.2">
      <c r="F50644"/>
      <c r="M50644" s="2"/>
      <c r="N50644"/>
      <c r="O50644"/>
      <c r="U50644"/>
      <c r="V50644"/>
    </row>
    <row r="50645" spans="6:22" x14ac:dyDescent="0.2">
      <c r="F50645"/>
      <c r="M50645" s="2"/>
      <c r="N50645"/>
      <c r="O50645"/>
      <c r="U50645"/>
      <c r="V50645"/>
    </row>
    <row r="50646" spans="6:22" x14ac:dyDescent="0.2">
      <c r="F50646"/>
      <c r="M50646" s="2"/>
      <c r="N50646"/>
      <c r="O50646"/>
      <c r="U50646"/>
      <c r="V50646"/>
    </row>
    <row r="50647" spans="6:22" x14ac:dyDescent="0.2">
      <c r="F50647"/>
      <c r="M50647" s="2"/>
      <c r="N50647"/>
      <c r="O50647"/>
      <c r="U50647"/>
      <c r="V50647"/>
    </row>
    <row r="50648" spans="6:22" x14ac:dyDescent="0.2">
      <c r="F50648"/>
      <c r="M50648" s="2"/>
      <c r="N50648"/>
      <c r="O50648"/>
      <c r="U50648"/>
      <c r="V50648"/>
    </row>
    <row r="50649" spans="6:22" x14ac:dyDescent="0.2">
      <c r="F50649"/>
      <c r="M50649" s="2"/>
      <c r="N50649"/>
      <c r="O50649"/>
      <c r="U50649"/>
      <c r="V50649"/>
    </row>
    <row r="50650" spans="6:22" x14ac:dyDescent="0.2">
      <c r="F50650"/>
      <c r="M50650" s="2"/>
      <c r="N50650"/>
      <c r="O50650"/>
      <c r="U50650"/>
      <c r="V50650"/>
    </row>
    <row r="50651" spans="6:22" x14ac:dyDescent="0.2">
      <c r="F50651"/>
      <c r="M50651" s="2"/>
      <c r="N50651"/>
      <c r="O50651"/>
      <c r="U50651"/>
      <c r="V50651"/>
    </row>
    <row r="50652" spans="6:22" x14ac:dyDescent="0.2">
      <c r="F50652"/>
      <c r="M50652" s="2"/>
      <c r="N50652"/>
      <c r="O50652"/>
      <c r="U50652"/>
      <c r="V50652"/>
    </row>
    <row r="50653" spans="6:22" x14ac:dyDescent="0.2">
      <c r="F50653"/>
      <c r="M50653" s="2"/>
      <c r="N50653"/>
      <c r="O50653"/>
      <c r="U50653"/>
      <c r="V50653"/>
    </row>
    <row r="50654" spans="6:22" x14ac:dyDescent="0.2">
      <c r="F50654"/>
      <c r="M50654" s="2"/>
      <c r="N50654"/>
      <c r="O50654"/>
      <c r="U50654"/>
      <c r="V50654"/>
    </row>
    <row r="50655" spans="6:22" x14ac:dyDescent="0.2">
      <c r="F50655"/>
      <c r="M50655" s="2"/>
      <c r="N50655"/>
      <c r="O50655"/>
      <c r="U50655"/>
      <c r="V50655"/>
    </row>
    <row r="50656" spans="6:22" x14ac:dyDescent="0.2">
      <c r="F50656"/>
      <c r="M50656" s="2"/>
      <c r="N50656"/>
      <c r="O50656"/>
      <c r="U50656"/>
      <c r="V50656"/>
    </row>
    <row r="50657" spans="6:22" x14ac:dyDescent="0.2">
      <c r="F50657"/>
      <c r="M50657" s="2"/>
      <c r="N50657"/>
      <c r="O50657"/>
      <c r="U50657"/>
      <c r="V50657"/>
    </row>
    <row r="50658" spans="6:22" x14ac:dyDescent="0.2">
      <c r="F50658"/>
      <c r="M50658" s="2"/>
      <c r="N50658"/>
      <c r="O50658"/>
      <c r="U50658"/>
      <c r="V50658"/>
    </row>
    <row r="50659" spans="6:22" x14ac:dyDescent="0.2">
      <c r="F50659"/>
      <c r="M50659" s="2"/>
      <c r="N50659"/>
      <c r="O50659"/>
      <c r="U50659"/>
      <c r="V50659"/>
    </row>
    <row r="50660" spans="6:22" x14ac:dyDescent="0.2">
      <c r="F50660"/>
      <c r="M50660" s="2"/>
      <c r="N50660"/>
      <c r="O50660"/>
      <c r="U50660"/>
      <c r="V50660"/>
    </row>
    <row r="50661" spans="6:22" x14ac:dyDescent="0.2">
      <c r="F50661"/>
      <c r="M50661" s="2"/>
      <c r="N50661"/>
      <c r="O50661"/>
      <c r="U50661"/>
      <c r="V50661"/>
    </row>
    <row r="50662" spans="6:22" x14ac:dyDescent="0.2">
      <c r="F50662"/>
      <c r="M50662" s="2"/>
      <c r="N50662"/>
      <c r="O50662"/>
      <c r="U50662"/>
      <c r="V50662"/>
    </row>
    <row r="50663" spans="6:22" x14ac:dyDescent="0.2">
      <c r="F50663"/>
      <c r="M50663" s="2"/>
      <c r="N50663"/>
      <c r="O50663"/>
      <c r="U50663"/>
      <c r="V50663"/>
    </row>
    <row r="50664" spans="6:22" x14ac:dyDescent="0.2">
      <c r="F50664"/>
      <c r="M50664" s="2"/>
      <c r="N50664"/>
      <c r="O50664"/>
      <c r="U50664"/>
      <c r="V50664"/>
    </row>
    <row r="50665" spans="6:22" x14ac:dyDescent="0.2">
      <c r="F50665"/>
      <c r="M50665" s="2"/>
      <c r="N50665"/>
      <c r="O50665"/>
      <c r="U50665"/>
      <c r="V50665"/>
    </row>
    <row r="50666" spans="6:22" x14ac:dyDescent="0.2">
      <c r="F50666"/>
      <c r="M50666" s="2"/>
      <c r="N50666"/>
      <c r="O50666"/>
      <c r="U50666"/>
      <c r="V50666"/>
    </row>
    <row r="50667" spans="6:22" x14ac:dyDescent="0.2">
      <c r="F50667"/>
      <c r="M50667" s="2"/>
      <c r="N50667"/>
      <c r="O50667"/>
      <c r="U50667"/>
      <c r="V50667"/>
    </row>
    <row r="50668" spans="6:22" x14ac:dyDescent="0.2">
      <c r="F50668"/>
      <c r="M50668" s="2"/>
      <c r="N50668"/>
      <c r="O50668"/>
      <c r="U50668"/>
      <c r="V50668"/>
    </row>
    <row r="50669" spans="6:22" x14ac:dyDescent="0.2">
      <c r="F50669"/>
      <c r="M50669" s="2"/>
      <c r="N50669"/>
      <c r="O50669"/>
      <c r="U50669"/>
      <c r="V50669"/>
    </row>
    <row r="50670" spans="6:22" x14ac:dyDescent="0.2">
      <c r="F50670"/>
      <c r="M50670" s="2"/>
      <c r="N50670"/>
      <c r="O50670"/>
      <c r="U50670"/>
      <c r="V50670"/>
    </row>
    <row r="50671" spans="6:22" x14ac:dyDescent="0.2">
      <c r="F50671"/>
      <c r="M50671" s="2"/>
      <c r="N50671"/>
      <c r="O50671"/>
      <c r="U50671"/>
      <c r="V50671"/>
    </row>
    <row r="50672" spans="6:22" x14ac:dyDescent="0.2">
      <c r="F50672"/>
      <c r="M50672" s="2"/>
      <c r="N50672"/>
      <c r="O50672"/>
      <c r="U50672"/>
      <c r="V50672"/>
    </row>
    <row r="50673" spans="6:22" x14ac:dyDescent="0.2">
      <c r="F50673"/>
      <c r="M50673" s="2"/>
      <c r="N50673"/>
      <c r="O50673"/>
      <c r="U50673"/>
      <c r="V50673"/>
    </row>
    <row r="50674" spans="6:22" x14ac:dyDescent="0.2">
      <c r="F50674"/>
      <c r="M50674" s="2"/>
      <c r="N50674"/>
      <c r="O50674"/>
      <c r="U50674"/>
      <c r="V50674"/>
    </row>
    <row r="50675" spans="6:22" x14ac:dyDescent="0.2">
      <c r="F50675"/>
      <c r="M50675" s="2"/>
      <c r="N50675"/>
      <c r="O50675"/>
      <c r="U50675"/>
      <c r="V50675"/>
    </row>
    <row r="50676" spans="6:22" x14ac:dyDescent="0.2">
      <c r="F50676"/>
      <c r="M50676" s="2"/>
      <c r="N50676"/>
      <c r="O50676"/>
      <c r="U50676"/>
      <c r="V50676"/>
    </row>
    <row r="50677" spans="6:22" x14ac:dyDescent="0.2">
      <c r="F50677"/>
      <c r="M50677" s="2"/>
      <c r="N50677"/>
      <c r="O50677"/>
      <c r="U50677"/>
      <c r="V50677"/>
    </row>
    <row r="50678" spans="6:22" x14ac:dyDescent="0.2">
      <c r="F50678"/>
      <c r="M50678" s="2"/>
      <c r="N50678"/>
      <c r="O50678"/>
      <c r="U50678"/>
      <c r="V50678"/>
    </row>
    <row r="50679" spans="6:22" x14ac:dyDescent="0.2">
      <c r="F50679"/>
      <c r="M50679" s="2"/>
      <c r="N50679"/>
      <c r="O50679"/>
      <c r="U50679"/>
      <c r="V50679"/>
    </row>
    <row r="50680" spans="6:22" x14ac:dyDescent="0.2">
      <c r="F50680"/>
      <c r="M50680" s="2"/>
      <c r="N50680"/>
      <c r="O50680"/>
      <c r="U50680"/>
      <c r="V50680"/>
    </row>
    <row r="50681" spans="6:22" x14ac:dyDescent="0.2">
      <c r="F50681"/>
      <c r="M50681" s="2"/>
      <c r="N50681"/>
      <c r="O50681"/>
      <c r="U50681"/>
      <c r="V50681"/>
    </row>
    <row r="50682" spans="6:22" x14ac:dyDescent="0.2">
      <c r="F50682"/>
      <c r="M50682" s="2"/>
      <c r="N50682"/>
      <c r="O50682"/>
      <c r="U50682"/>
      <c r="V50682"/>
    </row>
    <row r="50683" spans="6:22" x14ac:dyDescent="0.2">
      <c r="F50683"/>
      <c r="M50683" s="2"/>
      <c r="N50683"/>
      <c r="O50683"/>
      <c r="U50683"/>
      <c r="V50683"/>
    </row>
    <row r="50684" spans="6:22" x14ac:dyDescent="0.2">
      <c r="F50684"/>
      <c r="M50684" s="2"/>
      <c r="N50684"/>
      <c r="O50684"/>
      <c r="U50684"/>
      <c r="V50684"/>
    </row>
    <row r="50685" spans="6:22" x14ac:dyDescent="0.2">
      <c r="F50685"/>
      <c r="M50685" s="2"/>
      <c r="N50685"/>
      <c r="O50685"/>
      <c r="U50685"/>
      <c r="V50685"/>
    </row>
    <row r="50686" spans="6:22" x14ac:dyDescent="0.2">
      <c r="F50686"/>
      <c r="M50686" s="2"/>
      <c r="N50686"/>
      <c r="O50686"/>
      <c r="U50686"/>
      <c r="V50686"/>
    </row>
    <row r="50687" spans="6:22" x14ac:dyDescent="0.2">
      <c r="F50687"/>
      <c r="M50687" s="2"/>
      <c r="N50687"/>
      <c r="O50687"/>
      <c r="U50687"/>
      <c r="V50687"/>
    </row>
    <row r="50688" spans="6:22" x14ac:dyDescent="0.2">
      <c r="F50688"/>
      <c r="M50688" s="2"/>
      <c r="N50688"/>
      <c r="O50688"/>
      <c r="U50688"/>
      <c r="V50688"/>
    </row>
    <row r="50689" spans="6:22" x14ac:dyDescent="0.2">
      <c r="F50689"/>
      <c r="M50689" s="2"/>
      <c r="N50689"/>
      <c r="O50689"/>
      <c r="U50689"/>
      <c r="V50689"/>
    </row>
    <row r="50690" spans="6:22" x14ac:dyDescent="0.2">
      <c r="F50690"/>
      <c r="M50690" s="2"/>
      <c r="N50690"/>
      <c r="O50690"/>
      <c r="U50690"/>
      <c r="V50690"/>
    </row>
    <row r="50691" spans="6:22" x14ac:dyDescent="0.2">
      <c r="F50691"/>
      <c r="M50691" s="2"/>
      <c r="N50691"/>
      <c r="O50691"/>
      <c r="U50691"/>
      <c r="V50691"/>
    </row>
    <row r="50692" spans="6:22" x14ac:dyDescent="0.2">
      <c r="F50692"/>
      <c r="M50692" s="2"/>
      <c r="N50692"/>
      <c r="O50692"/>
      <c r="U50692"/>
      <c r="V50692"/>
    </row>
    <row r="50693" spans="6:22" x14ac:dyDescent="0.2">
      <c r="F50693"/>
      <c r="M50693" s="2"/>
      <c r="N50693"/>
      <c r="O50693"/>
      <c r="U50693"/>
      <c r="V50693"/>
    </row>
    <row r="50694" spans="6:22" x14ac:dyDescent="0.2">
      <c r="F50694"/>
      <c r="M50694" s="2"/>
      <c r="N50694"/>
      <c r="O50694"/>
      <c r="U50694"/>
      <c r="V50694"/>
    </row>
    <row r="50695" spans="6:22" x14ac:dyDescent="0.2">
      <c r="F50695"/>
      <c r="M50695" s="2"/>
      <c r="N50695"/>
      <c r="O50695"/>
      <c r="U50695"/>
      <c r="V50695"/>
    </row>
    <row r="50696" spans="6:22" x14ac:dyDescent="0.2">
      <c r="F50696"/>
      <c r="M50696" s="2"/>
      <c r="N50696"/>
      <c r="O50696"/>
      <c r="U50696"/>
      <c r="V50696"/>
    </row>
    <row r="50697" spans="6:22" x14ac:dyDescent="0.2">
      <c r="F50697"/>
      <c r="M50697" s="2"/>
      <c r="N50697"/>
      <c r="O50697"/>
      <c r="U50697"/>
      <c r="V50697"/>
    </row>
    <row r="50698" spans="6:22" x14ac:dyDescent="0.2">
      <c r="F50698"/>
      <c r="M50698" s="2"/>
      <c r="N50698"/>
      <c r="O50698"/>
      <c r="U50698"/>
      <c r="V50698"/>
    </row>
    <row r="50699" spans="6:22" x14ac:dyDescent="0.2">
      <c r="F50699"/>
      <c r="M50699" s="2"/>
      <c r="N50699"/>
      <c r="O50699"/>
      <c r="U50699"/>
      <c r="V50699"/>
    </row>
    <row r="50700" spans="6:22" x14ac:dyDescent="0.2">
      <c r="F50700"/>
      <c r="M50700" s="2"/>
      <c r="N50700"/>
      <c r="O50700"/>
      <c r="U50700"/>
      <c r="V50700"/>
    </row>
    <row r="50701" spans="6:22" x14ac:dyDescent="0.2">
      <c r="F50701"/>
      <c r="M50701" s="2"/>
      <c r="N50701"/>
      <c r="O50701"/>
      <c r="U50701"/>
      <c r="V50701"/>
    </row>
    <row r="50702" spans="6:22" x14ac:dyDescent="0.2">
      <c r="F50702"/>
      <c r="M50702" s="2"/>
      <c r="N50702"/>
      <c r="O50702"/>
      <c r="U50702"/>
      <c r="V50702"/>
    </row>
    <row r="50703" spans="6:22" x14ac:dyDescent="0.2">
      <c r="F50703"/>
      <c r="M50703" s="2"/>
      <c r="N50703"/>
      <c r="O50703"/>
      <c r="U50703"/>
      <c r="V50703"/>
    </row>
    <row r="50704" spans="6:22" x14ac:dyDescent="0.2">
      <c r="F50704"/>
      <c r="M50704" s="2"/>
      <c r="N50704"/>
      <c r="O50704"/>
      <c r="U50704"/>
      <c r="V50704"/>
    </row>
    <row r="50705" spans="6:22" x14ac:dyDescent="0.2">
      <c r="F50705"/>
      <c r="M50705" s="2"/>
      <c r="N50705"/>
      <c r="O50705"/>
      <c r="U50705"/>
      <c r="V50705"/>
    </row>
    <row r="50706" spans="6:22" x14ac:dyDescent="0.2">
      <c r="F50706"/>
      <c r="M50706" s="2"/>
      <c r="N50706"/>
      <c r="O50706"/>
      <c r="U50706"/>
      <c r="V50706"/>
    </row>
    <row r="50707" spans="6:22" x14ac:dyDescent="0.2">
      <c r="F50707"/>
      <c r="M50707" s="2"/>
      <c r="N50707"/>
      <c r="O50707"/>
      <c r="U50707"/>
      <c r="V50707"/>
    </row>
    <row r="50708" spans="6:22" x14ac:dyDescent="0.2">
      <c r="F50708"/>
      <c r="M50708" s="2"/>
      <c r="N50708"/>
      <c r="O50708"/>
      <c r="U50708"/>
      <c r="V50708"/>
    </row>
    <row r="50709" spans="6:22" x14ac:dyDescent="0.2">
      <c r="F50709"/>
      <c r="M50709" s="2"/>
      <c r="N50709"/>
      <c r="O50709"/>
      <c r="U50709"/>
      <c r="V50709"/>
    </row>
    <row r="50710" spans="6:22" x14ac:dyDescent="0.2">
      <c r="F50710"/>
      <c r="M50710" s="2"/>
      <c r="N50710"/>
      <c r="O50710"/>
      <c r="U50710"/>
      <c r="V50710"/>
    </row>
    <row r="50711" spans="6:22" x14ac:dyDescent="0.2">
      <c r="F50711"/>
      <c r="M50711" s="2"/>
      <c r="N50711"/>
      <c r="O50711"/>
      <c r="U50711"/>
      <c r="V50711"/>
    </row>
    <row r="50712" spans="6:22" x14ac:dyDescent="0.2">
      <c r="F50712"/>
      <c r="M50712" s="2"/>
      <c r="N50712"/>
      <c r="O50712"/>
      <c r="U50712"/>
      <c r="V50712"/>
    </row>
    <row r="50713" spans="6:22" x14ac:dyDescent="0.2">
      <c r="F50713"/>
      <c r="M50713" s="2"/>
      <c r="N50713"/>
      <c r="O50713"/>
      <c r="U50713"/>
      <c r="V50713"/>
    </row>
    <row r="50714" spans="6:22" x14ac:dyDescent="0.2">
      <c r="F50714"/>
      <c r="M50714" s="2"/>
      <c r="N50714"/>
      <c r="O50714"/>
      <c r="U50714"/>
      <c r="V50714"/>
    </row>
    <row r="50715" spans="6:22" x14ac:dyDescent="0.2">
      <c r="F50715"/>
      <c r="M50715" s="2"/>
      <c r="N50715"/>
      <c r="O50715"/>
      <c r="U50715"/>
      <c r="V50715"/>
    </row>
    <row r="50716" spans="6:22" x14ac:dyDescent="0.2">
      <c r="F50716"/>
      <c r="M50716" s="2"/>
      <c r="N50716"/>
      <c r="O50716"/>
      <c r="U50716"/>
      <c r="V50716"/>
    </row>
    <row r="50717" spans="6:22" x14ac:dyDescent="0.2">
      <c r="F50717"/>
      <c r="M50717" s="2"/>
      <c r="N50717"/>
      <c r="O50717"/>
      <c r="U50717"/>
      <c r="V50717"/>
    </row>
    <row r="50718" spans="6:22" x14ac:dyDescent="0.2">
      <c r="F50718"/>
      <c r="M50718" s="2"/>
      <c r="N50718"/>
      <c r="O50718"/>
      <c r="U50718"/>
      <c r="V50718"/>
    </row>
    <row r="50719" spans="6:22" x14ac:dyDescent="0.2">
      <c r="F50719"/>
      <c r="M50719" s="2"/>
      <c r="N50719"/>
      <c r="O50719"/>
      <c r="U50719"/>
      <c r="V50719"/>
    </row>
    <row r="50720" spans="6:22" x14ac:dyDescent="0.2">
      <c r="F50720"/>
      <c r="M50720" s="2"/>
      <c r="N50720"/>
      <c r="O50720"/>
      <c r="U50720"/>
      <c r="V50720"/>
    </row>
    <row r="50721" spans="6:22" x14ac:dyDescent="0.2">
      <c r="F50721"/>
      <c r="M50721" s="2"/>
      <c r="N50721"/>
      <c r="O50721"/>
      <c r="U50721"/>
      <c r="V50721"/>
    </row>
    <row r="50722" spans="6:22" x14ac:dyDescent="0.2">
      <c r="F50722"/>
      <c r="M50722" s="2"/>
      <c r="N50722"/>
      <c r="O50722"/>
      <c r="U50722"/>
      <c r="V50722"/>
    </row>
    <row r="50723" spans="6:22" x14ac:dyDescent="0.2">
      <c r="F50723"/>
      <c r="M50723" s="2"/>
      <c r="N50723"/>
      <c r="O50723"/>
      <c r="U50723"/>
      <c r="V50723"/>
    </row>
    <row r="50724" spans="6:22" x14ac:dyDescent="0.2">
      <c r="F50724"/>
      <c r="M50724" s="2"/>
      <c r="N50724"/>
      <c r="O50724"/>
      <c r="U50724"/>
      <c r="V50724"/>
    </row>
    <row r="50725" spans="6:22" x14ac:dyDescent="0.2">
      <c r="F50725"/>
      <c r="M50725" s="2"/>
      <c r="N50725"/>
      <c r="O50725"/>
      <c r="U50725"/>
      <c r="V50725"/>
    </row>
    <row r="50726" spans="6:22" x14ac:dyDescent="0.2">
      <c r="F50726"/>
      <c r="M50726" s="2"/>
      <c r="N50726"/>
      <c r="O50726"/>
      <c r="U50726"/>
      <c r="V50726"/>
    </row>
    <row r="50727" spans="6:22" x14ac:dyDescent="0.2">
      <c r="F50727"/>
      <c r="M50727" s="2"/>
      <c r="N50727"/>
      <c r="O50727"/>
      <c r="U50727"/>
      <c r="V50727"/>
    </row>
    <row r="50728" spans="6:22" x14ac:dyDescent="0.2">
      <c r="F50728"/>
      <c r="M50728" s="2"/>
      <c r="N50728"/>
      <c r="O50728"/>
      <c r="U50728"/>
      <c r="V50728"/>
    </row>
    <row r="50729" spans="6:22" x14ac:dyDescent="0.2">
      <c r="F50729"/>
      <c r="M50729" s="2"/>
      <c r="N50729"/>
      <c r="O50729"/>
      <c r="U50729"/>
      <c r="V50729"/>
    </row>
    <row r="50730" spans="6:22" x14ac:dyDescent="0.2">
      <c r="F50730"/>
      <c r="M50730" s="2"/>
      <c r="N50730"/>
      <c r="O50730"/>
      <c r="U50730"/>
      <c r="V50730"/>
    </row>
    <row r="50731" spans="6:22" x14ac:dyDescent="0.2">
      <c r="F50731"/>
      <c r="M50731" s="2"/>
      <c r="N50731"/>
      <c r="O50731"/>
      <c r="U50731"/>
      <c r="V50731"/>
    </row>
    <row r="50732" spans="6:22" x14ac:dyDescent="0.2">
      <c r="F50732"/>
      <c r="M50732" s="2"/>
      <c r="N50732"/>
      <c r="O50732"/>
      <c r="U50732"/>
      <c r="V50732"/>
    </row>
    <row r="50733" spans="6:22" x14ac:dyDescent="0.2">
      <c r="F50733"/>
      <c r="M50733" s="2"/>
      <c r="N50733"/>
      <c r="O50733"/>
      <c r="U50733"/>
      <c r="V50733"/>
    </row>
    <row r="50734" spans="6:22" x14ac:dyDescent="0.2">
      <c r="F50734"/>
      <c r="M50734" s="2"/>
      <c r="N50734"/>
      <c r="O50734"/>
      <c r="U50734"/>
      <c r="V50734"/>
    </row>
    <row r="50735" spans="6:22" x14ac:dyDescent="0.2">
      <c r="F50735"/>
      <c r="M50735" s="2"/>
      <c r="N50735"/>
      <c r="O50735"/>
      <c r="U50735"/>
      <c r="V50735"/>
    </row>
    <row r="50736" spans="6:22" x14ac:dyDescent="0.2">
      <c r="F50736"/>
      <c r="M50736" s="2"/>
      <c r="N50736"/>
      <c r="O50736"/>
      <c r="U50736"/>
      <c r="V50736"/>
    </row>
    <row r="50737" spans="6:22" x14ac:dyDescent="0.2">
      <c r="F50737"/>
      <c r="M50737" s="2"/>
      <c r="N50737"/>
      <c r="O50737"/>
      <c r="U50737"/>
      <c r="V50737"/>
    </row>
    <row r="50738" spans="6:22" x14ac:dyDescent="0.2">
      <c r="F50738"/>
      <c r="M50738" s="2"/>
      <c r="N50738"/>
      <c r="O50738"/>
      <c r="U50738"/>
      <c r="V50738"/>
    </row>
    <row r="50739" spans="6:22" x14ac:dyDescent="0.2">
      <c r="F50739"/>
      <c r="M50739" s="2"/>
      <c r="N50739"/>
      <c r="O50739"/>
      <c r="U50739"/>
      <c r="V50739"/>
    </row>
    <row r="50740" spans="6:22" x14ac:dyDescent="0.2">
      <c r="F50740"/>
      <c r="M50740" s="2"/>
      <c r="N50740"/>
      <c r="O50740"/>
      <c r="U50740"/>
      <c r="V50740"/>
    </row>
    <row r="50741" spans="6:22" x14ac:dyDescent="0.2">
      <c r="F50741"/>
      <c r="M50741" s="2"/>
      <c r="N50741"/>
      <c r="O50741"/>
      <c r="U50741"/>
      <c r="V50741"/>
    </row>
    <row r="50742" spans="6:22" x14ac:dyDescent="0.2">
      <c r="F50742"/>
      <c r="M50742" s="2"/>
      <c r="N50742"/>
      <c r="O50742"/>
      <c r="U50742"/>
      <c r="V50742"/>
    </row>
    <row r="50743" spans="6:22" x14ac:dyDescent="0.2">
      <c r="F50743"/>
      <c r="M50743" s="2"/>
      <c r="N50743"/>
      <c r="O50743"/>
      <c r="U50743"/>
      <c r="V50743"/>
    </row>
    <row r="50744" spans="6:22" x14ac:dyDescent="0.2">
      <c r="F50744"/>
      <c r="M50744" s="2"/>
      <c r="N50744"/>
      <c r="O50744"/>
      <c r="U50744"/>
      <c r="V50744"/>
    </row>
    <row r="50745" spans="6:22" x14ac:dyDescent="0.2">
      <c r="F50745"/>
      <c r="M50745" s="2"/>
      <c r="N50745"/>
      <c r="O50745"/>
      <c r="U50745"/>
      <c r="V50745"/>
    </row>
    <row r="50746" spans="6:22" x14ac:dyDescent="0.2">
      <c r="F50746"/>
      <c r="M50746" s="2"/>
      <c r="N50746"/>
      <c r="O50746"/>
      <c r="U50746"/>
      <c r="V50746"/>
    </row>
    <row r="50747" spans="6:22" x14ac:dyDescent="0.2">
      <c r="F50747"/>
      <c r="M50747" s="2"/>
      <c r="N50747"/>
      <c r="O50747"/>
      <c r="U50747"/>
      <c r="V50747"/>
    </row>
    <row r="50748" spans="6:22" x14ac:dyDescent="0.2">
      <c r="F50748"/>
      <c r="M50748" s="2"/>
      <c r="N50748"/>
      <c r="O50748"/>
      <c r="U50748"/>
      <c r="V50748"/>
    </row>
    <row r="50749" spans="6:22" x14ac:dyDescent="0.2">
      <c r="F50749"/>
      <c r="M50749" s="2"/>
      <c r="N50749"/>
      <c r="O50749"/>
      <c r="U50749"/>
      <c r="V50749"/>
    </row>
    <row r="50750" spans="6:22" x14ac:dyDescent="0.2">
      <c r="F50750"/>
      <c r="M50750" s="2"/>
      <c r="N50750"/>
      <c r="O50750"/>
      <c r="U50750"/>
      <c r="V50750"/>
    </row>
    <row r="50751" spans="6:22" x14ac:dyDescent="0.2">
      <c r="F50751"/>
      <c r="M50751" s="2"/>
      <c r="N50751"/>
      <c r="O50751"/>
      <c r="U50751"/>
      <c r="V50751"/>
    </row>
    <row r="50752" spans="6:22" x14ac:dyDescent="0.2">
      <c r="F50752"/>
      <c r="M50752" s="2"/>
      <c r="N50752"/>
      <c r="O50752"/>
      <c r="U50752"/>
      <c r="V50752"/>
    </row>
    <row r="50753" spans="6:22" x14ac:dyDescent="0.2">
      <c r="F50753"/>
      <c r="M50753" s="2"/>
      <c r="N50753"/>
      <c r="O50753"/>
      <c r="U50753"/>
      <c r="V50753"/>
    </row>
    <row r="50754" spans="6:22" x14ac:dyDescent="0.2">
      <c r="F50754"/>
      <c r="M50754" s="2"/>
      <c r="N50754"/>
      <c r="O50754"/>
      <c r="U50754"/>
      <c r="V50754"/>
    </row>
    <row r="50755" spans="6:22" x14ac:dyDescent="0.2">
      <c r="F50755"/>
      <c r="M50755" s="2"/>
      <c r="N50755"/>
      <c r="O50755"/>
      <c r="U50755"/>
      <c r="V50755"/>
    </row>
    <row r="50756" spans="6:22" x14ac:dyDescent="0.2">
      <c r="F50756"/>
      <c r="M50756" s="2"/>
      <c r="N50756"/>
      <c r="O50756"/>
      <c r="U50756"/>
      <c r="V50756"/>
    </row>
    <row r="50757" spans="6:22" x14ac:dyDescent="0.2">
      <c r="F50757"/>
      <c r="M50757" s="2"/>
      <c r="N50757"/>
      <c r="O50757"/>
      <c r="U50757"/>
      <c r="V50757"/>
    </row>
    <row r="50758" spans="6:22" x14ac:dyDescent="0.2">
      <c r="F50758"/>
      <c r="M50758" s="2"/>
      <c r="N50758"/>
      <c r="O50758"/>
      <c r="U50758"/>
      <c r="V50758"/>
    </row>
    <row r="50759" spans="6:22" x14ac:dyDescent="0.2">
      <c r="F50759"/>
      <c r="M50759" s="2"/>
      <c r="N50759"/>
      <c r="O50759"/>
      <c r="U50759"/>
      <c r="V50759"/>
    </row>
    <row r="50760" spans="6:22" x14ac:dyDescent="0.2">
      <c r="F50760"/>
      <c r="M50760" s="2"/>
      <c r="N50760"/>
      <c r="O50760"/>
      <c r="U50760"/>
      <c r="V50760"/>
    </row>
    <row r="50761" spans="6:22" x14ac:dyDescent="0.2">
      <c r="F50761"/>
      <c r="M50761" s="2"/>
      <c r="N50761"/>
      <c r="O50761"/>
      <c r="U50761"/>
      <c r="V50761"/>
    </row>
    <row r="50762" spans="6:22" x14ac:dyDescent="0.2">
      <c r="F50762"/>
      <c r="M50762" s="2"/>
      <c r="N50762"/>
      <c r="O50762"/>
      <c r="U50762"/>
      <c r="V50762"/>
    </row>
    <row r="50763" spans="6:22" x14ac:dyDescent="0.2">
      <c r="F50763"/>
      <c r="M50763" s="2"/>
      <c r="N50763"/>
      <c r="O50763"/>
      <c r="U50763"/>
      <c r="V50763"/>
    </row>
    <row r="50764" spans="6:22" x14ac:dyDescent="0.2">
      <c r="F50764"/>
      <c r="M50764" s="2"/>
      <c r="N50764"/>
      <c r="O50764"/>
      <c r="U50764"/>
      <c r="V50764"/>
    </row>
    <row r="50765" spans="6:22" x14ac:dyDescent="0.2">
      <c r="F50765"/>
      <c r="M50765" s="2"/>
      <c r="N50765"/>
      <c r="O50765"/>
      <c r="U50765"/>
      <c r="V50765"/>
    </row>
    <row r="50766" spans="6:22" x14ac:dyDescent="0.2">
      <c r="F50766"/>
      <c r="M50766" s="2"/>
      <c r="N50766"/>
      <c r="O50766"/>
      <c r="U50766"/>
      <c r="V50766"/>
    </row>
    <row r="50767" spans="6:22" x14ac:dyDescent="0.2">
      <c r="F50767"/>
      <c r="M50767" s="2"/>
      <c r="N50767"/>
      <c r="O50767"/>
      <c r="U50767"/>
      <c r="V50767"/>
    </row>
    <row r="50768" spans="6:22" x14ac:dyDescent="0.2">
      <c r="F50768"/>
      <c r="M50768" s="2"/>
      <c r="N50768"/>
      <c r="O50768"/>
      <c r="U50768"/>
      <c r="V50768"/>
    </row>
    <row r="50769" spans="6:22" x14ac:dyDescent="0.2">
      <c r="F50769"/>
      <c r="M50769" s="2"/>
      <c r="N50769"/>
      <c r="O50769"/>
      <c r="U50769"/>
      <c r="V50769"/>
    </row>
    <row r="50770" spans="6:22" x14ac:dyDescent="0.2">
      <c r="F50770"/>
      <c r="M50770" s="2"/>
      <c r="N50770"/>
      <c r="O50770"/>
      <c r="U50770"/>
      <c r="V50770"/>
    </row>
    <row r="50771" spans="6:22" x14ac:dyDescent="0.2">
      <c r="F50771"/>
      <c r="M50771" s="2"/>
      <c r="N50771"/>
      <c r="O50771"/>
      <c r="U50771"/>
      <c r="V50771"/>
    </row>
    <row r="50772" spans="6:22" x14ac:dyDescent="0.2">
      <c r="F50772"/>
      <c r="M50772" s="2"/>
      <c r="N50772"/>
      <c r="O50772"/>
      <c r="U50772"/>
      <c r="V50772"/>
    </row>
    <row r="50773" spans="6:22" x14ac:dyDescent="0.2">
      <c r="F50773"/>
      <c r="M50773" s="2"/>
      <c r="N50773"/>
      <c r="O50773"/>
      <c r="U50773"/>
      <c r="V50773"/>
    </row>
    <row r="50774" spans="6:22" x14ac:dyDescent="0.2">
      <c r="F50774"/>
      <c r="M50774" s="2"/>
      <c r="N50774"/>
      <c r="O50774"/>
      <c r="U50774"/>
      <c r="V50774"/>
    </row>
    <row r="50775" spans="6:22" x14ac:dyDescent="0.2">
      <c r="F50775"/>
      <c r="M50775" s="2"/>
      <c r="N50775"/>
      <c r="O50775"/>
      <c r="U50775"/>
      <c r="V50775"/>
    </row>
    <row r="50776" spans="6:22" x14ac:dyDescent="0.2">
      <c r="F50776"/>
      <c r="M50776" s="2"/>
      <c r="N50776"/>
      <c r="O50776"/>
      <c r="U50776"/>
      <c r="V50776"/>
    </row>
    <row r="50777" spans="6:22" x14ac:dyDescent="0.2">
      <c r="F50777"/>
      <c r="M50777" s="2"/>
      <c r="N50777"/>
      <c r="O50777"/>
      <c r="U50777"/>
      <c r="V50777"/>
    </row>
    <row r="50778" spans="6:22" x14ac:dyDescent="0.2">
      <c r="F50778"/>
      <c r="M50778" s="2"/>
      <c r="N50778"/>
      <c r="O50778"/>
      <c r="U50778"/>
      <c r="V50778"/>
    </row>
    <row r="50779" spans="6:22" x14ac:dyDescent="0.2">
      <c r="F50779"/>
      <c r="M50779" s="2"/>
      <c r="N50779"/>
      <c r="O50779"/>
      <c r="U50779"/>
      <c r="V50779"/>
    </row>
    <row r="50780" spans="6:22" x14ac:dyDescent="0.2">
      <c r="F50780"/>
      <c r="M50780" s="2"/>
      <c r="N50780"/>
      <c r="O50780"/>
      <c r="U50780"/>
      <c r="V50780"/>
    </row>
    <row r="50781" spans="6:22" x14ac:dyDescent="0.2">
      <c r="F50781"/>
      <c r="M50781" s="2"/>
      <c r="N50781"/>
      <c r="O50781"/>
      <c r="U50781"/>
      <c r="V50781"/>
    </row>
    <row r="50782" spans="6:22" x14ac:dyDescent="0.2">
      <c r="F50782"/>
      <c r="M50782" s="2"/>
      <c r="N50782"/>
      <c r="O50782"/>
      <c r="U50782"/>
      <c r="V50782"/>
    </row>
    <row r="50783" spans="6:22" x14ac:dyDescent="0.2">
      <c r="F50783"/>
      <c r="M50783" s="2"/>
      <c r="N50783"/>
      <c r="O50783"/>
      <c r="U50783"/>
      <c r="V50783"/>
    </row>
    <row r="50784" spans="6:22" x14ac:dyDescent="0.2">
      <c r="F50784"/>
      <c r="M50784" s="2"/>
      <c r="N50784"/>
      <c r="O50784"/>
      <c r="U50784"/>
      <c r="V50784"/>
    </row>
    <row r="50785" spans="6:22" x14ac:dyDescent="0.2">
      <c r="F50785"/>
      <c r="M50785" s="2"/>
      <c r="N50785"/>
      <c r="O50785"/>
      <c r="U50785"/>
      <c r="V50785"/>
    </row>
    <row r="50786" spans="6:22" x14ac:dyDescent="0.2">
      <c r="F50786"/>
      <c r="M50786" s="2"/>
      <c r="N50786"/>
      <c r="O50786"/>
      <c r="U50786"/>
      <c r="V50786"/>
    </row>
    <row r="50787" spans="6:22" x14ac:dyDescent="0.2">
      <c r="F50787"/>
      <c r="M50787" s="2"/>
      <c r="N50787"/>
      <c r="O50787"/>
      <c r="U50787"/>
      <c r="V50787"/>
    </row>
    <row r="50788" spans="6:22" x14ac:dyDescent="0.2">
      <c r="F50788"/>
      <c r="M50788" s="2"/>
      <c r="N50788"/>
      <c r="O50788"/>
      <c r="U50788"/>
      <c r="V50788"/>
    </row>
    <row r="50789" spans="6:22" x14ac:dyDescent="0.2">
      <c r="F50789"/>
      <c r="M50789" s="2"/>
      <c r="N50789"/>
      <c r="O50789"/>
      <c r="U50789"/>
      <c r="V50789"/>
    </row>
    <row r="50790" spans="6:22" x14ac:dyDescent="0.2">
      <c r="F50790"/>
      <c r="M50790" s="2"/>
      <c r="N50790"/>
      <c r="O50790"/>
      <c r="U50790"/>
      <c r="V50790"/>
    </row>
    <row r="50791" spans="6:22" x14ac:dyDescent="0.2">
      <c r="F50791"/>
      <c r="M50791" s="2"/>
      <c r="N50791"/>
      <c r="O50791"/>
      <c r="U50791"/>
      <c r="V50791"/>
    </row>
    <row r="50792" spans="6:22" x14ac:dyDescent="0.2">
      <c r="F50792"/>
      <c r="M50792" s="2"/>
      <c r="N50792"/>
      <c r="O50792"/>
      <c r="U50792"/>
      <c r="V50792"/>
    </row>
    <row r="50793" spans="6:22" x14ac:dyDescent="0.2">
      <c r="F50793"/>
      <c r="M50793" s="2"/>
      <c r="N50793"/>
      <c r="O50793"/>
      <c r="U50793"/>
      <c r="V50793"/>
    </row>
    <row r="50794" spans="6:22" x14ac:dyDescent="0.2">
      <c r="F50794"/>
      <c r="M50794" s="2"/>
      <c r="N50794"/>
      <c r="O50794"/>
      <c r="U50794"/>
      <c r="V50794"/>
    </row>
    <row r="50795" spans="6:22" x14ac:dyDescent="0.2">
      <c r="F50795"/>
      <c r="M50795" s="2"/>
      <c r="N50795"/>
      <c r="O50795"/>
      <c r="U50795"/>
      <c r="V50795"/>
    </row>
    <row r="50796" spans="6:22" x14ac:dyDescent="0.2">
      <c r="F50796"/>
      <c r="M50796" s="2"/>
      <c r="N50796"/>
      <c r="O50796"/>
      <c r="U50796"/>
      <c r="V50796"/>
    </row>
    <row r="50797" spans="6:22" x14ac:dyDescent="0.2">
      <c r="F50797"/>
      <c r="M50797" s="2"/>
      <c r="N50797"/>
      <c r="O50797"/>
      <c r="U50797"/>
      <c r="V50797"/>
    </row>
    <row r="50798" spans="6:22" x14ac:dyDescent="0.2">
      <c r="F50798"/>
      <c r="M50798" s="2"/>
      <c r="N50798"/>
      <c r="O50798"/>
      <c r="U50798"/>
      <c r="V50798"/>
    </row>
    <row r="50799" spans="6:22" x14ac:dyDescent="0.2">
      <c r="F50799"/>
      <c r="M50799" s="2"/>
      <c r="N50799"/>
      <c r="O50799"/>
      <c r="U50799"/>
      <c r="V50799"/>
    </row>
    <row r="50800" spans="6:22" x14ac:dyDescent="0.2">
      <c r="F50800"/>
      <c r="M50800" s="2"/>
      <c r="N50800"/>
      <c r="O50800"/>
      <c r="U50800"/>
      <c r="V50800"/>
    </row>
    <row r="50801" spans="6:22" x14ac:dyDescent="0.2">
      <c r="F50801"/>
      <c r="M50801" s="2"/>
      <c r="N50801"/>
      <c r="O50801"/>
      <c r="U50801"/>
      <c r="V50801"/>
    </row>
    <row r="50802" spans="6:22" x14ac:dyDescent="0.2">
      <c r="F50802"/>
      <c r="M50802" s="2"/>
      <c r="N50802"/>
      <c r="O50802"/>
      <c r="U50802"/>
      <c r="V50802"/>
    </row>
    <row r="50803" spans="6:22" x14ac:dyDescent="0.2">
      <c r="F50803"/>
      <c r="M50803" s="2"/>
      <c r="N50803"/>
      <c r="O50803"/>
      <c r="U50803"/>
      <c r="V50803"/>
    </row>
    <row r="50804" spans="6:22" x14ac:dyDescent="0.2">
      <c r="F50804"/>
      <c r="M50804" s="2"/>
      <c r="N50804"/>
      <c r="O50804"/>
      <c r="U50804"/>
      <c r="V50804"/>
    </row>
    <row r="50805" spans="6:22" x14ac:dyDescent="0.2">
      <c r="F50805"/>
      <c r="M50805" s="2"/>
      <c r="N50805"/>
      <c r="O50805"/>
      <c r="U50805"/>
      <c r="V50805"/>
    </row>
    <row r="50806" spans="6:22" x14ac:dyDescent="0.2">
      <c r="F50806"/>
      <c r="M50806" s="2"/>
      <c r="N50806"/>
      <c r="O50806"/>
      <c r="U50806"/>
      <c r="V50806"/>
    </row>
    <row r="50807" spans="6:22" x14ac:dyDescent="0.2">
      <c r="F50807"/>
      <c r="M50807" s="2"/>
      <c r="N50807"/>
      <c r="O50807"/>
      <c r="U50807"/>
      <c r="V50807"/>
    </row>
    <row r="50808" spans="6:22" x14ac:dyDescent="0.2">
      <c r="F50808"/>
      <c r="M50808" s="2"/>
      <c r="N50808"/>
      <c r="O50808"/>
      <c r="U50808"/>
      <c r="V50808"/>
    </row>
    <row r="50809" spans="6:22" x14ac:dyDescent="0.2">
      <c r="F50809"/>
      <c r="M50809" s="2"/>
      <c r="N50809"/>
      <c r="O50809"/>
      <c r="U50809"/>
      <c r="V50809"/>
    </row>
    <row r="50810" spans="6:22" x14ac:dyDescent="0.2">
      <c r="F50810"/>
      <c r="M50810" s="2"/>
      <c r="N50810"/>
      <c r="O50810"/>
      <c r="U50810"/>
      <c r="V50810"/>
    </row>
    <row r="50811" spans="6:22" x14ac:dyDescent="0.2">
      <c r="F50811"/>
      <c r="M50811" s="2"/>
      <c r="N50811"/>
      <c r="O50811"/>
      <c r="U50811"/>
      <c r="V50811"/>
    </row>
    <row r="50812" spans="6:22" x14ac:dyDescent="0.2">
      <c r="F50812"/>
      <c r="M50812" s="2"/>
      <c r="N50812"/>
      <c r="O50812"/>
      <c r="U50812"/>
      <c r="V50812"/>
    </row>
    <row r="50813" spans="6:22" x14ac:dyDescent="0.2">
      <c r="F50813"/>
      <c r="M50813" s="2"/>
      <c r="N50813"/>
      <c r="O50813"/>
      <c r="U50813"/>
      <c r="V50813"/>
    </row>
    <row r="50814" spans="6:22" x14ac:dyDescent="0.2">
      <c r="F50814"/>
      <c r="M50814" s="2"/>
      <c r="N50814"/>
      <c r="O50814"/>
      <c r="U50814"/>
      <c r="V50814"/>
    </row>
    <row r="50815" spans="6:22" x14ac:dyDescent="0.2">
      <c r="F50815"/>
      <c r="M50815" s="2"/>
      <c r="N50815"/>
      <c r="O50815"/>
      <c r="U50815"/>
      <c r="V50815"/>
    </row>
    <row r="50816" spans="6:22" x14ac:dyDescent="0.2">
      <c r="F50816"/>
      <c r="M50816" s="2"/>
      <c r="N50816"/>
      <c r="O50816"/>
      <c r="U50816"/>
      <c r="V50816"/>
    </row>
    <row r="50817" spans="6:22" x14ac:dyDescent="0.2">
      <c r="F50817"/>
      <c r="M50817" s="2"/>
      <c r="N50817"/>
      <c r="O50817"/>
      <c r="U50817"/>
      <c r="V50817"/>
    </row>
    <row r="50818" spans="6:22" x14ac:dyDescent="0.2">
      <c r="F50818"/>
      <c r="M50818" s="2"/>
      <c r="N50818"/>
      <c r="O50818"/>
      <c r="U50818"/>
      <c r="V50818"/>
    </row>
    <row r="50819" spans="6:22" x14ac:dyDescent="0.2">
      <c r="F50819"/>
      <c r="M50819" s="2"/>
      <c r="N50819"/>
      <c r="O50819"/>
      <c r="U50819"/>
      <c r="V50819"/>
    </row>
    <row r="50820" spans="6:22" x14ac:dyDescent="0.2">
      <c r="F50820"/>
      <c r="M50820" s="2"/>
      <c r="N50820"/>
      <c r="O50820"/>
      <c r="U50820"/>
      <c r="V50820"/>
    </row>
    <row r="50821" spans="6:22" x14ac:dyDescent="0.2">
      <c r="F50821"/>
      <c r="M50821" s="2"/>
      <c r="N50821"/>
      <c r="O50821"/>
      <c r="U50821"/>
      <c r="V50821"/>
    </row>
    <row r="50822" spans="6:22" x14ac:dyDescent="0.2">
      <c r="F50822"/>
      <c r="M50822" s="2"/>
      <c r="N50822"/>
      <c r="O50822"/>
      <c r="U50822"/>
      <c r="V50822"/>
    </row>
    <row r="50823" spans="6:22" x14ac:dyDescent="0.2">
      <c r="F50823"/>
      <c r="M50823" s="2"/>
      <c r="N50823"/>
      <c r="O50823"/>
      <c r="U50823"/>
      <c r="V50823"/>
    </row>
    <row r="50824" spans="6:22" x14ac:dyDescent="0.2">
      <c r="F50824"/>
      <c r="M50824" s="2"/>
      <c r="N50824"/>
      <c r="O50824"/>
      <c r="U50824"/>
      <c r="V50824"/>
    </row>
    <row r="50825" spans="6:22" x14ac:dyDescent="0.2">
      <c r="F50825"/>
      <c r="M50825" s="2"/>
      <c r="N50825"/>
      <c r="O50825"/>
      <c r="U50825"/>
      <c r="V50825"/>
    </row>
    <row r="50826" spans="6:22" x14ac:dyDescent="0.2">
      <c r="F50826"/>
      <c r="M50826" s="2"/>
      <c r="N50826"/>
      <c r="O50826"/>
      <c r="U50826"/>
      <c r="V50826"/>
    </row>
    <row r="50827" spans="6:22" x14ac:dyDescent="0.2">
      <c r="F50827"/>
      <c r="M50827" s="2"/>
      <c r="N50827"/>
      <c r="O50827"/>
      <c r="U50827"/>
      <c r="V50827"/>
    </row>
    <row r="50828" spans="6:22" x14ac:dyDescent="0.2">
      <c r="F50828"/>
      <c r="M50828" s="2"/>
      <c r="N50828"/>
      <c r="O50828"/>
      <c r="U50828"/>
      <c r="V50828"/>
    </row>
    <row r="50829" spans="6:22" x14ac:dyDescent="0.2">
      <c r="F50829"/>
      <c r="M50829" s="2"/>
      <c r="N50829"/>
      <c r="O50829"/>
      <c r="U50829"/>
      <c r="V50829"/>
    </row>
    <row r="50830" spans="6:22" x14ac:dyDescent="0.2">
      <c r="F50830"/>
      <c r="M50830" s="2"/>
      <c r="N50830"/>
      <c r="O50830"/>
      <c r="U50830"/>
      <c r="V50830"/>
    </row>
    <row r="50831" spans="6:22" x14ac:dyDescent="0.2">
      <c r="F50831"/>
      <c r="M50831" s="2"/>
      <c r="N50831"/>
      <c r="O50831"/>
      <c r="U50831"/>
      <c r="V50831"/>
    </row>
    <row r="50832" spans="6:22" x14ac:dyDescent="0.2">
      <c r="F50832"/>
      <c r="M50832" s="2"/>
      <c r="N50832"/>
      <c r="O50832"/>
      <c r="U50832"/>
      <c r="V50832"/>
    </row>
    <row r="50833" spans="6:22" x14ac:dyDescent="0.2">
      <c r="F50833"/>
      <c r="M50833" s="2"/>
      <c r="N50833"/>
      <c r="O50833"/>
      <c r="U50833"/>
      <c r="V50833"/>
    </row>
    <row r="50834" spans="6:22" x14ac:dyDescent="0.2">
      <c r="F50834"/>
      <c r="M50834" s="2"/>
      <c r="N50834"/>
      <c r="O50834"/>
      <c r="U50834"/>
      <c r="V50834"/>
    </row>
    <row r="50835" spans="6:22" x14ac:dyDescent="0.2">
      <c r="F50835"/>
      <c r="M50835" s="2"/>
      <c r="N50835"/>
      <c r="O50835"/>
      <c r="U50835"/>
      <c r="V50835"/>
    </row>
    <row r="50836" spans="6:22" x14ac:dyDescent="0.2">
      <c r="F50836"/>
      <c r="M50836" s="2"/>
      <c r="N50836"/>
      <c r="O50836"/>
      <c r="U50836"/>
      <c r="V50836"/>
    </row>
    <row r="50837" spans="6:22" x14ac:dyDescent="0.2">
      <c r="F50837"/>
      <c r="M50837" s="2"/>
      <c r="N50837"/>
      <c r="O50837"/>
      <c r="U50837"/>
      <c r="V50837"/>
    </row>
    <row r="50838" spans="6:22" x14ac:dyDescent="0.2">
      <c r="F50838"/>
      <c r="M50838" s="2"/>
      <c r="N50838"/>
      <c r="O50838"/>
      <c r="U50838"/>
      <c r="V50838"/>
    </row>
    <row r="50839" spans="6:22" x14ac:dyDescent="0.2">
      <c r="F50839"/>
      <c r="M50839" s="2"/>
      <c r="N50839"/>
      <c r="O50839"/>
      <c r="U50839"/>
      <c r="V50839"/>
    </row>
    <row r="50840" spans="6:22" x14ac:dyDescent="0.2">
      <c r="F50840"/>
      <c r="M50840" s="2"/>
      <c r="N50840"/>
      <c r="O50840"/>
      <c r="U50840"/>
      <c r="V50840"/>
    </row>
    <row r="50841" spans="6:22" x14ac:dyDescent="0.2">
      <c r="F50841"/>
      <c r="M50841" s="2"/>
      <c r="N50841"/>
      <c r="O50841"/>
      <c r="U50841"/>
      <c r="V50841"/>
    </row>
    <row r="50842" spans="6:22" x14ac:dyDescent="0.2">
      <c r="F50842"/>
      <c r="M50842" s="2"/>
      <c r="N50842"/>
      <c r="O50842"/>
      <c r="U50842"/>
      <c r="V50842"/>
    </row>
    <row r="50843" spans="6:22" x14ac:dyDescent="0.2">
      <c r="F50843"/>
      <c r="M50843" s="2"/>
      <c r="N50843"/>
      <c r="O50843"/>
      <c r="U50843"/>
      <c r="V50843"/>
    </row>
    <row r="50844" spans="6:22" x14ac:dyDescent="0.2">
      <c r="F50844"/>
      <c r="M50844" s="2"/>
      <c r="N50844"/>
      <c r="O50844"/>
      <c r="U50844"/>
      <c r="V50844"/>
    </row>
    <row r="50845" spans="6:22" x14ac:dyDescent="0.2">
      <c r="F50845"/>
      <c r="M50845" s="2"/>
      <c r="N50845"/>
      <c r="O50845"/>
      <c r="U50845"/>
      <c r="V50845"/>
    </row>
    <row r="50846" spans="6:22" x14ac:dyDescent="0.2">
      <c r="F50846"/>
      <c r="M50846" s="2"/>
      <c r="N50846"/>
      <c r="O50846"/>
      <c r="U50846"/>
      <c r="V50846"/>
    </row>
    <row r="50847" spans="6:22" x14ac:dyDescent="0.2">
      <c r="F50847"/>
      <c r="M50847" s="2"/>
      <c r="N50847"/>
      <c r="O50847"/>
      <c r="U50847"/>
      <c r="V50847"/>
    </row>
    <row r="50848" spans="6:22" x14ac:dyDescent="0.2">
      <c r="F50848"/>
      <c r="M50848" s="2"/>
      <c r="N50848"/>
      <c r="O50848"/>
      <c r="U50848"/>
      <c r="V50848"/>
    </row>
    <row r="50849" spans="6:22" x14ac:dyDescent="0.2">
      <c r="F50849"/>
      <c r="M50849" s="2"/>
      <c r="N50849"/>
      <c r="O50849"/>
      <c r="U50849"/>
      <c r="V50849"/>
    </row>
    <row r="50850" spans="6:22" x14ac:dyDescent="0.2">
      <c r="F50850"/>
      <c r="M50850" s="2"/>
      <c r="N50850"/>
      <c r="O50850"/>
      <c r="U50850"/>
      <c r="V50850"/>
    </row>
    <row r="50851" spans="6:22" x14ac:dyDescent="0.2">
      <c r="F50851"/>
      <c r="M50851" s="2"/>
      <c r="N50851"/>
      <c r="O50851"/>
      <c r="U50851"/>
      <c r="V50851"/>
    </row>
    <row r="50852" spans="6:22" x14ac:dyDescent="0.2">
      <c r="F50852"/>
      <c r="M50852" s="2"/>
      <c r="N50852"/>
      <c r="O50852"/>
      <c r="U50852"/>
      <c r="V50852"/>
    </row>
    <row r="50853" spans="6:22" x14ac:dyDescent="0.2">
      <c r="F50853"/>
      <c r="M50853" s="2"/>
      <c r="N50853"/>
      <c r="O50853"/>
      <c r="U50853"/>
      <c r="V50853"/>
    </row>
    <row r="50854" spans="6:22" x14ac:dyDescent="0.2">
      <c r="F50854"/>
      <c r="M50854" s="2"/>
      <c r="N50854"/>
      <c r="O50854"/>
      <c r="U50854"/>
      <c r="V50854"/>
    </row>
    <row r="50855" spans="6:22" x14ac:dyDescent="0.2">
      <c r="F50855"/>
      <c r="M50855" s="2"/>
      <c r="N50855"/>
      <c r="O50855"/>
      <c r="U50855"/>
      <c r="V50855"/>
    </row>
    <row r="50856" spans="6:22" x14ac:dyDescent="0.2">
      <c r="F50856"/>
      <c r="M50856" s="2"/>
      <c r="N50856"/>
      <c r="O50856"/>
      <c r="U50856"/>
      <c r="V50856"/>
    </row>
    <row r="50857" spans="6:22" x14ac:dyDescent="0.2">
      <c r="F50857"/>
      <c r="M50857" s="2"/>
      <c r="N50857"/>
      <c r="O50857"/>
      <c r="U50857"/>
      <c r="V50857"/>
    </row>
    <row r="50858" spans="6:22" x14ac:dyDescent="0.2">
      <c r="F50858"/>
      <c r="M50858" s="2"/>
      <c r="N50858"/>
      <c r="O50858"/>
      <c r="U50858"/>
      <c r="V50858"/>
    </row>
    <row r="50859" spans="6:22" x14ac:dyDescent="0.2">
      <c r="F50859"/>
      <c r="M50859" s="2"/>
      <c r="N50859"/>
      <c r="O50859"/>
      <c r="U50859"/>
      <c r="V50859"/>
    </row>
    <row r="50860" spans="6:22" x14ac:dyDescent="0.2">
      <c r="F50860"/>
      <c r="M50860" s="2"/>
      <c r="N50860"/>
      <c r="O50860"/>
      <c r="U50860"/>
      <c r="V50860"/>
    </row>
    <row r="50861" spans="6:22" x14ac:dyDescent="0.2">
      <c r="F50861"/>
      <c r="M50861" s="2"/>
      <c r="N50861"/>
      <c r="O50861"/>
      <c r="U50861"/>
      <c r="V50861"/>
    </row>
    <row r="50862" spans="6:22" x14ac:dyDescent="0.2">
      <c r="F50862"/>
      <c r="M50862" s="2"/>
      <c r="N50862"/>
      <c r="O50862"/>
      <c r="U50862"/>
      <c r="V50862"/>
    </row>
    <row r="50863" spans="6:22" x14ac:dyDescent="0.2">
      <c r="F50863"/>
      <c r="M50863" s="2"/>
      <c r="N50863"/>
      <c r="O50863"/>
      <c r="U50863"/>
      <c r="V50863"/>
    </row>
    <row r="50864" spans="6:22" x14ac:dyDescent="0.2">
      <c r="F50864"/>
      <c r="M50864" s="2"/>
      <c r="N50864"/>
      <c r="O50864"/>
      <c r="U50864"/>
      <c r="V50864"/>
    </row>
    <row r="50865" spans="6:22" x14ac:dyDescent="0.2">
      <c r="F50865"/>
      <c r="M50865" s="2"/>
      <c r="N50865"/>
      <c r="O50865"/>
      <c r="U50865"/>
      <c r="V50865"/>
    </row>
    <row r="50866" spans="6:22" x14ac:dyDescent="0.2">
      <c r="F50866"/>
      <c r="M50866" s="2"/>
      <c r="N50866"/>
      <c r="O50866"/>
      <c r="U50866"/>
      <c r="V50866"/>
    </row>
    <row r="50867" spans="6:22" x14ac:dyDescent="0.2">
      <c r="F50867"/>
      <c r="M50867" s="2"/>
      <c r="N50867"/>
      <c r="O50867"/>
      <c r="U50867"/>
      <c r="V50867"/>
    </row>
    <row r="50868" spans="6:22" x14ac:dyDescent="0.2">
      <c r="F50868"/>
      <c r="M50868" s="2"/>
      <c r="N50868"/>
      <c r="O50868"/>
      <c r="U50868"/>
      <c r="V50868"/>
    </row>
    <row r="50869" spans="6:22" x14ac:dyDescent="0.2">
      <c r="F50869"/>
      <c r="M50869" s="2"/>
      <c r="N50869"/>
      <c r="O50869"/>
      <c r="U50869"/>
      <c r="V50869"/>
    </row>
    <row r="50870" spans="6:22" x14ac:dyDescent="0.2">
      <c r="F50870"/>
      <c r="M50870" s="2"/>
      <c r="N50870"/>
      <c r="O50870"/>
      <c r="U50870"/>
      <c r="V50870"/>
    </row>
    <row r="50871" spans="6:22" x14ac:dyDescent="0.2">
      <c r="F50871"/>
      <c r="M50871" s="2"/>
      <c r="N50871"/>
      <c r="O50871"/>
      <c r="U50871"/>
      <c r="V50871"/>
    </row>
    <row r="50872" spans="6:22" x14ac:dyDescent="0.2">
      <c r="F50872"/>
      <c r="M50872" s="2"/>
      <c r="N50872"/>
      <c r="O50872"/>
      <c r="U50872"/>
      <c r="V50872"/>
    </row>
    <row r="50873" spans="6:22" x14ac:dyDescent="0.2">
      <c r="F50873"/>
      <c r="M50873" s="2"/>
      <c r="N50873"/>
      <c r="O50873"/>
      <c r="U50873"/>
      <c r="V50873"/>
    </row>
    <row r="50874" spans="6:22" x14ac:dyDescent="0.2">
      <c r="F50874"/>
      <c r="M50874" s="2"/>
      <c r="N50874"/>
      <c r="O50874"/>
      <c r="U50874"/>
      <c r="V50874"/>
    </row>
    <row r="50875" spans="6:22" x14ac:dyDescent="0.2">
      <c r="F50875"/>
      <c r="M50875" s="2"/>
      <c r="N50875"/>
      <c r="O50875"/>
      <c r="U50875"/>
      <c r="V50875"/>
    </row>
    <row r="50876" spans="6:22" x14ac:dyDescent="0.2">
      <c r="F50876"/>
      <c r="M50876" s="2"/>
      <c r="N50876"/>
      <c r="O50876"/>
      <c r="U50876"/>
      <c r="V50876"/>
    </row>
    <row r="50877" spans="6:22" x14ac:dyDescent="0.2">
      <c r="F50877"/>
      <c r="M50877" s="2"/>
      <c r="N50877"/>
      <c r="O50877"/>
      <c r="U50877"/>
      <c r="V50877"/>
    </row>
    <row r="50878" spans="6:22" x14ac:dyDescent="0.2">
      <c r="F50878"/>
      <c r="M50878" s="2"/>
      <c r="N50878"/>
      <c r="O50878"/>
      <c r="U50878"/>
      <c r="V50878"/>
    </row>
    <row r="50879" spans="6:22" x14ac:dyDescent="0.2">
      <c r="F50879"/>
      <c r="M50879" s="2"/>
      <c r="N50879"/>
      <c r="O50879"/>
      <c r="U50879"/>
      <c r="V50879"/>
    </row>
    <row r="50880" spans="6:22" x14ac:dyDescent="0.2">
      <c r="F50880"/>
      <c r="M50880" s="2"/>
      <c r="N50880"/>
      <c r="O50880"/>
      <c r="U50880"/>
      <c r="V50880"/>
    </row>
    <row r="50881" spans="6:22" x14ac:dyDescent="0.2">
      <c r="F50881"/>
      <c r="M50881" s="2"/>
      <c r="N50881"/>
      <c r="O50881"/>
      <c r="U50881"/>
      <c r="V50881"/>
    </row>
    <row r="50882" spans="6:22" x14ac:dyDescent="0.2">
      <c r="F50882"/>
      <c r="M50882" s="2"/>
      <c r="N50882"/>
      <c r="O50882"/>
      <c r="U50882"/>
      <c r="V50882"/>
    </row>
    <row r="50883" spans="6:22" x14ac:dyDescent="0.2">
      <c r="F50883"/>
      <c r="M50883" s="2"/>
      <c r="N50883"/>
      <c r="O50883"/>
      <c r="U50883"/>
      <c r="V50883"/>
    </row>
    <row r="50884" spans="6:22" x14ac:dyDescent="0.2">
      <c r="F50884"/>
      <c r="M50884" s="2"/>
      <c r="N50884"/>
      <c r="O50884"/>
      <c r="U50884"/>
      <c r="V50884"/>
    </row>
    <row r="50885" spans="6:22" x14ac:dyDescent="0.2">
      <c r="F50885"/>
      <c r="M50885" s="2"/>
      <c r="N50885"/>
      <c r="O50885"/>
      <c r="U50885"/>
      <c r="V50885"/>
    </row>
    <row r="50886" spans="6:22" x14ac:dyDescent="0.2">
      <c r="F50886"/>
      <c r="M50886" s="2"/>
      <c r="N50886"/>
      <c r="O50886"/>
      <c r="U50886"/>
      <c r="V50886"/>
    </row>
    <row r="50887" spans="6:22" x14ac:dyDescent="0.2">
      <c r="F50887"/>
      <c r="M50887" s="2"/>
      <c r="N50887"/>
      <c r="O50887"/>
      <c r="U50887"/>
      <c r="V50887"/>
    </row>
    <row r="50888" spans="6:22" x14ac:dyDescent="0.2">
      <c r="F50888"/>
      <c r="M50888" s="2"/>
      <c r="N50888"/>
      <c r="O50888"/>
      <c r="U50888"/>
      <c r="V50888"/>
    </row>
    <row r="50889" spans="6:22" x14ac:dyDescent="0.2">
      <c r="F50889"/>
      <c r="M50889" s="2"/>
      <c r="N50889"/>
      <c r="O50889"/>
      <c r="U50889"/>
      <c r="V50889"/>
    </row>
    <row r="50890" spans="6:22" x14ac:dyDescent="0.2">
      <c r="F50890"/>
      <c r="M50890" s="2"/>
      <c r="N50890"/>
      <c r="O50890"/>
      <c r="U50890"/>
      <c r="V50890"/>
    </row>
    <row r="50891" spans="6:22" x14ac:dyDescent="0.2">
      <c r="F50891"/>
      <c r="M50891" s="2"/>
      <c r="N50891"/>
      <c r="O50891"/>
      <c r="U50891"/>
      <c r="V50891"/>
    </row>
    <row r="50892" spans="6:22" x14ac:dyDescent="0.2">
      <c r="F50892"/>
      <c r="M50892" s="2"/>
      <c r="N50892"/>
      <c r="O50892"/>
      <c r="U50892"/>
      <c r="V50892"/>
    </row>
    <row r="50893" spans="6:22" x14ac:dyDescent="0.2">
      <c r="F50893"/>
      <c r="M50893" s="2"/>
      <c r="N50893"/>
      <c r="O50893"/>
      <c r="U50893"/>
      <c r="V50893"/>
    </row>
    <row r="50894" spans="6:22" x14ac:dyDescent="0.2">
      <c r="F50894"/>
      <c r="M50894" s="2"/>
      <c r="N50894"/>
      <c r="O50894"/>
      <c r="U50894"/>
      <c r="V50894"/>
    </row>
    <row r="50895" spans="6:22" x14ac:dyDescent="0.2">
      <c r="F50895"/>
      <c r="M50895" s="2"/>
      <c r="N50895"/>
      <c r="O50895"/>
      <c r="U50895"/>
      <c r="V50895"/>
    </row>
    <row r="50896" spans="6:22" x14ac:dyDescent="0.2">
      <c r="F50896"/>
      <c r="M50896" s="2"/>
      <c r="N50896"/>
      <c r="O50896"/>
      <c r="U50896"/>
      <c r="V50896"/>
    </row>
    <row r="50897" spans="6:22" x14ac:dyDescent="0.2">
      <c r="F50897"/>
      <c r="M50897" s="2"/>
      <c r="N50897"/>
      <c r="O50897"/>
      <c r="U50897"/>
      <c r="V50897"/>
    </row>
    <row r="50898" spans="6:22" x14ac:dyDescent="0.2">
      <c r="F50898"/>
      <c r="M50898" s="2"/>
      <c r="N50898"/>
      <c r="O50898"/>
      <c r="U50898"/>
      <c r="V50898"/>
    </row>
    <row r="50899" spans="6:22" x14ac:dyDescent="0.2">
      <c r="F50899"/>
      <c r="M50899" s="2"/>
      <c r="N50899"/>
      <c r="O50899"/>
      <c r="U50899"/>
      <c r="V50899"/>
    </row>
    <row r="50900" spans="6:22" x14ac:dyDescent="0.2">
      <c r="F50900"/>
      <c r="M50900" s="2"/>
      <c r="N50900"/>
      <c r="O50900"/>
      <c r="U50900"/>
      <c r="V50900"/>
    </row>
    <row r="50901" spans="6:22" x14ac:dyDescent="0.2">
      <c r="F50901"/>
      <c r="M50901" s="2"/>
      <c r="N50901"/>
      <c r="O50901"/>
      <c r="U50901"/>
      <c r="V50901"/>
    </row>
    <row r="50902" spans="6:22" x14ac:dyDescent="0.2">
      <c r="F50902"/>
      <c r="M50902" s="2"/>
      <c r="N50902"/>
      <c r="O50902"/>
      <c r="U50902"/>
      <c r="V50902"/>
    </row>
    <row r="50903" spans="6:22" x14ac:dyDescent="0.2">
      <c r="F50903"/>
      <c r="M50903" s="2"/>
      <c r="N50903"/>
      <c r="O50903"/>
      <c r="U50903"/>
      <c r="V50903"/>
    </row>
    <row r="50904" spans="6:22" x14ac:dyDescent="0.2">
      <c r="F50904"/>
      <c r="M50904" s="2"/>
      <c r="N50904"/>
      <c r="O50904"/>
      <c r="U50904"/>
      <c r="V50904"/>
    </row>
    <row r="50905" spans="6:22" x14ac:dyDescent="0.2">
      <c r="F50905"/>
      <c r="M50905" s="2"/>
      <c r="N50905"/>
      <c r="O50905"/>
      <c r="U50905"/>
      <c r="V50905"/>
    </row>
    <row r="50906" spans="6:22" x14ac:dyDescent="0.2">
      <c r="F50906"/>
      <c r="M50906" s="2"/>
      <c r="N50906"/>
      <c r="O50906"/>
      <c r="U50906"/>
      <c r="V50906"/>
    </row>
    <row r="50907" spans="6:22" x14ac:dyDescent="0.2">
      <c r="F50907"/>
      <c r="M50907" s="2"/>
      <c r="N50907"/>
      <c r="O50907"/>
      <c r="U50907"/>
      <c r="V50907"/>
    </row>
    <row r="50908" spans="6:22" x14ac:dyDescent="0.2">
      <c r="F50908"/>
      <c r="M50908" s="2"/>
      <c r="N50908"/>
      <c r="O50908"/>
      <c r="U50908"/>
      <c r="V50908"/>
    </row>
    <row r="50909" spans="6:22" x14ac:dyDescent="0.2">
      <c r="F50909"/>
      <c r="M50909" s="2"/>
      <c r="N50909"/>
      <c r="O50909"/>
      <c r="U50909"/>
      <c r="V50909"/>
    </row>
    <row r="50910" spans="6:22" x14ac:dyDescent="0.2">
      <c r="F50910"/>
      <c r="M50910" s="2"/>
      <c r="N50910"/>
      <c r="O50910"/>
      <c r="U50910"/>
      <c r="V50910"/>
    </row>
    <row r="50911" spans="6:22" x14ac:dyDescent="0.2">
      <c r="F50911"/>
      <c r="M50911" s="2"/>
      <c r="N50911"/>
      <c r="O50911"/>
      <c r="U50911"/>
      <c r="V50911"/>
    </row>
    <row r="50912" spans="6:22" x14ac:dyDescent="0.2">
      <c r="F50912"/>
      <c r="M50912" s="2"/>
      <c r="N50912"/>
      <c r="O50912"/>
      <c r="U50912"/>
      <c r="V50912"/>
    </row>
    <row r="50913" spans="6:22" x14ac:dyDescent="0.2">
      <c r="F50913"/>
      <c r="M50913" s="2"/>
      <c r="N50913"/>
      <c r="O50913"/>
      <c r="U50913"/>
      <c r="V50913"/>
    </row>
    <row r="50914" spans="6:22" x14ac:dyDescent="0.2">
      <c r="F50914"/>
      <c r="M50914" s="2"/>
      <c r="N50914"/>
      <c r="O50914"/>
      <c r="U50914"/>
      <c r="V50914"/>
    </row>
    <row r="50915" spans="6:22" x14ac:dyDescent="0.2">
      <c r="F50915"/>
      <c r="M50915" s="2"/>
      <c r="N50915"/>
      <c r="O50915"/>
      <c r="U50915"/>
      <c r="V50915"/>
    </row>
    <row r="50916" spans="6:22" x14ac:dyDescent="0.2">
      <c r="F50916"/>
      <c r="M50916" s="2"/>
      <c r="N50916"/>
      <c r="O50916"/>
      <c r="U50916"/>
      <c r="V50916"/>
    </row>
    <row r="50917" spans="6:22" x14ac:dyDescent="0.2">
      <c r="F50917"/>
      <c r="M50917" s="2"/>
      <c r="N50917"/>
      <c r="O50917"/>
      <c r="U50917"/>
      <c r="V50917"/>
    </row>
    <row r="50918" spans="6:22" x14ac:dyDescent="0.2">
      <c r="F50918"/>
      <c r="M50918" s="2"/>
      <c r="N50918"/>
      <c r="O50918"/>
      <c r="U50918"/>
      <c r="V50918"/>
    </row>
    <row r="50919" spans="6:22" x14ac:dyDescent="0.2">
      <c r="F50919"/>
      <c r="M50919" s="2"/>
      <c r="N50919"/>
      <c r="O50919"/>
      <c r="U50919"/>
      <c r="V50919"/>
    </row>
    <row r="50920" spans="6:22" x14ac:dyDescent="0.2">
      <c r="F50920"/>
      <c r="M50920" s="2"/>
      <c r="N50920"/>
      <c r="O50920"/>
      <c r="U50920"/>
      <c r="V50920"/>
    </row>
    <row r="50921" spans="6:22" x14ac:dyDescent="0.2">
      <c r="F50921"/>
      <c r="M50921" s="2"/>
      <c r="N50921"/>
      <c r="O50921"/>
      <c r="U50921"/>
      <c r="V50921"/>
    </row>
    <row r="50922" spans="6:22" x14ac:dyDescent="0.2">
      <c r="F50922"/>
      <c r="M50922" s="2"/>
      <c r="N50922"/>
      <c r="O50922"/>
      <c r="U50922"/>
      <c r="V50922"/>
    </row>
    <row r="50923" spans="6:22" x14ac:dyDescent="0.2">
      <c r="F50923"/>
      <c r="M50923" s="2"/>
      <c r="N50923"/>
      <c r="O50923"/>
      <c r="U50923"/>
      <c r="V50923"/>
    </row>
    <row r="50924" spans="6:22" x14ac:dyDescent="0.2">
      <c r="F50924"/>
      <c r="M50924" s="2"/>
      <c r="N50924"/>
      <c r="O50924"/>
      <c r="U50924"/>
      <c r="V50924"/>
    </row>
    <row r="50925" spans="6:22" x14ac:dyDescent="0.2">
      <c r="F50925"/>
      <c r="M50925" s="2"/>
      <c r="N50925"/>
      <c r="O50925"/>
      <c r="U50925"/>
      <c r="V50925"/>
    </row>
    <row r="50926" spans="6:22" x14ac:dyDescent="0.2">
      <c r="F50926"/>
      <c r="M50926" s="2"/>
      <c r="N50926"/>
      <c r="O50926"/>
      <c r="U50926"/>
      <c r="V50926"/>
    </row>
    <row r="50927" spans="6:22" x14ac:dyDescent="0.2">
      <c r="F50927"/>
      <c r="M50927" s="2"/>
      <c r="N50927"/>
      <c r="O50927"/>
      <c r="U50927"/>
      <c r="V50927"/>
    </row>
    <row r="50928" spans="6:22" x14ac:dyDescent="0.2">
      <c r="F50928"/>
      <c r="M50928" s="2"/>
      <c r="N50928"/>
      <c r="O50928"/>
      <c r="U50928"/>
      <c r="V50928"/>
    </row>
    <row r="50929" spans="6:22" x14ac:dyDescent="0.2">
      <c r="F50929"/>
      <c r="M50929" s="2"/>
      <c r="N50929"/>
      <c r="O50929"/>
      <c r="U50929"/>
      <c r="V50929"/>
    </row>
    <row r="50930" spans="6:22" x14ac:dyDescent="0.2">
      <c r="F50930"/>
      <c r="M50930" s="2"/>
      <c r="N50930"/>
      <c r="O50930"/>
      <c r="U50930"/>
      <c r="V50930"/>
    </row>
    <row r="50931" spans="6:22" x14ac:dyDescent="0.2">
      <c r="F50931"/>
      <c r="M50931" s="2"/>
      <c r="N50931"/>
      <c r="O50931"/>
      <c r="U50931"/>
      <c r="V50931"/>
    </row>
    <row r="50932" spans="6:22" x14ac:dyDescent="0.2">
      <c r="F50932"/>
      <c r="M50932" s="2"/>
      <c r="N50932"/>
      <c r="O50932"/>
      <c r="U50932"/>
      <c r="V50932"/>
    </row>
    <row r="50933" spans="6:22" x14ac:dyDescent="0.2">
      <c r="F50933"/>
      <c r="M50933" s="2"/>
      <c r="N50933"/>
      <c r="O50933"/>
      <c r="U50933"/>
      <c r="V50933"/>
    </row>
    <row r="50934" spans="6:22" x14ac:dyDescent="0.2">
      <c r="F50934"/>
      <c r="M50934" s="2"/>
      <c r="N50934"/>
      <c r="O50934"/>
      <c r="U50934"/>
      <c r="V50934"/>
    </row>
    <row r="50935" spans="6:22" x14ac:dyDescent="0.2">
      <c r="F50935"/>
      <c r="M50935" s="2"/>
      <c r="N50935"/>
      <c r="O50935"/>
      <c r="U50935"/>
      <c r="V50935"/>
    </row>
    <row r="50936" spans="6:22" x14ac:dyDescent="0.2">
      <c r="F50936"/>
      <c r="M50936" s="2"/>
      <c r="N50936"/>
      <c r="O50936"/>
      <c r="U50936"/>
      <c r="V50936"/>
    </row>
    <row r="50937" spans="6:22" x14ac:dyDescent="0.2">
      <c r="F50937"/>
      <c r="M50937" s="2"/>
      <c r="N50937"/>
      <c r="O50937"/>
      <c r="U50937"/>
      <c r="V50937"/>
    </row>
    <row r="50938" spans="6:22" x14ac:dyDescent="0.2">
      <c r="F50938"/>
      <c r="M50938" s="2"/>
      <c r="N50938"/>
      <c r="O50938"/>
      <c r="U50938"/>
      <c r="V50938"/>
    </row>
    <row r="50939" spans="6:22" x14ac:dyDescent="0.2">
      <c r="F50939"/>
      <c r="M50939" s="2"/>
      <c r="N50939"/>
      <c r="O50939"/>
      <c r="U50939"/>
      <c r="V50939"/>
    </row>
    <row r="50940" spans="6:22" x14ac:dyDescent="0.2">
      <c r="F50940"/>
      <c r="M50940" s="2"/>
      <c r="N50940"/>
      <c r="O50940"/>
      <c r="U50940"/>
      <c r="V50940"/>
    </row>
    <row r="50941" spans="6:22" x14ac:dyDescent="0.2">
      <c r="F50941"/>
      <c r="M50941" s="2"/>
      <c r="N50941"/>
      <c r="O50941"/>
      <c r="U50941"/>
      <c r="V50941"/>
    </row>
    <row r="50942" spans="6:22" x14ac:dyDescent="0.2">
      <c r="F50942"/>
      <c r="M50942" s="2"/>
      <c r="N50942"/>
      <c r="O50942"/>
      <c r="U50942"/>
      <c r="V50942"/>
    </row>
    <row r="50943" spans="6:22" x14ac:dyDescent="0.2">
      <c r="F50943"/>
      <c r="M50943" s="2"/>
      <c r="N50943"/>
      <c r="O50943"/>
      <c r="U50943"/>
      <c r="V50943"/>
    </row>
    <row r="50944" spans="6:22" x14ac:dyDescent="0.2">
      <c r="F50944"/>
      <c r="M50944" s="2"/>
      <c r="N50944"/>
      <c r="O50944"/>
      <c r="U50944"/>
      <c r="V50944"/>
    </row>
    <row r="50945" spans="6:22" x14ac:dyDescent="0.2">
      <c r="F50945"/>
      <c r="M50945" s="2"/>
      <c r="N50945"/>
      <c r="O50945"/>
      <c r="U50945"/>
      <c r="V50945"/>
    </row>
    <row r="50946" spans="6:22" x14ac:dyDescent="0.2">
      <c r="F50946"/>
      <c r="M50946" s="2"/>
      <c r="N50946"/>
      <c r="O50946"/>
      <c r="U50946"/>
      <c r="V50946"/>
    </row>
    <row r="50947" spans="6:22" x14ac:dyDescent="0.2">
      <c r="F50947"/>
      <c r="M50947" s="2"/>
      <c r="N50947"/>
      <c r="O50947"/>
      <c r="U50947"/>
      <c r="V50947"/>
    </row>
    <row r="50948" spans="6:22" x14ac:dyDescent="0.2">
      <c r="F50948"/>
      <c r="M50948" s="2"/>
      <c r="N50948"/>
      <c r="O50948"/>
      <c r="U50948"/>
      <c r="V50948"/>
    </row>
    <row r="50949" spans="6:22" x14ac:dyDescent="0.2">
      <c r="F50949"/>
      <c r="M50949" s="2"/>
      <c r="N50949"/>
      <c r="O50949"/>
      <c r="U50949"/>
      <c r="V50949"/>
    </row>
    <row r="50950" spans="6:22" x14ac:dyDescent="0.2">
      <c r="F50950"/>
      <c r="M50950" s="2"/>
      <c r="N50950"/>
      <c r="O50950"/>
      <c r="U50950"/>
      <c r="V50950"/>
    </row>
    <row r="50951" spans="6:22" x14ac:dyDescent="0.2">
      <c r="F50951"/>
      <c r="M50951" s="2"/>
      <c r="N50951"/>
      <c r="O50951"/>
      <c r="U50951"/>
      <c r="V50951"/>
    </row>
    <row r="50952" spans="6:22" x14ac:dyDescent="0.2">
      <c r="F50952"/>
      <c r="M50952" s="2"/>
      <c r="N50952"/>
      <c r="O50952"/>
      <c r="U50952"/>
      <c r="V50952"/>
    </row>
    <row r="50953" spans="6:22" x14ac:dyDescent="0.2">
      <c r="F50953"/>
      <c r="M50953" s="2"/>
      <c r="N50953"/>
      <c r="O50953"/>
      <c r="U50953"/>
      <c r="V50953"/>
    </row>
    <row r="50954" spans="6:22" x14ac:dyDescent="0.2">
      <c r="F50954"/>
      <c r="M50954" s="2"/>
      <c r="N50954"/>
      <c r="O50954"/>
      <c r="U50954"/>
      <c r="V50954"/>
    </row>
    <row r="50955" spans="6:22" x14ac:dyDescent="0.2">
      <c r="F50955"/>
      <c r="M50955" s="2"/>
      <c r="N50955"/>
      <c r="O50955"/>
      <c r="U50955"/>
      <c r="V50955"/>
    </row>
    <row r="50956" spans="6:22" x14ac:dyDescent="0.2">
      <c r="F50956"/>
      <c r="M50956" s="2"/>
      <c r="N50956"/>
      <c r="O50956"/>
      <c r="U50956"/>
      <c r="V50956"/>
    </row>
    <row r="50957" spans="6:22" x14ac:dyDescent="0.2">
      <c r="F50957"/>
      <c r="M50957" s="2"/>
      <c r="N50957"/>
      <c r="O50957"/>
      <c r="U50957"/>
      <c r="V50957"/>
    </row>
    <row r="50958" spans="6:22" x14ac:dyDescent="0.2">
      <c r="F50958"/>
      <c r="M50958" s="2"/>
      <c r="N50958"/>
      <c r="O50958"/>
      <c r="U50958"/>
      <c r="V50958"/>
    </row>
    <row r="50959" spans="6:22" x14ac:dyDescent="0.2">
      <c r="F50959"/>
      <c r="M50959" s="2"/>
      <c r="N50959"/>
      <c r="O50959"/>
      <c r="U50959"/>
      <c r="V50959"/>
    </row>
    <row r="50960" spans="6:22" x14ac:dyDescent="0.2">
      <c r="F50960"/>
      <c r="M50960" s="2"/>
      <c r="N50960"/>
      <c r="O50960"/>
      <c r="U50960"/>
      <c r="V50960"/>
    </row>
    <row r="50961" spans="6:22" x14ac:dyDescent="0.2">
      <c r="F50961"/>
      <c r="M50961" s="2"/>
      <c r="N50961"/>
      <c r="O50961"/>
      <c r="U50961"/>
      <c r="V50961"/>
    </row>
    <row r="50962" spans="6:22" x14ac:dyDescent="0.2">
      <c r="F50962"/>
      <c r="M50962" s="2"/>
      <c r="N50962"/>
      <c r="O50962"/>
      <c r="U50962"/>
      <c r="V50962"/>
    </row>
    <row r="50963" spans="6:22" x14ac:dyDescent="0.2">
      <c r="F50963"/>
      <c r="M50963" s="2"/>
      <c r="N50963"/>
      <c r="O50963"/>
      <c r="U50963"/>
      <c r="V50963"/>
    </row>
    <row r="50964" spans="6:22" x14ac:dyDescent="0.2">
      <c r="F50964"/>
      <c r="M50964" s="2"/>
      <c r="N50964"/>
      <c r="O50964"/>
      <c r="U50964"/>
      <c r="V50964"/>
    </row>
    <row r="50965" spans="6:22" x14ac:dyDescent="0.2">
      <c r="F50965"/>
      <c r="M50965" s="2"/>
      <c r="N50965"/>
      <c r="O50965"/>
      <c r="U50965"/>
      <c r="V50965"/>
    </row>
    <row r="50966" spans="6:22" x14ac:dyDescent="0.2">
      <c r="F50966"/>
      <c r="M50966" s="2"/>
      <c r="N50966"/>
      <c r="O50966"/>
      <c r="U50966"/>
      <c r="V50966"/>
    </row>
    <row r="50967" spans="6:22" x14ac:dyDescent="0.2">
      <c r="F50967"/>
      <c r="M50967" s="2"/>
      <c r="N50967"/>
      <c r="O50967"/>
      <c r="U50967"/>
      <c r="V50967"/>
    </row>
    <row r="50968" spans="6:22" x14ac:dyDescent="0.2">
      <c r="F50968"/>
      <c r="M50968" s="2"/>
      <c r="N50968"/>
      <c r="O50968"/>
      <c r="U50968"/>
      <c r="V50968"/>
    </row>
    <row r="50969" spans="6:22" x14ac:dyDescent="0.2">
      <c r="F50969"/>
      <c r="M50969" s="2"/>
      <c r="N50969"/>
      <c r="O50969"/>
      <c r="U50969"/>
      <c r="V50969"/>
    </row>
    <row r="50970" spans="6:22" x14ac:dyDescent="0.2">
      <c r="F50970"/>
      <c r="M50970" s="2"/>
      <c r="N50970"/>
      <c r="O50970"/>
      <c r="U50970"/>
      <c r="V50970"/>
    </row>
    <row r="50971" spans="6:22" x14ac:dyDescent="0.2">
      <c r="F50971"/>
      <c r="M50971" s="2"/>
      <c r="N50971"/>
      <c r="O50971"/>
      <c r="U50971"/>
      <c r="V50971"/>
    </row>
    <row r="50972" spans="6:22" x14ac:dyDescent="0.2">
      <c r="F50972"/>
      <c r="M50972" s="2"/>
      <c r="N50972"/>
      <c r="O50972"/>
      <c r="U50972"/>
      <c r="V50972"/>
    </row>
    <row r="50973" spans="6:22" x14ac:dyDescent="0.2">
      <c r="F50973"/>
      <c r="M50973" s="2"/>
      <c r="N50973"/>
      <c r="O50973"/>
      <c r="U50973"/>
      <c r="V50973"/>
    </row>
    <row r="50974" spans="6:22" x14ac:dyDescent="0.2">
      <c r="F50974"/>
      <c r="M50974" s="2"/>
      <c r="N50974"/>
      <c r="O50974"/>
      <c r="U50974"/>
      <c r="V50974"/>
    </row>
    <row r="50975" spans="6:22" x14ac:dyDescent="0.2">
      <c r="F50975"/>
      <c r="M50975" s="2"/>
      <c r="N50975"/>
      <c r="O50975"/>
      <c r="U50975"/>
      <c r="V50975"/>
    </row>
    <row r="50976" spans="6:22" x14ac:dyDescent="0.2">
      <c r="F50976"/>
      <c r="M50976" s="2"/>
      <c r="N50976"/>
      <c r="O50976"/>
      <c r="U50976"/>
      <c r="V50976"/>
    </row>
    <row r="50977" spans="6:22" x14ac:dyDescent="0.2">
      <c r="F50977"/>
      <c r="M50977" s="2"/>
      <c r="N50977"/>
      <c r="O50977"/>
      <c r="U50977"/>
      <c r="V50977"/>
    </row>
    <row r="50978" spans="6:22" x14ac:dyDescent="0.2">
      <c r="F50978"/>
      <c r="M50978" s="2"/>
      <c r="N50978"/>
      <c r="O50978"/>
      <c r="U50978"/>
      <c r="V50978"/>
    </row>
    <row r="50979" spans="6:22" x14ac:dyDescent="0.2">
      <c r="F50979"/>
      <c r="M50979" s="2"/>
      <c r="N50979"/>
      <c r="O50979"/>
      <c r="U50979"/>
      <c r="V50979"/>
    </row>
    <row r="50980" spans="6:22" x14ac:dyDescent="0.2">
      <c r="F50980"/>
      <c r="M50980" s="2"/>
      <c r="N50980"/>
      <c r="O50980"/>
      <c r="U50980"/>
      <c r="V50980"/>
    </row>
    <row r="50981" spans="6:22" x14ac:dyDescent="0.2">
      <c r="F50981"/>
      <c r="M50981" s="2"/>
      <c r="N50981"/>
      <c r="O50981"/>
      <c r="U50981"/>
      <c r="V50981"/>
    </row>
    <row r="50982" spans="6:22" x14ac:dyDescent="0.2">
      <c r="F50982"/>
      <c r="M50982" s="2"/>
      <c r="N50982"/>
      <c r="O50982"/>
      <c r="U50982"/>
      <c r="V50982"/>
    </row>
    <row r="50983" spans="6:22" x14ac:dyDescent="0.2">
      <c r="F50983"/>
      <c r="M50983" s="2"/>
      <c r="N50983"/>
      <c r="O50983"/>
      <c r="U50983"/>
      <c r="V50983"/>
    </row>
    <row r="50984" spans="6:22" x14ac:dyDescent="0.2">
      <c r="F50984"/>
      <c r="M50984" s="2"/>
      <c r="N50984"/>
      <c r="O50984"/>
      <c r="U50984"/>
      <c r="V50984"/>
    </row>
    <row r="50985" spans="6:22" x14ac:dyDescent="0.2">
      <c r="F50985"/>
      <c r="M50985" s="2"/>
      <c r="N50985"/>
      <c r="O50985"/>
      <c r="U50985"/>
      <c r="V50985"/>
    </row>
    <row r="50986" spans="6:22" x14ac:dyDescent="0.2">
      <c r="F50986"/>
      <c r="M50986" s="2"/>
      <c r="N50986"/>
      <c r="O50986"/>
      <c r="U50986"/>
      <c r="V50986"/>
    </row>
    <row r="50987" spans="6:22" x14ac:dyDescent="0.2">
      <c r="F50987"/>
      <c r="M50987" s="2"/>
      <c r="N50987"/>
      <c r="O50987"/>
      <c r="U50987"/>
      <c r="V50987"/>
    </row>
    <row r="50988" spans="6:22" x14ac:dyDescent="0.2">
      <c r="F50988"/>
      <c r="M50988" s="2"/>
      <c r="N50988"/>
      <c r="O50988"/>
      <c r="U50988"/>
      <c r="V50988"/>
    </row>
    <row r="50989" spans="6:22" x14ac:dyDescent="0.2">
      <c r="F50989"/>
      <c r="M50989" s="2"/>
      <c r="N50989"/>
      <c r="O50989"/>
      <c r="U50989"/>
      <c r="V50989"/>
    </row>
    <row r="50990" spans="6:22" x14ac:dyDescent="0.2">
      <c r="F50990"/>
      <c r="M50990" s="2"/>
      <c r="N50990"/>
      <c r="O50990"/>
      <c r="U50990"/>
      <c r="V50990"/>
    </row>
    <row r="50991" spans="6:22" x14ac:dyDescent="0.2">
      <c r="F50991"/>
      <c r="M50991" s="2"/>
      <c r="N50991"/>
      <c r="O50991"/>
      <c r="U50991"/>
      <c r="V50991"/>
    </row>
    <row r="50992" spans="6:22" x14ac:dyDescent="0.2">
      <c r="F50992"/>
      <c r="M50992" s="2"/>
      <c r="N50992"/>
      <c r="O50992"/>
      <c r="U50992"/>
      <c r="V50992"/>
    </row>
    <row r="50993" spans="6:22" x14ac:dyDescent="0.2">
      <c r="F50993"/>
      <c r="M50993" s="2"/>
      <c r="N50993"/>
      <c r="O50993"/>
      <c r="U50993"/>
      <c r="V50993"/>
    </row>
    <row r="50994" spans="6:22" x14ac:dyDescent="0.2">
      <c r="F50994"/>
      <c r="M50994" s="2"/>
      <c r="N50994"/>
      <c r="O50994"/>
      <c r="U50994"/>
      <c r="V50994"/>
    </row>
    <row r="50995" spans="6:22" x14ac:dyDescent="0.2">
      <c r="F50995"/>
      <c r="M50995" s="2"/>
      <c r="N50995"/>
      <c r="O50995"/>
      <c r="U50995"/>
      <c r="V50995"/>
    </row>
    <row r="50996" spans="6:22" x14ac:dyDescent="0.2">
      <c r="F50996"/>
      <c r="M50996" s="2"/>
      <c r="N50996"/>
      <c r="O50996"/>
      <c r="U50996"/>
      <c r="V50996"/>
    </row>
    <row r="50997" spans="6:22" x14ac:dyDescent="0.2">
      <c r="F50997"/>
      <c r="M50997" s="2"/>
      <c r="N50997"/>
      <c r="O50997"/>
      <c r="U50997"/>
      <c r="V50997"/>
    </row>
    <row r="50998" spans="6:22" x14ac:dyDescent="0.2">
      <c r="F50998"/>
      <c r="M50998" s="2"/>
      <c r="N50998"/>
      <c r="O50998"/>
      <c r="U50998"/>
      <c r="V50998"/>
    </row>
    <row r="50999" spans="6:22" x14ac:dyDescent="0.2">
      <c r="F50999"/>
      <c r="M50999" s="2"/>
      <c r="N50999"/>
      <c r="O50999"/>
      <c r="U50999"/>
      <c r="V50999"/>
    </row>
    <row r="51000" spans="6:22" x14ac:dyDescent="0.2">
      <c r="F51000"/>
      <c r="M51000" s="2"/>
      <c r="N51000"/>
      <c r="O51000"/>
      <c r="U51000"/>
      <c r="V51000"/>
    </row>
    <row r="51001" spans="6:22" x14ac:dyDescent="0.2">
      <c r="F51001"/>
      <c r="M51001" s="2"/>
      <c r="N51001"/>
      <c r="O51001"/>
      <c r="U51001"/>
      <c r="V51001"/>
    </row>
    <row r="51002" spans="6:22" x14ac:dyDescent="0.2">
      <c r="F51002"/>
      <c r="M51002" s="2"/>
      <c r="N51002"/>
      <c r="O51002"/>
      <c r="U51002"/>
      <c r="V51002"/>
    </row>
    <row r="51003" spans="6:22" x14ac:dyDescent="0.2">
      <c r="F51003"/>
      <c r="M51003" s="2"/>
      <c r="N51003"/>
      <c r="O51003"/>
      <c r="U51003"/>
      <c r="V51003"/>
    </row>
    <row r="51004" spans="6:22" x14ac:dyDescent="0.2">
      <c r="F51004"/>
      <c r="M51004" s="2"/>
      <c r="N51004"/>
      <c r="O51004"/>
      <c r="U51004"/>
      <c r="V51004"/>
    </row>
    <row r="51005" spans="6:22" x14ac:dyDescent="0.2">
      <c r="F51005"/>
      <c r="M51005" s="2"/>
      <c r="N51005"/>
      <c r="O51005"/>
      <c r="U51005"/>
      <c r="V51005"/>
    </row>
    <row r="51006" spans="6:22" x14ac:dyDescent="0.2">
      <c r="F51006"/>
      <c r="M51006" s="2"/>
      <c r="N51006"/>
      <c r="O51006"/>
      <c r="U51006"/>
      <c r="V51006"/>
    </row>
    <row r="51007" spans="6:22" x14ac:dyDescent="0.2">
      <c r="F51007"/>
      <c r="M51007" s="2"/>
      <c r="N51007"/>
      <c r="O51007"/>
      <c r="U51007"/>
      <c r="V51007"/>
    </row>
    <row r="51008" spans="6:22" x14ac:dyDescent="0.2">
      <c r="F51008"/>
      <c r="M51008" s="2"/>
      <c r="N51008"/>
      <c r="O51008"/>
      <c r="U51008"/>
      <c r="V51008"/>
    </row>
    <row r="51009" spans="6:22" x14ac:dyDescent="0.2">
      <c r="F51009"/>
      <c r="M51009" s="2"/>
      <c r="N51009"/>
      <c r="O51009"/>
      <c r="U51009"/>
      <c r="V51009"/>
    </row>
    <row r="51010" spans="6:22" x14ac:dyDescent="0.2">
      <c r="F51010"/>
      <c r="M51010" s="2"/>
      <c r="N51010"/>
      <c r="O51010"/>
      <c r="U51010"/>
      <c r="V51010"/>
    </row>
    <row r="51011" spans="6:22" x14ac:dyDescent="0.2">
      <c r="F51011"/>
      <c r="M51011" s="2"/>
      <c r="N51011"/>
      <c r="O51011"/>
      <c r="U51011"/>
      <c r="V51011"/>
    </row>
    <row r="51012" spans="6:22" x14ac:dyDescent="0.2">
      <c r="F51012"/>
      <c r="M51012" s="2"/>
      <c r="N51012"/>
      <c r="O51012"/>
      <c r="U51012"/>
      <c r="V51012"/>
    </row>
    <row r="51013" spans="6:22" x14ac:dyDescent="0.2">
      <c r="F51013"/>
      <c r="M51013" s="2"/>
      <c r="N51013"/>
      <c r="O51013"/>
      <c r="U51013"/>
      <c r="V51013"/>
    </row>
    <row r="51014" spans="6:22" x14ac:dyDescent="0.2">
      <c r="F51014"/>
      <c r="M51014" s="2"/>
      <c r="N51014"/>
      <c r="O51014"/>
      <c r="U51014"/>
      <c r="V51014"/>
    </row>
    <row r="51015" spans="6:22" x14ac:dyDescent="0.2">
      <c r="F51015"/>
      <c r="M51015" s="2"/>
      <c r="N51015"/>
      <c r="O51015"/>
      <c r="U51015"/>
      <c r="V51015"/>
    </row>
    <row r="51016" spans="6:22" x14ac:dyDescent="0.2">
      <c r="F51016"/>
      <c r="M51016" s="2"/>
      <c r="N51016"/>
      <c r="O51016"/>
      <c r="U51016"/>
      <c r="V51016"/>
    </row>
    <row r="51017" spans="6:22" x14ac:dyDescent="0.2">
      <c r="F51017"/>
      <c r="M51017" s="2"/>
      <c r="N51017"/>
      <c r="O51017"/>
      <c r="U51017"/>
      <c r="V51017"/>
    </row>
    <row r="51018" spans="6:22" x14ac:dyDescent="0.2">
      <c r="F51018"/>
      <c r="M51018" s="2"/>
      <c r="N51018"/>
      <c r="O51018"/>
      <c r="U51018"/>
      <c r="V51018"/>
    </row>
    <row r="51019" spans="6:22" x14ac:dyDescent="0.2">
      <c r="F51019"/>
      <c r="M51019" s="2"/>
      <c r="N51019"/>
      <c r="O51019"/>
      <c r="U51019"/>
      <c r="V51019"/>
    </row>
    <row r="51020" spans="6:22" x14ac:dyDescent="0.2">
      <c r="F51020"/>
      <c r="M51020" s="2"/>
      <c r="N51020"/>
      <c r="O51020"/>
      <c r="U51020"/>
      <c r="V51020"/>
    </row>
    <row r="51021" spans="6:22" x14ac:dyDescent="0.2">
      <c r="F51021"/>
      <c r="M51021" s="2"/>
      <c r="N51021"/>
      <c r="O51021"/>
      <c r="U51021"/>
      <c r="V51021"/>
    </row>
    <row r="51022" spans="6:22" x14ac:dyDescent="0.2">
      <c r="F51022"/>
      <c r="M51022" s="2"/>
      <c r="N51022"/>
      <c r="O51022"/>
      <c r="U51022"/>
      <c r="V51022"/>
    </row>
    <row r="51023" spans="6:22" x14ac:dyDescent="0.2">
      <c r="F51023"/>
      <c r="M51023" s="2"/>
      <c r="N51023"/>
      <c r="O51023"/>
      <c r="U51023"/>
      <c r="V51023"/>
    </row>
    <row r="51024" spans="6:22" x14ac:dyDescent="0.2">
      <c r="F51024"/>
      <c r="M51024" s="2"/>
      <c r="N51024"/>
      <c r="O51024"/>
      <c r="U51024"/>
      <c r="V51024"/>
    </row>
    <row r="51025" spans="6:22" x14ac:dyDescent="0.2">
      <c r="F51025"/>
      <c r="M51025" s="2"/>
      <c r="N51025"/>
      <c r="O51025"/>
      <c r="U51025"/>
      <c r="V51025"/>
    </row>
    <row r="51026" spans="6:22" x14ac:dyDescent="0.2">
      <c r="F51026"/>
      <c r="M51026" s="2"/>
      <c r="N51026"/>
      <c r="O51026"/>
      <c r="U51026"/>
      <c r="V51026"/>
    </row>
    <row r="51027" spans="6:22" x14ac:dyDescent="0.2">
      <c r="F51027"/>
      <c r="M51027" s="2"/>
      <c r="N51027"/>
      <c r="O51027"/>
      <c r="U51027"/>
      <c r="V51027"/>
    </row>
    <row r="51028" spans="6:22" x14ac:dyDescent="0.2">
      <c r="F51028"/>
      <c r="M51028" s="2"/>
      <c r="N51028"/>
      <c r="O51028"/>
      <c r="U51028"/>
      <c r="V51028"/>
    </row>
    <row r="51029" spans="6:22" x14ac:dyDescent="0.2">
      <c r="F51029"/>
      <c r="M51029" s="2"/>
      <c r="N51029"/>
      <c r="O51029"/>
      <c r="U51029"/>
      <c r="V51029"/>
    </row>
    <row r="51030" spans="6:22" x14ac:dyDescent="0.2">
      <c r="F51030"/>
      <c r="M51030" s="2"/>
      <c r="N51030"/>
      <c r="O51030"/>
      <c r="U51030"/>
      <c r="V51030"/>
    </row>
    <row r="51031" spans="6:22" x14ac:dyDescent="0.2">
      <c r="F51031"/>
      <c r="M51031" s="2"/>
      <c r="N51031"/>
      <c r="O51031"/>
      <c r="U51031"/>
      <c r="V51031"/>
    </row>
    <row r="51032" spans="6:22" x14ac:dyDescent="0.2">
      <c r="F51032"/>
      <c r="M51032" s="2"/>
      <c r="N51032"/>
      <c r="O51032"/>
      <c r="U51032"/>
      <c r="V51032"/>
    </row>
    <row r="51033" spans="6:22" x14ac:dyDescent="0.2">
      <c r="F51033"/>
      <c r="M51033" s="2"/>
      <c r="N51033"/>
      <c r="O51033"/>
      <c r="U51033"/>
      <c r="V51033"/>
    </row>
    <row r="51034" spans="6:22" x14ac:dyDescent="0.2">
      <c r="F51034"/>
      <c r="M51034" s="2"/>
      <c r="N51034"/>
      <c r="O51034"/>
      <c r="U51034"/>
      <c r="V51034"/>
    </row>
    <row r="51035" spans="6:22" x14ac:dyDescent="0.2">
      <c r="F51035"/>
      <c r="M51035" s="2"/>
      <c r="N51035"/>
      <c r="O51035"/>
      <c r="U51035"/>
      <c r="V51035"/>
    </row>
    <row r="51036" spans="6:22" x14ac:dyDescent="0.2">
      <c r="F51036"/>
      <c r="M51036" s="2"/>
      <c r="N51036"/>
      <c r="O51036"/>
      <c r="U51036"/>
      <c r="V51036"/>
    </row>
    <row r="51037" spans="6:22" x14ac:dyDescent="0.2">
      <c r="F51037"/>
      <c r="M51037" s="2"/>
      <c r="N51037"/>
      <c r="O51037"/>
      <c r="U51037"/>
      <c r="V51037"/>
    </row>
    <row r="51038" spans="6:22" x14ac:dyDescent="0.2">
      <c r="F51038"/>
      <c r="M51038" s="2"/>
      <c r="N51038"/>
      <c r="O51038"/>
      <c r="U51038"/>
      <c r="V51038"/>
    </row>
    <row r="51039" spans="6:22" x14ac:dyDescent="0.2">
      <c r="F51039"/>
      <c r="M51039" s="2"/>
      <c r="N51039"/>
      <c r="O51039"/>
      <c r="U51039"/>
      <c r="V51039"/>
    </row>
    <row r="51040" spans="6:22" x14ac:dyDescent="0.2">
      <c r="F51040"/>
      <c r="M51040" s="2"/>
      <c r="N51040"/>
      <c r="O51040"/>
      <c r="U51040"/>
      <c r="V51040"/>
    </row>
    <row r="51041" spans="6:22" x14ac:dyDescent="0.2">
      <c r="F51041"/>
      <c r="M51041" s="2"/>
      <c r="N51041"/>
      <c r="O51041"/>
      <c r="U51041"/>
      <c r="V51041"/>
    </row>
    <row r="51042" spans="6:22" x14ac:dyDescent="0.2">
      <c r="F51042"/>
      <c r="M51042" s="2"/>
      <c r="N51042"/>
      <c r="O51042"/>
      <c r="U51042"/>
      <c r="V51042"/>
    </row>
    <row r="51043" spans="6:22" x14ac:dyDescent="0.2">
      <c r="F51043"/>
      <c r="M51043" s="2"/>
      <c r="N51043"/>
      <c r="O51043"/>
      <c r="U51043"/>
      <c r="V51043"/>
    </row>
    <row r="51044" spans="6:22" x14ac:dyDescent="0.2">
      <c r="F51044"/>
      <c r="M51044" s="2"/>
      <c r="N51044"/>
      <c r="O51044"/>
      <c r="U51044"/>
      <c r="V51044"/>
    </row>
    <row r="51045" spans="6:22" x14ac:dyDescent="0.2">
      <c r="F51045"/>
      <c r="M51045" s="2"/>
      <c r="N51045"/>
      <c r="O51045"/>
      <c r="U51045"/>
      <c r="V51045"/>
    </row>
    <row r="51046" spans="6:22" x14ac:dyDescent="0.2">
      <c r="F51046"/>
      <c r="M51046" s="2"/>
      <c r="N51046"/>
      <c r="O51046"/>
      <c r="U51046"/>
      <c r="V51046"/>
    </row>
    <row r="51047" spans="6:22" x14ac:dyDescent="0.2">
      <c r="F51047"/>
      <c r="M51047" s="2"/>
      <c r="N51047"/>
      <c r="O51047"/>
      <c r="U51047"/>
      <c r="V51047"/>
    </row>
    <row r="51048" spans="6:22" x14ac:dyDescent="0.2">
      <c r="F51048"/>
      <c r="M51048" s="2"/>
      <c r="N51048"/>
      <c r="O51048"/>
      <c r="U51048"/>
      <c r="V51048"/>
    </row>
    <row r="51049" spans="6:22" x14ac:dyDescent="0.2">
      <c r="F51049"/>
      <c r="M51049" s="2"/>
      <c r="N51049"/>
      <c r="O51049"/>
      <c r="U51049"/>
      <c r="V51049"/>
    </row>
    <row r="51050" spans="6:22" x14ac:dyDescent="0.2">
      <c r="F51050"/>
      <c r="M51050" s="2"/>
      <c r="N51050"/>
      <c r="O51050"/>
      <c r="U51050"/>
      <c r="V51050"/>
    </row>
    <row r="51051" spans="6:22" x14ac:dyDescent="0.2">
      <c r="F51051"/>
      <c r="M51051" s="2"/>
      <c r="N51051"/>
      <c r="O51051"/>
      <c r="U51051"/>
      <c r="V51051"/>
    </row>
    <row r="51052" spans="6:22" x14ac:dyDescent="0.2">
      <c r="F51052"/>
      <c r="M51052" s="2"/>
      <c r="N51052"/>
      <c r="O51052"/>
      <c r="U51052"/>
      <c r="V51052"/>
    </row>
    <row r="51053" spans="6:22" x14ac:dyDescent="0.2">
      <c r="F51053"/>
      <c r="M51053" s="2"/>
      <c r="N51053"/>
      <c r="O51053"/>
      <c r="U51053"/>
      <c r="V51053"/>
    </row>
    <row r="51054" spans="6:22" x14ac:dyDescent="0.2">
      <c r="F51054"/>
      <c r="M51054" s="2"/>
      <c r="N51054"/>
      <c r="O51054"/>
      <c r="U51054"/>
      <c r="V51054"/>
    </row>
    <row r="51055" spans="6:22" x14ac:dyDescent="0.2">
      <c r="F51055"/>
      <c r="M51055" s="2"/>
      <c r="N51055"/>
      <c r="O51055"/>
      <c r="U51055"/>
      <c r="V51055"/>
    </row>
    <row r="51056" spans="6:22" x14ac:dyDescent="0.2">
      <c r="F51056"/>
      <c r="M51056" s="2"/>
      <c r="N51056"/>
      <c r="O51056"/>
      <c r="U51056"/>
      <c r="V51056"/>
    </row>
    <row r="51057" spans="6:22" x14ac:dyDescent="0.2">
      <c r="F51057"/>
      <c r="M51057" s="2"/>
      <c r="N51057"/>
      <c r="O51057"/>
      <c r="U51057"/>
      <c r="V51057"/>
    </row>
    <row r="51058" spans="6:22" x14ac:dyDescent="0.2">
      <c r="F51058"/>
      <c r="M51058" s="2"/>
      <c r="N51058"/>
      <c r="O51058"/>
      <c r="U51058"/>
      <c r="V51058"/>
    </row>
    <row r="51059" spans="6:22" x14ac:dyDescent="0.2">
      <c r="F51059"/>
      <c r="M51059" s="2"/>
      <c r="N51059"/>
      <c r="O51059"/>
      <c r="U51059"/>
      <c r="V51059"/>
    </row>
    <row r="51060" spans="6:22" x14ac:dyDescent="0.2">
      <c r="F51060"/>
      <c r="M51060" s="2"/>
      <c r="N51060"/>
      <c r="O51060"/>
      <c r="U51060"/>
      <c r="V51060"/>
    </row>
    <row r="51061" spans="6:22" x14ac:dyDescent="0.2">
      <c r="F51061"/>
      <c r="M51061" s="2"/>
      <c r="N51061"/>
      <c r="O51061"/>
      <c r="U51061"/>
      <c r="V51061"/>
    </row>
    <row r="51062" spans="6:22" x14ac:dyDescent="0.2">
      <c r="F51062"/>
      <c r="M51062" s="2"/>
      <c r="N51062"/>
      <c r="O51062"/>
      <c r="U51062"/>
      <c r="V51062"/>
    </row>
    <row r="51063" spans="6:22" x14ac:dyDescent="0.2">
      <c r="F51063"/>
      <c r="M51063" s="2"/>
      <c r="N51063"/>
      <c r="O51063"/>
      <c r="U51063"/>
      <c r="V51063"/>
    </row>
    <row r="51064" spans="6:22" x14ac:dyDescent="0.2">
      <c r="F51064"/>
      <c r="M51064" s="2"/>
      <c r="N51064"/>
      <c r="O51064"/>
      <c r="U51064"/>
      <c r="V51064"/>
    </row>
    <row r="51065" spans="6:22" x14ac:dyDescent="0.2">
      <c r="F51065"/>
      <c r="M51065" s="2"/>
      <c r="N51065"/>
      <c r="O51065"/>
      <c r="U51065"/>
      <c r="V51065"/>
    </row>
    <row r="51066" spans="6:22" x14ac:dyDescent="0.2">
      <c r="F51066"/>
      <c r="M51066" s="2"/>
      <c r="N51066"/>
      <c r="O51066"/>
      <c r="U51066"/>
      <c r="V51066"/>
    </row>
    <row r="51067" spans="6:22" x14ac:dyDescent="0.2">
      <c r="F51067"/>
      <c r="M51067" s="2"/>
      <c r="N51067"/>
      <c r="O51067"/>
      <c r="U51067"/>
      <c r="V51067"/>
    </row>
    <row r="51068" spans="6:22" x14ac:dyDescent="0.2">
      <c r="F51068"/>
      <c r="M51068" s="2"/>
      <c r="N51068"/>
      <c r="O51068"/>
      <c r="U51068"/>
      <c r="V51068"/>
    </row>
    <row r="51069" spans="6:22" x14ac:dyDescent="0.2">
      <c r="F51069"/>
      <c r="M51069" s="2"/>
      <c r="N51069"/>
      <c r="O51069"/>
      <c r="U51069"/>
      <c r="V51069"/>
    </row>
    <row r="51070" spans="6:22" x14ac:dyDescent="0.2">
      <c r="F51070"/>
      <c r="M51070" s="2"/>
      <c r="N51070"/>
      <c r="O51070"/>
      <c r="U51070"/>
      <c r="V51070"/>
    </row>
    <row r="51071" spans="6:22" x14ac:dyDescent="0.2">
      <c r="F51071"/>
      <c r="M51071" s="2"/>
      <c r="N51071"/>
      <c r="O51071"/>
      <c r="U51071"/>
      <c r="V51071"/>
    </row>
    <row r="51072" spans="6:22" x14ac:dyDescent="0.2">
      <c r="F51072"/>
      <c r="M51072" s="2"/>
      <c r="N51072"/>
      <c r="O51072"/>
      <c r="U51072"/>
      <c r="V51072"/>
    </row>
    <row r="51073" spans="6:22" x14ac:dyDescent="0.2">
      <c r="F51073"/>
      <c r="M51073" s="2"/>
      <c r="N51073"/>
      <c r="O51073"/>
      <c r="U51073"/>
      <c r="V51073"/>
    </row>
    <row r="51074" spans="6:22" x14ac:dyDescent="0.2">
      <c r="F51074"/>
      <c r="M51074" s="2"/>
      <c r="N51074"/>
      <c r="O51074"/>
      <c r="U51074"/>
      <c r="V51074"/>
    </row>
    <row r="51075" spans="6:22" x14ac:dyDescent="0.2">
      <c r="F51075"/>
      <c r="M51075" s="2"/>
      <c r="N51075"/>
      <c r="O51075"/>
      <c r="U51075"/>
      <c r="V51075"/>
    </row>
    <row r="51076" spans="6:22" x14ac:dyDescent="0.2">
      <c r="F51076"/>
      <c r="M51076" s="2"/>
      <c r="N51076"/>
      <c r="O51076"/>
      <c r="U51076"/>
      <c r="V51076"/>
    </row>
    <row r="51077" spans="6:22" x14ac:dyDescent="0.2">
      <c r="F51077"/>
      <c r="M51077" s="2"/>
      <c r="N51077"/>
      <c r="O51077"/>
      <c r="U51077"/>
      <c r="V51077"/>
    </row>
    <row r="51078" spans="6:22" x14ac:dyDescent="0.2">
      <c r="F51078"/>
      <c r="M51078" s="2"/>
      <c r="N51078"/>
      <c r="O51078"/>
      <c r="U51078"/>
      <c r="V51078"/>
    </row>
    <row r="51079" spans="6:22" x14ac:dyDescent="0.2">
      <c r="F51079"/>
      <c r="M51079" s="2"/>
      <c r="N51079"/>
      <c r="O51079"/>
      <c r="U51079"/>
      <c r="V51079"/>
    </row>
    <row r="51080" spans="6:22" x14ac:dyDescent="0.2">
      <c r="F51080"/>
      <c r="M51080" s="2"/>
      <c r="N51080"/>
      <c r="O51080"/>
      <c r="U51080"/>
      <c r="V51080"/>
    </row>
    <row r="51081" spans="6:22" x14ac:dyDescent="0.2">
      <c r="F51081"/>
      <c r="M51081" s="2"/>
      <c r="N51081"/>
      <c r="O51081"/>
      <c r="U51081"/>
      <c r="V51081"/>
    </row>
    <row r="51082" spans="6:22" x14ac:dyDescent="0.2">
      <c r="F51082"/>
      <c r="M51082" s="2"/>
      <c r="N51082"/>
      <c r="O51082"/>
      <c r="U51082"/>
      <c r="V51082"/>
    </row>
    <row r="51083" spans="6:22" x14ac:dyDescent="0.2">
      <c r="F51083"/>
      <c r="M51083" s="2"/>
      <c r="N51083"/>
      <c r="O51083"/>
      <c r="U51083"/>
      <c r="V51083"/>
    </row>
    <row r="51084" spans="6:22" x14ac:dyDescent="0.2">
      <c r="F51084"/>
      <c r="M51084" s="2"/>
      <c r="N51084"/>
      <c r="O51084"/>
      <c r="U51084"/>
      <c r="V51084"/>
    </row>
    <row r="51085" spans="6:22" x14ac:dyDescent="0.2">
      <c r="F51085"/>
      <c r="M51085" s="2"/>
      <c r="N51085"/>
      <c r="O51085"/>
      <c r="U51085"/>
      <c r="V51085"/>
    </row>
    <row r="51086" spans="6:22" x14ac:dyDescent="0.2">
      <c r="F51086"/>
      <c r="M51086" s="2"/>
      <c r="N51086"/>
      <c r="O51086"/>
      <c r="U51086"/>
      <c r="V51086"/>
    </row>
    <row r="51087" spans="6:22" x14ac:dyDescent="0.2">
      <c r="F51087"/>
      <c r="M51087" s="2"/>
      <c r="N51087"/>
      <c r="O51087"/>
      <c r="U51087"/>
      <c r="V51087"/>
    </row>
    <row r="51088" spans="6:22" x14ac:dyDescent="0.2">
      <c r="F51088"/>
      <c r="M51088" s="2"/>
      <c r="N51088"/>
      <c r="O51088"/>
      <c r="U51088"/>
      <c r="V51088"/>
    </row>
    <row r="51089" spans="6:22" x14ac:dyDescent="0.2">
      <c r="F51089"/>
      <c r="M51089" s="2"/>
      <c r="N51089"/>
      <c r="O51089"/>
      <c r="U51089"/>
      <c r="V51089"/>
    </row>
    <row r="51090" spans="6:22" x14ac:dyDescent="0.2">
      <c r="F51090"/>
      <c r="M51090" s="2"/>
      <c r="N51090"/>
      <c r="O51090"/>
      <c r="U51090"/>
      <c r="V51090"/>
    </row>
    <row r="51091" spans="6:22" x14ac:dyDescent="0.2">
      <c r="F51091"/>
      <c r="M51091" s="2"/>
      <c r="N51091"/>
      <c r="O51091"/>
      <c r="U51091"/>
      <c r="V51091"/>
    </row>
    <row r="51092" spans="6:22" x14ac:dyDescent="0.2">
      <c r="F51092"/>
      <c r="M51092" s="2"/>
      <c r="N51092"/>
      <c r="O51092"/>
      <c r="U51092"/>
      <c r="V51092"/>
    </row>
    <row r="51093" spans="6:22" x14ac:dyDescent="0.2">
      <c r="F51093"/>
      <c r="M51093" s="2"/>
      <c r="N51093"/>
      <c r="O51093"/>
      <c r="U51093"/>
      <c r="V51093"/>
    </row>
    <row r="51094" spans="6:22" x14ac:dyDescent="0.2">
      <c r="F51094"/>
      <c r="M51094" s="2"/>
      <c r="N51094"/>
      <c r="O51094"/>
      <c r="U51094"/>
      <c r="V51094"/>
    </row>
    <row r="51095" spans="6:22" x14ac:dyDescent="0.2">
      <c r="F51095"/>
      <c r="M51095" s="2"/>
      <c r="N51095"/>
      <c r="O51095"/>
      <c r="U51095"/>
      <c r="V51095"/>
    </row>
    <row r="51096" spans="6:22" x14ac:dyDescent="0.2">
      <c r="F51096"/>
      <c r="M51096" s="2"/>
      <c r="N51096"/>
      <c r="O51096"/>
      <c r="U51096"/>
      <c r="V51096"/>
    </row>
    <row r="51097" spans="6:22" x14ac:dyDescent="0.2">
      <c r="F51097"/>
      <c r="M51097" s="2"/>
      <c r="N51097"/>
      <c r="O51097"/>
      <c r="U51097"/>
      <c r="V51097"/>
    </row>
    <row r="51098" spans="6:22" x14ac:dyDescent="0.2">
      <c r="F51098"/>
      <c r="M51098" s="2"/>
      <c r="N51098"/>
      <c r="O51098"/>
      <c r="U51098"/>
      <c r="V51098"/>
    </row>
    <row r="51099" spans="6:22" x14ac:dyDescent="0.2">
      <c r="F51099"/>
      <c r="M51099" s="2"/>
      <c r="N51099"/>
      <c r="O51099"/>
      <c r="U51099"/>
      <c r="V51099"/>
    </row>
    <row r="51100" spans="6:22" x14ac:dyDescent="0.2">
      <c r="F51100"/>
      <c r="M51100" s="2"/>
      <c r="N51100"/>
      <c r="O51100"/>
      <c r="U51100"/>
      <c r="V51100"/>
    </row>
    <row r="51101" spans="6:22" x14ac:dyDescent="0.2">
      <c r="F51101"/>
      <c r="M51101" s="2"/>
      <c r="N51101"/>
      <c r="O51101"/>
      <c r="U51101"/>
      <c r="V51101"/>
    </row>
    <row r="51102" spans="6:22" x14ac:dyDescent="0.2">
      <c r="F51102"/>
      <c r="M51102" s="2"/>
      <c r="N51102"/>
      <c r="O51102"/>
      <c r="U51102"/>
      <c r="V51102"/>
    </row>
    <row r="51103" spans="6:22" x14ac:dyDescent="0.2">
      <c r="F51103"/>
      <c r="M51103" s="2"/>
      <c r="N51103"/>
      <c r="O51103"/>
      <c r="U51103"/>
      <c r="V51103"/>
    </row>
    <row r="51104" spans="6:22" x14ac:dyDescent="0.2">
      <c r="F51104"/>
      <c r="M51104" s="2"/>
      <c r="N51104"/>
      <c r="O51104"/>
      <c r="U51104"/>
      <c r="V51104"/>
    </row>
    <row r="51105" spans="6:22" x14ac:dyDescent="0.2">
      <c r="F51105"/>
      <c r="M51105" s="2"/>
      <c r="N51105"/>
      <c r="O51105"/>
      <c r="U51105"/>
      <c r="V51105"/>
    </row>
    <row r="51106" spans="6:22" x14ac:dyDescent="0.2">
      <c r="F51106"/>
      <c r="M51106" s="2"/>
      <c r="N51106"/>
      <c r="O51106"/>
      <c r="U51106"/>
      <c r="V51106"/>
    </row>
    <row r="51107" spans="6:22" x14ac:dyDescent="0.2">
      <c r="F51107"/>
      <c r="M51107" s="2"/>
      <c r="N51107"/>
      <c r="O51107"/>
      <c r="U51107"/>
      <c r="V51107"/>
    </row>
    <row r="51108" spans="6:22" x14ac:dyDescent="0.2">
      <c r="F51108"/>
      <c r="M51108" s="2"/>
      <c r="N51108"/>
      <c r="O51108"/>
      <c r="U51108"/>
      <c r="V51108"/>
    </row>
    <row r="51109" spans="6:22" x14ac:dyDescent="0.2">
      <c r="F51109"/>
      <c r="M51109" s="2"/>
      <c r="N51109"/>
      <c r="O51109"/>
      <c r="U51109"/>
      <c r="V51109"/>
    </row>
    <row r="51110" spans="6:22" x14ac:dyDescent="0.2">
      <c r="F51110"/>
      <c r="M51110" s="2"/>
      <c r="N51110"/>
      <c r="O51110"/>
      <c r="U51110"/>
      <c r="V51110"/>
    </row>
    <row r="51111" spans="6:22" x14ac:dyDescent="0.2">
      <c r="F51111"/>
      <c r="M51111" s="2"/>
      <c r="N51111"/>
      <c r="O51111"/>
      <c r="U51111"/>
      <c r="V51111"/>
    </row>
    <row r="51112" spans="6:22" x14ac:dyDescent="0.2">
      <c r="F51112"/>
      <c r="M51112" s="2"/>
      <c r="N51112"/>
      <c r="O51112"/>
      <c r="U51112"/>
      <c r="V51112"/>
    </row>
    <row r="51113" spans="6:22" x14ac:dyDescent="0.2">
      <c r="F51113"/>
      <c r="M51113" s="2"/>
      <c r="N51113"/>
      <c r="O51113"/>
      <c r="U51113"/>
      <c r="V51113"/>
    </row>
    <row r="51114" spans="6:22" x14ac:dyDescent="0.2">
      <c r="F51114"/>
      <c r="M51114" s="2"/>
      <c r="N51114"/>
      <c r="O51114"/>
      <c r="U51114"/>
      <c r="V51114"/>
    </row>
    <row r="51115" spans="6:22" x14ac:dyDescent="0.2">
      <c r="F51115"/>
      <c r="M51115" s="2"/>
      <c r="N51115"/>
      <c r="O51115"/>
      <c r="U51115"/>
      <c r="V51115"/>
    </row>
    <row r="51116" spans="6:22" x14ac:dyDescent="0.2">
      <c r="F51116"/>
      <c r="M51116" s="2"/>
      <c r="N51116"/>
      <c r="O51116"/>
      <c r="U51116"/>
      <c r="V51116"/>
    </row>
    <row r="51117" spans="6:22" x14ac:dyDescent="0.2">
      <c r="F51117"/>
      <c r="M51117" s="2"/>
      <c r="N51117"/>
      <c r="O51117"/>
      <c r="U51117"/>
      <c r="V51117"/>
    </row>
    <row r="51118" spans="6:22" x14ac:dyDescent="0.2">
      <c r="F51118"/>
      <c r="M51118" s="2"/>
      <c r="N51118"/>
      <c r="O51118"/>
      <c r="U51118"/>
      <c r="V51118"/>
    </row>
    <row r="51119" spans="6:22" x14ac:dyDescent="0.2">
      <c r="F51119"/>
      <c r="M51119" s="2"/>
      <c r="N51119"/>
      <c r="O51119"/>
      <c r="U51119"/>
      <c r="V51119"/>
    </row>
    <row r="51120" spans="6:22" x14ac:dyDescent="0.2">
      <c r="F51120"/>
      <c r="M51120" s="2"/>
      <c r="N51120"/>
      <c r="O51120"/>
      <c r="U51120"/>
      <c r="V51120"/>
    </row>
    <row r="51121" spans="6:22" x14ac:dyDescent="0.2">
      <c r="F51121"/>
      <c r="M51121" s="2"/>
      <c r="N51121"/>
      <c r="O51121"/>
      <c r="U51121"/>
      <c r="V51121"/>
    </row>
    <row r="51122" spans="6:22" x14ac:dyDescent="0.2">
      <c r="F51122"/>
      <c r="M51122" s="2"/>
      <c r="N51122"/>
      <c r="O51122"/>
      <c r="U51122"/>
      <c r="V51122"/>
    </row>
    <row r="51123" spans="6:22" x14ac:dyDescent="0.2">
      <c r="F51123"/>
      <c r="M51123" s="2"/>
      <c r="N51123"/>
      <c r="O51123"/>
      <c r="U51123"/>
      <c r="V51123"/>
    </row>
    <row r="51124" spans="6:22" x14ac:dyDescent="0.2">
      <c r="F51124"/>
      <c r="M51124" s="2"/>
      <c r="N51124"/>
      <c r="O51124"/>
      <c r="U51124"/>
      <c r="V51124"/>
    </row>
    <row r="51125" spans="6:22" x14ac:dyDescent="0.2">
      <c r="F51125"/>
      <c r="M51125" s="2"/>
      <c r="N51125"/>
      <c r="O51125"/>
      <c r="U51125"/>
      <c r="V51125"/>
    </row>
    <row r="51126" spans="6:22" x14ac:dyDescent="0.2">
      <c r="F51126"/>
      <c r="M51126" s="2"/>
      <c r="N51126"/>
      <c r="O51126"/>
      <c r="U51126"/>
      <c r="V51126"/>
    </row>
    <row r="51127" spans="6:22" x14ac:dyDescent="0.2">
      <c r="F51127"/>
      <c r="M51127" s="2"/>
      <c r="N51127"/>
      <c r="O51127"/>
      <c r="U51127"/>
      <c r="V51127"/>
    </row>
    <row r="51128" spans="6:22" x14ac:dyDescent="0.2">
      <c r="F51128"/>
      <c r="M51128" s="2"/>
      <c r="N51128"/>
      <c r="O51128"/>
      <c r="U51128"/>
      <c r="V51128"/>
    </row>
    <row r="51129" spans="6:22" x14ac:dyDescent="0.2">
      <c r="F51129"/>
      <c r="M51129" s="2"/>
      <c r="N51129"/>
      <c r="O51129"/>
      <c r="U51129"/>
      <c r="V51129"/>
    </row>
    <row r="51130" spans="6:22" x14ac:dyDescent="0.2">
      <c r="F51130"/>
      <c r="M51130" s="2"/>
      <c r="N51130"/>
      <c r="O51130"/>
      <c r="U51130"/>
      <c r="V51130"/>
    </row>
    <row r="51131" spans="6:22" x14ac:dyDescent="0.2">
      <c r="F51131"/>
      <c r="M51131" s="2"/>
      <c r="N51131"/>
      <c r="O51131"/>
      <c r="U51131"/>
      <c r="V51131"/>
    </row>
    <row r="51132" spans="6:22" x14ac:dyDescent="0.2">
      <c r="F51132"/>
      <c r="M51132" s="2"/>
      <c r="N51132"/>
      <c r="O51132"/>
      <c r="U51132"/>
      <c r="V51132"/>
    </row>
    <row r="51133" spans="6:22" x14ac:dyDescent="0.2">
      <c r="F51133"/>
      <c r="M51133" s="2"/>
      <c r="N51133"/>
      <c r="O51133"/>
      <c r="U51133"/>
      <c r="V51133"/>
    </row>
    <row r="51134" spans="6:22" x14ac:dyDescent="0.2">
      <c r="F51134"/>
      <c r="M51134" s="2"/>
      <c r="N51134"/>
      <c r="O51134"/>
      <c r="U51134"/>
      <c r="V51134"/>
    </row>
    <row r="51135" spans="6:22" x14ac:dyDescent="0.2">
      <c r="F51135"/>
      <c r="M51135" s="2"/>
      <c r="N51135"/>
      <c r="O51135"/>
      <c r="U51135"/>
      <c r="V51135"/>
    </row>
    <row r="51136" spans="6:22" x14ac:dyDescent="0.2">
      <c r="F51136"/>
      <c r="M51136" s="2"/>
      <c r="N51136"/>
      <c r="O51136"/>
      <c r="U51136"/>
      <c r="V51136"/>
    </row>
    <row r="51137" spans="6:22" x14ac:dyDescent="0.2">
      <c r="F51137"/>
      <c r="M51137" s="2"/>
      <c r="N51137"/>
      <c r="O51137"/>
      <c r="U51137"/>
      <c r="V51137"/>
    </row>
    <row r="51138" spans="6:22" x14ac:dyDescent="0.2">
      <c r="F51138"/>
      <c r="M51138" s="2"/>
      <c r="N51138"/>
      <c r="O51138"/>
      <c r="U51138"/>
      <c r="V51138"/>
    </row>
    <row r="51139" spans="6:22" x14ac:dyDescent="0.2">
      <c r="F51139"/>
      <c r="M51139" s="2"/>
      <c r="N51139"/>
      <c r="O51139"/>
      <c r="U51139"/>
      <c r="V51139"/>
    </row>
    <row r="51140" spans="6:22" x14ac:dyDescent="0.2">
      <c r="F51140"/>
      <c r="M51140" s="2"/>
      <c r="N51140"/>
      <c r="O51140"/>
      <c r="U51140"/>
      <c r="V51140"/>
    </row>
    <row r="51141" spans="6:22" x14ac:dyDescent="0.2">
      <c r="F51141"/>
      <c r="M51141" s="2"/>
      <c r="N51141"/>
      <c r="O51141"/>
      <c r="U51141"/>
      <c r="V51141"/>
    </row>
    <row r="51142" spans="6:22" x14ac:dyDescent="0.2">
      <c r="F51142"/>
      <c r="M51142" s="2"/>
      <c r="N51142"/>
      <c r="O51142"/>
      <c r="U51142"/>
      <c r="V51142"/>
    </row>
    <row r="51143" spans="6:22" x14ac:dyDescent="0.2">
      <c r="F51143"/>
      <c r="M51143" s="2"/>
      <c r="N51143"/>
      <c r="O51143"/>
      <c r="U51143"/>
      <c r="V51143"/>
    </row>
    <row r="51144" spans="6:22" x14ac:dyDescent="0.2">
      <c r="F51144"/>
      <c r="M51144" s="2"/>
      <c r="N51144"/>
      <c r="O51144"/>
      <c r="U51144"/>
      <c r="V51144"/>
    </row>
    <row r="51145" spans="6:22" x14ac:dyDescent="0.2">
      <c r="F51145"/>
      <c r="M51145" s="2"/>
      <c r="N51145"/>
      <c r="O51145"/>
      <c r="U51145"/>
      <c r="V51145"/>
    </row>
    <row r="51146" spans="6:22" x14ac:dyDescent="0.2">
      <c r="F51146"/>
      <c r="M51146" s="2"/>
      <c r="N51146"/>
      <c r="O51146"/>
      <c r="U51146"/>
      <c r="V51146"/>
    </row>
    <row r="51147" spans="6:22" x14ac:dyDescent="0.2">
      <c r="F51147"/>
      <c r="M51147" s="2"/>
      <c r="N51147"/>
      <c r="O51147"/>
      <c r="U51147"/>
      <c r="V51147"/>
    </row>
    <row r="51148" spans="6:22" x14ac:dyDescent="0.2">
      <c r="F51148"/>
      <c r="M51148" s="2"/>
      <c r="N51148"/>
      <c r="O51148"/>
      <c r="U51148"/>
      <c r="V51148"/>
    </row>
    <row r="51149" spans="6:22" x14ac:dyDescent="0.2">
      <c r="F51149"/>
      <c r="M51149" s="2"/>
      <c r="N51149"/>
      <c r="O51149"/>
      <c r="U51149"/>
      <c r="V51149"/>
    </row>
    <row r="51150" spans="6:22" x14ac:dyDescent="0.2">
      <c r="F51150"/>
      <c r="M51150" s="2"/>
      <c r="N51150"/>
      <c r="O51150"/>
      <c r="U51150"/>
      <c r="V51150"/>
    </row>
    <row r="51151" spans="6:22" x14ac:dyDescent="0.2">
      <c r="F51151"/>
      <c r="M51151" s="2"/>
      <c r="N51151"/>
      <c r="O51151"/>
      <c r="U51151"/>
      <c r="V51151"/>
    </row>
    <row r="51152" spans="6:22" x14ac:dyDescent="0.2">
      <c r="F51152"/>
      <c r="M51152" s="2"/>
      <c r="N51152"/>
      <c r="O51152"/>
      <c r="U51152"/>
      <c r="V51152"/>
    </row>
    <row r="51153" spans="6:22" x14ac:dyDescent="0.2">
      <c r="F51153"/>
      <c r="M51153" s="2"/>
      <c r="N51153"/>
      <c r="O51153"/>
      <c r="U51153"/>
      <c r="V51153"/>
    </row>
    <row r="51154" spans="6:22" x14ac:dyDescent="0.2">
      <c r="F51154"/>
      <c r="M51154" s="2"/>
      <c r="N51154"/>
      <c r="O51154"/>
      <c r="U51154"/>
      <c r="V51154"/>
    </row>
    <row r="51155" spans="6:22" x14ac:dyDescent="0.2">
      <c r="F51155"/>
      <c r="M51155" s="2"/>
      <c r="N51155"/>
      <c r="O51155"/>
      <c r="U51155"/>
      <c r="V51155"/>
    </row>
    <row r="51156" spans="6:22" x14ac:dyDescent="0.2">
      <c r="F51156"/>
      <c r="M51156" s="2"/>
      <c r="N51156"/>
      <c r="O51156"/>
      <c r="U51156"/>
      <c r="V51156"/>
    </row>
    <row r="51157" spans="6:22" x14ac:dyDescent="0.2">
      <c r="F51157"/>
      <c r="M51157" s="2"/>
      <c r="N51157"/>
      <c r="O51157"/>
      <c r="U51157"/>
      <c r="V51157"/>
    </row>
    <row r="51158" spans="6:22" x14ac:dyDescent="0.2">
      <c r="F51158"/>
      <c r="M51158" s="2"/>
      <c r="N51158"/>
      <c r="O51158"/>
      <c r="U51158"/>
      <c r="V51158"/>
    </row>
    <row r="51159" spans="6:22" x14ac:dyDescent="0.2">
      <c r="F51159"/>
      <c r="M51159" s="2"/>
      <c r="N51159"/>
      <c r="O51159"/>
      <c r="U51159"/>
      <c r="V51159"/>
    </row>
    <row r="51160" spans="6:22" x14ac:dyDescent="0.2">
      <c r="F51160"/>
      <c r="M51160" s="2"/>
      <c r="N51160"/>
      <c r="O51160"/>
      <c r="U51160"/>
      <c r="V51160"/>
    </row>
    <row r="51161" spans="6:22" x14ac:dyDescent="0.2">
      <c r="F51161"/>
      <c r="M51161" s="2"/>
      <c r="N51161"/>
      <c r="O51161"/>
      <c r="U51161"/>
      <c r="V51161"/>
    </row>
    <row r="51162" spans="6:22" x14ac:dyDescent="0.2">
      <c r="F51162"/>
      <c r="M51162" s="2"/>
      <c r="N51162"/>
      <c r="O51162"/>
      <c r="U51162"/>
      <c r="V51162"/>
    </row>
    <row r="51163" spans="6:22" x14ac:dyDescent="0.2">
      <c r="F51163"/>
      <c r="M51163" s="2"/>
      <c r="N51163"/>
      <c r="O51163"/>
      <c r="U51163"/>
      <c r="V51163"/>
    </row>
    <row r="51164" spans="6:22" x14ac:dyDescent="0.2">
      <c r="F51164"/>
      <c r="M51164" s="2"/>
      <c r="N51164"/>
      <c r="O51164"/>
      <c r="U51164"/>
      <c r="V51164"/>
    </row>
    <row r="51165" spans="6:22" x14ac:dyDescent="0.2">
      <c r="F51165"/>
      <c r="M51165" s="2"/>
      <c r="N51165"/>
      <c r="O51165"/>
      <c r="U51165"/>
      <c r="V51165"/>
    </row>
    <row r="51166" spans="6:22" x14ac:dyDescent="0.2">
      <c r="F51166"/>
      <c r="M51166" s="2"/>
      <c r="N51166"/>
      <c r="O51166"/>
      <c r="U51166"/>
      <c r="V51166"/>
    </row>
    <row r="51167" spans="6:22" x14ac:dyDescent="0.2">
      <c r="F51167"/>
      <c r="M51167" s="2"/>
      <c r="N51167"/>
      <c r="O51167"/>
      <c r="U51167"/>
      <c r="V51167"/>
    </row>
    <row r="51168" spans="6:22" x14ac:dyDescent="0.2">
      <c r="F51168"/>
      <c r="M51168" s="2"/>
      <c r="N51168"/>
      <c r="O51168"/>
      <c r="U51168"/>
      <c r="V51168"/>
    </row>
    <row r="51169" spans="6:22" x14ac:dyDescent="0.2">
      <c r="F51169"/>
      <c r="M51169" s="2"/>
      <c r="N51169"/>
      <c r="O51169"/>
      <c r="U51169"/>
      <c r="V51169"/>
    </row>
    <row r="51170" spans="6:22" x14ac:dyDescent="0.2">
      <c r="F51170"/>
      <c r="M51170" s="2"/>
      <c r="N51170"/>
      <c r="O51170"/>
      <c r="U51170"/>
      <c r="V51170"/>
    </row>
    <row r="51171" spans="6:22" x14ac:dyDescent="0.2">
      <c r="F51171"/>
      <c r="M51171" s="2"/>
      <c r="N51171"/>
      <c r="O51171"/>
      <c r="U51171"/>
      <c r="V51171"/>
    </row>
    <row r="51172" spans="6:22" x14ac:dyDescent="0.2">
      <c r="F51172"/>
      <c r="M51172" s="2"/>
      <c r="N51172"/>
      <c r="O51172"/>
      <c r="U51172"/>
      <c r="V51172"/>
    </row>
    <row r="51173" spans="6:22" x14ac:dyDescent="0.2">
      <c r="F51173"/>
      <c r="M51173" s="2"/>
      <c r="N51173"/>
      <c r="O51173"/>
      <c r="U51173"/>
      <c r="V51173"/>
    </row>
    <row r="51174" spans="6:22" x14ac:dyDescent="0.2">
      <c r="F51174"/>
      <c r="M51174" s="2"/>
      <c r="N51174"/>
      <c r="O51174"/>
      <c r="U51174"/>
      <c r="V51174"/>
    </row>
    <row r="51175" spans="6:22" x14ac:dyDescent="0.2">
      <c r="F51175"/>
      <c r="M51175" s="2"/>
      <c r="N51175"/>
      <c r="O51175"/>
      <c r="U51175"/>
      <c r="V51175"/>
    </row>
    <row r="51176" spans="6:22" x14ac:dyDescent="0.2">
      <c r="F51176"/>
      <c r="M51176" s="2"/>
      <c r="N51176"/>
      <c r="O51176"/>
      <c r="U51176"/>
      <c r="V51176"/>
    </row>
    <row r="51177" spans="6:22" x14ac:dyDescent="0.2">
      <c r="F51177"/>
      <c r="M51177" s="2"/>
      <c r="N51177"/>
      <c r="O51177"/>
      <c r="U51177"/>
      <c r="V51177"/>
    </row>
    <row r="51178" spans="6:22" x14ac:dyDescent="0.2">
      <c r="F51178"/>
      <c r="M51178" s="2"/>
      <c r="N51178"/>
      <c r="O51178"/>
      <c r="U51178"/>
      <c r="V51178"/>
    </row>
    <row r="51179" spans="6:22" x14ac:dyDescent="0.2">
      <c r="F51179"/>
      <c r="M51179" s="2"/>
      <c r="N51179"/>
      <c r="O51179"/>
      <c r="U51179"/>
      <c r="V51179"/>
    </row>
    <row r="51180" spans="6:22" x14ac:dyDescent="0.2">
      <c r="F51180"/>
      <c r="M51180" s="2"/>
      <c r="N51180"/>
      <c r="O51180"/>
      <c r="U51180"/>
      <c r="V51180"/>
    </row>
    <row r="51181" spans="6:22" x14ac:dyDescent="0.2">
      <c r="F51181"/>
      <c r="M51181" s="2"/>
      <c r="N51181"/>
      <c r="O51181"/>
      <c r="U51181"/>
      <c r="V51181"/>
    </row>
    <row r="51182" spans="6:22" x14ac:dyDescent="0.2">
      <c r="F51182"/>
      <c r="M51182" s="2"/>
      <c r="N51182"/>
      <c r="O51182"/>
      <c r="U51182"/>
      <c r="V51182"/>
    </row>
    <row r="51183" spans="6:22" x14ac:dyDescent="0.2">
      <c r="F51183"/>
      <c r="M51183" s="2"/>
      <c r="N51183"/>
      <c r="O51183"/>
      <c r="U51183"/>
      <c r="V51183"/>
    </row>
    <row r="51184" spans="6:22" x14ac:dyDescent="0.2">
      <c r="F51184"/>
      <c r="M51184" s="2"/>
      <c r="N51184"/>
      <c r="O51184"/>
      <c r="U51184"/>
      <c r="V51184"/>
    </row>
    <row r="51185" spans="6:22" x14ac:dyDescent="0.2">
      <c r="F51185"/>
      <c r="M51185" s="2"/>
      <c r="N51185"/>
      <c r="O51185"/>
      <c r="U51185"/>
      <c r="V51185"/>
    </row>
    <row r="51186" spans="6:22" x14ac:dyDescent="0.2">
      <c r="F51186"/>
      <c r="M51186" s="2"/>
      <c r="N51186"/>
      <c r="O51186"/>
      <c r="U51186"/>
      <c r="V51186"/>
    </row>
    <row r="51187" spans="6:22" x14ac:dyDescent="0.2">
      <c r="F51187"/>
      <c r="M51187" s="2"/>
      <c r="N51187"/>
      <c r="O51187"/>
      <c r="U51187"/>
      <c r="V51187"/>
    </row>
    <row r="51188" spans="6:22" x14ac:dyDescent="0.2">
      <c r="F51188"/>
      <c r="M51188" s="2"/>
      <c r="N51188"/>
      <c r="O51188"/>
      <c r="U51188"/>
      <c r="V51188"/>
    </row>
    <row r="51189" spans="6:22" x14ac:dyDescent="0.2">
      <c r="F51189"/>
      <c r="M51189" s="2"/>
      <c r="N51189"/>
      <c r="O51189"/>
      <c r="U51189"/>
      <c r="V51189"/>
    </row>
    <row r="51190" spans="6:22" x14ac:dyDescent="0.2">
      <c r="F51190"/>
      <c r="M51190" s="2"/>
      <c r="N51190"/>
      <c r="O51190"/>
      <c r="U51190"/>
      <c r="V51190"/>
    </row>
    <row r="51191" spans="6:22" x14ac:dyDescent="0.2">
      <c r="F51191"/>
      <c r="M51191" s="2"/>
      <c r="N51191"/>
      <c r="O51191"/>
      <c r="U51191"/>
      <c r="V51191"/>
    </row>
    <row r="51192" spans="6:22" x14ac:dyDescent="0.2">
      <c r="F51192"/>
      <c r="M51192" s="2"/>
      <c r="N51192"/>
      <c r="O51192"/>
      <c r="U51192"/>
      <c r="V51192"/>
    </row>
    <row r="51193" spans="6:22" x14ac:dyDescent="0.2">
      <c r="F51193"/>
      <c r="M51193" s="2"/>
      <c r="N51193"/>
      <c r="O51193"/>
      <c r="U51193"/>
      <c r="V51193"/>
    </row>
    <row r="51194" spans="6:22" x14ac:dyDescent="0.2">
      <c r="F51194"/>
      <c r="M51194" s="2"/>
      <c r="N51194"/>
      <c r="O51194"/>
      <c r="U51194"/>
      <c r="V51194"/>
    </row>
    <row r="51195" spans="6:22" x14ac:dyDescent="0.2">
      <c r="F51195"/>
      <c r="M51195" s="2"/>
      <c r="N51195"/>
      <c r="O51195"/>
      <c r="U51195"/>
      <c r="V51195"/>
    </row>
    <row r="51196" spans="6:22" x14ac:dyDescent="0.2">
      <c r="F51196"/>
      <c r="M51196" s="2"/>
      <c r="N51196"/>
      <c r="O51196"/>
      <c r="U51196"/>
      <c r="V51196"/>
    </row>
    <row r="51197" spans="6:22" x14ac:dyDescent="0.2">
      <c r="F51197"/>
      <c r="M51197" s="2"/>
      <c r="N51197"/>
      <c r="O51197"/>
      <c r="U51197"/>
      <c r="V51197"/>
    </row>
    <row r="51198" spans="6:22" x14ac:dyDescent="0.2">
      <c r="F51198"/>
      <c r="M51198" s="2"/>
      <c r="N51198"/>
      <c r="O51198"/>
      <c r="U51198"/>
      <c r="V51198"/>
    </row>
    <row r="51199" spans="6:22" x14ac:dyDescent="0.2">
      <c r="F51199"/>
      <c r="M51199" s="2"/>
      <c r="N51199"/>
      <c r="O51199"/>
      <c r="U51199"/>
      <c r="V51199"/>
    </row>
    <row r="51200" spans="6:22" x14ac:dyDescent="0.2">
      <c r="F51200"/>
      <c r="M51200" s="2"/>
      <c r="N51200"/>
      <c r="O51200"/>
      <c r="U51200"/>
      <c r="V51200"/>
    </row>
    <row r="51201" spans="6:22" x14ac:dyDescent="0.2">
      <c r="F51201"/>
      <c r="M51201" s="2"/>
      <c r="N51201"/>
      <c r="O51201"/>
      <c r="U51201"/>
      <c r="V51201"/>
    </row>
    <row r="51202" spans="6:22" x14ac:dyDescent="0.2">
      <c r="F51202"/>
      <c r="M51202" s="2"/>
      <c r="N51202"/>
      <c r="O51202"/>
      <c r="U51202"/>
      <c r="V51202"/>
    </row>
    <row r="51203" spans="6:22" x14ac:dyDescent="0.2">
      <c r="F51203"/>
      <c r="M51203" s="2"/>
      <c r="N51203"/>
      <c r="O51203"/>
      <c r="U51203"/>
      <c r="V51203"/>
    </row>
    <row r="51204" spans="6:22" x14ac:dyDescent="0.2">
      <c r="F51204"/>
      <c r="M51204" s="2"/>
      <c r="N51204"/>
      <c r="O51204"/>
      <c r="U51204"/>
      <c r="V51204"/>
    </row>
    <row r="51205" spans="6:22" x14ac:dyDescent="0.2">
      <c r="F51205"/>
      <c r="M51205" s="2"/>
      <c r="N51205"/>
      <c r="O51205"/>
      <c r="U51205"/>
      <c r="V51205"/>
    </row>
    <row r="51206" spans="6:22" x14ac:dyDescent="0.2">
      <c r="F51206"/>
      <c r="M51206" s="2"/>
      <c r="N51206"/>
      <c r="O51206"/>
      <c r="U51206"/>
      <c r="V51206"/>
    </row>
    <row r="51207" spans="6:22" x14ac:dyDescent="0.2">
      <c r="F51207"/>
      <c r="M51207" s="2"/>
      <c r="N51207"/>
      <c r="O51207"/>
      <c r="U51207"/>
      <c r="V51207"/>
    </row>
    <row r="51208" spans="6:22" x14ac:dyDescent="0.2">
      <c r="F51208"/>
      <c r="M51208" s="2"/>
      <c r="N51208"/>
      <c r="O51208"/>
      <c r="U51208"/>
      <c r="V51208"/>
    </row>
    <row r="51209" spans="6:22" x14ac:dyDescent="0.2">
      <c r="F51209"/>
      <c r="M51209" s="2"/>
      <c r="N51209"/>
      <c r="O51209"/>
      <c r="U51209"/>
      <c r="V51209"/>
    </row>
    <row r="51210" spans="6:22" x14ac:dyDescent="0.2">
      <c r="F51210"/>
      <c r="M51210" s="2"/>
      <c r="N51210"/>
      <c r="O51210"/>
      <c r="U51210"/>
      <c r="V51210"/>
    </row>
    <row r="51211" spans="6:22" x14ac:dyDescent="0.2">
      <c r="F51211"/>
      <c r="M51211" s="2"/>
      <c r="N51211"/>
      <c r="O51211"/>
      <c r="U51211"/>
      <c r="V51211"/>
    </row>
    <row r="51212" spans="6:22" x14ac:dyDescent="0.2">
      <c r="F51212"/>
      <c r="M51212" s="2"/>
      <c r="N51212"/>
      <c r="O51212"/>
      <c r="U51212"/>
      <c r="V51212"/>
    </row>
    <row r="51213" spans="6:22" x14ac:dyDescent="0.2">
      <c r="F51213"/>
      <c r="M51213" s="2"/>
      <c r="N51213"/>
      <c r="O51213"/>
      <c r="U51213"/>
      <c r="V51213"/>
    </row>
    <row r="51214" spans="6:22" x14ac:dyDescent="0.2">
      <c r="F51214"/>
      <c r="M51214" s="2"/>
      <c r="N51214"/>
      <c r="O51214"/>
      <c r="U51214"/>
      <c r="V51214"/>
    </row>
    <row r="51215" spans="6:22" x14ac:dyDescent="0.2">
      <c r="F51215"/>
      <c r="M51215" s="2"/>
      <c r="N51215"/>
      <c r="O51215"/>
      <c r="U51215"/>
      <c r="V51215"/>
    </row>
    <row r="51216" spans="6:22" x14ac:dyDescent="0.2">
      <c r="F51216"/>
      <c r="M51216" s="2"/>
      <c r="N51216"/>
      <c r="O51216"/>
      <c r="U51216"/>
      <c r="V51216"/>
    </row>
    <row r="51217" spans="6:22" x14ac:dyDescent="0.2">
      <c r="F51217"/>
      <c r="M51217" s="2"/>
      <c r="N51217"/>
      <c r="O51217"/>
      <c r="U51217"/>
      <c r="V51217"/>
    </row>
    <row r="51218" spans="6:22" x14ac:dyDescent="0.2">
      <c r="F51218"/>
      <c r="M51218" s="2"/>
      <c r="N51218"/>
      <c r="O51218"/>
      <c r="U51218"/>
      <c r="V51218"/>
    </row>
    <row r="51219" spans="6:22" x14ac:dyDescent="0.2">
      <c r="F51219"/>
      <c r="M51219" s="2"/>
      <c r="N51219"/>
      <c r="O51219"/>
      <c r="U51219"/>
      <c r="V51219"/>
    </row>
    <row r="51220" spans="6:22" x14ac:dyDescent="0.2">
      <c r="F51220"/>
      <c r="M51220" s="2"/>
      <c r="N51220"/>
      <c r="O51220"/>
      <c r="U51220"/>
      <c r="V51220"/>
    </row>
    <row r="51221" spans="6:22" x14ac:dyDescent="0.2">
      <c r="F51221"/>
      <c r="M51221" s="2"/>
      <c r="N51221"/>
      <c r="O51221"/>
      <c r="U51221"/>
      <c r="V51221"/>
    </row>
    <row r="51222" spans="6:22" x14ac:dyDescent="0.2">
      <c r="F51222"/>
      <c r="M51222" s="2"/>
      <c r="N51222"/>
      <c r="O51222"/>
      <c r="U51222"/>
      <c r="V51222"/>
    </row>
    <row r="51223" spans="6:22" x14ac:dyDescent="0.2">
      <c r="F51223"/>
      <c r="M51223" s="2"/>
      <c r="N51223"/>
      <c r="O51223"/>
      <c r="U51223"/>
      <c r="V51223"/>
    </row>
    <row r="51224" spans="6:22" x14ac:dyDescent="0.2">
      <c r="F51224"/>
      <c r="M51224" s="2"/>
      <c r="N51224"/>
      <c r="O51224"/>
      <c r="U51224"/>
      <c r="V51224"/>
    </row>
    <row r="51225" spans="6:22" x14ac:dyDescent="0.2">
      <c r="F51225"/>
      <c r="M51225" s="2"/>
      <c r="N51225"/>
      <c r="O51225"/>
      <c r="U51225"/>
      <c r="V51225"/>
    </row>
    <row r="51226" spans="6:22" x14ac:dyDescent="0.2">
      <c r="F51226"/>
      <c r="M51226" s="2"/>
      <c r="N51226"/>
      <c r="O51226"/>
      <c r="U51226"/>
      <c r="V51226"/>
    </row>
    <row r="51227" spans="6:22" x14ac:dyDescent="0.2">
      <c r="F51227"/>
      <c r="M51227" s="2"/>
      <c r="N51227"/>
      <c r="O51227"/>
      <c r="U51227"/>
      <c r="V51227"/>
    </row>
    <row r="51228" spans="6:22" x14ac:dyDescent="0.2">
      <c r="F51228"/>
      <c r="M51228" s="2"/>
      <c r="N51228"/>
      <c r="O51228"/>
      <c r="U51228"/>
      <c r="V51228"/>
    </row>
    <row r="51229" spans="6:22" x14ac:dyDescent="0.2">
      <c r="F51229"/>
      <c r="M51229" s="2"/>
      <c r="N51229"/>
      <c r="O51229"/>
      <c r="U51229"/>
      <c r="V51229"/>
    </row>
    <row r="51230" spans="6:22" x14ac:dyDescent="0.2">
      <c r="F51230"/>
      <c r="M51230" s="2"/>
      <c r="N51230"/>
      <c r="O51230"/>
      <c r="U51230"/>
      <c r="V51230"/>
    </row>
    <row r="51231" spans="6:22" x14ac:dyDescent="0.2">
      <c r="F51231"/>
      <c r="M51231" s="2"/>
      <c r="N51231"/>
      <c r="O51231"/>
      <c r="U51231"/>
      <c r="V51231"/>
    </row>
    <row r="51232" spans="6:22" x14ac:dyDescent="0.2">
      <c r="F51232"/>
      <c r="M51232" s="2"/>
      <c r="N51232"/>
      <c r="O51232"/>
      <c r="U51232"/>
      <c r="V51232"/>
    </row>
    <row r="51233" spans="6:22" x14ac:dyDescent="0.2">
      <c r="F51233"/>
      <c r="M51233" s="2"/>
      <c r="N51233"/>
      <c r="O51233"/>
      <c r="U51233"/>
      <c r="V51233"/>
    </row>
    <row r="51234" spans="6:22" x14ac:dyDescent="0.2">
      <c r="F51234"/>
      <c r="M51234" s="2"/>
      <c r="N51234"/>
      <c r="O51234"/>
      <c r="U51234"/>
      <c r="V51234"/>
    </row>
    <row r="51235" spans="6:22" x14ac:dyDescent="0.2">
      <c r="F51235"/>
      <c r="M51235" s="2"/>
      <c r="N51235"/>
      <c r="O51235"/>
      <c r="U51235"/>
      <c r="V51235"/>
    </row>
    <row r="51236" spans="6:22" x14ac:dyDescent="0.2">
      <c r="F51236"/>
      <c r="M51236" s="2"/>
      <c r="N51236"/>
      <c r="O51236"/>
      <c r="U51236"/>
      <c r="V51236"/>
    </row>
    <row r="51237" spans="6:22" x14ac:dyDescent="0.2">
      <c r="F51237"/>
      <c r="M51237" s="2"/>
      <c r="N51237"/>
      <c r="O51237"/>
      <c r="U51237"/>
      <c r="V51237"/>
    </row>
    <row r="51238" spans="6:22" x14ac:dyDescent="0.2">
      <c r="F51238"/>
      <c r="M51238" s="2"/>
      <c r="N51238"/>
      <c r="O51238"/>
      <c r="U51238"/>
      <c r="V51238"/>
    </row>
    <row r="51239" spans="6:22" x14ac:dyDescent="0.2">
      <c r="F51239"/>
      <c r="M51239" s="2"/>
      <c r="N51239"/>
      <c r="O51239"/>
      <c r="U51239"/>
      <c r="V51239"/>
    </row>
    <row r="51240" spans="6:22" x14ac:dyDescent="0.2">
      <c r="F51240"/>
      <c r="M51240" s="2"/>
      <c r="N51240"/>
      <c r="O51240"/>
      <c r="U51240"/>
      <c r="V51240"/>
    </row>
    <row r="51241" spans="6:22" x14ac:dyDescent="0.2">
      <c r="F51241"/>
      <c r="M51241" s="2"/>
      <c r="N51241"/>
      <c r="O51241"/>
      <c r="U51241"/>
      <c r="V51241"/>
    </row>
    <row r="51242" spans="6:22" x14ac:dyDescent="0.2">
      <c r="F51242"/>
      <c r="M51242" s="2"/>
      <c r="N51242"/>
      <c r="O51242"/>
      <c r="U51242"/>
      <c r="V51242"/>
    </row>
    <row r="51243" spans="6:22" x14ac:dyDescent="0.2">
      <c r="F51243"/>
      <c r="M51243" s="2"/>
      <c r="N51243"/>
      <c r="O51243"/>
      <c r="U51243"/>
      <c r="V51243"/>
    </row>
    <row r="51244" spans="6:22" x14ac:dyDescent="0.2">
      <c r="F51244"/>
      <c r="M51244" s="2"/>
      <c r="N51244"/>
      <c r="O51244"/>
      <c r="U51244"/>
      <c r="V51244"/>
    </row>
    <row r="51245" spans="6:22" x14ac:dyDescent="0.2">
      <c r="F51245"/>
      <c r="M51245" s="2"/>
      <c r="N51245"/>
      <c r="O51245"/>
      <c r="U51245"/>
      <c r="V51245"/>
    </row>
    <row r="51246" spans="6:22" x14ac:dyDescent="0.2">
      <c r="F51246"/>
      <c r="M51246" s="2"/>
      <c r="N51246"/>
      <c r="O51246"/>
      <c r="U51246"/>
      <c r="V51246"/>
    </row>
    <row r="51247" spans="6:22" x14ac:dyDescent="0.2">
      <c r="F51247"/>
      <c r="M51247" s="2"/>
      <c r="N51247"/>
      <c r="O51247"/>
      <c r="U51247"/>
      <c r="V51247"/>
    </row>
    <row r="51248" spans="6:22" x14ac:dyDescent="0.2">
      <c r="F51248"/>
      <c r="M51248" s="2"/>
      <c r="N51248"/>
      <c r="O51248"/>
      <c r="U51248"/>
      <c r="V51248"/>
    </row>
    <row r="51249" spans="6:22" x14ac:dyDescent="0.2">
      <c r="F51249"/>
      <c r="M51249" s="2"/>
      <c r="N51249"/>
      <c r="O51249"/>
      <c r="U51249"/>
      <c r="V51249"/>
    </row>
    <row r="51250" spans="6:22" x14ac:dyDescent="0.2">
      <c r="F51250"/>
      <c r="M51250" s="2"/>
      <c r="N51250"/>
      <c r="O51250"/>
      <c r="U51250"/>
      <c r="V51250"/>
    </row>
    <row r="51251" spans="6:22" x14ac:dyDescent="0.2">
      <c r="F51251"/>
      <c r="M51251" s="2"/>
      <c r="N51251"/>
      <c r="O51251"/>
      <c r="U51251"/>
      <c r="V51251"/>
    </row>
    <row r="51252" spans="6:22" x14ac:dyDescent="0.2">
      <c r="F51252"/>
      <c r="M51252" s="2"/>
      <c r="N51252"/>
      <c r="O51252"/>
      <c r="U51252"/>
      <c r="V51252"/>
    </row>
    <row r="51253" spans="6:22" x14ac:dyDescent="0.2">
      <c r="F51253"/>
      <c r="M51253" s="2"/>
      <c r="N51253"/>
      <c r="O51253"/>
      <c r="U51253"/>
      <c r="V51253"/>
    </row>
    <row r="51254" spans="6:22" x14ac:dyDescent="0.2">
      <c r="F51254"/>
      <c r="M51254" s="2"/>
      <c r="N51254"/>
      <c r="O51254"/>
      <c r="U51254"/>
      <c r="V51254"/>
    </row>
    <row r="51255" spans="6:22" x14ac:dyDescent="0.2">
      <c r="F51255"/>
      <c r="M51255" s="2"/>
      <c r="N51255"/>
      <c r="O51255"/>
      <c r="U51255"/>
      <c r="V51255"/>
    </row>
    <row r="51256" spans="6:22" x14ac:dyDescent="0.2">
      <c r="F51256"/>
      <c r="M51256" s="2"/>
      <c r="N51256"/>
      <c r="O51256"/>
      <c r="U51256"/>
      <c r="V51256"/>
    </row>
    <row r="51257" spans="6:22" x14ac:dyDescent="0.2">
      <c r="F51257"/>
      <c r="M51257" s="2"/>
      <c r="N51257"/>
      <c r="O51257"/>
      <c r="U51257"/>
      <c r="V51257"/>
    </row>
    <row r="51258" spans="6:22" x14ac:dyDescent="0.2">
      <c r="F51258"/>
      <c r="M51258" s="2"/>
      <c r="N51258"/>
      <c r="O51258"/>
      <c r="U51258"/>
      <c r="V51258"/>
    </row>
    <row r="51259" spans="6:22" x14ac:dyDescent="0.2">
      <c r="F51259"/>
      <c r="M51259" s="2"/>
      <c r="N51259"/>
      <c r="O51259"/>
      <c r="U51259"/>
      <c r="V51259"/>
    </row>
    <row r="51260" spans="6:22" x14ac:dyDescent="0.2">
      <c r="F51260"/>
      <c r="M51260" s="2"/>
      <c r="N51260"/>
      <c r="O51260"/>
      <c r="U51260"/>
      <c r="V51260"/>
    </row>
    <row r="51261" spans="6:22" x14ac:dyDescent="0.2">
      <c r="F51261"/>
      <c r="M51261" s="2"/>
      <c r="N51261"/>
      <c r="O51261"/>
      <c r="U51261"/>
      <c r="V51261"/>
    </row>
    <row r="51262" spans="6:22" x14ac:dyDescent="0.2">
      <c r="F51262"/>
      <c r="M51262" s="2"/>
      <c r="N51262"/>
      <c r="O51262"/>
      <c r="U51262"/>
      <c r="V51262"/>
    </row>
    <row r="51263" spans="6:22" x14ac:dyDescent="0.2">
      <c r="F51263"/>
      <c r="M51263" s="2"/>
      <c r="N51263"/>
      <c r="O51263"/>
      <c r="U51263"/>
      <c r="V51263"/>
    </row>
    <row r="51264" spans="6:22" x14ac:dyDescent="0.2">
      <c r="F51264"/>
      <c r="M51264" s="2"/>
      <c r="N51264"/>
      <c r="O51264"/>
      <c r="U51264"/>
      <c r="V51264"/>
    </row>
    <row r="51265" spans="6:22" x14ac:dyDescent="0.2">
      <c r="F51265"/>
      <c r="M51265" s="2"/>
      <c r="N51265"/>
      <c r="O51265"/>
      <c r="U51265"/>
      <c r="V51265"/>
    </row>
    <row r="51266" spans="6:22" x14ac:dyDescent="0.2">
      <c r="F51266"/>
      <c r="M51266" s="2"/>
      <c r="N51266"/>
      <c r="O51266"/>
      <c r="U51266"/>
      <c r="V51266"/>
    </row>
    <row r="51267" spans="6:22" x14ac:dyDescent="0.2">
      <c r="F51267"/>
      <c r="M51267" s="2"/>
      <c r="N51267"/>
      <c r="O51267"/>
      <c r="U51267"/>
      <c r="V51267"/>
    </row>
    <row r="51268" spans="6:22" x14ac:dyDescent="0.2">
      <c r="F51268"/>
      <c r="M51268" s="2"/>
      <c r="N51268"/>
      <c r="O51268"/>
      <c r="U51268"/>
      <c r="V51268"/>
    </row>
    <row r="51269" spans="6:22" x14ac:dyDescent="0.2">
      <c r="F51269"/>
      <c r="M51269" s="2"/>
      <c r="N51269"/>
      <c r="O51269"/>
      <c r="U51269"/>
      <c r="V51269"/>
    </row>
    <row r="51270" spans="6:22" x14ac:dyDescent="0.2">
      <c r="F51270"/>
      <c r="M51270" s="2"/>
      <c r="N51270"/>
      <c r="O51270"/>
      <c r="U51270"/>
      <c r="V51270"/>
    </row>
    <row r="51271" spans="6:22" x14ac:dyDescent="0.2">
      <c r="F51271"/>
      <c r="M51271" s="2"/>
      <c r="N51271"/>
      <c r="O51271"/>
      <c r="U51271"/>
      <c r="V51271"/>
    </row>
    <row r="51272" spans="6:22" x14ac:dyDescent="0.2">
      <c r="F51272"/>
      <c r="M51272" s="2"/>
      <c r="N51272"/>
      <c r="O51272"/>
      <c r="U51272"/>
      <c r="V51272"/>
    </row>
    <row r="51273" spans="6:22" x14ac:dyDescent="0.2">
      <c r="F51273"/>
      <c r="M51273" s="2"/>
      <c r="N51273"/>
      <c r="O51273"/>
      <c r="U51273"/>
      <c r="V51273"/>
    </row>
    <row r="51274" spans="6:22" x14ac:dyDescent="0.2">
      <c r="F51274"/>
      <c r="M51274" s="2"/>
      <c r="N51274"/>
      <c r="O51274"/>
      <c r="U51274"/>
      <c r="V51274"/>
    </row>
    <row r="51275" spans="6:22" x14ac:dyDescent="0.2">
      <c r="F51275"/>
      <c r="M51275" s="2"/>
      <c r="N51275"/>
      <c r="O51275"/>
      <c r="U51275"/>
      <c r="V51275"/>
    </row>
    <row r="51276" spans="6:22" x14ac:dyDescent="0.2">
      <c r="F51276"/>
      <c r="M51276" s="2"/>
      <c r="N51276"/>
      <c r="O51276"/>
      <c r="U51276"/>
      <c r="V51276"/>
    </row>
    <row r="51277" spans="6:22" x14ac:dyDescent="0.2">
      <c r="F51277"/>
      <c r="M51277" s="2"/>
      <c r="N51277"/>
      <c r="O51277"/>
      <c r="U51277"/>
      <c r="V51277"/>
    </row>
    <row r="51278" spans="6:22" x14ac:dyDescent="0.2">
      <c r="F51278"/>
      <c r="M51278" s="2"/>
      <c r="N51278"/>
      <c r="O51278"/>
      <c r="U51278"/>
      <c r="V51278"/>
    </row>
    <row r="51279" spans="6:22" x14ac:dyDescent="0.2">
      <c r="F51279"/>
      <c r="M51279" s="2"/>
      <c r="N51279"/>
      <c r="O51279"/>
      <c r="U51279"/>
      <c r="V51279"/>
    </row>
    <row r="51280" spans="6:22" x14ac:dyDescent="0.2">
      <c r="F51280"/>
      <c r="M51280" s="2"/>
      <c r="N51280"/>
      <c r="O51280"/>
      <c r="U51280"/>
      <c r="V51280"/>
    </row>
    <row r="51281" spans="6:22" x14ac:dyDescent="0.2">
      <c r="F51281"/>
      <c r="M51281" s="2"/>
      <c r="N51281"/>
      <c r="O51281"/>
      <c r="U51281"/>
      <c r="V51281"/>
    </row>
    <row r="51282" spans="6:22" x14ac:dyDescent="0.2">
      <c r="F51282"/>
      <c r="M51282" s="2"/>
      <c r="N51282"/>
      <c r="O51282"/>
      <c r="U51282"/>
      <c r="V51282"/>
    </row>
    <row r="51283" spans="6:22" x14ac:dyDescent="0.2">
      <c r="F51283"/>
      <c r="M51283" s="2"/>
      <c r="N51283"/>
      <c r="O51283"/>
      <c r="U51283"/>
      <c r="V51283"/>
    </row>
    <row r="51284" spans="6:22" x14ac:dyDescent="0.2">
      <c r="F51284"/>
      <c r="M51284" s="2"/>
      <c r="N51284"/>
      <c r="O51284"/>
      <c r="U51284"/>
      <c r="V51284"/>
    </row>
    <row r="51285" spans="6:22" x14ac:dyDescent="0.2">
      <c r="F51285"/>
      <c r="M51285" s="2"/>
      <c r="N51285"/>
      <c r="O51285"/>
      <c r="U51285"/>
      <c r="V51285"/>
    </row>
    <row r="51286" spans="6:22" x14ac:dyDescent="0.2">
      <c r="F51286"/>
      <c r="M51286" s="2"/>
      <c r="N51286"/>
      <c r="O51286"/>
      <c r="U51286"/>
      <c r="V51286"/>
    </row>
    <row r="51287" spans="6:22" x14ac:dyDescent="0.2">
      <c r="F51287"/>
      <c r="M51287" s="2"/>
      <c r="N51287"/>
      <c r="O51287"/>
      <c r="U51287"/>
      <c r="V51287"/>
    </row>
    <row r="51288" spans="6:22" x14ac:dyDescent="0.2">
      <c r="F51288"/>
      <c r="M51288" s="2"/>
      <c r="N51288"/>
      <c r="O51288"/>
      <c r="U51288"/>
      <c r="V51288"/>
    </row>
    <row r="51289" spans="6:22" x14ac:dyDescent="0.2">
      <c r="F51289"/>
      <c r="M51289" s="2"/>
      <c r="N51289"/>
      <c r="O51289"/>
      <c r="U51289"/>
      <c r="V51289"/>
    </row>
    <row r="51290" spans="6:22" x14ac:dyDescent="0.2">
      <c r="F51290"/>
      <c r="M51290" s="2"/>
      <c r="N51290"/>
      <c r="O51290"/>
      <c r="U51290"/>
      <c r="V51290"/>
    </row>
    <row r="51291" spans="6:22" x14ac:dyDescent="0.2">
      <c r="F51291"/>
      <c r="M51291" s="2"/>
      <c r="N51291"/>
      <c r="O51291"/>
      <c r="U51291"/>
      <c r="V51291"/>
    </row>
    <row r="51292" spans="6:22" x14ac:dyDescent="0.2">
      <c r="F51292"/>
      <c r="M51292" s="2"/>
      <c r="N51292"/>
      <c r="O51292"/>
      <c r="U51292"/>
      <c r="V51292"/>
    </row>
    <row r="51293" spans="6:22" x14ac:dyDescent="0.2">
      <c r="F51293"/>
      <c r="M51293" s="2"/>
      <c r="N51293"/>
      <c r="O51293"/>
      <c r="U51293"/>
      <c r="V51293"/>
    </row>
    <row r="51294" spans="6:22" x14ac:dyDescent="0.2">
      <c r="F51294"/>
      <c r="M51294" s="2"/>
      <c r="N51294"/>
      <c r="O51294"/>
      <c r="U51294"/>
      <c r="V51294"/>
    </row>
    <row r="51295" spans="6:22" x14ac:dyDescent="0.2">
      <c r="F51295"/>
      <c r="M51295" s="2"/>
      <c r="N51295"/>
      <c r="O51295"/>
      <c r="U51295"/>
      <c r="V51295"/>
    </row>
    <row r="51296" spans="6:22" x14ac:dyDescent="0.2">
      <c r="F51296"/>
      <c r="M51296" s="2"/>
      <c r="N51296"/>
      <c r="O51296"/>
      <c r="U51296"/>
      <c r="V51296"/>
    </row>
    <row r="51297" spans="6:22" x14ac:dyDescent="0.2">
      <c r="F51297"/>
      <c r="M51297" s="2"/>
      <c r="N51297"/>
      <c r="O51297"/>
      <c r="U51297"/>
      <c r="V51297"/>
    </row>
    <row r="51298" spans="6:22" x14ac:dyDescent="0.2">
      <c r="F51298"/>
      <c r="M51298" s="2"/>
      <c r="N51298"/>
      <c r="O51298"/>
      <c r="U51298"/>
      <c r="V51298"/>
    </row>
    <row r="51299" spans="6:22" x14ac:dyDescent="0.2">
      <c r="F51299"/>
      <c r="M51299" s="2"/>
      <c r="N51299"/>
      <c r="O51299"/>
      <c r="U51299"/>
      <c r="V51299"/>
    </row>
    <row r="51300" spans="6:22" x14ac:dyDescent="0.2">
      <c r="F51300"/>
      <c r="M51300" s="2"/>
      <c r="N51300"/>
      <c r="O51300"/>
      <c r="U51300"/>
      <c r="V51300"/>
    </row>
    <row r="51301" spans="6:22" x14ac:dyDescent="0.2">
      <c r="F51301"/>
      <c r="M51301" s="2"/>
      <c r="N51301"/>
      <c r="O51301"/>
      <c r="U51301"/>
      <c r="V51301"/>
    </row>
    <row r="51302" spans="6:22" x14ac:dyDescent="0.2">
      <c r="F51302"/>
      <c r="M51302" s="2"/>
      <c r="N51302"/>
      <c r="O51302"/>
      <c r="U51302"/>
      <c r="V51302"/>
    </row>
    <row r="51303" spans="6:22" x14ac:dyDescent="0.2">
      <c r="F51303"/>
      <c r="M51303" s="2"/>
      <c r="N51303"/>
      <c r="O51303"/>
      <c r="U51303"/>
      <c r="V51303"/>
    </row>
    <row r="51304" spans="6:22" x14ac:dyDescent="0.2">
      <c r="F51304"/>
      <c r="M51304" s="2"/>
      <c r="N51304"/>
      <c r="O51304"/>
      <c r="U51304"/>
      <c r="V51304"/>
    </row>
    <row r="51305" spans="6:22" x14ac:dyDescent="0.2">
      <c r="F51305"/>
      <c r="M51305" s="2"/>
      <c r="N51305"/>
      <c r="O51305"/>
      <c r="U51305"/>
      <c r="V51305"/>
    </row>
    <row r="51306" spans="6:22" x14ac:dyDescent="0.2">
      <c r="F51306"/>
      <c r="M51306" s="2"/>
      <c r="N51306"/>
      <c r="O51306"/>
      <c r="U51306"/>
      <c r="V51306"/>
    </row>
    <row r="51307" spans="6:22" x14ac:dyDescent="0.2">
      <c r="F51307"/>
      <c r="M51307" s="2"/>
      <c r="N51307"/>
      <c r="O51307"/>
      <c r="U51307"/>
      <c r="V51307"/>
    </row>
    <row r="51308" spans="6:22" x14ac:dyDescent="0.2">
      <c r="F51308"/>
      <c r="M51308" s="2"/>
      <c r="N51308"/>
      <c r="O51308"/>
      <c r="U51308"/>
      <c r="V51308"/>
    </row>
    <row r="51309" spans="6:22" x14ac:dyDescent="0.2">
      <c r="F51309"/>
      <c r="M51309" s="2"/>
      <c r="N51309"/>
      <c r="O51309"/>
      <c r="U51309"/>
      <c r="V51309"/>
    </row>
    <row r="51310" spans="6:22" x14ac:dyDescent="0.2">
      <c r="F51310"/>
      <c r="M51310" s="2"/>
      <c r="N51310"/>
      <c r="O51310"/>
      <c r="U51310"/>
      <c r="V51310"/>
    </row>
    <row r="51311" spans="6:22" x14ac:dyDescent="0.2">
      <c r="F51311"/>
      <c r="M51311" s="2"/>
      <c r="N51311"/>
      <c r="O51311"/>
      <c r="U51311"/>
      <c r="V51311"/>
    </row>
    <row r="51312" spans="6:22" x14ac:dyDescent="0.2">
      <c r="F51312"/>
      <c r="M51312" s="2"/>
      <c r="N51312"/>
      <c r="O51312"/>
      <c r="U51312"/>
      <c r="V51312"/>
    </row>
    <row r="51313" spans="6:22" x14ac:dyDescent="0.2">
      <c r="F51313"/>
      <c r="M51313" s="2"/>
      <c r="N51313"/>
      <c r="O51313"/>
      <c r="U51313"/>
      <c r="V51313"/>
    </row>
    <row r="51314" spans="6:22" x14ac:dyDescent="0.2">
      <c r="F51314"/>
      <c r="M51314" s="2"/>
      <c r="N51314"/>
      <c r="O51314"/>
      <c r="U51314"/>
      <c r="V51314"/>
    </row>
    <row r="51315" spans="6:22" x14ac:dyDescent="0.2">
      <c r="F51315"/>
      <c r="M51315" s="2"/>
      <c r="N51315"/>
      <c r="O51315"/>
      <c r="U51315"/>
      <c r="V51315"/>
    </row>
    <row r="51316" spans="6:22" x14ac:dyDescent="0.2">
      <c r="F51316"/>
      <c r="M51316" s="2"/>
      <c r="N51316"/>
      <c r="O51316"/>
      <c r="U51316"/>
      <c r="V51316"/>
    </row>
    <row r="51317" spans="6:22" x14ac:dyDescent="0.2">
      <c r="F51317"/>
      <c r="M51317" s="2"/>
      <c r="N51317"/>
      <c r="O51317"/>
      <c r="U51317"/>
      <c r="V51317"/>
    </row>
    <row r="51318" spans="6:22" x14ac:dyDescent="0.2">
      <c r="F51318"/>
      <c r="M51318" s="2"/>
      <c r="N51318"/>
      <c r="O51318"/>
      <c r="U51318"/>
      <c r="V51318"/>
    </row>
    <row r="51319" spans="6:22" x14ac:dyDescent="0.2">
      <c r="F51319"/>
      <c r="M51319" s="2"/>
      <c r="N51319"/>
      <c r="O51319"/>
      <c r="U51319"/>
      <c r="V51319"/>
    </row>
    <row r="51320" spans="6:22" x14ac:dyDescent="0.2">
      <c r="F51320"/>
      <c r="M51320" s="2"/>
      <c r="N51320"/>
      <c r="O51320"/>
      <c r="U51320"/>
      <c r="V51320"/>
    </row>
    <row r="51321" spans="6:22" x14ac:dyDescent="0.2">
      <c r="F51321"/>
      <c r="M51321" s="2"/>
      <c r="N51321"/>
      <c r="O51321"/>
      <c r="U51321"/>
      <c r="V51321"/>
    </row>
    <row r="51322" spans="6:22" x14ac:dyDescent="0.2">
      <c r="F51322"/>
      <c r="M51322" s="2"/>
      <c r="N51322"/>
      <c r="O51322"/>
      <c r="U51322"/>
      <c r="V51322"/>
    </row>
    <row r="51323" spans="6:22" x14ac:dyDescent="0.2">
      <c r="F51323"/>
      <c r="M51323" s="2"/>
      <c r="N51323"/>
      <c r="O51323"/>
      <c r="U51323"/>
      <c r="V51323"/>
    </row>
    <row r="51324" spans="6:22" x14ac:dyDescent="0.2">
      <c r="F51324"/>
      <c r="M51324" s="2"/>
      <c r="N51324"/>
      <c r="O51324"/>
      <c r="U51324"/>
      <c r="V51324"/>
    </row>
    <row r="51325" spans="6:22" x14ac:dyDescent="0.2">
      <c r="F51325"/>
      <c r="M51325" s="2"/>
      <c r="N51325"/>
      <c r="O51325"/>
      <c r="U51325"/>
      <c r="V51325"/>
    </row>
    <row r="51326" spans="6:22" x14ac:dyDescent="0.2">
      <c r="F51326"/>
      <c r="M51326" s="2"/>
      <c r="N51326"/>
      <c r="O51326"/>
      <c r="U51326"/>
      <c r="V51326"/>
    </row>
    <row r="51327" spans="6:22" x14ac:dyDescent="0.2">
      <c r="F51327"/>
      <c r="M51327" s="2"/>
      <c r="N51327"/>
      <c r="O51327"/>
      <c r="U51327"/>
      <c r="V51327"/>
    </row>
    <row r="51328" spans="6:22" x14ac:dyDescent="0.2">
      <c r="F51328"/>
      <c r="M51328" s="2"/>
      <c r="N51328"/>
      <c r="O51328"/>
      <c r="U51328"/>
      <c r="V51328"/>
    </row>
    <row r="51329" spans="6:22" x14ac:dyDescent="0.2">
      <c r="F51329"/>
      <c r="M51329" s="2"/>
      <c r="N51329"/>
      <c r="O51329"/>
      <c r="U51329"/>
      <c r="V51329"/>
    </row>
    <row r="51330" spans="6:22" x14ac:dyDescent="0.2">
      <c r="F51330"/>
      <c r="M51330" s="2"/>
      <c r="N51330"/>
      <c r="O51330"/>
      <c r="U51330"/>
      <c r="V51330"/>
    </row>
    <row r="51331" spans="6:22" x14ac:dyDescent="0.2">
      <c r="F51331"/>
      <c r="M51331" s="2"/>
      <c r="N51331"/>
      <c r="O51331"/>
      <c r="U51331"/>
      <c r="V51331"/>
    </row>
    <row r="51332" spans="6:22" x14ac:dyDescent="0.2">
      <c r="F51332"/>
      <c r="M51332" s="2"/>
      <c r="N51332"/>
      <c r="O51332"/>
      <c r="U51332"/>
      <c r="V51332"/>
    </row>
    <row r="51333" spans="6:22" x14ac:dyDescent="0.2">
      <c r="F51333"/>
      <c r="M51333" s="2"/>
      <c r="N51333"/>
      <c r="O51333"/>
      <c r="U51333"/>
      <c r="V51333"/>
    </row>
    <row r="51334" spans="6:22" x14ac:dyDescent="0.2">
      <c r="F51334"/>
      <c r="M51334" s="2"/>
      <c r="N51334"/>
      <c r="O51334"/>
      <c r="U51334"/>
      <c r="V51334"/>
    </row>
    <row r="51335" spans="6:22" x14ac:dyDescent="0.2">
      <c r="F51335"/>
      <c r="M51335" s="2"/>
      <c r="N51335"/>
      <c r="O51335"/>
      <c r="U51335"/>
      <c r="V51335"/>
    </row>
    <row r="51336" spans="6:22" x14ac:dyDescent="0.2">
      <c r="F51336"/>
      <c r="M51336" s="2"/>
      <c r="N51336"/>
      <c r="O51336"/>
      <c r="U51336"/>
      <c r="V51336"/>
    </row>
    <row r="51337" spans="6:22" x14ac:dyDescent="0.2">
      <c r="F51337"/>
      <c r="M51337" s="2"/>
      <c r="N51337"/>
      <c r="O51337"/>
      <c r="U51337"/>
      <c r="V51337"/>
    </row>
    <row r="51338" spans="6:22" x14ac:dyDescent="0.2">
      <c r="F51338"/>
      <c r="M51338" s="2"/>
      <c r="N51338"/>
      <c r="O51338"/>
      <c r="U51338"/>
      <c r="V51338"/>
    </row>
    <row r="51339" spans="6:22" x14ac:dyDescent="0.2">
      <c r="F51339"/>
      <c r="M51339" s="2"/>
      <c r="N51339"/>
      <c r="O51339"/>
      <c r="U51339"/>
      <c r="V51339"/>
    </row>
    <row r="51340" spans="6:22" x14ac:dyDescent="0.2">
      <c r="F51340"/>
      <c r="M51340" s="2"/>
      <c r="N51340"/>
      <c r="O51340"/>
      <c r="U51340"/>
      <c r="V51340"/>
    </row>
    <row r="51341" spans="6:22" x14ac:dyDescent="0.2">
      <c r="F51341"/>
      <c r="M51341" s="2"/>
      <c r="N51341"/>
      <c r="O51341"/>
      <c r="U51341"/>
      <c r="V51341"/>
    </row>
    <row r="51342" spans="6:22" x14ac:dyDescent="0.2">
      <c r="F51342"/>
      <c r="M51342" s="2"/>
      <c r="N51342"/>
      <c r="O51342"/>
      <c r="U51342"/>
      <c r="V51342"/>
    </row>
    <row r="51343" spans="6:22" x14ac:dyDescent="0.2">
      <c r="F51343"/>
      <c r="M51343" s="2"/>
      <c r="N51343"/>
      <c r="O51343"/>
      <c r="U51343"/>
      <c r="V51343"/>
    </row>
    <row r="51344" spans="6:22" x14ac:dyDescent="0.2">
      <c r="F51344"/>
      <c r="M51344" s="2"/>
      <c r="N51344"/>
      <c r="O51344"/>
      <c r="U51344"/>
      <c r="V51344"/>
    </row>
    <row r="51345" spans="6:22" x14ac:dyDescent="0.2">
      <c r="F51345"/>
      <c r="M51345" s="2"/>
      <c r="N51345"/>
      <c r="O51345"/>
      <c r="U51345"/>
      <c r="V51345"/>
    </row>
    <row r="51346" spans="6:22" x14ac:dyDescent="0.2">
      <c r="F51346"/>
      <c r="M51346" s="2"/>
      <c r="N51346"/>
      <c r="O51346"/>
      <c r="U51346"/>
      <c r="V51346"/>
    </row>
    <row r="51347" spans="6:22" x14ac:dyDescent="0.2">
      <c r="F51347"/>
      <c r="M51347" s="2"/>
      <c r="N51347"/>
      <c r="O51347"/>
      <c r="U51347"/>
      <c r="V51347"/>
    </row>
    <row r="51348" spans="6:22" x14ac:dyDescent="0.2">
      <c r="F51348"/>
      <c r="M51348" s="2"/>
      <c r="N51348"/>
      <c r="O51348"/>
      <c r="U51348"/>
      <c r="V51348"/>
    </row>
    <row r="51349" spans="6:22" x14ac:dyDescent="0.2">
      <c r="F51349"/>
      <c r="M51349" s="2"/>
      <c r="N51349"/>
      <c r="O51349"/>
      <c r="U51349"/>
      <c r="V51349"/>
    </row>
    <row r="51350" spans="6:22" x14ac:dyDescent="0.2">
      <c r="F51350"/>
      <c r="M51350" s="2"/>
      <c r="N51350"/>
      <c r="O51350"/>
      <c r="U51350"/>
      <c r="V51350"/>
    </row>
    <row r="51351" spans="6:22" x14ac:dyDescent="0.2">
      <c r="F51351"/>
      <c r="M51351" s="2"/>
      <c r="N51351"/>
      <c r="O51351"/>
      <c r="U51351"/>
      <c r="V51351"/>
    </row>
    <row r="51352" spans="6:22" x14ac:dyDescent="0.2">
      <c r="F51352"/>
      <c r="M51352" s="2"/>
      <c r="N51352"/>
      <c r="O51352"/>
      <c r="U51352"/>
      <c r="V51352"/>
    </row>
    <row r="51353" spans="6:22" x14ac:dyDescent="0.2">
      <c r="F51353"/>
      <c r="M51353" s="2"/>
      <c r="N51353"/>
      <c r="O51353"/>
      <c r="U51353"/>
      <c r="V51353"/>
    </row>
    <row r="51354" spans="6:22" x14ac:dyDescent="0.2">
      <c r="F51354"/>
      <c r="M51354" s="2"/>
      <c r="N51354"/>
      <c r="O51354"/>
      <c r="U51354"/>
      <c r="V51354"/>
    </row>
    <row r="51355" spans="6:22" x14ac:dyDescent="0.2">
      <c r="F51355"/>
      <c r="M51355" s="2"/>
      <c r="N51355"/>
      <c r="O51355"/>
      <c r="U51355"/>
      <c r="V51355"/>
    </row>
    <row r="51356" spans="6:22" x14ac:dyDescent="0.2">
      <c r="F51356"/>
      <c r="M51356" s="2"/>
      <c r="N51356"/>
      <c r="O51356"/>
      <c r="U51356"/>
      <c r="V51356"/>
    </row>
    <row r="51357" spans="6:22" x14ac:dyDescent="0.2">
      <c r="F51357"/>
      <c r="M51357" s="2"/>
      <c r="N51357"/>
      <c r="O51357"/>
      <c r="U51357"/>
      <c r="V51357"/>
    </row>
    <row r="51358" spans="6:22" x14ac:dyDescent="0.2">
      <c r="F51358"/>
      <c r="M51358" s="2"/>
      <c r="N51358"/>
      <c r="O51358"/>
      <c r="U51358"/>
      <c r="V51358"/>
    </row>
    <row r="51359" spans="6:22" x14ac:dyDescent="0.2">
      <c r="F51359"/>
      <c r="M51359" s="2"/>
      <c r="N51359"/>
      <c r="O51359"/>
      <c r="U51359"/>
      <c r="V51359"/>
    </row>
    <row r="51360" spans="6:22" x14ac:dyDescent="0.2">
      <c r="F51360"/>
      <c r="M51360" s="2"/>
      <c r="N51360"/>
      <c r="O51360"/>
      <c r="U51360"/>
      <c r="V51360"/>
    </row>
    <row r="51361" spans="6:22" x14ac:dyDescent="0.2">
      <c r="F51361"/>
      <c r="M51361" s="2"/>
      <c r="N51361"/>
      <c r="O51361"/>
      <c r="U51361"/>
      <c r="V51361"/>
    </row>
    <row r="51362" spans="6:22" x14ac:dyDescent="0.2">
      <c r="F51362"/>
      <c r="M51362" s="2"/>
      <c r="N51362"/>
      <c r="O51362"/>
      <c r="U51362"/>
      <c r="V51362"/>
    </row>
    <row r="51363" spans="6:22" x14ac:dyDescent="0.2">
      <c r="F51363"/>
      <c r="M51363" s="2"/>
      <c r="N51363"/>
      <c r="O51363"/>
      <c r="U51363"/>
      <c r="V51363"/>
    </row>
    <row r="51364" spans="6:22" x14ac:dyDescent="0.2">
      <c r="F51364"/>
      <c r="M51364" s="2"/>
      <c r="N51364"/>
      <c r="O51364"/>
      <c r="U51364"/>
      <c r="V51364"/>
    </row>
    <row r="51365" spans="6:22" x14ac:dyDescent="0.2">
      <c r="F51365"/>
      <c r="M51365" s="2"/>
      <c r="N51365"/>
      <c r="O51365"/>
      <c r="U51365"/>
      <c r="V51365"/>
    </row>
    <row r="51366" spans="6:22" x14ac:dyDescent="0.2">
      <c r="F51366"/>
      <c r="M51366" s="2"/>
      <c r="N51366"/>
      <c r="O51366"/>
      <c r="U51366"/>
      <c r="V51366"/>
    </row>
    <row r="51367" spans="6:22" x14ac:dyDescent="0.2">
      <c r="F51367"/>
      <c r="M51367" s="2"/>
      <c r="N51367"/>
      <c r="O51367"/>
      <c r="U51367"/>
      <c r="V51367"/>
    </row>
    <row r="51368" spans="6:22" x14ac:dyDescent="0.2">
      <c r="F51368"/>
      <c r="M51368" s="2"/>
      <c r="N51368"/>
      <c r="O51368"/>
      <c r="U51368"/>
      <c r="V51368"/>
    </row>
    <row r="51369" spans="6:22" x14ac:dyDescent="0.2">
      <c r="F51369"/>
      <c r="M51369" s="2"/>
      <c r="N51369"/>
      <c r="O51369"/>
      <c r="U51369"/>
      <c r="V51369"/>
    </row>
    <row r="51370" spans="6:22" x14ac:dyDescent="0.2">
      <c r="F51370"/>
      <c r="M51370" s="2"/>
      <c r="N51370"/>
      <c r="O51370"/>
      <c r="U51370"/>
      <c r="V51370"/>
    </row>
    <row r="51371" spans="6:22" x14ac:dyDescent="0.2">
      <c r="F51371"/>
      <c r="M51371" s="2"/>
      <c r="N51371"/>
      <c r="O51371"/>
      <c r="U51371"/>
      <c r="V51371"/>
    </row>
    <row r="51372" spans="6:22" x14ac:dyDescent="0.2">
      <c r="F51372"/>
      <c r="M51372" s="2"/>
      <c r="N51372"/>
      <c r="O51372"/>
      <c r="U51372"/>
      <c r="V51372"/>
    </row>
    <row r="51373" spans="6:22" x14ac:dyDescent="0.2">
      <c r="F51373"/>
      <c r="M51373" s="2"/>
      <c r="N51373"/>
      <c r="O51373"/>
      <c r="U51373"/>
      <c r="V51373"/>
    </row>
    <row r="51374" spans="6:22" x14ac:dyDescent="0.2">
      <c r="F51374"/>
      <c r="M51374" s="2"/>
      <c r="N51374"/>
      <c r="O51374"/>
      <c r="U51374"/>
      <c r="V51374"/>
    </row>
    <row r="51375" spans="6:22" x14ac:dyDescent="0.2">
      <c r="F51375"/>
      <c r="M51375" s="2"/>
      <c r="N51375"/>
      <c r="O51375"/>
      <c r="U51375"/>
      <c r="V51375"/>
    </row>
    <row r="51376" spans="6:22" x14ac:dyDescent="0.2">
      <c r="F51376"/>
      <c r="M51376" s="2"/>
      <c r="N51376"/>
      <c r="O51376"/>
      <c r="U51376"/>
      <c r="V51376"/>
    </row>
    <row r="51377" spans="6:22" x14ac:dyDescent="0.2">
      <c r="F51377"/>
      <c r="M51377" s="2"/>
      <c r="N51377"/>
      <c r="O51377"/>
      <c r="U51377"/>
      <c r="V51377"/>
    </row>
    <row r="51378" spans="6:22" x14ac:dyDescent="0.2">
      <c r="F51378"/>
      <c r="M51378" s="2"/>
      <c r="N51378"/>
      <c r="O51378"/>
      <c r="U51378"/>
      <c r="V51378"/>
    </row>
    <row r="51379" spans="6:22" x14ac:dyDescent="0.2">
      <c r="F51379"/>
      <c r="M51379" s="2"/>
      <c r="N51379"/>
      <c r="O51379"/>
      <c r="U51379"/>
      <c r="V51379"/>
    </row>
    <row r="51380" spans="6:22" x14ac:dyDescent="0.2">
      <c r="F51380"/>
      <c r="M51380" s="2"/>
      <c r="N51380"/>
      <c r="O51380"/>
      <c r="U51380"/>
      <c r="V51380"/>
    </row>
    <row r="51381" spans="6:22" x14ac:dyDescent="0.2">
      <c r="F51381"/>
      <c r="M51381" s="2"/>
      <c r="N51381"/>
      <c r="O51381"/>
      <c r="U51381"/>
      <c r="V51381"/>
    </row>
    <row r="51382" spans="6:22" x14ac:dyDescent="0.2">
      <c r="F51382"/>
      <c r="M51382" s="2"/>
      <c r="N51382"/>
      <c r="O51382"/>
      <c r="U51382"/>
      <c r="V51382"/>
    </row>
    <row r="51383" spans="6:22" x14ac:dyDescent="0.2">
      <c r="F51383"/>
      <c r="M51383" s="2"/>
      <c r="N51383"/>
      <c r="O51383"/>
      <c r="U51383"/>
      <c r="V51383"/>
    </row>
    <row r="51384" spans="6:22" x14ac:dyDescent="0.2">
      <c r="F51384"/>
      <c r="M51384" s="2"/>
      <c r="N51384"/>
      <c r="O51384"/>
      <c r="U51384"/>
      <c r="V51384"/>
    </row>
    <row r="51385" spans="6:22" x14ac:dyDescent="0.2">
      <c r="F51385"/>
      <c r="M51385" s="2"/>
      <c r="N51385"/>
      <c r="O51385"/>
      <c r="U51385"/>
      <c r="V51385"/>
    </row>
    <row r="51386" spans="6:22" x14ac:dyDescent="0.2">
      <c r="F51386"/>
      <c r="M51386" s="2"/>
      <c r="N51386"/>
      <c r="O51386"/>
      <c r="U51386"/>
      <c r="V51386"/>
    </row>
    <row r="51387" spans="6:22" x14ac:dyDescent="0.2">
      <c r="F51387"/>
      <c r="M51387" s="2"/>
      <c r="N51387"/>
      <c r="O51387"/>
      <c r="U51387"/>
      <c r="V51387"/>
    </row>
    <row r="51388" spans="6:22" x14ac:dyDescent="0.2">
      <c r="F51388"/>
      <c r="M51388" s="2"/>
      <c r="N51388"/>
      <c r="O51388"/>
      <c r="U51388"/>
      <c r="V51388"/>
    </row>
    <row r="51389" spans="6:22" x14ac:dyDescent="0.2">
      <c r="F51389"/>
      <c r="M51389" s="2"/>
      <c r="N51389"/>
      <c r="O51389"/>
      <c r="U51389"/>
      <c r="V51389"/>
    </row>
    <row r="51390" spans="6:22" x14ac:dyDescent="0.2">
      <c r="F51390"/>
      <c r="M51390" s="2"/>
      <c r="N51390"/>
      <c r="O51390"/>
      <c r="U51390"/>
      <c r="V51390"/>
    </row>
    <row r="51391" spans="6:22" x14ac:dyDescent="0.2">
      <c r="F51391"/>
      <c r="M51391" s="2"/>
      <c r="N51391"/>
      <c r="O51391"/>
      <c r="U51391"/>
      <c r="V51391"/>
    </row>
    <row r="51392" spans="6:22" x14ac:dyDescent="0.2">
      <c r="F51392"/>
      <c r="M51392" s="2"/>
      <c r="N51392"/>
      <c r="O51392"/>
      <c r="U51392"/>
      <c r="V51392"/>
    </row>
    <row r="51393" spans="6:22" x14ac:dyDescent="0.2">
      <c r="F51393"/>
      <c r="M51393" s="2"/>
      <c r="N51393"/>
      <c r="O51393"/>
      <c r="U51393"/>
      <c r="V51393"/>
    </row>
    <row r="51394" spans="6:22" x14ac:dyDescent="0.2">
      <c r="F51394"/>
      <c r="M51394" s="2"/>
      <c r="N51394"/>
      <c r="O51394"/>
      <c r="U51394"/>
      <c r="V51394"/>
    </row>
    <row r="51395" spans="6:22" x14ac:dyDescent="0.2">
      <c r="F51395"/>
      <c r="M51395" s="2"/>
      <c r="N51395"/>
      <c r="O51395"/>
      <c r="U51395"/>
      <c r="V51395"/>
    </row>
    <row r="51396" spans="6:22" x14ac:dyDescent="0.2">
      <c r="F51396"/>
      <c r="M51396" s="2"/>
      <c r="N51396"/>
      <c r="O51396"/>
      <c r="U51396"/>
      <c r="V51396"/>
    </row>
    <row r="51397" spans="6:22" x14ac:dyDescent="0.2">
      <c r="F51397"/>
      <c r="M51397" s="2"/>
      <c r="N51397"/>
      <c r="O51397"/>
      <c r="U51397"/>
      <c r="V51397"/>
    </row>
    <row r="51398" spans="6:22" x14ac:dyDescent="0.2">
      <c r="F51398"/>
      <c r="M51398" s="2"/>
      <c r="N51398"/>
      <c r="O51398"/>
      <c r="U51398"/>
      <c r="V51398"/>
    </row>
    <row r="51399" spans="6:22" x14ac:dyDescent="0.2">
      <c r="F51399"/>
      <c r="M51399" s="2"/>
      <c r="N51399"/>
      <c r="O51399"/>
      <c r="U51399"/>
      <c r="V51399"/>
    </row>
    <row r="51400" spans="6:22" x14ac:dyDescent="0.2">
      <c r="F51400"/>
      <c r="M51400" s="2"/>
      <c r="N51400"/>
      <c r="O51400"/>
      <c r="U51400"/>
      <c r="V51400"/>
    </row>
    <row r="51401" spans="6:22" x14ac:dyDescent="0.2">
      <c r="F51401"/>
      <c r="M51401" s="2"/>
      <c r="N51401"/>
      <c r="O51401"/>
      <c r="U51401"/>
      <c r="V51401"/>
    </row>
    <row r="51402" spans="6:22" x14ac:dyDescent="0.2">
      <c r="F51402"/>
      <c r="M51402" s="2"/>
      <c r="N51402"/>
      <c r="O51402"/>
      <c r="U51402"/>
      <c r="V51402"/>
    </row>
    <row r="51403" spans="6:22" x14ac:dyDescent="0.2">
      <c r="F51403"/>
      <c r="M51403" s="2"/>
      <c r="N51403"/>
      <c r="O51403"/>
      <c r="U51403"/>
      <c r="V51403"/>
    </row>
    <row r="51404" spans="6:22" x14ac:dyDescent="0.2">
      <c r="F51404"/>
      <c r="M51404" s="2"/>
      <c r="N51404"/>
      <c r="O51404"/>
      <c r="U51404"/>
      <c r="V51404"/>
    </row>
    <row r="51405" spans="6:22" x14ac:dyDescent="0.2">
      <c r="F51405"/>
      <c r="M51405" s="2"/>
      <c r="N51405"/>
      <c r="O51405"/>
      <c r="U51405"/>
      <c r="V51405"/>
    </row>
    <row r="51406" spans="6:22" x14ac:dyDescent="0.2">
      <c r="F51406"/>
      <c r="M51406" s="2"/>
      <c r="N51406"/>
      <c r="O51406"/>
      <c r="U51406"/>
      <c r="V51406"/>
    </row>
    <row r="51407" spans="6:22" x14ac:dyDescent="0.2">
      <c r="F51407"/>
      <c r="M51407" s="2"/>
      <c r="N51407"/>
      <c r="O51407"/>
      <c r="U51407"/>
      <c r="V51407"/>
    </row>
    <row r="51408" spans="6:22" x14ac:dyDescent="0.2">
      <c r="F51408"/>
      <c r="M51408" s="2"/>
      <c r="N51408"/>
      <c r="O51408"/>
      <c r="U51408"/>
      <c r="V51408"/>
    </row>
    <row r="51409" spans="6:22" x14ac:dyDescent="0.2">
      <c r="F51409"/>
      <c r="M51409" s="2"/>
      <c r="N51409"/>
      <c r="O51409"/>
      <c r="U51409"/>
      <c r="V51409"/>
    </row>
    <row r="51410" spans="6:22" x14ac:dyDescent="0.2">
      <c r="F51410"/>
      <c r="M51410" s="2"/>
      <c r="N51410"/>
      <c r="O51410"/>
      <c r="U51410"/>
      <c r="V51410"/>
    </row>
    <row r="51411" spans="6:22" x14ac:dyDescent="0.2">
      <c r="F51411"/>
      <c r="M51411" s="2"/>
      <c r="N51411"/>
      <c r="O51411"/>
      <c r="U51411"/>
      <c r="V51411"/>
    </row>
    <row r="51412" spans="6:22" x14ac:dyDescent="0.2">
      <c r="F51412"/>
      <c r="M51412" s="2"/>
      <c r="N51412"/>
      <c r="O51412"/>
      <c r="U51412"/>
      <c r="V51412"/>
    </row>
    <row r="51413" spans="6:22" x14ac:dyDescent="0.2">
      <c r="F51413"/>
      <c r="M51413" s="2"/>
      <c r="N51413"/>
      <c r="O51413"/>
      <c r="U51413"/>
      <c r="V51413"/>
    </row>
    <row r="51414" spans="6:22" x14ac:dyDescent="0.2">
      <c r="F51414"/>
      <c r="M51414" s="2"/>
      <c r="N51414"/>
      <c r="O51414"/>
      <c r="U51414"/>
      <c r="V51414"/>
    </row>
    <row r="51415" spans="6:22" x14ac:dyDescent="0.2">
      <c r="F51415"/>
      <c r="M51415" s="2"/>
      <c r="N51415"/>
      <c r="O51415"/>
      <c r="U51415"/>
      <c r="V51415"/>
    </row>
    <row r="51416" spans="6:22" x14ac:dyDescent="0.2">
      <c r="F51416"/>
      <c r="M51416" s="2"/>
      <c r="N51416"/>
      <c r="O51416"/>
      <c r="U51416"/>
      <c r="V51416"/>
    </row>
    <row r="51417" spans="6:22" x14ac:dyDescent="0.2">
      <c r="F51417"/>
      <c r="M51417" s="2"/>
      <c r="N51417"/>
      <c r="O51417"/>
      <c r="U51417"/>
      <c r="V51417"/>
    </row>
    <row r="51418" spans="6:22" x14ac:dyDescent="0.2">
      <c r="F51418"/>
      <c r="M51418" s="2"/>
      <c r="N51418"/>
      <c r="O51418"/>
      <c r="U51418"/>
      <c r="V51418"/>
    </row>
    <row r="51419" spans="6:22" x14ac:dyDescent="0.2">
      <c r="F51419"/>
      <c r="M51419" s="2"/>
      <c r="N51419"/>
      <c r="O51419"/>
      <c r="U51419"/>
      <c r="V51419"/>
    </row>
    <row r="51420" spans="6:22" x14ac:dyDescent="0.2">
      <c r="F51420"/>
      <c r="M51420" s="2"/>
      <c r="N51420"/>
      <c r="O51420"/>
      <c r="U51420"/>
      <c r="V51420"/>
    </row>
    <row r="51421" spans="6:22" x14ac:dyDescent="0.2">
      <c r="F51421"/>
      <c r="M51421" s="2"/>
      <c r="N51421"/>
      <c r="O51421"/>
      <c r="U51421"/>
      <c r="V51421"/>
    </row>
    <row r="51422" spans="6:22" x14ac:dyDescent="0.2">
      <c r="F51422"/>
      <c r="M51422" s="2"/>
      <c r="N51422"/>
      <c r="O51422"/>
      <c r="U51422"/>
      <c r="V51422"/>
    </row>
    <row r="51423" spans="6:22" x14ac:dyDescent="0.2">
      <c r="F51423"/>
      <c r="M51423" s="2"/>
      <c r="N51423"/>
      <c r="O51423"/>
      <c r="U51423"/>
      <c r="V51423"/>
    </row>
    <row r="51424" spans="6:22" x14ac:dyDescent="0.2">
      <c r="F51424"/>
      <c r="M51424" s="2"/>
      <c r="N51424"/>
      <c r="O51424"/>
      <c r="U51424"/>
      <c r="V51424"/>
    </row>
    <row r="51425" spans="6:22" x14ac:dyDescent="0.2">
      <c r="F51425"/>
      <c r="M51425" s="2"/>
      <c r="N51425"/>
      <c r="O51425"/>
      <c r="U51425"/>
      <c r="V51425"/>
    </row>
    <row r="51426" spans="6:22" x14ac:dyDescent="0.2">
      <c r="F51426"/>
      <c r="M51426" s="2"/>
      <c r="N51426"/>
      <c r="O51426"/>
      <c r="U51426"/>
      <c r="V51426"/>
    </row>
    <row r="51427" spans="6:22" x14ac:dyDescent="0.2">
      <c r="F51427"/>
      <c r="M51427" s="2"/>
      <c r="N51427"/>
      <c r="O51427"/>
      <c r="U51427"/>
      <c r="V51427"/>
    </row>
    <row r="51428" spans="6:22" x14ac:dyDescent="0.2">
      <c r="F51428"/>
      <c r="M51428" s="2"/>
      <c r="N51428"/>
      <c r="O51428"/>
      <c r="U51428"/>
      <c r="V51428"/>
    </row>
    <row r="51429" spans="6:22" x14ac:dyDescent="0.2">
      <c r="F51429"/>
      <c r="M51429" s="2"/>
      <c r="N51429"/>
      <c r="O51429"/>
      <c r="U51429"/>
      <c r="V51429"/>
    </row>
    <row r="51430" spans="6:22" x14ac:dyDescent="0.2">
      <c r="F51430"/>
      <c r="M51430" s="2"/>
      <c r="N51430"/>
      <c r="O51430"/>
      <c r="U51430"/>
      <c r="V51430"/>
    </row>
    <row r="51431" spans="6:22" x14ac:dyDescent="0.2">
      <c r="F51431"/>
      <c r="M51431" s="2"/>
      <c r="N51431"/>
      <c r="O51431"/>
      <c r="U51431"/>
      <c r="V51431"/>
    </row>
    <row r="51432" spans="6:22" x14ac:dyDescent="0.2">
      <c r="F51432"/>
      <c r="M51432" s="2"/>
      <c r="N51432"/>
      <c r="O51432"/>
      <c r="U51432"/>
      <c r="V51432"/>
    </row>
    <row r="51433" spans="6:22" x14ac:dyDescent="0.2">
      <c r="F51433"/>
      <c r="M51433" s="2"/>
      <c r="N51433"/>
      <c r="O51433"/>
      <c r="U51433"/>
      <c r="V51433"/>
    </row>
    <row r="51434" spans="6:22" x14ac:dyDescent="0.2">
      <c r="F51434"/>
      <c r="M51434" s="2"/>
      <c r="N51434"/>
      <c r="O51434"/>
      <c r="U51434"/>
      <c r="V51434"/>
    </row>
    <row r="51435" spans="6:22" x14ac:dyDescent="0.2">
      <c r="F51435"/>
      <c r="M51435" s="2"/>
      <c r="N51435"/>
      <c r="O51435"/>
      <c r="U51435"/>
      <c r="V51435"/>
    </row>
    <row r="51436" spans="6:22" x14ac:dyDescent="0.2">
      <c r="F51436"/>
      <c r="M51436" s="2"/>
      <c r="N51436"/>
      <c r="O51436"/>
      <c r="U51436"/>
      <c r="V51436"/>
    </row>
    <row r="51437" spans="6:22" x14ac:dyDescent="0.2">
      <c r="F51437"/>
      <c r="M51437" s="2"/>
      <c r="N51437"/>
      <c r="O51437"/>
      <c r="U51437"/>
      <c r="V51437"/>
    </row>
    <row r="51438" spans="6:22" x14ac:dyDescent="0.2">
      <c r="F51438"/>
      <c r="M51438" s="2"/>
      <c r="N51438"/>
      <c r="O51438"/>
      <c r="U51438"/>
      <c r="V51438"/>
    </row>
    <row r="51439" spans="6:22" x14ac:dyDescent="0.2">
      <c r="F51439"/>
      <c r="M51439" s="2"/>
      <c r="N51439"/>
      <c r="O51439"/>
      <c r="U51439"/>
      <c r="V51439"/>
    </row>
    <row r="51440" spans="6:22" x14ac:dyDescent="0.2">
      <c r="F51440"/>
      <c r="M51440" s="2"/>
      <c r="N51440"/>
      <c r="O51440"/>
      <c r="U51440"/>
      <c r="V51440"/>
    </row>
    <row r="51441" spans="6:22" x14ac:dyDescent="0.2">
      <c r="F51441"/>
      <c r="M51441" s="2"/>
      <c r="N51441"/>
      <c r="O51441"/>
      <c r="U51441"/>
      <c r="V51441"/>
    </row>
    <row r="51442" spans="6:22" x14ac:dyDescent="0.2">
      <c r="F51442"/>
      <c r="M51442" s="2"/>
      <c r="N51442"/>
      <c r="O51442"/>
      <c r="U51442"/>
      <c r="V51442"/>
    </row>
    <row r="51443" spans="6:22" x14ac:dyDescent="0.2">
      <c r="F51443"/>
      <c r="M51443" s="2"/>
      <c r="N51443"/>
      <c r="O51443"/>
      <c r="U51443"/>
      <c r="V51443"/>
    </row>
    <row r="51444" spans="6:22" x14ac:dyDescent="0.2">
      <c r="F51444"/>
      <c r="M51444" s="2"/>
      <c r="N51444"/>
      <c r="O51444"/>
      <c r="U51444"/>
      <c r="V51444"/>
    </row>
    <row r="51445" spans="6:22" x14ac:dyDescent="0.2">
      <c r="F51445"/>
      <c r="M51445" s="2"/>
      <c r="N51445"/>
      <c r="O51445"/>
      <c r="U51445"/>
      <c r="V51445"/>
    </row>
    <row r="51446" spans="6:22" x14ac:dyDescent="0.2">
      <c r="F51446"/>
      <c r="M51446" s="2"/>
      <c r="N51446"/>
      <c r="O51446"/>
      <c r="U51446"/>
      <c r="V51446"/>
    </row>
    <row r="51447" spans="6:22" x14ac:dyDescent="0.2">
      <c r="F51447"/>
      <c r="M51447" s="2"/>
      <c r="N51447"/>
      <c r="O51447"/>
      <c r="U51447"/>
      <c r="V51447"/>
    </row>
    <row r="51448" spans="6:22" x14ac:dyDescent="0.2">
      <c r="F51448"/>
      <c r="M51448" s="2"/>
      <c r="N51448"/>
      <c r="O51448"/>
      <c r="U51448"/>
      <c r="V51448"/>
    </row>
    <row r="51449" spans="6:22" x14ac:dyDescent="0.2">
      <c r="F51449"/>
      <c r="M51449" s="2"/>
      <c r="N51449"/>
      <c r="O51449"/>
      <c r="U51449"/>
      <c r="V51449"/>
    </row>
    <row r="51450" spans="6:22" x14ac:dyDescent="0.2">
      <c r="F51450"/>
      <c r="M51450" s="2"/>
      <c r="N51450"/>
      <c r="O51450"/>
      <c r="U51450"/>
      <c r="V51450"/>
    </row>
    <row r="51451" spans="6:22" x14ac:dyDescent="0.2">
      <c r="F51451"/>
      <c r="M51451" s="2"/>
      <c r="N51451"/>
      <c r="O51451"/>
      <c r="U51451"/>
      <c r="V51451"/>
    </row>
    <row r="51452" spans="6:22" x14ac:dyDescent="0.2">
      <c r="F51452"/>
      <c r="M51452" s="2"/>
      <c r="N51452"/>
      <c r="O51452"/>
      <c r="U51452"/>
      <c r="V51452"/>
    </row>
    <row r="51453" spans="6:22" x14ac:dyDescent="0.2">
      <c r="F51453"/>
      <c r="M51453" s="2"/>
      <c r="N51453"/>
      <c r="O51453"/>
      <c r="U51453"/>
      <c r="V51453"/>
    </row>
    <row r="51454" spans="6:22" x14ac:dyDescent="0.2">
      <c r="F51454"/>
      <c r="M51454" s="2"/>
      <c r="N51454"/>
      <c r="O51454"/>
      <c r="U51454"/>
      <c r="V51454"/>
    </row>
    <row r="51455" spans="6:22" x14ac:dyDescent="0.2">
      <c r="F51455"/>
      <c r="M51455" s="2"/>
      <c r="N51455"/>
      <c r="O51455"/>
      <c r="U51455"/>
      <c r="V51455"/>
    </row>
    <row r="51456" spans="6:22" x14ac:dyDescent="0.2">
      <c r="F51456"/>
      <c r="M51456" s="2"/>
      <c r="N51456"/>
      <c r="O51456"/>
      <c r="U51456"/>
      <c r="V51456"/>
    </row>
    <row r="51457" spans="6:22" x14ac:dyDescent="0.2">
      <c r="F51457"/>
      <c r="M51457" s="2"/>
      <c r="N51457"/>
      <c r="O51457"/>
      <c r="U51457"/>
      <c r="V51457"/>
    </row>
    <row r="51458" spans="6:22" x14ac:dyDescent="0.2">
      <c r="F51458"/>
      <c r="M51458" s="2"/>
      <c r="N51458"/>
      <c r="O51458"/>
      <c r="U51458"/>
      <c r="V51458"/>
    </row>
    <row r="51459" spans="6:22" x14ac:dyDescent="0.2">
      <c r="F51459"/>
      <c r="M51459" s="2"/>
      <c r="N51459"/>
      <c r="O51459"/>
      <c r="U51459"/>
      <c r="V51459"/>
    </row>
    <row r="51460" spans="6:22" x14ac:dyDescent="0.2">
      <c r="F51460"/>
      <c r="M51460" s="2"/>
      <c r="N51460"/>
      <c r="O51460"/>
      <c r="U51460"/>
      <c r="V51460"/>
    </row>
    <row r="51461" spans="6:22" x14ac:dyDescent="0.2">
      <c r="F51461"/>
      <c r="M51461" s="2"/>
      <c r="N51461"/>
      <c r="O51461"/>
      <c r="U51461"/>
      <c r="V51461"/>
    </row>
    <row r="51462" spans="6:22" x14ac:dyDescent="0.2">
      <c r="F51462"/>
      <c r="M51462" s="2"/>
      <c r="N51462"/>
      <c r="O51462"/>
      <c r="U51462"/>
      <c r="V51462"/>
    </row>
    <row r="51463" spans="6:22" x14ac:dyDescent="0.2">
      <c r="F51463"/>
      <c r="M51463" s="2"/>
      <c r="N51463"/>
      <c r="O51463"/>
      <c r="U51463"/>
      <c r="V51463"/>
    </row>
    <row r="51464" spans="6:22" x14ac:dyDescent="0.2">
      <c r="F51464"/>
      <c r="M51464" s="2"/>
      <c r="N51464"/>
      <c r="O51464"/>
      <c r="U51464"/>
      <c r="V51464"/>
    </row>
    <row r="51465" spans="6:22" x14ac:dyDescent="0.2">
      <c r="F51465"/>
      <c r="M51465" s="2"/>
      <c r="N51465"/>
      <c r="O51465"/>
      <c r="U51465"/>
      <c r="V51465"/>
    </row>
    <row r="51466" spans="6:22" x14ac:dyDescent="0.2">
      <c r="F51466"/>
      <c r="M51466" s="2"/>
      <c r="N51466"/>
      <c r="O51466"/>
      <c r="U51466"/>
      <c r="V51466"/>
    </row>
    <row r="51467" spans="6:22" x14ac:dyDescent="0.2">
      <c r="F51467"/>
      <c r="M51467" s="2"/>
      <c r="N51467"/>
      <c r="O51467"/>
      <c r="U51467"/>
      <c r="V51467"/>
    </row>
    <row r="51468" spans="6:22" x14ac:dyDescent="0.2">
      <c r="F51468"/>
      <c r="M51468" s="2"/>
      <c r="N51468"/>
      <c r="O51468"/>
      <c r="U51468"/>
      <c r="V51468"/>
    </row>
    <row r="51469" spans="6:22" x14ac:dyDescent="0.2">
      <c r="F51469"/>
      <c r="M51469" s="2"/>
      <c r="N51469"/>
      <c r="O51469"/>
      <c r="U51469"/>
      <c r="V51469"/>
    </row>
    <row r="51470" spans="6:22" x14ac:dyDescent="0.2">
      <c r="F51470"/>
      <c r="M51470" s="2"/>
      <c r="N51470"/>
      <c r="O51470"/>
      <c r="U51470"/>
      <c r="V51470"/>
    </row>
    <row r="51471" spans="6:22" x14ac:dyDescent="0.2">
      <c r="F51471"/>
      <c r="M51471" s="2"/>
      <c r="N51471"/>
      <c r="O51471"/>
      <c r="U51471"/>
      <c r="V51471"/>
    </row>
    <row r="51472" spans="6:22" x14ac:dyDescent="0.2">
      <c r="F51472"/>
      <c r="M51472" s="2"/>
      <c r="N51472"/>
      <c r="O51472"/>
      <c r="U51472"/>
      <c r="V51472"/>
    </row>
    <row r="51473" spans="6:22" x14ac:dyDescent="0.2">
      <c r="F51473"/>
      <c r="M51473" s="2"/>
      <c r="N51473"/>
      <c r="O51473"/>
      <c r="U51473"/>
      <c r="V51473"/>
    </row>
    <row r="51474" spans="6:22" x14ac:dyDescent="0.2">
      <c r="F51474"/>
      <c r="M51474" s="2"/>
      <c r="N51474"/>
      <c r="O51474"/>
      <c r="U51474"/>
      <c r="V51474"/>
    </row>
    <row r="51475" spans="6:22" x14ac:dyDescent="0.2">
      <c r="F51475"/>
      <c r="M51475" s="2"/>
      <c r="N51475"/>
      <c r="O51475"/>
      <c r="U51475"/>
      <c r="V51475"/>
    </row>
    <row r="51476" spans="6:22" x14ac:dyDescent="0.2">
      <c r="F51476"/>
      <c r="M51476" s="2"/>
      <c r="N51476"/>
      <c r="O51476"/>
      <c r="U51476"/>
      <c r="V51476"/>
    </row>
    <row r="51477" spans="6:22" x14ac:dyDescent="0.2">
      <c r="F51477"/>
      <c r="M51477" s="2"/>
      <c r="N51477"/>
      <c r="O51477"/>
      <c r="U51477"/>
      <c r="V51477"/>
    </row>
    <row r="51478" spans="6:22" x14ac:dyDescent="0.2">
      <c r="F51478"/>
      <c r="M51478" s="2"/>
      <c r="N51478"/>
      <c r="O51478"/>
      <c r="U51478"/>
      <c r="V51478"/>
    </row>
    <row r="51479" spans="6:22" x14ac:dyDescent="0.2">
      <c r="F51479"/>
      <c r="M51479" s="2"/>
      <c r="N51479"/>
      <c r="O51479"/>
      <c r="U51479"/>
      <c r="V51479"/>
    </row>
    <row r="51480" spans="6:22" x14ac:dyDescent="0.2">
      <c r="F51480"/>
      <c r="M51480" s="2"/>
      <c r="N51480"/>
      <c r="O51480"/>
      <c r="U51480"/>
      <c r="V51480"/>
    </row>
    <row r="51481" spans="6:22" x14ac:dyDescent="0.2">
      <c r="F51481"/>
      <c r="M51481" s="2"/>
      <c r="N51481"/>
      <c r="O51481"/>
      <c r="U51481"/>
      <c r="V51481"/>
    </row>
    <row r="51482" spans="6:22" x14ac:dyDescent="0.2">
      <c r="F51482"/>
      <c r="M51482" s="2"/>
      <c r="N51482"/>
      <c r="O51482"/>
      <c r="U51482"/>
      <c r="V51482"/>
    </row>
    <row r="51483" spans="6:22" x14ac:dyDescent="0.2">
      <c r="F51483"/>
      <c r="M51483" s="2"/>
      <c r="N51483"/>
      <c r="O51483"/>
      <c r="U51483"/>
      <c r="V51483"/>
    </row>
    <row r="51484" spans="6:22" x14ac:dyDescent="0.2">
      <c r="F51484"/>
      <c r="M51484" s="2"/>
      <c r="N51484"/>
      <c r="O51484"/>
      <c r="U51484"/>
      <c r="V51484"/>
    </row>
    <row r="51485" spans="6:22" x14ac:dyDescent="0.2">
      <c r="F51485"/>
      <c r="M51485" s="2"/>
      <c r="N51485"/>
      <c r="O51485"/>
      <c r="U51485"/>
      <c r="V51485"/>
    </row>
    <row r="51486" spans="6:22" x14ac:dyDescent="0.2">
      <c r="F51486"/>
      <c r="M51486" s="2"/>
      <c r="N51486"/>
      <c r="O51486"/>
      <c r="U51486"/>
      <c r="V51486"/>
    </row>
    <row r="51487" spans="6:22" x14ac:dyDescent="0.2">
      <c r="F51487"/>
      <c r="M51487" s="2"/>
      <c r="N51487"/>
      <c r="O51487"/>
      <c r="U51487"/>
      <c r="V51487"/>
    </row>
    <row r="51488" spans="6:22" x14ac:dyDescent="0.2">
      <c r="F51488"/>
      <c r="M51488" s="2"/>
      <c r="N51488"/>
      <c r="O51488"/>
      <c r="U51488"/>
      <c r="V51488"/>
    </row>
    <row r="51489" spans="6:22" x14ac:dyDescent="0.2">
      <c r="F51489"/>
      <c r="M51489" s="2"/>
      <c r="N51489"/>
      <c r="O51489"/>
      <c r="U51489"/>
      <c r="V51489"/>
    </row>
    <row r="51490" spans="6:22" x14ac:dyDescent="0.2">
      <c r="F51490"/>
      <c r="M51490" s="2"/>
      <c r="N51490"/>
      <c r="O51490"/>
      <c r="U51490"/>
      <c r="V51490"/>
    </row>
    <row r="51491" spans="6:22" x14ac:dyDescent="0.2">
      <c r="F51491"/>
      <c r="M51491" s="2"/>
      <c r="N51491"/>
      <c r="O51491"/>
      <c r="U51491"/>
      <c r="V51491"/>
    </row>
    <row r="51492" spans="6:22" x14ac:dyDescent="0.2">
      <c r="F51492"/>
      <c r="M51492" s="2"/>
      <c r="N51492"/>
      <c r="O51492"/>
      <c r="U51492"/>
      <c r="V51492"/>
    </row>
    <row r="51493" spans="6:22" x14ac:dyDescent="0.2">
      <c r="F51493"/>
      <c r="M51493" s="2"/>
      <c r="N51493"/>
      <c r="O51493"/>
      <c r="U51493"/>
      <c r="V51493"/>
    </row>
    <row r="51494" spans="6:22" x14ac:dyDescent="0.2">
      <c r="F51494"/>
      <c r="M51494" s="2"/>
      <c r="N51494"/>
      <c r="O51494"/>
      <c r="U51494"/>
      <c r="V51494"/>
    </row>
    <row r="51495" spans="6:22" x14ac:dyDescent="0.2">
      <c r="F51495"/>
      <c r="M51495" s="2"/>
      <c r="N51495"/>
      <c r="O51495"/>
      <c r="U51495"/>
      <c r="V51495"/>
    </row>
    <row r="51496" spans="6:22" x14ac:dyDescent="0.2">
      <c r="F51496"/>
      <c r="M51496" s="2"/>
      <c r="N51496"/>
      <c r="O51496"/>
      <c r="U51496"/>
      <c r="V51496"/>
    </row>
    <row r="51497" spans="6:22" x14ac:dyDescent="0.2">
      <c r="F51497"/>
      <c r="M51497" s="2"/>
      <c r="N51497"/>
      <c r="O51497"/>
      <c r="U51497"/>
      <c r="V51497"/>
    </row>
    <row r="51498" spans="6:22" x14ac:dyDescent="0.2">
      <c r="F51498"/>
      <c r="M51498" s="2"/>
      <c r="N51498"/>
      <c r="O51498"/>
      <c r="U51498"/>
      <c r="V51498"/>
    </row>
    <row r="51499" spans="6:22" x14ac:dyDescent="0.2">
      <c r="F51499"/>
      <c r="M51499" s="2"/>
      <c r="N51499"/>
      <c r="O51499"/>
      <c r="U51499"/>
      <c r="V51499"/>
    </row>
    <row r="51500" spans="6:22" x14ac:dyDescent="0.2">
      <c r="F51500"/>
      <c r="M51500" s="2"/>
      <c r="N51500"/>
      <c r="O51500"/>
      <c r="U51500"/>
      <c r="V51500"/>
    </row>
    <row r="51501" spans="6:22" x14ac:dyDescent="0.2">
      <c r="F51501"/>
      <c r="M51501" s="2"/>
      <c r="N51501"/>
      <c r="O51501"/>
      <c r="U51501"/>
      <c r="V51501"/>
    </row>
    <row r="51502" spans="6:22" x14ac:dyDescent="0.2">
      <c r="F51502"/>
      <c r="M51502" s="2"/>
      <c r="N51502"/>
      <c r="O51502"/>
      <c r="U51502"/>
      <c r="V51502"/>
    </row>
    <row r="51503" spans="6:22" x14ac:dyDescent="0.2">
      <c r="F51503"/>
      <c r="M51503" s="2"/>
      <c r="N51503"/>
      <c r="O51503"/>
      <c r="U51503"/>
      <c r="V51503"/>
    </row>
    <row r="51504" spans="6:22" x14ac:dyDescent="0.2">
      <c r="F51504"/>
      <c r="M51504" s="2"/>
      <c r="N51504"/>
      <c r="O51504"/>
      <c r="U51504"/>
      <c r="V51504"/>
    </row>
    <row r="51505" spans="6:22" x14ac:dyDescent="0.2">
      <c r="F51505"/>
      <c r="M51505" s="2"/>
      <c r="N51505"/>
      <c r="O51505"/>
      <c r="U51505"/>
      <c r="V51505"/>
    </row>
    <row r="51506" spans="6:22" x14ac:dyDescent="0.2">
      <c r="F51506"/>
      <c r="M51506" s="2"/>
      <c r="N51506"/>
      <c r="O51506"/>
      <c r="U51506"/>
      <c r="V51506"/>
    </row>
    <row r="51507" spans="6:22" x14ac:dyDescent="0.2">
      <c r="F51507"/>
      <c r="M51507" s="2"/>
      <c r="N51507"/>
      <c r="O51507"/>
      <c r="U51507"/>
      <c r="V51507"/>
    </row>
    <row r="51508" spans="6:22" x14ac:dyDescent="0.2">
      <c r="F51508"/>
      <c r="M51508" s="2"/>
      <c r="N51508"/>
      <c r="O51508"/>
      <c r="U51508"/>
      <c r="V51508"/>
    </row>
    <row r="51509" spans="6:22" x14ac:dyDescent="0.2">
      <c r="F51509"/>
      <c r="M51509" s="2"/>
      <c r="N51509"/>
      <c r="O51509"/>
      <c r="U51509"/>
      <c r="V51509"/>
    </row>
    <row r="51510" spans="6:22" x14ac:dyDescent="0.2">
      <c r="F51510"/>
      <c r="M51510" s="2"/>
      <c r="N51510"/>
      <c r="O51510"/>
      <c r="U51510"/>
      <c r="V51510"/>
    </row>
    <row r="51511" spans="6:22" x14ac:dyDescent="0.2">
      <c r="F51511"/>
      <c r="M51511" s="2"/>
      <c r="N51511"/>
      <c r="O51511"/>
      <c r="U51511"/>
      <c r="V51511"/>
    </row>
    <row r="51512" spans="6:22" x14ac:dyDescent="0.2">
      <c r="F51512"/>
      <c r="M51512" s="2"/>
      <c r="N51512"/>
      <c r="O51512"/>
      <c r="U51512"/>
      <c r="V51512"/>
    </row>
    <row r="51513" spans="6:22" x14ac:dyDescent="0.2">
      <c r="F51513"/>
      <c r="M51513" s="2"/>
      <c r="N51513"/>
      <c r="O51513"/>
      <c r="U51513"/>
      <c r="V51513"/>
    </row>
    <row r="51514" spans="6:22" x14ac:dyDescent="0.2">
      <c r="F51514"/>
      <c r="M51514" s="2"/>
      <c r="N51514"/>
      <c r="O51514"/>
      <c r="U51514"/>
      <c r="V51514"/>
    </row>
    <row r="51515" spans="6:22" x14ac:dyDescent="0.2">
      <c r="F51515"/>
      <c r="M51515" s="2"/>
      <c r="N51515"/>
      <c r="O51515"/>
      <c r="U51515"/>
      <c r="V51515"/>
    </row>
    <row r="51516" spans="6:22" x14ac:dyDescent="0.2">
      <c r="F51516"/>
      <c r="M51516" s="2"/>
      <c r="N51516"/>
      <c r="O51516"/>
      <c r="U51516"/>
      <c r="V51516"/>
    </row>
    <row r="51517" spans="6:22" x14ac:dyDescent="0.2">
      <c r="F51517"/>
      <c r="M51517" s="2"/>
      <c r="N51517"/>
      <c r="O51517"/>
      <c r="U51517"/>
      <c r="V51517"/>
    </row>
    <row r="51518" spans="6:22" x14ac:dyDescent="0.2">
      <c r="F51518"/>
      <c r="M51518" s="2"/>
      <c r="N51518"/>
      <c r="O51518"/>
      <c r="U51518"/>
      <c r="V51518"/>
    </row>
    <row r="51519" spans="6:22" x14ac:dyDescent="0.2">
      <c r="F51519"/>
      <c r="M51519" s="2"/>
      <c r="N51519"/>
      <c r="O51519"/>
      <c r="U51519"/>
      <c r="V51519"/>
    </row>
    <row r="51520" spans="6:22" x14ac:dyDescent="0.2">
      <c r="F51520"/>
      <c r="M51520" s="2"/>
      <c r="N51520"/>
      <c r="O51520"/>
      <c r="U51520"/>
      <c r="V51520"/>
    </row>
    <row r="51521" spans="6:22" x14ac:dyDescent="0.2">
      <c r="F51521"/>
      <c r="M51521" s="2"/>
      <c r="N51521"/>
      <c r="O51521"/>
      <c r="U51521"/>
      <c r="V51521"/>
    </row>
    <row r="51522" spans="6:22" x14ac:dyDescent="0.2">
      <c r="F51522"/>
      <c r="M51522" s="2"/>
      <c r="N51522"/>
      <c r="O51522"/>
      <c r="U51522"/>
      <c r="V51522"/>
    </row>
    <row r="51523" spans="6:22" x14ac:dyDescent="0.2">
      <c r="F51523"/>
      <c r="M51523" s="2"/>
      <c r="N51523"/>
      <c r="O51523"/>
      <c r="U51523"/>
      <c r="V51523"/>
    </row>
    <row r="51524" spans="6:22" x14ac:dyDescent="0.2">
      <c r="F51524"/>
      <c r="M51524" s="2"/>
      <c r="N51524"/>
      <c r="O51524"/>
      <c r="U51524"/>
      <c r="V51524"/>
    </row>
    <row r="51525" spans="6:22" x14ac:dyDescent="0.2">
      <c r="F51525"/>
      <c r="M51525" s="2"/>
      <c r="N51525"/>
      <c r="O51525"/>
      <c r="U51525"/>
      <c r="V51525"/>
    </row>
    <row r="51526" spans="6:22" x14ac:dyDescent="0.2">
      <c r="F51526"/>
      <c r="M51526" s="2"/>
      <c r="N51526"/>
      <c r="O51526"/>
      <c r="U51526"/>
      <c r="V51526"/>
    </row>
    <row r="51527" spans="6:22" x14ac:dyDescent="0.2">
      <c r="F51527"/>
      <c r="M51527" s="2"/>
      <c r="N51527"/>
      <c r="O51527"/>
      <c r="U51527"/>
      <c r="V51527"/>
    </row>
    <row r="51528" spans="6:22" x14ac:dyDescent="0.2">
      <c r="F51528"/>
      <c r="M51528" s="2"/>
      <c r="N51528"/>
      <c r="O51528"/>
      <c r="U51528"/>
      <c r="V51528"/>
    </row>
    <row r="51529" spans="6:22" x14ac:dyDescent="0.2">
      <c r="F51529"/>
      <c r="M51529" s="2"/>
      <c r="N51529"/>
      <c r="O51529"/>
      <c r="U51529"/>
      <c r="V51529"/>
    </row>
    <row r="51530" spans="6:22" x14ac:dyDescent="0.2">
      <c r="F51530"/>
      <c r="M51530" s="2"/>
      <c r="N51530"/>
      <c r="O51530"/>
      <c r="U51530"/>
      <c r="V51530"/>
    </row>
    <row r="51531" spans="6:22" x14ac:dyDescent="0.2">
      <c r="F51531"/>
      <c r="M51531" s="2"/>
      <c r="N51531"/>
      <c r="O51531"/>
      <c r="U51531"/>
      <c r="V51531"/>
    </row>
    <row r="51532" spans="6:22" x14ac:dyDescent="0.2">
      <c r="F51532"/>
      <c r="M51532" s="2"/>
      <c r="N51532"/>
      <c r="O51532"/>
      <c r="U51532"/>
      <c r="V51532"/>
    </row>
    <row r="51533" spans="6:22" x14ac:dyDescent="0.2">
      <c r="F51533"/>
      <c r="M51533" s="2"/>
      <c r="N51533"/>
      <c r="O51533"/>
      <c r="U51533"/>
      <c r="V51533"/>
    </row>
    <row r="51534" spans="6:22" x14ac:dyDescent="0.2">
      <c r="F51534"/>
      <c r="M51534" s="2"/>
      <c r="N51534"/>
      <c r="O51534"/>
      <c r="U51534"/>
      <c r="V51534"/>
    </row>
    <row r="51535" spans="6:22" x14ac:dyDescent="0.2">
      <c r="F51535"/>
      <c r="M51535" s="2"/>
      <c r="N51535"/>
      <c r="O51535"/>
      <c r="U51535"/>
      <c r="V51535"/>
    </row>
    <row r="51536" spans="6:22" x14ac:dyDescent="0.2">
      <c r="F51536"/>
      <c r="M51536" s="2"/>
      <c r="N51536"/>
      <c r="O51536"/>
      <c r="U51536"/>
      <c r="V51536"/>
    </row>
    <row r="51537" spans="6:22" x14ac:dyDescent="0.2">
      <c r="F51537"/>
      <c r="M51537" s="2"/>
      <c r="N51537"/>
      <c r="O51537"/>
      <c r="U51537"/>
      <c r="V51537"/>
    </row>
    <row r="51538" spans="6:22" x14ac:dyDescent="0.2">
      <c r="F51538"/>
      <c r="M51538" s="2"/>
      <c r="N51538"/>
      <c r="O51538"/>
      <c r="U51538"/>
      <c r="V51538"/>
    </row>
    <row r="51539" spans="6:22" x14ac:dyDescent="0.2">
      <c r="F51539"/>
      <c r="M51539" s="2"/>
      <c r="N51539"/>
      <c r="O51539"/>
      <c r="U51539"/>
      <c r="V51539"/>
    </row>
    <row r="51540" spans="6:22" x14ac:dyDescent="0.2">
      <c r="F51540"/>
      <c r="M51540" s="2"/>
      <c r="N51540"/>
      <c r="O51540"/>
      <c r="U51540"/>
      <c r="V51540"/>
    </row>
    <row r="51541" spans="6:22" x14ac:dyDescent="0.2">
      <c r="F51541"/>
      <c r="M51541" s="2"/>
      <c r="N51541"/>
      <c r="O51541"/>
      <c r="U51541"/>
      <c r="V51541"/>
    </row>
    <row r="51542" spans="6:22" x14ac:dyDescent="0.2">
      <c r="F51542"/>
      <c r="M51542" s="2"/>
      <c r="N51542"/>
      <c r="O51542"/>
      <c r="U51542"/>
      <c r="V51542"/>
    </row>
    <row r="51543" spans="6:22" x14ac:dyDescent="0.2">
      <c r="F51543"/>
      <c r="M51543" s="2"/>
      <c r="N51543"/>
      <c r="O51543"/>
      <c r="U51543"/>
      <c r="V51543"/>
    </row>
    <row r="51544" spans="6:22" x14ac:dyDescent="0.2">
      <c r="F51544"/>
      <c r="M51544" s="2"/>
      <c r="N51544"/>
      <c r="O51544"/>
      <c r="U51544"/>
      <c r="V51544"/>
    </row>
    <row r="51545" spans="6:22" x14ac:dyDescent="0.2">
      <c r="F51545"/>
      <c r="M51545" s="2"/>
      <c r="N51545"/>
      <c r="O51545"/>
      <c r="U51545"/>
      <c r="V51545"/>
    </row>
    <row r="51546" spans="6:22" x14ac:dyDescent="0.2">
      <c r="F51546"/>
      <c r="M51546" s="2"/>
      <c r="N51546"/>
      <c r="O51546"/>
      <c r="U51546"/>
      <c r="V51546"/>
    </row>
    <row r="51547" spans="6:22" x14ac:dyDescent="0.2">
      <c r="F51547"/>
      <c r="M51547" s="2"/>
      <c r="N51547"/>
      <c r="O51547"/>
      <c r="U51547"/>
      <c r="V51547"/>
    </row>
    <row r="51548" spans="6:22" x14ac:dyDescent="0.2">
      <c r="F51548"/>
      <c r="M51548" s="2"/>
      <c r="N51548"/>
      <c r="O51548"/>
      <c r="U51548"/>
      <c r="V51548"/>
    </row>
    <row r="51549" spans="6:22" x14ac:dyDescent="0.2">
      <c r="F51549"/>
      <c r="M51549" s="2"/>
      <c r="N51549"/>
      <c r="O51549"/>
      <c r="U51549"/>
      <c r="V51549"/>
    </row>
    <row r="51550" spans="6:22" x14ac:dyDescent="0.2">
      <c r="F51550"/>
      <c r="M51550" s="2"/>
      <c r="N51550"/>
      <c r="O51550"/>
      <c r="U51550"/>
      <c r="V51550"/>
    </row>
    <row r="51551" spans="6:22" x14ac:dyDescent="0.2">
      <c r="F51551"/>
      <c r="M51551" s="2"/>
      <c r="N51551"/>
      <c r="O51551"/>
      <c r="U51551"/>
      <c r="V51551"/>
    </row>
    <row r="51552" spans="6:22" x14ac:dyDescent="0.2">
      <c r="F51552"/>
      <c r="M51552" s="2"/>
      <c r="N51552"/>
      <c r="O51552"/>
      <c r="U51552"/>
      <c r="V51552"/>
    </row>
    <row r="51553" spans="6:22" x14ac:dyDescent="0.2">
      <c r="F51553"/>
      <c r="M51553" s="2"/>
      <c r="N51553"/>
      <c r="O51553"/>
      <c r="U51553"/>
      <c r="V51553"/>
    </row>
    <row r="51554" spans="6:22" x14ac:dyDescent="0.2">
      <c r="F51554"/>
      <c r="M51554" s="2"/>
      <c r="N51554"/>
      <c r="O51554"/>
      <c r="U51554"/>
      <c r="V51554"/>
    </row>
    <row r="51555" spans="6:22" x14ac:dyDescent="0.2">
      <c r="F51555"/>
      <c r="M51555" s="2"/>
      <c r="N51555"/>
      <c r="O51555"/>
      <c r="U51555"/>
      <c r="V51555"/>
    </row>
    <row r="51556" spans="6:22" x14ac:dyDescent="0.2">
      <c r="F51556"/>
      <c r="M51556" s="2"/>
      <c r="N51556"/>
      <c r="O51556"/>
      <c r="U51556"/>
      <c r="V51556"/>
    </row>
    <row r="51557" spans="6:22" x14ac:dyDescent="0.2">
      <c r="F51557"/>
      <c r="M51557" s="2"/>
      <c r="N51557"/>
      <c r="O51557"/>
      <c r="U51557"/>
      <c r="V51557"/>
    </row>
    <row r="51558" spans="6:22" x14ac:dyDescent="0.2">
      <c r="F51558"/>
      <c r="M51558" s="2"/>
      <c r="N51558"/>
      <c r="O51558"/>
      <c r="U51558"/>
      <c r="V51558"/>
    </row>
    <row r="51559" spans="6:22" x14ac:dyDescent="0.2">
      <c r="F51559"/>
      <c r="M51559" s="2"/>
      <c r="N51559"/>
      <c r="O51559"/>
      <c r="U51559"/>
      <c r="V51559"/>
    </row>
    <row r="51560" spans="6:22" x14ac:dyDescent="0.2">
      <c r="F51560"/>
      <c r="M51560" s="2"/>
      <c r="N51560"/>
      <c r="O51560"/>
      <c r="U51560"/>
      <c r="V51560"/>
    </row>
    <row r="51561" spans="6:22" x14ac:dyDescent="0.2">
      <c r="F51561"/>
      <c r="M51561" s="2"/>
      <c r="N51561"/>
      <c r="O51561"/>
      <c r="U51561"/>
      <c r="V51561"/>
    </row>
    <row r="51562" spans="6:22" x14ac:dyDescent="0.2">
      <c r="F51562"/>
      <c r="M51562" s="2"/>
      <c r="N51562"/>
      <c r="O51562"/>
      <c r="U51562"/>
      <c r="V51562"/>
    </row>
    <row r="51563" spans="6:22" x14ac:dyDescent="0.2">
      <c r="F51563"/>
      <c r="M51563" s="2"/>
      <c r="N51563"/>
      <c r="O51563"/>
      <c r="U51563"/>
      <c r="V51563"/>
    </row>
    <row r="51564" spans="6:22" x14ac:dyDescent="0.2">
      <c r="F51564"/>
      <c r="M51564" s="2"/>
      <c r="N51564"/>
      <c r="O51564"/>
      <c r="U51564"/>
      <c r="V51564"/>
    </row>
    <row r="51565" spans="6:22" x14ac:dyDescent="0.2">
      <c r="F51565"/>
      <c r="M51565" s="2"/>
      <c r="N51565"/>
      <c r="O51565"/>
      <c r="U51565"/>
      <c r="V51565"/>
    </row>
    <row r="51566" spans="6:22" x14ac:dyDescent="0.2">
      <c r="F51566"/>
      <c r="M51566" s="2"/>
      <c r="N51566"/>
      <c r="O51566"/>
      <c r="U51566"/>
      <c r="V51566"/>
    </row>
    <row r="51567" spans="6:22" x14ac:dyDescent="0.2">
      <c r="F51567"/>
      <c r="M51567" s="2"/>
      <c r="N51567"/>
      <c r="O51567"/>
      <c r="U51567"/>
      <c r="V51567"/>
    </row>
    <row r="51568" spans="6:22" x14ac:dyDescent="0.2">
      <c r="F51568"/>
      <c r="M51568" s="2"/>
      <c r="N51568"/>
      <c r="O51568"/>
      <c r="U51568"/>
      <c r="V51568"/>
    </row>
    <row r="51569" spans="6:22" x14ac:dyDescent="0.2">
      <c r="F51569"/>
      <c r="M51569" s="2"/>
      <c r="N51569"/>
      <c r="O51569"/>
      <c r="U51569"/>
      <c r="V51569"/>
    </row>
    <row r="51570" spans="6:22" x14ac:dyDescent="0.2">
      <c r="F51570"/>
      <c r="M51570" s="2"/>
      <c r="N51570"/>
      <c r="O51570"/>
      <c r="U51570"/>
      <c r="V51570"/>
    </row>
    <row r="51571" spans="6:22" x14ac:dyDescent="0.2">
      <c r="F51571"/>
      <c r="M51571" s="2"/>
      <c r="N51571"/>
      <c r="O51571"/>
      <c r="U51571"/>
      <c r="V51571"/>
    </row>
    <row r="51572" spans="6:22" x14ac:dyDescent="0.2">
      <c r="F51572"/>
      <c r="M51572" s="2"/>
      <c r="N51572"/>
      <c r="O51572"/>
      <c r="U51572"/>
      <c r="V51572"/>
    </row>
    <row r="51573" spans="6:22" x14ac:dyDescent="0.2">
      <c r="F51573"/>
      <c r="M51573" s="2"/>
      <c r="N51573"/>
      <c r="O51573"/>
      <c r="U51573"/>
      <c r="V51573"/>
    </row>
    <row r="51574" spans="6:22" x14ac:dyDescent="0.2">
      <c r="F51574"/>
      <c r="M51574" s="2"/>
      <c r="N51574"/>
      <c r="O51574"/>
      <c r="U51574"/>
      <c r="V51574"/>
    </row>
    <row r="51575" spans="6:22" x14ac:dyDescent="0.2">
      <c r="F51575"/>
      <c r="M51575" s="2"/>
      <c r="N51575"/>
      <c r="O51575"/>
      <c r="U51575"/>
      <c r="V51575"/>
    </row>
    <row r="51576" spans="6:22" x14ac:dyDescent="0.2">
      <c r="F51576"/>
      <c r="M51576" s="2"/>
      <c r="N51576"/>
      <c r="O51576"/>
      <c r="U51576"/>
      <c r="V51576"/>
    </row>
    <row r="51577" spans="6:22" x14ac:dyDescent="0.2">
      <c r="F51577"/>
      <c r="M51577" s="2"/>
      <c r="N51577"/>
      <c r="O51577"/>
      <c r="U51577"/>
      <c r="V51577"/>
    </row>
    <row r="51578" spans="6:22" x14ac:dyDescent="0.2">
      <c r="F51578"/>
      <c r="M51578" s="2"/>
      <c r="N51578"/>
      <c r="O51578"/>
      <c r="U51578"/>
      <c r="V51578"/>
    </row>
    <row r="51579" spans="6:22" x14ac:dyDescent="0.2">
      <c r="F51579"/>
      <c r="M51579" s="2"/>
      <c r="N51579"/>
      <c r="O51579"/>
      <c r="U51579"/>
      <c r="V51579"/>
    </row>
    <row r="51580" spans="6:22" x14ac:dyDescent="0.2">
      <c r="F51580"/>
      <c r="M51580" s="2"/>
      <c r="N51580"/>
      <c r="O51580"/>
      <c r="U51580"/>
      <c r="V51580"/>
    </row>
    <row r="51581" spans="6:22" x14ac:dyDescent="0.2">
      <c r="F51581"/>
      <c r="M51581" s="2"/>
      <c r="N51581"/>
      <c r="O51581"/>
      <c r="U51581"/>
      <c r="V51581"/>
    </row>
    <row r="51582" spans="6:22" x14ac:dyDescent="0.2">
      <c r="F51582"/>
      <c r="M51582" s="2"/>
      <c r="N51582"/>
      <c r="O51582"/>
      <c r="U51582"/>
      <c r="V51582"/>
    </row>
    <row r="51583" spans="6:22" x14ac:dyDescent="0.2">
      <c r="F51583"/>
      <c r="M51583" s="2"/>
      <c r="N51583"/>
      <c r="O51583"/>
      <c r="U51583"/>
      <c r="V51583"/>
    </row>
    <row r="51584" spans="6:22" x14ac:dyDescent="0.2">
      <c r="F51584"/>
      <c r="M51584" s="2"/>
      <c r="N51584"/>
      <c r="O51584"/>
      <c r="U51584"/>
      <c r="V51584"/>
    </row>
    <row r="51585" spans="6:22" x14ac:dyDescent="0.2">
      <c r="F51585"/>
      <c r="M51585" s="2"/>
      <c r="N51585"/>
      <c r="O51585"/>
      <c r="U51585"/>
      <c r="V51585"/>
    </row>
    <row r="51586" spans="6:22" x14ac:dyDescent="0.2">
      <c r="F51586"/>
      <c r="M51586" s="2"/>
      <c r="N51586"/>
      <c r="O51586"/>
      <c r="U51586"/>
      <c r="V51586"/>
    </row>
    <row r="51587" spans="6:22" x14ac:dyDescent="0.2">
      <c r="F51587"/>
      <c r="M51587" s="2"/>
      <c r="N51587"/>
      <c r="O51587"/>
      <c r="U51587"/>
      <c r="V51587"/>
    </row>
    <row r="51588" spans="6:22" x14ac:dyDescent="0.2">
      <c r="F51588"/>
      <c r="M51588" s="2"/>
      <c r="N51588"/>
      <c r="O51588"/>
      <c r="U51588"/>
      <c r="V51588"/>
    </row>
    <row r="51589" spans="6:22" x14ac:dyDescent="0.2">
      <c r="F51589"/>
      <c r="M51589" s="2"/>
      <c r="N51589"/>
      <c r="O51589"/>
      <c r="U51589"/>
      <c r="V51589"/>
    </row>
    <row r="51590" spans="6:22" x14ac:dyDescent="0.2">
      <c r="F51590"/>
      <c r="M51590" s="2"/>
      <c r="N51590"/>
      <c r="O51590"/>
      <c r="U51590"/>
      <c r="V51590"/>
    </row>
    <row r="51591" spans="6:22" x14ac:dyDescent="0.2">
      <c r="F51591"/>
      <c r="M51591" s="2"/>
      <c r="N51591"/>
      <c r="O51591"/>
      <c r="U51591"/>
      <c r="V51591"/>
    </row>
    <row r="51592" spans="6:22" x14ac:dyDescent="0.2">
      <c r="F51592"/>
      <c r="M51592" s="2"/>
      <c r="N51592"/>
      <c r="O51592"/>
      <c r="U51592"/>
      <c r="V51592"/>
    </row>
    <row r="51593" spans="6:22" x14ac:dyDescent="0.2">
      <c r="F51593"/>
      <c r="M51593" s="2"/>
      <c r="N51593"/>
      <c r="O51593"/>
      <c r="U51593"/>
      <c r="V51593"/>
    </row>
    <row r="51594" spans="6:22" x14ac:dyDescent="0.2">
      <c r="F51594"/>
      <c r="M51594" s="2"/>
      <c r="N51594"/>
      <c r="O51594"/>
      <c r="U51594"/>
      <c r="V51594"/>
    </row>
    <row r="51595" spans="6:22" x14ac:dyDescent="0.2">
      <c r="F51595"/>
      <c r="M51595" s="2"/>
      <c r="N51595"/>
      <c r="O51595"/>
      <c r="U51595"/>
      <c r="V51595"/>
    </row>
    <row r="51596" spans="6:22" x14ac:dyDescent="0.2">
      <c r="F51596"/>
      <c r="M51596" s="2"/>
      <c r="N51596"/>
      <c r="O51596"/>
      <c r="U51596"/>
      <c r="V51596"/>
    </row>
    <row r="51597" spans="6:22" x14ac:dyDescent="0.2">
      <c r="F51597"/>
      <c r="M51597" s="2"/>
      <c r="N51597"/>
      <c r="O51597"/>
      <c r="U51597"/>
      <c r="V51597"/>
    </row>
    <row r="51598" spans="6:22" x14ac:dyDescent="0.2">
      <c r="F51598"/>
      <c r="M51598" s="2"/>
      <c r="N51598"/>
      <c r="O51598"/>
      <c r="U51598"/>
      <c r="V51598"/>
    </row>
    <row r="51599" spans="6:22" x14ac:dyDescent="0.2">
      <c r="F51599"/>
      <c r="M51599" s="2"/>
      <c r="N51599"/>
      <c r="O51599"/>
      <c r="U51599"/>
      <c r="V51599"/>
    </row>
    <row r="51600" spans="6:22" x14ac:dyDescent="0.2">
      <c r="F51600"/>
      <c r="M51600" s="2"/>
      <c r="N51600"/>
      <c r="O51600"/>
      <c r="U51600"/>
      <c r="V51600"/>
    </row>
    <row r="51601" spans="6:22" x14ac:dyDescent="0.2">
      <c r="F51601"/>
      <c r="M51601" s="2"/>
      <c r="N51601"/>
      <c r="O51601"/>
      <c r="U51601"/>
      <c r="V51601"/>
    </row>
    <row r="51602" spans="6:22" x14ac:dyDescent="0.2">
      <c r="F51602"/>
      <c r="M51602" s="2"/>
      <c r="N51602"/>
      <c r="O51602"/>
      <c r="U51602"/>
      <c r="V51602"/>
    </row>
    <row r="51603" spans="6:22" x14ac:dyDescent="0.2">
      <c r="F51603"/>
      <c r="M51603" s="2"/>
      <c r="N51603"/>
      <c r="O51603"/>
      <c r="U51603"/>
      <c r="V51603"/>
    </row>
    <row r="51604" spans="6:22" x14ac:dyDescent="0.2">
      <c r="F51604"/>
      <c r="M51604" s="2"/>
      <c r="N51604"/>
      <c r="O51604"/>
      <c r="U51604"/>
      <c r="V51604"/>
    </row>
    <row r="51605" spans="6:22" x14ac:dyDescent="0.2">
      <c r="F51605"/>
      <c r="M51605" s="2"/>
      <c r="N51605"/>
      <c r="O51605"/>
      <c r="U51605"/>
      <c r="V51605"/>
    </row>
    <row r="51606" spans="6:22" x14ac:dyDescent="0.2">
      <c r="F51606"/>
      <c r="M51606" s="2"/>
      <c r="N51606"/>
      <c r="O51606"/>
      <c r="U51606"/>
      <c r="V51606"/>
    </row>
    <row r="51607" spans="6:22" x14ac:dyDescent="0.2">
      <c r="F51607"/>
      <c r="M51607" s="2"/>
      <c r="N51607"/>
      <c r="O51607"/>
      <c r="U51607"/>
      <c r="V51607"/>
    </row>
    <row r="51608" spans="6:22" x14ac:dyDescent="0.2">
      <c r="F51608"/>
      <c r="M51608" s="2"/>
      <c r="N51608"/>
      <c r="O51608"/>
      <c r="U51608"/>
      <c r="V51608"/>
    </row>
    <row r="51609" spans="6:22" x14ac:dyDescent="0.2">
      <c r="F51609"/>
      <c r="M51609" s="2"/>
      <c r="N51609"/>
      <c r="O51609"/>
      <c r="U51609"/>
      <c r="V51609"/>
    </row>
    <row r="51610" spans="6:22" x14ac:dyDescent="0.2">
      <c r="F51610"/>
      <c r="M51610" s="2"/>
      <c r="N51610"/>
      <c r="O51610"/>
      <c r="U51610"/>
      <c r="V51610"/>
    </row>
    <row r="51611" spans="6:22" x14ac:dyDescent="0.2">
      <c r="F51611"/>
      <c r="M51611" s="2"/>
      <c r="N51611"/>
      <c r="O51611"/>
      <c r="U51611"/>
      <c r="V51611"/>
    </row>
    <row r="51612" spans="6:22" x14ac:dyDescent="0.2">
      <c r="F51612"/>
      <c r="M51612" s="2"/>
      <c r="N51612"/>
      <c r="O51612"/>
      <c r="U51612"/>
      <c r="V51612"/>
    </row>
    <row r="51613" spans="6:22" x14ac:dyDescent="0.2">
      <c r="F51613"/>
      <c r="M51613" s="2"/>
      <c r="N51613"/>
      <c r="O51613"/>
      <c r="U51613"/>
      <c r="V51613"/>
    </row>
    <row r="51614" spans="6:22" x14ac:dyDescent="0.2">
      <c r="F51614"/>
      <c r="M51614" s="2"/>
      <c r="N51614"/>
      <c r="O51614"/>
      <c r="U51614"/>
      <c r="V51614"/>
    </row>
    <row r="51615" spans="6:22" x14ac:dyDescent="0.2">
      <c r="F51615"/>
      <c r="M51615" s="2"/>
      <c r="N51615"/>
      <c r="O51615"/>
      <c r="U51615"/>
      <c r="V51615"/>
    </row>
    <row r="51616" spans="6:22" x14ac:dyDescent="0.2">
      <c r="F51616"/>
      <c r="M51616" s="2"/>
      <c r="N51616"/>
      <c r="O51616"/>
      <c r="U51616"/>
      <c r="V51616"/>
    </row>
    <row r="51617" spans="6:22" x14ac:dyDescent="0.2">
      <c r="F51617"/>
      <c r="M51617" s="2"/>
      <c r="N51617"/>
      <c r="O51617"/>
      <c r="U51617"/>
      <c r="V51617"/>
    </row>
    <row r="51618" spans="6:22" x14ac:dyDescent="0.2">
      <c r="F51618"/>
      <c r="M51618" s="2"/>
      <c r="N51618"/>
      <c r="O51618"/>
      <c r="U51618"/>
      <c r="V51618"/>
    </row>
    <row r="51619" spans="6:22" x14ac:dyDescent="0.2">
      <c r="F51619"/>
      <c r="M51619" s="2"/>
      <c r="N51619"/>
      <c r="O51619"/>
      <c r="U51619"/>
      <c r="V51619"/>
    </row>
    <row r="51620" spans="6:22" x14ac:dyDescent="0.2">
      <c r="F51620"/>
      <c r="M51620" s="2"/>
      <c r="N51620"/>
      <c r="O51620"/>
      <c r="U51620"/>
      <c r="V51620"/>
    </row>
    <row r="51621" spans="6:22" x14ac:dyDescent="0.2">
      <c r="F51621"/>
      <c r="M51621" s="2"/>
      <c r="N51621"/>
      <c r="O51621"/>
      <c r="U51621"/>
      <c r="V51621"/>
    </row>
    <row r="51622" spans="6:22" x14ac:dyDescent="0.2">
      <c r="F51622"/>
      <c r="M51622" s="2"/>
      <c r="N51622"/>
      <c r="O51622"/>
      <c r="U51622"/>
      <c r="V51622"/>
    </row>
    <row r="51623" spans="6:22" x14ac:dyDescent="0.2">
      <c r="F51623"/>
      <c r="M51623" s="2"/>
      <c r="N51623"/>
      <c r="O51623"/>
      <c r="U51623"/>
      <c r="V51623"/>
    </row>
    <row r="51624" spans="6:22" x14ac:dyDescent="0.2">
      <c r="F51624"/>
      <c r="M51624" s="2"/>
      <c r="N51624"/>
      <c r="O51624"/>
      <c r="U51624"/>
      <c r="V51624"/>
    </row>
    <row r="51625" spans="6:22" x14ac:dyDescent="0.2">
      <c r="F51625"/>
      <c r="M51625" s="2"/>
      <c r="N51625"/>
      <c r="O51625"/>
      <c r="U51625"/>
      <c r="V51625"/>
    </row>
    <row r="51626" spans="6:22" x14ac:dyDescent="0.2">
      <c r="F51626"/>
      <c r="M51626" s="2"/>
      <c r="N51626"/>
      <c r="O51626"/>
      <c r="U51626"/>
      <c r="V51626"/>
    </row>
    <row r="51627" spans="6:22" x14ac:dyDescent="0.2">
      <c r="F51627"/>
      <c r="M51627" s="2"/>
      <c r="N51627"/>
      <c r="O51627"/>
      <c r="U51627"/>
      <c r="V51627"/>
    </row>
    <row r="51628" spans="6:22" x14ac:dyDescent="0.2">
      <c r="F51628"/>
      <c r="M51628" s="2"/>
      <c r="N51628"/>
      <c r="O51628"/>
      <c r="U51628"/>
      <c r="V51628"/>
    </row>
    <row r="51629" spans="6:22" x14ac:dyDescent="0.2">
      <c r="F51629"/>
      <c r="M51629" s="2"/>
      <c r="N51629"/>
      <c r="O51629"/>
      <c r="U51629"/>
      <c r="V51629"/>
    </row>
    <row r="51630" spans="6:22" x14ac:dyDescent="0.2">
      <c r="F51630"/>
      <c r="M51630" s="2"/>
      <c r="N51630"/>
      <c r="O51630"/>
      <c r="U51630"/>
      <c r="V51630"/>
    </row>
    <row r="51631" spans="6:22" x14ac:dyDescent="0.2">
      <c r="F51631"/>
      <c r="M51631" s="2"/>
      <c r="N51631"/>
      <c r="O51631"/>
      <c r="U51631"/>
      <c r="V51631"/>
    </row>
    <row r="51632" spans="6:22" x14ac:dyDescent="0.2">
      <c r="F51632"/>
      <c r="M51632" s="2"/>
      <c r="N51632"/>
      <c r="O51632"/>
      <c r="U51632"/>
      <c r="V51632"/>
    </row>
    <row r="51633" spans="6:22" x14ac:dyDescent="0.2">
      <c r="F51633"/>
      <c r="M51633" s="2"/>
      <c r="N51633"/>
      <c r="O51633"/>
      <c r="U51633"/>
      <c r="V51633"/>
    </row>
    <row r="51634" spans="6:22" x14ac:dyDescent="0.2">
      <c r="F51634"/>
      <c r="M51634" s="2"/>
      <c r="N51634"/>
      <c r="O51634"/>
      <c r="U51634"/>
      <c r="V51634"/>
    </row>
    <row r="51635" spans="6:22" x14ac:dyDescent="0.2">
      <c r="F51635"/>
      <c r="M51635" s="2"/>
      <c r="N51635"/>
      <c r="O51635"/>
      <c r="U51635"/>
      <c r="V51635"/>
    </row>
    <row r="51636" spans="6:22" x14ac:dyDescent="0.2">
      <c r="F51636"/>
      <c r="M51636" s="2"/>
      <c r="N51636"/>
      <c r="O51636"/>
      <c r="U51636"/>
      <c r="V51636"/>
    </row>
    <row r="51637" spans="6:22" x14ac:dyDescent="0.2">
      <c r="F51637"/>
      <c r="M51637" s="2"/>
      <c r="N51637"/>
      <c r="O51637"/>
      <c r="U51637"/>
      <c r="V51637"/>
    </row>
    <row r="51638" spans="6:22" x14ac:dyDescent="0.2">
      <c r="F51638"/>
      <c r="M51638" s="2"/>
      <c r="N51638"/>
      <c r="O51638"/>
      <c r="U51638"/>
      <c r="V51638"/>
    </row>
    <row r="51639" spans="6:22" x14ac:dyDescent="0.2">
      <c r="F51639"/>
      <c r="M51639" s="2"/>
      <c r="N51639"/>
      <c r="O51639"/>
      <c r="U51639"/>
      <c r="V51639"/>
    </row>
    <row r="51640" spans="6:22" x14ac:dyDescent="0.2">
      <c r="F51640"/>
      <c r="M51640" s="2"/>
      <c r="N51640"/>
      <c r="O51640"/>
      <c r="U51640"/>
      <c r="V51640"/>
    </row>
    <row r="51641" spans="6:22" x14ac:dyDescent="0.2">
      <c r="F51641"/>
      <c r="M51641" s="2"/>
      <c r="N51641"/>
      <c r="O51641"/>
      <c r="U51641"/>
      <c r="V51641"/>
    </row>
    <row r="51642" spans="6:22" x14ac:dyDescent="0.2">
      <c r="F51642"/>
      <c r="M51642" s="2"/>
      <c r="N51642"/>
      <c r="O51642"/>
      <c r="U51642"/>
      <c r="V51642"/>
    </row>
    <row r="51643" spans="6:22" x14ac:dyDescent="0.2">
      <c r="F51643"/>
      <c r="M51643" s="2"/>
      <c r="N51643"/>
      <c r="O51643"/>
      <c r="U51643"/>
      <c r="V51643"/>
    </row>
    <row r="51644" spans="6:22" x14ac:dyDescent="0.2">
      <c r="F51644"/>
      <c r="M51644" s="2"/>
      <c r="N51644"/>
      <c r="O51644"/>
      <c r="U51644"/>
      <c r="V51644"/>
    </row>
    <row r="51645" spans="6:22" x14ac:dyDescent="0.2">
      <c r="F51645"/>
      <c r="M51645" s="2"/>
      <c r="N51645"/>
      <c r="O51645"/>
      <c r="U51645"/>
      <c r="V51645"/>
    </row>
    <row r="51646" spans="6:22" x14ac:dyDescent="0.2">
      <c r="F51646"/>
      <c r="M51646" s="2"/>
      <c r="N51646"/>
      <c r="O51646"/>
      <c r="U51646"/>
      <c r="V51646"/>
    </row>
    <row r="51647" spans="6:22" x14ac:dyDescent="0.2">
      <c r="F51647"/>
      <c r="M51647" s="2"/>
      <c r="N51647"/>
      <c r="O51647"/>
      <c r="U51647"/>
      <c r="V51647"/>
    </row>
    <row r="51648" spans="6:22" x14ac:dyDescent="0.2">
      <c r="F51648"/>
      <c r="M51648" s="2"/>
      <c r="N51648"/>
      <c r="O51648"/>
      <c r="U51648"/>
      <c r="V51648"/>
    </row>
    <row r="51649" spans="6:22" x14ac:dyDescent="0.2">
      <c r="F51649"/>
      <c r="M51649" s="2"/>
      <c r="N51649"/>
      <c r="O51649"/>
      <c r="U51649"/>
      <c r="V51649"/>
    </row>
    <row r="51650" spans="6:22" x14ac:dyDescent="0.2">
      <c r="F51650"/>
      <c r="M51650" s="2"/>
      <c r="N51650"/>
      <c r="O51650"/>
      <c r="U51650"/>
      <c r="V51650"/>
    </row>
    <row r="51651" spans="6:22" x14ac:dyDescent="0.2">
      <c r="F51651"/>
      <c r="M51651" s="2"/>
      <c r="N51651"/>
      <c r="O51651"/>
      <c r="U51651"/>
      <c r="V51651"/>
    </row>
    <row r="51652" spans="6:22" x14ac:dyDescent="0.2">
      <c r="F51652"/>
      <c r="M51652" s="2"/>
      <c r="N51652"/>
      <c r="O51652"/>
      <c r="U51652"/>
      <c r="V51652"/>
    </row>
    <row r="51653" spans="6:22" x14ac:dyDescent="0.2">
      <c r="F51653"/>
      <c r="M51653" s="2"/>
      <c r="N51653"/>
      <c r="O51653"/>
      <c r="U51653"/>
      <c r="V51653"/>
    </row>
    <row r="51654" spans="6:22" x14ac:dyDescent="0.2">
      <c r="F51654"/>
      <c r="M51654" s="2"/>
      <c r="N51654"/>
      <c r="O51654"/>
      <c r="U51654"/>
      <c r="V51654"/>
    </row>
    <row r="51655" spans="6:22" x14ac:dyDescent="0.2">
      <c r="F51655"/>
      <c r="M51655" s="2"/>
      <c r="N51655"/>
      <c r="O51655"/>
      <c r="U51655"/>
      <c r="V51655"/>
    </row>
    <row r="51656" spans="6:22" x14ac:dyDescent="0.2">
      <c r="F51656"/>
      <c r="M51656" s="2"/>
      <c r="N51656"/>
      <c r="O51656"/>
      <c r="U51656"/>
      <c r="V51656"/>
    </row>
    <row r="51657" spans="6:22" x14ac:dyDescent="0.2">
      <c r="F51657"/>
      <c r="M51657" s="2"/>
      <c r="N51657"/>
      <c r="O51657"/>
      <c r="U51657"/>
      <c r="V51657"/>
    </row>
    <row r="51658" spans="6:22" x14ac:dyDescent="0.2">
      <c r="F51658"/>
      <c r="M51658" s="2"/>
      <c r="N51658"/>
      <c r="O51658"/>
      <c r="U51658"/>
      <c r="V51658"/>
    </row>
    <row r="51659" spans="6:22" x14ac:dyDescent="0.2">
      <c r="F51659"/>
      <c r="M51659" s="2"/>
      <c r="N51659"/>
      <c r="O51659"/>
      <c r="U51659"/>
      <c r="V51659"/>
    </row>
    <row r="51660" spans="6:22" x14ac:dyDescent="0.2">
      <c r="F51660"/>
      <c r="M51660" s="2"/>
      <c r="N51660"/>
      <c r="O51660"/>
      <c r="U51660"/>
      <c r="V51660"/>
    </row>
    <row r="51661" spans="6:22" x14ac:dyDescent="0.2">
      <c r="F51661"/>
      <c r="M51661" s="2"/>
      <c r="N51661"/>
      <c r="O51661"/>
      <c r="U51661"/>
      <c r="V51661"/>
    </row>
    <row r="51662" spans="6:22" x14ac:dyDescent="0.2">
      <c r="F51662"/>
      <c r="M51662" s="2"/>
      <c r="N51662"/>
      <c r="O51662"/>
      <c r="U51662"/>
      <c r="V51662"/>
    </row>
    <row r="51663" spans="6:22" x14ac:dyDescent="0.2">
      <c r="F51663"/>
      <c r="M51663" s="2"/>
      <c r="N51663"/>
      <c r="O51663"/>
      <c r="U51663"/>
      <c r="V51663"/>
    </row>
    <row r="51664" spans="6:22" x14ac:dyDescent="0.2">
      <c r="F51664"/>
      <c r="M51664" s="2"/>
      <c r="N51664"/>
      <c r="O51664"/>
      <c r="U51664"/>
      <c r="V51664"/>
    </row>
    <row r="51665" spans="6:22" x14ac:dyDescent="0.2">
      <c r="F51665"/>
      <c r="M51665" s="2"/>
      <c r="N51665"/>
      <c r="O51665"/>
      <c r="U51665"/>
      <c r="V51665"/>
    </row>
    <row r="51666" spans="6:22" x14ac:dyDescent="0.2">
      <c r="F51666"/>
      <c r="M51666" s="2"/>
      <c r="N51666"/>
      <c r="O51666"/>
      <c r="U51666"/>
      <c r="V51666"/>
    </row>
    <row r="51667" spans="6:22" x14ac:dyDescent="0.2">
      <c r="F51667"/>
      <c r="M51667" s="2"/>
      <c r="N51667"/>
      <c r="O51667"/>
      <c r="U51667"/>
      <c r="V51667"/>
    </row>
    <row r="51668" spans="6:22" x14ac:dyDescent="0.2">
      <c r="F51668"/>
      <c r="M51668" s="2"/>
      <c r="N51668"/>
      <c r="O51668"/>
      <c r="U51668"/>
      <c r="V51668"/>
    </row>
    <row r="51669" spans="6:22" x14ac:dyDescent="0.2">
      <c r="F51669"/>
      <c r="M51669" s="2"/>
      <c r="N51669"/>
      <c r="O51669"/>
      <c r="U51669"/>
      <c r="V51669"/>
    </row>
    <row r="51670" spans="6:22" x14ac:dyDescent="0.2">
      <c r="F51670"/>
      <c r="M51670" s="2"/>
      <c r="N51670"/>
      <c r="O51670"/>
      <c r="U51670"/>
      <c r="V51670"/>
    </row>
    <row r="51671" spans="6:22" x14ac:dyDescent="0.2">
      <c r="F51671"/>
      <c r="M51671" s="2"/>
      <c r="N51671"/>
      <c r="O51671"/>
      <c r="U51671"/>
      <c r="V51671"/>
    </row>
    <row r="51672" spans="6:22" x14ac:dyDescent="0.2">
      <c r="F51672"/>
      <c r="M51672" s="2"/>
      <c r="N51672"/>
      <c r="O51672"/>
      <c r="U51672"/>
      <c r="V51672"/>
    </row>
    <row r="51673" spans="6:22" x14ac:dyDescent="0.2">
      <c r="F51673"/>
      <c r="M51673" s="2"/>
      <c r="N51673"/>
      <c r="O51673"/>
      <c r="U51673"/>
      <c r="V51673"/>
    </row>
    <row r="51674" spans="6:22" x14ac:dyDescent="0.2">
      <c r="F51674"/>
      <c r="M51674" s="2"/>
      <c r="N51674"/>
      <c r="O51674"/>
      <c r="U51674"/>
      <c r="V51674"/>
    </row>
    <row r="51675" spans="6:22" x14ac:dyDescent="0.2">
      <c r="F51675"/>
      <c r="M51675" s="2"/>
      <c r="N51675"/>
      <c r="O51675"/>
      <c r="U51675"/>
      <c r="V51675"/>
    </row>
    <row r="51676" spans="6:22" x14ac:dyDescent="0.2">
      <c r="F51676"/>
      <c r="M51676" s="2"/>
      <c r="N51676"/>
      <c r="O51676"/>
      <c r="U51676"/>
      <c r="V51676"/>
    </row>
    <row r="51677" spans="6:22" x14ac:dyDescent="0.2">
      <c r="F51677"/>
      <c r="M51677" s="2"/>
      <c r="N51677"/>
      <c r="O51677"/>
      <c r="U51677"/>
      <c r="V51677"/>
    </row>
    <row r="51678" spans="6:22" x14ac:dyDescent="0.2">
      <c r="F51678"/>
      <c r="M51678" s="2"/>
      <c r="N51678"/>
      <c r="O51678"/>
      <c r="U51678"/>
      <c r="V51678"/>
    </row>
    <row r="51679" spans="6:22" x14ac:dyDescent="0.2">
      <c r="F51679"/>
      <c r="M51679" s="2"/>
      <c r="N51679"/>
      <c r="O51679"/>
      <c r="U51679"/>
      <c r="V51679"/>
    </row>
    <row r="51680" spans="6:22" x14ac:dyDescent="0.2">
      <c r="F51680"/>
      <c r="M51680" s="2"/>
      <c r="N51680"/>
      <c r="O51680"/>
      <c r="U51680"/>
      <c r="V51680"/>
    </row>
    <row r="51681" spans="6:22" x14ac:dyDescent="0.2">
      <c r="F51681"/>
      <c r="M51681" s="2"/>
      <c r="N51681"/>
      <c r="O51681"/>
      <c r="U51681"/>
      <c r="V51681"/>
    </row>
    <row r="51682" spans="6:22" x14ac:dyDescent="0.2">
      <c r="F51682"/>
      <c r="M51682" s="2"/>
      <c r="N51682"/>
      <c r="O51682"/>
      <c r="U51682"/>
      <c r="V51682"/>
    </row>
    <row r="51683" spans="6:22" x14ac:dyDescent="0.2">
      <c r="F51683"/>
      <c r="M51683" s="2"/>
      <c r="N51683"/>
      <c r="O51683"/>
      <c r="U51683"/>
      <c r="V51683"/>
    </row>
    <row r="51684" spans="6:22" x14ac:dyDescent="0.2">
      <c r="F51684"/>
      <c r="M51684" s="2"/>
      <c r="N51684"/>
      <c r="O51684"/>
      <c r="U51684"/>
      <c r="V51684"/>
    </row>
    <row r="51685" spans="6:22" x14ac:dyDescent="0.2">
      <c r="F51685"/>
      <c r="M51685" s="2"/>
      <c r="N51685"/>
      <c r="O51685"/>
      <c r="U51685"/>
      <c r="V51685"/>
    </row>
    <row r="51686" spans="6:22" x14ac:dyDescent="0.2">
      <c r="F51686"/>
      <c r="M51686" s="2"/>
      <c r="N51686"/>
      <c r="O51686"/>
      <c r="U51686"/>
      <c r="V51686"/>
    </row>
    <row r="51687" spans="6:22" x14ac:dyDescent="0.2">
      <c r="F51687"/>
      <c r="M51687" s="2"/>
      <c r="N51687"/>
      <c r="O51687"/>
      <c r="U51687"/>
      <c r="V51687"/>
    </row>
    <row r="51688" spans="6:22" x14ac:dyDescent="0.2">
      <c r="F51688"/>
      <c r="M51688" s="2"/>
      <c r="N51688"/>
      <c r="O51688"/>
      <c r="U51688"/>
      <c r="V51688"/>
    </row>
    <row r="51689" spans="6:22" x14ac:dyDescent="0.2">
      <c r="F51689"/>
      <c r="M51689" s="2"/>
      <c r="N51689"/>
      <c r="O51689"/>
      <c r="U51689"/>
      <c r="V51689"/>
    </row>
    <row r="51690" spans="6:22" x14ac:dyDescent="0.2">
      <c r="F51690"/>
      <c r="M51690" s="2"/>
      <c r="N51690"/>
      <c r="O51690"/>
      <c r="U51690"/>
      <c r="V51690"/>
    </row>
    <row r="51691" spans="6:22" x14ac:dyDescent="0.2">
      <c r="F51691"/>
      <c r="M51691" s="2"/>
      <c r="N51691"/>
      <c r="O51691"/>
      <c r="U51691"/>
      <c r="V51691"/>
    </row>
    <row r="51692" spans="6:22" x14ac:dyDescent="0.2">
      <c r="F51692"/>
      <c r="M51692" s="2"/>
      <c r="N51692"/>
      <c r="O51692"/>
      <c r="U51692"/>
      <c r="V51692"/>
    </row>
    <row r="51693" spans="6:22" x14ac:dyDescent="0.2">
      <c r="F51693"/>
      <c r="M51693" s="2"/>
      <c r="N51693"/>
      <c r="O51693"/>
      <c r="U51693"/>
      <c r="V51693"/>
    </row>
    <row r="51694" spans="6:22" x14ac:dyDescent="0.2">
      <c r="F51694"/>
      <c r="M51694" s="2"/>
      <c r="N51694"/>
      <c r="O51694"/>
      <c r="U51694"/>
      <c r="V51694"/>
    </row>
    <row r="51695" spans="6:22" x14ac:dyDescent="0.2">
      <c r="F51695"/>
      <c r="M51695" s="2"/>
      <c r="N51695"/>
      <c r="O51695"/>
      <c r="U51695"/>
      <c r="V51695"/>
    </row>
    <row r="51696" spans="6:22" x14ac:dyDescent="0.2">
      <c r="F51696"/>
      <c r="M51696" s="2"/>
      <c r="N51696"/>
      <c r="O51696"/>
      <c r="U51696"/>
      <c r="V51696"/>
    </row>
    <row r="51697" spans="6:22" x14ac:dyDescent="0.2">
      <c r="F51697"/>
      <c r="M51697" s="2"/>
      <c r="N51697"/>
      <c r="O51697"/>
      <c r="U51697"/>
      <c r="V51697"/>
    </row>
    <row r="51698" spans="6:22" x14ac:dyDescent="0.2">
      <c r="F51698"/>
      <c r="M51698" s="2"/>
      <c r="N51698"/>
      <c r="O51698"/>
      <c r="U51698"/>
      <c r="V51698"/>
    </row>
    <row r="51699" spans="6:22" x14ac:dyDescent="0.2">
      <c r="F51699"/>
      <c r="M51699" s="2"/>
      <c r="N51699"/>
      <c r="O51699"/>
      <c r="U51699"/>
      <c r="V51699"/>
    </row>
    <row r="51700" spans="6:22" x14ac:dyDescent="0.2">
      <c r="F51700"/>
      <c r="M51700" s="2"/>
      <c r="N51700"/>
      <c r="O51700"/>
      <c r="U51700"/>
      <c r="V51700"/>
    </row>
    <row r="51701" spans="6:22" x14ac:dyDescent="0.2">
      <c r="F51701"/>
      <c r="M51701" s="2"/>
      <c r="N51701"/>
      <c r="O51701"/>
      <c r="U51701"/>
      <c r="V51701"/>
    </row>
    <row r="51702" spans="6:22" x14ac:dyDescent="0.2">
      <c r="F51702"/>
      <c r="M51702" s="2"/>
      <c r="N51702"/>
      <c r="O51702"/>
      <c r="U51702"/>
      <c r="V51702"/>
    </row>
    <row r="51703" spans="6:22" x14ac:dyDescent="0.2">
      <c r="F51703"/>
      <c r="M51703" s="2"/>
      <c r="N51703"/>
      <c r="O51703"/>
      <c r="U51703"/>
      <c r="V51703"/>
    </row>
    <row r="51704" spans="6:22" x14ac:dyDescent="0.2">
      <c r="F51704"/>
      <c r="M51704" s="2"/>
      <c r="N51704"/>
      <c r="O51704"/>
      <c r="U51704"/>
      <c r="V51704"/>
    </row>
    <row r="51705" spans="6:22" x14ac:dyDescent="0.2">
      <c r="F51705"/>
      <c r="M51705" s="2"/>
      <c r="N51705"/>
      <c r="O51705"/>
      <c r="U51705"/>
      <c r="V51705"/>
    </row>
    <row r="51706" spans="6:22" x14ac:dyDescent="0.2">
      <c r="F51706"/>
      <c r="M51706" s="2"/>
      <c r="N51706"/>
      <c r="O51706"/>
      <c r="U51706"/>
      <c r="V51706"/>
    </row>
    <row r="51707" spans="6:22" x14ac:dyDescent="0.2">
      <c r="F51707"/>
      <c r="M51707" s="2"/>
      <c r="N51707"/>
      <c r="O51707"/>
      <c r="U51707"/>
      <c r="V51707"/>
    </row>
    <row r="51708" spans="6:22" x14ac:dyDescent="0.2">
      <c r="F51708"/>
      <c r="M51708" s="2"/>
      <c r="N51708"/>
      <c r="O51708"/>
      <c r="U51708"/>
      <c r="V51708"/>
    </row>
    <row r="51709" spans="6:22" x14ac:dyDescent="0.2">
      <c r="F51709"/>
      <c r="M51709" s="2"/>
      <c r="N51709"/>
      <c r="O51709"/>
      <c r="U51709"/>
      <c r="V51709"/>
    </row>
    <row r="51710" spans="6:22" x14ac:dyDescent="0.2">
      <c r="F51710"/>
      <c r="M51710" s="2"/>
      <c r="N51710"/>
      <c r="O51710"/>
      <c r="U51710"/>
      <c r="V51710"/>
    </row>
    <row r="51711" spans="6:22" x14ac:dyDescent="0.2">
      <c r="F51711"/>
      <c r="M51711" s="2"/>
      <c r="N51711"/>
      <c r="O51711"/>
      <c r="U51711"/>
      <c r="V51711"/>
    </row>
    <row r="51712" spans="6:22" x14ac:dyDescent="0.2">
      <c r="F51712"/>
      <c r="M51712" s="2"/>
      <c r="N51712"/>
      <c r="O51712"/>
      <c r="U51712"/>
      <c r="V51712"/>
    </row>
    <row r="51713" spans="6:22" x14ac:dyDescent="0.2">
      <c r="F51713"/>
      <c r="M51713" s="2"/>
      <c r="N51713"/>
      <c r="O51713"/>
      <c r="U51713"/>
      <c r="V51713"/>
    </row>
    <row r="51714" spans="6:22" x14ac:dyDescent="0.2">
      <c r="F51714"/>
      <c r="M51714" s="2"/>
      <c r="N51714"/>
      <c r="O51714"/>
      <c r="U51714"/>
      <c r="V51714"/>
    </row>
    <row r="51715" spans="6:22" x14ac:dyDescent="0.2">
      <c r="F51715"/>
      <c r="M51715" s="2"/>
      <c r="N51715"/>
      <c r="O51715"/>
      <c r="U51715"/>
      <c r="V51715"/>
    </row>
    <row r="51716" spans="6:22" x14ac:dyDescent="0.2">
      <c r="F51716"/>
      <c r="M51716" s="2"/>
      <c r="N51716"/>
      <c r="O51716"/>
      <c r="U51716"/>
      <c r="V51716"/>
    </row>
    <row r="51717" spans="6:22" x14ac:dyDescent="0.2">
      <c r="F51717"/>
      <c r="M51717" s="2"/>
      <c r="N51717"/>
      <c r="O51717"/>
      <c r="U51717"/>
      <c r="V51717"/>
    </row>
    <row r="51718" spans="6:22" x14ac:dyDescent="0.2">
      <c r="F51718"/>
      <c r="M51718" s="2"/>
      <c r="N51718"/>
      <c r="O51718"/>
      <c r="U51718"/>
      <c r="V51718"/>
    </row>
    <row r="51719" spans="6:22" x14ac:dyDescent="0.2">
      <c r="F51719"/>
      <c r="M51719" s="2"/>
      <c r="N51719"/>
      <c r="O51719"/>
      <c r="U51719"/>
      <c r="V51719"/>
    </row>
    <row r="51720" spans="6:22" x14ac:dyDescent="0.2">
      <c r="F51720"/>
      <c r="M51720" s="2"/>
      <c r="N51720"/>
      <c r="O51720"/>
      <c r="U51720"/>
      <c r="V51720"/>
    </row>
    <row r="51721" spans="6:22" x14ac:dyDescent="0.2">
      <c r="F51721"/>
      <c r="M51721" s="2"/>
      <c r="N51721"/>
      <c r="O51721"/>
      <c r="U51721"/>
      <c r="V51721"/>
    </row>
    <row r="51722" spans="6:22" x14ac:dyDescent="0.2">
      <c r="F51722"/>
      <c r="M51722" s="2"/>
      <c r="N51722"/>
      <c r="O51722"/>
      <c r="U51722"/>
      <c r="V51722"/>
    </row>
    <row r="51723" spans="6:22" x14ac:dyDescent="0.2">
      <c r="F51723"/>
      <c r="M51723" s="2"/>
      <c r="N51723"/>
      <c r="O51723"/>
      <c r="U51723"/>
      <c r="V51723"/>
    </row>
    <row r="51724" spans="6:22" x14ac:dyDescent="0.2">
      <c r="F51724"/>
      <c r="M51724" s="2"/>
      <c r="N51724"/>
      <c r="O51724"/>
      <c r="U51724"/>
      <c r="V51724"/>
    </row>
    <row r="51725" spans="6:22" x14ac:dyDescent="0.2">
      <c r="F51725"/>
      <c r="M51725" s="2"/>
      <c r="N51725"/>
      <c r="O51725"/>
      <c r="U51725"/>
      <c r="V51725"/>
    </row>
    <row r="51726" spans="6:22" x14ac:dyDescent="0.2">
      <c r="F51726"/>
      <c r="M51726" s="2"/>
      <c r="N51726"/>
      <c r="O51726"/>
      <c r="U51726"/>
      <c r="V51726"/>
    </row>
    <row r="51727" spans="6:22" x14ac:dyDescent="0.2">
      <c r="F51727"/>
      <c r="M51727" s="2"/>
      <c r="N51727"/>
      <c r="O51727"/>
      <c r="U51727"/>
      <c r="V51727"/>
    </row>
    <row r="51728" spans="6:22" x14ac:dyDescent="0.2">
      <c r="F51728"/>
      <c r="M51728" s="2"/>
      <c r="N51728"/>
      <c r="O51728"/>
      <c r="U51728"/>
      <c r="V51728"/>
    </row>
    <row r="51729" spans="6:22" x14ac:dyDescent="0.2">
      <c r="F51729"/>
      <c r="M51729" s="2"/>
      <c r="N51729"/>
      <c r="O51729"/>
      <c r="U51729"/>
      <c r="V51729"/>
    </row>
    <row r="51730" spans="6:22" x14ac:dyDescent="0.2">
      <c r="F51730"/>
      <c r="M51730" s="2"/>
      <c r="N51730"/>
      <c r="O51730"/>
      <c r="U51730"/>
      <c r="V51730"/>
    </row>
    <row r="51731" spans="6:22" x14ac:dyDescent="0.2">
      <c r="F51731"/>
      <c r="M51731" s="2"/>
      <c r="N51731"/>
      <c r="O51731"/>
      <c r="U51731"/>
      <c r="V51731"/>
    </row>
    <row r="51732" spans="6:22" x14ac:dyDescent="0.2">
      <c r="F51732"/>
      <c r="M51732" s="2"/>
      <c r="N51732"/>
      <c r="O51732"/>
      <c r="U51732"/>
      <c r="V51732"/>
    </row>
    <row r="51733" spans="6:22" x14ac:dyDescent="0.2">
      <c r="F51733"/>
      <c r="M51733" s="2"/>
      <c r="N51733"/>
      <c r="O51733"/>
      <c r="U51733"/>
      <c r="V51733"/>
    </row>
    <row r="51734" spans="6:22" x14ac:dyDescent="0.2">
      <c r="F51734"/>
      <c r="M51734" s="2"/>
      <c r="N51734"/>
      <c r="O51734"/>
      <c r="U51734"/>
      <c r="V51734"/>
    </row>
    <row r="51735" spans="6:22" x14ac:dyDescent="0.2">
      <c r="F51735"/>
      <c r="M51735" s="2"/>
      <c r="N51735"/>
      <c r="O51735"/>
      <c r="U51735"/>
      <c r="V51735"/>
    </row>
    <row r="51736" spans="6:22" x14ac:dyDescent="0.2">
      <c r="F51736"/>
      <c r="M51736" s="2"/>
      <c r="N51736"/>
      <c r="O51736"/>
      <c r="U51736"/>
      <c r="V51736"/>
    </row>
    <row r="51737" spans="6:22" x14ac:dyDescent="0.2">
      <c r="F51737"/>
      <c r="M51737" s="2"/>
      <c r="N51737"/>
      <c r="O51737"/>
      <c r="U51737"/>
      <c r="V51737"/>
    </row>
    <row r="51738" spans="6:22" x14ac:dyDescent="0.2">
      <c r="F51738"/>
      <c r="M51738" s="2"/>
      <c r="N51738"/>
      <c r="O51738"/>
      <c r="U51738"/>
      <c r="V51738"/>
    </row>
    <row r="51739" spans="6:22" x14ac:dyDescent="0.2">
      <c r="F51739"/>
      <c r="M51739" s="2"/>
      <c r="N51739"/>
      <c r="O51739"/>
      <c r="U51739"/>
      <c r="V51739"/>
    </row>
    <row r="51740" spans="6:22" x14ac:dyDescent="0.2">
      <c r="F51740"/>
      <c r="M51740" s="2"/>
      <c r="N51740"/>
      <c r="O51740"/>
      <c r="U51740"/>
      <c r="V51740"/>
    </row>
    <row r="51741" spans="6:22" x14ac:dyDescent="0.2">
      <c r="F51741"/>
      <c r="M51741" s="2"/>
      <c r="N51741"/>
      <c r="O51741"/>
      <c r="U51741"/>
      <c r="V51741"/>
    </row>
    <row r="51742" spans="6:22" x14ac:dyDescent="0.2">
      <c r="F51742"/>
      <c r="M51742" s="2"/>
      <c r="N51742"/>
      <c r="O51742"/>
      <c r="U51742"/>
      <c r="V51742"/>
    </row>
    <row r="51743" spans="6:22" x14ac:dyDescent="0.2">
      <c r="F51743"/>
      <c r="M51743" s="2"/>
      <c r="N51743"/>
      <c r="O51743"/>
      <c r="U51743"/>
      <c r="V51743"/>
    </row>
    <row r="51744" spans="6:22" x14ac:dyDescent="0.2">
      <c r="F51744"/>
      <c r="M51744" s="2"/>
      <c r="N51744"/>
      <c r="O51744"/>
      <c r="U51744"/>
      <c r="V51744"/>
    </row>
    <row r="51745" spans="6:22" x14ac:dyDescent="0.2">
      <c r="F51745"/>
      <c r="M51745" s="2"/>
      <c r="N51745"/>
      <c r="O51745"/>
      <c r="U51745"/>
      <c r="V51745"/>
    </row>
    <row r="51746" spans="6:22" x14ac:dyDescent="0.2">
      <c r="F51746"/>
      <c r="M51746" s="2"/>
      <c r="N51746"/>
      <c r="O51746"/>
      <c r="U51746"/>
      <c r="V51746"/>
    </row>
    <row r="51747" spans="6:22" x14ac:dyDescent="0.2">
      <c r="F51747"/>
      <c r="M51747" s="2"/>
      <c r="N51747"/>
      <c r="O51747"/>
      <c r="U51747"/>
      <c r="V51747"/>
    </row>
    <row r="51748" spans="6:22" x14ac:dyDescent="0.2">
      <c r="F51748"/>
      <c r="M51748" s="2"/>
      <c r="N51748"/>
      <c r="O51748"/>
      <c r="U51748"/>
      <c r="V51748"/>
    </row>
    <row r="51749" spans="6:22" x14ac:dyDescent="0.2">
      <c r="F51749"/>
      <c r="M51749" s="2"/>
      <c r="N51749"/>
      <c r="O51749"/>
      <c r="U51749"/>
      <c r="V51749"/>
    </row>
    <row r="51750" spans="6:22" x14ac:dyDescent="0.2">
      <c r="F51750"/>
      <c r="M51750" s="2"/>
      <c r="N51750"/>
      <c r="O51750"/>
      <c r="U51750"/>
      <c r="V51750"/>
    </row>
    <row r="51751" spans="6:22" x14ac:dyDescent="0.2">
      <c r="F51751"/>
      <c r="M51751" s="2"/>
      <c r="N51751"/>
      <c r="O51751"/>
      <c r="U51751"/>
      <c r="V51751"/>
    </row>
    <row r="51752" spans="6:22" x14ac:dyDescent="0.2">
      <c r="F51752"/>
      <c r="M51752" s="2"/>
      <c r="N51752"/>
      <c r="O51752"/>
      <c r="U51752"/>
      <c r="V51752"/>
    </row>
    <row r="51753" spans="6:22" x14ac:dyDescent="0.2">
      <c r="F51753"/>
      <c r="M51753" s="2"/>
      <c r="N51753"/>
      <c r="O51753"/>
      <c r="U51753"/>
      <c r="V51753"/>
    </row>
    <row r="51754" spans="6:22" x14ac:dyDescent="0.2">
      <c r="F51754"/>
      <c r="M51754" s="2"/>
      <c r="N51754"/>
      <c r="O51754"/>
      <c r="U51754"/>
      <c r="V51754"/>
    </row>
    <row r="51755" spans="6:22" x14ac:dyDescent="0.2">
      <c r="F51755"/>
      <c r="M51755" s="2"/>
      <c r="N51755"/>
      <c r="O51755"/>
      <c r="U51755"/>
      <c r="V51755"/>
    </row>
    <row r="51756" spans="6:22" x14ac:dyDescent="0.2">
      <c r="F51756"/>
      <c r="M51756" s="2"/>
      <c r="N51756"/>
      <c r="O51756"/>
      <c r="U51756"/>
      <c r="V51756"/>
    </row>
    <row r="51757" spans="6:22" x14ac:dyDescent="0.2">
      <c r="F51757"/>
      <c r="M51757" s="2"/>
      <c r="N51757"/>
      <c r="O51757"/>
      <c r="U51757"/>
      <c r="V51757"/>
    </row>
    <row r="51758" spans="6:22" x14ac:dyDescent="0.2">
      <c r="F51758"/>
      <c r="M51758" s="2"/>
      <c r="N51758"/>
      <c r="O51758"/>
      <c r="U51758"/>
      <c r="V51758"/>
    </row>
    <row r="51759" spans="6:22" x14ac:dyDescent="0.2">
      <c r="F51759"/>
      <c r="M51759" s="2"/>
      <c r="N51759"/>
      <c r="O51759"/>
      <c r="U51759"/>
      <c r="V51759"/>
    </row>
    <row r="51760" spans="6:22" x14ac:dyDescent="0.2">
      <c r="F51760"/>
      <c r="M51760" s="2"/>
      <c r="N51760"/>
      <c r="O51760"/>
      <c r="U51760"/>
      <c r="V51760"/>
    </row>
    <row r="51761" spans="6:22" x14ac:dyDescent="0.2">
      <c r="F51761"/>
      <c r="M51761" s="2"/>
      <c r="N51761"/>
      <c r="O51761"/>
      <c r="U51761"/>
      <c r="V51761"/>
    </row>
    <row r="51762" spans="6:22" x14ac:dyDescent="0.2">
      <c r="F51762"/>
      <c r="M51762" s="2"/>
      <c r="N51762"/>
      <c r="O51762"/>
      <c r="U51762"/>
      <c r="V51762"/>
    </row>
    <row r="51763" spans="6:22" x14ac:dyDescent="0.2">
      <c r="F51763"/>
      <c r="M51763" s="2"/>
      <c r="N51763"/>
      <c r="O51763"/>
      <c r="U51763"/>
      <c r="V51763"/>
    </row>
    <row r="51764" spans="6:22" x14ac:dyDescent="0.2">
      <c r="F51764"/>
      <c r="M51764" s="2"/>
      <c r="N51764"/>
      <c r="O51764"/>
      <c r="U51764"/>
      <c r="V51764"/>
    </row>
    <row r="51765" spans="6:22" x14ac:dyDescent="0.2">
      <c r="F51765"/>
      <c r="M51765" s="2"/>
      <c r="N51765"/>
      <c r="O51765"/>
      <c r="U51765"/>
      <c r="V51765"/>
    </row>
    <row r="51766" spans="6:22" x14ac:dyDescent="0.2">
      <c r="F51766"/>
      <c r="M51766" s="2"/>
      <c r="N51766"/>
      <c r="O51766"/>
      <c r="U51766"/>
      <c r="V51766"/>
    </row>
    <row r="51767" spans="6:22" x14ac:dyDescent="0.2">
      <c r="F51767"/>
      <c r="M51767" s="2"/>
      <c r="N51767"/>
      <c r="O51767"/>
      <c r="U51767"/>
      <c r="V51767"/>
    </row>
    <row r="51768" spans="6:22" x14ac:dyDescent="0.2">
      <c r="F51768"/>
      <c r="M51768" s="2"/>
      <c r="N51768"/>
      <c r="O51768"/>
      <c r="U51768"/>
      <c r="V51768"/>
    </row>
    <row r="51769" spans="6:22" x14ac:dyDescent="0.2">
      <c r="F51769"/>
      <c r="M51769" s="2"/>
      <c r="N51769"/>
      <c r="O51769"/>
      <c r="U51769"/>
      <c r="V51769"/>
    </row>
    <row r="51770" spans="6:22" x14ac:dyDescent="0.2">
      <c r="F51770"/>
      <c r="M51770" s="2"/>
      <c r="N51770"/>
      <c r="O51770"/>
      <c r="U51770"/>
      <c r="V51770"/>
    </row>
    <row r="51771" spans="6:22" x14ac:dyDescent="0.2">
      <c r="F51771"/>
      <c r="M51771" s="2"/>
      <c r="N51771"/>
      <c r="O51771"/>
      <c r="U51771"/>
      <c r="V51771"/>
    </row>
    <row r="51772" spans="6:22" x14ac:dyDescent="0.2">
      <c r="F51772"/>
      <c r="M51772" s="2"/>
      <c r="N51772"/>
      <c r="O51772"/>
      <c r="U51772"/>
      <c r="V51772"/>
    </row>
    <row r="51773" spans="6:22" x14ac:dyDescent="0.2">
      <c r="F51773"/>
      <c r="M51773" s="2"/>
      <c r="N51773"/>
      <c r="O51773"/>
      <c r="U51773"/>
      <c r="V51773"/>
    </row>
    <row r="51774" spans="6:22" x14ac:dyDescent="0.2">
      <c r="F51774"/>
      <c r="M51774" s="2"/>
      <c r="N51774"/>
      <c r="O51774"/>
      <c r="U51774"/>
      <c r="V51774"/>
    </row>
    <row r="51775" spans="6:22" x14ac:dyDescent="0.2">
      <c r="F51775"/>
      <c r="M51775" s="2"/>
      <c r="N51775"/>
      <c r="O51775"/>
      <c r="U51775"/>
      <c r="V51775"/>
    </row>
    <row r="51776" spans="6:22" x14ac:dyDescent="0.2">
      <c r="F51776"/>
      <c r="M51776" s="2"/>
      <c r="N51776"/>
      <c r="O51776"/>
      <c r="U51776"/>
      <c r="V51776"/>
    </row>
    <row r="51777" spans="6:22" x14ac:dyDescent="0.2">
      <c r="F51777"/>
      <c r="M51777" s="2"/>
      <c r="N51777"/>
      <c r="O51777"/>
      <c r="U51777"/>
      <c r="V51777"/>
    </row>
    <row r="51778" spans="6:22" x14ac:dyDescent="0.2">
      <c r="F51778"/>
      <c r="M51778" s="2"/>
      <c r="N51778"/>
      <c r="O51778"/>
      <c r="U51778"/>
      <c r="V51778"/>
    </row>
    <row r="51779" spans="6:22" x14ac:dyDescent="0.2">
      <c r="F51779"/>
      <c r="M51779" s="2"/>
      <c r="N51779"/>
      <c r="O51779"/>
      <c r="U51779"/>
      <c r="V51779"/>
    </row>
    <row r="51780" spans="6:22" x14ac:dyDescent="0.2">
      <c r="F51780"/>
      <c r="M51780" s="2"/>
      <c r="N51780"/>
      <c r="O51780"/>
      <c r="U51780"/>
      <c r="V51780"/>
    </row>
    <row r="51781" spans="6:22" x14ac:dyDescent="0.2">
      <c r="F51781"/>
      <c r="M51781" s="2"/>
      <c r="N51781"/>
      <c r="O51781"/>
      <c r="U51781"/>
      <c r="V51781"/>
    </row>
    <row r="51782" spans="6:22" x14ac:dyDescent="0.2">
      <c r="F51782"/>
      <c r="M51782" s="2"/>
      <c r="N51782"/>
      <c r="O51782"/>
      <c r="U51782"/>
      <c r="V51782"/>
    </row>
    <row r="51783" spans="6:22" x14ac:dyDescent="0.2">
      <c r="F51783"/>
      <c r="M51783" s="2"/>
      <c r="N51783"/>
      <c r="O51783"/>
      <c r="U51783"/>
      <c r="V51783"/>
    </row>
    <row r="51784" spans="6:22" x14ac:dyDescent="0.2">
      <c r="F51784"/>
      <c r="M51784" s="2"/>
      <c r="N51784"/>
      <c r="O51784"/>
      <c r="U51784"/>
      <c r="V51784"/>
    </row>
    <row r="51785" spans="6:22" x14ac:dyDescent="0.2">
      <c r="F51785"/>
      <c r="M51785" s="2"/>
      <c r="N51785"/>
      <c r="O51785"/>
      <c r="U51785"/>
      <c r="V51785"/>
    </row>
    <row r="51786" spans="6:22" x14ac:dyDescent="0.2">
      <c r="F51786"/>
      <c r="M51786" s="2"/>
      <c r="N51786"/>
      <c r="O51786"/>
      <c r="U51786"/>
      <c r="V51786"/>
    </row>
    <row r="51787" spans="6:22" x14ac:dyDescent="0.2">
      <c r="F51787"/>
      <c r="M51787" s="2"/>
      <c r="N51787"/>
      <c r="O51787"/>
      <c r="U51787"/>
      <c r="V51787"/>
    </row>
    <row r="51788" spans="6:22" x14ac:dyDescent="0.2">
      <c r="F51788"/>
      <c r="M51788" s="2"/>
      <c r="N51788"/>
      <c r="O51788"/>
      <c r="U51788"/>
      <c r="V51788"/>
    </row>
    <row r="51789" spans="6:22" x14ac:dyDescent="0.2">
      <c r="F51789"/>
      <c r="M51789" s="2"/>
      <c r="N51789"/>
      <c r="O51789"/>
      <c r="U51789"/>
      <c r="V51789"/>
    </row>
    <row r="51790" spans="6:22" x14ac:dyDescent="0.2">
      <c r="F51790"/>
      <c r="M51790" s="2"/>
      <c r="N51790"/>
      <c r="O51790"/>
      <c r="U51790"/>
      <c r="V51790"/>
    </row>
    <row r="51791" spans="6:22" x14ac:dyDescent="0.2">
      <c r="F51791"/>
      <c r="M51791" s="2"/>
      <c r="N51791"/>
      <c r="O51791"/>
      <c r="U51791"/>
      <c r="V51791"/>
    </row>
    <row r="51792" spans="6:22" x14ac:dyDescent="0.2">
      <c r="F51792"/>
      <c r="M51792" s="2"/>
      <c r="N51792"/>
      <c r="O51792"/>
      <c r="U51792"/>
      <c r="V51792"/>
    </row>
    <row r="51793" spans="6:22" x14ac:dyDescent="0.2">
      <c r="F51793"/>
      <c r="M51793" s="2"/>
      <c r="N51793"/>
      <c r="O51793"/>
      <c r="U51793"/>
      <c r="V51793"/>
    </row>
    <row r="51794" spans="6:22" x14ac:dyDescent="0.2">
      <c r="F51794"/>
      <c r="M51794" s="2"/>
      <c r="N51794"/>
      <c r="O51794"/>
      <c r="U51794"/>
      <c r="V51794"/>
    </row>
    <row r="51795" spans="6:22" x14ac:dyDescent="0.2">
      <c r="F51795"/>
      <c r="M51795" s="2"/>
      <c r="N51795"/>
      <c r="O51795"/>
      <c r="U51795"/>
      <c r="V51795"/>
    </row>
    <row r="51796" spans="6:22" x14ac:dyDescent="0.2">
      <c r="F51796"/>
      <c r="M51796" s="2"/>
      <c r="N51796"/>
      <c r="O51796"/>
      <c r="U51796"/>
      <c r="V51796"/>
    </row>
    <row r="51797" spans="6:22" x14ac:dyDescent="0.2">
      <c r="F51797"/>
      <c r="M51797" s="2"/>
      <c r="N51797"/>
      <c r="O51797"/>
      <c r="U51797"/>
      <c r="V51797"/>
    </row>
    <row r="51798" spans="6:22" x14ac:dyDescent="0.2">
      <c r="F51798"/>
      <c r="M51798" s="2"/>
      <c r="N51798"/>
      <c r="O51798"/>
      <c r="U51798"/>
      <c r="V51798"/>
    </row>
    <row r="51799" spans="6:22" x14ac:dyDescent="0.2">
      <c r="F51799"/>
      <c r="M51799" s="2"/>
      <c r="N51799"/>
      <c r="O51799"/>
      <c r="U51799"/>
      <c r="V51799"/>
    </row>
    <row r="51800" spans="6:22" x14ac:dyDescent="0.2">
      <c r="F51800"/>
      <c r="M51800" s="2"/>
      <c r="N51800"/>
      <c r="O51800"/>
      <c r="U51800"/>
      <c r="V51800"/>
    </row>
    <row r="51801" spans="6:22" x14ac:dyDescent="0.2">
      <c r="F51801"/>
      <c r="M51801" s="2"/>
      <c r="N51801"/>
      <c r="O51801"/>
      <c r="U51801"/>
      <c r="V51801"/>
    </row>
    <row r="51802" spans="6:22" x14ac:dyDescent="0.2">
      <c r="F51802"/>
      <c r="M51802" s="2"/>
      <c r="N51802"/>
      <c r="O51802"/>
      <c r="U51802"/>
      <c r="V51802"/>
    </row>
    <row r="51803" spans="6:22" x14ac:dyDescent="0.2">
      <c r="F51803"/>
      <c r="M51803" s="2"/>
      <c r="N51803"/>
      <c r="O51803"/>
      <c r="U51803"/>
      <c r="V51803"/>
    </row>
    <row r="51804" spans="6:22" x14ac:dyDescent="0.2">
      <c r="F51804"/>
      <c r="M51804" s="2"/>
      <c r="N51804"/>
      <c r="O51804"/>
      <c r="U51804"/>
      <c r="V51804"/>
    </row>
    <row r="51805" spans="6:22" x14ac:dyDescent="0.2">
      <c r="F51805"/>
      <c r="M51805" s="2"/>
      <c r="N51805"/>
      <c r="O51805"/>
      <c r="U51805"/>
      <c r="V51805"/>
    </row>
    <row r="51806" spans="6:22" x14ac:dyDescent="0.2">
      <c r="F51806"/>
      <c r="M51806" s="2"/>
      <c r="N51806"/>
      <c r="O51806"/>
      <c r="U51806"/>
      <c r="V51806"/>
    </row>
    <row r="51807" spans="6:22" x14ac:dyDescent="0.2">
      <c r="F51807"/>
      <c r="M51807" s="2"/>
      <c r="N51807"/>
      <c r="O51807"/>
      <c r="U51807"/>
      <c r="V51807"/>
    </row>
    <row r="51808" spans="6:22" x14ac:dyDescent="0.2">
      <c r="F51808"/>
      <c r="M51808" s="2"/>
      <c r="N51808"/>
      <c r="O51808"/>
      <c r="U51808"/>
      <c r="V51808"/>
    </row>
    <row r="51809" spans="6:22" x14ac:dyDescent="0.2">
      <c r="F51809"/>
      <c r="M51809" s="2"/>
      <c r="N51809"/>
      <c r="O51809"/>
      <c r="U51809"/>
      <c r="V51809"/>
    </row>
    <row r="51810" spans="6:22" x14ac:dyDescent="0.2">
      <c r="F51810"/>
      <c r="M51810" s="2"/>
      <c r="N51810"/>
      <c r="O51810"/>
      <c r="U51810"/>
      <c r="V51810"/>
    </row>
    <row r="51811" spans="6:22" x14ac:dyDescent="0.2">
      <c r="F51811"/>
      <c r="M51811" s="2"/>
      <c r="N51811"/>
      <c r="O51811"/>
      <c r="U51811"/>
      <c r="V51811"/>
    </row>
    <row r="51812" spans="6:22" x14ac:dyDescent="0.2">
      <c r="F51812"/>
      <c r="M51812" s="2"/>
      <c r="N51812"/>
      <c r="O51812"/>
      <c r="U51812"/>
      <c r="V51812"/>
    </row>
    <row r="51813" spans="6:22" x14ac:dyDescent="0.2">
      <c r="F51813"/>
      <c r="M51813" s="2"/>
      <c r="N51813"/>
      <c r="O51813"/>
      <c r="U51813"/>
      <c r="V51813"/>
    </row>
    <row r="51814" spans="6:22" x14ac:dyDescent="0.2">
      <c r="F51814"/>
      <c r="M51814" s="2"/>
      <c r="N51814"/>
      <c r="O51814"/>
      <c r="U51814"/>
      <c r="V51814"/>
    </row>
    <row r="51815" spans="6:22" x14ac:dyDescent="0.2">
      <c r="F51815"/>
      <c r="M51815" s="2"/>
      <c r="N51815"/>
      <c r="O51815"/>
      <c r="U51815"/>
      <c r="V51815"/>
    </row>
    <row r="51816" spans="6:22" x14ac:dyDescent="0.2">
      <c r="F51816"/>
      <c r="M51816" s="2"/>
      <c r="N51816"/>
      <c r="O51816"/>
      <c r="U51816"/>
      <c r="V51816"/>
    </row>
    <row r="51817" spans="6:22" x14ac:dyDescent="0.2">
      <c r="F51817"/>
      <c r="M51817" s="2"/>
      <c r="N51817"/>
      <c r="O51817"/>
      <c r="U51817"/>
      <c r="V51817"/>
    </row>
    <row r="51818" spans="6:22" x14ac:dyDescent="0.2">
      <c r="F51818"/>
      <c r="M51818" s="2"/>
      <c r="N51818"/>
      <c r="O51818"/>
      <c r="U51818"/>
      <c r="V51818"/>
    </row>
    <row r="51819" spans="6:22" x14ac:dyDescent="0.2">
      <c r="F51819"/>
      <c r="M51819" s="2"/>
      <c r="N51819"/>
      <c r="O51819"/>
      <c r="U51819"/>
      <c r="V51819"/>
    </row>
    <row r="51820" spans="6:22" x14ac:dyDescent="0.2">
      <c r="F51820"/>
      <c r="M51820" s="2"/>
      <c r="N51820"/>
      <c r="O51820"/>
      <c r="U51820"/>
      <c r="V51820"/>
    </row>
    <row r="51821" spans="6:22" x14ac:dyDescent="0.2">
      <c r="F51821"/>
      <c r="M51821" s="2"/>
      <c r="N51821"/>
      <c r="O51821"/>
      <c r="U51821"/>
      <c r="V51821"/>
    </row>
    <row r="51822" spans="6:22" x14ac:dyDescent="0.2">
      <c r="F51822"/>
      <c r="M51822" s="2"/>
      <c r="N51822"/>
      <c r="O51822"/>
      <c r="U51822"/>
      <c r="V51822"/>
    </row>
    <row r="51823" spans="6:22" x14ac:dyDescent="0.2">
      <c r="F51823"/>
      <c r="M51823" s="2"/>
      <c r="N51823"/>
      <c r="O51823"/>
      <c r="U51823"/>
      <c r="V51823"/>
    </row>
    <row r="51824" spans="6:22" x14ac:dyDescent="0.2">
      <c r="F51824"/>
      <c r="M51824" s="2"/>
      <c r="N51824"/>
      <c r="O51824"/>
      <c r="U51824"/>
      <c r="V51824"/>
    </row>
    <row r="51825" spans="6:22" x14ac:dyDescent="0.2">
      <c r="F51825"/>
      <c r="M51825" s="2"/>
      <c r="N51825"/>
      <c r="O51825"/>
      <c r="U51825"/>
      <c r="V51825"/>
    </row>
    <row r="51826" spans="6:22" x14ac:dyDescent="0.2">
      <c r="F51826"/>
      <c r="M51826" s="2"/>
      <c r="N51826"/>
      <c r="O51826"/>
      <c r="U51826"/>
      <c r="V51826"/>
    </row>
    <row r="51827" spans="6:22" x14ac:dyDescent="0.2">
      <c r="F51827"/>
      <c r="M51827" s="2"/>
      <c r="N51827"/>
      <c r="O51827"/>
      <c r="U51827"/>
      <c r="V51827"/>
    </row>
    <row r="51828" spans="6:22" x14ac:dyDescent="0.2">
      <c r="F51828"/>
      <c r="M51828" s="2"/>
      <c r="N51828"/>
      <c r="O51828"/>
      <c r="U51828"/>
      <c r="V51828"/>
    </row>
    <row r="51829" spans="6:22" x14ac:dyDescent="0.2">
      <c r="F51829"/>
      <c r="M51829" s="2"/>
      <c r="N51829"/>
      <c r="O51829"/>
      <c r="U51829"/>
      <c r="V51829"/>
    </row>
    <row r="51830" spans="6:22" x14ac:dyDescent="0.2">
      <c r="F51830"/>
      <c r="M51830" s="2"/>
      <c r="N51830"/>
      <c r="O51830"/>
      <c r="U51830"/>
      <c r="V51830"/>
    </row>
    <row r="51831" spans="6:22" x14ac:dyDescent="0.2">
      <c r="F51831"/>
      <c r="M51831" s="2"/>
      <c r="N51831"/>
      <c r="O51831"/>
      <c r="U51831"/>
      <c r="V51831"/>
    </row>
    <row r="51832" spans="6:22" x14ac:dyDescent="0.2">
      <c r="F51832"/>
      <c r="M51832" s="2"/>
      <c r="N51832"/>
      <c r="O51832"/>
      <c r="U51832"/>
      <c r="V51832"/>
    </row>
    <row r="51833" spans="6:22" x14ac:dyDescent="0.2">
      <c r="F51833"/>
      <c r="M51833" s="2"/>
      <c r="N51833"/>
      <c r="O51833"/>
      <c r="U51833"/>
      <c r="V51833"/>
    </row>
    <row r="51834" spans="6:22" x14ac:dyDescent="0.2">
      <c r="F51834"/>
      <c r="M51834" s="2"/>
      <c r="N51834"/>
      <c r="O51834"/>
      <c r="U51834"/>
      <c r="V51834"/>
    </row>
    <row r="51835" spans="6:22" x14ac:dyDescent="0.2">
      <c r="F51835"/>
      <c r="M51835" s="2"/>
      <c r="N51835"/>
      <c r="O51835"/>
      <c r="U51835"/>
      <c r="V51835"/>
    </row>
    <row r="51836" spans="6:22" x14ac:dyDescent="0.2">
      <c r="F51836"/>
      <c r="M51836" s="2"/>
      <c r="N51836"/>
      <c r="O51836"/>
      <c r="U51836"/>
      <c r="V51836"/>
    </row>
    <row r="51837" spans="6:22" x14ac:dyDescent="0.2">
      <c r="F51837"/>
      <c r="M51837" s="2"/>
      <c r="N51837"/>
      <c r="O51837"/>
      <c r="U51837"/>
      <c r="V51837"/>
    </row>
    <row r="51838" spans="6:22" x14ac:dyDescent="0.2">
      <c r="F51838"/>
      <c r="M51838" s="2"/>
      <c r="N51838"/>
      <c r="O51838"/>
      <c r="U51838"/>
      <c r="V51838"/>
    </row>
    <row r="51839" spans="6:22" x14ac:dyDescent="0.2">
      <c r="F51839"/>
      <c r="M51839" s="2"/>
      <c r="N51839"/>
      <c r="O51839"/>
      <c r="U51839"/>
      <c r="V51839"/>
    </row>
    <row r="51840" spans="6:22" x14ac:dyDescent="0.2">
      <c r="F51840"/>
      <c r="M51840" s="2"/>
      <c r="N51840"/>
      <c r="O51840"/>
      <c r="U51840"/>
      <c r="V51840"/>
    </row>
    <row r="51841" spans="6:22" x14ac:dyDescent="0.2">
      <c r="F51841"/>
      <c r="M51841" s="2"/>
      <c r="N51841"/>
      <c r="O51841"/>
      <c r="U51841"/>
      <c r="V51841"/>
    </row>
    <row r="51842" spans="6:22" x14ac:dyDescent="0.2">
      <c r="F51842"/>
      <c r="M51842" s="2"/>
      <c r="N51842"/>
      <c r="O51842"/>
      <c r="U51842"/>
      <c r="V51842"/>
    </row>
    <row r="51843" spans="6:22" x14ac:dyDescent="0.2">
      <c r="F51843"/>
      <c r="M51843" s="2"/>
      <c r="N51843"/>
      <c r="O51843"/>
      <c r="U51843"/>
      <c r="V51843"/>
    </row>
    <row r="51844" spans="6:22" x14ac:dyDescent="0.2">
      <c r="F51844"/>
      <c r="M51844" s="2"/>
      <c r="N51844"/>
      <c r="O51844"/>
      <c r="U51844"/>
      <c r="V51844"/>
    </row>
    <row r="51845" spans="6:22" x14ac:dyDescent="0.2">
      <c r="F51845"/>
      <c r="M51845" s="2"/>
      <c r="N51845"/>
      <c r="O51845"/>
      <c r="U51845"/>
      <c r="V51845"/>
    </row>
    <row r="51846" spans="6:22" x14ac:dyDescent="0.2">
      <c r="F51846"/>
      <c r="M51846" s="2"/>
      <c r="N51846"/>
      <c r="O51846"/>
      <c r="U51846"/>
      <c r="V51846"/>
    </row>
    <row r="51847" spans="6:22" x14ac:dyDescent="0.2">
      <c r="F51847"/>
      <c r="M51847" s="2"/>
      <c r="N51847"/>
      <c r="O51847"/>
      <c r="U51847"/>
      <c r="V51847"/>
    </row>
    <row r="51848" spans="6:22" x14ac:dyDescent="0.2">
      <c r="F51848"/>
      <c r="M51848" s="2"/>
      <c r="N51848"/>
      <c r="O51848"/>
      <c r="U51848"/>
      <c r="V51848"/>
    </row>
    <row r="51849" spans="6:22" x14ac:dyDescent="0.2">
      <c r="F51849"/>
      <c r="M51849" s="2"/>
      <c r="N51849"/>
      <c r="O51849"/>
      <c r="U51849"/>
      <c r="V51849"/>
    </row>
    <row r="51850" spans="6:22" x14ac:dyDescent="0.2">
      <c r="F51850"/>
      <c r="M51850" s="2"/>
      <c r="N51850"/>
      <c r="O51850"/>
      <c r="U51850"/>
      <c r="V51850"/>
    </row>
    <row r="51851" spans="6:22" x14ac:dyDescent="0.2">
      <c r="F51851"/>
      <c r="M51851" s="2"/>
      <c r="N51851"/>
      <c r="O51851"/>
      <c r="U51851"/>
      <c r="V51851"/>
    </row>
    <row r="51852" spans="6:22" x14ac:dyDescent="0.2">
      <c r="F51852"/>
      <c r="M51852" s="2"/>
      <c r="N51852"/>
      <c r="O51852"/>
      <c r="U51852"/>
      <c r="V51852"/>
    </row>
    <row r="51853" spans="6:22" x14ac:dyDescent="0.2">
      <c r="F51853"/>
      <c r="M51853" s="2"/>
      <c r="N51853"/>
      <c r="O51853"/>
      <c r="U51853"/>
      <c r="V51853"/>
    </row>
    <row r="51854" spans="6:22" x14ac:dyDescent="0.2">
      <c r="F51854"/>
      <c r="M51854" s="2"/>
      <c r="N51854"/>
      <c r="O51854"/>
      <c r="U51854"/>
      <c r="V51854"/>
    </row>
    <row r="51855" spans="6:22" x14ac:dyDescent="0.2">
      <c r="F51855"/>
      <c r="M51855" s="2"/>
      <c r="N51855"/>
      <c r="O51855"/>
      <c r="U51855"/>
      <c r="V51855"/>
    </row>
    <row r="51856" spans="6:22" x14ac:dyDescent="0.2">
      <c r="F51856"/>
      <c r="M51856" s="2"/>
      <c r="N51856"/>
      <c r="O51856"/>
      <c r="U51856"/>
      <c r="V51856"/>
    </row>
    <row r="51857" spans="6:22" x14ac:dyDescent="0.2">
      <c r="F51857"/>
      <c r="M51857" s="2"/>
      <c r="N51857"/>
      <c r="O51857"/>
      <c r="U51857"/>
      <c r="V51857"/>
    </row>
    <row r="51858" spans="6:22" x14ac:dyDescent="0.2">
      <c r="F51858"/>
      <c r="M51858" s="2"/>
      <c r="N51858"/>
      <c r="O51858"/>
      <c r="U51858"/>
      <c r="V51858"/>
    </row>
    <row r="51859" spans="6:22" x14ac:dyDescent="0.2">
      <c r="F51859"/>
      <c r="M51859" s="2"/>
      <c r="N51859"/>
      <c r="O51859"/>
      <c r="U51859"/>
      <c r="V51859"/>
    </row>
    <row r="51860" spans="6:22" x14ac:dyDescent="0.2">
      <c r="F51860"/>
      <c r="M51860" s="2"/>
      <c r="N51860"/>
      <c r="O51860"/>
      <c r="U51860"/>
      <c r="V51860"/>
    </row>
    <row r="51861" spans="6:22" x14ac:dyDescent="0.2">
      <c r="F51861"/>
      <c r="M51861" s="2"/>
      <c r="N51861"/>
      <c r="O51861"/>
      <c r="U51861"/>
      <c r="V51861"/>
    </row>
    <row r="51862" spans="6:22" x14ac:dyDescent="0.2">
      <c r="F51862"/>
      <c r="M51862" s="2"/>
      <c r="N51862"/>
      <c r="O51862"/>
      <c r="U51862"/>
      <c r="V51862"/>
    </row>
    <row r="51863" spans="6:22" x14ac:dyDescent="0.2">
      <c r="F51863"/>
      <c r="M51863" s="2"/>
      <c r="N51863"/>
      <c r="O51863"/>
      <c r="U51863"/>
      <c r="V51863"/>
    </row>
    <row r="51864" spans="6:22" x14ac:dyDescent="0.2">
      <c r="F51864"/>
      <c r="M51864" s="2"/>
      <c r="N51864"/>
      <c r="O51864"/>
      <c r="U51864"/>
      <c r="V51864"/>
    </row>
    <row r="51865" spans="6:22" x14ac:dyDescent="0.2">
      <c r="F51865"/>
      <c r="M51865" s="2"/>
      <c r="N51865"/>
      <c r="O51865"/>
      <c r="U51865"/>
      <c r="V51865"/>
    </row>
    <row r="51866" spans="6:22" x14ac:dyDescent="0.2">
      <c r="F51866"/>
      <c r="M51866" s="2"/>
      <c r="N51866"/>
      <c r="O51866"/>
      <c r="U51866"/>
      <c r="V51866"/>
    </row>
    <row r="51867" spans="6:22" x14ac:dyDescent="0.2">
      <c r="F51867"/>
      <c r="M51867" s="2"/>
      <c r="N51867"/>
      <c r="O51867"/>
      <c r="U51867"/>
      <c r="V51867"/>
    </row>
    <row r="51868" spans="6:22" x14ac:dyDescent="0.2">
      <c r="F51868"/>
      <c r="M51868" s="2"/>
      <c r="N51868"/>
      <c r="O51868"/>
      <c r="U51868"/>
      <c r="V51868"/>
    </row>
    <row r="51869" spans="6:22" x14ac:dyDescent="0.2">
      <c r="F51869"/>
      <c r="M51869" s="2"/>
      <c r="N51869"/>
      <c r="O51869"/>
      <c r="U51869"/>
      <c r="V51869"/>
    </row>
    <row r="51870" spans="6:22" x14ac:dyDescent="0.2">
      <c r="F51870"/>
      <c r="M51870" s="2"/>
      <c r="N51870"/>
      <c r="O51870"/>
      <c r="U51870"/>
      <c r="V51870"/>
    </row>
    <row r="51871" spans="6:22" x14ac:dyDescent="0.2">
      <c r="F51871"/>
      <c r="M51871" s="2"/>
      <c r="N51871"/>
      <c r="O51871"/>
      <c r="U51871"/>
      <c r="V51871"/>
    </row>
    <row r="51872" spans="6:22" x14ac:dyDescent="0.2">
      <c r="F51872"/>
      <c r="M51872" s="2"/>
      <c r="N51872"/>
      <c r="O51872"/>
      <c r="U51872"/>
      <c r="V51872"/>
    </row>
    <row r="51873" spans="6:22" x14ac:dyDescent="0.2">
      <c r="F51873"/>
      <c r="M51873" s="2"/>
      <c r="N51873"/>
      <c r="O51873"/>
      <c r="U51873"/>
      <c r="V51873"/>
    </row>
    <row r="51874" spans="6:22" x14ac:dyDescent="0.2">
      <c r="F51874"/>
      <c r="M51874" s="2"/>
      <c r="N51874"/>
      <c r="O51874"/>
      <c r="U51874"/>
      <c r="V51874"/>
    </row>
    <row r="51875" spans="6:22" x14ac:dyDescent="0.2">
      <c r="F51875"/>
      <c r="M51875" s="2"/>
      <c r="N51875"/>
      <c r="O51875"/>
      <c r="U51875"/>
      <c r="V51875"/>
    </row>
    <row r="51876" spans="6:22" x14ac:dyDescent="0.2">
      <c r="F51876"/>
      <c r="M51876" s="2"/>
      <c r="N51876"/>
      <c r="O51876"/>
      <c r="U51876"/>
      <c r="V51876"/>
    </row>
    <row r="51877" spans="6:22" x14ac:dyDescent="0.2">
      <c r="F51877"/>
      <c r="M51877" s="2"/>
      <c r="N51877"/>
      <c r="O51877"/>
      <c r="U51877"/>
      <c r="V51877"/>
    </row>
    <row r="51878" spans="6:22" x14ac:dyDescent="0.2">
      <c r="F51878"/>
      <c r="M51878" s="2"/>
      <c r="N51878"/>
      <c r="O51878"/>
      <c r="U51878"/>
      <c r="V51878"/>
    </row>
    <row r="51879" spans="6:22" x14ac:dyDescent="0.2">
      <c r="F51879"/>
      <c r="M51879" s="2"/>
      <c r="N51879"/>
      <c r="O51879"/>
      <c r="U51879"/>
      <c r="V51879"/>
    </row>
    <row r="51880" spans="6:22" x14ac:dyDescent="0.2">
      <c r="F51880"/>
      <c r="M51880" s="2"/>
      <c r="N51880"/>
      <c r="O51880"/>
      <c r="U51880"/>
      <c r="V51880"/>
    </row>
    <row r="51881" spans="6:22" x14ac:dyDescent="0.2">
      <c r="F51881"/>
      <c r="M51881" s="2"/>
      <c r="N51881"/>
      <c r="O51881"/>
      <c r="U51881"/>
      <c r="V51881"/>
    </row>
    <row r="51882" spans="6:22" x14ac:dyDescent="0.2">
      <c r="F51882"/>
      <c r="M51882" s="2"/>
      <c r="N51882"/>
      <c r="O51882"/>
      <c r="U51882"/>
      <c r="V51882"/>
    </row>
    <row r="51883" spans="6:22" x14ac:dyDescent="0.2">
      <c r="F51883"/>
      <c r="M51883" s="2"/>
      <c r="N51883"/>
      <c r="O51883"/>
      <c r="U51883"/>
      <c r="V51883"/>
    </row>
    <row r="51884" spans="6:22" x14ac:dyDescent="0.2">
      <c r="F51884"/>
      <c r="M51884" s="2"/>
      <c r="N51884"/>
      <c r="O51884"/>
      <c r="U51884"/>
      <c r="V51884"/>
    </row>
    <row r="51885" spans="6:22" x14ac:dyDescent="0.2">
      <c r="F51885"/>
      <c r="M51885" s="2"/>
      <c r="N51885"/>
      <c r="O51885"/>
      <c r="U51885"/>
      <c r="V51885"/>
    </row>
    <row r="51886" spans="6:22" x14ac:dyDescent="0.2">
      <c r="F51886"/>
      <c r="M51886" s="2"/>
      <c r="N51886"/>
      <c r="O51886"/>
      <c r="U51886"/>
      <c r="V51886"/>
    </row>
    <row r="51887" spans="6:22" x14ac:dyDescent="0.2">
      <c r="F51887"/>
      <c r="M51887" s="2"/>
      <c r="N51887"/>
      <c r="O51887"/>
      <c r="U51887"/>
      <c r="V51887"/>
    </row>
    <row r="51888" spans="6:22" x14ac:dyDescent="0.2">
      <c r="F51888"/>
      <c r="M51888" s="2"/>
      <c r="N51888"/>
      <c r="O51888"/>
      <c r="U51888"/>
      <c r="V51888"/>
    </row>
    <row r="51889" spans="6:22" x14ac:dyDescent="0.2">
      <c r="F51889"/>
      <c r="M51889" s="2"/>
      <c r="N51889"/>
      <c r="O51889"/>
      <c r="U51889"/>
      <c r="V51889"/>
    </row>
    <row r="51890" spans="6:22" x14ac:dyDescent="0.2">
      <c r="F51890"/>
      <c r="M51890" s="2"/>
      <c r="N51890"/>
      <c r="O51890"/>
      <c r="U51890"/>
      <c r="V51890"/>
    </row>
    <row r="51891" spans="6:22" x14ac:dyDescent="0.2">
      <c r="F51891"/>
      <c r="M51891" s="2"/>
      <c r="N51891"/>
      <c r="O51891"/>
      <c r="U51891"/>
      <c r="V51891"/>
    </row>
    <row r="51892" spans="6:22" x14ac:dyDescent="0.2">
      <c r="F51892"/>
      <c r="M51892" s="2"/>
      <c r="N51892"/>
      <c r="O51892"/>
      <c r="U51892"/>
      <c r="V51892"/>
    </row>
    <row r="51893" spans="6:22" x14ac:dyDescent="0.2">
      <c r="F51893"/>
      <c r="M51893" s="2"/>
      <c r="N51893"/>
      <c r="O51893"/>
      <c r="U51893"/>
      <c r="V51893"/>
    </row>
    <row r="51894" spans="6:22" x14ac:dyDescent="0.2">
      <c r="F51894"/>
      <c r="M51894" s="2"/>
      <c r="N51894"/>
      <c r="O51894"/>
      <c r="U51894"/>
      <c r="V51894"/>
    </row>
    <row r="51895" spans="6:22" x14ac:dyDescent="0.2">
      <c r="F51895"/>
      <c r="M51895" s="2"/>
      <c r="N51895"/>
      <c r="O51895"/>
      <c r="U51895"/>
      <c r="V51895"/>
    </row>
    <row r="51896" spans="6:22" x14ac:dyDescent="0.2">
      <c r="F51896"/>
      <c r="M51896" s="2"/>
      <c r="N51896"/>
      <c r="O51896"/>
      <c r="U51896"/>
      <c r="V51896"/>
    </row>
    <row r="51897" spans="6:22" x14ac:dyDescent="0.2">
      <c r="F51897"/>
      <c r="M51897" s="2"/>
      <c r="N51897"/>
      <c r="O51897"/>
      <c r="U51897"/>
      <c r="V51897"/>
    </row>
    <row r="51898" spans="6:22" x14ac:dyDescent="0.2">
      <c r="F51898"/>
      <c r="M51898" s="2"/>
      <c r="N51898"/>
      <c r="O51898"/>
      <c r="U51898"/>
      <c r="V51898"/>
    </row>
    <row r="51899" spans="6:22" x14ac:dyDescent="0.2">
      <c r="F51899"/>
      <c r="M51899" s="2"/>
      <c r="N51899"/>
      <c r="O51899"/>
      <c r="U51899"/>
      <c r="V51899"/>
    </row>
    <row r="51900" spans="6:22" x14ac:dyDescent="0.2">
      <c r="F51900"/>
      <c r="M51900" s="2"/>
      <c r="N51900"/>
      <c r="O51900"/>
      <c r="U51900"/>
      <c r="V51900"/>
    </row>
    <row r="51901" spans="6:22" x14ac:dyDescent="0.2">
      <c r="F51901"/>
      <c r="M51901" s="2"/>
      <c r="N51901"/>
      <c r="O51901"/>
      <c r="U51901"/>
      <c r="V51901"/>
    </row>
    <row r="51902" spans="6:22" x14ac:dyDescent="0.2">
      <c r="F51902"/>
      <c r="M51902" s="2"/>
      <c r="N51902"/>
      <c r="O51902"/>
      <c r="U51902"/>
      <c r="V51902"/>
    </row>
    <row r="51903" spans="6:22" x14ac:dyDescent="0.2">
      <c r="F51903"/>
      <c r="M51903" s="2"/>
      <c r="N51903"/>
      <c r="O51903"/>
      <c r="U51903"/>
      <c r="V51903"/>
    </row>
    <row r="51904" spans="6:22" x14ac:dyDescent="0.2">
      <c r="F51904"/>
      <c r="M51904" s="2"/>
      <c r="N51904"/>
      <c r="O51904"/>
      <c r="U51904"/>
      <c r="V51904"/>
    </row>
    <row r="51905" spans="6:22" x14ac:dyDescent="0.2">
      <c r="F51905"/>
      <c r="M51905" s="2"/>
      <c r="N51905"/>
      <c r="O51905"/>
      <c r="U51905"/>
      <c r="V51905"/>
    </row>
    <row r="51906" spans="6:22" x14ac:dyDescent="0.2">
      <c r="F51906"/>
      <c r="M51906" s="2"/>
      <c r="N51906"/>
      <c r="O51906"/>
      <c r="U51906"/>
      <c r="V51906"/>
    </row>
    <row r="51907" spans="6:22" x14ac:dyDescent="0.2">
      <c r="F51907"/>
      <c r="M51907" s="2"/>
      <c r="N51907"/>
      <c r="O51907"/>
      <c r="U51907"/>
      <c r="V51907"/>
    </row>
    <row r="51908" spans="6:22" x14ac:dyDescent="0.2">
      <c r="F51908"/>
      <c r="M51908" s="2"/>
      <c r="N51908"/>
      <c r="O51908"/>
      <c r="U51908"/>
      <c r="V51908"/>
    </row>
    <row r="51909" spans="6:22" x14ac:dyDescent="0.2">
      <c r="F51909"/>
      <c r="M51909" s="2"/>
      <c r="N51909"/>
      <c r="O51909"/>
      <c r="U51909"/>
      <c r="V51909"/>
    </row>
    <row r="51910" spans="6:22" x14ac:dyDescent="0.2">
      <c r="F51910"/>
      <c r="M51910" s="2"/>
      <c r="N51910"/>
      <c r="O51910"/>
      <c r="U51910"/>
      <c r="V51910"/>
    </row>
    <row r="51911" spans="6:22" x14ac:dyDescent="0.2">
      <c r="F51911"/>
      <c r="M51911" s="2"/>
      <c r="N51911"/>
      <c r="O51911"/>
      <c r="U51911"/>
      <c r="V51911"/>
    </row>
    <row r="51912" spans="6:22" x14ac:dyDescent="0.2">
      <c r="F51912"/>
      <c r="M51912" s="2"/>
      <c r="N51912"/>
      <c r="O51912"/>
      <c r="U51912"/>
      <c r="V51912"/>
    </row>
    <row r="51913" spans="6:22" x14ac:dyDescent="0.2">
      <c r="F51913"/>
      <c r="M51913" s="2"/>
      <c r="N51913"/>
      <c r="O51913"/>
      <c r="U51913"/>
      <c r="V51913"/>
    </row>
    <row r="51914" spans="6:22" x14ac:dyDescent="0.2">
      <c r="F51914"/>
      <c r="M51914" s="2"/>
      <c r="N51914"/>
      <c r="O51914"/>
      <c r="U51914"/>
      <c r="V51914"/>
    </row>
    <row r="51915" spans="6:22" x14ac:dyDescent="0.2">
      <c r="F51915"/>
      <c r="M51915" s="2"/>
      <c r="N51915"/>
      <c r="O51915"/>
      <c r="U51915"/>
      <c r="V51915"/>
    </row>
    <row r="51916" spans="6:22" x14ac:dyDescent="0.2">
      <c r="F51916"/>
      <c r="M51916" s="2"/>
      <c r="N51916"/>
      <c r="O51916"/>
      <c r="U51916"/>
      <c r="V51916"/>
    </row>
    <row r="51917" spans="6:22" x14ac:dyDescent="0.2">
      <c r="F51917"/>
      <c r="M51917" s="2"/>
      <c r="N51917"/>
      <c r="O51917"/>
      <c r="U51917"/>
      <c r="V51917"/>
    </row>
    <row r="51918" spans="6:22" x14ac:dyDescent="0.2">
      <c r="F51918"/>
      <c r="M51918" s="2"/>
      <c r="N51918"/>
      <c r="O51918"/>
      <c r="U51918"/>
      <c r="V51918"/>
    </row>
    <row r="51919" spans="6:22" x14ac:dyDescent="0.2">
      <c r="F51919"/>
      <c r="M51919" s="2"/>
      <c r="N51919"/>
      <c r="O51919"/>
      <c r="U51919"/>
      <c r="V51919"/>
    </row>
    <row r="51920" spans="6:22" x14ac:dyDescent="0.2">
      <c r="F51920"/>
      <c r="M51920" s="2"/>
      <c r="N51920"/>
      <c r="O51920"/>
      <c r="U51920"/>
      <c r="V51920"/>
    </row>
    <row r="51921" spans="6:22" x14ac:dyDescent="0.2">
      <c r="F51921"/>
      <c r="M51921" s="2"/>
      <c r="N51921"/>
      <c r="O51921"/>
      <c r="U51921"/>
      <c r="V51921"/>
    </row>
    <row r="51922" spans="6:22" x14ac:dyDescent="0.2">
      <c r="F51922"/>
      <c r="M51922" s="2"/>
      <c r="N51922"/>
      <c r="O51922"/>
      <c r="U51922"/>
      <c r="V51922"/>
    </row>
    <row r="51923" spans="6:22" x14ac:dyDescent="0.2">
      <c r="F51923"/>
      <c r="M51923" s="2"/>
      <c r="N51923"/>
      <c r="O51923"/>
      <c r="U51923"/>
      <c r="V51923"/>
    </row>
    <row r="51924" spans="6:22" x14ac:dyDescent="0.2">
      <c r="F51924"/>
      <c r="M51924" s="2"/>
      <c r="N51924"/>
      <c r="O51924"/>
      <c r="U51924"/>
      <c r="V51924"/>
    </row>
    <row r="51925" spans="6:22" x14ac:dyDescent="0.2">
      <c r="F51925"/>
      <c r="M51925" s="2"/>
      <c r="N51925"/>
      <c r="O51925"/>
      <c r="U51925"/>
      <c r="V51925"/>
    </row>
    <row r="51926" spans="6:22" x14ac:dyDescent="0.2">
      <c r="F51926"/>
      <c r="M51926" s="2"/>
      <c r="N51926"/>
      <c r="O51926"/>
      <c r="U51926"/>
      <c r="V51926"/>
    </row>
    <row r="51927" spans="6:22" x14ac:dyDescent="0.2">
      <c r="F51927"/>
      <c r="M51927" s="2"/>
      <c r="N51927"/>
      <c r="O51927"/>
      <c r="U51927"/>
      <c r="V51927"/>
    </row>
    <row r="51928" spans="6:22" x14ac:dyDescent="0.2">
      <c r="F51928"/>
      <c r="M51928" s="2"/>
      <c r="N51928"/>
      <c r="O51928"/>
      <c r="U51928"/>
      <c r="V51928"/>
    </row>
    <row r="51929" spans="6:22" x14ac:dyDescent="0.2">
      <c r="F51929"/>
      <c r="M51929" s="2"/>
      <c r="N51929"/>
      <c r="O51929"/>
      <c r="U51929"/>
      <c r="V51929"/>
    </row>
    <row r="51930" spans="6:22" x14ac:dyDescent="0.2">
      <c r="F51930"/>
      <c r="M51930" s="2"/>
      <c r="N51930"/>
      <c r="O51930"/>
      <c r="U51930"/>
      <c r="V51930"/>
    </row>
    <row r="51931" spans="6:22" x14ac:dyDescent="0.2">
      <c r="F51931"/>
      <c r="M51931" s="2"/>
      <c r="N51931"/>
      <c r="O51931"/>
      <c r="U51931"/>
      <c r="V51931"/>
    </row>
    <row r="51932" spans="6:22" x14ac:dyDescent="0.2">
      <c r="F51932"/>
      <c r="M51932" s="2"/>
      <c r="N51932"/>
      <c r="O51932"/>
      <c r="U51932"/>
      <c r="V51932"/>
    </row>
    <row r="51933" spans="6:22" x14ac:dyDescent="0.2">
      <c r="F51933"/>
      <c r="M51933" s="2"/>
      <c r="N51933"/>
      <c r="O51933"/>
      <c r="U51933"/>
      <c r="V51933"/>
    </row>
    <row r="51934" spans="6:22" x14ac:dyDescent="0.2">
      <c r="F51934"/>
      <c r="M51934" s="2"/>
      <c r="N51934"/>
      <c r="O51934"/>
      <c r="U51934"/>
      <c r="V51934"/>
    </row>
    <row r="51935" spans="6:22" x14ac:dyDescent="0.2">
      <c r="F51935"/>
      <c r="M51935" s="2"/>
      <c r="N51935"/>
      <c r="O51935"/>
      <c r="U51935"/>
      <c r="V51935"/>
    </row>
    <row r="51936" spans="6:22" x14ac:dyDescent="0.2">
      <c r="F51936"/>
      <c r="M51936" s="2"/>
      <c r="N51936"/>
      <c r="O51936"/>
      <c r="U51936"/>
      <c r="V51936"/>
    </row>
    <row r="51937" spans="6:22" x14ac:dyDescent="0.2">
      <c r="F51937"/>
      <c r="M51937" s="2"/>
      <c r="N51937"/>
      <c r="O51937"/>
      <c r="U51937"/>
      <c r="V51937"/>
    </row>
    <row r="51938" spans="6:22" x14ac:dyDescent="0.2">
      <c r="F51938"/>
      <c r="M51938" s="2"/>
      <c r="N51938"/>
      <c r="O51938"/>
      <c r="U51938"/>
      <c r="V51938"/>
    </row>
    <row r="51939" spans="6:22" x14ac:dyDescent="0.2">
      <c r="F51939"/>
      <c r="M51939" s="2"/>
      <c r="N51939"/>
      <c r="O51939"/>
      <c r="U51939"/>
      <c r="V51939"/>
    </row>
    <row r="51940" spans="6:22" x14ac:dyDescent="0.2">
      <c r="F51940"/>
      <c r="M51940" s="2"/>
      <c r="N51940"/>
      <c r="O51940"/>
      <c r="U51940"/>
      <c r="V51940"/>
    </row>
    <row r="51941" spans="6:22" x14ac:dyDescent="0.2">
      <c r="F51941"/>
      <c r="M51941" s="2"/>
      <c r="N51941"/>
      <c r="O51941"/>
      <c r="U51941"/>
      <c r="V51941"/>
    </row>
    <row r="51942" spans="6:22" x14ac:dyDescent="0.2">
      <c r="F51942"/>
      <c r="M51942" s="2"/>
      <c r="N51942"/>
      <c r="O51942"/>
      <c r="U51942"/>
      <c r="V51942"/>
    </row>
    <row r="51943" spans="6:22" x14ac:dyDescent="0.2">
      <c r="F51943"/>
      <c r="M51943" s="2"/>
      <c r="N51943"/>
      <c r="O51943"/>
      <c r="U51943"/>
      <c r="V51943"/>
    </row>
    <row r="51944" spans="6:22" x14ac:dyDescent="0.2">
      <c r="F51944"/>
      <c r="M51944" s="2"/>
      <c r="N51944"/>
      <c r="O51944"/>
      <c r="U51944"/>
      <c r="V51944"/>
    </row>
    <row r="51945" spans="6:22" x14ac:dyDescent="0.2">
      <c r="F51945"/>
      <c r="M51945" s="2"/>
      <c r="N51945"/>
      <c r="O51945"/>
      <c r="U51945"/>
      <c r="V51945"/>
    </row>
    <row r="51946" spans="6:22" x14ac:dyDescent="0.2">
      <c r="F51946"/>
      <c r="M51946" s="2"/>
      <c r="N51946"/>
      <c r="O51946"/>
      <c r="U51946"/>
      <c r="V51946"/>
    </row>
    <row r="51947" spans="6:22" x14ac:dyDescent="0.2">
      <c r="F51947"/>
      <c r="M51947" s="2"/>
      <c r="N51947"/>
      <c r="O51947"/>
      <c r="U51947"/>
      <c r="V51947"/>
    </row>
    <row r="51948" spans="6:22" x14ac:dyDescent="0.2">
      <c r="F51948"/>
      <c r="M51948" s="2"/>
      <c r="N51948"/>
      <c r="O51948"/>
      <c r="U51948"/>
      <c r="V51948"/>
    </row>
    <row r="51949" spans="6:22" x14ac:dyDescent="0.2">
      <c r="F51949"/>
      <c r="M51949" s="2"/>
      <c r="N51949"/>
      <c r="O51949"/>
      <c r="U51949"/>
      <c r="V51949"/>
    </row>
    <row r="51950" spans="6:22" x14ac:dyDescent="0.2">
      <c r="F51950"/>
      <c r="M51950" s="2"/>
      <c r="N51950"/>
      <c r="O51950"/>
      <c r="U51950"/>
      <c r="V51950"/>
    </row>
    <row r="51951" spans="6:22" x14ac:dyDescent="0.2">
      <c r="F51951"/>
      <c r="M51951" s="2"/>
      <c r="N51951"/>
      <c r="O51951"/>
      <c r="U51951"/>
      <c r="V51951"/>
    </row>
    <row r="51952" spans="6:22" x14ac:dyDescent="0.2">
      <c r="F51952"/>
      <c r="M51952" s="2"/>
      <c r="N51952"/>
      <c r="O51952"/>
      <c r="U51952"/>
      <c r="V51952"/>
    </row>
    <row r="51953" spans="6:22" x14ac:dyDescent="0.2">
      <c r="F51953"/>
      <c r="M51953" s="2"/>
      <c r="N51953"/>
      <c r="O51953"/>
      <c r="U51953"/>
      <c r="V51953"/>
    </row>
    <row r="51954" spans="6:22" x14ac:dyDescent="0.2">
      <c r="F51954"/>
      <c r="M51954" s="2"/>
      <c r="N51954"/>
      <c r="O51954"/>
      <c r="U51954"/>
      <c r="V51954"/>
    </row>
    <row r="51955" spans="6:22" x14ac:dyDescent="0.2">
      <c r="F51955"/>
      <c r="M51955" s="2"/>
      <c r="N51955"/>
      <c r="O51955"/>
      <c r="U51955"/>
      <c r="V51955"/>
    </row>
    <row r="51956" spans="6:22" x14ac:dyDescent="0.2">
      <c r="F51956"/>
      <c r="M51956" s="2"/>
      <c r="N51956"/>
      <c r="O51956"/>
      <c r="U51956"/>
      <c r="V51956"/>
    </row>
    <row r="51957" spans="6:22" x14ac:dyDescent="0.2">
      <c r="F51957"/>
      <c r="M51957" s="2"/>
      <c r="N51957"/>
      <c r="O51957"/>
      <c r="U51957"/>
      <c r="V51957"/>
    </row>
    <row r="51958" spans="6:22" x14ac:dyDescent="0.2">
      <c r="F51958"/>
      <c r="M51958" s="2"/>
      <c r="N51958"/>
      <c r="O51958"/>
      <c r="U51958"/>
      <c r="V51958"/>
    </row>
    <row r="51959" spans="6:22" x14ac:dyDescent="0.2">
      <c r="F51959"/>
      <c r="M51959" s="2"/>
      <c r="N51959"/>
      <c r="O51959"/>
      <c r="U51959"/>
      <c r="V51959"/>
    </row>
    <row r="51960" spans="6:22" x14ac:dyDescent="0.2">
      <c r="F51960"/>
      <c r="M51960" s="2"/>
      <c r="N51960"/>
      <c r="O51960"/>
      <c r="U51960"/>
      <c r="V51960"/>
    </row>
    <row r="51961" spans="6:22" x14ac:dyDescent="0.2">
      <c r="F51961"/>
      <c r="M51961" s="2"/>
      <c r="N51961"/>
      <c r="O51961"/>
      <c r="U51961"/>
      <c r="V51961"/>
    </row>
    <row r="51962" spans="6:22" x14ac:dyDescent="0.2">
      <c r="F51962"/>
      <c r="M51962" s="2"/>
      <c r="N51962"/>
      <c r="O51962"/>
      <c r="U51962"/>
      <c r="V51962"/>
    </row>
    <row r="51963" spans="6:22" x14ac:dyDescent="0.2">
      <c r="F51963"/>
      <c r="M51963" s="2"/>
      <c r="N51963"/>
      <c r="O51963"/>
      <c r="U51963"/>
      <c r="V51963"/>
    </row>
    <row r="51964" spans="6:22" x14ac:dyDescent="0.2">
      <c r="F51964"/>
      <c r="M51964" s="2"/>
      <c r="N51964"/>
      <c r="O51964"/>
      <c r="U51964"/>
      <c r="V51964"/>
    </row>
    <row r="51965" spans="6:22" x14ac:dyDescent="0.2">
      <c r="F51965"/>
      <c r="M51965" s="2"/>
      <c r="N51965"/>
      <c r="O51965"/>
      <c r="U51965"/>
      <c r="V51965"/>
    </row>
    <row r="51966" spans="6:22" x14ac:dyDescent="0.2">
      <c r="F51966"/>
      <c r="M51966" s="2"/>
      <c r="N51966"/>
      <c r="O51966"/>
      <c r="U51966"/>
      <c r="V51966"/>
    </row>
    <row r="51967" spans="6:22" x14ac:dyDescent="0.2">
      <c r="F51967"/>
      <c r="M51967" s="2"/>
      <c r="N51967"/>
      <c r="O51967"/>
      <c r="U51967"/>
      <c r="V51967"/>
    </row>
    <row r="51968" spans="6:22" x14ac:dyDescent="0.2">
      <c r="F51968"/>
      <c r="M51968" s="2"/>
      <c r="N51968"/>
      <c r="O51968"/>
      <c r="U51968"/>
      <c r="V51968"/>
    </row>
    <row r="51969" spans="6:22" x14ac:dyDescent="0.2">
      <c r="F51969"/>
      <c r="M51969" s="2"/>
      <c r="N51969"/>
      <c r="O51969"/>
      <c r="U51969"/>
      <c r="V51969"/>
    </row>
    <row r="51970" spans="6:22" x14ac:dyDescent="0.2">
      <c r="F51970"/>
      <c r="M51970" s="2"/>
      <c r="N51970"/>
      <c r="O51970"/>
      <c r="U51970"/>
      <c r="V51970"/>
    </row>
    <row r="51971" spans="6:22" x14ac:dyDescent="0.2">
      <c r="F51971"/>
      <c r="M51971" s="2"/>
      <c r="N51971"/>
      <c r="O51971"/>
      <c r="U51971"/>
      <c r="V51971"/>
    </row>
    <row r="51972" spans="6:22" x14ac:dyDescent="0.2">
      <c r="F51972"/>
      <c r="M51972" s="2"/>
      <c r="N51972"/>
      <c r="O51972"/>
      <c r="U51972"/>
      <c r="V51972"/>
    </row>
    <row r="51973" spans="6:22" x14ac:dyDescent="0.2">
      <c r="F51973"/>
      <c r="M51973" s="2"/>
      <c r="N51973"/>
      <c r="O51973"/>
      <c r="U51973"/>
      <c r="V51973"/>
    </row>
    <row r="51974" spans="6:22" x14ac:dyDescent="0.2">
      <c r="F51974"/>
      <c r="M51974" s="2"/>
      <c r="N51974"/>
      <c r="O51974"/>
      <c r="U51974"/>
      <c r="V51974"/>
    </row>
    <row r="51975" spans="6:22" x14ac:dyDescent="0.2">
      <c r="F51975"/>
      <c r="M51975" s="2"/>
      <c r="N51975"/>
      <c r="O51975"/>
      <c r="U51975"/>
      <c r="V51975"/>
    </row>
    <row r="51976" spans="6:22" x14ac:dyDescent="0.2">
      <c r="F51976"/>
      <c r="M51976" s="2"/>
      <c r="N51976"/>
      <c r="O51976"/>
      <c r="U51976"/>
      <c r="V51976"/>
    </row>
    <row r="51977" spans="6:22" x14ac:dyDescent="0.2">
      <c r="F51977"/>
      <c r="M51977" s="2"/>
      <c r="N51977"/>
      <c r="O51977"/>
      <c r="U51977"/>
      <c r="V51977"/>
    </row>
    <row r="51978" spans="6:22" x14ac:dyDescent="0.2">
      <c r="F51978"/>
      <c r="M51978" s="2"/>
      <c r="N51978"/>
      <c r="O51978"/>
      <c r="U51978"/>
      <c r="V51978"/>
    </row>
    <row r="51979" spans="6:22" x14ac:dyDescent="0.2">
      <c r="F51979"/>
      <c r="M51979" s="2"/>
      <c r="N51979"/>
      <c r="O51979"/>
      <c r="U51979"/>
      <c r="V51979"/>
    </row>
    <row r="51980" spans="6:22" x14ac:dyDescent="0.2">
      <c r="F51980"/>
      <c r="M51980" s="2"/>
      <c r="N51980"/>
      <c r="O51980"/>
      <c r="U51980"/>
      <c r="V51980"/>
    </row>
    <row r="51981" spans="6:22" x14ac:dyDescent="0.2">
      <c r="F51981"/>
      <c r="M51981" s="2"/>
      <c r="N51981"/>
      <c r="O51981"/>
      <c r="U51981"/>
      <c r="V51981"/>
    </row>
    <row r="51982" spans="6:22" x14ac:dyDescent="0.2">
      <c r="F51982"/>
      <c r="M51982" s="2"/>
      <c r="N51982"/>
      <c r="O51982"/>
      <c r="U51982"/>
      <c r="V51982"/>
    </row>
    <row r="51983" spans="6:22" x14ac:dyDescent="0.2">
      <c r="F51983"/>
      <c r="M51983" s="2"/>
      <c r="N51983"/>
      <c r="O51983"/>
      <c r="U51983"/>
      <c r="V51983"/>
    </row>
    <row r="51984" spans="6:22" x14ac:dyDescent="0.2">
      <c r="F51984"/>
      <c r="M51984" s="2"/>
      <c r="N51984"/>
      <c r="O51984"/>
      <c r="U51984"/>
      <c r="V51984"/>
    </row>
    <row r="51985" spans="6:22" x14ac:dyDescent="0.2">
      <c r="F51985"/>
      <c r="M51985" s="2"/>
      <c r="N51985"/>
      <c r="O51985"/>
      <c r="U51985"/>
      <c r="V51985"/>
    </row>
    <row r="51986" spans="6:22" x14ac:dyDescent="0.2">
      <c r="F51986"/>
      <c r="M51986" s="2"/>
      <c r="N51986"/>
      <c r="O51986"/>
      <c r="U51986"/>
      <c r="V51986"/>
    </row>
    <row r="51987" spans="6:22" x14ac:dyDescent="0.2">
      <c r="F51987"/>
      <c r="M51987" s="2"/>
      <c r="N51987"/>
      <c r="O51987"/>
      <c r="U51987"/>
      <c r="V51987"/>
    </row>
    <row r="51988" spans="6:22" x14ac:dyDescent="0.2">
      <c r="F51988"/>
      <c r="M51988" s="2"/>
      <c r="N51988"/>
      <c r="O51988"/>
      <c r="U51988"/>
      <c r="V51988"/>
    </row>
    <row r="51989" spans="6:22" x14ac:dyDescent="0.2">
      <c r="F51989"/>
      <c r="M51989" s="2"/>
      <c r="N51989"/>
      <c r="O51989"/>
      <c r="U51989"/>
      <c r="V51989"/>
    </row>
    <row r="51990" spans="6:22" x14ac:dyDescent="0.2">
      <c r="F51990"/>
      <c r="M51990" s="2"/>
      <c r="N51990"/>
      <c r="O51990"/>
      <c r="U51990"/>
      <c r="V51990"/>
    </row>
    <row r="51991" spans="6:22" x14ac:dyDescent="0.2">
      <c r="F51991"/>
      <c r="M51991" s="2"/>
      <c r="N51991"/>
      <c r="O51991"/>
      <c r="U51991"/>
      <c r="V51991"/>
    </row>
    <row r="51992" spans="6:22" x14ac:dyDescent="0.2">
      <c r="F51992"/>
      <c r="M51992" s="2"/>
      <c r="N51992"/>
      <c r="O51992"/>
      <c r="U51992"/>
      <c r="V51992"/>
    </row>
    <row r="51993" spans="6:22" x14ac:dyDescent="0.2">
      <c r="F51993"/>
      <c r="M51993" s="2"/>
      <c r="N51993"/>
      <c r="O51993"/>
      <c r="U51993"/>
      <c r="V51993"/>
    </row>
    <row r="51994" spans="6:22" x14ac:dyDescent="0.2">
      <c r="F51994"/>
      <c r="M51994" s="2"/>
      <c r="N51994"/>
      <c r="O51994"/>
      <c r="U51994"/>
      <c r="V51994"/>
    </row>
    <row r="51995" spans="6:22" x14ac:dyDescent="0.2">
      <c r="F51995"/>
      <c r="M51995" s="2"/>
      <c r="N51995"/>
      <c r="O51995"/>
      <c r="U51995"/>
      <c r="V51995"/>
    </row>
    <row r="51996" spans="6:22" x14ac:dyDescent="0.2">
      <c r="F51996"/>
      <c r="M51996" s="2"/>
      <c r="N51996"/>
      <c r="O51996"/>
      <c r="U51996"/>
      <c r="V51996"/>
    </row>
    <row r="51997" spans="6:22" x14ac:dyDescent="0.2">
      <c r="F51997"/>
      <c r="M51997" s="2"/>
      <c r="N51997"/>
      <c r="O51997"/>
      <c r="U51997"/>
      <c r="V51997"/>
    </row>
    <row r="51998" spans="6:22" x14ac:dyDescent="0.2">
      <c r="F51998"/>
      <c r="M51998" s="2"/>
      <c r="N51998"/>
      <c r="O51998"/>
      <c r="U51998"/>
      <c r="V51998"/>
    </row>
    <row r="51999" spans="6:22" x14ac:dyDescent="0.2">
      <c r="F51999"/>
      <c r="M51999" s="2"/>
      <c r="N51999"/>
      <c r="O51999"/>
      <c r="U51999"/>
      <c r="V51999"/>
    </row>
    <row r="52000" spans="6:22" x14ac:dyDescent="0.2">
      <c r="F52000"/>
      <c r="M52000" s="2"/>
      <c r="N52000"/>
      <c r="O52000"/>
      <c r="U52000"/>
      <c r="V52000"/>
    </row>
    <row r="52001" spans="6:22" x14ac:dyDescent="0.2">
      <c r="F52001"/>
      <c r="M52001" s="2"/>
      <c r="N52001"/>
      <c r="O52001"/>
      <c r="U52001"/>
      <c r="V52001"/>
    </row>
    <row r="52002" spans="6:22" x14ac:dyDescent="0.2">
      <c r="F52002"/>
      <c r="M52002" s="2"/>
      <c r="N52002"/>
      <c r="O52002"/>
      <c r="U52002"/>
      <c r="V52002"/>
    </row>
    <row r="52003" spans="6:22" x14ac:dyDescent="0.2">
      <c r="F52003"/>
      <c r="M52003" s="2"/>
      <c r="N52003"/>
      <c r="O52003"/>
      <c r="U52003"/>
      <c r="V52003"/>
    </row>
    <row r="52004" spans="6:22" x14ac:dyDescent="0.2">
      <c r="F52004"/>
      <c r="M52004" s="2"/>
      <c r="N52004"/>
      <c r="O52004"/>
      <c r="U52004"/>
      <c r="V52004"/>
    </row>
    <row r="52005" spans="6:22" x14ac:dyDescent="0.2">
      <c r="F52005"/>
      <c r="M52005" s="2"/>
      <c r="N52005"/>
      <c r="O52005"/>
      <c r="U52005"/>
      <c r="V52005"/>
    </row>
    <row r="52006" spans="6:22" x14ac:dyDescent="0.2">
      <c r="F52006"/>
      <c r="M52006" s="2"/>
      <c r="N52006"/>
      <c r="O52006"/>
      <c r="U52006"/>
      <c r="V52006"/>
    </row>
    <row r="52007" spans="6:22" x14ac:dyDescent="0.2">
      <c r="F52007"/>
      <c r="M52007" s="2"/>
      <c r="N52007"/>
      <c r="O52007"/>
      <c r="U52007"/>
      <c r="V52007"/>
    </row>
    <row r="52008" spans="6:22" x14ac:dyDescent="0.2">
      <c r="F52008"/>
      <c r="M52008" s="2"/>
      <c r="N52008"/>
      <c r="O52008"/>
      <c r="U52008"/>
      <c r="V52008"/>
    </row>
    <row r="52009" spans="6:22" x14ac:dyDescent="0.2">
      <c r="F52009"/>
      <c r="M52009" s="2"/>
      <c r="N52009"/>
      <c r="O52009"/>
      <c r="U52009"/>
      <c r="V52009"/>
    </row>
    <row r="52010" spans="6:22" x14ac:dyDescent="0.2">
      <c r="F52010"/>
      <c r="M52010" s="2"/>
      <c r="N52010"/>
      <c r="O52010"/>
      <c r="U52010"/>
      <c r="V52010"/>
    </row>
    <row r="52011" spans="6:22" x14ac:dyDescent="0.2">
      <c r="F52011"/>
      <c r="M52011" s="2"/>
      <c r="N52011"/>
      <c r="O52011"/>
      <c r="U52011"/>
      <c r="V52011"/>
    </row>
    <row r="52012" spans="6:22" x14ac:dyDescent="0.2">
      <c r="F52012"/>
      <c r="M52012" s="2"/>
      <c r="N52012"/>
      <c r="O52012"/>
      <c r="U52012"/>
      <c r="V52012"/>
    </row>
    <row r="52013" spans="6:22" x14ac:dyDescent="0.2">
      <c r="F52013"/>
      <c r="M52013" s="2"/>
      <c r="N52013"/>
      <c r="O52013"/>
      <c r="U52013"/>
      <c r="V52013"/>
    </row>
    <row r="52014" spans="6:22" x14ac:dyDescent="0.2">
      <c r="F52014"/>
      <c r="M52014" s="2"/>
      <c r="N52014"/>
      <c r="O52014"/>
      <c r="U52014"/>
      <c r="V52014"/>
    </row>
    <row r="52015" spans="6:22" x14ac:dyDescent="0.2">
      <c r="F52015"/>
      <c r="M52015" s="2"/>
      <c r="N52015"/>
      <c r="O52015"/>
      <c r="U52015"/>
      <c r="V52015"/>
    </row>
    <row r="52016" spans="6:22" x14ac:dyDescent="0.2">
      <c r="F52016"/>
      <c r="M52016" s="2"/>
      <c r="N52016"/>
      <c r="O52016"/>
      <c r="U52016"/>
      <c r="V52016"/>
    </row>
    <row r="52017" spans="6:22" x14ac:dyDescent="0.2">
      <c r="F52017"/>
      <c r="M52017" s="2"/>
      <c r="N52017"/>
      <c r="O52017"/>
      <c r="U52017"/>
      <c r="V52017"/>
    </row>
    <row r="52018" spans="6:22" x14ac:dyDescent="0.2">
      <c r="F52018"/>
      <c r="M52018" s="2"/>
      <c r="N52018"/>
      <c r="O52018"/>
      <c r="U52018"/>
      <c r="V52018"/>
    </row>
    <row r="52019" spans="6:22" x14ac:dyDescent="0.2">
      <c r="F52019"/>
      <c r="M52019" s="2"/>
      <c r="N52019"/>
      <c r="O52019"/>
      <c r="U52019"/>
      <c r="V52019"/>
    </row>
    <row r="52020" spans="6:22" x14ac:dyDescent="0.2">
      <c r="F52020"/>
      <c r="M52020" s="2"/>
      <c r="N52020"/>
      <c r="O52020"/>
      <c r="U52020"/>
      <c r="V52020"/>
    </row>
    <row r="52021" spans="6:22" x14ac:dyDescent="0.2">
      <c r="F52021"/>
      <c r="M52021" s="2"/>
      <c r="N52021"/>
      <c r="O52021"/>
      <c r="U52021"/>
      <c r="V52021"/>
    </row>
    <row r="52022" spans="6:22" x14ac:dyDescent="0.2">
      <c r="F52022"/>
      <c r="M52022" s="2"/>
      <c r="N52022"/>
      <c r="O52022"/>
      <c r="U52022"/>
      <c r="V52022"/>
    </row>
    <row r="52023" spans="6:22" x14ac:dyDescent="0.2">
      <c r="F52023"/>
      <c r="M52023" s="2"/>
      <c r="N52023"/>
      <c r="O52023"/>
      <c r="U52023"/>
      <c r="V52023"/>
    </row>
    <row r="52024" spans="6:22" x14ac:dyDescent="0.2">
      <c r="F52024"/>
      <c r="M52024" s="2"/>
      <c r="N52024"/>
      <c r="O52024"/>
      <c r="U52024"/>
      <c r="V52024"/>
    </row>
    <row r="52025" spans="6:22" x14ac:dyDescent="0.2">
      <c r="F52025"/>
      <c r="M52025" s="2"/>
      <c r="N52025"/>
      <c r="O52025"/>
      <c r="U52025"/>
      <c r="V52025"/>
    </row>
    <row r="52026" spans="6:22" x14ac:dyDescent="0.2">
      <c r="F52026"/>
      <c r="M52026" s="2"/>
      <c r="N52026"/>
      <c r="O52026"/>
      <c r="U52026"/>
      <c r="V52026"/>
    </row>
    <row r="52027" spans="6:22" x14ac:dyDescent="0.2">
      <c r="F52027"/>
      <c r="M52027" s="2"/>
      <c r="N52027"/>
      <c r="O52027"/>
      <c r="U52027"/>
      <c r="V52027"/>
    </row>
    <row r="52028" spans="6:22" x14ac:dyDescent="0.2">
      <c r="F52028"/>
      <c r="M52028" s="2"/>
      <c r="N52028"/>
      <c r="O52028"/>
      <c r="U52028"/>
      <c r="V52028"/>
    </row>
    <row r="52029" spans="6:22" x14ac:dyDescent="0.2">
      <c r="F52029"/>
      <c r="M52029" s="2"/>
      <c r="N52029"/>
      <c r="O52029"/>
      <c r="U52029"/>
      <c r="V52029"/>
    </row>
    <row r="52030" spans="6:22" x14ac:dyDescent="0.2">
      <c r="F52030"/>
      <c r="M52030" s="2"/>
      <c r="N52030"/>
      <c r="O52030"/>
      <c r="U52030"/>
      <c r="V52030"/>
    </row>
    <row r="52031" spans="6:22" x14ac:dyDescent="0.2">
      <c r="F52031"/>
      <c r="M52031" s="2"/>
      <c r="N52031"/>
      <c r="O52031"/>
      <c r="U52031"/>
      <c r="V52031"/>
    </row>
    <row r="52032" spans="6:22" x14ac:dyDescent="0.2">
      <c r="F52032"/>
      <c r="M52032" s="2"/>
      <c r="N52032"/>
      <c r="O52032"/>
      <c r="U52032"/>
      <c r="V52032"/>
    </row>
    <row r="52033" spans="6:22" x14ac:dyDescent="0.2">
      <c r="F52033"/>
      <c r="M52033" s="2"/>
      <c r="N52033"/>
      <c r="O52033"/>
      <c r="U52033"/>
      <c r="V52033"/>
    </row>
    <row r="52034" spans="6:22" x14ac:dyDescent="0.2">
      <c r="F52034"/>
      <c r="M52034" s="2"/>
      <c r="N52034"/>
      <c r="O52034"/>
      <c r="U52034"/>
      <c r="V52034"/>
    </row>
    <row r="52035" spans="6:22" x14ac:dyDescent="0.2">
      <c r="F52035"/>
      <c r="M52035" s="2"/>
      <c r="N52035"/>
      <c r="O52035"/>
      <c r="U52035"/>
      <c r="V52035"/>
    </row>
    <row r="52036" spans="6:22" x14ac:dyDescent="0.2">
      <c r="F52036"/>
      <c r="M52036" s="2"/>
      <c r="N52036"/>
      <c r="O52036"/>
      <c r="U52036"/>
      <c r="V52036"/>
    </row>
    <row r="52037" spans="6:22" x14ac:dyDescent="0.2">
      <c r="F52037"/>
      <c r="M52037" s="2"/>
      <c r="N52037"/>
      <c r="O52037"/>
      <c r="U52037"/>
      <c r="V52037"/>
    </row>
    <row r="52038" spans="6:22" x14ac:dyDescent="0.2">
      <c r="F52038"/>
      <c r="M52038" s="2"/>
      <c r="N52038"/>
      <c r="O52038"/>
      <c r="U52038"/>
      <c r="V52038"/>
    </row>
    <row r="52039" spans="6:22" x14ac:dyDescent="0.2">
      <c r="F52039"/>
      <c r="M52039" s="2"/>
      <c r="N52039"/>
      <c r="O52039"/>
      <c r="U52039"/>
      <c r="V52039"/>
    </row>
    <row r="52040" spans="6:22" x14ac:dyDescent="0.2">
      <c r="F52040"/>
      <c r="M52040" s="2"/>
      <c r="N52040"/>
      <c r="O52040"/>
      <c r="U52040"/>
      <c r="V52040"/>
    </row>
    <row r="52041" spans="6:22" x14ac:dyDescent="0.2">
      <c r="F52041"/>
      <c r="M52041" s="2"/>
      <c r="N52041"/>
      <c r="O52041"/>
      <c r="U52041"/>
      <c r="V52041"/>
    </row>
    <row r="52042" spans="6:22" x14ac:dyDescent="0.2">
      <c r="F52042"/>
      <c r="M52042" s="2"/>
      <c r="N52042"/>
      <c r="O52042"/>
      <c r="U52042"/>
      <c r="V52042"/>
    </row>
    <row r="52043" spans="6:22" x14ac:dyDescent="0.2">
      <c r="F52043"/>
      <c r="M52043" s="2"/>
      <c r="N52043"/>
      <c r="O52043"/>
      <c r="U52043"/>
      <c r="V52043"/>
    </row>
    <row r="52044" spans="6:22" x14ac:dyDescent="0.2">
      <c r="F52044"/>
      <c r="M52044" s="2"/>
      <c r="N52044"/>
      <c r="O52044"/>
      <c r="U52044"/>
      <c r="V52044"/>
    </row>
    <row r="52045" spans="6:22" x14ac:dyDescent="0.2">
      <c r="F52045"/>
      <c r="M52045" s="2"/>
      <c r="N52045"/>
      <c r="O52045"/>
      <c r="U52045"/>
      <c r="V52045"/>
    </row>
    <row r="52046" spans="6:22" x14ac:dyDescent="0.2">
      <c r="F52046"/>
      <c r="M52046" s="2"/>
      <c r="N52046"/>
      <c r="O52046"/>
      <c r="U52046"/>
      <c r="V52046"/>
    </row>
    <row r="52047" spans="6:22" x14ac:dyDescent="0.2">
      <c r="F52047"/>
      <c r="M52047" s="2"/>
      <c r="N52047"/>
      <c r="O52047"/>
      <c r="U52047"/>
      <c r="V52047"/>
    </row>
    <row r="52048" spans="6:22" x14ac:dyDescent="0.2">
      <c r="F52048"/>
      <c r="M52048" s="2"/>
      <c r="N52048"/>
      <c r="O52048"/>
      <c r="U52048"/>
      <c r="V52048"/>
    </row>
    <row r="52049" spans="6:22" x14ac:dyDescent="0.2">
      <c r="F52049"/>
      <c r="M52049" s="2"/>
      <c r="N52049"/>
      <c r="O52049"/>
      <c r="U52049"/>
      <c r="V52049"/>
    </row>
    <row r="52050" spans="6:22" x14ac:dyDescent="0.2">
      <c r="F52050"/>
      <c r="M52050" s="2"/>
      <c r="N52050"/>
      <c r="O52050"/>
      <c r="U52050"/>
      <c r="V52050"/>
    </row>
    <row r="52051" spans="6:22" x14ac:dyDescent="0.2">
      <c r="F52051"/>
      <c r="M52051" s="2"/>
      <c r="N52051"/>
      <c r="O52051"/>
      <c r="U52051"/>
      <c r="V52051"/>
    </row>
    <row r="52052" spans="6:22" x14ac:dyDescent="0.2">
      <c r="F52052"/>
      <c r="M52052" s="2"/>
      <c r="N52052"/>
      <c r="O52052"/>
      <c r="U52052"/>
      <c r="V52052"/>
    </row>
    <row r="52053" spans="6:22" x14ac:dyDescent="0.2">
      <c r="F52053"/>
      <c r="M52053" s="2"/>
      <c r="N52053"/>
      <c r="O52053"/>
      <c r="U52053"/>
      <c r="V52053"/>
    </row>
    <row r="52054" spans="6:22" x14ac:dyDescent="0.2">
      <c r="F52054"/>
      <c r="M52054" s="2"/>
      <c r="N52054"/>
      <c r="O52054"/>
      <c r="U52054"/>
      <c r="V52054"/>
    </row>
    <row r="52055" spans="6:22" x14ac:dyDescent="0.2">
      <c r="F52055"/>
      <c r="M52055" s="2"/>
      <c r="N52055"/>
      <c r="O52055"/>
      <c r="U52055"/>
      <c r="V52055"/>
    </row>
    <row r="52056" spans="6:22" x14ac:dyDescent="0.2">
      <c r="F52056"/>
      <c r="M52056" s="2"/>
      <c r="N52056"/>
      <c r="O52056"/>
      <c r="U52056"/>
      <c r="V52056"/>
    </row>
    <row r="52057" spans="6:22" x14ac:dyDescent="0.2">
      <c r="F52057"/>
      <c r="M52057" s="2"/>
      <c r="N52057"/>
      <c r="O52057"/>
      <c r="U52057"/>
      <c r="V52057"/>
    </row>
    <row r="52058" spans="6:22" x14ac:dyDescent="0.2">
      <c r="F52058"/>
      <c r="M52058" s="2"/>
      <c r="N52058"/>
      <c r="O52058"/>
      <c r="U52058"/>
      <c r="V52058"/>
    </row>
    <row r="52059" spans="6:22" x14ac:dyDescent="0.2">
      <c r="F52059"/>
      <c r="M52059" s="2"/>
      <c r="N52059"/>
      <c r="O52059"/>
      <c r="U52059"/>
      <c r="V52059"/>
    </row>
    <row r="52060" spans="6:22" x14ac:dyDescent="0.2">
      <c r="F52060"/>
      <c r="M52060" s="2"/>
      <c r="N52060"/>
      <c r="O52060"/>
      <c r="U52060"/>
      <c r="V52060"/>
    </row>
    <row r="52061" spans="6:22" x14ac:dyDescent="0.2">
      <c r="F52061"/>
      <c r="M52061" s="2"/>
      <c r="N52061"/>
      <c r="O52061"/>
      <c r="U52061"/>
      <c r="V52061"/>
    </row>
    <row r="52062" spans="6:22" x14ac:dyDescent="0.2">
      <c r="F52062"/>
      <c r="M52062" s="2"/>
      <c r="N52062"/>
      <c r="O52062"/>
      <c r="U52062"/>
      <c r="V52062"/>
    </row>
    <row r="52063" spans="6:22" x14ac:dyDescent="0.2">
      <c r="F52063"/>
      <c r="M52063" s="2"/>
      <c r="N52063"/>
      <c r="O52063"/>
      <c r="U52063"/>
      <c r="V52063"/>
    </row>
    <row r="52064" spans="6:22" x14ac:dyDescent="0.2">
      <c r="F52064"/>
      <c r="M52064" s="2"/>
      <c r="N52064"/>
      <c r="O52064"/>
      <c r="U52064"/>
      <c r="V52064"/>
    </row>
    <row r="52065" spans="6:22" x14ac:dyDescent="0.2">
      <c r="F52065"/>
      <c r="M52065" s="2"/>
      <c r="N52065"/>
      <c r="O52065"/>
      <c r="U52065"/>
      <c r="V52065"/>
    </row>
    <row r="52066" spans="6:22" x14ac:dyDescent="0.2">
      <c r="F52066"/>
      <c r="M52066" s="2"/>
      <c r="N52066"/>
      <c r="O52066"/>
      <c r="U52066"/>
      <c r="V52066"/>
    </row>
    <row r="52067" spans="6:22" x14ac:dyDescent="0.2">
      <c r="F52067"/>
      <c r="M52067" s="2"/>
      <c r="N52067"/>
      <c r="O52067"/>
      <c r="U52067"/>
      <c r="V52067"/>
    </row>
    <row r="52068" spans="6:22" x14ac:dyDescent="0.2">
      <c r="F52068"/>
      <c r="M52068" s="2"/>
      <c r="N52068"/>
      <c r="O52068"/>
      <c r="U52068"/>
      <c r="V52068"/>
    </row>
    <row r="52069" spans="6:22" x14ac:dyDescent="0.2">
      <c r="F52069"/>
      <c r="M52069" s="2"/>
      <c r="N52069"/>
      <c r="O52069"/>
      <c r="U52069"/>
      <c r="V52069"/>
    </row>
    <row r="52070" spans="6:22" x14ac:dyDescent="0.2">
      <c r="F52070"/>
      <c r="M52070" s="2"/>
      <c r="N52070"/>
      <c r="O52070"/>
      <c r="U52070"/>
      <c r="V52070"/>
    </row>
    <row r="52071" spans="6:22" x14ac:dyDescent="0.2">
      <c r="F52071"/>
      <c r="M52071" s="2"/>
      <c r="N52071"/>
      <c r="O52071"/>
      <c r="U52071"/>
      <c r="V52071"/>
    </row>
    <row r="52072" spans="6:22" x14ac:dyDescent="0.2">
      <c r="F52072"/>
      <c r="M52072" s="2"/>
      <c r="N52072"/>
      <c r="O52072"/>
      <c r="U52072"/>
      <c r="V52072"/>
    </row>
    <row r="52073" spans="6:22" x14ac:dyDescent="0.2">
      <c r="F52073"/>
      <c r="M52073" s="2"/>
      <c r="N52073"/>
      <c r="O52073"/>
      <c r="U52073"/>
      <c r="V52073"/>
    </row>
    <row r="52074" spans="6:22" x14ac:dyDescent="0.2">
      <c r="F52074"/>
      <c r="M52074" s="2"/>
      <c r="N52074"/>
      <c r="O52074"/>
      <c r="U52074"/>
      <c r="V52074"/>
    </row>
    <row r="52075" spans="6:22" x14ac:dyDescent="0.2">
      <c r="F52075"/>
      <c r="M52075" s="2"/>
      <c r="N52075"/>
      <c r="O52075"/>
      <c r="U52075"/>
      <c r="V52075"/>
    </row>
    <row r="52076" spans="6:22" x14ac:dyDescent="0.2">
      <c r="F52076"/>
      <c r="M52076" s="2"/>
      <c r="N52076"/>
      <c r="O52076"/>
      <c r="U52076"/>
      <c r="V52076"/>
    </row>
    <row r="52077" spans="6:22" x14ac:dyDescent="0.2">
      <c r="F52077"/>
      <c r="M52077" s="2"/>
      <c r="N52077"/>
      <c r="O52077"/>
      <c r="U52077"/>
      <c r="V52077"/>
    </row>
    <row r="52078" spans="6:22" x14ac:dyDescent="0.2">
      <c r="F52078"/>
      <c r="M52078" s="2"/>
      <c r="N52078"/>
      <c r="O52078"/>
      <c r="U52078"/>
      <c r="V52078"/>
    </row>
    <row r="52079" spans="6:22" x14ac:dyDescent="0.2">
      <c r="F52079"/>
      <c r="M52079" s="2"/>
      <c r="N52079"/>
      <c r="O52079"/>
      <c r="U52079"/>
      <c r="V52079"/>
    </row>
    <row r="52080" spans="6:22" x14ac:dyDescent="0.2">
      <c r="F52080"/>
      <c r="M52080" s="2"/>
      <c r="N52080"/>
      <c r="O52080"/>
      <c r="U52080"/>
      <c r="V52080"/>
    </row>
    <row r="52081" spans="6:22" x14ac:dyDescent="0.2">
      <c r="F52081"/>
      <c r="M52081" s="2"/>
      <c r="N52081"/>
      <c r="O52081"/>
      <c r="U52081"/>
      <c r="V52081"/>
    </row>
    <row r="52082" spans="6:22" x14ac:dyDescent="0.2">
      <c r="F52082"/>
      <c r="M52082" s="2"/>
      <c r="N52082"/>
      <c r="O52082"/>
      <c r="U52082"/>
      <c r="V52082"/>
    </row>
    <row r="52083" spans="6:22" x14ac:dyDescent="0.2">
      <c r="F52083"/>
      <c r="M52083" s="2"/>
      <c r="N52083"/>
      <c r="O52083"/>
      <c r="U52083"/>
      <c r="V52083"/>
    </row>
    <row r="52084" spans="6:22" x14ac:dyDescent="0.2">
      <c r="F52084"/>
      <c r="M52084" s="2"/>
      <c r="N52084"/>
      <c r="O52084"/>
      <c r="U52084"/>
      <c r="V52084"/>
    </row>
    <row r="52085" spans="6:22" x14ac:dyDescent="0.2">
      <c r="F52085"/>
      <c r="M52085" s="2"/>
      <c r="N52085"/>
      <c r="O52085"/>
      <c r="U52085"/>
      <c r="V52085"/>
    </row>
    <row r="52086" spans="6:22" x14ac:dyDescent="0.2">
      <c r="F52086"/>
      <c r="M52086" s="2"/>
      <c r="N52086"/>
      <c r="O52086"/>
      <c r="U52086"/>
      <c r="V52086"/>
    </row>
    <row r="52087" spans="6:22" x14ac:dyDescent="0.2">
      <c r="F52087"/>
      <c r="M52087" s="2"/>
      <c r="N52087"/>
      <c r="O52087"/>
      <c r="U52087"/>
      <c r="V52087"/>
    </row>
    <row r="52088" spans="6:22" x14ac:dyDescent="0.2">
      <c r="F52088"/>
      <c r="M52088" s="2"/>
      <c r="N52088"/>
      <c r="O52088"/>
      <c r="U52088"/>
      <c r="V52088"/>
    </row>
    <row r="52089" spans="6:22" x14ac:dyDescent="0.2">
      <c r="F52089"/>
      <c r="M52089" s="2"/>
      <c r="N52089"/>
      <c r="O52089"/>
      <c r="U52089"/>
      <c r="V52089"/>
    </row>
    <row r="52090" spans="6:22" x14ac:dyDescent="0.2">
      <c r="F52090"/>
      <c r="M52090" s="2"/>
      <c r="N52090"/>
      <c r="O52090"/>
      <c r="U52090"/>
      <c r="V52090"/>
    </row>
    <row r="52091" spans="6:22" x14ac:dyDescent="0.2">
      <c r="F52091"/>
      <c r="M52091" s="2"/>
      <c r="N52091"/>
      <c r="O52091"/>
      <c r="U52091"/>
      <c r="V52091"/>
    </row>
    <row r="52092" spans="6:22" x14ac:dyDescent="0.2">
      <c r="F52092"/>
      <c r="M52092" s="2"/>
      <c r="N52092"/>
      <c r="O52092"/>
      <c r="U52092"/>
      <c r="V52092"/>
    </row>
    <row r="52093" spans="6:22" x14ac:dyDescent="0.2">
      <c r="F52093"/>
      <c r="M52093" s="2"/>
      <c r="N52093"/>
      <c r="O52093"/>
      <c r="U52093"/>
      <c r="V52093"/>
    </row>
    <row r="52094" spans="6:22" x14ac:dyDescent="0.2">
      <c r="F52094"/>
      <c r="M52094" s="2"/>
      <c r="N52094"/>
      <c r="O52094"/>
      <c r="U52094"/>
      <c r="V52094"/>
    </row>
    <row r="52095" spans="6:22" x14ac:dyDescent="0.2">
      <c r="F52095"/>
      <c r="M52095" s="2"/>
      <c r="N52095"/>
      <c r="O52095"/>
      <c r="U52095"/>
      <c r="V52095"/>
    </row>
    <row r="52096" spans="6:22" x14ac:dyDescent="0.2">
      <c r="F52096"/>
      <c r="M52096" s="2"/>
      <c r="N52096"/>
      <c r="O52096"/>
      <c r="U52096"/>
      <c r="V52096"/>
    </row>
    <row r="52097" spans="6:22" x14ac:dyDescent="0.2">
      <c r="F52097"/>
      <c r="M52097" s="2"/>
      <c r="N52097"/>
      <c r="O52097"/>
      <c r="U52097"/>
      <c r="V52097"/>
    </row>
    <row r="52098" spans="6:22" x14ac:dyDescent="0.2">
      <c r="F52098"/>
      <c r="M52098" s="2"/>
      <c r="N52098"/>
      <c r="O52098"/>
      <c r="U52098"/>
      <c r="V52098"/>
    </row>
    <row r="52099" spans="6:22" x14ac:dyDescent="0.2">
      <c r="F52099"/>
      <c r="M52099" s="2"/>
      <c r="N52099"/>
      <c r="O52099"/>
      <c r="U52099"/>
      <c r="V52099"/>
    </row>
    <row r="52100" spans="6:22" x14ac:dyDescent="0.2">
      <c r="F52100"/>
      <c r="M52100" s="2"/>
      <c r="N52100"/>
      <c r="O52100"/>
      <c r="U52100"/>
      <c r="V52100"/>
    </row>
    <row r="52101" spans="6:22" x14ac:dyDescent="0.2">
      <c r="F52101"/>
      <c r="M52101" s="2"/>
      <c r="N52101"/>
      <c r="O52101"/>
      <c r="U52101"/>
      <c r="V52101"/>
    </row>
    <row r="52102" spans="6:22" x14ac:dyDescent="0.2">
      <c r="F52102"/>
      <c r="M52102" s="2"/>
      <c r="N52102"/>
      <c r="O52102"/>
      <c r="U52102"/>
      <c r="V52102"/>
    </row>
    <row r="52103" spans="6:22" x14ac:dyDescent="0.2">
      <c r="F52103"/>
      <c r="M52103" s="2"/>
      <c r="N52103"/>
      <c r="O52103"/>
      <c r="U52103"/>
      <c r="V52103"/>
    </row>
    <row r="52104" spans="6:22" x14ac:dyDescent="0.2">
      <c r="F52104"/>
      <c r="M52104" s="2"/>
      <c r="N52104"/>
      <c r="O52104"/>
      <c r="U52104"/>
      <c r="V52104"/>
    </row>
    <row r="52105" spans="6:22" x14ac:dyDescent="0.2">
      <c r="F52105"/>
      <c r="M52105" s="2"/>
      <c r="N52105"/>
      <c r="O52105"/>
      <c r="U52105"/>
      <c r="V52105"/>
    </row>
    <row r="52106" spans="6:22" x14ac:dyDescent="0.2">
      <c r="F52106"/>
      <c r="M52106" s="2"/>
      <c r="N52106"/>
      <c r="O52106"/>
      <c r="U52106"/>
      <c r="V52106"/>
    </row>
    <row r="52107" spans="6:22" x14ac:dyDescent="0.2">
      <c r="F52107"/>
      <c r="M52107" s="2"/>
      <c r="N52107"/>
      <c r="O52107"/>
      <c r="U52107"/>
      <c r="V52107"/>
    </row>
    <row r="52108" spans="6:22" x14ac:dyDescent="0.2">
      <c r="F52108"/>
      <c r="M52108" s="2"/>
      <c r="N52108"/>
      <c r="O52108"/>
      <c r="U52108"/>
      <c r="V52108"/>
    </row>
    <row r="52109" spans="6:22" x14ac:dyDescent="0.2">
      <c r="F52109"/>
      <c r="M52109" s="2"/>
      <c r="N52109"/>
      <c r="O52109"/>
      <c r="U52109"/>
      <c r="V52109"/>
    </row>
    <row r="52110" spans="6:22" x14ac:dyDescent="0.2">
      <c r="F52110"/>
      <c r="M52110" s="2"/>
      <c r="N52110"/>
      <c r="O52110"/>
      <c r="U52110"/>
      <c r="V52110"/>
    </row>
    <row r="52111" spans="6:22" x14ac:dyDescent="0.2">
      <c r="F52111"/>
      <c r="M52111" s="2"/>
      <c r="N52111"/>
      <c r="O52111"/>
      <c r="U52111"/>
      <c r="V52111"/>
    </row>
    <row r="52112" spans="6:22" x14ac:dyDescent="0.2">
      <c r="F52112"/>
      <c r="M52112" s="2"/>
      <c r="N52112"/>
      <c r="O52112"/>
      <c r="U52112"/>
      <c r="V52112"/>
    </row>
    <row r="52113" spans="6:22" x14ac:dyDescent="0.2">
      <c r="F52113"/>
      <c r="M52113" s="2"/>
      <c r="N52113"/>
      <c r="O52113"/>
      <c r="U52113"/>
      <c r="V52113"/>
    </row>
    <row r="52114" spans="6:22" x14ac:dyDescent="0.2">
      <c r="F52114"/>
      <c r="M52114" s="2"/>
      <c r="N52114"/>
      <c r="O52114"/>
      <c r="U52114"/>
      <c r="V52114"/>
    </row>
    <row r="52115" spans="6:22" x14ac:dyDescent="0.2">
      <c r="F52115"/>
      <c r="M52115" s="2"/>
      <c r="N52115"/>
      <c r="O52115"/>
      <c r="U52115"/>
      <c r="V52115"/>
    </row>
    <row r="52116" spans="6:22" x14ac:dyDescent="0.2">
      <c r="F52116"/>
      <c r="M52116" s="2"/>
      <c r="N52116"/>
      <c r="O52116"/>
      <c r="U52116"/>
      <c r="V52116"/>
    </row>
    <row r="52117" spans="6:22" x14ac:dyDescent="0.2">
      <c r="F52117"/>
      <c r="M52117" s="2"/>
      <c r="N52117"/>
      <c r="O52117"/>
      <c r="U52117"/>
      <c r="V52117"/>
    </row>
    <row r="52118" spans="6:22" x14ac:dyDescent="0.2">
      <c r="F52118"/>
      <c r="M52118" s="2"/>
      <c r="N52118"/>
      <c r="O52118"/>
      <c r="U52118"/>
      <c r="V52118"/>
    </row>
    <row r="52119" spans="6:22" x14ac:dyDescent="0.2">
      <c r="F52119"/>
      <c r="M52119" s="2"/>
      <c r="N52119"/>
      <c r="O52119"/>
      <c r="U52119"/>
      <c r="V52119"/>
    </row>
    <row r="52120" spans="6:22" x14ac:dyDescent="0.2">
      <c r="F52120"/>
      <c r="M52120" s="2"/>
      <c r="N52120"/>
      <c r="O52120"/>
      <c r="U52120"/>
      <c r="V52120"/>
    </row>
    <row r="52121" spans="6:22" x14ac:dyDescent="0.2">
      <c r="F52121"/>
      <c r="M52121" s="2"/>
      <c r="N52121"/>
      <c r="O52121"/>
      <c r="U52121"/>
      <c r="V52121"/>
    </row>
    <row r="52122" spans="6:22" x14ac:dyDescent="0.2">
      <c r="F52122"/>
      <c r="M52122" s="2"/>
      <c r="N52122"/>
      <c r="O52122"/>
      <c r="U52122"/>
      <c r="V52122"/>
    </row>
    <row r="52123" spans="6:22" x14ac:dyDescent="0.2">
      <c r="F52123"/>
      <c r="M52123" s="2"/>
      <c r="N52123"/>
      <c r="O52123"/>
      <c r="U52123"/>
      <c r="V52123"/>
    </row>
    <row r="52124" spans="6:22" x14ac:dyDescent="0.2">
      <c r="F52124"/>
      <c r="M52124" s="2"/>
      <c r="N52124"/>
      <c r="O52124"/>
      <c r="U52124"/>
      <c r="V52124"/>
    </row>
    <row r="52125" spans="6:22" x14ac:dyDescent="0.2">
      <c r="F52125"/>
      <c r="M52125" s="2"/>
      <c r="N52125"/>
      <c r="O52125"/>
      <c r="U52125"/>
      <c r="V52125"/>
    </row>
    <row r="52126" spans="6:22" x14ac:dyDescent="0.2">
      <c r="F52126"/>
      <c r="M52126" s="2"/>
      <c r="N52126"/>
      <c r="O52126"/>
      <c r="U52126"/>
      <c r="V52126"/>
    </row>
    <row r="52127" spans="6:22" x14ac:dyDescent="0.2">
      <c r="F52127"/>
      <c r="M52127" s="2"/>
      <c r="N52127"/>
      <c r="O52127"/>
      <c r="U52127"/>
      <c r="V52127"/>
    </row>
    <row r="52128" spans="6:22" x14ac:dyDescent="0.2">
      <c r="F52128"/>
      <c r="M52128" s="2"/>
      <c r="N52128"/>
      <c r="O52128"/>
      <c r="U52128"/>
      <c r="V52128"/>
    </row>
    <row r="52129" spans="6:22" x14ac:dyDescent="0.2">
      <c r="F52129"/>
      <c r="M52129" s="2"/>
      <c r="N52129"/>
      <c r="O52129"/>
      <c r="U52129"/>
      <c r="V52129"/>
    </row>
    <row r="52130" spans="6:22" x14ac:dyDescent="0.2">
      <c r="F52130"/>
      <c r="M52130" s="2"/>
      <c r="N52130"/>
      <c r="O52130"/>
      <c r="U52130"/>
      <c r="V52130"/>
    </row>
    <row r="52131" spans="6:22" x14ac:dyDescent="0.2">
      <c r="F52131"/>
      <c r="M52131" s="2"/>
      <c r="N52131"/>
      <c r="O52131"/>
      <c r="U52131"/>
      <c r="V52131"/>
    </row>
    <row r="52132" spans="6:22" x14ac:dyDescent="0.2">
      <c r="F52132"/>
      <c r="M52132" s="2"/>
      <c r="N52132"/>
      <c r="O52132"/>
      <c r="U52132"/>
      <c r="V52132"/>
    </row>
    <row r="52133" spans="6:22" x14ac:dyDescent="0.2">
      <c r="F52133"/>
      <c r="M52133" s="2"/>
      <c r="N52133"/>
      <c r="O52133"/>
      <c r="U52133"/>
      <c r="V52133"/>
    </row>
    <row r="52134" spans="6:22" x14ac:dyDescent="0.2">
      <c r="F52134"/>
      <c r="M52134" s="2"/>
      <c r="N52134"/>
      <c r="O52134"/>
      <c r="U52134"/>
      <c r="V52134"/>
    </row>
    <row r="52135" spans="6:22" x14ac:dyDescent="0.2">
      <c r="F52135"/>
      <c r="M52135" s="2"/>
      <c r="N52135"/>
      <c r="O52135"/>
      <c r="U52135"/>
      <c r="V52135"/>
    </row>
    <row r="52136" spans="6:22" x14ac:dyDescent="0.2">
      <c r="F52136"/>
      <c r="M52136" s="2"/>
      <c r="N52136"/>
      <c r="O52136"/>
      <c r="U52136"/>
      <c r="V52136"/>
    </row>
    <row r="52137" spans="6:22" x14ac:dyDescent="0.2">
      <c r="F52137"/>
      <c r="M52137" s="2"/>
      <c r="N52137"/>
      <c r="O52137"/>
      <c r="U52137"/>
      <c r="V52137"/>
    </row>
    <row r="52138" spans="6:22" x14ac:dyDescent="0.2">
      <c r="F52138"/>
      <c r="M52138" s="2"/>
      <c r="N52138"/>
      <c r="O52138"/>
      <c r="U52138"/>
      <c r="V52138"/>
    </row>
    <row r="52139" spans="6:22" x14ac:dyDescent="0.2">
      <c r="F52139"/>
      <c r="M52139" s="2"/>
      <c r="N52139"/>
      <c r="O52139"/>
      <c r="U52139"/>
      <c r="V52139"/>
    </row>
    <row r="52140" spans="6:22" x14ac:dyDescent="0.2">
      <c r="F52140"/>
      <c r="M52140" s="2"/>
      <c r="N52140"/>
      <c r="O52140"/>
      <c r="U52140"/>
      <c r="V52140"/>
    </row>
    <row r="52141" spans="6:22" x14ac:dyDescent="0.2">
      <c r="F52141"/>
      <c r="M52141" s="2"/>
      <c r="N52141"/>
      <c r="O52141"/>
      <c r="U52141"/>
      <c r="V52141"/>
    </row>
    <row r="52142" spans="6:22" x14ac:dyDescent="0.2">
      <c r="F52142"/>
      <c r="M52142" s="2"/>
      <c r="N52142"/>
      <c r="O52142"/>
      <c r="U52142"/>
      <c r="V52142"/>
    </row>
    <row r="52143" spans="6:22" x14ac:dyDescent="0.2">
      <c r="F52143"/>
      <c r="M52143" s="2"/>
      <c r="N52143"/>
      <c r="O52143"/>
      <c r="U52143"/>
      <c r="V52143"/>
    </row>
    <row r="52144" spans="6:22" x14ac:dyDescent="0.2">
      <c r="F52144"/>
      <c r="M52144" s="2"/>
      <c r="N52144"/>
      <c r="O52144"/>
      <c r="U52144"/>
      <c r="V52144"/>
    </row>
    <row r="52145" spans="2:22" x14ac:dyDescent="0.2">
      <c r="F52145"/>
      <c r="M52145" s="2"/>
      <c r="N52145"/>
      <c r="O52145"/>
      <c r="U52145"/>
      <c r="V52145"/>
    </row>
    <row r="52146" spans="2:22" x14ac:dyDescent="0.2">
      <c r="F52146"/>
      <c r="M52146" s="2"/>
      <c r="N52146"/>
      <c r="O52146"/>
      <c r="U52146"/>
      <c r="V52146"/>
    </row>
    <row r="52147" spans="2:22" x14ac:dyDescent="0.2">
      <c r="F52147"/>
      <c r="M52147" s="2"/>
      <c r="N52147"/>
      <c r="O52147"/>
      <c r="U52147"/>
      <c r="V52147"/>
    </row>
    <row r="52148" spans="2:22" x14ac:dyDescent="0.2">
      <c r="F52148"/>
      <c r="M52148" s="2"/>
      <c r="N52148"/>
      <c r="O52148"/>
      <c r="U52148"/>
      <c r="V52148"/>
    </row>
    <row r="52149" spans="2:22" x14ac:dyDescent="0.2">
      <c r="F52149"/>
      <c r="M52149" s="2"/>
      <c r="N52149"/>
      <c r="O52149"/>
      <c r="U52149"/>
      <c r="V52149"/>
    </row>
    <row r="52150" spans="2:22" x14ac:dyDescent="0.2">
      <c r="F52150"/>
      <c r="M52150" s="2"/>
      <c r="N52150"/>
      <c r="O52150"/>
      <c r="U52150"/>
      <c r="V52150"/>
    </row>
    <row r="52151" spans="2:22" x14ac:dyDescent="0.2">
      <c r="F52151"/>
      <c r="M52151" s="2"/>
      <c r="N52151"/>
      <c r="O52151"/>
      <c r="U52151"/>
      <c r="V52151"/>
    </row>
    <row r="52152" spans="2:22" x14ac:dyDescent="0.2">
      <c r="F52152"/>
      <c r="M52152" s="2"/>
      <c r="N52152"/>
      <c r="O52152"/>
      <c r="U52152"/>
      <c r="V52152"/>
    </row>
    <row r="52153" spans="2:22" x14ac:dyDescent="0.2">
      <c r="F52153"/>
      <c r="M52153" s="2"/>
      <c r="N52153"/>
      <c r="O52153"/>
      <c r="U52153"/>
      <c r="V52153"/>
    </row>
    <row r="52154" spans="2:22" x14ac:dyDescent="0.2">
      <c r="F52154"/>
      <c r="M52154" s="2"/>
      <c r="N52154"/>
      <c r="O52154"/>
      <c r="U52154"/>
      <c r="V52154"/>
    </row>
    <row r="52155" spans="2:22" x14ac:dyDescent="0.2">
      <c r="F52155"/>
      <c r="M52155" s="2"/>
      <c r="N52155"/>
      <c r="O52155"/>
      <c r="U52155"/>
      <c r="V52155"/>
    </row>
    <row r="52156" spans="2:22" x14ac:dyDescent="0.2">
      <c r="F52156"/>
      <c r="M52156" s="2"/>
      <c r="N52156"/>
      <c r="O52156"/>
      <c r="U52156"/>
      <c r="V52156"/>
    </row>
    <row r="52157" spans="2:22" x14ac:dyDescent="0.2">
      <c r="F52157"/>
      <c r="M52157" s="2"/>
      <c r="N52157"/>
      <c r="O52157"/>
      <c r="U52157"/>
      <c r="V52157"/>
    </row>
    <row r="52158" spans="2:22" x14ac:dyDescent="0.2">
      <c r="B52158" s="14"/>
      <c r="C52158" s="14"/>
      <c r="F52158"/>
      <c r="M52158" s="2"/>
      <c r="N52158"/>
      <c r="O52158"/>
      <c r="U52158"/>
      <c r="V52158"/>
    </row>
    <row r="52159" spans="2:22" x14ac:dyDescent="0.2">
      <c r="F52159"/>
      <c r="M52159" s="2"/>
      <c r="N52159"/>
      <c r="O52159"/>
      <c r="U52159"/>
      <c r="V52159"/>
    </row>
    <row r="52160" spans="2:22" x14ac:dyDescent="0.2">
      <c r="F52160"/>
      <c r="M52160" s="2"/>
      <c r="N52160"/>
      <c r="O52160"/>
      <c r="U52160"/>
      <c r="V52160"/>
    </row>
    <row r="52161" spans="6:22" x14ac:dyDescent="0.2">
      <c r="F52161"/>
      <c r="M52161" s="2"/>
      <c r="N52161"/>
      <c r="O52161"/>
      <c r="U52161"/>
      <c r="V52161"/>
    </row>
    <row r="52162" spans="6:22" x14ac:dyDescent="0.2">
      <c r="F52162"/>
      <c r="M52162" s="2"/>
      <c r="N52162"/>
      <c r="O52162"/>
      <c r="U52162"/>
      <c r="V52162"/>
    </row>
    <row r="52163" spans="6:22" x14ac:dyDescent="0.2">
      <c r="F52163"/>
      <c r="M52163" s="2"/>
      <c r="N52163"/>
      <c r="O52163"/>
      <c r="U52163"/>
      <c r="V52163"/>
    </row>
    <row r="52164" spans="6:22" x14ac:dyDescent="0.2">
      <c r="F52164"/>
      <c r="M52164" s="2"/>
      <c r="N52164"/>
      <c r="O52164"/>
      <c r="U52164"/>
      <c r="V52164"/>
    </row>
    <row r="52165" spans="6:22" x14ac:dyDescent="0.2">
      <c r="F52165"/>
      <c r="M52165" s="2"/>
      <c r="N52165"/>
      <c r="O52165"/>
      <c r="U52165"/>
      <c r="V52165"/>
    </row>
    <row r="52166" spans="6:22" x14ac:dyDescent="0.2">
      <c r="F52166"/>
      <c r="M52166" s="2"/>
      <c r="N52166"/>
      <c r="O52166"/>
      <c r="U52166"/>
      <c r="V52166"/>
    </row>
    <row r="52167" spans="6:22" x14ac:dyDescent="0.2">
      <c r="F52167"/>
      <c r="M52167" s="2"/>
      <c r="N52167"/>
      <c r="O52167"/>
      <c r="U52167"/>
      <c r="V52167"/>
    </row>
    <row r="52168" spans="6:22" x14ac:dyDescent="0.2">
      <c r="F52168"/>
      <c r="M52168" s="2"/>
      <c r="N52168"/>
      <c r="O52168"/>
      <c r="U52168"/>
      <c r="V52168"/>
    </row>
    <row r="52169" spans="6:22" x14ac:dyDescent="0.2">
      <c r="F52169"/>
      <c r="M52169" s="2"/>
      <c r="N52169"/>
      <c r="O52169"/>
      <c r="U52169"/>
      <c r="V52169"/>
    </row>
    <row r="52170" spans="6:22" x14ac:dyDescent="0.2">
      <c r="F52170"/>
      <c r="M52170" s="2"/>
      <c r="N52170"/>
      <c r="O52170"/>
      <c r="U52170"/>
      <c r="V52170"/>
    </row>
    <row r="52171" spans="6:22" x14ac:dyDescent="0.2">
      <c r="F52171"/>
      <c r="M52171" s="2"/>
      <c r="N52171"/>
      <c r="O52171"/>
      <c r="U52171"/>
      <c r="V52171"/>
    </row>
    <row r="52172" spans="6:22" x14ac:dyDescent="0.2">
      <c r="F52172"/>
      <c r="M52172" s="2"/>
      <c r="N52172"/>
      <c r="O52172"/>
      <c r="U52172"/>
      <c r="V52172"/>
    </row>
    <row r="52173" spans="6:22" x14ac:dyDescent="0.2">
      <c r="F52173"/>
      <c r="M52173" s="2"/>
      <c r="N52173"/>
      <c r="O52173"/>
      <c r="U52173"/>
      <c r="V52173"/>
    </row>
    <row r="52174" spans="6:22" x14ac:dyDescent="0.2">
      <c r="F52174"/>
      <c r="M52174" s="2"/>
      <c r="N52174"/>
      <c r="O52174"/>
      <c r="U52174"/>
      <c r="V52174"/>
    </row>
    <row r="52175" spans="6:22" x14ac:dyDescent="0.2">
      <c r="F52175"/>
      <c r="M52175" s="2"/>
      <c r="N52175"/>
      <c r="O52175"/>
      <c r="U52175"/>
      <c r="V52175"/>
    </row>
    <row r="52176" spans="6:22" x14ac:dyDescent="0.2">
      <c r="F52176"/>
      <c r="M52176" s="2"/>
      <c r="N52176"/>
      <c r="O52176"/>
      <c r="U52176"/>
      <c r="V52176"/>
    </row>
    <row r="52177" spans="6:22" x14ac:dyDescent="0.2">
      <c r="F52177"/>
      <c r="M52177" s="2"/>
      <c r="N52177"/>
      <c r="O52177"/>
      <c r="U52177"/>
      <c r="V52177"/>
    </row>
    <row r="52178" spans="6:22" x14ac:dyDescent="0.2">
      <c r="F52178"/>
      <c r="M52178" s="2"/>
      <c r="N52178"/>
      <c r="O52178"/>
      <c r="U52178"/>
      <c r="V52178"/>
    </row>
    <row r="52179" spans="6:22" x14ac:dyDescent="0.2">
      <c r="F52179"/>
      <c r="M52179" s="2"/>
      <c r="N52179"/>
      <c r="O52179"/>
      <c r="U52179"/>
      <c r="V52179"/>
    </row>
    <row r="52180" spans="6:22" x14ac:dyDescent="0.2">
      <c r="F52180"/>
      <c r="M52180" s="2"/>
      <c r="N52180"/>
      <c r="O52180"/>
      <c r="U52180"/>
      <c r="V52180"/>
    </row>
    <row r="52181" spans="6:22" x14ac:dyDescent="0.2">
      <c r="F52181"/>
      <c r="M52181" s="2"/>
      <c r="N52181"/>
      <c r="O52181"/>
      <c r="U52181"/>
      <c r="V52181"/>
    </row>
    <row r="52182" spans="6:22" x14ac:dyDescent="0.2">
      <c r="F52182"/>
      <c r="M52182" s="2"/>
      <c r="N52182"/>
      <c r="O52182"/>
      <c r="U52182"/>
      <c r="V52182"/>
    </row>
    <row r="52183" spans="6:22" x14ac:dyDescent="0.2">
      <c r="F52183"/>
      <c r="M52183" s="2"/>
      <c r="N52183"/>
      <c r="O52183"/>
      <c r="U52183"/>
      <c r="V52183"/>
    </row>
    <row r="52184" spans="6:22" x14ac:dyDescent="0.2">
      <c r="F52184"/>
      <c r="M52184" s="2"/>
      <c r="N52184"/>
      <c r="O52184"/>
      <c r="U52184"/>
      <c r="V52184"/>
    </row>
    <row r="52185" spans="6:22" x14ac:dyDescent="0.2">
      <c r="F52185"/>
      <c r="M52185" s="2"/>
      <c r="N52185"/>
      <c r="O52185"/>
      <c r="U52185"/>
      <c r="V52185"/>
    </row>
    <row r="52186" spans="6:22" x14ac:dyDescent="0.2">
      <c r="F52186"/>
      <c r="M52186" s="2"/>
      <c r="N52186"/>
      <c r="O52186"/>
      <c r="U52186"/>
      <c r="V52186"/>
    </row>
    <row r="52187" spans="6:22" x14ac:dyDescent="0.2">
      <c r="F52187"/>
      <c r="M52187" s="2"/>
      <c r="N52187"/>
      <c r="O52187"/>
      <c r="U52187"/>
      <c r="V52187"/>
    </row>
    <row r="52188" spans="6:22" x14ac:dyDescent="0.2">
      <c r="F52188"/>
      <c r="M52188" s="2"/>
      <c r="N52188"/>
      <c r="O52188"/>
      <c r="U52188"/>
      <c r="V52188"/>
    </row>
    <row r="52189" spans="6:22" x14ac:dyDescent="0.2">
      <c r="F52189"/>
      <c r="M52189" s="2"/>
      <c r="N52189"/>
      <c r="O52189"/>
      <c r="U52189"/>
      <c r="V52189"/>
    </row>
    <row r="52190" spans="6:22" x14ac:dyDescent="0.2">
      <c r="F52190"/>
      <c r="M52190" s="2"/>
      <c r="N52190"/>
      <c r="O52190"/>
      <c r="U52190"/>
      <c r="V52190"/>
    </row>
    <row r="52191" spans="6:22" x14ac:dyDescent="0.2">
      <c r="F52191"/>
      <c r="M52191" s="2"/>
      <c r="N52191"/>
      <c r="O52191"/>
      <c r="U52191"/>
      <c r="V52191"/>
    </row>
    <row r="52192" spans="6:22" x14ac:dyDescent="0.2">
      <c r="F52192"/>
      <c r="M52192" s="2"/>
      <c r="N52192"/>
      <c r="O52192"/>
      <c r="U52192"/>
      <c r="V52192"/>
    </row>
    <row r="52193" spans="6:22" x14ac:dyDescent="0.2">
      <c r="F52193"/>
      <c r="M52193" s="2"/>
      <c r="N52193"/>
      <c r="O52193"/>
      <c r="U52193"/>
      <c r="V52193"/>
    </row>
    <row r="52194" spans="6:22" x14ac:dyDescent="0.2">
      <c r="F52194"/>
      <c r="M52194" s="2"/>
      <c r="N52194"/>
      <c r="O52194"/>
      <c r="U52194"/>
      <c r="V52194"/>
    </row>
    <row r="52195" spans="6:22" x14ac:dyDescent="0.2">
      <c r="F52195"/>
      <c r="M52195" s="2"/>
      <c r="N52195"/>
      <c r="O52195"/>
      <c r="U52195"/>
      <c r="V52195"/>
    </row>
    <row r="52196" spans="6:22" x14ac:dyDescent="0.2">
      <c r="F52196"/>
      <c r="M52196" s="2"/>
      <c r="N52196"/>
      <c r="O52196"/>
      <c r="U52196"/>
      <c r="V52196"/>
    </row>
    <row r="52197" spans="6:22" x14ac:dyDescent="0.2">
      <c r="F52197"/>
      <c r="M52197" s="2"/>
      <c r="N52197"/>
      <c r="O52197"/>
      <c r="U52197"/>
      <c r="V52197"/>
    </row>
    <row r="52198" spans="6:22" x14ac:dyDescent="0.2">
      <c r="F52198"/>
      <c r="M52198" s="2"/>
      <c r="N52198"/>
      <c r="O52198"/>
      <c r="U52198"/>
      <c r="V52198"/>
    </row>
    <row r="52199" spans="6:22" x14ac:dyDescent="0.2">
      <c r="F52199"/>
      <c r="M52199" s="2"/>
      <c r="N52199"/>
      <c r="O52199"/>
      <c r="U52199"/>
      <c r="V52199"/>
    </row>
    <row r="52200" spans="6:22" x14ac:dyDescent="0.2">
      <c r="F52200"/>
      <c r="M52200" s="2"/>
      <c r="N52200"/>
      <c r="O52200"/>
      <c r="U52200"/>
      <c r="V52200"/>
    </row>
    <row r="52201" spans="6:22" x14ac:dyDescent="0.2">
      <c r="F52201"/>
      <c r="M52201" s="2"/>
      <c r="N52201"/>
      <c r="O52201"/>
      <c r="U52201"/>
      <c r="V52201"/>
    </row>
    <row r="52202" spans="6:22" x14ac:dyDescent="0.2">
      <c r="F52202"/>
      <c r="M52202" s="2"/>
      <c r="N52202"/>
      <c r="O52202"/>
      <c r="U52202"/>
      <c r="V52202"/>
    </row>
    <row r="52203" spans="6:22" x14ac:dyDescent="0.2">
      <c r="F52203"/>
      <c r="M52203" s="2"/>
      <c r="N52203"/>
      <c r="O52203"/>
      <c r="U52203"/>
      <c r="V52203"/>
    </row>
    <row r="52204" spans="6:22" x14ac:dyDescent="0.2">
      <c r="F52204"/>
      <c r="M52204" s="2"/>
      <c r="N52204"/>
      <c r="O52204"/>
      <c r="U52204"/>
      <c r="V52204"/>
    </row>
    <row r="52205" spans="6:22" x14ac:dyDescent="0.2">
      <c r="F52205"/>
      <c r="M52205" s="2"/>
      <c r="N52205"/>
      <c r="O52205"/>
      <c r="U52205"/>
      <c r="V52205"/>
    </row>
    <row r="52206" spans="6:22" x14ac:dyDescent="0.2">
      <c r="F52206"/>
      <c r="M52206" s="2"/>
      <c r="N52206"/>
      <c r="O52206"/>
      <c r="U52206"/>
      <c r="V52206"/>
    </row>
    <row r="52207" spans="6:22" x14ac:dyDescent="0.2">
      <c r="F52207"/>
      <c r="M52207" s="2"/>
      <c r="N52207"/>
      <c r="O52207"/>
      <c r="U52207"/>
      <c r="V52207"/>
    </row>
    <row r="52208" spans="6:22" x14ac:dyDescent="0.2">
      <c r="F52208"/>
      <c r="M52208" s="2"/>
      <c r="N52208"/>
      <c r="O52208"/>
      <c r="U52208"/>
      <c r="V52208"/>
    </row>
    <row r="52209" spans="6:22" x14ac:dyDescent="0.2">
      <c r="F52209"/>
      <c r="M52209" s="2"/>
      <c r="N52209"/>
      <c r="O52209"/>
      <c r="U52209"/>
      <c r="V52209"/>
    </row>
    <row r="52210" spans="6:22" x14ac:dyDescent="0.2">
      <c r="F52210"/>
      <c r="M52210" s="2"/>
      <c r="N52210"/>
      <c r="O52210"/>
      <c r="U52210"/>
      <c r="V52210"/>
    </row>
    <row r="52211" spans="6:22" x14ac:dyDescent="0.2">
      <c r="F52211"/>
      <c r="M52211" s="2"/>
      <c r="N52211"/>
      <c r="O52211"/>
      <c r="U52211"/>
      <c r="V52211"/>
    </row>
    <row r="52212" spans="6:22" x14ac:dyDescent="0.2">
      <c r="F52212"/>
      <c r="M52212" s="2"/>
      <c r="N52212"/>
      <c r="O52212"/>
      <c r="U52212"/>
      <c r="V52212"/>
    </row>
    <row r="52213" spans="6:22" x14ac:dyDescent="0.2">
      <c r="F52213"/>
      <c r="M52213" s="2"/>
      <c r="N52213"/>
      <c r="O52213"/>
      <c r="U52213"/>
      <c r="V52213"/>
    </row>
    <row r="52214" spans="6:22" x14ac:dyDescent="0.2">
      <c r="F52214"/>
      <c r="M52214" s="2"/>
      <c r="N52214"/>
      <c r="O52214"/>
      <c r="U52214"/>
      <c r="V52214"/>
    </row>
    <row r="52215" spans="6:22" x14ac:dyDescent="0.2">
      <c r="F52215"/>
      <c r="M52215" s="2"/>
      <c r="N52215"/>
      <c r="O52215"/>
      <c r="U52215"/>
      <c r="V52215"/>
    </row>
    <row r="52216" spans="6:22" x14ac:dyDescent="0.2">
      <c r="F52216"/>
      <c r="M52216" s="2"/>
      <c r="N52216"/>
      <c r="O52216"/>
      <c r="U52216"/>
      <c r="V52216"/>
    </row>
    <row r="52217" spans="6:22" x14ac:dyDescent="0.2">
      <c r="F52217"/>
      <c r="M52217" s="2"/>
      <c r="N52217"/>
      <c r="O52217"/>
      <c r="U52217"/>
      <c r="V52217"/>
    </row>
    <row r="52218" spans="6:22" x14ac:dyDescent="0.2">
      <c r="F52218"/>
      <c r="M52218" s="2"/>
      <c r="N52218"/>
      <c r="O52218"/>
      <c r="U52218"/>
      <c r="V52218"/>
    </row>
    <row r="52219" spans="6:22" x14ac:dyDescent="0.2">
      <c r="F52219"/>
      <c r="M52219" s="2"/>
      <c r="N52219"/>
      <c r="O52219"/>
      <c r="U52219"/>
      <c r="V52219"/>
    </row>
    <row r="52220" spans="6:22" x14ac:dyDescent="0.2">
      <c r="F52220"/>
      <c r="M52220" s="2"/>
      <c r="N52220"/>
      <c r="O52220"/>
      <c r="U52220"/>
      <c r="V52220"/>
    </row>
    <row r="52221" spans="6:22" x14ac:dyDescent="0.2">
      <c r="F52221"/>
      <c r="M52221" s="2"/>
      <c r="N52221"/>
      <c r="O52221"/>
      <c r="U52221"/>
      <c r="V52221"/>
    </row>
    <row r="52222" spans="6:22" x14ac:dyDescent="0.2">
      <c r="F52222"/>
      <c r="M52222" s="2"/>
      <c r="N52222"/>
      <c r="O52222"/>
      <c r="U52222"/>
      <c r="V52222"/>
    </row>
    <row r="52223" spans="6:22" x14ac:dyDescent="0.2">
      <c r="F52223"/>
      <c r="M52223" s="2"/>
      <c r="N52223"/>
      <c r="O52223"/>
      <c r="U52223"/>
      <c r="V52223"/>
    </row>
    <row r="52224" spans="6:22" x14ac:dyDescent="0.2">
      <c r="F52224"/>
      <c r="M52224" s="2"/>
      <c r="N52224"/>
      <c r="O52224"/>
      <c r="U52224"/>
      <c r="V52224"/>
    </row>
    <row r="52225" spans="6:22" x14ac:dyDescent="0.2">
      <c r="F52225"/>
      <c r="M52225" s="2"/>
      <c r="N52225"/>
      <c r="O52225"/>
      <c r="U52225"/>
      <c r="V52225"/>
    </row>
    <row r="52226" spans="6:22" x14ac:dyDescent="0.2">
      <c r="F52226"/>
      <c r="M52226" s="2"/>
      <c r="N52226"/>
      <c r="O52226"/>
      <c r="U52226"/>
      <c r="V52226"/>
    </row>
    <row r="52227" spans="6:22" x14ac:dyDescent="0.2">
      <c r="F52227"/>
      <c r="M52227" s="2"/>
      <c r="N52227"/>
      <c r="O52227"/>
      <c r="U52227"/>
      <c r="V52227"/>
    </row>
    <row r="52228" spans="6:22" x14ac:dyDescent="0.2">
      <c r="F52228"/>
      <c r="M52228" s="2"/>
      <c r="N52228"/>
      <c r="O52228"/>
      <c r="U52228"/>
      <c r="V52228"/>
    </row>
    <row r="52229" spans="6:22" x14ac:dyDescent="0.2">
      <c r="F52229"/>
      <c r="M52229" s="2"/>
      <c r="N52229"/>
      <c r="O52229"/>
      <c r="U52229"/>
      <c r="V52229"/>
    </row>
    <row r="52230" spans="6:22" x14ac:dyDescent="0.2">
      <c r="F52230"/>
      <c r="M52230" s="2"/>
      <c r="N52230"/>
      <c r="O52230"/>
      <c r="U52230"/>
      <c r="V52230"/>
    </row>
    <row r="52231" spans="6:22" x14ac:dyDescent="0.2">
      <c r="F52231"/>
      <c r="M52231" s="2"/>
      <c r="N52231"/>
      <c r="O52231"/>
      <c r="U52231"/>
      <c r="V52231"/>
    </row>
    <row r="52232" spans="6:22" x14ac:dyDescent="0.2">
      <c r="F52232"/>
      <c r="M52232" s="2"/>
      <c r="N52232"/>
      <c r="O52232"/>
      <c r="U52232"/>
      <c r="V52232"/>
    </row>
    <row r="52233" spans="6:22" x14ac:dyDescent="0.2">
      <c r="F52233"/>
      <c r="M52233" s="2"/>
      <c r="N52233"/>
      <c r="O52233"/>
      <c r="U52233"/>
      <c r="V52233"/>
    </row>
    <row r="52234" spans="6:22" x14ac:dyDescent="0.2">
      <c r="F52234"/>
      <c r="M52234" s="2"/>
      <c r="N52234"/>
      <c r="O52234"/>
      <c r="U52234"/>
      <c r="V52234"/>
    </row>
    <row r="52235" spans="6:22" x14ac:dyDescent="0.2">
      <c r="F52235"/>
      <c r="M52235" s="2"/>
      <c r="N52235"/>
      <c r="O52235"/>
      <c r="U52235"/>
      <c r="V52235"/>
    </row>
    <row r="52236" spans="6:22" x14ac:dyDescent="0.2">
      <c r="F52236"/>
      <c r="M52236" s="2"/>
      <c r="N52236"/>
      <c r="O52236"/>
      <c r="U52236"/>
      <c r="V52236"/>
    </row>
    <row r="52237" spans="6:22" x14ac:dyDescent="0.2">
      <c r="F52237"/>
      <c r="M52237" s="2"/>
      <c r="N52237"/>
      <c r="O52237"/>
      <c r="U52237"/>
      <c r="V52237"/>
    </row>
    <row r="52238" spans="6:22" x14ac:dyDescent="0.2">
      <c r="F52238"/>
      <c r="M52238" s="2"/>
      <c r="N52238"/>
      <c r="O52238"/>
      <c r="U52238"/>
      <c r="V52238"/>
    </row>
    <row r="52239" spans="6:22" x14ac:dyDescent="0.2">
      <c r="F52239"/>
      <c r="M52239" s="2"/>
      <c r="N52239"/>
      <c r="O52239"/>
      <c r="U52239"/>
      <c r="V52239"/>
    </row>
    <row r="52240" spans="6:22" x14ac:dyDescent="0.2">
      <c r="F52240"/>
      <c r="M52240" s="2"/>
      <c r="N52240"/>
      <c r="O52240"/>
      <c r="U52240"/>
      <c r="V52240"/>
    </row>
    <row r="52241" spans="6:22" x14ac:dyDescent="0.2">
      <c r="F52241"/>
      <c r="M52241" s="2"/>
      <c r="N52241"/>
      <c r="O52241"/>
      <c r="U52241"/>
      <c r="V52241"/>
    </row>
    <row r="52242" spans="6:22" x14ac:dyDescent="0.2">
      <c r="F52242"/>
      <c r="M52242" s="2"/>
      <c r="N52242"/>
      <c r="O52242"/>
      <c r="U52242"/>
      <c r="V52242"/>
    </row>
    <row r="52243" spans="6:22" x14ac:dyDescent="0.2">
      <c r="F52243"/>
      <c r="M52243" s="2"/>
      <c r="N52243"/>
      <c r="O52243"/>
      <c r="U52243"/>
      <c r="V52243"/>
    </row>
    <row r="52244" spans="6:22" x14ac:dyDescent="0.2">
      <c r="F52244"/>
      <c r="M52244" s="2"/>
      <c r="N52244"/>
      <c r="O52244"/>
      <c r="U52244"/>
      <c r="V52244"/>
    </row>
    <row r="52245" spans="6:22" x14ac:dyDescent="0.2">
      <c r="F52245"/>
      <c r="M52245" s="2"/>
      <c r="N52245"/>
      <c r="O52245"/>
      <c r="U52245"/>
      <c r="V52245"/>
    </row>
    <row r="52246" spans="6:22" x14ac:dyDescent="0.2">
      <c r="F52246"/>
      <c r="M52246" s="2"/>
      <c r="N52246"/>
      <c r="O52246"/>
      <c r="U52246"/>
      <c r="V52246"/>
    </row>
    <row r="52247" spans="6:22" x14ac:dyDescent="0.2">
      <c r="F52247"/>
      <c r="M52247" s="2"/>
      <c r="N52247"/>
      <c r="O52247"/>
      <c r="U52247"/>
      <c r="V52247"/>
    </row>
    <row r="52248" spans="6:22" x14ac:dyDescent="0.2">
      <c r="F52248"/>
      <c r="M52248" s="2"/>
      <c r="N52248"/>
      <c r="O52248"/>
      <c r="U52248"/>
      <c r="V52248"/>
    </row>
    <row r="52249" spans="6:22" x14ac:dyDescent="0.2">
      <c r="F52249"/>
      <c r="M52249" s="2"/>
      <c r="N52249"/>
      <c r="O52249"/>
      <c r="U52249"/>
      <c r="V52249"/>
    </row>
    <row r="52250" spans="6:22" x14ac:dyDescent="0.2">
      <c r="F52250"/>
      <c r="M52250" s="2"/>
      <c r="N52250"/>
      <c r="O52250"/>
      <c r="U52250"/>
      <c r="V52250"/>
    </row>
    <row r="52251" spans="6:22" x14ac:dyDescent="0.2">
      <c r="F52251"/>
      <c r="M52251" s="2"/>
      <c r="N52251"/>
      <c r="O52251"/>
      <c r="U52251"/>
      <c r="V52251"/>
    </row>
    <row r="52252" spans="6:22" x14ac:dyDescent="0.2">
      <c r="F52252"/>
      <c r="M52252" s="2"/>
      <c r="N52252"/>
      <c r="O52252"/>
      <c r="U52252"/>
      <c r="V52252"/>
    </row>
    <row r="52253" spans="6:22" x14ac:dyDescent="0.2">
      <c r="F52253"/>
      <c r="M52253" s="2"/>
      <c r="N52253"/>
      <c r="O52253"/>
      <c r="U52253"/>
      <c r="V52253"/>
    </row>
    <row r="52254" spans="6:22" x14ac:dyDescent="0.2">
      <c r="F52254"/>
      <c r="M52254" s="2"/>
      <c r="N52254"/>
      <c r="O52254"/>
      <c r="U52254"/>
      <c r="V52254"/>
    </row>
    <row r="52255" spans="6:22" x14ac:dyDescent="0.2">
      <c r="F52255"/>
      <c r="M52255" s="2"/>
      <c r="N52255"/>
      <c r="O52255"/>
      <c r="U52255"/>
      <c r="V52255"/>
    </row>
    <row r="52256" spans="6:22" x14ac:dyDescent="0.2">
      <c r="F52256"/>
      <c r="M52256" s="2"/>
      <c r="N52256"/>
      <c r="O52256"/>
      <c r="U52256"/>
      <c r="V52256"/>
    </row>
    <row r="52257" spans="6:22" x14ac:dyDescent="0.2">
      <c r="F52257"/>
      <c r="M52257" s="2"/>
      <c r="N52257"/>
      <c r="O52257"/>
      <c r="U52257"/>
      <c r="V52257"/>
    </row>
    <row r="52258" spans="6:22" x14ac:dyDescent="0.2">
      <c r="F52258"/>
      <c r="M52258" s="2"/>
      <c r="N52258"/>
      <c r="O52258"/>
      <c r="U52258"/>
      <c r="V52258"/>
    </row>
    <row r="52259" spans="6:22" x14ac:dyDescent="0.2">
      <c r="F52259"/>
      <c r="M52259" s="2"/>
      <c r="N52259"/>
      <c r="O52259"/>
      <c r="U52259"/>
      <c r="V52259"/>
    </row>
    <row r="52260" spans="6:22" x14ac:dyDescent="0.2">
      <c r="F52260"/>
      <c r="M52260" s="2"/>
      <c r="N52260"/>
      <c r="O52260"/>
      <c r="U52260"/>
      <c r="V52260"/>
    </row>
    <row r="52261" spans="6:22" x14ac:dyDescent="0.2">
      <c r="F52261"/>
      <c r="M52261" s="2"/>
      <c r="N52261"/>
      <c r="O52261"/>
      <c r="U52261"/>
      <c r="V52261"/>
    </row>
    <row r="52262" spans="6:22" x14ac:dyDescent="0.2">
      <c r="F52262"/>
      <c r="M52262" s="2"/>
      <c r="N52262"/>
      <c r="O52262"/>
      <c r="U52262"/>
      <c r="V52262"/>
    </row>
    <row r="52263" spans="6:22" x14ac:dyDescent="0.2">
      <c r="F52263"/>
      <c r="M52263" s="2"/>
      <c r="N52263"/>
      <c r="O52263"/>
      <c r="U52263"/>
      <c r="V52263"/>
    </row>
    <row r="52264" spans="6:22" x14ac:dyDescent="0.2">
      <c r="F52264"/>
      <c r="M52264" s="2"/>
      <c r="N52264"/>
      <c r="O52264"/>
      <c r="U52264"/>
      <c r="V52264"/>
    </row>
    <row r="52265" spans="6:22" x14ac:dyDescent="0.2">
      <c r="F52265"/>
      <c r="M52265" s="2"/>
      <c r="N52265"/>
      <c r="O52265"/>
      <c r="U52265"/>
      <c r="V52265"/>
    </row>
    <row r="52266" spans="6:22" x14ac:dyDescent="0.2">
      <c r="F52266"/>
      <c r="M52266" s="2"/>
      <c r="N52266"/>
      <c r="O52266"/>
      <c r="U52266"/>
      <c r="V52266"/>
    </row>
    <row r="52267" spans="6:22" x14ac:dyDescent="0.2">
      <c r="F52267"/>
      <c r="M52267" s="2"/>
      <c r="N52267"/>
      <c r="O52267"/>
      <c r="U52267"/>
      <c r="V52267"/>
    </row>
    <row r="52268" spans="6:22" x14ac:dyDescent="0.2">
      <c r="F52268"/>
      <c r="M52268" s="2"/>
      <c r="N52268"/>
      <c r="O52268"/>
      <c r="U52268"/>
      <c r="V52268"/>
    </row>
    <row r="52269" spans="6:22" x14ac:dyDescent="0.2">
      <c r="F52269"/>
      <c r="M52269" s="2"/>
      <c r="N52269"/>
      <c r="O52269"/>
      <c r="U52269"/>
      <c r="V52269"/>
    </row>
    <row r="52270" spans="6:22" x14ac:dyDescent="0.2">
      <c r="F52270"/>
      <c r="M52270" s="2"/>
      <c r="N52270"/>
      <c r="O52270"/>
      <c r="U52270"/>
      <c r="V52270"/>
    </row>
    <row r="52271" spans="6:22" x14ac:dyDescent="0.2">
      <c r="F52271"/>
      <c r="M52271" s="2"/>
      <c r="N52271"/>
      <c r="O52271"/>
      <c r="U52271"/>
      <c r="V52271"/>
    </row>
    <row r="52272" spans="6:22" x14ac:dyDescent="0.2">
      <c r="F52272"/>
      <c r="M52272" s="2"/>
      <c r="N52272"/>
      <c r="O52272"/>
      <c r="U52272"/>
      <c r="V52272"/>
    </row>
    <row r="52273" spans="6:22" x14ac:dyDescent="0.2">
      <c r="F52273"/>
      <c r="M52273" s="2"/>
      <c r="N52273"/>
      <c r="O52273"/>
      <c r="U52273"/>
      <c r="V52273"/>
    </row>
    <row r="52274" spans="6:22" x14ac:dyDescent="0.2">
      <c r="F52274"/>
      <c r="M52274" s="2"/>
      <c r="N52274"/>
      <c r="O52274"/>
      <c r="U52274"/>
      <c r="V52274"/>
    </row>
    <row r="52275" spans="6:22" x14ac:dyDescent="0.2">
      <c r="F52275"/>
      <c r="M52275" s="2"/>
      <c r="N52275"/>
      <c r="O52275"/>
      <c r="U52275"/>
      <c r="V52275"/>
    </row>
    <row r="52276" spans="6:22" x14ac:dyDescent="0.2">
      <c r="F52276"/>
      <c r="M52276" s="2"/>
      <c r="N52276"/>
      <c r="O52276"/>
      <c r="U52276"/>
      <c r="V52276"/>
    </row>
    <row r="52277" spans="6:22" x14ac:dyDescent="0.2">
      <c r="F52277"/>
      <c r="M52277" s="2"/>
      <c r="N52277"/>
      <c r="O52277"/>
      <c r="U52277"/>
      <c r="V52277"/>
    </row>
    <row r="52278" spans="6:22" x14ac:dyDescent="0.2">
      <c r="F52278"/>
      <c r="M52278" s="2"/>
      <c r="N52278"/>
      <c r="O52278"/>
      <c r="U52278"/>
      <c r="V52278"/>
    </row>
    <row r="52279" spans="6:22" x14ac:dyDescent="0.2">
      <c r="F52279"/>
      <c r="M52279" s="2"/>
      <c r="N52279"/>
      <c r="O52279"/>
      <c r="U52279"/>
      <c r="V52279"/>
    </row>
    <row r="52280" spans="6:22" x14ac:dyDescent="0.2">
      <c r="F52280"/>
      <c r="M52280" s="2"/>
      <c r="N52280"/>
      <c r="O52280"/>
      <c r="U52280"/>
      <c r="V52280"/>
    </row>
    <row r="52281" spans="6:22" x14ac:dyDescent="0.2">
      <c r="F52281"/>
      <c r="M52281" s="2"/>
      <c r="N52281"/>
      <c r="O52281"/>
      <c r="U52281"/>
      <c r="V52281"/>
    </row>
    <row r="52282" spans="6:22" x14ac:dyDescent="0.2">
      <c r="F52282"/>
      <c r="M52282" s="2"/>
      <c r="N52282"/>
      <c r="O52282"/>
      <c r="U52282"/>
      <c r="V52282"/>
    </row>
    <row r="52283" spans="6:22" x14ac:dyDescent="0.2">
      <c r="F52283"/>
      <c r="M52283" s="2"/>
      <c r="N52283"/>
      <c r="O52283"/>
      <c r="U52283"/>
      <c r="V52283"/>
    </row>
    <row r="52284" spans="6:22" x14ac:dyDescent="0.2">
      <c r="F52284"/>
      <c r="M52284" s="2"/>
      <c r="N52284"/>
      <c r="O52284"/>
      <c r="U52284"/>
      <c r="V52284"/>
    </row>
    <row r="52285" spans="6:22" x14ac:dyDescent="0.2">
      <c r="F52285"/>
      <c r="M52285" s="2"/>
      <c r="N52285"/>
      <c r="O52285"/>
      <c r="U52285"/>
      <c r="V52285"/>
    </row>
    <row r="52286" spans="6:22" x14ac:dyDescent="0.2">
      <c r="F52286"/>
      <c r="M52286" s="2"/>
      <c r="N52286"/>
      <c r="O52286"/>
      <c r="U52286"/>
      <c r="V52286"/>
    </row>
    <row r="52287" spans="6:22" x14ac:dyDescent="0.2">
      <c r="F52287"/>
      <c r="M52287" s="2"/>
      <c r="N52287"/>
      <c r="O52287"/>
      <c r="U52287"/>
      <c r="V52287"/>
    </row>
    <row r="52288" spans="6:22" x14ac:dyDescent="0.2">
      <c r="F52288"/>
      <c r="M52288" s="2"/>
      <c r="N52288"/>
      <c r="O52288"/>
      <c r="U52288"/>
      <c r="V52288"/>
    </row>
    <row r="52289" spans="6:22" x14ac:dyDescent="0.2">
      <c r="F52289"/>
      <c r="M52289" s="2"/>
      <c r="N52289"/>
      <c r="O52289"/>
      <c r="U52289"/>
      <c r="V52289"/>
    </row>
    <row r="52290" spans="6:22" x14ac:dyDescent="0.2">
      <c r="F52290"/>
      <c r="M52290" s="2"/>
      <c r="N52290"/>
      <c r="O52290"/>
      <c r="U52290"/>
      <c r="V52290"/>
    </row>
    <row r="52291" spans="6:22" x14ac:dyDescent="0.2">
      <c r="F52291"/>
      <c r="M52291" s="2"/>
      <c r="N52291"/>
      <c r="O52291"/>
      <c r="U52291"/>
      <c r="V52291"/>
    </row>
    <row r="52292" spans="6:22" x14ac:dyDescent="0.2">
      <c r="F52292"/>
      <c r="M52292" s="2"/>
      <c r="N52292"/>
      <c r="O52292"/>
      <c r="U52292"/>
      <c r="V52292"/>
    </row>
    <row r="52293" spans="6:22" x14ac:dyDescent="0.2">
      <c r="F52293"/>
      <c r="M52293" s="2"/>
      <c r="N52293"/>
      <c r="O52293"/>
      <c r="U52293"/>
      <c r="V52293"/>
    </row>
    <row r="52294" spans="6:22" x14ac:dyDescent="0.2">
      <c r="F52294"/>
      <c r="M52294" s="2"/>
      <c r="N52294"/>
      <c r="O52294"/>
      <c r="U52294"/>
      <c r="V52294"/>
    </row>
    <row r="52295" spans="6:22" x14ac:dyDescent="0.2">
      <c r="F52295"/>
      <c r="M52295" s="2"/>
      <c r="N52295"/>
      <c r="O52295"/>
      <c r="U52295"/>
      <c r="V52295"/>
    </row>
    <row r="52296" spans="6:22" x14ac:dyDescent="0.2">
      <c r="F52296"/>
      <c r="M52296" s="2"/>
      <c r="N52296"/>
      <c r="O52296"/>
      <c r="U52296"/>
      <c r="V52296"/>
    </row>
    <row r="52297" spans="6:22" x14ac:dyDescent="0.2">
      <c r="F52297"/>
      <c r="M52297" s="2"/>
      <c r="N52297"/>
      <c r="O52297"/>
      <c r="U52297"/>
      <c r="V52297"/>
    </row>
    <row r="52298" spans="6:22" x14ac:dyDescent="0.2">
      <c r="F52298"/>
      <c r="M52298" s="2"/>
      <c r="N52298"/>
      <c r="O52298"/>
      <c r="U52298"/>
      <c r="V52298"/>
    </row>
    <row r="52299" spans="6:22" x14ac:dyDescent="0.2">
      <c r="F52299"/>
      <c r="M52299" s="2"/>
      <c r="N52299"/>
      <c r="O52299"/>
      <c r="U52299"/>
      <c r="V52299"/>
    </row>
    <row r="52300" spans="6:22" x14ac:dyDescent="0.2">
      <c r="F52300"/>
      <c r="M52300" s="2"/>
      <c r="N52300"/>
      <c r="O52300"/>
      <c r="U52300"/>
      <c r="V52300"/>
    </row>
    <row r="52301" spans="6:22" x14ac:dyDescent="0.2">
      <c r="F52301"/>
      <c r="M52301" s="2"/>
      <c r="N52301"/>
      <c r="O52301"/>
      <c r="U52301"/>
      <c r="V52301"/>
    </row>
    <row r="52302" spans="6:22" x14ac:dyDescent="0.2">
      <c r="F52302"/>
      <c r="M52302" s="2"/>
      <c r="N52302"/>
      <c r="O52302"/>
      <c r="U52302"/>
      <c r="V52302"/>
    </row>
    <row r="52303" spans="6:22" x14ac:dyDescent="0.2">
      <c r="F52303"/>
      <c r="M52303" s="2"/>
      <c r="N52303"/>
      <c r="O52303"/>
      <c r="U52303"/>
      <c r="V52303"/>
    </row>
    <row r="52304" spans="6:22" x14ac:dyDescent="0.2">
      <c r="F52304"/>
      <c r="M52304" s="2"/>
      <c r="N52304"/>
      <c r="O52304"/>
      <c r="U52304"/>
      <c r="V52304"/>
    </row>
    <row r="52305" spans="6:22" x14ac:dyDescent="0.2">
      <c r="F52305"/>
      <c r="M52305" s="2"/>
      <c r="N52305"/>
      <c r="O52305"/>
      <c r="U52305"/>
      <c r="V52305"/>
    </row>
    <row r="52306" spans="6:22" x14ac:dyDescent="0.2">
      <c r="F52306"/>
      <c r="M52306" s="2"/>
      <c r="N52306"/>
      <c r="O52306"/>
      <c r="U52306"/>
      <c r="V52306"/>
    </row>
    <row r="52307" spans="6:22" x14ac:dyDescent="0.2">
      <c r="F52307"/>
      <c r="M52307" s="2"/>
      <c r="N52307"/>
      <c r="O52307"/>
      <c r="U52307"/>
      <c r="V52307"/>
    </row>
    <row r="52308" spans="6:22" x14ac:dyDescent="0.2">
      <c r="F52308"/>
      <c r="M52308" s="2"/>
      <c r="N52308"/>
      <c r="O52308"/>
      <c r="U52308"/>
      <c r="V52308"/>
    </row>
    <row r="52309" spans="6:22" x14ac:dyDescent="0.2">
      <c r="F52309"/>
      <c r="M52309" s="2"/>
      <c r="N52309"/>
      <c r="O52309"/>
      <c r="U52309"/>
      <c r="V52309"/>
    </row>
    <row r="52310" spans="6:22" x14ac:dyDescent="0.2">
      <c r="F52310"/>
      <c r="M52310" s="2"/>
      <c r="N52310"/>
      <c r="O52310"/>
      <c r="U52310"/>
      <c r="V52310"/>
    </row>
    <row r="52311" spans="6:22" x14ac:dyDescent="0.2">
      <c r="F52311"/>
      <c r="M52311" s="2"/>
      <c r="N52311"/>
      <c r="O52311"/>
      <c r="U52311"/>
      <c r="V52311"/>
    </row>
    <row r="52312" spans="6:22" x14ac:dyDescent="0.2">
      <c r="F52312"/>
      <c r="M52312" s="2"/>
      <c r="N52312"/>
      <c r="O52312"/>
      <c r="U52312"/>
      <c r="V52312"/>
    </row>
    <row r="52313" spans="6:22" x14ac:dyDescent="0.2">
      <c r="F52313"/>
      <c r="M52313" s="2"/>
      <c r="N52313"/>
      <c r="O52313"/>
      <c r="U52313"/>
      <c r="V52313"/>
    </row>
    <row r="52314" spans="6:22" x14ac:dyDescent="0.2">
      <c r="F52314"/>
      <c r="M52314" s="2"/>
      <c r="N52314"/>
      <c r="O52314"/>
      <c r="U52314"/>
      <c r="V52314"/>
    </row>
    <row r="52315" spans="6:22" x14ac:dyDescent="0.2">
      <c r="F52315"/>
      <c r="M52315" s="2"/>
      <c r="N52315"/>
      <c r="O52315"/>
      <c r="U52315"/>
      <c r="V52315"/>
    </row>
    <row r="52316" spans="6:22" x14ac:dyDescent="0.2">
      <c r="F52316"/>
      <c r="M52316" s="2"/>
      <c r="N52316"/>
      <c r="O52316"/>
      <c r="U52316"/>
      <c r="V52316"/>
    </row>
    <row r="52317" spans="6:22" x14ac:dyDescent="0.2">
      <c r="F52317"/>
      <c r="M52317" s="2"/>
      <c r="N52317"/>
      <c r="O52317"/>
      <c r="U52317"/>
      <c r="V52317"/>
    </row>
    <row r="52318" spans="6:22" x14ac:dyDescent="0.2">
      <c r="F52318"/>
      <c r="M52318" s="2"/>
      <c r="N52318"/>
      <c r="O52318"/>
      <c r="U52318"/>
      <c r="V52318"/>
    </row>
    <row r="52319" spans="6:22" x14ac:dyDescent="0.2">
      <c r="F52319"/>
      <c r="M52319" s="2"/>
      <c r="N52319"/>
      <c r="O52319"/>
      <c r="U52319"/>
      <c r="V52319"/>
    </row>
    <row r="52320" spans="6:22" x14ac:dyDescent="0.2">
      <c r="F52320"/>
      <c r="M52320" s="2"/>
      <c r="N52320"/>
      <c r="O52320"/>
      <c r="U52320"/>
      <c r="V52320"/>
    </row>
    <row r="52321" spans="6:22" x14ac:dyDescent="0.2">
      <c r="F52321"/>
      <c r="M52321" s="2"/>
      <c r="N52321"/>
      <c r="O52321"/>
      <c r="U52321"/>
      <c r="V52321"/>
    </row>
    <row r="52322" spans="6:22" x14ac:dyDescent="0.2">
      <c r="F52322"/>
      <c r="M52322" s="2"/>
      <c r="N52322"/>
      <c r="O52322"/>
      <c r="U52322"/>
      <c r="V52322"/>
    </row>
    <row r="52323" spans="6:22" x14ac:dyDescent="0.2">
      <c r="F52323"/>
      <c r="M52323" s="2"/>
      <c r="N52323"/>
      <c r="O52323"/>
      <c r="U52323"/>
      <c r="V52323"/>
    </row>
    <row r="52324" spans="6:22" x14ac:dyDescent="0.2">
      <c r="F52324"/>
      <c r="M52324" s="2"/>
      <c r="N52324"/>
      <c r="O52324"/>
      <c r="U52324"/>
      <c r="V52324"/>
    </row>
    <row r="52325" spans="6:22" x14ac:dyDescent="0.2">
      <c r="F52325"/>
      <c r="M52325" s="2"/>
      <c r="N52325"/>
      <c r="O52325"/>
      <c r="U52325"/>
      <c r="V52325"/>
    </row>
    <row r="52326" spans="6:22" x14ac:dyDescent="0.2">
      <c r="F52326"/>
      <c r="M52326" s="2"/>
      <c r="N52326"/>
      <c r="O52326"/>
      <c r="U52326"/>
      <c r="V52326"/>
    </row>
    <row r="52327" spans="6:22" x14ac:dyDescent="0.2">
      <c r="F52327"/>
      <c r="M52327" s="2"/>
      <c r="N52327"/>
      <c r="O52327"/>
      <c r="U52327"/>
      <c r="V52327"/>
    </row>
    <row r="52328" spans="6:22" x14ac:dyDescent="0.2">
      <c r="F52328"/>
      <c r="M52328" s="2"/>
      <c r="N52328"/>
      <c r="O52328"/>
      <c r="U52328"/>
      <c r="V52328"/>
    </row>
    <row r="52329" spans="6:22" x14ac:dyDescent="0.2">
      <c r="F52329"/>
      <c r="M52329" s="2"/>
      <c r="N52329"/>
      <c r="O52329"/>
      <c r="U52329"/>
      <c r="V52329"/>
    </row>
    <row r="52330" spans="6:22" x14ac:dyDescent="0.2">
      <c r="F52330"/>
      <c r="M52330" s="2"/>
      <c r="N52330"/>
      <c r="O52330"/>
      <c r="U52330"/>
      <c r="V52330"/>
    </row>
    <row r="52331" spans="6:22" x14ac:dyDescent="0.2">
      <c r="F52331"/>
      <c r="M52331" s="2"/>
      <c r="N52331"/>
      <c r="O52331"/>
      <c r="U52331"/>
      <c r="V52331"/>
    </row>
    <row r="52332" spans="6:22" x14ac:dyDescent="0.2">
      <c r="F52332"/>
      <c r="M52332" s="2"/>
      <c r="N52332"/>
      <c r="O52332"/>
      <c r="U52332"/>
      <c r="V52332"/>
    </row>
    <row r="52333" spans="6:22" x14ac:dyDescent="0.2">
      <c r="F52333"/>
      <c r="M52333" s="2"/>
      <c r="N52333"/>
      <c r="O52333"/>
      <c r="U52333"/>
      <c r="V52333"/>
    </row>
    <row r="52334" spans="6:22" x14ac:dyDescent="0.2">
      <c r="F52334"/>
      <c r="M52334" s="2"/>
      <c r="N52334"/>
      <c r="O52334"/>
      <c r="U52334"/>
      <c r="V52334"/>
    </row>
    <row r="52335" spans="6:22" x14ac:dyDescent="0.2">
      <c r="F52335"/>
      <c r="M52335" s="2"/>
      <c r="N52335"/>
      <c r="O52335"/>
      <c r="U52335"/>
      <c r="V52335"/>
    </row>
    <row r="52336" spans="6:22" x14ac:dyDescent="0.2">
      <c r="F52336"/>
      <c r="M52336" s="2"/>
      <c r="N52336"/>
      <c r="O52336"/>
      <c r="U52336"/>
      <c r="V52336"/>
    </row>
    <row r="52337" spans="6:22" x14ac:dyDescent="0.2">
      <c r="F52337"/>
      <c r="M52337" s="2"/>
      <c r="N52337"/>
      <c r="O52337"/>
      <c r="U52337"/>
      <c r="V52337"/>
    </row>
    <row r="52338" spans="6:22" x14ac:dyDescent="0.2">
      <c r="F52338"/>
      <c r="M52338" s="2"/>
      <c r="N52338"/>
      <c r="O52338"/>
      <c r="U52338"/>
      <c r="V52338"/>
    </row>
    <row r="52339" spans="6:22" x14ac:dyDescent="0.2">
      <c r="F52339"/>
      <c r="M52339" s="2"/>
      <c r="N52339"/>
      <c r="O52339"/>
      <c r="U52339"/>
      <c r="V52339"/>
    </row>
    <row r="52340" spans="6:22" x14ac:dyDescent="0.2">
      <c r="F52340"/>
      <c r="M52340" s="2"/>
      <c r="N52340"/>
      <c r="O52340"/>
      <c r="U52340"/>
      <c r="V52340"/>
    </row>
    <row r="52341" spans="6:22" x14ac:dyDescent="0.2">
      <c r="F52341"/>
      <c r="M52341" s="2"/>
      <c r="N52341"/>
      <c r="O52341"/>
      <c r="U52341"/>
      <c r="V52341"/>
    </row>
    <row r="52342" spans="6:22" x14ac:dyDescent="0.2">
      <c r="F52342"/>
      <c r="M52342" s="2"/>
      <c r="N52342"/>
      <c r="O52342"/>
      <c r="U52342"/>
      <c r="V52342"/>
    </row>
    <row r="52343" spans="6:22" x14ac:dyDescent="0.2">
      <c r="F52343"/>
      <c r="M52343" s="2"/>
      <c r="N52343"/>
      <c r="O52343"/>
      <c r="U52343"/>
      <c r="V52343"/>
    </row>
    <row r="52344" spans="6:22" x14ac:dyDescent="0.2">
      <c r="F52344"/>
      <c r="M52344" s="2"/>
      <c r="N52344"/>
      <c r="O52344"/>
      <c r="U52344"/>
      <c r="V52344"/>
    </row>
    <row r="52345" spans="6:22" x14ac:dyDescent="0.2">
      <c r="F52345"/>
      <c r="M52345" s="2"/>
      <c r="N52345"/>
      <c r="O52345"/>
      <c r="U52345"/>
      <c r="V52345"/>
    </row>
    <row r="52346" spans="6:22" x14ac:dyDescent="0.2">
      <c r="F52346"/>
      <c r="M52346" s="2"/>
      <c r="N52346"/>
      <c r="O52346"/>
      <c r="U52346"/>
      <c r="V52346"/>
    </row>
    <row r="52347" spans="6:22" x14ac:dyDescent="0.2">
      <c r="F52347"/>
      <c r="M52347" s="2"/>
      <c r="N52347"/>
      <c r="O52347"/>
      <c r="U52347"/>
      <c r="V52347"/>
    </row>
    <row r="52348" spans="6:22" x14ac:dyDescent="0.2">
      <c r="F52348"/>
      <c r="M52348" s="2"/>
      <c r="N52348"/>
      <c r="O52348"/>
      <c r="U52348"/>
      <c r="V52348"/>
    </row>
    <row r="52349" spans="6:22" x14ac:dyDescent="0.2">
      <c r="F52349"/>
      <c r="M52349" s="2"/>
      <c r="N52349"/>
      <c r="O52349"/>
      <c r="U52349"/>
      <c r="V52349"/>
    </row>
    <row r="52350" spans="6:22" x14ac:dyDescent="0.2">
      <c r="F52350"/>
      <c r="M52350" s="2"/>
      <c r="N52350"/>
      <c r="O52350"/>
      <c r="U52350"/>
      <c r="V52350"/>
    </row>
    <row r="52351" spans="6:22" x14ac:dyDescent="0.2">
      <c r="F52351"/>
      <c r="M52351" s="2"/>
      <c r="N52351"/>
      <c r="O52351"/>
      <c r="U52351"/>
      <c r="V52351"/>
    </row>
    <row r="52352" spans="6:22" x14ac:dyDescent="0.2">
      <c r="F52352"/>
      <c r="M52352" s="2"/>
      <c r="N52352"/>
      <c r="O52352"/>
      <c r="U52352"/>
      <c r="V52352"/>
    </row>
    <row r="52353" spans="6:22" x14ac:dyDescent="0.2">
      <c r="F52353"/>
      <c r="M52353" s="2"/>
      <c r="N52353"/>
      <c r="O52353"/>
      <c r="U52353"/>
      <c r="V52353"/>
    </row>
    <row r="52354" spans="6:22" x14ac:dyDescent="0.2">
      <c r="F52354"/>
      <c r="M52354" s="2"/>
      <c r="N52354"/>
      <c r="O52354"/>
      <c r="U52354"/>
      <c r="V52354"/>
    </row>
    <row r="52355" spans="6:22" x14ac:dyDescent="0.2">
      <c r="F52355"/>
      <c r="M52355" s="2"/>
      <c r="N52355"/>
      <c r="O52355"/>
      <c r="U52355"/>
      <c r="V52355"/>
    </row>
    <row r="52356" spans="6:22" x14ac:dyDescent="0.2">
      <c r="F52356"/>
      <c r="M52356" s="2"/>
      <c r="N52356"/>
      <c r="O52356"/>
      <c r="U52356"/>
      <c r="V52356"/>
    </row>
    <row r="52357" spans="6:22" x14ac:dyDescent="0.2">
      <c r="F52357"/>
      <c r="M52357" s="2"/>
      <c r="N52357"/>
      <c r="O52357"/>
      <c r="U52357"/>
      <c r="V52357"/>
    </row>
    <row r="52358" spans="6:22" x14ac:dyDescent="0.2">
      <c r="F52358"/>
      <c r="M52358" s="2"/>
      <c r="N52358"/>
      <c r="O52358"/>
      <c r="U52358"/>
      <c r="V52358"/>
    </row>
    <row r="52359" spans="6:22" x14ac:dyDescent="0.2">
      <c r="F52359"/>
      <c r="M52359" s="2"/>
      <c r="N52359"/>
      <c r="O52359"/>
      <c r="U52359"/>
      <c r="V52359"/>
    </row>
    <row r="52360" spans="6:22" x14ac:dyDescent="0.2">
      <c r="F52360"/>
      <c r="M52360" s="2"/>
      <c r="N52360"/>
      <c r="O52360"/>
      <c r="U52360"/>
      <c r="V52360"/>
    </row>
    <row r="52361" spans="6:22" x14ac:dyDescent="0.2">
      <c r="F52361"/>
      <c r="M52361" s="2"/>
      <c r="N52361"/>
      <c r="O52361"/>
      <c r="U52361"/>
      <c r="V52361"/>
    </row>
    <row r="52362" spans="6:22" x14ac:dyDescent="0.2">
      <c r="F52362"/>
      <c r="M52362" s="2"/>
      <c r="N52362"/>
      <c r="O52362"/>
      <c r="U52362"/>
      <c r="V52362"/>
    </row>
    <row r="52363" spans="6:22" x14ac:dyDescent="0.2">
      <c r="F52363"/>
      <c r="M52363" s="2"/>
      <c r="N52363"/>
      <c r="O52363"/>
      <c r="U52363"/>
      <c r="V52363"/>
    </row>
    <row r="52364" spans="6:22" x14ac:dyDescent="0.2">
      <c r="F52364"/>
      <c r="M52364" s="2"/>
      <c r="N52364"/>
      <c r="O52364"/>
      <c r="U52364"/>
      <c r="V52364"/>
    </row>
    <row r="52365" spans="6:22" x14ac:dyDescent="0.2">
      <c r="F52365"/>
      <c r="M52365" s="2"/>
      <c r="N52365"/>
      <c r="O52365"/>
      <c r="U52365"/>
      <c r="V52365"/>
    </row>
    <row r="52366" spans="6:22" x14ac:dyDescent="0.2">
      <c r="F52366"/>
      <c r="M52366" s="2"/>
      <c r="N52366"/>
      <c r="O52366"/>
      <c r="U52366"/>
      <c r="V52366"/>
    </row>
    <row r="52367" spans="6:22" x14ac:dyDescent="0.2">
      <c r="F52367"/>
      <c r="M52367" s="2"/>
      <c r="N52367"/>
      <c r="O52367"/>
      <c r="U52367"/>
      <c r="V52367"/>
    </row>
    <row r="52368" spans="6:22" x14ac:dyDescent="0.2">
      <c r="F52368"/>
      <c r="M52368" s="2"/>
      <c r="N52368"/>
      <c r="O52368"/>
      <c r="U52368"/>
      <c r="V52368"/>
    </row>
    <row r="52369" spans="6:22" x14ac:dyDescent="0.2">
      <c r="F52369"/>
      <c r="M52369" s="2"/>
      <c r="N52369"/>
      <c r="O52369"/>
      <c r="U52369"/>
      <c r="V52369"/>
    </row>
    <row r="52370" spans="6:22" x14ac:dyDescent="0.2">
      <c r="F52370"/>
      <c r="M52370" s="2"/>
      <c r="N52370"/>
      <c r="O52370"/>
      <c r="U52370"/>
      <c r="V52370"/>
    </row>
    <row r="52371" spans="6:22" x14ac:dyDescent="0.2">
      <c r="F52371"/>
      <c r="M52371" s="2"/>
      <c r="N52371"/>
      <c r="O52371"/>
      <c r="U52371"/>
      <c r="V52371"/>
    </row>
    <row r="52372" spans="6:22" x14ac:dyDescent="0.2">
      <c r="F52372"/>
      <c r="M52372" s="2"/>
      <c r="N52372"/>
      <c r="O52372"/>
      <c r="U52372"/>
      <c r="V52372"/>
    </row>
    <row r="52373" spans="6:22" x14ac:dyDescent="0.2">
      <c r="F52373"/>
      <c r="M52373" s="2"/>
      <c r="N52373"/>
      <c r="O52373"/>
      <c r="U52373"/>
      <c r="V52373"/>
    </row>
    <row r="52374" spans="6:22" x14ac:dyDescent="0.2">
      <c r="F52374"/>
      <c r="M52374" s="2"/>
      <c r="N52374"/>
      <c r="O52374"/>
      <c r="U52374"/>
      <c r="V52374"/>
    </row>
    <row r="52375" spans="6:22" x14ac:dyDescent="0.2">
      <c r="F52375"/>
      <c r="M52375" s="2"/>
      <c r="N52375"/>
      <c r="O52375"/>
      <c r="U52375"/>
      <c r="V52375"/>
    </row>
    <row r="52376" spans="6:22" x14ac:dyDescent="0.2">
      <c r="F52376"/>
      <c r="M52376" s="2"/>
      <c r="N52376"/>
      <c r="O52376"/>
      <c r="U52376"/>
      <c r="V52376"/>
    </row>
    <row r="52377" spans="6:22" x14ac:dyDescent="0.2">
      <c r="F52377"/>
      <c r="M52377" s="2"/>
      <c r="N52377"/>
      <c r="O52377"/>
      <c r="U52377"/>
      <c r="V52377"/>
    </row>
    <row r="52378" spans="6:22" x14ac:dyDescent="0.2">
      <c r="F52378"/>
      <c r="M52378" s="2"/>
      <c r="N52378"/>
      <c r="O52378"/>
      <c r="U52378"/>
      <c r="V52378"/>
    </row>
    <row r="52379" spans="6:22" x14ac:dyDescent="0.2">
      <c r="F52379"/>
      <c r="M52379" s="2"/>
      <c r="N52379"/>
      <c r="O52379"/>
      <c r="U52379"/>
      <c r="V52379"/>
    </row>
    <row r="52380" spans="6:22" x14ac:dyDescent="0.2">
      <c r="F52380"/>
      <c r="M52380" s="2"/>
      <c r="N52380"/>
      <c r="O52380"/>
      <c r="U52380"/>
      <c r="V52380"/>
    </row>
    <row r="52381" spans="6:22" x14ac:dyDescent="0.2">
      <c r="F52381"/>
      <c r="M52381" s="2"/>
      <c r="N52381"/>
      <c r="O52381"/>
      <c r="U52381"/>
      <c r="V52381"/>
    </row>
    <row r="52382" spans="6:22" x14ac:dyDescent="0.2">
      <c r="F52382"/>
      <c r="M52382" s="2"/>
      <c r="N52382"/>
      <c r="O52382"/>
      <c r="U52382"/>
      <c r="V52382"/>
    </row>
    <row r="52383" spans="6:22" x14ac:dyDescent="0.2">
      <c r="F52383"/>
      <c r="M52383" s="2"/>
      <c r="N52383"/>
      <c r="O52383"/>
      <c r="U52383"/>
      <c r="V52383"/>
    </row>
    <row r="52384" spans="6:22" x14ac:dyDescent="0.2">
      <c r="F52384"/>
      <c r="M52384" s="2"/>
      <c r="N52384"/>
      <c r="O52384"/>
      <c r="U52384"/>
      <c r="V52384"/>
    </row>
    <row r="52385" spans="6:22" x14ac:dyDescent="0.2">
      <c r="F52385"/>
      <c r="M52385" s="2"/>
      <c r="N52385"/>
      <c r="O52385"/>
      <c r="U52385"/>
      <c r="V52385"/>
    </row>
    <row r="52386" spans="6:22" x14ac:dyDescent="0.2">
      <c r="F52386"/>
      <c r="M52386" s="2"/>
      <c r="N52386"/>
      <c r="O52386"/>
      <c r="U52386"/>
      <c r="V52386"/>
    </row>
    <row r="52387" spans="6:22" x14ac:dyDescent="0.2">
      <c r="F52387"/>
      <c r="M52387" s="2"/>
      <c r="N52387"/>
      <c r="O52387"/>
      <c r="U52387"/>
      <c r="V52387"/>
    </row>
    <row r="52388" spans="6:22" x14ac:dyDescent="0.2">
      <c r="F52388"/>
      <c r="M52388" s="2"/>
      <c r="N52388"/>
      <c r="O52388"/>
      <c r="U52388"/>
      <c r="V52388"/>
    </row>
    <row r="52389" spans="6:22" x14ac:dyDescent="0.2">
      <c r="F52389"/>
      <c r="M52389" s="2"/>
      <c r="N52389"/>
      <c r="O52389"/>
      <c r="U52389"/>
      <c r="V52389"/>
    </row>
    <row r="52390" spans="6:22" x14ac:dyDescent="0.2">
      <c r="F52390"/>
      <c r="M52390" s="2"/>
      <c r="N52390"/>
      <c r="O52390"/>
      <c r="U52390"/>
      <c r="V52390"/>
    </row>
    <row r="52391" spans="6:22" x14ac:dyDescent="0.2">
      <c r="F52391"/>
      <c r="M52391" s="2"/>
      <c r="N52391"/>
      <c r="O52391"/>
      <c r="U52391"/>
      <c r="V52391"/>
    </row>
    <row r="52392" spans="6:22" x14ac:dyDescent="0.2">
      <c r="F52392"/>
      <c r="M52392" s="2"/>
      <c r="N52392"/>
      <c r="O52392"/>
      <c r="U52392"/>
      <c r="V52392"/>
    </row>
    <row r="52393" spans="6:22" x14ac:dyDescent="0.2">
      <c r="F52393"/>
      <c r="M52393" s="2"/>
      <c r="N52393"/>
      <c r="O52393"/>
      <c r="U52393"/>
      <c r="V52393"/>
    </row>
    <row r="52394" spans="6:22" x14ac:dyDescent="0.2">
      <c r="F52394"/>
      <c r="M52394" s="2"/>
      <c r="N52394"/>
      <c r="O52394"/>
      <c r="U52394"/>
      <c r="V52394"/>
    </row>
    <row r="52395" spans="6:22" x14ac:dyDescent="0.2">
      <c r="F52395"/>
      <c r="M52395" s="2"/>
      <c r="N52395"/>
      <c r="O52395"/>
      <c r="U52395"/>
      <c r="V52395"/>
    </row>
    <row r="52396" spans="6:22" x14ac:dyDescent="0.2">
      <c r="F52396"/>
      <c r="M52396" s="2"/>
      <c r="N52396"/>
      <c r="O52396"/>
      <c r="U52396"/>
      <c r="V52396"/>
    </row>
    <row r="52397" spans="6:22" x14ac:dyDescent="0.2">
      <c r="F52397"/>
      <c r="M52397" s="2"/>
      <c r="N52397"/>
      <c r="O52397"/>
      <c r="U52397"/>
      <c r="V52397"/>
    </row>
    <row r="52398" spans="6:22" x14ac:dyDescent="0.2">
      <c r="F52398"/>
      <c r="M52398" s="2"/>
      <c r="N52398"/>
      <c r="O52398"/>
      <c r="U52398"/>
      <c r="V52398"/>
    </row>
    <row r="52399" spans="6:22" x14ac:dyDescent="0.2">
      <c r="F52399"/>
      <c r="M52399" s="2"/>
      <c r="N52399"/>
      <c r="O52399"/>
      <c r="U52399"/>
      <c r="V52399"/>
    </row>
    <row r="52400" spans="6:22" x14ac:dyDescent="0.2">
      <c r="F52400"/>
      <c r="M52400" s="2"/>
      <c r="N52400"/>
      <c r="O52400"/>
      <c r="U52400"/>
      <c r="V52400"/>
    </row>
    <row r="52401" spans="6:22" x14ac:dyDescent="0.2">
      <c r="F52401"/>
      <c r="M52401" s="2"/>
      <c r="N52401"/>
      <c r="O52401"/>
      <c r="U52401"/>
      <c r="V52401"/>
    </row>
    <row r="52402" spans="6:22" x14ac:dyDescent="0.2">
      <c r="F52402"/>
      <c r="M52402" s="2"/>
      <c r="N52402"/>
      <c r="O52402"/>
      <c r="U52402"/>
      <c r="V52402"/>
    </row>
    <row r="52403" spans="6:22" x14ac:dyDescent="0.2">
      <c r="F52403"/>
      <c r="M52403" s="2"/>
      <c r="N52403"/>
      <c r="O52403"/>
      <c r="U52403"/>
      <c r="V52403"/>
    </row>
    <row r="52404" spans="6:22" x14ac:dyDescent="0.2">
      <c r="F52404"/>
      <c r="M52404" s="2"/>
      <c r="N52404"/>
      <c r="O52404"/>
      <c r="U52404"/>
      <c r="V52404"/>
    </row>
    <row r="52405" spans="6:22" x14ac:dyDescent="0.2">
      <c r="F52405"/>
      <c r="M52405" s="2"/>
      <c r="N52405"/>
      <c r="O52405"/>
      <c r="U52405"/>
      <c r="V52405"/>
    </row>
    <row r="52406" spans="6:22" x14ac:dyDescent="0.2">
      <c r="F52406"/>
      <c r="M52406" s="2"/>
      <c r="N52406"/>
      <c r="O52406"/>
      <c r="U52406"/>
      <c r="V52406"/>
    </row>
    <row r="52407" spans="6:22" x14ac:dyDescent="0.2">
      <c r="F52407"/>
      <c r="M52407" s="2"/>
      <c r="N52407"/>
      <c r="O52407"/>
      <c r="U52407"/>
      <c r="V52407"/>
    </row>
    <row r="52408" spans="6:22" x14ac:dyDescent="0.2">
      <c r="F52408"/>
      <c r="M52408" s="2"/>
      <c r="N52408"/>
      <c r="O52408"/>
      <c r="U52408"/>
      <c r="V52408"/>
    </row>
    <row r="52409" spans="6:22" x14ac:dyDescent="0.2">
      <c r="F52409"/>
      <c r="M52409" s="2"/>
      <c r="N52409"/>
      <c r="O52409"/>
      <c r="U52409"/>
      <c r="V52409"/>
    </row>
    <row r="52410" spans="6:22" x14ac:dyDescent="0.2">
      <c r="F52410"/>
      <c r="M52410" s="2"/>
      <c r="N52410"/>
      <c r="O52410"/>
      <c r="U52410"/>
      <c r="V52410"/>
    </row>
    <row r="52411" spans="6:22" x14ac:dyDescent="0.2">
      <c r="F52411"/>
      <c r="M52411" s="2"/>
      <c r="N52411"/>
      <c r="O52411"/>
      <c r="U52411"/>
      <c r="V52411"/>
    </row>
    <row r="52412" spans="6:22" x14ac:dyDescent="0.2">
      <c r="F52412"/>
      <c r="M52412" s="2"/>
      <c r="N52412"/>
      <c r="O52412"/>
      <c r="U52412"/>
      <c r="V52412"/>
    </row>
    <row r="52413" spans="6:22" x14ac:dyDescent="0.2">
      <c r="F52413"/>
      <c r="M52413" s="2"/>
      <c r="N52413"/>
      <c r="O52413"/>
      <c r="U52413"/>
      <c r="V52413"/>
    </row>
    <row r="52414" spans="6:22" x14ac:dyDescent="0.2">
      <c r="F52414"/>
      <c r="M52414" s="2"/>
      <c r="N52414"/>
      <c r="O52414"/>
      <c r="U52414"/>
      <c r="V52414"/>
    </row>
    <row r="52415" spans="6:22" x14ac:dyDescent="0.2">
      <c r="F52415"/>
      <c r="M52415" s="2"/>
      <c r="N52415"/>
      <c r="O52415"/>
      <c r="U52415"/>
      <c r="V52415"/>
    </row>
    <row r="52416" spans="6:22" x14ac:dyDescent="0.2">
      <c r="F52416"/>
      <c r="M52416" s="2"/>
      <c r="N52416"/>
      <c r="O52416"/>
      <c r="U52416"/>
      <c r="V52416"/>
    </row>
    <row r="52417" spans="6:22" x14ac:dyDescent="0.2">
      <c r="F52417"/>
      <c r="M52417" s="2"/>
      <c r="N52417"/>
      <c r="O52417"/>
      <c r="U52417"/>
      <c r="V52417"/>
    </row>
    <row r="52418" spans="6:22" x14ac:dyDescent="0.2">
      <c r="F52418"/>
      <c r="M52418" s="2"/>
      <c r="N52418"/>
      <c r="O52418"/>
      <c r="U52418"/>
      <c r="V52418"/>
    </row>
    <row r="52419" spans="6:22" x14ac:dyDescent="0.2">
      <c r="F52419"/>
      <c r="M52419" s="2"/>
      <c r="N52419"/>
      <c r="O52419"/>
      <c r="U52419"/>
      <c r="V52419"/>
    </row>
    <row r="52420" spans="6:22" x14ac:dyDescent="0.2">
      <c r="F52420"/>
      <c r="M52420" s="2"/>
      <c r="N52420"/>
      <c r="O52420"/>
      <c r="U52420"/>
      <c r="V52420"/>
    </row>
    <row r="52421" spans="6:22" x14ac:dyDescent="0.2">
      <c r="F52421"/>
      <c r="M52421" s="2"/>
      <c r="N52421"/>
      <c r="O52421"/>
      <c r="U52421"/>
      <c r="V52421"/>
    </row>
    <row r="52422" spans="6:22" x14ac:dyDescent="0.2">
      <c r="F52422"/>
      <c r="M52422" s="2"/>
      <c r="N52422"/>
      <c r="O52422"/>
      <c r="U52422"/>
      <c r="V52422"/>
    </row>
    <row r="52423" spans="6:22" x14ac:dyDescent="0.2">
      <c r="F52423"/>
      <c r="M52423" s="2"/>
      <c r="N52423"/>
      <c r="O52423"/>
      <c r="U52423"/>
      <c r="V52423"/>
    </row>
    <row r="52424" spans="6:22" x14ac:dyDescent="0.2">
      <c r="F52424"/>
      <c r="M52424" s="2"/>
      <c r="N52424"/>
      <c r="O52424"/>
      <c r="U52424"/>
      <c r="V52424"/>
    </row>
    <row r="52425" spans="6:22" x14ac:dyDescent="0.2">
      <c r="F52425"/>
      <c r="M52425" s="2"/>
      <c r="N52425"/>
      <c r="O52425"/>
      <c r="U52425"/>
      <c r="V52425"/>
    </row>
    <row r="52426" spans="6:22" x14ac:dyDescent="0.2">
      <c r="F52426"/>
      <c r="M52426" s="2"/>
      <c r="N52426"/>
      <c r="O52426"/>
      <c r="U52426"/>
      <c r="V52426"/>
    </row>
    <row r="52427" spans="6:22" x14ac:dyDescent="0.2">
      <c r="F52427"/>
      <c r="M52427" s="2"/>
      <c r="N52427"/>
      <c r="O52427"/>
      <c r="U52427"/>
      <c r="V52427"/>
    </row>
    <row r="52428" spans="6:22" x14ac:dyDescent="0.2">
      <c r="F52428"/>
      <c r="M52428" s="2"/>
      <c r="N52428"/>
      <c r="O52428"/>
      <c r="U52428"/>
      <c r="V52428"/>
    </row>
    <row r="52429" spans="6:22" x14ac:dyDescent="0.2">
      <c r="F52429"/>
      <c r="M52429" s="2"/>
      <c r="N52429"/>
      <c r="O52429"/>
      <c r="U52429"/>
      <c r="V52429"/>
    </row>
    <row r="52430" spans="6:22" x14ac:dyDescent="0.2">
      <c r="F52430"/>
      <c r="M52430" s="2"/>
      <c r="N52430"/>
      <c r="O52430"/>
      <c r="U52430"/>
      <c r="V52430"/>
    </row>
    <row r="52431" spans="6:22" x14ac:dyDescent="0.2">
      <c r="F52431"/>
      <c r="M52431" s="2"/>
      <c r="N52431"/>
      <c r="O52431"/>
      <c r="U52431"/>
      <c r="V52431"/>
    </row>
    <row r="52432" spans="6:22" x14ac:dyDescent="0.2">
      <c r="F52432"/>
      <c r="M52432" s="2"/>
      <c r="N52432"/>
      <c r="O52432"/>
      <c r="U52432"/>
      <c r="V52432"/>
    </row>
    <row r="52433" spans="6:22" x14ac:dyDescent="0.2">
      <c r="F52433"/>
      <c r="M52433" s="2"/>
      <c r="N52433"/>
      <c r="O52433"/>
      <c r="U52433"/>
      <c r="V52433"/>
    </row>
    <row r="52434" spans="6:22" x14ac:dyDescent="0.2">
      <c r="F52434"/>
      <c r="M52434" s="2"/>
      <c r="N52434"/>
      <c r="O52434"/>
      <c r="U52434"/>
      <c r="V52434"/>
    </row>
    <row r="52435" spans="6:22" x14ac:dyDescent="0.2">
      <c r="F52435"/>
      <c r="M52435" s="2"/>
      <c r="N52435"/>
      <c r="O52435"/>
      <c r="U52435"/>
      <c r="V52435"/>
    </row>
    <row r="52436" spans="6:22" x14ac:dyDescent="0.2">
      <c r="F52436"/>
      <c r="M52436" s="2"/>
      <c r="N52436"/>
      <c r="O52436"/>
      <c r="U52436"/>
      <c r="V52436"/>
    </row>
    <row r="52437" spans="6:22" x14ac:dyDescent="0.2">
      <c r="F52437"/>
      <c r="M52437" s="2"/>
      <c r="N52437"/>
      <c r="O52437"/>
      <c r="U52437"/>
      <c r="V52437"/>
    </row>
    <row r="52438" spans="6:22" x14ac:dyDescent="0.2">
      <c r="F52438"/>
      <c r="M52438" s="2"/>
      <c r="N52438"/>
      <c r="O52438"/>
      <c r="U52438"/>
      <c r="V52438"/>
    </row>
    <row r="52439" spans="6:22" x14ac:dyDescent="0.2">
      <c r="F52439"/>
      <c r="M52439" s="2"/>
      <c r="N52439"/>
      <c r="O52439"/>
      <c r="U52439"/>
      <c r="V52439"/>
    </row>
    <row r="52440" spans="6:22" x14ac:dyDescent="0.2">
      <c r="F52440"/>
      <c r="M52440" s="2"/>
      <c r="N52440"/>
      <c r="O52440"/>
      <c r="U52440"/>
      <c r="V52440"/>
    </row>
    <row r="52441" spans="6:22" x14ac:dyDescent="0.2">
      <c r="F52441"/>
      <c r="M52441" s="2"/>
      <c r="N52441"/>
      <c r="O52441"/>
      <c r="U52441"/>
      <c r="V52441"/>
    </row>
    <row r="52442" spans="6:22" x14ac:dyDescent="0.2">
      <c r="F52442"/>
      <c r="M52442" s="2"/>
      <c r="N52442"/>
      <c r="O52442"/>
      <c r="U52442"/>
      <c r="V52442"/>
    </row>
    <row r="52443" spans="6:22" x14ac:dyDescent="0.2">
      <c r="F52443"/>
      <c r="M52443" s="2"/>
      <c r="N52443"/>
      <c r="O52443"/>
      <c r="U52443"/>
      <c r="V52443"/>
    </row>
    <row r="52444" spans="6:22" x14ac:dyDescent="0.2">
      <c r="F52444"/>
      <c r="M52444" s="2"/>
      <c r="N52444"/>
      <c r="O52444"/>
      <c r="U52444"/>
      <c r="V52444"/>
    </row>
    <row r="52445" spans="6:22" x14ac:dyDescent="0.2">
      <c r="F52445"/>
      <c r="M52445" s="2"/>
      <c r="N52445"/>
      <c r="O52445"/>
      <c r="U52445"/>
      <c r="V52445"/>
    </row>
    <row r="52446" spans="6:22" x14ac:dyDescent="0.2">
      <c r="F52446"/>
      <c r="M52446" s="2"/>
      <c r="N52446"/>
      <c r="O52446"/>
      <c r="U52446"/>
      <c r="V52446"/>
    </row>
    <row r="52447" spans="6:22" x14ac:dyDescent="0.2">
      <c r="F52447"/>
      <c r="M52447" s="2"/>
      <c r="N52447"/>
      <c r="O52447"/>
      <c r="U52447"/>
      <c r="V52447"/>
    </row>
    <row r="52448" spans="6:22" x14ac:dyDescent="0.2">
      <c r="F52448"/>
      <c r="M52448" s="2"/>
      <c r="N52448"/>
      <c r="O52448"/>
      <c r="U52448"/>
      <c r="V52448"/>
    </row>
    <row r="52449" spans="6:22" x14ac:dyDescent="0.2">
      <c r="F52449"/>
      <c r="M52449" s="2"/>
      <c r="N52449"/>
      <c r="O52449"/>
      <c r="U52449"/>
      <c r="V52449"/>
    </row>
    <row r="52450" spans="6:22" x14ac:dyDescent="0.2">
      <c r="F52450"/>
      <c r="M52450" s="2"/>
      <c r="N52450"/>
      <c r="O52450"/>
      <c r="U52450"/>
      <c r="V52450"/>
    </row>
    <row r="52451" spans="6:22" x14ac:dyDescent="0.2">
      <c r="F52451"/>
      <c r="M52451" s="2"/>
      <c r="N52451"/>
      <c r="O52451"/>
      <c r="U52451"/>
      <c r="V52451"/>
    </row>
    <row r="52452" spans="6:22" x14ac:dyDescent="0.2">
      <c r="F52452"/>
      <c r="M52452" s="2"/>
      <c r="N52452"/>
      <c r="O52452"/>
      <c r="U52452"/>
      <c r="V52452"/>
    </row>
    <row r="52453" spans="6:22" x14ac:dyDescent="0.2">
      <c r="F52453"/>
      <c r="M52453" s="2"/>
      <c r="N52453"/>
      <c r="O52453"/>
      <c r="U52453"/>
      <c r="V52453"/>
    </row>
    <row r="52454" spans="6:22" x14ac:dyDescent="0.2">
      <c r="F52454"/>
      <c r="M52454" s="2"/>
      <c r="N52454"/>
      <c r="O52454"/>
      <c r="U52454"/>
      <c r="V52454"/>
    </row>
    <row r="52455" spans="6:22" x14ac:dyDescent="0.2">
      <c r="F52455"/>
      <c r="M52455" s="2"/>
      <c r="N52455"/>
      <c r="O52455"/>
      <c r="U52455"/>
      <c r="V52455"/>
    </row>
    <row r="52456" spans="6:22" x14ac:dyDescent="0.2">
      <c r="F52456"/>
      <c r="M52456" s="2"/>
      <c r="N52456"/>
      <c r="O52456"/>
      <c r="U52456"/>
      <c r="V52456"/>
    </row>
    <row r="52457" spans="6:22" x14ac:dyDescent="0.2">
      <c r="F52457"/>
      <c r="M52457" s="2"/>
      <c r="N52457"/>
      <c r="O52457"/>
      <c r="U52457"/>
      <c r="V52457"/>
    </row>
    <row r="52458" spans="6:22" x14ac:dyDescent="0.2">
      <c r="F52458"/>
      <c r="M52458" s="2"/>
      <c r="N52458"/>
      <c r="O52458"/>
      <c r="U52458"/>
      <c r="V52458"/>
    </row>
    <row r="52459" spans="6:22" x14ac:dyDescent="0.2">
      <c r="F52459"/>
      <c r="M52459" s="2"/>
      <c r="N52459"/>
      <c r="O52459"/>
      <c r="U52459"/>
      <c r="V52459"/>
    </row>
    <row r="52460" spans="6:22" x14ac:dyDescent="0.2">
      <c r="F52460"/>
      <c r="M52460" s="2"/>
      <c r="N52460"/>
      <c r="O52460"/>
      <c r="U52460"/>
      <c r="V52460"/>
    </row>
    <row r="52461" spans="6:22" x14ac:dyDescent="0.2">
      <c r="F52461"/>
      <c r="M52461" s="2"/>
      <c r="N52461"/>
      <c r="O52461"/>
      <c r="U52461"/>
      <c r="V52461"/>
    </row>
    <row r="52462" spans="6:22" x14ac:dyDescent="0.2">
      <c r="F52462"/>
      <c r="M52462" s="2"/>
      <c r="N52462"/>
      <c r="O52462"/>
      <c r="U52462"/>
      <c r="V52462"/>
    </row>
    <row r="52463" spans="6:22" x14ac:dyDescent="0.2">
      <c r="F52463"/>
      <c r="M52463" s="2"/>
      <c r="N52463"/>
      <c r="O52463"/>
      <c r="U52463"/>
      <c r="V52463"/>
    </row>
    <row r="52464" spans="6:22" x14ac:dyDescent="0.2">
      <c r="F52464"/>
      <c r="M52464" s="2"/>
      <c r="N52464"/>
      <c r="O52464"/>
      <c r="U52464"/>
      <c r="V52464"/>
    </row>
    <row r="52465" spans="6:22" x14ac:dyDescent="0.2">
      <c r="F52465"/>
      <c r="M52465" s="2"/>
      <c r="N52465"/>
      <c r="O52465"/>
      <c r="U52465"/>
      <c r="V52465"/>
    </row>
    <row r="52466" spans="6:22" x14ac:dyDescent="0.2">
      <c r="F52466"/>
      <c r="M52466" s="2"/>
      <c r="N52466"/>
      <c r="O52466"/>
      <c r="U52466"/>
      <c r="V52466"/>
    </row>
    <row r="52467" spans="6:22" x14ac:dyDescent="0.2">
      <c r="F52467"/>
      <c r="M52467" s="2"/>
      <c r="N52467"/>
      <c r="O52467"/>
      <c r="U52467"/>
      <c r="V52467"/>
    </row>
    <row r="52468" spans="6:22" x14ac:dyDescent="0.2">
      <c r="F52468"/>
      <c r="M52468" s="2"/>
      <c r="N52468"/>
      <c r="O52468"/>
      <c r="U52468"/>
      <c r="V52468"/>
    </row>
    <row r="52469" spans="6:22" x14ac:dyDescent="0.2">
      <c r="F52469"/>
      <c r="M52469" s="2"/>
      <c r="N52469"/>
      <c r="O52469"/>
      <c r="U52469"/>
      <c r="V52469"/>
    </row>
    <row r="52470" spans="6:22" x14ac:dyDescent="0.2">
      <c r="F52470"/>
      <c r="M52470" s="2"/>
      <c r="N52470"/>
      <c r="O52470"/>
      <c r="U52470"/>
      <c r="V52470"/>
    </row>
    <row r="52471" spans="6:22" x14ac:dyDescent="0.2">
      <c r="F52471"/>
      <c r="M52471" s="2"/>
      <c r="N52471"/>
      <c r="O52471"/>
      <c r="U52471"/>
      <c r="V52471"/>
    </row>
    <row r="52472" spans="6:22" x14ac:dyDescent="0.2">
      <c r="F52472"/>
      <c r="M52472" s="2"/>
      <c r="N52472"/>
      <c r="O52472"/>
      <c r="U52472"/>
      <c r="V52472"/>
    </row>
    <row r="52473" spans="6:22" x14ac:dyDescent="0.2">
      <c r="F52473"/>
      <c r="M52473" s="2"/>
      <c r="N52473"/>
      <c r="O52473"/>
      <c r="U52473"/>
      <c r="V52473"/>
    </row>
    <row r="52474" spans="6:22" x14ac:dyDescent="0.2">
      <c r="F52474"/>
      <c r="M52474" s="2"/>
      <c r="N52474"/>
      <c r="O52474"/>
      <c r="U52474"/>
      <c r="V52474"/>
    </row>
    <row r="52475" spans="6:22" x14ac:dyDescent="0.2">
      <c r="F52475"/>
      <c r="M52475" s="2"/>
      <c r="N52475"/>
      <c r="O52475"/>
      <c r="U52475"/>
      <c r="V52475"/>
    </row>
    <row r="52476" spans="6:22" x14ac:dyDescent="0.2">
      <c r="F52476"/>
      <c r="M52476" s="2"/>
      <c r="N52476"/>
      <c r="O52476"/>
      <c r="U52476"/>
      <c r="V52476"/>
    </row>
    <row r="52477" spans="6:22" x14ac:dyDescent="0.2">
      <c r="F52477"/>
      <c r="M52477" s="2"/>
      <c r="N52477"/>
      <c r="O52477"/>
      <c r="U52477"/>
      <c r="V52477"/>
    </row>
    <row r="52478" spans="6:22" x14ac:dyDescent="0.2">
      <c r="F52478"/>
      <c r="M52478" s="2"/>
      <c r="N52478"/>
      <c r="O52478"/>
      <c r="U52478"/>
      <c r="V52478"/>
    </row>
    <row r="52479" spans="6:22" x14ac:dyDescent="0.2">
      <c r="F52479"/>
      <c r="M52479" s="2"/>
      <c r="N52479"/>
      <c r="O52479"/>
      <c r="U52479"/>
      <c r="V52479"/>
    </row>
    <row r="52480" spans="6:22" x14ac:dyDescent="0.2">
      <c r="F52480"/>
      <c r="M52480" s="2"/>
      <c r="N52480"/>
      <c r="O52480"/>
      <c r="U52480"/>
      <c r="V52480"/>
    </row>
    <row r="52481" spans="6:22" x14ac:dyDescent="0.2">
      <c r="F52481"/>
      <c r="M52481" s="2"/>
      <c r="N52481"/>
      <c r="O52481"/>
      <c r="U52481"/>
      <c r="V52481"/>
    </row>
    <row r="52482" spans="6:22" x14ac:dyDescent="0.2">
      <c r="F52482"/>
      <c r="M52482" s="2"/>
      <c r="N52482"/>
      <c r="O52482"/>
      <c r="U52482"/>
      <c r="V52482"/>
    </row>
    <row r="52483" spans="6:22" x14ac:dyDescent="0.2">
      <c r="F52483"/>
      <c r="M52483" s="2"/>
      <c r="N52483"/>
      <c r="O52483"/>
      <c r="U52483"/>
      <c r="V52483"/>
    </row>
    <row r="52484" spans="6:22" x14ac:dyDescent="0.2">
      <c r="F52484"/>
      <c r="M52484" s="2"/>
      <c r="N52484"/>
      <c r="O52484"/>
      <c r="U52484"/>
      <c r="V52484"/>
    </row>
    <row r="52485" spans="6:22" x14ac:dyDescent="0.2">
      <c r="F52485"/>
      <c r="M52485" s="2"/>
      <c r="N52485"/>
      <c r="O52485"/>
      <c r="U52485"/>
      <c r="V52485"/>
    </row>
    <row r="52486" spans="6:22" x14ac:dyDescent="0.2">
      <c r="F52486"/>
      <c r="M52486" s="2"/>
      <c r="N52486"/>
      <c r="O52486"/>
      <c r="U52486"/>
      <c r="V52486"/>
    </row>
    <row r="52487" spans="6:22" x14ac:dyDescent="0.2">
      <c r="F52487"/>
      <c r="M52487" s="2"/>
      <c r="N52487"/>
      <c r="O52487"/>
      <c r="U52487"/>
      <c r="V52487"/>
    </row>
    <row r="52488" spans="6:22" x14ac:dyDescent="0.2">
      <c r="F52488"/>
      <c r="M52488" s="2"/>
      <c r="N52488"/>
      <c r="O52488"/>
      <c r="U52488"/>
      <c r="V52488"/>
    </row>
    <row r="52489" spans="6:22" x14ac:dyDescent="0.2">
      <c r="F52489"/>
      <c r="M52489" s="2"/>
      <c r="N52489"/>
      <c r="O52489"/>
      <c r="U52489"/>
      <c r="V52489"/>
    </row>
    <row r="52490" spans="6:22" x14ac:dyDescent="0.2">
      <c r="F52490"/>
      <c r="M52490" s="2"/>
      <c r="N52490"/>
      <c r="O52490"/>
      <c r="U52490"/>
      <c r="V52490"/>
    </row>
    <row r="52491" spans="6:22" x14ac:dyDescent="0.2">
      <c r="F52491"/>
      <c r="M52491" s="2"/>
      <c r="N52491"/>
      <c r="O52491"/>
      <c r="U52491"/>
      <c r="V52491"/>
    </row>
    <row r="52492" spans="6:22" x14ac:dyDescent="0.2">
      <c r="F52492"/>
      <c r="M52492" s="2"/>
      <c r="N52492"/>
      <c r="O52492"/>
      <c r="U52492"/>
      <c r="V52492"/>
    </row>
    <row r="52493" spans="6:22" x14ac:dyDescent="0.2">
      <c r="F52493"/>
      <c r="M52493" s="2"/>
      <c r="N52493"/>
      <c r="O52493"/>
      <c r="U52493"/>
      <c r="V52493"/>
    </row>
    <row r="52494" spans="6:22" x14ac:dyDescent="0.2">
      <c r="F52494"/>
      <c r="M52494" s="2"/>
      <c r="N52494"/>
      <c r="O52494"/>
      <c r="U52494"/>
      <c r="V52494"/>
    </row>
    <row r="52495" spans="6:22" x14ac:dyDescent="0.2">
      <c r="F52495"/>
      <c r="M52495" s="2"/>
      <c r="N52495"/>
      <c r="O52495"/>
      <c r="U52495"/>
      <c r="V52495"/>
    </row>
    <row r="52496" spans="6:22" x14ac:dyDescent="0.2">
      <c r="F52496"/>
      <c r="M52496" s="2"/>
      <c r="N52496"/>
      <c r="O52496"/>
      <c r="U52496"/>
      <c r="V52496"/>
    </row>
    <row r="52497" spans="6:22" x14ac:dyDescent="0.2">
      <c r="F52497"/>
      <c r="M52497" s="2"/>
      <c r="N52497"/>
      <c r="O52497"/>
      <c r="U52497"/>
      <c r="V52497"/>
    </row>
    <row r="52498" spans="6:22" x14ac:dyDescent="0.2">
      <c r="F52498"/>
      <c r="M52498" s="2"/>
      <c r="N52498"/>
      <c r="O52498"/>
      <c r="U52498"/>
      <c r="V52498"/>
    </row>
    <row r="52499" spans="6:22" x14ac:dyDescent="0.2">
      <c r="F52499"/>
      <c r="M52499" s="2"/>
      <c r="N52499"/>
      <c r="O52499"/>
      <c r="U52499"/>
      <c r="V52499"/>
    </row>
    <row r="52500" spans="6:22" x14ac:dyDescent="0.2">
      <c r="F52500"/>
      <c r="M52500" s="2"/>
      <c r="N52500"/>
      <c r="O52500"/>
      <c r="U52500"/>
      <c r="V52500"/>
    </row>
    <row r="52501" spans="6:22" x14ac:dyDescent="0.2">
      <c r="F52501"/>
      <c r="M52501" s="2"/>
      <c r="N52501"/>
      <c r="O52501"/>
      <c r="U52501"/>
      <c r="V52501"/>
    </row>
    <row r="52502" spans="6:22" x14ac:dyDescent="0.2">
      <c r="F52502"/>
      <c r="M52502" s="2"/>
      <c r="N52502"/>
      <c r="O52502"/>
      <c r="U52502"/>
      <c r="V52502"/>
    </row>
    <row r="52503" spans="6:22" x14ac:dyDescent="0.2">
      <c r="F52503"/>
      <c r="M52503" s="2"/>
      <c r="N52503"/>
      <c r="O52503"/>
      <c r="U52503"/>
      <c r="V52503"/>
    </row>
    <row r="52504" spans="6:22" x14ac:dyDescent="0.2">
      <c r="F52504"/>
      <c r="M52504" s="2"/>
      <c r="N52504"/>
      <c r="O52504"/>
      <c r="U52504"/>
      <c r="V52504"/>
    </row>
    <row r="52505" spans="6:22" x14ac:dyDescent="0.2">
      <c r="F52505"/>
      <c r="M52505" s="2"/>
      <c r="N52505"/>
      <c r="O52505"/>
      <c r="U52505"/>
      <c r="V52505"/>
    </row>
    <row r="52506" spans="6:22" x14ac:dyDescent="0.2">
      <c r="F52506"/>
      <c r="M52506" s="2"/>
      <c r="N52506"/>
      <c r="O52506"/>
      <c r="U52506"/>
      <c r="V52506"/>
    </row>
    <row r="52507" spans="6:22" x14ac:dyDescent="0.2">
      <c r="F52507"/>
      <c r="M52507" s="2"/>
      <c r="N52507"/>
      <c r="O52507"/>
      <c r="U52507"/>
      <c r="V52507"/>
    </row>
    <row r="52508" spans="6:22" x14ac:dyDescent="0.2">
      <c r="F52508"/>
      <c r="M52508" s="2"/>
      <c r="N52508"/>
      <c r="O52508"/>
      <c r="U52508"/>
      <c r="V52508"/>
    </row>
    <row r="52509" spans="6:22" x14ac:dyDescent="0.2">
      <c r="F52509"/>
      <c r="M52509" s="2"/>
      <c r="N52509"/>
      <c r="O52509"/>
      <c r="U52509"/>
      <c r="V52509"/>
    </row>
    <row r="52510" spans="6:22" x14ac:dyDescent="0.2">
      <c r="F52510"/>
      <c r="M52510" s="2"/>
      <c r="N52510"/>
      <c r="O52510"/>
      <c r="U52510"/>
      <c r="V52510"/>
    </row>
    <row r="52511" spans="6:22" x14ac:dyDescent="0.2">
      <c r="F52511"/>
      <c r="M52511" s="2"/>
      <c r="N52511"/>
      <c r="O52511"/>
      <c r="U52511"/>
      <c r="V52511"/>
    </row>
    <row r="52512" spans="6:22" x14ac:dyDescent="0.2">
      <c r="F52512"/>
      <c r="M52512" s="2"/>
      <c r="N52512"/>
      <c r="O52512"/>
      <c r="U52512"/>
      <c r="V52512"/>
    </row>
    <row r="52513" spans="6:22" x14ac:dyDescent="0.2">
      <c r="F52513"/>
      <c r="M52513" s="2"/>
      <c r="N52513"/>
      <c r="O52513"/>
      <c r="U52513"/>
      <c r="V52513"/>
    </row>
    <row r="52514" spans="6:22" x14ac:dyDescent="0.2">
      <c r="F52514"/>
      <c r="M52514" s="2"/>
      <c r="N52514"/>
      <c r="O52514"/>
      <c r="U52514"/>
      <c r="V52514"/>
    </row>
    <row r="52515" spans="6:22" x14ac:dyDescent="0.2">
      <c r="F52515"/>
      <c r="M52515" s="2"/>
      <c r="N52515"/>
      <c r="O52515"/>
      <c r="U52515"/>
      <c r="V52515"/>
    </row>
    <row r="52516" spans="6:22" x14ac:dyDescent="0.2">
      <c r="F52516"/>
      <c r="M52516" s="2"/>
      <c r="N52516"/>
      <c r="O52516"/>
      <c r="U52516"/>
      <c r="V52516"/>
    </row>
    <row r="52517" spans="6:22" x14ac:dyDescent="0.2">
      <c r="F52517"/>
      <c r="M52517" s="2"/>
      <c r="N52517"/>
      <c r="O52517"/>
      <c r="U52517"/>
      <c r="V52517"/>
    </row>
    <row r="52518" spans="6:22" x14ac:dyDescent="0.2">
      <c r="F52518"/>
      <c r="M52518" s="2"/>
      <c r="N52518"/>
      <c r="O52518"/>
      <c r="U52518"/>
      <c r="V52518"/>
    </row>
    <row r="52519" spans="6:22" x14ac:dyDescent="0.2">
      <c r="F52519"/>
      <c r="M52519" s="2"/>
      <c r="N52519"/>
      <c r="O52519"/>
      <c r="U52519"/>
      <c r="V52519"/>
    </row>
    <row r="52520" spans="6:22" x14ac:dyDescent="0.2">
      <c r="F52520"/>
      <c r="M52520" s="2"/>
      <c r="N52520"/>
      <c r="O52520"/>
      <c r="U52520"/>
      <c r="V52520"/>
    </row>
    <row r="52521" spans="6:22" x14ac:dyDescent="0.2">
      <c r="F52521"/>
      <c r="M52521" s="2"/>
      <c r="N52521"/>
      <c r="O52521"/>
      <c r="U52521"/>
      <c r="V52521"/>
    </row>
    <row r="52522" spans="6:22" x14ac:dyDescent="0.2">
      <c r="F52522"/>
      <c r="M52522" s="2"/>
      <c r="N52522"/>
      <c r="O52522"/>
      <c r="U52522"/>
      <c r="V52522"/>
    </row>
    <row r="52523" spans="6:22" x14ac:dyDescent="0.2">
      <c r="F52523"/>
      <c r="M52523" s="2"/>
      <c r="N52523"/>
      <c r="O52523"/>
      <c r="U52523"/>
      <c r="V52523"/>
    </row>
    <row r="52524" spans="6:22" x14ac:dyDescent="0.2">
      <c r="F52524"/>
      <c r="M52524" s="2"/>
      <c r="N52524"/>
      <c r="O52524"/>
      <c r="U52524"/>
      <c r="V52524"/>
    </row>
    <row r="52525" spans="6:22" x14ac:dyDescent="0.2">
      <c r="F52525"/>
      <c r="M52525" s="2"/>
      <c r="N52525"/>
      <c r="O52525"/>
      <c r="U52525"/>
      <c r="V52525"/>
    </row>
    <row r="52526" spans="6:22" x14ac:dyDescent="0.2">
      <c r="F52526"/>
      <c r="M52526" s="2"/>
      <c r="N52526"/>
      <c r="O52526"/>
      <c r="U52526"/>
      <c r="V52526"/>
    </row>
    <row r="52527" spans="6:22" x14ac:dyDescent="0.2">
      <c r="F52527"/>
      <c r="M52527" s="2"/>
      <c r="N52527"/>
      <c r="O52527"/>
      <c r="U52527"/>
      <c r="V52527"/>
    </row>
    <row r="52528" spans="6:22" x14ac:dyDescent="0.2">
      <c r="F52528"/>
      <c r="M52528" s="2"/>
      <c r="N52528"/>
      <c r="O52528"/>
      <c r="U52528"/>
      <c r="V52528"/>
    </row>
    <row r="52529" spans="6:22" x14ac:dyDescent="0.2">
      <c r="F52529"/>
      <c r="M52529" s="2"/>
      <c r="N52529"/>
      <c r="O52529"/>
      <c r="U52529"/>
      <c r="V52529"/>
    </row>
    <row r="52530" spans="6:22" x14ac:dyDescent="0.2">
      <c r="F52530"/>
      <c r="M52530" s="2"/>
      <c r="N52530"/>
      <c r="O52530"/>
      <c r="U52530"/>
      <c r="V52530"/>
    </row>
    <row r="52531" spans="6:22" x14ac:dyDescent="0.2">
      <c r="F52531"/>
      <c r="M52531" s="2"/>
      <c r="N52531"/>
      <c r="O52531"/>
      <c r="U52531"/>
      <c r="V52531"/>
    </row>
    <row r="52532" spans="6:22" x14ac:dyDescent="0.2">
      <c r="F52532"/>
      <c r="M52532" s="2"/>
      <c r="N52532"/>
      <c r="O52532"/>
      <c r="U52532"/>
      <c r="V52532"/>
    </row>
    <row r="52533" spans="6:22" x14ac:dyDescent="0.2">
      <c r="F52533"/>
      <c r="M52533" s="2"/>
      <c r="N52533"/>
      <c r="O52533"/>
      <c r="U52533"/>
      <c r="V52533"/>
    </row>
    <row r="52534" spans="6:22" x14ac:dyDescent="0.2">
      <c r="F52534"/>
      <c r="M52534" s="2"/>
      <c r="N52534"/>
      <c r="O52534"/>
      <c r="U52534"/>
      <c r="V52534"/>
    </row>
    <row r="52535" spans="6:22" x14ac:dyDescent="0.2">
      <c r="F52535"/>
      <c r="M52535" s="2"/>
      <c r="N52535"/>
      <c r="O52535"/>
      <c r="U52535"/>
      <c r="V52535"/>
    </row>
    <row r="52536" spans="6:22" x14ac:dyDescent="0.2">
      <c r="F52536"/>
      <c r="M52536" s="2"/>
      <c r="N52536"/>
      <c r="O52536"/>
      <c r="U52536"/>
      <c r="V52536"/>
    </row>
    <row r="52537" spans="6:22" x14ac:dyDescent="0.2">
      <c r="F52537"/>
      <c r="M52537" s="2"/>
      <c r="N52537"/>
      <c r="O52537"/>
      <c r="U52537"/>
      <c r="V52537"/>
    </row>
    <row r="52538" spans="6:22" x14ac:dyDescent="0.2">
      <c r="F52538"/>
      <c r="M52538" s="2"/>
      <c r="N52538"/>
      <c r="O52538"/>
      <c r="U52538"/>
      <c r="V52538"/>
    </row>
    <row r="52539" spans="6:22" x14ac:dyDescent="0.2">
      <c r="F52539"/>
      <c r="M52539" s="2"/>
      <c r="N52539"/>
      <c r="O52539"/>
      <c r="U52539"/>
      <c r="V52539"/>
    </row>
    <row r="52540" spans="6:22" x14ac:dyDescent="0.2">
      <c r="F52540"/>
      <c r="M52540" s="2"/>
      <c r="N52540"/>
      <c r="O52540"/>
      <c r="U52540"/>
      <c r="V52540"/>
    </row>
    <row r="52541" spans="6:22" x14ac:dyDescent="0.2">
      <c r="F52541"/>
      <c r="M52541" s="2"/>
      <c r="N52541"/>
      <c r="O52541"/>
      <c r="U52541"/>
      <c r="V52541"/>
    </row>
    <row r="52542" spans="6:22" x14ac:dyDescent="0.2">
      <c r="F52542"/>
      <c r="M52542" s="2"/>
      <c r="N52542"/>
      <c r="O52542"/>
      <c r="U52542"/>
      <c r="V52542"/>
    </row>
    <row r="52543" spans="6:22" x14ac:dyDescent="0.2">
      <c r="F52543"/>
      <c r="M52543" s="2"/>
      <c r="N52543"/>
      <c r="O52543"/>
      <c r="U52543"/>
      <c r="V52543"/>
    </row>
    <row r="52544" spans="6:22" x14ac:dyDescent="0.2">
      <c r="F52544"/>
      <c r="M52544" s="2"/>
      <c r="N52544"/>
      <c r="O52544"/>
      <c r="U52544"/>
      <c r="V52544"/>
    </row>
    <row r="52545" spans="6:22" x14ac:dyDescent="0.2">
      <c r="F52545"/>
      <c r="M52545" s="2"/>
      <c r="N52545"/>
      <c r="O52545"/>
      <c r="U52545"/>
      <c r="V52545"/>
    </row>
    <row r="52546" spans="6:22" x14ac:dyDescent="0.2">
      <c r="F52546"/>
      <c r="M52546" s="2"/>
      <c r="N52546"/>
      <c r="O52546"/>
      <c r="U52546"/>
      <c r="V52546"/>
    </row>
    <row r="52547" spans="6:22" x14ac:dyDescent="0.2">
      <c r="F52547"/>
      <c r="M52547" s="2"/>
      <c r="N52547"/>
      <c r="O52547"/>
      <c r="U52547"/>
      <c r="V52547"/>
    </row>
    <row r="52548" spans="6:22" x14ac:dyDescent="0.2">
      <c r="F52548"/>
      <c r="M52548" s="2"/>
      <c r="N52548"/>
      <c r="O52548"/>
      <c r="U52548"/>
      <c r="V52548"/>
    </row>
    <row r="52549" spans="6:22" x14ac:dyDescent="0.2">
      <c r="F52549"/>
      <c r="M52549" s="2"/>
      <c r="N52549"/>
      <c r="O52549"/>
      <c r="U52549"/>
      <c r="V52549"/>
    </row>
    <row r="52550" spans="6:22" x14ac:dyDescent="0.2">
      <c r="F52550"/>
      <c r="M52550" s="2"/>
      <c r="N52550"/>
      <c r="O52550"/>
      <c r="U52550"/>
      <c r="V52550"/>
    </row>
    <row r="52551" spans="6:22" x14ac:dyDescent="0.2">
      <c r="F52551"/>
      <c r="M52551" s="2"/>
      <c r="N52551"/>
      <c r="O52551"/>
      <c r="U52551"/>
      <c r="V52551"/>
    </row>
    <row r="52552" spans="6:22" x14ac:dyDescent="0.2">
      <c r="F52552"/>
      <c r="M52552" s="2"/>
      <c r="N52552"/>
      <c r="O52552"/>
      <c r="U52552"/>
      <c r="V52552"/>
    </row>
    <row r="52553" spans="6:22" x14ac:dyDescent="0.2">
      <c r="F52553"/>
      <c r="M52553" s="2"/>
      <c r="N52553"/>
      <c r="O52553"/>
      <c r="U52553"/>
      <c r="V52553"/>
    </row>
    <row r="52554" spans="6:22" x14ac:dyDescent="0.2">
      <c r="F52554"/>
      <c r="M52554" s="2"/>
      <c r="N52554"/>
      <c r="O52554"/>
      <c r="U52554"/>
      <c r="V52554"/>
    </row>
    <row r="52555" spans="6:22" x14ac:dyDescent="0.2">
      <c r="F52555"/>
      <c r="M52555" s="2"/>
      <c r="N52555"/>
      <c r="O52555"/>
      <c r="U52555"/>
      <c r="V52555"/>
    </row>
    <row r="52556" spans="6:22" x14ac:dyDescent="0.2">
      <c r="F52556"/>
      <c r="M52556" s="2"/>
      <c r="N52556"/>
      <c r="O52556"/>
      <c r="U52556"/>
      <c r="V52556"/>
    </row>
    <row r="52557" spans="6:22" x14ac:dyDescent="0.2">
      <c r="F52557"/>
      <c r="M52557" s="2"/>
      <c r="N52557"/>
      <c r="O52557"/>
      <c r="U52557"/>
      <c r="V52557"/>
    </row>
    <row r="52558" spans="6:22" x14ac:dyDescent="0.2">
      <c r="F52558"/>
      <c r="M52558" s="2"/>
      <c r="N52558"/>
      <c r="O52558"/>
      <c r="U52558"/>
      <c r="V52558"/>
    </row>
    <row r="52559" spans="6:22" x14ac:dyDescent="0.2">
      <c r="F52559"/>
      <c r="M52559" s="2"/>
      <c r="N52559"/>
      <c r="O52559"/>
      <c r="U52559"/>
      <c r="V52559"/>
    </row>
    <row r="52560" spans="6:22" x14ac:dyDescent="0.2">
      <c r="F52560"/>
      <c r="M52560" s="2"/>
      <c r="N52560"/>
      <c r="O52560"/>
      <c r="U52560"/>
      <c r="V52560"/>
    </row>
    <row r="52561" spans="6:22" x14ac:dyDescent="0.2">
      <c r="F52561"/>
      <c r="M52561" s="2"/>
      <c r="N52561"/>
      <c r="O52561"/>
      <c r="U52561"/>
      <c r="V52561"/>
    </row>
    <row r="52562" spans="6:22" x14ac:dyDescent="0.2">
      <c r="F52562"/>
      <c r="M52562" s="2"/>
      <c r="N52562"/>
      <c r="O52562"/>
      <c r="U52562"/>
      <c r="V52562"/>
    </row>
    <row r="52563" spans="6:22" x14ac:dyDescent="0.2">
      <c r="F52563"/>
      <c r="M52563" s="2"/>
      <c r="N52563"/>
      <c r="O52563"/>
      <c r="U52563"/>
      <c r="V52563"/>
    </row>
    <row r="52564" spans="6:22" x14ac:dyDescent="0.2">
      <c r="F52564"/>
      <c r="M52564" s="2"/>
      <c r="N52564"/>
      <c r="O52564"/>
      <c r="U52564"/>
      <c r="V52564"/>
    </row>
    <row r="52565" spans="6:22" x14ac:dyDescent="0.2">
      <c r="F52565"/>
      <c r="M52565" s="2"/>
      <c r="N52565"/>
      <c r="O52565"/>
      <c r="U52565"/>
      <c r="V52565"/>
    </row>
    <row r="52566" spans="6:22" x14ac:dyDescent="0.2">
      <c r="F52566"/>
      <c r="M52566" s="2"/>
      <c r="N52566"/>
      <c r="O52566"/>
      <c r="U52566"/>
      <c r="V52566"/>
    </row>
    <row r="52567" spans="6:22" x14ac:dyDescent="0.2">
      <c r="F52567"/>
      <c r="M52567" s="2"/>
      <c r="N52567"/>
      <c r="O52567"/>
      <c r="U52567"/>
      <c r="V52567"/>
    </row>
    <row r="52568" spans="6:22" x14ac:dyDescent="0.2">
      <c r="F52568"/>
      <c r="M52568" s="2"/>
      <c r="N52568"/>
      <c r="O52568"/>
      <c r="U52568"/>
      <c r="V52568"/>
    </row>
    <row r="52569" spans="6:22" x14ac:dyDescent="0.2">
      <c r="F52569"/>
      <c r="M52569" s="2"/>
      <c r="N52569"/>
      <c r="O52569"/>
      <c r="U52569"/>
      <c r="V52569"/>
    </row>
    <row r="52570" spans="6:22" x14ac:dyDescent="0.2">
      <c r="F52570"/>
      <c r="M52570" s="2"/>
      <c r="N52570"/>
      <c r="O52570"/>
      <c r="U52570"/>
      <c r="V52570"/>
    </row>
    <row r="52571" spans="6:22" x14ac:dyDescent="0.2">
      <c r="F52571"/>
      <c r="M52571" s="2"/>
      <c r="N52571"/>
      <c r="O52571"/>
      <c r="U52571"/>
      <c r="V52571"/>
    </row>
    <row r="52572" spans="6:22" x14ac:dyDescent="0.2">
      <c r="F52572"/>
      <c r="M52572" s="2"/>
      <c r="N52572"/>
      <c r="O52572"/>
      <c r="U52572"/>
      <c r="V52572"/>
    </row>
    <row r="52573" spans="6:22" x14ac:dyDescent="0.2">
      <c r="F52573"/>
      <c r="M52573" s="2"/>
      <c r="N52573"/>
      <c r="O52573"/>
      <c r="U52573"/>
      <c r="V52573"/>
    </row>
    <row r="52574" spans="6:22" x14ac:dyDescent="0.2">
      <c r="F52574"/>
      <c r="M52574" s="2"/>
      <c r="N52574"/>
      <c r="O52574"/>
      <c r="U52574"/>
      <c r="V52574"/>
    </row>
    <row r="52575" spans="6:22" x14ac:dyDescent="0.2">
      <c r="F52575"/>
      <c r="M52575" s="2"/>
      <c r="N52575"/>
      <c r="O52575"/>
      <c r="U52575"/>
      <c r="V52575"/>
    </row>
    <row r="52576" spans="6:22" x14ac:dyDescent="0.2">
      <c r="F52576"/>
      <c r="M52576" s="2"/>
      <c r="N52576"/>
      <c r="O52576"/>
      <c r="U52576"/>
      <c r="V52576"/>
    </row>
    <row r="52577" spans="6:22" x14ac:dyDescent="0.2">
      <c r="F52577"/>
      <c r="M52577" s="2"/>
      <c r="N52577"/>
      <c r="O52577"/>
      <c r="U52577"/>
      <c r="V52577"/>
    </row>
    <row r="52578" spans="6:22" x14ac:dyDescent="0.2">
      <c r="F52578"/>
      <c r="M52578" s="2"/>
      <c r="N52578"/>
      <c r="O52578"/>
      <c r="U52578"/>
      <c r="V52578"/>
    </row>
    <row r="52579" spans="6:22" x14ac:dyDescent="0.2">
      <c r="F52579"/>
      <c r="M52579" s="2"/>
      <c r="N52579"/>
      <c r="O52579"/>
      <c r="U52579"/>
      <c r="V52579"/>
    </row>
    <row r="52580" spans="6:22" x14ac:dyDescent="0.2">
      <c r="F52580"/>
      <c r="M52580" s="2"/>
      <c r="N52580"/>
      <c r="O52580"/>
      <c r="U52580"/>
      <c r="V52580"/>
    </row>
    <row r="52581" spans="6:22" x14ac:dyDescent="0.2">
      <c r="F52581"/>
      <c r="M52581" s="2"/>
      <c r="N52581"/>
      <c r="O52581"/>
      <c r="U52581"/>
      <c r="V52581"/>
    </row>
    <row r="52582" spans="6:22" x14ac:dyDescent="0.2">
      <c r="F52582"/>
      <c r="M52582" s="2"/>
      <c r="N52582"/>
      <c r="O52582"/>
      <c r="U52582"/>
      <c r="V52582"/>
    </row>
    <row r="52583" spans="6:22" x14ac:dyDescent="0.2">
      <c r="F52583"/>
      <c r="M52583" s="2"/>
      <c r="N52583"/>
      <c r="O52583"/>
      <c r="U52583"/>
      <c r="V52583"/>
    </row>
    <row r="52584" spans="6:22" x14ac:dyDescent="0.2">
      <c r="F52584"/>
      <c r="M52584" s="2"/>
      <c r="N52584"/>
      <c r="O52584"/>
      <c r="U52584"/>
      <c r="V52584"/>
    </row>
    <row r="52585" spans="6:22" x14ac:dyDescent="0.2">
      <c r="F52585"/>
      <c r="M52585" s="2"/>
      <c r="N52585"/>
      <c r="O52585"/>
      <c r="U52585"/>
      <c r="V52585"/>
    </row>
    <row r="52586" spans="6:22" x14ac:dyDescent="0.2">
      <c r="F52586"/>
      <c r="M52586" s="2"/>
      <c r="N52586"/>
      <c r="O52586"/>
      <c r="U52586"/>
      <c r="V52586"/>
    </row>
    <row r="52587" spans="6:22" x14ac:dyDescent="0.2">
      <c r="F52587"/>
      <c r="M52587" s="2"/>
      <c r="N52587"/>
      <c r="O52587"/>
      <c r="U52587"/>
      <c r="V52587"/>
    </row>
    <row r="52588" spans="6:22" x14ac:dyDescent="0.2">
      <c r="F52588"/>
      <c r="M52588" s="2"/>
      <c r="N52588"/>
      <c r="O52588"/>
      <c r="U52588"/>
      <c r="V52588"/>
    </row>
    <row r="52589" spans="6:22" x14ac:dyDescent="0.2">
      <c r="F52589"/>
      <c r="M52589" s="2"/>
      <c r="N52589"/>
      <c r="O52589"/>
      <c r="U52589"/>
      <c r="V52589"/>
    </row>
    <row r="52590" spans="6:22" x14ac:dyDescent="0.2">
      <c r="F52590"/>
      <c r="M52590" s="2"/>
      <c r="N52590"/>
      <c r="O52590"/>
      <c r="U52590"/>
      <c r="V52590"/>
    </row>
    <row r="52591" spans="6:22" x14ac:dyDescent="0.2">
      <c r="F52591"/>
      <c r="M52591" s="2"/>
      <c r="N52591"/>
      <c r="O52591"/>
      <c r="U52591"/>
      <c r="V52591"/>
    </row>
    <row r="52592" spans="6:22" x14ac:dyDescent="0.2">
      <c r="F52592"/>
      <c r="M52592" s="2"/>
      <c r="N52592"/>
      <c r="O52592"/>
      <c r="U52592"/>
      <c r="V52592"/>
    </row>
    <row r="52593" spans="6:22" x14ac:dyDescent="0.2">
      <c r="F52593"/>
      <c r="M52593" s="2"/>
      <c r="N52593"/>
      <c r="O52593"/>
      <c r="U52593"/>
      <c r="V52593"/>
    </row>
    <row r="52594" spans="6:22" x14ac:dyDescent="0.2">
      <c r="F52594"/>
      <c r="M52594" s="2"/>
      <c r="N52594"/>
      <c r="O52594"/>
      <c r="U52594"/>
      <c r="V52594"/>
    </row>
    <row r="52595" spans="6:22" x14ac:dyDescent="0.2">
      <c r="F52595"/>
      <c r="M52595" s="2"/>
      <c r="N52595"/>
      <c r="O52595"/>
      <c r="U52595"/>
      <c r="V52595"/>
    </row>
    <row r="52596" spans="6:22" x14ac:dyDescent="0.2">
      <c r="F52596"/>
      <c r="M52596" s="2"/>
      <c r="N52596"/>
      <c r="O52596"/>
      <c r="U52596"/>
      <c r="V52596"/>
    </row>
    <row r="52597" spans="6:22" x14ac:dyDescent="0.2">
      <c r="F52597"/>
      <c r="M52597" s="2"/>
      <c r="N52597"/>
      <c r="O52597"/>
      <c r="U52597"/>
      <c r="V52597"/>
    </row>
    <row r="52598" spans="6:22" x14ac:dyDescent="0.2">
      <c r="F52598"/>
      <c r="M52598" s="2"/>
      <c r="N52598"/>
      <c r="O52598"/>
      <c r="U52598"/>
      <c r="V52598"/>
    </row>
    <row r="52599" spans="6:22" x14ac:dyDescent="0.2">
      <c r="F52599"/>
      <c r="M52599" s="2"/>
      <c r="N52599"/>
      <c r="O52599"/>
      <c r="U52599"/>
      <c r="V52599"/>
    </row>
    <row r="52600" spans="6:22" x14ac:dyDescent="0.2">
      <c r="F52600"/>
      <c r="M52600" s="2"/>
      <c r="N52600"/>
      <c r="O52600"/>
      <c r="U52600"/>
      <c r="V52600"/>
    </row>
    <row r="52601" spans="6:22" x14ac:dyDescent="0.2">
      <c r="F52601"/>
      <c r="M52601" s="2"/>
      <c r="N52601"/>
      <c r="O52601"/>
      <c r="U52601"/>
      <c r="V52601"/>
    </row>
    <row r="52602" spans="6:22" x14ac:dyDescent="0.2">
      <c r="F52602"/>
      <c r="M52602" s="2"/>
      <c r="N52602"/>
      <c r="O52602"/>
      <c r="U52602"/>
      <c r="V52602"/>
    </row>
    <row r="52603" spans="6:22" x14ac:dyDescent="0.2">
      <c r="F52603"/>
      <c r="M52603" s="2"/>
      <c r="N52603"/>
      <c r="O52603"/>
      <c r="U52603"/>
      <c r="V52603"/>
    </row>
    <row r="52604" spans="6:22" x14ac:dyDescent="0.2">
      <c r="F52604"/>
      <c r="M52604" s="2"/>
      <c r="N52604"/>
      <c r="O52604"/>
      <c r="U52604"/>
      <c r="V52604"/>
    </row>
    <row r="52605" spans="6:22" x14ac:dyDescent="0.2">
      <c r="F52605"/>
      <c r="M52605" s="2"/>
      <c r="N52605"/>
      <c r="O52605"/>
      <c r="U52605"/>
      <c r="V52605"/>
    </row>
    <row r="52606" spans="6:22" x14ac:dyDescent="0.2">
      <c r="F52606"/>
      <c r="M52606" s="2"/>
      <c r="N52606"/>
      <c r="O52606"/>
      <c r="U52606"/>
      <c r="V52606"/>
    </row>
    <row r="52607" spans="6:22" x14ac:dyDescent="0.2">
      <c r="F52607"/>
      <c r="M52607" s="2"/>
      <c r="N52607"/>
      <c r="O52607"/>
      <c r="U52607"/>
      <c r="V52607"/>
    </row>
    <row r="52608" spans="6:22" x14ac:dyDescent="0.2">
      <c r="F52608"/>
      <c r="M52608" s="2"/>
      <c r="N52608"/>
      <c r="O52608"/>
      <c r="U52608"/>
      <c r="V52608"/>
    </row>
    <row r="52609" spans="6:22" x14ac:dyDescent="0.2">
      <c r="F52609"/>
      <c r="M52609" s="2"/>
      <c r="N52609"/>
      <c r="O52609"/>
      <c r="U52609"/>
      <c r="V52609"/>
    </row>
    <row r="52610" spans="6:22" x14ac:dyDescent="0.2">
      <c r="F52610"/>
      <c r="M52610" s="2"/>
      <c r="N52610"/>
      <c r="O52610"/>
      <c r="U52610"/>
      <c r="V52610"/>
    </row>
    <row r="52611" spans="6:22" x14ac:dyDescent="0.2">
      <c r="F52611"/>
      <c r="M52611" s="2"/>
      <c r="N52611"/>
      <c r="O52611"/>
      <c r="U52611"/>
      <c r="V52611"/>
    </row>
    <row r="52612" spans="6:22" x14ac:dyDescent="0.2">
      <c r="F52612"/>
      <c r="M52612" s="2"/>
      <c r="N52612"/>
      <c r="O52612"/>
      <c r="U52612"/>
      <c r="V52612"/>
    </row>
    <row r="52613" spans="6:22" x14ac:dyDescent="0.2">
      <c r="F52613"/>
      <c r="M52613" s="2"/>
      <c r="N52613"/>
      <c r="O52613"/>
      <c r="U52613"/>
      <c r="V52613"/>
    </row>
    <row r="52614" spans="6:22" x14ac:dyDescent="0.2">
      <c r="F52614"/>
      <c r="M52614" s="2"/>
      <c r="N52614"/>
      <c r="O52614"/>
      <c r="U52614"/>
      <c r="V52614"/>
    </row>
    <row r="52615" spans="6:22" x14ac:dyDescent="0.2">
      <c r="F52615"/>
      <c r="M52615" s="2"/>
      <c r="N52615"/>
      <c r="O52615"/>
      <c r="U52615"/>
      <c r="V52615"/>
    </row>
    <row r="52616" spans="6:22" x14ac:dyDescent="0.2">
      <c r="F52616"/>
      <c r="M52616" s="2"/>
      <c r="N52616"/>
      <c r="O52616"/>
      <c r="U52616"/>
      <c r="V52616"/>
    </row>
    <row r="52617" spans="6:22" x14ac:dyDescent="0.2">
      <c r="F52617"/>
      <c r="M52617" s="2"/>
      <c r="N52617"/>
      <c r="O52617"/>
      <c r="U52617"/>
      <c r="V52617"/>
    </row>
    <row r="52618" spans="6:22" x14ac:dyDescent="0.2">
      <c r="F52618"/>
      <c r="M52618" s="2"/>
      <c r="N52618"/>
      <c r="O52618"/>
      <c r="U52618"/>
      <c r="V52618"/>
    </row>
    <row r="52619" spans="6:22" x14ac:dyDescent="0.2">
      <c r="F52619"/>
      <c r="M52619" s="2"/>
      <c r="N52619"/>
      <c r="O52619"/>
      <c r="U52619"/>
      <c r="V52619"/>
    </row>
    <row r="52620" spans="6:22" x14ac:dyDescent="0.2">
      <c r="F52620"/>
      <c r="M52620" s="2"/>
      <c r="N52620"/>
      <c r="O52620"/>
      <c r="U52620"/>
      <c r="V52620"/>
    </row>
    <row r="52621" spans="6:22" x14ac:dyDescent="0.2">
      <c r="F52621"/>
      <c r="M52621" s="2"/>
      <c r="N52621"/>
      <c r="O52621"/>
      <c r="U52621"/>
      <c r="V52621"/>
    </row>
    <row r="52622" spans="6:22" x14ac:dyDescent="0.2">
      <c r="F52622"/>
      <c r="M52622" s="2"/>
      <c r="N52622"/>
      <c r="O52622"/>
      <c r="U52622"/>
      <c r="V52622"/>
    </row>
    <row r="52623" spans="6:22" x14ac:dyDescent="0.2">
      <c r="F52623"/>
      <c r="M52623" s="2"/>
      <c r="N52623"/>
      <c r="O52623"/>
      <c r="U52623"/>
      <c r="V52623"/>
    </row>
    <row r="52624" spans="6:22" x14ac:dyDescent="0.2">
      <c r="F52624"/>
      <c r="M52624" s="2"/>
      <c r="N52624"/>
      <c r="O52624"/>
      <c r="U52624"/>
      <c r="V52624"/>
    </row>
    <row r="52625" spans="6:22" x14ac:dyDescent="0.2">
      <c r="F52625"/>
      <c r="M52625" s="2"/>
      <c r="N52625"/>
      <c r="O52625"/>
      <c r="U52625"/>
      <c r="V52625"/>
    </row>
    <row r="52626" spans="6:22" x14ac:dyDescent="0.2">
      <c r="F52626"/>
      <c r="M52626" s="2"/>
      <c r="N52626"/>
      <c r="O52626"/>
      <c r="U52626"/>
      <c r="V52626"/>
    </row>
    <row r="52627" spans="6:22" x14ac:dyDescent="0.2">
      <c r="F52627"/>
      <c r="M52627" s="2"/>
      <c r="N52627"/>
      <c r="O52627"/>
      <c r="U52627"/>
      <c r="V52627"/>
    </row>
    <row r="52628" spans="6:22" x14ac:dyDescent="0.2">
      <c r="F52628"/>
      <c r="M52628" s="2"/>
      <c r="N52628"/>
      <c r="O52628"/>
      <c r="U52628"/>
      <c r="V52628"/>
    </row>
    <row r="52629" spans="6:22" x14ac:dyDescent="0.2">
      <c r="F52629"/>
      <c r="M52629" s="2"/>
      <c r="N52629"/>
      <c r="O52629"/>
      <c r="U52629"/>
      <c r="V52629"/>
    </row>
    <row r="52630" spans="6:22" x14ac:dyDescent="0.2">
      <c r="F52630"/>
      <c r="M52630" s="2"/>
      <c r="N52630"/>
      <c r="O52630"/>
      <c r="U52630"/>
      <c r="V52630"/>
    </row>
    <row r="52631" spans="6:22" x14ac:dyDescent="0.2">
      <c r="F52631"/>
      <c r="M52631" s="2"/>
      <c r="N52631"/>
      <c r="O52631"/>
      <c r="U52631"/>
      <c r="V52631"/>
    </row>
    <row r="52632" spans="6:22" x14ac:dyDescent="0.2">
      <c r="F52632"/>
      <c r="M52632" s="2"/>
      <c r="N52632"/>
      <c r="O52632"/>
      <c r="U52632"/>
      <c r="V52632"/>
    </row>
    <row r="52633" spans="6:22" x14ac:dyDescent="0.2">
      <c r="F52633"/>
      <c r="M52633" s="2"/>
      <c r="N52633"/>
      <c r="O52633"/>
      <c r="U52633"/>
      <c r="V52633"/>
    </row>
    <row r="52634" spans="6:22" x14ac:dyDescent="0.2">
      <c r="F52634"/>
      <c r="M52634" s="2"/>
      <c r="N52634"/>
      <c r="O52634"/>
      <c r="U52634"/>
      <c r="V52634"/>
    </row>
    <row r="52635" spans="6:22" x14ac:dyDescent="0.2">
      <c r="F52635"/>
      <c r="M52635" s="2"/>
      <c r="N52635"/>
      <c r="O52635"/>
      <c r="U52635"/>
      <c r="V52635"/>
    </row>
    <row r="52636" spans="6:22" x14ac:dyDescent="0.2">
      <c r="F52636"/>
      <c r="M52636" s="2"/>
      <c r="N52636"/>
      <c r="O52636"/>
      <c r="U52636"/>
      <c r="V52636"/>
    </row>
    <row r="52637" spans="6:22" x14ac:dyDescent="0.2">
      <c r="F52637"/>
      <c r="M52637" s="2"/>
      <c r="N52637"/>
      <c r="O52637"/>
      <c r="U52637"/>
      <c r="V52637"/>
    </row>
    <row r="52638" spans="6:22" x14ac:dyDescent="0.2">
      <c r="F52638"/>
      <c r="M52638" s="2"/>
      <c r="N52638"/>
      <c r="O52638"/>
      <c r="U52638"/>
      <c r="V52638"/>
    </row>
    <row r="52639" spans="6:22" x14ac:dyDescent="0.2">
      <c r="F52639"/>
      <c r="M52639" s="2"/>
      <c r="N52639"/>
      <c r="O52639"/>
      <c r="U52639"/>
      <c r="V52639"/>
    </row>
    <row r="52640" spans="6:22" x14ac:dyDescent="0.2">
      <c r="F52640"/>
      <c r="M52640" s="2"/>
      <c r="N52640"/>
      <c r="O52640"/>
      <c r="U52640"/>
      <c r="V52640"/>
    </row>
    <row r="52641" spans="6:22" x14ac:dyDescent="0.2">
      <c r="F52641"/>
      <c r="M52641" s="2"/>
      <c r="N52641"/>
      <c r="O52641"/>
      <c r="U52641"/>
      <c r="V52641"/>
    </row>
    <row r="52642" spans="6:22" x14ac:dyDescent="0.2">
      <c r="F52642"/>
      <c r="M52642" s="2"/>
      <c r="N52642"/>
      <c r="O52642"/>
      <c r="U52642"/>
      <c r="V52642"/>
    </row>
    <row r="52643" spans="6:22" x14ac:dyDescent="0.2">
      <c r="F52643"/>
      <c r="M52643" s="2"/>
      <c r="N52643"/>
      <c r="O52643"/>
      <c r="U52643"/>
      <c r="V52643"/>
    </row>
    <row r="52644" spans="6:22" x14ac:dyDescent="0.2">
      <c r="F52644"/>
      <c r="M52644" s="2"/>
      <c r="N52644"/>
      <c r="O52644"/>
      <c r="U52644"/>
      <c r="V52644"/>
    </row>
    <row r="52645" spans="6:22" x14ac:dyDescent="0.2">
      <c r="F52645"/>
      <c r="M52645" s="2"/>
      <c r="N52645"/>
      <c r="O52645"/>
      <c r="U52645"/>
      <c r="V52645"/>
    </row>
    <row r="52646" spans="6:22" x14ac:dyDescent="0.2">
      <c r="F52646"/>
      <c r="M52646" s="2"/>
      <c r="N52646"/>
      <c r="O52646"/>
      <c r="U52646"/>
      <c r="V52646"/>
    </row>
    <row r="52647" spans="6:22" x14ac:dyDescent="0.2">
      <c r="F52647"/>
      <c r="M52647" s="2"/>
      <c r="N52647"/>
      <c r="O52647"/>
      <c r="U52647"/>
      <c r="V52647"/>
    </row>
    <row r="52648" spans="6:22" x14ac:dyDescent="0.2">
      <c r="F52648"/>
      <c r="M52648" s="2"/>
      <c r="N52648"/>
      <c r="O52648"/>
      <c r="U52648"/>
      <c r="V52648"/>
    </row>
    <row r="52649" spans="6:22" x14ac:dyDescent="0.2">
      <c r="F52649"/>
      <c r="M52649" s="2"/>
      <c r="N52649"/>
      <c r="O52649"/>
      <c r="U52649"/>
      <c r="V52649"/>
    </row>
    <row r="52650" spans="6:22" x14ac:dyDescent="0.2">
      <c r="F52650"/>
      <c r="M52650" s="2"/>
      <c r="N52650"/>
      <c r="O52650"/>
      <c r="U52650"/>
      <c r="V52650"/>
    </row>
    <row r="52651" spans="6:22" x14ac:dyDescent="0.2">
      <c r="F52651"/>
      <c r="M52651" s="2"/>
      <c r="N52651"/>
      <c r="O52651"/>
      <c r="U52651"/>
      <c r="V52651"/>
    </row>
    <row r="52652" spans="6:22" x14ac:dyDescent="0.2">
      <c r="F52652"/>
      <c r="M52652" s="2"/>
      <c r="N52652"/>
      <c r="O52652"/>
      <c r="U52652"/>
      <c r="V52652"/>
    </row>
    <row r="52653" spans="6:22" x14ac:dyDescent="0.2">
      <c r="F52653"/>
      <c r="M52653" s="2"/>
      <c r="N52653"/>
      <c r="O52653"/>
      <c r="U52653"/>
      <c r="V52653"/>
    </row>
    <row r="52654" spans="6:22" x14ac:dyDescent="0.2">
      <c r="F52654"/>
      <c r="M52654" s="2"/>
      <c r="N52654"/>
      <c r="O52654"/>
      <c r="U52654"/>
      <c r="V52654"/>
    </row>
    <row r="52655" spans="6:22" x14ac:dyDescent="0.2">
      <c r="F52655"/>
      <c r="M52655" s="2"/>
      <c r="N52655"/>
      <c r="O52655"/>
      <c r="U52655"/>
      <c r="V52655"/>
    </row>
    <row r="52656" spans="6:22" x14ac:dyDescent="0.2">
      <c r="F52656"/>
      <c r="M52656" s="2"/>
      <c r="N52656"/>
      <c r="O52656"/>
      <c r="U52656"/>
      <c r="V52656"/>
    </row>
    <row r="52657" spans="6:22" x14ac:dyDescent="0.2">
      <c r="F52657"/>
      <c r="M52657" s="2"/>
      <c r="N52657"/>
      <c r="O52657"/>
      <c r="U52657"/>
      <c r="V52657"/>
    </row>
    <row r="52658" spans="6:22" x14ac:dyDescent="0.2">
      <c r="F52658"/>
      <c r="M52658" s="2"/>
      <c r="N52658"/>
      <c r="O52658"/>
      <c r="U52658"/>
      <c r="V52658"/>
    </row>
    <row r="52659" spans="6:22" x14ac:dyDescent="0.2">
      <c r="F52659"/>
      <c r="M52659" s="2"/>
      <c r="N52659"/>
      <c r="O52659"/>
      <c r="U52659"/>
      <c r="V52659"/>
    </row>
    <row r="52660" spans="6:22" x14ac:dyDescent="0.2">
      <c r="F52660"/>
      <c r="M52660" s="2"/>
      <c r="N52660"/>
      <c r="O52660"/>
      <c r="U52660"/>
      <c r="V52660"/>
    </row>
    <row r="52661" spans="6:22" x14ac:dyDescent="0.2">
      <c r="F52661"/>
      <c r="M52661" s="2"/>
      <c r="N52661"/>
      <c r="O52661"/>
      <c r="U52661"/>
      <c r="V52661"/>
    </row>
    <row r="52662" spans="6:22" x14ac:dyDescent="0.2">
      <c r="F52662"/>
      <c r="M52662" s="2"/>
      <c r="N52662"/>
      <c r="O52662"/>
      <c r="U52662"/>
      <c r="V52662"/>
    </row>
    <row r="52663" spans="6:22" x14ac:dyDescent="0.2">
      <c r="F52663"/>
      <c r="M52663" s="2"/>
      <c r="N52663"/>
      <c r="O52663"/>
      <c r="U52663"/>
      <c r="V52663"/>
    </row>
    <row r="52664" spans="6:22" x14ac:dyDescent="0.2">
      <c r="F52664"/>
      <c r="M52664" s="2"/>
      <c r="N52664"/>
      <c r="O52664"/>
      <c r="U52664"/>
      <c r="V52664"/>
    </row>
    <row r="52665" spans="6:22" x14ac:dyDescent="0.2">
      <c r="F52665"/>
      <c r="M52665" s="2"/>
      <c r="N52665"/>
      <c r="O52665"/>
      <c r="U52665"/>
      <c r="V52665"/>
    </row>
    <row r="52666" spans="6:22" x14ac:dyDescent="0.2">
      <c r="F52666"/>
      <c r="M52666" s="2"/>
      <c r="N52666"/>
      <c r="O52666"/>
      <c r="U52666"/>
      <c r="V52666"/>
    </row>
    <row r="52667" spans="6:22" x14ac:dyDescent="0.2">
      <c r="F52667"/>
      <c r="M52667" s="2"/>
      <c r="N52667"/>
      <c r="O52667"/>
      <c r="U52667"/>
      <c r="V52667"/>
    </row>
    <row r="52668" spans="6:22" x14ac:dyDescent="0.2">
      <c r="F52668"/>
      <c r="M52668" s="2"/>
      <c r="N52668"/>
      <c r="O52668"/>
      <c r="U52668"/>
      <c r="V52668"/>
    </row>
    <row r="52669" spans="6:22" x14ac:dyDescent="0.2">
      <c r="F52669"/>
      <c r="M52669" s="2"/>
      <c r="N52669"/>
      <c r="O52669"/>
      <c r="U52669"/>
      <c r="V52669"/>
    </row>
    <row r="52670" spans="6:22" x14ac:dyDescent="0.2">
      <c r="F52670"/>
      <c r="M52670" s="2"/>
      <c r="N52670"/>
      <c r="O52670"/>
      <c r="U52670"/>
      <c r="V52670"/>
    </row>
    <row r="52671" spans="6:22" x14ac:dyDescent="0.2">
      <c r="F52671"/>
      <c r="M52671" s="2"/>
      <c r="N52671"/>
      <c r="O52671"/>
      <c r="U52671"/>
      <c r="V52671"/>
    </row>
    <row r="52672" spans="6:22" x14ac:dyDescent="0.2">
      <c r="F52672"/>
      <c r="M52672" s="2"/>
      <c r="N52672"/>
      <c r="O52672"/>
      <c r="U52672"/>
      <c r="V52672"/>
    </row>
    <row r="52673" spans="6:22" x14ac:dyDescent="0.2">
      <c r="F52673"/>
      <c r="M52673" s="2"/>
      <c r="N52673"/>
      <c r="O52673"/>
      <c r="U52673"/>
      <c r="V52673"/>
    </row>
    <row r="52674" spans="6:22" x14ac:dyDescent="0.2">
      <c r="F52674"/>
      <c r="M52674" s="2"/>
      <c r="N52674"/>
      <c r="O52674"/>
      <c r="U52674"/>
      <c r="V52674"/>
    </row>
    <row r="52675" spans="6:22" x14ac:dyDescent="0.2">
      <c r="F52675"/>
      <c r="M52675" s="2"/>
      <c r="N52675"/>
      <c r="O52675"/>
      <c r="U52675"/>
      <c r="V52675"/>
    </row>
    <row r="52676" spans="6:22" x14ac:dyDescent="0.2">
      <c r="F52676"/>
      <c r="M52676" s="2"/>
      <c r="N52676"/>
      <c r="O52676"/>
      <c r="U52676"/>
      <c r="V52676"/>
    </row>
    <row r="52677" spans="6:22" x14ac:dyDescent="0.2">
      <c r="F52677"/>
      <c r="M52677" s="2"/>
      <c r="N52677"/>
      <c r="O52677"/>
      <c r="U52677"/>
      <c r="V52677"/>
    </row>
    <row r="52678" spans="6:22" x14ac:dyDescent="0.2">
      <c r="F52678"/>
      <c r="M52678" s="2"/>
      <c r="N52678"/>
      <c r="O52678"/>
      <c r="U52678"/>
      <c r="V52678"/>
    </row>
    <row r="52679" spans="6:22" x14ac:dyDescent="0.2">
      <c r="F52679"/>
      <c r="M52679" s="2"/>
      <c r="N52679"/>
      <c r="O52679"/>
      <c r="U52679"/>
      <c r="V52679"/>
    </row>
    <row r="52680" spans="6:22" x14ac:dyDescent="0.2">
      <c r="F52680"/>
      <c r="M52680" s="2"/>
      <c r="N52680"/>
      <c r="O52680"/>
      <c r="U52680"/>
      <c r="V52680"/>
    </row>
    <row r="52681" spans="6:22" x14ac:dyDescent="0.2">
      <c r="F52681"/>
      <c r="M52681" s="2"/>
      <c r="N52681"/>
      <c r="O52681"/>
      <c r="U52681"/>
      <c r="V52681"/>
    </row>
    <row r="52682" spans="6:22" x14ac:dyDescent="0.2">
      <c r="F52682"/>
      <c r="M52682" s="2"/>
      <c r="N52682"/>
      <c r="O52682"/>
      <c r="U52682"/>
      <c r="V52682"/>
    </row>
    <row r="52683" spans="6:22" x14ac:dyDescent="0.2">
      <c r="F52683"/>
      <c r="M52683" s="2"/>
      <c r="N52683"/>
      <c r="O52683"/>
      <c r="U52683"/>
      <c r="V52683"/>
    </row>
    <row r="52684" spans="6:22" x14ac:dyDescent="0.2">
      <c r="F52684"/>
      <c r="M52684" s="2"/>
      <c r="N52684"/>
      <c r="O52684"/>
      <c r="U52684"/>
      <c r="V52684"/>
    </row>
    <row r="52685" spans="6:22" x14ac:dyDescent="0.2">
      <c r="F52685"/>
      <c r="M52685" s="2"/>
      <c r="N52685"/>
      <c r="O52685"/>
      <c r="U52685"/>
      <c r="V52685"/>
    </row>
    <row r="52686" spans="6:22" x14ac:dyDescent="0.2">
      <c r="F52686"/>
      <c r="M52686" s="2"/>
      <c r="N52686"/>
      <c r="O52686"/>
      <c r="U52686"/>
      <c r="V52686"/>
    </row>
    <row r="52687" spans="6:22" x14ac:dyDescent="0.2">
      <c r="F52687"/>
      <c r="M52687" s="2"/>
      <c r="N52687"/>
      <c r="O52687"/>
      <c r="U52687"/>
      <c r="V52687"/>
    </row>
    <row r="52688" spans="6:22" x14ac:dyDescent="0.2">
      <c r="F52688"/>
      <c r="M52688" s="2"/>
      <c r="N52688"/>
      <c r="O52688"/>
      <c r="U52688"/>
      <c r="V52688"/>
    </row>
    <row r="52689" spans="6:22" x14ac:dyDescent="0.2">
      <c r="F52689"/>
      <c r="M52689" s="2"/>
      <c r="N52689"/>
      <c r="O52689"/>
      <c r="U52689"/>
      <c r="V52689"/>
    </row>
    <row r="52690" spans="6:22" x14ac:dyDescent="0.2">
      <c r="F52690"/>
      <c r="M52690" s="2"/>
      <c r="N52690"/>
      <c r="O52690"/>
      <c r="U52690"/>
      <c r="V52690"/>
    </row>
    <row r="52691" spans="6:22" x14ac:dyDescent="0.2">
      <c r="F52691"/>
      <c r="M52691" s="2"/>
      <c r="N52691"/>
      <c r="O52691"/>
      <c r="U52691"/>
      <c r="V52691"/>
    </row>
    <row r="52692" spans="6:22" x14ac:dyDescent="0.2">
      <c r="F52692"/>
      <c r="M52692" s="2"/>
      <c r="N52692"/>
      <c r="O52692"/>
      <c r="U52692"/>
      <c r="V52692"/>
    </row>
    <row r="52693" spans="6:22" x14ac:dyDescent="0.2">
      <c r="F52693"/>
      <c r="M52693" s="2"/>
      <c r="N52693"/>
      <c r="O52693"/>
      <c r="U52693"/>
      <c r="V52693"/>
    </row>
    <row r="52694" spans="6:22" x14ac:dyDescent="0.2">
      <c r="F52694"/>
      <c r="M52694" s="2"/>
      <c r="N52694"/>
      <c r="O52694"/>
      <c r="U52694"/>
      <c r="V52694"/>
    </row>
    <row r="52695" spans="6:22" x14ac:dyDescent="0.2">
      <c r="F52695"/>
      <c r="M52695" s="2"/>
      <c r="N52695"/>
      <c r="O52695"/>
      <c r="U52695"/>
      <c r="V52695"/>
    </row>
    <row r="52696" spans="6:22" x14ac:dyDescent="0.2">
      <c r="F52696"/>
      <c r="M52696" s="2"/>
      <c r="N52696"/>
      <c r="O52696"/>
      <c r="U52696"/>
      <c r="V52696"/>
    </row>
    <row r="52697" spans="6:22" x14ac:dyDescent="0.2">
      <c r="F52697"/>
      <c r="M52697" s="2"/>
      <c r="N52697"/>
      <c r="O52697"/>
      <c r="U52697"/>
      <c r="V52697"/>
    </row>
    <row r="52698" spans="6:22" x14ac:dyDescent="0.2">
      <c r="F52698"/>
      <c r="M52698" s="2"/>
      <c r="N52698"/>
      <c r="O52698"/>
      <c r="U52698"/>
      <c r="V52698"/>
    </row>
    <row r="52699" spans="6:22" x14ac:dyDescent="0.2">
      <c r="F52699"/>
      <c r="M52699" s="2"/>
      <c r="N52699"/>
      <c r="O52699"/>
      <c r="U52699"/>
      <c r="V52699"/>
    </row>
    <row r="52700" spans="6:22" x14ac:dyDescent="0.2">
      <c r="F52700"/>
      <c r="M52700" s="2"/>
      <c r="N52700"/>
      <c r="O52700"/>
      <c r="U52700"/>
      <c r="V52700"/>
    </row>
    <row r="52701" spans="6:22" x14ac:dyDescent="0.2">
      <c r="F52701"/>
      <c r="M52701" s="2"/>
      <c r="N52701"/>
      <c r="O52701"/>
      <c r="U52701"/>
      <c r="V52701"/>
    </row>
    <row r="52702" spans="6:22" x14ac:dyDescent="0.2">
      <c r="F52702"/>
      <c r="M52702" s="2"/>
      <c r="N52702"/>
      <c r="O52702"/>
      <c r="U52702"/>
      <c r="V52702"/>
    </row>
    <row r="52703" spans="6:22" x14ac:dyDescent="0.2">
      <c r="F52703"/>
      <c r="M52703" s="2"/>
      <c r="N52703"/>
      <c r="O52703"/>
      <c r="U52703"/>
      <c r="V52703"/>
    </row>
    <row r="52704" spans="6:22" x14ac:dyDescent="0.2">
      <c r="F52704"/>
      <c r="M52704" s="2"/>
      <c r="N52704"/>
      <c r="O52704"/>
      <c r="U52704"/>
      <c r="V52704"/>
    </row>
    <row r="52705" spans="6:22" x14ac:dyDescent="0.2">
      <c r="F52705"/>
      <c r="M52705" s="2"/>
      <c r="N52705"/>
      <c r="O52705"/>
      <c r="U52705"/>
      <c r="V52705"/>
    </row>
    <row r="52706" spans="6:22" x14ac:dyDescent="0.2">
      <c r="F52706"/>
      <c r="M52706" s="2"/>
      <c r="N52706"/>
      <c r="O52706"/>
      <c r="U52706"/>
      <c r="V52706"/>
    </row>
    <row r="52707" spans="6:22" x14ac:dyDescent="0.2">
      <c r="F52707"/>
      <c r="M52707" s="2"/>
      <c r="N52707"/>
      <c r="O52707"/>
      <c r="U52707"/>
      <c r="V52707"/>
    </row>
    <row r="52708" spans="6:22" x14ac:dyDescent="0.2">
      <c r="F52708"/>
      <c r="M52708" s="2"/>
      <c r="N52708"/>
      <c r="O52708"/>
      <c r="U52708"/>
      <c r="V52708"/>
    </row>
    <row r="52709" spans="6:22" x14ac:dyDescent="0.2">
      <c r="F52709"/>
      <c r="M52709" s="2"/>
      <c r="N52709"/>
      <c r="O52709"/>
      <c r="U52709"/>
      <c r="V52709"/>
    </row>
    <row r="52710" spans="6:22" x14ac:dyDescent="0.2">
      <c r="F52710"/>
      <c r="M52710" s="2"/>
      <c r="N52710"/>
      <c r="O52710"/>
      <c r="U52710"/>
      <c r="V52710"/>
    </row>
    <row r="52711" spans="6:22" x14ac:dyDescent="0.2">
      <c r="F52711"/>
      <c r="M52711" s="2"/>
      <c r="N52711"/>
      <c r="O52711"/>
      <c r="U52711"/>
      <c r="V52711"/>
    </row>
    <row r="52712" spans="6:22" x14ac:dyDescent="0.2">
      <c r="F52712"/>
      <c r="M52712" s="2"/>
      <c r="N52712"/>
      <c r="O52712"/>
      <c r="U52712"/>
      <c r="V52712"/>
    </row>
    <row r="52713" spans="6:22" x14ac:dyDescent="0.2">
      <c r="F52713"/>
      <c r="M52713" s="2"/>
      <c r="N52713"/>
      <c r="O52713"/>
      <c r="U52713"/>
      <c r="V52713"/>
    </row>
    <row r="52714" spans="6:22" x14ac:dyDescent="0.2">
      <c r="F52714"/>
      <c r="M52714" s="2"/>
      <c r="N52714"/>
      <c r="O52714"/>
      <c r="U52714"/>
      <c r="V52714"/>
    </row>
    <row r="52715" spans="6:22" x14ac:dyDescent="0.2">
      <c r="F52715"/>
      <c r="M52715" s="2"/>
      <c r="N52715"/>
      <c r="O52715"/>
      <c r="U52715"/>
      <c r="V52715"/>
    </row>
    <row r="52716" spans="6:22" x14ac:dyDescent="0.2">
      <c r="F52716"/>
      <c r="M52716" s="2"/>
      <c r="N52716"/>
      <c r="O52716"/>
      <c r="U52716"/>
      <c r="V52716"/>
    </row>
    <row r="52717" spans="6:22" x14ac:dyDescent="0.2">
      <c r="F52717"/>
      <c r="M52717" s="2"/>
      <c r="N52717"/>
      <c r="O52717"/>
      <c r="U52717"/>
      <c r="V52717"/>
    </row>
    <row r="52718" spans="6:22" x14ac:dyDescent="0.2">
      <c r="F52718"/>
      <c r="M52718" s="2"/>
      <c r="N52718"/>
      <c r="O52718"/>
      <c r="U52718"/>
      <c r="V52718"/>
    </row>
    <row r="52719" spans="6:22" x14ac:dyDescent="0.2">
      <c r="F52719"/>
      <c r="M52719" s="2"/>
      <c r="N52719"/>
      <c r="O52719"/>
      <c r="U52719"/>
      <c r="V52719"/>
    </row>
    <row r="52720" spans="6:22" x14ac:dyDescent="0.2">
      <c r="F52720"/>
      <c r="M52720" s="2"/>
      <c r="N52720"/>
      <c r="O52720"/>
      <c r="U52720"/>
      <c r="V52720"/>
    </row>
    <row r="52721" spans="6:22" x14ac:dyDescent="0.2">
      <c r="F52721"/>
      <c r="M52721" s="2"/>
      <c r="N52721"/>
      <c r="O52721"/>
      <c r="U52721"/>
      <c r="V52721"/>
    </row>
    <row r="52722" spans="6:22" x14ac:dyDescent="0.2">
      <c r="F52722"/>
      <c r="M52722" s="2"/>
      <c r="N52722"/>
      <c r="O52722"/>
      <c r="U52722"/>
      <c r="V52722"/>
    </row>
    <row r="52723" spans="6:22" x14ac:dyDescent="0.2">
      <c r="F52723"/>
      <c r="M52723" s="2"/>
      <c r="N52723"/>
      <c r="O52723"/>
      <c r="U52723"/>
      <c r="V52723"/>
    </row>
    <row r="52724" spans="6:22" x14ac:dyDescent="0.2">
      <c r="F52724"/>
      <c r="M52724" s="2"/>
      <c r="N52724"/>
      <c r="O52724"/>
      <c r="U52724"/>
      <c r="V52724"/>
    </row>
    <row r="52725" spans="6:22" x14ac:dyDescent="0.2">
      <c r="F52725"/>
      <c r="M52725" s="2"/>
      <c r="N52725"/>
      <c r="O52725"/>
      <c r="U52725"/>
      <c r="V52725"/>
    </row>
    <row r="52726" spans="6:22" x14ac:dyDescent="0.2">
      <c r="F52726"/>
      <c r="M52726" s="2"/>
      <c r="N52726"/>
      <c r="O52726"/>
      <c r="U52726"/>
      <c r="V52726"/>
    </row>
    <row r="52727" spans="6:22" x14ac:dyDescent="0.2">
      <c r="F52727"/>
      <c r="M52727" s="2"/>
      <c r="N52727"/>
      <c r="O52727"/>
      <c r="U52727"/>
      <c r="V52727"/>
    </row>
    <row r="52728" spans="6:22" x14ac:dyDescent="0.2">
      <c r="F52728"/>
      <c r="M52728" s="2"/>
      <c r="N52728"/>
      <c r="O52728"/>
      <c r="U52728"/>
      <c r="V52728"/>
    </row>
    <row r="52729" spans="6:22" x14ac:dyDescent="0.2">
      <c r="F52729"/>
      <c r="M52729" s="2"/>
      <c r="N52729"/>
      <c r="O52729"/>
      <c r="U52729"/>
      <c r="V52729"/>
    </row>
    <row r="52730" spans="6:22" x14ac:dyDescent="0.2">
      <c r="F52730"/>
      <c r="M52730" s="2"/>
      <c r="N52730"/>
      <c r="O52730"/>
      <c r="U52730"/>
      <c r="V52730"/>
    </row>
    <row r="52731" spans="6:22" x14ac:dyDescent="0.2">
      <c r="F52731"/>
      <c r="M52731" s="2"/>
      <c r="N52731"/>
      <c r="O52731"/>
      <c r="U52731"/>
      <c r="V52731"/>
    </row>
    <row r="52732" spans="6:22" x14ac:dyDescent="0.2">
      <c r="F52732"/>
      <c r="M52732" s="2"/>
      <c r="N52732"/>
      <c r="O52732"/>
      <c r="U52732"/>
      <c r="V52732"/>
    </row>
    <row r="52733" spans="6:22" x14ac:dyDescent="0.2">
      <c r="F52733"/>
      <c r="M52733" s="2"/>
      <c r="N52733"/>
      <c r="O52733"/>
      <c r="U52733"/>
      <c r="V52733"/>
    </row>
    <row r="52734" spans="6:22" x14ac:dyDescent="0.2">
      <c r="F52734"/>
      <c r="M52734" s="2"/>
      <c r="N52734"/>
      <c r="O52734"/>
      <c r="U52734"/>
      <c r="V52734"/>
    </row>
    <row r="52735" spans="6:22" x14ac:dyDescent="0.2">
      <c r="F52735"/>
      <c r="M52735" s="2"/>
      <c r="N52735"/>
      <c r="O52735"/>
      <c r="U52735"/>
      <c r="V52735"/>
    </row>
    <row r="52736" spans="6:22" x14ac:dyDescent="0.2">
      <c r="F52736"/>
      <c r="M52736" s="2"/>
      <c r="N52736"/>
      <c r="O52736"/>
      <c r="U52736"/>
      <c r="V52736"/>
    </row>
    <row r="52737" spans="6:22" x14ac:dyDescent="0.2">
      <c r="F52737"/>
      <c r="M52737" s="2"/>
      <c r="N52737"/>
      <c r="O52737"/>
      <c r="U52737"/>
      <c r="V52737"/>
    </row>
    <row r="52738" spans="6:22" x14ac:dyDescent="0.2">
      <c r="F52738"/>
      <c r="M52738" s="2"/>
      <c r="N52738"/>
      <c r="O52738"/>
      <c r="U52738"/>
      <c r="V52738"/>
    </row>
    <row r="52739" spans="6:22" x14ac:dyDescent="0.2">
      <c r="F52739"/>
      <c r="M52739" s="2"/>
      <c r="N52739"/>
      <c r="O52739"/>
      <c r="U52739"/>
      <c r="V52739"/>
    </row>
    <row r="52740" spans="6:22" x14ac:dyDescent="0.2">
      <c r="F52740"/>
      <c r="M52740" s="2"/>
      <c r="N52740"/>
      <c r="O52740"/>
      <c r="U52740"/>
      <c r="V52740"/>
    </row>
    <row r="52741" spans="6:22" x14ac:dyDescent="0.2">
      <c r="F52741"/>
      <c r="M52741" s="2"/>
      <c r="N52741"/>
      <c r="O52741"/>
      <c r="U52741"/>
      <c r="V52741"/>
    </row>
    <row r="52742" spans="6:22" x14ac:dyDescent="0.2">
      <c r="F52742"/>
      <c r="M52742" s="2"/>
      <c r="N52742"/>
      <c r="O52742"/>
      <c r="U52742"/>
      <c r="V52742"/>
    </row>
    <row r="52743" spans="6:22" x14ac:dyDescent="0.2">
      <c r="F52743"/>
      <c r="M52743" s="2"/>
      <c r="N52743"/>
      <c r="O52743"/>
      <c r="U52743"/>
      <c r="V52743"/>
    </row>
    <row r="52744" spans="6:22" x14ac:dyDescent="0.2">
      <c r="F52744"/>
      <c r="M52744" s="2"/>
      <c r="N52744"/>
      <c r="O52744"/>
      <c r="U52744"/>
      <c r="V52744"/>
    </row>
    <row r="52745" spans="6:22" x14ac:dyDescent="0.2">
      <c r="F52745"/>
      <c r="M52745" s="2"/>
      <c r="N52745"/>
      <c r="O52745"/>
      <c r="U52745"/>
      <c r="V52745"/>
    </row>
    <row r="52746" spans="6:22" x14ac:dyDescent="0.2">
      <c r="F52746"/>
      <c r="M52746" s="2"/>
      <c r="N52746"/>
      <c r="O52746"/>
      <c r="U52746"/>
      <c r="V52746"/>
    </row>
    <row r="52747" spans="6:22" x14ac:dyDescent="0.2">
      <c r="F52747"/>
      <c r="M52747" s="2"/>
      <c r="N52747"/>
      <c r="O52747"/>
      <c r="U52747"/>
      <c r="V52747"/>
    </row>
    <row r="52748" spans="6:22" x14ac:dyDescent="0.2">
      <c r="F52748"/>
      <c r="M52748" s="2"/>
      <c r="N52748"/>
      <c r="O52748"/>
      <c r="U52748"/>
      <c r="V52748"/>
    </row>
    <row r="52749" spans="6:22" x14ac:dyDescent="0.2">
      <c r="F52749"/>
      <c r="M52749" s="2"/>
      <c r="N52749"/>
      <c r="O52749"/>
      <c r="U52749"/>
      <c r="V52749"/>
    </row>
    <row r="52750" spans="6:22" x14ac:dyDescent="0.2">
      <c r="F52750"/>
      <c r="M52750" s="2"/>
      <c r="N52750"/>
      <c r="O52750"/>
      <c r="U52750"/>
      <c r="V52750"/>
    </row>
    <row r="52751" spans="6:22" x14ac:dyDescent="0.2">
      <c r="F52751"/>
      <c r="M52751" s="2"/>
      <c r="N52751"/>
      <c r="O52751"/>
      <c r="U52751"/>
      <c r="V52751"/>
    </row>
    <row r="52752" spans="6:22" x14ac:dyDescent="0.2">
      <c r="F52752"/>
      <c r="M52752" s="2"/>
      <c r="N52752"/>
      <c r="O52752"/>
      <c r="U52752"/>
      <c r="V52752"/>
    </row>
    <row r="52753" spans="6:22" x14ac:dyDescent="0.2">
      <c r="F52753"/>
      <c r="M52753" s="2"/>
      <c r="N52753"/>
      <c r="O52753"/>
      <c r="U52753"/>
      <c r="V52753"/>
    </row>
    <row r="52754" spans="6:22" x14ac:dyDescent="0.2">
      <c r="F52754"/>
      <c r="M52754" s="2"/>
      <c r="N52754"/>
      <c r="O52754"/>
      <c r="U52754"/>
      <c r="V52754"/>
    </row>
    <row r="52755" spans="6:22" x14ac:dyDescent="0.2">
      <c r="F52755"/>
      <c r="M52755" s="2"/>
      <c r="N52755"/>
      <c r="O52755"/>
      <c r="U52755"/>
      <c r="V52755"/>
    </row>
    <row r="52756" spans="6:22" x14ac:dyDescent="0.2">
      <c r="F52756"/>
      <c r="M52756" s="2"/>
      <c r="N52756"/>
      <c r="O52756"/>
      <c r="U52756"/>
      <c r="V52756"/>
    </row>
    <row r="52757" spans="6:22" x14ac:dyDescent="0.2">
      <c r="F52757"/>
      <c r="M52757" s="2"/>
      <c r="N52757"/>
      <c r="O52757"/>
      <c r="U52757"/>
      <c r="V52757"/>
    </row>
    <row r="52758" spans="6:22" x14ac:dyDescent="0.2">
      <c r="F52758"/>
      <c r="M52758" s="2"/>
      <c r="N52758"/>
      <c r="O52758"/>
      <c r="U52758"/>
      <c r="V52758"/>
    </row>
    <row r="52759" spans="6:22" x14ac:dyDescent="0.2">
      <c r="F52759"/>
      <c r="M52759" s="2"/>
      <c r="N52759"/>
      <c r="O52759"/>
      <c r="U52759"/>
      <c r="V52759"/>
    </row>
    <row r="52760" spans="6:22" x14ac:dyDescent="0.2">
      <c r="F52760"/>
      <c r="M52760" s="2"/>
      <c r="N52760"/>
      <c r="O52760"/>
      <c r="U52760"/>
      <c r="V52760"/>
    </row>
    <row r="52761" spans="6:22" x14ac:dyDescent="0.2">
      <c r="F52761"/>
      <c r="M52761" s="2"/>
      <c r="N52761"/>
      <c r="O52761"/>
      <c r="U52761"/>
      <c r="V52761"/>
    </row>
    <row r="52762" spans="6:22" x14ac:dyDescent="0.2">
      <c r="F52762"/>
      <c r="M52762" s="2"/>
      <c r="N52762"/>
      <c r="O52762"/>
      <c r="U52762"/>
      <c r="V52762"/>
    </row>
    <row r="52763" spans="6:22" x14ac:dyDescent="0.2">
      <c r="F52763"/>
      <c r="M52763" s="2"/>
      <c r="N52763"/>
      <c r="O52763"/>
      <c r="U52763"/>
      <c r="V52763"/>
    </row>
    <row r="52764" spans="6:22" x14ac:dyDescent="0.2">
      <c r="F52764"/>
      <c r="M52764" s="2"/>
      <c r="N52764"/>
      <c r="O52764"/>
      <c r="U52764"/>
      <c r="V52764"/>
    </row>
    <row r="52765" spans="6:22" x14ac:dyDescent="0.2">
      <c r="F52765"/>
      <c r="M52765" s="2"/>
      <c r="N52765"/>
      <c r="O52765"/>
      <c r="U52765"/>
      <c r="V52765"/>
    </row>
    <row r="52766" spans="6:22" x14ac:dyDescent="0.2">
      <c r="F52766"/>
      <c r="M52766" s="2"/>
      <c r="N52766"/>
      <c r="O52766"/>
      <c r="U52766"/>
      <c r="V52766"/>
    </row>
    <row r="52767" spans="6:22" x14ac:dyDescent="0.2">
      <c r="F52767"/>
      <c r="M52767" s="2"/>
      <c r="N52767"/>
      <c r="O52767"/>
      <c r="U52767"/>
      <c r="V52767"/>
    </row>
    <row r="52768" spans="6:22" x14ac:dyDescent="0.2">
      <c r="F52768"/>
      <c r="M52768" s="2"/>
      <c r="N52768"/>
      <c r="O52768"/>
      <c r="U52768"/>
      <c r="V52768"/>
    </row>
    <row r="52769" spans="6:22" x14ac:dyDescent="0.2">
      <c r="F52769"/>
      <c r="M52769" s="2"/>
      <c r="N52769"/>
      <c r="O52769"/>
      <c r="U52769"/>
      <c r="V52769"/>
    </row>
    <row r="52770" spans="6:22" x14ac:dyDescent="0.2">
      <c r="F52770"/>
      <c r="M52770" s="2"/>
      <c r="N52770"/>
      <c r="O52770"/>
      <c r="U52770"/>
      <c r="V52770"/>
    </row>
    <row r="52771" spans="6:22" x14ac:dyDescent="0.2">
      <c r="F52771"/>
      <c r="M52771" s="2"/>
      <c r="N52771"/>
      <c r="O52771"/>
      <c r="U52771"/>
      <c r="V52771"/>
    </row>
    <row r="52772" spans="6:22" x14ac:dyDescent="0.2">
      <c r="F52772"/>
      <c r="M52772" s="2"/>
      <c r="N52772"/>
      <c r="O52772"/>
      <c r="U52772"/>
      <c r="V52772"/>
    </row>
    <row r="52773" spans="6:22" x14ac:dyDescent="0.2">
      <c r="F52773"/>
      <c r="M52773" s="2"/>
      <c r="N52773"/>
      <c r="O52773"/>
      <c r="U52773"/>
      <c r="V52773"/>
    </row>
    <row r="52774" spans="6:22" x14ac:dyDescent="0.2">
      <c r="F52774"/>
      <c r="M52774" s="2"/>
      <c r="N52774"/>
      <c r="O52774"/>
      <c r="U52774"/>
      <c r="V52774"/>
    </row>
    <row r="52775" spans="6:22" x14ac:dyDescent="0.2">
      <c r="F52775"/>
      <c r="M52775" s="2"/>
      <c r="N52775"/>
      <c r="O52775"/>
      <c r="U52775"/>
      <c r="V52775"/>
    </row>
    <row r="52776" spans="6:22" x14ac:dyDescent="0.2">
      <c r="F52776"/>
      <c r="M52776" s="2"/>
      <c r="N52776"/>
      <c r="O52776"/>
      <c r="U52776"/>
      <c r="V52776"/>
    </row>
    <row r="52777" spans="6:22" x14ac:dyDescent="0.2">
      <c r="F52777"/>
      <c r="M52777" s="2"/>
      <c r="N52777"/>
      <c r="O52777"/>
      <c r="U52777"/>
      <c r="V52777"/>
    </row>
    <row r="52778" spans="6:22" x14ac:dyDescent="0.2">
      <c r="F52778"/>
      <c r="M52778" s="2"/>
      <c r="N52778"/>
      <c r="O52778"/>
      <c r="U52778"/>
      <c r="V52778"/>
    </row>
    <row r="52779" spans="6:22" x14ac:dyDescent="0.2">
      <c r="F52779"/>
      <c r="M52779" s="2"/>
      <c r="N52779"/>
      <c r="O52779"/>
      <c r="U52779"/>
      <c r="V52779"/>
    </row>
    <row r="52780" spans="6:22" x14ac:dyDescent="0.2">
      <c r="F52780"/>
      <c r="M52780" s="2"/>
      <c r="N52780"/>
      <c r="O52780"/>
      <c r="U52780"/>
      <c r="V52780"/>
    </row>
    <row r="52781" spans="6:22" x14ac:dyDescent="0.2">
      <c r="F52781"/>
      <c r="M52781" s="2"/>
      <c r="N52781"/>
      <c r="O52781"/>
      <c r="U52781"/>
      <c r="V52781"/>
    </row>
    <row r="52782" spans="6:22" x14ac:dyDescent="0.2">
      <c r="F52782"/>
      <c r="M52782" s="2"/>
      <c r="N52782"/>
      <c r="O52782"/>
      <c r="U52782"/>
      <c r="V52782"/>
    </row>
    <row r="52783" spans="6:22" x14ac:dyDescent="0.2">
      <c r="F52783"/>
      <c r="M52783" s="2"/>
      <c r="N52783"/>
      <c r="O52783"/>
      <c r="U52783"/>
      <c r="V52783"/>
    </row>
    <row r="52784" spans="6:22" x14ac:dyDescent="0.2">
      <c r="F52784"/>
      <c r="M52784" s="2"/>
      <c r="N52784"/>
      <c r="O52784"/>
      <c r="U52784"/>
      <c r="V52784"/>
    </row>
    <row r="52785" spans="6:22" x14ac:dyDescent="0.2">
      <c r="F52785"/>
      <c r="M52785" s="2"/>
      <c r="N52785"/>
      <c r="O52785"/>
      <c r="U52785"/>
      <c r="V52785"/>
    </row>
    <row r="52786" spans="6:22" x14ac:dyDescent="0.2">
      <c r="F52786"/>
      <c r="M52786" s="2"/>
      <c r="N52786"/>
      <c r="O52786"/>
      <c r="U52786"/>
      <c r="V52786"/>
    </row>
    <row r="52787" spans="6:22" x14ac:dyDescent="0.2">
      <c r="F52787"/>
      <c r="M52787" s="2"/>
      <c r="N52787"/>
      <c r="O52787"/>
      <c r="U52787"/>
      <c r="V52787"/>
    </row>
    <row r="52788" spans="6:22" x14ac:dyDescent="0.2">
      <c r="F52788"/>
      <c r="M52788" s="2"/>
      <c r="N52788"/>
      <c r="O52788"/>
      <c r="U52788"/>
      <c r="V52788"/>
    </row>
    <row r="52789" spans="6:22" x14ac:dyDescent="0.2">
      <c r="F52789"/>
      <c r="M52789" s="2"/>
      <c r="N52789"/>
      <c r="O52789"/>
      <c r="U52789"/>
      <c r="V52789"/>
    </row>
    <row r="52790" spans="6:22" x14ac:dyDescent="0.2">
      <c r="F52790"/>
      <c r="M52790" s="2"/>
      <c r="N52790"/>
      <c r="O52790"/>
      <c r="U52790"/>
      <c r="V52790"/>
    </row>
    <row r="52791" spans="6:22" x14ac:dyDescent="0.2">
      <c r="F52791"/>
      <c r="M52791" s="2"/>
      <c r="N52791"/>
      <c r="O52791"/>
      <c r="U52791"/>
      <c r="V52791"/>
    </row>
    <row r="52792" spans="6:22" x14ac:dyDescent="0.2">
      <c r="F52792"/>
      <c r="M52792" s="2"/>
      <c r="N52792"/>
      <c r="O52792"/>
      <c r="U52792"/>
      <c r="V52792"/>
    </row>
    <row r="52793" spans="6:22" x14ac:dyDescent="0.2">
      <c r="F52793"/>
      <c r="M52793" s="2"/>
      <c r="N52793"/>
      <c r="O52793"/>
      <c r="U52793"/>
      <c r="V52793"/>
    </row>
    <row r="52794" spans="6:22" x14ac:dyDescent="0.2">
      <c r="F52794"/>
      <c r="M52794" s="2"/>
      <c r="N52794"/>
      <c r="O52794"/>
      <c r="U52794"/>
      <c r="V52794"/>
    </row>
    <row r="52795" spans="6:22" x14ac:dyDescent="0.2">
      <c r="F52795"/>
      <c r="M52795" s="2"/>
      <c r="N52795"/>
      <c r="O52795"/>
      <c r="U52795"/>
      <c r="V52795"/>
    </row>
    <row r="52796" spans="6:22" x14ac:dyDescent="0.2">
      <c r="F52796"/>
      <c r="M52796" s="2"/>
      <c r="N52796"/>
      <c r="O52796"/>
      <c r="U52796"/>
      <c r="V52796"/>
    </row>
    <row r="52797" spans="6:22" x14ac:dyDescent="0.2">
      <c r="F52797"/>
      <c r="M52797" s="2"/>
      <c r="N52797"/>
      <c r="O52797"/>
      <c r="U52797"/>
      <c r="V52797"/>
    </row>
    <row r="52798" spans="6:22" x14ac:dyDescent="0.2">
      <c r="F52798"/>
      <c r="M52798" s="2"/>
      <c r="N52798"/>
      <c r="O52798"/>
      <c r="U52798"/>
      <c r="V52798"/>
    </row>
    <row r="52799" spans="6:22" x14ac:dyDescent="0.2">
      <c r="F52799"/>
      <c r="M52799" s="2"/>
      <c r="N52799"/>
      <c r="O52799"/>
      <c r="U52799"/>
      <c r="V52799"/>
    </row>
    <row r="52800" spans="6:22" x14ac:dyDescent="0.2">
      <c r="F52800"/>
      <c r="M52800" s="2"/>
      <c r="N52800"/>
      <c r="O52800"/>
      <c r="U52800"/>
      <c r="V52800"/>
    </row>
    <row r="52801" spans="6:22" x14ac:dyDescent="0.2">
      <c r="F52801"/>
      <c r="M52801" s="2"/>
      <c r="N52801"/>
      <c r="O52801"/>
      <c r="U52801"/>
      <c r="V52801"/>
    </row>
    <row r="52802" spans="6:22" x14ac:dyDescent="0.2">
      <c r="F52802"/>
      <c r="M52802" s="2"/>
      <c r="N52802"/>
      <c r="O52802"/>
      <c r="U52802"/>
      <c r="V52802"/>
    </row>
    <row r="52803" spans="6:22" x14ac:dyDescent="0.2">
      <c r="F52803"/>
      <c r="M52803" s="2"/>
      <c r="N52803"/>
      <c r="O52803"/>
      <c r="U52803"/>
      <c r="V52803"/>
    </row>
    <row r="52804" spans="6:22" x14ac:dyDescent="0.2">
      <c r="F52804"/>
      <c r="M52804" s="2"/>
      <c r="N52804"/>
      <c r="O52804"/>
      <c r="U52804"/>
      <c r="V52804"/>
    </row>
    <row r="52805" spans="6:22" x14ac:dyDescent="0.2">
      <c r="F52805"/>
      <c r="M52805" s="2"/>
      <c r="N52805"/>
      <c r="O52805"/>
      <c r="U52805"/>
      <c r="V52805"/>
    </row>
    <row r="52806" spans="6:22" x14ac:dyDescent="0.2">
      <c r="F52806"/>
      <c r="M52806" s="2"/>
      <c r="N52806"/>
      <c r="O52806"/>
      <c r="U52806"/>
      <c r="V52806"/>
    </row>
    <row r="52807" spans="6:22" x14ac:dyDescent="0.2">
      <c r="F52807"/>
      <c r="M52807" s="2"/>
      <c r="N52807"/>
      <c r="O52807"/>
      <c r="U52807"/>
      <c r="V52807"/>
    </row>
    <row r="52808" spans="6:22" x14ac:dyDescent="0.2">
      <c r="F52808"/>
      <c r="M52808" s="2"/>
      <c r="N52808"/>
      <c r="O52808"/>
      <c r="U52808"/>
      <c r="V52808"/>
    </row>
    <row r="52809" spans="6:22" x14ac:dyDescent="0.2">
      <c r="F52809"/>
      <c r="M52809" s="2"/>
      <c r="N52809"/>
      <c r="O52809"/>
      <c r="U52809"/>
      <c r="V52809"/>
    </row>
    <row r="52810" spans="6:22" x14ac:dyDescent="0.2">
      <c r="F52810"/>
      <c r="M52810" s="2"/>
      <c r="N52810"/>
      <c r="O52810"/>
      <c r="U52810"/>
      <c r="V52810"/>
    </row>
    <row r="52811" spans="6:22" x14ac:dyDescent="0.2">
      <c r="F52811"/>
      <c r="M52811" s="2"/>
      <c r="N52811"/>
      <c r="O52811"/>
      <c r="U52811"/>
      <c r="V52811"/>
    </row>
    <row r="52812" spans="6:22" x14ac:dyDescent="0.2">
      <c r="F52812"/>
      <c r="M52812" s="2"/>
      <c r="N52812"/>
      <c r="O52812"/>
      <c r="U52812"/>
      <c r="V52812"/>
    </row>
    <row r="52813" spans="6:22" x14ac:dyDescent="0.2">
      <c r="F52813"/>
      <c r="M52813" s="2"/>
      <c r="N52813"/>
      <c r="O52813"/>
      <c r="U52813"/>
      <c r="V52813"/>
    </row>
    <row r="52814" spans="6:22" x14ac:dyDescent="0.2">
      <c r="F52814"/>
      <c r="M52814" s="2"/>
      <c r="N52814"/>
      <c r="O52814"/>
      <c r="U52814"/>
      <c r="V52814"/>
    </row>
    <row r="52815" spans="6:22" x14ac:dyDescent="0.2">
      <c r="F52815"/>
      <c r="M52815" s="2"/>
      <c r="N52815"/>
      <c r="O52815"/>
      <c r="U52815"/>
      <c r="V52815"/>
    </row>
    <row r="52816" spans="6:22" x14ac:dyDescent="0.2">
      <c r="F52816"/>
      <c r="M52816" s="2"/>
      <c r="N52816"/>
      <c r="O52816"/>
      <c r="U52816"/>
      <c r="V52816"/>
    </row>
    <row r="52817" spans="6:22" x14ac:dyDescent="0.2">
      <c r="F52817"/>
      <c r="M52817" s="2"/>
      <c r="N52817"/>
      <c r="O52817"/>
      <c r="U52817"/>
      <c r="V52817"/>
    </row>
    <row r="52818" spans="6:22" x14ac:dyDescent="0.2">
      <c r="F52818"/>
      <c r="M52818" s="2"/>
      <c r="N52818"/>
      <c r="O52818"/>
      <c r="U52818"/>
      <c r="V52818"/>
    </row>
    <row r="52819" spans="6:22" x14ac:dyDescent="0.2">
      <c r="F52819"/>
      <c r="M52819" s="2"/>
      <c r="N52819"/>
      <c r="O52819"/>
      <c r="U52819"/>
      <c r="V52819"/>
    </row>
    <row r="52820" spans="6:22" x14ac:dyDescent="0.2">
      <c r="F52820"/>
      <c r="M52820" s="2"/>
      <c r="N52820"/>
      <c r="O52820"/>
      <c r="U52820"/>
      <c r="V52820"/>
    </row>
    <row r="52821" spans="6:22" x14ac:dyDescent="0.2">
      <c r="F52821"/>
      <c r="M52821" s="2"/>
      <c r="N52821"/>
      <c r="O52821"/>
      <c r="U52821"/>
      <c r="V52821"/>
    </row>
    <row r="52822" spans="6:22" x14ac:dyDescent="0.2">
      <c r="F52822"/>
      <c r="M52822" s="2"/>
      <c r="N52822"/>
      <c r="O52822"/>
      <c r="U52822"/>
      <c r="V52822"/>
    </row>
    <row r="52823" spans="6:22" x14ac:dyDescent="0.2">
      <c r="F52823"/>
      <c r="M52823" s="2"/>
      <c r="N52823"/>
      <c r="O52823"/>
      <c r="U52823"/>
      <c r="V52823"/>
    </row>
    <row r="52824" spans="6:22" x14ac:dyDescent="0.2">
      <c r="F52824"/>
      <c r="M52824" s="2"/>
      <c r="N52824"/>
      <c r="O52824"/>
      <c r="U52824"/>
      <c r="V52824"/>
    </row>
    <row r="52825" spans="6:22" x14ac:dyDescent="0.2">
      <c r="F52825"/>
      <c r="M52825" s="2"/>
      <c r="N52825"/>
      <c r="O52825"/>
      <c r="U52825"/>
      <c r="V52825"/>
    </row>
    <row r="52826" spans="6:22" x14ac:dyDescent="0.2">
      <c r="F52826"/>
      <c r="M52826" s="2"/>
      <c r="N52826"/>
      <c r="O52826"/>
      <c r="U52826"/>
      <c r="V52826"/>
    </row>
    <row r="52827" spans="6:22" x14ac:dyDescent="0.2">
      <c r="F52827"/>
      <c r="M52827" s="2"/>
      <c r="N52827"/>
      <c r="O52827"/>
      <c r="U52827"/>
      <c r="V52827"/>
    </row>
    <row r="52828" spans="6:22" x14ac:dyDescent="0.2">
      <c r="F52828"/>
      <c r="M52828" s="2"/>
      <c r="N52828"/>
      <c r="O52828"/>
      <c r="U52828"/>
      <c r="V52828"/>
    </row>
    <row r="52829" spans="6:22" x14ac:dyDescent="0.2">
      <c r="F52829"/>
      <c r="M52829" s="2"/>
      <c r="N52829"/>
      <c r="O52829"/>
      <c r="U52829"/>
      <c r="V52829"/>
    </row>
    <row r="52830" spans="6:22" x14ac:dyDescent="0.2">
      <c r="F52830"/>
      <c r="M52830" s="2"/>
      <c r="N52830"/>
      <c r="O52830"/>
      <c r="U52830"/>
      <c r="V52830"/>
    </row>
    <row r="52831" spans="6:22" x14ac:dyDescent="0.2">
      <c r="F52831"/>
      <c r="M52831" s="2"/>
      <c r="N52831"/>
      <c r="O52831"/>
      <c r="U52831"/>
      <c r="V52831"/>
    </row>
    <row r="52832" spans="6:22" x14ac:dyDescent="0.2">
      <c r="F52832"/>
      <c r="M52832" s="2"/>
      <c r="N52832"/>
      <c r="O52832"/>
      <c r="U52832"/>
      <c r="V52832"/>
    </row>
    <row r="52833" spans="6:22" x14ac:dyDescent="0.2">
      <c r="F52833"/>
      <c r="M52833" s="2"/>
      <c r="N52833"/>
      <c r="O52833"/>
      <c r="U52833"/>
      <c r="V52833"/>
    </row>
    <row r="52834" spans="6:22" x14ac:dyDescent="0.2">
      <c r="F52834"/>
      <c r="M52834" s="2"/>
      <c r="N52834"/>
      <c r="O52834"/>
      <c r="U52834"/>
      <c r="V52834"/>
    </row>
    <row r="52835" spans="6:22" x14ac:dyDescent="0.2">
      <c r="F52835"/>
      <c r="M52835" s="2"/>
      <c r="N52835"/>
      <c r="O52835"/>
      <c r="U52835"/>
      <c r="V52835"/>
    </row>
    <row r="52836" spans="6:22" x14ac:dyDescent="0.2">
      <c r="F52836"/>
      <c r="M52836" s="2"/>
      <c r="N52836"/>
      <c r="O52836"/>
      <c r="U52836"/>
      <c r="V52836"/>
    </row>
    <row r="52837" spans="6:22" x14ac:dyDescent="0.2">
      <c r="F52837"/>
      <c r="M52837" s="2"/>
      <c r="N52837"/>
      <c r="O52837"/>
      <c r="U52837"/>
      <c r="V52837"/>
    </row>
    <row r="52838" spans="6:22" x14ac:dyDescent="0.2">
      <c r="F52838"/>
      <c r="M52838" s="2"/>
      <c r="N52838"/>
      <c r="O52838"/>
      <c r="U52838"/>
      <c r="V52838"/>
    </row>
    <row r="52839" spans="6:22" x14ac:dyDescent="0.2">
      <c r="F52839"/>
      <c r="M52839" s="2"/>
      <c r="N52839"/>
      <c r="O52839"/>
      <c r="U52839"/>
      <c r="V52839"/>
    </row>
    <row r="52840" spans="6:22" x14ac:dyDescent="0.2">
      <c r="F52840"/>
      <c r="M52840" s="2"/>
      <c r="N52840"/>
      <c r="O52840"/>
      <c r="U52840"/>
      <c r="V52840"/>
    </row>
    <row r="52841" spans="6:22" x14ac:dyDescent="0.2">
      <c r="F52841"/>
      <c r="M52841" s="2"/>
      <c r="N52841"/>
      <c r="O52841"/>
      <c r="U52841"/>
      <c r="V52841"/>
    </row>
    <row r="52842" spans="6:22" x14ac:dyDescent="0.2">
      <c r="F52842"/>
      <c r="M52842" s="2"/>
      <c r="N52842"/>
      <c r="O52842"/>
      <c r="U52842"/>
      <c r="V52842"/>
    </row>
    <row r="52843" spans="6:22" x14ac:dyDescent="0.2">
      <c r="F52843"/>
      <c r="M52843" s="2"/>
      <c r="N52843"/>
      <c r="O52843"/>
      <c r="U52843"/>
      <c r="V52843"/>
    </row>
    <row r="52844" spans="6:22" x14ac:dyDescent="0.2">
      <c r="F52844"/>
      <c r="M52844" s="2"/>
      <c r="N52844"/>
      <c r="O52844"/>
      <c r="U52844"/>
      <c r="V52844"/>
    </row>
    <row r="52845" spans="6:22" x14ac:dyDescent="0.2">
      <c r="F52845"/>
      <c r="M52845" s="2"/>
      <c r="N52845"/>
      <c r="O52845"/>
      <c r="U52845"/>
      <c r="V52845"/>
    </row>
    <row r="52846" spans="6:22" x14ac:dyDescent="0.2">
      <c r="F52846"/>
      <c r="M52846" s="2"/>
      <c r="N52846"/>
      <c r="O52846"/>
      <c r="U52846"/>
      <c r="V52846"/>
    </row>
    <row r="52847" spans="6:22" x14ac:dyDescent="0.2">
      <c r="F52847"/>
      <c r="M52847" s="2"/>
      <c r="N52847"/>
      <c r="O52847"/>
      <c r="U52847"/>
      <c r="V52847"/>
    </row>
    <row r="52848" spans="6:22" x14ac:dyDescent="0.2">
      <c r="F52848"/>
      <c r="M52848" s="2"/>
      <c r="N52848"/>
      <c r="O52848"/>
      <c r="U52848"/>
      <c r="V52848"/>
    </row>
    <row r="52849" spans="6:22" x14ac:dyDescent="0.2">
      <c r="F52849"/>
      <c r="M52849" s="2"/>
      <c r="N52849"/>
      <c r="O52849"/>
      <c r="U52849"/>
      <c r="V52849"/>
    </row>
    <row r="52850" spans="6:22" x14ac:dyDescent="0.2">
      <c r="F52850"/>
      <c r="M52850" s="2"/>
      <c r="N52850"/>
      <c r="O52850"/>
      <c r="U52850"/>
      <c r="V52850"/>
    </row>
    <row r="52851" spans="6:22" x14ac:dyDescent="0.2">
      <c r="F52851"/>
      <c r="M52851" s="2"/>
      <c r="N52851"/>
      <c r="O52851"/>
      <c r="U52851"/>
      <c r="V52851"/>
    </row>
    <row r="52852" spans="6:22" x14ac:dyDescent="0.2">
      <c r="F52852"/>
      <c r="M52852" s="2"/>
      <c r="N52852"/>
      <c r="O52852"/>
      <c r="U52852"/>
      <c r="V52852"/>
    </row>
    <row r="52853" spans="6:22" x14ac:dyDescent="0.2">
      <c r="F52853"/>
      <c r="M52853" s="2"/>
      <c r="N52853"/>
      <c r="O52853"/>
      <c r="U52853"/>
      <c r="V52853"/>
    </row>
    <row r="52854" spans="6:22" x14ac:dyDescent="0.2">
      <c r="F52854"/>
      <c r="M52854" s="2"/>
      <c r="N52854"/>
      <c r="O52854"/>
      <c r="U52854"/>
      <c r="V52854"/>
    </row>
    <row r="52855" spans="6:22" x14ac:dyDescent="0.2">
      <c r="F52855"/>
      <c r="M52855" s="2"/>
      <c r="N52855"/>
      <c r="O52855"/>
      <c r="U52855"/>
      <c r="V52855"/>
    </row>
    <row r="52856" spans="6:22" x14ac:dyDescent="0.2">
      <c r="F52856"/>
      <c r="M52856" s="2"/>
      <c r="N52856"/>
      <c r="O52856"/>
      <c r="U52856"/>
      <c r="V52856"/>
    </row>
    <row r="52857" spans="6:22" x14ac:dyDescent="0.2">
      <c r="F52857"/>
      <c r="M52857" s="2"/>
      <c r="N52857"/>
      <c r="O52857"/>
      <c r="U52857"/>
      <c r="V52857"/>
    </row>
    <row r="52858" spans="6:22" x14ac:dyDescent="0.2">
      <c r="F52858"/>
      <c r="M52858" s="2"/>
      <c r="N52858"/>
      <c r="O52858"/>
      <c r="U52858"/>
      <c r="V52858"/>
    </row>
    <row r="52859" spans="6:22" x14ac:dyDescent="0.2">
      <c r="F52859"/>
      <c r="M52859" s="2"/>
      <c r="N52859"/>
      <c r="O52859"/>
      <c r="U52859"/>
      <c r="V52859"/>
    </row>
    <row r="52860" spans="6:22" x14ac:dyDescent="0.2">
      <c r="F52860"/>
      <c r="M52860" s="2"/>
      <c r="N52860"/>
      <c r="O52860"/>
      <c r="U52860"/>
      <c r="V52860"/>
    </row>
    <row r="52861" spans="6:22" x14ac:dyDescent="0.2">
      <c r="F52861"/>
      <c r="M52861" s="2"/>
      <c r="N52861"/>
      <c r="O52861"/>
      <c r="U52861"/>
      <c r="V52861"/>
    </row>
    <row r="52862" spans="6:22" x14ac:dyDescent="0.2">
      <c r="F52862"/>
      <c r="M52862" s="2"/>
      <c r="N52862"/>
      <c r="O52862"/>
      <c r="U52862"/>
      <c r="V52862"/>
    </row>
    <row r="52863" spans="6:22" x14ac:dyDescent="0.2">
      <c r="F52863"/>
      <c r="M52863" s="2"/>
      <c r="N52863"/>
      <c r="O52863"/>
      <c r="U52863"/>
      <c r="V52863"/>
    </row>
    <row r="52864" spans="6:22" x14ac:dyDescent="0.2">
      <c r="F52864"/>
      <c r="M52864" s="2"/>
      <c r="N52864"/>
      <c r="O52864"/>
      <c r="U52864"/>
      <c r="V52864"/>
    </row>
    <row r="52865" spans="6:22" x14ac:dyDescent="0.2">
      <c r="F52865"/>
      <c r="M52865" s="2"/>
      <c r="N52865"/>
      <c r="O52865"/>
      <c r="U52865"/>
      <c r="V52865"/>
    </row>
    <row r="52866" spans="6:22" x14ac:dyDescent="0.2">
      <c r="F52866"/>
      <c r="M52866" s="2"/>
      <c r="N52866"/>
      <c r="O52866"/>
      <c r="U52866"/>
      <c r="V52866"/>
    </row>
    <row r="52867" spans="6:22" x14ac:dyDescent="0.2">
      <c r="F52867"/>
      <c r="M52867" s="2"/>
      <c r="N52867"/>
      <c r="O52867"/>
      <c r="U52867"/>
      <c r="V52867"/>
    </row>
    <row r="52868" spans="6:22" x14ac:dyDescent="0.2">
      <c r="F52868"/>
      <c r="M52868" s="2"/>
      <c r="N52868"/>
      <c r="O52868"/>
      <c r="U52868"/>
      <c r="V52868"/>
    </row>
    <row r="52869" spans="6:22" x14ac:dyDescent="0.2">
      <c r="F52869"/>
      <c r="M52869" s="2"/>
      <c r="N52869"/>
      <c r="O52869"/>
      <c r="U52869"/>
      <c r="V52869"/>
    </row>
    <row r="52870" spans="6:22" x14ac:dyDescent="0.2">
      <c r="F52870"/>
      <c r="M52870" s="2"/>
      <c r="N52870"/>
      <c r="O52870"/>
      <c r="U52870"/>
      <c r="V52870"/>
    </row>
    <row r="52871" spans="6:22" x14ac:dyDescent="0.2">
      <c r="F52871"/>
      <c r="M52871" s="2"/>
      <c r="N52871"/>
      <c r="O52871"/>
      <c r="U52871"/>
      <c r="V52871"/>
    </row>
    <row r="52872" spans="6:22" x14ac:dyDescent="0.2">
      <c r="F52872"/>
      <c r="M52872" s="2"/>
      <c r="N52872"/>
      <c r="O52872"/>
      <c r="U52872"/>
      <c r="V52872"/>
    </row>
    <row r="52873" spans="6:22" x14ac:dyDescent="0.2">
      <c r="F52873"/>
      <c r="M52873" s="2"/>
      <c r="N52873"/>
      <c r="O52873"/>
      <c r="U52873"/>
      <c r="V52873"/>
    </row>
    <row r="52874" spans="6:22" x14ac:dyDescent="0.2">
      <c r="F52874"/>
      <c r="M52874" s="2"/>
      <c r="N52874"/>
      <c r="O52874"/>
      <c r="U52874"/>
      <c r="V52874"/>
    </row>
    <row r="52875" spans="6:22" x14ac:dyDescent="0.2">
      <c r="F52875"/>
      <c r="M52875" s="2"/>
      <c r="N52875"/>
      <c r="O52875"/>
      <c r="U52875"/>
      <c r="V52875"/>
    </row>
    <row r="52876" spans="6:22" x14ac:dyDescent="0.2">
      <c r="F52876"/>
      <c r="M52876" s="2"/>
      <c r="N52876"/>
      <c r="O52876"/>
      <c r="U52876"/>
      <c r="V52876"/>
    </row>
    <row r="52877" spans="6:22" x14ac:dyDescent="0.2">
      <c r="F52877"/>
      <c r="M52877" s="2"/>
      <c r="N52877"/>
      <c r="O52877"/>
      <c r="U52877"/>
      <c r="V52877"/>
    </row>
    <row r="52878" spans="6:22" x14ac:dyDescent="0.2">
      <c r="F52878"/>
      <c r="M52878" s="2"/>
      <c r="N52878"/>
      <c r="O52878"/>
      <c r="U52878"/>
      <c r="V52878"/>
    </row>
    <row r="52879" spans="6:22" x14ac:dyDescent="0.2">
      <c r="F52879"/>
      <c r="M52879" s="2"/>
      <c r="N52879"/>
      <c r="O52879"/>
      <c r="U52879"/>
      <c r="V52879"/>
    </row>
    <row r="52880" spans="6:22" x14ac:dyDescent="0.2">
      <c r="F52880"/>
      <c r="M52880" s="2"/>
      <c r="N52880"/>
      <c r="O52880"/>
      <c r="U52880"/>
      <c r="V52880"/>
    </row>
    <row r="52881" spans="6:22" x14ac:dyDescent="0.2">
      <c r="F52881"/>
      <c r="M52881" s="2"/>
      <c r="N52881"/>
      <c r="O52881"/>
      <c r="U52881"/>
      <c r="V52881"/>
    </row>
    <row r="52882" spans="6:22" x14ac:dyDescent="0.2">
      <c r="F52882"/>
      <c r="M52882" s="2"/>
      <c r="N52882"/>
      <c r="O52882"/>
      <c r="U52882"/>
      <c r="V52882"/>
    </row>
    <row r="52883" spans="6:22" x14ac:dyDescent="0.2">
      <c r="F52883"/>
      <c r="M52883" s="2"/>
      <c r="N52883"/>
      <c r="O52883"/>
      <c r="U52883"/>
      <c r="V52883"/>
    </row>
    <row r="52884" spans="6:22" x14ac:dyDescent="0.2">
      <c r="F52884"/>
      <c r="M52884" s="2"/>
      <c r="N52884"/>
      <c r="O52884"/>
      <c r="U52884"/>
      <c r="V52884"/>
    </row>
    <row r="52885" spans="6:22" x14ac:dyDescent="0.2">
      <c r="F52885"/>
      <c r="M52885" s="2"/>
      <c r="N52885"/>
      <c r="O52885"/>
      <c r="U52885"/>
      <c r="V52885"/>
    </row>
    <row r="52886" spans="6:22" x14ac:dyDescent="0.2">
      <c r="F52886"/>
      <c r="M52886" s="2"/>
      <c r="N52886"/>
      <c r="O52886"/>
      <c r="U52886"/>
      <c r="V52886"/>
    </row>
    <row r="52887" spans="6:22" x14ac:dyDescent="0.2">
      <c r="F52887"/>
      <c r="M52887" s="2"/>
      <c r="N52887"/>
      <c r="O52887"/>
      <c r="U52887"/>
      <c r="V52887"/>
    </row>
    <row r="52888" spans="6:22" x14ac:dyDescent="0.2">
      <c r="F52888"/>
      <c r="M52888" s="2"/>
      <c r="N52888"/>
      <c r="O52888"/>
      <c r="U52888"/>
      <c r="V52888"/>
    </row>
    <row r="52889" spans="6:22" x14ac:dyDescent="0.2">
      <c r="F52889"/>
      <c r="M52889" s="2"/>
      <c r="N52889"/>
      <c r="O52889"/>
      <c r="U52889"/>
      <c r="V52889"/>
    </row>
    <row r="52890" spans="6:22" x14ac:dyDescent="0.2">
      <c r="F52890"/>
      <c r="M52890" s="2"/>
      <c r="N52890"/>
      <c r="O52890"/>
      <c r="U52890"/>
      <c r="V52890"/>
    </row>
    <row r="52891" spans="6:22" x14ac:dyDescent="0.2">
      <c r="F52891"/>
      <c r="M52891" s="2"/>
      <c r="N52891"/>
      <c r="O52891"/>
      <c r="U52891"/>
      <c r="V52891"/>
    </row>
    <row r="52892" spans="6:22" x14ac:dyDescent="0.2">
      <c r="F52892"/>
      <c r="M52892" s="2"/>
      <c r="N52892"/>
      <c r="O52892"/>
      <c r="U52892"/>
      <c r="V52892"/>
    </row>
    <row r="52893" spans="6:22" x14ac:dyDescent="0.2">
      <c r="F52893"/>
      <c r="M52893" s="2"/>
      <c r="N52893"/>
      <c r="O52893"/>
      <c r="U52893"/>
      <c r="V52893"/>
    </row>
    <row r="52894" spans="6:22" x14ac:dyDescent="0.2">
      <c r="F52894"/>
      <c r="M52894" s="2"/>
      <c r="N52894"/>
      <c r="O52894"/>
      <c r="U52894"/>
      <c r="V52894"/>
    </row>
    <row r="52895" spans="6:22" x14ac:dyDescent="0.2">
      <c r="F52895"/>
      <c r="M52895" s="2"/>
      <c r="N52895"/>
      <c r="O52895"/>
      <c r="U52895"/>
      <c r="V52895"/>
    </row>
    <row r="52896" spans="6:22" x14ac:dyDescent="0.2">
      <c r="F52896"/>
      <c r="M52896" s="2"/>
      <c r="N52896"/>
      <c r="O52896"/>
      <c r="U52896"/>
      <c r="V52896"/>
    </row>
    <row r="52897" spans="6:22" x14ac:dyDescent="0.2">
      <c r="F52897"/>
      <c r="M52897" s="2"/>
      <c r="N52897"/>
      <c r="O52897"/>
      <c r="U52897"/>
      <c r="V52897"/>
    </row>
    <row r="52898" spans="6:22" x14ac:dyDescent="0.2">
      <c r="F52898"/>
      <c r="M52898" s="2"/>
      <c r="N52898"/>
      <c r="O52898"/>
      <c r="U52898"/>
      <c r="V52898"/>
    </row>
    <row r="52899" spans="6:22" x14ac:dyDescent="0.2">
      <c r="F52899"/>
      <c r="M52899" s="2"/>
      <c r="N52899"/>
      <c r="O52899"/>
      <c r="U52899"/>
      <c r="V52899"/>
    </row>
    <row r="52900" spans="6:22" x14ac:dyDescent="0.2">
      <c r="F52900"/>
      <c r="M52900" s="2"/>
      <c r="N52900"/>
      <c r="O52900"/>
      <c r="U52900"/>
      <c r="V52900"/>
    </row>
    <row r="52901" spans="6:22" x14ac:dyDescent="0.2">
      <c r="F52901"/>
      <c r="M52901" s="2"/>
      <c r="N52901"/>
      <c r="O52901"/>
      <c r="U52901"/>
      <c r="V52901"/>
    </row>
    <row r="52902" spans="6:22" x14ac:dyDescent="0.2">
      <c r="F52902"/>
      <c r="M52902" s="2"/>
      <c r="N52902"/>
      <c r="O52902"/>
      <c r="U52902"/>
      <c r="V52902"/>
    </row>
    <row r="52903" spans="6:22" x14ac:dyDescent="0.2">
      <c r="F52903"/>
      <c r="M52903" s="2"/>
      <c r="N52903"/>
      <c r="O52903"/>
      <c r="U52903"/>
      <c r="V52903"/>
    </row>
    <row r="52904" spans="6:22" x14ac:dyDescent="0.2">
      <c r="F52904"/>
      <c r="M52904" s="2"/>
      <c r="N52904"/>
      <c r="O52904"/>
      <c r="U52904"/>
      <c r="V52904"/>
    </row>
    <row r="52905" spans="6:22" x14ac:dyDescent="0.2">
      <c r="F52905"/>
      <c r="M52905" s="2"/>
      <c r="N52905"/>
      <c r="O52905"/>
      <c r="U52905"/>
      <c r="V52905"/>
    </row>
    <row r="52906" spans="6:22" x14ac:dyDescent="0.2">
      <c r="F52906"/>
      <c r="M52906" s="2"/>
      <c r="N52906"/>
      <c r="O52906"/>
      <c r="U52906"/>
      <c r="V52906"/>
    </row>
    <row r="52907" spans="6:22" x14ac:dyDescent="0.2">
      <c r="F52907"/>
      <c r="M52907" s="2"/>
      <c r="N52907"/>
      <c r="O52907"/>
      <c r="U52907"/>
      <c r="V52907"/>
    </row>
    <row r="52908" spans="6:22" x14ac:dyDescent="0.2">
      <c r="F52908"/>
      <c r="M52908" s="2"/>
      <c r="N52908"/>
      <c r="O52908"/>
      <c r="U52908"/>
      <c r="V52908"/>
    </row>
    <row r="52909" spans="6:22" x14ac:dyDescent="0.2">
      <c r="F52909"/>
      <c r="M52909" s="2"/>
      <c r="N52909"/>
      <c r="O52909"/>
      <c r="U52909"/>
      <c r="V52909"/>
    </row>
    <row r="52910" spans="6:22" x14ac:dyDescent="0.2">
      <c r="F52910"/>
      <c r="M52910" s="2"/>
      <c r="N52910"/>
      <c r="O52910"/>
      <c r="U52910"/>
      <c r="V52910"/>
    </row>
    <row r="52911" spans="6:22" x14ac:dyDescent="0.2">
      <c r="F52911"/>
      <c r="M52911" s="2"/>
      <c r="N52911"/>
      <c r="O52911"/>
      <c r="U52911"/>
      <c r="V52911"/>
    </row>
    <row r="52912" spans="6:22" x14ac:dyDescent="0.2">
      <c r="F52912"/>
      <c r="M52912" s="2"/>
      <c r="N52912"/>
      <c r="O52912"/>
      <c r="U52912"/>
      <c r="V52912"/>
    </row>
    <row r="52913" spans="6:22" x14ac:dyDescent="0.2">
      <c r="F52913"/>
      <c r="M52913" s="2"/>
      <c r="N52913"/>
      <c r="O52913"/>
      <c r="U52913"/>
      <c r="V52913"/>
    </row>
    <row r="52914" spans="6:22" x14ac:dyDescent="0.2">
      <c r="F52914"/>
      <c r="M52914" s="2"/>
      <c r="N52914"/>
      <c r="O52914"/>
      <c r="U52914"/>
      <c r="V52914"/>
    </row>
    <row r="52915" spans="6:22" x14ac:dyDescent="0.2">
      <c r="F52915"/>
      <c r="M52915" s="2"/>
      <c r="N52915"/>
      <c r="O52915"/>
      <c r="U52915"/>
      <c r="V52915"/>
    </row>
    <row r="52916" spans="6:22" x14ac:dyDescent="0.2">
      <c r="F52916"/>
      <c r="M52916" s="2"/>
      <c r="N52916"/>
      <c r="O52916"/>
      <c r="U52916"/>
      <c r="V52916"/>
    </row>
    <row r="52917" spans="6:22" x14ac:dyDescent="0.2">
      <c r="F52917"/>
      <c r="M52917" s="2"/>
      <c r="N52917"/>
      <c r="O52917"/>
      <c r="U52917"/>
      <c r="V52917"/>
    </row>
    <row r="52918" spans="6:22" x14ac:dyDescent="0.2">
      <c r="F52918"/>
      <c r="M52918" s="2"/>
      <c r="N52918"/>
      <c r="O52918"/>
      <c r="U52918"/>
      <c r="V52918"/>
    </row>
    <row r="52919" spans="6:22" x14ac:dyDescent="0.2">
      <c r="F52919"/>
      <c r="M52919" s="2"/>
      <c r="N52919"/>
      <c r="O52919"/>
      <c r="U52919"/>
      <c r="V52919"/>
    </row>
    <row r="52920" spans="6:22" x14ac:dyDescent="0.2">
      <c r="F52920"/>
      <c r="M52920" s="2"/>
      <c r="N52920"/>
      <c r="O52920"/>
      <c r="U52920"/>
      <c r="V52920"/>
    </row>
    <row r="52921" spans="6:22" x14ac:dyDescent="0.2">
      <c r="F52921"/>
      <c r="M52921" s="2"/>
      <c r="N52921"/>
      <c r="O52921"/>
      <c r="U52921"/>
      <c r="V52921"/>
    </row>
    <row r="52922" spans="6:22" x14ac:dyDescent="0.2">
      <c r="F52922"/>
      <c r="M52922" s="2"/>
      <c r="N52922"/>
      <c r="O52922"/>
      <c r="U52922"/>
      <c r="V52922"/>
    </row>
    <row r="52923" spans="6:22" x14ac:dyDescent="0.2">
      <c r="F52923"/>
      <c r="M52923" s="2"/>
      <c r="N52923"/>
      <c r="O52923"/>
      <c r="U52923"/>
      <c r="V52923"/>
    </row>
    <row r="52924" spans="6:22" x14ac:dyDescent="0.2">
      <c r="F52924"/>
      <c r="M52924" s="2"/>
      <c r="N52924"/>
      <c r="O52924"/>
      <c r="U52924"/>
      <c r="V52924"/>
    </row>
    <row r="52925" spans="6:22" x14ac:dyDescent="0.2">
      <c r="F52925"/>
      <c r="M52925" s="2"/>
      <c r="N52925"/>
      <c r="O52925"/>
      <c r="U52925"/>
      <c r="V52925"/>
    </row>
    <row r="52926" spans="6:22" x14ac:dyDescent="0.2">
      <c r="F52926"/>
      <c r="M52926" s="2"/>
      <c r="N52926"/>
      <c r="O52926"/>
      <c r="U52926"/>
      <c r="V52926"/>
    </row>
    <row r="52927" spans="6:22" x14ac:dyDescent="0.2">
      <c r="F52927"/>
      <c r="M52927" s="2"/>
      <c r="N52927"/>
      <c r="O52927"/>
      <c r="U52927"/>
      <c r="V52927"/>
    </row>
    <row r="52928" spans="6:22" x14ac:dyDescent="0.2">
      <c r="F52928"/>
      <c r="M52928" s="2"/>
      <c r="N52928"/>
      <c r="O52928"/>
      <c r="U52928"/>
      <c r="V52928"/>
    </row>
    <row r="52929" spans="6:22" x14ac:dyDescent="0.2">
      <c r="F52929"/>
      <c r="M52929" s="2"/>
      <c r="N52929"/>
      <c r="O52929"/>
      <c r="U52929"/>
      <c r="V52929"/>
    </row>
    <row r="52930" spans="6:22" x14ac:dyDescent="0.2">
      <c r="F52930"/>
      <c r="M52930" s="2"/>
      <c r="N52930"/>
      <c r="O52930"/>
      <c r="U52930"/>
      <c r="V52930"/>
    </row>
    <row r="52931" spans="6:22" x14ac:dyDescent="0.2">
      <c r="F52931"/>
      <c r="M52931" s="2"/>
      <c r="N52931"/>
      <c r="O52931"/>
      <c r="U52931"/>
      <c r="V52931"/>
    </row>
    <row r="52932" spans="6:22" x14ac:dyDescent="0.2">
      <c r="F52932"/>
      <c r="M52932" s="2"/>
      <c r="N52932"/>
      <c r="O52932"/>
      <c r="U52932"/>
      <c r="V52932"/>
    </row>
    <row r="52933" spans="6:22" x14ac:dyDescent="0.2">
      <c r="F52933"/>
      <c r="M52933" s="2"/>
      <c r="N52933"/>
      <c r="O52933"/>
      <c r="U52933"/>
      <c r="V52933"/>
    </row>
    <row r="52934" spans="6:22" x14ac:dyDescent="0.2">
      <c r="F52934"/>
      <c r="M52934" s="2"/>
      <c r="N52934"/>
      <c r="O52934"/>
      <c r="U52934"/>
      <c r="V52934"/>
    </row>
    <row r="52935" spans="6:22" x14ac:dyDescent="0.2">
      <c r="F52935"/>
      <c r="M52935" s="2"/>
      <c r="N52935"/>
      <c r="O52935"/>
      <c r="U52935"/>
      <c r="V52935"/>
    </row>
    <row r="52936" spans="6:22" x14ac:dyDescent="0.2">
      <c r="F52936"/>
      <c r="M52936" s="2"/>
      <c r="N52936"/>
      <c r="O52936"/>
      <c r="U52936"/>
      <c r="V52936"/>
    </row>
    <row r="52937" spans="6:22" x14ac:dyDescent="0.2">
      <c r="F52937"/>
      <c r="M52937" s="2"/>
      <c r="N52937"/>
      <c r="O52937"/>
      <c r="U52937"/>
      <c r="V52937"/>
    </row>
    <row r="52938" spans="6:22" x14ac:dyDescent="0.2">
      <c r="F52938"/>
      <c r="M52938" s="2"/>
      <c r="N52938"/>
      <c r="O52938"/>
      <c r="U52938"/>
      <c r="V52938"/>
    </row>
    <row r="52939" spans="6:22" x14ac:dyDescent="0.2">
      <c r="F52939"/>
      <c r="M52939" s="2"/>
      <c r="N52939"/>
      <c r="O52939"/>
      <c r="U52939"/>
      <c r="V52939"/>
    </row>
    <row r="52940" spans="6:22" x14ac:dyDescent="0.2">
      <c r="F52940"/>
      <c r="M52940" s="2"/>
      <c r="N52940"/>
      <c r="O52940"/>
      <c r="U52940"/>
      <c r="V52940"/>
    </row>
    <row r="52941" spans="6:22" x14ac:dyDescent="0.2">
      <c r="F52941"/>
      <c r="M52941" s="2"/>
      <c r="N52941"/>
      <c r="O52941"/>
      <c r="U52941"/>
      <c r="V52941"/>
    </row>
    <row r="52942" spans="6:22" x14ac:dyDescent="0.2">
      <c r="F52942"/>
      <c r="M52942" s="2"/>
      <c r="N52942"/>
      <c r="O52942"/>
      <c r="U52942"/>
      <c r="V52942"/>
    </row>
    <row r="52943" spans="6:22" x14ac:dyDescent="0.2">
      <c r="F52943"/>
      <c r="M52943" s="2"/>
      <c r="N52943"/>
      <c r="O52943"/>
      <c r="U52943"/>
      <c r="V52943"/>
    </row>
    <row r="52944" spans="6:22" x14ac:dyDescent="0.2">
      <c r="F52944"/>
      <c r="M52944" s="2"/>
      <c r="N52944"/>
      <c r="O52944"/>
      <c r="U52944"/>
      <c r="V52944"/>
    </row>
    <row r="52945" spans="6:22" x14ac:dyDescent="0.2">
      <c r="F52945"/>
      <c r="M52945" s="2"/>
      <c r="N52945"/>
      <c r="O52945"/>
      <c r="U52945"/>
      <c r="V52945"/>
    </row>
    <row r="52946" spans="6:22" x14ac:dyDescent="0.2">
      <c r="F52946"/>
      <c r="M52946" s="2"/>
      <c r="N52946"/>
      <c r="O52946"/>
      <c r="U52946"/>
      <c r="V52946"/>
    </row>
    <row r="52947" spans="6:22" x14ac:dyDescent="0.2">
      <c r="F52947"/>
      <c r="M52947" s="2"/>
      <c r="N52947"/>
      <c r="O52947"/>
      <c r="U52947"/>
      <c r="V52947"/>
    </row>
    <row r="52948" spans="6:22" x14ac:dyDescent="0.2">
      <c r="F52948"/>
      <c r="M52948" s="2"/>
      <c r="N52948"/>
      <c r="O52948"/>
      <c r="U52948"/>
      <c r="V52948"/>
    </row>
    <row r="52949" spans="6:22" x14ac:dyDescent="0.2">
      <c r="F52949"/>
      <c r="M52949" s="2"/>
      <c r="N52949"/>
      <c r="O52949"/>
      <c r="U52949"/>
      <c r="V52949"/>
    </row>
    <row r="52950" spans="6:22" x14ac:dyDescent="0.2">
      <c r="F52950"/>
      <c r="M52950" s="2"/>
      <c r="N52950"/>
      <c r="O52950"/>
      <c r="U52950"/>
      <c r="V52950"/>
    </row>
    <row r="52951" spans="6:22" x14ac:dyDescent="0.2">
      <c r="F52951"/>
      <c r="M52951" s="2"/>
      <c r="N52951"/>
      <c r="O52951"/>
      <c r="U52951"/>
      <c r="V52951"/>
    </row>
    <row r="52952" spans="6:22" x14ac:dyDescent="0.2">
      <c r="F52952"/>
      <c r="M52952" s="2"/>
      <c r="N52952"/>
      <c r="O52952"/>
      <c r="U52952"/>
      <c r="V52952"/>
    </row>
    <row r="52953" spans="6:22" x14ac:dyDescent="0.2">
      <c r="F52953"/>
      <c r="M52953" s="2"/>
      <c r="N52953"/>
      <c r="O52953"/>
      <c r="U52953"/>
      <c r="V52953"/>
    </row>
    <row r="52954" spans="6:22" x14ac:dyDescent="0.2">
      <c r="F52954"/>
      <c r="M52954" s="2"/>
      <c r="N52954"/>
      <c r="O52954"/>
      <c r="U52954"/>
      <c r="V52954"/>
    </row>
    <row r="52955" spans="6:22" x14ac:dyDescent="0.2">
      <c r="F52955"/>
      <c r="M52955" s="2"/>
      <c r="N52955"/>
      <c r="O52955"/>
      <c r="U52955"/>
      <c r="V52955"/>
    </row>
    <row r="52956" spans="6:22" x14ac:dyDescent="0.2">
      <c r="F52956"/>
      <c r="M52956" s="2"/>
      <c r="N52956"/>
      <c r="O52956"/>
      <c r="U52956"/>
      <c r="V52956"/>
    </row>
    <row r="52957" spans="6:22" x14ac:dyDescent="0.2">
      <c r="F52957"/>
      <c r="M52957" s="2"/>
      <c r="N52957"/>
      <c r="O52957"/>
      <c r="U52957"/>
      <c r="V52957"/>
    </row>
    <row r="52958" spans="6:22" x14ac:dyDescent="0.2">
      <c r="F52958"/>
      <c r="M52958" s="2"/>
      <c r="N52958"/>
      <c r="O52958"/>
      <c r="U52958"/>
      <c r="V52958"/>
    </row>
    <row r="52959" spans="6:22" x14ac:dyDescent="0.2">
      <c r="F52959"/>
      <c r="M52959" s="2"/>
      <c r="N52959"/>
      <c r="O52959"/>
      <c r="U52959"/>
      <c r="V52959"/>
    </row>
    <row r="52960" spans="6:22" x14ac:dyDescent="0.2">
      <c r="F52960"/>
      <c r="M52960" s="2"/>
      <c r="N52960"/>
      <c r="O52960"/>
      <c r="U52960"/>
      <c r="V52960"/>
    </row>
    <row r="52961" spans="6:22" x14ac:dyDescent="0.2">
      <c r="F52961"/>
      <c r="M52961" s="2"/>
      <c r="N52961"/>
      <c r="O52961"/>
      <c r="U52961"/>
      <c r="V52961"/>
    </row>
    <row r="52962" spans="6:22" x14ac:dyDescent="0.2">
      <c r="F52962"/>
      <c r="M52962" s="2"/>
      <c r="N52962"/>
      <c r="O52962"/>
      <c r="U52962"/>
      <c r="V52962"/>
    </row>
    <row r="52963" spans="6:22" x14ac:dyDescent="0.2">
      <c r="F52963"/>
      <c r="M52963" s="2"/>
      <c r="N52963"/>
      <c r="O52963"/>
      <c r="U52963"/>
      <c r="V52963"/>
    </row>
    <row r="52964" spans="6:22" x14ac:dyDescent="0.2">
      <c r="F52964"/>
      <c r="M52964" s="2"/>
      <c r="N52964"/>
      <c r="O52964"/>
      <c r="U52964"/>
      <c r="V52964"/>
    </row>
    <row r="52965" spans="6:22" x14ac:dyDescent="0.2">
      <c r="F52965"/>
      <c r="M52965" s="2"/>
      <c r="N52965"/>
      <c r="O52965"/>
      <c r="U52965"/>
      <c r="V52965"/>
    </row>
    <row r="52966" spans="6:22" x14ac:dyDescent="0.2">
      <c r="F52966"/>
      <c r="M52966" s="2"/>
      <c r="N52966"/>
      <c r="O52966"/>
      <c r="U52966"/>
      <c r="V52966"/>
    </row>
    <row r="52967" spans="6:22" x14ac:dyDescent="0.2">
      <c r="F52967"/>
      <c r="M52967" s="2"/>
      <c r="N52967"/>
      <c r="O52967"/>
      <c r="U52967"/>
      <c r="V52967"/>
    </row>
    <row r="52968" spans="6:22" x14ac:dyDescent="0.2">
      <c r="F52968"/>
      <c r="M52968" s="2"/>
      <c r="N52968"/>
      <c r="O52968"/>
      <c r="U52968"/>
      <c r="V52968"/>
    </row>
    <row r="52969" spans="6:22" x14ac:dyDescent="0.2">
      <c r="F52969"/>
      <c r="M52969" s="2"/>
      <c r="N52969"/>
      <c r="O52969"/>
      <c r="U52969"/>
      <c r="V52969"/>
    </row>
    <row r="52970" spans="6:22" x14ac:dyDescent="0.2">
      <c r="F52970"/>
      <c r="M52970" s="2"/>
      <c r="N52970"/>
      <c r="O52970"/>
      <c r="U52970"/>
      <c r="V52970"/>
    </row>
    <row r="52971" spans="6:22" x14ac:dyDescent="0.2">
      <c r="F52971"/>
      <c r="M52971" s="2"/>
      <c r="N52971"/>
      <c r="O52971"/>
      <c r="U52971"/>
      <c r="V52971"/>
    </row>
    <row r="52972" spans="6:22" x14ac:dyDescent="0.2">
      <c r="F52972"/>
      <c r="M52972" s="2"/>
      <c r="N52972"/>
      <c r="O52972"/>
      <c r="U52972"/>
      <c r="V52972"/>
    </row>
    <row r="52973" spans="6:22" x14ac:dyDescent="0.2">
      <c r="F52973"/>
      <c r="M52973" s="2"/>
      <c r="N52973"/>
      <c r="O52973"/>
      <c r="U52973"/>
      <c r="V52973"/>
    </row>
    <row r="52974" spans="6:22" x14ac:dyDescent="0.2">
      <c r="F52974"/>
      <c r="M52974" s="2"/>
      <c r="N52974"/>
      <c r="O52974"/>
      <c r="U52974"/>
      <c r="V52974"/>
    </row>
    <row r="52975" spans="6:22" x14ac:dyDescent="0.2">
      <c r="F52975"/>
      <c r="M52975" s="2"/>
      <c r="N52975"/>
      <c r="O52975"/>
      <c r="U52975"/>
      <c r="V52975"/>
    </row>
    <row r="52976" spans="6:22" x14ac:dyDescent="0.2">
      <c r="F52976"/>
      <c r="M52976" s="2"/>
      <c r="N52976"/>
      <c r="O52976"/>
      <c r="U52976"/>
      <c r="V52976"/>
    </row>
    <row r="52977" spans="6:22" x14ac:dyDescent="0.2">
      <c r="F52977"/>
      <c r="M52977" s="2"/>
      <c r="N52977"/>
      <c r="O52977"/>
      <c r="U52977"/>
      <c r="V52977"/>
    </row>
    <row r="52978" spans="6:22" x14ac:dyDescent="0.2">
      <c r="F52978"/>
      <c r="M52978" s="2"/>
      <c r="N52978"/>
      <c r="O52978"/>
      <c r="U52978"/>
      <c r="V52978"/>
    </row>
    <row r="52979" spans="6:22" x14ac:dyDescent="0.2">
      <c r="F52979"/>
      <c r="M52979" s="2"/>
      <c r="N52979"/>
      <c r="O52979"/>
      <c r="U52979"/>
      <c r="V52979"/>
    </row>
    <row r="52980" spans="6:22" x14ac:dyDescent="0.2">
      <c r="F52980"/>
      <c r="M52980" s="2"/>
      <c r="N52980"/>
      <c r="O52980"/>
      <c r="U52980"/>
      <c r="V52980"/>
    </row>
    <row r="52981" spans="6:22" x14ac:dyDescent="0.2">
      <c r="F52981"/>
      <c r="M52981" s="2"/>
      <c r="N52981"/>
      <c r="O52981"/>
      <c r="U52981"/>
      <c r="V52981"/>
    </row>
    <row r="52982" spans="6:22" x14ac:dyDescent="0.2">
      <c r="F52982"/>
      <c r="M52982" s="2"/>
      <c r="N52982"/>
      <c r="O52982"/>
      <c r="U52982"/>
      <c r="V52982"/>
    </row>
    <row r="52983" spans="6:22" x14ac:dyDescent="0.2">
      <c r="F52983"/>
      <c r="M52983" s="2"/>
      <c r="N52983"/>
      <c r="O52983"/>
      <c r="U52983"/>
      <c r="V52983"/>
    </row>
    <row r="52984" spans="6:22" x14ac:dyDescent="0.2">
      <c r="F52984"/>
      <c r="M52984" s="2"/>
      <c r="N52984"/>
      <c r="O52984"/>
      <c r="U52984"/>
      <c r="V52984"/>
    </row>
    <row r="52985" spans="6:22" x14ac:dyDescent="0.2">
      <c r="F52985"/>
      <c r="M52985" s="2"/>
      <c r="N52985"/>
      <c r="O52985"/>
      <c r="U52985"/>
      <c r="V52985"/>
    </row>
    <row r="52986" spans="6:22" x14ac:dyDescent="0.2">
      <c r="F52986"/>
      <c r="M52986" s="2"/>
      <c r="N52986"/>
      <c r="O52986"/>
      <c r="U52986"/>
      <c r="V52986"/>
    </row>
    <row r="52987" spans="6:22" x14ac:dyDescent="0.2">
      <c r="F52987"/>
      <c r="M52987" s="2"/>
      <c r="N52987"/>
      <c r="O52987"/>
      <c r="U52987"/>
      <c r="V52987"/>
    </row>
    <row r="52988" spans="6:22" x14ac:dyDescent="0.2">
      <c r="F52988"/>
      <c r="M52988" s="2"/>
      <c r="N52988"/>
      <c r="O52988"/>
      <c r="U52988"/>
      <c r="V52988"/>
    </row>
    <row r="52989" spans="6:22" x14ac:dyDescent="0.2">
      <c r="F52989"/>
      <c r="M52989" s="2"/>
      <c r="N52989"/>
      <c r="O52989"/>
      <c r="U52989"/>
      <c r="V52989"/>
    </row>
    <row r="52990" spans="6:22" x14ac:dyDescent="0.2">
      <c r="F52990"/>
      <c r="M52990" s="2"/>
      <c r="N52990"/>
      <c r="O52990"/>
      <c r="U52990"/>
      <c r="V52990"/>
    </row>
    <row r="52991" spans="6:22" x14ac:dyDescent="0.2">
      <c r="F52991"/>
      <c r="M52991" s="2"/>
      <c r="N52991"/>
      <c r="O52991"/>
      <c r="U52991"/>
      <c r="V52991"/>
    </row>
    <row r="52992" spans="6:22" x14ac:dyDescent="0.2">
      <c r="F52992"/>
      <c r="M52992" s="2"/>
      <c r="N52992"/>
      <c r="O52992"/>
      <c r="U52992"/>
      <c r="V52992"/>
    </row>
    <row r="52993" spans="6:22" x14ac:dyDescent="0.2">
      <c r="F52993"/>
      <c r="M52993" s="2"/>
      <c r="N52993"/>
      <c r="O52993"/>
      <c r="U52993"/>
      <c r="V52993"/>
    </row>
    <row r="52994" spans="6:22" x14ac:dyDescent="0.2">
      <c r="F52994"/>
      <c r="M52994" s="2"/>
      <c r="N52994"/>
      <c r="O52994"/>
      <c r="U52994"/>
      <c r="V52994"/>
    </row>
    <row r="52995" spans="6:22" x14ac:dyDescent="0.2">
      <c r="F52995"/>
      <c r="M52995" s="2"/>
      <c r="N52995"/>
      <c r="O52995"/>
      <c r="U52995"/>
      <c r="V52995"/>
    </row>
    <row r="52996" spans="6:22" x14ac:dyDescent="0.2">
      <c r="F52996"/>
      <c r="M52996" s="2"/>
      <c r="N52996"/>
      <c r="O52996"/>
      <c r="U52996"/>
      <c r="V52996"/>
    </row>
    <row r="52997" spans="6:22" x14ac:dyDescent="0.2">
      <c r="F52997"/>
      <c r="M52997" s="2"/>
      <c r="N52997"/>
      <c r="O52997"/>
      <c r="U52997"/>
      <c r="V52997"/>
    </row>
    <row r="52998" spans="6:22" x14ac:dyDescent="0.2">
      <c r="F52998"/>
      <c r="M52998" s="2"/>
      <c r="N52998"/>
      <c r="O52998"/>
      <c r="U52998"/>
      <c r="V52998"/>
    </row>
    <row r="52999" spans="6:22" x14ac:dyDescent="0.2">
      <c r="F52999"/>
      <c r="M52999" s="2"/>
      <c r="N52999"/>
      <c r="O52999"/>
      <c r="U52999"/>
      <c r="V52999"/>
    </row>
    <row r="53000" spans="6:22" x14ac:dyDescent="0.2">
      <c r="F53000"/>
      <c r="M53000" s="2"/>
      <c r="N53000"/>
      <c r="O53000"/>
      <c r="U53000"/>
      <c r="V53000"/>
    </row>
    <row r="53001" spans="6:22" x14ac:dyDescent="0.2">
      <c r="F53001"/>
      <c r="M53001" s="2"/>
      <c r="N53001"/>
      <c r="O53001"/>
      <c r="U53001"/>
      <c r="V53001"/>
    </row>
    <row r="53002" spans="6:22" x14ac:dyDescent="0.2">
      <c r="F53002"/>
      <c r="M53002" s="2"/>
      <c r="N53002"/>
      <c r="O53002"/>
      <c r="U53002"/>
      <c r="V53002"/>
    </row>
    <row r="53003" spans="6:22" x14ac:dyDescent="0.2">
      <c r="F53003"/>
      <c r="M53003" s="2"/>
      <c r="N53003"/>
      <c r="O53003"/>
      <c r="U53003"/>
      <c r="V53003"/>
    </row>
    <row r="53004" spans="6:22" x14ac:dyDescent="0.2">
      <c r="F53004"/>
      <c r="M53004" s="2"/>
      <c r="N53004"/>
      <c r="O53004"/>
      <c r="U53004"/>
      <c r="V53004"/>
    </row>
    <row r="53005" spans="6:22" x14ac:dyDescent="0.2">
      <c r="F53005"/>
      <c r="M53005" s="2"/>
      <c r="N53005"/>
      <c r="O53005"/>
      <c r="U53005"/>
      <c r="V53005"/>
    </row>
    <row r="53006" spans="6:22" x14ac:dyDescent="0.2">
      <c r="F53006"/>
      <c r="M53006" s="2"/>
      <c r="N53006"/>
      <c r="O53006"/>
      <c r="U53006"/>
      <c r="V53006"/>
    </row>
    <row r="53007" spans="6:22" x14ac:dyDescent="0.2">
      <c r="F53007"/>
      <c r="M53007" s="2"/>
      <c r="N53007"/>
      <c r="O53007"/>
      <c r="U53007"/>
      <c r="V53007"/>
    </row>
    <row r="53008" spans="6:22" x14ac:dyDescent="0.2">
      <c r="F53008"/>
      <c r="M53008" s="2"/>
      <c r="N53008"/>
      <c r="O53008"/>
      <c r="U53008"/>
      <c r="V53008"/>
    </row>
    <row r="53009" spans="6:22" x14ac:dyDescent="0.2">
      <c r="F53009"/>
      <c r="M53009" s="2"/>
      <c r="N53009"/>
      <c r="O53009"/>
      <c r="U53009"/>
      <c r="V53009"/>
    </row>
    <row r="53010" spans="6:22" x14ac:dyDescent="0.2">
      <c r="F53010"/>
      <c r="M53010" s="2"/>
      <c r="N53010"/>
      <c r="O53010"/>
      <c r="U53010"/>
      <c r="V53010"/>
    </row>
    <row r="53011" spans="6:22" x14ac:dyDescent="0.2">
      <c r="F53011"/>
      <c r="M53011" s="2"/>
      <c r="N53011"/>
      <c r="O53011"/>
      <c r="U53011"/>
      <c r="V53011"/>
    </row>
    <row r="53012" spans="6:22" x14ac:dyDescent="0.2">
      <c r="F53012"/>
      <c r="M53012" s="2"/>
      <c r="N53012"/>
      <c r="O53012"/>
      <c r="U53012"/>
      <c r="V53012"/>
    </row>
    <row r="53013" spans="6:22" x14ac:dyDescent="0.2">
      <c r="F53013"/>
      <c r="M53013" s="2"/>
      <c r="N53013"/>
      <c r="O53013"/>
      <c r="U53013"/>
      <c r="V53013"/>
    </row>
    <row r="53014" spans="6:22" x14ac:dyDescent="0.2">
      <c r="F53014"/>
      <c r="M53014" s="2"/>
      <c r="N53014"/>
      <c r="O53014"/>
      <c r="U53014"/>
      <c r="V53014"/>
    </row>
    <row r="53015" spans="6:22" x14ac:dyDescent="0.2">
      <c r="F53015"/>
      <c r="M53015" s="2"/>
      <c r="N53015"/>
      <c r="O53015"/>
      <c r="U53015"/>
      <c r="V53015"/>
    </row>
    <row r="53016" spans="6:22" x14ac:dyDescent="0.2">
      <c r="F53016"/>
      <c r="M53016" s="2"/>
      <c r="N53016"/>
      <c r="O53016"/>
      <c r="U53016"/>
      <c r="V53016"/>
    </row>
    <row r="53017" spans="6:22" x14ac:dyDescent="0.2">
      <c r="F53017"/>
      <c r="M53017" s="2"/>
      <c r="N53017"/>
      <c r="O53017"/>
      <c r="U53017"/>
      <c r="V53017"/>
    </row>
    <row r="53018" spans="6:22" x14ac:dyDescent="0.2">
      <c r="F53018"/>
      <c r="M53018" s="2"/>
      <c r="N53018"/>
      <c r="O53018"/>
      <c r="U53018"/>
      <c r="V53018"/>
    </row>
    <row r="53019" spans="6:22" x14ac:dyDescent="0.2">
      <c r="F53019"/>
      <c r="M53019" s="2"/>
      <c r="N53019"/>
      <c r="O53019"/>
      <c r="U53019"/>
      <c r="V53019"/>
    </row>
    <row r="53020" spans="6:22" x14ac:dyDescent="0.2">
      <c r="F53020"/>
      <c r="M53020" s="2"/>
      <c r="N53020"/>
      <c r="O53020"/>
      <c r="U53020"/>
      <c r="V53020"/>
    </row>
    <row r="53021" spans="6:22" x14ac:dyDescent="0.2">
      <c r="F53021"/>
      <c r="M53021" s="2"/>
      <c r="N53021"/>
      <c r="O53021"/>
      <c r="U53021"/>
      <c r="V53021"/>
    </row>
    <row r="53022" spans="6:22" x14ac:dyDescent="0.2">
      <c r="F53022"/>
      <c r="M53022" s="2"/>
      <c r="N53022"/>
      <c r="O53022"/>
      <c r="U53022"/>
      <c r="V53022"/>
    </row>
    <row r="53023" spans="6:22" x14ac:dyDescent="0.2">
      <c r="F53023"/>
      <c r="M53023" s="2"/>
      <c r="N53023"/>
      <c r="O53023"/>
      <c r="U53023"/>
      <c r="V53023"/>
    </row>
    <row r="53024" spans="6:22" x14ac:dyDescent="0.2">
      <c r="F53024"/>
      <c r="M53024" s="2"/>
      <c r="N53024"/>
      <c r="O53024"/>
      <c r="U53024"/>
      <c r="V53024"/>
    </row>
    <row r="53025" spans="6:22" x14ac:dyDescent="0.2">
      <c r="F53025"/>
      <c r="M53025" s="2"/>
      <c r="N53025"/>
      <c r="O53025"/>
      <c r="U53025"/>
      <c r="V53025"/>
    </row>
    <row r="53026" spans="6:22" x14ac:dyDescent="0.2">
      <c r="F53026"/>
      <c r="M53026" s="2"/>
      <c r="N53026"/>
      <c r="O53026"/>
      <c r="U53026"/>
      <c r="V53026"/>
    </row>
    <row r="53027" spans="6:22" x14ac:dyDescent="0.2">
      <c r="F53027"/>
      <c r="M53027" s="2"/>
      <c r="N53027"/>
      <c r="O53027"/>
      <c r="U53027"/>
      <c r="V53027"/>
    </row>
    <row r="53028" spans="6:22" x14ac:dyDescent="0.2">
      <c r="F53028"/>
      <c r="M53028" s="2"/>
      <c r="N53028"/>
      <c r="O53028"/>
      <c r="U53028"/>
      <c r="V53028"/>
    </row>
    <row r="53029" spans="6:22" x14ac:dyDescent="0.2">
      <c r="F53029"/>
      <c r="M53029" s="2"/>
      <c r="N53029"/>
      <c r="O53029"/>
      <c r="U53029"/>
      <c r="V53029"/>
    </row>
    <row r="53030" spans="6:22" x14ac:dyDescent="0.2">
      <c r="F53030"/>
      <c r="M53030" s="2"/>
      <c r="N53030"/>
      <c r="O53030"/>
      <c r="U53030"/>
      <c r="V53030"/>
    </row>
    <row r="53031" spans="6:22" x14ac:dyDescent="0.2">
      <c r="F53031"/>
      <c r="M53031" s="2"/>
      <c r="N53031"/>
      <c r="O53031"/>
      <c r="U53031"/>
      <c r="V53031"/>
    </row>
    <row r="53032" spans="6:22" x14ac:dyDescent="0.2">
      <c r="F53032"/>
      <c r="M53032" s="2"/>
      <c r="N53032"/>
      <c r="O53032"/>
      <c r="U53032"/>
      <c r="V53032"/>
    </row>
    <row r="53033" spans="6:22" x14ac:dyDescent="0.2">
      <c r="F53033"/>
      <c r="M53033" s="2"/>
      <c r="N53033"/>
      <c r="O53033"/>
      <c r="U53033"/>
      <c r="V53033"/>
    </row>
    <row r="53034" spans="6:22" x14ac:dyDescent="0.2">
      <c r="F53034"/>
      <c r="M53034" s="2"/>
      <c r="N53034"/>
      <c r="O53034"/>
      <c r="U53034"/>
      <c r="V53034"/>
    </row>
    <row r="53035" spans="6:22" x14ac:dyDescent="0.2">
      <c r="F53035"/>
      <c r="M53035" s="2"/>
      <c r="N53035"/>
      <c r="O53035"/>
      <c r="U53035"/>
      <c r="V53035"/>
    </row>
    <row r="53036" spans="6:22" x14ac:dyDescent="0.2">
      <c r="F53036"/>
      <c r="M53036" s="2"/>
      <c r="N53036"/>
      <c r="O53036"/>
      <c r="U53036"/>
      <c r="V53036"/>
    </row>
    <row r="53037" spans="6:22" x14ac:dyDescent="0.2">
      <c r="F53037"/>
      <c r="M53037" s="2"/>
      <c r="N53037"/>
      <c r="O53037"/>
      <c r="U53037"/>
      <c r="V53037"/>
    </row>
    <row r="53038" spans="6:22" x14ac:dyDescent="0.2">
      <c r="F53038"/>
      <c r="M53038" s="2"/>
      <c r="N53038"/>
      <c r="O53038"/>
      <c r="U53038"/>
      <c r="V53038"/>
    </row>
    <row r="53039" spans="6:22" x14ac:dyDescent="0.2">
      <c r="F53039"/>
      <c r="M53039" s="2"/>
      <c r="N53039"/>
      <c r="O53039"/>
      <c r="U53039"/>
      <c r="V53039"/>
    </row>
    <row r="53040" spans="6:22" x14ac:dyDescent="0.2">
      <c r="F53040"/>
      <c r="M53040" s="2"/>
      <c r="N53040"/>
      <c r="O53040"/>
      <c r="U53040"/>
      <c r="V53040"/>
    </row>
    <row r="53041" spans="6:22" x14ac:dyDescent="0.2">
      <c r="F53041"/>
      <c r="M53041" s="2"/>
      <c r="N53041"/>
      <c r="O53041"/>
      <c r="U53041"/>
      <c r="V53041"/>
    </row>
    <row r="53042" spans="6:22" x14ac:dyDescent="0.2">
      <c r="F53042"/>
      <c r="M53042" s="2"/>
      <c r="N53042"/>
      <c r="O53042"/>
      <c r="U53042"/>
      <c r="V53042"/>
    </row>
    <row r="53043" spans="6:22" x14ac:dyDescent="0.2">
      <c r="F53043"/>
      <c r="M53043" s="2"/>
      <c r="N53043"/>
      <c r="O53043"/>
      <c r="U53043"/>
      <c r="V53043"/>
    </row>
    <row r="53044" spans="6:22" x14ac:dyDescent="0.2">
      <c r="F53044"/>
      <c r="M53044" s="2"/>
      <c r="N53044"/>
      <c r="O53044"/>
      <c r="U53044"/>
      <c r="V53044"/>
    </row>
    <row r="53045" spans="6:22" x14ac:dyDescent="0.2">
      <c r="F53045"/>
      <c r="M53045" s="2"/>
      <c r="N53045"/>
      <c r="O53045"/>
      <c r="U53045"/>
      <c r="V53045"/>
    </row>
    <row r="53046" spans="6:22" x14ac:dyDescent="0.2">
      <c r="F53046"/>
      <c r="M53046" s="2"/>
      <c r="N53046"/>
      <c r="O53046"/>
      <c r="U53046"/>
      <c r="V53046"/>
    </row>
    <row r="53047" spans="6:22" x14ac:dyDescent="0.2">
      <c r="F53047"/>
      <c r="M53047" s="2"/>
      <c r="N53047"/>
      <c r="O53047"/>
      <c r="U53047"/>
      <c r="V53047"/>
    </row>
    <row r="53048" spans="6:22" x14ac:dyDescent="0.2">
      <c r="F53048"/>
      <c r="M53048" s="2"/>
      <c r="N53048"/>
      <c r="O53048"/>
      <c r="U53048"/>
      <c r="V53048"/>
    </row>
    <row r="53049" spans="6:22" x14ac:dyDescent="0.2">
      <c r="F53049"/>
      <c r="M53049" s="2"/>
      <c r="N53049"/>
      <c r="O53049"/>
      <c r="U53049"/>
      <c r="V53049"/>
    </row>
    <row r="53050" spans="6:22" x14ac:dyDescent="0.2">
      <c r="F53050"/>
      <c r="M53050" s="2"/>
      <c r="N53050"/>
      <c r="O53050"/>
      <c r="U53050"/>
      <c r="V53050"/>
    </row>
    <row r="53051" spans="6:22" x14ac:dyDescent="0.2">
      <c r="F53051"/>
      <c r="M53051" s="2"/>
      <c r="N53051"/>
      <c r="O53051"/>
      <c r="U53051"/>
      <c r="V53051"/>
    </row>
    <row r="53052" spans="6:22" x14ac:dyDescent="0.2">
      <c r="F53052"/>
      <c r="M53052" s="2"/>
      <c r="N53052"/>
      <c r="O53052"/>
      <c r="U53052"/>
      <c r="V53052"/>
    </row>
    <row r="53053" spans="6:22" x14ac:dyDescent="0.2">
      <c r="F53053"/>
      <c r="M53053" s="2"/>
      <c r="N53053"/>
      <c r="O53053"/>
      <c r="U53053"/>
      <c r="V53053"/>
    </row>
    <row r="53054" spans="6:22" x14ac:dyDescent="0.2">
      <c r="F53054"/>
      <c r="M53054" s="2"/>
      <c r="N53054"/>
      <c r="O53054"/>
      <c r="U53054"/>
      <c r="V53054"/>
    </row>
    <row r="53055" spans="6:22" x14ac:dyDescent="0.2">
      <c r="F53055"/>
      <c r="M53055" s="2"/>
      <c r="N53055"/>
      <c r="O53055"/>
      <c r="U53055"/>
      <c r="V53055"/>
    </row>
    <row r="53056" spans="6:22" x14ac:dyDescent="0.2">
      <c r="F53056"/>
      <c r="M53056" s="2"/>
      <c r="N53056"/>
      <c r="O53056"/>
      <c r="U53056"/>
      <c r="V53056"/>
    </row>
    <row r="53057" spans="6:22" x14ac:dyDescent="0.2">
      <c r="F53057"/>
      <c r="M53057" s="2"/>
      <c r="N53057"/>
      <c r="O53057"/>
      <c r="U53057"/>
      <c r="V53057"/>
    </row>
    <row r="53058" spans="6:22" x14ac:dyDescent="0.2">
      <c r="F53058"/>
      <c r="M53058" s="2"/>
      <c r="N53058"/>
      <c r="O53058"/>
      <c r="U53058"/>
      <c r="V53058"/>
    </row>
    <row r="53059" spans="6:22" x14ac:dyDescent="0.2">
      <c r="F53059"/>
      <c r="M53059" s="2"/>
      <c r="N53059"/>
      <c r="O53059"/>
      <c r="U53059"/>
      <c r="V53059"/>
    </row>
    <row r="53060" spans="6:22" x14ac:dyDescent="0.2">
      <c r="F53060"/>
      <c r="M53060" s="2"/>
      <c r="N53060"/>
      <c r="O53060"/>
      <c r="U53060"/>
      <c r="V53060"/>
    </row>
    <row r="53061" spans="6:22" x14ac:dyDescent="0.2">
      <c r="F53061"/>
      <c r="M53061" s="2"/>
      <c r="N53061"/>
      <c r="O53061"/>
      <c r="U53061"/>
      <c r="V53061"/>
    </row>
    <row r="53062" spans="6:22" x14ac:dyDescent="0.2">
      <c r="F53062"/>
      <c r="M53062" s="2"/>
      <c r="N53062"/>
      <c r="O53062"/>
      <c r="U53062"/>
      <c r="V53062"/>
    </row>
    <row r="53063" spans="6:22" x14ac:dyDescent="0.2">
      <c r="F53063"/>
      <c r="M53063" s="2"/>
      <c r="N53063"/>
      <c r="O53063"/>
      <c r="U53063"/>
      <c r="V53063"/>
    </row>
    <row r="53064" spans="6:22" x14ac:dyDescent="0.2">
      <c r="F53064"/>
      <c r="M53064" s="2"/>
      <c r="N53064"/>
      <c r="O53064"/>
      <c r="U53064"/>
      <c r="V53064"/>
    </row>
    <row r="53065" spans="6:22" x14ac:dyDescent="0.2">
      <c r="F53065"/>
      <c r="M53065" s="2"/>
      <c r="N53065"/>
      <c r="O53065"/>
      <c r="U53065"/>
      <c r="V53065"/>
    </row>
    <row r="53066" spans="6:22" x14ac:dyDescent="0.2">
      <c r="F53066"/>
      <c r="M53066" s="2"/>
      <c r="N53066"/>
      <c r="O53066"/>
      <c r="U53066"/>
      <c r="V53066"/>
    </row>
    <row r="53067" spans="6:22" x14ac:dyDescent="0.2">
      <c r="F53067"/>
      <c r="M53067" s="2"/>
      <c r="N53067"/>
      <c r="O53067"/>
      <c r="U53067"/>
      <c r="V53067"/>
    </row>
    <row r="53068" spans="6:22" x14ac:dyDescent="0.2">
      <c r="F53068"/>
      <c r="M53068" s="2"/>
      <c r="N53068"/>
      <c r="O53068"/>
      <c r="U53068"/>
      <c r="V53068"/>
    </row>
    <row r="53069" spans="6:22" x14ac:dyDescent="0.2">
      <c r="F53069"/>
      <c r="M53069" s="2"/>
      <c r="N53069"/>
      <c r="O53069"/>
      <c r="U53069"/>
      <c r="V53069"/>
    </row>
    <row r="53070" spans="6:22" x14ac:dyDescent="0.2">
      <c r="F53070"/>
      <c r="M53070" s="2"/>
      <c r="N53070"/>
      <c r="O53070"/>
      <c r="U53070"/>
      <c r="V53070"/>
    </row>
    <row r="53071" spans="6:22" x14ac:dyDescent="0.2">
      <c r="F53071"/>
      <c r="M53071" s="2"/>
      <c r="N53071"/>
      <c r="O53071"/>
      <c r="U53071"/>
      <c r="V53071"/>
    </row>
    <row r="53072" spans="6:22" x14ac:dyDescent="0.2">
      <c r="F53072"/>
      <c r="M53072" s="2"/>
      <c r="N53072"/>
      <c r="O53072"/>
      <c r="U53072"/>
      <c r="V53072"/>
    </row>
    <row r="53073" spans="6:22" x14ac:dyDescent="0.2">
      <c r="F53073"/>
      <c r="M53073" s="2"/>
      <c r="N53073"/>
      <c r="O53073"/>
      <c r="U53073"/>
      <c r="V53073"/>
    </row>
    <row r="53074" spans="6:22" x14ac:dyDescent="0.2">
      <c r="F53074"/>
      <c r="M53074" s="2"/>
      <c r="N53074"/>
      <c r="O53074"/>
      <c r="U53074"/>
      <c r="V53074"/>
    </row>
    <row r="53075" spans="6:22" x14ac:dyDescent="0.2">
      <c r="F53075"/>
      <c r="M53075" s="2"/>
      <c r="N53075"/>
      <c r="O53075"/>
      <c r="U53075"/>
      <c r="V53075"/>
    </row>
    <row r="53076" spans="6:22" x14ac:dyDescent="0.2">
      <c r="F53076"/>
      <c r="M53076" s="2"/>
      <c r="N53076"/>
      <c r="O53076"/>
      <c r="U53076"/>
      <c r="V53076"/>
    </row>
    <row r="53077" spans="6:22" x14ac:dyDescent="0.2">
      <c r="F53077"/>
      <c r="M53077" s="2"/>
      <c r="N53077"/>
      <c r="O53077"/>
      <c r="U53077"/>
      <c r="V53077"/>
    </row>
    <row r="53078" spans="6:22" x14ac:dyDescent="0.2">
      <c r="F53078"/>
      <c r="M53078" s="2"/>
      <c r="N53078"/>
      <c r="O53078"/>
      <c r="U53078"/>
      <c r="V53078"/>
    </row>
    <row r="53079" spans="6:22" x14ac:dyDescent="0.2">
      <c r="F53079"/>
      <c r="M53079" s="2"/>
      <c r="N53079"/>
      <c r="O53079"/>
      <c r="U53079"/>
      <c r="V53079"/>
    </row>
    <row r="53080" spans="6:22" x14ac:dyDescent="0.2">
      <c r="F53080"/>
      <c r="M53080" s="2"/>
      <c r="N53080"/>
      <c r="O53080"/>
      <c r="U53080"/>
      <c r="V53080"/>
    </row>
    <row r="53081" spans="6:22" x14ac:dyDescent="0.2">
      <c r="F53081"/>
      <c r="M53081" s="2"/>
      <c r="N53081"/>
      <c r="O53081"/>
      <c r="U53081"/>
      <c r="V53081"/>
    </row>
    <row r="53082" spans="6:22" x14ac:dyDescent="0.2">
      <c r="F53082"/>
      <c r="M53082" s="2"/>
      <c r="N53082"/>
      <c r="O53082"/>
      <c r="U53082"/>
      <c r="V53082"/>
    </row>
    <row r="53083" spans="6:22" x14ac:dyDescent="0.2">
      <c r="F53083"/>
      <c r="M53083" s="2"/>
      <c r="N53083"/>
      <c r="O53083"/>
      <c r="U53083"/>
      <c r="V53083"/>
    </row>
    <row r="53084" spans="6:22" x14ac:dyDescent="0.2">
      <c r="F53084"/>
      <c r="M53084" s="2"/>
      <c r="N53084"/>
      <c r="O53084"/>
      <c r="U53084"/>
      <c r="V53084"/>
    </row>
    <row r="53085" spans="6:22" x14ac:dyDescent="0.2">
      <c r="F53085"/>
      <c r="M53085" s="2"/>
      <c r="N53085"/>
      <c r="O53085"/>
      <c r="U53085"/>
      <c r="V53085"/>
    </row>
    <row r="53086" spans="6:22" x14ac:dyDescent="0.2">
      <c r="F53086"/>
      <c r="M53086" s="2"/>
      <c r="N53086"/>
      <c r="O53086"/>
      <c r="U53086"/>
      <c r="V53086"/>
    </row>
    <row r="53087" spans="6:22" x14ac:dyDescent="0.2">
      <c r="F53087"/>
      <c r="M53087" s="2"/>
      <c r="N53087"/>
      <c r="O53087"/>
      <c r="U53087"/>
      <c r="V53087"/>
    </row>
    <row r="53088" spans="6:22" x14ac:dyDescent="0.2">
      <c r="F53088"/>
      <c r="M53088" s="2"/>
      <c r="N53088"/>
      <c r="O53088"/>
      <c r="U53088"/>
      <c r="V53088"/>
    </row>
    <row r="53089" spans="6:22" x14ac:dyDescent="0.2">
      <c r="F53089"/>
      <c r="M53089" s="2"/>
      <c r="N53089"/>
      <c r="O53089"/>
      <c r="U53089"/>
      <c r="V53089"/>
    </row>
    <row r="53090" spans="6:22" x14ac:dyDescent="0.2">
      <c r="F53090"/>
      <c r="M53090" s="2"/>
      <c r="N53090"/>
      <c r="O53090"/>
      <c r="U53090"/>
      <c r="V53090"/>
    </row>
    <row r="53091" spans="6:22" x14ac:dyDescent="0.2">
      <c r="F53091"/>
      <c r="M53091" s="2"/>
      <c r="N53091"/>
      <c r="O53091"/>
      <c r="U53091"/>
      <c r="V53091"/>
    </row>
    <row r="53092" spans="6:22" x14ac:dyDescent="0.2">
      <c r="F53092"/>
      <c r="M53092" s="2"/>
      <c r="N53092"/>
      <c r="O53092"/>
      <c r="U53092"/>
      <c r="V53092"/>
    </row>
    <row r="53093" spans="6:22" x14ac:dyDescent="0.2">
      <c r="F53093"/>
      <c r="M53093" s="2"/>
      <c r="N53093"/>
      <c r="O53093"/>
      <c r="U53093"/>
      <c r="V53093"/>
    </row>
    <row r="53094" spans="6:22" x14ac:dyDescent="0.2">
      <c r="F53094"/>
      <c r="M53094" s="2"/>
      <c r="N53094"/>
      <c r="O53094"/>
      <c r="U53094"/>
      <c r="V53094"/>
    </row>
    <row r="53095" spans="6:22" x14ac:dyDescent="0.2">
      <c r="F53095"/>
      <c r="M53095" s="2"/>
      <c r="N53095"/>
      <c r="O53095"/>
      <c r="U53095"/>
      <c r="V53095"/>
    </row>
    <row r="53096" spans="6:22" x14ac:dyDescent="0.2">
      <c r="F53096"/>
      <c r="M53096" s="2"/>
      <c r="N53096"/>
      <c r="O53096"/>
      <c r="U53096"/>
      <c r="V53096"/>
    </row>
    <row r="53097" spans="6:22" x14ac:dyDescent="0.2">
      <c r="F53097"/>
      <c r="M53097" s="2"/>
      <c r="N53097"/>
      <c r="O53097"/>
      <c r="U53097"/>
      <c r="V53097"/>
    </row>
    <row r="53098" spans="6:22" x14ac:dyDescent="0.2">
      <c r="F53098"/>
      <c r="M53098" s="2"/>
      <c r="N53098"/>
      <c r="O53098"/>
      <c r="U53098"/>
      <c r="V53098"/>
    </row>
    <row r="53099" spans="6:22" x14ac:dyDescent="0.2">
      <c r="F53099"/>
      <c r="M53099" s="2"/>
      <c r="N53099"/>
      <c r="O53099"/>
      <c r="U53099"/>
      <c r="V53099"/>
    </row>
    <row r="53100" spans="6:22" x14ac:dyDescent="0.2">
      <c r="F53100"/>
      <c r="M53100" s="2"/>
      <c r="N53100"/>
      <c r="O53100"/>
      <c r="U53100"/>
      <c r="V53100"/>
    </row>
    <row r="53101" spans="6:22" x14ac:dyDescent="0.2">
      <c r="F53101"/>
      <c r="M53101" s="2"/>
      <c r="N53101"/>
      <c r="O53101"/>
      <c r="U53101"/>
      <c r="V53101"/>
    </row>
    <row r="53102" spans="6:22" x14ac:dyDescent="0.2">
      <c r="F53102"/>
      <c r="M53102" s="2"/>
      <c r="N53102"/>
      <c r="O53102"/>
      <c r="U53102"/>
      <c r="V53102"/>
    </row>
    <row r="53103" spans="6:22" x14ac:dyDescent="0.2">
      <c r="F53103"/>
      <c r="M53103" s="2"/>
      <c r="N53103"/>
      <c r="O53103"/>
      <c r="U53103"/>
      <c r="V53103"/>
    </row>
    <row r="53104" spans="6:22" x14ac:dyDescent="0.2">
      <c r="F53104"/>
      <c r="M53104" s="2"/>
      <c r="N53104"/>
      <c r="O53104"/>
      <c r="U53104"/>
      <c r="V53104"/>
    </row>
    <row r="53105" spans="6:22" x14ac:dyDescent="0.2">
      <c r="F53105"/>
      <c r="M53105" s="2"/>
      <c r="N53105"/>
      <c r="O53105"/>
      <c r="U53105"/>
      <c r="V53105"/>
    </row>
    <row r="53106" spans="6:22" x14ac:dyDescent="0.2">
      <c r="F53106"/>
      <c r="M53106" s="2"/>
      <c r="N53106"/>
      <c r="O53106"/>
      <c r="U53106"/>
      <c r="V53106"/>
    </row>
    <row r="53107" spans="6:22" x14ac:dyDescent="0.2">
      <c r="F53107"/>
      <c r="M53107" s="2"/>
      <c r="N53107"/>
      <c r="O53107"/>
      <c r="U53107"/>
      <c r="V53107"/>
    </row>
    <row r="53108" spans="6:22" x14ac:dyDescent="0.2">
      <c r="F53108"/>
      <c r="M53108" s="2"/>
      <c r="N53108"/>
      <c r="O53108"/>
      <c r="U53108"/>
      <c r="V53108"/>
    </row>
    <row r="53109" spans="6:22" x14ac:dyDescent="0.2">
      <c r="F53109"/>
      <c r="M53109" s="2"/>
      <c r="N53109"/>
      <c r="O53109"/>
      <c r="U53109"/>
      <c r="V53109"/>
    </row>
    <row r="53110" spans="6:22" x14ac:dyDescent="0.2">
      <c r="F53110"/>
      <c r="M53110" s="2"/>
      <c r="N53110"/>
      <c r="O53110"/>
      <c r="U53110"/>
      <c r="V53110"/>
    </row>
    <row r="53111" spans="6:22" x14ac:dyDescent="0.2">
      <c r="F53111"/>
      <c r="M53111" s="2"/>
      <c r="N53111"/>
      <c r="O53111"/>
      <c r="U53111"/>
      <c r="V53111"/>
    </row>
    <row r="53112" spans="6:22" x14ac:dyDescent="0.2">
      <c r="F53112"/>
      <c r="M53112" s="2"/>
      <c r="N53112"/>
      <c r="O53112"/>
      <c r="U53112"/>
      <c r="V53112"/>
    </row>
    <row r="53113" spans="6:22" x14ac:dyDescent="0.2">
      <c r="F53113"/>
      <c r="M53113" s="2"/>
      <c r="N53113"/>
      <c r="O53113"/>
      <c r="U53113"/>
      <c r="V53113"/>
    </row>
    <row r="53114" spans="6:22" x14ac:dyDescent="0.2">
      <c r="F53114"/>
      <c r="M53114" s="2"/>
      <c r="N53114"/>
      <c r="O53114"/>
      <c r="U53114"/>
      <c r="V53114"/>
    </row>
    <row r="53115" spans="6:22" x14ac:dyDescent="0.2">
      <c r="F53115"/>
      <c r="M53115" s="2"/>
      <c r="N53115"/>
      <c r="O53115"/>
      <c r="U53115"/>
      <c r="V53115"/>
    </row>
    <row r="53116" spans="6:22" x14ac:dyDescent="0.2">
      <c r="F53116"/>
      <c r="M53116" s="2"/>
      <c r="N53116"/>
      <c r="O53116"/>
      <c r="U53116"/>
      <c r="V53116"/>
    </row>
    <row r="53117" spans="6:22" x14ac:dyDescent="0.2">
      <c r="F53117"/>
      <c r="M53117" s="2"/>
      <c r="N53117"/>
      <c r="O53117"/>
      <c r="U53117"/>
      <c r="V53117"/>
    </row>
    <row r="53118" spans="6:22" x14ac:dyDescent="0.2">
      <c r="F53118"/>
      <c r="M53118" s="2"/>
      <c r="N53118"/>
      <c r="O53118"/>
      <c r="U53118"/>
      <c r="V53118"/>
    </row>
    <row r="53119" spans="6:22" x14ac:dyDescent="0.2">
      <c r="F53119"/>
      <c r="M53119" s="2"/>
      <c r="N53119"/>
      <c r="O53119"/>
      <c r="U53119"/>
      <c r="V53119"/>
    </row>
    <row r="53120" spans="6:22" x14ac:dyDescent="0.2">
      <c r="F53120"/>
      <c r="M53120" s="2"/>
      <c r="N53120"/>
      <c r="O53120"/>
      <c r="U53120"/>
      <c r="V53120"/>
    </row>
    <row r="53121" spans="6:22" x14ac:dyDescent="0.2">
      <c r="F53121"/>
      <c r="M53121" s="2"/>
      <c r="N53121"/>
      <c r="O53121"/>
      <c r="U53121"/>
      <c r="V53121"/>
    </row>
    <row r="53122" spans="6:22" x14ac:dyDescent="0.2">
      <c r="F53122"/>
      <c r="M53122" s="2"/>
      <c r="N53122"/>
      <c r="O53122"/>
      <c r="U53122"/>
      <c r="V53122"/>
    </row>
    <row r="53123" spans="6:22" x14ac:dyDescent="0.2">
      <c r="F53123"/>
      <c r="M53123" s="2"/>
      <c r="N53123"/>
      <c r="O53123"/>
      <c r="U53123"/>
      <c r="V53123"/>
    </row>
    <row r="53124" spans="6:22" x14ac:dyDescent="0.2">
      <c r="F53124"/>
      <c r="M53124" s="2"/>
      <c r="N53124"/>
      <c r="O53124"/>
      <c r="U53124"/>
      <c r="V53124"/>
    </row>
    <row r="53125" spans="6:22" x14ac:dyDescent="0.2">
      <c r="F53125"/>
      <c r="M53125" s="2"/>
      <c r="N53125"/>
      <c r="O53125"/>
      <c r="U53125"/>
      <c r="V53125"/>
    </row>
    <row r="53126" spans="6:22" x14ac:dyDescent="0.2">
      <c r="F53126"/>
      <c r="M53126" s="2"/>
      <c r="N53126"/>
      <c r="O53126"/>
      <c r="U53126"/>
      <c r="V53126"/>
    </row>
    <row r="53127" spans="6:22" x14ac:dyDescent="0.2">
      <c r="F53127"/>
      <c r="M53127" s="2"/>
      <c r="N53127"/>
      <c r="O53127"/>
      <c r="U53127"/>
      <c r="V53127"/>
    </row>
    <row r="53128" spans="6:22" x14ac:dyDescent="0.2">
      <c r="F53128"/>
      <c r="M53128" s="2"/>
      <c r="N53128"/>
      <c r="O53128"/>
      <c r="U53128"/>
      <c r="V53128"/>
    </row>
    <row r="53129" spans="6:22" x14ac:dyDescent="0.2">
      <c r="F53129"/>
      <c r="M53129" s="2"/>
      <c r="N53129"/>
      <c r="O53129"/>
      <c r="U53129"/>
      <c r="V53129"/>
    </row>
    <row r="53130" spans="6:22" x14ac:dyDescent="0.2">
      <c r="F53130"/>
      <c r="M53130" s="2"/>
      <c r="N53130"/>
      <c r="O53130"/>
      <c r="U53130"/>
      <c r="V53130"/>
    </row>
    <row r="53131" spans="6:22" x14ac:dyDescent="0.2">
      <c r="F53131"/>
      <c r="M53131" s="2"/>
      <c r="N53131"/>
      <c r="O53131"/>
      <c r="U53131"/>
      <c r="V53131"/>
    </row>
    <row r="53132" spans="6:22" x14ac:dyDescent="0.2">
      <c r="F53132"/>
      <c r="M53132" s="2"/>
      <c r="N53132"/>
      <c r="O53132"/>
      <c r="U53132"/>
      <c r="V53132"/>
    </row>
    <row r="53133" spans="6:22" x14ac:dyDescent="0.2">
      <c r="F53133"/>
      <c r="M53133" s="2"/>
      <c r="N53133"/>
      <c r="O53133"/>
      <c r="U53133"/>
      <c r="V53133"/>
    </row>
    <row r="53134" spans="6:22" x14ac:dyDescent="0.2">
      <c r="F53134"/>
      <c r="M53134" s="2"/>
      <c r="N53134"/>
      <c r="O53134"/>
      <c r="U53134"/>
      <c r="V53134"/>
    </row>
    <row r="53135" spans="6:22" x14ac:dyDescent="0.2">
      <c r="F53135"/>
      <c r="M53135" s="2"/>
      <c r="N53135"/>
      <c r="O53135"/>
      <c r="U53135"/>
      <c r="V53135"/>
    </row>
    <row r="53136" spans="6:22" x14ac:dyDescent="0.2">
      <c r="F53136"/>
      <c r="M53136" s="2"/>
      <c r="N53136"/>
      <c r="O53136"/>
      <c r="U53136"/>
      <c r="V53136"/>
    </row>
    <row r="53137" spans="6:22" x14ac:dyDescent="0.2">
      <c r="F53137"/>
      <c r="M53137" s="2"/>
      <c r="N53137"/>
      <c r="O53137"/>
      <c r="U53137"/>
      <c r="V53137"/>
    </row>
    <row r="53138" spans="6:22" x14ac:dyDescent="0.2">
      <c r="F53138"/>
      <c r="M53138" s="2"/>
      <c r="N53138"/>
      <c r="O53138"/>
      <c r="U53138"/>
      <c r="V53138"/>
    </row>
    <row r="53139" spans="6:22" x14ac:dyDescent="0.2">
      <c r="F53139"/>
      <c r="M53139" s="2"/>
      <c r="N53139"/>
      <c r="O53139"/>
      <c r="U53139"/>
      <c r="V53139"/>
    </row>
    <row r="53140" spans="6:22" x14ac:dyDescent="0.2">
      <c r="F53140"/>
      <c r="M53140" s="2"/>
      <c r="N53140"/>
      <c r="O53140"/>
      <c r="U53140"/>
      <c r="V53140"/>
    </row>
    <row r="53141" spans="6:22" x14ac:dyDescent="0.2">
      <c r="F53141"/>
      <c r="M53141" s="2"/>
      <c r="N53141"/>
      <c r="O53141"/>
      <c r="U53141"/>
      <c r="V53141"/>
    </row>
    <row r="53142" spans="6:22" x14ac:dyDescent="0.2">
      <c r="F53142"/>
      <c r="M53142" s="2"/>
      <c r="N53142"/>
      <c r="O53142"/>
      <c r="U53142"/>
      <c r="V53142"/>
    </row>
    <row r="53143" spans="6:22" x14ac:dyDescent="0.2">
      <c r="F53143"/>
      <c r="M53143" s="2"/>
      <c r="N53143"/>
      <c r="O53143"/>
      <c r="U53143"/>
      <c r="V53143"/>
    </row>
    <row r="53144" spans="6:22" x14ac:dyDescent="0.2">
      <c r="F53144"/>
      <c r="M53144" s="2"/>
      <c r="N53144"/>
      <c r="O53144"/>
      <c r="U53144"/>
      <c r="V53144"/>
    </row>
    <row r="53145" spans="6:22" x14ac:dyDescent="0.2">
      <c r="F53145"/>
      <c r="M53145" s="2"/>
      <c r="N53145"/>
      <c r="O53145"/>
      <c r="U53145"/>
      <c r="V53145"/>
    </row>
    <row r="53146" spans="6:22" x14ac:dyDescent="0.2">
      <c r="F53146"/>
      <c r="M53146" s="2"/>
      <c r="N53146"/>
      <c r="O53146"/>
      <c r="U53146"/>
      <c r="V53146"/>
    </row>
    <row r="53147" spans="6:22" x14ac:dyDescent="0.2">
      <c r="F53147"/>
      <c r="M53147" s="2"/>
      <c r="N53147"/>
      <c r="O53147"/>
      <c r="U53147"/>
      <c r="V53147"/>
    </row>
    <row r="53148" spans="6:22" x14ac:dyDescent="0.2">
      <c r="F53148"/>
      <c r="M53148" s="2"/>
      <c r="N53148"/>
      <c r="O53148"/>
      <c r="U53148"/>
      <c r="V53148"/>
    </row>
    <row r="53149" spans="6:22" x14ac:dyDescent="0.2">
      <c r="F53149"/>
      <c r="M53149" s="2"/>
      <c r="N53149"/>
      <c r="O53149"/>
      <c r="U53149"/>
      <c r="V53149"/>
    </row>
    <row r="53150" spans="6:22" x14ac:dyDescent="0.2">
      <c r="F53150"/>
      <c r="M53150" s="2"/>
      <c r="N53150"/>
      <c r="O53150"/>
      <c r="U53150"/>
      <c r="V53150"/>
    </row>
    <row r="53151" spans="6:22" x14ac:dyDescent="0.2">
      <c r="F53151"/>
      <c r="M53151" s="2"/>
      <c r="N53151"/>
      <c r="O53151"/>
      <c r="U53151"/>
      <c r="V53151"/>
    </row>
    <row r="53152" spans="6:22" x14ac:dyDescent="0.2">
      <c r="F53152"/>
      <c r="M53152" s="2"/>
      <c r="N53152"/>
      <c r="O53152"/>
      <c r="U53152"/>
      <c r="V53152"/>
    </row>
    <row r="53153" spans="6:22" x14ac:dyDescent="0.2">
      <c r="F53153"/>
      <c r="M53153" s="2"/>
      <c r="N53153"/>
      <c r="O53153"/>
      <c r="U53153"/>
      <c r="V53153"/>
    </row>
    <row r="53154" spans="6:22" x14ac:dyDescent="0.2">
      <c r="F53154"/>
      <c r="M53154" s="2"/>
      <c r="N53154"/>
      <c r="O53154"/>
      <c r="U53154"/>
      <c r="V53154"/>
    </row>
    <row r="53155" spans="6:22" x14ac:dyDescent="0.2">
      <c r="F53155"/>
      <c r="M53155" s="2"/>
      <c r="N53155"/>
      <c r="O53155"/>
      <c r="U53155"/>
      <c r="V53155"/>
    </row>
    <row r="53156" spans="6:22" x14ac:dyDescent="0.2">
      <c r="F53156"/>
      <c r="M53156" s="2"/>
      <c r="N53156"/>
      <c r="O53156"/>
      <c r="U53156"/>
      <c r="V53156"/>
    </row>
    <row r="53157" spans="6:22" x14ac:dyDescent="0.2">
      <c r="F53157"/>
      <c r="M53157" s="2"/>
      <c r="N53157"/>
      <c r="O53157"/>
      <c r="U53157"/>
      <c r="V53157"/>
    </row>
    <row r="53158" spans="6:22" x14ac:dyDescent="0.2">
      <c r="F53158"/>
      <c r="M53158" s="2"/>
      <c r="N53158"/>
      <c r="O53158"/>
      <c r="U53158"/>
      <c r="V53158"/>
    </row>
    <row r="53159" spans="6:22" x14ac:dyDescent="0.2">
      <c r="F53159"/>
      <c r="M53159" s="2"/>
      <c r="N53159"/>
      <c r="O53159"/>
      <c r="U53159"/>
      <c r="V53159"/>
    </row>
    <row r="53160" spans="6:22" x14ac:dyDescent="0.2">
      <c r="F53160"/>
      <c r="M53160" s="2"/>
      <c r="N53160"/>
      <c r="O53160"/>
      <c r="U53160"/>
      <c r="V53160"/>
    </row>
    <row r="53161" spans="6:22" x14ac:dyDescent="0.2">
      <c r="F53161"/>
      <c r="M53161" s="2"/>
      <c r="N53161"/>
      <c r="O53161"/>
      <c r="U53161"/>
      <c r="V53161"/>
    </row>
    <row r="53162" spans="6:22" x14ac:dyDescent="0.2">
      <c r="F53162"/>
      <c r="M53162" s="2"/>
      <c r="N53162"/>
      <c r="O53162"/>
      <c r="U53162"/>
      <c r="V53162"/>
    </row>
    <row r="53163" spans="6:22" x14ac:dyDescent="0.2">
      <c r="F53163"/>
      <c r="M53163" s="2"/>
      <c r="N53163"/>
      <c r="O53163"/>
      <c r="U53163"/>
      <c r="V53163"/>
    </row>
    <row r="53164" spans="6:22" x14ac:dyDescent="0.2">
      <c r="F53164"/>
      <c r="M53164" s="2"/>
      <c r="N53164"/>
      <c r="O53164"/>
      <c r="U53164"/>
      <c r="V53164"/>
    </row>
    <row r="53165" spans="6:22" x14ac:dyDescent="0.2">
      <c r="F53165"/>
      <c r="M53165" s="2"/>
      <c r="N53165"/>
      <c r="O53165"/>
      <c r="U53165"/>
      <c r="V53165"/>
    </row>
    <row r="53166" spans="6:22" x14ac:dyDescent="0.2">
      <c r="F53166"/>
      <c r="M53166" s="2"/>
      <c r="N53166"/>
      <c r="O53166"/>
      <c r="U53166"/>
      <c r="V53166"/>
    </row>
    <row r="53167" spans="6:22" x14ac:dyDescent="0.2">
      <c r="F53167"/>
      <c r="M53167" s="2"/>
      <c r="N53167"/>
      <c r="O53167"/>
      <c r="U53167"/>
      <c r="V53167"/>
    </row>
    <row r="53168" spans="6:22" x14ac:dyDescent="0.2">
      <c r="F53168"/>
      <c r="M53168" s="2"/>
      <c r="N53168"/>
      <c r="O53168"/>
      <c r="U53168"/>
      <c r="V53168"/>
    </row>
    <row r="53169" spans="6:22" x14ac:dyDescent="0.2">
      <c r="F53169"/>
      <c r="M53169" s="2"/>
      <c r="N53169"/>
      <c r="O53169"/>
      <c r="U53169"/>
      <c r="V53169"/>
    </row>
    <row r="53170" spans="6:22" x14ac:dyDescent="0.2">
      <c r="F53170"/>
      <c r="M53170" s="2"/>
      <c r="N53170"/>
      <c r="O53170"/>
      <c r="U53170"/>
      <c r="V53170"/>
    </row>
    <row r="53171" spans="6:22" x14ac:dyDescent="0.2">
      <c r="F53171"/>
      <c r="M53171" s="2"/>
      <c r="N53171"/>
      <c r="O53171"/>
      <c r="U53171"/>
      <c r="V53171"/>
    </row>
    <row r="53172" spans="6:22" x14ac:dyDescent="0.2">
      <c r="F53172"/>
      <c r="M53172" s="2"/>
      <c r="N53172"/>
      <c r="O53172"/>
      <c r="U53172"/>
      <c r="V53172"/>
    </row>
    <row r="53173" spans="6:22" x14ac:dyDescent="0.2">
      <c r="F53173"/>
      <c r="M53173" s="2"/>
      <c r="N53173"/>
      <c r="O53173"/>
      <c r="U53173"/>
      <c r="V53173"/>
    </row>
    <row r="53174" spans="6:22" x14ac:dyDescent="0.2">
      <c r="F53174"/>
      <c r="M53174" s="2"/>
      <c r="N53174"/>
      <c r="O53174"/>
      <c r="U53174"/>
      <c r="V53174"/>
    </row>
    <row r="53175" spans="6:22" x14ac:dyDescent="0.2">
      <c r="F53175"/>
      <c r="M53175" s="2"/>
      <c r="N53175"/>
      <c r="O53175"/>
      <c r="U53175"/>
      <c r="V53175"/>
    </row>
    <row r="53176" spans="6:22" x14ac:dyDescent="0.2">
      <c r="F53176"/>
      <c r="M53176" s="2"/>
      <c r="N53176"/>
      <c r="O53176"/>
      <c r="U53176"/>
      <c r="V53176"/>
    </row>
    <row r="53177" spans="6:22" x14ac:dyDescent="0.2">
      <c r="F53177"/>
      <c r="M53177" s="2"/>
      <c r="N53177"/>
      <c r="O53177"/>
      <c r="U53177"/>
      <c r="V53177"/>
    </row>
    <row r="53178" spans="6:22" x14ac:dyDescent="0.2">
      <c r="F53178"/>
      <c r="M53178" s="2"/>
      <c r="N53178"/>
      <c r="O53178"/>
      <c r="U53178"/>
      <c r="V53178"/>
    </row>
    <row r="53179" spans="6:22" x14ac:dyDescent="0.2">
      <c r="F53179"/>
      <c r="M53179" s="2"/>
      <c r="N53179"/>
      <c r="O53179"/>
      <c r="U53179"/>
      <c r="V53179"/>
    </row>
    <row r="53180" spans="6:22" x14ac:dyDescent="0.2">
      <c r="F53180"/>
      <c r="M53180" s="2"/>
      <c r="N53180"/>
      <c r="O53180"/>
      <c r="U53180"/>
      <c r="V53180"/>
    </row>
    <row r="53181" spans="6:22" x14ac:dyDescent="0.2">
      <c r="F53181"/>
      <c r="M53181" s="2"/>
      <c r="N53181"/>
      <c r="O53181"/>
      <c r="U53181"/>
      <c r="V53181"/>
    </row>
    <row r="53182" spans="6:22" x14ac:dyDescent="0.2">
      <c r="F53182"/>
      <c r="M53182" s="2"/>
      <c r="N53182"/>
      <c r="O53182"/>
      <c r="U53182"/>
      <c r="V53182"/>
    </row>
    <row r="53183" spans="6:22" x14ac:dyDescent="0.2">
      <c r="F53183"/>
      <c r="M53183" s="2"/>
      <c r="N53183"/>
      <c r="O53183"/>
      <c r="U53183"/>
      <c r="V53183"/>
    </row>
    <row r="53184" spans="6:22" x14ac:dyDescent="0.2">
      <c r="F53184"/>
      <c r="M53184" s="2"/>
      <c r="N53184"/>
      <c r="O53184"/>
      <c r="U53184"/>
      <c r="V53184"/>
    </row>
    <row r="53185" spans="6:22" x14ac:dyDescent="0.2">
      <c r="F53185"/>
      <c r="M53185" s="2"/>
      <c r="N53185"/>
      <c r="O53185"/>
      <c r="U53185"/>
      <c r="V53185"/>
    </row>
    <row r="53186" spans="6:22" x14ac:dyDescent="0.2">
      <c r="F53186"/>
      <c r="M53186" s="2"/>
      <c r="N53186"/>
      <c r="O53186"/>
      <c r="U53186"/>
      <c r="V53186"/>
    </row>
    <row r="53187" spans="6:22" x14ac:dyDescent="0.2">
      <c r="F53187"/>
      <c r="M53187" s="2"/>
      <c r="N53187"/>
      <c r="O53187"/>
      <c r="U53187"/>
      <c r="V53187"/>
    </row>
    <row r="53188" spans="6:22" x14ac:dyDescent="0.2">
      <c r="F53188"/>
      <c r="M53188" s="2"/>
      <c r="N53188"/>
      <c r="O53188"/>
      <c r="U53188"/>
      <c r="V53188"/>
    </row>
    <row r="53189" spans="6:22" x14ac:dyDescent="0.2">
      <c r="F53189"/>
      <c r="M53189" s="2"/>
      <c r="N53189"/>
      <c r="O53189"/>
      <c r="U53189"/>
      <c r="V53189"/>
    </row>
    <row r="53190" spans="6:22" x14ac:dyDescent="0.2">
      <c r="F53190"/>
      <c r="M53190" s="2"/>
      <c r="N53190"/>
      <c r="O53190"/>
      <c r="U53190"/>
      <c r="V53190"/>
    </row>
    <row r="53191" spans="6:22" x14ac:dyDescent="0.2">
      <c r="F53191"/>
      <c r="M53191" s="2"/>
      <c r="N53191"/>
      <c r="O53191"/>
      <c r="U53191"/>
      <c r="V53191"/>
    </row>
    <row r="53192" spans="6:22" x14ac:dyDescent="0.2">
      <c r="F53192"/>
      <c r="M53192" s="2"/>
      <c r="N53192"/>
      <c r="O53192"/>
      <c r="U53192"/>
      <c r="V53192"/>
    </row>
    <row r="53193" spans="6:22" x14ac:dyDescent="0.2">
      <c r="F53193"/>
      <c r="M53193" s="2"/>
      <c r="N53193"/>
      <c r="O53193"/>
      <c r="U53193"/>
      <c r="V53193"/>
    </row>
    <row r="53194" spans="6:22" x14ac:dyDescent="0.2">
      <c r="F53194"/>
      <c r="M53194" s="2"/>
      <c r="N53194"/>
      <c r="O53194"/>
      <c r="U53194"/>
      <c r="V53194"/>
    </row>
    <row r="53195" spans="6:22" x14ac:dyDescent="0.2">
      <c r="F53195"/>
      <c r="M53195" s="2"/>
      <c r="N53195"/>
      <c r="O53195"/>
      <c r="U53195"/>
      <c r="V53195"/>
    </row>
    <row r="53196" spans="6:22" x14ac:dyDescent="0.2">
      <c r="F53196"/>
      <c r="M53196" s="2"/>
      <c r="N53196"/>
      <c r="O53196"/>
      <c r="U53196"/>
      <c r="V53196"/>
    </row>
    <row r="53197" spans="6:22" x14ac:dyDescent="0.2">
      <c r="F53197"/>
      <c r="M53197" s="2"/>
      <c r="N53197"/>
      <c r="O53197"/>
      <c r="U53197"/>
      <c r="V53197"/>
    </row>
    <row r="53198" spans="6:22" x14ac:dyDescent="0.2">
      <c r="F53198"/>
      <c r="M53198" s="2"/>
      <c r="N53198"/>
      <c r="O53198"/>
      <c r="U53198"/>
      <c r="V53198"/>
    </row>
    <row r="53199" spans="6:22" x14ac:dyDescent="0.2">
      <c r="F53199"/>
      <c r="M53199" s="2"/>
      <c r="N53199"/>
      <c r="O53199"/>
      <c r="U53199"/>
      <c r="V53199"/>
    </row>
    <row r="53200" spans="6:22" x14ac:dyDescent="0.2">
      <c r="F53200"/>
      <c r="M53200" s="2"/>
      <c r="N53200"/>
      <c r="O53200"/>
      <c r="U53200"/>
      <c r="V53200"/>
    </row>
    <row r="53201" spans="6:22" x14ac:dyDescent="0.2">
      <c r="F53201"/>
      <c r="M53201" s="2"/>
      <c r="N53201"/>
      <c r="O53201"/>
      <c r="U53201"/>
      <c r="V53201"/>
    </row>
    <row r="53202" spans="6:22" x14ac:dyDescent="0.2">
      <c r="F53202"/>
      <c r="M53202" s="2"/>
      <c r="N53202"/>
      <c r="O53202"/>
      <c r="U53202"/>
      <c r="V53202"/>
    </row>
    <row r="53203" spans="6:22" x14ac:dyDescent="0.2">
      <c r="F53203"/>
      <c r="M53203" s="2"/>
      <c r="N53203"/>
      <c r="O53203"/>
      <c r="U53203"/>
      <c r="V53203"/>
    </row>
    <row r="53204" spans="6:22" x14ac:dyDescent="0.2">
      <c r="F53204"/>
      <c r="M53204" s="2"/>
      <c r="N53204"/>
      <c r="O53204"/>
      <c r="U53204"/>
      <c r="V53204"/>
    </row>
    <row r="53205" spans="6:22" x14ac:dyDescent="0.2">
      <c r="F53205"/>
      <c r="M53205" s="2"/>
      <c r="N53205"/>
      <c r="O53205"/>
      <c r="U53205"/>
      <c r="V53205"/>
    </row>
    <row r="53206" spans="6:22" x14ac:dyDescent="0.2">
      <c r="F53206"/>
      <c r="M53206" s="2"/>
      <c r="N53206"/>
      <c r="O53206"/>
      <c r="U53206"/>
      <c r="V53206"/>
    </row>
    <row r="53207" spans="6:22" x14ac:dyDescent="0.2">
      <c r="F53207"/>
      <c r="M53207" s="2"/>
      <c r="N53207"/>
      <c r="O53207"/>
      <c r="U53207"/>
      <c r="V53207"/>
    </row>
    <row r="53208" spans="6:22" x14ac:dyDescent="0.2">
      <c r="F53208"/>
      <c r="M53208" s="2"/>
      <c r="N53208"/>
      <c r="O53208"/>
      <c r="U53208"/>
      <c r="V53208"/>
    </row>
    <row r="53209" spans="6:22" x14ac:dyDescent="0.2">
      <c r="F53209"/>
      <c r="M53209" s="2"/>
      <c r="N53209"/>
      <c r="O53209"/>
      <c r="U53209"/>
      <c r="V53209"/>
    </row>
    <row r="53210" spans="6:22" x14ac:dyDescent="0.2">
      <c r="F53210"/>
      <c r="M53210" s="2"/>
      <c r="N53210"/>
      <c r="O53210"/>
      <c r="U53210"/>
      <c r="V53210"/>
    </row>
    <row r="53211" spans="6:22" x14ac:dyDescent="0.2">
      <c r="F53211"/>
      <c r="M53211" s="2"/>
      <c r="N53211"/>
      <c r="O53211"/>
      <c r="U53211"/>
      <c r="V53211"/>
    </row>
    <row r="53212" spans="6:22" x14ac:dyDescent="0.2">
      <c r="F53212"/>
      <c r="M53212" s="2"/>
      <c r="N53212"/>
      <c r="O53212"/>
      <c r="U53212"/>
      <c r="V53212"/>
    </row>
    <row r="53213" spans="6:22" x14ac:dyDescent="0.2">
      <c r="F53213"/>
      <c r="M53213" s="2"/>
      <c r="N53213"/>
      <c r="O53213"/>
      <c r="U53213"/>
      <c r="V53213"/>
    </row>
    <row r="53214" spans="6:22" x14ac:dyDescent="0.2">
      <c r="F53214"/>
      <c r="M53214" s="2"/>
      <c r="N53214"/>
      <c r="O53214"/>
      <c r="U53214"/>
      <c r="V53214"/>
    </row>
    <row r="53215" spans="6:22" x14ac:dyDescent="0.2">
      <c r="F53215"/>
      <c r="M53215" s="2"/>
      <c r="N53215"/>
      <c r="O53215"/>
      <c r="U53215"/>
      <c r="V53215"/>
    </row>
    <row r="53216" spans="6:22" x14ac:dyDescent="0.2">
      <c r="F53216"/>
      <c r="M53216" s="2"/>
      <c r="N53216"/>
      <c r="O53216"/>
      <c r="U53216"/>
      <c r="V53216"/>
    </row>
    <row r="53217" spans="6:22" x14ac:dyDescent="0.2">
      <c r="F53217"/>
      <c r="M53217" s="2"/>
      <c r="N53217"/>
      <c r="O53217"/>
      <c r="U53217"/>
      <c r="V53217"/>
    </row>
    <row r="53218" spans="6:22" x14ac:dyDescent="0.2">
      <c r="F53218"/>
      <c r="M53218" s="2"/>
      <c r="N53218"/>
      <c r="O53218"/>
      <c r="U53218"/>
      <c r="V53218"/>
    </row>
    <row r="53219" spans="6:22" x14ac:dyDescent="0.2">
      <c r="F53219"/>
      <c r="M53219" s="2"/>
      <c r="N53219"/>
      <c r="O53219"/>
      <c r="U53219"/>
      <c r="V53219"/>
    </row>
    <row r="53220" spans="6:22" x14ac:dyDescent="0.2">
      <c r="F53220"/>
      <c r="M53220" s="2"/>
      <c r="N53220"/>
      <c r="O53220"/>
      <c r="U53220"/>
      <c r="V53220"/>
    </row>
    <row r="53221" spans="6:22" x14ac:dyDescent="0.2">
      <c r="F53221"/>
      <c r="M53221" s="2"/>
      <c r="N53221"/>
      <c r="O53221"/>
      <c r="U53221"/>
      <c r="V53221"/>
    </row>
    <row r="53222" spans="6:22" x14ac:dyDescent="0.2">
      <c r="F53222"/>
      <c r="M53222" s="2"/>
      <c r="N53222"/>
      <c r="O53222"/>
      <c r="U53222"/>
      <c r="V53222"/>
    </row>
    <row r="53223" spans="6:22" x14ac:dyDescent="0.2">
      <c r="F53223"/>
      <c r="M53223" s="2"/>
      <c r="N53223"/>
      <c r="O53223"/>
      <c r="U53223"/>
      <c r="V53223"/>
    </row>
    <row r="53224" spans="6:22" x14ac:dyDescent="0.2">
      <c r="F53224"/>
      <c r="M53224" s="2"/>
      <c r="N53224"/>
      <c r="O53224"/>
      <c r="U53224"/>
      <c r="V53224"/>
    </row>
    <row r="53225" spans="6:22" x14ac:dyDescent="0.2">
      <c r="F53225"/>
      <c r="M53225" s="2"/>
      <c r="N53225"/>
      <c r="O53225"/>
      <c r="U53225"/>
      <c r="V53225"/>
    </row>
    <row r="53226" spans="6:22" x14ac:dyDescent="0.2">
      <c r="F53226"/>
      <c r="M53226" s="2"/>
      <c r="N53226"/>
      <c r="O53226"/>
      <c r="U53226"/>
      <c r="V53226"/>
    </row>
    <row r="53227" spans="6:22" x14ac:dyDescent="0.2">
      <c r="F53227"/>
      <c r="M53227" s="2"/>
      <c r="N53227"/>
      <c r="O53227"/>
      <c r="U53227"/>
      <c r="V53227"/>
    </row>
    <row r="53228" spans="6:22" x14ac:dyDescent="0.2">
      <c r="F53228"/>
      <c r="M53228" s="2"/>
      <c r="N53228"/>
      <c r="O53228"/>
      <c r="U53228"/>
      <c r="V53228"/>
    </row>
    <row r="53229" spans="6:22" x14ac:dyDescent="0.2">
      <c r="F53229"/>
      <c r="M53229" s="2"/>
      <c r="N53229"/>
      <c r="O53229"/>
      <c r="U53229"/>
      <c r="V53229"/>
    </row>
    <row r="53230" spans="6:22" x14ac:dyDescent="0.2">
      <c r="F53230"/>
      <c r="M53230" s="2"/>
      <c r="N53230"/>
      <c r="O53230"/>
      <c r="U53230"/>
      <c r="V53230"/>
    </row>
    <row r="53231" spans="6:22" x14ac:dyDescent="0.2">
      <c r="F53231"/>
      <c r="M53231" s="2"/>
      <c r="N53231"/>
      <c r="O53231"/>
      <c r="U53231"/>
      <c r="V53231"/>
    </row>
    <row r="53232" spans="6:22" x14ac:dyDescent="0.2">
      <c r="F53232"/>
      <c r="M53232" s="2"/>
      <c r="N53232"/>
      <c r="O53232"/>
      <c r="U53232"/>
      <c r="V53232"/>
    </row>
    <row r="53233" spans="6:22" x14ac:dyDescent="0.2">
      <c r="F53233"/>
      <c r="M53233" s="2"/>
      <c r="N53233"/>
      <c r="O53233"/>
      <c r="U53233"/>
      <c r="V53233"/>
    </row>
    <row r="53234" spans="6:22" x14ac:dyDescent="0.2">
      <c r="F53234"/>
      <c r="M53234" s="2"/>
      <c r="N53234"/>
      <c r="O53234"/>
      <c r="U53234"/>
      <c r="V53234"/>
    </row>
    <row r="53235" spans="6:22" x14ac:dyDescent="0.2">
      <c r="F53235"/>
      <c r="M53235" s="2"/>
      <c r="N53235"/>
      <c r="O53235"/>
      <c r="U53235"/>
      <c r="V53235"/>
    </row>
    <row r="53236" spans="6:22" x14ac:dyDescent="0.2">
      <c r="F53236"/>
      <c r="M53236" s="2"/>
      <c r="N53236"/>
      <c r="O53236"/>
      <c r="U53236"/>
      <c r="V53236"/>
    </row>
    <row r="53237" spans="6:22" x14ac:dyDescent="0.2">
      <c r="F53237"/>
      <c r="M53237" s="2"/>
      <c r="N53237"/>
      <c r="O53237"/>
      <c r="U53237"/>
      <c r="V53237"/>
    </row>
    <row r="53238" spans="6:22" x14ac:dyDescent="0.2">
      <c r="F53238"/>
      <c r="M53238" s="2"/>
      <c r="N53238"/>
      <c r="O53238"/>
      <c r="U53238"/>
      <c r="V53238"/>
    </row>
    <row r="53239" spans="6:22" x14ac:dyDescent="0.2">
      <c r="F53239"/>
      <c r="M53239" s="2"/>
      <c r="N53239"/>
      <c r="O53239"/>
      <c r="U53239"/>
      <c r="V53239"/>
    </row>
    <row r="53240" spans="6:22" x14ac:dyDescent="0.2">
      <c r="F53240"/>
      <c r="M53240" s="2"/>
      <c r="N53240"/>
      <c r="O53240"/>
      <c r="U53240"/>
      <c r="V53240"/>
    </row>
    <row r="53241" spans="6:22" x14ac:dyDescent="0.2">
      <c r="F53241"/>
      <c r="M53241" s="2"/>
      <c r="N53241"/>
      <c r="O53241"/>
      <c r="U53241"/>
      <c r="V53241"/>
    </row>
    <row r="53242" spans="6:22" x14ac:dyDescent="0.2">
      <c r="F53242"/>
      <c r="M53242" s="2"/>
      <c r="N53242"/>
      <c r="O53242"/>
      <c r="U53242"/>
      <c r="V53242"/>
    </row>
    <row r="53243" spans="6:22" x14ac:dyDescent="0.2">
      <c r="F53243"/>
      <c r="M53243" s="2"/>
      <c r="N53243"/>
      <c r="O53243"/>
      <c r="U53243"/>
      <c r="V53243"/>
    </row>
    <row r="53244" spans="6:22" x14ac:dyDescent="0.2">
      <c r="F53244"/>
      <c r="M53244" s="2"/>
      <c r="N53244"/>
      <c r="O53244"/>
      <c r="U53244"/>
      <c r="V53244"/>
    </row>
    <row r="53245" spans="6:22" x14ac:dyDescent="0.2">
      <c r="F53245"/>
      <c r="M53245" s="2"/>
      <c r="N53245"/>
      <c r="O53245"/>
      <c r="U53245"/>
      <c r="V53245"/>
    </row>
    <row r="53246" spans="6:22" x14ac:dyDescent="0.2">
      <c r="F53246"/>
      <c r="M53246" s="2"/>
      <c r="N53246"/>
      <c r="O53246"/>
      <c r="U53246"/>
      <c r="V53246"/>
    </row>
    <row r="53247" spans="6:22" x14ac:dyDescent="0.2">
      <c r="F53247"/>
      <c r="M53247" s="2"/>
      <c r="N53247"/>
      <c r="O53247"/>
      <c r="U53247"/>
      <c r="V53247"/>
    </row>
    <row r="53248" spans="6:22" x14ac:dyDescent="0.2">
      <c r="F53248"/>
      <c r="M53248" s="2"/>
      <c r="N53248"/>
      <c r="O53248"/>
      <c r="U53248"/>
      <c r="V53248"/>
    </row>
    <row r="53249" spans="6:22" x14ac:dyDescent="0.2">
      <c r="F53249"/>
      <c r="M53249" s="2"/>
      <c r="N53249"/>
      <c r="O53249"/>
      <c r="U53249"/>
      <c r="V53249"/>
    </row>
    <row r="53250" spans="6:22" x14ac:dyDescent="0.2">
      <c r="F53250"/>
      <c r="M53250" s="2"/>
      <c r="N53250"/>
      <c r="O53250"/>
      <c r="U53250"/>
      <c r="V53250"/>
    </row>
    <row r="53251" spans="6:22" x14ac:dyDescent="0.2">
      <c r="F53251"/>
      <c r="M53251" s="2"/>
      <c r="N53251"/>
      <c r="O53251"/>
      <c r="U53251"/>
      <c r="V53251"/>
    </row>
    <row r="53252" spans="6:22" x14ac:dyDescent="0.2">
      <c r="F53252"/>
      <c r="M53252" s="2"/>
      <c r="N53252"/>
      <c r="O53252"/>
      <c r="U53252"/>
      <c r="V53252"/>
    </row>
    <row r="53253" spans="6:22" x14ac:dyDescent="0.2">
      <c r="F53253"/>
      <c r="M53253" s="2"/>
      <c r="N53253"/>
      <c r="O53253"/>
      <c r="U53253"/>
      <c r="V53253"/>
    </row>
    <row r="53254" spans="6:22" x14ac:dyDescent="0.2">
      <c r="F53254"/>
      <c r="M53254" s="2"/>
      <c r="N53254"/>
      <c r="O53254"/>
      <c r="U53254"/>
      <c r="V53254"/>
    </row>
    <row r="53255" spans="6:22" x14ac:dyDescent="0.2">
      <c r="F53255"/>
      <c r="M53255" s="2"/>
      <c r="N53255"/>
      <c r="O53255"/>
      <c r="U53255"/>
      <c r="V53255"/>
    </row>
    <row r="53256" spans="6:22" x14ac:dyDescent="0.2">
      <c r="F53256"/>
      <c r="M53256" s="2"/>
      <c r="N53256"/>
      <c r="O53256"/>
      <c r="U53256"/>
      <c r="V53256"/>
    </row>
    <row r="53257" spans="6:22" x14ac:dyDescent="0.2">
      <c r="F53257"/>
      <c r="M53257" s="2"/>
      <c r="N53257"/>
      <c r="O53257"/>
      <c r="U53257"/>
      <c r="V53257"/>
    </row>
    <row r="53258" spans="6:22" x14ac:dyDescent="0.2">
      <c r="F53258"/>
      <c r="M53258" s="2"/>
      <c r="N53258"/>
      <c r="O53258"/>
      <c r="U53258"/>
      <c r="V53258"/>
    </row>
    <row r="53259" spans="6:22" x14ac:dyDescent="0.2">
      <c r="F53259"/>
      <c r="M53259" s="2"/>
      <c r="N53259"/>
      <c r="O53259"/>
      <c r="U53259"/>
      <c r="V53259"/>
    </row>
    <row r="53260" spans="6:22" x14ac:dyDescent="0.2">
      <c r="F53260"/>
      <c r="M53260" s="2"/>
      <c r="N53260"/>
      <c r="O53260"/>
      <c r="U53260"/>
      <c r="V53260"/>
    </row>
    <row r="53261" spans="6:22" x14ac:dyDescent="0.2">
      <c r="F53261"/>
      <c r="M53261" s="2"/>
      <c r="N53261"/>
      <c r="O53261"/>
      <c r="U53261"/>
      <c r="V53261"/>
    </row>
    <row r="53262" spans="6:22" x14ac:dyDescent="0.2">
      <c r="F53262"/>
      <c r="M53262" s="2"/>
      <c r="N53262"/>
      <c r="O53262"/>
      <c r="U53262"/>
      <c r="V53262"/>
    </row>
    <row r="53263" spans="6:22" x14ac:dyDescent="0.2">
      <c r="F53263"/>
      <c r="M53263" s="2"/>
      <c r="N53263"/>
      <c r="O53263"/>
      <c r="U53263"/>
      <c r="V53263"/>
    </row>
    <row r="53264" spans="6:22" x14ac:dyDescent="0.2">
      <c r="F53264"/>
      <c r="M53264" s="2"/>
      <c r="N53264"/>
      <c r="O53264"/>
      <c r="U53264"/>
      <c r="V53264"/>
    </row>
    <row r="53265" spans="6:22" x14ac:dyDescent="0.2">
      <c r="F53265"/>
      <c r="M53265" s="2"/>
      <c r="N53265"/>
      <c r="O53265"/>
      <c r="U53265"/>
      <c r="V53265"/>
    </row>
    <row r="53266" spans="6:22" x14ac:dyDescent="0.2">
      <c r="F53266"/>
      <c r="M53266" s="2"/>
      <c r="N53266"/>
      <c r="O53266"/>
      <c r="U53266"/>
      <c r="V53266"/>
    </row>
    <row r="53267" spans="6:22" x14ac:dyDescent="0.2">
      <c r="F53267"/>
      <c r="M53267" s="2"/>
      <c r="N53267"/>
      <c r="O53267"/>
      <c r="U53267"/>
      <c r="V53267"/>
    </row>
    <row r="53268" spans="6:22" x14ac:dyDescent="0.2">
      <c r="F53268"/>
      <c r="M53268" s="2"/>
      <c r="N53268"/>
      <c r="O53268"/>
      <c r="U53268"/>
      <c r="V53268"/>
    </row>
    <row r="53269" spans="6:22" x14ac:dyDescent="0.2">
      <c r="F53269"/>
      <c r="M53269" s="2"/>
      <c r="N53269"/>
      <c r="O53269"/>
      <c r="U53269"/>
      <c r="V53269"/>
    </row>
    <row r="53270" spans="6:22" x14ac:dyDescent="0.2">
      <c r="F53270"/>
      <c r="M53270" s="2"/>
      <c r="N53270"/>
      <c r="O53270"/>
      <c r="U53270"/>
      <c r="V53270"/>
    </row>
    <row r="53271" spans="6:22" x14ac:dyDescent="0.2">
      <c r="F53271"/>
      <c r="M53271" s="2"/>
      <c r="N53271"/>
      <c r="O53271"/>
      <c r="U53271"/>
      <c r="V53271"/>
    </row>
    <row r="53272" spans="6:22" x14ac:dyDescent="0.2">
      <c r="F53272"/>
      <c r="M53272" s="2"/>
      <c r="N53272"/>
      <c r="O53272"/>
      <c r="U53272"/>
      <c r="V53272"/>
    </row>
    <row r="53273" spans="6:22" x14ac:dyDescent="0.2">
      <c r="F53273"/>
      <c r="M53273" s="2"/>
      <c r="N53273"/>
      <c r="O53273"/>
      <c r="U53273"/>
      <c r="V53273"/>
    </row>
    <row r="53274" spans="6:22" x14ac:dyDescent="0.2">
      <c r="F53274"/>
      <c r="M53274" s="2"/>
      <c r="N53274"/>
      <c r="O53274"/>
      <c r="U53274"/>
      <c r="V53274"/>
    </row>
    <row r="53275" spans="6:22" x14ac:dyDescent="0.2">
      <c r="F53275"/>
      <c r="M53275" s="2"/>
      <c r="N53275"/>
      <c r="O53275"/>
      <c r="U53275"/>
      <c r="V53275"/>
    </row>
    <row r="53276" spans="6:22" x14ac:dyDescent="0.2">
      <c r="F53276"/>
      <c r="M53276" s="2"/>
      <c r="N53276"/>
      <c r="O53276"/>
      <c r="U53276"/>
      <c r="V53276"/>
    </row>
    <row r="53277" spans="6:22" x14ac:dyDescent="0.2">
      <c r="F53277"/>
      <c r="M53277" s="2"/>
      <c r="N53277"/>
      <c r="O53277"/>
      <c r="U53277"/>
      <c r="V53277"/>
    </row>
    <row r="53278" spans="6:22" x14ac:dyDescent="0.2">
      <c r="F53278"/>
      <c r="M53278" s="2"/>
      <c r="N53278"/>
      <c r="O53278"/>
      <c r="U53278"/>
      <c r="V53278"/>
    </row>
    <row r="53279" spans="6:22" x14ac:dyDescent="0.2">
      <c r="F53279"/>
      <c r="M53279" s="2"/>
      <c r="N53279"/>
      <c r="O53279"/>
      <c r="U53279"/>
      <c r="V53279"/>
    </row>
    <row r="53280" spans="6:22" x14ac:dyDescent="0.2">
      <c r="F53280"/>
      <c r="M53280" s="2"/>
      <c r="N53280"/>
      <c r="O53280"/>
      <c r="U53280"/>
      <c r="V53280"/>
    </row>
    <row r="53281" spans="6:22" x14ac:dyDescent="0.2">
      <c r="F53281"/>
      <c r="M53281" s="2"/>
      <c r="N53281"/>
      <c r="O53281"/>
      <c r="U53281"/>
      <c r="V53281"/>
    </row>
    <row r="53282" spans="6:22" x14ac:dyDescent="0.2">
      <c r="F53282"/>
      <c r="M53282" s="2"/>
      <c r="N53282"/>
      <c r="O53282"/>
      <c r="U53282"/>
      <c r="V53282"/>
    </row>
    <row r="53283" spans="6:22" x14ac:dyDescent="0.2">
      <c r="F53283"/>
      <c r="M53283" s="2"/>
      <c r="N53283"/>
      <c r="O53283"/>
      <c r="U53283"/>
      <c r="V53283"/>
    </row>
    <row r="53284" spans="6:22" x14ac:dyDescent="0.2">
      <c r="F53284"/>
      <c r="M53284" s="2"/>
      <c r="N53284"/>
      <c r="O53284"/>
      <c r="U53284"/>
      <c r="V53284"/>
    </row>
    <row r="53285" spans="6:22" x14ac:dyDescent="0.2">
      <c r="F53285"/>
      <c r="M53285" s="2"/>
      <c r="N53285"/>
      <c r="O53285"/>
      <c r="U53285"/>
      <c r="V53285"/>
    </row>
    <row r="53286" spans="6:22" x14ac:dyDescent="0.2">
      <c r="F53286"/>
      <c r="M53286" s="2"/>
      <c r="N53286"/>
      <c r="O53286"/>
      <c r="U53286"/>
      <c r="V53286"/>
    </row>
    <row r="53287" spans="6:22" x14ac:dyDescent="0.2">
      <c r="F53287"/>
      <c r="M53287" s="2"/>
      <c r="N53287"/>
      <c r="O53287"/>
      <c r="U53287"/>
      <c r="V53287"/>
    </row>
    <row r="53288" spans="6:22" x14ac:dyDescent="0.2">
      <c r="F53288"/>
      <c r="M53288" s="2"/>
      <c r="N53288"/>
      <c r="O53288"/>
      <c r="U53288"/>
      <c r="V53288"/>
    </row>
    <row r="53289" spans="6:22" x14ac:dyDescent="0.2">
      <c r="F53289"/>
      <c r="M53289" s="2"/>
      <c r="N53289"/>
      <c r="O53289"/>
      <c r="U53289"/>
      <c r="V53289"/>
    </row>
    <row r="53290" spans="6:22" x14ac:dyDescent="0.2">
      <c r="F53290"/>
      <c r="M53290" s="2"/>
      <c r="N53290"/>
      <c r="O53290"/>
      <c r="U53290"/>
      <c r="V53290"/>
    </row>
    <row r="53291" spans="6:22" x14ac:dyDescent="0.2">
      <c r="F53291"/>
      <c r="M53291" s="2"/>
      <c r="N53291"/>
      <c r="O53291"/>
      <c r="U53291"/>
      <c r="V53291"/>
    </row>
    <row r="53292" spans="6:22" x14ac:dyDescent="0.2">
      <c r="F53292"/>
      <c r="M53292" s="2"/>
      <c r="N53292"/>
      <c r="O53292"/>
      <c r="U53292"/>
      <c r="V53292"/>
    </row>
    <row r="53293" spans="6:22" x14ac:dyDescent="0.2">
      <c r="F53293"/>
      <c r="M53293" s="2"/>
      <c r="N53293"/>
      <c r="O53293"/>
      <c r="U53293"/>
      <c r="V53293"/>
    </row>
    <row r="53294" spans="6:22" x14ac:dyDescent="0.2">
      <c r="F53294"/>
      <c r="M53294" s="2"/>
      <c r="N53294"/>
      <c r="O53294"/>
      <c r="U53294"/>
      <c r="V53294"/>
    </row>
    <row r="53295" spans="6:22" x14ac:dyDescent="0.2">
      <c r="F53295"/>
      <c r="M53295" s="2"/>
      <c r="N53295"/>
      <c r="O53295"/>
      <c r="U53295"/>
      <c r="V53295"/>
    </row>
    <row r="53296" spans="6:22" x14ac:dyDescent="0.2">
      <c r="F53296"/>
      <c r="M53296" s="2"/>
      <c r="N53296"/>
      <c r="O53296"/>
      <c r="U53296"/>
      <c r="V53296"/>
    </row>
    <row r="53297" spans="6:22" x14ac:dyDescent="0.2">
      <c r="F53297"/>
      <c r="M53297" s="2"/>
      <c r="N53297"/>
      <c r="O53297"/>
      <c r="U53297"/>
      <c r="V53297"/>
    </row>
    <row r="53298" spans="6:22" x14ac:dyDescent="0.2">
      <c r="F53298"/>
      <c r="M53298" s="2"/>
      <c r="N53298"/>
      <c r="O53298"/>
      <c r="U53298"/>
      <c r="V53298"/>
    </row>
    <row r="53299" spans="6:22" x14ac:dyDescent="0.2">
      <c r="F53299"/>
      <c r="M53299" s="2"/>
      <c r="N53299"/>
      <c r="O53299"/>
      <c r="U53299"/>
      <c r="V53299"/>
    </row>
    <row r="53300" spans="6:22" x14ac:dyDescent="0.2">
      <c r="F53300"/>
      <c r="M53300" s="2"/>
      <c r="N53300"/>
      <c r="O53300"/>
      <c r="U53300"/>
      <c r="V53300"/>
    </row>
    <row r="53301" spans="6:22" x14ac:dyDescent="0.2">
      <c r="F53301"/>
      <c r="M53301" s="2"/>
      <c r="N53301"/>
      <c r="O53301"/>
      <c r="U53301"/>
      <c r="V53301"/>
    </row>
    <row r="53302" spans="6:22" x14ac:dyDescent="0.2">
      <c r="F53302"/>
      <c r="M53302" s="2"/>
      <c r="N53302"/>
      <c r="O53302"/>
      <c r="U53302"/>
      <c r="V53302"/>
    </row>
    <row r="53303" spans="6:22" x14ac:dyDescent="0.2">
      <c r="F53303"/>
      <c r="M53303" s="2"/>
      <c r="N53303"/>
      <c r="O53303"/>
      <c r="U53303"/>
      <c r="V53303"/>
    </row>
    <row r="53304" spans="6:22" x14ac:dyDescent="0.2">
      <c r="F53304"/>
      <c r="M53304" s="2"/>
      <c r="N53304"/>
      <c r="O53304"/>
      <c r="U53304"/>
      <c r="V53304"/>
    </row>
    <row r="53305" spans="6:22" x14ac:dyDescent="0.2">
      <c r="F53305"/>
      <c r="M53305" s="2"/>
      <c r="N53305"/>
      <c r="O53305"/>
      <c r="U53305"/>
      <c r="V53305"/>
    </row>
    <row r="53306" spans="6:22" x14ac:dyDescent="0.2">
      <c r="F53306"/>
      <c r="M53306" s="2"/>
      <c r="N53306"/>
      <c r="O53306"/>
      <c r="U53306"/>
      <c r="V53306"/>
    </row>
    <row r="53307" spans="6:22" x14ac:dyDescent="0.2">
      <c r="F53307"/>
      <c r="M53307" s="2"/>
      <c r="N53307"/>
      <c r="O53307"/>
      <c r="U53307"/>
      <c r="V53307"/>
    </row>
    <row r="53308" spans="6:22" x14ac:dyDescent="0.2">
      <c r="F53308"/>
      <c r="M53308" s="2"/>
      <c r="N53308"/>
      <c r="O53308"/>
      <c r="U53308"/>
      <c r="V53308"/>
    </row>
    <row r="53309" spans="6:22" x14ac:dyDescent="0.2">
      <c r="F53309"/>
      <c r="M53309" s="2"/>
      <c r="N53309"/>
      <c r="O53309"/>
      <c r="U53309"/>
      <c r="V53309"/>
    </row>
    <row r="53310" spans="6:22" x14ac:dyDescent="0.2">
      <c r="F53310"/>
      <c r="M53310" s="2"/>
      <c r="N53310"/>
      <c r="O53310"/>
      <c r="U53310"/>
      <c r="V53310"/>
    </row>
    <row r="53311" spans="6:22" x14ac:dyDescent="0.2">
      <c r="F53311"/>
      <c r="M53311" s="2"/>
      <c r="N53311"/>
      <c r="O53311"/>
      <c r="U53311"/>
      <c r="V53311"/>
    </row>
    <row r="53312" spans="6:22" x14ac:dyDescent="0.2">
      <c r="F53312"/>
      <c r="M53312" s="2"/>
      <c r="N53312"/>
      <c r="O53312"/>
      <c r="U53312"/>
      <c r="V53312"/>
    </row>
    <row r="53313" spans="6:22" x14ac:dyDescent="0.2">
      <c r="F53313"/>
      <c r="M53313" s="2"/>
      <c r="N53313"/>
      <c r="O53313"/>
      <c r="U53313"/>
      <c r="V53313"/>
    </row>
    <row r="53314" spans="6:22" x14ac:dyDescent="0.2">
      <c r="F53314"/>
      <c r="M53314" s="2"/>
      <c r="N53314"/>
      <c r="O53314"/>
      <c r="U53314"/>
      <c r="V53314"/>
    </row>
    <row r="53315" spans="6:22" x14ac:dyDescent="0.2">
      <c r="F53315"/>
      <c r="M53315" s="2"/>
      <c r="N53315"/>
      <c r="O53315"/>
      <c r="U53315"/>
      <c r="V53315"/>
    </row>
    <row r="53316" spans="6:22" x14ac:dyDescent="0.2">
      <c r="F53316"/>
      <c r="M53316" s="2"/>
      <c r="N53316"/>
      <c r="O53316"/>
      <c r="U53316"/>
      <c r="V53316"/>
    </row>
    <row r="53317" spans="6:22" x14ac:dyDescent="0.2">
      <c r="F53317"/>
      <c r="M53317" s="2"/>
      <c r="N53317"/>
      <c r="O53317"/>
      <c r="U53317"/>
      <c r="V53317"/>
    </row>
    <row r="53318" spans="6:22" x14ac:dyDescent="0.2">
      <c r="F53318"/>
      <c r="M53318" s="2"/>
      <c r="N53318"/>
      <c r="O53318"/>
      <c r="U53318"/>
      <c r="V53318"/>
    </row>
    <row r="53319" spans="6:22" x14ac:dyDescent="0.2">
      <c r="F53319"/>
      <c r="M53319" s="2"/>
      <c r="N53319"/>
      <c r="O53319"/>
      <c r="U53319"/>
      <c r="V53319"/>
    </row>
    <row r="53320" spans="6:22" x14ac:dyDescent="0.2">
      <c r="F53320"/>
      <c r="M53320" s="2"/>
      <c r="N53320"/>
      <c r="O53320"/>
      <c r="U53320"/>
      <c r="V53320"/>
    </row>
    <row r="53321" spans="6:22" x14ac:dyDescent="0.2">
      <c r="F53321"/>
      <c r="M53321" s="2"/>
      <c r="N53321"/>
      <c r="O53321"/>
      <c r="U53321"/>
      <c r="V53321"/>
    </row>
    <row r="53322" spans="6:22" x14ac:dyDescent="0.2">
      <c r="F53322"/>
      <c r="M53322" s="2"/>
      <c r="N53322"/>
      <c r="O53322"/>
      <c r="U53322"/>
      <c r="V53322"/>
    </row>
    <row r="53323" spans="6:22" x14ac:dyDescent="0.2">
      <c r="F53323"/>
      <c r="M53323" s="2"/>
      <c r="N53323"/>
      <c r="O53323"/>
      <c r="U53323"/>
      <c r="V53323"/>
    </row>
    <row r="53324" spans="6:22" x14ac:dyDescent="0.2">
      <c r="F53324"/>
      <c r="M53324" s="2"/>
      <c r="N53324"/>
      <c r="O53324"/>
      <c r="U53324"/>
      <c r="V53324"/>
    </row>
    <row r="53325" spans="6:22" x14ac:dyDescent="0.2">
      <c r="F53325"/>
      <c r="M53325" s="2"/>
      <c r="N53325"/>
      <c r="O53325"/>
      <c r="U53325"/>
      <c r="V53325"/>
    </row>
    <row r="53326" spans="6:22" x14ac:dyDescent="0.2">
      <c r="F53326"/>
      <c r="M53326" s="2"/>
      <c r="N53326"/>
      <c r="O53326"/>
      <c r="U53326"/>
      <c r="V53326"/>
    </row>
    <row r="53327" spans="6:22" x14ac:dyDescent="0.2">
      <c r="F53327"/>
      <c r="M53327" s="2"/>
      <c r="N53327"/>
      <c r="O53327"/>
      <c r="U53327"/>
      <c r="V53327"/>
    </row>
    <row r="53328" spans="6:22" x14ac:dyDescent="0.2">
      <c r="F53328"/>
      <c r="M53328" s="2"/>
      <c r="N53328"/>
      <c r="O53328"/>
      <c r="U53328"/>
      <c r="V53328"/>
    </row>
    <row r="53329" spans="6:22" x14ac:dyDescent="0.2">
      <c r="F53329"/>
      <c r="M53329" s="2"/>
      <c r="N53329"/>
      <c r="O53329"/>
      <c r="U53329"/>
      <c r="V53329"/>
    </row>
    <row r="53330" spans="6:22" x14ac:dyDescent="0.2">
      <c r="F53330"/>
      <c r="M53330" s="2"/>
      <c r="N53330"/>
      <c r="O53330"/>
      <c r="U53330"/>
      <c r="V53330"/>
    </row>
    <row r="53331" spans="6:22" x14ac:dyDescent="0.2">
      <c r="F53331"/>
      <c r="M53331" s="2"/>
      <c r="N53331"/>
      <c r="O53331"/>
      <c r="U53331"/>
      <c r="V53331"/>
    </row>
    <row r="53332" spans="6:22" x14ac:dyDescent="0.2">
      <c r="F53332"/>
      <c r="M53332" s="2"/>
      <c r="N53332"/>
      <c r="O53332"/>
      <c r="U53332"/>
      <c r="V53332"/>
    </row>
    <row r="53333" spans="6:22" x14ac:dyDescent="0.2">
      <c r="F53333"/>
      <c r="M53333" s="2"/>
      <c r="N53333"/>
      <c r="O53333"/>
      <c r="U53333"/>
      <c r="V53333"/>
    </row>
    <row r="53334" spans="6:22" x14ac:dyDescent="0.2">
      <c r="F53334"/>
      <c r="M53334" s="2"/>
      <c r="N53334"/>
      <c r="O53334"/>
      <c r="U53334"/>
      <c r="V53334"/>
    </row>
    <row r="53335" spans="6:22" x14ac:dyDescent="0.2">
      <c r="F53335"/>
      <c r="M53335" s="2"/>
      <c r="N53335"/>
      <c r="O53335"/>
      <c r="U53335"/>
      <c r="V53335"/>
    </row>
    <row r="53336" spans="6:22" x14ac:dyDescent="0.2">
      <c r="F53336"/>
      <c r="M53336" s="2"/>
      <c r="N53336"/>
      <c r="O53336"/>
      <c r="U53336"/>
      <c r="V53336"/>
    </row>
    <row r="53337" spans="6:22" x14ac:dyDescent="0.2">
      <c r="F53337"/>
      <c r="M53337" s="2"/>
      <c r="N53337"/>
      <c r="O53337"/>
      <c r="U53337"/>
      <c r="V53337"/>
    </row>
    <row r="53338" spans="6:22" x14ac:dyDescent="0.2">
      <c r="F53338"/>
      <c r="M53338" s="2"/>
      <c r="N53338"/>
      <c r="O53338"/>
      <c r="U53338"/>
      <c r="V53338"/>
    </row>
    <row r="53339" spans="6:22" x14ac:dyDescent="0.2">
      <c r="F53339"/>
      <c r="M53339" s="2"/>
      <c r="N53339"/>
      <c r="O53339"/>
      <c r="U53339"/>
      <c r="V53339"/>
    </row>
    <row r="53340" spans="6:22" x14ac:dyDescent="0.2">
      <c r="F53340"/>
      <c r="M53340" s="2"/>
      <c r="N53340"/>
      <c r="O53340"/>
      <c r="U53340"/>
      <c r="V53340"/>
    </row>
    <row r="53341" spans="6:22" x14ac:dyDescent="0.2">
      <c r="F53341"/>
      <c r="M53341" s="2"/>
      <c r="N53341"/>
      <c r="O53341"/>
      <c r="U53341"/>
      <c r="V53341"/>
    </row>
    <row r="53342" spans="6:22" x14ac:dyDescent="0.2">
      <c r="F53342"/>
      <c r="M53342" s="2"/>
      <c r="N53342"/>
      <c r="O53342"/>
      <c r="U53342"/>
      <c r="V53342"/>
    </row>
    <row r="53343" spans="6:22" x14ac:dyDescent="0.2">
      <c r="F53343"/>
      <c r="M53343" s="2"/>
      <c r="N53343"/>
      <c r="O53343"/>
      <c r="U53343"/>
      <c r="V53343"/>
    </row>
    <row r="53344" spans="6:22" x14ac:dyDescent="0.2">
      <c r="F53344"/>
      <c r="M53344" s="2"/>
      <c r="N53344"/>
      <c r="O53344"/>
      <c r="U53344"/>
      <c r="V53344"/>
    </row>
    <row r="53345" spans="6:22" x14ac:dyDescent="0.2">
      <c r="F53345"/>
      <c r="M53345" s="2"/>
      <c r="N53345"/>
      <c r="O53345"/>
      <c r="U53345"/>
      <c r="V53345"/>
    </row>
    <row r="53346" spans="6:22" x14ac:dyDescent="0.2">
      <c r="F53346"/>
      <c r="M53346" s="2"/>
      <c r="N53346"/>
      <c r="O53346"/>
      <c r="U53346"/>
      <c r="V53346"/>
    </row>
    <row r="53347" spans="6:22" x14ac:dyDescent="0.2">
      <c r="F53347"/>
      <c r="M53347" s="2"/>
      <c r="N53347"/>
      <c r="O53347"/>
      <c r="U53347"/>
      <c r="V53347"/>
    </row>
    <row r="53348" spans="6:22" x14ac:dyDescent="0.2">
      <c r="F53348"/>
      <c r="M53348" s="2"/>
      <c r="N53348"/>
      <c r="O53348"/>
      <c r="U53348"/>
      <c r="V53348"/>
    </row>
    <row r="53349" spans="6:22" x14ac:dyDescent="0.2">
      <c r="F53349"/>
      <c r="M53349" s="2"/>
      <c r="N53349"/>
      <c r="O53349"/>
      <c r="U53349"/>
      <c r="V53349"/>
    </row>
    <row r="53350" spans="6:22" x14ac:dyDescent="0.2">
      <c r="F53350"/>
      <c r="M53350" s="2"/>
      <c r="N53350"/>
      <c r="O53350"/>
      <c r="U53350"/>
      <c r="V53350"/>
    </row>
    <row r="53351" spans="6:22" x14ac:dyDescent="0.2">
      <c r="F53351"/>
      <c r="M53351" s="2"/>
      <c r="N53351"/>
      <c r="O53351"/>
      <c r="U53351"/>
      <c r="V53351"/>
    </row>
    <row r="53352" spans="6:22" x14ac:dyDescent="0.2">
      <c r="F53352"/>
      <c r="M53352" s="2"/>
      <c r="N53352"/>
      <c r="O53352"/>
      <c r="U53352"/>
      <c r="V53352"/>
    </row>
    <row r="53353" spans="6:22" x14ac:dyDescent="0.2">
      <c r="F53353"/>
      <c r="M53353" s="2"/>
      <c r="N53353"/>
      <c r="O53353"/>
      <c r="U53353"/>
      <c r="V53353"/>
    </row>
    <row r="53354" spans="6:22" x14ac:dyDescent="0.2">
      <c r="F53354"/>
      <c r="M53354" s="2"/>
      <c r="N53354"/>
      <c r="O53354"/>
      <c r="U53354"/>
      <c r="V53354"/>
    </row>
    <row r="53355" spans="6:22" x14ac:dyDescent="0.2">
      <c r="F53355"/>
      <c r="M53355" s="2"/>
      <c r="N53355"/>
      <c r="O53355"/>
      <c r="U53355"/>
      <c r="V53355"/>
    </row>
    <row r="53356" spans="6:22" x14ac:dyDescent="0.2">
      <c r="F53356"/>
      <c r="M53356" s="2"/>
      <c r="N53356"/>
      <c r="O53356"/>
      <c r="U53356"/>
      <c r="V53356"/>
    </row>
    <row r="53357" spans="6:22" x14ac:dyDescent="0.2">
      <c r="F53357"/>
      <c r="M53357" s="2"/>
      <c r="N53357"/>
      <c r="O53357"/>
      <c r="U53357"/>
      <c r="V53357"/>
    </row>
    <row r="53358" spans="6:22" x14ac:dyDescent="0.2">
      <c r="F53358"/>
      <c r="M53358" s="2"/>
      <c r="N53358"/>
      <c r="O53358"/>
      <c r="U53358"/>
      <c r="V53358"/>
    </row>
    <row r="53359" spans="6:22" x14ac:dyDescent="0.2">
      <c r="F53359"/>
      <c r="M53359" s="2"/>
      <c r="N53359"/>
      <c r="O53359"/>
      <c r="U53359"/>
      <c r="V53359"/>
    </row>
    <row r="53360" spans="6:22" x14ac:dyDescent="0.2">
      <c r="F53360"/>
      <c r="M53360" s="2"/>
      <c r="N53360"/>
      <c r="O53360"/>
      <c r="U53360"/>
      <c r="V53360"/>
    </row>
    <row r="53361" spans="6:22" x14ac:dyDescent="0.2">
      <c r="F53361"/>
      <c r="M53361" s="2"/>
      <c r="N53361"/>
      <c r="O53361"/>
      <c r="U53361"/>
      <c r="V53361"/>
    </row>
    <row r="53362" spans="6:22" x14ac:dyDescent="0.2">
      <c r="F53362"/>
      <c r="M53362" s="2"/>
      <c r="N53362"/>
      <c r="O53362"/>
      <c r="U53362"/>
      <c r="V53362"/>
    </row>
    <row r="53363" spans="6:22" x14ac:dyDescent="0.2">
      <c r="F53363"/>
      <c r="M53363" s="2"/>
      <c r="N53363"/>
      <c r="O53363"/>
      <c r="U53363"/>
      <c r="V53363"/>
    </row>
    <row r="53364" spans="6:22" x14ac:dyDescent="0.2">
      <c r="F53364"/>
      <c r="M53364" s="2"/>
      <c r="N53364"/>
      <c r="O53364"/>
      <c r="U53364"/>
      <c r="V53364"/>
    </row>
    <row r="53365" spans="6:22" x14ac:dyDescent="0.2">
      <c r="F53365"/>
      <c r="M53365" s="2"/>
      <c r="N53365"/>
      <c r="O53365"/>
      <c r="U53365"/>
      <c r="V53365"/>
    </row>
    <row r="53366" spans="6:22" x14ac:dyDescent="0.2">
      <c r="F53366"/>
      <c r="M53366" s="2"/>
      <c r="N53366"/>
      <c r="O53366"/>
      <c r="U53366"/>
      <c r="V53366"/>
    </row>
    <row r="53367" spans="6:22" x14ac:dyDescent="0.2">
      <c r="F53367"/>
      <c r="M53367" s="2"/>
      <c r="N53367"/>
      <c r="O53367"/>
      <c r="U53367"/>
      <c r="V53367"/>
    </row>
    <row r="53368" spans="6:22" x14ac:dyDescent="0.2">
      <c r="F53368"/>
      <c r="M53368" s="2"/>
      <c r="N53368"/>
      <c r="O53368"/>
      <c r="U53368"/>
      <c r="V53368"/>
    </row>
    <row r="53369" spans="6:22" x14ac:dyDescent="0.2">
      <c r="F53369"/>
      <c r="M53369" s="2"/>
      <c r="N53369"/>
      <c r="O53369"/>
      <c r="U53369"/>
      <c r="V53369"/>
    </row>
    <row r="53370" spans="6:22" x14ac:dyDescent="0.2">
      <c r="F53370"/>
      <c r="M53370" s="2"/>
      <c r="N53370"/>
      <c r="O53370"/>
      <c r="U53370"/>
      <c r="V53370"/>
    </row>
    <row r="53371" spans="6:22" x14ac:dyDescent="0.2">
      <c r="F53371"/>
      <c r="M53371" s="2"/>
      <c r="N53371"/>
      <c r="O53371"/>
      <c r="U53371"/>
      <c r="V53371"/>
    </row>
    <row r="53372" spans="6:22" x14ac:dyDescent="0.2">
      <c r="F53372"/>
      <c r="M53372" s="2"/>
      <c r="N53372"/>
      <c r="O53372"/>
      <c r="U53372"/>
      <c r="V53372"/>
    </row>
    <row r="53373" spans="6:22" x14ac:dyDescent="0.2">
      <c r="F53373"/>
      <c r="M53373" s="2"/>
      <c r="N53373"/>
      <c r="O53373"/>
      <c r="U53373"/>
      <c r="V53373"/>
    </row>
    <row r="53374" spans="6:22" x14ac:dyDescent="0.2">
      <c r="F53374"/>
      <c r="M53374" s="2"/>
      <c r="N53374"/>
      <c r="O53374"/>
      <c r="U53374"/>
      <c r="V53374"/>
    </row>
    <row r="53375" spans="6:22" x14ac:dyDescent="0.2">
      <c r="F53375"/>
      <c r="M53375" s="2"/>
      <c r="N53375"/>
      <c r="O53375"/>
      <c r="U53375"/>
      <c r="V53375"/>
    </row>
    <row r="53376" spans="6:22" x14ac:dyDescent="0.2">
      <c r="F53376"/>
      <c r="M53376" s="2"/>
      <c r="N53376"/>
      <c r="O53376"/>
      <c r="U53376"/>
      <c r="V53376"/>
    </row>
    <row r="53377" spans="6:22" x14ac:dyDescent="0.2">
      <c r="F53377"/>
      <c r="M53377" s="2"/>
      <c r="N53377"/>
      <c r="O53377"/>
      <c r="U53377"/>
      <c r="V53377"/>
    </row>
    <row r="53378" spans="6:22" x14ac:dyDescent="0.2">
      <c r="F53378"/>
      <c r="M53378" s="2"/>
      <c r="N53378"/>
      <c r="O53378"/>
      <c r="U53378"/>
      <c r="V53378"/>
    </row>
    <row r="53379" spans="6:22" x14ac:dyDescent="0.2">
      <c r="F53379"/>
      <c r="M53379" s="2"/>
      <c r="N53379"/>
      <c r="O53379"/>
      <c r="U53379"/>
      <c r="V53379"/>
    </row>
    <row r="53380" spans="6:22" x14ac:dyDescent="0.2">
      <c r="F53380"/>
      <c r="M53380" s="2"/>
      <c r="N53380"/>
      <c r="O53380"/>
      <c r="U53380"/>
      <c r="V53380"/>
    </row>
    <row r="53381" spans="6:22" x14ac:dyDescent="0.2">
      <c r="F53381"/>
      <c r="M53381" s="2"/>
      <c r="N53381"/>
      <c r="O53381"/>
      <c r="U53381"/>
      <c r="V53381"/>
    </row>
    <row r="53382" spans="6:22" x14ac:dyDescent="0.2">
      <c r="F53382"/>
      <c r="M53382" s="2"/>
      <c r="N53382"/>
      <c r="O53382"/>
      <c r="U53382"/>
      <c r="V53382"/>
    </row>
    <row r="53383" spans="6:22" x14ac:dyDescent="0.2">
      <c r="F53383"/>
      <c r="M53383" s="2"/>
      <c r="N53383"/>
      <c r="O53383"/>
      <c r="U53383"/>
      <c r="V53383"/>
    </row>
    <row r="53384" spans="6:22" x14ac:dyDescent="0.2">
      <c r="F53384"/>
      <c r="M53384" s="2"/>
      <c r="N53384"/>
      <c r="O53384"/>
      <c r="U53384"/>
      <c r="V53384"/>
    </row>
    <row r="53385" spans="6:22" x14ac:dyDescent="0.2">
      <c r="F53385"/>
      <c r="M53385" s="2"/>
      <c r="N53385"/>
      <c r="O53385"/>
      <c r="U53385"/>
      <c r="V53385"/>
    </row>
    <row r="53386" spans="6:22" x14ac:dyDescent="0.2">
      <c r="F53386"/>
      <c r="M53386" s="2"/>
      <c r="N53386"/>
      <c r="O53386"/>
      <c r="U53386"/>
      <c r="V53386"/>
    </row>
    <row r="53387" spans="6:22" x14ac:dyDescent="0.2">
      <c r="F53387"/>
      <c r="M53387" s="2"/>
      <c r="N53387"/>
      <c r="O53387"/>
      <c r="U53387"/>
      <c r="V53387"/>
    </row>
    <row r="53388" spans="6:22" x14ac:dyDescent="0.2">
      <c r="F53388"/>
      <c r="M53388" s="2"/>
      <c r="N53388"/>
      <c r="O53388"/>
      <c r="U53388"/>
      <c r="V53388"/>
    </row>
    <row r="53389" spans="6:22" x14ac:dyDescent="0.2">
      <c r="F53389"/>
      <c r="M53389" s="2"/>
      <c r="N53389"/>
      <c r="O53389"/>
      <c r="U53389"/>
      <c r="V53389"/>
    </row>
    <row r="53390" spans="6:22" x14ac:dyDescent="0.2">
      <c r="F53390"/>
      <c r="M53390" s="2"/>
      <c r="N53390"/>
      <c r="O53390"/>
      <c r="U53390"/>
      <c r="V53390"/>
    </row>
    <row r="53391" spans="6:22" x14ac:dyDescent="0.2">
      <c r="F53391"/>
      <c r="M53391" s="2"/>
      <c r="N53391"/>
      <c r="O53391"/>
      <c r="U53391"/>
      <c r="V53391"/>
    </row>
    <row r="53392" spans="6:22" x14ac:dyDescent="0.2">
      <c r="F53392"/>
      <c r="M53392" s="2"/>
      <c r="N53392"/>
      <c r="O53392"/>
      <c r="U53392"/>
      <c r="V53392"/>
    </row>
    <row r="53393" spans="6:22" x14ac:dyDescent="0.2">
      <c r="F53393"/>
      <c r="M53393" s="2"/>
      <c r="N53393"/>
      <c r="O53393"/>
      <c r="U53393"/>
      <c r="V53393"/>
    </row>
    <row r="53394" spans="6:22" x14ac:dyDescent="0.2">
      <c r="F53394"/>
      <c r="M53394" s="2"/>
      <c r="N53394"/>
      <c r="O53394"/>
      <c r="U53394"/>
      <c r="V53394"/>
    </row>
    <row r="53395" spans="6:22" x14ac:dyDescent="0.2">
      <c r="F53395"/>
      <c r="M53395" s="2"/>
      <c r="N53395"/>
      <c r="O53395"/>
      <c r="U53395"/>
      <c r="V53395"/>
    </row>
    <row r="53396" spans="6:22" x14ac:dyDescent="0.2">
      <c r="F53396"/>
      <c r="M53396" s="2"/>
      <c r="N53396"/>
      <c r="O53396"/>
      <c r="U53396"/>
      <c r="V53396"/>
    </row>
    <row r="53397" spans="6:22" x14ac:dyDescent="0.2">
      <c r="F53397"/>
      <c r="M53397" s="2"/>
      <c r="N53397"/>
      <c r="O53397"/>
      <c r="U53397"/>
      <c r="V53397"/>
    </row>
    <row r="53398" spans="6:22" x14ac:dyDescent="0.2">
      <c r="F53398"/>
      <c r="M53398" s="2"/>
      <c r="N53398"/>
      <c r="O53398"/>
      <c r="U53398"/>
      <c r="V53398"/>
    </row>
    <row r="53399" spans="6:22" x14ac:dyDescent="0.2">
      <c r="F53399"/>
      <c r="M53399" s="2"/>
      <c r="N53399"/>
      <c r="O53399"/>
      <c r="U53399"/>
      <c r="V53399"/>
    </row>
    <row r="53400" spans="6:22" x14ac:dyDescent="0.2">
      <c r="F53400"/>
      <c r="M53400" s="2"/>
      <c r="N53400"/>
      <c r="O53400"/>
      <c r="U53400"/>
      <c r="V53400"/>
    </row>
    <row r="53401" spans="6:22" x14ac:dyDescent="0.2">
      <c r="F53401"/>
      <c r="M53401" s="2"/>
      <c r="N53401"/>
      <c r="O53401"/>
      <c r="U53401"/>
      <c r="V53401"/>
    </row>
    <row r="53402" spans="6:22" x14ac:dyDescent="0.2">
      <c r="F53402"/>
      <c r="M53402" s="2"/>
      <c r="N53402"/>
      <c r="O53402"/>
      <c r="U53402"/>
      <c r="V53402"/>
    </row>
    <row r="53403" spans="6:22" x14ac:dyDescent="0.2">
      <c r="F53403"/>
      <c r="M53403" s="2"/>
      <c r="N53403"/>
      <c r="O53403"/>
      <c r="U53403"/>
      <c r="V53403"/>
    </row>
    <row r="53404" spans="6:22" x14ac:dyDescent="0.2">
      <c r="F53404"/>
      <c r="M53404" s="2"/>
      <c r="N53404"/>
      <c r="O53404"/>
      <c r="U53404"/>
      <c r="V53404"/>
    </row>
    <row r="53405" spans="6:22" x14ac:dyDescent="0.2">
      <c r="F53405"/>
      <c r="M53405" s="2"/>
      <c r="N53405"/>
      <c r="O53405"/>
      <c r="U53405"/>
      <c r="V53405"/>
    </row>
    <row r="53406" spans="6:22" x14ac:dyDescent="0.2">
      <c r="F53406"/>
      <c r="M53406" s="2"/>
      <c r="N53406"/>
      <c r="O53406"/>
      <c r="U53406"/>
      <c r="V53406"/>
    </row>
    <row r="53407" spans="6:22" x14ac:dyDescent="0.2">
      <c r="F53407"/>
      <c r="M53407" s="2"/>
      <c r="N53407"/>
      <c r="O53407"/>
      <c r="U53407"/>
      <c r="V53407"/>
    </row>
    <row r="53408" spans="6:22" x14ac:dyDescent="0.2">
      <c r="F53408"/>
      <c r="M53408" s="2"/>
      <c r="N53408"/>
      <c r="O53408"/>
      <c r="U53408"/>
      <c r="V53408"/>
    </row>
    <row r="53409" spans="6:22" x14ac:dyDescent="0.2">
      <c r="F53409"/>
      <c r="M53409" s="2"/>
      <c r="N53409"/>
      <c r="O53409"/>
      <c r="U53409"/>
      <c r="V53409"/>
    </row>
    <row r="53410" spans="6:22" x14ac:dyDescent="0.2">
      <c r="F53410"/>
      <c r="M53410" s="2"/>
      <c r="N53410"/>
      <c r="O53410"/>
      <c r="U53410"/>
      <c r="V53410"/>
    </row>
    <row r="53411" spans="6:22" x14ac:dyDescent="0.2">
      <c r="F53411"/>
      <c r="M53411" s="2"/>
      <c r="N53411"/>
      <c r="O53411"/>
      <c r="U53411"/>
      <c r="V53411"/>
    </row>
    <row r="53412" spans="6:22" x14ac:dyDescent="0.2">
      <c r="F53412"/>
      <c r="M53412" s="2"/>
      <c r="N53412"/>
      <c r="O53412"/>
      <c r="U53412"/>
      <c r="V53412"/>
    </row>
    <row r="53413" spans="6:22" x14ac:dyDescent="0.2">
      <c r="F53413"/>
      <c r="M53413" s="2"/>
      <c r="N53413"/>
      <c r="O53413"/>
      <c r="U53413"/>
      <c r="V53413"/>
    </row>
    <row r="53414" spans="6:22" x14ac:dyDescent="0.2">
      <c r="F53414"/>
      <c r="M53414" s="2"/>
      <c r="N53414"/>
      <c r="O53414"/>
      <c r="U53414"/>
      <c r="V53414"/>
    </row>
    <row r="53415" spans="6:22" x14ac:dyDescent="0.2">
      <c r="F53415"/>
      <c r="M53415" s="2"/>
      <c r="N53415"/>
      <c r="O53415"/>
      <c r="U53415"/>
      <c r="V53415"/>
    </row>
    <row r="53416" spans="6:22" x14ac:dyDescent="0.2">
      <c r="F53416"/>
      <c r="M53416" s="2"/>
      <c r="N53416"/>
      <c r="O53416"/>
      <c r="U53416"/>
      <c r="V53416"/>
    </row>
    <row r="53417" spans="6:22" x14ac:dyDescent="0.2">
      <c r="F53417"/>
      <c r="M53417" s="2"/>
      <c r="N53417"/>
      <c r="O53417"/>
      <c r="U53417"/>
      <c r="V53417"/>
    </row>
    <row r="53418" spans="6:22" x14ac:dyDescent="0.2">
      <c r="F53418"/>
      <c r="M53418" s="2"/>
      <c r="N53418"/>
      <c r="O53418"/>
      <c r="U53418"/>
      <c r="V53418"/>
    </row>
    <row r="53419" spans="6:22" x14ac:dyDescent="0.2">
      <c r="F53419"/>
      <c r="M53419" s="2"/>
      <c r="N53419"/>
      <c r="O53419"/>
      <c r="U53419"/>
      <c r="V53419"/>
    </row>
    <row r="53420" spans="6:22" x14ac:dyDescent="0.2">
      <c r="F53420"/>
      <c r="M53420" s="2"/>
      <c r="N53420"/>
      <c r="O53420"/>
      <c r="U53420"/>
      <c r="V53420"/>
    </row>
    <row r="53421" spans="6:22" x14ac:dyDescent="0.2">
      <c r="F53421"/>
      <c r="M53421" s="2"/>
      <c r="N53421"/>
      <c r="O53421"/>
      <c r="U53421"/>
      <c r="V53421"/>
    </row>
    <row r="53422" spans="6:22" x14ac:dyDescent="0.2">
      <c r="F53422"/>
      <c r="M53422" s="2"/>
      <c r="N53422"/>
      <c r="O53422"/>
      <c r="U53422"/>
      <c r="V53422"/>
    </row>
    <row r="53423" spans="6:22" x14ac:dyDescent="0.2">
      <c r="F53423"/>
      <c r="M53423" s="2"/>
      <c r="N53423"/>
      <c r="O53423"/>
      <c r="U53423"/>
      <c r="V53423"/>
    </row>
    <row r="53424" spans="6:22" x14ac:dyDescent="0.2">
      <c r="F53424"/>
      <c r="M53424" s="2"/>
      <c r="N53424"/>
      <c r="O53424"/>
      <c r="U53424"/>
      <c r="V53424"/>
    </row>
    <row r="53425" spans="6:22" x14ac:dyDescent="0.2">
      <c r="F53425"/>
      <c r="M53425" s="2"/>
      <c r="N53425"/>
      <c r="O53425"/>
      <c r="U53425"/>
      <c r="V53425"/>
    </row>
    <row r="53426" spans="6:22" x14ac:dyDescent="0.2">
      <c r="F53426"/>
      <c r="M53426" s="2"/>
      <c r="N53426"/>
      <c r="O53426"/>
      <c r="U53426"/>
      <c r="V53426"/>
    </row>
    <row r="53427" spans="6:22" x14ac:dyDescent="0.2">
      <c r="F53427"/>
      <c r="M53427" s="2"/>
      <c r="N53427"/>
      <c r="O53427"/>
      <c r="U53427"/>
      <c r="V53427"/>
    </row>
    <row r="53428" spans="6:22" x14ac:dyDescent="0.2">
      <c r="F53428"/>
      <c r="M53428" s="2"/>
      <c r="N53428"/>
      <c r="O53428"/>
      <c r="U53428"/>
      <c r="V53428"/>
    </row>
    <row r="53429" spans="6:22" x14ac:dyDescent="0.2">
      <c r="F53429"/>
      <c r="M53429" s="2"/>
      <c r="N53429"/>
      <c r="O53429"/>
      <c r="U53429"/>
      <c r="V53429"/>
    </row>
    <row r="53430" spans="6:22" x14ac:dyDescent="0.2">
      <c r="F53430"/>
      <c r="M53430" s="2"/>
      <c r="N53430"/>
      <c r="O53430"/>
      <c r="U53430"/>
      <c r="V53430"/>
    </row>
    <row r="53431" spans="6:22" x14ac:dyDescent="0.2">
      <c r="F53431"/>
      <c r="M53431" s="2"/>
      <c r="N53431"/>
      <c r="O53431"/>
      <c r="U53431"/>
      <c r="V53431"/>
    </row>
    <row r="53432" spans="6:22" x14ac:dyDescent="0.2">
      <c r="F53432"/>
      <c r="M53432" s="2"/>
      <c r="N53432"/>
      <c r="O53432"/>
      <c r="U53432"/>
      <c r="V53432"/>
    </row>
    <row r="53433" spans="6:22" x14ac:dyDescent="0.2">
      <c r="F53433"/>
      <c r="M53433" s="2"/>
      <c r="N53433"/>
      <c r="O53433"/>
      <c r="U53433"/>
      <c r="V53433"/>
    </row>
    <row r="53434" spans="6:22" x14ac:dyDescent="0.2">
      <c r="F53434"/>
      <c r="M53434" s="2"/>
      <c r="N53434"/>
      <c r="O53434"/>
      <c r="U53434"/>
      <c r="V53434"/>
    </row>
    <row r="53435" spans="6:22" x14ac:dyDescent="0.2">
      <c r="F53435"/>
      <c r="M53435" s="2"/>
      <c r="N53435"/>
      <c r="O53435"/>
      <c r="U53435"/>
      <c r="V53435"/>
    </row>
    <row r="53436" spans="6:22" x14ac:dyDescent="0.2">
      <c r="F53436"/>
      <c r="M53436" s="2"/>
      <c r="N53436"/>
      <c r="O53436"/>
      <c r="U53436"/>
      <c r="V53436"/>
    </row>
    <row r="53437" spans="6:22" x14ac:dyDescent="0.2">
      <c r="F53437"/>
      <c r="M53437" s="2"/>
      <c r="N53437"/>
      <c r="O53437"/>
      <c r="U53437"/>
      <c r="V53437"/>
    </row>
    <row r="53438" spans="6:22" x14ac:dyDescent="0.2">
      <c r="F53438"/>
      <c r="M53438" s="2"/>
      <c r="N53438"/>
      <c r="O53438"/>
      <c r="U53438"/>
      <c r="V53438"/>
    </row>
    <row r="53439" spans="6:22" x14ac:dyDescent="0.2">
      <c r="F53439"/>
      <c r="M53439" s="2"/>
      <c r="N53439"/>
      <c r="O53439"/>
      <c r="U53439"/>
      <c r="V53439"/>
    </row>
    <row r="53440" spans="6:22" x14ac:dyDescent="0.2">
      <c r="F53440"/>
      <c r="M53440" s="2"/>
      <c r="N53440"/>
      <c r="O53440"/>
      <c r="U53440"/>
      <c r="V53440"/>
    </row>
    <row r="53441" spans="6:22" x14ac:dyDescent="0.2">
      <c r="F53441"/>
      <c r="M53441" s="2"/>
      <c r="N53441"/>
      <c r="O53441"/>
      <c r="U53441"/>
      <c r="V53441"/>
    </row>
    <row r="53442" spans="6:22" x14ac:dyDescent="0.2">
      <c r="F53442"/>
      <c r="M53442" s="2"/>
      <c r="N53442"/>
      <c r="O53442"/>
      <c r="U53442"/>
      <c r="V53442"/>
    </row>
    <row r="53443" spans="6:22" x14ac:dyDescent="0.2">
      <c r="F53443"/>
      <c r="M53443" s="2"/>
      <c r="N53443"/>
      <c r="O53443"/>
      <c r="U53443"/>
      <c r="V53443"/>
    </row>
    <row r="53444" spans="6:22" x14ac:dyDescent="0.2">
      <c r="F53444"/>
      <c r="M53444" s="2"/>
      <c r="N53444"/>
      <c r="O53444"/>
      <c r="U53444"/>
      <c r="V53444"/>
    </row>
    <row r="53445" spans="6:22" x14ac:dyDescent="0.2">
      <c r="F53445"/>
      <c r="M53445" s="2"/>
      <c r="N53445"/>
      <c r="O53445"/>
      <c r="U53445"/>
      <c r="V53445"/>
    </row>
    <row r="53446" spans="6:22" x14ac:dyDescent="0.2">
      <c r="F53446"/>
      <c r="M53446" s="2"/>
      <c r="N53446"/>
      <c r="O53446"/>
      <c r="U53446"/>
      <c r="V53446"/>
    </row>
    <row r="53447" spans="6:22" x14ac:dyDescent="0.2">
      <c r="F53447"/>
      <c r="M53447" s="2"/>
      <c r="N53447"/>
      <c r="O53447"/>
      <c r="U53447"/>
      <c r="V53447"/>
    </row>
    <row r="53448" spans="6:22" x14ac:dyDescent="0.2">
      <c r="F53448"/>
      <c r="M53448" s="2"/>
      <c r="N53448"/>
      <c r="O53448"/>
      <c r="U53448"/>
      <c r="V53448"/>
    </row>
    <row r="53449" spans="6:22" x14ac:dyDescent="0.2">
      <c r="F53449"/>
      <c r="M53449" s="2"/>
      <c r="N53449"/>
      <c r="O53449"/>
      <c r="U53449"/>
      <c r="V53449"/>
    </row>
    <row r="53450" spans="6:22" x14ac:dyDescent="0.2">
      <c r="F53450"/>
      <c r="M53450" s="2"/>
      <c r="N53450"/>
      <c r="O53450"/>
      <c r="U53450"/>
      <c r="V53450"/>
    </row>
    <row r="53451" spans="6:22" x14ac:dyDescent="0.2">
      <c r="F53451"/>
      <c r="M53451" s="2"/>
      <c r="N53451"/>
      <c r="O53451"/>
      <c r="U53451"/>
      <c r="V53451"/>
    </row>
    <row r="53452" spans="6:22" x14ac:dyDescent="0.2">
      <c r="F53452"/>
      <c r="M53452" s="2"/>
      <c r="N53452"/>
      <c r="O53452"/>
      <c r="U53452"/>
      <c r="V53452"/>
    </row>
    <row r="53453" spans="6:22" x14ac:dyDescent="0.2">
      <c r="F53453"/>
      <c r="M53453" s="2"/>
      <c r="N53453"/>
      <c r="O53453"/>
      <c r="U53453"/>
      <c r="V53453"/>
    </row>
    <row r="53454" spans="6:22" x14ac:dyDescent="0.2">
      <c r="F53454"/>
      <c r="M53454" s="2"/>
      <c r="N53454"/>
      <c r="O53454"/>
      <c r="U53454"/>
      <c r="V53454"/>
    </row>
    <row r="53455" spans="6:22" x14ac:dyDescent="0.2">
      <c r="F53455"/>
      <c r="M53455" s="2"/>
      <c r="N53455"/>
      <c r="O53455"/>
      <c r="U53455"/>
      <c r="V53455"/>
    </row>
    <row r="53456" spans="6:22" x14ac:dyDescent="0.2">
      <c r="F53456"/>
      <c r="M53456" s="2"/>
      <c r="N53456"/>
      <c r="O53456"/>
      <c r="U53456"/>
      <c r="V53456"/>
    </row>
    <row r="53457" spans="6:22" x14ac:dyDescent="0.2">
      <c r="F53457"/>
      <c r="M53457" s="2"/>
      <c r="N53457"/>
      <c r="O53457"/>
      <c r="U53457"/>
      <c r="V53457"/>
    </row>
    <row r="53458" spans="6:22" x14ac:dyDescent="0.2">
      <c r="F53458"/>
      <c r="M53458" s="2"/>
      <c r="N53458"/>
      <c r="O53458"/>
      <c r="U53458"/>
      <c r="V53458"/>
    </row>
    <row r="53459" spans="6:22" x14ac:dyDescent="0.2">
      <c r="F53459"/>
      <c r="M53459" s="2"/>
      <c r="N53459"/>
      <c r="O53459"/>
      <c r="U53459"/>
      <c r="V53459"/>
    </row>
    <row r="53460" spans="6:22" x14ac:dyDescent="0.2">
      <c r="F53460"/>
      <c r="M53460" s="2"/>
      <c r="N53460"/>
      <c r="O53460"/>
      <c r="U53460"/>
      <c r="V53460"/>
    </row>
    <row r="53461" spans="6:22" x14ac:dyDescent="0.2">
      <c r="F53461"/>
      <c r="M53461" s="2"/>
      <c r="N53461"/>
      <c r="O53461"/>
      <c r="U53461"/>
      <c r="V53461"/>
    </row>
    <row r="53462" spans="6:22" x14ac:dyDescent="0.2">
      <c r="F53462"/>
      <c r="M53462" s="2"/>
      <c r="N53462"/>
      <c r="O53462"/>
      <c r="U53462"/>
      <c r="V53462"/>
    </row>
    <row r="53463" spans="6:22" x14ac:dyDescent="0.2">
      <c r="F53463"/>
      <c r="M53463" s="2"/>
      <c r="N53463"/>
      <c r="O53463"/>
      <c r="U53463"/>
      <c r="V53463"/>
    </row>
    <row r="53464" spans="6:22" x14ac:dyDescent="0.2">
      <c r="F53464"/>
      <c r="M53464" s="2"/>
      <c r="N53464"/>
      <c r="O53464"/>
      <c r="U53464"/>
      <c r="V53464"/>
    </row>
    <row r="53465" spans="6:22" x14ac:dyDescent="0.2">
      <c r="F53465"/>
      <c r="M53465" s="2"/>
      <c r="N53465"/>
      <c r="O53465"/>
      <c r="U53465"/>
      <c r="V53465"/>
    </row>
    <row r="53466" spans="6:22" x14ac:dyDescent="0.2">
      <c r="F53466"/>
      <c r="M53466" s="2"/>
      <c r="N53466"/>
      <c r="O53466"/>
      <c r="U53466"/>
      <c r="V53466"/>
    </row>
    <row r="53467" spans="6:22" x14ac:dyDescent="0.2">
      <c r="F53467"/>
      <c r="M53467" s="2"/>
      <c r="N53467"/>
      <c r="O53467"/>
      <c r="U53467"/>
      <c r="V53467"/>
    </row>
    <row r="53468" spans="6:22" x14ac:dyDescent="0.2">
      <c r="F53468"/>
      <c r="M53468" s="2"/>
      <c r="N53468"/>
      <c r="O53468"/>
      <c r="U53468"/>
      <c r="V53468"/>
    </row>
    <row r="53469" spans="6:22" x14ac:dyDescent="0.2">
      <c r="F53469"/>
      <c r="M53469" s="2"/>
      <c r="N53469"/>
      <c r="O53469"/>
      <c r="U53469"/>
      <c r="V53469"/>
    </row>
    <row r="53470" spans="6:22" x14ac:dyDescent="0.2">
      <c r="F53470"/>
      <c r="M53470" s="2"/>
      <c r="N53470"/>
      <c r="O53470"/>
      <c r="U53470"/>
      <c r="V53470"/>
    </row>
    <row r="53471" spans="6:22" x14ac:dyDescent="0.2">
      <c r="F53471"/>
      <c r="M53471" s="2"/>
      <c r="N53471"/>
      <c r="O53471"/>
      <c r="U53471"/>
      <c r="V53471"/>
    </row>
    <row r="53472" spans="6:22" x14ac:dyDescent="0.2">
      <c r="F53472"/>
      <c r="M53472" s="2"/>
      <c r="N53472"/>
      <c r="O53472"/>
      <c r="U53472"/>
      <c r="V53472"/>
    </row>
    <row r="53473" spans="6:22" x14ac:dyDescent="0.2">
      <c r="F53473"/>
      <c r="M53473" s="2"/>
      <c r="N53473"/>
      <c r="O53473"/>
      <c r="U53473"/>
      <c r="V53473"/>
    </row>
    <row r="53474" spans="6:22" x14ac:dyDescent="0.2">
      <c r="F53474"/>
      <c r="M53474" s="2"/>
      <c r="N53474"/>
      <c r="O53474"/>
      <c r="U53474"/>
      <c r="V53474"/>
    </row>
    <row r="53475" spans="6:22" x14ac:dyDescent="0.2">
      <c r="F53475"/>
      <c r="M53475" s="2"/>
      <c r="N53475"/>
      <c r="O53475"/>
      <c r="U53475"/>
      <c r="V53475"/>
    </row>
    <row r="53476" spans="6:22" x14ac:dyDescent="0.2">
      <c r="F53476"/>
      <c r="M53476" s="2"/>
      <c r="N53476"/>
      <c r="O53476"/>
      <c r="U53476"/>
      <c r="V53476"/>
    </row>
    <row r="53477" spans="6:22" x14ac:dyDescent="0.2">
      <c r="F53477"/>
      <c r="M53477" s="2"/>
      <c r="N53477"/>
      <c r="O53477"/>
      <c r="U53477"/>
      <c r="V53477"/>
    </row>
    <row r="53478" spans="6:22" x14ac:dyDescent="0.2">
      <c r="F53478"/>
      <c r="M53478" s="2"/>
      <c r="N53478"/>
      <c r="O53478"/>
      <c r="U53478"/>
      <c r="V53478"/>
    </row>
    <row r="53479" spans="6:22" x14ac:dyDescent="0.2">
      <c r="F53479"/>
      <c r="M53479" s="2"/>
      <c r="N53479"/>
      <c r="O53479"/>
      <c r="U53479"/>
      <c r="V53479"/>
    </row>
    <row r="53480" spans="6:22" x14ac:dyDescent="0.2">
      <c r="F53480"/>
      <c r="M53480" s="2"/>
      <c r="N53480"/>
      <c r="O53480"/>
      <c r="U53480"/>
      <c r="V53480"/>
    </row>
    <row r="53481" spans="6:22" x14ac:dyDescent="0.2">
      <c r="F53481"/>
      <c r="M53481" s="2"/>
      <c r="N53481"/>
      <c r="O53481"/>
      <c r="U53481"/>
      <c r="V53481"/>
    </row>
    <row r="53482" spans="6:22" x14ac:dyDescent="0.2">
      <c r="F53482"/>
      <c r="M53482" s="2"/>
      <c r="N53482"/>
      <c r="O53482"/>
      <c r="U53482"/>
      <c r="V53482"/>
    </row>
    <row r="53483" spans="6:22" x14ac:dyDescent="0.2">
      <c r="F53483"/>
      <c r="M53483" s="2"/>
      <c r="N53483"/>
      <c r="O53483"/>
      <c r="U53483"/>
      <c r="V53483"/>
    </row>
    <row r="53484" spans="6:22" x14ac:dyDescent="0.2">
      <c r="F53484"/>
      <c r="M53484" s="2"/>
      <c r="N53484"/>
      <c r="O53484"/>
      <c r="U53484"/>
      <c r="V53484"/>
    </row>
    <row r="53485" spans="6:22" x14ac:dyDescent="0.2">
      <c r="F53485"/>
      <c r="M53485" s="2"/>
      <c r="N53485"/>
      <c r="O53485"/>
      <c r="U53485"/>
      <c r="V53485"/>
    </row>
    <row r="53486" spans="6:22" x14ac:dyDescent="0.2">
      <c r="F53486"/>
      <c r="M53486" s="2"/>
      <c r="N53486"/>
      <c r="O53486"/>
      <c r="U53486"/>
      <c r="V53486"/>
    </row>
    <row r="53487" spans="6:22" x14ac:dyDescent="0.2">
      <c r="F53487"/>
      <c r="M53487" s="2"/>
      <c r="N53487"/>
      <c r="O53487"/>
      <c r="U53487"/>
      <c r="V53487"/>
    </row>
    <row r="53488" spans="6:22" x14ac:dyDescent="0.2">
      <c r="F53488"/>
      <c r="M53488" s="2"/>
      <c r="N53488"/>
      <c r="O53488"/>
      <c r="U53488"/>
      <c r="V53488"/>
    </row>
    <row r="53489" spans="6:22" x14ac:dyDescent="0.2">
      <c r="F53489"/>
      <c r="M53489" s="2"/>
      <c r="N53489"/>
      <c r="O53489"/>
      <c r="U53489"/>
      <c r="V53489"/>
    </row>
    <row r="53490" spans="6:22" x14ac:dyDescent="0.2">
      <c r="F53490"/>
      <c r="M53490" s="2"/>
      <c r="N53490"/>
      <c r="O53490"/>
      <c r="U53490"/>
      <c r="V53490"/>
    </row>
    <row r="53491" spans="6:22" x14ac:dyDescent="0.2">
      <c r="F53491"/>
      <c r="M53491" s="2"/>
      <c r="N53491"/>
      <c r="O53491"/>
      <c r="U53491"/>
      <c r="V53491"/>
    </row>
    <row r="53492" spans="6:22" x14ac:dyDescent="0.2">
      <c r="F53492"/>
      <c r="M53492" s="2"/>
      <c r="N53492"/>
      <c r="O53492"/>
      <c r="U53492"/>
      <c r="V53492"/>
    </row>
    <row r="53493" spans="6:22" x14ac:dyDescent="0.2">
      <c r="F53493"/>
      <c r="M53493" s="2"/>
      <c r="N53493"/>
      <c r="O53493"/>
      <c r="U53493"/>
      <c r="V53493"/>
    </row>
    <row r="53494" spans="6:22" x14ac:dyDescent="0.2">
      <c r="F53494"/>
      <c r="M53494" s="2"/>
      <c r="N53494"/>
      <c r="O53494"/>
      <c r="U53494"/>
      <c r="V53494"/>
    </row>
    <row r="53495" spans="6:22" x14ac:dyDescent="0.2">
      <c r="F53495"/>
      <c r="M53495" s="2"/>
      <c r="N53495"/>
      <c r="O53495"/>
      <c r="U53495"/>
      <c r="V53495"/>
    </row>
    <row r="53496" spans="6:22" x14ac:dyDescent="0.2">
      <c r="F53496"/>
      <c r="M53496" s="2"/>
      <c r="N53496"/>
      <c r="O53496"/>
      <c r="U53496"/>
      <c r="V53496"/>
    </row>
    <row r="53497" spans="6:22" x14ac:dyDescent="0.2">
      <c r="F53497"/>
      <c r="M53497" s="2"/>
      <c r="N53497"/>
      <c r="O53497"/>
      <c r="U53497"/>
      <c r="V53497"/>
    </row>
    <row r="53498" spans="6:22" x14ac:dyDescent="0.2">
      <c r="F53498"/>
      <c r="M53498" s="2"/>
      <c r="N53498"/>
      <c r="O53498"/>
      <c r="U53498"/>
      <c r="V53498"/>
    </row>
    <row r="53499" spans="6:22" x14ac:dyDescent="0.2">
      <c r="F53499"/>
      <c r="M53499" s="2"/>
      <c r="N53499"/>
      <c r="O53499"/>
      <c r="U53499"/>
      <c r="V53499"/>
    </row>
    <row r="53500" spans="6:22" x14ac:dyDescent="0.2">
      <c r="F53500"/>
      <c r="M53500" s="2"/>
      <c r="N53500"/>
      <c r="O53500"/>
      <c r="U53500"/>
      <c r="V53500"/>
    </row>
    <row r="53501" spans="6:22" x14ac:dyDescent="0.2">
      <c r="F53501"/>
      <c r="M53501" s="2"/>
      <c r="N53501"/>
      <c r="O53501"/>
      <c r="U53501"/>
      <c r="V53501"/>
    </row>
    <row r="53502" spans="6:22" x14ac:dyDescent="0.2">
      <c r="F53502"/>
      <c r="M53502" s="2"/>
      <c r="N53502"/>
      <c r="O53502"/>
      <c r="U53502"/>
      <c r="V53502"/>
    </row>
    <row r="53503" spans="6:22" x14ac:dyDescent="0.2">
      <c r="F53503"/>
      <c r="M53503" s="2"/>
      <c r="N53503"/>
      <c r="O53503"/>
      <c r="U53503"/>
      <c r="V53503"/>
    </row>
    <row r="53504" spans="6:22" x14ac:dyDescent="0.2">
      <c r="F53504"/>
      <c r="M53504" s="2"/>
      <c r="N53504"/>
      <c r="O53504"/>
      <c r="U53504"/>
      <c r="V53504"/>
    </row>
    <row r="53505" spans="6:22" x14ac:dyDescent="0.2">
      <c r="F53505"/>
      <c r="M53505" s="2"/>
      <c r="N53505"/>
      <c r="O53505"/>
      <c r="U53505"/>
      <c r="V53505"/>
    </row>
    <row r="53506" spans="6:22" x14ac:dyDescent="0.2">
      <c r="F53506"/>
      <c r="M53506" s="2"/>
      <c r="N53506"/>
      <c r="O53506"/>
      <c r="U53506"/>
      <c r="V53506"/>
    </row>
    <row r="53507" spans="6:22" x14ac:dyDescent="0.2">
      <c r="F53507"/>
      <c r="M53507" s="2"/>
      <c r="N53507"/>
      <c r="O53507"/>
      <c r="U53507"/>
      <c r="V53507"/>
    </row>
    <row r="53508" spans="6:22" x14ac:dyDescent="0.2">
      <c r="F53508"/>
      <c r="M53508" s="2"/>
      <c r="N53508"/>
      <c r="O53508"/>
      <c r="U53508"/>
      <c r="V53508"/>
    </row>
    <row r="53509" spans="6:22" x14ac:dyDescent="0.2">
      <c r="F53509"/>
      <c r="M53509" s="2"/>
      <c r="N53509"/>
      <c r="O53509"/>
      <c r="U53509"/>
      <c r="V53509"/>
    </row>
    <row r="53510" spans="6:22" x14ac:dyDescent="0.2">
      <c r="F53510"/>
      <c r="M53510" s="2"/>
      <c r="N53510"/>
      <c r="O53510"/>
      <c r="U53510"/>
      <c r="V53510"/>
    </row>
    <row r="53511" spans="6:22" x14ac:dyDescent="0.2">
      <c r="F53511"/>
      <c r="M53511" s="2"/>
      <c r="N53511"/>
      <c r="O53511"/>
      <c r="U53511"/>
      <c r="V53511"/>
    </row>
    <row r="53512" spans="6:22" x14ac:dyDescent="0.2">
      <c r="F53512"/>
      <c r="M53512" s="2"/>
      <c r="N53512"/>
      <c r="O53512"/>
      <c r="U53512"/>
      <c r="V53512"/>
    </row>
    <row r="53513" spans="6:22" x14ac:dyDescent="0.2">
      <c r="F53513"/>
      <c r="M53513" s="2"/>
      <c r="N53513"/>
      <c r="O53513"/>
      <c r="U53513"/>
      <c r="V53513"/>
    </row>
    <row r="53514" spans="6:22" x14ac:dyDescent="0.2">
      <c r="F53514"/>
      <c r="M53514" s="2"/>
      <c r="N53514"/>
      <c r="O53514"/>
      <c r="U53514"/>
      <c r="V53514"/>
    </row>
    <row r="53515" spans="6:22" x14ac:dyDescent="0.2">
      <c r="F53515"/>
      <c r="M53515" s="2"/>
      <c r="N53515"/>
      <c r="O53515"/>
      <c r="U53515"/>
      <c r="V53515"/>
    </row>
    <row r="53516" spans="6:22" x14ac:dyDescent="0.2">
      <c r="F53516"/>
      <c r="M53516" s="2"/>
      <c r="N53516"/>
      <c r="O53516"/>
      <c r="U53516"/>
      <c r="V53516"/>
    </row>
    <row r="53517" spans="6:22" x14ac:dyDescent="0.2">
      <c r="F53517"/>
      <c r="M53517" s="2"/>
      <c r="N53517"/>
      <c r="O53517"/>
      <c r="U53517"/>
      <c r="V53517"/>
    </row>
    <row r="53518" spans="6:22" x14ac:dyDescent="0.2">
      <c r="F53518"/>
      <c r="M53518" s="2"/>
      <c r="N53518"/>
      <c r="O53518"/>
      <c r="U53518"/>
      <c r="V53518"/>
    </row>
    <row r="53519" spans="6:22" x14ac:dyDescent="0.2">
      <c r="F53519"/>
      <c r="M53519" s="2"/>
      <c r="N53519"/>
      <c r="O53519"/>
      <c r="U53519"/>
      <c r="V53519"/>
    </row>
    <row r="53520" spans="6:22" x14ac:dyDescent="0.2">
      <c r="F53520"/>
      <c r="M53520" s="2"/>
      <c r="N53520"/>
      <c r="O53520"/>
      <c r="U53520"/>
      <c r="V53520"/>
    </row>
    <row r="53521" spans="6:22" x14ac:dyDescent="0.2">
      <c r="F53521"/>
      <c r="M53521" s="2"/>
      <c r="N53521"/>
      <c r="O53521"/>
      <c r="U53521"/>
      <c r="V53521"/>
    </row>
    <row r="53522" spans="6:22" x14ac:dyDescent="0.2">
      <c r="F53522"/>
      <c r="M53522" s="2"/>
      <c r="N53522"/>
      <c r="O53522"/>
      <c r="U53522"/>
      <c r="V53522"/>
    </row>
    <row r="53523" spans="6:22" x14ac:dyDescent="0.2">
      <c r="F53523"/>
      <c r="M53523" s="2"/>
      <c r="N53523"/>
      <c r="O53523"/>
      <c r="U53523"/>
      <c r="V53523"/>
    </row>
    <row r="53524" spans="6:22" x14ac:dyDescent="0.2">
      <c r="F53524"/>
      <c r="M53524" s="2"/>
      <c r="N53524"/>
      <c r="O53524"/>
      <c r="U53524"/>
      <c r="V53524"/>
    </row>
    <row r="53525" spans="6:22" x14ac:dyDescent="0.2">
      <c r="F53525"/>
      <c r="M53525" s="2"/>
      <c r="N53525"/>
      <c r="O53525"/>
      <c r="U53525"/>
      <c r="V53525"/>
    </row>
    <row r="53526" spans="6:22" x14ac:dyDescent="0.2">
      <c r="F53526"/>
      <c r="M53526" s="2"/>
      <c r="N53526"/>
      <c r="O53526"/>
      <c r="U53526"/>
      <c r="V53526"/>
    </row>
    <row r="53527" spans="6:22" x14ac:dyDescent="0.2">
      <c r="F53527"/>
      <c r="M53527" s="2"/>
      <c r="N53527"/>
      <c r="O53527"/>
      <c r="U53527"/>
      <c r="V53527"/>
    </row>
    <row r="53528" spans="6:22" x14ac:dyDescent="0.2">
      <c r="F53528"/>
      <c r="M53528" s="2"/>
      <c r="N53528"/>
      <c r="O53528"/>
      <c r="U53528"/>
      <c r="V53528"/>
    </row>
    <row r="53529" spans="6:22" x14ac:dyDescent="0.2">
      <c r="F53529"/>
      <c r="M53529" s="2"/>
      <c r="N53529"/>
      <c r="O53529"/>
      <c r="U53529"/>
      <c r="V53529"/>
    </row>
    <row r="53530" spans="6:22" x14ac:dyDescent="0.2">
      <c r="F53530"/>
      <c r="M53530" s="2"/>
      <c r="N53530"/>
      <c r="O53530"/>
      <c r="U53530"/>
      <c r="V53530"/>
    </row>
    <row r="53531" spans="6:22" x14ac:dyDescent="0.2">
      <c r="F53531"/>
      <c r="M53531" s="2"/>
      <c r="N53531"/>
      <c r="O53531"/>
      <c r="U53531"/>
      <c r="V53531"/>
    </row>
    <row r="53532" spans="6:22" x14ac:dyDescent="0.2">
      <c r="F53532"/>
      <c r="M53532" s="2"/>
      <c r="N53532"/>
      <c r="O53532"/>
      <c r="U53532"/>
      <c r="V53532"/>
    </row>
    <row r="53533" spans="6:22" x14ac:dyDescent="0.2">
      <c r="F53533"/>
      <c r="M53533" s="2"/>
      <c r="N53533"/>
      <c r="O53533"/>
      <c r="U53533"/>
      <c r="V53533"/>
    </row>
    <row r="53534" spans="6:22" x14ac:dyDescent="0.2">
      <c r="F53534"/>
      <c r="M53534" s="2"/>
      <c r="N53534"/>
      <c r="O53534"/>
      <c r="U53534"/>
      <c r="V53534"/>
    </row>
    <row r="53535" spans="6:22" x14ac:dyDescent="0.2">
      <c r="F53535"/>
      <c r="M53535" s="2"/>
      <c r="N53535"/>
      <c r="O53535"/>
      <c r="U53535"/>
      <c r="V53535"/>
    </row>
    <row r="53536" spans="6:22" x14ac:dyDescent="0.2">
      <c r="F53536"/>
      <c r="M53536" s="2"/>
      <c r="N53536"/>
      <c r="O53536"/>
      <c r="U53536"/>
      <c r="V53536"/>
    </row>
    <row r="53537" spans="6:22" x14ac:dyDescent="0.2">
      <c r="F53537"/>
      <c r="M53537" s="2"/>
      <c r="N53537"/>
      <c r="O53537"/>
      <c r="U53537"/>
      <c r="V53537"/>
    </row>
    <row r="53538" spans="6:22" x14ac:dyDescent="0.2">
      <c r="F53538"/>
      <c r="M53538" s="2"/>
      <c r="N53538"/>
      <c r="O53538"/>
      <c r="U53538"/>
      <c r="V53538"/>
    </row>
    <row r="53539" spans="6:22" x14ac:dyDescent="0.2">
      <c r="F53539"/>
      <c r="M53539" s="2"/>
      <c r="N53539"/>
      <c r="O53539"/>
      <c r="U53539"/>
      <c r="V53539"/>
    </row>
    <row r="53540" spans="6:22" x14ac:dyDescent="0.2">
      <c r="F53540"/>
      <c r="M53540" s="2"/>
      <c r="N53540"/>
      <c r="O53540"/>
      <c r="U53540"/>
      <c r="V53540"/>
    </row>
    <row r="53541" spans="6:22" x14ac:dyDescent="0.2">
      <c r="F53541"/>
      <c r="M53541" s="2"/>
      <c r="N53541"/>
      <c r="O53541"/>
      <c r="U53541"/>
      <c r="V53541"/>
    </row>
    <row r="53542" spans="6:22" x14ac:dyDescent="0.2">
      <c r="F53542"/>
      <c r="M53542" s="2"/>
      <c r="N53542"/>
      <c r="O53542"/>
      <c r="U53542"/>
      <c r="V53542"/>
    </row>
    <row r="53543" spans="6:22" x14ac:dyDescent="0.2">
      <c r="F53543"/>
      <c r="M53543" s="2"/>
      <c r="N53543"/>
      <c r="O53543"/>
      <c r="U53543"/>
      <c r="V53543"/>
    </row>
    <row r="53544" spans="6:22" x14ac:dyDescent="0.2">
      <c r="F53544"/>
      <c r="M53544" s="2"/>
      <c r="N53544"/>
      <c r="O53544"/>
      <c r="U53544"/>
      <c r="V53544"/>
    </row>
    <row r="53545" spans="6:22" x14ac:dyDescent="0.2">
      <c r="F53545"/>
      <c r="M53545" s="2"/>
      <c r="N53545"/>
      <c r="O53545"/>
      <c r="U53545"/>
      <c r="V53545"/>
    </row>
    <row r="53546" spans="6:22" x14ac:dyDescent="0.2">
      <c r="F53546"/>
      <c r="M53546" s="2"/>
      <c r="N53546"/>
      <c r="O53546"/>
      <c r="U53546"/>
      <c r="V53546"/>
    </row>
    <row r="53547" spans="6:22" x14ac:dyDescent="0.2">
      <c r="F53547"/>
      <c r="M53547" s="2"/>
      <c r="N53547"/>
      <c r="O53547"/>
      <c r="U53547"/>
      <c r="V53547"/>
    </row>
    <row r="53548" spans="6:22" x14ac:dyDescent="0.2">
      <c r="F53548"/>
      <c r="M53548" s="2"/>
      <c r="N53548"/>
      <c r="O53548"/>
      <c r="U53548"/>
      <c r="V53548"/>
    </row>
    <row r="53549" spans="6:22" x14ac:dyDescent="0.2">
      <c r="F53549"/>
      <c r="M53549" s="2"/>
      <c r="N53549"/>
      <c r="O53549"/>
      <c r="U53549"/>
      <c r="V53549"/>
    </row>
    <row r="53550" spans="6:22" x14ac:dyDescent="0.2">
      <c r="F53550"/>
      <c r="M53550" s="2"/>
      <c r="N53550"/>
      <c r="O53550"/>
      <c r="U53550"/>
      <c r="V53550"/>
    </row>
    <row r="53551" spans="6:22" x14ac:dyDescent="0.2">
      <c r="F53551"/>
      <c r="M53551" s="2"/>
      <c r="N53551"/>
      <c r="O53551"/>
      <c r="U53551"/>
      <c r="V53551"/>
    </row>
    <row r="53552" spans="6:22" x14ac:dyDescent="0.2">
      <c r="F53552"/>
      <c r="M53552" s="2"/>
      <c r="N53552"/>
      <c r="O53552"/>
      <c r="U53552"/>
      <c r="V53552"/>
    </row>
    <row r="53553" spans="6:22" x14ac:dyDescent="0.2">
      <c r="F53553"/>
      <c r="M53553" s="2"/>
      <c r="N53553"/>
      <c r="O53553"/>
      <c r="U53553"/>
      <c r="V53553"/>
    </row>
    <row r="53554" spans="6:22" x14ac:dyDescent="0.2">
      <c r="F53554"/>
      <c r="M53554" s="2"/>
      <c r="N53554"/>
      <c r="O53554"/>
      <c r="U53554"/>
      <c r="V53554"/>
    </row>
    <row r="53555" spans="6:22" x14ac:dyDescent="0.2">
      <c r="F53555"/>
      <c r="M53555" s="2"/>
      <c r="N53555"/>
      <c r="O53555"/>
      <c r="U53555"/>
      <c r="V53555"/>
    </row>
    <row r="53556" spans="6:22" x14ac:dyDescent="0.2">
      <c r="F53556"/>
      <c r="M53556" s="2"/>
      <c r="N53556"/>
      <c r="O53556"/>
      <c r="U53556"/>
      <c r="V53556"/>
    </row>
    <row r="53557" spans="6:22" x14ac:dyDescent="0.2">
      <c r="F53557"/>
      <c r="M53557" s="2"/>
      <c r="N53557"/>
      <c r="O53557"/>
      <c r="U53557"/>
      <c r="V53557"/>
    </row>
    <row r="53558" spans="6:22" x14ac:dyDescent="0.2">
      <c r="F53558"/>
      <c r="M53558" s="2"/>
      <c r="N53558"/>
      <c r="O53558"/>
      <c r="U53558"/>
      <c r="V53558"/>
    </row>
    <row r="53559" spans="6:22" x14ac:dyDescent="0.2">
      <c r="F53559"/>
      <c r="M53559" s="2"/>
      <c r="N53559"/>
      <c r="O53559"/>
      <c r="U53559"/>
      <c r="V53559"/>
    </row>
    <row r="53560" spans="6:22" x14ac:dyDescent="0.2">
      <c r="F53560"/>
      <c r="M53560" s="2"/>
      <c r="N53560"/>
      <c r="O53560"/>
      <c r="U53560"/>
      <c r="V53560"/>
    </row>
    <row r="53561" spans="6:22" x14ac:dyDescent="0.2">
      <c r="F53561"/>
      <c r="M53561" s="2"/>
      <c r="N53561"/>
      <c r="O53561"/>
      <c r="U53561"/>
      <c r="V53561"/>
    </row>
    <row r="53562" spans="6:22" x14ac:dyDescent="0.2">
      <c r="F53562"/>
      <c r="M53562" s="2"/>
      <c r="N53562"/>
      <c r="O53562"/>
      <c r="U53562"/>
      <c r="V53562"/>
    </row>
    <row r="53563" spans="6:22" x14ac:dyDescent="0.2">
      <c r="F53563"/>
      <c r="M53563" s="2"/>
      <c r="N53563"/>
      <c r="O53563"/>
      <c r="U53563"/>
      <c r="V53563"/>
    </row>
    <row r="53564" spans="6:22" x14ac:dyDescent="0.2">
      <c r="F53564"/>
      <c r="M53564" s="2"/>
      <c r="N53564"/>
      <c r="O53564"/>
      <c r="U53564"/>
      <c r="V53564"/>
    </row>
    <row r="53565" spans="6:22" x14ac:dyDescent="0.2">
      <c r="F53565"/>
      <c r="M53565" s="2"/>
      <c r="N53565"/>
      <c r="O53565"/>
      <c r="U53565"/>
      <c r="V53565"/>
    </row>
    <row r="53566" spans="6:22" x14ac:dyDescent="0.2">
      <c r="F53566"/>
      <c r="M53566" s="2"/>
      <c r="N53566"/>
      <c r="O53566"/>
      <c r="U53566"/>
      <c r="V53566"/>
    </row>
    <row r="53567" spans="6:22" x14ac:dyDescent="0.2">
      <c r="F53567"/>
      <c r="M53567" s="2"/>
      <c r="N53567"/>
      <c r="O53567"/>
      <c r="U53567"/>
      <c r="V53567"/>
    </row>
    <row r="53568" spans="6:22" x14ac:dyDescent="0.2">
      <c r="F53568"/>
      <c r="M53568" s="2"/>
      <c r="N53568"/>
      <c r="O53568"/>
      <c r="U53568"/>
      <c r="V53568"/>
    </row>
    <row r="53569" spans="6:22" x14ac:dyDescent="0.2">
      <c r="F53569"/>
      <c r="M53569" s="2"/>
      <c r="N53569"/>
      <c r="O53569"/>
      <c r="U53569"/>
      <c r="V53569"/>
    </row>
    <row r="53570" spans="6:22" x14ac:dyDescent="0.2">
      <c r="F53570"/>
      <c r="M53570" s="2"/>
      <c r="N53570"/>
      <c r="O53570"/>
      <c r="U53570"/>
      <c r="V53570"/>
    </row>
    <row r="53571" spans="6:22" x14ac:dyDescent="0.2">
      <c r="F53571"/>
      <c r="M53571" s="2"/>
      <c r="N53571"/>
      <c r="O53571"/>
      <c r="U53571"/>
      <c r="V53571"/>
    </row>
    <row r="53572" spans="6:22" x14ac:dyDescent="0.2">
      <c r="F53572"/>
      <c r="M53572" s="2"/>
      <c r="N53572"/>
      <c r="O53572"/>
      <c r="U53572"/>
      <c r="V53572"/>
    </row>
    <row r="53573" spans="6:22" x14ac:dyDescent="0.2">
      <c r="F53573"/>
      <c r="M53573" s="2"/>
      <c r="N53573"/>
      <c r="O53573"/>
      <c r="U53573"/>
      <c r="V53573"/>
    </row>
    <row r="53574" spans="6:22" x14ac:dyDescent="0.2">
      <c r="F53574"/>
      <c r="M53574" s="2"/>
      <c r="N53574"/>
      <c r="O53574"/>
      <c r="U53574"/>
      <c r="V53574"/>
    </row>
    <row r="53575" spans="6:22" x14ac:dyDescent="0.2">
      <c r="F53575"/>
      <c r="M53575" s="2"/>
      <c r="N53575"/>
      <c r="O53575"/>
      <c r="U53575"/>
      <c r="V53575"/>
    </row>
    <row r="53576" spans="6:22" x14ac:dyDescent="0.2">
      <c r="F53576"/>
      <c r="M53576" s="2"/>
      <c r="N53576"/>
      <c r="O53576"/>
      <c r="U53576"/>
      <c r="V53576"/>
    </row>
    <row r="53577" spans="6:22" x14ac:dyDescent="0.2">
      <c r="F53577"/>
      <c r="M53577" s="2"/>
      <c r="N53577"/>
      <c r="O53577"/>
      <c r="U53577"/>
      <c r="V53577"/>
    </row>
    <row r="53578" spans="6:22" x14ac:dyDescent="0.2">
      <c r="F53578"/>
      <c r="M53578" s="2"/>
      <c r="N53578"/>
      <c r="O53578"/>
      <c r="U53578"/>
      <c r="V53578"/>
    </row>
    <row r="53579" spans="6:22" x14ac:dyDescent="0.2">
      <c r="F53579"/>
      <c r="M53579" s="2"/>
      <c r="N53579"/>
      <c r="O53579"/>
      <c r="U53579"/>
      <c r="V53579"/>
    </row>
    <row r="53580" spans="6:22" x14ac:dyDescent="0.2">
      <c r="F53580"/>
      <c r="M53580" s="2"/>
      <c r="N53580"/>
      <c r="O53580"/>
      <c r="U53580"/>
      <c r="V53580"/>
    </row>
    <row r="53581" spans="6:22" x14ac:dyDescent="0.2">
      <c r="F53581"/>
      <c r="M53581" s="2"/>
      <c r="N53581"/>
      <c r="O53581"/>
      <c r="U53581"/>
      <c r="V53581"/>
    </row>
    <row r="53582" spans="6:22" x14ac:dyDescent="0.2">
      <c r="F53582"/>
      <c r="M53582" s="2"/>
      <c r="N53582"/>
      <c r="O53582"/>
      <c r="U53582"/>
      <c r="V53582"/>
    </row>
    <row r="53583" spans="6:22" x14ac:dyDescent="0.2">
      <c r="F53583"/>
      <c r="M53583" s="2"/>
      <c r="N53583"/>
      <c r="O53583"/>
      <c r="U53583"/>
      <c r="V53583"/>
    </row>
    <row r="53584" spans="6:22" x14ac:dyDescent="0.2">
      <c r="F53584"/>
      <c r="M53584" s="2"/>
      <c r="N53584"/>
      <c r="O53584"/>
      <c r="U53584"/>
      <c r="V53584"/>
    </row>
    <row r="53585" spans="6:22" x14ac:dyDescent="0.2">
      <c r="F53585"/>
      <c r="M53585" s="2"/>
      <c r="N53585"/>
      <c r="O53585"/>
      <c r="U53585"/>
      <c r="V53585"/>
    </row>
    <row r="53586" spans="6:22" x14ac:dyDescent="0.2">
      <c r="F53586"/>
      <c r="M53586" s="2"/>
      <c r="N53586"/>
      <c r="O53586"/>
      <c r="U53586"/>
      <c r="V53586"/>
    </row>
    <row r="53587" spans="6:22" x14ac:dyDescent="0.2">
      <c r="F53587"/>
      <c r="M53587" s="2"/>
      <c r="N53587"/>
      <c r="O53587"/>
      <c r="U53587"/>
      <c r="V53587"/>
    </row>
    <row r="53588" spans="6:22" x14ac:dyDescent="0.2">
      <c r="F53588"/>
      <c r="M53588" s="2"/>
      <c r="N53588"/>
      <c r="O53588"/>
      <c r="U53588"/>
      <c r="V53588"/>
    </row>
    <row r="53589" spans="6:22" x14ac:dyDescent="0.2">
      <c r="F53589"/>
      <c r="M53589" s="2"/>
      <c r="N53589"/>
      <c r="O53589"/>
      <c r="U53589"/>
      <c r="V53589"/>
    </row>
    <row r="53590" spans="6:22" x14ac:dyDescent="0.2">
      <c r="F53590"/>
      <c r="M53590" s="2"/>
      <c r="N53590"/>
      <c r="O53590"/>
      <c r="U53590"/>
      <c r="V53590"/>
    </row>
    <row r="53591" spans="6:22" x14ac:dyDescent="0.2">
      <c r="F53591"/>
      <c r="M53591" s="2"/>
      <c r="N53591"/>
      <c r="O53591"/>
      <c r="U53591"/>
      <c r="V53591"/>
    </row>
    <row r="53592" spans="6:22" x14ac:dyDescent="0.2">
      <c r="F53592"/>
      <c r="M53592" s="2"/>
      <c r="N53592"/>
      <c r="O53592"/>
      <c r="U53592"/>
      <c r="V53592"/>
    </row>
    <row r="53593" spans="6:22" x14ac:dyDescent="0.2">
      <c r="F53593"/>
      <c r="M53593" s="2"/>
      <c r="N53593"/>
      <c r="O53593"/>
      <c r="U53593"/>
      <c r="V53593"/>
    </row>
    <row r="53594" spans="6:22" x14ac:dyDescent="0.2">
      <c r="F53594"/>
      <c r="M53594" s="2"/>
      <c r="N53594"/>
      <c r="O53594"/>
      <c r="U53594"/>
      <c r="V53594"/>
    </row>
    <row r="53595" spans="6:22" x14ac:dyDescent="0.2">
      <c r="F53595"/>
      <c r="M53595" s="2"/>
      <c r="N53595"/>
      <c r="O53595"/>
      <c r="U53595"/>
      <c r="V53595"/>
    </row>
    <row r="53596" spans="6:22" x14ac:dyDescent="0.2">
      <c r="F53596"/>
      <c r="M53596" s="2"/>
      <c r="N53596"/>
      <c r="O53596"/>
      <c r="U53596"/>
      <c r="V53596"/>
    </row>
    <row r="53597" spans="6:22" x14ac:dyDescent="0.2">
      <c r="F53597"/>
      <c r="M53597" s="2"/>
      <c r="N53597"/>
      <c r="O53597"/>
      <c r="U53597"/>
      <c r="V53597"/>
    </row>
    <row r="53598" spans="6:22" x14ac:dyDescent="0.2">
      <c r="F53598"/>
      <c r="M53598" s="2"/>
      <c r="N53598"/>
      <c r="O53598"/>
      <c r="U53598"/>
      <c r="V53598"/>
    </row>
    <row r="53599" spans="6:22" x14ac:dyDescent="0.2">
      <c r="F53599"/>
      <c r="M53599" s="2"/>
      <c r="N53599"/>
      <c r="O53599"/>
      <c r="U53599"/>
      <c r="V53599"/>
    </row>
    <row r="53600" spans="6:22" x14ac:dyDescent="0.2">
      <c r="F53600"/>
      <c r="M53600" s="2"/>
      <c r="N53600"/>
      <c r="O53600"/>
      <c r="U53600"/>
      <c r="V53600"/>
    </row>
    <row r="53601" spans="6:22" x14ac:dyDescent="0.2">
      <c r="F53601"/>
      <c r="M53601" s="2"/>
      <c r="N53601"/>
      <c r="O53601"/>
      <c r="U53601"/>
      <c r="V53601"/>
    </row>
    <row r="53602" spans="6:22" x14ac:dyDescent="0.2">
      <c r="F53602"/>
      <c r="M53602" s="2"/>
      <c r="N53602"/>
      <c r="O53602"/>
      <c r="U53602"/>
      <c r="V53602"/>
    </row>
    <row r="53603" spans="6:22" x14ac:dyDescent="0.2">
      <c r="F53603"/>
      <c r="M53603" s="2"/>
      <c r="N53603"/>
      <c r="O53603"/>
      <c r="U53603"/>
      <c r="V53603"/>
    </row>
    <row r="53604" spans="6:22" x14ac:dyDescent="0.2">
      <c r="F53604"/>
      <c r="M53604" s="2"/>
      <c r="N53604"/>
      <c r="O53604"/>
      <c r="U53604"/>
      <c r="V53604"/>
    </row>
    <row r="53605" spans="6:22" x14ac:dyDescent="0.2">
      <c r="F53605"/>
      <c r="M53605" s="2"/>
      <c r="N53605"/>
      <c r="O53605"/>
      <c r="U53605"/>
      <c r="V53605"/>
    </row>
    <row r="53606" spans="6:22" x14ac:dyDescent="0.2">
      <c r="F53606"/>
      <c r="M53606" s="2"/>
      <c r="N53606"/>
      <c r="O53606"/>
      <c r="U53606"/>
      <c r="V53606"/>
    </row>
    <row r="53607" spans="6:22" x14ac:dyDescent="0.2">
      <c r="F53607"/>
      <c r="M53607" s="2"/>
      <c r="N53607"/>
      <c r="O53607"/>
      <c r="U53607"/>
      <c r="V53607"/>
    </row>
    <row r="53608" spans="6:22" x14ac:dyDescent="0.2">
      <c r="F53608"/>
      <c r="M53608" s="2"/>
      <c r="N53608"/>
      <c r="O53608"/>
      <c r="U53608"/>
      <c r="V53608"/>
    </row>
    <row r="53609" spans="6:22" x14ac:dyDescent="0.2">
      <c r="F53609"/>
      <c r="M53609" s="2"/>
      <c r="N53609"/>
      <c r="O53609"/>
      <c r="U53609"/>
      <c r="V53609"/>
    </row>
    <row r="53610" spans="6:22" x14ac:dyDescent="0.2">
      <c r="F53610"/>
      <c r="M53610" s="2"/>
      <c r="N53610"/>
      <c r="O53610"/>
      <c r="U53610"/>
      <c r="V53610"/>
    </row>
    <row r="53611" spans="6:22" x14ac:dyDescent="0.2">
      <c r="F53611"/>
      <c r="M53611" s="2"/>
      <c r="N53611"/>
      <c r="O53611"/>
      <c r="U53611"/>
      <c r="V53611"/>
    </row>
    <row r="53612" spans="6:22" x14ac:dyDescent="0.2">
      <c r="F53612"/>
      <c r="M53612" s="2"/>
      <c r="N53612"/>
      <c r="O53612"/>
      <c r="U53612"/>
      <c r="V53612"/>
    </row>
    <row r="53613" spans="6:22" x14ac:dyDescent="0.2">
      <c r="F53613"/>
      <c r="M53613" s="2"/>
      <c r="N53613"/>
      <c r="O53613"/>
      <c r="U53613"/>
      <c r="V53613"/>
    </row>
    <row r="53614" spans="6:22" x14ac:dyDescent="0.2">
      <c r="F53614"/>
      <c r="M53614" s="2"/>
      <c r="N53614"/>
      <c r="O53614"/>
      <c r="U53614"/>
      <c r="V53614"/>
    </row>
    <row r="53615" spans="6:22" x14ac:dyDescent="0.2">
      <c r="F53615"/>
      <c r="M53615" s="2"/>
      <c r="N53615"/>
      <c r="O53615"/>
      <c r="U53615"/>
      <c r="V53615"/>
    </row>
    <row r="53616" spans="6:22" x14ac:dyDescent="0.2">
      <c r="F53616"/>
      <c r="M53616" s="2"/>
      <c r="N53616"/>
      <c r="O53616"/>
      <c r="U53616"/>
      <c r="V53616"/>
    </row>
    <row r="53617" spans="6:22" x14ac:dyDescent="0.2">
      <c r="F53617"/>
      <c r="M53617" s="2"/>
      <c r="N53617"/>
      <c r="O53617"/>
      <c r="U53617"/>
      <c r="V53617"/>
    </row>
    <row r="53618" spans="6:22" x14ac:dyDescent="0.2">
      <c r="F53618"/>
      <c r="M53618" s="2"/>
      <c r="N53618"/>
      <c r="O53618"/>
      <c r="U53618"/>
      <c r="V53618"/>
    </row>
    <row r="53619" spans="6:22" x14ac:dyDescent="0.2">
      <c r="F53619"/>
      <c r="M53619" s="2"/>
      <c r="N53619"/>
      <c r="O53619"/>
      <c r="U53619"/>
      <c r="V53619"/>
    </row>
    <row r="53620" spans="6:22" x14ac:dyDescent="0.2">
      <c r="F53620"/>
      <c r="M53620" s="2"/>
      <c r="N53620"/>
      <c r="O53620"/>
      <c r="U53620"/>
      <c r="V53620"/>
    </row>
    <row r="53621" spans="6:22" x14ac:dyDescent="0.2">
      <c r="F53621"/>
      <c r="M53621" s="2"/>
      <c r="N53621"/>
      <c r="O53621"/>
      <c r="U53621"/>
      <c r="V53621"/>
    </row>
    <row r="53622" spans="6:22" x14ac:dyDescent="0.2">
      <c r="F53622"/>
      <c r="M53622" s="2"/>
      <c r="N53622"/>
      <c r="O53622"/>
      <c r="U53622"/>
      <c r="V53622"/>
    </row>
    <row r="53623" spans="6:22" x14ac:dyDescent="0.2">
      <c r="F53623"/>
      <c r="M53623" s="2"/>
      <c r="N53623"/>
      <c r="O53623"/>
      <c r="U53623"/>
      <c r="V53623"/>
    </row>
    <row r="53624" spans="6:22" x14ac:dyDescent="0.2">
      <c r="F53624"/>
      <c r="M53624" s="2"/>
      <c r="N53624"/>
      <c r="O53624"/>
      <c r="U53624"/>
      <c r="V53624"/>
    </row>
    <row r="53625" spans="6:22" x14ac:dyDescent="0.2">
      <c r="F53625"/>
      <c r="M53625" s="2"/>
      <c r="N53625"/>
      <c r="O53625"/>
      <c r="U53625"/>
      <c r="V53625"/>
    </row>
    <row r="53626" spans="6:22" x14ac:dyDescent="0.2">
      <c r="F53626"/>
      <c r="M53626" s="2"/>
      <c r="N53626"/>
      <c r="O53626"/>
      <c r="U53626"/>
      <c r="V53626"/>
    </row>
    <row r="53627" spans="6:22" x14ac:dyDescent="0.2">
      <c r="F53627"/>
      <c r="M53627" s="2"/>
      <c r="N53627"/>
      <c r="O53627"/>
      <c r="U53627"/>
      <c r="V53627"/>
    </row>
    <row r="53628" spans="6:22" x14ac:dyDescent="0.2">
      <c r="F53628"/>
      <c r="M53628" s="2"/>
      <c r="N53628"/>
      <c r="O53628"/>
      <c r="U53628"/>
      <c r="V53628"/>
    </row>
    <row r="53629" spans="6:22" x14ac:dyDescent="0.2">
      <c r="F53629"/>
      <c r="M53629" s="2"/>
      <c r="N53629"/>
      <c r="O53629"/>
      <c r="U53629"/>
      <c r="V53629"/>
    </row>
    <row r="53630" spans="6:22" x14ac:dyDescent="0.2">
      <c r="F53630"/>
      <c r="M53630" s="2"/>
      <c r="N53630"/>
      <c r="O53630"/>
      <c r="U53630"/>
      <c r="V53630"/>
    </row>
    <row r="53631" spans="6:22" x14ac:dyDescent="0.2">
      <c r="F53631"/>
      <c r="M53631" s="2"/>
      <c r="N53631"/>
      <c r="O53631"/>
      <c r="U53631"/>
      <c r="V53631"/>
    </row>
    <row r="53632" spans="6:22" x14ac:dyDescent="0.2">
      <c r="F53632"/>
      <c r="M53632" s="2"/>
      <c r="N53632"/>
      <c r="O53632"/>
      <c r="U53632"/>
      <c r="V53632"/>
    </row>
    <row r="53633" spans="6:22" x14ac:dyDescent="0.2">
      <c r="F53633"/>
      <c r="M53633" s="2"/>
      <c r="N53633"/>
      <c r="O53633"/>
      <c r="U53633"/>
      <c r="V53633"/>
    </row>
    <row r="53634" spans="6:22" x14ac:dyDescent="0.2">
      <c r="F53634"/>
      <c r="M53634" s="2"/>
      <c r="N53634"/>
      <c r="O53634"/>
      <c r="U53634"/>
      <c r="V53634"/>
    </row>
    <row r="53635" spans="6:22" x14ac:dyDescent="0.2">
      <c r="F53635"/>
      <c r="M53635" s="2"/>
      <c r="N53635"/>
      <c r="O53635"/>
      <c r="U53635"/>
      <c r="V53635"/>
    </row>
    <row r="53636" spans="6:22" x14ac:dyDescent="0.2">
      <c r="F53636"/>
      <c r="M53636" s="2"/>
      <c r="N53636"/>
      <c r="O53636"/>
      <c r="U53636"/>
      <c r="V53636"/>
    </row>
    <row r="53637" spans="6:22" x14ac:dyDescent="0.2">
      <c r="F53637"/>
      <c r="M53637" s="2"/>
      <c r="N53637"/>
      <c r="O53637"/>
      <c r="U53637"/>
      <c r="V53637"/>
    </row>
    <row r="53638" spans="6:22" x14ac:dyDescent="0.2">
      <c r="F53638"/>
      <c r="M53638" s="2"/>
      <c r="N53638"/>
      <c r="O53638"/>
      <c r="U53638"/>
      <c r="V53638"/>
    </row>
    <row r="53639" spans="6:22" x14ac:dyDescent="0.2">
      <c r="F53639"/>
      <c r="M53639" s="2"/>
      <c r="N53639"/>
      <c r="O53639"/>
      <c r="U53639"/>
      <c r="V53639"/>
    </row>
    <row r="53640" spans="6:22" x14ac:dyDescent="0.2">
      <c r="F53640"/>
      <c r="M53640" s="2"/>
      <c r="N53640"/>
      <c r="O53640"/>
      <c r="U53640"/>
      <c r="V53640"/>
    </row>
    <row r="53641" spans="6:22" x14ac:dyDescent="0.2">
      <c r="F53641"/>
      <c r="M53641" s="2"/>
      <c r="N53641"/>
      <c r="O53641"/>
      <c r="U53641"/>
      <c r="V53641"/>
    </row>
    <row r="53642" spans="6:22" x14ac:dyDescent="0.2">
      <c r="F53642"/>
      <c r="M53642" s="2"/>
      <c r="N53642"/>
      <c r="O53642"/>
      <c r="U53642"/>
      <c r="V53642"/>
    </row>
    <row r="53643" spans="6:22" x14ac:dyDescent="0.2">
      <c r="F53643"/>
      <c r="M53643" s="2"/>
      <c r="N53643"/>
      <c r="O53643"/>
      <c r="U53643"/>
      <c r="V53643"/>
    </row>
    <row r="53644" spans="6:22" x14ac:dyDescent="0.2">
      <c r="F53644"/>
      <c r="M53644" s="2"/>
      <c r="N53644"/>
      <c r="O53644"/>
      <c r="U53644"/>
      <c r="V53644"/>
    </row>
    <row r="53645" spans="6:22" x14ac:dyDescent="0.2">
      <c r="F53645"/>
      <c r="M53645" s="2"/>
      <c r="N53645"/>
      <c r="O53645"/>
      <c r="U53645"/>
      <c r="V53645"/>
    </row>
    <row r="53646" spans="6:22" x14ac:dyDescent="0.2">
      <c r="F53646"/>
      <c r="M53646" s="2"/>
      <c r="N53646"/>
      <c r="O53646"/>
      <c r="U53646"/>
      <c r="V53646"/>
    </row>
    <row r="53647" spans="6:22" x14ac:dyDescent="0.2">
      <c r="F53647"/>
      <c r="M53647" s="2"/>
      <c r="N53647"/>
      <c r="O53647"/>
      <c r="U53647"/>
      <c r="V53647"/>
    </row>
    <row r="53648" spans="6:22" x14ac:dyDescent="0.2">
      <c r="F53648"/>
      <c r="M53648" s="2"/>
      <c r="N53648"/>
      <c r="O53648"/>
      <c r="U53648"/>
      <c r="V53648"/>
    </row>
    <row r="53649" spans="6:22" x14ac:dyDescent="0.2">
      <c r="F53649"/>
      <c r="M53649" s="2"/>
      <c r="N53649"/>
      <c r="O53649"/>
      <c r="U53649"/>
      <c r="V53649"/>
    </row>
    <row r="53650" spans="6:22" x14ac:dyDescent="0.2">
      <c r="F53650"/>
      <c r="M53650" s="2"/>
      <c r="N53650"/>
      <c r="O53650"/>
      <c r="U53650"/>
      <c r="V53650"/>
    </row>
    <row r="53651" spans="6:22" x14ac:dyDescent="0.2">
      <c r="F53651"/>
      <c r="M53651" s="2"/>
      <c r="N53651"/>
      <c r="O53651"/>
      <c r="U53651"/>
      <c r="V53651"/>
    </row>
    <row r="53652" spans="6:22" x14ac:dyDescent="0.2">
      <c r="F53652"/>
      <c r="M53652" s="2"/>
      <c r="N53652"/>
      <c r="O53652"/>
      <c r="U53652"/>
      <c r="V53652"/>
    </row>
    <row r="53653" spans="6:22" x14ac:dyDescent="0.2">
      <c r="F53653"/>
      <c r="M53653" s="2"/>
      <c r="N53653"/>
      <c r="O53653"/>
      <c r="U53653"/>
      <c r="V53653"/>
    </row>
    <row r="53654" spans="6:22" x14ac:dyDescent="0.2">
      <c r="F53654"/>
      <c r="M53654" s="2"/>
      <c r="N53654"/>
      <c r="O53654"/>
      <c r="U53654"/>
      <c r="V53654"/>
    </row>
    <row r="53655" spans="6:22" x14ac:dyDescent="0.2">
      <c r="F53655"/>
      <c r="M53655" s="2"/>
      <c r="N53655"/>
      <c r="O53655"/>
      <c r="U53655"/>
      <c r="V53655"/>
    </row>
    <row r="53656" spans="6:22" x14ac:dyDescent="0.2">
      <c r="F53656"/>
      <c r="M53656" s="2"/>
      <c r="N53656"/>
      <c r="O53656"/>
      <c r="U53656"/>
      <c r="V53656"/>
    </row>
    <row r="53657" spans="6:22" x14ac:dyDescent="0.2">
      <c r="F53657"/>
      <c r="M53657" s="2"/>
      <c r="N53657"/>
      <c r="O53657"/>
      <c r="U53657"/>
      <c r="V53657"/>
    </row>
    <row r="53658" spans="6:22" x14ac:dyDescent="0.2">
      <c r="F53658"/>
      <c r="M53658" s="2"/>
      <c r="N53658"/>
      <c r="O53658"/>
      <c r="U53658"/>
      <c r="V53658"/>
    </row>
    <row r="53659" spans="6:22" x14ac:dyDescent="0.2">
      <c r="F53659"/>
      <c r="M53659" s="2"/>
      <c r="N53659"/>
      <c r="O53659"/>
      <c r="U53659"/>
      <c r="V53659"/>
    </row>
    <row r="53660" spans="6:22" x14ac:dyDescent="0.2">
      <c r="F53660"/>
      <c r="M53660" s="2"/>
      <c r="N53660"/>
      <c r="O53660"/>
      <c r="U53660"/>
      <c r="V53660"/>
    </row>
    <row r="53661" spans="6:22" x14ac:dyDescent="0.2">
      <c r="F53661"/>
      <c r="M53661" s="2"/>
      <c r="N53661"/>
      <c r="O53661"/>
      <c r="U53661"/>
      <c r="V53661"/>
    </row>
    <row r="53662" spans="6:22" x14ac:dyDescent="0.2">
      <c r="F53662"/>
      <c r="M53662" s="2"/>
      <c r="N53662"/>
      <c r="O53662"/>
      <c r="U53662"/>
      <c r="V53662"/>
    </row>
    <row r="53663" spans="6:22" x14ac:dyDescent="0.2">
      <c r="F53663"/>
      <c r="M53663" s="2"/>
      <c r="N53663"/>
      <c r="O53663"/>
      <c r="U53663"/>
      <c r="V53663"/>
    </row>
    <row r="53664" spans="6:22" x14ac:dyDescent="0.2">
      <c r="F53664"/>
      <c r="M53664" s="2"/>
      <c r="N53664"/>
      <c r="O53664"/>
      <c r="U53664"/>
      <c r="V53664"/>
    </row>
    <row r="53665" spans="6:22" x14ac:dyDescent="0.2">
      <c r="F53665"/>
      <c r="M53665" s="2"/>
      <c r="N53665"/>
      <c r="O53665"/>
      <c r="U53665"/>
      <c r="V53665"/>
    </row>
    <row r="53666" spans="6:22" x14ac:dyDescent="0.2">
      <c r="F53666"/>
      <c r="M53666" s="2"/>
      <c r="N53666"/>
      <c r="O53666"/>
      <c r="U53666"/>
      <c r="V53666"/>
    </row>
    <row r="53667" spans="6:22" x14ac:dyDescent="0.2">
      <c r="F53667"/>
      <c r="M53667" s="2"/>
      <c r="N53667"/>
      <c r="O53667"/>
      <c r="U53667"/>
      <c r="V53667"/>
    </row>
    <row r="53668" spans="6:22" x14ac:dyDescent="0.2">
      <c r="F53668"/>
      <c r="M53668" s="2"/>
      <c r="N53668"/>
      <c r="O53668"/>
      <c r="U53668"/>
      <c r="V53668"/>
    </row>
    <row r="53669" spans="6:22" x14ac:dyDescent="0.2">
      <c r="F53669"/>
      <c r="M53669" s="2"/>
      <c r="N53669"/>
      <c r="O53669"/>
      <c r="U53669"/>
      <c r="V53669"/>
    </row>
    <row r="53670" spans="6:22" x14ac:dyDescent="0.2">
      <c r="F53670"/>
      <c r="M53670" s="2"/>
      <c r="N53670"/>
      <c r="O53670"/>
      <c r="U53670"/>
      <c r="V53670"/>
    </row>
    <row r="53671" spans="6:22" x14ac:dyDescent="0.2">
      <c r="F53671"/>
      <c r="M53671" s="2"/>
      <c r="N53671"/>
      <c r="O53671"/>
      <c r="U53671"/>
      <c r="V53671"/>
    </row>
    <row r="53672" spans="6:22" x14ac:dyDescent="0.2">
      <c r="F53672"/>
      <c r="M53672" s="2"/>
      <c r="N53672"/>
      <c r="O53672"/>
      <c r="U53672"/>
      <c r="V53672"/>
    </row>
    <row r="53673" spans="6:22" x14ac:dyDescent="0.2">
      <c r="F53673"/>
      <c r="M53673" s="2"/>
      <c r="N53673"/>
      <c r="O53673"/>
      <c r="U53673"/>
      <c r="V53673"/>
    </row>
    <row r="53674" spans="6:22" x14ac:dyDescent="0.2">
      <c r="F53674"/>
      <c r="M53674" s="2"/>
      <c r="N53674"/>
      <c r="O53674"/>
      <c r="U53674"/>
      <c r="V53674"/>
    </row>
    <row r="53675" spans="6:22" x14ac:dyDescent="0.2">
      <c r="F53675"/>
      <c r="M53675" s="2"/>
      <c r="N53675"/>
      <c r="O53675"/>
      <c r="U53675"/>
      <c r="V53675"/>
    </row>
    <row r="53676" spans="6:22" x14ac:dyDescent="0.2">
      <c r="F53676"/>
      <c r="M53676" s="2"/>
      <c r="N53676"/>
      <c r="O53676"/>
      <c r="U53676"/>
      <c r="V53676"/>
    </row>
    <row r="53677" spans="6:22" x14ac:dyDescent="0.2">
      <c r="F53677"/>
      <c r="M53677" s="2"/>
      <c r="N53677"/>
      <c r="O53677"/>
      <c r="U53677"/>
      <c r="V53677"/>
    </row>
    <row r="53678" spans="6:22" x14ac:dyDescent="0.2">
      <c r="F53678"/>
      <c r="M53678" s="2"/>
      <c r="N53678"/>
      <c r="O53678"/>
      <c r="U53678"/>
      <c r="V53678"/>
    </row>
    <row r="53679" spans="6:22" x14ac:dyDescent="0.2">
      <c r="F53679"/>
      <c r="M53679" s="2"/>
      <c r="N53679"/>
      <c r="O53679"/>
      <c r="U53679"/>
      <c r="V53679"/>
    </row>
    <row r="53680" spans="6:22" x14ac:dyDescent="0.2">
      <c r="F53680"/>
      <c r="M53680" s="2"/>
      <c r="N53680"/>
      <c r="O53680"/>
      <c r="U53680"/>
      <c r="V53680"/>
    </row>
    <row r="53681" spans="6:22" x14ac:dyDescent="0.2">
      <c r="F53681"/>
      <c r="M53681" s="2"/>
      <c r="N53681"/>
      <c r="O53681"/>
      <c r="U53681"/>
      <c r="V53681"/>
    </row>
    <row r="53682" spans="6:22" x14ac:dyDescent="0.2">
      <c r="F53682"/>
      <c r="M53682" s="2"/>
      <c r="N53682"/>
      <c r="O53682"/>
      <c r="U53682"/>
      <c r="V53682"/>
    </row>
    <row r="53683" spans="6:22" x14ac:dyDescent="0.2">
      <c r="F53683"/>
      <c r="M53683" s="2"/>
      <c r="N53683"/>
      <c r="O53683"/>
      <c r="U53683"/>
      <c r="V53683"/>
    </row>
    <row r="53684" spans="6:22" x14ac:dyDescent="0.2">
      <c r="F53684"/>
      <c r="M53684" s="2"/>
      <c r="N53684"/>
      <c r="O53684"/>
      <c r="U53684"/>
      <c r="V53684"/>
    </row>
    <row r="53685" spans="6:22" x14ac:dyDescent="0.2">
      <c r="F53685"/>
      <c r="M53685" s="2"/>
      <c r="N53685"/>
      <c r="O53685"/>
      <c r="U53685"/>
      <c r="V53685"/>
    </row>
    <row r="53686" spans="6:22" x14ac:dyDescent="0.2">
      <c r="F53686"/>
      <c r="M53686" s="2"/>
      <c r="N53686"/>
      <c r="O53686"/>
      <c r="U53686"/>
      <c r="V53686"/>
    </row>
    <row r="53687" spans="6:22" x14ac:dyDescent="0.2">
      <c r="F53687"/>
      <c r="M53687" s="2"/>
      <c r="N53687"/>
      <c r="O53687"/>
      <c r="U53687"/>
      <c r="V53687"/>
    </row>
    <row r="53688" spans="6:22" x14ac:dyDescent="0.2">
      <c r="F53688"/>
      <c r="M53688" s="2"/>
      <c r="N53688"/>
      <c r="O53688"/>
      <c r="U53688"/>
      <c r="V53688"/>
    </row>
    <row r="53689" spans="6:22" x14ac:dyDescent="0.2">
      <c r="F53689"/>
      <c r="M53689" s="2"/>
      <c r="N53689"/>
      <c r="O53689"/>
      <c r="U53689"/>
      <c r="V53689"/>
    </row>
    <row r="53690" spans="6:22" x14ac:dyDescent="0.2">
      <c r="F53690"/>
      <c r="M53690" s="2"/>
      <c r="N53690"/>
      <c r="O53690"/>
      <c r="U53690"/>
      <c r="V53690"/>
    </row>
    <row r="53691" spans="6:22" x14ac:dyDescent="0.2">
      <c r="F53691"/>
      <c r="M53691" s="2"/>
      <c r="N53691"/>
      <c r="O53691"/>
      <c r="U53691"/>
      <c r="V53691"/>
    </row>
    <row r="53692" spans="6:22" x14ac:dyDescent="0.2">
      <c r="F53692"/>
      <c r="M53692" s="2"/>
      <c r="N53692"/>
      <c r="O53692"/>
      <c r="U53692"/>
      <c r="V53692"/>
    </row>
    <row r="53693" spans="6:22" x14ac:dyDescent="0.2">
      <c r="F53693"/>
      <c r="M53693" s="2"/>
      <c r="N53693"/>
      <c r="O53693"/>
      <c r="U53693"/>
      <c r="V53693"/>
    </row>
    <row r="53694" spans="6:22" x14ac:dyDescent="0.2">
      <c r="F53694"/>
      <c r="M53694" s="2"/>
      <c r="N53694"/>
      <c r="O53694"/>
      <c r="U53694"/>
      <c r="V53694"/>
    </row>
    <row r="53695" spans="6:22" x14ac:dyDescent="0.2">
      <c r="F53695"/>
      <c r="M53695" s="2"/>
      <c r="N53695"/>
      <c r="O53695"/>
      <c r="U53695"/>
      <c r="V53695"/>
    </row>
    <row r="53696" spans="6:22" x14ac:dyDescent="0.2">
      <c r="F53696"/>
      <c r="M53696" s="2"/>
      <c r="N53696"/>
      <c r="O53696"/>
      <c r="U53696"/>
      <c r="V53696"/>
    </row>
    <row r="53697" spans="6:22" x14ac:dyDescent="0.2">
      <c r="F53697"/>
      <c r="M53697" s="2"/>
      <c r="N53697"/>
      <c r="O53697"/>
      <c r="U53697"/>
      <c r="V53697"/>
    </row>
    <row r="53698" spans="6:22" x14ac:dyDescent="0.2">
      <c r="F53698"/>
      <c r="M53698" s="2"/>
      <c r="N53698"/>
      <c r="O53698"/>
      <c r="U53698"/>
      <c r="V53698"/>
    </row>
    <row r="53699" spans="6:22" x14ac:dyDescent="0.2">
      <c r="F53699"/>
      <c r="M53699" s="2"/>
      <c r="N53699"/>
      <c r="O53699"/>
      <c r="U53699"/>
      <c r="V53699"/>
    </row>
    <row r="53700" spans="6:22" x14ac:dyDescent="0.2">
      <c r="F53700"/>
      <c r="M53700" s="2"/>
      <c r="N53700"/>
      <c r="O53700"/>
      <c r="U53700"/>
      <c r="V53700"/>
    </row>
    <row r="53701" spans="6:22" x14ac:dyDescent="0.2">
      <c r="F53701"/>
      <c r="M53701" s="2"/>
      <c r="N53701"/>
      <c r="O53701"/>
      <c r="U53701"/>
      <c r="V53701"/>
    </row>
    <row r="53702" spans="6:22" x14ac:dyDescent="0.2">
      <c r="F53702"/>
      <c r="M53702" s="2"/>
      <c r="N53702"/>
      <c r="O53702"/>
      <c r="U53702"/>
      <c r="V53702"/>
    </row>
    <row r="53703" spans="6:22" x14ac:dyDescent="0.2">
      <c r="F53703"/>
      <c r="M53703" s="2"/>
      <c r="N53703"/>
      <c r="O53703"/>
      <c r="U53703"/>
      <c r="V53703"/>
    </row>
    <row r="53704" spans="6:22" x14ac:dyDescent="0.2">
      <c r="F53704"/>
      <c r="M53704" s="2"/>
      <c r="N53704"/>
      <c r="O53704"/>
      <c r="U53704"/>
      <c r="V53704"/>
    </row>
    <row r="53705" spans="6:22" x14ac:dyDescent="0.2">
      <c r="F53705"/>
      <c r="M53705" s="2"/>
      <c r="N53705"/>
      <c r="O53705"/>
      <c r="U53705"/>
      <c r="V53705"/>
    </row>
    <row r="53706" spans="6:22" x14ac:dyDescent="0.2">
      <c r="F53706"/>
      <c r="M53706" s="2"/>
      <c r="N53706"/>
      <c r="O53706"/>
      <c r="U53706"/>
      <c r="V53706"/>
    </row>
    <row r="53707" spans="6:22" x14ac:dyDescent="0.2">
      <c r="F53707"/>
      <c r="M53707" s="2"/>
      <c r="N53707"/>
      <c r="O53707"/>
      <c r="U53707"/>
      <c r="V53707"/>
    </row>
    <row r="53708" spans="6:22" x14ac:dyDescent="0.2">
      <c r="F53708"/>
      <c r="M53708" s="2"/>
      <c r="N53708"/>
      <c r="O53708"/>
      <c r="U53708"/>
      <c r="V53708"/>
    </row>
    <row r="53709" spans="6:22" x14ac:dyDescent="0.2">
      <c r="F53709"/>
      <c r="M53709" s="2"/>
      <c r="N53709"/>
      <c r="O53709"/>
      <c r="U53709"/>
      <c r="V53709"/>
    </row>
    <row r="53710" spans="6:22" x14ac:dyDescent="0.2">
      <c r="F53710"/>
      <c r="M53710" s="2"/>
      <c r="N53710"/>
      <c r="O53710"/>
      <c r="U53710"/>
      <c r="V53710"/>
    </row>
    <row r="53711" spans="6:22" x14ac:dyDescent="0.2">
      <c r="F53711"/>
      <c r="M53711" s="2"/>
      <c r="N53711"/>
      <c r="O53711"/>
      <c r="U53711"/>
      <c r="V53711"/>
    </row>
    <row r="53712" spans="6:22" x14ac:dyDescent="0.2">
      <c r="F53712"/>
      <c r="M53712" s="2"/>
      <c r="N53712"/>
      <c r="O53712"/>
      <c r="U53712"/>
      <c r="V53712"/>
    </row>
    <row r="53713" spans="6:22" x14ac:dyDescent="0.2">
      <c r="F53713"/>
      <c r="M53713" s="2"/>
      <c r="N53713"/>
      <c r="O53713"/>
      <c r="U53713"/>
      <c r="V53713"/>
    </row>
    <row r="53714" spans="6:22" x14ac:dyDescent="0.2">
      <c r="F53714"/>
      <c r="M53714" s="2"/>
      <c r="N53714"/>
      <c r="O53714"/>
      <c r="U53714"/>
      <c r="V53714"/>
    </row>
    <row r="53715" spans="6:22" x14ac:dyDescent="0.2">
      <c r="F53715"/>
      <c r="M53715" s="2"/>
      <c r="N53715"/>
      <c r="O53715"/>
      <c r="U53715"/>
      <c r="V53715"/>
    </row>
    <row r="53716" spans="6:22" x14ac:dyDescent="0.2">
      <c r="F53716"/>
      <c r="M53716" s="2"/>
      <c r="N53716"/>
      <c r="O53716"/>
      <c r="U53716"/>
      <c r="V53716"/>
    </row>
    <row r="53717" spans="6:22" x14ac:dyDescent="0.2">
      <c r="F53717"/>
      <c r="M53717" s="2"/>
      <c r="N53717"/>
      <c r="O53717"/>
      <c r="U53717"/>
      <c r="V53717"/>
    </row>
    <row r="53718" spans="6:22" x14ac:dyDescent="0.2">
      <c r="F53718"/>
      <c r="M53718" s="2"/>
      <c r="N53718"/>
      <c r="O53718"/>
      <c r="U53718"/>
      <c r="V53718"/>
    </row>
    <row r="53719" spans="6:22" x14ac:dyDescent="0.2">
      <c r="F53719"/>
      <c r="M53719" s="2"/>
      <c r="N53719"/>
      <c r="O53719"/>
      <c r="U53719"/>
      <c r="V53719"/>
    </row>
    <row r="53720" spans="6:22" x14ac:dyDescent="0.2">
      <c r="F53720"/>
      <c r="M53720" s="2"/>
      <c r="N53720"/>
      <c r="O53720"/>
      <c r="U53720"/>
      <c r="V53720"/>
    </row>
    <row r="53721" spans="6:22" x14ac:dyDescent="0.2">
      <c r="F53721"/>
      <c r="M53721" s="2"/>
      <c r="N53721"/>
      <c r="O53721"/>
      <c r="U53721"/>
      <c r="V53721"/>
    </row>
    <row r="53722" spans="6:22" x14ac:dyDescent="0.2">
      <c r="F53722"/>
      <c r="M53722" s="2"/>
      <c r="N53722"/>
      <c r="O53722"/>
      <c r="U53722"/>
      <c r="V53722"/>
    </row>
    <row r="53723" spans="6:22" x14ac:dyDescent="0.2">
      <c r="F53723"/>
      <c r="M53723" s="2"/>
      <c r="N53723"/>
      <c r="O53723"/>
      <c r="U53723"/>
      <c r="V53723"/>
    </row>
    <row r="53724" spans="6:22" x14ac:dyDescent="0.2">
      <c r="F53724"/>
      <c r="M53724" s="2"/>
      <c r="N53724"/>
      <c r="O53724"/>
      <c r="U53724"/>
      <c r="V53724"/>
    </row>
    <row r="53725" spans="6:22" x14ac:dyDescent="0.2">
      <c r="F53725"/>
      <c r="M53725" s="2"/>
      <c r="N53725"/>
      <c r="O53725"/>
      <c r="U53725"/>
      <c r="V53725"/>
    </row>
    <row r="53726" spans="6:22" x14ac:dyDescent="0.2">
      <c r="F53726"/>
      <c r="M53726" s="2"/>
      <c r="N53726"/>
      <c r="O53726"/>
      <c r="U53726"/>
      <c r="V53726"/>
    </row>
    <row r="53727" spans="6:22" x14ac:dyDescent="0.2">
      <c r="F53727"/>
      <c r="M53727" s="2"/>
      <c r="N53727"/>
      <c r="O53727"/>
      <c r="U53727"/>
      <c r="V53727"/>
    </row>
    <row r="53728" spans="6:22" x14ac:dyDescent="0.2">
      <c r="F53728"/>
      <c r="M53728" s="2"/>
      <c r="N53728"/>
      <c r="O53728"/>
      <c r="U53728"/>
      <c r="V53728"/>
    </row>
    <row r="53729" spans="6:22" x14ac:dyDescent="0.2">
      <c r="F53729"/>
      <c r="M53729" s="2"/>
      <c r="N53729"/>
      <c r="O53729"/>
      <c r="U53729"/>
      <c r="V53729"/>
    </row>
    <row r="53730" spans="6:22" x14ac:dyDescent="0.2">
      <c r="F53730"/>
      <c r="M53730" s="2"/>
      <c r="N53730"/>
      <c r="O53730"/>
      <c r="U53730"/>
      <c r="V53730"/>
    </row>
    <row r="53731" spans="6:22" x14ac:dyDescent="0.2">
      <c r="F53731"/>
      <c r="M53731" s="2"/>
      <c r="N53731"/>
      <c r="O53731"/>
      <c r="U53731"/>
      <c r="V53731"/>
    </row>
    <row r="53732" spans="6:22" x14ac:dyDescent="0.2">
      <c r="F53732"/>
      <c r="M53732" s="2"/>
      <c r="N53732"/>
      <c r="O53732"/>
      <c r="U53732"/>
      <c r="V53732"/>
    </row>
    <row r="53733" spans="6:22" x14ac:dyDescent="0.2">
      <c r="F53733"/>
      <c r="M53733" s="2"/>
      <c r="N53733"/>
      <c r="O53733"/>
      <c r="U53733"/>
      <c r="V53733"/>
    </row>
    <row r="53734" spans="6:22" x14ac:dyDescent="0.2">
      <c r="F53734"/>
      <c r="M53734" s="2"/>
      <c r="N53734"/>
      <c r="O53734"/>
      <c r="U53734"/>
      <c r="V53734"/>
    </row>
    <row r="53735" spans="6:22" x14ac:dyDescent="0.2">
      <c r="F53735"/>
      <c r="M53735" s="2"/>
      <c r="N53735"/>
      <c r="O53735"/>
      <c r="U53735"/>
      <c r="V53735"/>
    </row>
    <row r="53736" spans="6:22" x14ac:dyDescent="0.2">
      <c r="F53736"/>
      <c r="M53736" s="2"/>
      <c r="N53736"/>
      <c r="O53736"/>
      <c r="U53736"/>
      <c r="V53736"/>
    </row>
    <row r="53737" spans="6:22" x14ac:dyDescent="0.2">
      <c r="F53737"/>
      <c r="M53737" s="2"/>
      <c r="N53737"/>
      <c r="O53737"/>
      <c r="U53737"/>
      <c r="V53737"/>
    </row>
    <row r="53738" spans="6:22" x14ac:dyDescent="0.2">
      <c r="F53738"/>
      <c r="M53738" s="2"/>
      <c r="N53738"/>
      <c r="O53738"/>
      <c r="U53738"/>
      <c r="V53738"/>
    </row>
    <row r="53739" spans="6:22" x14ac:dyDescent="0.2">
      <c r="F53739"/>
      <c r="M53739" s="2"/>
      <c r="N53739"/>
      <c r="O53739"/>
      <c r="U53739"/>
      <c r="V53739"/>
    </row>
    <row r="53740" spans="6:22" x14ac:dyDescent="0.2">
      <c r="F53740"/>
      <c r="M53740" s="2"/>
      <c r="N53740"/>
      <c r="O53740"/>
      <c r="U53740"/>
      <c r="V53740"/>
    </row>
    <row r="53741" spans="6:22" x14ac:dyDescent="0.2">
      <c r="F53741"/>
      <c r="M53741" s="2"/>
      <c r="N53741"/>
      <c r="O53741"/>
      <c r="U53741"/>
      <c r="V53741"/>
    </row>
    <row r="53742" spans="6:22" x14ac:dyDescent="0.2">
      <c r="F53742"/>
      <c r="M53742" s="2"/>
      <c r="N53742"/>
      <c r="O53742"/>
      <c r="U53742"/>
      <c r="V53742"/>
    </row>
    <row r="53743" spans="6:22" x14ac:dyDescent="0.2">
      <c r="F53743"/>
      <c r="M53743" s="2"/>
      <c r="N53743"/>
      <c r="O53743"/>
      <c r="U53743"/>
      <c r="V53743"/>
    </row>
    <row r="53744" spans="6:22" x14ac:dyDescent="0.2">
      <c r="F53744"/>
      <c r="M53744" s="2"/>
      <c r="N53744"/>
      <c r="O53744"/>
      <c r="U53744"/>
      <c r="V53744"/>
    </row>
    <row r="53745" spans="6:22" x14ac:dyDescent="0.2">
      <c r="F53745"/>
      <c r="M53745" s="2"/>
      <c r="N53745"/>
      <c r="O53745"/>
      <c r="U53745"/>
      <c r="V53745"/>
    </row>
    <row r="53746" spans="6:22" x14ac:dyDescent="0.2">
      <c r="F53746"/>
      <c r="M53746" s="2"/>
      <c r="N53746"/>
      <c r="O53746"/>
      <c r="U53746"/>
      <c r="V53746"/>
    </row>
    <row r="53747" spans="6:22" x14ac:dyDescent="0.2">
      <c r="F53747"/>
      <c r="M53747" s="2"/>
      <c r="N53747"/>
      <c r="O53747"/>
      <c r="U53747"/>
      <c r="V53747"/>
    </row>
    <row r="53748" spans="6:22" x14ac:dyDescent="0.2">
      <c r="F53748"/>
      <c r="M53748" s="2"/>
      <c r="N53748"/>
      <c r="O53748"/>
      <c r="U53748"/>
      <c r="V53748"/>
    </row>
    <row r="53749" spans="6:22" x14ac:dyDescent="0.2">
      <c r="F53749"/>
      <c r="M53749" s="2"/>
      <c r="N53749"/>
      <c r="O53749"/>
      <c r="U53749"/>
      <c r="V53749"/>
    </row>
    <row r="53750" spans="6:22" x14ac:dyDescent="0.2">
      <c r="F53750"/>
      <c r="M53750" s="2"/>
      <c r="N53750"/>
      <c r="O53750"/>
      <c r="U53750"/>
      <c r="V53750"/>
    </row>
    <row r="53751" spans="6:22" x14ac:dyDescent="0.2">
      <c r="F53751"/>
      <c r="M53751" s="2"/>
      <c r="N53751"/>
      <c r="O53751"/>
      <c r="U53751"/>
      <c r="V53751"/>
    </row>
    <row r="53752" spans="6:22" x14ac:dyDescent="0.2">
      <c r="F53752"/>
      <c r="M53752" s="2"/>
      <c r="N53752"/>
      <c r="O53752"/>
      <c r="U53752"/>
      <c r="V53752"/>
    </row>
    <row r="53753" spans="6:22" x14ac:dyDescent="0.2">
      <c r="F53753"/>
      <c r="M53753" s="2"/>
      <c r="N53753"/>
      <c r="O53753"/>
      <c r="U53753"/>
      <c r="V53753"/>
    </row>
    <row r="53754" spans="6:22" x14ac:dyDescent="0.2">
      <c r="F53754"/>
      <c r="M53754" s="2"/>
      <c r="N53754"/>
      <c r="O53754"/>
      <c r="U53754"/>
      <c r="V53754"/>
    </row>
    <row r="53755" spans="6:22" x14ac:dyDescent="0.2">
      <c r="F53755"/>
      <c r="M53755" s="2"/>
      <c r="N53755"/>
      <c r="O53755"/>
      <c r="U53755"/>
      <c r="V53755"/>
    </row>
    <row r="53756" spans="6:22" x14ac:dyDescent="0.2">
      <c r="F53756"/>
      <c r="M53756" s="2"/>
      <c r="N53756"/>
      <c r="O53756"/>
      <c r="U53756"/>
      <c r="V53756"/>
    </row>
    <row r="53757" spans="6:22" x14ac:dyDescent="0.2">
      <c r="F53757"/>
      <c r="M53757" s="2"/>
      <c r="N53757"/>
      <c r="O53757"/>
      <c r="U53757"/>
      <c r="V53757"/>
    </row>
    <row r="53758" spans="6:22" x14ac:dyDescent="0.2">
      <c r="F53758"/>
      <c r="M53758" s="2"/>
      <c r="N53758"/>
      <c r="O53758"/>
      <c r="U53758"/>
      <c r="V53758"/>
    </row>
    <row r="53759" spans="6:22" x14ac:dyDescent="0.2">
      <c r="F53759"/>
      <c r="M53759" s="2"/>
      <c r="N53759"/>
      <c r="O53759"/>
      <c r="U53759"/>
      <c r="V53759"/>
    </row>
    <row r="53760" spans="6:22" x14ac:dyDescent="0.2">
      <c r="F53760"/>
      <c r="M53760" s="2"/>
      <c r="N53760"/>
      <c r="O53760"/>
      <c r="U53760"/>
      <c r="V53760"/>
    </row>
    <row r="53761" spans="6:22" x14ac:dyDescent="0.2">
      <c r="F53761"/>
      <c r="M53761" s="2"/>
      <c r="N53761"/>
      <c r="O53761"/>
      <c r="U53761"/>
      <c r="V53761"/>
    </row>
    <row r="53762" spans="6:22" x14ac:dyDescent="0.2">
      <c r="F53762"/>
      <c r="M53762" s="2"/>
      <c r="N53762"/>
      <c r="O53762"/>
      <c r="U53762"/>
      <c r="V53762"/>
    </row>
    <row r="53763" spans="6:22" x14ac:dyDescent="0.2">
      <c r="F53763"/>
      <c r="M53763" s="2"/>
      <c r="N53763"/>
      <c r="O53763"/>
      <c r="U53763"/>
      <c r="V53763"/>
    </row>
    <row r="53764" spans="6:22" x14ac:dyDescent="0.2">
      <c r="F53764"/>
      <c r="M53764" s="2"/>
      <c r="N53764"/>
      <c r="O53764"/>
      <c r="U53764"/>
      <c r="V53764"/>
    </row>
    <row r="53765" spans="6:22" x14ac:dyDescent="0.2">
      <c r="F53765"/>
      <c r="M53765" s="2"/>
      <c r="N53765"/>
      <c r="O53765"/>
      <c r="U53765"/>
      <c r="V53765"/>
    </row>
    <row r="53766" spans="6:22" x14ac:dyDescent="0.2">
      <c r="F53766"/>
      <c r="M53766" s="2"/>
      <c r="N53766"/>
      <c r="O53766"/>
      <c r="U53766"/>
      <c r="V53766"/>
    </row>
    <row r="53767" spans="6:22" x14ac:dyDescent="0.2">
      <c r="F53767"/>
      <c r="M53767" s="2"/>
      <c r="N53767"/>
      <c r="O53767"/>
      <c r="U53767"/>
      <c r="V53767"/>
    </row>
    <row r="53768" spans="6:22" x14ac:dyDescent="0.2">
      <c r="F53768"/>
      <c r="M53768" s="2"/>
      <c r="N53768"/>
      <c r="O53768"/>
      <c r="U53768"/>
      <c r="V53768"/>
    </row>
    <row r="53769" spans="6:22" x14ac:dyDescent="0.2">
      <c r="F53769"/>
      <c r="M53769" s="2"/>
      <c r="N53769"/>
      <c r="O53769"/>
      <c r="U53769"/>
      <c r="V53769"/>
    </row>
    <row r="53770" spans="6:22" x14ac:dyDescent="0.2">
      <c r="F53770"/>
      <c r="M53770" s="2"/>
      <c r="N53770"/>
      <c r="O53770"/>
      <c r="U53770"/>
      <c r="V53770"/>
    </row>
    <row r="53771" spans="6:22" x14ac:dyDescent="0.2">
      <c r="F53771"/>
      <c r="M53771" s="2"/>
      <c r="N53771"/>
      <c r="O53771"/>
      <c r="U53771"/>
      <c r="V53771"/>
    </row>
    <row r="53772" spans="6:22" x14ac:dyDescent="0.2">
      <c r="F53772"/>
      <c r="M53772" s="2"/>
      <c r="N53772"/>
      <c r="O53772"/>
      <c r="U53772"/>
      <c r="V53772"/>
    </row>
    <row r="53773" spans="6:22" x14ac:dyDescent="0.2">
      <c r="F53773"/>
      <c r="M53773" s="2"/>
      <c r="N53773"/>
      <c r="O53773"/>
      <c r="U53773"/>
      <c r="V53773"/>
    </row>
    <row r="53774" spans="6:22" x14ac:dyDescent="0.2">
      <c r="F53774"/>
      <c r="M53774" s="2"/>
      <c r="N53774"/>
      <c r="O53774"/>
      <c r="U53774"/>
      <c r="V53774"/>
    </row>
    <row r="53775" spans="6:22" x14ac:dyDescent="0.2">
      <c r="F53775"/>
      <c r="M53775" s="2"/>
      <c r="N53775"/>
      <c r="O53775"/>
      <c r="U53775"/>
      <c r="V53775"/>
    </row>
    <row r="53776" spans="6:22" x14ac:dyDescent="0.2">
      <c r="F53776"/>
      <c r="M53776" s="2"/>
      <c r="N53776"/>
      <c r="O53776"/>
      <c r="U53776"/>
      <c r="V53776"/>
    </row>
    <row r="53777" spans="6:22" x14ac:dyDescent="0.2">
      <c r="F53777"/>
      <c r="M53777" s="2"/>
      <c r="N53777"/>
      <c r="O53777"/>
      <c r="U53777"/>
      <c r="V53777"/>
    </row>
    <row r="53778" spans="6:22" x14ac:dyDescent="0.2">
      <c r="F53778"/>
      <c r="M53778" s="2"/>
      <c r="N53778"/>
      <c r="O53778"/>
      <c r="U53778"/>
      <c r="V53778"/>
    </row>
    <row r="53779" spans="6:22" x14ac:dyDescent="0.2">
      <c r="F53779"/>
      <c r="M53779" s="2"/>
      <c r="N53779"/>
      <c r="O53779"/>
      <c r="U53779"/>
      <c r="V53779"/>
    </row>
    <row r="53780" spans="6:22" x14ac:dyDescent="0.2">
      <c r="F53780"/>
      <c r="M53780" s="2"/>
      <c r="N53780"/>
      <c r="O53780"/>
      <c r="U53780"/>
      <c r="V53780"/>
    </row>
    <row r="53781" spans="6:22" x14ac:dyDescent="0.2">
      <c r="F53781"/>
      <c r="M53781" s="2"/>
      <c r="N53781"/>
      <c r="O53781"/>
      <c r="U53781"/>
      <c r="V53781"/>
    </row>
    <row r="53782" spans="6:22" x14ac:dyDescent="0.2">
      <c r="F53782"/>
      <c r="M53782" s="2"/>
      <c r="N53782"/>
      <c r="O53782"/>
      <c r="U53782"/>
      <c r="V53782"/>
    </row>
    <row r="53783" spans="6:22" x14ac:dyDescent="0.2">
      <c r="F53783"/>
      <c r="M53783" s="2"/>
      <c r="N53783"/>
      <c r="O53783"/>
      <c r="U53783"/>
      <c r="V53783"/>
    </row>
    <row r="53784" spans="6:22" x14ac:dyDescent="0.2">
      <c r="F53784"/>
      <c r="M53784" s="2"/>
      <c r="N53784"/>
      <c r="O53784"/>
      <c r="U53784"/>
      <c r="V53784"/>
    </row>
    <row r="53785" spans="6:22" x14ac:dyDescent="0.2">
      <c r="F53785"/>
      <c r="M53785" s="2"/>
      <c r="N53785"/>
      <c r="O53785"/>
      <c r="U53785"/>
      <c r="V53785"/>
    </row>
    <row r="53786" spans="6:22" x14ac:dyDescent="0.2">
      <c r="F53786"/>
      <c r="M53786" s="2"/>
      <c r="N53786"/>
      <c r="O53786"/>
      <c r="U53786"/>
      <c r="V53786"/>
    </row>
    <row r="53787" spans="6:22" x14ac:dyDescent="0.2">
      <c r="F53787"/>
      <c r="M53787" s="2"/>
      <c r="N53787"/>
      <c r="O53787"/>
      <c r="U53787"/>
      <c r="V53787"/>
    </row>
    <row r="53788" spans="6:22" x14ac:dyDescent="0.2">
      <c r="F53788"/>
      <c r="M53788" s="2"/>
      <c r="N53788"/>
      <c r="O53788"/>
      <c r="U53788"/>
      <c r="V53788"/>
    </row>
    <row r="53789" spans="6:22" x14ac:dyDescent="0.2">
      <c r="F53789"/>
      <c r="M53789" s="2"/>
      <c r="N53789"/>
      <c r="O53789"/>
      <c r="U53789"/>
      <c r="V53789"/>
    </row>
    <row r="53790" spans="6:22" x14ac:dyDescent="0.2">
      <c r="F53790"/>
      <c r="M53790" s="2"/>
      <c r="N53790"/>
      <c r="O53790"/>
      <c r="U53790"/>
      <c r="V53790"/>
    </row>
    <row r="53791" spans="6:22" x14ac:dyDescent="0.2">
      <c r="F53791"/>
      <c r="M53791" s="2"/>
      <c r="N53791"/>
      <c r="O53791"/>
      <c r="U53791"/>
      <c r="V53791"/>
    </row>
    <row r="53792" spans="6:22" x14ac:dyDescent="0.2">
      <c r="F53792"/>
      <c r="M53792" s="2"/>
      <c r="N53792"/>
      <c r="O53792"/>
      <c r="U53792"/>
      <c r="V53792"/>
    </row>
    <row r="53793" spans="6:22" x14ac:dyDescent="0.2">
      <c r="F53793"/>
      <c r="M53793" s="2"/>
      <c r="N53793"/>
      <c r="O53793"/>
      <c r="U53793"/>
      <c r="V53793"/>
    </row>
    <row r="53794" spans="6:22" x14ac:dyDescent="0.2">
      <c r="F53794"/>
      <c r="M53794" s="2"/>
      <c r="N53794"/>
      <c r="O53794"/>
      <c r="U53794"/>
      <c r="V53794"/>
    </row>
    <row r="53795" spans="6:22" x14ac:dyDescent="0.2">
      <c r="F53795"/>
      <c r="M53795" s="2"/>
      <c r="N53795"/>
      <c r="O53795"/>
      <c r="U53795"/>
      <c r="V53795"/>
    </row>
    <row r="53796" spans="6:22" x14ac:dyDescent="0.2">
      <c r="F53796"/>
      <c r="M53796" s="2"/>
      <c r="N53796"/>
      <c r="O53796"/>
      <c r="U53796"/>
      <c r="V53796"/>
    </row>
    <row r="53797" spans="6:22" x14ac:dyDescent="0.2">
      <c r="F53797"/>
      <c r="M53797" s="2"/>
      <c r="N53797"/>
      <c r="O53797"/>
      <c r="U53797"/>
      <c r="V53797"/>
    </row>
    <row r="53798" spans="6:22" x14ac:dyDescent="0.2">
      <c r="F53798"/>
      <c r="M53798" s="2"/>
      <c r="N53798"/>
      <c r="O53798"/>
      <c r="U53798"/>
      <c r="V53798"/>
    </row>
    <row r="53799" spans="6:22" x14ac:dyDescent="0.2">
      <c r="F53799"/>
      <c r="M53799" s="2"/>
      <c r="N53799"/>
      <c r="O53799"/>
      <c r="U53799"/>
      <c r="V53799"/>
    </row>
    <row r="53800" spans="6:22" x14ac:dyDescent="0.2">
      <c r="F53800"/>
      <c r="M53800" s="2"/>
      <c r="N53800"/>
      <c r="O53800"/>
      <c r="U53800"/>
      <c r="V53800"/>
    </row>
    <row r="53801" spans="6:22" x14ac:dyDescent="0.2">
      <c r="F53801"/>
      <c r="M53801" s="2"/>
      <c r="N53801"/>
      <c r="O53801"/>
      <c r="U53801"/>
      <c r="V53801"/>
    </row>
    <row r="53802" spans="6:22" x14ac:dyDescent="0.2">
      <c r="F53802"/>
      <c r="M53802" s="2"/>
      <c r="N53802"/>
      <c r="O53802"/>
      <c r="U53802"/>
      <c r="V53802"/>
    </row>
    <row r="53803" spans="6:22" x14ac:dyDescent="0.2">
      <c r="F53803"/>
      <c r="M53803" s="2"/>
      <c r="N53803"/>
      <c r="O53803"/>
      <c r="U53803"/>
      <c r="V53803"/>
    </row>
    <row r="53804" spans="6:22" x14ac:dyDescent="0.2">
      <c r="F53804"/>
      <c r="M53804" s="2"/>
      <c r="N53804"/>
      <c r="O53804"/>
      <c r="U53804"/>
      <c r="V53804"/>
    </row>
    <row r="53805" spans="6:22" x14ac:dyDescent="0.2">
      <c r="F53805"/>
      <c r="M53805" s="2"/>
      <c r="N53805"/>
      <c r="O53805"/>
      <c r="U53805"/>
      <c r="V53805"/>
    </row>
    <row r="53806" spans="6:22" x14ac:dyDescent="0.2">
      <c r="F53806"/>
      <c r="M53806" s="2"/>
      <c r="N53806"/>
      <c r="O53806"/>
      <c r="U53806"/>
      <c r="V53806"/>
    </row>
    <row r="53807" spans="6:22" x14ac:dyDescent="0.2">
      <c r="F53807"/>
      <c r="M53807" s="2"/>
      <c r="N53807"/>
      <c r="O53807"/>
      <c r="U53807"/>
      <c r="V53807"/>
    </row>
    <row r="53808" spans="6:22" x14ac:dyDescent="0.2">
      <c r="F53808"/>
      <c r="M53808" s="2"/>
      <c r="N53808"/>
      <c r="O53808"/>
      <c r="U53808"/>
      <c r="V53808"/>
    </row>
    <row r="53809" spans="6:22" x14ac:dyDescent="0.2">
      <c r="F53809"/>
      <c r="M53809" s="2"/>
      <c r="N53809"/>
      <c r="O53809"/>
      <c r="U53809"/>
      <c r="V53809"/>
    </row>
    <row r="53810" spans="6:22" x14ac:dyDescent="0.2">
      <c r="F53810"/>
      <c r="M53810" s="2"/>
      <c r="N53810"/>
      <c r="O53810"/>
      <c r="U53810"/>
      <c r="V53810"/>
    </row>
    <row r="53811" spans="6:22" x14ac:dyDescent="0.2">
      <c r="F53811"/>
      <c r="M53811" s="2"/>
      <c r="N53811"/>
      <c r="O53811"/>
      <c r="U53811"/>
      <c r="V53811"/>
    </row>
    <row r="53812" spans="6:22" x14ac:dyDescent="0.2">
      <c r="F53812"/>
      <c r="M53812" s="2"/>
      <c r="N53812"/>
      <c r="O53812"/>
      <c r="U53812"/>
      <c r="V53812"/>
    </row>
    <row r="53813" spans="6:22" x14ac:dyDescent="0.2">
      <c r="F53813"/>
      <c r="M53813" s="2"/>
      <c r="N53813"/>
      <c r="O53813"/>
      <c r="U53813"/>
      <c r="V53813"/>
    </row>
    <row r="53814" spans="6:22" x14ac:dyDescent="0.2">
      <c r="F53814"/>
      <c r="M53814" s="2"/>
      <c r="N53814"/>
      <c r="O53814"/>
      <c r="U53814"/>
      <c r="V53814"/>
    </row>
    <row r="53815" spans="6:22" x14ac:dyDescent="0.2">
      <c r="F53815"/>
      <c r="M53815" s="2"/>
      <c r="N53815"/>
      <c r="O53815"/>
      <c r="U53815"/>
      <c r="V53815"/>
    </row>
    <row r="53816" spans="6:22" x14ac:dyDescent="0.2">
      <c r="F53816"/>
      <c r="M53816" s="2"/>
      <c r="N53816"/>
      <c r="O53816"/>
      <c r="U53816"/>
      <c r="V53816"/>
    </row>
    <row r="53817" spans="6:22" x14ac:dyDescent="0.2">
      <c r="F53817"/>
      <c r="M53817" s="2"/>
      <c r="N53817"/>
      <c r="O53817"/>
      <c r="U53817"/>
      <c r="V53817"/>
    </row>
    <row r="53818" spans="6:22" x14ac:dyDescent="0.2">
      <c r="F53818"/>
      <c r="M53818" s="2"/>
      <c r="N53818"/>
      <c r="O53818"/>
      <c r="U53818"/>
      <c r="V53818"/>
    </row>
    <row r="53819" spans="6:22" x14ac:dyDescent="0.2">
      <c r="F53819"/>
      <c r="M53819" s="2"/>
      <c r="N53819"/>
      <c r="O53819"/>
      <c r="U53819"/>
      <c r="V53819"/>
    </row>
    <row r="53820" spans="6:22" x14ac:dyDescent="0.2">
      <c r="F53820"/>
      <c r="M53820" s="2"/>
      <c r="N53820"/>
      <c r="O53820"/>
      <c r="U53820"/>
      <c r="V53820"/>
    </row>
    <row r="53821" spans="6:22" x14ac:dyDescent="0.2">
      <c r="F53821"/>
      <c r="M53821" s="2"/>
      <c r="N53821"/>
      <c r="O53821"/>
      <c r="U53821"/>
      <c r="V53821"/>
    </row>
    <row r="53822" spans="6:22" x14ac:dyDescent="0.2">
      <c r="F53822"/>
      <c r="M53822" s="2"/>
      <c r="N53822"/>
      <c r="O53822"/>
      <c r="U53822"/>
      <c r="V53822"/>
    </row>
    <row r="53823" spans="6:22" x14ac:dyDescent="0.2">
      <c r="F53823"/>
      <c r="M53823" s="2"/>
      <c r="N53823"/>
      <c r="O53823"/>
      <c r="U53823"/>
      <c r="V53823"/>
    </row>
    <row r="53824" spans="6:22" x14ac:dyDescent="0.2">
      <c r="F53824"/>
      <c r="M53824" s="2"/>
      <c r="N53824"/>
      <c r="O53824"/>
      <c r="U53824"/>
      <c r="V53824"/>
    </row>
    <row r="53825" spans="6:22" x14ac:dyDescent="0.2">
      <c r="F53825"/>
      <c r="M53825" s="2"/>
      <c r="N53825"/>
      <c r="O53825"/>
      <c r="U53825"/>
      <c r="V53825"/>
    </row>
    <row r="53826" spans="6:22" x14ac:dyDescent="0.2">
      <c r="F53826"/>
      <c r="M53826" s="2"/>
      <c r="N53826"/>
      <c r="O53826"/>
      <c r="U53826"/>
      <c r="V53826"/>
    </row>
    <row r="53827" spans="6:22" x14ac:dyDescent="0.2">
      <c r="F53827"/>
      <c r="M53827" s="2"/>
      <c r="N53827"/>
      <c r="O53827"/>
      <c r="U53827"/>
      <c r="V53827"/>
    </row>
    <row r="53828" spans="6:22" x14ac:dyDescent="0.2">
      <c r="F53828"/>
      <c r="M53828" s="2"/>
      <c r="N53828"/>
      <c r="O53828"/>
      <c r="U53828"/>
      <c r="V53828"/>
    </row>
    <row r="53829" spans="6:22" x14ac:dyDescent="0.2">
      <c r="F53829"/>
      <c r="M53829" s="2"/>
      <c r="N53829"/>
      <c r="O53829"/>
      <c r="U53829"/>
      <c r="V53829"/>
    </row>
    <row r="53830" spans="6:22" x14ac:dyDescent="0.2">
      <c r="F53830"/>
      <c r="M53830" s="2"/>
      <c r="N53830"/>
      <c r="O53830"/>
      <c r="U53830"/>
      <c r="V53830"/>
    </row>
    <row r="53831" spans="6:22" x14ac:dyDescent="0.2">
      <c r="F53831"/>
      <c r="M53831" s="2"/>
      <c r="N53831"/>
      <c r="O53831"/>
      <c r="U53831"/>
      <c r="V53831"/>
    </row>
    <row r="53832" spans="6:22" x14ac:dyDescent="0.2">
      <c r="F53832"/>
      <c r="M53832" s="2"/>
      <c r="N53832"/>
      <c r="O53832"/>
      <c r="U53832"/>
      <c r="V53832"/>
    </row>
    <row r="53833" spans="6:22" x14ac:dyDescent="0.2">
      <c r="F53833"/>
      <c r="M53833" s="2"/>
      <c r="N53833"/>
      <c r="O53833"/>
      <c r="U53833"/>
      <c r="V53833"/>
    </row>
    <row r="53834" spans="6:22" x14ac:dyDescent="0.2">
      <c r="F53834"/>
      <c r="M53834" s="2"/>
      <c r="N53834"/>
      <c r="O53834"/>
      <c r="U53834"/>
      <c r="V53834"/>
    </row>
    <row r="53835" spans="6:22" x14ac:dyDescent="0.2">
      <c r="F53835"/>
      <c r="M53835" s="2"/>
      <c r="N53835"/>
      <c r="O53835"/>
      <c r="U53835"/>
      <c r="V53835"/>
    </row>
    <row r="53836" spans="6:22" x14ac:dyDescent="0.2">
      <c r="F53836"/>
      <c r="M53836" s="2"/>
      <c r="N53836"/>
      <c r="O53836"/>
      <c r="U53836"/>
      <c r="V53836"/>
    </row>
    <row r="53837" spans="6:22" x14ac:dyDescent="0.2">
      <c r="F53837"/>
      <c r="M53837" s="2"/>
      <c r="N53837"/>
      <c r="O53837"/>
      <c r="U53837"/>
      <c r="V53837"/>
    </row>
    <row r="53838" spans="6:22" x14ac:dyDescent="0.2">
      <c r="F53838"/>
      <c r="M53838" s="2"/>
      <c r="N53838"/>
      <c r="O53838"/>
      <c r="U53838"/>
      <c r="V53838"/>
    </row>
    <row r="53839" spans="6:22" x14ac:dyDescent="0.2">
      <c r="F53839"/>
      <c r="M53839" s="2"/>
      <c r="N53839"/>
      <c r="O53839"/>
      <c r="U53839"/>
      <c r="V53839"/>
    </row>
    <row r="53840" spans="6:22" x14ac:dyDescent="0.2">
      <c r="F53840"/>
      <c r="M53840" s="2"/>
      <c r="N53840"/>
      <c r="O53840"/>
      <c r="U53840"/>
      <c r="V53840"/>
    </row>
    <row r="53841" spans="6:22" x14ac:dyDescent="0.2">
      <c r="F53841"/>
      <c r="M53841" s="2"/>
      <c r="N53841"/>
      <c r="O53841"/>
      <c r="U53841"/>
      <c r="V53841"/>
    </row>
    <row r="53842" spans="6:22" x14ac:dyDescent="0.2">
      <c r="F53842"/>
      <c r="M53842" s="2"/>
      <c r="N53842"/>
      <c r="O53842"/>
      <c r="U53842"/>
      <c r="V53842"/>
    </row>
    <row r="53843" spans="6:22" x14ac:dyDescent="0.2">
      <c r="F53843"/>
      <c r="M53843" s="2"/>
      <c r="N53843"/>
      <c r="O53843"/>
      <c r="U53843"/>
      <c r="V53843"/>
    </row>
    <row r="53844" spans="6:22" x14ac:dyDescent="0.2">
      <c r="F53844"/>
      <c r="M53844" s="2"/>
      <c r="N53844"/>
      <c r="O53844"/>
      <c r="U53844"/>
      <c r="V53844"/>
    </row>
    <row r="53845" spans="6:22" x14ac:dyDescent="0.2">
      <c r="F53845"/>
      <c r="M53845" s="2"/>
      <c r="N53845"/>
      <c r="O53845"/>
      <c r="U53845"/>
      <c r="V53845"/>
    </row>
    <row r="53846" spans="6:22" x14ac:dyDescent="0.2">
      <c r="F53846"/>
      <c r="M53846" s="2"/>
      <c r="N53846"/>
      <c r="O53846"/>
      <c r="U53846"/>
      <c r="V53846"/>
    </row>
    <row r="53847" spans="6:22" x14ac:dyDescent="0.2">
      <c r="F53847"/>
      <c r="M53847" s="2"/>
      <c r="N53847"/>
      <c r="O53847"/>
      <c r="U53847"/>
      <c r="V53847"/>
    </row>
    <row r="53848" spans="6:22" x14ac:dyDescent="0.2">
      <c r="F53848"/>
      <c r="M53848" s="2"/>
      <c r="N53848"/>
      <c r="O53848"/>
      <c r="U53848"/>
      <c r="V53848"/>
    </row>
    <row r="53849" spans="6:22" x14ac:dyDescent="0.2">
      <c r="F53849"/>
      <c r="M53849" s="2"/>
      <c r="N53849"/>
      <c r="O53849"/>
      <c r="U53849"/>
      <c r="V53849"/>
    </row>
    <row r="53850" spans="6:22" x14ac:dyDescent="0.2">
      <c r="F53850"/>
      <c r="M53850" s="2"/>
      <c r="N53850"/>
      <c r="O53850"/>
      <c r="U53850"/>
      <c r="V53850"/>
    </row>
    <row r="53851" spans="6:22" x14ac:dyDescent="0.2">
      <c r="F53851"/>
      <c r="M53851" s="2"/>
      <c r="N53851"/>
      <c r="O53851"/>
      <c r="U53851"/>
      <c r="V53851"/>
    </row>
    <row r="53852" spans="6:22" x14ac:dyDescent="0.2">
      <c r="F53852"/>
      <c r="M53852" s="2"/>
      <c r="N53852"/>
      <c r="O53852"/>
      <c r="U53852"/>
      <c r="V53852"/>
    </row>
    <row r="53853" spans="6:22" x14ac:dyDescent="0.2">
      <c r="F53853"/>
      <c r="M53853" s="2"/>
      <c r="N53853"/>
      <c r="O53853"/>
      <c r="U53853"/>
      <c r="V53853"/>
    </row>
    <row r="53854" spans="6:22" x14ac:dyDescent="0.2">
      <c r="F53854"/>
      <c r="M53854" s="2"/>
      <c r="N53854"/>
      <c r="O53854"/>
      <c r="U53854"/>
      <c r="V53854"/>
    </row>
    <row r="53855" spans="6:22" x14ac:dyDescent="0.2">
      <c r="F53855"/>
      <c r="M53855" s="2"/>
      <c r="N53855"/>
      <c r="O53855"/>
      <c r="U53855"/>
      <c r="V53855"/>
    </row>
    <row r="53856" spans="6:22" x14ac:dyDescent="0.2">
      <c r="F53856"/>
      <c r="M53856" s="2"/>
      <c r="N53856"/>
      <c r="O53856"/>
      <c r="U53856"/>
      <c r="V53856"/>
    </row>
    <row r="53857" spans="6:22" x14ac:dyDescent="0.2">
      <c r="F53857"/>
      <c r="M53857" s="2"/>
      <c r="N53857"/>
      <c r="O53857"/>
      <c r="U53857"/>
      <c r="V53857"/>
    </row>
    <row r="53858" spans="6:22" x14ac:dyDescent="0.2">
      <c r="F53858"/>
      <c r="M53858" s="2"/>
      <c r="N53858"/>
      <c r="O53858"/>
      <c r="U53858"/>
      <c r="V53858"/>
    </row>
    <row r="53859" spans="6:22" x14ac:dyDescent="0.2">
      <c r="F53859"/>
      <c r="M53859" s="2"/>
      <c r="N53859"/>
      <c r="O53859"/>
      <c r="U53859"/>
      <c r="V53859"/>
    </row>
    <row r="53860" spans="6:22" x14ac:dyDescent="0.2">
      <c r="F53860"/>
      <c r="M53860" s="2"/>
      <c r="N53860"/>
      <c r="O53860"/>
      <c r="U53860"/>
      <c r="V53860"/>
    </row>
    <row r="53861" spans="6:22" x14ac:dyDescent="0.2">
      <c r="F53861"/>
      <c r="M53861" s="2"/>
      <c r="N53861"/>
      <c r="O53861"/>
      <c r="U53861"/>
      <c r="V53861"/>
    </row>
    <row r="53862" spans="6:22" x14ac:dyDescent="0.2">
      <c r="F53862"/>
      <c r="M53862" s="2"/>
      <c r="N53862"/>
      <c r="O53862"/>
      <c r="U53862"/>
      <c r="V53862"/>
    </row>
    <row r="53863" spans="6:22" x14ac:dyDescent="0.2">
      <c r="F53863"/>
      <c r="M53863" s="2"/>
      <c r="N53863"/>
      <c r="O53863"/>
      <c r="U53863"/>
      <c r="V53863"/>
    </row>
    <row r="53864" spans="6:22" x14ac:dyDescent="0.2">
      <c r="F53864"/>
      <c r="M53864" s="2"/>
      <c r="N53864"/>
      <c r="O53864"/>
      <c r="U53864"/>
      <c r="V53864"/>
    </row>
    <row r="53865" spans="6:22" x14ac:dyDescent="0.2">
      <c r="F53865"/>
      <c r="M53865" s="2"/>
      <c r="N53865"/>
      <c r="O53865"/>
      <c r="U53865"/>
      <c r="V53865"/>
    </row>
    <row r="53866" spans="6:22" x14ac:dyDescent="0.2">
      <c r="F53866"/>
      <c r="M53866" s="2"/>
      <c r="N53866"/>
      <c r="O53866"/>
      <c r="U53866"/>
      <c r="V53866"/>
    </row>
    <row r="53867" spans="6:22" x14ac:dyDescent="0.2">
      <c r="F53867"/>
      <c r="M53867" s="2"/>
      <c r="N53867"/>
      <c r="O53867"/>
      <c r="U53867"/>
      <c r="V53867"/>
    </row>
    <row r="53868" spans="6:22" x14ac:dyDescent="0.2">
      <c r="F53868"/>
      <c r="M53868" s="2"/>
      <c r="N53868"/>
      <c r="O53868"/>
      <c r="U53868"/>
      <c r="V53868"/>
    </row>
    <row r="53869" spans="6:22" x14ac:dyDescent="0.2">
      <c r="F53869"/>
      <c r="M53869" s="2"/>
      <c r="N53869"/>
      <c r="O53869"/>
      <c r="U53869"/>
      <c r="V53869"/>
    </row>
    <row r="53870" spans="6:22" x14ac:dyDescent="0.2">
      <c r="F53870"/>
      <c r="M53870" s="2"/>
      <c r="N53870"/>
      <c r="O53870"/>
      <c r="U53870"/>
      <c r="V53870"/>
    </row>
    <row r="53871" spans="6:22" x14ac:dyDescent="0.2">
      <c r="F53871"/>
      <c r="M53871" s="2"/>
      <c r="N53871"/>
      <c r="O53871"/>
      <c r="U53871"/>
      <c r="V53871"/>
    </row>
    <row r="53872" spans="6:22" x14ac:dyDescent="0.2">
      <c r="F53872"/>
      <c r="M53872" s="2"/>
      <c r="N53872"/>
      <c r="O53872"/>
      <c r="U53872"/>
      <c r="V53872"/>
    </row>
    <row r="53873" spans="6:22" x14ac:dyDescent="0.2">
      <c r="F53873"/>
      <c r="M53873" s="2"/>
      <c r="N53873"/>
      <c r="O53873"/>
      <c r="U53873"/>
      <c r="V53873"/>
    </row>
    <row r="53874" spans="6:22" x14ac:dyDescent="0.2">
      <c r="F53874"/>
      <c r="M53874" s="2"/>
      <c r="N53874"/>
      <c r="O53874"/>
      <c r="U53874"/>
      <c r="V53874"/>
    </row>
    <row r="53875" spans="6:22" x14ac:dyDescent="0.2">
      <c r="F53875"/>
      <c r="M53875" s="2"/>
      <c r="N53875"/>
      <c r="O53875"/>
      <c r="U53875"/>
      <c r="V53875"/>
    </row>
    <row r="53876" spans="6:22" x14ac:dyDescent="0.2">
      <c r="F53876"/>
      <c r="M53876" s="2"/>
      <c r="N53876"/>
      <c r="O53876"/>
      <c r="U53876"/>
      <c r="V53876"/>
    </row>
    <row r="53877" spans="6:22" x14ac:dyDescent="0.2">
      <c r="F53877"/>
      <c r="M53877" s="2"/>
      <c r="N53877"/>
      <c r="O53877"/>
      <c r="U53877"/>
      <c r="V53877"/>
    </row>
    <row r="53878" spans="6:22" x14ac:dyDescent="0.2">
      <c r="F53878"/>
      <c r="M53878" s="2"/>
      <c r="N53878"/>
      <c r="O53878"/>
      <c r="U53878"/>
      <c r="V53878"/>
    </row>
    <row r="53879" spans="6:22" x14ac:dyDescent="0.2">
      <c r="F53879"/>
      <c r="M53879" s="2"/>
      <c r="N53879"/>
      <c r="O53879"/>
      <c r="U53879"/>
      <c r="V53879"/>
    </row>
    <row r="53880" spans="6:22" x14ac:dyDescent="0.2">
      <c r="F53880"/>
      <c r="M53880" s="2"/>
      <c r="N53880"/>
      <c r="O53880"/>
      <c r="U53880"/>
      <c r="V53880"/>
    </row>
    <row r="53881" spans="6:22" x14ac:dyDescent="0.2">
      <c r="F53881"/>
      <c r="M53881" s="2"/>
      <c r="N53881"/>
      <c r="O53881"/>
      <c r="U53881"/>
      <c r="V53881"/>
    </row>
    <row r="53882" spans="6:22" x14ac:dyDescent="0.2">
      <c r="F53882"/>
      <c r="M53882" s="2"/>
      <c r="N53882"/>
      <c r="O53882"/>
      <c r="U53882"/>
      <c r="V53882"/>
    </row>
    <row r="53883" spans="6:22" x14ac:dyDescent="0.2">
      <c r="F53883"/>
      <c r="M53883" s="2"/>
      <c r="N53883"/>
      <c r="O53883"/>
      <c r="U53883"/>
      <c r="V53883"/>
    </row>
    <row r="53884" spans="6:22" x14ac:dyDescent="0.2">
      <c r="F53884"/>
      <c r="M53884" s="2"/>
      <c r="N53884"/>
      <c r="O53884"/>
      <c r="U53884"/>
      <c r="V53884"/>
    </row>
    <row r="53885" spans="6:22" x14ac:dyDescent="0.2">
      <c r="F53885"/>
      <c r="M53885" s="2"/>
      <c r="N53885"/>
      <c r="O53885"/>
      <c r="U53885"/>
      <c r="V53885"/>
    </row>
    <row r="53886" spans="6:22" x14ac:dyDescent="0.2">
      <c r="F53886"/>
      <c r="M53886" s="2"/>
      <c r="N53886"/>
      <c r="O53886"/>
      <c r="U53886"/>
      <c r="V53886"/>
    </row>
    <row r="53887" spans="6:22" x14ac:dyDescent="0.2">
      <c r="F53887"/>
      <c r="M53887" s="2"/>
      <c r="N53887"/>
      <c r="O53887"/>
      <c r="U53887"/>
      <c r="V53887"/>
    </row>
    <row r="53888" spans="6:22" x14ac:dyDescent="0.2">
      <c r="F53888"/>
      <c r="M53888" s="2"/>
      <c r="N53888"/>
      <c r="O53888"/>
      <c r="U53888"/>
      <c r="V53888"/>
    </row>
    <row r="53889" spans="6:22" x14ac:dyDescent="0.2">
      <c r="F53889"/>
      <c r="M53889" s="2"/>
      <c r="N53889"/>
      <c r="O53889"/>
      <c r="U53889"/>
      <c r="V53889"/>
    </row>
    <row r="53890" spans="6:22" x14ac:dyDescent="0.2">
      <c r="F53890"/>
      <c r="M53890" s="2"/>
      <c r="N53890"/>
      <c r="O53890"/>
      <c r="U53890"/>
      <c r="V53890"/>
    </row>
    <row r="53891" spans="6:22" x14ac:dyDescent="0.2">
      <c r="F53891"/>
      <c r="M53891" s="2"/>
      <c r="N53891"/>
      <c r="O53891"/>
      <c r="U53891"/>
      <c r="V53891"/>
    </row>
    <row r="53892" spans="6:22" x14ac:dyDescent="0.2">
      <c r="F53892"/>
      <c r="M53892" s="2"/>
      <c r="N53892"/>
      <c r="O53892"/>
      <c r="U53892"/>
      <c r="V53892"/>
    </row>
    <row r="53893" spans="6:22" x14ac:dyDescent="0.2">
      <c r="F53893"/>
      <c r="M53893" s="2"/>
      <c r="N53893"/>
      <c r="O53893"/>
      <c r="U53893"/>
      <c r="V53893"/>
    </row>
    <row r="53894" spans="6:22" x14ac:dyDescent="0.2">
      <c r="F53894"/>
      <c r="M53894" s="2"/>
      <c r="N53894"/>
      <c r="O53894"/>
      <c r="U53894"/>
      <c r="V53894"/>
    </row>
    <row r="53895" spans="6:22" x14ac:dyDescent="0.2">
      <c r="F53895"/>
      <c r="M53895" s="2"/>
      <c r="N53895"/>
      <c r="O53895"/>
      <c r="U53895"/>
      <c r="V53895"/>
    </row>
    <row r="53896" spans="6:22" x14ac:dyDescent="0.2">
      <c r="F53896"/>
      <c r="M53896" s="2"/>
      <c r="N53896"/>
      <c r="O53896"/>
      <c r="U53896"/>
      <c r="V53896"/>
    </row>
    <row r="53897" spans="6:22" x14ac:dyDescent="0.2">
      <c r="F53897"/>
      <c r="M53897" s="2"/>
      <c r="N53897"/>
      <c r="O53897"/>
      <c r="U53897"/>
      <c r="V53897"/>
    </row>
    <row r="53898" spans="6:22" x14ac:dyDescent="0.2">
      <c r="F53898"/>
      <c r="M53898" s="2"/>
      <c r="N53898"/>
      <c r="O53898"/>
      <c r="U53898"/>
      <c r="V53898"/>
    </row>
    <row r="53899" spans="6:22" x14ac:dyDescent="0.2">
      <c r="F53899"/>
      <c r="M53899" s="2"/>
      <c r="N53899"/>
      <c r="O53899"/>
      <c r="U53899"/>
      <c r="V53899"/>
    </row>
    <row r="53900" spans="6:22" x14ac:dyDescent="0.2">
      <c r="F53900"/>
      <c r="M53900" s="2"/>
      <c r="N53900"/>
      <c r="O53900"/>
      <c r="U53900"/>
      <c r="V53900"/>
    </row>
    <row r="53901" spans="6:22" x14ac:dyDescent="0.2">
      <c r="F53901"/>
      <c r="M53901" s="2"/>
      <c r="N53901"/>
      <c r="O53901"/>
      <c r="U53901"/>
      <c r="V53901"/>
    </row>
    <row r="53902" spans="6:22" x14ac:dyDescent="0.2">
      <c r="F53902"/>
      <c r="M53902" s="2"/>
      <c r="N53902"/>
      <c r="O53902"/>
      <c r="U53902"/>
      <c r="V53902"/>
    </row>
    <row r="53903" spans="6:22" x14ac:dyDescent="0.2">
      <c r="F53903"/>
      <c r="M53903" s="2"/>
      <c r="N53903"/>
      <c r="O53903"/>
      <c r="U53903"/>
      <c r="V53903"/>
    </row>
    <row r="53904" spans="6:22" x14ac:dyDescent="0.2">
      <c r="F53904"/>
      <c r="M53904" s="2"/>
      <c r="N53904"/>
      <c r="O53904"/>
      <c r="U53904"/>
      <c r="V53904"/>
    </row>
    <row r="53905" spans="6:22" x14ac:dyDescent="0.2">
      <c r="F53905"/>
      <c r="M53905" s="2"/>
      <c r="N53905"/>
      <c r="O53905"/>
      <c r="U53905"/>
      <c r="V53905"/>
    </row>
    <row r="53906" spans="6:22" x14ac:dyDescent="0.2">
      <c r="F53906"/>
      <c r="M53906" s="2"/>
      <c r="N53906"/>
      <c r="O53906"/>
      <c r="U53906"/>
      <c r="V53906"/>
    </row>
    <row r="53907" spans="6:22" x14ac:dyDescent="0.2">
      <c r="F53907"/>
      <c r="M53907" s="2"/>
      <c r="N53907"/>
      <c r="O53907"/>
      <c r="U53907"/>
      <c r="V53907"/>
    </row>
    <row r="53908" spans="6:22" x14ac:dyDescent="0.2">
      <c r="F53908"/>
      <c r="M53908" s="2"/>
      <c r="N53908"/>
      <c r="O53908"/>
      <c r="U53908"/>
      <c r="V53908"/>
    </row>
    <row r="53909" spans="6:22" x14ac:dyDescent="0.2">
      <c r="F53909"/>
      <c r="M53909" s="2"/>
      <c r="N53909"/>
      <c r="O53909"/>
      <c r="U53909"/>
      <c r="V53909"/>
    </row>
    <row r="53910" spans="6:22" x14ac:dyDescent="0.2">
      <c r="F53910"/>
      <c r="M53910" s="2"/>
      <c r="N53910"/>
      <c r="O53910"/>
      <c r="U53910"/>
      <c r="V53910"/>
    </row>
    <row r="53911" spans="6:22" x14ac:dyDescent="0.2">
      <c r="F53911"/>
      <c r="M53911" s="2"/>
      <c r="N53911"/>
      <c r="O53911"/>
      <c r="U53911"/>
      <c r="V53911"/>
    </row>
    <row r="53912" spans="6:22" x14ac:dyDescent="0.2">
      <c r="F53912"/>
      <c r="M53912" s="2"/>
      <c r="N53912"/>
      <c r="O53912"/>
      <c r="U53912"/>
      <c r="V53912"/>
    </row>
    <row r="53913" spans="6:22" x14ac:dyDescent="0.2">
      <c r="F53913"/>
      <c r="M53913" s="2"/>
      <c r="N53913"/>
      <c r="O53913"/>
      <c r="U53913"/>
      <c r="V53913"/>
    </row>
    <row r="53914" spans="6:22" x14ac:dyDescent="0.2">
      <c r="F53914"/>
      <c r="M53914" s="2"/>
      <c r="N53914"/>
      <c r="O53914"/>
      <c r="U53914"/>
      <c r="V53914"/>
    </row>
    <row r="53915" spans="6:22" x14ac:dyDescent="0.2">
      <c r="F53915"/>
      <c r="M53915" s="2"/>
      <c r="N53915"/>
      <c r="O53915"/>
      <c r="U53915"/>
      <c r="V53915"/>
    </row>
    <row r="53916" spans="6:22" x14ac:dyDescent="0.2">
      <c r="F53916"/>
      <c r="M53916" s="2"/>
      <c r="N53916"/>
      <c r="O53916"/>
      <c r="U53916"/>
      <c r="V53916"/>
    </row>
    <row r="53917" spans="6:22" x14ac:dyDescent="0.2">
      <c r="F53917"/>
      <c r="M53917" s="2"/>
      <c r="N53917"/>
      <c r="O53917"/>
      <c r="U53917"/>
      <c r="V53917"/>
    </row>
    <row r="53918" spans="6:22" x14ac:dyDescent="0.2">
      <c r="F53918"/>
      <c r="M53918" s="2"/>
      <c r="N53918"/>
      <c r="O53918"/>
      <c r="U53918"/>
      <c r="V53918"/>
    </row>
    <row r="53919" spans="6:22" x14ac:dyDescent="0.2">
      <c r="F53919"/>
      <c r="M53919" s="2"/>
      <c r="N53919"/>
      <c r="O53919"/>
      <c r="U53919"/>
      <c r="V53919"/>
    </row>
    <row r="53920" spans="6:22" x14ac:dyDescent="0.2">
      <c r="F53920"/>
      <c r="M53920" s="2"/>
      <c r="N53920"/>
      <c r="O53920"/>
      <c r="U53920"/>
      <c r="V53920"/>
    </row>
    <row r="53921" spans="6:22" x14ac:dyDescent="0.2">
      <c r="F53921"/>
      <c r="M53921" s="2"/>
      <c r="N53921"/>
      <c r="O53921"/>
      <c r="U53921"/>
      <c r="V53921"/>
    </row>
    <row r="53922" spans="6:22" x14ac:dyDescent="0.2">
      <c r="F53922"/>
      <c r="M53922" s="2"/>
      <c r="N53922"/>
      <c r="O53922"/>
      <c r="U53922"/>
      <c r="V53922"/>
    </row>
    <row r="53923" spans="6:22" x14ac:dyDescent="0.2">
      <c r="F53923"/>
      <c r="M53923" s="2"/>
      <c r="N53923"/>
      <c r="O53923"/>
      <c r="U53923"/>
      <c r="V53923"/>
    </row>
    <row r="53924" spans="6:22" x14ac:dyDescent="0.2">
      <c r="F53924"/>
      <c r="M53924" s="2"/>
      <c r="N53924"/>
      <c r="O53924"/>
      <c r="U53924"/>
      <c r="V53924"/>
    </row>
    <row r="53925" spans="6:22" x14ac:dyDescent="0.2">
      <c r="F53925"/>
      <c r="M53925" s="2"/>
      <c r="N53925"/>
      <c r="O53925"/>
      <c r="U53925"/>
      <c r="V53925"/>
    </row>
    <row r="53926" spans="6:22" x14ac:dyDescent="0.2">
      <c r="F53926"/>
      <c r="M53926" s="2"/>
      <c r="N53926"/>
      <c r="O53926"/>
      <c r="U53926"/>
      <c r="V53926"/>
    </row>
    <row r="53927" spans="6:22" x14ac:dyDescent="0.2">
      <c r="F53927"/>
      <c r="M53927" s="2"/>
      <c r="N53927"/>
      <c r="O53927"/>
      <c r="U53927"/>
      <c r="V53927"/>
    </row>
    <row r="53928" spans="6:22" x14ac:dyDescent="0.2">
      <c r="F53928"/>
      <c r="M53928" s="2"/>
      <c r="N53928"/>
      <c r="O53928"/>
      <c r="U53928"/>
      <c r="V53928"/>
    </row>
    <row r="53929" spans="6:22" x14ac:dyDescent="0.2">
      <c r="F53929"/>
      <c r="M53929" s="2"/>
      <c r="N53929"/>
      <c r="O53929"/>
      <c r="U53929"/>
      <c r="V53929"/>
    </row>
    <row r="53930" spans="6:22" x14ac:dyDescent="0.2">
      <c r="F53930"/>
      <c r="M53930" s="2"/>
      <c r="N53930"/>
      <c r="O53930"/>
      <c r="U53930"/>
      <c r="V53930"/>
    </row>
    <row r="53931" spans="6:22" x14ac:dyDescent="0.2">
      <c r="F53931"/>
      <c r="M53931" s="2"/>
      <c r="N53931"/>
      <c r="O53931"/>
      <c r="U53931"/>
      <c r="V53931"/>
    </row>
    <row r="53932" spans="6:22" x14ac:dyDescent="0.2">
      <c r="F53932"/>
      <c r="M53932" s="2"/>
      <c r="N53932"/>
      <c r="O53932"/>
      <c r="U53932"/>
      <c r="V53932"/>
    </row>
    <row r="53933" spans="6:22" x14ac:dyDescent="0.2">
      <c r="F53933"/>
      <c r="M53933" s="2"/>
      <c r="N53933"/>
      <c r="O53933"/>
      <c r="U53933"/>
      <c r="V53933"/>
    </row>
    <row r="53934" spans="6:22" x14ac:dyDescent="0.2">
      <c r="F53934"/>
      <c r="M53934" s="2"/>
      <c r="N53934"/>
      <c r="O53934"/>
      <c r="U53934"/>
      <c r="V53934"/>
    </row>
    <row r="53935" spans="6:22" x14ac:dyDescent="0.2">
      <c r="F53935"/>
      <c r="M53935" s="2"/>
      <c r="N53935"/>
      <c r="O53935"/>
      <c r="U53935"/>
      <c r="V53935"/>
    </row>
    <row r="53936" spans="6:22" x14ac:dyDescent="0.2">
      <c r="F53936"/>
      <c r="M53936" s="2"/>
      <c r="N53936"/>
      <c r="O53936"/>
      <c r="U53936"/>
      <c r="V53936"/>
    </row>
    <row r="53937" spans="6:22" x14ac:dyDescent="0.2">
      <c r="F53937"/>
      <c r="M53937" s="2"/>
      <c r="N53937"/>
      <c r="O53937"/>
      <c r="U53937"/>
      <c r="V53937"/>
    </row>
    <row r="53938" spans="6:22" x14ac:dyDescent="0.2">
      <c r="F53938"/>
      <c r="M53938" s="2"/>
      <c r="N53938"/>
      <c r="O53938"/>
      <c r="U53938"/>
      <c r="V53938"/>
    </row>
    <row r="53939" spans="6:22" x14ac:dyDescent="0.2">
      <c r="F53939"/>
      <c r="M53939" s="2"/>
      <c r="N53939"/>
      <c r="O53939"/>
      <c r="U53939"/>
      <c r="V53939"/>
    </row>
    <row r="53940" spans="6:22" x14ac:dyDescent="0.2">
      <c r="F53940"/>
      <c r="M53940" s="2"/>
      <c r="N53940"/>
      <c r="O53940"/>
      <c r="U53940"/>
      <c r="V53940"/>
    </row>
    <row r="53941" spans="6:22" x14ac:dyDescent="0.2">
      <c r="F53941"/>
      <c r="M53941" s="2"/>
      <c r="N53941"/>
      <c r="O53941"/>
      <c r="U53941"/>
      <c r="V53941"/>
    </row>
    <row r="53942" spans="6:22" x14ac:dyDescent="0.2">
      <c r="F53942"/>
      <c r="M53942" s="2"/>
      <c r="N53942"/>
      <c r="O53942"/>
      <c r="U53942"/>
      <c r="V53942"/>
    </row>
    <row r="53943" spans="6:22" x14ac:dyDescent="0.2">
      <c r="F53943"/>
      <c r="M53943" s="2"/>
      <c r="N53943"/>
      <c r="O53943"/>
      <c r="U53943"/>
      <c r="V53943"/>
    </row>
    <row r="53944" spans="6:22" x14ac:dyDescent="0.2">
      <c r="F53944"/>
      <c r="M53944" s="2"/>
      <c r="N53944"/>
      <c r="O53944"/>
      <c r="U53944"/>
      <c r="V53944"/>
    </row>
    <row r="53945" spans="6:22" x14ac:dyDescent="0.2">
      <c r="F53945"/>
      <c r="M53945" s="2"/>
      <c r="N53945"/>
      <c r="O53945"/>
      <c r="U53945"/>
      <c r="V53945"/>
    </row>
    <row r="53946" spans="6:22" x14ac:dyDescent="0.2">
      <c r="F53946"/>
      <c r="M53946" s="2"/>
      <c r="N53946"/>
      <c r="O53946"/>
      <c r="U53946"/>
      <c r="V53946"/>
    </row>
    <row r="53947" spans="6:22" x14ac:dyDescent="0.2">
      <c r="F53947"/>
      <c r="M53947" s="2"/>
      <c r="N53947"/>
      <c r="O53947"/>
      <c r="U53947"/>
      <c r="V53947"/>
    </row>
    <row r="53948" spans="6:22" x14ac:dyDescent="0.2">
      <c r="F53948"/>
      <c r="M53948" s="2"/>
      <c r="N53948"/>
      <c r="O53948"/>
      <c r="U53948"/>
      <c r="V53948"/>
    </row>
    <row r="53949" spans="6:22" x14ac:dyDescent="0.2">
      <c r="F53949"/>
      <c r="M53949" s="2"/>
      <c r="N53949"/>
      <c r="O53949"/>
      <c r="U53949"/>
      <c r="V53949"/>
    </row>
    <row r="53950" spans="6:22" x14ac:dyDescent="0.2">
      <c r="F53950"/>
      <c r="M53950" s="2"/>
      <c r="N53950"/>
      <c r="O53950"/>
      <c r="U53950"/>
      <c r="V53950"/>
    </row>
    <row r="53951" spans="6:22" x14ac:dyDescent="0.2">
      <c r="F53951"/>
      <c r="M53951" s="2"/>
      <c r="N53951"/>
      <c r="O53951"/>
      <c r="U53951"/>
      <c r="V53951"/>
    </row>
    <row r="53952" spans="6:22" x14ac:dyDescent="0.2">
      <c r="F53952"/>
      <c r="M53952" s="2"/>
      <c r="N53952"/>
      <c r="O53952"/>
      <c r="U53952"/>
      <c r="V53952"/>
    </row>
    <row r="53953" spans="6:22" x14ac:dyDescent="0.2">
      <c r="F53953"/>
      <c r="M53953" s="2"/>
      <c r="N53953"/>
      <c r="O53953"/>
      <c r="U53953"/>
      <c r="V53953"/>
    </row>
    <row r="53954" spans="6:22" x14ac:dyDescent="0.2">
      <c r="F53954"/>
      <c r="M53954" s="2"/>
      <c r="N53954"/>
      <c r="O53954"/>
      <c r="U53954"/>
      <c r="V53954"/>
    </row>
    <row r="53955" spans="6:22" x14ac:dyDescent="0.2">
      <c r="F53955"/>
      <c r="M53955" s="2"/>
      <c r="N53955"/>
      <c r="O53955"/>
      <c r="U53955"/>
      <c r="V53955"/>
    </row>
    <row r="53956" spans="6:22" x14ac:dyDescent="0.2">
      <c r="F53956"/>
      <c r="M53956" s="2"/>
      <c r="N53956"/>
      <c r="O53956"/>
      <c r="U53956"/>
      <c r="V53956"/>
    </row>
    <row r="53957" spans="6:22" x14ac:dyDescent="0.2">
      <c r="F53957"/>
      <c r="M53957" s="2"/>
      <c r="N53957"/>
      <c r="O53957"/>
      <c r="U53957"/>
      <c r="V53957"/>
    </row>
    <row r="53958" spans="6:22" x14ac:dyDescent="0.2">
      <c r="F53958"/>
      <c r="M53958" s="2"/>
      <c r="N53958"/>
      <c r="O53958"/>
      <c r="U53958"/>
      <c r="V53958"/>
    </row>
    <row r="53959" spans="6:22" x14ac:dyDescent="0.2">
      <c r="F53959"/>
      <c r="M53959" s="2"/>
      <c r="N53959"/>
      <c r="O53959"/>
      <c r="U53959"/>
      <c r="V53959"/>
    </row>
    <row r="53960" spans="6:22" x14ac:dyDescent="0.2">
      <c r="F53960"/>
      <c r="M53960" s="2"/>
      <c r="N53960"/>
      <c r="O53960"/>
      <c r="U53960"/>
      <c r="V53960"/>
    </row>
    <row r="53961" spans="6:22" x14ac:dyDescent="0.2">
      <c r="F53961"/>
      <c r="M53961" s="2"/>
      <c r="N53961"/>
      <c r="O53961"/>
      <c r="U53961"/>
      <c r="V53961"/>
    </row>
    <row r="53962" spans="6:22" x14ac:dyDescent="0.2">
      <c r="F53962"/>
      <c r="M53962" s="2"/>
      <c r="N53962"/>
      <c r="O53962"/>
      <c r="U53962"/>
      <c r="V53962"/>
    </row>
    <row r="53963" spans="6:22" x14ac:dyDescent="0.2">
      <c r="F53963"/>
      <c r="M53963" s="2"/>
      <c r="N53963"/>
      <c r="O53963"/>
      <c r="U53963"/>
      <c r="V53963"/>
    </row>
    <row r="53964" spans="6:22" x14ac:dyDescent="0.2">
      <c r="F53964"/>
      <c r="M53964" s="2"/>
      <c r="N53964"/>
      <c r="O53964"/>
      <c r="U53964"/>
      <c r="V53964"/>
    </row>
    <row r="53965" spans="6:22" x14ac:dyDescent="0.2">
      <c r="F53965"/>
      <c r="M53965" s="2"/>
      <c r="N53965"/>
      <c r="O53965"/>
      <c r="U53965"/>
      <c r="V53965"/>
    </row>
    <row r="53966" spans="6:22" x14ac:dyDescent="0.2">
      <c r="F53966"/>
      <c r="M53966" s="2"/>
      <c r="N53966"/>
      <c r="O53966"/>
      <c r="U53966"/>
      <c r="V53966"/>
    </row>
    <row r="53967" spans="6:22" x14ac:dyDescent="0.2">
      <c r="F53967"/>
      <c r="M53967" s="2"/>
      <c r="N53967"/>
      <c r="O53967"/>
      <c r="U53967"/>
      <c r="V53967"/>
    </row>
    <row r="53968" spans="6:22" x14ac:dyDescent="0.2">
      <c r="F53968"/>
      <c r="M53968" s="2"/>
      <c r="N53968"/>
      <c r="O53968"/>
      <c r="U53968"/>
      <c r="V53968"/>
    </row>
    <row r="53969" spans="6:22" x14ac:dyDescent="0.2">
      <c r="F53969"/>
      <c r="M53969" s="2"/>
      <c r="N53969"/>
      <c r="O53969"/>
      <c r="U53969"/>
      <c r="V53969"/>
    </row>
    <row r="53970" spans="6:22" x14ac:dyDescent="0.2">
      <c r="F53970"/>
      <c r="M53970" s="2"/>
      <c r="N53970"/>
      <c r="O53970"/>
      <c r="U53970"/>
      <c r="V53970"/>
    </row>
    <row r="53971" spans="6:22" x14ac:dyDescent="0.2">
      <c r="F53971"/>
      <c r="M53971" s="2"/>
      <c r="N53971"/>
      <c r="O53971"/>
      <c r="U53971"/>
      <c r="V53971"/>
    </row>
    <row r="53972" spans="6:22" x14ac:dyDescent="0.2">
      <c r="F53972"/>
      <c r="M53972" s="2"/>
      <c r="N53972"/>
      <c r="O53972"/>
      <c r="U53972"/>
      <c r="V53972"/>
    </row>
    <row r="53973" spans="6:22" x14ac:dyDescent="0.2">
      <c r="F53973"/>
      <c r="M53973" s="2"/>
      <c r="N53973"/>
      <c r="O53973"/>
      <c r="U53973"/>
      <c r="V53973"/>
    </row>
    <row r="53974" spans="6:22" x14ac:dyDescent="0.2">
      <c r="F53974"/>
      <c r="M53974" s="2"/>
      <c r="N53974"/>
      <c r="O53974"/>
      <c r="U53974"/>
      <c r="V53974"/>
    </row>
    <row r="53975" spans="6:22" x14ac:dyDescent="0.2">
      <c r="F53975"/>
      <c r="M53975" s="2"/>
      <c r="N53975"/>
      <c r="O53975"/>
      <c r="U53975"/>
      <c r="V53975"/>
    </row>
    <row r="53976" spans="6:22" x14ac:dyDescent="0.2">
      <c r="F53976"/>
      <c r="M53976" s="2"/>
      <c r="N53976"/>
      <c r="O53976"/>
      <c r="U53976"/>
      <c r="V53976"/>
    </row>
    <row r="53977" spans="6:22" x14ac:dyDescent="0.2">
      <c r="F53977"/>
      <c r="M53977" s="2"/>
      <c r="N53977"/>
      <c r="O53977"/>
      <c r="U53977"/>
      <c r="V53977"/>
    </row>
    <row r="53978" spans="6:22" x14ac:dyDescent="0.2">
      <c r="F53978"/>
      <c r="M53978" s="2"/>
      <c r="N53978"/>
      <c r="O53978"/>
      <c r="U53978"/>
      <c r="V53978"/>
    </row>
    <row r="53979" spans="6:22" x14ac:dyDescent="0.2">
      <c r="F53979"/>
      <c r="M53979" s="2"/>
      <c r="N53979"/>
      <c r="O53979"/>
      <c r="U53979"/>
      <c r="V53979"/>
    </row>
    <row r="53980" spans="6:22" x14ac:dyDescent="0.2">
      <c r="F53980"/>
      <c r="M53980" s="2"/>
      <c r="N53980"/>
      <c r="O53980"/>
      <c r="U53980"/>
      <c r="V53980"/>
    </row>
    <row r="53981" spans="6:22" x14ac:dyDescent="0.2">
      <c r="F53981"/>
      <c r="M53981" s="2"/>
      <c r="N53981"/>
      <c r="O53981"/>
      <c r="U53981"/>
      <c r="V53981"/>
    </row>
    <row r="53982" spans="6:22" x14ac:dyDescent="0.2">
      <c r="F53982"/>
      <c r="M53982" s="2"/>
      <c r="N53982"/>
      <c r="O53982"/>
      <c r="U53982"/>
      <c r="V53982"/>
    </row>
    <row r="53983" spans="6:22" x14ac:dyDescent="0.2">
      <c r="F53983"/>
      <c r="M53983" s="2"/>
      <c r="N53983"/>
      <c r="O53983"/>
      <c r="U53983"/>
      <c r="V53983"/>
    </row>
    <row r="53984" spans="6:22" x14ac:dyDescent="0.2">
      <c r="F53984"/>
      <c r="M53984" s="2"/>
      <c r="N53984"/>
      <c r="O53984"/>
      <c r="U53984"/>
      <c r="V53984"/>
    </row>
    <row r="53985" spans="6:22" x14ac:dyDescent="0.2">
      <c r="F53985"/>
      <c r="M53985" s="2"/>
      <c r="N53985"/>
      <c r="O53985"/>
      <c r="U53985"/>
      <c r="V53985"/>
    </row>
    <row r="53986" spans="6:22" x14ac:dyDescent="0.2">
      <c r="F53986"/>
      <c r="M53986" s="2"/>
      <c r="N53986"/>
      <c r="O53986"/>
      <c r="U53986"/>
      <c r="V53986"/>
    </row>
    <row r="53987" spans="6:22" x14ac:dyDescent="0.2">
      <c r="F53987"/>
      <c r="M53987" s="2"/>
      <c r="N53987"/>
      <c r="O53987"/>
      <c r="U53987"/>
      <c r="V53987"/>
    </row>
    <row r="53988" spans="6:22" x14ac:dyDescent="0.2">
      <c r="F53988"/>
      <c r="M53988" s="2"/>
      <c r="N53988"/>
      <c r="O53988"/>
      <c r="U53988"/>
      <c r="V53988"/>
    </row>
    <row r="53989" spans="6:22" x14ac:dyDescent="0.2">
      <c r="F53989"/>
      <c r="M53989" s="2"/>
      <c r="N53989"/>
      <c r="O53989"/>
      <c r="U53989"/>
      <c r="V53989"/>
    </row>
    <row r="53990" spans="6:22" x14ac:dyDescent="0.2">
      <c r="F53990"/>
      <c r="M53990" s="2"/>
      <c r="N53990"/>
      <c r="O53990"/>
      <c r="U53990"/>
      <c r="V53990"/>
    </row>
    <row r="53991" spans="6:22" x14ac:dyDescent="0.2">
      <c r="F53991"/>
      <c r="M53991" s="2"/>
      <c r="N53991"/>
      <c r="O53991"/>
      <c r="U53991"/>
      <c r="V53991"/>
    </row>
    <row r="53992" spans="6:22" x14ac:dyDescent="0.2">
      <c r="F53992"/>
      <c r="M53992" s="2"/>
      <c r="N53992"/>
      <c r="O53992"/>
      <c r="U53992"/>
      <c r="V53992"/>
    </row>
    <row r="53993" spans="6:22" x14ac:dyDescent="0.2">
      <c r="F53993"/>
      <c r="M53993" s="2"/>
      <c r="N53993"/>
      <c r="O53993"/>
      <c r="U53993"/>
      <c r="V53993"/>
    </row>
    <row r="53994" spans="6:22" x14ac:dyDescent="0.2">
      <c r="F53994"/>
      <c r="M53994" s="2"/>
      <c r="N53994"/>
      <c r="O53994"/>
      <c r="U53994"/>
      <c r="V53994"/>
    </row>
    <row r="53995" spans="6:22" x14ac:dyDescent="0.2">
      <c r="F53995"/>
      <c r="M53995" s="2"/>
      <c r="N53995"/>
      <c r="O53995"/>
      <c r="U53995"/>
      <c r="V53995"/>
    </row>
    <row r="53996" spans="6:22" x14ac:dyDescent="0.2">
      <c r="F53996"/>
      <c r="M53996" s="2"/>
      <c r="N53996"/>
      <c r="O53996"/>
      <c r="U53996"/>
      <c r="V53996"/>
    </row>
    <row r="53997" spans="6:22" x14ac:dyDescent="0.2">
      <c r="F53997"/>
      <c r="M53997" s="2"/>
      <c r="N53997"/>
      <c r="O53997"/>
      <c r="U53997"/>
      <c r="V53997"/>
    </row>
    <row r="53998" spans="6:22" x14ac:dyDescent="0.2">
      <c r="F53998"/>
      <c r="M53998" s="2"/>
      <c r="N53998"/>
      <c r="O53998"/>
      <c r="U53998"/>
      <c r="V53998"/>
    </row>
    <row r="53999" spans="6:22" x14ac:dyDescent="0.2">
      <c r="F53999"/>
      <c r="M53999" s="2"/>
      <c r="N53999"/>
      <c r="O53999"/>
      <c r="U53999"/>
      <c r="V53999"/>
    </row>
    <row r="54000" spans="6:22" x14ac:dyDescent="0.2">
      <c r="F54000"/>
      <c r="M54000" s="2"/>
      <c r="N54000"/>
      <c r="O54000"/>
      <c r="U54000"/>
      <c r="V54000"/>
    </row>
    <row r="54001" spans="6:22" x14ac:dyDescent="0.2">
      <c r="F54001"/>
      <c r="M54001" s="2"/>
      <c r="N54001"/>
      <c r="O54001"/>
      <c r="U54001"/>
      <c r="V54001"/>
    </row>
    <row r="54002" spans="6:22" x14ac:dyDescent="0.2">
      <c r="F54002"/>
      <c r="M54002" s="2"/>
      <c r="N54002"/>
      <c r="O54002"/>
      <c r="U54002"/>
      <c r="V54002"/>
    </row>
    <row r="54003" spans="6:22" x14ac:dyDescent="0.2">
      <c r="F54003"/>
      <c r="M54003" s="2"/>
      <c r="N54003"/>
      <c r="O54003"/>
      <c r="U54003"/>
      <c r="V54003"/>
    </row>
    <row r="54004" spans="6:22" x14ac:dyDescent="0.2">
      <c r="F54004"/>
      <c r="M54004" s="2"/>
      <c r="N54004"/>
      <c r="O54004"/>
      <c r="U54004"/>
      <c r="V54004"/>
    </row>
    <row r="54005" spans="6:22" x14ac:dyDescent="0.2">
      <c r="F54005"/>
      <c r="M54005" s="2"/>
      <c r="N54005"/>
      <c r="O54005"/>
      <c r="U54005"/>
      <c r="V54005"/>
    </row>
    <row r="54006" spans="6:22" x14ac:dyDescent="0.2">
      <c r="F54006"/>
      <c r="M54006" s="2"/>
      <c r="N54006"/>
      <c r="O54006"/>
      <c r="U54006"/>
      <c r="V54006"/>
    </row>
    <row r="54007" spans="6:22" x14ac:dyDescent="0.2">
      <c r="F54007"/>
      <c r="M54007" s="2"/>
      <c r="N54007"/>
      <c r="O54007"/>
      <c r="U54007"/>
      <c r="V54007"/>
    </row>
    <row r="54008" spans="6:22" x14ac:dyDescent="0.2">
      <c r="F54008"/>
      <c r="M54008" s="2"/>
      <c r="N54008"/>
      <c r="O54008"/>
      <c r="U54008"/>
      <c r="V54008"/>
    </row>
    <row r="54009" spans="6:22" x14ac:dyDescent="0.2">
      <c r="F54009"/>
      <c r="M54009" s="2"/>
      <c r="N54009"/>
      <c r="O54009"/>
      <c r="U54009"/>
      <c r="V54009"/>
    </row>
    <row r="54010" spans="6:22" x14ac:dyDescent="0.2">
      <c r="F54010"/>
      <c r="M54010" s="2"/>
      <c r="N54010"/>
      <c r="O54010"/>
      <c r="U54010"/>
      <c r="V54010"/>
    </row>
    <row r="54011" spans="6:22" x14ac:dyDescent="0.2">
      <c r="F54011"/>
      <c r="M54011" s="2"/>
      <c r="N54011"/>
      <c r="O54011"/>
      <c r="U54011"/>
      <c r="V54011"/>
    </row>
    <row r="54012" spans="6:22" x14ac:dyDescent="0.2">
      <c r="F54012"/>
      <c r="M54012" s="2"/>
      <c r="N54012"/>
      <c r="O54012"/>
      <c r="U54012"/>
      <c r="V54012"/>
    </row>
    <row r="54013" spans="6:22" x14ac:dyDescent="0.2">
      <c r="F54013"/>
      <c r="M54013" s="2"/>
      <c r="N54013"/>
      <c r="O54013"/>
      <c r="U54013"/>
      <c r="V54013"/>
    </row>
    <row r="54014" spans="6:22" x14ac:dyDescent="0.2">
      <c r="F54014"/>
      <c r="M54014" s="2"/>
      <c r="N54014"/>
      <c r="O54014"/>
      <c r="U54014"/>
      <c r="V54014"/>
    </row>
    <row r="54015" spans="6:22" x14ac:dyDescent="0.2">
      <c r="F54015"/>
      <c r="M54015" s="2"/>
      <c r="N54015"/>
      <c r="O54015"/>
      <c r="U54015"/>
      <c r="V54015"/>
    </row>
    <row r="54016" spans="6:22" x14ac:dyDescent="0.2">
      <c r="F54016"/>
      <c r="M54016" s="2"/>
      <c r="N54016"/>
      <c r="O54016"/>
      <c r="U54016"/>
      <c r="V54016"/>
    </row>
    <row r="54017" spans="6:22" x14ac:dyDescent="0.2">
      <c r="F54017"/>
      <c r="M54017" s="2"/>
      <c r="N54017"/>
      <c r="O54017"/>
      <c r="U54017"/>
      <c r="V54017"/>
    </row>
    <row r="54018" spans="6:22" x14ac:dyDescent="0.2">
      <c r="F54018"/>
      <c r="M54018" s="2"/>
      <c r="N54018"/>
      <c r="O54018"/>
      <c r="U54018"/>
      <c r="V54018"/>
    </row>
    <row r="54019" spans="6:22" x14ac:dyDescent="0.2">
      <c r="F54019"/>
      <c r="M54019" s="2"/>
      <c r="N54019"/>
      <c r="O54019"/>
      <c r="U54019"/>
      <c r="V54019"/>
    </row>
    <row r="54020" spans="6:22" x14ac:dyDescent="0.2">
      <c r="F54020"/>
      <c r="M54020" s="2"/>
      <c r="N54020"/>
      <c r="O54020"/>
      <c r="U54020"/>
      <c r="V54020"/>
    </row>
    <row r="54021" spans="6:22" x14ac:dyDescent="0.2">
      <c r="F54021"/>
      <c r="M54021" s="2"/>
      <c r="N54021"/>
      <c r="O54021"/>
      <c r="U54021"/>
      <c r="V54021"/>
    </row>
    <row r="54022" spans="6:22" x14ac:dyDescent="0.2">
      <c r="F54022"/>
      <c r="M54022" s="2"/>
      <c r="N54022"/>
      <c r="O54022"/>
      <c r="U54022"/>
      <c r="V54022"/>
    </row>
    <row r="54023" spans="6:22" x14ac:dyDescent="0.2">
      <c r="F54023"/>
      <c r="M54023" s="2"/>
      <c r="N54023"/>
      <c r="O54023"/>
      <c r="U54023"/>
      <c r="V54023"/>
    </row>
    <row r="54024" spans="6:22" x14ac:dyDescent="0.2">
      <c r="F54024"/>
      <c r="M54024" s="2"/>
      <c r="N54024"/>
      <c r="O54024"/>
      <c r="U54024"/>
      <c r="V54024"/>
    </row>
    <row r="54025" spans="6:22" x14ac:dyDescent="0.2">
      <c r="F54025"/>
      <c r="M54025" s="2"/>
      <c r="N54025"/>
      <c r="O54025"/>
      <c r="U54025"/>
      <c r="V54025"/>
    </row>
    <row r="54026" spans="6:22" x14ac:dyDescent="0.2">
      <c r="F54026"/>
      <c r="M54026" s="2"/>
      <c r="N54026"/>
      <c r="O54026"/>
      <c r="U54026"/>
      <c r="V54026"/>
    </row>
    <row r="54027" spans="6:22" x14ac:dyDescent="0.2">
      <c r="F54027"/>
      <c r="M54027" s="2"/>
      <c r="N54027"/>
      <c r="O54027"/>
      <c r="U54027"/>
      <c r="V54027"/>
    </row>
    <row r="54028" spans="6:22" x14ac:dyDescent="0.2">
      <c r="F54028"/>
      <c r="M54028" s="2"/>
      <c r="N54028"/>
      <c r="O54028"/>
      <c r="U54028"/>
      <c r="V54028"/>
    </row>
    <row r="54029" spans="6:22" x14ac:dyDescent="0.2">
      <c r="F54029"/>
      <c r="M54029" s="2"/>
      <c r="N54029"/>
      <c r="O54029"/>
      <c r="U54029"/>
      <c r="V54029"/>
    </row>
    <row r="54030" spans="6:22" x14ac:dyDescent="0.2">
      <c r="F54030"/>
      <c r="M54030" s="2"/>
      <c r="N54030"/>
      <c r="O54030"/>
      <c r="U54030"/>
      <c r="V54030"/>
    </row>
    <row r="54031" spans="6:22" x14ac:dyDescent="0.2">
      <c r="F54031"/>
      <c r="M54031" s="2"/>
      <c r="N54031"/>
      <c r="O54031"/>
      <c r="U54031"/>
      <c r="V54031"/>
    </row>
    <row r="54032" spans="6:22" x14ac:dyDescent="0.2">
      <c r="F54032"/>
      <c r="M54032" s="2"/>
      <c r="N54032"/>
      <c r="O54032"/>
      <c r="U54032"/>
      <c r="V54032"/>
    </row>
    <row r="54033" spans="6:22" x14ac:dyDescent="0.2">
      <c r="F54033"/>
      <c r="M54033" s="2"/>
      <c r="N54033"/>
      <c r="O54033"/>
      <c r="U54033"/>
      <c r="V54033"/>
    </row>
    <row r="54034" spans="6:22" x14ac:dyDescent="0.2">
      <c r="F54034"/>
      <c r="M54034" s="2"/>
      <c r="N54034"/>
      <c r="O54034"/>
      <c r="U54034"/>
      <c r="V54034"/>
    </row>
    <row r="54035" spans="6:22" x14ac:dyDescent="0.2">
      <c r="F54035"/>
      <c r="M54035" s="2"/>
      <c r="N54035"/>
      <c r="O54035"/>
      <c r="U54035"/>
      <c r="V54035"/>
    </row>
    <row r="54036" spans="6:22" x14ac:dyDescent="0.2">
      <c r="F54036"/>
      <c r="M54036" s="2"/>
      <c r="N54036"/>
      <c r="O54036"/>
      <c r="U54036"/>
      <c r="V54036"/>
    </row>
    <row r="54037" spans="6:22" x14ac:dyDescent="0.2">
      <c r="F54037"/>
      <c r="M54037" s="2"/>
      <c r="N54037"/>
      <c r="O54037"/>
      <c r="U54037"/>
      <c r="V54037"/>
    </row>
    <row r="54038" spans="6:22" x14ac:dyDescent="0.2">
      <c r="F54038"/>
      <c r="M54038" s="2"/>
      <c r="N54038"/>
      <c r="O54038"/>
      <c r="U54038"/>
      <c r="V54038"/>
    </row>
    <row r="54039" spans="6:22" x14ac:dyDescent="0.2">
      <c r="F54039"/>
      <c r="M54039" s="2"/>
      <c r="N54039"/>
      <c r="O54039"/>
      <c r="U54039"/>
      <c r="V54039"/>
    </row>
    <row r="54040" spans="6:22" x14ac:dyDescent="0.2">
      <c r="F54040"/>
      <c r="M54040" s="2"/>
      <c r="N54040"/>
      <c r="O54040"/>
      <c r="U54040"/>
      <c r="V54040"/>
    </row>
    <row r="54041" spans="6:22" x14ac:dyDescent="0.2">
      <c r="F54041"/>
      <c r="M54041" s="2"/>
      <c r="N54041"/>
      <c r="O54041"/>
      <c r="U54041"/>
      <c r="V54041"/>
    </row>
    <row r="54042" spans="6:22" x14ac:dyDescent="0.2">
      <c r="F54042"/>
      <c r="M54042" s="2"/>
      <c r="N54042"/>
      <c r="O54042"/>
      <c r="U54042"/>
      <c r="V54042"/>
    </row>
    <row r="54043" spans="6:22" x14ac:dyDescent="0.2">
      <c r="F54043"/>
      <c r="M54043" s="2"/>
      <c r="N54043"/>
      <c r="O54043"/>
      <c r="U54043"/>
      <c r="V54043"/>
    </row>
    <row r="54044" spans="6:22" x14ac:dyDescent="0.2">
      <c r="F54044"/>
      <c r="M54044" s="2"/>
      <c r="N54044"/>
      <c r="O54044"/>
      <c r="U54044"/>
      <c r="V54044"/>
    </row>
    <row r="54045" spans="6:22" x14ac:dyDescent="0.2">
      <c r="F54045"/>
      <c r="M54045" s="2"/>
      <c r="N54045"/>
      <c r="O54045"/>
      <c r="U54045"/>
      <c r="V54045"/>
    </row>
    <row r="54046" spans="6:22" x14ac:dyDescent="0.2">
      <c r="F54046"/>
      <c r="M54046" s="2"/>
      <c r="N54046"/>
      <c r="O54046"/>
      <c r="U54046"/>
      <c r="V54046"/>
    </row>
    <row r="54047" spans="6:22" x14ac:dyDescent="0.2">
      <c r="F54047"/>
      <c r="M54047" s="2"/>
      <c r="N54047"/>
      <c r="O54047"/>
      <c r="U54047"/>
      <c r="V54047"/>
    </row>
    <row r="54048" spans="6:22" x14ac:dyDescent="0.2">
      <c r="F54048"/>
      <c r="M54048" s="2"/>
      <c r="N54048"/>
      <c r="O54048"/>
      <c r="U54048"/>
      <c r="V54048"/>
    </row>
    <row r="54049" spans="6:22" x14ac:dyDescent="0.2">
      <c r="F54049"/>
      <c r="M54049" s="2"/>
      <c r="N54049"/>
      <c r="O54049"/>
      <c r="U54049"/>
      <c r="V54049"/>
    </row>
    <row r="54050" spans="6:22" x14ac:dyDescent="0.2">
      <c r="F54050"/>
      <c r="M54050" s="2"/>
      <c r="N54050"/>
      <c r="O54050"/>
      <c r="U54050"/>
      <c r="V54050"/>
    </row>
    <row r="54051" spans="6:22" x14ac:dyDescent="0.2">
      <c r="F54051"/>
      <c r="M54051" s="2"/>
      <c r="N54051"/>
      <c r="O54051"/>
      <c r="U54051"/>
      <c r="V54051"/>
    </row>
    <row r="54052" spans="6:22" x14ac:dyDescent="0.2">
      <c r="F54052"/>
      <c r="M54052" s="2"/>
      <c r="N54052"/>
      <c r="O54052"/>
      <c r="U54052"/>
      <c r="V54052"/>
    </row>
    <row r="54053" spans="6:22" x14ac:dyDescent="0.2">
      <c r="F54053"/>
      <c r="M54053" s="2"/>
      <c r="N54053"/>
      <c r="O54053"/>
      <c r="U54053"/>
      <c r="V54053"/>
    </row>
    <row r="54054" spans="6:22" x14ac:dyDescent="0.2">
      <c r="F54054"/>
      <c r="M54054" s="2"/>
      <c r="N54054"/>
      <c r="O54054"/>
      <c r="U54054"/>
      <c r="V54054"/>
    </row>
    <row r="54055" spans="6:22" x14ac:dyDescent="0.2">
      <c r="F54055"/>
      <c r="M54055" s="2"/>
      <c r="N54055"/>
      <c r="O54055"/>
      <c r="U54055"/>
      <c r="V54055"/>
    </row>
    <row r="54056" spans="6:22" x14ac:dyDescent="0.2">
      <c r="F54056"/>
      <c r="M54056" s="2"/>
      <c r="N54056"/>
      <c r="O54056"/>
      <c r="U54056"/>
      <c r="V54056"/>
    </row>
    <row r="54057" spans="6:22" x14ac:dyDescent="0.2">
      <c r="F54057"/>
      <c r="M54057" s="2"/>
      <c r="N54057"/>
      <c r="O54057"/>
      <c r="U54057"/>
      <c r="V54057"/>
    </row>
    <row r="54058" spans="6:22" x14ac:dyDescent="0.2">
      <c r="F54058"/>
      <c r="M54058" s="2"/>
      <c r="N54058"/>
      <c r="O54058"/>
      <c r="U54058"/>
      <c r="V54058"/>
    </row>
    <row r="54059" spans="6:22" x14ac:dyDescent="0.2">
      <c r="F54059"/>
      <c r="M54059" s="2"/>
      <c r="N54059"/>
      <c r="O54059"/>
      <c r="U54059"/>
      <c r="V54059"/>
    </row>
    <row r="54060" spans="6:22" x14ac:dyDescent="0.2">
      <c r="F54060"/>
      <c r="M54060" s="2"/>
      <c r="N54060"/>
      <c r="O54060"/>
      <c r="U54060"/>
      <c r="V54060"/>
    </row>
    <row r="54061" spans="6:22" x14ac:dyDescent="0.2">
      <c r="F54061"/>
      <c r="M54061" s="2"/>
      <c r="N54061"/>
      <c r="O54061"/>
      <c r="U54061"/>
      <c r="V54061"/>
    </row>
    <row r="54062" spans="6:22" x14ac:dyDescent="0.2">
      <c r="F54062"/>
      <c r="M54062" s="2"/>
      <c r="N54062"/>
      <c r="O54062"/>
      <c r="U54062"/>
      <c r="V54062"/>
    </row>
    <row r="54063" spans="6:22" x14ac:dyDescent="0.2">
      <c r="F54063"/>
      <c r="M54063" s="2"/>
      <c r="N54063"/>
      <c r="O54063"/>
      <c r="U54063"/>
      <c r="V54063"/>
    </row>
    <row r="54064" spans="6:22" x14ac:dyDescent="0.2">
      <c r="F54064"/>
      <c r="M54064" s="2"/>
      <c r="N54064"/>
      <c r="O54064"/>
      <c r="U54064"/>
      <c r="V54064"/>
    </row>
    <row r="54065" spans="6:22" x14ac:dyDescent="0.2">
      <c r="F54065"/>
      <c r="M54065" s="2"/>
      <c r="N54065"/>
      <c r="O54065"/>
      <c r="U54065"/>
      <c r="V54065"/>
    </row>
    <row r="54066" spans="6:22" x14ac:dyDescent="0.2">
      <c r="F54066"/>
      <c r="M54066" s="2"/>
      <c r="N54066"/>
      <c r="O54066"/>
      <c r="U54066"/>
      <c r="V54066"/>
    </row>
    <row r="54067" spans="6:22" x14ac:dyDescent="0.2">
      <c r="F54067"/>
      <c r="M54067" s="2"/>
      <c r="N54067"/>
      <c r="O54067"/>
      <c r="U54067"/>
      <c r="V54067"/>
    </row>
    <row r="54068" spans="6:22" x14ac:dyDescent="0.2">
      <c r="F54068"/>
      <c r="M54068" s="2"/>
      <c r="N54068"/>
      <c r="O54068"/>
      <c r="U54068"/>
      <c r="V54068"/>
    </row>
    <row r="54069" spans="6:22" x14ac:dyDescent="0.2">
      <c r="F54069"/>
      <c r="M54069" s="2"/>
      <c r="N54069"/>
      <c r="O54069"/>
      <c r="U54069"/>
      <c r="V54069"/>
    </row>
    <row r="54070" spans="6:22" x14ac:dyDescent="0.2">
      <c r="F54070"/>
      <c r="M54070" s="2"/>
      <c r="N54070"/>
      <c r="O54070"/>
      <c r="U54070"/>
      <c r="V54070"/>
    </row>
    <row r="54071" spans="6:22" x14ac:dyDescent="0.2">
      <c r="F54071"/>
      <c r="M54071" s="2"/>
      <c r="N54071"/>
      <c r="O54071"/>
      <c r="U54071"/>
      <c r="V54071"/>
    </row>
    <row r="54072" spans="6:22" x14ac:dyDescent="0.2">
      <c r="F54072"/>
      <c r="M54072" s="2"/>
      <c r="N54072"/>
      <c r="O54072"/>
      <c r="U54072"/>
      <c r="V54072"/>
    </row>
    <row r="54073" spans="6:22" x14ac:dyDescent="0.2">
      <c r="F54073"/>
      <c r="M54073" s="2"/>
      <c r="N54073"/>
      <c r="O54073"/>
      <c r="U54073"/>
      <c r="V54073"/>
    </row>
    <row r="54074" spans="6:22" x14ac:dyDescent="0.2">
      <c r="F54074"/>
      <c r="M54074" s="2"/>
      <c r="N54074"/>
      <c r="O54074"/>
      <c r="U54074"/>
      <c r="V54074"/>
    </row>
    <row r="54075" spans="6:22" x14ac:dyDescent="0.2">
      <c r="F54075"/>
      <c r="M54075" s="2"/>
      <c r="N54075"/>
      <c r="O54075"/>
      <c r="U54075"/>
      <c r="V54075"/>
    </row>
    <row r="54076" spans="6:22" x14ac:dyDescent="0.2">
      <c r="F54076"/>
      <c r="M54076" s="2"/>
      <c r="N54076"/>
      <c r="O54076"/>
      <c r="U54076"/>
      <c r="V54076"/>
    </row>
    <row r="54077" spans="6:22" x14ac:dyDescent="0.2">
      <c r="F54077"/>
      <c r="M54077" s="2"/>
      <c r="N54077"/>
      <c r="O54077"/>
      <c r="U54077"/>
      <c r="V54077"/>
    </row>
    <row r="54078" spans="6:22" x14ac:dyDescent="0.2">
      <c r="F54078"/>
      <c r="M54078" s="2"/>
      <c r="N54078"/>
      <c r="O54078"/>
      <c r="U54078"/>
      <c r="V54078"/>
    </row>
    <row r="54079" spans="6:22" x14ac:dyDescent="0.2">
      <c r="F54079"/>
      <c r="M54079" s="2"/>
      <c r="N54079"/>
      <c r="O54079"/>
      <c r="U54079"/>
      <c r="V54079"/>
    </row>
    <row r="54080" spans="6:22" x14ac:dyDescent="0.2">
      <c r="F54080"/>
      <c r="M54080" s="2"/>
      <c r="N54080"/>
      <c r="O54080"/>
      <c r="U54080"/>
      <c r="V54080"/>
    </row>
    <row r="54081" spans="6:22" x14ac:dyDescent="0.2">
      <c r="F54081"/>
      <c r="M54081" s="2"/>
      <c r="N54081"/>
      <c r="O54081"/>
      <c r="U54081"/>
      <c r="V54081"/>
    </row>
    <row r="54082" spans="6:22" x14ac:dyDescent="0.2">
      <c r="F54082"/>
      <c r="M54082" s="2"/>
      <c r="N54082"/>
      <c r="O54082"/>
      <c r="U54082"/>
      <c r="V54082"/>
    </row>
    <row r="54083" spans="6:22" x14ac:dyDescent="0.2">
      <c r="F54083"/>
      <c r="M54083" s="2"/>
      <c r="N54083"/>
      <c r="O54083"/>
      <c r="U54083"/>
      <c r="V54083"/>
    </row>
    <row r="54084" spans="6:22" x14ac:dyDescent="0.2">
      <c r="F54084"/>
      <c r="M54084" s="2"/>
      <c r="N54084"/>
      <c r="O54084"/>
      <c r="U54084"/>
      <c r="V54084"/>
    </row>
    <row r="54085" spans="6:22" x14ac:dyDescent="0.2">
      <c r="F54085"/>
      <c r="M54085" s="2"/>
      <c r="N54085"/>
      <c r="O54085"/>
      <c r="U54085"/>
      <c r="V54085"/>
    </row>
    <row r="54086" spans="6:22" x14ac:dyDescent="0.2">
      <c r="F54086"/>
      <c r="M54086" s="2"/>
      <c r="N54086"/>
      <c r="O54086"/>
      <c r="U54086"/>
      <c r="V54086"/>
    </row>
    <row r="54087" spans="6:22" x14ac:dyDescent="0.2">
      <c r="F54087"/>
      <c r="M54087" s="2"/>
      <c r="N54087"/>
      <c r="O54087"/>
      <c r="U54087"/>
      <c r="V54087"/>
    </row>
    <row r="54088" spans="6:22" x14ac:dyDescent="0.2">
      <c r="F54088"/>
      <c r="M54088" s="2"/>
      <c r="N54088"/>
      <c r="O54088"/>
      <c r="U54088"/>
      <c r="V54088"/>
    </row>
    <row r="54089" spans="6:22" x14ac:dyDescent="0.2">
      <c r="F54089"/>
      <c r="M54089" s="2"/>
      <c r="N54089"/>
      <c r="O54089"/>
      <c r="U54089"/>
      <c r="V54089"/>
    </row>
    <row r="54090" spans="6:22" x14ac:dyDescent="0.2">
      <c r="F54090"/>
      <c r="M54090" s="2"/>
      <c r="N54090"/>
      <c r="O54090"/>
      <c r="U54090"/>
      <c r="V54090"/>
    </row>
    <row r="54091" spans="6:22" x14ac:dyDescent="0.2">
      <c r="F54091"/>
      <c r="M54091" s="2"/>
      <c r="N54091"/>
      <c r="O54091"/>
      <c r="U54091"/>
      <c r="V54091"/>
    </row>
    <row r="54092" spans="6:22" x14ac:dyDescent="0.2">
      <c r="F54092"/>
      <c r="M54092" s="2"/>
      <c r="N54092"/>
      <c r="O54092"/>
      <c r="U54092"/>
      <c r="V54092"/>
    </row>
    <row r="54093" spans="6:22" x14ac:dyDescent="0.2">
      <c r="F54093"/>
      <c r="M54093" s="2"/>
      <c r="N54093"/>
      <c r="O54093"/>
      <c r="U54093"/>
      <c r="V54093"/>
    </row>
    <row r="54094" spans="6:22" x14ac:dyDescent="0.2">
      <c r="F54094"/>
      <c r="M54094" s="2"/>
      <c r="N54094"/>
      <c r="O54094"/>
      <c r="U54094"/>
      <c r="V54094"/>
    </row>
    <row r="54095" spans="6:22" x14ac:dyDescent="0.2">
      <c r="F54095"/>
      <c r="M54095" s="2"/>
      <c r="N54095"/>
      <c r="O54095"/>
      <c r="U54095"/>
      <c r="V54095"/>
    </row>
    <row r="54096" spans="6:22" x14ac:dyDescent="0.2">
      <c r="F54096"/>
      <c r="M54096" s="2"/>
      <c r="N54096"/>
      <c r="O54096"/>
      <c r="U54096"/>
      <c r="V54096"/>
    </row>
    <row r="54097" spans="6:22" x14ac:dyDescent="0.2">
      <c r="F54097"/>
      <c r="M54097" s="2"/>
      <c r="N54097"/>
      <c r="O54097"/>
      <c r="U54097"/>
      <c r="V54097"/>
    </row>
    <row r="54098" spans="6:22" x14ac:dyDescent="0.2">
      <c r="F54098"/>
      <c r="M54098" s="2"/>
      <c r="N54098"/>
      <c r="O54098"/>
      <c r="U54098"/>
      <c r="V54098"/>
    </row>
    <row r="54099" spans="6:22" x14ac:dyDescent="0.2">
      <c r="F54099"/>
      <c r="M54099" s="2"/>
      <c r="N54099"/>
      <c r="O54099"/>
      <c r="U54099"/>
      <c r="V54099"/>
    </row>
    <row r="54100" spans="6:22" x14ac:dyDescent="0.2">
      <c r="F54100"/>
      <c r="M54100" s="2"/>
      <c r="N54100"/>
      <c r="O54100"/>
      <c r="U54100"/>
      <c r="V54100"/>
    </row>
    <row r="54101" spans="6:22" x14ac:dyDescent="0.2">
      <c r="F54101"/>
      <c r="M54101" s="2"/>
      <c r="N54101"/>
      <c r="O54101"/>
      <c r="U54101"/>
      <c r="V54101"/>
    </row>
    <row r="54102" spans="6:22" x14ac:dyDescent="0.2">
      <c r="F54102"/>
      <c r="M54102" s="2"/>
      <c r="N54102"/>
      <c r="O54102"/>
      <c r="U54102"/>
      <c r="V54102"/>
    </row>
    <row r="54103" spans="6:22" x14ac:dyDescent="0.2">
      <c r="F54103"/>
      <c r="M54103" s="2"/>
      <c r="N54103"/>
      <c r="O54103"/>
      <c r="U54103"/>
      <c r="V54103"/>
    </row>
    <row r="54104" spans="6:22" x14ac:dyDescent="0.2">
      <c r="F54104"/>
      <c r="M54104" s="2"/>
      <c r="N54104"/>
      <c r="O54104"/>
      <c r="U54104"/>
      <c r="V54104"/>
    </row>
    <row r="54105" spans="6:22" x14ac:dyDescent="0.2">
      <c r="F54105"/>
      <c r="M54105" s="2"/>
      <c r="N54105"/>
      <c r="O54105"/>
      <c r="U54105"/>
      <c r="V54105"/>
    </row>
    <row r="54106" spans="6:22" x14ac:dyDescent="0.2">
      <c r="F54106"/>
      <c r="M54106" s="2"/>
      <c r="N54106"/>
      <c r="O54106"/>
      <c r="U54106"/>
      <c r="V54106"/>
    </row>
    <row r="54107" spans="6:22" x14ac:dyDescent="0.2">
      <c r="F54107"/>
      <c r="M54107" s="2"/>
      <c r="N54107"/>
      <c r="O54107"/>
      <c r="U54107"/>
      <c r="V54107"/>
    </row>
    <row r="54108" spans="6:22" x14ac:dyDescent="0.2">
      <c r="F54108"/>
      <c r="M54108" s="2"/>
      <c r="N54108"/>
      <c r="O54108"/>
      <c r="U54108"/>
      <c r="V54108"/>
    </row>
    <row r="54109" spans="6:22" x14ac:dyDescent="0.2">
      <c r="F54109"/>
      <c r="M54109" s="2"/>
      <c r="N54109"/>
      <c r="O54109"/>
      <c r="U54109"/>
      <c r="V54109"/>
    </row>
    <row r="54110" spans="6:22" x14ac:dyDescent="0.2">
      <c r="F54110"/>
      <c r="M54110" s="2"/>
      <c r="N54110"/>
      <c r="O54110"/>
      <c r="U54110"/>
      <c r="V54110"/>
    </row>
    <row r="54111" spans="6:22" x14ac:dyDescent="0.2">
      <c r="F54111"/>
      <c r="M54111" s="2"/>
      <c r="N54111"/>
      <c r="O54111"/>
      <c r="U54111"/>
      <c r="V54111"/>
    </row>
    <row r="54112" spans="6:22" x14ac:dyDescent="0.2">
      <c r="F54112"/>
      <c r="M54112" s="2"/>
      <c r="N54112"/>
      <c r="O54112"/>
      <c r="U54112"/>
      <c r="V54112"/>
    </row>
    <row r="54113" spans="6:22" x14ac:dyDescent="0.2">
      <c r="F54113"/>
      <c r="M54113" s="2"/>
      <c r="N54113"/>
      <c r="O54113"/>
      <c r="U54113"/>
      <c r="V54113"/>
    </row>
    <row r="54114" spans="6:22" x14ac:dyDescent="0.2">
      <c r="F54114"/>
      <c r="M54114" s="2"/>
      <c r="N54114"/>
      <c r="O54114"/>
      <c r="U54114"/>
      <c r="V54114"/>
    </row>
    <row r="54115" spans="6:22" x14ac:dyDescent="0.2">
      <c r="F54115"/>
      <c r="M54115" s="2"/>
      <c r="N54115"/>
      <c r="O54115"/>
      <c r="U54115"/>
      <c r="V54115"/>
    </row>
    <row r="54116" spans="6:22" x14ac:dyDescent="0.2">
      <c r="F54116"/>
      <c r="M54116" s="2"/>
      <c r="N54116"/>
      <c r="O54116"/>
      <c r="U54116"/>
      <c r="V54116"/>
    </row>
    <row r="54117" spans="6:22" x14ac:dyDescent="0.2">
      <c r="F54117"/>
      <c r="M54117" s="2"/>
      <c r="N54117"/>
      <c r="O54117"/>
      <c r="U54117"/>
      <c r="V54117"/>
    </row>
    <row r="54118" spans="6:22" x14ac:dyDescent="0.2">
      <c r="F54118"/>
      <c r="M54118" s="2"/>
      <c r="N54118"/>
      <c r="O54118"/>
      <c r="U54118"/>
      <c r="V54118"/>
    </row>
    <row r="54119" spans="6:22" x14ac:dyDescent="0.2">
      <c r="F54119"/>
      <c r="M54119" s="2"/>
      <c r="N54119"/>
      <c r="O54119"/>
      <c r="U54119"/>
      <c r="V54119"/>
    </row>
    <row r="54120" spans="6:22" x14ac:dyDescent="0.2">
      <c r="F54120"/>
      <c r="M54120" s="2"/>
      <c r="N54120"/>
      <c r="O54120"/>
      <c r="U54120"/>
      <c r="V54120"/>
    </row>
    <row r="54121" spans="6:22" x14ac:dyDescent="0.2">
      <c r="F54121"/>
      <c r="M54121" s="2"/>
      <c r="N54121"/>
      <c r="O54121"/>
      <c r="U54121"/>
      <c r="V54121"/>
    </row>
    <row r="54122" spans="6:22" x14ac:dyDescent="0.2">
      <c r="F54122"/>
      <c r="M54122" s="2"/>
      <c r="N54122"/>
      <c r="O54122"/>
      <c r="U54122"/>
      <c r="V54122"/>
    </row>
    <row r="54123" spans="6:22" x14ac:dyDescent="0.2">
      <c r="F54123"/>
      <c r="M54123" s="2"/>
      <c r="N54123"/>
      <c r="O54123"/>
      <c r="U54123"/>
      <c r="V54123"/>
    </row>
    <row r="54124" spans="6:22" x14ac:dyDescent="0.2">
      <c r="F54124"/>
      <c r="M54124" s="2"/>
      <c r="N54124"/>
      <c r="O54124"/>
      <c r="U54124"/>
      <c r="V54124"/>
    </row>
    <row r="54125" spans="6:22" x14ac:dyDescent="0.2">
      <c r="F54125"/>
      <c r="M54125" s="2"/>
      <c r="N54125"/>
      <c r="O54125"/>
      <c r="U54125"/>
      <c r="V54125"/>
    </row>
    <row r="54126" spans="6:22" x14ac:dyDescent="0.2">
      <c r="F54126"/>
      <c r="M54126" s="2"/>
      <c r="N54126"/>
      <c r="O54126"/>
      <c r="U54126"/>
      <c r="V54126"/>
    </row>
    <row r="54127" spans="6:22" x14ac:dyDescent="0.2">
      <c r="F54127"/>
      <c r="M54127" s="2"/>
      <c r="N54127"/>
      <c r="O54127"/>
      <c r="U54127"/>
      <c r="V54127"/>
    </row>
    <row r="54128" spans="6:22" x14ac:dyDescent="0.2">
      <c r="F54128"/>
      <c r="M54128" s="2"/>
      <c r="N54128"/>
      <c r="O54128"/>
      <c r="U54128"/>
      <c r="V54128"/>
    </row>
    <row r="54129" spans="6:22" x14ac:dyDescent="0.2">
      <c r="F54129"/>
      <c r="M54129" s="2"/>
      <c r="N54129"/>
      <c r="O54129"/>
      <c r="U54129"/>
      <c r="V54129"/>
    </row>
    <row r="54130" spans="6:22" x14ac:dyDescent="0.2">
      <c r="F54130"/>
      <c r="M54130" s="2"/>
      <c r="N54130"/>
      <c r="O54130"/>
      <c r="U54130"/>
      <c r="V54130"/>
    </row>
    <row r="54131" spans="6:22" x14ac:dyDescent="0.2">
      <c r="F54131"/>
      <c r="M54131" s="2"/>
      <c r="N54131"/>
      <c r="O54131"/>
      <c r="U54131"/>
      <c r="V54131"/>
    </row>
    <row r="54132" spans="6:22" x14ac:dyDescent="0.2">
      <c r="F54132"/>
      <c r="M54132" s="2"/>
      <c r="N54132"/>
      <c r="O54132"/>
      <c r="U54132"/>
      <c r="V54132"/>
    </row>
    <row r="54133" spans="6:22" x14ac:dyDescent="0.2">
      <c r="F54133"/>
      <c r="M54133" s="2"/>
      <c r="N54133"/>
      <c r="O54133"/>
      <c r="U54133"/>
      <c r="V54133"/>
    </row>
    <row r="54134" spans="6:22" x14ac:dyDescent="0.2">
      <c r="F54134"/>
      <c r="M54134" s="2"/>
      <c r="N54134"/>
      <c r="O54134"/>
      <c r="U54134"/>
      <c r="V54134"/>
    </row>
    <row r="54135" spans="6:22" x14ac:dyDescent="0.2">
      <c r="F54135"/>
      <c r="M54135" s="2"/>
      <c r="N54135"/>
      <c r="O54135"/>
      <c r="U54135"/>
      <c r="V54135"/>
    </row>
    <row r="54136" spans="6:22" x14ac:dyDescent="0.2">
      <c r="F54136"/>
      <c r="M54136" s="2"/>
      <c r="N54136"/>
      <c r="O54136"/>
      <c r="U54136"/>
      <c r="V54136"/>
    </row>
    <row r="54137" spans="6:22" x14ac:dyDescent="0.2">
      <c r="F54137"/>
      <c r="M54137" s="2"/>
      <c r="N54137"/>
      <c r="O54137"/>
      <c r="U54137"/>
      <c r="V54137"/>
    </row>
    <row r="54138" spans="6:22" x14ac:dyDescent="0.2">
      <c r="F54138"/>
      <c r="M54138" s="2"/>
      <c r="N54138"/>
      <c r="O54138"/>
      <c r="U54138"/>
      <c r="V54138"/>
    </row>
    <row r="54139" spans="6:22" x14ac:dyDescent="0.2">
      <c r="F54139"/>
      <c r="M54139" s="2"/>
      <c r="N54139"/>
      <c r="O54139"/>
      <c r="U54139"/>
      <c r="V54139"/>
    </row>
    <row r="54140" spans="6:22" x14ac:dyDescent="0.2">
      <c r="F54140"/>
      <c r="M54140" s="2"/>
      <c r="N54140"/>
      <c r="O54140"/>
      <c r="U54140"/>
      <c r="V54140"/>
    </row>
    <row r="54141" spans="6:22" x14ac:dyDescent="0.2">
      <c r="F54141"/>
      <c r="M54141" s="2"/>
      <c r="N54141"/>
      <c r="O54141"/>
      <c r="U54141"/>
      <c r="V54141"/>
    </row>
    <row r="54142" spans="6:22" x14ac:dyDescent="0.2">
      <c r="F54142"/>
      <c r="M54142" s="2"/>
      <c r="N54142"/>
      <c r="O54142"/>
      <c r="U54142"/>
      <c r="V54142"/>
    </row>
    <row r="54143" spans="6:22" x14ac:dyDescent="0.2">
      <c r="F54143"/>
      <c r="M54143" s="2"/>
      <c r="N54143"/>
      <c r="O54143"/>
      <c r="U54143"/>
      <c r="V54143"/>
    </row>
    <row r="54144" spans="6:22" x14ac:dyDescent="0.2">
      <c r="F54144"/>
      <c r="M54144" s="2"/>
      <c r="N54144"/>
      <c r="O54144"/>
      <c r="U54144"/>
      <c r="V54144"/>
    </row>
    <row r="54145" spans="6:22" x14ac:dyDescent="0.2">
      <c r="F54145"/>
      <c r="M54145" s="2"/>
      <c r="N54145"/>
      <c r="O54145"/>
      <c r="U54145"/>
      <c r="V54145"/>
    </row>
    <row r="54146" spans="6:22" x14ac:dyDescent="0.2">
      <c r="F54146"/>
      <c r="M54146" s="2"/>
      <c r="N54146"/>
      <c r="O54146"/>
      <c r="U54146"/>
      <c r="V54146"/>
    </row>
    <row r="54147" spans="6:22" x14ac:dyDescent="0.2">
      <c r="F54147"/>
      <c r="M54147" s="2"/>
      <c r="N54147"/>
      <c r="O54147"/>
      <c r="U54147"/>
      <c r="V54147"/>
    </row>
    <row r="54148" spans="6:22" x14ac:dyDescent="0.2">
      <c r="F54148"/>
      <c r="M54148" s="2"/>
      <c r="N54148"/>
      <c r="O54148"/>
      <c r="U54148"/>
      <c r="V54148"/>
    </row>
    <row r="54149" spans="6:22" x14ac:dyDescent="0.2">
      <c r="F54149"/>
      <c r="M54149" s="2"/>
      <c r="N54149"/>
      <c r="O54149"/>
      <c r="U54149"/>
      <c r="V54149"/>
    </row>
    <row r="54150" spans="6:22" x14ac:dyDescent="0.2">
      <c r="F54150"/>
      <c r="M54150" s="2"/>
      <c r="N54150"/>
      <c r="O54150"/>
      <c r="U54150"/>
      <c r="V54150"/>
    </row>
    <row r="54151" spans="6:22" x14ac:dyDescent="0.2">
      <c r="F54151"/>
      <c r="M54151" s="2"/>
      <c r="N54151"/>
      <c r="O54151"/>
      <c r="U54151"/>
      <c r="V54151"/>
    </row>
    <row r="54152" spans="6:22" x14ac:dyDescent="0.2">
      <c r="F54152"/>
      <c r="M54152" s="2"/>
      <c r="N54152"/>
      <c r="O54152"/>
      <c r="U54152"/>
      <c r="V54152"/>
    </row>
    <row r="54153" spans="6:22" x14ac:dyDescent="0.2">
      <c r="F54153"/>
      <c r="M54153" s="2"/>
      <c r="N54153"/>
      <c r="O54153"/>
      <c r="U54153"/>
      <c r="V54153"/>
    </row>
    <row r="54154" spans="6:22" x14ac:dyDescent="0.2">
      <c r="F54154"/>
      <c r="M54154" s="2"/>
      <c r="N54154"/>
      <c r="O54154"/>
      <c r="U54154"/>
      <c r="V54154"/>
    </row>
    <row r="54155" spans="6:22" x14ac:dyDescent="0.2">
      <c r="F54155"/>
      <c r="M54155" s="2"/>
      <c r="N54155"/>
      <c r="O54155"/>
      <c r="U54155"/>
      <c r="V54155"/>
    </row>
    <row r="54156" spans="6:22" x14ac:dyDescent="0.2">
      <c r="F54156"/>
      <c r="M54156" s="2"/>
      <c r="N54156"/>
      <c r="O54156"/>
      <c r="U54156"/>
      <c r="V54156"/>
    </row>
    <row r="54157" spans="6:22" x14ac:dyDescent="0.2">
      <c r="F54157"/>
      <c r="M54157" s="2"/>
      <c r="N54157"/>
      <c r="O54157"/>
      <c r="U54157"/>
      <c r="V54157"/>
    </row>
    <row r="54158" spans="6:22" x14ac:dyDescent="0.2">
      <c r="F54158"/>
      <c r="M54158" s="2"/>
      <c r="N54158"/>
      <c r="O54158"/>
      <c r="U54158"/>
      <c r="V54158"/>
    </row>
    <row r="54159" spans="6:22" x14ac:dyDescent="0.2">
      <c r="F54159"/>
      <c r="M54159" s="2"/>
      <c r="N54159"/>
      <c r="O54159"/>
      <c r="U54159"/>
      <c r="V54159"/>
    </row>
    <row r="54160" spans="6:22" x14ac:dyDescent="0.2">
      <c r="F54160"/>
      <c r="M54160" s="2"/>
      <c r="N54160"/>
      <c r="O54160"/>
      <c r="U54160"/>
      <c r="V54160"/>
    </row>
    <row r="54161" spans="6:22" x14ac:dyDescent="0.2">
      <c r="F54161"/>
      <c r="M54161" s="2"/>
      <c r="N54161"/>
      <c r="O54161"/>
      <c r="U54161"/>
      <c r="V54161"/>
    </row>
    <row r="54162" spans="6:22" x14ac:dyDescent="0.2">
      <c r="F54162"/>
      <c r="M54162" s="2"/>
      <c r="N54162"/>
      <c r="O54162"/>
      <c r="U54162"/>
      <c r="V54162"/>
    </row>
    <row r="54163" spans="6:22" x14ac:dyDescent="0.2">
      <c r="F54163"/>
      <c r="M54163" s="2"/>
      <c r="N54163"/>
      <c r="O54163"/>
      <c r="U54163"/>
      <c r="V54163"/>
    </row>
    <row r="54164" spans="6:22" x14ac:dyDescent="0.2">
      <c r="F54164"/>
      <c r="M54164" s="2"/>
      <c r="N54164"/>
      <c r="O54164"/>
      <c r="U54164"/>
      <c r="V54164"/>
    </row>
    <row r="54165" spans="6:22" x14ac:dyDescent="0.2">
      <c r="F54165"/>
      <c r="M54165" s="2"/>
      <c r="N54165"/>
      <c r="O54165"/>
      <c r="U54165"/>
      <c r="V54165"/>
    </row>
    <row r="54166" spans="6:22" x14ac:dyDescent="0.2">
      <c r="F54166"/>
      <c r="M54166" s="2"/>
      <c r="N54166"/>
      <c r="O54166"/>
      <c r="U54166"/>
      <c r="V54166"/>
    </row>
    <row r="54167" spans="6:22" x14ac:dyDescent="0.2">
      <c r="F54167"/>
      <c r="M54167" s="2"/>
      <c r="N54167"/>
      <c r="O54167"/>
      <c r="U54167"/>
      <c r="V54167"/>
    </row>
    <row r="54168" spans="6:22" x14ac:dyDescent="0.2">
      <c r="F54168"/>
      <c r="M54168" s="2"/>
      <c r="N54168"/>
      <c r="O54168"/>
      <c r="U54168"/>
      <c r="V54168"/>
    </row>
    <row r="54169" spans="6:22" x14ac:dyDescent="0.2">
      <c r="F54169"/>
      <c r="M54169" s="2"/>
      <c r="N54169"/>
      <c r="O54169"/>
      <c r="U54169"/>
      <c r="V54169"/>
    </row>
    <row r="54170" spans="6:22" x14ac:dyDescent="0.2">
      <c r="F54170"/>
      <c r="M54170" s="2"/>
      <c r="N54170"/>
      <c r="O54170"/>
      <c r="U54170"/>
      <c r="V54170"/>
    </row>
    <row r="54171" spans="6:22" x14ac:dyDescent="0.2">
      <c r="F54171"/>
      <c r="M54171" s="2"/>
      <c r="N54171"/>
      <c r="O54171"/>
      <c r="U54171"/>
      <c r="V54171"/>
    </row>
    <row r="54172" spans="6:22" x14ac:dyDescent="0.2">
      <c r="F54172"/>
      <c r="M54172" s="2"/>
      <c r="N54172"/>
      <c r="O54172"/>
      <c r="U54172"/>
      <c r="V54172"/>
    </row>
    <row r="54173" spans="6:22" x14ac:dyDescent="0.2">
      <c r="F54173"/>
      <c r="M54173" s="2"/>
      <c r="N54173"/>
      <c r="O54173"/>
      <c r="U54173"/>
      <c r="V54173"/>
    </row>
    <row r="54174" spans="6:22" x14ac:dyDescent="0.2">
      <c r="F54174"/>
      <c r="M54174" s="2"/>
      <c r="N54174"/>
      <c r="O54174"/>
      <c r="U54174"/>
      <c r="V54174"/>
    </row>
    <row r="54175" spans="6:22" x14ac:dyDescent="0.2">
      <c r="F54175"/>
      <c r="M54175" s="2"/>
      <c r="N54175"/>
      <c r="O54175"/>
      <c r="U54175"/>
      <c r="V54175"/>
    </row>
    <row r="54176" spans="6:22" x14ac:dyDescent="0.2">
      <c r="F54176"/>
      <c r="M54176" s="2"/>
      <c r="N54176"/>
      <c r="O54176"/>
      <c r="U54176"/>
      <c r="V54176"/>
    </row>
    <row r="54177" spans="6:22" x14ac:dyDescent="0.2">
      <c r="F54177"/>
      <c r="M54177" s="2"/>
      <c r="N54177"/>
      <c r="O54177"/>
      <c r="U54177"/>
      <c r="V54177"/>
    </row>
    <row r="54178" spans="6:22" x14ac:dyDescent="0.2">
      <c r="F54178"/>
      <c r="M54178" s="2"/>
      <c r="N54178"/>
      <c r="O54178"/>
      <c r="U54178"/>
      <c r="V54178"/>
    </row>
    <row r="54179" spans="6:22" x14ac:dyDescent="0.2">
      <c r="F54179"/>
      <c r="M54179" s="2"/>
      <c r="N54179"/>
      <c r="O54179"/>
      <c r="U54179"/>
      <c r="V54179"/>
    </row>
    <row r="54180" spans="6:22" x14ac:dyDescent="0.2">
      <c r="F54180"/>
      <c r="M54180" s="2"/>
      <c r="N54180"/>
      <c r="O54180"/>
      <c r="U54180"/>
      <c r="V54180"/>
    </row>
    <row r="54181" spans="6:22" x14ac:dyDescent="0.2">
      <c r="F54181"/>
      <c r="M54181" s="2"/>
      <c r="N54181"/>
      <c r="O54181"/>
      <c r="U54181"/>
      <c r="V54181"/>
    </row>
    <row r="54182" spans="6:22" x14ac:dyDescent="0.2">
      <c r="F54182"/>
      <c r="M54182" s="2"/>
      <c r="N54182"/>
      <c r="O54182"/>
      <c r="U54182"/>
      <c r="V54182"/>
    </row>
    <row r="54183" spans="6:22" x14ac:dyDescent="0.2">
      <c r="F54183"/>
      <c r="M54183" s="2"/>
      <c r="N54183"/>
      <c r="O54183"/>
      <c r="U54183"/>
      <c r="V54183"/>
    </row>
    <row r="54184" spans="6:22" x14ac:dyDescent="0.2">
      <c r="F54184"/>
      <c r="M54184" s="2"/>
      <c r="N54184"/>
      <c r="O54184"/>
      <c r="U54184"/>
      <c r="V54184"/>
    </row>
    <row r="54185" spans="6:22" x14ac:dyDescent="0.2">
      <c r="F54185"/>
      <c r="M54185" s="2"/>
      <c r="N54185"/>
      <c r="O54185"/>
      <c r="U54185"/>
      <c r="V54185"/>
    </row>
    <row r="54186" spans="6:22" x14ac:dyDescent="0.2">
      <c r="F54186"/>
      <c r="M54186" s="2"/>
      <c r="N54186"/>
      <c r="O54186"/>
      <c r="U54186"/>
      <c r="V54186"/>
    </row>
    <row r="54187" spans="6:22" x14ac:dyDescent="0.2">
      <c r="F54187"/>
      <c r="M54187" s="2"/>
      <c r="N54187"/>
      <c r="O54187"/>
      <c r="U54187"/>
      <c r="V54187"/>
    </row>
    <row r="54188" spans="6:22" x14ac:dyDescent="0.2">
      <c r="F54188"/>
      <c r="M54188" s="2"/>
      <c r="N54188"/>
      <c r="O54188"/>
      <c r="U54188"/>
      <c r="V54188"/>
    </row>
    <row r="54189" spans="6:22" x14ac:dyDescent="0.2">
      <c r="F54189"/>
      <c r="M54189" s="2"/>
      <c r="N54189"/>
      <c r="O54189"/>
      <c r="U54189"/>
      <c r="V54189"/>
    </row>
    <row r="54190" spans="6:22" x14ac:dyDescent="0.2">
      <c r="F54190"/>
      <c r="M54190" s="2"/>
      <c r="N54190"/>
      <c r="O54190"/>
      <c r="U54190"/>
      <c r="V54190"/>
    </row>
    <row r="54191" spans="6:22" x14ac:dyDescent="0.2">
      <c r="F54191"/>
      <c r="M54191" s="2"/>
      <c r="N54191"/>
      <c r="O54191"/>
      <c r="U54191"/>
      <c r="V54191"/>
    </row>
    <row r="54192" spans="6:22" x14ac:dyDescent="0.2">
      <c r="F54192"/>
      <c r="M54192" s="2"/>
      <c r="N54192"/>
      <c r="O54192"/>
      <c r="U54192"/>
      <c r="V54192"/>
    </row>
    <row r="54193" spans="6:22" x14ac:dyDescent="0.2">
      <c r="F54193"/>
      <c r="M54193" s="2"/>
      <c r="N54193"/>
      <c r="O54193"/>
      <c r="U54193"/>
      <c r="V54193"/>
    </row>
    <row r="54194" spans="6:22" x14ac:dyDescent="0.2">
      <c r="F54194"/>
      <c r="M54194" s="2"/>
      <c r="N54194"/>
      <c r="O54194"/>
      <c r="U54194"/>
      <c r="V54194"/>
    </row>
    <row r="54195" spans="6:22" x14ac:dyDescent="0.2">
      <c r="F54195"/>
      <c r="M54195" s="2"/>
      <c r="N54195"/>
      <c r="O54195"/>
      <c r="U54195"/>
      <c r="V54195"/>
    </row>
    <row r="54196" spans="6:22" x14ac:dyDescent="0.2">
      <c r="F54196"/>
      <c r="M54196" s="2"/>
      <c r="N54196"/>
      <c r="O54196"/>
      <c r="U54196"/>
      <c r="V54196"/>
    </row>
    <row r="54197" spans="6:22" x14ac:dyDescent="0.2">
      <c r="F54197"/>
      <c r="M54197" s="2"/>
      <c r="N54197"/>
      <c r="O54197"/>
      <c r="U54197"/>
      <c r="V54197"/>
    </row>
    <row r="54198" spans="6:22" x14ac:dyDescent="0.2">
      <c r="F54198"/>
      <c r="M54198" s="2"/>
      <c r="N54198"/>
      <c r="O54198"/>
      <c r="U54198"/>
      <c r="V54198"/>
    </row>
    <row r="54199" spans="6:22" x14ac:dyDescent="0.2">
      <c r="F54199"/>
      <c r="M54199" s="2"/>
      <c r="N54199"/>
      <c r="O54199"/>
      <c r="U54199"/>
      <c r="V54199"/>
    </row>
    <row r="54200" spans="6:22" x14ac:dyDescent="0.2">
      <c r="F54200"/>
      <c r="M54200" s="2"/>
      <c r="N54200"/>
      <c r="O54200"/>
      <c r="U54200"/>
      <c r="V54200"/>
    </row>
    <row r="54201" spans="6:22" x14ac:dyDescent="0.2">
      <c r="F54201"/>
      <c r="M54201" s="2"/>
      <c r="N54201"/>
      <c r="O54201"/>
      <c r="U54201"/>
      <c r="V54201"/>
    </row>
    <row r="54202" spans="6:22" x14ac:dyDescent="0.2">
      <c r="F54202"/>
      <c r="M54202" s="2"/>
      <c r="N54202"/>
      <c r="O54202"/>
      <c r="U54202"/>
      <c r="V54202"/>
    </row>
    <row r="54203" spans="6:22" x14ac:dyDescent="0.2">
      <c r="F54203"/>
      <c r="M54203" s="2"/>
      <c r="N54203"/>
      <c r="O54203"/>
      <c r="U54203"/>
      <c r="V54203"/>
    </row>
    <row r="54204" spans="6:22" x14ac:dyDescent="0.2">
      <c r="F54204"/>
      <c r="M54204" s="2"/>
      <c r="N54204"/>
      <c r="O54204"/>
      <c r="U54204"/>
      <c r="V54204"/>
    </row>
    <row r="54205" spans="6:22" x14ac:dyDescent="0.2">
      <c r="F54205"/>
      <c r="M54205" s="2"/>
      <c r="N54205"/>
      <c r="O54205"/>
      <c r="U54205"/>
      <c r="V54205"/>
    </row>
    <row r="54206" spans="6:22" x14ac:dyDescent="0.2">
      <c r="F54206"/>
      <c r="M54206" s="2"/>
      <c r="N54206"/>
      <c r="O54206"/>
      <c r="U54206"/>
      <c r="V54206"/>
    </row>
    <row r="54207" spans="6:22" x14ac:dyDescent="0.2">
      <c r="F54207"/>
      <c r="M54207" s="2"/>
      <c r="N54207"/>
      <c r="O54207"/>
      <c r="U54207"/>
      <c r="V54207"/>
    </row>
    <row r="54208" spans="6:22" x14ac:dyDescent="0.2">
      <c r="F54208"/>
      <c r="M54208" s="2"/>
      <c r="N54208"/>
      <c r="O54208"/>
      <c r="U54208"/>
      <c r="V54208"/>
    </row>
    <row r="54209" spans="6:22" x14ac:dyDescent="0.2">
      <c r="F54209"/>
      <c r="M54209" s="2"/>
      <c r="N54209"/>
      <c r="O54209"/>
      <c r="U54209"/>
      <c r="V54209"/>
    </row>
    <row r="54210" spans="6:22" x14ac:dyDescent="0.2">
      <c r="F54210"/>
      <c r="M54210" s="2"/>
      <c r="N54210"/>
      <c r="O54210"/>
      <c r="U54210"/>
      <c r="V54210"/>
    </row>
    <row r="54211" spans="6:22" x14ac:dyDescent="0.2">
      <c r="F54211"/>
      <c r="M54211" s="2"/>
      <c r="N54211"/>
      <c r="O54211"/>
      <c r="U54211"/>
      <c r="V54211"/>
    </row>
    <row r="54212" spans="6:22" x14ac:dyDescent="0.2">
      <c r="F54212"/>
      <c r="M54212" s="2"/>
      <c r="N54212"/>
      <c r="O54212"/>
      <c r="U54212"/>
      <c r="V54212"/>
    </row>
    <row r="54213" spans="6:22" x14ac:dyDescent="0.2">
      <c r="F54213"/>
      <c r="M54213" s="2"/>
      <c r="N54213"/>
      <c r="O54213"/>
      <c r="U54213"/>
      <c r="V54213"/>
    </row>
    <row r="54214" spans="6:22" x14ac:dyDescent="0.2">
      <c r="F54214"/>
      <c r="M54214" s="2"/>
      <c r="N54214"/>
      <c r="O54214"/>
      <c r="U54214"/>
      <c r="V54214"/>
    </row>
    <row r="54215" spans="6:22" x14ac:dyDescent="0.2">
      <c r="F54215"/>
      <c r="M54215" s="2"/>
      <c r="N54215"/>
      <c r="O54215"/>
      <c r="U54215"/>
      <c r="V54215"/>
    </row>
    <row r="54216" spans="6:22" x14ac:dyDescent="0.2">
      <c r="F54216"/>
      <c r="M54216" s="2"/>
      <c r="N54216"/>
      <c r="O54216"/>
      <c r="U54216"/>
      <c r="V54216"/>
    </row>
    <row r="54217" spans="6:22" x14ac:dyDescent="0.2">
      <c r="F54217"/>
      <c r="M54217" s="2"/>
      <c r="N54217"/>
      <c r="O54217"/>
      <c r="U54217"/>
      <c r="V54217"/>
    </row>
    <row r="54218" spans="6:22" x14ac:dyDescent="0.2">
      <c r="F54218"/>
      <c r="M54218" s="2"/>
      <c r="N54218"/>
      <c r="O54218"/>
      <c r="U54218"/>
      <c r="V54218"/>
    </row>
    <row r="54219" spans="6:22" x14ac:dyDescent="0.2">
      <c r="F54219"/>
      <c r="M54219" s="2"/>
      <c r="N54219"/>
      <c r="O54219"/>
      <c r="U54219"/>
      <c r="V54219"/>
    </row>
    <row r="54220" spans="6:22" x14ac:dyDescent="0.2">
      <c r="F54220"/>
      <c r="M54220" s="2"/>
      <c r="N54220"/>
      <c r="O54220"/>
      <c r="U54220"/>
      <c r="V54220"/>
    </row>
    <row r="54221" spans="6:22" x14ac:dyDescent="0.2">
      <c r="F54221"/>
      <c r="M54221" s="2"/>
      <c r="N54221"/>
      <c r="O54221"/>
      <c r="U54221"/>
      <c r="V54221"/>
    </row>
    <row r="54222" spans="6:22" x14ac:dyDescent="0.2">
      <c r="F54222"/>
      <c r="M54222" s="2"/>
      <c r="N54222"/>
      <c r="O54222"/>
      <c r="U54222"/>
      <c r="V54222"/>
    </row>
    <row r="54223" spans="6:22" x14ac:dyDescent="0.2">
      <c r="F54223"/>
      <c r="M54223" s="2"/>
      <c r="N54223"/>
      <c r="O54223"/>
      <c r="U54223"/>
      <c r="V54223"/>
    </row>
    <row r="54224" spans="6:22" x14ac:dyDescent="0.2">
      <c r="F54224"/>
      <c r="M54224" s="2"/>
      <c r="N54224"/>
      <c r="O54224"/>
      <c r="U54224"/>
      <c r="V54224"/>
    </row>
    <row r="54225" spans="6:22" x14ac:dyDescent="0.2">
      <c r="F54225"/>
      <c r="M54225" s="2"/>
      <c r="N54225"/>
      <c r="O54225"/>
      <c r="U54225"/>
      <c r="V54225"/>
    </row>
    <row r="54226" spans="6:22" x14ac:dyDescent="0.2">
      <c r="F54226"/>
      <c r="M54226" s="2"/>
      <c r="N54226"/>
      <c r="O54226"/>
      <c r="U54226"/>
      <c r="V54226"/>
    </row>
    <row r="54227" spans="6:22" x14ac:dyDescent="0.2">
      <c r="F54227"/>
      <c r="M54227" s="2"/>
      <c r="N54227"/>
      <c r="O54227"/>
      <c r="U54227"/>
      <c r="V54227"/>
    </row>
    <row r="54228" spans="6:22" x14ac:dyDescent="0.2">
      <c r="F54228"/>
      <c r="M54228" s="2"/>
      <c r="N54228"/>
      <c r="O54228"/>
      <c r="U54228"/>
      <c r="V54228"/>
    </row>
    <row r="54229" spans="6:22" x14ac:dyDescent="0.2">
      <c r="F54229"/>
      <c r="M54229" s="2"/>
      <c r="N54229"/>
      <c r="O54229"/>
      <c r="U54229"/>
      <c r="V54229"/>
    </row>
    <row r="54230" spans="6:22" x14ac:dyDescent="0.2">
      <c r="F54230"/>
      <c r="M54230" s="2"/>
      <c r="N54230"/>
      <c r="O54230"/>
      <c r="U54230"/>
      <c r="V54230"/>
    </row>
    <row r="54231" spans="6:22" x14ac:dyDescent="0.2">
      <c r="F54231"/>
      <c r="M54231" s="2"/>
      <c r="N54231"/>
      <c r="O54231"/>
      <c r="U54231"/>
      <c r="V54231"/>
    </row>
    <row r="54232" spans="6:22" x14ac:dyDescent="0.2">
      <c r="F54232"/>
      <c r="M54232" s="2"/>
      <c r="N54232"/>
      <c r="O54232"/>
      <c r="U54232"/>
      <c r="V54232"/>
    </row>
    <row r="54233" spans="6:22" x14ac:dyDescent="0.2">
      <c r="F54233"/>
      <c r="M54233" s="2"/>
      <c r="N54233"/>
      <c r="O54233"/>
      <c r="U54233"/>
      <c r="V54233"/>
    </row>
    <row r="54234" spans="6:22" x14ac:dyDescent="0.2">
      <c r="F54234"/>
      <c r="M54234" s="2"/>
      <c r="N54234"/>
      <c r="O54234"/>
      <c r="U54234"/>
      <c r="V54234"/>
    </row>
    <row r="54235" spans="6:22" x14ac:dyDescent="0.2">
      <c r="F54235"/>
      <c r="M54235" s="2"/>
      <c r="N54235"/>
      <c r="O54235"/>
      <c r="U54235"/>
      <c r="V54235"/>
    </row>
    <row r="54236" spans="6:22" x14ac:dyDescent="0.2">
      <c r="F54236"/>
      <c r="M54236" s="2"/>
      <c r="N54236"/>
      <c r="O54236"/>
      <c r="U54236"/>
      <c r="V54236"/>
    </row>
    <row r="54237" spans="6:22" x14ac:dyDescent="0.2">
      <c r="F54237"/>
      <c r="M54237" s="2"/>
      <c r="N54237"/>
      <c r="O54237"/>
      <c r="U54237"/>
      <c r="V54237"/>
    </row>
    <row r="54238" spans="6:22" x14ac:dyDescent="0.2">
      <c r="F54238"/>
      <c r="M54238" s="2"/>
      <c r="N54238"/>
      <c r="O54238"/>
      <c r="U54238"/>
      <c r="V54238"/>
    </row>
    <row r="54239" spans="6:22" x14ac:dyDescent="0.2">
      <c r="F54239"/>
      <c r="M54239" s="2"/>
      <c r="N54239"/>
      <c r="O54239"/>
      <c r="U54239"/>
      <c r="V54239"/>
    </row>
    <row r="54240" spans="6:22" x14ac:dyDescent="0.2">
      <c r="F54240"/>
      <c r="M54240" s="2"/>
      <c r="N54240"/>
      <c r="O54240"/>
      <c r="U54240"/>
      <c r="V54240"/>
    </row>
    <row r="54241" spans="6:22" x14ac:dyDescent="0.2">
      <c r="F54241"/>
      <c r="M54241" s="2"/>
      <c r="N54241"/>
      <c r="O54241"/>
      <c r="U54241"/>
      <c r="V54241"/>
    </row>
    <row r="54242" spans="6:22" x14ac:dyDescent="0.2">
      <c r="F54242"/>
      <c r="M54242" s="2"/>
      <c r="N54242"/>
      <c r="O54242"/>
      <c r="U54242"/>
      <c r="V54242"/>
    </row>
    <row r="54243" spans="6:22" x14ac:dyDescent="0.2">
      <c r="F54243"/>
      <c r="M54243" s="2"/>
      <c r="N54243"/>
      <c r="O54243"/>
      <c r="U54243"/>
      <c r="V54243"/>
    </row>
    <row r="54244" spans="6:22" x14ac:dyDescent="0.2">
      <c r="F54244"/>
      <c r="M54244" s="2"/>
      <c r="N54244"/>
      <c r="O54244"/>
      <c r="U54244"/>
      <c r="V54244"/>
    </row>
    <row r="54245" spans="6:22" x14ac:dyDescent="0.2">
      <c r="F54245"/>
      <c r="M54245" s="2"/>
      <c r="N54245"/>
      <c r="O54245"/>
      <c r="U54245"/>
      <c r="V54245"/>
    </row>
    <row r="54246" spans="6:22" x14ac:dyDescent="0.2">
      <c r="F54246"/>
      <c r="M54246" s="2"/>
      <c r="N54246"/>
      <c r="O54246"/>
      <c r="U54246"/>
      <c r="V54246"/>
    </row>
    <row r="54247" spans="6:22" x14ac:dyDescent="0.2">
      <c r="F54247"/>
      <c r="M54247" s="2"/>
      <c r="N54247"/>
      <c r="O54247"/>
      <c r="U54247"/>
      <c r="V54247"/>
    </row>
    <row r="54248" spans="6:22" x14ac:dyDescent="0.2">
      <c r="F54248"/>
      <c r="M54248" s="2"/>
      <c r="N54248"/>
      <c r="O54248"/>
      <c r="U54248"/>
      <c r="V54248"/>
    </row>
    <row r="54249" spans="6:22" x14ac:dyDescent="0.2">
      <c r="F54249"/>
      <c r="M54249" s="2"/>
      <c r="N54249"/>
      <c r="O54249"/>
      <c r="U54249"/>
      <c r="V54249"/>
    </row>
    <row r="54250" spans="6:22" x14ac:dyDescent="0.2">
      <c r="F54250"/>
      <c r="M54250" s="2"/>
      <c r="N54250"/>
      <c r="O54250"/>
      <c r="U54250"/>
      <c r="V54250"/>
    </row>
    <row r="54251" spans="6:22" x14ac:dyDescent="0.2">
      <c r="F54251"/>
      <c r="M54251" s="2"/>
      <c r="N54251"/>
      <c r="O54251"/>
      <c r="U54251"/>
      <c r="V54251"/>
    </row>
    <row r="54252" spans="6:22" x14ac:dyDescent="0.2">
      <c r="F54252"/>
      <c r="M54252" s="2"/>
      <c r="N54252"/>
      <c r="O54252"/>
      <c r="U54252"/>
      <c r="V54252"/>
    </row>
    <row r="54253" spans="6:22" x14ac:dyDescent="0.2">
      <c r="F54253"/>
      <c r="M54253" s="2"/>
      <c r="N54253"/>
      <c r="O54253"/>
      <c r="U54253"/>
      <c r="V54253"/>
    </row>
    <row r="54254" spans="6:22" x14ac:dyDescent="0.2">
      <c r="F54254"/>
      <c r="M54254" s="2"/>
      <c r="N54254"/>
      <c r="O54254"/>
      <c r="U54254"/>
      <c r="V54254"/>
    </row>
    <row r="54255" spans="6:22" x14ac:dyDescent="0.2">
      <c r="F54255"/>
      <c r="M54255" s="2"/>
      <c r="N54255"/>
      <c r="O54255"/>
      <c r="U54255"/>
      <c r="V54255"/>
    </row>
    <row r="54256" spans="6:22" x14ac:dyDescent="0.2">
      <c r="F54256"/>
      <c r="M54256" s="2"/>
      <c r="N54256"/>
      <c r="O54256"/>
      <c r="U54256"/>
      <c r="V54256"/>
    </row>
    <row r="54257" spans="6:22" x14ac:dyDescent="0.2">
      <c r="F54257"/>
      <c r="M54257" s="2"/>
      <c r="N54257"/>
      <c r="O54257"/>
      <c r="U54257"/>
      <c r="V54257"/>
    </row>
    <row r="54258" spans="6:22" x14ac:dyDescent="0.2">
      <c r="F54258"/>
      <c r="M54258" s="2"/>
      <c r="N54258"/>
      <c r="O54258"/>
      <c r="U54258"/>
      <c r="V54258"/>
    </row>
    <row r="54259" spans="6:22" x14ac:dyDescent="0.2">
      <c r="F54259"/>
      <c r="M54259" s="2"/>
      <c r="N54259"/>
      <c r="O54259"/>
      <c r="U54259"/>
      <c r="V54259"/>
    </row>
    <row r="54260" spans="6:22" x14ac:dyDescent="0.2">
      <c r="F54260"/>
      <c r="M54260" s="2"/>
      <c r="N54260"/>
      <c r="O54260"/>
      <c r="U54260"/>
      <c r="V54260"/>
    </row>
    <row r="54261" spans="6:22" x14ac:dyDescent="0.2">
      <c r="F54261"/>
      <c r="M54261" s="2"/>
      <c r="N54261"/>
      <c r="O54261"/>
      <c r="U54261"/>
      <c r="V54261"/>
    </row>
    <row r="54262" spans="6:22" x14ac:dyDescent="0.2">
      <c r="F54262"/>
      <c r="M54262" s="2"/>
      <c r="N54262"/>
      <c r="O54262"/>
      <c r="U54262"/>
      <c r="V54262"/>
    </row>
    <row r="54263" spans="6:22" x14ac:dyDescent="0.2">
      <c r="F54263"/>
      <c r="M54263" s="2"/>
      <c r="N54263"/>
      <c r="O54263"/>
      <c r="U54263"/>
      <c r="V54263"/>
    </row>
    <row r="54264" spans="6:22" x14ac:dyDescent="0.2">
      <c r="F54264"/>
      <c r="M54264" s="2"/>
      <c r="N54264"/>
      <c r="O54264"/>
      <c r="U54264"/>
      <c r="V54264"/>
    </row>
    <row r="54265" spans="6:22" x14ac:dyDescent="0.2">
      <c r="F54265"/>
      <c r="M54265" s="2"/>
      <c r="N54265"/>
      <c r="O54265"/>
      <c r="U54265"/>
      <c r="V54265"/>
    </row>
    <row r="54266" spans="6:22" x14ac:dyDescent="0.2">
      <c r="F54266"/>
      <c r="M54266" s="2"/>
      <c r="N54266"/>
      <c r="O54266"/>
      <c r="U54266"/>
      <c r="V54266"/>
    </row>
    <row r="54267" spans="6:22" x14ac:dyDescent="0.2">
      <c r="F54267"/>
      <c r="M54267" s="2"/>
      <c r="N54267"/>
      <c r="O54267"/>
      <c r="U54267"/>
      <c r="V54267"/>
    </row>
    <row r="54268" spans="6:22" x14ac:dyDescent="0.2">
      <c r="F54268"/>
      <c r="M54268" s="2"/>
      <c r="N54268"/>
      <c r="O54268"/>
      <c r="U54268"/>
      <c r="V54268"/>
    </row>
    <row r="54269" spans="6:22" x14ac:dyDescent="0.2">
      <c r="F54269"/>
      <c r="M54269" s="2"/>
      <c r="N54269"/>
      <c r="O54269"/>
      <c r="U54269"/>
      <c r="V54269"/>
    </row>
    <row r="54270" spans="6:22" x14ac:dyDescent="0.2">
      <c r="F54270"/>
      <c r="M54270" s="2"/>
      <c r="N54270"/>
      <c r="O54270"/>
      <c r="U54270"/>
      <c r="V54270"/>
    </row>
    <row r="54271" spans="6:22" x14ac:dyDescent="0.2">
      <c r="F54271"/>
      <c r="M54271" s="2"/>
      <c r="N54271"/>
      <c r="O54271"/>
      <c r="U54271"/>
      <c r="V54271"/>
    </row>
    <row r="54272" spans="6:22" x14ac:dyDescent="0.2">
      <c r="F54272"/>
      <c r="M54272" s="2"/>
      <c r="N54272"/>
      <c r="O54272"/>
      <c r="U54272"/>
      <c r="V54272"/>
    </row>
    <row r="54273" spans="6:22" x14ac:dyDescent="0.2">
      <c r="F54273"/>
      <c r="M54273" s="2"/>
      <c r="N54273"/>
      <c r="O54273"/>
      <c r="U54273"/>
      <c r="V54273"/>
    </row>
    <row r="54274" spans="6:22" x14ac:dyDescent="0.2">
      <c r="F54274"/>
      <c r="M54274" s="2"/>
      <c r="N54274"/>
      <c r="O54274"/>
      <c r="U54274"/>
      <c r="V54274"/>
    </row>
    <row r="54275" spans="6:22" x14ac:dyDescent="0.2">
      <c r="F54275"/>
      <c r="M54275" s="2"/>
      <c r="N54275"/>
      <c r="O54275"/>
      <c r="U54275"/>
      <c r="V54275"/>
    </row>
    <row r="54276" spans="6:22" x14ac:dyDescent="0.2">
      <c r="F54276"/>
      <c r="M54276" s="2"/>
      <c r="N54276"/>
      <c r="O54276"/>
      <c r="U54276"/>
      <c r="V54276"/>
    </row>
    <row r="54277" spans="6:22" x14ac:dyDescent="0.2">
      <c r="F54277"/>
      <c r="M54277" s="2"/>
      <c r="N54277"/>
      <c r="O54277"/>
      <c r="U54277"/>
      <c r="V54277"/>
    </row>
    <row r="54278" spans="6:22" x14ac:dyDescent="0.2">
      <c r="F54278"/>
      <c r="M54278" s="2"/>
      <c r="N54278"/>
      <c r="O54278"/>
      <c r="U54278"/>
      <c r="V54278"/>
    </row>
    <row r="54279" spans="6:22" x14ac:dyDescent="0.2">
      <c r="F54279"/>
      <c r="M54279" s="2"/>
      <c r="N54279"/>
      <c r="O54279"/>
      <c r="U54279"/>
      <c r="V54279"/>
    </row>
    <row r="54280" spans="6:22" x14ac:dyDescent="0.2">
      <c r="F54280"/>
      <c r="M54280" s="2"/>
      <c r="N54280"/>
      <c r="O54280"/>
      <c r="U54280"/>
      <c r="V54280"/>
    </row>
    <row r="54281" spans="6:22" x14ac:dyDescent="0.2">
      <c r="F54281"/>
      <c r="M54281" s="2"/>
      <c r="N54281"/>
      <c r="O54281"/>
      <c r="U54281"/>
      <c r="V54281"/>
    </row>
    <row r="54282" spans="6:22" x14ac:dyDescent="0.2">
      <c r="F54282"/>
      <c r="M54282" s="2"/>
      <c r="N54282"/>
      <c r="O54282"/>
      <c r="U54282"/>
      <c r="V54282"/>
    </row>
    <row r="54283" spans="6:22" x14ac:dyDescent="0.2">
      <c r="F54283"/>
      <c r="M54283" s="2"/>
      <c r="N54283"/>
      <c r="O54283"/>
      <c r="U54283"/>
      <c r="V54283"/>
    </row>
    <row r="54284" spans="6:22" x14ac:dyDescent="0.2">
      <c r="F54284"/>
      <c r="M54284" s="2"/>
      <c r="N54284"/>
      <c r="O54284"/>
      <c r="U54284"/>
      <c r="V54284"/>
    </row>
    <row r="54285" spans="6:22" x14ac:dyDescent="0.2">
      <c r="F54285"/>
      <c r="M54285" s="2"/>
      <c r="N54285"/>
      <c r="O54285"/>
      <c r="U54285"/>
      <c r="V54285"/>
    </row>
    <row r="54286" spans="6:22" x14ac:dyDescent="0.2">
      <c r="F54286"/>
      <c r="M54286" s="2"/>
      <c r="N54286"/>
      <c r="O54286"/>
      <c r="U54286"/>
      <c r="V54286"/>
    </row>
    <row r="54287" spans="6:22" x14ac:dyDescent="0.2">
      <c r="F54287"/>
      <c r="M54287" s="2"/>
      <c r="N54287"/>
      <c r="O54287"/>
      <c r="U54287"/>
      <c r="V54287"/>
    </row>
    <row r="54288" spans="6:22" x14ac:dyDescent="0.2">
      <c r="F54288"/>
      <c r="M54288" s="2"/>
      <c r="N54288"/>
      <c r="O54288"/>
      <c r="U54288"/>
      <c r="V54288"/>
    </row>
    <row r="54289" spans="6:22" x14ac:dyDescent="0.2">
      <c r="F54289"/>
      <c r="M54289" s="2"/>
      <c r="N54289"/>
      <c r="O54289"/>
      <c r="U54289"/>
      <c r="V54289"/>
    </row>
    <row r="54290" spans="6:22" x14ac:dyDescent="0.2">
      <c r="F54290"/>
      <c r="M54290" s="2"/>
      <c r="N54290"/>
      <c r="O54290"/>
      <c r="U54290"/>
      <c r="V54290"/>
    </row>
    <row r="54291" spans="6:22" x14ac:dyDescent="0.2">
      <c r="F54291"/>
      <c r="M54291" s="2"/>
      <c r="N54291"/>
      <c r="O54291"/>
      <c r="U54291"/>
      <c r="V54291"/>
    </row>
    <row r="54292" spans="6:22" x14ac:dyDescent="0.2">
      <c r="F54292"/>
      <c r="M54292" s="2"/>
      <c r="N54292"/>
      <c r="O54292"/>
      <c r="U54292"/>
      <c r="V54292"/>
    </row>
    <row r="54293" spans="6:22" x14ac:dyDescent="0.2">
      <c r="F54293"/>
      <c r="M54293" s="2"/>
      <c r="N54293"/>
      <c r="O54293"/>
      <c r="U54293"/>
      <c r="V54293"/>
    </row>
    <row r="54294" spans="6:22" x14ac:dyDescent="0.2">
      <c r="F54294"/>
      <c r="M54294" s="2"/>
      <c r="N54294"/>
      <c r="O54294"/>
      <c r="U54294"/>
      <c r="V54294"/>
    </row>
    <row r="54295" spans="6:22" x14ac:dyDescent="0.2">
      <c r="F54295"/>
      <c r="M54295" s="2"/>
      <c r="N54295"/>
      <c r="O54295"/>
      <c r="U54295"/>
      <c r="V54295"/>
    </row>
    <row r="54296" spans="6:22" x14ac:dyDescent="0.2">
      <c r="F54296"/>
      <c r="M54296" s="2"/>
      <c r="N54296"/>
      <c r="O54296"/>
      <c r="U54296"/>
      <c r="V54296"/>
    </row>
    <row r="54297" spans="6:22" x14ac:dyDescent="0.2">
      <c r="F54297"/>
      <c r="M54297" s="2"/>
      <c r="N54297"/>
      <c r="O54297"/>
      <c r="U54297"/>
      <c r="V54297"/>
    </row>
    <row r="54298" spans="6:22" x14ac:dyDescent="0.2">
      <c r="F54298"/>
      <c r="M54298" s="2"/>
      <c r="N54298"/>
      <c r="O54298"/>
      <c r="U54298"/>
      <c r="V54298"/>
    </row>
    <row r="54299" spans="6:22" x14ac:dyDescent="0.2">
      <c r="F54299"/>
      <c r="M54299" s="2"/>
      <c r="N54299"/>
      <c r="O54299"/>
      <c r="U54299"/>
      <c r="V54299"/>
    </row>
    <row r="54300" spans="6:22" x14ac:dyDescent="0.2">
      <c r="F54300"/>
      <c r="M54300" s="2"/>
      <c r="N54300"/>
      <c r="O54300"/>
      <c r="U54300"/>
      <c r="V54300"/>
    </row>
    <row r="54301" spans="6:22" x14ac:dyDescent="0.2">
      <c r="F54301"/>
      <c r="M54301" s="2"/>
      <c r="N54301"/>
      <c r="O54301"/>
      <c r="U54301"/>
      <c r="V54301"/>
    </row>
    <row r="54302" spans="6:22" x14ac:dyDescent="0.2">
      <c r="F54302"/>
      <c r="M54302" s="2"/>
      <c r="N54302"/>
      <c r="O54302"/>
      <c r="U54302"/>
      <c r="V54302"/>
    </row>
    <row r="54303" spans="6:22" x14ac:dyDescent="0.2">
      <c r="F54303"/>
      <c r="M54303" s="2"/>
      <c r="N54303"/>
      <c r="O54303"/>
      <c r="U54303"/>
      <c r="V54303"/>
    </row>
    <row r="54304" spans="6:22" x14ac:dyDescent="0.2">
      <c r="F54304"/>
      <c r="M54304" s="2"/>
      <c r="N54304"/>
      <c r="O54304"/>
      <c r="U54304"/>
      <c r="V54304"/>
    </row>
    <row r="54305" spans="6:22" x14ac:dyDescent="0.2">
      <c r="F54305"/>
      <c r="M54305" s="2"/>
      <c r="N54305"/>
      <c r="O54305"/>
      <c r="U54305"/>
      <c r="V54305"/>
    </row>
    <row r="54306" spans="6:22" x14ac:dyDescent="0.2">
      <c r="F54306"/>
      <c r="M54306" s="2"/>
      <c r="N54306"/>
      <c r="O54306"/>
      <c r="U54306"/>
      <c r="V54306"/>
    </row>
    <row r="54307" spans="6:22" x14ac:dyDescent="0.2">
      <c r="F54307"/>
      <c r="M54307" s="2"/>
      <c r="N54307"/>
      <c r="O54307"/>
      <c r="U54307"/>
      <c r="V54307"/>
    </row>
    <row r="54308" spans="6:22" x14ac:dyDescent="0.2">
      <c r="F54308"/>
      <c r="M54308" s="2"/>
      <c r="N54308"/>
      <c r="O54308"/>
      <c r="U54308"/>
      <c r="V54308"/>
    </row>
    <row r="54309" spans="6:22" x14ac:dyDescent="0.2">
      <c r="F54309"/>
      <c r="M54309" s="2"/>
      <c r="N54309"/>
      <c r="O54309"/>
      <c r="U54309"/>
      <c r="V54309"/>
    </row>
    <row r="54310" spans="6:22" x14ac:dyDescent="0.2">
      <c r="F54310"/>
      <c r="M54310" s="2"/>
      <c r="N54310"/>
      <c r="O54310"/>
      <c r="U54310"/>
      <c r="V54310"/>
    </row>
    <row r="54311" spans="6:22" x14ac:dyDescent="0.2">
      <c r="F54311"/>
      <c r="M54311" s="2"/>
      <c r="N54311"/>
      <c r="O54311"/>
      <c r="U54311"/>
      <c r="V54311"/>
    </row>
    <row r="54312" spans="6:22" x14ac:dyDescent="0.2">
      <c r="F54312"/>
      <c r="M54312" s="2"/>
      <c r="N54312"/>
      <c r="O54312"/>
      <c r="U54312"/>
      <c r="V54312"/>
    </row>
    <row r="54313" spans="6:22" x14ac:dyDescent="0.2">
      <c r="F54313"/>
      <c r="M54313" s="2"/>
      <c r="N54313"/>
      <c r="O54313"/>
      <c r="U54313"/>
      <c r="V54313"/>
    </row>
    <row r="54314" spans="6:22" x14ac:dyDescent="0.2">
      <c r="F54314"/>
      <c r="M54314" s="2"/>
      <c r="N54314"/>
      <c r="O54314"/>
      <c r="U54314"/>
      <c r="V54314"/>
    </row>
    <row r="54315" spans="6:22" x14ac:dyDescent="0.2">
      <c r="F54315"/>
      <c r="M54315" s="2"/>
      <c r="N54315"/>
      <c r="O54315"/>
      <c r="U54315"/>
      <c r="V54315"/>
    </row>
    <row r="54316" spans="6:22" x14ac:dyDescent="0.2">
      <c r="F54316"/>
      <c r="M54316" s="2"/>
      <c r="N54316"/>
      <c r="O54316"/>
      <c r="U54316"/>
      <c r="V54316"/>
    </row>
    <row r="54317" spans="6:22" x14ac:dyDescent="0.2">
      <c r="F54317"/>
      <c r="M54317" s="2"/>
      <c r="N54317"/>
      <c r="O54317"/>
      <c r="U54317"/>
      <c r="V54317"/>
    </row>
    <row r="54318" spans="6:22" x14ac:dyDescent="0.2">
      <c r="F54318"/>
      <c r="M54318" s="2"/>
      <c r="N54318"/>
      <c r="O54318"/>
      <c r="U54318"/>
      <c r="V54318"/>
    </row>
    <row r="54319" spans="6:22" x14ac:dyDescent="0.2">
      <c r="F54319"/>
      <c r="M54319" s="2"/>
      <c r="N54319"/>
      <c r="O54319"/>
      <c r="U54319"/>
      <c r="V54319"/>
    </row>
    <row r="54320" spans="6:22" x14ac:dyDescent="0.2">
      <c r="F54320"/>
      <c r="M54320" s="2"/>
      <c r="N54320"/>
      <c r="O54320"/>
      <c r="U54320"/>
      <c r="V54320"/>
    </row>
    <row r="54321" spans="6:22" x14ac:dyDescent="0.2">
      <c r="F54321"/>
      <c r="M54321" s="2"/>
      <c r="N54321"/>
      <c r="O54321"/>
      <c r="U54321"/>
      <c r="V54321"/>
    </row>
    <row r="54322" spans="6:22" x14ac:dyDescent="0.2">
      <c r="F54322"/>
      <c r="M54322" s="2"/>
      <c r="N54322"/>
      <c r="O54322"/>
      <c r="U54322"/>
      <c r="V54322"/>
    </row>
    <row r="54323" spans="6:22" x14ac:dyDescent="0.2">
      <c r="F54323"/>
      <c r="M54323" s="2"/>
      <c r="N54323"/>
      <c r="O54323"/>
      <c r="U54323"/>
      <c r="V54323"/>
    </row>
    <row r="54324" spans="6:22" x14ac:dyDescent="0.2">
      <c r="F54324"/>
      <c r="M54324" s="2"/>
      <c r="N54324"/>
      <c r="O54324"/>
      <c r="U54324"/>
      <c r="V54324"/>
    </row>
    <row r="54325" spans="6:22" x14ac:dyDescent="0.2">
      <c r="F54325"/>
      <c r="M54325" s="2"/>
      <c r="N54325"/>
      <c r="O54325"/>
      <c r="U54325"/>
      <c r="V54325"/>
    </row>
    <row r="54326" spans="6:22" x14ac:dyDescent="0.2">
      <c r="F54326"/>
      <c r="M54326" s="2"/>
      <c r="N54326"/>
      <c r="O54326"/>
      <c r="U54326"/>
      <c r="V54326"/>
    </row>
    <row r="54327" spans="6:22" x14ac:dyDescent="0.2">
      <c r="F54327"/>
      <c r="M54327" s="2"/>
      <c r="N54327"/>
      <c r="O54327"/>
      <c r="U54327"/>
      <c r="V54327"/>
    </row>
    <row r="54328" spans="6:22" x14ac:dyDescent="0.2">
      <c r="F54328"/>
      <c r="M54328" s="2"/>
      <c r="N54328"/>
      <c r="O54328"/>
      <c r="U54328"/>
      <c r="V54328"/>
    </row>
    <row r="54329" spans="6:22" x14ac:dyDescent="0.2">
      <c r="F54329"/>
      <c r="M54329" s="2"/>
      <c r="N54329"/>
      <c r="O54329"/>
      <c r="U54329"/>
      <c r="V54329"/>
    </row>
    <row r="54330" spans="6:22" x14ac:dyDescent="0.2">
      <c r="F54330"/>
      <c r="M54330" s="2"/>
      <c r="N54330"/>
      <c r="O54330"/>
      <c r="U54330"/>
      <c r="V54330"/>
    </row>
    <row r="54331" spans="6:22" x14ac:dyDescent="0.2">
      <c r="F54331"/>
      <c r="M54331" s="2"/>
      <c r="N54331"/>
      <c r="O54331"/>
      <c r="U54331"/>
      <c r="V54331"/>
    </row>
    <row r="54332" spans="6:22" x14ac:dyDescent="0.2">
      <c r="F54332"/>
      <c r="M54332" s="2"/>
      <c r="N54332"/>
      <c r="O54332"/>
      <c r="U54332"/>
      <c r="V54332"/>
    </row>
    <row r="54333" spans="6:22" x14ac:dyDescent="0.2">
      <c r="F54333"/>
      <c r="M54333" s="2"/>
      <c r="N54333"/>
      <c r="O54333"/>
      <c r="U54333"/>
      <c r="V54333"/>
    </row>
    <row r="54334" spans="6:22" x14ac:dyDescent="0.2">
      <c r="F54334"/>
      <c r="M54334" s="2"/>
      <c r="N54334"/>
      <c r="O54334"/>
      <c r="U54334"/>
      <c r="V54334"/>
    </row>
    <row r="54335" spans="6:22" x14ac:dyDescent="0.2">
      <c r="F54335"/>
      <c r="M54335" s="2"/>
      <c r="N54335"/>
      <c r="O54335"/>
      <c r="U54335"/>
      <c r="V54335"/>
    </row>
    <row r="54336" spans="6:22" x14ac:dyDescent="0.2">
      <c r="F54336"/>
      <c r="M54336" s="2"/>
      <c r="N54336"/>
      <c r="O54336"/>
      <c r="U54336"/>
      <c r="V54336"/>
    </row>
    <row r="54337" spans="6:22" x14ac:dyDescent="0.2">
      <c r="F54337"/>
      <c r="M54337" s="2"/>
      <c r="N54337"/>
      <c r="O54337"/>
      <c r="U54337"/>
      <c r="V54337"/>
    </row>
    <row r="54338" spans="6:22" x14ac:dyDescent="0.2">
      <c r="F54338"/>
      <c r="M54338" s="2"/>
      <c r="N54338"/>
      <c r="O54338"/>
      <c r="U54338"/>
      <c r="V54338"/>
    </row>
    <row r="54339" spans="6:22" x14ac:dyDescent="0.2">
      <c r="F54339"/>
      <c r="M54339" s="2"/>
      <c r="N54339"/>
      <c r="O54339"/>
      <c r="U54339"/>
      <c r="V54339"/>
    </row>
    <row r="54340" spans="6:22" x14ac:dyDescent="0.2">
      <c r="F54340"/>
      <c r="M54340" s="2"/>
      <c r="N54340"/>
      <c r="O54340"/>
      <c r="U54340"/>
      <c r="V54340"/>
    </row>
    <row r="54341" spans="6:22" x14ac:dyDescent="0.2">
      <c r="F54341"/>
      <c r="M54341" s="2"/>
      <c r="N54341"/>
      <c r="O54341"/>
      <c r="U54341"/>
      <c r="V54341"/>
    </row>
    <row r="54342" spans="6:22" x14ac:dyDescent="0.2">
      <c r="F54342"/>
      <c r="M54342" s="2"/>
      <c r="N54342"/>
      <c r="O54342"/>
      <c r="U54342"/>
      <c r="V54342"/>
    </row>
    <row r="54343" spans="6:22" x14ac:dyDescent="0.2">
      <c r="F54343"/>
      <c r="M54343" s="2"/>
      <c r="N54343"/>
      <c r="O54343"/>
      <c r="U54343"/>
      <c r="V54343"/>
    </row>
    <row r="54344" spans="6:22" x14ac:dyDescent="0.2">
      <c r="F54344"/>
      <c r="M54344" s="2"/>
      <c r="N54344"/>
      <c r="O54344"/>
      <c r="U54344"/>
      <c r="V54344"/>
    </row>
    <row r="54345" spans="6:22" x14ac:dyDescent="0.2">
      <c r="F54345"/>
      <c r="M54345" s="2"/>
      <c r="N54345"/>
      <c r="O54345"/>
      <c r="U54345"/>
      <c r="V54345"/>
    </row>
    <row r="54346" spans="6:22" x14ac:dyDescent="0.2">
      <c r="F54346"/>
      <c r="M54346" s="2"/>
      <c r="N54346"/>
      <c r="O54346"/>
      <c r="U54346"/>
      <c r="V54346"/>
    </row>
    <row r="54347" spans="6:22" x14ac:dyDescent="0.2">
      <c r="F54347"/>
      <c r="M54347" s="2"/>
      <c r="N54347"/>
      <c r="O54347"/>
      <c r="U54347"/>
      <c r="V54347"/>
    </row>
    <row r="54348" spans="6:22" x14ac:dyDescent="0.2">
      <c r="F54348"/>
      <c r="M54348" s="2"/>
      <c r="N54348"/>
      <c r="O54348"/>
      <c r="U54348"/>
      <c r="V54348"/>
    </row>
    <row r="54349" spans="6:22" x14ac:dyDescent="0.2">
      <c r="F54349"/>
      <c r="M54349" s="2"/>
      <c r="N54349"/>
      <c r="O54349"/>
      <c r="U54349"/>
      <c r="V54349"/>
    </row>
    <row r="54350" spans="6:22" x14ac:dyDescent="0.2">
      <c r="F54350"/>
      <c r="M54350" s="2"/>
      <c r="N54350"/>
      <c r="O54350"/>
      <c r="U54350"/>
      <c r="V54350"/>
    </row>
    <row r="54351" spans="6:22" x14ac:dyDescent="0.2">
      <c r="F54351"/>
      <c r="M54351" s="2"/>
      <c r="N54351"/>
      <c r="O54351"/>
      <c r="U54351"/>
      <c r="V54351"/>
    </row>
    <row r="54352" spans="6:22" x14ac:dyDescent="0.2">
      <c r="F54352"/>
      <c r="M54352" s="2"/>
      <c r="N54352"/>
      <c r="O54352"/>
      <c r="U54352"/>
      <c r="V54352"/>
    </row>
    <row r="54353" spans="6:22" x14ac:dyDescent="0.2">
      <c r="F54353"/>
      <c r="M54353" s="2"/>
      <c r="N54353"/>
      <c r="O54353"/>
      <c r="U54353"/>
      <c r="V54353"/>
    </row>
    <row r="54354" spans="6:22" x14ac:dyDescent="0.2">
      <c r="F54354"/>
      <c r="M54354" s="2"/>
      <c r="N54354"/>
      <c r="O54354"/>
      <c r="U54354"/>
      <c r="V54354"/>
    </row>
    <row r="54355" spans="6:22" x14ac:dyDescent="0.2">
      <c r="F54355"/>
      <c r="M54355" s="2"/>
      <c r="N54355"/>
      <c r="O54355"/>
      <c r="U54355"/>
      <c r="V54355"/>
    </row>
    <row r="54356" spans="6:22" x14ac:dyDescent="0.2">
      <c r="F54356"/>
      <c r="M54356" s="2"/>
      <c r="N54356"/>
      <c r="O54356"/>
      <c r="U54356"/>
      <c r="V54356"/>
    </row>
    <row r="54357" spans="6:22" x14ac:dyDescent="0.2">
      <c r="F54357"/>
      <c r="M54357" s="2"/>
      <c r="N54357"/>
      <c r="O54357"/>
      <c r="U54357"/>
      <c r="V54357"/>
    </row>
    <row r="54358" spans="6:22" x14ac:dyDescent="0.2">
      <c r="F54358"/>
      <c r="M54358" s="2"/>
      <c r="N54358"/>
      <c r="O54358"/>
      <c r="U54358"/>
      <c r="V54358"/>
    </row>
    <row r="54359" spans="6:22" x14ac:dyDescent="0.2">
      <c r="F54359"/>
      <c r="M54359" s="2"/>
      <c r="N54359"/>
      <c r="O54359"/>
      <c r="U54359"/>
      <c r="V54359"/>
    </row>
    <row r="54360" spans="6:22" x14ac:dyDescent="0.2">
      <c r="F54360"/>
      <c r="M54360" s="2"/>
      <c r="N54360"/>
      <c r="O54360"/>
      <c r="U54360"/>
      <c r="V54360"/>
    </row>
    <row r="54361" spans="6:22" x14ac:dyDescent="0.2">
      <c r="F54361"/>
      <c r="M54361" s="2"/>
      <c r="N54361"/>
      <c r="O54361"/>
      <c r="U54361"/>
      <c r="V54361"/>
    </row>
    <row r="54362" spans="6:22" x14ac:dyDescent="0.2">
      <c r="F54362"/>
      <c r="M54362" s="2"/>
      <c r="N54362"/>
      <c r="O54362"/>
      <c r="U54362"/>
      <c r="V54362"/>
    </row>
    <row r="54363" spans="6:22" x14ac:dyDescent="0.2">
      <c r="F54363"/>
      <c r="M54363" s="2"/>
      <c r="N54363"/>
      <c r="O54363"/>
      <c r="U54363"/>
      <c r="V54363"/>
    </row>
    <row r="54364" spans="6:22" x14ac:dyDescent="0.2">
      <c r="F54364"/>
      <c r="M54364" s="2"/>
      <c r="N54364"/>
      <c r="O54364"/>
      <c r="U54364"/>
      <c r="V54364"/>
    </row>
    <row r="54365" spans="6:22" x14ac:dyDescent="0.2">
      <c r="F54365"/>
      <c r="M54365" s="2"/>
      <c r="N54365"/>
      <c r="O54365"/>
      <c r="U54365"/>
      <c r="V54365"/>
    </row>
    <row r="54366" spans="6:22" x14ac:dyDescent="0.2">
      <c r="F54366"/>
      <c r="M54366" s="2"/>
      <c r="N54366"/>
      <c r="O54366"/>
      <c r="U54366"/>
      <c r="V54366"/>
    </row>
    <row r="54367" spans="6:22" x14ac:dyDescent="0.2">
      <c r="F54367"/>
      <c r="M54367" s="2"/>
      <c r="N54367"/>
      <c r="O54367"/>
      <c r="U54367"/>
      <c r="V54367"/>
    </row>
    <row r="54368" spans="6:22" x14ac:dyDescent="0.2">
      <c r="F54368"/>
      <c r="M54368" s="2"/>
      <c r="N54368"/>
      <c r="O54368"/>
      <c r="U54368"/>
      <c r="V54368"/>
    </row>
    <row r="54369" spans="6:22" x14ac:dyDescent="0.2">
      <c r="F54369"/>
      <c r="M54369" s="2"/>
      <c r="N54369"/>
      <c r="O54369"/>
      <c r="U54369"/>
      <c r="V54369"/>
    </row>
    <row r="54370" spans="6:22" x14ac:dyDescent="0.2">
      <c r="F54370"/>
      <c r="M54370" s="2"/>
      <c r="N54370"/>
      <c r="O54370"/>
      <c r="U54370"/>
      <c r="V54370"/>
    </row>
    <row r="54371" spans="6:22" x14ac:dyDescent="0.2">
      <c r="F54371"/>
      <c r="M54371" s="2"/>
      <c r="N54371"/>
      <c r="O54371"/>
      <c r="U54371"/>
      <c r="V54371"/>
    </row>
    <row r="54372" spans="6:22" x14ac:dyDescent="0.2">
      <c r="F54372"/>
      <c r="M54372" s="2"/>
      <c r="N54372"/>
      <c r="O54372"/>
      <c r="U54372"/>
      <c r="V54372"/>
    </row>
    <row r="54373" spans="6:22" x14ac:dyDescent="0.2">
      <c r="F54373"/>
      <c r="M54373" s="2"/>
      <c r="N54373"/>
      <c r="O54373"/>
      <c r="U54373"/>
      <c r="V54373"/>
    </row>
    <row r="54374" spans="6:22" x14ac:dyDescent="0.2">
      <c r="F54374"/>
      <c r="M54374" s="2"/>
      <c r="N54374"/>
      <c r="O54374"/>
      <c r="U54374"/>
      <c r="V54374"/>
    </row>
    <row r="54375" spans="6:22" x14ac:dyDescent="0.2">
      <c r="F54375"/>
      <c r="M54375" s="2"/>
      <c r="N54375"/>
      <c r="O54375"/>
      <c r="U54375"/>
      <c r="V54375"/>
    </row>
    <row r="54376" spans="6:22" x14ac:dyDescent="0.2">
      <c r="F54376"/>
      <c r="M54376" s="2"/>
      <c r="N54376"/>
      <c r="O54376"/>
      <c r="U54376"/>
      <c r="V54376"/>
    </row>
    <row r="54377" spans="6:22" x14ac:dyDescent="0.2">
      <c r="F54377"/>
      <c r="M54377" s="2"/>
      <c r="N54377"/>
      <c r="O54377"/>
      <c r="U54377"/>
      <c r="V54377"/>
    </row>
    <row r="54378" spans="6:22" x14ac:dyDescent="0.2">
      <c r="F54378"/>
      <c r="M54378" s="2"/>
      <c r="N54378"/>
      <c r="O54378"/>
      <c r="U54378"/>
      <c r="V54378"/>
    </row>
    <row r="54379" spans="6:22" x14ac:dyDescent="0.2">
      <c r="F54379"/>
      <c r="M54379" s="2"/>
      <c r="N54379"/>
      <c r="O54379"/>
      <c r="U54379"/>
      <c r="V54379"/>
    </row>
    <row r="54380" spans="6:22" x14ac:dyDescent="0.2">
      <c r="F54380"/>
      <c r="M54380" s="2"/>
      <c r="N54380"/>
      <c r="O54380"/>
      <c r="U54380"/>
      <c r="V54380"/>
    </row>
    <row r="54381" spans="6:22" x14ac:dyDescent="0.2">
      <c r="F54381"/>
      <c r="M54381" s="2"/>
      <c r="N54381"/>
      <c r="O54381"/>
      <c r="U54381"/>
      <c r="V54381"/>
    </row>
    <row r="54382" spans="6:22" x14ac:dyDescent="0.2">
      <c r="F54382"/>
      <c r="M54382" s="2"/>
      <c r="N54382"/>
      <c r="O54382"/>
      <c r="U54382"/>
      <c r="V54382"/>
    </row>
    <row r="54383" spans="6:22" x14ac:dyDescent="0.2">
      <c r="F54383"/>
      <c r="M54383" s="2"/>
      <c r="N54383"/>
      <c r="O54383"/>
      <c r="U54383"/>
      <c r="V54383"/>
    </row>
    <row r="54384" spans="6:22" x14ac:dyDescent="0.2">
      <c r="F54384"/>
      <c r="M54384" s="2"/>
      <c r="N54384"/>
      <c r="O54384"/>
      <c r="U54384"/>
      <c r="V54384"/>
    </row>
    <row r="54385" spans="6:22" x14ac:dyDescent="0.2">
      <c r="F54385"/>
      <c r="M54385" s="2"/>
      <c r="N54385"/>
      <c r="O54385"/>
      <c r="U54385"/>
      <c r="V54385"/>
    </row>
    <row r="54386" spans="6:22" x14ac:dyDescent="0.2">
      <c r="F54386"/>
      <c r="M54386" s="2"/>
      <c r="N54386"/>
      <c r="O54386"/>
      <c r="U54386"/>
      <c r="V54386"/>
    </row>
    <row r="54387" spans="6:22" x14ac:dyDescent="0.2">
      <c r="F54387"/>
      <c r="M54387" s="2"/>
      <c r="N54387"/>
      <c r="O54387"/>
      <c r="U54387"/>
      <c r="V54387"/>
    </row>
    <row r="54388" spans="6:22" x14ac:dyDescent="0.2">
      <c r="F54388"/>
      <c r="M54388" s="2"/>
      <c r="N54388"/>
      <c r="O54388"/>
      <c r="U54388"/>
      <c r="V54388"/>
    </row>
    <row r="54389" spans="6:22" x14ac:dyDescent="0.2">
      <c r="F54389"/>
      <c r="M54389" s="2"/>
      <c r="N54389"/>
      <c r="O54389"/>
      <c r="U54389"/>
      <c r="V54389"/>
    </row>
    <row r="54390" spans="6:22" x14ac:dyDescent="0.2">
      <c r="F54390"/>
      <c r="M54390" s="2"/>
      <c r="N54390"/>
      <c r="O54390"/>
      <c r="U54390"/>
      <c r="V54390"/>
    </row>
    <row r="54391" spans="6:22" x14ac:dyDescent="0.2">
      <c r="F54391"/>
      <c r="M54391" s="2"/>
      <c r="N54391"/>
      <c r="O54391"/>
      <c r="U54391"/>
      <c r="V54391"/>
    </row>
    <row r="54392" spans="6:22" x14ac:dyDescent="0.2">
      <c r="F54392"/>
      <c r="M54392" s="2"/>
      <c r="N54392"/>
      <c r="O54392"/>
      <c r="U54392"/>
      <c r="V54392"/>
    </row>
    <row r="54393" spans="6:22" x14ac:dyDescent="0.2">
      <c r="F54393"/>
      <c r="M54393" s="2"/>
      <c r="N54393"/>
      <c r="O54393"/>
      <c r="U54393"/>
      <c r="V54393"/>
    </row>
    <row r="54394" spans="6:22" x14ac:dyDescent="0.2">
      <c r="F54394"/>
      <c r="M54394" s="2"/>
      <c r="N54394"/>
      <c r="O54394"/>
      <c r="U54394"/>
      <c r="V54394"/>
    </row>
    <row r="54395" spans="6:22" x14ac:dyDescent="0.2">
      <c r="F54395"/>
      <c r="M54395" s="2"/>
      <c r="N54395"/>
      <c r="O54395"/>
      <c r="U54395"/>
      <c r="V54395"/>
    </row>
    <row r="54396" spans="6:22" x14ac:dyDescent="0.2">
      <c r="F54396"/>
      <c r="M54396" s="2"/>
      <c r="N54396"/>
      <c r="O54396"/>
      <c r="U54396"/>
      <c r="V54396"/>
    </row>
    <row r="54397" spans="6:22" x14ac:dyDescent="0.2">
      <c r="F54397"/>
      <c r="M54397" s="2"/>
      <c r="N54397"/>
      <c r="O54397"/>
      <c r="U54397"/>
      <c r="V54397"/>
    </row>
    <row r="54398" spans="6:22" x14ac:dyDescent="0.2">
      <c r="F54398"/>
      <c r="M54398" s="2"/>
      <c r="N54398"/>
      <c r="O54398"/>
      <c r="U54398"/>
      <c r="V54398"/>
    </row>
    <row r="54399" spans="6:22" x14ac:dyDescent="0.2">
      <c r="F54399"/>
      <c r="M54399" s="2"/>
      <c r="N54399"/>
      <c r="O54399"/>
      <c r="U54399"/>
      <c r="V54399"/>
    </row>
    <row r="54400" spans="6:22" x14ac:dyDescent="0.2">
      <c r="F54400"/>
      <c r="M54400" s="2"/>
      <c r="N54400"/>
      <c r="O54400"/>
      <c r="U54400"/>
      <c r="V54400"/>
    </row>
    <row r="54401" spans="6:22" x14ac:dyDescent="0.2">
      <c r="F54401"/>
      <c r="M54401" s="2"/>
      <c r="N54401"/>
      <c r="O54401"/>
      <c r="U54401"/>
      <c r="V54401"/>
    </row>
    <row r="54402" spans="6:22" x14ac:dyDescent="0.2">
      <c r="F54402"/>
      <c r="M54402" s="2"/>
      <c r="N54402"/>
      <c r="O54402"/>
      <c r="U54402"/>
      <c r="V54402"/>
    </row>
    <row r="54403" spans="6:22" x14ac:dyDescent="0.2">
      <c r="F54403"/>
      <c r="M54403" s="2"/>
      <c r="N54403"/>
      <c r="O54403"/>
      <c r="U54403"/>
      <c r="V54403"/>
    </row>
    <row r="54404" spans="6:22" x14ac:dyDescent="0.2">
      <c r="F54404"/>
      <c r="M54404" s="2"/>
      <c r="N54404"/>
      <c r="O54404"/>
      <c r="U54404"/>
      <c r="V54404"/>
    </row>
    <row r="54405" spans="6:22" x14ac:dyDescent="0.2">
      <c r="F54405"/>
      <c r="M54405" s="2"/>
      <c r="N54405"/>
      <c r="O54405"/>
      <c r="U54405"/>
      <c r="V54405"/>
    </row>
    <row r="54406" spans="6:22" x14ac:dyDescent="0.2">
      <c r="F54406"/>
      <c r="M54406" s="2"/>
      <c r="N54406"/>
      <c r="O54406"/>
      <c r="U54406"/>
      <c r="V54406"/>
    </row>
    <row r="54407" spans="6:22" x14ac:dyDescent="0.2">
      <c r="F54407"/>
      <c r="M54407" s="2"/>
      <c r="N54407"/>
      <c r="O54407"/>
      <c r="U54407"/>
      <c r="V54407"/>
    </row>
    <row r="54408" spans="6:22" x14ac:dyDescent="0.2">
      <c r="F54408"/>
      <c r="M54408" s="2"/>
      <c r="N54408"/>
      <c r="O54408"/>
      <c r="U54408"/>
      <c r="V54408"/>
    </row>
    <row r="54409" spans="6:22" x14ac:dyDescent="0.2">
      <c r="F54409"/>
      <c r="M54409" s="2"/>
      <c r="N54409"/>
      <c r="O54409"/>
      <c r="U54409"/>
      <c r="V54409"/>
    </row>
    <row r="54410" spans="6:22" x14ac:dyDescent="0.2">
      <c r="F54410"/>
      <c r="M54410" s="2"/>
      <c r="N54410"/>
      <c r="O54410"/>
      <c r="U54410"/>
      <c r="V54410"/>
    </row>
    <row r="54411" spans="6:22" x14ac:dyDescent="0.2">
      <c r="F54411"/>
      <c r="M54411" s="2"/>
      <c r="N54411"/>
      <c r="O54411"/>
      <c r="U54411"/>
      <c r="V54411"/>
    </row>
    <row r="54412" spans="6:22" x14ac:dyDescent="0.2">
      <c r="F54412"/>
      <c r="M54412" s="2"/>
      <c r="N54412"/>
      <c r="O54412"/>
      <c r="U54412"/>
      <c r="V54412"/>
    </row>
    <row r="54413" spans="6:22" x14ac:dyDescent="0.2">
      <c r="F54413"/>
      <c r="M54413" s="2"/>
      <c r="N54413"/>
      <c r="O54413"/>
      <c r="U54413"/>
      <c r="V54413"/>
    </row>
    <row r="54414" spans="6:22" x14ac:dyDescent="0.2">
      <c r="F54414"/>
      <c r="M54414" s="2"/>
      <c r="N54414"/>
      <c r="O54414"/>
      <c r="U54414"/>
      <c r="V54414"/>
    </row>
    <row r="54415" spans="6:22" x14ac:dyDescent="0.2">
      <c r="F54415"/>
      <c r="M54415" s="2"/>
      <c r="N54415"/>
      <c r="O54415"/>
      <c r="U54415"/>
      <c r="V54415"/>
    </row>
    <row r="54416" spans="6:22" x14ac:dyDescent="0.2">
      <c r="F54416"/>
      <c r="M54416" s="2"/>
      <c r="N54416"/>
      <c r="O54416"/>
      <c r="U54416"/>
      <c r="V54416"/>
    </row>
    <row r="54417" spans="6:22" x14ac:dyDescent="0.2">
      <c r="F54417"/>
      <c r="M54417" s="2"/>
      <c r="N54417"/>
      <c r="O54417"/>
      <c r="U54417"/>
      <c r="V54417"/>
    </row>
    <row r="54418" spans="6:22" x14ac:dyDescent="0.2">
      <c r="F54418"/>
      <c r="M54418" s="2"/>
      <c r="N54418"/>
      <c r="O54418"/>
      <c r="U54418"/>
      <c r="V54418"/>
    </row>
    <row r="54419" spans="6:22" x14ac:dyDescent="0.2">
      <c r="F54419"/>
      <c r="M54419" s="2"/>
      <c r="N54419"/>
      <c r="O54419"/>
      <c r="U54419"/>
      <c r="V54419"/>
    </row>
    <row r="54420" spans="6:22" x14ac:dyDescent="0.2">
      <c r="F54420"/>
      <c r="M54420" s="2"/>
      <c r="N54420"/>
      <c r="O54420"/>
      <c r="U54420"/>
      <c r="V54420"/>
    </row>
    <row r="54421" spans="6:22" x14ac:dyDescent="0.2">
      <c r="F54421"/>
      <c r="M54421" s="2"/>
      <c r="N54421"/>
      <c r="O54421"/>
      <c r="U54421"/>
      <c r="V54421"/>
    </row>
    <row r="54422" spans="6:22" x14ac:dyDescent="0.2">
      <c r="F54422"/>
      <c r="M54422" s="2"/>
      <c r="N54422"/>
      <c r="O54422"/>
      <c r="U54422"/>
      <c r="V54422"/>
    </row>
    <row r="54423" spans="6:22" x14ac:dyDescent="0.2">
      <c r="F54423"/>
      <c r="M54423" s="2"/>
      <c r="N54423"/>
      <c r="O54423"/>
      <c r="U54423"/>
      <c r="V54423"/>
    </row>
    <row r="54424" spans="6:22" x14ac:dyDescent="0.2">
      <c r="F54424"/>
      <c r="M54424" s="2"/>
      <c r="N54424"/>
      <c r="O54424"/>
      <c r="U54424"/>
      <c r="V54424"/>
    </row>
    <row r="54425" spans="6:22" x14ac:dyDescent="0.2">
      <c r="F54425"/>
      <c r="M54425" s="2"/>
      <c r="N54425"/>
      <c r="O54425"/>
      <c r="U54425"/>
      <c r="V54425"/>
    </row>
    <row r="54426" spans="6:22" x14ac:dyDescent="0.2">
      <c r="F54426"/>
      <c r="M54426" s="2"/>
      <c r="N54426"/>
      <c r="O54426"/>
      <c r="U54426"/>
      <c r="V54426"/>
    </row>
    <row r="54427" spans="6:22" x14ac:dyDescent="0.2">
      <c r="F54427"/>
      <c r="M54427" s="2"/>
      <c r="N54427"/>
      <c r="O54427"/>
      <c r="U54427"/>
      <c r="V54427"/>
    </row>
    <row r="54428" spans="6:22" x14ac:dyDescent="0.2">
      <c r="F54428"/>
      <c r="M54428" s="2"/>
      <c r="N54428"/>
      <c r="O54428"/>
      <c r="U54428"/>
      <c r="V54428"/>
    </row>
    <row r="54429" spans="6:22" x14ac:dyDescent="0.2">
      <c r="F54429"/>
      <c r="M54429" s="2"/>
      <c r="N54429"/>
      <c r="O54429"/>
      <c r="U54429"/>
      <c r="V54429"/>
    </row>
    <row r="54430" spans="6:22" x14ac:dyDescent="0.2">
      <c r="F54430"/>
      <c r="M54430" s="2"/>
      <c r="N54430"/>
      <c r="O54430"/>
      <c r="U54430"/>
      <c r="V54430"/>
    </row>
    <row r="54431" spans="6:22" x14ac:dyDescent="0.2">
      <c r="F54431"/>
      <c r="M54431" s="2"/>
      <c r="N54431"/>
      <c r="O54431"/>
      <c r="U54431"/>
      <c r="V54431"/>
    </row>
    <row r="54432" spans="6:22" x14ac:dyDescent="0.2">
      <c r="F54432"/>
      <c r="M54432" s="2"/>
      <c r="N54432"/>
      <c r="O54432"/>
      <c r="U54432"/>
      <c r="V54432"/>
    </row>
    <row r="54433" spans="6:22" x14ac:dyDescent="0.2">
      <c r="F54433"/>
      <c r="M54433" s="2"/>
      <c r="N54433"/>
      <c r="O54433"/>
      <c r="U54433"/>
      <c r="V54433"/>
    </row>
    <row r="54434" spans="6:22" x14ac:dyDescent="0.2">
      <c r="F54434"/>
      <c r="M54434" s="2"/>
      <c r="N54434"/>
      <c r="O54434"/>
      <c r="U54434"/>
      <c r="V54434"/>
    </row>
    <row r="54435" spans="6:22" x14ac:dyDescent="0.2">
      <c r="F54435"/>
      <c r="M54435" s="2"/>
      <c r="N54435"/>
      <c r="O54435"/>
      <c r="U54435"/>
      <c r="V54435"/>
    </row>
    <row r="54436" spans="6:22" x14ac:dyDescent="0.2">
      <c r="F54436"/>
      <c r="M54436" s="2"/>
      <c r="N54436"/>
      <c r="O54436"/>
      <c r="U54436"/>
      <c r="V54436"/>
    </row>
    <row r="54437" spans="6:22" x14ac:dyDescent="0.2">
      <c r="F54437"/>
      <c r="M54437" s="2"/>
      <c r="N54437"/>
      <c r="O54437"/>
      <c r="U54437"/>
      <c r="V54437"/>
    </row>
    <row r="54438" spans="6:22" x14ac:dyDescent="0.2">
      <c r="F54438"/>
      <c r="M54438" s="2"/>
      <c r="N54438"/>
      <c r="O54438"/>
      <c r="U54438"/>
      <c r="V54438"/>
    </row>
    <row r="54439" spans="6:22" x14ac:dyDescent="0.2">
      <c r="F54439"/>
      <c r="M54439" s="2"/>
      <c r="N54439"/>
      <c r="O54439"/>
      <c r="U54439"/>
      <c r="V54439"/>
    </row>
    <row r="54440" spans="6:22" x14ac:dyDescent="0.2">
      <c r="F54440"/>
      <c r="M54440" s="2"/>
      <c r="N54440"/>
      <c r="O54440"/>
      <c r="U54440"/>
      <c r="V54440"/>
    </row>
    <row r="54441" spans="6:22" x14ac:dyDescent="0.2">
      <c r="F54441"/>
      <c r="M54441" s="2"/>
      <c r="N54441"/>
      <c r="O54441"/>
      <c r="U54441"/>
      <c r="V54441"/>
    </row>
    <row r="54442" spans="6:22" x14ac:dyDescent="0.2">
      <c r="F54442"/>
      <c r="M54442" s="2"/>
      <c r="N54442"/>
      <c r="O54442"/>
      <c r="U54442"/>
      <c r="V54442"/>
    </row>
    <row r="54443" spans="6:22" x14ac:dyDescent="0.2">
      <c r="F54443"/>
      <c r="M54443" s="2"/>
      <c r="N54443"/>
      <c r="O54443"/>
      <c r="U54443"/>
      <c r="V54443"/>
    </row>
    <row r="54444" spans="6:22" x14ac:dyDescent="0.2">
      <c r="F54444"/>
      <c r="M54444" s="2"/>
      <c r="N54444"/>
      <c r="O54444"/>
      <c r="U54444"/>
      <c r="V54444"/>
    </row>
    <row r="54445" spans="6:22" x14ac:dyDescent="0.2">
      <c r="F54445"/>
      <c r="M54445" s="2"/>
      <c r="N54445"/>
      <c r="O54445"/>
      <c r="U54445"/>
      <c r="V54445"/>
    </row>
    <row r="54446" spans="6:22" x14ac:dyDescent="0.2">
      <c r="F54446"/>
      <c r="M54446" s="2"/>
      <c r="N54446"/>
      <c r="O54446"/>
      <c r="U54446"/>
      <c r="V54446"/>
    </row>
    <row r="54447" spans="6:22" x14ac:dyDescent="0.2">
      <c r="F54447"/>
      <c r="M54447" s="2"/>
      <c r="N54447"/>
      <c r="O54447"/>
      <c r="U54447"/>
      <c r="V54447"/>
    </row>
    <row r="54448" spans="6:22" x14ac:dyDescent="0.2">
      <c r="F54448"/>
      <c r="M54448" s="2"/>
      <c r="N54448"/>
      <c r="O54448"/>
      <c r="U54448"/>
      <c r="V54448"/>
    </row>
    <row r="54449" spans="6:22" x14ac:dyDescent="0.2">
      <c r="F54449"/>
      <c r="M54449" s="2"/>
      <c r="N54449"/>
      <c r="O54449"/>
      <c r="U54449"/>
      <c r="V54449"/>
    </row>
    <row r="54450" spans="6:22" x14ac:dyDescent="0.2">
      <c r="F54450"/>
      <c r="M54450" s="2"/>
      <c r="N54450"/>
      <c r="O54450"/>
      <c r="U54450"/>
      <c r="V54450"/>
    </row>
    <row r="54451" spans="6:22" x14ac:dyDescent="0.2">
      <c r="F54451"/>
      <c r="M54451" s="2"/>
      <c r="N54451"/>
      <c r="O54451"/>
      <c r="U54451"/>
      <c r="V54451"/>
    </row>
  </sheetData>
  <autoFilter ref="A1:U32336" xr:uid="{00000000-0009-0000-0000-000000000000}"/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55"/>
  <sheetViews>
    <sheetView workbookViewId="0">
      <selection activeCell="F3" sqref="F3"/>
    </sheetView>
  </sheetViews>
  <sheetFormatPr baseColWidth="10" defaultRowHeight="12.75" x14ac:dyDescent="0.2"/>
  <cols>
    <col min="1" max="1" width="12" bestFit="1" customWidth="1"/>
    <col min="2" max="2" width="7" bestFit="1" customWidth="1"/>
    <col min="3" max="3" width="9" bestFit="1" customWidth="1"/>
    <col min="4" max="5" width="12" bestFit="1" customWidth="1"/>
    <col min="6" max="6" width="19.42578125" customWidth="1"/>
    <col min="7" max="7" width="14" bestFit="1" customWidth="1"/>
    <col min="8" max="8" width="42" bestFit="1" customWidth="1"/>
    <col min="9" max="9" width="13" bestFit="1" customWidth="1"/>
  </cols>
  <sheetData>
    <row r="1" spans="1:9" ht="25.5" x14ac:dyDescent="0.2">
      <c r="A1" s="3" t="s">
        <v>1137</v>
      </c>
      <c r="B1" s="1" t="s">
        <v>1138</v>
      </c>
      <c r="C1" s="1" t="s">
        <v>1139</v>
      </c>
      <c r="D1" s="1" t="s">
        <v>1134</v>
      </c>
      <c r="E1" s="1" t="s">
        <v>1135</v>
      </c>
      <c r="F1" s="1"/>
      <c r="G1" s="1" t="s">
        <v>1136</v>
      </c>
      <c r="H1" s="1" t="s">
        <v>1140</v>
      </c>
      <c r="I1" s="1" t="s">
        <v>1141</v>
      </c>
    </row>
    <row r="2" spans="1:9" x14ac:dyDescent="0.2">
      <c r="A2" t="s">
        <v>16</v>
      </c>
      <c r="B2" t="s">
        <v>63</v>
      </c>
      <c r="C2" t="s">
        <v>1142</v>
      </c>
      <c r="D2" t="s">
        <v>12</v>
      </c>
      <c r="E2" t="s">
        <v>13</v>
      </c>
      <c r="F2" t="str">
        <f>D2&amp;E2</f>
        <v>500000004</v>
      </c>
      <c r="G2" t="s">
        <v>1143</v>
      </c>
      <c r="H2" t="s">
        <v>1144</v>
      </c>
      <c r="I2" s="4">
        <v>40179</v>
      </c>
    </row>
    <row r="3" spans="1:9" x14ac:dyDescent="0.2">
      <c r="A3" t="s">
        <v>58</v>
      </c>
      <c r="B3" t="s">
        <v>63</v>
      </c>
      <c r="C3" t="s">
        <v>1142</v>
      </c>
      <c r="D3" t="s">
        <v>12</v>
      </c>
      <c r="E3" t="s">
        <v>22</v>
      </c>
      <c r="F3" t="str">
        <f t="shared" ref="F3:F66" si="0">D3&amp;E3</f>
        <v>5000000020</v>
      </c>
      <c r="G3" t="s">
        <v>1143</v>
      </c>
      <c r="H3" t="s">
        <v>1144</v>
      </c>
      <c r="I3" s="4">
        <v>41690</v>
      </c>
    </row>
    <row r="4" spans="1:9" x14ac:dyDescent="0.2">
      <c r="A4" t="s">
        <v>16</v>
      </c>
      <c r="B4" t="s">
        <v>63</v>
      </c>
      <c r="C4" t="s">
        <v>1142</v>
      </c>
      <c r="D4" t="s">
        <v>51</v>
      </c>
      <c r="E4" t="s">
        <v>13</v>
      </c>
      <c r="F4" t="str">
        <f t="shared" si="0"/>
        <v>500000014</v>
      </c>
      <c r="G4" t="s">
        <v>1143</v>
      </c>
      <c r="H4" t="s">
        <v>1145</v>
      </c>
      <c r="I4" s="4">
        <v>40179</v>
      </c>
    </row>
    <row r="5" spans="1:9" x14ac:dyDescent="0.2">
      <c r="A5" t="s">
        <v>16</v>
      </c>
      <c r="B5" t="s">
        <v>63</v>
      </c>
      <c r="C5" t="s">
        <v>1142</v>
      </c>
      <c r="D5" t="s">
        <v>64</v>
      </c>
      <c r="E5" t="s">
        <v>65</v>
      </c>
      <c r="F5" t="str">
        <f t="shared" si="0"/>
        <v>500000026</v>
      </c>
      <c r="G5" t="s">
        <v>1143</v>
      </c>
      <c r="H5" t="s">
        <v>1146</v>
      </c>
      <c r="I5" s="4">
        <v>40179</v>
      </c>
    </row>
    <row r="6" spans="1:9" x14ac:dyDescent="0.2">
      <c r="A6" t="s">
        <v>16</v>
      </c>
      <c r="B6" t="s">
        <v>63</v>
      </c>
      <c r="C6" t="s">
        <v>1142</v>
      </c>
      <c r="D6" t="s">
        <v>67</v>
      </c>
      <c r="E6" t="s">
        <v>58</v>
      </c>
      <c r="F6" t="str">
        <f t="shared" si="0"/>
        <v>500000032</v>
      </c>
      <c r="G6" t="s">
        <v>1143</v>
      </c>
      <c r="H6" t="s">
        <v>1144</v>
      </c>
      <c r="I6" s="4">
        <v>40179</v>
      </c>
    </row>
    <row r="7" spans="1:9" x14ac:dyDescent="0.2">
      <c r="A7" t="s">
        <v>58</v>
      </c>
      <c r="B7" t="s">
        <v>63</v>
      </c>
      <c r="C7" t="s">
        <v>1142</v>
      </c>
      <c r="D7" t="s">
        <v>67</v>
      </c>
      <c r="E7" t="s">
        <v>138</v>
      </c>
      <c r="F7" t="str">
        <f t="shared" si="0"/>
        <v>500000038</v>
      </c>
      <c r="G7" t="s">
        <v>1147</v>
      </c>
      <c r="H7" t="s">
        <v>1148</v>
      </c>
      <c r="I7" s="4">
        <v>45461</v>
      </c>
    </row>
    <row r="8" spans="1:9" x14ac:dyDescent="0.2">
      <c r="A8" t="s">
        <v>16</v>
      </c>
      <c r="B8" t="s">
        <v>63</v>
      </c>
      <c r="C8" t="s">
        <v>1142</v>
      </c>
      <c r="D8" t="s">
        <v>69</v>
      </c>
      <c r="E8" t="s">
        <v>58</v>
      </c>
      <c r="F8" t="str">
        <f t="shared" si="0"/>
        <v>500000052</v>
      </c>
      <c r="G8" t="s">
        <v>1149</v>
      </c>
      <c r="H8" t="s">
        <v>1150</v>
      </c>
      <c r="I8" s="4">
        <v>40179</v>
      </c>
    </row>
    <row r="9" spans="1:9" x14ac:dyDescent="0.2">
      <c r="A9" t="s">
        <v>16</v>
      </c>
      <c r="B9" t="s">
        <v>63</v>
      </c>
      <c r="C9" t="s">
        <v>1142</v>
      </c>
      <c r="D9" t="s">
        <v>1151</v>
      </c>
      <c r="E9" t="s">
        <v>65</v>
      </c>
      <c r="F9" t="str">
        <f t="shared" si="0"/>
        <v>500000066</v>
      </c>
      <c r="G9" t="s">
        <v>1143</v>
      </c>
      <c r="H9" t="s">
        <v>1152</v>
      </c>
      <c r="I9" s="4">
        <v>40179</v>
      </c>
    </row>
    <row r="10" spans="1:9" x14ac:dyDescent="0.2">
      <c r="A10" t="s">
        <v>16</v>
      </c>
      <c r="B10" t="s">
        <v>63</v>
      </c>
      <c r="C10" t="s">
        <v>1142</v>
      </c>
      <c r="D10" t="s">
        <v>75</v>
      </c>
      <c r="E10" t="s">
        <v>37</v>
      </c>
      <c r="F10" t="str">
        <f t="shared" si="0"/>
        <v>5000000711</v>
      </c>
      <c r="G10" t="s">
        <v>1153</v>
      </c>
      <c r="H10" t="s">
        <v>1154</v>
      </c>
      <c r="I10" s="4">
        <v>40179</v>
      </c>
    </row>
    <row r="11" spans="1:9" x14ac:dyDescent="0.2">
      <c r="A11" t="s">
        <v>16</v>
      </c>
      <c r="B11" t="s">
        <v>63</v>
      </c>
      <c r="C11" t="s">
        <v>1142</v>
      </c>
      <c r="D11" t="s">
        <v>75</v>
      </c>
      <c r="E11" t="s">
        <v>65</v>
      </c>
      <c r="F11" t="str">
        <f t="shared" si="0"/>
        <v>500000076</v>
      </c>
      <c r="G11" t="s">
        <v>1155</v>
      </c>
      <c r="H11" t="s">
        <v>1156</v>
      </c>
      <c r="I11" s="4">
        <v>40179</v>
      </c>
    </row>
    <row r="12" spans="1:9" x14ac:dyDescent="0.2">
      <c r="A12" t="s">
        <v>16</v>
      </c>
      <c r="B12" t="s">
        <v>63</v>
      </c>
      <c r="C12" t="s">
        <v>1142</v>
      </c>
      <c r="D12" t="s">
        <v>75</v>
      </c>
      <c r="E12" t="s">
        <v>16</v>
      </c>
      <c r="F12" t="str">
        <f t="shared" si="0"/>
        <v>500000071</v>
      </c>
      <c r="G12" t="s">
        <v>1155</v>
      </c>
      <c r="H12" t="s">
        <v>1157</v>
      </c>
      <c r="I12" s="4">
        <v>40179</v>
      </c>
    </row>
    <row r="13" spans="1:9" x14ac:dyDescent="0.2">
      <c r="A13" t="s">
        <v>58</v>
      </c>
      <c r="B13" t="s">
        <v>63</v>
      </c>
      <c r="C13" t="s">
        <v>1142</v>
      </c>
      <c r="D13" t="s">
        <v>75</v>
      </c>
      <c r="E13" t="s">
        <v>82</v>
      </c>
      <c r="F13" t="str">
        <f t="shared" si="0"/>
        <v>5000000712</v>
      </c>
      <c r="G13" t="s">
        <v>1153</v>
      </c>
      <c r="H13" t="s">
        <v>1158</v>
      </c>
      <c r="I13" s="4">
        <v>40679</v>
      </c>
    </row>
    <row r="14" spans="1:9" x14ac:dyDescent="0.2">
      <c r="A14" t="s">
        <v>58</v>
      </c>
      <c r="B14" t="s">
        <v>63</v>
      </c>
      <c r="C14" t="s">
        <v>1142</v>
      </c>
      <c r="D14" t="s">
        <v>75</v>
      </c>
      <c r="E14" t="s">
        <v>91</v>
      </c>
      <c r="F14" t="str">
        <f t="shared" si="0"/>
        <v>5000000717</v>
      </c>
      <c r="G14" t="s">
        <v>1159</v>
      </c>
      <c r="H14" t="s">
        <v>1156</v>
      </c>
      <c r="I14" s="4">
        <v>40679</v>
      </c>
    </row>
    <row r="15" spans="1:9" x14ac:dyDescent="0.2">
      <c r="A15" t="s">
        <v>62</v>
      </c>
      <c r="B15" t="s">
        <v>63</v>
      </c>
      <c r="C15" t="s">
        <v>1142</v>
      </c>
      <c r="D15" t="s">
        <v>75</v>
      </c>
      <c r="E15" t="s">
        <v>99</v>
      </c>
      <c r="F15" t="str">
        <f t="shared" si="0"/>
        <v>5000000723</v>
      </c>
      <c r="G15" t="s">
        <v>1153</v>
      </c>
      <c r="H15" t="s">
        <v>1158</v>
      </c>
      <c r="I15" s="4">
        <v>41100</v>
      </c>
    </row>
    <row r="16" spans="1:9" x14ac:dyDescent="0.2">
      <c r="A16" t="s">
        <v>62</v>
      </c>
      <c r="B16" t="s">
        <v>63</v>
      </c>
      <c r="C16" t="s">
        <v>1142</v>
      </c>
      <c r="D16" t="s">
        <v>75</v>
      </c>
      <c r="E16" t="s">
        <v>93</v>
      </c>
      <c r="F16" t="str">
        <f t="shared" si="0"/>
        <v>5000000727</v>
      </c>
      <c r="G16" t="s">
        <v>1159</v>
      </c>
      <c r="H16" t="s">
        <v>1156</v>
      </c>
      <c r="I16" s="4">
        <v>41100</v>
      </c>
    </row>
    <row r="17" spans="1:9" x14ac:dyDescent="0.2">
      <c r="A17" t="s">
        <v>16</v>
      </c>
      <c r="B17" t="s">
        <v>63</v>
      </c>
      <c r="C17" t="s">
        <v>1142</v>
      </c>
      <c r="D17" t="s">
        <v>111</v>
      </c>
      <c r="E17" t="s">
        <v>112</v>
      </c>
      <c r="F17" t="str">
        <f t="shared" si="0"/>
        <v>500000089</v>
      </c>
      <c r="G17" t="s">
        <v>1159</v>
      </c>
      <c r="H17" t="s">
        <v>1152</v>
      </c>
      <c r="I17" s="4">
        <v>40179</v>
      </c>
    </row>
    <row r="18" spans="1:9" x14ac:dyDescent="0.2">
      <c r="A18" t="s">
        <v>58</v>
      </c>
      <c r="B18" t="s">
        <v>63</v>
      </c>
      <c r="C18" t="s">
        <v>1142</v>
      </c>
      <c r="D18" t="s">
        <v>111</v>
      </c>
      <c r="E18" t="s">
        <v>91</v>
      </c>
      <c r="F18" t="str">
        <f t="shared" si="0"/>
        <v>5000000817</v>
      </c>
      <c r="G18" t="s">
        <v>1159</v>
      </c>
      <c r="H18" t="s">
        <v>1152</v>
      </c>
      <c r="I18" s="4">
        <v>41705</v>
      </c>
    </row>
    <row r="19" spans="1:9" x14ac:dyDescent="0.2">
      <c r="A19" t="s">
        <v>62</v>
      </c>
      <c r="B19" t="s">
        <v>63</v>
      </c>
      <c r="C19" t="s">
        <v>1142</v>
      </c>
      <c r="D19" t="s">
        <v>111</v>
      </c>
      <c r="E19" t="s">
        <v>88</v>
      </c>
      <c r="F19" t="str">
        <f t="shared" si="0"/>
        <v>5000000821</v>
      </c>
      <c r="G19" t="s">
        <v>1153</v>
      </c>
      <c r="H19" t="s">
        <v>1160</v>
      </c>
      <c r="I19" s="4">
        <v>42395</v>
      </c>
    </row>
    <row r="20" spans="1:9" x14ac:dyDescent="0.2">
      <c r="A20" t="s">
        <v>62</v>
      </c>
      <c r="B20" t="s">
        <v>63</v>
      </c>
      <c r="C20" t="s">
        <v>1142</v>
      </c>
      <c r="D20" t="s">
        <v>111</v>
      </c>
      <c r="E20" t="s">
        <v>95</v>
      </c>
      <c r="F20" t="str">
        <f t="shared" si="0"/>
        <v>5000000826</v>
      </c>
      <c r="G20" t="s">
        <v>1159</v>
      </c>
      <c r="H20" t="s">
        <v>1152</v>
      </c>
      <c r="I20" s="4">
        <v>42395</v>
      </c>
    </row>
    <row r="21" spans="1:9" x14ac:dyDescent="0.2">
      <c r="A21" t="s">
        <v>13</v>
      </c>
      <c r="B21" t="s">
        <v>63</v>
      </c>
      <c r="C21" t="s">
        <v>1142</v>
      </c>
      <c r="D21" t="s">
        <v>111</v>
      </c>
      <c r="E21" t="s">
        <v>46</v>
      </c>
      <c r="F21" t="str">
        <f t="shared" si="0"/>
        <v>5000000830</v>
      </c>
      <c r="G21" t="s">
        <v>1161</v>
      </c>
      <c r="H21" t="s">
        <v>1162</v>
      </c>
      <c r="I21" s="4">
        <v>42685</v>
      </c>
    </row>
    <row r="22" spans="1:9" x14ac:dyDescent="0.2">
      <c r="A22" t="s">
        <v>112</v>
      </c>
      <c r="B22" t="s">
        <v>63</v>
      </c>
      <c r="C22" t="s">
        <v>1142</v>
      </c>
      <c r="D22" t="s">
        <v>129</v>
      </c>
      <c r="E22" t="s">
        <v>58</v>
      </c>
      <c r="F22" t="str">
        <f t="shared" si="0"/>
        <v>500000112</v>
      </c>
      <c r="G22" t="s">
        <v>1143</v>
      </c>
      <c r="H22" t="s">
        <v>1163</v>
      </c>
      <c r="I22" s="4">
        <v>40179</v>
      </c>
    </row>
    <row r="23" spans="1:9" x14ac:dyDescent="0.2">
      <c r="A23" t="s">
        <v>16</v>
      </c>
      <c r="B23" t="s">
        <v>63</v>
      </c>
      <c r="C23" t="s">
        <v>1142</v>
      </c>
      <c r="D23" t="s">
        <v>130</v>
      </c>
      <c r="E23" t="s">
        <v>62</v>
      </c>
      <c r="F23" t="str">
        <f t="shared" si="0"/>
        <v>500000123</v>
      </c>
      <c r="G23" t="s">
        <v>1159</v>
      </c>
      <c r="H23" t="s">
        <v>1152</v>
      </c>
      <c r="I23" s="4">
        <v>40179</v>
      </c>
    </row>
    <row r="24" spans="1:9" x14ac:dyDescent="0.2">
      <c r="A24" t="s">
        <v>58</v>
      </c>
      <c r="B24" t="s">
        <v>63</v>
      </c>
      <c r="C24" t="s">
        <v>1142</v>
      </c>
      <c r="D24" t="s">
        <v>130</v>
      </c>
      <c r="E24" t="s">
        <v>91</v>
      </c>
      <c r="F24" t="str">
        <f t="shared" si="0"/>
        <v>5000001217</v>
      </c>
      <c r="G24" t="s">
        <v>1159</v>
      </c>
      <c r="H24" t="s">
        <v>1152</v>
      </c>
      <c r="I24" s="4">
        <v>41705</v>
      </c>
    </row>
    <row r="25" spans="1:9" x14ac:dyDescent="0.2">
      <c r="A25" t="s">
        <v>62</v>
      </c>
      <c r="B25" t="s">
        <v>63</v>
      </c>
      <c r="C25" t="s">
        <v>1142</v>
      </c>
      <c r="D25" t="s">
        <v>130</v>
      </c>
      <c r="E25" t="s">
        <v>88</v>
      </c>
      <c r="F25" t="str">
        <f t="shared" si="0"/>
        <v>5000001221</v>
      </c>
      <c r="G25" t="s">
        <v>1153</v>
      </c>
      <c r="H25" t="s">
        <v>1160</v>
      </c>
      <c r="I25" s="4">
        <v>42395</v>
      </c>
    </row>
    <row r="26" spans="1:9" x14ac:dyDescent="0.2">
      <c r="A26" t="s">
        <v>62</v>
      </c>
      <c r="B26" t="s">
        <v>63</v>
      </c>
      <c r="C26" t="s">
        <v>1142</v>
      </c>
      <c r="D26" t="s">
        <v>130</v>
      </c>
      <c r="E26" t="s">
        <v>95</v>
      </c>
      <c r="F26" t="str">
        <f t="shared" si="0"/>
        <v>5000001226</v>
      </c>
      <c r="G26" t="s">
        <v>1159</v>
      </c>
      <c r="H26" t="s">
        <v>1152</v>
      </c>
      <c r="I26" s="4">
        <v>42395</v>
      </c>
    </row>
    <row r="27" spans="1:9" x14ac:dyDescent="0.2">
      <c r="A27" t="s">
        <v>13</v>
      </c>
      <c r="B27" t="s">
        <v>63</v>
      </c>
      <c r="C27" t="s">
        <v>1142</v>
      </c>
      <c r="D27" t="s">
        <v>130</v>
      </c>
      <c r="E27" t="s">
        <v>46</v>
      </c>
      <c r="F27" t="str">
        <f t="shared" si="0"/>
        <v>5000001230</v>
      </c>
      <c r="G27" t="s">
        <v>1161</v>
      </c>
      <c r="H27" t="s">
        <v>1162</v>
      </c>
      <c r="I27" s="4">
        <v>42685</v>
      </c>
    </row>
    <row r="28" spans="1:9" x14ac:dyDescent="0.2">
      <c r="A28" t="s">
        <v>112</v>
      </c>
      <c r="B28" t="s">
        <v>63</v>
      </c>
      <c r="C28" t="s">
        <v>1142</v>
      </c>
      <c r="D28" t="s">
        <v>137</v>
      </c>
      <c r="E28" t="s">
        <v>138</v>
      </c>
      <c r="F28" t="str">
        <f t="shared" si="0"/>
        <v>500000138</v>
      </c>
      <c r="G28" t="s">
        <v>1143</v>
      </c>
      <c r="H28" t="s">
        <v>1144</v>
      </c>
      <c r="I28" s="4">
        <v>40179</v>
      </c>
    </row>
    <row r="29" spans="1:9" x14ac:dyDescent="0.2">
      <c r="A29" t="s">
        <v>16</v>
      </c>
      <c r="B29" t="s">
        <v>63</v>
      </c>
      <c r="C29" t="s">
        <v>1142</v>
      </c>
      <c r="D29" t="s">
        <v>139</v>
      </c>
      <c r="E29" t="s">
        <v>62</v>
      </c>
      <c r="F29" t="str">
        <f t="shared" si="0"/>
        <v>500000143</v>
      </c>
      <c r="G29" t="s">
        <v>1149</v>
      </c>
      <c r="H29" t="s">
        <v>1164</v>
      </c>
      <c r="I29" s="4">
        <v>40179</v>
      </c>
    </row>
    <row r="30" spans="1:9" x14ac:dyDescent="0.2">
      <c r="A30" t="s">
        <v>58</v>
      </c>
      <c r="B30" t="s">
        <v>63</v>
      </c>
      <c r="C30" t="s">
        <v>1142</v>
      </c>
      <c r="D30" t="s">
        <v>139</v>
      </c>
      <c r="E30" t="s">
        <v>66</v>
      </c>
      <c r="F30" t="str">
        <f t="shared" si="0"/>
        <v>500000145</v>
      </c>
      <c r="G30" t="s">
        <v>1147</v>
      </c>
      <c r="H30" t="s">
        <v>1164</v>
      </c>
      <c r="I30" s="4">
        <v>44799</v>
      </c>
    </row>
    <row r="31" spans="1:9" x14ac:dyDescent="0.2">
      <c r="A31" t="s">
        <v>62</v>
      </c>
      <c r="B31" t="s">
        <v>63</v>
      </c>
      <c r="C31" t="s">
        <v>1142</v>
      </c>
      <c r="D31" t="s">
        <v>139</v>
      </c>
      <c r="E31" t="s">
        <v>138</v>
      </c>
      <c r="F31" t="str">
        <f t="shared" si="0"/>
        <v>500000148</v>
      </c>
      <c r="G31" t="s">
        <v>1165</v>
      </c>
      <c r="H31" t="s">
        <v>1164</v>
      </c>
      <c r="I31" s="4">
        <v>45209</v>
      </c>
    </row>
    <row r="32" spans="1:9" x14ac:dyDescent="0.2">
      <c r="A32" t="s">
        <v>112</v>
      </c>
      <c r="B32" t="s">
        <v>63</v>
      </c>
      <c r="C32" t="s">
        <v>1142</v>
      </c>
      <c r="D32" t="s">
        <v>141</v>
      </c>
      <c r="E32" t="s">
        <v>44</v>
      </c>
      <c r="F32" t="str">
        <f t="shared" si="0"/>
        <v>5000001516</v>
      </c>
      <c r="G32" t="s">
        <v>1143</v>
      </c>
      <c r="H32" t="s">
        <v>1166</v>
      </c>
      <c r="I32" s="4">
        <v>40179</v>
      </c>
    </row>
    <row r="33" spans="1:9" x14ac:dyDescent="0.2">
      <c r="A33" t="s">
        <v>112</v>
      </c>
      <c r="B33" t="s">
        <v>63</v>
      </c>
      <c r="C33" t="s">
        <v>1142</v>
      </c>
      <c r="D33" t="s">
        <v>141</v>
      </c>
      <c r="E33" t="s">
        <v>16</v>
      </c>
      <c r="F33" t="str">
        <f t="shared" si="0"/>
        <v>500000151</v>
      </c>
      <c r="G33" t="s">
        <v>1143</v>
      </c>
      <c r="H33" t="s">
        <v>1167</v>
      </c>
      <c r="I33" s="4">
        <v>40179</v>
      </c>
    </row>
    <row r="34" spans="1:9" x14ac:dyDescent="0.2">
      <c r="A34" t="s">
        <v>58</v>
      </c>
      <c r="B34" t="s">
        <v>63</v>
      </c>
      <c r="C34" t="s">
        <v>1142</v>
      </c>
      <c r="D34" t="s">
        <v>143</v>
      </c>
      <c r="E34" t="s">
        <v>66</v>
      </c>
      <c r="F34" t="str">
        <f t="shared" si="0"/>
        <v>500000165</v>
      </c>
      <c r="G34" t="s">
        <v>1165</v>
      </c>
      <c r="H34" t="s">
        <v>1164</v>
      </c>
      <c r="I34" s="4">
        <v>44792</v>
      </c>
    </row>
    <row r="35" spans="1:9" x14ac:dyDescent="0.2">
      <c r="A35" t="s">
        <v>112</v>
      </c>
      <c r="B35" t="s">
        <v>63</v>
      </c>
      <c r="C35" t="s">
        <v>1142</v>
      </c>
      <c r="D35" t="s">
        <v>144</v>
      </c>
      <c r="E35" t="s">
        <v>62</v>
      </c>
      <c r="F35" t="str">
        <f t="shared" si="0"/>
        <v>500000173</v>
      </c>
      <c r="G35" t="s">
        <v>1153</v>
      </c>
      <c r="H35" t="s">
        <v>1168</v>
      </c>
      <c r="I35" s="4">
        <v>40179</v>
      </c>
    </row>
    <row r="36" spans="1:9" x14ac:dyDescent="0.2">
      <c r="A36" t="s">
        <v>16</v>
      </c>
      <c r="B36" t="s">
        <v>63</v>
      </c>
      <c r="C36" t="s">
        <v>1142</v>
      </c>
      <c r="D36" t="s">
        <v>145</v>
      </c>
      <c r="E36" t="s">
        <v>138</v>
      </c>
      <c r="F36" t="str">
        <f t="shared" si="0"/>
        <v>500000188</v>
      </c>
      <c r="G36" t="s">
        <v>1159</v>
      </c>
      <c r="H36" t="s">
        <v>1152</v>
      </c>
      <c r="I36" s="4">
        <v>40179</v>
      </c>
    </row>
    <row r="37" spans="1:9" x14ac:dyDescent="0.2">
      <c r="A37" t="s">
        <v>58</v>
      </c>
      <c r="B37" t="s">
        <v>63</v>
      </c>
      <c r="C37" t="s">
        <v>1142</v>
      </c>
      <c r="D37" t="s">
        <v>145</v>
      </c>
      <c r="E37" t="s">
        <v>91</v>
      </c>
      <c r="F37" t="str">
        <f t="shared" si="0"/>
        <v>5000001817</v>
      </c>
      <c r="G37" t="s">
        <v>1159</v>
      </c>
      <c r="H37" t="s">
        <v>1152</v>
      </c>
      <c r="I37" s="4">
        <v>41705</v>
      </c>
    </row>
    <row r="38" spans="1:9" x14ac:dyDescent="0.2">
      <c r="A38" t="s">
        <v>62</v>
      </c>
      <c r="B38" t="s">
        <v>63</v>
      </c>
      <c r="C38" t="s">
        <v>1142</v>
      </c>
      <c r="D38" t="s">
        <v>145</v>
      </c>
      <c r="E38" t="s">
        <v>95</v>
      </c>
      <c r="F38" t="str">
        <f t="shared" si="0"/>
        <v>5000001826</v>
      </c>
      <c r="G38" t="s">
        <v>1161</v>
      </c>
      <c r="H38" t="s">
        <v>1152</v>
      </c>
      <c r="I38" s="4">
        <v>42291</v>
      </c>
    </row>
    <row r="39" spans="1:9" x14ac:dyDescent="0.2">
      <c r="A39" t="s">
        <v>13</v>
      </c>
      <c r="B39" t="s">
        <v>63</v>
      </c>
      <c r="C39" t="s">
        <v>1142</v>
      </c>
      <c r="D39" t="s">
        <v>145</v>
      </c>
      <c r="E39" t="s">
        <v>46</v>
      </c>
      <c r="F39" t="str">
        <f t="shared" si="0"/>
        <v>5000001830</v>
      </c>
      <c r="G39" t="s">
        <v>1147</v>
      </c>
      <c r="H39" t="s">
        <v>1160</v>
      </c>
      <c r="I39" s="4">
        <v>42341</v>
      </c>
    </row>
    <row r="40" spans="1:9" x14ac:dyDescent="0.2">
      <c r="A40" t="s">
        <v>13</v>
      </c>
      <c r="B40" t="s">
        <v>63</v>
      </c>
      <c r="C40" t="s">
        <v>1142</v>
      </c>
      <c r="D40" t="s">
        <v>145</v>
      </c>
      <c r="E40" t="s">
        <v>104</v>
      </c>
      <c r="F40" t="str">
        <f t="shared" si="0"/>
        <v>5000001835</v>
      </c>
      <c r="G40" t="s">
        <v>1161</v>
      </c>
      <c r="H40" t="s">
        <v>1152</v>
      </c>
      <c r="I40" s="4">
        <v>42341</v>
      </c>
    </row>
    <row r="41" spans="1:9" x14ac:dyDescent="0.2">
      <c r="A41" t="s">
        <v>66</v>
      </c>
      <c r="B41" t="s">
        <v>63</v>
      </c>
      <c r="C41" t="s">
        <v>1142</v>
      </c>
      <c r="D41" t="s">
        <v>145</v>
      </c>
      <c r="E41" t="s">
        <v>101</v>
      </c>
      <c r="F41" t="str">
        <f t="shared" si="0"/>
        <v>5000001839</v>
      </c>
      <c r="G41" t="s">
        <v>1153</v>
      </c>
      <c r="H41" t="s">
        <v>1160</v>
      </c>
      <c r="I41" s="4">
        <v>42395</v>
      </c>
    </row>
    <row r="42" spans="1:9" x14ac:dyDescent="0.2">
      <c r="A42" t="s">
        <v>66</v>
      </c>
      <c r="B42" t="s">
        <v>63</v>
      </c>
      <c r="C42" t="s">
        <v>1142</v>
      </c>
      <c r="D42" t="s">
        <v>145</v>
      </c>
      <c r="E42" t="s">
        <v>106</v>
      </c>
      <c r="F42" t="str">
        <f t="shared" si="0"/>
        <v>5000001844</v>
      </c>
      <c r="G42" t="s">
        <v>1161</v>
      </c>
      <c r="H42" t="s">
        <v>1152</v>
      </c>
      <c r="I42" s="4">
        <v>42395</v>
      </c>
    </row>
    <row r="43" spans="1:9" x14ac:dyDescent="0.2">
      <c r="A43" t="s">
        <v>65</v>
      </c>
      <c r="B43" t="s">
        <v>63</v>
      </c>
      <c r="C43" t="s">
        <v>1142</v>
      </c>
      <c r="D43" t="s">
        <v>145</v>
      </c>
      <c r="E43" t="s">
        <v>132</v>
      </c>
      <c r="F43" t="str">
        <f t="shared" si="0"/>
        <v>5000001848</v>
      </c>
      <c r="G43" t="s">
        <v>1161</v>
      </c>
      <c r="H43" t="s">
        <v>1162</v>
      </c>
      <c r="I43" s="4">
        <v>42634</v>
      </c>
    </row>
    <row r="44" spans="1:9" x14ac:dyDescent="0.2">
      <c r="A44" t="s">
        <v>73</v>
      </c>
      <c r="B44" t="s">
        <v>63</v>
      </c>
      <c r="C44" t="s">
        <v>1142</v>
      </c>
      <c r="D44" t="s">
        <v>145</v>
      </c>
      <c r="E44" t="s">
        <v>146</v>
      </c>
      <c r="F44" t="str">
        <f t="shared" si="0"/>
        <v>5000001852</v>
      </c>
      <c r="G44" t="s">
        <v>1159</v>
      </c>
      <c r="H44" t="s">
        <v>1162</v>
      </c>
      <c r="I44" s="4">
        <v>43206</v>
      </c>
    </row>
    <row r="45" spans="1:9" x14ac:dyDescent="0.2">
      <c r="A45" t="s">
        <v>112</v>
      </c>
      <c r="B45" t="s">
        <v>63</v>
      </c>
      <c r="C45" t="s">
        <v>1142</v>
      </c>
      <c r="D45" t="s">
        <v>1169</v>
      </c>
      <c r="E45" t="s">
        <v>66</v>
      </c>
      <c r="F45" t="str">
        <f t="shared" si="0"/>
        <v>500000205</v>
      </c>
      <c r="G45" t="s">
        <v>1143</v>
      </c>
      <c r="H45" t="s">
        <v>1170</v>
      </c>
      <c r="I45" s="4">
        <v>40179</v>
      </c>
    </row>
    <row r="46" spans="1:9" x14ac:dyDescent="0.2">
      <c r="A46" t="s">
        <v>112</v>
      </c>
      <c r="B46" t="s">
        <v>63</v>
      </c>
      <c r="C46" t="s">
        <v>1142</v>
      </c>
      <c r="D46" t="s">
        <v>1171</v>
      </c>
      <c r="E46" t="s">
        <v>73</v>
      </c>
      <c r="F46" t="str">
        <f t="shared" si="0"/>
        <v>500000227</v>
      </c>
      <c r="G46" t="s">
        <v>1143</v>
      </c>
      <c r="H46" t="s">
        <v>1172</v>
      </c>
      <c r="I46" s="4">
        <v>40179</v>
      </c>
    </row>
    <row r="47" spans="1:9" x14ac:dyDescent="0.2">
      <c r="A47" t="s">
        <v>112</v>
      </c>
      <c r="B47" t="s">
        <v>63</v>
      </c>
      <c r="C47" t="s">
        <v>1142</v>
      </c>
      <c r="D47" t="s">
        <v>1173</v>
      </c>
      <c r="E47" t="s">
        <v>66</v>
      </c>
      <c r="F47" t="str">
        <f t="shared" si="0"/>
        <v>500000245</v>
      </c>
      <c r="G47" t="s">
        <v>1143</v>
      </c>
      <c r="H47" t="s">
        <v>1172</v>
      </c>
      <c r="I47" s="4">
        <v>40179</v>
      </c>
    </row>
    <row r="48" spans="1:9" x14ac:dyDescent="0.2">
      <c r="A48" t="s">
        <v>16</v>
      </c>
      <c r="B48" t="s">
        <v>63</v>
      </c>
      <c r="C48" t="s">
        <v>1142</v>
      </c>
      <c r="D48" t="s">
        <v>154</v>
      </c>
      <c r="E48" t="s">
        <v>73</v>
      </c>
      <c r="F48" t="str">
        <f t="shared" si="0"/>
        <v>500000257</v>
      </c>
      <c r="G48" t="s">
        <v>1153</v>
      </c>
      <c r="H48" t="s">
        <v>1154</v>
      </c>
      <c r="I48" s="4">
        <v>40179</v>
      </c>
    </row>
    <row r="49" spans="1:9" x14ac:dyDescent="0.2">
      <c r="A49" t="s">
        <v>16</v>
      </c>
      <c r="B49" t="s">
        <v>63</v>
      </c>
      <c r="C49" t="s">
        <v>1142</v>
      </c>
      <c r="D49" t="s">
        <v>154</v>
      </c>
      <c r="E49" t="s">
        <v>16</v>
      </c>
      <c r="F49" t="str">
        <f t="shared" si="0"/>
        <v>500000251</v>
      </c>
      <c r="G49" t="s">
        <v>1155</v>
      </c>
      <c r="H49" t="s">
        <v>1156</v>
      </c>
      <c r="I49" s="4">
        <v>40179</v>
      </c>
    </row>
    <row r="50" spans="1:9" x14ac:dyDescent="0.2">
      <c r="A50" t="s">
        <v>16</v>
      </c>
      <c r="B50" t="s">
        <v>63</v>
      </c>
      <c r="C50" t="s">
        <v>1142</v>
      </c>
      <c r="D50" t="s">
        <v>154</v>
      </c>
      <c r="E50" t="s">
        <v>65</v>
      </c>
      <c r="F50" t="str">
        <f t="shared" si="0"/>
        <v>500000256</v>
      </c>
      <c r="G50" t="s">
        <v>1155</v>
      </c>
      <c r="H50" t="s">
        <v>1157</v>
      </c>
      <c r="I50" s="4">
        <v>40179</v>
      </c>
    </row>
    <row r="51" spans="1:9" x14ac:dyDescent="0.2">
      <c r="A51" t="s">
        <v>58</v>
      </c>
      <c r="B51" t="s">
        <v>63</v>
      </c>
      <c r="C51" t="s">
        <v>1142</v>
      </c>
      <c r="D51" t="s">
        <v>154</v>
      </c>
      <c r="E51" t="s">
        <v>82</v>
      </c>
      <c r="F51" t="str">
        <f t="shared" si="0"/>
        <v>5000002512</v>
      </c>
      <c r="G51" t="s">
        <v>1153</v>
      </c>
      <c r="H51" t="s">
        <v>1174</v>
      </c>
      <c r="I51" s="4">
        <v>40675</v>
      </c>
    </row>
    <row r="52" spans="1:9" x14ac:dyDescent="0.2">
      <c r="A52" t="s">
        <v>58</v>
      </c>
      <c r="B52" t="s">
        <v>63</v>
      </c>
      <c r="C52" t="s">
        <v>1142</v>
      </c>
      <c r="D52" t="s">
        <v>154</v>
      </c>
      <c r="E52" t="s">
        <v>44</v>
      </c>
      <c r="F52" t="str">
        <f t="shared" si="0"/>
        <v>5000002516</v>
      </c>
      <c r="G52" t="s">
        <v>1159</v>
      </c>
      <c r="H52" t="s">
        <v>1156</v>
      </c>
      <c r="I52" s="4">
        <v>40675</v>
      </c>
    </row>
    <row r="53" spans="1:9" x14ac:dyDescent="0.2">
      <c r="A53" t="s">
        <v>62</v>
      </c>
      <c r="B53" t="s">
        <v>63</v>
      </c>
      <c r="C53" t="s">
        <v>1142</v>
      </c>
      <c r="D53" t="s">
        <v>154</v>
      </c>
      <c r="E53" t="s">
        <v>116</v>
      </c>
      <c r="F53" t="str">
        <f t="shared" si="0"/>
        <v>5000002522</v>
      </c>
      <c r="G53" t="s">
        <v>1153</v>
      </c>
      <c r="H53" t="s">
        <v>1174</v>
      </c>
      <c r="I53" s="4">
        <v>41100</v>
      </c>
    </row>
    <row r="54" spans="1:9" x14ac:dyDescent="0.2">
      <c r="A54" t="s">
        <v>62</v>
      </c>
      <c r="B54" t="s">
        <v>63</v>
      </c>
      <c r="C54" t="s">
        <v>1142</v>
      </c>
      <c r="D54" t="s">
        <v>154</v>
      </c>
      <c r="E54" t="s">
        <v>95</v>
      </c>
      <c r="F54" t="str">
        <f t="shared" si="0"/>
        <v>5000002526</v>
      </c>
      <c r="G54" t="s">
        <v>1159</v>
      </c>
      <c r="H54" t="s">
        <v>1156</v>
      </c>
      <c r="I54" s="4">
        <v>41100</v>
      </c>
    </row>
    <row r="55" spans="1:9" x14ac:dyDescent="0.2">
      <c r="A55" t="s">
        <v>16</v>
      </c>
      <c r="B55" t="s">
        <v>63</v>
      </c>
      <c r="C55" t="s">
        <v>1142</v>
      </c>
      <c r="D55" t="s">
        <v>158</v>
      </c>
      <c r="E55" t="s">
        <v>16</v>
      </c>
      <c r="F55" t="str">
        <f t="shared" si="0"/>
        <v>500000271</v>
      </c>
      <c r="G55" t="s">
        <v>1159</v>
      </c>
      <c r="H55" t="s">
        <v>1152</v>
      </c>
      <c r="I55" s="4">
        <v>40179</v>
      </c>
    </row>
    <row r="56" spans="1:9" x14ac:dyDescent="0.2">
      <c r="A56" t="s">
        <v>58</v>
      </c>
      <c r="B56" t="s">
        <v>63</v>
      </c>
      <c r="C56" t="s">
        <v>1142</v>
      </c>
      <c r="D56" t="s">
        <v>158</v>
      </c>
      <c r="E56" t="s">
        <v>91</v>
      </c>
      <c r="F56" t="str">
        <f t="shared" si="0"/>
        <v>5000002717</v>
      </c>
      <c r="G56" t="s">
        <v>1159</v>
      </c>
      <c r="H56" t="s">
        <v>1152</v>
      </c>
      <c r="I56" s="4">
        <v>41705</v>
      </c>
    </row>
    <row r="57" spans="1:9" x14ac:dyDescent="0.2">
      <c r="A57" t="s">
        <v>62</v>
      </c>
      <c r="B57" t="s">
        <v>63</v>
      </c>
      <c r="C57" t="s">
        <v>1142</v>
      </c>
      <c r="D57" t="s">
        <v>158</v>
      </c>
      <c r="E57" t="s">
        <v>88</v>
      </c>
      <c r="F57" t="str">
        <f t="shared" si="0"/>
        <v>5000002721</v>
      </c>
      <c r="G57" t="s">
        <v>1153</v>
      </c>
      <c r="H57" t="s">
        <v>1160</v>
      </c>
      <c r="I57" s="4">
        <v>42395</v>
      </c>
    </row>
    <row r="58" spans="1:9" x14ac:dyDescent="0.2">
      <c r="A58" t="s">
        <v>62</v>
      </c>
      <c r="B58" t="s">
        <v>63</v>
      </c>
      <c r="C58" t="s">
        <v>1142</v>
      </c>
      <c r="D58" t="s">
        <v>158</v>
      </c>
      <c r="E58" t="s">
        <v>95</v>
      </c>
      <c r="F58" t="str">
        <f t="shared" si="0"/>
        <v>5000002726</v>
      </c>
      <c r="G58" t="s">
        <v>1159</v>
      </c>
      <c r="H58" t="s">
        <v>1152</v>
      </c>
      <c r="I58" s="4">
        <v>42395</v>
      </c>
    </row>
    <row r="59" spans="1:9" x14ac:dyDescent="0.2">
      <c r="A59" t="s">
        <v>13</v>
      </c>
      <c r="B59" t="s">
        <v>63</v>
      </c>
      <c r="C59" t="s">
        <v>1142</v>
      </c>
      <c r="D59" t="s">
        <v>158</v>
      </c>
      <c r="E59" t="s">
        <v>46</v>
      </c>
      <c r="F59" t="str">
        <f t="shared" si="0"/>
        <v>5000002730</v>
      </c>
      <c r="G59" t="s">
        <v>1161</v>
      </c>
      <c r="H59" t="s">
        <v>1162</v>
      </c>
      <c r="I59" s="4">
        <v>42685</v>
      </c>
    </row>
    <row r="60" spans="1:9" x14ac:dyDescent="0.2">
      <c r="A60" t="s">
        <v>112</v>
      </c>
      <c r="B60" t="s">
        <v>63</v>
      </c>
      <c r="C60" t="s">
        <v>1142</v>
      </c>
      <c r="D60" t="s">
        <v>160</v>
      </c>
      <c r="E60" t="s">
        <v>58</v>
      </c>
      <c r="F60" t="str">
        <f t="shared" si="0"/>
        <v>500000332</v>
      </c>
      <c r="G60" t="s">
        <v>1175</v>
      </c>
      <c r="H60" t="s">
        <v>1176</v>
      </c>
      <c r="I60" s="4">
        <v>40179</v>
      </c>
    </row>
    <row r="61" spans="1:9" x14ac:dyDescent="0.2">
      <c r="A61" t="s">
        <v>112</v>
      </c>
      <c r="B61" t="s">
        <v>63</v>
      </c>
      <c r="C61" t="s">
        <v>1142</v>
      </c>
      <c r="D61" t="s">
        <v>160</v>
      </c>
      <c r="E61" t="s">
        <v>73</v>
      </c>
      <c r="F61" t="str">
        <f t="shared" si="0"/>
        <v>500000337</v>
      </c>
      <c r="G61" t="s">
        <v>1143</v>
      </c>
      <c r="H61" t="s">
        <v>1177</v>
      </c>
      <c r="I61" s="4">
        <v>40179</v>
      </c>
    </row>
    <row r="62" spans="1:9" x14ac:dyDescent="0.2">
      <c r="A62" t="s">
        <v>16</v>
      </c>
      <c r="B62" t="s">
        <v>63</v>
      </c>
      <c r="C62" t="s">
        <v>1142</v>
      </c>
      <c r="D62" t="s">
        <v>161</v>
      </c>
      <c r="E62" t="s">
        <v>37</v>
      </c>
      <c r="F62" t="str">
        <f t="shared" si="0"/>
        <v>5000003411</v>
      </c>
      <c r="G62" t="s">
        <v>1159</v>
      </c>
      <c r="H62" t="s">
        <v>1152</v>
      </c>
      <c r="I62" s="4">
        <v>40179</v>
      </c>
    </row>
    <row r="63" spans="1:9" x14ac:dyDescent="0.2">
      <c r="A63" t="s">
        <v>58</v>
      </c>
      <c r="B63" t="s">
        <v>63</v>
      </c>
      <c r="C63" t="s">
        <v>1142</v>
      </c>
      <c r="D63" t="s">
        <v>161</v>
      </c>
      <c r="E63" t="s">
        <v>116</v>
      </c>
      <c r="F63" t="str">
        <f t="shared" si="0"/>
        <v>5000003422</v>
      </c>
      <c r="G63" t="s">
        <v>1161</v>
      </c>
      <c r="H63" t="s">
        <v>1152</v>
      </c>
      <c r="I63" s="4">
        <v>41851</v>
      </c>
    </row>
    <row r="64" spans="1:9" x14ac:dyDescent="0.2">
      <c r="A64" t="s">
        <v>62</v>
      </c>
      <c r="B64" t="s">
        <v>63</v>
      </c>
      <c r="C64" t="s">
        <v>1142</v>
      </c>
      <c r="D64" t="s">
        <v>161</v>
      </c>
      <c r="E64" t="s">
        <v>95</v>
      </c>
      <c r="F64" t="str">
        <f t="shared" si="0"/>
        <v>5000003426</v>
      </c>
      <c r="G64" t="s">
        <v>1147</v>
      </c>
      <c r="H64" t="s">
        <v>1160</v>
      </c>
      <c r="I64" s="4">
        <v>42341</v>
      </c>
    </row>
    <row r="65" spans="1:9" x14ac:dyDescent="0.2">
      <c r="A65" t="s">
        <v>62</v>
      </c>
      <c r="B65" t="s">
        <v>63</v>
      </c>
      <c r="C65" t="s">
        <v>1142</v>
      </c>
      <c r="D65" t="s">
        <v>161</v>
      </c>
      <c r="E65" t="s">
        <v>142</v>
      </c>
      <c r="F65" t="str">
        <f t="shared" si="0"/>
        <v>5000003431</v>
      </c>
      <c r="G65" t="s">
        <v>1161</v>
      </c>
      <c r="H65" t="s">
        <v>1152</v>
      </c>
      <c r="I65" s="4">
        <v>42341</v>
      </c>
    </row>
    <row r="66" spans="1:9" x14ac:dyDescent="0.2">
      <c r="A66" t="s">
        <v>13</v>
      </c>
      <c r="B66" t="s">
        <v>63</v>
      </c>
      <c r="C66" t="s">
        <v>1142</v>
      </c>
      <c r="D66" t="s">
        <v>161</v>
      </c>
      <c r="E66" t="s">
        <v>104</v>
      </c>
      <c r="F66" t="str">
        <f t="shared" si="0"/>
        <v>5000003435</v>
      </c>
      <c r="G66" t="s">
        <v>1153</v>
      </c>
      <c r="H66" t="s">
        <v>1160</v>
      </c>
      <c r="I66" s="4">
        <v>42395</v>
      </c>
    </row>
    <row r="67" spans="1:9" x14ac:dyDescent="0.2">
      <c r="A67" t="s">
        <v>13</v>
      </c>
      <c r="B67" t="s">
        <v>63</v>
      </c>
      <c r="C67" t="s">
        <v>1142</v>
      </c>
      <c r="D67" t="s">
        <v>161</v>
      </c>
      <c r="E67" t="s">
        <v>53</v>
      </c>
      <c r="F67" t="str">
        <f t="shared" ref="F67:F130" si="1">D67&amp;E67</f>
        <v>5000003440</v>
      </c>
      <c r="G67" t="s">
        <v>1161</v>
      </c>
      <c r="H67" t="s">
        <v>1152</v>
      </c>
      <c r="I67" s="4">
        <v>42395</v>
      </c>
    </row>
    <row r="68" spans="1:9" x14ac:dyDescent="0.2">
      <c r="A68" t="s">
        <v>66</v>
      </c>
      <c r="B68" t="s">
        <v>63</v>
      </c>
      <c r="C68" t="s">
        <v>1142</v>
      </c>
      <c r="D68" t="s">
        <v>161</v>
      </c>
      <c r="E68" t="s">
        <v>80</v>
      </c>
      <c r="F68" t="str">
        <f t="shared" si="1"/>
        <v>5000003449</v>
      </c>
      <c r="G68" t="s">
        <v>1161</v>
      </c>
      <c r="H68" t="s">
        <v>1162</v>
      </c>
      <c r="I68" s="4">
        <v>42543</v>
      </c>
    </row>
    <row r="69" spans="1:9" x14ac:dyDescent="0.2">
      <c r="A69" t="s">
        <v>65</v>
      </c>
      <c r="B69" t="s">
        <v>63</v>
      </c>
      <c r="C69" t="s">
        <v>1142</v>
      </c>
      <c r="D69" t="s">
        <v>161</v>
      </c>
      <c r="E69" t="s">
        <v>124</v>
      </c>
      <c r="F69" t="str">
        <f t="shared" si="1"/>
        <v>5000003453</v>
      </c>
      <c r="G69" t="s">
        <v>1159</v>
      </c>
      <c r="H69" t="s">
        <v>1162</v>
      </c>
      <c r="I69" s="4">
        <v>43206</v>
      </c>
    </row>
    <row r="70" spans="1:9" x14ac:dyDescent="0.2">
      <c r="A70" t="s">
        <v>16</v>
      </c>
      <c r="B70" t="s">
        <v>63</v>
      </c>
      <c r="C70" t="s">
        <v>1142</v>
      </c>
      <c r="D70" t="s">
        <v>162</v>
      </c>
      <c r="E70" t="s">
        <v>65</v>
      </c>
      <c r="F70" t="str">
        <f t="shared" si="1"/>
        <v>500000406</v>
      </c>
      <c r="G70" t="s">
        <v>1143</v>
      </c>
      <c r="H70" t="s">
        <v>1152</v>
      </c>
      <c r="I70" s="4">
        <v>40179</v>
      </c>
    </row>
    <row r="71" spans="1:9" x14ac:dyDescent="0.2">
      <c r="A71" t="s">
        <v>16</v>
      </c>
      <c r="B71" t="s">
        <v>63</v>
      </c>
      <c r="C71" t="s">
        <v>1142</v>
      </c>
      <c r="D71" t="s">
        <v>163</v>
      </c>
      <c r="E71" t="s">
        <v>13</v>
      </c>
      <c r="F71" t="str">
        <f t="shared" si="1"/>
        <v>500000444</v>
      </c>
      <c r="G71" t="s">
        <v>1143</v>
      </c>
      <c r="H71" t="s">
        <v>1178</v>
      </c>
      <c r="I71" s="4">
        <v>40179</v>
      </c>
    </row>
    <row r="72" spans="1:9" x14ac:dyDescent="0.2">
      <c r="A72" t="s">
        <v>112</v>
      </c>
      <c r="B72" t="s">
        <v>63</v>
      </c>
      <c r="C72" t="s">
        <v>1142</v>
      </c>
      <c r="D72" t="s">
        <v>164</v>
      </c>
      <c r="E72" t="s">
        <v>62</v>
      </c>
      <c r="F72" t="str">
        <f t="shared" si="1"/>
        <v>500000453</v>
      </c>
      <c r="G72" t="s">
        <v>1149</v>
      </c>
      <c r="H72" t="s">
        <v>1179</v>
      </c>
      <c r="I72" s="4">
        <v>40179</v>
      </c>
    </row>
    <row r="73" spans="1:9" x14ac:dyDescent="0.2">
      <c r="A73" t="s">
        <v>112</v>
      </c>
      <c r="B73" t="s">
        <v>63</v>
      </c>
      <c r="C73" t="s">
        <v>1142</v>
      </c>
      <c r="D73" t="s">
        <v>164</v>
      </c>
      <c r="E73" t="s">
        <v>112</v>
      </c>
      <c r="F73" t="str">
        <f t="shared" si="1"/>
        <v>500000459</v>
      </c>
      <c r="G73" t="s">
        <v>1143</v>
      </c>
      <c r="H73" t="s">
        <v>1180</v>
      </c>
      <c r="I73" s="4">
        <v>40179</v>
      </c>
    </row>
    <row r="74" spans="1:9" x14ac:dyDescent="0.2">
      <c r="A74" t="s">
        <v>16</v>
      </c>
      <c r="B74" t="s">
        <v>63</v>
      </c>
      <c r="C74" t="s">
        <v>1142</v>
      </c>
      <c r="D74" t="s">
        <v>166</v>
      </c>
      <c r="E74" t="s">
        <v>62</v>
      </c>
      <c r="F74" t="str">
        <f t="shared" si="1"/>
        <v>500000503</v>
      </c>
      <c r="G74" t="s">
        <v>1175</v>
      </c>
      <c r="H74" t="s">
        <v>1181</v>
      </c>
      <c r="I74" s="4">
        <v>40179</v>
      </c>
    </row>
    <row r="75" spans="1:9" x14ac:dyDescent="0.2">
      <c r="A75" t="s">
        <v>16</v>
      </c>
      <c r="B75" t="s">
        <v>63</v>
      </c>
      <c r="C75" t="s">
        <v>1142</v>
      </c>
      <c r="D75" t="s">
        <v>166</v>
      </c>
      <c r="E75" t="s">
        <v>65</v>
      </c>
      <c r="F75" t="str">
        <f t="shared" si="1"/>
        <v>500000506</v>
      </c>
      <c r="G75" t="s">
        <v>1143</v>
      </c>
      <c r="H75" t="s">
        <v>1182</v>
      </c>
      <c r="I75" s="4">
        <v>40179</v>
      </c>
    </row>
    <row r="76" spans="1:9" x14ac:dyDescent="0.2">
      <c r="A76" t="s">
        <v>16</v>
      </c>
      <c r="B76" t="s">
        <v>63</v>
      </c>
      <c r="C76" t="s">
        <v>1142</v>
      </c>
      <c r="D76" t="s">
        <v>168</v>
      </c>
      <c r="E76" t="s">
        <v>16</v>
      </c>
      <c r="F76" t="str">
        <f t="shared" si="1"/>
        <v>500000541</v>
      </c>
      <c r="G76" t="s">
        <v>1175</v>
      </c>
      <c r="H76" t="s">
        <v>1179</v>
      </c>
      <c r="I76" s="4">
        <v>40179</v>
      </c>
    </row>
    <row r="77" spans="1:9" x14ac:dyDescent="0.2">
      <c r="A77" t="s">
        <v>58</v>
      </c>
      <c r="B77" t="s">
        <v>63</v>
      </c>
      <c r="C77" t="s">
        <v>1142</v>
      </c>
      <c r="D77" t="s">
        <v>170</v>
      </c>
      <c r="E77" t="s">
        <v>66</v>
      </c>
      <c r="F77" t="str">
        <f t="shared" si="1"/>
        <v>500000615</v>
      </c>
      <c r="G77" t="s">
        <v>1165</v>
      </c>
      <c r="H77" t="s">
        <v>1164</v>
      </c>
      <c r="I77" s="4">
        <v>44792</v>
      </c>
    </row>
    <row r="78" spans="1:9" x14ac:dyDescent="0.2">
      <c r="A78" t="s">
        <v>16</v>
      </c>
      <c r="B78" t="s">
        <v>63</v>
      </c>
      <c r="C78" t="s">
        <v>1142</v>
      </c>
      <c r="D78" t="s">
        <v>171</v>
      </c>
      <c r="E78" t="s">
        <v>62</v>
      </c>
      <c r="F78" t="str">
        <f t="shared" si="1"/>
        <v>500000623</v>
      </c>
      <c r="G78" t="s">
        <v>1149</v>
      </c>
      <c r="H78" t="s">
        <v>1183</v>
      </c>
      <c r="I78" s="4">
        <v>40179</v>
      </c>
    </row>
    <row r="79" spans="1:9" x14ac:dyDescent="0.2">
      <c r="A79" t="s">
        <v>58</v>
      </c>
      <c r="B79" t="s">
        <v>63</v>
      </c>
      <c r="C79" t="s">
        <v>1142</v>
      </c>
      <c r="D79" t="s">
        <v>171</v>
      </c>
      <c r="E79" t="s">
        <v>66</v>
      </c>
      <c r="F79" t="str">
        <f t="shared" si="1"/>
        <v>500000625</v>
      </c>
      <c r="G79" t="s">
        <v>1165</v>
      </c>
      <c r="H79" t="s">
        <v>1184</v>
      </c>
      <c r="I79" s="4">
        <v>44792</v>
      </c>
    </row>
    <row r="80" spans="1:9" x14ac:dyDescent="0.2">
      <c r="A80" t="s">
        <v>112</v>
      </c>
      <c r="B80" t="s">
        <v>63</v>
      </c>
      <c r="C80" t="s">
        <v>1142</v>
      </c>
      <c r="D80" t="s">
        <v>1185</v>
      </c>
      <c r="E80" t="s">
        <v>62</v>
      </c>
      <c r="F80" t="str">
        <f t="shared" si="1"/>
        <v>500000643</v>
      </c>
      <c r="G80" t="s">
        <v>1143</v>
      </c>
      <c r="H80" t="s">
        <v>1186</v>
      </c>
      <c r="I80" s="4">
        <v>40179</v>
      </c>
    </row>
    <row r="81" spans="1:9" x14ac:dyDescent="0.2">
      <c r="A81" t="s">
        <v>16</v>
      </c>
      <c r="B81" t="s">
        <v>63</v>
      </c>
      <c r="C81" t="s">
        <v>1142</v>
      </c>
      <c r="D81" t="s">
        <v>1187</v>
      </c>
      <c r="E81" t="s">
        <v>73</v>
      </c>
      <c r="F81" t="str">
        <f t="shared" si="1"/>
        <v>500000717</v>
      </c>
      <c r="G81" t="s">
        <v>1188</v>
      </c>
      <c r="H81" t="s">
        <v>1189</v>
      </c>
      <c r="I81" s="4">
        <v>40179</v>
      </c>
    </row>
    <row r="82" spans="1:9" x14ac:dyDescent="0.2">
      <c r="A82" t="s">
        <v>112</v>
      </c>
      <c r="B82" t="s">
        <v>63</v>
      </c>
      <c r="C82" t="s">
        <v>1142</v>
      </c>
      <c r="D82" t="s">
        <v>1190</v>
      </c>
      <c r="E82" t="s">
        <v>62</v>
      </c>
      <c r="F82" t="str">
        <f t="shared" si="1"/>
        <v>500000813</v>
      </c>
      <c r="G82" t="s">
        <v>1143</v>
      </c>
      <c r="H82" t="s">
        <v>1144</v>
      </c>
      <c r="I82" s="4">
        <v>40179</v>
      </c>
    </row>
    <row r="83" spans="1:9" x14ac:dyDescent="0.2">
      <c r="A83" t="s">
        <v>112</v>
      </c>
      <c r="B83" t="s">
        <v>63</v>
      </c>
      <c r="C83" t="s">
        <v>1142</v>
      </c>
      <c r="D83" t="s">
        <v>1191</v>
      </c>
      <c r="E83" t="s">
        <v>62</v>
      </c>
      <c r="F83" t="str">
        <f t="shared" si="1"/>
        <v>500000843</v>
      </c>
      <c r="G83" t="s">
        <v>1143</v>
      </c>
      <c r="H83" t="s">
        <v>1144</v>
      </c>
      <c r="I83" s="4">
        <v>40179</v>
      </c>
    </row>
    <row r="84" spans="1:9" x14ac:dyDescent="0.2">
      <c r="A84" t="s">
        <v>16</v>
      </c>
      <c r="B84" t="s">
        <v>63</v>
      </c>
      <c r="C84" t="s">
        <v>1142</v>
      </c>
      <c r="D84" t="s">
        <v>172</v>
      </c>
      <c r="E84" t="s">
        <v>138</v>
      </c>
      <c r="F84" t="str">
        <f t="shared" si="1"/>
        <v>500000868</v>
      </c>
      <c r="G84" t="s">
        <v>1143</v>
      </c>
      <c r="H84" t="s">
        <v>1178</v>
      </c>
      <c r="I84" s="4">
        <v>40179</v>
      </c>
    </row>
    <row r="85" spans="1:9" x14ac:dyDescent="0.2">
      <c r="A85" t="s">
        <v>58</v>
      </c>
      <c r="B85" t="s">
        <v>63</v>
      </c>
      <c r="C85" t="s">
        <v>1142</v>
      </c>
      <c r="D85" t="s">
        <v>172</v>
      </c>
      <c r="E85" t="s">
        <v>37</v>
      </c>
      <c r="F85" t="str">
        <f t="shared" si="1"/>
        <v>5000008611</v>
      </c>
      <c r="G85" t="s">
        <v>1143</v>
      </c>
      <c r="H85" t="s">
        <v>1178</v>
      </c>
      <c r="I85" s="4">
        <v>40652</v>
      </c>
    </row>
    <row r="86" spans="1:9" x14ac:dyDescent="0.2">
      <c r="A86" t="s">
        <v>16</v>
      </c>
      <c r="B86" t="s">
        <v>63</v>
      </c>
      <c r="C86" t="s">
        <v>1142</v>
      </c>
      <c r="D86" t="s">
        <v>174</v>
      </c>
      <c r="E86" t="s">
        <v>58</v>
      </c>
      <c r="F86" t="str">
        <f t="shared" si="1"/>
        <v>500000892</v>
      </c>
      <c r="G86" t="s">
        <v>1175</v>
      </c>
      <c r="H86" t="s">
        <v>1179</v>
      </c>
      <c r="I86" s="4">
        <v>40179</v>
      </c>
    </row>
    <row r="87" spans="1:9" x14ac:dyDescent="0.2">
      <c r="A87" t="s">
        <v>112</v>
      </c>
      <c r="B87" t="s">
        <v>63</v>
      </c>
      <c r="C87" t="s">
        <v>1142</v>
      </c>
      <c r="D87" t="s">
        <v>1192</v>
      </c>
      <c r="E87" t="s">
        <v>138</v>
      </c>
      <c r="F87" t="str">
        <f t="shared" si="1"/>
        <v>500000978</v>
      </c>
      <c r="G87" t="s">
        <v>1193</v>
      </c>
      <c r="H87" t="s">
        <v>1144</v>
      </c>
      <c r="I87" s="4">
        <v>40179</v>
      </c>
    </row>
    <row r="88" spans="1:9" x14ac:dyDescent="0.2">
      <c r="A88" t="s">
        <v>112</v>
      </c>
      <c r="B88" t="s">
        <v>63</v>
      </c>
      <c r="C88" t="s">
        <v>1142</v>
      </c>
      <c r="D88" t="s">
        <v>1194</v>
      </c>
      <c r="E88" t="s">
        <v>58</v>
      </c>
      <c r="F88" t="str">
        <f t="shared" si="1"/>
        <v>500000982</v>
      </c>
      <c r="G88" t="s">
        <v>1143</v>
      </c>
      <c r="H88" t="s">
        <v>1144</v>
      </c>
      <c r="I88" s="4">
        <v>40179</v>
      </c>
    </row>
    <row r="89" spans="1:9" x14ac:dyDescent="0.2">
      <c r="A89" t="s">
        <v>16</v>
      </c>
      <c r="B89" t="s">
        <v>63</v>
      </c>
      <c r="C89" t="s">
        <v>1142</v>
      </c>
      <c r="D89" t="s">
        <v>175</v>
      </c>
      <c r="E89" t="s">
        <v>58</v>
      </c>
      <c r="F89" t="str">
        <f t="shared" si="1"/>
        <v>500001002</v>
      </c>
      <c r="G89" t="s">
        <v>1143</v>
      </c>
      <c r="H89" t="s">
        <v>1195</v>
      </c>
      <c r="I89" s="4">
        <v>40179</v>
      </c>
    </row>
    <row r="90" spans="1:9" x14ac:dyDescent="0.2">
      <c r="A90" t="s">
        <v>58</v>
      </c>
      <c r="B90" t="s">
        <v>63</v>
      </c>
      <c r="C90" t="s">
        <v>1142</v>
      </c>
      <c r="D90" t="s">
        <v>175</v>
      </c>
      <c r="E90" t="s">
        <v>99</v>
      </c>
      <c r="F90" t="str">
        <f t="shared" si="1"/>
        <v>5000010023</v>
      </c>
      <c r="G90" t="s">
        <v>1143</v>
      </c>
      <c r="H90" t="s">
        <v>1195</v>
      </c>
      <c r="I90" s="4">
        <v>40714</v>
      </c>
    </row>
    <row r="91" spans="1:9" x14ac:dyDescent="0.2">
      <c r="A91" t="s">
        <v>62</v>
      </c>
      <c r="B91" t="s">
        <v>63</v>
      </c>
      <c r="C91" t="s">
        <v>1142</v>
      </c>
      <c r="D91" t="s">
        <v>175</v>
      </c>
      <c r="E91" t="s">
        <v>93</v>
      </c>
      <c r="F91" t="str">
        <f t="shared" si="1"/>
        <v>5000010027</v>
      </c>
      <c r="G91" t="s">
        <v>1153</v>
      </c>
      <c r="H91" t="s">
        <v>1196</v>
      </c>
      <c r="I91" s="4">
        <v>41064</v>
      </c>
    </row>
    <row r="92" spans="1:9" x14ac:dyDescent="0.2">
      <c r="A92" t="s">
        <v>13</v>
      </c>
      <c r="B92" t="s">
        <v>63</v>
      </c>
      <c r="C92" t="s">
        <v>1142</v>
      </c>
      <c r="D92" t="s">
        <v>175</v>
      </c>
      <c r="E92" t="s">
        <v>132</v>
      </c>
      <c r="F92" t="str">
        <f t="shared" si="1"/>
        <v>5000010048</v>
      </c>
      <c r="G92" t="s">
        <v>1143</v>
      </c>
      <c r="H92" t="s">
        <v>1195</v>
      </c>
      <c r="I92" s="4">
        <v>41743</v>
      </c>
    </row>
    <row r="93" spans="1:9" x14ac:dyDescent="0.2">
      <c r="A93" t="s">
        <v>66</v>
      </c>
      <c r="B93" t="s">
        <v>63</v>
      </c>
      <c r="C93" t="s">
        <v>1142</v>
      </c>
      <c r="D93" t="s">
        <v>175</v>
      </c>
      <c r="E93" t="s">
        <v>146</v>
      </c>
      <c r="F93" t="str">
        <f t="shared" si="1"/>
        <v>5000010052</v>
      </c>
      <c r="G93" t="s">
        <v>1153</v>
      </c>
      <c r="H93" t="s">
        <v>1160</v>
      </c>
      <c r="I93" s="4">
        <v>42024</v>
      </c>
    </row>
    <row r="94" spans="1:9" x14ac:dyDescent="0.2">
      <c r="A94" t="s">
        <v>66</v>
      </c>
      <c r="B94" t="s">
        <v>63</v>
      </c>
      <c r="C94" t="s">
        <v>1142</v>
      </c>
      <c r="D94" t="s">
        <v>175</v>
      </c>
      <c r="E94" t="s">
        <v>159</v>
      </c>
      <c r="F94" t="str">
        <f t="shared" si="1"/>
        <v>5000010061</v>
      </c>
      <c r="G94" t="s">
        <v>1143</v>
      </c>
      <c r="H94" t="s">
        <v>1195</v>
      </c>
      <c r="I94" s="4">
        <v>42024</v>
      </c>
    </row>
    <row r="95" spans="1:9" x14ac:dyDescent="0.2">
      <c r="A95" t="s">
        <v>73</v>
      </c>
      <c r="B95" t="s">
        <v>63</v>
      </c>
      <c r="C95" t="s">
        <v>1142</v>
      </c>
      <c r="D95" t="s">
        <v>175</v>
      </c>
      <c r="E95" t="s">
        <v>126</v>
      </c>
      <c r="F95" t="str">
        <f t="shared" si="1"/>
        <v>5000010065</v>
      </c>
      <c r="G95" t="s">
        <v>1153</v>
      </c>
      <c r="H95" t="s">
        <v>1196</v>
      </c>
      <c r="I95" s="4">
        <v>42053</v>
      </c>
    </row>
    <row r="96" spans="1:9" x14ac:dyDescent="0.2">
      <c r="A96" t="s">
        <v>16</v>
      </c>
      <c r="B96" t="s">
        <v>63</v>
      </c>
      <c r="C96" t="s">
        <v>1142</v>
      </c>
      <c r="D96" t="s">
        <v>178</v>
      </c>
      <c r="E96" t="s">
        <v>73</v>
      </c>
      <c r="F96" t="str">
        <f t="shared" si="1"/>
        <v>500001117</v>
      </c>
      <c r="G96" t="s">
        <v>1143</v>
      </c>
      <c r="H96" t="s">
        <v>1195</v>
      </c>
      <c r="I96" s="4">
        <v>40179</v>
      </c>
    </row>
    <row r="97" spans="1:9" x14ac:dyDescent="0.2">
      <c r="A97" t="s">
        <v>58</v>
      </c>
      <c r="B97" t="s">
        <v>63</v>
      </c>
      <c r="C97" t="s">
        <v>1142</v>
      </c>
      <c r="D97" t="s">
        <v>178</v>
      </c>
      <c r="E97" t="s">
        <v>99</v>
      </c>
      <c r="F97" t="str">
        <f t="shared" si="1"/>
        <v>5000011123</v>
      </c>
      <c r="G97" t="s">
        <v>1143</v>
      </c>
      <c r="H97" t="s">
        <v>1195</v>
      </c>
      <c r="I97" s="4">
        <v>40714</v>
      </c>
    </row>
    <row r="98" spans="1:9" x14ac:dyDescent="0.2">
      <c r="A98" t="s">
        <v>62</v>
      </c>
      <c r="B98" t="s">
        <v>63</v>
      </c>
      <c r="C98" t="s">
        <v>1142</v>
      </c>
      <c r="D98" t="s">
        <v>178</v>
      </c>
      <c r="E98" t="s">
        <v>93</v>
      </c>
      <c r="F98" t="str">
        <f t="shared" si="1"/>
        <v>5000011127</v>
      </c>
      <c r="G98" t="s">
        <v>1153</v>
      </c>
      <c r="H98" t="s">
        <v>1196</v>
      </c>
      <c r="I98" s="4">
        <v>41123</v>
      </c>
    </row>
    <row r="99" spans="1:9" x14ac:dyDescent="0.2">
      <c r="A99" t="s">
        <v>62</v>
      </c>
      <c r="B99" t="s">
        <v>63</v>
      </c>
      <c r="C99" t="s">
        <v>1142</v>
      </c>
      <c r="D99" t="s">
        <v>178</v>
      </c>
      <c r="E99" t="s">
        <v>100</v>
      </c>
      <c r="F99" t="str">
        <f t="shared" si="1"/>
        <v>5000011137</v>
      </c>
      <c r="G99" t="s">
        <v>1143</v>
      </c>
      <c r="H99" t="s">
        <v>1195</v>
      </c>
      <c r="I99" s="4">
        <v>41123</v>
      </c>
    </row>
    <row r="100" spans="1:9" x14ac:dyDescent="0.2">
      <c r="A100" t="s">
        <v>13</v>
      </c>
      <c r="B100" t="s">
        <v>63</v>
      </c>
      <c r="C100" t="s">
        <v>1142</v>
      </c>
      <c r="D100" t="s">
        <v>178</v>
      </c>
      <c r="E100" t="s">
        <v>103</v>
      </c>
      <c r="F100" t="str">
        <f t="shared" si="1"/>
        <v>5000011141</v>
      </c>
      <c r="G100" t="s">
        <v>1153</v>
      </c>
      <c r="H100" t="s">
        <v>1196</v>
      </c>
      <c r="I100" s="4">
        <v>41743</v>
      </c>
    </row>
    <row r="101" spans="1:9" x14ac:dyDescent="0.2">
      <c r="A101" t="s">
        <v>13</v>
      </c>
      <c r="B101" t="s">
        <v>63</v>
      </c>
      <c r="C101" t="s">
        <v>1142</v>
      </c>
      <c r="D101" t="s">
        <v>178</v>
      </c>
      <c r="E101" t="s">
        <v>54</v>
      </c>
      <c r="F101" t="str">
        <f t="shared" si="1"/>
        <v>5000011150</v>
      </c>
      <c r="G101" t="s">
        <v>1143</v>
      </c>
      <c r="H101" t="s">
        <v>1195</v>
      </c>
      <c r="I101" s="4">
        <v>41743</v>
      </c>
    </row>
    <row r="102" spans="1:9" x14ac:dyDescent="0.2">
      <c r="A102" t="s">
        <v>73</v>
      </c>
      <c r="B102" t="s">
        <v>63</v>
      </c>
      <c r="C102" t="s">
        <v>1142</v>
      </c>
      <c r="D102" t="s">
        <v>178</v>
      </c>
      <c r="E102" t="s">
        <v>109</v>
      </c>
      <c r="F102" t="str">
        <f t="shared" si="1"/>
        <v>5000011154</v>
      </c>
      <c r="G102" t="s">
        <v>1153</v>
      </c>
      <c r="H102" t="s">
        <v>1196</v>
      </c>
      <c r="I102" s="4">
        <v>42053</v>
      </c>
    </row>
    <row r="103" spans="1:9" x14ac:dyDescent="0.2">
      <c r="A103" t="s">
        <v>16</v>
      </c>
      <c r="B103" t="s">
        <v>63</v>
      </c>
      <c r="C103" t="s">
        <v>1142</v>
      </c>
      <c r="D103" t="s">
        <v>181</v>
      </c>
      <c r="E103" t="s">
        <v>66</v>
      </c>
      <c r="F103" t="str">
        <f t="shared" si="1"/>
        <v>500001285</v>
      </c>
      <c r="G103" t="s">
        <v>1153</v>
      </c>
      <c r="H103" t="s">
        <v>1160</v>
      </c>
      <c r="I103" s="4">
        <v>40767</v>
      </c>
    </row>
    <row r="104" spans="1:9" x14ac:dyDescent="0.2">
      <c r="A104" t="s">
        <v>16</v>
      </c>
      <c r="B104" t="s">
        <v>63</v>
      </c>
      <c r="C104" t="s">
        <v>1142</v>
      </c>
      <c r="D104" t="s">
        <v>181</v>
      </c>
      <c r="E104" t="s">
        <v>138</v>
      </c>
      <c r="F104" t="str">
        <f t="shared" si="1"/>
        <v>500001288</v>
      </c>
      <c r="G104" t="s">
        <v>1143</v>
      </c>
      <c r="H104" t="s">
        <v>1195</v>
      </c>
      <c r="I104" s="4">
        <v>40179</v>
      </c>
    </row>
    <row r="105" spans="1:9" x14ac:dyDescent="0.2">
      <c r="A105" t="s">
        <v>58</v>
      </c>
      <c r="B105" t="s">
        <v>63</v>
      </c>
      <c r="C105" t="s">
        <v>1142</v>
      </c>
      <c r="D105" t="s">
        <v>181</v>
      </c>
      <c r="E105" t="s">
        <v>99</v>
      </c>
      <c r="F105" t="str">
        <f t="shared" si="1"/>
        <v>5000012823</v>
      </c>
      <c r="G105" t="s">
        <v>1143</v>
      </c>
      <c r="H105" t="s">
        <v>1195</v>
      </c>
      <c r="I105" s="4">
        <v>40718</v>
      </c>
    </row>
    <row r="106" spans="1:9" x14ac:dyDescent="0.2">
      <c r="A106" t="s">
        <v>62</v>
      </c>
      <c r="B106" t="s">
        <v>63</v>
      </c>
      <c r="C106" t="s">
        <v>1142</v>
      </c>
      <c r="D106" t="s">
        <v>181</v>
      </c>
      <c r="E106" t="s">
        <v>93</v>
      </c>
      <c r="F106" t="str">
        <f t="shared" si="1"/>
        <v>5000012827</v>
      </c>
      <c r="G106" t="s">
        <v>1153</v>
      </c>
      <c r="H106" t="s">
        <v>1160</v>
      </c>
      <c r="I106" s="4">
        <v>41743</v>
      </c>
    </row>
    <row r="107" spans="1:9" x14ac:dyDescent="0.2">
      <c r="A107" t="s">
        <v>62</v>
      </c>
      <c r="B107" t="s">
        <v>63</v>
      </c>
      <c r="C107" t="s">
        <v>1142</v>
      </c>
      <c r="D107" t="s">
        <v>181</v>
      </c>
      <c r="E107" t="s">
        <v>98</v>
      </c>
      <c r="F107" t="str">
        <f t="shared" si="1"/>
        <v>5000012836</v>
      </c>
      <c r="G107" t="s">
        <v>1143</v>
      </c>
      <c r="H107" t="s">
        <v>1195</v>
      </c>
      <c r="I107" s="4">
        <v>41743</v>
      </c>
    </row>
    <row r="108" spans="1:9" x14ac:dyDescent="0.2">
      <c r="A108" t="s">
        <v>73</v>
      </c>
      <c r="B108" t="s">
        <v>63</v>
      </c>
      <c r="C108" t="s">
        <v>1142</v>
      </c>
      <c r="D108" t="s">
        <v>181</v>
      </c>
      <c r="E108" t="s">
        <v>53</v>
      </c>
      <c r="F108" t="str">
        <f t="shared" si="1"/>
        <v>5000012840</v>
      </c>
      <c r="G108" t="s">
        <v>1153</v>
      </c>
      <c r="H108" t="s">
        <v>1196</v>
      </c>
      <c r="I108" s="4">
        <v>42047</v>
      </c>
    </row>
    <row r="109" spans="1:9" x14ac:dyDescent="0.2">
      <c r="A109" t="s">
        <v>112</v>
      </c>
      <c r="B109" t="s">
        <v>63</v>
      </c>
      <c r="C109" t="s">
        <v>1142</v>
      </c>
      <c r="D109" t="s">
        <v>182</v>
      </c>
      <c r="E109" t="s">
        <v>58</v>
      </c>
      <c r="F109" t="str">
        <f t="shared" si="1"/>
        <v>500001312</v>
      </c>
      <c r="G109" t="s">
        <v>1153</v>
      </c>
      <c r="H109" t="s">
        <v>1148</v>
      </c>
      <c r="I109" s="4">
        <v>40179</v>
      </c>
    </row>
    <row r="110" spans="1:9" x14ac:dyDescent="0.2">
      <c r="A110" t="s">
        <v>16</v>
      </c>
      <c r="B110" t="s">
        <v>63</v>
      </c>
      <c r="C110" t="s">
        <v>1142</v>
      </c>
      <c r="D110" t="s">
        <v>183</v>
      </c>
      <c r="E110" t="s">
        <v>112</v>
      </c>
      <c r="F110" t="str">
        <f t="shared" si="1"/>
        <v>500001409</v>
      </c>
      <c r="G110" t="s">
        <v>1175</v>
      </c>
      <c r="H110" t="s">
        <v>1181</v>
      </c>
      <c r="I110" s="4">
        <v>40179</v>
      </c>
    </row>
    <row r="111" spans="1:9" x14ac:dyDescent="0.2">
      <c r="A111" t="s">
        <v>16</v>
      </c>
      <c r="B111" t="s">
        <v>63</v>
      </c>
      <c r="C111" t="s">
        <v>1142</v>
      </c>
      <c r="D111" t="s">
        <v>183</v>
      </c>
      <c r="E111" t="s">
        <v>73</v>
      </c>
      <c r="F111" t="str">
        <f t="shared" si="1"/>
        <v>500001407</v>
      </c>
      <c r="G111" t="s">
        <v>1143</v>
      </c>
      <c r="H111" t="s">
        <v>1182</v>
      </c>
      <c r="I111" s="4">
        <v>40179</v>
      </c>
    </row>
    <row r="112" spans="1:9" x14ac:dyDescent="0.2">
      <c r="A112" t="s">
        <v>16</v>
      </c>
      <c r="B112" t="s">
        <v>63</v>
      </c>
      <c r="C112" t="s">
        <v>1142</v>
      </c>
      <c r="D112" t="s">
        <v>184</v>
      </c>
      <c r="E112" t="s">
        <v>37</v>
      </c>
      <c r="F112" t="str">
        <f t="shared" si="1"/>
        <v>5000016011</v>
      </c>
      <c r="G112" t="s">
        <v>1175</v>
      </c>
      <c r="H112" t="s">
        <v>1181</v>
      </c>
      <c r="I112" s="4">
        <v>40179</v>
      </c>
    </row>
    <row r="113" spans="1:9" x14ac:dyDescent="0.2">
      <c r="A113" t="s">
        <v>16</v>
      </c>
      <c r="B113" t="s">
        <v>63</v>
      </c>
      <c r="C113" t="s">
        <v>1142</v>
      </c>
      <c r="D113" t="s">
        <v>184</v>
      </c>
      <c r="E113" t="s">
        <v>112</v>
      </c>
      <c r="F113" t="str">
        <f t="shared" si="1"/>
        <v>500001609</v>
      </c>
      <c r="G113" t="s">
        <v>1143</v>
      </c>
      <c r="H113" t="s">
        <v>1182</v>
      </c>
      <c r="I113" s="4">
        <v>40179</v>
      </c>
    </row>
    <row r="114" spans="1:9" x14ac:dyDescent="0.2">
      <c r="A114" t="s">
        <v>16</v>
      </c>
      <c r="B114" t="s">
        <v>63</v>
      </c>
      <c r="C114" t="s">
        <v>1142</v>
      </c>
      <c r="D114" t="s">
        <v>185</v>
      </c>
      <c r="E114" t="s">
        <v>58</v>
      </c>
      <c r="F114" t="str">
        <f t="shared" si="1"/>
        <v>500001792</v>
      </c>
      <c r="G114" t="s">
        <v>1153</v>
      </c>
      <c r="H114" t="s">
        <v>1179</v>
      </c>
      <c r="I114" s="4">
        <v>40179</v>
      </c>
    </row>
    <row r="115" spans="1:9" x14ac:dyDescent="0.2">
      <c r="A115" t="s">
        <v>62</v>
      </c>
      <c r="B115" t="s">
        <v>63</v>
      </c>
      <c r="C115" t="s">
        <v>1142</v>
      </c>
      <c r="D115" t="s">
        <v>185</v>
      </c>
      <c r="E115" t="s">
        <v>112</v>
      </c>
      <c r="F115" t="str">
        <f t="shared" si="1"/>
        <v>500001799</v>
      </c>
      <c r="G115" t="s">
        <v>1165</v>
      </c>
      <c r="H115" t="s">
        <v>1197</v>
      </c>
      <c r="I115" s="4">
        <v>45111</v>
      </c>
    </row>
    <row r="116" spans="1:9" x14ac:dyDescent="0.2">
      <c r="A116" t="s">
        <v>16</v>
      </c>
      <c r="B116" t="s">
        <v>63</v>
      </c>
      <c r="C116" t="s">
        <v>1142</v>
      </c>
      <c r="D116" t="s">
        <v>186</v>
      </c>
      <c r="E116" t="s">
        <v>62</v>
      </c>
      <c r="F116" t="str">
        <f t="shared" si="1"/>
        <v>500002053</v>
      </c>
      <c r="G116" t="s">
        <v>1143</v>
      </c>
      <c r="H116" t="s">
        <v>1195</v>
      </c>
      <c r="I116" s="4">
        <v>40179</v>
      </c>
    </row>
    <row r="117" spans="1:9" x14ac:dyDescent="0.2">
      <c r="A117" t="s">
        <v>58</v>
      </c>
      <c r="B117" t="s">
        <v>63</v>
      </c>
      <c r="C117" t="s">
        <v>1142</v>
      </c>
      <c r="D117" t="s">
        <v>186</v>
      </c>
      <c r="E117" t="s">
        <v>3</v>
      </c>
      <c r="F117" t="str">
        <f t="shared" si="1"/>
        <v>5000020514</v>
      </c>
      <c r="G117" t="s">
        <v>1153</v>
      </c>
      <c r="H117" t="s">
        <v>1196</v>
      </c>
      <c r="I117" s="4">
        <v>40652</v>
      </c>
    </row>
    <row r="118" spans="1:9" x14ac:dyDescent="0.2">
      <c r="A118" t="s">
        <v>58</v>
      </c>
      <c r="B118" t="s">
        <v>63</v>
      </c>
      <c r="C118" t="s">
        <v>1142</v>
      </c>
      <c r="D118" t="s">
        <v>186</v>
      </c>
      <c r="E118" t="s">
        <v>99</v>
      </c>
      <c r="F118" t="str">
        <f t="shared" si="1"/>
        <v>5000020523</v>
      </c>
      <c r="G118" t="s">
        <v>1143</v>
      </c>
      <c r="H118" t="s">
        <v>1195</v>
      </c>
      <c r="I118" s="4">
        <v>40652</v>
      </c>
    </row>
    <row r="119" spans="1:9" x14ac:dyDescent="0.2">
      <c r="A119" t="s">
        <v>62</v>
      </c>
      <c r="B119" t="s">
        <v>63</v>
      </c>
      <c r="C119" t="s">
        <v>1142</v>
      </c>
      <c r="D119" t="s">
        <v>186</v>
      </c>
      <c r="E119" t="s">
        <v>187</v>
      </c>
      <c r="F119" t="str">
        <f t="shared" si="1"/>
        <v>5000020529</v>
      </c>
      <c r="G119" t="s">
        <v>1153</v>
      </c>
      <c r="H119" t="s">
        <v>1196</v>
      </c>
      <c r="I119" s="4">
        <v>40718</v>
      </c>
    </row>
    <row r="120" spans="1:9" x14ac:dyDescent="0.2">
      <c r="A120" t="s">
        <v>62</v>
      </c>
      <c r="B120" t="s">
        <v>63</v>
      </c>
      <c r="C120" t="s">
        <v>1142</v>
      </c>
      <c r="D120" t="s">
        <v>186</v>
      </c>
      <c r="E120" t="s">
        <v>101</v>
      </c>
      <c r="F120" t="str">
        <f t="shared" si="1"/>
        <v>5000020539</v>
      </c>
      <c r="G120" t="s">
        <v>1143</v>
      </c>
      <c r="H120" t="s">
        <v>1195</v>
      </c>
      <c r="I120" s="4">
        <v>40718</v>
      </c>
    </row>
    <row r="121" spans="1:9" x14ac:dyDescent="0.2">
      <c r="A121" t="s">
        <v>13</v>
      </c>
      <c r="B121" t="s">
        <v>63</v>
      </c>
      <c r="C121" t="s">
        <v>1142</v>
      </c>
      <c r="D121" t="s">
        <v>186</v>
      </c>
      <c r="E121" t="s">
        <v>107</v>
      </c>
      <c r="F121" t="str">
        <f t="shared" si="1"/>
        <v>5000020543</v>
      </c>
      <c r="G121" t="s">
        <v>1153</v>
      </c>
      <c r="H121" t="s">
        <v>1196</v>
      </c>
      <c r="I121" s="4">
        <v>41123</v>
      </c>
    </row>
    <row r="122" spans="1:9" x14ac:dyDescent="0.2">
      <c r="A122" t="s">
        <v>13</v>
      </c>
      <c r="B122" t="s">
        <v>63</v>
      </c>
      <c r="C122" t="s">
        <v>1142</v>
      </c>
      <c r="D122" t="s">
        <v>186</v>
      </c>
      <c r="E122" t="s">
        <v>124</v>
      </c>
      <c r="F122" t="str">
        <f t="shared" si="1"/>
        <v>5000020553</v>
      </c>
      <c r="G122" t="s">
        <v>1143</v>
      </c>
      <c r="H122" t="s">
        <v>1195</v>
      </c>
      <c r="I122" s="4">
        <v>41123</v>
      </c>
    </row>
    <row r="123" spans="1:9" x14ac:dyDescent="0.2">
      <c r="A123" t="s">
        <v>66</v>
      </c>
      <c r="B123" t="s">
        <v>63</v>
      </c>
      <c r="C123" t="s">
        <v>1142</v>
      </c>
      <c r="D123" t="s">
        <v>186</v>
      </c>
      <c r="E123" t="s">
        <v>123</v>
      </c>
      <c r="F123" t="str">
        <f t="shared" si="1"/>
        <v>5000020557</v>
      </c>
      <c r="G123" t="s">
        <v>1153</v>
      </c>
      <c r="H123" t="s">
        <v>1196</v>
      </c>
      <c r="I123" s="4">
        <v>41743</v>
      </c>
    </row>
    <row r="124" spans="1:9" x14ac:dyDescent="0.2">
      <c r="A124" t="s">
        <v>66</v>
      </c>
      <c r="B124" t="s">
        <v>63</v>
      </c>
      <c r="C124" t="s">
        <v>1142</v>
      </c>
      <c r="D124" t="s">
        <v>186</v>
      </c>
      <c r="E124" t="s">
        <v>136</v>
      </c>
      <c r="F124" t="str">
        <f t="shared" si="1"/>
        <v>5000020566</v>
      </c>
      <c r="G124" t="s">
        <v>1143</v>
      </c>
      <c r="H124" t="s">
        <v>1195</v>
      </c>
      <c r="I124" s="4">
        <v>41743</v>
      </c>
    </row>
    <row r="125" spans="1:9" x14ac:dyDescent="0.2">
      <c r="A125" t="s">
        <v>73</v>
      </c>
      <c r="B125" t="s">
        <v>63</v>
      </c>
      <c r="C125" t="s">
        <v>1142</v>
      </c>
      <c r="D125" t="s">
        <v>186</v>
      </c>
      <c r="E125" t="s">
        <v>48</v>
      </c>
      <c r="F125" t="str">
        <f t="shared" si="1"/>
        <v>5000020570</v>
      </c>
      <c r="G125" t="s">
        <v>1153</v>
      </c>
      <c r="H125" t="s">
        <v>1196</v>
      </c>
      <c r="I125" s="4">
        <v>42066</v>
      </c>
    </row>
    <row r="126" spans="1:9" x14ac:dyDescent="0.2">
      <c r="A126" t="s">
        <v>112</v>
      </c>
      <c r="B126" t="s">
        <v>63</v>
      </c>
      <c r="C126" t="s">
        <v>1142</v>
      </c>
      <c r="D126" t="s">
        <v>188</v>
      </c>
      <c r="E126" t="s">
        <v>13</v>
      </c>
      <c r="F126" t="str">
        <f t="shared" si="1"/>
        <v>500002124</v>
      </c>
      <c r="G126" t="s">
        <v>1143</v>
      </c>
      <c r="H126" t="s">
        <v>1198</v>
      </c>
      <c r="I126" s="4">
        <v>40179</v>
      </c>
    </row>
    <row r="127" spans="1:9" x14ac:dyDescent="0.2">
      <c r="A127" t="s">
        <v>16</v>
      </c>
      <c r="B127" t="s">
        <v>63</v>
      </c>
      <c r="C127" t="s">
        <v>1142</v>
      </c>
      <c r="D127" t="s">
        <v>189</v>
      </c>
      <c r="E127" t="s">
        <v>62</v>
      </c>
      <c r="F127" t="str">
        <f t="shared" si="1"/>
        <v>500002133</v>
      </c>
      <c r="G127" t="s">
        <v>1175</v>
      </c>
      <c r="H127" t="s">
        <v>1181</v>
      </c>
      <c r="I127" s="4">
        <v>40179</v>
      </c>
    </row>
    <row r="128" spans="1:9" x14ac:dyDescent="0.2">
      <c r="A128" t="s">
        <v>16</v>
      </c>
      <c r="B128" t="s">
        <v>63</v>
      </c>
      <c r="C128" t="s">
        <v>1142</v>
      </c>
      <c r="D128" t="s">
        <v>189</v>
      </c>
      <c r="E128" t="s">
        <v>13</v>
      </c>
      <c r="F128" t="str">
        <f t="shared" si="1"/>
        <v>500002134</v>
      </c>
      <c r="G128" t="s">
        <v>1143</v>
      </c>
      <c r="H128" t="s">
        <v>1182</v>
      </c>
      <c r="I128" s="4">
        <v>40179</v>
      </c>
    </row>
    <row r="129" spans="1:9" x14ac:dyDescent="0.2">
      <c r="A129" t="s">
        <v>16</v>
      </c>
      <c r="B129" t="s">
        <v>63</v>
      </c>
      <c r="C129" t="s">
        <v>1142</v>
      </c>
      <c r="D129" t="s">
        <v>190</v>
      </c>
      <c r="E129" t="s">
        <v>62</v>
      </c>
      <c r="F129" t="str">
        <f t="shared" si="1"/>
        <v>500002173</v>
      </c>
      <c r="G129" t="s">
        <v>1153</v>
      </c>
      <c r="H129" t="s">
        <v>1199</v>
      </c>
      <c r="I129" s="4">
        <v>40179</v>
      </c>
    </row>
    <row r="130" spans="1:9" x14ac:dyDescent="0.2">
      <c r="A130" t="s">
        <v>58</v>
      </c>
      <c r="B130" t="s">
        <v>63</v>
      </c>
      <c r="C130" t="s">
        <v>1142</v>
      </c>
      <c r="D130" t="s">
        <v>190</v>
      </c>
      <c r="E130" t="s">
        <v>66</v>
      </c>
      <c r="F130" t="str">
        <f t="shared" si="1"/>
        <v>500002175</v>
      </c>
      <c r="G130" t="s">
        <v>1165</v>
      </c>
      <c r="H130" t="s">
        <v>1199</v>
      </c>
      <c r="I130" s="4">
        <v>45117</v>
      </c>
    </row>
    <row r="131" spans="1:9" x14ac:dyDescent="0.2">
      <c r="A131" t="s">
        <v>16</v>
      </c>
      <c r="B131" t="s">
        <v>63</v>
      </c>
      <c r="C131" t="s">
        <v>1142</v>
      </c>
      <c r="D131" t="s">
        <v>191</v>
      </c>
      <c r="E131" t="s">
        <v>62</v>
      </c>
      <c r="F131" t="str">
        <f t="shared" ref="F131:F194" si="2">D131&amp;E131</f>
        <v>500002203</v>
      </c>
      <c r="G131" t="s">
        <v>1153</v>
      </c>
      <c r="H131" t="s">
        <v>1179</v>
      </c>
      <c r="I131" s="4">
        <v>40179</v>
      </c>
    </row>
    <row r="132" spans="1:9" x14ac:dyDescent="0.2">
      <c r="A132" t="s">
        <v>112</v>
      </c>
      <c r="B132" t="s">
        <v>63</v>
      </c>
      <c r="C132" t="s">
        <v>1142</v>
      </c>
      <c r="D132" t="s">
        <v>192</v>
      </c>
      <c r="E132" t="s">
        <v>65</v>
      </c>
      <c r="F132" t="str">
        <f t="shared" si="2"/>
        <v>500002216</v>
      </c>
      <c r="G132" t="s">
        <v>1143</v>
      </c>
      <c r="H132" t="s">
        <v>1200</v>
      </c>
      <c r="I132" s="4">
        <v>40179</v>
      </c>
    </row>
    <row r="133" spans="1:9" x14ac:dyDescent="0.2">
      <c r="A133" t="s">
        <v>112</v>
      </c>
      <c r="B133" t="s">
        <v>63</v>
      </c>
      <c r="C133" t="s">
        <v>1142</v>
      </c>
      <c r="D133" t="s">
        <v>193</v>
      </c>
      <c r="E133" t="s">
        <v>66</v>
      </c>
      <c r="F133" t="str">
        <f t="shared" si="2"/>
        <v>500002235</v>
      </c>
      <c r="G133" t="s">
        <v>1143</v>
      </c>
      <c r="H133" t="s">
        <v>1144</v>
      </c>
      <c r="I133" s="4">
        <v>40179</v>
      </c>
    </row>
    <row r="134" spans="1:9" x14ac:dyDescent="0.2">
      <c r="A134" t="s">
        <v>16</v>
      </c>
      <c r="B134" t="s">
        <v>63</v>
      </c>
      <c r="C134" t="s">
        <v>1142</v>
      </c>
      <c r="D134" t="s">
        <v>195</v>
      </c>
      <c r="E134" t="s">
        <v>58</v>
      </c>
      <c r="F134" t="str">
        <f t="shared" si="2"/>
        <v>500002262</v>
      </c>
      <c r="G134" t="s">
        <v>1143</v>
      </c>
      <c r="H134" t="s">
        <v>1201</v>
      </c>
      <c r="I134" s="4">
        <v>40179</v>
      </c>
    </row>
    <row r="135" spans="1:9" x14ac:dyDescent="0.2">
      <c r="A135" t="s">
        <v>112</v>
      </c>
      <c r="B135" t="s">
        <v>63</v>
      </c>
      <c r="C135" t="s">
        <v>1142</v>
      </c>
      <c r="D135" t="s">
        <v>1202</v>
      </c>
      <c r="E135" t="s">
        <v>138</v>
      </c>
      <c r="F135" t="str">
        <f t="shared" si="2"/>
        <v>500002278</v>
      </c>
      <c r="G135" t="s">
        <v>1143</v>
      </c>
      <c r="H135" t="s">
        <v>1144</v>
      </c>
      <c r="I135" s="4">
        <v>40179</v>
      </c>
    </row>
    <row r="136" spans="1:9" x14ac:dyDescent="0.2">
      <c r="A136" t="s">
        <v>16</v>
      </c>
      <c r="B136" t="s">
        <v>63</v>
      </c>
      <c r="C136" t="s">
        <v>1142</v>
      </c>
      <c r="D136" t="s">
        <v>196</v>
      </c>
      <c r="E136" t="s">
        <v>138</v>
      </c>
      <c r="F136" t="str">
        <f t="shared" si="2"/>
        <v>500002318</v>
      </c>
      <c r="G136" t="s">
        <v>1143</v>
      </c>
      <c r="H136" t="s">
        <v>1203</v>
      </c>
      <c r="I136" s="4">
        <v>40179</v>
      </c>
    </row>
    <row r="137" spans="1:9" x14ac:dyDescent="0.2">
      <c r="A137" t="s">
        <v>62</v>
      </c>
      <c r="B137" t="s">
        <v>63</v>
      </c>
      <c r="C137" t="s">
        <v>1142</v>
      </c>
      <c r="D137" t="s">
        <v>196</v>
      </c>
      <c r="E137" t="s">
        <v>84</v>
      </c>
      <c r="F137" t="str">
        <f t="shared" si="2"/>
        <v>5000023115</v>
      </c>
      <c r="G137" t="s">
        <v>1204</v>
      </c>
      <c r="H137" t="s">
        <v>1205</v>
      </c>
      <c r="I137" s="4">
        <v>44229</v>
      </c>
    </row>
    <row r="138" spans="1:9" x14ac:dyDescent="0.2">
      <c r="A138" t="s">
        <v>16</v>
      </c>
      <c r="B138" t="s">
        <v>63</v>
      </c>
      <c r="C138" t="s">
        <v>1142</v>
      </c>
      <c r="D138" t="s">
        <v>198</v>
      </c>
      <c r="E138" t="s">
        <v>58</v>
      </c>
      <c r="F138" t="str">
        <f t="shared" si="2"/>
        <v>500002422</v>
      </c>
      <c r="G138" t="s">
        <v>1143</v>
      </c>
      <c r="H138" t="s">
        <v>1195</v>
      </c>
      <c r="I138" s="4">
        <v>40179</v>
      </c>
    </row>
    <row r="139" spans="1:9" x14ac:dyDescent="0.2">
      <c r="A139" t="s">
        <v>58</v>
      </c>
      <c r="B139" t="s">
        <v>63</v>
      </c>
      <c r="C139" t="s">
        <v>1142</v>
      </c>
      <c r="D139" t="s">
        <v>198</v>
      </c>
      <c r="E139" t="s">
        <v>99</v>
      </c>
      <c r="F139" t="str">
        <f t="shared" si="2"/>
        <v>5000024223</v>
      </c>
      <c r="G139" t="s">
        <v>1143</v>
      </c>
      <c r="H139" t="s">
        <v>1195</v>
      </c>
      <c r="I139" s="4">
        <v>40718</v>
      </c>
    </row>
    <row r="140" spans="1:9" x14ac:dyDescent="0.2">
      <c r="A140" t="s">
        <v>62</v>
      </c>
      <c r="B140" t="s">
        <v>63</v>
      </c>
      <c r="C140" t="s">
        <v>1142</v>
      </c>
      <c r="D140" t="s">
        <v>198</v>
      </c>
      <c r="E140" t="s">
        <v>93</v>
      </c>
      <c r="F140" t="str">
        <f t="shared" si="2"/>
        <v>5000024227</v>
      </c>
      <c r="G140" t="s">
        <v>1153</v>
      </c>
      <c r="H140" t="s">
        <v>1196</v>
      </c>
      <c r="I140" s="4">
        <v>41123</v>
      </c>
    </row>
    <row r="141" spans="1:9" x14ac:dyDescent="0.2">
      <c r="A141" t="s">
        <v>62</v>
      </c>
      <c r="B141" t="s">
        <v>63</v>
      </c>
      <c r="C141" t="s">
        <v>1142</v>
      </c>
      <c r="D141" t="s">
        <v>198</v>
      </c>
      <c r="E141" t="s">
        <v>100</v>
      </c>
      <c r="F141" t="str">
        <f t="shared" si="2"/>
        <v>5000024237</v>
      </c>
      <c r="G141" t="s">
        <v>1143</v>
      </c>
      <c r="H141" t="s">
        <v>1195</v>
      </c>
      <c r="I141" s="4">
        <v>41123</v>
      </c>
    </row>
    <row r="142" spans="1:9" x14ac:dyDescent="0.2">
      <c r="A142" t="s">
        <v>13</v>
      </c>
      <c r="B142" t="s">
        <v>63</v>
      </c>
      <c r="C142" t="s">
        <v>1142</v>
      </c>
      <c r="D142" t="s">
        <v>198</v>
      </c>
      <c r="E142" t="s">
        <v>103</v>
      </c>
      <c r="F142" t="str">
        <f t="shared" si="2"/>
        <v>5000024241</v>
      </c>
      <c r="G142" t="s">
        <v>1153</v>
      </c>
      <c r="H142" t="s">
        <v>1160</v>
      </c>
      <c r="I142" s="4">
        <v>41743</v>
      </c>
    </row>
    <row r="143" spans="1:9" x14ac:dyDescent="0.2">
      <c r="A143" t="s">
        <v>13</v>
      </c>
      <c r="B143" t="s">
        <v>63</v>
      </c>
      <c r="C143" t="s">
        <v>1142</v>
      </c>
      <c r="D143" t="s">
        <v>198</v>
      </c>
      <c r="E143" t="s">
        <v>54</v>
      </c>
      <c r="F143" t="str">
        <f t="shared" si="2"/>
        <v>5000024250</v>
      </c>
      <c r="G143" t="s">
        <v>1143</v>
      </c>
      <c r="H143" t="s">
        <v>1195</v>
      </c>
      <c r="I143" s="4">
        <v>41743</v>
      </c>
    </row>
    <row r="144" spans="1:9" x14ac:dyDescent="0.2">
      <c r="A144" t="s">
        <v>73</v>
      </c>
      <c r="B144" t="s">
        <v>63</v>
      </c>
      <c r="C144" t="s">
        <v>1142</v>
      </c>
      <c r="D144" t="s">
        <v>198</v>
      </c>
      <c r="E144" t="s">
        <v>109</v>
      </c>
      <c r="F144" t="str">
        <f t="shared" si="2"/>
        <v>5000024254</v>
      </c>
      <c r="G144" t="s">
        <v>1153</v>
      </c>
      <c r="H144" t="s">
        <v>1196</v>
      </c>
      <c r="I144" s="4">
        <v>42066</v>
      </c>
    </row>
    <row r="145" spans="1:9" x14ac:dyDescent="0.2">
      <c r="A145" t="s">
        <v>16</v>
      </c>
      <c r="B145" t="s">
        <v>63</v>
      </c>
      <c r="C145" t="s">
        <v>1142</v>
      </c>
      <c r="D145" t="s">
        <v>199</v>
      </c>
      <c r="E145" t="s">
        <v>58</v>
      </c>
      <c r="F145" t="str">
        <f t="shared" si="2"/>
        <v>500002432</v>
      </c>
      <c r="G145" t="s">
        <v>1175</v>
      </c>
      <c r="H145" t="s">
        <v>1181</v>
      </c>
      <c r="I145" s="4">
        <v>40179</v>
      </c>
    </row>
    <row r="146" spans="1:9" x14ac:dyDescent="0.2">
      <c r="A146" t="s">
        <v>16</v>
      </c>
      <c r="B146" t="s">
        <v>63</v>
      </c>
      <c r="C146" t="s">
        <v>1142</v>
      </c>
      <c r="D146" t="s">
        <v>199</v>
      </c>
      <c r="E146" t="s">
        <v>49</v>
      </c>
      <c r="F146" t="str">
        <f t="shared" si="2"/>
        <v>5000024310</v>
      </c>
      <c r="G146" t="s">
        <v>1143</v>
      </c>
      <c r="H146" t="s">
        <v>1206</v>
      </c>
      <c r="I146" s="4">
        <v>40179</v>
      </c>
    </row>
    <row r="147" spans="1:9" x14ac:dyDescent="0.2">
      <c r="A147" t="s">
        <v>58</v>
      </c>
      <c r="B147" t="s">
        <v>63</v>
      </c>
      <c r="C147" t="s">
        <v>1142</v>
      </c>
      <c r="D147" t="s">
        <v>199</v>
      </c>
      <c r="E147" t="s">
        <v>82</v>
      </c>
      <c r="F147" t="str">
        <f t="shared" si="2"/>
        <v>5000024312</v>
      </c>
      <c r="G147" t="s">
        <v>1204</v>
      </c>
      <c r="H147" t="s">
        <v>1207</v>
      </c>
      <c r="I147" s="4">
        <v>42590</v>
      </c>
    </row>
    <row r="148" spans="1:9" x14ac:dyDescent="0.2">
      <c r="A148" t="s">
        <v>62</v>
      </c>
      <c r="B148" t="s">
        <v>63</v>
      </c>
      <c r="C148" t="s">
        <v>1142</v>
      </c>
      <c r="D148" t="s">
        <v>199</v>
      </c>
      <c r="E148" t="s">
        <v>99</v>
      </c>
      <c r="F148" t="str">
        <f t="shared" si="2"/>
        <v>5000024323</v>
      </c>
      <c r="G148" t="s">
        <v>1204</v>
      </c>
      <c r="H148" t="s">
        <v>1207</v>
      </c>
      <c r="I148" s="4">
        <v>45131</v>
      </c>
    </row>
    <row r="149" spans="1:9" x14ac:dyDescent="0.2">
      <c r="A149" t="s">
        <v>62</v>
      </c>
      <c r="B149" t="s">
        <v>63</v>
      </c>
      <c r="C149" t="s">
        <v>1142</v>
      </c>
      <c r="D149" t="s">
        <v>202</v>
      </c>
      <c r="E149" t="s">
        <v>83</v>
      </c>
      <c r="F149" t="str">
        <f t="shared" si="2"/>
        <v>5000024425</v>
      </c>
      <c r="G149" t="s">
        <v>1204</v>
      </c>
      <c r="H149" t="s">
        <v>1208</v>
      </c>
      <c r="I149" s="4">
        <v>44230</v>
      </c>
    </row>
    <row r="150" spans="1:9" x14ac:dyDescent="0.2">
      <c r="A150" t="s">
        <v>58</v>
      </c>
      <c r="B150" t="s">
        <v>63</v>
      </c>
      <c r="C150" t="s">
        <v>1142</v>
      </c>
      <c r="D150" t="s">
        <v>205</v>
      </c>
      <c r="E150" t="s">
        <v>66</v>
      </c>
      <c r="F150" t="str">
        <f t="shared" si="2"/>
        <v>500002465</v>
      </c>
      <c r="G150" t="s">
        <v>1147</v>
      </c>
      <c r="H150" t="s">
        <v>1148</v>
      </c>
      <c r="I150" s="4">
        <v>44230</v>
      </c>
    </row>
    <row r="151" spans="1:9" x14ac:dyDescent="0.2">
      <c r="A151" t="s">
        <v>16</v>
      </c>
      <c r="B151" t="s">
        <v>63</v>
      </c>
      <c r="C151" t="s">
        <v>1142</v>
      </c>
      <c r="D151" t="s">
        <v>206</v>
      </c>
      <c r="E151" t="s">
        <v>62</v>
      </c>
      <c r="F151" t="str">
        <f t="shared" si="2"/>
        <v>500002493</v>
      </c>
      <c r="G151" t="s">
        <v>1143</v>
      </c>
      <c r="H151" t="s">
        <v>1209</v>
      </c>
      <c r="I151" s="4">
        <v>40179</v>
      </c>
    </row>
    <row r="152" spans="1:9" x14ac:dyDescent="0.2">
      <c r="A152" t="s">
        <v>58</v>
      </c>
      <c r="B152" t="s">
        <v>63</v>
      </c>
      <c r="C152" t="s">
        <v>1142</v>
      </c>
      <c r="D152" t="s">
        <v>206</v>
      </c>
      <c r="E152" t="s">
        <v>73</v>
      </c>
      <c r="F152" t="str">
        <f t="shared" si="2"/>
        <v>500002497</v>
      </c>
      <c r="G152" t="s">
        <v>1147</v>
      </c>
      <c r="H152" t="s">
        <v>1210</v>
      </c>
      <c r="I152" s="4">
        <v>44229</v>
      </c>
    </row>
    <row r="153" spans="1:9" x14ac:dyDescent="0.2">
      <c r="A153" t="s">
        <v>62</v>
      </c>
      <c r="B153" t="s">
        <v>63</v>
      </c>
      <c r="C153" t="s">
        <v>1142</v>
      </c>
      <c r="D153" t="s">
        <v>206</v>
      </c>
      <c r="E153" t="s">
        <v>68</v>
      </c>
      <c r="F153" t="str">
        <f t="shared" si="2"/>
        <v>5000024913</v>
      </c>
      <c r="G153" t="s">
        <v>1165</v>
      </c>
      <c r="H153" t="s">
        <v>1210</v>
      </c>
      <c r="I153" s="4">
        <v>44459</v>
      </c>
    </row>
    <row r="154" spans="1:9" x14ac:dyDescent="0.2">
      <c r="A154" t="s">
        <v>16</v>
      </c>
      <c r="B154" t="s">
        <v>63</v>
      </c>
      <c r="C154" t="s">
        <v>1142</v>
      </c>
      <c r="D154" t="s">
        <v>208</v>
      </c>
      <c r="E154" t="s">
        <v>62</v>
      </c>
      <c r="F154" t="str">
        <f t="shared" si="2"/>
        <v>500002503</v>
      </c>
      <c r="G154" t="s">
        <v>1188</v>
      </c>
      <c r="H154" t="s">
        <v>1211</v>
      </c>
      <c r="I154" s="4">
        <v>40179</v>
      </c>
    </row>
    <row r="155" spans="1:9" x14ac:dyDescent="0.2">
      <c r="A155" t="s">
        <v>58</v>
      </c>
      <c r="B155" t="s">
        <v>63</v>
      </c>
      <c r="C155" t="s">
        <v>1142</v>
      </c>
      <c r="D155" t="s">
        <v>208</v>
      </c>
      <c r="E155" t="s">
        <v>82</v>
      </c>
      <c r="F155" t="str">
        <f t="shared" si="2"/>
        <v>5000025012</v>
      </c>
      <c r="G155" t="s">
        <v>1188</v>
      </c>
      <c r="H155" t="s">
        <v>1212</v>
      </c>
      <c r="I155" s="4">
        <v>40179</v>
      </c>
    </row>
    <row r="156" spans="1:9" x14ac:dyDescent="0.2">
      <c r="A156" t="s">
        <v>58</v>
      </c>
      <c r="B156" t="s">
        <v>63</v>
      </c>
      <c r="C156" t="s">
        <v>1142</v>
      </c>
      <c r="D156" t="s">
        <v>208</v>
      </c>
      <c r="E156" t="s">
        <v>3</v>
      </c>
      <c r="F156" t="str">
        <f t="shared" si="2"/>
        <v>5000025014</v>
      </c>
      <c r="G156" t="s">
        <v>1143</v>
      </c>
      <c r="H156" t="s">
        <v>1213</v>
      </c>
      <c r="I156" s="4">
        <v>40179</v>
      </c>
    </row>
    <row r="157" spans="1:9" x14ac:dyDescent="0.2">
      <c r="A157" t="s">
        <v>49</v>
      </c>
      <c r="B157" t="s">
        <v>63</v>
      </c>
      <c r="C157" t="s">
        <v>1142</v>
      </c>
      <c r="D157" t="s">
        <v>208</v>
      </c>
      <c r="E157" t="s">
        <v>123</v>
      </c>
      <c r="F157" t="str">
        <f t="shared" si="2"/>
        <v>5000025057</v>
      </c>
      <c r="G157" t="s">
        <v>1188</v>
      </c>
      <c r="H157" t="s">
        <v>1211</v>
      </c>
      <c r="I157" s="4">
        <v>42089</v>
      </c>
    </row>
    <row r="158" spans="1:9" x14ac:dyDescent="0.2">
      <c r="A158" t="s">
        <v>49</v>
      </c>
      <c r="B158" t="s">
        <v>63</v>
      </c>
      <c r="C158" t="s">
        <v>1142</v>
      </c>
      <c r="D158" t="s">
        <v>208</v>
      </c>
      <c r="E158" t="s">
        <v>74</v>
      </c>
      <c r="F158" t="str">
        <f t="shared" si="2"/>
        <v>5000025059</v>
      </c>
      <c r="G158" t="s">
        <v>1143</v>
      </c>
      <c r="H158" t="s">
        <v>1214</v>
      </c>
      <c r="I158" s="4">
        <v>42089</v>
      </c>
    </row>
    <row r="159" spans="1:9" x14ac:dyDescent="0.2">
      <c r="A159" t="s">
        <v>16</v>
      </c>
      <c r="B159" t="s">
        <v>63</v>
      </c>
      <c r="C159" t="s">
        <v>1142</v>
      </c>
      <c r="D159" t="s">
        <v>210</v>
      </c>
      <c r="E159" t="s">
        <v>13</v>
      </c>
      <c r="F159" t="str">
        <f t="shared" si="2"/>
        <v>500002514</v>
      </c>
      <c r="G159" t="s">
        <v>1215</v>
      </c>
      <c r="H159" t="s">
        <v>1216</v>
      </c>
      <c r="I159" s="4">
        <v>40179</v>
      </c>
    </row>
    <row r="160" spans="1:9" x14ac:dyDescent="0.2">
      <c r="A160" t="s">
        <v>16</v>
      </c>
      <c r="B160" t="s">
        <v>63</v>
      </c>
      <c r="C160" t="s">
        <v>1142</v>
      </c>
      <c r="D160" t="s">
        <v>210</v>
      </c>
      <c r="E160" t="s">
        <v>66</v>
      </c>
      <c r="F160" t="str">
        <f t="shared" si="2"/>
        <v>500002515</v>
      </c>
      <c r="G160" t="s">
        <v>1143</v>
      </c>
      <c r="H160" t="s">
        <v>1217</v>
      </c>
      <c r="I160" s="4">
        <v>40179</v>
      </c>
    </row>
    <row r="161" spans="1:9" x14ac:dyDescent="0.2">
      <c r="A161" t="s">
        <v>16</v>
      </c>
      <c r="B161" t="s">
        <v>63</v>
      </c>
      <c r="C161" t="s">
        <v>1142</v>
      </c>
      <c r="D161" t="s">
        <v>211</v>
      </c>
      <c r="E161" t="s">
        <v>16</v>
      </c>
      <c r="F161" t="str">
        <f t="shared" si="2"/>
        <v>500002521</v>
      </c>
      <c r="G161" t="s">
        <v>1175</v>
      </c>
      <c r="H161" t="s">
        <v>1179</v>
      </c>
      <c r="I161" s="4">
        <v>40179</v>
      </c>
    </row>
    <row r="162" spans="1:9" x14ac:dyDescent="0.2">
      <c r="A162" t="s">
        <v>16</v>
      </c>
      <c r="B162" t="s">
        <v>63</v>
      </c>
      <c r="C162" t="s">
        <v>1142</v>
      </c>
      <c r="D162" t="s">
        <v>211</v>
      </c>
      <c r="E162" t="s">
        <v>62</v>
      </c>
      <c r="F162" t="str">
        <f t="shared" si="2"/>
        <v>500002523</v>
      </c>
      <c r="G162" t="s">
        <v>1143</v>
      </c>
      <c r="H162" t="s">
        <v>1218</v>
      </c>
      <c r="I162" s="4">
        <v>41257</v>
      </c>
    </row>
    <row r="163" spans="1:9" x14ac:dyDescent="0.2">
      <c r="A163" t="s">
        <v>16</v>
      </c>
      <c r="B163" t="s">
        <v>63</v>
      </c>
      <c r="C163" t="s">
        <v>1142</v>
      </c>
      <c r="D163" t="s">
        <v>213</v>
      </c>
      <c r="E163" t="s">
        <v>62</v>
      </c>
      <c r="F163" t="str">
        <f t="shared" si="2"/>
        <v>500002553</v>
      </c>
      <c r="G163" t="s">
        <v>1175</v>
      </c>
      <c r="H163" t="s">
        <v>1219</v>
      </c>
      <c r="I163" s="4">
        <v>40179</v>
      </c>
    </row>
    <row r="164" spans="1:9" x14ac:dyDescent="0.2">
      <c r="A164" t="s">
        <v>16</v>
      </c>
      <c r="B164" t="s">
        <v>63</v>
      </c>
      <c r="C164" t="s">
        <v>1142</v>
      </c>
      <c r="D164" t="s">
        <v>214</v>
      </c>
      <c r="E164" t="s">
        <v>58</v>
      </c>
      <c r="F164" t="str">
        <f t="shared" si="2"/>
        <v>500002592</v>
      </c>
      <c r="G164" t="s">
        <v>1143</v>
      </c>
      <c r="H164" t="s">
        <v>1195</v>
      </c>
      <c r="I164" s="4">
        <v>40179</v>
      </c>
    </row>
    <row r="165" spans="1:9" x14ac:dyDescent="0.2">
      <c r="A165" t="s">
        <v>58</v>
      </c>
      <c r="B165" t="s">
        <v>63</v>
      </c>
      <c r="C165" t="s">
        <v>1142</v>
      </c>
      <c r="D165" t="s">
        <v>214</v>
      </c>
      <c r="E165" t="s">
        <v>99</v>
      </c>
      <c r="F165" t="str">
        <f t="shared" si="2"/>
        <v>5000025923</v>
      </c>
      <c r="G165" t="s">
        <v>1143</v>
      </c>
      <c r="H165" t="s">
        <v>1195</v>
      </c>
      <c r="I165" s="4">
        <v>41743</v>
      </c>
    </row>
    <row r="166" spans="1:9" x14ac:dyDescent="0.2">
      <c r="A166" t="s">
        <v>62</v>
      </c>
      <c r="B166" t="s">
        <v>63</v>
      </c>
      <c r="C166" t="s">
        <v>1142</v>
      </c>
      <c r="D166" t="s">
        <v>214</v>
      </c>
      <c r="E166" t="s">
        <v>93</v>
      </c>
      <c r="F166" t="str">
        <f t="shared" si="2"/>
        <v>5000025927</v>
      </c>
      <c r="G166" t="s">
        <v>1153</v>
      </c>
      <c r="H166" t="s">
        <v>1160</v>
      </c>
      <c r="I166" s="4">
        <v>42048</v>
      </c>
    </row>
    <row r="167" spans="1:9" x14ac:dyDescent="0.2">
      <c r="A167" t="s">
        <v>62</v>
      </c>
      <c r="B167" t="s">
        <v>63</v>
      </c>
      <c r="C167" t="s">
        <v>1142</v>
      </c>
      <c r="D167" t="s">
        <v>214</v>
      </c>
      <c r="E167" t="s">
        <v>98</v>
      </c>
      <c r="F167" t="str">
        <f t="shared" si="2"/>
        <v>5000025936</v>
      </c>
      <c r="G167" t="s">
        <v>1143</v>
      </c>
      <c r="H167" t="s">
        <v>1195</v>
      </c>
      <c r="I167" s="4">
        <v>42048</v>
      </c>
    </row>
    <row r="168" spans="1:9" x14ac:dyDescent="0.2">
      <c r="A168" t="s">
        <v>73</v>
      </c>
      <c r="B168" t="s">
        <v>63</v>
      </c>
      <c r="C168" t="s">
        <v>1142</v>
      </c>
      <c r="D168" t="s">
        <v>214</v>
      </c>
      <c r="E168" t="s">
        <v>53</v>
      </c>
      <c r="F168" t="str">
        <f t="shared" si="2"/>
        <v>5000025940</v>
      </c>
      <c r="G168" t="s">
        <v>1153</v>
      </c>
      <c r="H168" t="s">
        <v>1196</v>
      </c>
      <c r="I168" s="4">
        <v>42090</v>
      </c>
    </row>
    <row r="169" spans="1:9" x14ac:dyDescent="0.2">
      <c r="A169" t="s">
        <v>62</v>
      </c>
      <c r="B169" t="s">
        <v>63</v>
      </c>
      <c r="C169" t="s">
        <v>1142</v>
      </c>
      <c r="D169" t="s">
        <v>216</v>
      </c>
      <c r="E169" t="s">
        <v>49</v>
      </c>
      <c r="F169" t="str">
        <f t="shared" si="2"/>
        <v>5000026410</v>
      </c>
      <c r="G169" t="s">
        <v>1220</v>
      </c>
      <c r="H169" t="s">
        <v>1145</v>
      </c>
      <c r="I169" s="4">
        <v>44246</v>
      </c>
    </row>
    <row r="170" spans="1:9" x14ac:dyDescent="0.2">
      <c r="A170" t="s">
        <v>16</v>
      </c>
      <c r="B170" t="s">
        <v>63</v>
      </c>
      <c r="C170" t="s">
        <v>1142</v>
      </c>
      <c r="D170" t="s">
        <v>218</v>
      </c>
      <c r="E170" t="s">
        <v>112</v>
      </c>
      <c r="F170" t="str">
        <f t="shared" si="2"/>
        <v>500002659</v>
      </c>
      <c r="G170" t="s">
        <v>1143</v>
      </c>
      <c r="H170" t="s">
        <v>1195</v>
      </c>
      <c r="I170" s="4">
        <v>40179</v>
      </c>
    </row>
    <row r="171" spans="1:9" x14ac:dyDescent="0.2">
      <c r="A171" t="s">
        <v>58</v>
      </c>
      <c r="B171" t="s">
        <v>63</v>
      </c>
      <c r="C171" t="s">
        <v>1142</v>
      </c>
      <c r="D171" t="s">
        <v>218</v>
      </c>
      <c r="E171" t="s">
        <v>99</v>
      </c>
      <c r="F171" t="str">
        <f t="shared" si="2"/>
        <v>5000026523</v>
      </c>
      <c r="G171" t="s">
        <v>1143</v>
      </c>
      <c r="H171" t="s">
        <v>1195</v>
      </c>
      <c r="I171" s="4">
        <v>42942</v>
      </c>
    </row>
    <row r="172" spans="1:9" x14ac:dyDescent="0.2">
      <c r="A172" t="s">
        <v>16</v>
      </c>
      <c r="B172" t="s">
        <v>63</v>
      </c>
      <c r="C172" t="s">
        <v>1142</v>
      </c>
      <c r="D172" t="s">
        <v>219</v>
      </c>
      <c r="E172" t="s">
        <v>65</v>
      </c>
      <c r="F172" t="str">
        <f t="shared" si="2"/>
        <v>500002676</v>
      </c>
      <c r="G172" t="s">
        <v>1153</v>
      </c>
      <c r="H172" t="s">
        <v>1221</v>
      </c>
      <c r="I172" s="4">
        <v>40179</v>
      </c>
    </row>
    <row r="173" spans="1:9" x14ac:dyDescent="0.2">
      <c r="A173" t="s">
        <v>16</v>
      </c>
      <c r="B173" t="s">
        <v>63</v>
      </c>
      <c r="C173" t="s">
        <v>1142</v>
      </c>
      <c r="D173" t="s">
        <v>220</v>
      </c>
      <c r="E173" t="s">
        <v>65</v>
      </c>
      <c r="F173" t="str">
        <f t="shared" si="2"/>
        <v>500002686</v>
      </c>
      <c r="G173" t="s">
        <v>1143</v>
      </c>
      <c r="H173" t="s">
        <v>1195</v>
      </c>
      <c r="I173" s="4">
        <v>40179</v>
      </c>
    </row>
    <row r="174" spans="1:9" x14ac:dyDescent="0.2">
      <c r="A174" t="s">
        <v>16</v>
      </c>
      <c r="B174" t="s">
        <v>63</v>
      </c>
      <c r="C174" t="s">
        <v>1142</v>
      </c>
      <c r="D174" t="s">
        <v>221</v>
      </c>
      <c r="E174" t="s">
        <v>13</v>
      </c>
      <c r="F174" t="str">
        <f t="shared" si="2"/>
        <v>500002694</v>
      </c>
      <c r="G174" t="s">
        <v>1175</v>
      </c>
      <c r="H174" t="s">
        <v>1179</v>
      </c>
      <c r="I174" s="4">
        <v>40179</v>
      </c>
    </row>
    <row r="175" spans="1:9" x14ac:dyDescent="0.2">
      <c r="A175" t="s">
        <v>16</v>
      </c>
      <c r="B175" t="s">
        <v>63</v>
      </c>
      <c r="C175" t="s">
        <v>1142</v>
      </c>
      <c r="D175" t="s">
        <v>222</v>
      </c>
      <c r="E175" t="s">
        <v>66</v>
      </c>
      <c r="F175" t="str">
        <f t="shared" si="2"/>
        <v>500002705</v>
      </c>
      <c r="G175" t="s">
        <v>1188</v>
      </c>
      <c r="H175" t="s">
        <v>1222</v>
      </c>
      <c r="I175" s="4">
        <v>40179</v>
      </c>
    </row>
    <row r="176" spans="1:9" x14ac:dyDescent="0.2">
      <c r="A176" t="s">
        <v>16</v>
      </c>
      <c r="B176" t="s">
        <v>63</v>
      </c>
      <c r="C176" t="s">
        <v>1142</v>
      </c>
      <c r="D176" t="s">
        <v>222</v>
      </c>
      <c r="E176" t="s">
        <v>58</v>
      </c>
      <c r="F176" t="str">
        <f t="shared" si="2"/>
        <v>500002702</v>
      </c>
      <c r="G176" t="s">
        <v>1143</v>
      </c>
      <c r="H176" t="s">
        <v>1223</v>
      </c>
      <c r="I176" s="4">
        <v>40179</v>
      </c>
    </row>
    <row r="177" spans="1:9" x14ac:dyDescent="0.2">
      <c r="A177" t="s">
        <v>16</v>
      </c>
      <c r="B177" t="s">
        <v>63</v>
      </c>
      <c r="C177" t="s">
        <v>1142</v>
      </c>
      <c r="D177" t="s">
        <v>223</v>
      </c>
      <c r="E177" t="s">
        <v>62</v>
      </c>
      <c r="F177" t="str">
        <f t="shared" si="2"/>
        <v>500002713</v>
      </c>
      <c r="G177" t="s">
        <v>1153</v>
      </c>
      <c r="H177" t="s">
        <v>1196</v>
      </c>
      <c r="I177" s="4">
        <v>40179</v>
      </c>
    </row>
    <row r="178" spans="1:9" x14ac:dyDescent="0.2">
      <c r="A178" t="s">
        <v>16</v>
      </c>
      <c r="B178" t="s">
        <v>63</v>
      </c>
      <c r="C178" t="s">
        <v>1142</v>
      </c>
      <c r="D178" t="s">
        <v>223</v>
      </c>
      <c r="E178" t="s">
        <v>3</v>
      </c>
      <c r="F178" t="str">
        <f t="shared" si="2"/>
        <v>5000027114</v>
      </c>
      <c r="G178" t="s">
        <v>1143</v>
      </c>
      <c r="H178" t="s">
        <v>1195</v>
      </c>
      <c r="I178" s="4">
        <v>40179</v>
      </c>
    </row>
    <row r="179" spans="1:9" x14ac:dyDescent="0.2">
      <c r="A179" t="s">
        <v>58</v>
      </c>
      <c r="B179" t="s">
        <v>63</v>
      </c>
      <c r="C179" t="s">
        <v>1142</v>
      </c>
      <c r="D179" t="s">
        <v>223</v>
      </c>
      <c r="E179" t="s">
        <v>84</v>
      </c>
      <c r="F179" t="str">
        <f t="shared" si="2"/>
        <v>5000027115</v>
      </c>
      <c r="G179" t="s">
        <v>1153</v>
      </c>
      <c r="H179" t="s">
        <v>1196</v>
      </c>
      <c r="I179" s="4">
        <v>40718</v>
      </c>
    </row>
    <row r="180" spans="1:9" x14ac:dyDescent="0.2">
      <c r="A180" t="s">
        <v>58</v>
      </c>
      <c r="B180" t="s">
        <v>63</v>
      </c>
      <c r="C180" t="s">
        <v>1142</v>
      </c>
      <c r="D180" t="s">
        <v>223</v>
      </c>
      <c r="E180" t="s">
        <v>96</v>
      </c>
      <c r="F180" t="str">
        <f t="shared" si="2"/>
        <v>5000027124</v>
      </c>
      <c r="G180" t="s">
        <v>1143</v>
      </c>
      <c r="H180" t="s">
        <v>1195</v>
      </c>
      <c r="I180" s="4">
        <v>40718</v>
      </c>
    </row>
    <row r="181" spans="1:9" x14ac:dyDescent="0.2">
      <c r="A181" t="s">
        <v>62</v>
      </c>
      <c r="B181" t="s">
        <v>63</v>
      </c>
      <c r="C181" t="s">
        <v>1142</v>
      </c>
      <c r="D181" t="s">
        <v>223</v>
      </c>
      <c r="E181" t="s">
        <v>94</v>
      </c>
      <c r="F181" t="str">
        <f t="shared" si="2"/>
        <v>5000027128</v>
      </c>
      <c r="G181" t="s">
        <v>1153</v>
      </c>
      <c r="H181" t="s">
        <v>1196</v>
      </c>
      <c r="I181" s="4">
        <v>40729</v>
      </c>
    </row>
    <row r="182" spans="1:9" x14ac:dyDescent="0.2">
      <c r="A182" t="s">
        <v>62</v>
      </c>
      <c r="B182" t="s">
        <v>63</v>
      </c>
      <c r="C182" t="s">
        <v>1142</v>
      </c>
      <c r="D182" t="s">
        <v>223</v>
      </c>
      <c r="E182" t="s">
        <v>100</v>
      </c>
      <c r="F182" t="str">
        <f t="shared" si="2"/>
        <v>5000027137</v>
      </c>
      <c r="G182" t="s">
        <v>1143</v>
      </c>
      <c r="H182" t="s">
        <v>1195</v>
      </c>
      <c r="I182" s="4">
        <v>40729</v>
      </c>
    </row>
    <row r="183" spans="1:9" x14ac:dyDescent="0.2">
      <c r="A183" t="s">
        <v>13</v>
      </c>
      <c r="B183" t="s">
        <v>63</v>
      </c>
      <c r="C183" t="s">
        <v>1142</v>
      </c>
      <c r="D183" t="s">
        <v>223</v>
      </c>
      <c r="E183" t="s">
        <v>103</v>
      </c>
      <c r="F183" t="str">
        <f t="shared" si="2"/>
        <v>5000027141</v>
      </c>
      <c r="G183" t="s">
        <v>1153</v>
      </c>
      <c r="H183" t="s">
        <v>1196</v>
      </c>
      <c r="I183" s="4">
        <v>41123</v>
      </c>
    </row>
    <row r="184" spans="1:9" x14ac:dyDescent="0.2">
      <c r="A184" t="s">
        <v>13</v>
      </c>
      <c r="B184" t="s">
        <v>63</v>
      </c>
      <c r="C184" t="s">
        <v>1142</v>
      </c>
      <c r="D184" t="s">
        <v>223</v>
      </c>
      <c r="E184" t="s">
        <v>133</v>
      </c>
      <c r="F184" t="str">
        <f t="shared" si="2"/>
        <v>5000027151</v>
      </c>
      <c r="G184" t="s">
        <v>1143</v>
      </c>
      <c r="H184" t="s">
        <v>1195</v>
      </c>
      <c r="I184" s="4">
        <v>41123</v>
      </c>
    </row>
    <row r="185" spans="1:9" x14ac:dyDescent="0.2">
      <c r="A185" t="s">
        <v>66</v>
      </c>
      <c r="B185" t="s">
        <v>63</v>
      </c>
      <c r="C185" t="s">
        <v>1142</v>
      </c>
      <c r="D185" t="s">
        <v>223</v>
      </c>
      <c r="E185" t="s">
        <v>135</v>
      </c>
      <c r="F185" t="str">
        <f t="shared" si="2"/>
        <v>5000027155</v>
      </c>
      <c r="G185" t="s">
        <v>1153</v>
      </c>
      <c r="H185" t="s">
        <v>1196</v>
      </c>
      <c r="I185" s="4">
        <v>41743</v>
      </c>
    </row>
    <row r="186" spans="1:9" x14ac:dyDescent="0.2">
      <c r="A186" t="s">
        <v>66</v>
      </c>
      <c r="B186" t="s">
        <v>63</v>
      </c>
      <c r="C186" t="s">
        <v>1142</v>
      </c>
      <c r="D186" t="s">
        <v>223</v>
      </c>
      <c r="E186" t="s">
        <v>127</v>
      </c>
      <c r="F186" t="str">
        <f t="shared" si="2"/>
        <v>5000027164</v>
      </c>
      <c r="G186" t="s">
        <v>1143</v>
      </c>
      <c r="H186" t="s">
        <v>1195</v>
      </c>
      <c r="I186" s="4">
        <v>41743</v>
      </c>
    </row>
    <row r="187" spans="1:9" x14ac:dyDescent="0.2">
      <c r="A187" t="s">
        <v>65</v>
      </c>
      <c r="B187" t="s">
        <v>63</v>
      </c>
      <c r="C187" t="s">
        <v>1142</v>
      </c>
      <c r="D187" t="s">
        <v>223</v>
      </c>
      <c r="E187" t="s">
        <v>149</v>
      </c>
      <c r="F187" t="str">
        <f t="shared" si="2"/>
        <v>5000027177</v>
      </c>
      <c r="G187" t="s">
        <v>1143</v>
      </c>
      <c r="H187" t="s">
        <v>1195</v>
      </c>
      <c r="I187" s="4">
        <v>41981</v>
      </c>
    </row>
    <row r="188" spans="1:9" x14ac:dyDescent="0.2">
      <c r="A188" t="s">
        <v>73</v>
      </c>
      <c r="B188" t="s">
        <v>63</v>
      </c>
      <c r="C188" t="s">
        <v>1142</v>
      </c>
      <c r="D188" t="s">
        <v>223</v>
      </c>
      <c r="E188" t="s">
        <v>155</v>
      </c>
      <c r="F188" t="str">
        <f t="shared" si="2"/>
        <v>5000027181</v>
      </c>
      <c r="G188" t="s">
        <v>1153</v>
      </c>
      <c r="H188" t="s">
        <v>1196</v>
      </c>
      <c r="I188" s="4">
        <v>42011</v>
      </c>
    </row>
    <row r="189" spans="1:9" x14ac:dyDescent="0.2">
      <c r="A189" t="s">
        <v>16</v>
      </c>
      <c r="B189" t="s">
        <v>63</v>
      </c>
      <c r="C189" t="s">
        <v>1142</v>
      </c>
      <c r="D189" t="s">
        <v>224</v>
      </c>
      <c r="E189" t="s">
        <v>66</v>
      </c>
      <c r="F189" t="str">
        <f t="shared" si="2"/>
        <v>500002745</v>
      </c>
      <c r="G189" t="s">
        <v>1153</v>
      </c>
      <c r="H189" t="s">
        <v>1179</v>
      </c>
      <c r="I189" s="4">
        <v>40179</v>
      </c>
    </row>
    <row r="190" spans="1:9" x14ac:dyDescent="0.2">
      <c r="A190" t="s">
        <v>16</v>
      </c>
      <c r="B190" t="s">
        <v>63</v>
      </c>
      <c r="C190" t="s">
        <v>1142</v>
      </c>
      <c r="D190" t="s">
        <v>225</v>
      </c>
      <c r="E190" t="s">
        <v>49</v>
      </c>
      <c r="F190" t="str">
        <f t="shared" si="2"/>
        <v>5000027510</v>
      </c>
      <c r="G190" t="s">
        <v>1153</v>
      </c>
      <c r="H190" t="s">
        <v>1196</v>
      </c>
      <c r="I190" s="4">
        <v>40179</v>
      </c>
    </row>
    <row r="191" spans="1:9" x14ac:dyDescent="0.2">
      <c r="A191" t="s">
        <v>16</v>
      </c>
      <c r="B191" t="s">
        <v>63</v>
      </c>
      <c r="C191" t="s">
        <v>1142</v>
      </c>
      <c r="D191" t="s">
        <v>225</v>
      </c>
      <c r="E191" t="s">
        <v>16</v>
      </c>
      <c r="F191" t="str">
        <f t="shared" si="2"/>
        <v>500002751</v>
      </c>
      <c r="G191" t="s">
        <v>1143</v>
      </c>
      <c r="H191" t="s">
        <v>1195</v>
      </c>
      <c r="I191" s="4">
        <v>40179</v>
      </c>
    </row>
    <row r="192" spans="1:9" x14ac:dyDescent="0.2">
      <c r="A192" t="s">
        <v>58</v>
      </c>
      <c r="B192" t="s">
        <v>63</v>
      </c>
      <c r="C192" t="s">
        <v>1142</v>
      </c>
      <c r="D192" t="s">
        <v>225</v>
      </c>
      <c r="E192" t="s">
        <v>84</v>
      </c>
      <c r="F192" t="str">
        <f t="shared" si="2"/>
        <v>5000027515</v>
      </c>
      <c r="G192" t="s">
        <v>1153</v>
      </c>
      <c r="H192" t="s">
        <v>1196</v>
      </c>
      <c r="I192" s="4">
        <v>40718</v>
      </c>
    </row>
    <row r="193" spans="1:9" x14ac:dyDescent="0.2">
      <c r="A193" t="s">
        <v>58</v>
      </c>
      <c r="B193" t="s">
        <v>63</v>
      </c>
      <c r="C193" t="s">
        <v>1142</v>
      </c>
      <c r="D193" t="s">
        <v>225</v>
      </c>
      <c r="E193" t="s">
        <v>96</v>
      </c>
      <c r="F193" t="str">
        <f t="shared" si="2"/>
        <v>5000027524</v>
      </c>
      <c r="G193" t="s">
        <v>1143</v>
      </c>
      <c r="H193" t="s">
        <v>1195</v>
      </c>
      <c r="I193" s="4">
        <v>40718</v>
      </c>
    </row>
    <row r="194" spans="1:9" x14ac:dyDescent="0.2">
      <c r="A194" t="s">
        <v>62</v>
      </c>
      <c r="B194" t="s">
        <v>63</v>
      </c>
      <c r="C194" t="s">
        <v>1142</v>
      </c>
      <c r="D194" t="s">
        <v>225</v>
      </c>
      <c r="E194" t="s">
        <v>94</v>
      </c>
      <c r="F194" t="str">
        <f t="shared" si="2"/>
        <v>5000027528</v>
      </c>
      <c r="G194" t="s">
        <v>1153</v>
      </c>
      <c r="H194" t="s">
        <v>1196</v>
      </c>
      <c r="I194" s="4">
        <v>40843</v>
      </c>
    </row>
    <row r="195" spans="1:9" x14ac:dyDescent="0.2">
      <c r="A195" t="s">
        <v>62</v>
      </c>
      <c r="B195" t="s">
        <v>63</v>
      </c>
      <c r="C195" t="s">
        <v>1142</v>
      </c>
      <c r="D195" t="s">
        <v>225</v>
      </c>
      <c r="E195" t="s">
        <v>105</v>
      </c>
      <c r="F195" t="str">
        <f t="shared" ref="F195:F258" si="3">D195&amp;E195</f>
        <v>5000027538</v>
      </c>
      <c r="G195" t="s">
        <v>1143</v>
      </c>
      <c r="H195" t="s">
        <v>1195</v>
      </c>
      <c r="I195" s="4">
        <v>40843</v>
      </c>
    </row>
    <row r="196" spans="1:9" x14ac:dyDescent="0.2">
      <c r="A196" t="s">
        <v>13</v>
      </c>
      <c r="B196" t="s">
        <v>63</v>
      </c>
      <c r="C196" t="s">
        <v>1142</v>
      </c>
      <c r="D196" t="s">
        <v>225</v>
      </c>
      <c r="E196" t="s">
        <v>108</v>
      </c>
      <c r="F196" t="str">
        <f t="shared" si="3"/>
        <v>5000027542</v>
      </c>
      <c r="G196" t="s">
        <v>1153</v>
      </c>
      <c r="H196" t="s">
        <v>1196</v>
      </c>
      <c r="I196" s="4">
        <v>41743</v>
      </c>
    </row>
    <row r="197" spans="1:9" x14ac:dyDescent="0.2">
      <c r="A197" t="s">
        <v>13</v>
      </c>
      <c r="B197" t="s">
        <v>63</v>
      </c>
      <c r="C197" t="s">
        <v>1142</v>
      </c>
      <c r="D197" t="s">
        <v>225</v>
      </c>
      <c r="E197" t="s">
        <v>133</v>
      </c>
      <c r="F197" t="str">
        <f t="shared" si="3"/>
        <v>5000027551</v>
      </c>
      <c r="G197" t="s">
        <v>1143</v>
      </c>
      <c r="H197" t="s">
        <v>1195</v>
      </c>
      <c r="I197" s="4">
        <v>41743</v>
      </c>
    </row>
    <row r="198" spans="1:9" x14ac:dyDescent="0.2">
      <c r="A198" t="s">
        <v>73</v>
      </c>
      <c r="B198" t="s">
        <v>63</v>
      </c>
      <c r="C198" t="s">
        <v>1142</v>
      </c>
      <c r="D198" t="s">
        <v>225</v>
      </c>
      <c r="E198" t="s">
        <v>135</v>
      </c>
      <c r="F198" t="str">
        <f t="shared" si="3"/>
        <v>5000027555</v>
      </c>
      <c r="G198" t="s">
        <v>1153</v>
      </c>
      <c r="H198" t="s">
        <v>1196</v>
      </c>
      <c r="I198" s="4">
        <v>42073</v>
      </c>
    </row>
    <row r="199" spans="1:9" x14ac:dyDescent="0.2">
      <c r="A199" t="s">
        <v>16</v>
      </c>
      <c r="B199" t="s">
        <v>63</v>
      </c>
      <c r="C199" t="s">
        <v>1142</v>
      </c>
      <c r="D199" t="s">
        <v>226</v>
      </c>
      <c r="E199" t="s">
        <v>65</v>
      </c>
      <c r="F199" t="str">
        <f t="shared" si="3"/>
        <v>500002766</v>
      </c>
      <c r="G199" t="s">
        <v>1143</v>
      </c>
      <c r="H199" t="s">
        <v>1144</v>
      </c>
      <c r="I199" s="4">
        <v>40179</v>
      </c>
    </row>
    <row r="200" spans="1:9" x14ac:dyDescent="0.2">
      <c r="A200" t="s">
        <v>16</v>
      </c>
      <c r="B200" t="s">
        <v>63</v>
      </c>
      <c r="C200" t="s">
        <v>1142</v>
      </c>
      <c r="D200" t="s">
        <v>226</v>
      </c>
      <c r="E200" t="s">
        <v>138</v>
      </c>
      <c r="F200" t="str">
        <f t="shared" si="3"/>
        <v>500002768</v>
      </c>
      <c r="G200" t="s">
        <v>1143</v>
      </c>
      <c r="H200" t="s">
        <v>1144</v>
      </c>
      <c r="I200" s="4">
        <v>40179</v>
      </c>
    </row>
    <row r="201" spans="1:9" x14ac:dyDescent="0.2">
      <c r="A201" t="s">
        <v>16</v>
      </c>
      <c r="B201" t="s">
        <v>63</v>
      </c>
      <c r="C201" t="s">
        <v>1142</v>
      </c>
      <c r="D201" t="s">
        <v>229</v>
      </c>
      <c r="E201" t="s">
        <v>62</v>
      </c>
      <c r="F201" t="str">
        <f t="shared" si="3"/>
        <v>500002773</v>
      </c>
      <c r="G201" t="s">
        <v>1175</v>
      </c>
      <c r="H201" t="s">
        <v>1179</v>
      </c>
      <c r="I201" s="4">
        <v>40179</v>
      </c>
    </row>
    <row r="202" spans="1:9" x14ac:dyDescent="0.2">
      <c r="A202" t="s">
        <v>58</v>
      </c>
      <c r="B202" t="s">
        <v>63</v>
      </c>
      <c r="C202" t="s">
        <v>1142</v>
      </c>
      <c r="D202" t="s">
        <v>229</v>
      </c>
      <c r="E202" t="s">
        <v>73</v>
      </c>
      <c r="F202" t="str">
        <f t="shared" si="3"/>
        <v>500002777</v>
      </c>
      <c r="G202" t="s">
        <v>1147</v>
      </c>
      <c r="H202" t="s">
        <v>1199</v>
      </c>
      <c r="I202" s="4">
        <v>45086</v>
      </c>
    </row>
    <row r="203" spans="1:9" x14ac:dyDescent="0.2">
      <c r="A203" t="s">
        <v>16</v>
      </c>
      <c r="B203" t="s">
        <v>63</v>
      </c>
      <c r="C203" t="s">
        <v>1142</v>
      </c>
      <c r="D203" t="s">
        <v>230</v>
      </c>
      <c r="E203" t="s">
        <v>58</v>
      </c>
      <c r="F203" t="str">
        <f t="shared" si="3"/>
        <v>500002782</v>
      </c>
      <c r="G203" t="s">
        <v>1188</v>
      </c>
      <c r="H203" t="s">
        <v>1219</v>
      </c>
      <c r="I203" s="4">
        <v>40179</v>
      </c>
    </row>
    <row r="204" spans="1:9" x14ac:dyDescent="0.2">
      <c r="A204" t="s">
        <v>16</v>
      </c>
      <c r="B204" t="s">
        <v>63</v>
      </c>
      <c r="C204" t="s">
        <v>1142</v>
      </c>
      <c r="D204" t="s">
        <v>231</v>
      </c>
      <c r="E204" t="s">
        <v>66</v>
      </c>
      <c r="F204" t="str">
        <f t="shared" si="3"/>
        <v>500002795</v>
      </c>
      <c r="G204" t="s">
        <v>1153</v>
      </c>
      <c r="H204" t="s">
        <v>1221</v>
      </c>
      <c r="I204" s="4">
        <v>40179</v>
      </c>
    </row>
    <row r="205" spans="1:9" x14ac:dyDescent="0.2">
      <c r="A205" t="s">
        <v>58</v>
      </c>
      <c r="B205" t="s">
        <v>63</v>
      </c>
      <c r="C205" t="s">
        <v>1142</v>
      </c>
      <c r="D205" t="s">
        <v>231</v>
      </c>
      <c r="E205" t="s">
        <v>73</v>
      </c>
      <c r="F205" t="str">
        <f t="shared" si="3"/>
        <v>500002797</v>
      </c>
      <c r="G205" t="s">
        <v>1147</v>
      </c>
      <c r="H205" t="s">
        <v>1221</v>
      </c>
      <c r="I205" s="4">
        <v>44462</v>
      </c>
    </row>
    <row r="206" spans="1:9" x14ac:dyDescent="0.2">
      <c r="A206" t="s">
        <v>16</v>
      </c>
      <c r="B206" t="s">
        <v>63</v>
      </c>
      <c r="C206" t="s">
        <v>1142</v>
      </c>
      <c r="D206" t="s">
        <v>232</v>
      </c>
      <c r="E206" t="s">
        <v>13</v>
      </c>
      <c r="F206" t="str">
        <f t="shared" si="3"/>
        <v>500002804</v>
      </c>
      <c r="G206" t="s">
        <v>1175</v>
      </c>
      <c r="H206" t="s">
        <v>1179</v>
      </c>
      <c r="I206" s="4">
        <v>40179</v>
      </c>
    </row>
    <row r="207" spans="1:9" x14ac:dyDescent="0.2">
      <c r="A207" t="s">
        <v>16</v>
      </c>
      <c r="B207" t="s">
        <v>63</v>
      </c>
      <c r="C207" t="s">
        <v>1142</v>
      </c>
      <c r="D207" t="s">
        <v>233</v>
      </c>
      <c r="E207" t="s">
        <v>49</v>
      </c>
      <c r="F207" t="str">
        <f t="shared" si="3"/>
        <v>5000028510</v>
      </c>
      <c r="G207" t="s">
        <v>1143</v>
      </c>
      <c r="H207" t="s">
        <v>1224</v>
      </c>
      <c r="I207" s="4">
        <v>40179</v>
      </c>
    </row>
    <row r="208" spans="1:9" x14ac:dyDescent="0.2">
      <c r="A208" t="s">
        <v>16</v>
      </c>
      <c r="B208" t="s">
        <v>63</v>
      </c>
      <c r="C208" t="s">
        <v>1142</v>
      </c>
      <c r="D208" t="s">
        <v>235</v>
      </c>
      <c r="E208" t="s">
        <v>3</v>
      </c>
      <c r="F208" t="str">
        <f t="shared" si="3"/>
        <v>5000028614</v>
      </c>
      <c r="G208" t="s">
        <v>1143</v>
      </c>
      <c r="H208" t="s">
        <v>1144</v>
      </c>
      <c r="I208" s="4">
        <v>40179</v>
      </c>
    </row>
    <row r="209" spans="1:9" x14ac:dyDescent="0.2">
      <c r="A209" t="s">
        <v>16</v>
      </c>
      <c r="B209" t="s">
        <v>63</v>
      </c>
      <c r="C209" t="s">
        <v>1142</v>
      </c>
      <c r="D209" t="s">
        <v>235</v>
      </c>
      <c r="E209" t="s">
        <v>13</v>
      </c>
      <c r="F209" t="str">
        <f t="shared" si="3"/>
        <v>500002864</v>
      </c>
      <c r="G209" t="s">
        <v>1143</v>
      </c>
      <c r="H209" t="s">
        <v>1225</v>
      </c>
      <c r="I209" s="4">
        <v>40179</v>
      </c>
    </row>
    <row r="210" spans="1:9" x14ac:dyDescent="0.2">
      <c r="A210" t="s">
        <v>16</v>
      </c>
      <c r="B210" t="s">
        <v>63</v>
      </c>
      <c r="C210" t="s">
        <v>1142</v>
      </c>
      <c r="D210" t="s">
        <v>235</v>
      </c>
      <c r="E210" t="s">
        <v>16</v>
      </c>
      <c r="F210" t="str">
        <f t="shared" si="3"/>
        <v>500002861</v>
      </c>
      <c r="G210" t="s">
        <v>1143</v>
      </c>
      <c r="H210" t="s">
        <v>1226</v>
      </c>
      <c r="I210" s="4">
        <v>40179</v>
      </c>
    </row>
    <row r="211" spans="1:9" x14ac:dyDescent="0.2">
      <c r="A211" t="s">
        <v>16</v>
      </c>
      <c r="B211" t="s">
        <v>63</v>
      </c>
      <c r="C211" t="s">
        <v>1142</v>
      </c>
      <c r="D211" t="s">
        <v>1227</v>
      </c>
      <c r="E211" t="s">
        <v>58</v>
      </c>
      <c r="F211" t="str">
        <f t="shared" si="3"/>
        <v>500002892</v>
      </c>
      <c r="G211" t="s">
        <v>1143</v>
      </c>
      <c r="H211" t="s">
        <v>1224</v>
      </c>
      <c r="I211" s="4">
        <v>40179</v>
      </c>
    </row>
    <row r="212" spans="1:9" x14ac:dyDescent="0.2">
      <c r="A212" t="s">
        <v>16</v>
      </c>
      <c r="B212" t="s">
        <v>63</v>
      </c>
      <c r="C212" t="s">
        <v>1142</v>
      </c>
      <c r="D212" t="s">
        <v>236</v>
      </c>
      <c r="E212" t="s">
        <v>138</v>
      </c>
      <c r="F212" t="str">
        <f t="shared" si="3"/>
        <v>500002918</v>
      </c>
      <c r="G212" t="s">
        <v>1153</v>
      </c>
      <c r="H212" t="s">
        <v>1228</v>
      </c>
      <c r="I212" s="4">
        <v>40179</v>
      </c>
    </row>
    <row r="213" spans="1:9" x14ac:dyDescent="0.2">
      <c r="A213" t="s">
        <v>16</v>
      </c>
      <c r="B213" t="s">
        <v>63</v>
      </c>
      <c r="C213" t="s">
        <v>1142</v>
      </c>
      <c r="D213" t="s">
        <v>236</v>
      </c>
      <c r="E213" t="s">
        <v>13</v>
      </c>
      <c r="F213" t="str">
        <f t="shared" si="3"/>
        <v>500002914</v>
      </c>
      <c r="G213" t="s">
        <v>1143</v>
      </c>
      <c r="H213" t="s">
        <v>1144</v>
      </c>
      <c r="I213" s="4">
        <v>40179</v>
      </c>
    </row>
    <row r="214" spans="1:9" x14ac:dyDescent="0.2">
      <c r="A214" t="s">
        <v>16</v>
      </c>
      <c r="B214" t="s">
        <v>63</v>
      </c>
      <c r="C214" t="s">
        <v>1142</v>
      </c>
      <c r="D214" t="s">
        <v>237</v>
      </c>
      <c r="E214" t="s">
        <v>73</v>
      </c>
      <c r="F214" t="str">
        <f t="shared" si="3"/>
        <v>500002967</v>
      </c>
      <c r="G214" t="s">
        <v>1153</v>
      </c>
      <c r="H214" t="s">
        <v>1229</v>
      </c>
      <c r="I214" s="4">
        <v>40179</v>
      </c>
    </row>
    <row r="215" spans="1:9" x14ac:dyDescent="0.2">
      <c r="A215" t="s">
        <v>62</v>
      </c>
      <c r="B215" t="s">
        <v>63</v>
      </c>
      <c r="C215" t="s">
        <v>1142</v>
      </c>
      <c r="D215" t="s">
        <v>238</v>
      </c>
      <c r="E215" t="s">
        <v>95</v>
      </c>
      <c r="F215" t="str">
        <f t="shared" si="3"/>
        <v>5000029726</v>
      </c>
      <c r="G215" t="s">
        <v>1230</v>
      </c>
      <c r="H215" t="s">
        <v>1231</v>
      </c>
      <c r="I215" s="4">
        <v>41780</v>
      </c>
    </row>
    <row r="216" spans="1:9" x14ac:dyDescent="0.2">
      <c r="A216" t="s">
        <v>62</v>
      </c>
      <c r="B216" t="s">
        <v>63</v>
      </c>
      <c r="C216" t="s">
        <v>1142</v>
      </c>
      <c r="D216" t="s">
        <v>239</v>
      </c>
      <c r="E216" t="s">
        <v>22</v>
      </c>
      <c r="F216" t="str">
        <f t="shared" si="3"/>
        <v>5000029820</v>
      </c>
      <c r="G216" t="s">
        <v>1230</v>
      </c>
      <c r="H216" t="s">
        <v>1231</v>
      </c>
      <c r="I216" s="4">
        <v>41803</v>
      </c>
    </row>
    <row r="217" spans="1:9" x14ac:dyDescent="0.2">
      <c r="A217" t="s">
        <v>58</v>
      </c>
      <c r="B217" t="s">
        <v>63</v>
      </c>
      <c r="C217" t="s">
        <v>1142</v>
      </c>
      <c r="D217" t="s">
        <v>242</v>
      </c>
      <c r="E217" t="s">
        <v>91</v>
      </c>
      <c r="F217" t="str">
        <f t="shared" si="3"/>
        <v>5000029917</v>
      </c>
      <c r="G217" t="s">
        <v>1220</v>
      </c>
      <c r="H217" t="s">
        <v>1144</v>
      </c>
      <c r="I217" s="4">
        <v>42143</v>
      </c>
    </row>
    <row r="218" spans="1:9" x14ac:dyDescent="0.2">
      <c r="A218" t="s">
        <v>16</v>
      </c>
      <c r="B218" t="s">
        <v>63</v>
      </c>
      <c r="C218" t="s">
        <v>1142</v>
      </c>
      <c r="D218" t="s">
        <v>245</v>
      </c>
      <c r="E218" t="s">
        <v>62</v>
      </c>
      <c r="F218" t="str">
        <f t="shared" si="3"/>
        <v>500003003</v>
      </c>
      <c r="G218" t="s">
        <v>1149</v>
      </c>
      <c r="H218" t="s">
        <v>1232</v>
      </c>
      <c r="I218" s="4">
        <v>40179</v>
      </c>
    </row>
    <row r="219" spans="1:9" x14ac:dyDescent="0.2">
      <c r="A219" t="s">
        <v>16</v>
      </c>
      <c r="B219" t="s">
        <v>63</v>
      </c>
      <c r="C219" t="s">
        <v>1142</v>
      </c>
      <c r="D219" t="s">
        <v>245</v>
      </c>
      <c r="E219" t="s">
        <v>37</v>
      </c>
      <c r="F219" t="str">
        <f t="shared" si="3"/>
        <v>5000030011</v>
      </c>
      <c r="G219" t="s">
        <v>1143</v>
      </c>
      <c r="H219" t="s">
        <v>1233</v>
      </c>
      <c r="I219" s="4">
        <v>40179</v>
      </c>
    </row>
    <row r="220" spans="1:9" x14ac:dyDescent="0.2">
      <c r="A220" t="s">
        <v>16</v>
      </c>
      <c r="B220" t="s">
        <v>63</v>
      </c>
      <c r="C220" t="s">
        <v>1142</v>
      </c>
      <c r="D220" t="s">
        <v>245</v>
      </c>
      <c r="E220" t="s">
        <v>138</v>
      </c>
      <c r="F220" t="str">
        <f t="shared" si="3"/>
        <v>500003008</v>
      </c>
      <c r="G220" t="s">
        <v>1143</v>
      </c>
      <c r="H220" t="s">
        <v>1234</v>
      </c>
      <c r="I220" s="4">
        <v>40179</v>
      </c>
    </row>
    <row r="221" spans="1:9" x14ac:dyDescent="0.2">
      <c r="A221" t="s">
        <v>16</v>
      </c>
      <c r="B221" t="s">
        <v>63</v>
      </c>
      <c r="C221" t="s">
        <v>1142</v>
      </c>
      <c r="D221" t="s">
        <v>247</v>
      </c>
      <c r="E221" t="s">
        <v>16</v>
      </c>
      <c r="F221" t="str">
        <f t="shared" si="3"/>
        <v>500003021</v>
      </c>
      <c r="G221" t="s">
        <v>1153</v>
      </c>
      <c r="H221" t="s">
        <v>1228</v>
      </c>
      <c r="I221" s="4">
        <v>40179</v>
      </c>
    </row>
    <row r="222" spans="1:9" x14ac:dyDescent="0.2">
      <c r="A222" t="s">
        <v>16</v>
      </c>
      <c r="B222" t="s">
        <v>63</v>
      </c>
      <c r="C222" t="s">
        <v>1142</v>
      </c>
      <c r="D222" t="s">
        <v>247</v>
      </c>
      <c r="E222" t="s">
        <v>112</v>
      </c>
      <c r="F222" t="str">
        <f t="shared" si="3"/>
        <v>500003029</v>
      </c>
      <c r="G222" t="s">
        <v>1143</v>
      </c>
      <c r="H222" t="s">
        <v>1144</v>
      </c>
      <c r="I222" s="4">
        <v>40179</v>
      </c>
    </row>
    <row r="223" spans="1:9" x14ac:dyDescent="0.2">
      <c r="A223" t="s">
        <v>16</v>
      </c>
      <c r="B223" t="s">
        <v>63</v>
      </c>
      <c r="C223" t="s">
        <v>1142</v>
      </c>
      <c r="D223" t="s">
        <v>248</v>
      </c>
      <c r="E223" t="s">
        <v>49</v>
      </c>
      <c r="F223" t="str">
        <f t="shared" si="3"/>
        <v>5000030310</v>
      </c>
      <c r="G223" t="s">
        <v>1153</v>
      </c>
      <c r="H223" t="s">
        <v>1228</v>
      </c>
      <c r="I223" s="4">
        <v>40179</v>
      </c>
    </row>
    <row r="224" spans="1:9" x14ac:dyDescent="0.2">
      <c r="A224" t="s">
        <v>16</v>
      </c>
      <c r="B224" t="s">
        <v>63</v>
      </c>
      <c r="C224" t="s">
        <v>1142</v>
      </c>
      <c r="D224" t="s">
        <v>248</v>
      </c>
      <c r="E224" t="s">
        <v>65</v>
      </c>
      <c r="F224" t="str">
        <f t="shared" si="3"/>
        <v>500003036</v>
      </c>
      <c r="G224" t="s">
        <v>1143</v>
      </c>
      <c r="H224" t="s">
        <v>1144</v>
      </c>
      <c r="I224" s="4">
        <v>40179</v>
      </c>
    </row>
    <row r="225" spans="1:9" x14ac:dyDescent="0.2">
      <c r="A225" t="s">
        <v>16</v>
      </c>
      <c r="B225" t="s">
        <v>63</v>
      </c>
      <c r="C225" t="s">
        <v>1142</v>
      </c>
      <c r="D225" t="s">
        <v>249</v>
      </c>
      <c r="E225" t="s">
        <v>16</v>
      </c>
      <c r="F225" t="str">
        <f t="shared" si="3"/>
        <v>500003051</v>
      </c>
      <c r="G225" t="s">
        <v>1149</v>
      </c>
      <c r="H225" t="s">
        <v>1232</v>
      </c>
      <c r="I225" s="4">
        <v>40179</v>
      </c>
    </row>
    <row r="226" spans="1:9" x14ac:dyDescent="0.2">
      <c r="A226" t="s">
        <v>16</v>
      </c>
      <c r="B226" t="s">
        <v>63</v>
      </c>
      <c r="C226" t="s">
        <v>1142</v>
      </c>
      <c r="D226" t="s">
        <v>250</v>
      </c>
      <c r="E226" t="s">
        <v>62</v>
      </c>
      <c r="F226" t="str">
        <f t="shared" si="3"/>
        <v>500003073</v>
      </c>
      <c r="G226" t="s">
        <v>1149</v>
      </c>
      <c r="H226" t="s">
        <v>1235</v>
      </c>
      <c r="I226" s="4">
        <v>40179</v>
      </c>
    </row>
    <row r="227" spans="1:9" x14ac:dyDescent="0.2">
      <c r="A227" t="s">
        <v>16</v>
      </c>
      <c r="B227" t="s">
        <v>63</v>
      </c>
      <c r="C227" t="s">
        <v>1142</v>
      </c>
      <c r="D227" t="s">
        <v>251</v>
      </c>
      <c r="E227" t="s">
        <v>13</v>
      </c>
      <c r="F227" t="str">
        <f t="shared" si="3"/>
        <v>500003104</v>
      </c>
      <c r="G227" t="s">
        <v>1149</v>
      </c>
      <c r="H227" t="s">
        <v>1232</v>
      </c>
      <c r="I227" s="4">
        <v>40179</v>
      </c>
    </row>
    <row r="228" spans="1:9" x14ac:dyDescent="0.2">
      <c r="A228" t="s">
        <v>16</v>
      </c>
      <c r="B228" t="s">
        <v>63</v>
      </c>
      <c r="C228" t="s">
        <v>1142</v>
      </c>
      <c r="D228" t="s">
        <v>252</v>
      </c>
      <c r="E228" t="s">
        <v>13</v>
      </c>
      <c r="F228" t="str">
        <f t="shared" si="3"/>
        <v>500003114</v>
      </c>
      <c r="G228" t="s">
        <v>1153</v>
      </c>
      <c r="H228" t="s">
        <v>1232</v>
      </c>
      <c r="I228" s="4">
        <v>40179</v>
      </c>
    </row>
    <row r="229" spans="1:9" x14ac:dyDescent="0.2">
      <c r="A229" t="s">
        <v>16</v>
      </c>
      <c r="B229" t="s">
        <v>63</v>
      </c>
      <c r="C229" t="s">
        <v>1142</v>
      </c>
      <c r="D229" t="s">
        <v>253</v>
      </c>
      <c r="E229" t="s">
        <v>16</v>
      </c>
      <c r="F229" t="str">
        <f t="shared" si="3"/>
        <v>500003131</v>
      </c>
      <c r="G229" t="s">
        <v>1149</v>
      </c>
      <c r="H229" t="s">
        <v>1236</v>
      </c>
      <c r="I229" s="4">
        <v>40179</v>
      </c>
    </row>
    <row r="230" spans="1:9" x14ac:dyDescent="0.2">
      <c r="A230" t="s">
        <v>16</v>
      </c>
      <c r="B230" t="s">
        <v>63</v>
      </c>
      <c r="C230" t="s">
        <v>1142</v>
      </c>
      <c r="D230" t="s">
        <v>255</v>
      </c>
      <c r="E230" t="s">
        <v>13</v>
      </c>
      <c r="F230" t="str">
        <f t="shared" si="3"/>
        <v>500003164</v>
      </c>
      <c r="G230" t="s">
        <v>1153</v>
      </c>
      <c r="H230" t="s">
        <v>1232</v>
      </c>
      <c r="I230" s="4">
        <v>40179</v>
      </c>
    </row>
    <row r="231" spans="1:9" x14ac:dyDescent="0.2">
      <c r="A231" t="s">
        <v>16</v>
      </c>
      <c r="B231" t="s">
        <v>63</v>
      </c>
      <c r="C231" t="s">
        <v>1142</v>
      </c>
      <c r="D231" t="s">
        <v>257</v>
      </c>
      <c r="E231" t="s">
        <v>73</v>
      </c>
      <c r="F231" t="str">
        <f t="shared" si="3"/>
        <v>500003177</v>
      </c>
      <c r="G231" t="s">
        <v>1143</v>
      </c>
      <c r="H231" t="s">
        <v>1237</v>
      </c>
      <c r="I231" s="4">
        <v>40179</v>
      </c>
    </row>
    <row r="232" spans="1:9" x14ac:dyDescent="0.2">
      <c r="A232" t="s">
        <v>16</v>
      </c>
      <c r="B232" t="s">
        <v>63</v>
      </c>
      <c r="C232" t="s">
        <v>1142</v>
      </c>
      <c r="D232" t="s">
        <v>258</v>
      </c>
      <c r="E232" t="s">
        <v>62</v>
      </c>
      <c r="F232" t="str">
        <f t="shared" si="3"/>
        <v>500003523</v>
      </c>
      <c r="G232" t="s">
        <v>1149</v>
      </c>
      <c r="H232" t="s">
        <v>1232</v>
      </c>
      <c r="I232" s="4">
        <v>40179</v>
      </c>
    </row>
    <row r="233" spans="1:9" x14ac:dyDescent="0.2">
      <c r="A233" t="s">
        <v>16</v>
      </c>
      <c r="B233" t="s">
        <v>63</v>
      </c>
      <c r="C233" t="s">
        <v>1142</v>
      </c>
      <c r="D233" t="s">
        <v>260</v>
      </c>
      <c r="E233" t="s">
        <v>65</v>
      </c>
      <c r="F233" t="str">
        <f t="shared" si="3"/>
        <v>500003596</v>
      </c>
      <c r="G233" t="s">
        <v>1143</v>
      </c>
      <c r="H233" t="s">
        <v>1144</v>
      </c>
      <c r="I233" s="4">
        <v>40179</v>
      </c>
    </row>
    <row r="234" spans="1:9" x14ac:dyDescent="0.2">
      <c r="A234" t="s">
        <v>16</v>
      </c>
      <c r="B234" t="s">
        <v>63</v>
      </c>
      <c r="C234" t="s">
        <v>1142</v>
      </c>
      <c r="D234" t="s">
        <v>261</v>
      </c>
      <c r="E234" t="s">
        <v>82</v>
      </c>
      <c r="F234" t="str">
        <f t="shared" si="3"/>
        <v>5000036012</v>
      </c>
      <c r="G234" t="s">
        <v>1143</v>
      </c>
      <c r="H234" t="s">
        <v>1238</v>
      </c>
      <c r="I234" s="4">
        <v>40179</v>
      </c>
    </row>
    <row r="235" spans="1:9" x14ac:dyDescent="0.2">
      <c r="A235" t="s">
        <v>16</v>
      </c>
      <c r="B235" t="s">
        <v>63</v>
      </c>
      <c r="C235" t="s">
        <v>1142</v>
      </c>
      <c r="D235" t="s">
        <v>262</v>
      </c>
      <c r="E235" t="s">
        <v>112</v>
      </c>
      <c r="F235" t="str">
        <f t="shared" si="3"/>
        <v>500003629</v>
      </c>
      <c r="G235" t="s">
        <v>1153</v>
      </c>
      <c r="H235" t="s">
        <v>1239</v>
      </c>
      <c r="I235" s="4">
        <v>40179</v>
      </c>
    </row>
    <row r="236" spans="1:9" x14ac:dyDescent="0.2">
      <c r="A236" t="s">
        <v>16</v>
      </c>
      <c r="B236" t="s">
        <v>63</v>
      </c>
      <c r="C236" t="s">
        <v>1142</v>
      </c>
      <c r="D236" t="s">
        <v>262</v>
      </c>
      <c r="E236" t="s">
        <v>16</v>
      </c>
      <c r="F236" t="str">
        <f t="shared" si="3"/>
        <v>500003621</v>
      </c>
      <c r="G236" t="s">
        <v>1143</v>
      </c>
      <c r="H236" t="s">
        <v>1240</v>
      </c>
      <c r="I236" s="4">
        <v>40179</v>
      </c>
    </row>
    <row r="237" spans="1:9" x14ac:dyDescent="0.2">
      <c r="A237" t="s">
        <v>16</v>
      </c>
      <c r="B237" t="s">
        <v>63</v>
      </c>
      <c r="C237" t="s">
        <v>1142</v>
      </c>
      <c r="D237" t="s">
        <v>264</v>
      </c>
      <c r="E237" t="s">
        <v>66</v>
      </c>
      <c r="F237" t="str">
        <f t="shared" si="3"/>
        <v>500003635</v>
      </c>
      <c r="G237" t="s">
        <v>1193</v>
      </c>
      <c r="H237" t="s">
        <v>1241</v>
      </c>
      <c r="I237" s="4">
        <v>40179</v>
      </c>
    </row>
    <row r="238" spans="1:9" x14ac:dyDescent="0.2">
      <c r="A238" t="s">
        <v>16</v>
      </c>
      <c r="B238" t="s">
        <v>63</v>
      </c>
      <c r="C238" t="s">
        <v>1142</v>
      </c>
      <c r="D238" t="s">
        <v>264</v>
      </c>
      <c r="E238" t="s">
        <v>16</v>
      </c>
      <c r="F238" t="str">
        <f t="shared" si="3"/>
        <v>500003631</v>
      </c>
      <c r="G238" t="s">
        <v>1143</v>
      </c>
      <c r="H238" t="s">
        <v>1144</v>
      </c>
      <c r="I238" s="4">
        <v>40179</v>
      </c>
    </row>
    <row r="239" spans="1:9" x14ac:dyDescent="0.2">
      <c r="A239" t="s">
        <v>16</v>
      </c>
      <c r="B239" t="s">
        <v>63</v>
      </c>
      <c r="C239" t="s">
        <v>1142</v>
      </c>
      <c r="D239" t="s">
        <v>265</v>
      </c>
      <c r="E239" t="s">
        <v>73</v>
      </c>
      <c r="F239" t="str">
        <f t="shared" si="3"/>
        <v>500003657</v>
      </c>
      <c r="G239" t="s">
        <v>1143</v>
      </c>
      <c r="H239" t="s">
        <v>1242</v>
      </c>
      <c r="I239" s="4">
        <v>40179</v>
      </c>
    </row>
    <row r="240" spans="1:9" x14ac:dyDescent="0.2">
      <c r="A240" t="s">
        <v>16</v>
      </c>
      <c r="B240" t="s">
        <v>63</v>
      </c>
      <c r="C240" t="s">
        <v>1142</v>
      </c>
      <c r="D240" t="s">
        <v>265</v>
      </c>
      <c r="E240" t="s">
        <v>62</v>
      </c>
      <c r="F240" t="str">
        <f t="shared" si="3"/>
        <v>500003653</v>
      </c>
      <c r="G240" t="s">
        <v>1143</v>
      </c>
      <c r="H240" t="s">
        <v>1243</v>
      </c>
      <c r="I240" s="4">
        <v>40179</v>
      </c>
    </row>
    <row r="241" spans="1:9" x14ac:dyDescent="0.2">
      <c r="A241" t="s">
        <v>16</v>
      </c>
      <c r="B241" t="s">
        <v>63</v>
      </c>
      <c r="C241" t="s">
        <v>1142</v>
      </c>
      <c r="D241" t="s">
        <v>266</v>
      </c>
      <c r="E241" t="s">
        <v>13</v>
      </c>
      <c r="F241" t="str">
        <f t="shared" si="3"/>
        <v>500003664</v>
      </c>
      <c r="G241" t="s">
        <v>1153</v>
      </c>
      <c r="H241" t="s">
        <v>1179</v>
      </c>
      <c r="I241" s="4">
        <v>40179</v>
      </c>
    </row>
    <row r="242" spans="1:9" x14ac:dyDescent="0.2">
      <c r="A242" t="s">
        <v>16</v>
      </c>
      <c r="B242" t="s">
        <v>63</v>
      </c>
      <c r="C242" t="s">
        <v>1142</v>
      </c>
      <c r="D242" t="s">
        <v>266</v>
      </c>
      <c r="E242" t="s">
        <v>138</v>
      </c>
      <c r="F242" t="str">
        <f t="shared" si="3"/>
        <v>500003668</v>
      </c>
      <c r="G242" t="s">
        <v>1143</v>
      </c>
      <c r="H242" t="s">
        <v>1244</v>
      </c>
      <c r="I242" s="4">
        <v>40179</v>
      </c>
    </row>
    <row r="243" spans="1:9" x14ac:dyDescent="0.2">
      <c r="A243" t="s">
        <v>16</v>
      </c>
      <c r="B243" t="s">
        <v>63</v>
      </c>
      <c r="C243" t="s">
        <v>1142</v>
      </c>
      <c r="D243" t="s">
        <v>267</v>
      </c>
      <c r="E243" t="s">
        <v>49</v>
      </c>
      <c r="F243" t="str">
        <f t="shared" si="3"/>
        <v>5000036710</v>
      </c>
      <c r="G243" t="s">
        <v>1143</v>
      </c>
      <c r="H243" t="s">
        <v>1242</v>
      </c>
      <c r="I243" s="4">
        <v>40179</v>
      </c>
    </row>
    <row r="244" spans="1:9" x14ac:dyDescent="0.2">
      <c r="A244" t="s">
        <v>16</v>
      </c>
      <c r="B244" t="s">
        <v>63</v>
      </c>
      <c r="C244" t="s">
        <v>1142</v>
      </c>
      <c r="D244" t="s">
        <v>267</v>
      </c>
      <c r="E244" t="s">
        <v>16</v>
      </c>
      <c r="F244" t="str">
        <f t="shared" si="3"/>
        <v>500003671</v>
      </c>
      <c r="G244" t="s">
        <v>1143</v>
      </c>
      <c r="H244" t="s">
        <v>1243</v>
      </c>
      <c r="I244" s="4">
        <v>40179</v>
      </c>
    </row>
    <row r="245" spans="1:9" x14ac:dyDescent="0.2">
      <c r="A245" t="s">
        <v>16</v>
      </c>
      <c r="B245" t="s">
        <v>63</v>
      </c>
      <c r="C245" t="s">
        <v>1142</v>
      </c>
      <c r="D245" t="s">
        <v>268</v>
      </c>
      <c r="E245" t="s">
        <v>66</v>
      </c>
      <c r="F245" t="str">
        <f t="shared" si="3"/>
        <v>500003685</v>
      </c>
      <c r="G245" t="s">
        <v>1143</v>
      </c>
      <c r="H245" t="s">
        <v>1144</v>
      </c>
      <c r="I245" s="4">
        <v>40179</v>
      </c>
    </row>
    <row r="246" spans="1:9" x14ac:dyDescent="0.2">
      <c r="A246" t="s">
        <v>16</v>
      </c>
      <c r="B246" t="s">
        <v>63</v>
      </c>
      <c r="C246" t="s">
        <v>1142</v>
      </c>
      <c r="D246" t="s">
        <v>270</v>
      </c>
      <c r="E246" t="s">
        <v>16</v>
      </c>
      <c r="F246" t="str">
        <f t="shared" si="3"/>
        <v>500003691</v>
      </c>
      <c r="G246" t="s">
        <v>1143</v>
      </c>
      <c r="H246" t="s">
        <v>1242</v>
      </c>
      <c r="I246" s="4">
        <v>40179</v>
      </c>
    </row>
    <row r="247" spans="1:9" x14ac:dyDescent="0.2">
      <c r="A247" t="s">
        <v>16</v>
      </c>
      <c r="B247" t="s">
        <v>63</v>
      </c>
      <c r="C247" t="s">
        <v>1142</v>
      </c>
      <c r="D247" t="s">
        <v>270</v>
      </c>
      <c r="E247" t="s">
        <v>49</v>
      </c>
      <c r="F247" t="str">
        <f t="shared" si="3"/>
        <v>5000036910</v>
      </c>
      <c r="G247" t="s">
        <v>1143</v>
      </c>
      <c r="H247" t="s">
        <v>1243</v>
      </c>
      <c r="I247" s="4">
        <v>40179</v>
      </c>
    </row>
    <row r="248" spans="1:9" x14ac:dyDescent="0.2">
      <c r="A248" t="s">
        <v>16</v>
      </c>
      <c r="B248" t="s">
        <v>63</v>
      </c>
      <c r="C248" t="s">
        <v>1142</v>
      </c>
      <c r="D248" t="s">
        <v>271</v>
      </c>
      <c r="E248" t="s">
        <v>49</v>
      </c>
      <c r="F248" t="str">
        <f t="shared" si="3"/>
        <v>5000037010</v>
      </c>
      <c r="G248" t="s">
        <v>1153</v>
      </c>
      <c r="H248" t="s">
        <v>1179</v>
      </c>
      <c r="I248" s="4">
        <v>40179</v>
      </c>
    </row>
    <row r="249" spans="1:9" x14ac:dyDescent="0.2">
      <c r="A249" t="s">
        <v>16</v>
      </c>
      <c r="B249" t="s">
        <v>63</v>
      </c>
      <c r="C249" t="s">
        <v>1142</v>
      </c>
      <c r="D249" t="s">
        <v>272</v>
      </c>
      <c r="E249" t="s">
        <v>62</v>
      </c>
      <c r="F249" t="str">
        <f t="shared" si="3"/>
        <v>500003713</v>
      </c>
      <c r="G249" t="s">
        <v>1143</v>
      </c>
      <c r="H249" t="s">
        <v>1245</v>
      </c>
      <c r="I249" s="4">
        <v>40179</v>
      </c>
    </row>
    <row r="250" spans="1:9" x14ac:dyDescent="0.2">
      <c r="A250" t="s">
        <v>16</v>
      </c>
      <c r="B250" t="s">
        <v>63</v>
      </c>
      <c r="C250" t="s">
        <v>1142</v>
      </c>
      <c r="D250" t="s">
        <v>273</v>
      </c>
      <c r="E250" t="s">
        <v>112</v>
      </c>
      <c r="F250" t="str">
        <f t="shared" si="3"/>
        <v>500003739</v>
      </c>
      <c r="G250" t="s">
        <v>1153</v>
      </c>
      <c r="H250" t="s">
        <v>1239</v>
      </c>
      <c r="I250" s="4">
        <v>40179</v>
      </c>
    </row>
    <row r="251" spans="1:9" x14ac:dyDescent="0.2">
      <c r="A251" t="s">
        <v>16</v>
      </c>
      <c r="B251" t="s">
        <v>63</v>
      </c>
      <c r="C251" t="s">
        <v>1142</v>
      </c>
      <c r="D251" t="s">
        <v>273</v>
      </c>
      <c r="E251" t="s">
        <v>66</v>
      </c>
      <c r="F251" t="str">
        <f t="shared" si="3"/>
        <v>500003735</v>
      </c>
      <c r="G251" t="s">
        <v>1143</v>
      </c>
      <c r="H251" t="s">
        <v>1246</v>
      </c>
      <c r="I251" s="4">
        <v>40179</v>
      </c>
    </row>
    <row r="252" spans="1:9" x14ac:dyDescent="0.2">
      <c r="A252" t="s">
        <v>16</v>
      </c>
      <c r="B252" t="s">
        <v>63</v>
      </c>
      <c r="C252" t="s">
        <v>1142</v>
      </c>
      <c r="D252" t="s">
        <v>273</v>
      </c>
      <c r="E252" t="s">
        <v>138</v>
      </c>
      <c r="F252" t="str">
        <f t="shared" si="3"/>
        <v>500003738</v>
      </c>
      <c r="G252" t="s">
        <v>1143</v>
      </c>
      <c r="H252" t="s">
        <v>1240</v>
      </c>
      <c r="I252" s="4">
        <v>40179</v>
      </c>
    </row>
    <row r="253" spans="1:9" x14ac:dyDescent="0.2">
      <c r="A253" t="s">
        <v>58</v>
      </c>
      <c r="B253" t="s">
        <v>63</v>
      </c>
      <c r="C253" t="s">
        <v>1142</v>
      </c>
      <c r="D253" t="s">
        <v>274</v>
      </c>
      <c r="E253" t="s">
        <v>91</v>
      </c>
      <c r="F253" t="str">
        <f t="shared" si="3"/>
        <v>5000037617</v>
      </c>
      <c r="G253" t="s">
        <v>1204</v>
      </c>
      <c r="H253" t="s">
        <v>1247</v>
      </c>
      <c r="I253" s="4">
        <v>43969</v>
      </c>
    </row>
    <row r="254" spans="1:9" x14ac:dyDescent="0.2">
      <c r="A254" t="s">
        <v>16</v>
      </c>
      <c r="B254" t="s">
        <v>63</v>
      </c>
      <c r="C254" t="s">
        <v>1142</v>
      </c>
      <c r="D254" t="s">
        <v>1248</v>
      </c>
      <c r="E254" t="s">
        <v>112</v>
      </c>
      <c r="F254" t="str">
        <f t="shared" si="3"/>
        <v>500003779</v>
      </c>
      <c r="G254" t="s">
        <v>1149</v>
      </c>
      <c r="H254" t="s">
        <v>1236</v>
      </c>
      <c r="I254" s="4">
        <v>40179</v>
      </c>
    </row>
    <row r="255" spans="1:9" x14ac:dyDescent="0.2">
      <c r="A255" t="s">
        <v>58</v>
      </c>
      <c r="B255" t="s">
        <v>63</v>
      </c>
      <c r="C255" t="s">
        <v>1142</v>
      </c>
      <c r="D255" t="s">
        <v>1249</v>
      </c>
      <c r="E255" t="s">
        <v>86</v>
      </c>
      <c r="F255" t="str">
        <f t="shared" si="3"/>
        <v>5000037818</v>
      </c>
      <c r="G255" t="s">
        <v>1147</v>
      </c>
      <c r="H255" t="s">
        <v>1250</v>
      </c>
      <c r="I255" s="4">
        <v>45559</v>
      </c>
    </row>
    <row r="256" spans="1:9" x14ac:dyDescent="0.2">
      <c r="A256" t="s">
        <v>16</v>
      </c>
      <c r="B256" t="s">
        <v>63</v>
      </c>
      <c r="C256" t="s">
        <v>1142</v>
      </c>
      <c r="D256" t="s">
        <v>275</v>
      </c>
      <c r="E256" t="s">
        <v>58</v>
      </c>
      <c r="F256" t="str">
        <f t="shared" si="3"/>
        <v>500003792</v>
      </c>
      <c r="G256" t="s">
        <v>1149</v>
      </c>
      <c r="H256" t="s">
        <v>1232</v>
      </c>
      <c r="I256" s="4">
        <v>40179</v>
      </c>
    </row>
    <row r="257" spans="1:9" x14ac:dyDescent="0.2">
      <c r="A257" t="s">
        <v>16</v>
      </c>
      <c r="B257" t="s">
        <v>63</v>
      </c>
      <c r="C257" t="s">
        <v>1142</v>
      </c>
      <c r="D257" t="s">
        <v>275</v>
      </c>
      <c r="E257" t="s">
        <v>65</v>
      </c>
      <c r="F257" t="str">
        <f t="shared" si="3"/>
        <v>500003796</v>
      </c>
      <c r="G257" t="s">
        <v>1143</v>
      </c>
      <c r="H257" t="s">
        <v>1145</v>
      </c>
      <c r="I257" s="4">
        <v>40179</v>
      </c>
    </row>
    <row r="258" spans="1:9" x14ac:dyDescent="0.2">
      <c r="A258" t="s">
        <v>58</v>
      </c>
      <c r="B258" t="s">
        <v>63</v>
      </c>
      <c r="C258" t="s">
        <v>1142</v>
      </c>
      <c r="D258" t="s">
        <v>275</v>
      </c>
      <c r="E258" t="s">
        <v>49</v>
      </c>
      <c r="F258" t="str">
        <f t="shared" si="3"/>
        <v>5000037910</v>
      </c>
      <c r="G258" t="s">
        <v>1143</v>
      </c>
      <c r="H258" t="s">
        <v>1145</v>
      </c>
      <c r="I258" s="4">
        <v>40654</v>
      </c>
    </row>
    <row r="259" spans="1:9" x14ac:dyDescent="0.2">
      <c r="A259" t="s">
        <v>16</v>
      </c>
      <c r="B259" t="s">
        <v>63</v>
      </c>
      <c r="C259" t="s">
        <v>1142</v>
      </c>
      <c r="D259" t="s">
        <v>278</v>
      </c>
      <c r="E259" t="s">
        <v>73</v>
      </c>
      <c r="F259" t="str">
        <f t="shared" ref="F259:F322" si="4">D259&amp;E259</f>
        <v>500003817</v>
      </c>
      <c r="G259" t="s">
        <v>1143</v>
      </c>
      <c r="H259" t="s">
        <v>1144</v>
      </c>
      <c r="I259" s="4">
        <v>40179</v>
      </c>
    </row>
    <row r="260" spans="1:9" x14ac:dyDescent="0.2">
      <c r="A260" t="s">
        <v>16</v>
      </c>
      <c r="B260" t="s">
        <v>63</v>
      </c>
      <c r="C260" t="s">
        <v>1142</v>
      </c>
      <c r="D260" t="s">
        <v>279</v>
      </c>
      <c r="E260" t="s">
        <v>66</v>
      </c>
      <c r="F260" t="str">
        <f t="shared" si="4"/>
        <v>500003825</v>
      </c>
      <c r="G260" t="s">
        <v>1153</v>
      </c>
      <c r="H260" t="s">
        <v>1232</v>
      </c>
      <c r="I260" s="4">
        <v>40179</v>
      </c>
    </row>
    <row r="261" spans="1:9" x14ac:dyDescent="0.2">
      <c r="A261" t="s">
        <v>58</v>
      </c>
      <c r="B261" t="s">
        <v>63</v>
      </c>
      <c r="C261" t="s">
        <v>1142</v>
      </c>
      <c r="D261" t="s">
        <v>279</v>
      </c>
      <c r="E261" t="s">
        <v>65</v>
      </c>
      <c r="F261" t="str">
        <f t="shared" si="4"/>
        <v>500003826</v>
      </c>
      <c r="G261" t="s">
        <v>1149</v>
      </c>
      <c r="H261" t="s">
        <v>1232</v>
      </c>
      <c r="I261" s="4">
        <v>40799</v>
      </c>
    </row>
    <row r="262" spans="1:9" x14ac:dyDescent="0.2">
      <c r="A262" t="s">
        <v>16</v>
      </c>
      <c r="B262" t="s">
        <v>63</v>
      </c>
      <c r="C262" t="s">
        <v>1142</v>
      </c>
      <c r="D262" t="s">
        <v>280</v>
      </c>
      <c r="E262" t="s">
        <v>73</v>
      </c>
      <c r="F262" t="str">
        <f t="shared" si="4"/>
        <v>500003847</v>
      </c>
      <c r="G262" t="s">
        <v>1149</v>
      </c>
      <c r="H262" t="s">
        <v>1232</v>
      </c>
      <c r="I262" s="4">
        <v>40179</v>
      </c>
    </row>
    <row r="263" spans="1:9" x14ac:dyDescent="0.2">
      <c r="A263" t="s">
        <v>16</v>
      </c>
      <c r="B263" t="s">
        <v>63</v>
      </c>
      <c r="C263" t="s">
        <v>1142</v>
      </c>
      <c r="D263" t="s">
        <v>280</v>
      </c>
      <c r="E263" t="s">
        <v>65</v>
      </c>
      <c r="F263" t="str">
        <f t="shared" si="4"/>
        <v>500003846</v>
      </c>
      <c r="G263" t="s">
        <v>1143</v>
      </c>
      <c r="H263" t="s">
        <v>1251</v>
      </c>
      <c r="I263" s="4">
        <v>40179</v>
      </c>
    </row>
    <row r="264" spans="1:9" x14ac:dyDescent="0.2">
      <c r="A264" t="s">
        <v>16</v>
      </c>
      <c r="B264" t="s">
        <v>63</v>
      </c>
      <c r="C264" t="s">
        <v>1142</v>
      </c>
      <c r="D264" t="s">
        <v>281</v>
      </c>
      <c r="E264" t="s">
        <v>16</v>
      </c>
      <c r="F264" t="str">
        <f t="shared" si="4"/>
        <v>500003851</v>
      </c>
      <c r="G264" t="s">
        <v>1149</v>
      </c>
      <c r="H264" t="s">
        <v>1232</v>
      </c>
      <c r="I264" s="4">
        <v>40179</v>
      </c>
    </row>
    <row r="265" spans="1:9" x14ac:dyDescent="0.2">
      <c r="A265" t="s">
        <v>16</v>
      </c>
      <c r="B265" t="s">
        <v>63</v>
      </c>
      <c r="C265" t="s">
        <v>1142</v>
      </c>
      <c r="D265" t="s">
        <v>281</v>
      </c>
      <c r="E265" t="s">
        <v>73</v>
      </c>
      <c r="F265" t="str">
        <f t="shared" si="4"/>
        <v>500003857</v>
      </c>
      <c r="G265" t="s">
        <v>1143</v>
      </c>
      <c r="H265" t="s">
        <v>1145</v>
      </c>
      <c r="I265" s="4">
        <v>40179</v>
      </c>
    </row>
    <row r="266" spans="1:9" x14ac:dyDescent="0.2">
      <c r="A266" t="s">
        <v>16</v>
      </c>
      <c r="B266" t="s">
        <v>63</v>
      </c>
      <c r="C266" t="s">
        <v>1142</v>
      </c>
      <c r="D266" t="s">
        <v>282</v>
      </c>
      <c r="E266" t="s">
        <v>13</v>
      </c>
      <c r="F266" t="str">
        <f t="shared" si="4"/>
        <v>500003874</v>
      </c>
      <c r="G266" t="s">
        <v>1149</v>
      </c>
      <c r="H266" t="s">
        <v>1236</v>
      </c>
      <c r="I266" s="4">
        <v>40179</v>
      </c>
    </row>
    <row r="267" spans="1:9" x14ac:dyDescent="0.2">
      <c r="A267" t="s">
        <v>16</v>
      </c>
      <c r="B267" t="s">
        <v>63</v>
      </c>
      <c r="C267" t="s">
        <v>1142</v>
      </c>
      <c r="D267" t="s">
        <v>282</v>
      </c>
      <c r="E267" t="s">
        <v>66</v>
      </c>
      <c r="F267" t="str">
        <f t="shared" si="4"/>
        <v>500003875</v>
      </c>
      <c r="G267" t="s">
        <v>1143</v>
      </c>
      <c r="H267" t="s">
        <v>1145</v>
      </c>
      <c r="I267" s="4">
        <v>40179</v>
      </c>
    </row>
    <row r="268" spans="1:9" x14ac:dyDescent="0.2">
      <c r="A268" t="s">
        <v>16</v>
      </c>
      <c r="B268" t="s">
        <v>63</v>
      </c>
      <c r="C268" t="s">
        <v>1142</v>
      </c>
      <c r="D268" t="s">
        <v>285</v>
      </c>
      <c r="E268" t="s">
        <v>58</v>
      </c>
      <c r="F268" t="str">
        <f t="shared" si="4"/>
        <v>500003882</v>
      </c>
      <c r="G268" t="s">
        <v>1149</v>
      </c>
      <c r="H268" t="s">
        <v>1232</v>
      </c>
      <c r="I268" s="4">
        <v>40179</v>
      </c>
    </row>
    <row r="269" spans="1:9" x14ac:dyDescent="0.2">
      <c r="A269" t="s">
        <v>16</v>
      </c>
      <c r="B269" t="s">
        <v>63</v>
      </c>
      <c r="C269" t="s">
        <v>1142</v>
      </c>
      <c r="D269" t="s">
        <v>285</v>
      </c>
      <c r="E269" t="s">
        <v>16</v>
      </c>
      <c r="F269" t="str">
        <f t="shared" si="4"/>
        <v>500003881</v>
      </c>
      <c r="G269" t="s">
        <v>1143</v>
      </c>
      <c r="H269" t="s">
        <v>1252</v>
      </c>
      <c r="I269" s="4">
        <v>40179</v>
      </c>
    </row>
    <row r="270" spans="1:9" x14ac:dyDescent="0.2">
      <c r="A270" t="s">
        <v>16</v>
      </c>
      <c r="B270" t="s">
        <v>63</v>
      </c>
      <c r="C270" t="s">
        <v>1142</v>
      </c>
      <c r="D270" t="s">
        <v>286</v>
      </c>
      <c r="E270" t="s">
        <v>65</v>
      </c>
      <c r="F270" t="str">
        <f t="shared" si="4"/>
        <v>500003896</v>
      </c>
      <c r="G270" t="s">
        <v>1149</v>
      </c>
      <c r="H270" t="s">
        <v>1232</v>
      </c>
      <c r="I270" s="4">
        <v>40179</v>
      </c>
    </row>
    <row r="271" spans="1:9" x14ac:dyDescent="0.2">
      <c r="A271" t="s">
        <v>16</v>
      </c>
      <c r="B271" t="s">
        <v>63</v>
      </c>
      <c r="C271" t="s">
        <v>1142</v>
      </c>
      <c r="D271" t="s">
        <v>286</v>
      </c>
      <c r="E271" t="s">
        <v>16</v>
      </c>
      <c r="F271" t="str">
        <f t="shared" si="4"/>
        <v>500003891</v>
      </c>
      <c r="G271" t="s">
        <v>1143</v>
      </c>
      <c r="H271" t="s">
        <v>1145</v>
      </c>
      <c r="I271" s="4">
        <v>40179</v>
      </c>
    </row>
    <row r="272" spans="1:9" x14ac:dyDescent="0.2">
      <c r="A272" t="s">
        <v>16</v>
      </c>
      <c r="B272" t="s">
        <v>63</v>
      </c>
      <c r="C272" t="s">
        <v>1142</v>
      </c>
      <c r="D272" t="s">
        <v>288</v>
      </c>
      <c r="E272" t="s">
        <v>16</v>
      </c>
      <c r="F272" t="str">
        <f t="shared" si="4"/>
        <v>500003901</v>
      </c>
      <c r="G272" t="s">
        <v>1149</v>
      </c>
      <c r="H272" t="s">
        <v>1236</v>
      </c>
      <c r="I272" s="4">
        <v>40179</v>
      </c>
    </row>
    <row r="273" spans="1:9" x14ac:dyDescent="0.2">
      <c r="A273" t="s">
        <v>16</v>
      </c>
      <c r="B273" t="s">
        <v>63</v>
      </c>
      <c r="C273" t="s">
        <v>1142</v>
      </c>
      <c r="D273" t="s">
        <v>291</v>
      </c>
      <c r="E273" t="s">
        <v>16</v>
      </c>
      <c r="F273" t="str">
        <f t="shared" si="4"/>
        <v>500003911</v>
      </c>
      <c r="G273" t="s">
        <v>1149</v>
      </c>
      <c r="H273" t="s">
        <v>1232</v>
      </c>
      <c r="I273" s="4">
        <v>40179</v>
      </c>
    </row>
    <row r="274" spans="1:9" x14ac:dyDescent="0.2">
      <c r="A274" t="s">
        <v>16</v>
      </c>
      <c r="B274" t="s">
        <v>63</v>
      </c>
      <c r="C274" t="s">
        <v>1142</v>
      </c>
      <c r="D274" t="s">
        <v>292</v>
      </c>
      <c r="E274" t="s">
        <v>58</v>
      </c>
      <c r="F274" t="str">
        <f t="shared" si="4"/>
        <v>500003922</v>
      </c>
      <c r="G274" t="s">
        <v>1149</v>
      </c>
      <c r="H274" t="s">
        <v>1232</v>
      </c>
      <c r="I274" s="4">
        <v>40179</v>
      </c>
    </row>
    <row r="275" spans="1:9" x14ac:dyDescent="0.2">
      <c r="A275" t="s">
        <v>16</v>
      </c>
      <c r="B275" t="s">
        <v>63</v>
      </c>
      <c r="C275" t="s">
        <v>1142</v>
      </c>
      <c r="D275" t="s">
        <v>292</v>
      </c>
      <c r="E275" t="s">
        <v>13</v>
      </c>
      <c r="F275" t="str">
        <f t="shared" si="4"/>
        <v>500003924</v>
      </c>
      <c r="G275" t="s">
        <v>1143</v>
      </c>
      <c r="H275" t="s">
        <v>1145</v>
      </c>
      <c r="I275" s="4">
        <v>40179</v>
      </c>
    </row>
    <row r="276" spans="1:9" x14ac:dyDescent="0.2">
      <c r="A276" t="s">
        <v>16</v>
      </c>
      <c r="B276" t="s">
        <v>63</v>
      </c>
      <c r="C276" t="s">
        <v>1142</v>
      </c>
      <c r="D276" t="s">
        <v>293</v>
      </c>
      <c r="E276" t="s">
        <v>66</v>
      </c>
      <c r="F276" t="str">
        <f t="shared" si="4"/>
        <v>500003935</v>
      </c>
      <c r="G276" t="s">
        <v>1153</v>
      </c>
      <c r="H276" t="s">
        <v>1232</v>
      </c>
      <c r="I276" s="4">
        <v>40179</v>
      </c>
    </row>
    <row r="277" spans="1:9" x14ac:dyDescent="0.2">
      <c r="A277" t="s">
        <v>16</v>
      </c>
      <c r="B277" t="s">
        <v>63</v>
      </c>
      <c r="C277" t="s">
        <v>1142</v>
      </c>
      <c r="D277" t="s">
        <v>296</v>
      </c>
      <c r="E277" t="s">
        <v>62</v>
      </c>
      <c r="F277" t="str">
        <f t="shared" si="4"/>
        <v>500003943</v>
      </c>
      <c r="G277" t="s">
        <v>1149</v>
      </c>
      <c r="H277" t="s">
        <v>1236</v>
      </c>
      <c r="I277" s="4">
        <v>40179</v>
      </c>
    </row>
    <row r="278" spans="1:9" x14ac:dyDescent="0.2">
      <c r="A278" t="s">
        <v>16</v>
      </c>
      <c r="B278" t="s">
        <v>63</v>
      </c>
      <c r="C278" t="s">
        <v>1142</v>
      </c>
      <c r="D278" t="s">
        <v>298</v>
      </c>
      <c r="E278" t="s">
        <v>65</v>
      </c>
      <c r="F278" t="str">
        <f t="shared" si="4"/>
        <v>500003956</v>
      </c>
      <c r="G278" t="s">
        <v>1153</v>
      </c>
      <c r="H278" t="s">
        <v>1232</v>
      </c>
      <c r="I278" s="4">
        <v>40179</v>
      </c>
    </row>
    <row r="279" spans="1:9" x14ac:dyDescent="0.2">
      <c r="A279" t="s">
        <v>16</v>
      </c>
      <c r="B279" t="s">
        <v>63</v>
      </c>
      <c r="C279" t="s">
        <v>1142</v>
      </c>
      <c r="D279" t="s">
        <v>298</v>
      </c>
      <c r="E279" t="s">
        <v>73</v>
      </c>
      <c r="F279" t="str">
        <f t="shared" si="4"/>
        <v>500003957</v>
      </c>
      <c r="G279" t="s">
        <v>1143</v>
      </c>
      <c r="H279" t="s">
        <v>1203</v>
      </c>
      <c r="I279" s="4">
        <v>40179</v>
      </c>
    </row>
    <row r="280" spans="1:9" x14ac:dyDescent="0.2">
      <c r="A280" t="s">
        <v>16</v>
      </c>
      <c r="B280" t="s">
        <v>63</v>
      </c>
      <c r="C280" t="s">
        <v>1142</v>
      </c>
      <c r="D280" t="s">
        <v>300</v>
      </c>
      <c r="E280" t="s">
        <v>58</v>
      </c>
      <c r="F280" t="str">
        <f t="shared" si="4"/>
        <v>500003962</v>
      </c>
      <c r="G280" t="s">
        <v>1149</v>
      </c>
      <c r="H280" t="s">
        <v>1236</v>
      </c>
      <c r="I280" s="4">
        <v>40179</v>
      </c>
    </row>
    <row r="281" spans="1:9" x14ac:dyDescent="0.2">
      <c r="A281" t="s">
        <v>16</v>
      </c>
      <c r="B281" t="s">
        <v>63</v>
      </c>
      <c r="C281" t="s">
        <v>1142</v>
      </c>
      <c r="D281" t="s">
        <v>302</v>
      </c>
      <c r="E281" t="s">
        <v>73</v>
      </c>
      <c r="F281" t="str">
        <f t="shared" si="4"/>
        <v>500003977</v>
      </c>
      <c r="G281" t="s">
        <v>1149</v>
      </c>
      <c r="H281" t="s">
        <v>1232</v>
      </c>
      <c r="I281" s="4">
        <v>40179</v>
      </c>
    </row>
    <row r="282" spans="1:9" x14ac:dyDescent="0.2">
      <c r="A282" t="s">
        <v>16</v>
      </c>
      <c r="B282" t="s">
        <v>63</v>
      </c>
      <c r="C282" t="s">
        <v>1142</v>
      </c>
      <c r="D282" t="s">
        <v>302</v>
      </c>
      <c r="E282" t="s">
        <v>62</v>
      </c>
      <c r="F282" t="str">
        <f t="shared" si="4"/>
        <v>500003973</v>
      </c>
      <c r="G282" t="s">
        <v>1143</v>
      </c>
      <c r="H282" t="s">
        <v>1145</v>
      </c>
      <c r="I282" s="4">
        <v>40179</v>
      </c>
    </row>
    <row r="283" spans="1:9" x14ac:dyDescent="0.2">
      <c r="A283" t="s">
        <v>16</v>
      </c>
      <c r="B283" t="s">
        <v>63</v>
      </c>
      <c r="C283" t="s">
        <v>1142</v>
      </c>
      <c r="D283" t="s">
        <v>1253</v>
      </c>
      <c r="E283" t="s">
        <v>66</v>
      </c>
      <c r="F283" t="str">
        <f t="shared" si="4"/>
        <v>500003985</v>
      </c>
      <c r="G283" t="s">
        <v>1149</v>
      </c>
      <c r="H283" t="s">
        <v>1236</v>
      </c>
      <c r="I283" s="4">
        <v>40179</v>
      </c>
    </row>
    <row r="284" spans="1:9" x14ac:dyDescent="0.2">
      <c r="A284" t="s">
        <v>16</v>
      </c>
      <c r="B284" t="s">
        <v>63</v>
      </c>
      <c r="C284" t="s">
        <v>1142</v>
      </c>
      <c r="D284" t="s">
        <v>303</v>
      </c>
      <c r="E284" t="s">
        <v>16</v>
      </c>
      <c r="F284" t="str">
        <f t="shared" si="4"/>
        <v>500003991</v>
      </c>
      <c r="G284" t="s">
        <v>1149</v>
      </c>
      <c r="H284" t="s">
        <v>1232</v>
      </c>
      <c r="I284" s="4">
        <v>40179</v>
      </c>
    </row>
    <row r="285" spans="1:9" x14ac:dyDescent="0.2">
      <c r="A285" t="s">
        <v>16</v>
      </c>
      <c r="B285" t="s">
        <v>63</v>
      </c>
      <c r="C285" t="s">
        <v>1142</v>
      </c>
      <c r="D285" t="s">
        <v>303</v>
      </c>
      <c r="E285" t="s">
        <v>73</v>
      </c>
      <c r="F285" t="str">
        <f t="shared" si="4"/>
        <v>500003997</v>
      </c>
      <c r="G285" t="s">
        <v>1143</v>
      </c>
      <c r="H285" t="s">
        <v>1254</v>
      </c>
      <c r="I285" s="4">
        <v>40179</v>
      </c>
    </row>
    <row r="286" spans="1:9" x14ac:dyDescent="0.2">
      <c r="A286" t="s">
        <v>16</v>
      </c>
      <c r="B286" t="s">
        <v>63</v>
      </c>
      <c r="C286" t="s">
        <v>1142</v>
      </c>
      <c r="D286" t="s">
        <v>305</v>
      </c>
      <c r="E286" t="s">
        <v>13</v>
      </c>
      <c r="F286" t="str">
        <f t="shared" si="4"/>
        <v>500004004</v>
      </c>
      <c r="G286" t="s">
        <v>1153</v>
      </c>
      <c r="H286" t="s">
        <v>1232</v>
      </c>
      <c r="I286" s="4">
        <v>40179</v>
      </c>
    </row>
    <row r="287" spans="1:9" x14ac:dyDescent="0.2">
      <c r="A287" t="s">
        <v>16</v>
      </c>
      <c r="B287" t="s">
        <v>63</v>
      </c>
      <c r="C287" t="s">
        <v>1142</v>
      </c>
      <c r="D287" t="s">
        <v>308</v>
      </c>
      <c r="E287" t="s">
        <v>13</v>
      </c>
      <c r="F287" t="str">
        <f t="shared" si="4"/>
        <v>500004014</v>
      </c>
      <c r="G287" t="s">
        <v>1149</v>
      </c>
      <c r="H287" t="s">
        <v>1232</v>
      </c>
      <c r="I287" s="4">
        <v>40179</v>
      </c>
    </row>
    <row r="288" spans="1:9" x14ac:dyDescent="0.2">
      <c r="A288" t="s">
        <v>16</v>
      </c>
      <c r="B288" t="s">
        <v>63</v>
      </c>
      <c r="C288" t="s">
        <v>1142</v>
      </c>
      <c r="D288" t="s">
        <v>308</v>
      </c>
      <c r="E288" t="s">
        <v>73</v>
      </c>
      <c r="F288" t="str">
        <f t="shared" si="4"/>
        <v>500004017</v>
      </c>
      <c r="G288" t="s">
        <v>1143</v>
      </c>
      <c r="H288" t="s">
        <v>1255</v>
      </c>
      <c r="I288" s="4">
        <v>40179</v>
      </c>
    </row>
    <row r="289" spans="1:9" x14ac:dyDescent="0.2">
      <c r="A289" t="s">
        <v>16</v>
      </c>
      <c r="B289" t="s">
        <v>63</v>
      </c>
      <c r="C289" t="s">
        <v>1142</v>
      </c>
      <c r="D289" t="s">
        <v>309</v>
      </c>
      <c r="E289" t="s">
        <v>16</v>
      </c>
      <c r="F289" t="str">
        <f t="shared" si="4"/>
        <v>500004021</v>
      </c>
      <c r="G289" t="s">
        <v>1149</v>
      </c>
      <c r="H289" t="s">
        <v>1232</v>
      </c>
      <c r="I289" s="4">
        <v>40179</v>
      </c>
    </row>
    <row r="290" spans="1:9" x14ac:dyDescent="0.2">
      <c r="A290" t="s">
        <v>16</v>
      </c>
      <c r="B290" t="s">
        <v>63</v>
      </c>
      <c r="C290" t="s">
        <v>1142</v>
      </c>
      <c r="D290" t="s">
        <v>312</v>
      </c>
      <c r="E290" t="s">
        <v>58</v>
      </c>
      <c r="F290" t="str">
        <f t="shared" si="4"/>
        <v>500004032</v>
      </c>
      <c r="G290" t="s">
        <v>1149</v>
      </c>
      <c r="H290" t="s">
        <v>1232</v>
      </c>
      <c r="I290" s="4">
        <v>40179</v>
      </c>
    </row>
    <row r="291" spans="1:9" x14ac:dyDescent="0.2">
      <c r="A291" t="s">
        <v>16</v>
      </c>
      <c r="B291" t="s">
        <v>63</v>
      </c>
      <c r="C291" t="s">
        <v>1142</v>
      </c>
      <c r="D291" t="s">
        <v>312</v>
      </c>
      <c r="E291" t="s">
        <v>62</v>
      </c>
      <c r="F291" t="str">
        <f t="shared" si="4"/>
        <v>500004033</v>
      </c>
      <c r="G291" t="s">
        <v>1143</v>
      </c>
      <c r="H291" t="s">
        <v>1145</v>
      </c>
      <c r="I291" s="4">
        <v>40179</v>
      </c>
    </row>
    <row r="292" spans="1:9" x14ac:dyDescent="0.2">
      <c r="A292" t="s">
        <v>16</v>
      </c>
      <c r="B292" t="s">
        <v>63</v>
      </c>
      <c r="C292" t="s">
        <v>1142</v>
      </c>
      <c r="D292" t="s">
        <v>314</v>
      </c>
      <c r="E292" t="s">
        <v>58</v>
      </c>
      <c r="F292" t="str">
        <f t="shared" si="4"/>
        <v>500004042</v>
      </c>
      <c r="G292" t="s">
        <v>1149</v>
      </c>
      <c r="H292" t="s">
        <v>1236</v>
      </c>
      <c r="I292" s="4">
        <v>40179</v>
      </c>
    </row>
    <row r="293" spans="1:9" x14ac:dyDescent="0.2">
      <c r="A293" t="s">
        <v>16</v>
      </c>
      <c r="B293" t="s">
        <v>63</v>
      </c>
      <c r="C293" t="s">
        <v>1142</v>
      </c>
      <c r="D293" t="s">
        <v>320</v>
      </c>
      <c r="E293" t="s">
        <v>58</v>
      </c>
      <c r="F293" t="str">
        <f t="shared" si="4"/>
        <v>500004072</v>
      </c>
      <c r="G293" t="s">
        <v>1149</v>
      </c>
      <c r="H293" t="s">
        <v>1236</v>
      </c>
      <c r="I293" s="4">
        <v>40179</v>
      </c>
    </row>
    <row r="294" spans="1:9" x14ac:dyDescent="0.2">
      <c r="A294" t="s">
        <v>16</v>
      </c>
      <c r="B294" t="s">
        <v>63</v>
      </c>
      <c r="C294" t="s">
        <v>1142</v>
      </c>
      <c r="D294" t="s">
        <v>320</v>
      </c>
      <c r="E294" t="s">
        <v>65</v>
      </c>
      <c r="F294" t="str">
        <f t="shared" si="4"/>
        <v>500004076</v>
      </c>
      <c r="G294" t="s">
        <v>1143</v>
      </c>
      <c r="H294" t="s">
        <v>1256</v>
      </c>
      <c r="I294" s="4">
        <v>40179</v>
      </c>
    </row>
    <row r="295" spans="1:9" x14ac:dyDescent="0.2">
      <c r="A295" t="s">
        <v>16</v>
      </c>
      <c r="B295" t="s">
        <v>63</v>
      </c>
      <c r="C295" t="s">
        <v>1142</v>
      </c>
      <c r="D295" t="s">
        <v>322</v>
      </c>
      <c r="E295" t="s">
        <v>16</v>
      </c>
      <c r="F295" t="str">
        <f t="shared" si="4"/>
        <v>500004081</v>
      </c>
      <c r="G295" t="s">
        <v>1153</v>
      </c>
      <c r="H295" t="s">
        <v>1232</v>
      </c>
      <c r="I295" s="4">
        <v>40179</v>
      </c>
    </row>
    <row r="296" spans="1:9" x14ac:dyDescent="0.2">
      <c r="A296" t="s">
        <v>58</v>
      </c>
      <c r="B296" t="s">
        <v>63</v>
      </c>
      <c r="C296" t="s">
        <v>1142</v>
      </c>
      <c r="D296" t="s">
        <v>322</v>
      </c>
      <c r="E296" t="s">
        <v>65</v>
      </c>
      <c r="F296" t="str">
        <f t="shared" si="4"/>
        <v>500004086</v>
      </c>
      <c r="G296" t="s">
        <v>1149</v>
      </c>
      <c r="H296" t="s">
        <v>1232</v>
      </c>
      <c r="I296" s="4">
        <v>40799</v>
      </c>
    </row>
    <row r="297" spans="1:9" x14ac:dyDescent="0.2">
      <c r="A297" t="s">
        <v>16</v>
      </c>
      <c r="B297" t="s">
        <v>63</v>
      </c>
      <c r="C297" t="s">
        <v>1142</v>
      </c>
      <c r="D297" t="s">
        <v>326</v>
      </c>
      <c r="E297" t="s">
        <v>62</v>
      </c>
      <c r="F297" t="str">
        <f t="shared" si="4"/>
        <v>500004093</v>
      </c>
      <c r="G297" t="s">
        <v>1149</v>
      </c>
      <c r="H297" t="s">
        <v>1236</v>
      </c>
      <c r="I297" s="4">
        <v>40179</v>
      </c>
    </row>
    <row r="298" spans="1:9" x14ac:dyDescent="0.2">
      <c r="A298" t="s">
        <v>16</v>
      </c>
      <c r="B298" t="s">
        <v>63</v>
      </c>
      <c r="C298" t="s">
        <v>1142</v>
      </c>
      <c r="D298" t="s">
        <v>327</v>
      </c>
      <c r="E298" t="s">
        <v>58</v>
      </c>
      <c r="F298" t="str">
        <f t="shared" si="4"/>
        <v>500004102</v>
      </c>
      <c r="G298" t="s">
        <v>1149</v>
      </c>
      <c r="H298" t="s">
        <v>1232</v>
      </c>
      <c r="I298" s="4">
        <v>40179</v>
      </c>
    </row>
    <row r="299" spans="1:9" x14ac:dyDescent="0.2">
      <c r="A299" t="s">
        <v>16</v>
      </c>
      <c r="B299" t="s">
        <v>63</v>
      </c>
      <c r="C299" t="s">
        <v>1142</v>
      </c>
      <c r="D299" t="s">
        <v>328</v>
      </c>
      <c r="E299" t="s">
        <v>58</v>
      </c>
      <c r="F299" t="str">
        <f t="shared" si="4"/>
        <v>500004112</v>
      </c>
      <c r="G299" t="s">
        <v>1149</v>
      </c>
      <c r="H299" t="s">
        <v>1236</v>
      </c>
      <c r="I299" s="4">
        <v>40179</v>
      </c>
    </row>
    <row r="300" spans="1:9" x14ac:dyDescent="0.2">
      <c r="A300" t="s">
        <v>16</v>
      </c>
      <c r="B300" t="s">
        <v>63</v>
      </c>
      <c r="C300" t="s">
        <v>1142</v>
      </c>
      <c r="D300" t="s">
        <v>329</v>
      </c>
      <c r="E300" t="s">
        <v>66</v>
      </c>
      <c r="F300" t="str">
        <f t="shared" si="4"/>
        <v>500004135</v>
      </c>
      <c r="G300" t="s">
        <v>1149</v>
      </c>
      <c r="H300" t="s">
        <v>1232</v>
      </c>
      <c r="I300" s="4">
        <v>40179</v>
      </c>
    </row>
    <row r="301" spans="1:9" x14ac:dyDescent="0.2">
      <c r="A301" t="s">
        <v>16</v>
      </c>
      <c r="B301" t="s">
        <v>63</v>
      </c>
      <c r="C301" t="s">
        <v>1142</v>
      </c>
      <c r="D301" t="s">
        <v>329</v>
      </c>
      <c r="E301" t="s">
        <v>65</v>
      </c>
      <c r="F301" t="str">
        <f t="shared" si="4"/>
        <v>500004136</v>
      </c>
      <c r="G301" t="s">
        <v>1143</v>
      </c>
      <c r="H301" t="s">
        <v>1145</v>
      </c>
      <c r="I301" s="4">
        <v>40179</v>
      </c>
    </row>
    <row r="302" spans="1:9" x14ac:dyDescent="0.2">
      <c r="A302" t="s">
        <v>16</v>
      </c>
      <c r="B302" t="s">
        <v>63</v>
      </c>
      <c r="C302" t="s">
        <v>1142</v>
      </c>
      <c r="D302" t="s">
        <v>330</v>
      </c>
      <c r="E302" t="s">
        <v>62</v>
      </c>
      <c r="F302" t="str">
        <f t="shared" si="4"/>
        <v>500004143</v>
      </c>
      <c r="G302" t="s">
        <v>1149</v>
      </c>
      <c r="H302" t="s">
        <v>1236</v>
      </c>
      <c r="I302" s="4">
        <v>40179</v>
      </c>
    </row>
    <row r="303" spans="1:9" x14ac:dyDescent="0.2">
      <c r="A303" t="s">
        <v>16</v>
      </c>
      <c r="B303" t="s">
        <v>63</v>
      </c>
      <c r="C303" t="s">
        <v>1142</v>
      </c>
      <c r="D303" t="s">
        <v>331</v>
      </c>
      <c r="E303" t="s">
        <v>16</v>
      </c>
      <c r="F303" t="str">
        <f t="shared" si="4"/>
        <v>500004151</v>
      </c>
      <c r="G303" t="s">
        <v>1149</v>
      </c>
      <c r="H303" t="s">
        <v>1232</v>
      </c>
      <c r="I303" s="4">
        <v>40179</v>
      </c>
    </row>
    <row r="304" spans="1:9" x14ac:dyDescent="0.2">
      <c r="A304" t="s">
        <v>16</v>
      </c>
      <c r="B304" t="s">
        <v>63</v>
      </c>
      <c r="C304" t="s">
        <v>1142</v>
      </c>
      <c r="D304" t="s">
        <v>331</v>
      </c>
      <c r="E304" t="s">
        <v>62</v>
      </c>
      <c r="F304" t="str">
        <f t="shared" si="4"/>
        <v>500004153</v>
      </c>
      <c r="G304" t="s">
        <v>1143</v>
      </c>
      <c r="H304" t="s">
        <v>1257</v>
      </c>
      <c r="I304" s="4">
        <v>40179</v>
      </c>
    </row>
    <row r="305" spans="1:9" x14ac:dyDescent="0.2">
      <c r="A305" t="s">
        <v>16</v>
      </c>
      <c r="B305" t="s">
        <v>63</v>
      </c>
      <c r="C305" t="s">
        <v>1142</v>
      </c>
      <c r="D305" t="s">
        <v>332</v>
      </c>
      <c r="E305" t="s">
        <v>66</v>
      </c>
      <c r="F305" t="str">
        <f t="shared" si="4"/>
        <v>500004165</v>
      </c>
      <c r="G305" t="s">
        <v>1149</v>
      </c>
      <c r="H305" t="s">
        <v>1236</v>
      </c>
      <c r="I305" s="4">
        <v>40179</v>
      </c>
    </row>
    <row r="306" spans="1:9" x14ac:dyDescent="0.2">
      <c r="A306" t="s">
        <v>16</v>
      </c>
      <c r="B306" t="s">
        <v>63</v>
      </c>
      <c r="C306" t="s">
        <v>1142</v>
      </c>
      <c r="D306" t="s">
        <v>332</v>
      </c>
      <c r="E306" t="s">
        <v>13</v>
      </c>
      <c r="F306" t="str">
        <f t="shared" si="4"/>
        <v>500004164</v>
      </c>
      <c r="G306" t="s">
        <v>1143</v>
      </c>
      <c r="H306" t="s">
        <v>1145</v>
      </c>
      <c r="I306" s="4">
        <v>40179</v>
      </c>
    </row>
    <row r="307" spans="1:9" x14ac:dyDescent="0.2">
      <c r="A307" t="s">
        <v>16</v>
      </c>
      <c r="B307" t="s">
        <v>63</v>
      </c>
      <c r="C307" t="s">
        <v>1142</v>
      </c>
      <c r="D307" t="s">
        <v>333</v>
      </c>
      <c r="E307" t="s">
        <v>16</v>
      </c>
      <c r="F307" t="str">
        <f t="shared" si="4"/>
        <v>500004181</v>
      </c>
      <c r="G307" t="s">
        <v>1149</v>
      </c>
      <c r="H307" t="s">
        <v>1232</v>
      </c>
      <c r="I307" s="4">
        <v>40179</v>
      </c>
    </row>
    <row r="308" spans="1:9" x14ac:dyDescent="0.2">
      <c r="A308" t="s">
        <v>16</v>
      </c>
      <c r="B308" t="s">
        <v>63</v>
      </c>
      <c r="C308" t="s">
        <v>1142</v>
      </c>
      <c r="D308" t="s">
        <v>333</v>
      </c>
      <c r="E308" t="s">
        <v>58</v>
      </c>
      <c r="F308" t="str">
        <f t="shared" si="4"/>
        <v>500004182</v>
      </c>
      <c r="G308" t="s">
        <v>1143</v>
      </c>
      <c r="H308" t="s">
        <v>1145</v>
      </c>
      <c r="I308" s="4">
        <v>40179</v>
      </c>
    </row>
    <row r="309" spans="1:9" x14ac:dyDescent="0.2">
      <c r="A309" t="s">
        <v>16</v>
      </c>
      <c r="B309" t="s">
        <v>63</v>
      </c>
      <c r="C309" t="s">
        <v>1142</v>
      </c>
      <c r="D309" t="s">
        <v>334</v>
      </c>
      <c r="E309" t="s">
        <v>58</v>
      </c>
      <c r="F309" t="str">
        <f t="shared" si="4"/>
        <v>500004192</v>
      </c>
      <c r="G309" t="s">
        <v>1149</v>
      </c>
      <c r="H309" t="s">
        <v>1236</v>
      </c>
      <c r="I309" s="4">
        <v>40179</v>
      </c>
    </row>
    <row r="310" spans="1:9" x14ac:dyDescent="0.2">
      <c r="A310" t="s">
        <v>16</v>
      </c>
      <c r="B310" t="s">
        <v>63</v>
      </c>
      <c r="C310" t="s">
        <v>1142</v>
      </c>
      <c r="D310" t="s">
        <v>334</v>
      </c>
      <c r="E310" t="s">
        <v>73</v>
      </c>
      <c r="F310" t="str">
        <f t="shared" si="4"/>
        <v>500004197</v>
      </c>
      <c r="G310" t="s">
        <v>1143</v>
      </c>
      <c r="H310" t="s">
        <v>1145</v>
      </c>
      <c r="I310" s="4">
        <v>40179</v>
      </c>
    </row>
    <row r="311" spans="1:9" x14ac:dyDescent="0.2">
      <c r="A311" t="s">
        <v>16</v>
      </c>
      <c r="B311" t="s">
        <v>63</v>
      </c>
      <c r="C311" t="s">
        <v>1142</v>
      </c>
      <c r="D311" t="s">
        <v>335</v>
      </c>
      <c r="E311" t="s">
        <v>66</v>
      </c>
      <c r="F311" t="str">
        <f t="shared" si="4"/>
        <v>500004205</v>
      </c>
      <c r="G311" t="s">
        <v>1143</v>
      </c>
      <c r="H311" t="s">
        <v>1258</v>
      </c>
      <c r="I311" s="4">
        <v>40179</v>
      </c>
    </row>
    <row r="312" spans="1:9" x14ac:dyDescent="0.2">
      <c r="A312" t="s">
        <v>16</v>
      </c>
      <c r="B312" t="s">
        <v>63</v>
      </c>
      <c r="C312" t="s">
        <v>1142</v>
      </c>
      <c r="D312" t="s">
        <v>336</v>
      </c>
      <c r="E312" t="s">
        <v>13</v>
      </c>
      <c r="F312" t="str">
        <f t="shared" si="4"/>
        <v>500004234</v>
      </c>
      <c r="G312" t="s">
        <v>1149</v>
      </c>
      <c r="H312" t="s">
        <v>1232</v>
      </c>
      <c r="I312" s="4">
        <v>40179</v>
      </c>
    </row>
    <row r="313" spans="1:9" x14ac:dyDescent="0.2">
      <c r="A313" t="s">
        <v>16</v>
      </c>
      <c r="B313" t="s">
        <v>63</v>
      </c>
      <c r="C313" t="s">
        <v>1142</v>
      </c>
      <c r="D313" t="s">
        <v>337</v>
      </c>
      <c r="E313" t="s">
        <v>73</v>
      </c>
      <c r="F313" t="str">
        <f t="shared" si="4"/>
        <v>500004247</v>
      </c>
      <c r="G313" t="s">
        <v>1149</v>
      </c>
      <c r="H313" t="s">
        <v>1232</v>
      </c>
      <c r="I313" s="4">
        <v>40179</v>
      </c>
    </row>
    <row r="314" spans="1:9" x14ac:dyDescent="0.2">
      <c r="A314" t="s">
        <v>16</v>
      </c>
      <c r="B314" t="s">
        <v>63</v>
      </c>
      <c r="C314" t="s">
        <v>1142</v>
      </c>
      <c r="D314" t="s">
        <v>337</v>
      </c>
      <c r="E314" t="s">
        <v>58</v>
      </c>
      <c r="F314" t="str">
        <f t="shared" si="4"/>
        <v>500004242</v>
      </c>
      <c r="G314" t="s">
        <v>1143</v>
      </c>
      <c r="H314" t="s">
        <v>1145</v>
      </c>
      <c r="I314" s="4">
        <v>40179</v>
      </c>
    </row>
    <row r="315" spans="1:9" x14ac:dyDescent="0.2">
      <c r="A315" t="s">
        <v>16</v>
      </c>
      <c r="B315" t="s">
        <v>63</v>
      </c>
      <c r="C315" t="s">
        <v>1142</v>
      </c>
      <c r="D315" t="s">
        <v>338</v>
      </c>
      <c r="E315" t="s">
        <v>62</v>
      </c>
      <c r="F315" t="str">
        <f t="shared" si="4"/>
        <v>500004253</v>
      </c>
      <c r="G315" t="s">
        <v>1149</v>
      </c>
      <c r="H315" t="s">
        <v>1236</v>
      </c>
      <c r="I315" s="4">
        <v>40179</v>
      </c>
    </row>
    <row r="316" spans="1:9" x14ac:dyDescent="0.2">
      <c r="A316" t="s">
        <v>16</v>
      </c>
      <c r="B316" t="s">
        <v>63</v>
      </c>
      <c r="C316" t="s">
        <v>1142</v>
      </c>
      <c r="D316" t="s">
        <v>338</v>
      </c>
      <c r="E316" t="s">
        <v>58</v>
      </c>
      <c r="F316" t="str">
        <f t="shared" si="4"/>
        <v>500004252</v>
      </c>
      <c r="G316" t="s">
        <v>1143</v>
      </c>
      <c r="H316" t="s">
        <v>1145</v>
      </c>
      <c r="I316" s="4">
        <v>40179</v>
      </c>
    </row>
    <row r="317" spans="1:9" x14ac:dyDescent="0.2">
      <c r="A317" t="s">
        <v>16</v>
      </c>
      <c r="B317" t="s">
        <v>63</v>
      </c>
      <c r="C317" t="s">
        <v>1142</v>
      </c>
      <c r="D317" t="s">
        <v>339</v>
      </c>
      <c r="E317" t="s">
        <v>62</v>
      </c>
      <c r="F317" t="str">
        <f t="shared" si="4"/>
        <v>500004263</v>
      </c>
      <c r="G317" t="s">
        <v>1149</v>
      </c>
      <c r="H317" t="s">
        <v>1232</v>
      </c>
      <c r="I317" s="4">
        <v>40179</v>
      </c>
    </row>
    <row r="318" spans="1:9" x14ac:dyDescent="0.2">
      <c r="A318" t="s">
        <v>16</v>
      </c>
      <c r="B318" t="s">
        <v>63</v>
      </c>
      <c r="C318" t="s">
        <v>1142</v>
      </c>
      <c r="D318" t="s">
        <v>341</v>
      </c>
      <c r="E318" t="s">
        <v>62</v>
      </c>
      <c r="F318" t="str">
        <f t="shared" si="4"/>
        <v>500004273</v>
      </c>
      <c r="G318" t="s">
        <v>1149</v>
      </c>
      <c r="H318" t="s">
        <v>1232</v>
      </c>
      <c r="I318" s="4">
        <v>40179</v>
      </c>
    </row>
    <row r="319" spans="1:9" x14ac:dyDescent="0.2">
      <c r="A319" t="s">
        <v>16</v>
      </c>
      <c r="B319" t="s">
        <v>63</v>
      </c>
      <c r="C319" t="s">
        <v>1142</v>
      </c>
      <c r="D319" t="s">
        <v>341</v>
      </c>
      <c r="E319" t="s">
        <v>13</v>
      </c>
      <c r="F319" t="str">
        <f t="shared" si="4"/>
        <v>500004274</v>
      </c>
      <c r="G319" t="s">
        <v>1143</v>
      </c>
      <c r="H319" t="s">
        <v>1259</v>
      </c>
      <c r="I319" s="4">
        <v>40179</v>
      </c>
    </row>
    <row r="320" spans="1:9" x14ac:dyDescent="0.2">
      <c r="A320" t="s">
        <v>16</v>
      </c>
      <c r="B320" t="s">
        <v>63</v>
      </c>
      <c r="C320" t="s">
        <v>1142</v>
      </c>
      <c r="D320" t="s">
        <v>342</v>
      </c>
      <c r="E320" t="s">
        <v>16</v>
      </c>
      <c r="F320" t="str">
        <f t="shared" si="4"/>
        <v>500004281</v>
      </c>
      <c r="G320" t="s">
        <v>1143</v>
      </c>
      <c r="H320" t="s">
        <v>1260</v>
      </c>
      <c r="I320" s="4">
        <v>40179</v>
      </c>
    </row>
    <row r="321" spans="1:9" x14ac:dyDescent="0.2">
      <c r="A321" t="s">
        <v>16</v>
      </c>
      <c r="B321" t="s">
        <v>63</v>
      </c>
      <c r="C321" t="s">
        <v>1142</v>
      </c>
      <c r="D321" t="s">
        <v>343</v>
      </c>
      <c r="E321" t="s">
        <v>58</v>
      </c>
      <c r="F321" t="str">
        <f t="shared" si="4"/>
        <v>500004292</v>
      </c>
      <c r="G321" t="s">
        <v>1149</v>
      </c>
      <c r="H321" t="s">
        <v>1232</v>
      </c>
      <c r="I321" s="4">
        <v>40179</v>
      </c>
    </row>
    <row r="322" spans="1:9" x14ac:dyDescent="0.2">
      <c r="A322" t="s">
        <v>16</v>
      </c>
      <c r="B322" t="s">
        <v>63</v>
      </c>
      <c r="C322" t="s">
        <v>1142</v>
      </c>
      <c r="D322" t="s">
        <v>343</v>
      </c>
      <c r="E322" t="s">
        <v>73</v>
      </c>
      <c r="F322" t="str">
        <f t="shared" si="4"/>
        <v>500004297</v>
      </c>
      <c r="G322" t="s">
        <v>1143</v>
      </c>
      <c r="H322" t="s">
        <v>1261</v>
      </c>
      <c r="I322" s="4">
        <v>40179</v>
      </c>
    </row>
    <row r="323" spans="1:9" x14ac:dyDescent="0.2">
      <c r="A323" t="s">
        <v>16</v>
      </c>
      <c r="B323" t="s">
        <v>63</v>
      </c>
      <c r="C323" t="s">
        <v>1142</v>
      </c>
      <c r="D323" t="s">
        <v>344</v>
      </c>
      <c r="E323" t="s">
        <v>73</v>
      </c>
      <c r="F323" t="str">
        <f t="shared" ref="F323:F386" si="5">D323&amp;E323</f>
        <v>500004307</v>
      </c>
      <c r="G323" t="s">
        <v>1149</v>
      </c>
      <c r="H323" t="s">
        <v>1236</v>
      </c>
      <c r="I323" s="4">
        <v>40179</v>
      </c>
    </row>
    <row r="324" spans="1:9" x14ac:dyDescent="0.2">
      <c r="A324" t="s">
        <v>16</v>
      </c>
      <c r="B324" t="s">
        <v>63</v>
      </c>
      <c r="C324" t="s">
        <v>1142</v>
      </c>
      <c r="D324" t="s">
        <v>344</v>
      </c>
      <c r="E324" t="s">
        <v>16</v>
      </c>
      <c r="F324" t="str">
        <f t="shared" si="5"/>
        <v>500004301</v>
      </c>
      <c r="G324" t="s">
        <v>1143</v>
      </c>
      <c r="H324" t="s">
        <v>1261</v>
      </c>
      <c r="I324" s="4">
        <v>40179</v>
      </c>
    </row>
    <row r="325" spans="1:9" x14ac:dyDescent="0.2">
      <c r="A325" t="s">
        <v>16</v>
      </c>
      <c r="B325" t="s">
        <v>63</v>
      </c>
      <c r="C325" t="s">
        <v>1142</v>
      </c>
      <c r="D325" t="s">
        <v>345</v>
      </c>
      <c r="E325" t="s">
        <v>62</v>
      </c>
      <c r="F325" t="str">
        <f t="shared" si="5"/>
        <v>500004313</v>
      </c>
      <c r="G325" t="s">
        <v>1149</v>
      </c>
      <c r="H325" t="s">
        <v>1236</v>
      </c>
      <c r="I325" s="4">
        <v>40179</v>
      </c>
    </row>
    <row r="326" spans="1:9" x14ac:dyDescent="0.2">
      <c r="A326" t="s">
        <v>16</v>
      </c>
      <c r="B326" t="s">
        <v>63</v>
      </c>
      <c r="C326" t="s">
        <v>1142</v>
      </c>
      <c r="D326" t="s">
        <v>345</v>
      </c>
      <c r="E326" t="s">
        <v>66</v>
      </c>
      <c r="F326" t="str">
        <f t="shared" si="5"/>
        <v>500004315</v>
      </c>
      <c r="G326" t="s">
        <v>1143</v>
      </c>
      <c r="H326" t="s">
        <v>1145</v>
      </c>
      <c r="I326" s="4">
        <v>40179</v>
      </c>
    </row>
    <row r="327" spans="1:9" x14ac:dyDescent="0.2">
      <c r="A327" t="s">
        <v>16</v>
      </c>
      <c r="B327" t="s">
        <v>63</v>
      </c>
      <c r="C327" t="s">
        <v>1142</v>
      </c>
      <c r="D327" t="s">
        <v>346</v>
      </c>
      <c r="E327" t="s">
        <v>66</v>
      </c>
      <c r="F327" t="str">
        <f t="shared" si="5"/>
        <v>500004325</v>
      </c>
      <c r="G327" t="s">
        <v>1149</v>
      </c>
      <c r="H327" t="s">
        <v>1236</v>
      </c>
      <c r="I327" s="4">
        <v>40179</v>
      </c>
    </row>
    <row r="328" spans="1:9" x14ac:dyDescent="0.2">
      <c r="A328" t="s">
        <v>16</v>
      </c>
      <c r="B328" t="s">
        <v>63</v>
      </c>
      <c r="C328" t="s">
        <v>1142</v>
      </c>
      <c r="D328" t="s">
        <v>347</v>
      </c>
      <c r="E328" t="s">
        <v>62</v>
      </c>
      <c r="F328" t="str">
        <f t="shared" si="5"/>
        <v>500004333</v>
      </c>
      <c r="G328" t="s">
        <v>1149</v>
      </c>
      <c r="H328" t="s">
        <v>1236</v>
      </c>
      <c r="I328" s="4">
        <v>40179</v>
      </c>
    </row>
    <row r="329" spans="1:9" x14ac:dyDescent="0.2">
      <c r="A329" t="s">
        <v>16</v>
      </c>
      <c r="B329" t="s">
        <v>63</v>
      </c>
      <c r="C329" t="s">
        <v>1142</v>
      </c>
      <c r="D329" t="s">
        <v>348</v>
      </c>
      <c r="E329" t="s">
        <v>66</v>
      </c>
      <c r="F329" t="str">
        <f t="shared" si="5"/>
        <v>500004345</v>
      </c>
      <c r="G329" t="s">
        <v>1143</v>
      </c>
      <c r="H329" t="s">
        <v>1144</v>
      </c>
      <c r="I329" s="4">
        <v>40179</v>
      </c>
    </row>
    <row r="330" spans="1:9" x14ac:dyDescent="0.2">
      <c r="A330" t="s">
        <v>16</v>
      </c>
      <c r="B330" t="s">
        <v>63</v>
      </c>
      <c r="C330" t="s">
        <v>1142</v>
      </c>
      <c r="D330" t="s">
        <v>349</v>
      </c>
      <c r="E330" t="s">
        <v>62</v>
      </c>
      <c r="F330" t="str">
        <f t="shared" si="5"/>
        <v>500004353</v>
      </c>
      <c r="G330" t="s">
        <v>1149</v>
      </c>
      <c r="H330" t="s">
        <v>1236</v>
      </c>
      <c r="I330" s="4">
        <v>40179</v>
      </c>
    </row>
    <row r="331" spans="1:9" x14ac:dyDescent="0.2">
      <c r="A331" t="s">
        <v>16</v>
      </c>
      <c r="B331" t="s">
        <v>63</v>
      </c>
      <c r="C331" t="s">
        <v>1142</v>
      </c>
      <c r="D331" t="s">
        <v>350</v>
      </c>
      <c r="E331" t="s">
        <v>13</v>
      </c>
      <c r="F331" t="str">
        <f t="shared" si="5"/>
        <v>500004384</v>
      </c>
      <c r="G331" t="s">
        <v>1143</v>
      </c>
      <c r="H331" t="s">
        <v>1262</v>
      </c>
      <c r="I331" s="4">
        <v>40179</v>
      </c>
    </row>
    <row r="332" spans="1:9" x14ac:dyDescent="0.2">
      <c r="A332" t="s">
        <v>58</v>
      </c>
      <c r="B332" t="s">
        <v>63</v>
      </c>
      <c r="C332" t="s">
        <v>1142</v>
      </c>
      <c r="D332" t="s">
        <v>350</v>
      </c>
      <c r="E332" t="s">
        <v>138</v>
      </c>
      <c r="F332" t="str">
        <f t="shared" si="5"/>
        <v>500004388</v>
      </c>
      <c r="G332" t="s">
        <v>1165</v>
      </c>
      <c r="H332" t="s">
        <v>1236</v>
      </c>
      <c r="I332" s="4">
        <v>45420</v>
      </c>
    </row>
    <row r="333" spans="1:9" x14ac:dyDescent="0.2">
      <c r="A333" t="s">
        <v>16</v>
      </c>
      <c r="B333" t="s">
        <v>63</v>
      </c>
      <c r="C333" t="s">
        <v>1142</v>
      </c>
      <c r="D333" t="s">
        <v>351</v>
      </c>
      <c r="E333" t="s">
        <v>3</v>
      </c>
      <c r="F333" t="str">
        <f t="shared" si="5"/>
        <v>5000043914</v>
      </c>
      <c r="G333" t="s">
        <v>1143</v>
      </c>
      <c r="H333" t="s">
        <v>1263</v>
      </c>
      <c r="I333" s="4">
        <v>40179</v>
      </c>
    </row>
    <row r="334" spans="1:9" x14ac:dyDescent="0.2">
      <c r="A334" t="s">
        <v>16</v>
      </c>
      <c r="B334" t="s">
        <v>63</v>
      </c>
      <c r="C334" t="s">
        <v>1142</v>
      </c>
      <c r="D334" t="s">
        <v>353</v>
      </c>
      <c r="E334" t="s">
        <v>66</v>
      </c>
      <c r="F334" t="str">
        <f t="shared" si="5"/>
        <v>500004405</v>
      </c>
      <c r="G334" t="s">
        <v>1149</v>
      </c>
      <c r="H334" t="s">
        <v>1232</v>
      </c>
      <c r="I334" s="4">
        <v>40179</v>
      </c>
    </row>
    <row r="335" spans="1:9" x14ac:dyDescent="0.2">
      <c r="A335" t="s">
        <v>16</v>
      </c>
      <c r="B335" t="s">
        <v>63</v>
      </c>
      <c r="C335" t="s">
        <v>1142</v>
      </c>
      <c r="D335" t="s">
        <v>353</v>
      </c>
      <c r="E335" t="s">
        <v>13</v>
      </c>
      <c r="F335" t="str">
        <f t="shared" si="5"/>
        <v>500004404</v>
      </c>
      <c r="G335" t="s">
        <v>1193</v>
      </c>
      <c r="H335" t="s">
        <v>1264</v>
      </c>
      <c r="I335" s="4">
        <v>40179</v>
      </c>
    </row>
    <row r="336" spans="1:9" x14ac:dyDescent="0.2">
      <c r="A336" t="s">
        <v>16</v>
      </c>
      <c r="B336" t="s">
        <v>63</v>
      </c>
      <c r="C336" t="s">
        <v>1142</v>
      </c>
      <c r="D336" t="s">
        <v>354</v>
      </c>
      <c r="E336" t="s">
        <v>37</v>
      </c>
      <c r="F336" t="str">
        <f t="shared" si="5"/>
        <v>5000044311</v>
      </c>
      <c r="G336" t="s">
        <v>1143</v>
      </c>
      <c r="H336" t="s">
        <v>1265</v>
      </c>
      <c r="I336" s="4">
        <v>40179</v>
      </c>
    </row>
    <row r="337" spans="1:9" x14ac:dyDescent="0.2">
      <c r="A337" t="s">
        <v>16</v>
      </c>
      <c r="B337" t="s">
        <v>63</v>
      </c>
      <c r="C337" t="s">
        <v>1142</v>
      </c>
      <c r="D337" t="s">
        <v>355</v>
      </c>
      <c r="E337" t="s">
        <v>138</v>
      </c>
      <c r="F337" t="str">
        <f t="shared" si="5"/>
        <v>500004448</v>
      </c>
      <c r="G337" t="s">
        <v>1143</v>
      </c>
      <c r="H337" t="s">
        <v>1266</v>
      </c>
      <c r="I337" s="4">
        <v>40179</v>
      </c>
    </row>
    <row r="338" spans="1:9" x14ac:dyDescent="0.2">
      <c r="A338" t="s">
        <v>16</v>
      </c>
      <c r="B338" t="s">
        <v>63</v>
      </c>
      <c r="C338" t="s">
        <v>1142</v>
      </c>
      <c r="D338" t="s">
        <v>356</v>
      </c>
      <c r="E338" t="s">
        <v>65</v>
      </c>
      <c r="F338" t="str">
        <f t="shared" si="5"/>
        <v>500004476</v>
      </c>
      <c r="G338" t="s">
        <v>1153</v>
      </c>
      <c r="H338" t="s">
        <v>1179</v>
      </c>
      <c r="I338" s="4">
        <v>40179</v>
      </c>
    </row>
    <row r="339" spans="1:9" x14ac:dyDescent="0.2">
      <c r="A339" t="s">
        <v>16</v>
      </c>
      <c r="B339" t="s">
        <v>63</v>
      </c>
      <c r="C339" t="s">
        <v>1142</v>
      </c>
      <c r="D339" t="s">
        <v>357</v>
      </c>
      <c r="E339" t="s">
        <v>58</v>
      </c>
      <c r="F339" t="str">
        <f t="shared" si="5"/>
        <v>500004482</v>
      </c>
      <c r="G339" t="s">
        <v>1153</v>
      </c>
      <c r="H339" t="s">
        <v>1235</v>
      </c>
      <c r="I339" s="4">
        <v>40179</v>
      </c>
    </row>
    <row r="340" spans="1:9" x14ac:dyDescent="0.2">
      <c r="A340" t="s">
        <v>16</v>
      </c>
      <c r="B340" t="s">
        <v>63</v>
      </c>
      <c r="C340" t="s">
        <v>1142</v>
      </c>
      <c r="D340" t="s">
        <v>358</v>
      </c>
      <c r="E340" t="s">
        <v>16</v>
      </c>
      <c r="F340" t="str">
        <f t="shared" si="5"/>
        <v>500004491</v>
      </c>
      <c r="G340" t="s">
        <v>1153</v>
      </c>
      <c r="H340" t="s">
        <v>1179</v>
      </c>
      <c r="I340" s="4">
        <v>40179</v>
      </c>
    </row>
    <row r="341" spans="1:9" x14ac:dyDescent="0.2">
      <c r="A341" t="s">
        <v>16</v>
      </c>
      <c r="B341" t="s">
        <v>63</v>
      </c>
      <c r="C341" t="s">
        <v>1142</v>
      </c>
      <c r="D341" t="s">
        <v>361</v>
      </c>
      <c r="E341" t="s">
        <v>65</v>
      </c>
      <c r="F341" t="str">
        <f t="shared" si="5"/>
        <v>500004506</v>
      </c>
      <c r="G341" t="s">
        <v>1153</v>
      </c>
      <c r="H341" t="s">
        <v>1267</v>
      </c>
      <c r="I341" s="4">
        <v>40179</v>
      </c>
    </row>
    <row r="342" spans="1:9" x14ac:dyDescent="0.2">
      <c r="A342" t="s">
        <v>16</v>
      </c>
      <c r="B342" t="s">
        <v>63</v>
      </c>
      <c r="C342" t="s">
        <v>1142</v>
      </c>
      <c r="D342" t="s">
        <v>361</v>
      </c>
      <c r="E342" t="s">
        <v>16</v>
      </c>
      <c r="F342" t="str">
        <f t="shared" si="5"/>
        <v>500004501</v>
      </c>
      <c r="G342" t="s">
        <v>1143</v>
      </c>
      <c r="H342" t="s">
        <v>1268</v>
      </c>
      <c r="I342" s="4">
        <v>40179</v>
      </c>
    </row>
    <row r="343" spans="1:9" x14ac:dyDescent="0.2">
      <c r="A343" t="s">
        <v>16</v>
      </c>
      <c r="B343" t="s">
        <v>63</v>
      </c>
      <c r="C343" t="s">
        <v>1142</v>
      </c>
      <c r="D343" t="s">
        <v>362</v>
      </c>
      <c r="E343" t="s">
        <v>66</v>
      </c>
      <c r="F343" t="str">
        <f t="shared" si="5"/>
        <v>500004515</v>
      </c>
      <c r="G343" t="s">
        <v>1143</v>
      </c>
      <c r="H343" t="s">
        <v>1269</v>
      </c>
      <c r="I343" s="4">
        <v>40179</v>
      </c>
    </row>
    <row r="344" spans="1:9" x14ac:dyDescent="0.2">
      <c r="A344" t="s">
        <v>16</v>
      </c>
      <c r="B344" t="s">
        <v>63</v>
      </c>
      <c r="C344" t="s">
        <v>1142</v>
      </c>
      <c r="D344" t="s">
        <v>363</v>
      </c>
      <c r="E344" t="s">
        <v>58</v>
      </c>
      <c r="F344" t="str">
        <f t="shared" si="5"/>
        <v>500004522</v>
      </c>
      <c r="G344" t="s">
        <v>1153</v>
      </c>
      <c r="H344" t="s">
        <v>1270</v>
      </c>
      <c r="I344" s="4">
        <v>40179</v>
      </c>
    </row>
    <row r="345" spans="1:9" x14ac:dyDescent="0.2">
      <c r="A345" t="s">
        <v>16</v>
      </c>
      <c r="B345" t="s">
        <v>63</v>
      </c>
      <c r="C345" t="s">
        <v>1142</v>
      </c>
      <c r="D345" t="s">
        <v>363</v>
      </c>
      <c r="E345" t="s">
        <v>49</v>
      </c>
      <c r="F345" t="str">
        <f t="shared" si="5"/>
        <v>5000045210</v>
      </c>
      <c r="G345" t="s">
        <v>1143</v>
      </c>
      <c r="H345" t="s">
        <v>1178</v>
      </c>
      <c r="I345" s="4">
        <v>40179</v>
      </c>
    </row>
    <row r="346" spans="1:9" x14ac:dyDescent="0.2">
      <c r="A346" t="s">
        <v>16</v>
      </c>
      <c r="B346" t="s">
        <v>63</v>
      </c>
      <c r="C346" t="s">
        <v>1142</v>
      </c>
      <c r="D346" t="s">
        <v>364</v>
      </c>
      <c r="E346" t="s">
        <v>62</v>
      </c>
      <c r="F346" t="str">
        <f t="shared" si="5"/>
        <v>500004533</v>
      </c>
      <c r="G346" t="s">
        <v>1149</v>
      </c>
      <c r="H346" t="s">
        <v>1232</v>
      </c>
      <c r="I346" s="4">
        <v>40179</v>
      </c>
    </row>
    <row r="347" spans="1:9" x14ac:dyDescent="0.2">
      <c r="A347" t="s">
        <v>16</v>
      </c>
      <c r="B347" t="s">
        <v>63</v>
      </c>
      <c r="C347" t="s">
        <v>1142</v>
      </c>
      <c r="D347" t="s">
        <v>365</v>
      </c>
      <c r="E347" t="s">
        <v>66</v>
      </c>
      <c r="F347" t="str">
        <f t="shared" si="5"/>
        <v>500004545</v>
      </c>
      <c r="G347" t="s">
        <v>1143</v>
      </c>
      <c r="H347" t="s">
        <v>1271</v>
      </c>
      <c r="I347" s="4">
        <v>40179</v>
      </c>
    </row>
    <row r="348" spans="1:9" x14ac:dyDescent="0.2">
      <c r="A348" t="s">
        <v>16</v>
      </c>
      <c r="B348" t="s">
        <v>63</v>
      </c>
      <c r="C348" t="s">
        <v>1142</v>
      </c>
      <c r="D348" t="s">
        <v>366</v>
      </c>
      <c r="E348" t="s">
        <v>73</v>
      </c>
      <c r="F348" t="str">
        <f t="shared" si="5"/>
        <v>500004557</v>
      </c>
      <c r="G348" t="s">
        <v>1188</v>
      </c>
      <c r="H348" t="s">
        <v>1148</v>
      </c>
      <c r="I348" s="4">
        <v>40179</v>
      </c>
    </row>
    <row r="349" spans="1:9" x14ac:dyDescent="0.2">
      <c r="A349" t="s">
        <v>16</v>
      </c>
      <c r="B349" t="s">
        <v>63</v>
      </c>
      <c r="C349" t="s">
        <v>1142</v>
      </c>
      <c r="D349" t="s">
        <v>366</v>
      </c>
      <c r="E349" t="s">
        <v>112</v>
      </c>
      <c r="F349" t="str">
        <f t="shared" si="5"/>
        <v>500004559</v>
      </c>
      <c r="G349" t="s">
        <v>1143</v>
      </c>
      <c r="H349" t="s">
        <v>1148</v>
      </c>
      <c r="I349" s="4">
        <v>40179</v>
      </c>
    </row>
    <row r="350" spans="1:9" x14ac:dyDescent="0.2">
      <c r="A350" t="s">
        <v>16</v>
      </c>
      <c r="B350" t="s">
        <v>63</v>
      </c>
      <c r="C350" t="s">
        <v>1142</v>
      </c>
      <c r="D350" t="s">
        <v>366</v>
      </c>
      <c r="E350" t="s">
        <v>62</v>
      </c>
      <c r="F350" t="str">
        <f t="shared" si="5"/>
        <v>500004553</v>
      </c>
      <c r="G350" t="s">
        <v>1143</v>
      </c>
      <c r="H350" t="s">
        <v>1178</v>
      </c>
      <c r="I350" s="4">
        <v>40179</v>
      </c>
    </row>
    <row r="351" spans="1:9" x14ac:dyDescent="0.2">
      <c r="A351" t="s">
        <v>16</v>
      </c>
      <c r="B351" t="s">
        <v>63</v>
      </c>
      <c r="C351" t="s">
        <v>1142</v>
      </c>
      <c r="D351" t="s">
        <v>367</v>
      </c>
      <c r="E351" t="s">
        <v>58</v>
      </c>
      <c r="F351" t="str">
        <f t="shared" si="5"/>
        <v>500004572</v>
      </c>
      <c r="G351" t="s">
        <v>1143</v>
      </c>
      <c r="H351" t="s">
        <v>1144</v>
      </c>
      <c r="I351" s="4">
        <v>40179</v>
      </c>
    </row>
    <row r="352" spans="1:9" x14ac:dyDescent="0.2">
      <c r="A352" t="s">
        <v>16</v>
      </c>
      <c r="B352" t="s">
        <v>63</v>
      </c>
      <c r="C352" t="s">
        <v>1142</v>
      </c>
      <c r="D352" t="s">
        <v>368</v>
      </c>
      <c r="E352" t="s">
        <v>65</v>
      </c>
      <c r="F352" t="str">
        <f t="shared" si="5"/>
        <v>500004586</v>
      </c>
      <c r="G352" t="s">
        <v>1153</v>
      </c>
      <c r="H352" t="s">
        <v>1235</v>
      </c>
      <c r="I352" s="4">
        <v>40179</v>
      </c>
    </row>
    <row r="353" spans="1:9" x14ac:dyDescent="0.2">
      <c r="A353" t="s">
        <v>16</v>
      </c>
      <c r="B353" t="s">
        <v>63</v>
      </c>
      <c r="C353" t="s">
        <v>1142</v>
      </c>
      <c r="D353" t="s">
        <v>369</v>
      </c>
      <c r="E353" t="s">
        <v>58</v>
      </c>
      <c r="F353" t="str">
        <f t="shared" si="5"/>
        <v>500004592</v>
      </c>
      <c r="G353" t="s">
        <v>1143</v>
      </c>
      <c r="H353" t="s">
        <v>1144</v>
      </c>
      <c r="I353" s="4">
        <v>40179</v>
      </c>
    </row>
    <row r="354" spans="1:9" x14ac:dyDescent="0.2">
      <c r="A354" t="s">
        <v>16</v>
      </c>
      <c r="B354" t="s">
        <v>63</v>
      </c>
      <c r="C354" t="s">
        <v>1142</v>
      </c>
      <c r="D354" t="s">
        <v>370</v>
      </c>
      <c r="E354" t="s">
        <v>66</v>
      </c>
      <c r="F354" t="str">
        <f t="shared" si="5"/>
        <v>500004615</v>
      </c>
      <c r="G354" t="s">
        <v>1153</v>
      </c>
      <c r="H354" t="s">
        <v>1272</v>
      </c>
      <c r="I354" s="4">
        <v>40179</v>
      </c>
    </row>
    <row r="355" spans="1:9" x14ac:dyDescent="0.2">
      <c r="A355" t="s">
        <v>16</v>
      </c>
      <c r="B355" t="s">
        <v>63</v>
      </c>
      <c r="C355" t="s">
        <v>1142</v>
      </c>
      <c r="D355" t="s">
        <v>373</v>
      </c>
      <c r="E355" t="s">
        <v>49</v>
      </c>
      <c r="F355" t="str">
        <f t="shared" si="5"/>
        <v>5000046210</v>
      </c>
      <c r="G355" t="s">
        <v>1153</v>
      </c>
      <c r="H355" t="s">
        <v>1273</v>
      </c>
      <c r="I355" s="4">
        <v>40179</v>
      </c>
    </row>
    <row r="356" spans="1:9" x14ac:dyDescent="0.2">
      <c r="A356" t="s">
        <v>16</v>
      </c>
      <c r="B356" t="s">
        <v>63</v>
      </c>
      <c r="C356" t="s">
        <v>1142</v>
      </c>
      <c r="D356" t="s">
        <v>373</v>
      </c>
      <c r="E356" t="s">
        <v>16</v>
      </c>
      <c r="F356" t="str">
        <f t="shared" si="5"/>
        <v>500004621</v>
      </c>
      <c r="G356" t="s">
        <v>1143</v>
      </c>
      <c r="H356" t="s">
        <v>1268</v>
      </c>
      <c r="I356" s="4">
        <v>40179</v>
      </c>
    </row>
    <row r="357" spans="1:9" x14ac:dyDescent="0.2">
      <c r="A357" t="s">
        <v>16</v>
      </c>
      <c r="B357" t="s">
        <v>63</v>
      </c>
      <c r="C357" t="s">
        <v>1142</v>
      </c>
      <c r="D357" t="s">
        <v>374</v>
      </c>
      <c r="E357" t="s">
        <v>112</v>
      </c>
      <c r="F357" t="str">
        <f t="shared" si="5"/>
        <v>500004679</v>
      </c>
      <c r="G357" t="s">
        <v>1143</v>
      </c>
      <c r="H357" t="s">
        <v>1217</v>
      </c>
      <c r="I357" s="4">
        <v>40179</v>
      </c>
    </row>
    <row r="358" spans="1:9" x14ac:dyDescent="0.2">
      <c r="A358" t="s">
        <v>16</v>
      </c>
      <c r="B358" t="s">
        <v>63</v>
      </c>
      <c r="C358" t="s">
        <v>1142</v>
      </c>
      <c r="D358" t="s">
        <v>375</v>
      </c>
      <c r="E358" t="s">
        <v>65</v>
      </c>
      <c r="F358" t="str">
        <f t="shared" si="5"/>
        <v>500004866</v>
      </c>
      <c r="G358" t="s">
        <v>1175</v>
      </c>
      <c r="H358" t="s">
        <v>1148</v>
      </c>
      <c r="I358" s="4">
        <v>40179</v>
      </c>
    </row>
    <row r="359" spans="1:9" x14ac:dyDescent="0.2">
      <c r="A359" t="s">
        <v>16</v>
      </c>
      <c r="B359" t="s">
        <v>63</v>
      </c>
      <c r="C359" t="s">
        <v>1142</v>
      </c>
      <c r="D359" t="s">
        <v>376</v>
      </c>
      <c r="E359" t="s">
        <v>66</v>
      </c>
      <c r="F359" t="str">
        <f t="shared" si="5"/>
        <v>500004905</v>
      </c>
      <c r="G359" t="s">
        <v>1143</v>
      </c>
      <c r="H359" t="s">
        <v>1274</v>
      </c>
      <c r="I359" s="4">
        <v>40179</v>
      </c>
    </row>
    <row r="360" spans="1:9" x14ac:dyDescent="0.2">
      <c r="A360" t="s">
        <v>16</v>
      </c>
      <c r="B360" t="s">
        <v>63</v>
      </c>
      <c r="C360" t="s">
        <v>1142</v>
      </c>
      <c r="D360" t="s">
        <v>377</v>
      </c>
      <c r="E360" t="s">
        <v>49</v>
      </c>
      <c r="F360" t="str">
        <f t="shared" si="5"/>
        <v>5000049310</v>
      </c>
      <c r="G360" t="s">
        <v>1143</v>
      </c>
      <c r="H360" t="s">
        <v>1275</v>
      </c>
      <c r="I360" s="4">
        <v>40179</v>
      </c>
    </row>
    <row r="361" spans="1:9" x14ac:dyDescent="0.2">
      <c r="A361" t="s">
        <v>16</v>
      </c>
      <c r="B361" t="s">
        <v>63</v>
      </c>
      <c r="C361" t="s">
        <v>1142</v>
      </c>
      <c r="D361" t="s">
        <v>377</v>
      </c>
      <c r="E361" t="s">
        <v>37</v>
      </c>
      <c r="F361" t="str">
        <f t="shared" si="5"/>
        <v>5000049311</v>
      </c>
      <c r="G361" t="s">
        <v>1143</v>
      </c>
      <c r="H361" t="s">
        <v>1276</v>
      </c>
      <c r="I361" s="4">
        <v>40179</v>
      </c>
    </row>
    <row r="362" spans="1:9" x14ac:dyDescent="0.2">
      <c r="A362" t="s">
        <v>16</v>
      </c>
      <c r="B362" t="s">
        <v>63</v>
      </c>
      <c r="C362" t="s">
        <v>1142</v>
      </c>
      <c r="D362" t="s">
        <v>378</v>
      </c>
      <c r="E362" t="s">
        <v>13</v>
      </c>
      <c r="F362" t="str">
        <f t="shared" si="5"/>
        <v>500004974</v>
      </c>
      <c r="G362" t="s">
        <v>1143</v>
      </c>
      <c r="H362" t="s">
        <v>1277</v>
      </c>
      <c r="I362" s="4">
        <v>40179</v>
      </c>
    </row>
    <row r="363" spans="1:9" x14ac:dyDescent="0.2">
      <c r="A363" t="s">
        <v>16</v>
      </c>
      <c r="B363" t="s">
        <v>63</v>
      </c>
      <c r="C363" t="s">
        <v>1142</v>
      </c>
      <c r="D363" t="s">
        <v>379</v>
      </c>
      <c r="E363" t="s">
        <v>13</v>
      </c>
      <c r="F363" t="str">
        <f t="shared" si="5"/>
        <v>500005004</v>
      </c>
      <c r="G363" t="s">
        <v>1175</v>
      </c>
      <c r="H363" t="s">
        <v>1232</v>
      </c>
      <c r="I363" s="4">
        <v>40179</v>
      </c>
    </row>
    <row r="364" spans="1:9" x14ac:dyDescent="0.2">
      <c r="A364" t="s">
        <v>16</v>
      </c>
      <c r="B364" t="s">
        <v>63</v>
      </c>
      <c r="C364" t="s">
        <v>1142</v>
      </c>
      <c r="D364" t="s">
        <v>379</v>
      </c>
      <c r="E364" t="s">
        <v>58</v>
      </c>
      <c r="F364" t="str">
        <f t="shared" si="5"/>
        <v>500005002</v>
      </c>
      <c r="G364" t="s">
        <v>1143</v>
      </c>
      <c r="H364" t="s">
        <v>1278</v>
      </c>
      <c r="I364" s="4">
        <v>40179</v>
      </c>
    </row>
    <row r="365" spans="1:9" x14ac:dyDescent="0.2">
      <c r="A365" t="s">
        <v>16</v>
      </c>
      <c r="B365" t="s">
        <v>63</v>
      </c>
      <c r="C365" t="s">
        <v>1142</v>
      </c>
      <c r="D365" t="s">
        <v>380</v>
      </c>
      <c r="E365" t="s">
        <v>138</v>
      </c>
      <c r="F365" t="str">
        <f t="shared" si="5"/>
        <v>500005028</v>
      </c>
      <c r="G365" t="s">
        <v>1143</v>
      </c>
      <c r="H365" t="s">
        <v>1144</v>
      </c>
      <c r="I365" s="4">
        <v>40179</v>
      </c>
    </row>
    <row r="366" spans="1:9" x14ac:dyDescent="0.2">
      <c r="A366" t="s">
        <v>16</v>
      </c>
      <c r="B366" t="s">
        <v>63</v>
      </c>
      <c r="C366" t="s">
        <v>1142</v>
      </c>
      <c r="D366" t="s">
        <v>381</v>
      </c>
      <c r="E366" t="s">
        <v>62</v>
      </c>
      <c r="F366" t="str">
        <f t="shared" si="5"/>
        <v>500005053</v>
      </c>
      <c r="G366" t="s">
        <v>1143</v>
      </c>
      <c r="H366" t="s">
        <v>1279</v>
      </c>
      <c r="I366" s="4">
        <v>40179</v>
      </c>
    </row>
    <row r="367" spans="1:9" x14ac:dyDescent="0.2">
      <c r="A367" t="s">
        <v>16</v>
      </c>
      <c r="B367" t="s">
        <v>63</v>
      </c>
      <c r="C367" t="s">
        <v>1142</v>
      </c>
      <c r="D367" t="s">
        <v>381</v>
      </c>
      <c r="E367" t="s">
        <v>13</v>
      </c>
      <c r="F367" t="str">
        <f t="shared" si="5"/>
        <v>500005054</v>
      </c>
      <c r="G367" t="s">
        <v>1143</v>
      </c>
      <c r="H367" t="s">
        <v>1280</v>
      </c>
      <c r="I367" s="4">
        <v>40179</v>
      </c>
    </row>
    <row r="368" spans="1:9" x14ac:dyDescent="0.2">
      <c r="A368" t="s">
        <v>16</v>
      </c>
      <c r="B368" t="s">
        <v>63</v>
      </c>
      <c r="C368" t="s">
        <v>1142</v>
      </c>
      <c r="D368" t="s">
        <v>382</v>
      </c>
      <c r="E368" t="s">
        <v>73</v>
      </c>
      <c r="F368" t="str">
        <f t="shared" si="5"/>
        <v>500005067</v>
      </c>
      <c r="G368" t="s">
        <v>1153</v>
      </c>
      <c r="H368" t="s">
        <v>1232</v>
      </c>
      <c r="I368" s="4">
        <v>40179</v>
      </c>
    </row>
    <row r="369" spans="1:9" x14ac:dyDescent="0.2">
      <c r="A369" t="s">
        <v>16</v>
      </c>
      <c r="B369" t="s">
        <v>63</v>
      </c>
      <c r="C369" t="s">
        <v>1142</v>
      </c>
      <c r="D369" t="s">
        <v>382</v>
      </c>
      <c r="E369" t="s">
        <v>138</v>
      </c>
      <c r="F369" t="str">
        <f t="shared" si="5"/>
        <v>500005068</v>
      </c>
      <c r="G369" t="s">
        <v>1143</v>
      </c>
      <c r="H369" t="s">
        <v>1281</v>
      </c>
      <c r="I369" s="4">
        <v>40179</v>
      </c>
    </row>
    <row r="370" spans="1:9" x14ac:dyDescent="0.2">
      <c r="A370" t="s">
        <v>16</v>
      </c>
      <c r="B370" t="s">
        <v>63</v>
      </c>
      <c r="C370" t="s">
        <v>1142</v>
      </c>
      <c r="D370" t="s">
        <v>383</v>
      </c>
      <c r="E370" t="s">
        <v>138</v>
      </c>
      <c r="F370" t="str">
        <f t="shared" si="5"/>
        <v>500005078</v>
      </c>
      <c r="G370" t="s">
        <v>1143</v>
      </c>
      <c r="H370" t="s">
        <v>1281</v>
      </c>
      <c r="I370" s="4">
        <v>40179</v>
      </c>
    </row>
    <row r="371" spans="1:9" x14ac:dyDescent="0.2">
      <c r="A371" t="s">
        <v>62</v>
      </c>
      <c r="B371" t="s">
        <v>63</v>
      </c>
      <c r="C371" t="s">
        <v>1142</v>
      </c>
      <c r="D371" t="s">
        <v>384</v>
      </c>
      <c r="E371" t="s">
        <v>82</v>
      </c>
      <c r="F371" t="str">
        <f t="shared" si="5"/>
        <v>5000050812</v>
      </c>
      <c r="G371" t="s">
        <v>1147</v>
      </c>
      <c r="H371" t="s">
        <v>1282</v>
      </c>
      <c r="I371" s="4">
        <v>45411</v>
      </c>
    </row>
    <row r="372" spans="1:9" x14ac:dyDescent="0.2">
      <c r="A372" t="s">
        <v>16</v>
      </c>
      <c r="B372" t="s">
        <v>63</v>
      </c>
      <c r="C372" t="s">
        <v>1142</v>
      </c>
      <c r="D372" t="s">
        <v>386</v>
      </c>
      <c r="E372" t="s">
        <v>16</v>
      </c>
      <c r="F372" t="str">
        <f t="shared" si="5"/>
        <v>500005091</v>
      </c>
      <c r="G372" t="s">
        <v>1153</v>
      </c>
      <c r="H372" t="s">
        <v>1232</v>
      </c>
      <c r="I372" s="4">
        <v>40179</v>
      </c>
    </row>
    <row r="373" spans="1:9" x14ac:dyDescent="0.2">
      <c r="A373" t="s">
        <v>16</v>
      </c>
      <c r="B373" t="s">
        <v>63</v>
      </c>
      <c r="C373" t="s">
        <v>1142</v>
      </c>
      <c r="D373" t="s">
        <v>386</v>
      </c>
      <c r="E373" t="s">
        <v>13</v>
      </c>
      <c r="F373" t="str">
        <f t="shared" si="5"/>
        <v>500005094</v>
      </c>
      <c r="G373" t="s">
        <v>1143</v>
      </c>
      <c r="H373" t="s">
        <v>1283</v>
      </c>
      <c r="I373" s="4">
        <v>40179</v>
      </c>
    </row>
    <row r="374" spans="1:9" x14ac:dyDescent="0.2">
      <c r="A374" t="s">
        <v>16</v>
      </c>
      <c r="B374" t="s">
        <v>63</v>
      </c>
      <c r="C374" t="s">
        <v>1142</v>
      </c>
      <c r="D374" t="s">
        <v>386</v>
      </c>
      <c r="E374" t="s">
        <v>73</v>
      </c>
      <c r="F374" t="str">
        <f t="shared" si="5"/>
        <v>500005097</v>
      </c>
      <c r="G374" t="s">
        <v>1143</v>
      </c>
      <c r="H374" t="s">
        <v>1284</v>
      </c>
      <c r="I374" s="4">
        <v>40179</v>
      </c>
    </row>
    <row r="375" spans="1:9" x14ac:dyDescent="0.2">
      <c r="A375" t="s">
        <v>58</v>
      </c>
      <c r="B375" t="s">
        <v>63</v>
      </c>
      <c r="C375" t="s">
        <v>1142</v>
      </c>
      <c r="D375" t="s">
        <v>386</v>
      </c>
      <c r="E375" t="s">
        <v>82</v>
      </c>
      <c r="F375" t="str">
        <f t="shared" si="5"/>
        <v>5000050912</v>
      </c>
      <c r="G375" t="s">
        <v>1147</v>
      </c>
      <c r="H375" t="s">
        <v>1232</v>
      </c>
      <c r="I375" s="4">
        <v>45607</v>
      </c>
    </row>
    <row r="376" spans="1:9" x14ac:dyDescent="0.2">
      <c r="A376" t="s">
        <v>58</v>
      </c>
      <c r="B376" t="s">
        <v>63</v>
      </c>
      <c r="C376" t="s">
        <v>1142</v>
      </c>
      <c r="D376" t="s">
        <v>386</v>
      </c>
      <c r="E376" t="s">
        <v>86</v>
      </c>
      <c r="F376" t="str">
        <f t="shared" si="5"/>
        <v>5000050918</v>
      </c>
      <c r="G376" t="s">
        <v>1143</v>
      </c>
      <c r="H376" t="s">
        <v>1283</v>
      </c>
      <c r="I376" s="4">
        <v>45607</v>
      </c>
    </row>
    <row r="377" spans="1:9" x14ac:dyDescent="0.2">
      <c r="A377" t="s">
        <v>58</v>
      </c>
      <c r="B377" t="s">
        <v>63</v>
      </c>
      <c r="C377" t="s">
        <v>1142</v>
      </c>
      <c r="D377" t="s">
        <v>386</v>
      </c>
      <c r="E377" t="s">
        <v>87</v>
      </c>
      <c r="F377" t="str">
        <f t="shared" si="5"/>
        <v>5000050919</v>
      </c>
      <c r="G377" t="s">
        <v>1143</v>
      </c>
      <c r="H377" t="s">
        <v>1284</v>
      </c>
      <c r="I377" s="4">
        <v>45607</v>
      </c>
    </row>
    <row r="378" spans="1:9" x14ac:dyDescent="0.2">
      <c r="A378" t="s">
        <v>16</v>
      </c>
      <c r="B378" t="s">
        <v>63</v>
      </c>
      <c r="C378" t="s">
        <v>1142</v>
      </c>
      <c r="D378" t="s">
        <v>389</v>
      </c>
      <c r="E378" t="s">
        <v>68</v>
      </c>
      <c r="F378" t="str">
        <f t="shared" si="5"/>
        <v>5000051013</v>
      </c>
      <c r="G378" t="s">
        <v>1143</v>
      </c>
      <c r="H378" t="s">
        <v>1285</v>
      </c>
      <c r="I378" s="4">
        <v>40179</v>
      </c>
    </row>
    <row r="379" spans="1:9" x14ac:dyDescent="0.2">
      <c r="A379" t="s">
        <v>16</v>
      </c>
      <c r="B379" t="s">
        <v>63</v>
      </c>
      <c r="C379" t="s">
        <v>1142</v>
      </c>
      <c r="D379" t="s">
        <v>390</v>
      </c>
      <c r="E379" t="s">
        <v>49</v>
      </c>
      <c r="F379" t="str">
        <f t="shared" si="5"/>
        <v>5000051110</v>
      </c>
      <c r="G379" t="s">
        <v>1143</v>
      </c>
      <c r="H379" t="s">
        <v>1286</v>
      </c>
      <c r="I379" s="4">
        <v>40862</v>
      </c>
    </row>
    <row r="380" spans="1:9" x14ac:dyDescent="0.2">
      <c r="A380" t="s">
        <v>16</v>
      </c>
      <c r="B380" t="s">
        <v>63</v>
      </c>
      <c r="C380" t="s">
        <v>1142</v>
      </c>
      <c r="D380" t="s">
        <v>390</v>
      </c>
      <c r="E380" t="s">
        <v>65</v>
      </c>
      <c r="F380" t="str">
        <f t="shared" si="5"/>
        <v>500005116</v>
      </c>
      <c r="G380" t="s">
        <v>1143</v>
      </c>
      <c r="H380" t="s">
        <v>1287</v>
      </c>
      <c r="I380" s="4">
        <v>40179</v>
      </c>
    </row>
    <row r="381" spans="1:9" x14ac:dyDescent="0.2">
      <c r="A381" t="s">
        <v>16</v>
      </c>
      <c r="B381" t="s">
        <v>63</v>
      </c>
      <c r="C381" t="s">
        <v>1142</v>
      </c>
      <c r="D381" t="s">
        <v>392</v>
      </c>
      <c r="E381" t="s">
        <v>73</v>
      </c>
      <c r="F381" t="str">
        <f t="shared" si="5"/>
        <v>500005127</v>
      </c>
      <c r="G381" t="s">
        <v>1143</v>
      </c>
      <c r="H381" t="s">
        <v>1288</v>
      </c>
      <c r="I381" s="4">
        <v>40179</v>
      </c>
    </row>
    <row r="382" spans="1:9" x14ac:dyDescent="0.2">
      <c r="A382" t="s">
        <v>16</v>
      </c>
      <c r="B382" t="s">
        <v>63</v>
      </c>
      <c r="C382" t="s">
        <v>1142</v>
      </c>
      <c r="D382" t="s">
        <v>393</v>
      </c>
      <c r="E382" t="s">
        <v>73</v>
      </c>
      <c r="F382" t="str">
        <f t="shared" si="5"/>
        <v>500005137</v>
      </c>
      <c r="G382" t="s">
        <v>1143</v>
      </c>
      <c r="H382" t="s">
        <v>1289</v>
      </c>
      <c r="I382" s="4">
        <v>40179</v>
      </c>
    </row>
    <row r="383" spans="1:9" x14ac:dyDescent="0.2">
      <c r="A383" t="s">
        <v>16</v>
      </c>
      <c r="B383" t="s">
        <v>63</v>
      </c>
      <c r="C383" t="s">
        <v>1142</v>
      </c>
      <c r="D383" t="s">
        <v>393</v>
      </c>
      <c r="E383" t="s">
        <v>49</v>
      </c>
      <c r="F383" t="str">
        <f t="shared" si="5"/>
        <v>5000051310</v>
      </c>
      <c r="G383" t="s">
        <v>1143</v>
      </c>
      <c r="H383" t="s">
        <v>1290</v>
      </c>
      <c r="I383" s="4">
        <v>40179</v>
      </c>
    </row>
    <row r="384" spans="1:9" x14ac:dyDescent="0.2">
      <c r="A384" t="s">
        <v>16</v>
      </c>
      <c r="B384" t="s">
        <v>63</v>
      </c>
      <c r="C384" t="s">
        <v>1142</v>
      </c>
      <c r="D384" t="s">
        <v>394</v>
      </c>
      <c r="E384" t="s">
        <v>62</v>
      </c>
      <c r="F384" t="str">
        <f t="shared" si="5"/>
        <v>500005153</v>
      </c>
      <c r="G384" t="s">
        <v>1143</v>
      </c>
      <c r="H384" t="s">
        <v>1291</v>
      </c>
      <c r="I384" s="4">
        <v>40179</v>
      </c>
    </row>
    <row r="385" spans="1:9" x14ac:dyDescent="0.2">
      <c r="A385" t="s">
        <v>13</v>
      </c>
      <c r="B385" t="s">
        <v>63</v>
      </c>
      <c r="C385" t="s">
        <v>1142</v>
      </c>
      <c r="D385" t="s">
        <v>395</v>
      </c>
      <c r="E385" t="s">
        <v>95</v>
      </c>
      <c r="F385" t="str">
        <f t="shared" si="5"/>
        <v>5000051626</v>
      </c>
      <c r="G385" t="s">
        <v>1147</v>
      </c>
      <c r="H385" t="s">
        <v>1292</v>
      </c>
      <c r="I385" s="4">
        <v>43748</v>
      </c>
    </row>
    <row r="386" spans="1:9" x14ac:dyDescent="0.2">
      <c r="A386" t="s">
        <v>16</v>
      </c>
      <c r="B386" t="s">
        <v>63</v>
      </c>
      <c r="C386" t="s">
        <v>1142</v>
      </c>
      <c r="D386" t="s">
        <v>396</v>
      </c>
      <c r="E386" t="s">
        <v>13</v>
      </c>
      <c r="F386" t="str">
        <f t="shared" si="5"/>
        <v>500005194</v>
      </c>
      <c r="G386" t="s">
        <v>1143</v>
      </c>
      <c r="H386" t="s">
        <v>1293</v>
      </c>
      <c r="I386" s="4">
        <v>40179</v>
      </c>
    </row>
    <row r="387" spans="1:9" x14ac:dyDescent="0.2">
      <c r="A387" t="s">
        <v>16</v>
      </c>
      <c r="B387" t="s">
        <v>63</v>
      </c>
      <c r="C387" t="s">
        <v>1142</v>
      </c>
      <c r="D387" t="s">
        <v>397</v>
      </c>
      <c r="E387" t="s">
        <v>62</v>
      </c>
      <c r="F387" t="str">
        <f t="shared" ref="F387:F450" si="6">D387&amp;E387</f>
        <v>500005203</v>
      </c>
      <c r="G387" t="s">
        <v>1175</v>
      </c>
      <c r="H387" t="s">
        <v>1294</v>
      </c>
      <c r="I387" s="4">
        <v>40179</v>
      </c>
    </row>
    <row r="388" spans="1:9" x14ac:dyDescent="0.2">
      <c r="A388" t="s">
        <v>16</v>
      </c>
      <c r="B388" t="s">
        <v>63</v>
      </c>
      <c r="C388" t="s">
        <v>1142</v>
      </c>
      <c r="D388" t="s">
        <v>399</v>
      </c>
      <c r="E388" t="s">
        <v>13</v>
      </c>
      <c r="F388" t="str">
        <f t="shared" si="6"/>
        <v>500005214</v>
      </c>
      <c r="G388" t="s">
        <v>1143</v>
      </c>
      <c r="H388" t="s">
        <v>1144</v>
      </c>
      <c r="I388" s="4">
        <v>40179</v>
      </c>
    </row>
    <row r="389" spans="1:9" x14ac:dyDescent="0.2">
      <c r="A389" t="s">
        <v>16</v>
      </c>
      <c r="B389" t="s">
        <v>63</v>
      </c>
      <c r="C389" t="s">
        <v>1142</v>
      </c>
      <c r="D389" t="s">
        <v>400</v>
      </c>
      <c r="E389" t="s">
        <v>58</v>
      </c>
      <c r="F389" t="str">
        <f t="shared" si="6"/>
        <v>500005222</v>
      </c>
      <c r="G389" t="s">
        <v>1175</v>
      </c>
      <c r="H389" t="s">
        <v>1295</v>
      </c>
      <c r="I389" s="4">
        <v>40179</v>
      </c>
    </row>
    <row r="390" spans="1:9" x14ac:dyDescent="0.2">
      <c r="A390" t="s">
        <v>16</v>
      </c>
      <c r="B390" t="s">
        <v>63</v>
      </c>
      <c r="C390" t="s">
        <v>1142</v>
      </c>
      <c r="D390" t="s">
        <v>400</v>
      </c>
      <c r="E390" t="s">
        <v>62</v>
      </c>
      <c r="F390" t="str">
        <f t="shared" si="6"/>
        <v>500005223</v>
      </c>
      <c r="G390" t="s">
        <v>1143</v>
      </c>
      <c r="H390" t="s">
        <v>1296</v>
      </c>
      <c r="I390" s="4">
        <v>40179</v>
      </c>
    </row>
    <row r="391" spans="1:9" x14ac:dyDescent="0.2">
      <c r="A391" t="s">
        <v>16</v>
      </c>
      <c r="B391" t="s">
        <v>63</v>
      </c>
      <c r="C391" t="s">
        <v>1142</v>
      </c>
      <c r="D391" t="s">
        <v>401</v>
      </c>
      <c r="E391" t="s">
        <v>66</v>
      </c>
      <c r="F391" t="str">
        <f t="shared" si="6"/>
        <v>500005245</v>
      </c>
      <c r="G391" t="s">
        <v>1143</v>
      </c>
      <c r="H391" t="s">
        <v>1297</v>
      </c>
      <c r="I391" s="4">
        <v>40179</v>
      </c>
    </row>
    <row r="392" spans="1:9" x14ac:dyDescent="0.2">
      <c r="A392" t="s">
        <v>16</v>
      </c>
      <c r="B392" t="s">
        <v>63</v>
      </c>
      <c r="C392" t="s">
        <v>1142</v>
      </c>
      <c r="D392" t="s">
        <v>402</v>
      </c>
      <c r="E392" t="s">
        <v>66</v>
      </c>
      <c r="F392" t="str">
        <f t="shared" si="6"/>
        <v>500005265</v>
      </c>
      <c r="G392" t="s">
        <v>1149</v>
      </c>
      <c r="H392" t="s">
        <v>1232</v>
      </c>
      <c r="I392" s="4">
        <v>40179</v>
      </c>
    </row>
    <row r="393" spans="1:9" x14ac:dyDescent="0.2">
      <c r="A393" t="s">
        <v>16</v>
      </c>
      <c r="B393" t="s">
        <v>63</v>
      </c>
      <c r="C393" t="s">
        <v>1142</v>
      </c>
      <c r="D393" t="s">
        <v>403</v>
      </c>
      <c r="E393" t="s">
        <v>58</v>
      </c>
      <c r="F393" t="str">
        <f t="shared" si="6"/>
        <v>500005272</v>
      </c>
      <c r="G393" t="s">
        <v>1175</v>
      </c>
      <c r="H393" t="s">
        <v>1298</v>
      </c>
      <c r="I393" s="4">
        <v>40179</v>
      </c>
    </row>
    <row r="394" spans="1:9" x14ac:dyDescent="0.2">
      <c r="A394" t="s">
        <v>16</v>
      </c>
      <c r="B394" t="s">
        <v>63</v>
      </c>
      <c r="C394" t="s">
        <v>1142</v>
      </c>
      <c r="D394" t="s">
        <v>403</v>
      </c>
      <c r="E394" t="s">
        <v>66</v>
      </c>
      <c r="F394" t="str">
        <f t="shared" si="6"/>
        <v>500005275</v>
      </c>
      <c r="G394" t="s">
        <v>1143</v>
      </c>
      <c r="H394" t="s">
        <v>1299</v>
      </c>
      <c r="I394" s="4">
        <v>40179</v>
      </c>
    </row>
    <row r="395" spans="1:9" x14ac:dyDescent="0.2">
      <c r="A395" t="s">
        <v>16</v>
      </c>
      <c r="B395" t="s">
        <v>63</v>
      </c>
      <c r="C395" t="s">
        <v>1142</v>
      </c>
      <c r="D395" t="s">
        <v>404</v>
      </c>
      <c r="E395" t="s">
        <v>65</v>
      </c>
      <c r="F395" t="str">
        <f t="shared" si="6"/>
        <v>500005286</v>
      </c>
      <c r="G395" t="s">
        <v>1149</v>
      </c>
      <c r="H395" t="s">
        <v>1300</v>
      </c>
      <c r="I395" s="4">
        <v>40179</v>
      </c>
    </row>
    <row r="396" spans="1:9" x14ac:dyDescent="0.2">
      <c r="A396" t="s">
        <v>16</v>
      </c>
      <c r="B396" t="s">
        <v>63</v>
      </c>
      <c r="C396" t="s">
        <v>1142</v>
      </c>
      <c r="D396" t="s">
        <v>405</v>
      </c>
      <c r="E396" t="s">
        <v>58</v>
      </c>
      <c r="F396" t="str">
        <f t="shared" si="6"/>
        <v>500005292</v>
      </c>
      <c r="G396" t="s">
        <v>1175</v>
      </c>
      <c r="H396" t="s">
        <v>1301</v>
      </c>
      <c r="I396" s="4">
        <v>40179</v>
      </c>
    </row>
    <row r="397" spans="1:9" x14ac:dyDescent="0.2">
      <c r="A397" t="s">
        <v>16</v>
      </c>
      <c r="B397" t="s">
        <v>63</v>
      </c>
      <c r="C397" t="s">
        <v>1142</v>
      </c>
      <c r="D397" t="s">
        <v>405</v>
      </c>
      <c r="E397" t="s">
        <v>13</v>
      </c>
      <c r="F397" t="str">
        <f t="shared" si="6"/>
        <v>500005294</v>
      </c>
      <c r="G397" t="s">
        <v>1143</v>
      </c>
      <c r="H397" t="s">
        <v>1299</v>
      </c>
      <c r="I397" s="4">
        <v>40179</v>
      </c>
    </row>
    <row r="398" spans="1:9" x14ac:dyDescent="0.2">
      <c r="A398" t="s">
        <v>16</v>
      </c>
      <c r="B398" t="s">
        <v>63</v>
      </c>
      <c r="C398" t="s">
        <v>1142</v>
      </c>
      <c r="D398" t="s">
        <v>406</v>
      </c>
      <c r="E398" t="s">
        <v>37</v>
      </c>
      <c r="F398" t="str">
        <f t="shared" si="6"/>
        <v>5000053111</v>
      </c>
      <c r="G398" t="s">
        <v>1143</v>
      </c>
      <c r="H398" t="s">
        <v>1302</v>
      </c>
      <c r="I398" s="4">
        <v>40179</v>
      </c>
    </row>
    <row r="399" spans="1:9" x14ac:dyDescent="0.2">
      <c r="A399" t="s">
        <v>16</v>
      </c>
      <c r="B399" t="s">
        <v>63</v>
      </c>
      <c r="C399" t="s">
        <v>1142</v>
      </c>
      <c r="D399" t="s">
        <v>407</v>
      </c>
      <c r="E399" t="s">
        <v>138</v>
      </c>
      <c r="F399" t="str">
        <f t="shared" si="6"/>
        <v>500005328</v>
      </c>
      <c r="G399" t="s">
        <v>1143</v>
      </c>
      <c r="H399" t="s">
        <v>1302</v>
      </c>
      <c r="I399" s="4">
        <v>40179</v>
      </c>
    </row>
    <row r="400" spans="1:9" x14ac:dyDescent="0.2">
      <c r="A400" t="s">
        <v>16</v>
      </c>
      <c r="B400" t="s">
        <v>63</v>
      </c>
      <c r="C400" t="s">
        <v>1142</v>
      </c>
      <c r="D400" t="s">
        <v>408</v>
      </c>
      <c r="E400" t="s">
        <v>62</v>
      </c>
      <c r="F400" t="str">
        <f t="shared" si="6"/>
        <v>500005333</v>
      </c>
      <c r="G400" t="s">
        <v>1143</v>
      </c>
      <c r="H400" t="s">
        <v>1303</v>
      </c>
      <c r="I400" s="4">
        <v>40179</v>
      </c>
    </row>
    <row r="401" spans="1:9" x14ac:dyDescent="0.2">
      <c r="A401" t="s">
        <v>16</v>
      </c>
      <c r="B401" t="s">
        <v>63</v>
      </c>
      <c r="C401" t="s">
        <v>1142</v>
      </c>
      <c r="D401" t="s">
        <v>409</v>
      </c>
      <c r="E401" t="s">
        <v>62</v>
      </c>
      <c r="F401" t="str">
        <f t="shared" si="6"/>
        <v>500005343</v>
      </c>
      <c r="G401" t="s">
        <v>1143</v>
      </c>
      <c r="H401" t="s">
        <v>1302</v>
      </c>
      <c r="I401" s="4">
        <v>40179</v>
      </c>
    </row>
    <row r="402" spans="1:9" x14ac:dyDescent="0.2">
      <c r="A402" t="s">
        <v>58</v>
      </c>
      <c r="B402" t="s">
        <v>63</v>
      </c>
      <c r="C402" t="s">
        <v>1142</v>
      </c>
      <c r="D402" t="s">
        <v>409</v>
      </c>
      <c r="E402" t="s">
        <v>87</v>
      </c>
      <c r="F402" t="str">
        <f t="shared" si="6"/>
        <v>5000053419</v>
      </c>
      <c r="G402" t="s">
        <v>1143</v>
      </c>
      <c r="H402" t="s">
        <v>1178</v>
      </c>
      <c r="I402" s="4">
        <v>40179</v>
      </c>
    </row>
    <row r="403" spans="1:9" x14ac:dyDescent="0.2">
      <c r="A403" t="s">
        <v>16</v>
      </c>
      <c r="B403" t="s">
        <v>63</v>
      </c>
      <c r="C403" t="s">
        <v>1142</v>
      </c>
      <c r="D403" t="s">
        <v>410</v>
      </c>
      <c r="E403" t="s">
        <v>66</v>
      </c>
      <c r="F403" t="str">
        <f t="shared" si="6"/>
        <v>500005355</v>
      </c>
      <c r="G403" t="s">
        <v>1143</v>
      </c>
      <c r="H403" t="s">
        <v>1302</v>
      </c>
      <c r="I403" s="4">
        <v>40179</v>
      </c>
    </row>
    <row r="404" spans="1:9" x14ac:dyDescent="0.2">
      <c r="A404" t="s">
        <v>16</v>
      </c>
      <c r="B404" t="s">
        <v>63</v>
      </c>
      <c r="C404" t="s">
        <v>1142</v>
      </c>
      <c r="D404" t="s">
        <v>411</v>
      </c>
      <c r="E404" t="s">
        <v>16</v>
      </c>
      <c r="F404" t="str">
        <f t="shared" si="6"/>
        <v>500005361</v>
      </c>
      <c r="G404" t="s">
        <v>1143</v>
      </c>
      <c r="H404" t="s">
        <v>1304</v>
      </c>
      <c r="I404" s="4">
        <v>40179</v>
      </c>
    </row>
    <row r="405" spans="1:9" x14ac:dyDescent="0.2">
      <c r="A405" t="s">
        <v>16</v>
      </c>
      <c r="B405" t="s">
        <v>63</v>
      </c>
      <c r="C405" t="s">
        <v>1142</v>
      </c>
      <c r="D405" t="s">
        <v>412</v>
      </c>
      <c r="E405" t="s">
        <v>66</v>
      </c>
      <c r="F405" t="str">
        <f t="shared" si="6"/>
        <v>500005375</v>
      </c>
      <c r="G405" t="s">
        <v>1143</v>
      </c>
      <c r="H405" t="s">
        <v>1305</v>
      </c>
      <c r="I405" s="4">
        <v>40179</v>
      </c>
    </row>
    <row r="406" spans="1:9" x14ac:dyDescent="0.2">
      <c r="A406" t="s">
        <v>16</v>
      </c>
      <c r="B406" t="s">
        <v>63</v>
      </c>
      <c r="C406" t="s">
        <v>1142</v>
      </c>
      <c r="D406" t="s">
        <v>413</v>
      </c>
      <c r="E406" t="s">
        <v>66</v>
      </c>
      <c r="F406" t="str">
        <f t="shared" si="6"/>
        <v>500005385</v>
      </c>
      <c r="G406" t="s">
        <v>1175</v>
      </c>
      <c r="H406" t="s">
        <v>1179</v>
      </c>
      <c r="I406" s="4">
        <v>40179</v>
      </c>
    </row>
    <row r="407" spans="1:9" x14ac:dyDescent="0.2">
      <c r="A407" t="s">
        <v>16</v>
      </c>
      <c r="B407" t="s">
        <v>63</v>
      </c>
      <c r="C407" t="s">
        <v>1142</v>
      </c>
      <c r="D407" t="s">
        <v>413</v>
      </c>
      <c r="E407" t="s">
        <v>73</v>
      </c>
      <c r="F407" t="str">
        <f t="shared" si="6"/>
        <v>500005387</v>
      </c>
      <c r="G407" t="s">
        <v>1143</v>
      </c>
      <c r="H407" t="s">
        <v>1144</v>
      </c>
      <c r="I407" s="4">
        <v>40179</v>
      </c>
    </row>
    <row r="408" spans="1:9" x14ac:dyDescent="0.2">
      <c r="A408" t="s">
        <v>16</v>
      </c>
      <c r="B408" t="s">
        <v>63</v>
      </c>
      <c r="C408" t="s">
        <v>1142</v>
      </c>
      <c r="D408" t="s">
        <v>414</v>
      </c>
      <c r="E408" t="s">
        <v>62</v>
      </c>
      <c r="F408" t="str">
        <f t="shared" si="6"/>
        <v>500005393</v>
      </c>
      <c r="G408" t="s">
        <v>1175</v>
      </c>
      <c r="H408" t="s">
        <v>1232</v>
      </c>
      <c r="I408" s="4">
        <v>40179</v>
      </c>
    </row>
    <row r="409" spans="1:9" x14ac:dyDescent="0.2">
      <c r="A409" t="s">
        <v>16</v>
      </c>
      <c r="B409" t="s">
        <v>63</v>
      </c>
      <c r="C409" t="s">
        <v>1142</v>
      </c>
      <c r="D409" t="s">
        <v>414</v>
      </c>
      <c r="E409" t="s">
        <v>65</v>
      </c>
      <c r="F409" t="str">
        <f t="shared" si="6"/>
        <v>500005396</v>
      </c>
      <c r="G409" t="s">
        <v>1143</v>
      </c>
      <c r="H409" t="s">
        <v>1306</v>
      </c>
      <c r="I409" s="4">
        <v>40179</v>
      </c>
    </row>
    <row r="410" spans="1:9" x14ac:dyDescent="0.2">
      <c r="A410" t="s">
        <v>16</v>
      </c>
      <c r="B410" t="s">
        <v>63</v>
      </c>
      <c r="C410" t="s">
        <v>1142</v>
      </c>
      <c r="D410" t="s">
        <v>415</v>
      </c>
      <c r="E410" t="s">
        <v>82</v>
      </c>
      <c r="F410" t="str">
        <f t="shared" si="6"/>
        <v>5000054012</v>
      </c>
      <c r="G410" t="s">
        <v>1143</v>
      </c>
      <c r="H410" t="s">
        <v>1144</v>
      </c>
      <c r="I410" s="4">
        <v>40179</v>
      </c>
    </row>
    <row r="411" spans="1:9" x14ac:dyDescent="0.2">
      <c r="A411" t="s">
        <v>16</v>
      </c>
      <c r="B411" t="s">
        <v>63</v>
      </c>
      <c r="C411" t="s">
        <v>1142</v>
      </c>
      <c r="D411" t="s">
        <v>415</v>
      </c>
      <c r="E411" t="s">
        <v>68</v>
      </c>
      <c r="F411" t="str">
        <f t="shared" si="6"/>
        <v>5000054013</v>
      </c>
      <c r="G411" t="s">
        <v>1143</v>
      </c>
      <c r="H411" t="s">
        <v>1144</v>
      </c>
      <c r="I411" s="4">
        <v>40179</v>
      </c>
    </row>
    <row r="412" spans="1:9" x14ac:dyDescent="0.2">
      <c r="A412" t="s">
        <v>16</v>
      </c>
      <c r="B412" t="s">
        <v>63</v>
      </c>
      <c r="C412" t="s">
        <v>1142</v>
      </c>
      <c r="D412" t="s">
        <v>417</v>
      </c>
      <c r="E412" t="s">
        <v>82</v>
      </c>
      <c r="F412" t="str">
        <f t="shared" si="6"/>
        <v>5000054112</v>
      </c>
      <c r="G412" t="s">
        <v>1143</v>
      </c>
      <c r="H412" t="s">
        <v>1144</v>
      </c>
      <c r="I412" s="4">
        <v>40179</v>
      </c>
    </row>
    <row r="413" spans="1:9" x14ac:dyDescent="0.2">
      <c r="A413" t="s">
        <v>16</v>
      </c>
      <c r="B413" t="s">
        <v>63</v>
      </c>
      <c r="C413" t="s">
        <v>1142</v>
      </c>
      <c r="D413" t="s">
        <v>418</v>
      </c>
      <c r="E413" t="s">
        <v>138</v>
      </c>
      <c r="F413" t="str">
        <f t="shared" si="6"/>
        <v>500005448</v>
      </c>
      <c r="G413" t="s">
        <v>1143</v>
      </c>
      <c r="H413" t="s">
        <v>1144</v>
      </c>
      <c r="I413" s="4">
        <v>40179</v>
      </c>
    </row>
    <row r="414" spans="1:9" x14ac:dyDescent="0.2">
      <c r="A414" t="s">
        <v>16</v>
      </c>
      <c r="B414" t="s">
        <v>63</v>
      </c>
      <c r="C414" t="s">
        <v>1142</v>
      </c>
      <c r="D414" t="s">
        <v>419</v>
      </c>
      <c r="E414" t="s">
        <v>13</v>
      </c>
      <c r="F414" t="str">
        <f t="shared" si="6"/>
        <v>500005454</v>
      </c>
      <c r="G414" t="s">
        <v>1188</v>
      </c>
      <c r="H414" t="s">
        <v>1179</v>
      </c>
      <c r="I414" s="4">
        <v>40179</v>
      </c>
    </row>
    <row r="415" spans="1:9" x14ac:dyDescent="0.2">
      <c r="A415" t="s">
        <v>16</v>
      </c>
      <c r="B415" t="s">
        <v>63</v>
      </c>
      <c r="C415" t="s">
        <v>1142</v>
      </c>
      <c r="D415" t="s">
        <v>420</v>
      </c>
      <c r="E415" t="s">
        <v>73</v>
      </c>
      <c r="F415" t="str">
        <f t="shared" si="6"/>
        <v>500005497</v>
      </c>
      <c r="G415" t="s">
        <v>1143</v>
      </c>
      <c r="H415" t="s">
        <v>1307</v>
      </c>
      <c r="I415" s="4">
        <v>40179</v>
      </c>
    </row>
    <row r="416" spans="1:9" x14ac:dyDescent="0.2">
      <c r="A416" t="s">
        <v>16</v>
      </c>
      <c r="B416" t="s">
        <v>63</v>
      </c>
      <c r="C416" t="s">
        <v>1142</v>
      </c>
      <c r="D416" t="s">
        <v>423</v>
      </c>
      <c r="E416" t="s">
        <v>138</v>
      </c>
      <c r="F416" t="str">
        <f t="shared" si="6"/>
        <v>500005508</v>
      </c>
      <c r="G416" t="s">
        <v>1143</v>
      </c>
      <c r="H416" t="s">
        <v>1144</v>
      </c>
      <c r="I416" s="4">
        <v>40179</v>
      </c>
    </row>
    <row r="417" spans="1:9" x14ac:dyDescent="0.2">
      <c r="A417" t="s">
        <v>16</v>
      </c>
      <c r="B417" t="s">
        <v>63</v>
      </c>
      <c r="C417" t="s">
        <v>1142</v>
      </c>
      <c r="D417" t="s">
        <v>426</v>
      </c>
      <c r="E417" t="s">
        <v>62</v>
      </c>
      <c r="F417" t="str">
        <f t="shared" si="6"/>
        <v>500005513</v>
      </c>
      <c r="G417" t="s">
        <v>1143</v>
      </c>
      <c r="H417" t="s">
        <v>1308</v>
      </c>
      <c r="I417" s="4">
        <v>40179</v>
      </c>
    </row>
    <row r="418" spans="1:9" x14ac:dyDescent="0.2">
      <c r="A418" t="s">
        <v>16</v>
      </c>
      <c r="B418" t="s">
        <v>63</v>
      </c>
      <c r="C418" t="s">
        <v>1142</v>
      </c>
      <c r="D418" t="s">
        <v>426</v>
      </c>
      <c r="E418" t="s">
        <v>49</v>
      </c>
      <c r="F418" t="str">
        <f t="shared" si="6"/>
        <v>5000055110</v>
      </c>
      <c r="G418" t="s">
        <v>1143</v>
      </c>
      <c r="H418" t="s">
        <v>1309</v>
      </c>
      <c r="I418" s="4">
        <v>40179</v>
      </c>
    </row>
    <row r="419" spans="1:9" x14ac:dyDescent="0.2">
      <c r="A419" t="s">
        <v>16</v>
      </c>
      <c r="B419" t="s">
        <v>63</v>
      </c>
      <c r="C419" t="s">
        <v>1142</v>
      </c>
      <c r="D419" t="s">
        <v>426</v>
      </c>
      <c r="E419" t="s">
        <v>66</v>
      </c>
      <c r="F419" t="str">
        <f t="shared" si="6"/>
        <v>500005515</v>
      </c>
      <c r="G419" t="s">
        <v>1143</v>
      </c>
      <c r="H419" t="s">
        <v>1310</v>
      </c>
      <c r="I419" s="4">
        <v>40179</v>
      </c>
    </row>
    <row r="420" spans="1:9" x14ac:dyDescent="0.2">
      <c r="A420" t="s">
        <v>16</v>
      </c>
      <c r="B420" t="s">
        <v>63</v>
      </c>
      <c r="C420" t="s">
        <v>1142</v>
      </c>
      <c r="D420" t="s">
        <v>427</v>
      </c>
      <c r="E420" t="s">
        <v>62</v>
      </c>
      <c r="F420" t="str">
        <f t="shared" si="6"/>
        <v>500005533</v>
      </c>
      <c r="G420" t="s">
        <v>1153</v>
      </c>
      <c r="H420" t="s">
        <v>1232</v>
      </c>
      <c r="I420" s="4">
        <v>40179</v>
      </c>
    </row>
    <row r="421" spans="1:9" x14ac:dyDescent="0.2">
      <c r="A421" t="s">
        <v>16</v>
      </c>
      <c r="B421" t="s">
        <v>63</v>
      </c>
      <c r="C421" t="s">
        <v>1142</v>
      </c>
      <c r="D421" t="s">
        <v>427</v>
      </c>
      <c r="E421" t="s">
        <v>66</v>
      </c>
      <c r="F421" t="str">
        <f t="shared" si="6"/>
        <v>500005535</v>
      </c>
      <c r="G421" t="s">
        <v>1143</v>
      </c>
      <c r="H421" t="s">
        <v>1311</v>
      </c>
      <c r="I421" s="4">
        <v>40179</v>
      </c>
    </row>
    <row r="422" spans="1:9" x14ac:dyDescent="0.2">
      <c r="A422" t="s">
        <v>16</v>
      </c>
      <c r="B422" t="s">
        <v>63</v>
      </c>
      <c r="C422" t="s">
        <v>1142</v>
      </c>
      <c r="D422" t="s">
        <v>428</v>
      </c>
      <c r="E422" t="s">
        <v>66</v>
      </c>
      <c r="F422" t="str">
        <f t="shared" si="6"/>
        <v>500005555</v>
      </c>
      <c r="G422" t="s">
        <v>1153</v>
      </c>
      <c r="H422" t="s">
        <v>1312</v>
      </c>
      <c r="I422" s="4">
        <v>40179</v>
      </c>
    </row>
    <row r="423" spans="1:9" x14ac:dyDescent="0.2">
      <c r="A423" t="s">
        <v>16</v>
      </c>
      <c r="B423" t="s">
        <v>63</v>
      </c>
      <c r="C423" t="s">
        <v>1142</v>
      </c>
      <c r="D423" t="s">
        <v>428</v>
      </c>
      <c r="E423" t="s">
        <v>73</v>
      </c>
      <c r="F423" t="str">
        <f t="shared" si="6"/>
        <v>500005557</v>
      </c>
      <c r="G423" t="s">
        <v>1143</v>
      </c>
      <c r="H423" t="s">
        <v>1313</v>
      </c>
      <c r="I423" s="4">
        <v>40179</v>
      </c>
    </row>
    <row r="424" spans="1:9" x14ac:dyDescent="0.2">
      <c r="A424" t="s">
        <v>16</v>
      </c>
      <c r="B424" t="s">
        <v>63</v>
      </c>
      <c r="C424" t="s">
        <v>1142</v>
      </c>
      <c r="D424" t="s">
        <v>429</v>
      </c>
      <c r="E424" t="s">
        <v>138</v>
      </c>
      <c r="F424" t="str">
        <f t="shared" si="6"/>
        <v>500005928</v>
      </c>
      <c r="G424" t="s">
        <v>1175</v>
      </c>
      <c r="H424" t="s">
        <v>1179</v>
      </c>
      <c r="I424" s="4">
        <v>41320</v>
      </c>
    </row>
    <row r="425" spans="1:9" x14ac:dyDescent="0.2">
      <c r="A425" t="s">
        <v>16</v>
      </c>
      <c r="B425" t="s">
        <v>63</v>
      </c>
      <c r="C425" t="s">
        <v>1142</v>
      </c>
      <c r="D425" t="s">
        <v>430</v>
      </c>
      <c r="E425" t="s">
        <v>58</v>
      </c>
      <c r="F425" t="str">
        <f t="shared" si="6"/>
        <v>500005932</v>
      </c>
      <c r="G425" t="s">
        <v>1159</v>
      </c>
      <c r="H425" t="s">
        <v>1314</v>
      </c>
      <c r="I425" s="4">
        <v>40179</v>
      </c>
    </row>
    <row r="426" spans="1:9" x14ac:dyDescent="0.2">
      <c r="A426" t="s">
        <v>58</v>
      </c>
      <c r="B426" t="s">
        <v>63</v>
      </c>
      <c r="C426" t="s">
        <v>1142</v>
      </c>
      <c r="D426" t="s">
        <v>431</v>
      </c>
      <c r="E426" t="s">
        <v>66</v>
      </c>
      <c r="F426" t="str">
        <f t="shared" si="6"/>
        <v>500005955</v>
      </c>
      <c r="G426" t="s">
        <v>1153</v>
      </c>
      <c r="H426" t="s">
        <v>1315</v>
      </c>
      <c r="I426" s="4">
        <v>44574</v>
      </c>
    </row>
    <row r="427" spans="1:9" x14ac:dyDescent="0.2">
      <c r="A427" t="s">
        <v>16</v>
      </c>
      <c r="B427" t="s">
        <v>63</v>
      </c>
      <c r="C427" t="s">
        <v>1142</v>
      </c>
      <c r="D427" t="s">
        <v>432</v>
      </c>
      <c r="E427" t="s">
        <v>16</v>
      </c>
      <c r="F427" t="str">
        <f t="shared" si="6"/>
        <v>500005981</v>
      </c>
      <c r="G427" t="s">
        <v>1316</v>
      </c>
      <c r="H427" t="s">
        <v>1179</v>
      </c>
      <c r="I427" s="4">
        <v>40179</v>
      </c>
    </row>
    <row r="428" spans="1:9" x14ac:dyDescent="0.2">
      <c r="A428" t="s">
        <v>58</v>
      </c>
      <c r="B428" t="s">
        <v>63</v>
      </c>
      <c r="C428" t="s">
        <v>1142</v>
      </c>
      <c r="D428" t="s">
        <v>432</v>
      </c>
      <c r="E428" t="s">
        <v>112</v>
      </c>
      <c r="F428" t="str">
        <f t="shared" si="6"/>
        <v>500005989</v>
      </c>
      <c r="G428" t="s">
        <v>1316</v>
      </c>
      <c r="H428" t="s">
        <v>1179</v>
      </c>
      <c r="I428" s="4">
        <v>42317</v>
      </c>
    </row>
    <row r="429" spans="1:9" x14ac:dyDescent="0.2">
      <c r="A429" t="s">
        <v>62</v>
      </c>
      <c r="B429" t="s">
        <v>63</v>
      </c>
      <c r="C429" t="s">
        <v>1142</v>
      </c>
      <c r="D429" t="s">
        <v>432</v>
      </c>
      <c r="E429" t="s">
        <v>100</v>
      </c>
      <c r="F429" t="str">
        <f t="shared" si="6"/>
        <v>5000059837</v>
      </c>
      <c r="G429" t="s">
        <v>1317</v>
      </c>
      <c r="H429" t="s">
        <v>1179</v>
      </c>
      <c r="I429" s="4">
        <v>42851</v>
      </c>
    </row>
    <row r="430" spans="1:9" x14ac:dyDescent="0.2">
      <c r="A430" t="s">
        <v>49</v>
      </c>
      <c r="B430" t="s">
        <v>63</v>
      </c>
      <c r="C430" t="s">
        <v>1142</v>
      </c>
      <c r="D430" t="s">
        <v>432</v>
      </c>
      <c r="E430" t="s">
        <v>44</v>
      </c>
      <c r="F430" t="str">
        <f t="shared" si="6"/>
        <v>5000059816</v>
      </c>
      <c r="G430" t="s">
        <v>1316</v>
      </c>
      <c r="H430" t="s">
        <v>1318</v>
      </c>
      <c r="I430" s="4">
        <v>42815</v>
      </c>
    </row>
    <row r="431" spans="1:9" x14ac:dyDescent="0.2">
      <c r="A431" t="s">
        <v>22</v>
      </c>
      <c r="B431" t="s">
        <v>63</v>
      </c>
      <c r="C431" t="s">
        <v>1142</v>
      </c>
      <c r="D431" t="s">
        <v>432</v>
      </c>
      <c r="E431" t="s">
        <v>99</v>
      </c>
      <c r="F431" t="str">
        <f t="shared" si="6"/>
        <v>5000059823</v>
      </c>
      <c r="G431" t="s">
        <v>1316</v>
      </c>
      <c r="H431" t="s">
        <v>1319</v>
      </c>
      <c r="I431" s="4">
        <v>42815</v>
      </c>
    </row>
    <row r="432" spans="1:9" x14ac:dyDescent="0.2">
      <c r="A432" t="s">
        <v>46</v>
      </c>
      <c r="B432" t="s">
        <v>63</v>
      </c>
      <c r="C432" t="s">
        <v>1142</v>
      </c>
      <c r="D432" t="s">
        <v>432</v>
      </c>
      <c r="E432" t="s">
        <v>46</v>
      </c>
      <c r="F432" t="str">
        <f t="shared" si="6"/>
        <v>5000059830</v>
      </c>
      <c r="G432" t="s">
        <v>1316</v>
      </c>
      <c r="H432" t="s">
        <v>1320</v>
      </c>
      <c r="I432" s="4">
        <v>42815</v>
      </c>
    </row>
    <row r="433" spans="1:9" x14ac:dyDescent="0.2">
      <c r="A433" t="s">
        <v>142</v>
      </c>
      <c r="B433" t="s">
        <v>63</v>
      </c>
      <c r="C433" t="s">
        <v>1142</v>
      </c>
      <c r="D433" t="s">
        <v>432</v>
      </c>
      <c r="E433" t="s">
        <v>33</v>
      </c>
      <c r="F433" t="str">
        <f t="shared" si="6"/>
        <v>5000059845</v>
      </c>
      <c r="G433" t="s">
        <v>1316</v>
      </c>
      <c r="H433" t="s">
        <v>1179</v>
      </c>
      <c r="I433" s="4">
        <v>44694</v>
      </c>
    </row>
    <row r="434" spans="1:9" x14ac:dyDescent="0.2">
      <c r="A434" t="s">
        <v>45</v>
      </c>
      <c r="B434" t="s">
        <v>63</v>
      </c>
      <c r="C434" t="s">
        <v>1142</v>
      </c>
      <c r="D434" t="s">
        <v>432</v>
      </c>
      <c r="E434" t="s">
        <v>146</v>
      </c>
      <c r="F434" t="str">
        <f t="shared" si="6"/>
        <v>5000059852</v>
      </c>
      <c r="G434" t="s">
        <v>1316</v>
      </c>
      <c r="H434" t="s">
        <v>1179</v>
      </c>
      <c r="I434" s="4">
        <v>45544</v>
      </c>
    </row>
    <row r="435" spans="1:9" x14ac:dyDescent="0.2">
      <c r="A435" t="s">
        <v>16</v>
      </c>
      <c r="B435" t="s">
        <v>63</v>
      </c>
      <c r="C435" t="s">
        <v>1142</v>
      </c>
      <c r="D435" t="s">
        <v>433</v>
      </c>
      <c r="E435" t="s">
        <v>73</v>
      </c>
      <c r="F435" t="str">
        <f t="shared" si="6"/>
        <v>500006057</v>
      </c>
      <c r="G435" t="s">
        <v>1143</v>
      </c>
      <c r="H435" t="s">
        <v>1144</v>
      </c>
      <c r="I435" s="4">
        <v>40179</v>
      </c>
    </row>
    <row r="436" spans="1:9" x14ac:dyDescent="0.2">
      <c r="A436" t="s">
        <v>16</v>
      </c>
      <c r="B436" t="s">
        <v>63</v>
      </c>
      <c r="C436" t="s">
        <v>1142</v>
      </c>
      <c r="D436" t="s">
        <v>434</v>
      </c>
      <c r="E436" t="s">
        <v>13</v>
      </c>
      <c r="F436" t="str">
        <f t="shared" si="6"/>
        <v>500006064</v>
      </c>
      <c r="G436" t="s">
        <v>1143</v>
      </c>
      <c r="H436" t="s">
        <v>1144</v>
      </c>
      <c r="I436" s="4">
        <v>40179</v>
      </c>
    </row>
    <row r="437" spans="1:9" x14ac:dyDescent="0.2">
      <c r="A437" t="s">
        <v>16</v>
      </c>
      <c r="B437" t="s">
        <v>63</v>
      </c>
      <c r="C437" t="s">
        <v>1142</v>
      </c>
      <c r="D437" t="s">
        <v>437</v>
      </c>
      <c r="E437" t="s">
        <v>82</v>
      </c>
      <c r="F437" t="str">
        <f t="shared" si="6"/>
        <v>5000060712</v>
      </c>
      <c r="G437" t="s">
        <v>1143</v>
      </c>
      <c r="H437" t="s">
        <v>1144</v>
      </c>
      <c r="I437" s="4">
        <v>40179</v>
      </c>
    </row>
    <row r="438" spans="1:9" x14ac:dyDescent="0.2">
      <c r="A438" t="s">
        <v>16</v>
      </c>
      <c r="B438" t="s">
        <v>63</v>
      </c>
      <c r="C438" t="s">
        <v>1142</v>
      </c>
      <c r="D438" t="s">
        <v>442</v>
      </c>
      <c r="E438" t="s">
        <v>65</v>
      </c>
      <c r="F438" t="str">
        <f t="shared" si="6"/>
        <v>500006086</v>
      </c>
      <c r="G438" t="s">
        <v>1143</v>
      </c>
      <c r="H438" t="s">
        <v>1144</v>
      </c>
      <c r="I438" s="4">
        <v>40179</v>
      </c>
    </row>
    <row r="439" spans="1:9" x14ac:dyDescent="0.2">
      <c r="A439" t="s">
        <v>16</v>
      </c>
      <c r="B439" t="s">
        <v>63</v>
      </c>
      <c r="C439" t="s">
        <v>1142</v>
      </c>
      <c r="D439" t="s">
        <v>445</v>
      </c>
      <c r="E439" t="s">
        <v>13</v>
      </c>
      <c r="F439" t="str">
        <f t="shared" si="6"/>
        <v>500006094</v>
      </c>
      <c r="G439" t="s">
        <v>1143</v>
      </c>
      <c r="H439" t="s">
        <v>1321</v>
      </c>
      <c r="I439" s="4">
        <v>40179</v>
      </c>
    </row>
    <row r="440" spans="1:9" x14ac:dyDescent="0.2">
      <c r="A440" t="s">
        <v>16</v>
      </c>
      <c r="B440" t="s">
        <v>63</v>
      </c>
      <c r="C440" t="s">
        <v>1142</v>
      </c>
      <c r="D440" t="s">
        <v>446</v>
      </c>
      <c r="E440" t="s">
        <v>66</v>
      </c>
      <c r="F440" t="str">
        <f t="shared" si="6"/>
        <v>500006105</v>
      </c>
      <c r="G440" t="s">
        <v>1143</v>
      </c>
      <c r="H440" t="s">
        <v>1322</v>
      </c>
      <c r="I440" s="4">
        <v>40179</v>
      </c>
    </row>
    <row r="441" spans="1:9" x14ac:dyDescent="0.2">
      <c r="A441" t="s">
        <v>16</v>
      </c>
      <c r="B441" t="s">
        <v>63</v>
      </c>
      <c r="C441" t="s">
        <v>1142</v>
      </c>
      <c r="D441" t="s">
        <v>447</v>
      </c>
      <c r="E441" t="s">
        <v>16</v>
      </c>
      <c r="F441" t="str">
        <f t="shared" si="6"/>
        <v>500006131</v>
      </c>
      <c r="G441" t="s">
        <v>1143</v>
      </c>
      <c r="H441" t="s">
        <v>1323</v>
      </c>
      <c r="I441" s="4">
        <v>40179</v>
      </c>
    </row>
    <row r="442" spans="1:9" x14ac:dyDescent="0.2">
      <c r="A442" t="s">
        <v>16</v>
      </c>
      <c r="B442" t="s">
        <v>63</v>
      </c>
      <c r="C442" t="s">
        <v>1142</v>
      </c>
      <c r="D442" t="s">
        <v>448</v>
      </c>
      <c r="E442" t="s">
        <v>62</v>
      </c>
      <c r="F442" t="str">
        <f t="shared" si="6"/>
        <v>500006153</v>
      </c>
      <c r="G442" t="s">
        <v>1175</v>
      </c>
      <c r="H442" t="s">
        <v>1179</v>
      </c>
      <c r="I442" s="4">
        <v>40179</v>
      </c>
    </row>
    <row r="443" spans="1:9" x14ac:dyDescent="0.2">
      <c r="A443" t="s">
        <v>16</v>
      </c>
      <c r="B443" t="s">
        <v>63</v>
      </c>
      <c r="C443" t="s">
        <v>1142</v>
      </c>
      <c r="D443" t="s">
        <v>448</v>
      </c>
      <c r="E443" t="s">
        <v>66</v>
      </c>
      <c r="F443" t="str">
        <f t="shared" si="6"/>
        <v>500006155</v>
      </c>
      <c r="G443" t="s">
        <v>1324</v>
      </c>
      <c r="H443" t="s">
        <v>1325</v>
      </c>
      <c r="I443" s="4">
        <v>40179</v>
      </c>
    </row>
    <row r="444" spans="1:9" x14ac:dyDescent="0.2">
      <c r="A444" t="s">
        <v>62</v>
      </c>
      <c r="B444" t="s">
        <v>63</v>
      </c>
      <c r="C444" t="s">
        <v>1142</v>
      </c>
      <c r="D444" t="s">
        <v>448</v>
      </c>
      <c r="E444" t="s">
        <v>49</v>
      </c>
      <c r="F444" t="str">
        <f t="shared" si="6"/>
        <v>5000061510</v>
      </c>
      <c r="G444" t="s">
        <v>1175</v>
      </c>
      <c r="H444" t="s">
        <v>1179</v>
      </c>
      <c r="I444" s="4">
        <v>44259</v>
      </c>
    </row>
    <row r="445" spans="1:9" x14ac:dyDescent="0.2">
      <c r="A445" t="s">
        <v>62</v>
      </c>
      <c r="B445" t="s">
        <v>63</v>
      </c>
      <c r="C445" t="s">
        <v>1142</v>
      </c>
      <c r="D445" t="s">
        <v>448</v>
      </c>
      <c r="E445" t="s">
        <v>82</v>
      </c>
      <c r="F445" t="str">
        <f t="shared" si="6"/>
        <v>5000061512</v>
      </c>
      <c r="G445" t="s">
        <v>1143</v>
      </c>
      <c r="H445" t="s">
        <v>1325</v>
      </c>
      <c r="I445" s="4">
        <v>44259</v>
      </c>
    </row>
    <row r="446" spans="1:9" x14ac:dyDescent="0.2">
      <c r="A446" t="s">
        <v>13</v>
      </c>
      <c r="B446" t="s">
        <v>63</v>
      </c>
      <c r="C446" t="s">
        <v>1142</v>
      </c>
      <c r="D446" t="s">
        <v>448</v>
      </c>
      <c r="E446" t="s">
        <v>84</v>
      </c>
      <c r="F446" t="str">
        <f t="shared" si="6"/>
        <v>5000061515</v>
      </c>
      <c r="G446" t="s">
        <v>1165</v>
      </c>
      <c r="H446" t="s">
        <v>1199</v>
      </c>
      <c r="I446" s="4">
        <v>44497</v>
      </c>
    </row>
    <row r="447" spans="1:9" x14ac:dyDescent="0.2">
      <c r="A447" t="s">
        <v>58</v>
      </c>
      <c r="B447" t="s">
        <v>63</v>
      </c>
      <c r="C447" t="s">
        <v>1142</v>
      </c>
      <c r="D447" t="s">
        <v>449</v>
      </c>
      <c r="E447" t="s">
        <v>73</v>
      </c>
      <c r="F447" t="str">
        <f t="shared" si="6"/>
        <v>500006167</v>
      </c>
      <c r="G447" t="s">
        <v>1175</v>
      </c>
      <c r="H447" t="s">
        <v>1326</v>
      </c>
      <c r="I447" s="4">
        <v>41232</v>
      </c>
    </row>
    <row r="448" spans="1:9" x14ac:dyDescent="0.2">
      <c r="A448" t="s">
        <v>58</v>
      </c>
      <c r="B448" t="s">
        <v>63</v>
      </c>
      <c r="C448" t="s">
        <v>1142</v>
      </c>
      <c r="D448" t="s">
        <v>449</v>
      </c>
      <c r="E448" t="s">
        <v>87</v>
      </c>
      <c r="F448" t="str">
        <f t="shared" si="6"/>
        <v>5000061619</v>
      </c>
      <c r="G448" t="s">
        <v>1220</v>
      </c>
      <c r="H448" t="s">
        <v>1325</v>
      </c>
      <c r="I448" s="4">
        <v>41894</v>
      </c>
    </row>
    <row r="449" spans="1:9" x14ac:dyDescent="0.2">
      <c r="A449" t="s">
        <v>16</v>
      </c>
      <c r="B449" t="s">
        <v>63</v>
      </c>
      <c r="C449" t="s">
        <v>1142</v>
      </c>
      <c r="D449" t="s">
        <v>450</v>
      </c>
      <c r="E449" t="s">
        <v>73</v>
      </c>
      <c r="F449" t="str">
        <f t="shared" si="6"/>
        <v>500006187</v>
      </c>
      <c r="G449" t="s">
        <v>1143</v>
      </c>
      <c r="H449" t="s">
        <v>1327</v>
      </c>
      <c r="I449" s="4">
        <v>40179</v>
      </c>
    </row>
    <row r="450" spans="1:9" x14ac:dyDescent="0.2">
      <c r="A450" t="s">
        <v>16</v>
      </c>
      <c r="B450" t="s">
        <v>63</v>
      </c>
      <c r="C450" t="s">
        <v>1142</v>
      </c>
      <c r="D450" t="s">
        <v>451</v>
      </c>
      <c r="E450" t="s">
        <v>66</v>
      </c>
      <c r="F450" t="str">
        <f t="shared" si="6"/>
        <v>500006195</v>
      </c>
      <c r="G450" t="s">
        <v>1143</v>
      </c>
      <c r="H450" t="s">
        <v>1328</v>
      </c>
      <c r="I450" s="4">
        <v>40179</v>
      </c>
    </row>
    <row r="451" spans="1:9" x14ac:dyDescent="0.2">
      <c r="A451" t="s">
        <v>16</v>
      </c>
      <c r="B451" t="s">
        <v>63</v>
      </c>
      <c r="C451" t="s">
        <v>1142</v>
      </c>
      <c r="D451" t="s">
        <v>452</v>
      </c>
      <c r="E451" t="s">
        <v>58</v>
      </c>
      <c r="F451" t="str">
        <f t="shared" ref="F451:F514" si="7">D451&amp;E451</f>
        <v>500006202</v>
      </c>
      <c r="G451" t="s">
        <v>1220</v>
      </c>
      <c r="H451" t="s">
        <v>1329</v>
      </c>
      <c r="I451" s="4">
        <v>40179</v>
      </c>
    </row>
    <row r="452" spans="1:9" x14ac:dyDescent="0.2">
      <c r="A452" t="s">
        <v>16</v>
      </c>
      <c r="B452" t="s">
        <v>63</v>
      </c>
      <c r="C452" t="s">
        <v>1142</v>
      </c>
      <c r="D452" t="s">
        <v>454</v>
      </c>
      <c r="E452" t="s">
        <v>65</v>
      </c>
      <c r="F452" t="str">
        <f t="shared" si="7"/>
        <v>500006226</v>
      </c>
      <c r="G452" t="s">
        <v>1143</v>
      </c>
      <c r="H452" t="s">
        <v>1330</v>
      </c>
      <c r="I452" s="4">
        <v>40179</v>
      </c>
    </row>
    <row r="453" spans="1:9" x14ac:dyDescent="0.2">
      <c r="A453" t="s">
        <v>16</v>
      </c>
      <c r="B453" t="s">
        <v>63</v>
      </c>
      <c r="C453" t="s">
        <v>1142</v>
      </c>
      <c r="D453" t="s">
        <v>456</v>
      </c>
      <c r="E453" t="s">
        <v>62</v>
      </c>
      <c r="F453" t="str">
        <f t="shared" si="7"/>
        <v>500006253</v>
      </c>
      <c r="G453" t="s">
        <v>1143</v>
      </c>
      <c r="H453" t="s">
        <v>1331</v>
      </c>
      <c r="I453" s="4">
        <v>40179</v>
      </c>
    </row>
    <row r="454" spans="1:9" x14ac:dyDescent="0.2">
      <c r="A454" t="s">
        <v>16</v>
      </c>
      <c r="B454" t="s">
        <v>63</v>
      </c>
      <c r="C454" t="s">
        <v>1142</v>
      </c>
      <c r="D454" t="s">
        <v>457</v>
      </c>
      <c r="E454" t="s">
        <v>62</v>
      </c>
      <c r="F454" t="str">
        <f t="shared" si="7"/>
        <v>500006273</v>
      </c>
      <c r="G454" t="s">
        <v>1220</v>
      </c>
      <c r="H454" t="s">
        <v>1332</v>
      </c>
      <c r="I454" s="4">
        <v>40179</v>
      </c>
    </row>
    <row r="455" spans="1:9" x14ac:dyDescent="0.2">
      <c r="A455" t="s">
        <v>16</v>
      </c>
      <c r="B455" t="s">
        <v>63</v>
      </c>
      <c r="C455" t="s">
        <v>1142</v>
      </c>
      <c r="D455" t="s">
        <v>1333</v>
      </c>
      <c r="E455" t="s">
        <v>65</v>
      </c>
      <c r="F455" t="str">
        <f t="shared" si="7"/>
        <v>500006286</v>
      </c>
      <c r="G455" t="s">
        <v>1220</v>
      </c>
      <c r="H455" t="s">
        <v>1332</v>
      </c>
      <c r="I455" s="4">
        <v>40179</v>
      </c>
    </row>
    <row r="456" spans="1:9" x14ac:dyDescent="0.2">
      <c r="A456" t="s">
        <v>58</v>
      </c>
      <c r="B456" t="s">
        <v>63</v>
      </c>
      <c r="C456" t="s">
        <v>1142</v>
      </c>
      <c r="D456" t="s">
        <v>458</v>
      </c>
      <c r="E456" t="s">
        <v>88</v>
      </c>
      <c r="F456" t="str">
        <f t="shared" si="7"/>
        <v>5000062921</v>
      </c>
      <c r="G456" t="s">
        <v>1220</v>
      </c>
      <c r="H456" t="s">
        <v>1334</v>
      </c>
      <c r="I456" s="4">
        <v>40179</v>
      </c>
    </row>
    <row r="457" spans="1:9" x14ac:dyDescent="0.2">
      <c r="A457" t="s">
        <v>62</v>
      </c>
      <c r="B457" t="s">
        <v>63</v>
      </c>
      <c r="C457" t="s">
        <v>1142</v>
      </c>
      <c r="D457" t="s">
        <v>458</v>
      </c>
      <c r="E457" t="s">
        <v>83</v>
      </c>
      <c r="F457" t="str">
        <f t="shared" si="7"/>
        <v>5000062925</v>
      </c>
      <c r="G457" t="s">
        <v>1220</v>
      </c>
      <c r="H457" t="s">
        <v>1335</v>
      </c>
      <c r="I457" s="4">
        <v>42802</v>
      </c>
    </row>
    <row r="458" spans="1:9" x14ac:dyDescent="0.2">
      <c r="A458" t="s">
        <v>16</v>
      </c>
      <c r="B458" t="s">
        <v>63</v>
      </c>
      <c r="C458" t="s">
        <v>1142</v>
      </c>
      <c r="D458" t="s">
        <v>1336</v>
      </c>
      <c r="E458" t="s">
        <v>58</v>
      </c>
      <c r="F458" t="str">
        <f t="shared" si="7"/>
        <v>500006302</v>
      </c>
      <c r="G458" t="s">
        <v>1220</v>
      </c>
      <c r="H458" t="s">
        <v>1332</v>
      </c>
      <c r="I458" s="4">
        <v>40179</v>
      </c>
    </row>
    <row r="459" spans="1:9" x14ac:dyDescent="0.2">
      <c r="A459" t="s">
        <v>58</v>
      </c>
      <c r="B459" t="s">
        <v>63</v>
      </c>
      <c r="C459" t="s">
        <v>1142</v>
      </c>
      <c r="D459" t="s">
        <v>459</v>
      </c>
      <c r="E459" t="s">
        <v>73</v>
      </c>
      <c r="F459" t="str">
        <f t="shared" si="7"/>
        <v>500006317</v>
      </c>
      <c r="G459" t="s">
        <v>1220</v>
      </c>
      <c r="H459" t="s">
        <v>1335</v>
      </c>
      <c r="I459" s="4">
        <v>43019</v>
      </c>
    </row>
    <row r="460" spans="1:9" x14ac:dyDescent="0.2">
      <c r="A460" t="s">
        <v>13</v>
      </c>
      <c r="B460" t="s">
        <v>63</v>
      </c>
      <c r="C460" t="s">
        <v>1142</v>
      </c>
      <c r="D460" t="s">
        <v>459</v>
      </c>
      <c r="E460" t="s">
        <v>88</v>
      </c>
      <c r="F460" t="str">
        <f t="shared" si="7"/>
        <v>5000063121</v>
      </c>
      <c r="G460" t="s">
        <v>1204</v>
      </c>
      <c r="H460" t="s">
        <v>1210</v>
      </c>
      <c r="I460" s="4">
        <v>44229</v>
      </c>
    </row>
    <row r="461" spans="1:9" x14ac:dyDescent="0.2">
      <c r="A461" t="s">
        <v>66</v>
      </c>
      <c r="B461" t="s">
        <v>63</v>
      </c>
      <c r="C461" t="s">
        <v>1142</v>
      </c>
      <c r="D461" t="s">
        <v>459</v>
      </c>
      <c r="E461" t="s">
        <v>95</v>
      </c>
      <c r="F461" t="str">
        <f t="shared" si="7"/>
        <v>5000063126</v>
      </c>
      <c r="G461" t="s">
        <v>1165</v>
      </c>
      <c r="H461" t="s">
        <v>1210</v>
      </c>
      <c r="I461" s="4">
        <v>44533</v>
      </c>
    </row>
    <row r="462" spans="1:9" x14ac:dyDescent="0.2">
      <c r="A462" t="s">
        <v>16</v>
      </c>
      <c r="B462" t="s">
        <v>63</v>
      </c>
      <c r="C462" t="s">
        <v>1142</v>
      </c>
      <c r="D462" t="s">
        <v>1337</v>
      </c>
      <c r="E462" t="s">
        <v>58</v>
      </c>
      <c r="F462" t="str">
        <f t="shared" si="7"/>
        <v>500006322</v>
      </c>
      <c r="G462" t="s">
        <v>1220</v>
      </c>
      <c r="H462" t="s">
        <v>1329</v>
      </c>
      <c r="I462" s="4">
        <v>40179</v>
      </c>
    </row>
    <row r="463" spans="1:9" x14ac:dyDescent="0.2">
      <c r="A463" t="s">
        <v>16</v>
      </c>
      <c r="B463" t="s">
        <v>63</v>
      </c>
      <c r="C463" t="s">
        <v>1142</v>
      </c>
      <c r="D463" t="s">
        <v>461</v>
      </c>
      <c r="E463" t="s">
        <v>49</v>
      </c>
      <c r="F463" t="str">
        <f t="shared" si="7"/>
        <v>5000063310</v>
      </c>
      <c r="G463" t="s">
        <v>1143</v>
      </c>
      <c r="H463" t="s">
        <v>1338</v>
      </c>
      <c r="I463" s="4">
        <v>40179</v>
      </c>
    </row>
    <row r="464" spans="1:9" x14ac:dyDescent="0.2">
      <c r="A464" t="s">
        <v>16</v>
      </c>
      <c r="B464" t="s">
        <v>63</v>
      </c>
      <c r="C464" t="s">
        <v>1142</v>
      </c>
      <c r="D464" t="s">
        <v>462</v>
      </c>
      <c r="E464" t="s">
        <v>13</v>
      </c>
      <c r="F464" t="str">
        <f t="shared" si="7"/>
        <v>500006384</v>
      </c>
      <c r="G464" t="s">
        <v>1143</v>
      </c>
      <c r="H464" t="s">
        <v>1339</v>
      </c>
      <c r="I464" s="4">
        <v>40179</v>
      </c>
    </row>
    <row r="465" spans="1:9" x14ac:dyDescent="0.2">
      <c r="A465" t="s">
        <v>16</v>
      </c>
      <c r="B465" t="s">
        <v>63</v>
      </c>
      <c r="C465" t="s">
        <v>1142</v>
      </c>
      <c r="D465" t="s">
        <v>463</v>
      </c>
      <c r="E465" t="s">
        <v>65</v>
      </c>
      <c r="F465" t="str">
        <f t="shared" si="7"/>
        <v>500006406</v>
      </c>
      <c r="G465" t="s">
        <v>1143</v>
      </c>
      <c r="H465" t="s">
        <v>1339</v>
      </c>
      <c r="I465" s="4">
        <v>40179</v>
      </c>
    </row>
    <row r="466" spans="1:9" x14ac:dyDescent="0.2">
      <c r="A466" t="s">
        <v>16</v>
      </c>
      <c r="B466" t="s">
        <v>63</v>
      </c>
      <c r="C466" t="s">
        <v>1142</v>
      </c>
      <c r="D466" t="s">
        <v>464</v>
      </c>
      <c r="E466" t="s">
        <v>65</v>
      </c>
      <c r="F466" t="str">
        <f t="shared" si="7"/>
        <v>500006436</v>
      </c>
      <c r="G466" t="s">
        <v>1143</v>
      </c>
      <c r="H466" t="s">
        <v>1304</v>
      </c>
      <c r="I466" s="4">
        <v>40179</v>
      </c>
    </row>
    <row r="467" spans="1:9" x14ac:dyDescent="0.2">
      <c r="A467" t="s">
        <v>16</v>
      </c>
      <c r="B467" t="s">
        <v>63</v>
      </c>
      <c r="C467" t="s">
        <v>1142</v>
      </c>
      <c r="D467" t="s">
        <v>465</v>
      </c>
      <c r="E467" t="s">
        <v>65</v>
      </c>
      <c r="F467" t="str">
        <f t="shared" si="7"/>
        <v>500006456</v>
      </c>
      <c r="G467" t="s">
        <v>1143</v>
      </c>
      <c r="H467" t="s">
        <v>1304</v>
      </c>
      <c r="I467" s="4">
        <v>40179</v>
      </c>
    </row>
    <row r="468" spans="1:9" x14ac:dyDescent="0.2">
      <c r="A468" t="s">
        <v>16</v>
      </c>
      <c r="B468" t="s">
        <v>63</v>
      </c>
      <c r="C468" t="s">
        <v>1142</v>
      </c>
      <c r="D468" t="s">
        <v>466</v>
      </c>
      <c r="E468" t="s">
        <v>65</v>
      </c>
      <c r="F468" t="str">
        <f t="shared" si="7"/>
        <v>500006486</v>
      </c>
      <c r="G468" t="s">
        <v>1143</v>
      </c>
      <c r="H468" t="s">
        <v>1339</v>
      </c>
      <c r="I468" s="4">
        <v>40179</v>
      </c>
    </row>
    <row r="469" spans="1:9" x14ac:dyDescent="0.2">
      <c r="A469" t="s">
        <v>16</v>
      </c>
      <c r="B469" t="s">
        <v>63</v>
      </c>
      <c r="C469" t="s">
        <v>1142</v>
      </c>
      <c r="D469" t="s">
        <v>467</v>
      </c>
      <c r="E469" t="s">
        <v>62</v>
      </c>
      <c r="F469" t="str">
        <f t="shared" si="7"/>
        <v>500006583</v>
      </c>
      <c r="G469" t="s">
        <v>1188</v>
      </c>
      <c r="H469" t="s">
        <v>1232</v>
      </c>
      <c r="I469" s="4">
        <v>40179</v>
      </c>
    </row>
    <row r="470" spans="1:9" x14ac:dyDescent="0.2">
      <c r="A470" t="s">
        <v>16</v>
      </c>
      <c r="B470" t="s">
        <v>63</v>
      </c>
      <c r="C470" t="s">
        <v>1142</v>
      </c>
      <c r="D470" t="s">
        <v>468</v>
      </c>
      <c r="E470" t="s">
        <v>66</v>
      </c>
      <c r="F470" t="str">
        <f t="shared" si="7"/>
        <v>500006765</v>
      </c>
      <c r="G470" t="s">
        <v>1143</v>
      </c>
      <c r="H470" t="s">
        <v>1340</v>
      </c>
      <c r="I470" s="4">
        <v>40179</v>
      </c>
    </row>
    <row r="471" spans="1:9" x14ac:dyDescent="0.2">
      <c r="A471" t="s">
        <v>16</v>
      </c>
      <c r="B471" t="s">
        <v>63</v>
      </c>
      <c r="C471" t="s">
        <v>1142</v>
      </c>
      <c r="D471" t="s">
        <v>468</v>
      </c>
      <c r="E471" t="s">
        <v>65</v>
      </c>
      <c r="F471" t="str">
        <f t="shared" si="7"/>
        <v>500006766</v>
      </c>
      <c r="G471" t="s">
        <v>1143</v>
      </c>
      <c r="H471" t="s">
        <v>1341</v>
      </c>
      <c r="I471" s="4">
        <v>40179</v>
      </c>
    </row>
    <row r="472" spans="1:9" x14ac:dyDescent="0.2">
      <c r="A472" t="s">
        <v>16</v>
      </c>
      <c r="B472" t="s">
        <v>63</v>
      </c>
      <c r="C472" t="s">
        <v>1142</v>
      </c>
      <c r="D472" t="s">
        <v>470</v>
      </c>
      <c r="E472" t="s">
        <v>13</v>
      </c>
      <c r="F472" t="str">
        <f t="shared" si="7"/>
        <v>500006994</v>
      </c>
      <c r="G472" t="s">
        <v>1149</v>
      </c>
      <c r="H472" t="s">
        <v>1183</v>
      </c>
      <c r="I472" s="4">
        <v>40179</v>
      </c>
    </row>
    <row r="473" spans="1:9" x14ac:dyDescent="0.2">
      <c r="A473" t="s">
        <v>16</v>
      </c>
      <c r="B473" t="s">
        <v>63</v>
      </c>
      <c r="C473" t="s">
        <v>1142</v>
      </c>
      <c r="D473" t="s">
        <v>471</v>
      </c>
      <c r="E473" t="s">
        <v>13</v>
      </c>
      <c r="F473" t="str">
        <f t="shared" si="7"/>
        <v>500007044</v>
      </c>
      <c r="G473" t="s">
        <v>1193</v>
      </c>
      <c r="H473" t="s">
        <v>1342</v>
      </c>
      <c r="I473" s="4">
        <v>40179</v>
      </c>
    </row>
    <row r="474" spans="1:9" x14ac:dyDescent="0.2">
      <c r="A474" t="s">
        <v>58</v>
      </c>
      <c r="B474" t="s">
        <v>63</v>
      </c>
      <c r="C474" t="s">
        <v>1142</v>
      </c>
      <c r="D474" t="s">
        <v>472</v>
      </c>
      <c r="E474" t="s">
        <v>37</v>
      </c>
      <c r="F474" t="str">
        <f t="shared" si="7"/>
        <v>5000071511</v>
      </c>
      <c r="G474" t="s">
        <v>1147</v>
      </c>
      <c r="H474" t="s">
        <v>1343</v>
      </c>
      <c r="I474" s="4">
        <v>44230</v>
      </c>
    </row>
    <row r="475" spans="1:9" x14ac:dyDescent="0.2">
      <c r="A475" t="s">
        <v>16</v>
      </c>
      <c r="B475" t="s">
        <v>63</v>
      </c>
      <c r="C475" t="s">
        <v>1142</v>
      </c>
      <c r="D475" t="s">
        <v>473</v>
      </c>
      <c r="E475" t="s">
        <v>65</v>
      </c>
      <c r="F475" t="str">
        <f t="shared" si="7"/>
        <v>500007306</v>
      </c>
      <c r="G475" t="s">
        <v>1143</v>
      </c>
      <c r="H475" t="s">
        <v>1344</v>
      </c>
      <c r="I475" s="4">
        <v>40179</v>
      </c>
    </row>
    <row r="476" spans="1:9" x14ac:dyDescent="0.2">
      <c r="A476" t="s">
        <v>16</v>
      </c>
      <c r="B476" t="s">
        <v>63</v>
      </c>
      <c r="C476" t="s">
        <v>1142</v>
      </c>
      <c r="D476" t="s">
        <v>474</v>
      </c>
      <c r="E476" t="s">
        <v>138</v>
      </c>
      <c r="F476" t="str">
        <f t="shared" si="7"/>
        <v>500007338</v>
      </c>
      <c r="G476" t="s">
        <v>1143</v>
      </c>
      <c r="H476" t="s">
        <v>1144</v>
      </c>
      <c r="I476" s="4">
        <v>40179</v>
      </c>
    </row>
    <row r="477" spans="1:9" x14ac:dyDescent="0.2">
      <c r="A477" t="s">
        <v>16</v>
      </c>
      <c r="B477" t="s">
        <v>63</v>
      </c>
      <c r="C477" t="s">
        <v>1142</v>
      </c>
      <c r="D477" t="s">
        <v>475</v>
      </c>
      <c r="E477" t="s">
        <v>13</v>
      </c>
      <c r="F477" t="str">
        <f t="shared" si="7"/>
        <v>500007354</v>
      </c>
      <c r="G477" t="s">
        <v>1143</v>
      </c>
      <c r="H477" t="s">
        <v>1345</v>
      </c>
      <c r="I477" s="4">
        <v>40179</v>
      </c>
    </row>
    <row r="478" spans="1:9" x14ac:dyDescent="0.2">
      <c r="A478" t="s">
        <v>16</v>
      </c>
      <c r="B478" t="s">
        <v>63</v>
      </c>
      <c r="C478" t="s">
        <v>1142</v>
      </c>
      <c r="D478" t="s">
        <v>476</v>
      </c>
      <c r="E478" t="s">
        <v>66</v>
      </c>
      <c r="F478" t="str">
        <f t="shared" si="7"/>
        <v>500007415</v>
      </c>
      <c r="G478" t="s">
        <v>1153</v>
      </c>
      <c r="H478" t="s">
        <v>1346</v>
      </c>
      <c r="I478" s="4">
        <v>40179</v>
      </c>
    </row>
    <row r="479" spans="1:9" x14ac:dyDescent="0.2">
      <c r="A479" t="s">
        <v>16</v>
      </c>
      <c r="B479" t="s">
        <v>63</v>
      </c>
      <c r="C479" t="s">
        <v>1142</v>
      </c>
      <c r="D479" t="s">
        <v>477</v>
      </c>
      <c r="E479" t="s">
        <v>16</v>
      </c>
      <c r="F479" t="str">
        <f t="shared" si="7"/>
        <v>500007431</v>
      </c>
      <c r="G479" t="s">
        <v>1153</v>
      </c>
      <c r="H479" t="s">
        <v>1347</v>
      </c>
      <c r="I479" s="4">
        <v>40179</v>
      </c>
    </row>
    <row r="480" spans="1:9" x14ac:dyDescent="0.2">
      <c r="A480" t="s">
        <v>16</v>
      </c>
      <c r="B480" t="s">
        <v>63</v>
      </c>
      <c r="C480" t="s">
        <v>1142</v>
      </c>
      <c r="D480" t="s">
        <v>478</v>
      </c>
      <c r="E480" t="s">
        <v>138</v>
      </c>
      <c r="F480" t="str">
        <f t="shared" si="7"/>
        <v>500007468</v>
      </c>
      <c r="G480" t="s">
        <v>1153</v>
      </c>
      <c r="H480" t="s">
        <v>1348</v>
      </c>
      <c r="I480" s="4">
        <v>40179</v>
      </c>
    </row>
    <row r="481" spans="1:9" x14ac:dyDescent="0.2">
      <c r="A481" t="s">
        <v>16</v>
      </c>
      <c r="B481" t="s">
        <v>63</v>
      </c>
      <c r="C481" t="s">
        <v>1142</v>
      </c>
      <c r="D481" t="s">
        <v>479</v>
      </c>
      <c r="E481" t="s">
        <v>58</v>
      </c>
      <c r="F481" t="str">
        <f t="shared" si="7"/>
        <v>500007502</v>
      </c>
      <c r="G481" t="s">
        <v>1175</v>
      </c>
      <c r="H481" t="s">
        <v>1232</v>
      </c>
      <c r="I481" s="4">
        <v>40179</v>
      </c>
    </row>
    <row r="482" spans="1:9" x14ac:dyDescent="0.2">
      <c r="A482" t="s">
        <v>16</v>
      </c>
      <c r="B482" t="s">
        <v>63</v>
      </c>
      <c r="C482" t="s">
        <v>1142</v>
      </c>
      <c r="D482" t="s">
        <v>479</v>
      </c>
      <c r="E482" t="s">
        <v>16</v>
      </c>
      <c r="F482" t="str">
        <f t="shared" si="7"/>
        <v>500007501</v>
      </c>
      <c r="G482" t="s">
        <v>1143</v>
      </c>
      <c r="H482" t="s">
        <v>1349</v>
      </c>
      <c r="I482" s="4">
        <v>40179</v>
      </c>
    </row>
    <row r="483" spans="1:9" x14ac:dyDescent="0.2">
      <c r="A483" t="s">
        <v>16</v>
      </c>
      <c r="B483" t="s">
        <v>63</v>
      </c>
      <c r="C483" t="s">
        <v>1142</v>
      </c>
      <c r="D483" t="s">
        <v>481</v>
      </c>
      <c r="E483" t="s">
        <v>66</v>
      </c>
      <c r="F483" t="str">
        <f t="shared" si="7"/>
        <v>500007525</v>
      </c>
      <c r="G483" t="s">
        <v>1143</v>
      </c>
      <c r="H483" t="s">
        <v>1144</v>
      </c>
      <c r="I483" s="4">
        <v>40179</v>
      </c>
    </row>
    <row r="484" spans="1:9" x14ac:dyDescent="0.2">
      <c r="A484" t="s">
        <v>16</v>
      </c>
      <c r="B484" t="s">
        <v>63</v>
      </c>
      <c r="C484" t="s">
        <v>1142</v>
      </c>
      <c r="D484" t="s">
        <v>482</v>
      </c>
      <c r="E484" t="s">
        <v>62</v>
      </c>
      <c r="F484" t="str">
        <f t="shared" si="7"/>
        <v>500007573</v>
      </c>
      <c r="G484" t="s">
        <v>1143</v>
      </c>
      <c r="H484" t="s">
        <v>1144</v>
      </c>
      <c r="I484" s="4">
        <v>40179</v>
      </c>
    </row>
    <row r="485" spans="1:9" x14ac:dyDescent="0.2">
      <c r="A485" t="s">
        <v>16</v>
      </c>
      <c r="B485" t="s">
        <v>63</v>
      </c>
      <c r="C485" t="s">
        <v>1142</v>
      </c>
      <c r="D485" t="s">
        <v>483</v>
      </c>
      <c r="E485" t="s">
        <v>66</v>
      </c>
      <c r="F485" t="str">
        <f t="shared" si="7"/>
        <v>500007625</v>
      </c>
      <c r="G485" t="s">
        <v>1143</v>
      </c>
      <c r="H485" t="s">
        <v>1144</v>
      </c>
      <c r="I485" s="4">
        <v>40179</v>
      </c>
    </row>
    <row r="486" spans="1:9" x14ac:dyDescent="0.2">
      <c r="A486" t="s">
        <v>16</v>
      </c>
      <c r="B486" t="s">
        <v>63</v>
      </c>
      <c r="C486" t="s">
        <v>1142</v>
      </c>
      <c r="D486" t="s">
        <v>484</v>
      </c>
      <c r="E486" t="s">
        <v>66</v>
      </c>
      <c r="F486" t="str">
        <f t="shared" si="7"/>
        <v>500007645</v>
      </c>
      <c r="G486" t="s">
        <v>1143</v>
      </c>
      <c r="H486" t="s">
        <v>1144</v>
      </c>
      <c r="I486" s="4">
        <v>40179</v>
      </c>
    </row>
    <row r="487" spans="1:9" x14ac:dyDescent="0.2">
      <c r="A487" t="s">
        <v>16</v>
      </c>
      <c r="B487" t="s">
        <v>63</v>
      </c>
      <c r="C487" t="s">
        <v>1142</v>
      </c>
      <c r="D487" t="s">
        <v>485</v>
      </c>
      <c r="E487" t="s">
        <v>73</v>
      </c>
      <c r="F487" t="str">
        <f t="shared" si="7"/>
        <v>500007997</v>
      </c>
      <c r="G487" t="s">
        <v>1143</v>
      </c>
      <c r="H487" t="s">
        <v>1350</v>
      </c>
      <c r="I487" s="4">
        <v>40179</v>
      </c>
    </row>
    <row r="488" spans="1:9" x14ac:dyDescent="0.2">
      <c r="A488" t="s">
        <v>16</v>
      </c>
      <c r="B488" t="s">
        <v>63</v>
      </c>
      <c r="C488" t="s">
        <v>1142</v>
      </c>
      <c r="D488" t="s">
        <v>485</v>
      </c>
      <c r="E488" t="s">
        <v>3</v>
      </c>
      <c r="F488" t="str">
        <f t="shared" si="7"/>
        <v>5000079914</v>
      </c>
      <c r="G488" t="s">
        <v>1193</v>
      </c>
      <c r="H488" t="s">
        <v>1351</v>
      </c>
      <c r="I488" s="4">
        <v>40179</v>
      </c>
    </row>
    <row r="489" spans="1:9" x14ac:dyDescent="0.2">
      <c r="A489" t="s">
        <v>16</v>
      </c>
      <c r="B489" t="s">
        <v>63</v>
      </c>
      <c r="C489" t="s">
        <v>1142</v>
      </c>
      <c r="D489" t="s">
        <v>486</v>
      </c>
      <c r="E489" t="s">
        <v>66</v>
      </c>
      <c r="F489" t="str">
        <f t="shared" si="7"/>
        <v>500008005</v>
      </c>
      <c r="G489" t="s">
        <v>1175</v>
      </c>
      <c r="H489" t="s">
        <v>1352</v>
      </c>
      <c r="I489" s="4">
        <v>41320</v>
      </c>
    </row>
    <row r="490" spans="1:9" x14ac:dyDescent="0.2">
      <c r="A490" t="s">
        <v>58</v>
      </c>
      <c r="B490" t="s">
        <v>63</v>
      </c>
      <c r="C490" t="s">
        <v>1142</v>
      </c>
      <c r="D490" t="s">
        <v>486</v>
      </c>
      <c r="E490" t="s">
        <v>65</v>
      </c>
      <c r="F490" t="str">
        <f t="shared" si="7"/>
        <v>500008006</v>
      </c>
      <c r="G490" t="s">
        <v>1204</v>
      </c>
      <c r="H490" t="s">
        <v>1353</v>
      </c>
      <c r="I490" s="4">
        <v>44791</v>
      </c>
    </row>
    <row r="491" spans="1:9" x14ac:dyDescent="0.2">
      <c r="A491" t="s">
        <v>16</v>
      </c>
      <c r="B491" t="s">
        <v>63</v>
      </c>
      <c r="C491" t="s">
        <v>1142</v>
      </c>
      <c r="D491" t="s">
        <v>488</v>
      </c>
      <c r="E491" t="s">
        <v>16</v>
      </c>
      <c r="F491" t="str">
        <f t="shared" si="7"/>
        <v>500008021</v>
      </c>
      <c r="G491" t="s">
        <v>1175</v>
      </c>
      <c r="H491" t="s">
        <v>1232</v>
      </c>
      <c r="I491" s="4">
        <v>41320</v>
      </c>
    </row>
    <row r="492" spans="1:9" x14ac:dyDescent="0.2">
      <c r="A492" t="s">
        <v>58</v>
      </c>
      <c r="B492" t="s">
        <v>63</v>
      </c>
      <c r="C492" t="s">
        <v>1142</v>
      </c>
      <c r="D492" t="s">
        <v>488</v>
      </c>
      <c r="E492" t="s">
        <v>73</v>
      </c>
      <c r="F492" t="str">
        <f t="shared" si="7"/>
        <v>500008027</v>
      </c>
      <c r="G492" t="s">
        <v>1204</v>
      </c>
      <c r="H492" t="s">
        <v>1210</v>
      </c>
      <c r="I492" s="4">
        <v>44957</v>
      </c>
    </row>
    <row r="493" spans="1:9" x14ac:dyDescent="0.2">
      <c r="A493" t="s">
        <v>16</v>
      </c>
      <c r="B493" t="s">
        <v>63</v>
      </c>
      <c r="C493" t="s">
        <v>1142</v>
      </c>
      <c r="D493" t="s">
        <v>489</v>
      </c>
      <c r="E493" t="s">
        <v>66</v>
      </c>
      <c r="F493" t="str">
        <f t="shared" si="7"/>
        <v>500008065</v>
      </c>
      <c r="G493" t="s">
        <v>1175</v>
      </c>
      <c r="H493" t="s">
        <v>1232</v>
      </c>
      <c r="I493" s="4">
        <v>41320</v>
      </c>
    </row>
    <row r="494" spans="1:9" x14ac:dyDescent="0.2">
      <c r="A494" t="s">
        <v>58</v>
      </c>
      <c r="B494" t="s">
        <v>63</v>
      </c>
      <c r="C494" t="s">
        <v>1142</v>
      </c>
      <c r="D494" t="s">
        <v>489</v>
      </c>
      <c r="E494" t="s">
        <v>138</v>
      </c>
      <c r="F494" t="str">
        <f t="shared" si="7"/>
        <v>500008068</v>
      </c>
      <c r="G494" t="s">
        <v>1204</v>
      </c>
      <c r="H494" t="s">
        <v>1210</v>
      </c>
      <c r="I494" s="4">
        <v>44957</v>
      </c>
    </row>
    <row r="495" spans="1:9" x14ac:dyDescent="0.2">
      <c r="A495" t="s">
        <v>16</v>
      </c>
      <c r="B495" t="s">
        <v>63</v>
      </c>
      <c r="C495" t="s">
        <v>1142</v>
      </c>
      <c r="D495" t="s">
        <v>490</v>
      </c>
      <c r="E495" t="s">
        <v>73</v>
      </c>
      <c r="F495" t="str">
        <f t="shared" si="7"/>
        <v>500008077</v>
      </c>
      <c r="G495" t="s">
        <v>1153</v>
      </c>
      <c r="H495" t="s">
        <v>1179</v>
      </c>
      <c r="I495" s="4">
        <v>40179</v>
      </c>
    </row>
    <row r="496" spans="1:9" x14ac:dyDescent="0.2">
      <c r="A496" t="s">
        <v>16</v>
      </c>
      <c r="B496" t="s">
        <v>63</v>
      </c>
      <c r="C496" t="s">
        <v>1142</v>
      </c>
      <c r="D496" t="s">
        <v>490</v>
      </c>
      <c r="E496" t="s">
        <v>58</v>
      </c>
      <c r="F496" t="str">
        <f t="shared" si="7"/>
        <v>500008072</v>
      </c>
      <c r="G496" t="s">
        <v>1143</v>
      </c>
      <c r="H496" t="s">
        <v>1178</v>
      </c>
      <c r="I496" s="4">
        <v>40179</v>
      </c>
    </row>
    <row r="497" spans="1:9" x14ac:dyDescent="0.2">
      <c r="A497" t="s">
        <v>58</v>
      </c>
      <c r="B497" t="s">
        <v>63</v>
      </c>
      <c r="C497" t="s">
        <v>1142</v>
      </c>
      <c r="D497" t="s">
        <v>490</v>
      </c>
      <c r="E497" t="s">
        <v>49</v>
      </c>
      <c r="F497" t="str">
        <f t="shared" si="7"/>
        <v>5000080710</v>
      </c>
      <c r="G497" t="s">
        <v>1204</v>
      </c>
      <c r="H497" t="s">
        <v>1354</v>
      </c>
      <c r="I497" s="4">
        <v>44144</v>
      </c>
    </row>
    <row r="498" spans="1:9" x14ac:dyDescent="0.2">
      <c r="A498" t="s">
        <v>58</v>
      </c>
      <c r="B498" t="s">
        <v>63</v>
      </c>
      <c r="C498" t="s">
        <v>1142</v>
      </c>
      <c r="D498" t="s">
        <v>492</v>
      </c>
      <c r="E498" t="s">
        <v>66</v>
      </c>
      <c r="F498" t="str">
        <f t="shared" si="7"/>
        <v>500008095</v>
      </c>
      <c r="G498" t="s">
        <v>1147</v>
      </c>
      <c r="H498" t="s">
        <v>1148</v>
      </c>
      <c r="I498" s="4">
        <v>44229</v>
      </c>
    </row>
    <row r="499" spans="1:9" x14ac:dyDescent="0.2">
      <c r="A499" t="s">
        <v>16</v>
      </c>
      <c r="B499" t="s">
        <v>63</v>
      </c>
      <c r="C499" t="s">
        <v>1142</v>
      </c>
      <c r="D499" t="s">
        <v>493</v>
      </c>
      <c r="E499" t="s">
        <v>13</v>
      </c>
      <c r="F499" t="str">
        <f t="shared" si="7"/>
        <v>500008104</v>
      </c>
      <c r="G499" t="s">
        <v>1175</v>
      </c>
      <c r="H499" t="s">
        <v>1232</v>
      </c>
      <c r="I499" s="4">
        <v>41320</v>
      </c>
    </row>
    <row r="500" spans="1:9" x14ac:dyDescent="0.2">
      <c r="A500" t="s">
        <v>16</v>
      </c>
      <c r="B500" t="s">
        <v>63</v>
      </c>
      <c r="C500" t="s">
        <v>1142</v>
      </c>
      <c r="D500" t="s">
        <v>494</v>
      </c>
      <c r="E500" t="s">
        <v>16</v>
      </c>
      <c r="F500" t="str">
        <f t="shared" si="7"/>
        <v>500008141</v>
      </c>
      <c r="G500" t="s">
        <v>1175</v>
      </c>
      <c r="H500" t="s">
        <v>1232</v>
      </c>
      <c r="I500" s="4">
        <v>41320</v>
      </c>
    </row>
    <row r="501" spans="1:9" x14ac:dyDescent="0.2">
      <c r="A501" t="s">
        <v>58</v>
      </c>
      <c r="B501" t="s">
        <v>63</v>
      </c>
      <c r="C501" t="s">
        <v>1142</v>
      </c>
      <c r="D501" t="s">
        <v>494</v>
      </c>
      <c r="E501" t="s">
        <v>73</v>
      </c>
      <c r="F501" t="str">
        <f t="shared" si="7"/>
        <v>500008147</v>
      </c>
      <c r="G501" t="s">
        <v>1204</v>
      </c>
      <c r="H501" t="s">
        <v>1355</v>
      </c>
      <c r="I501" s="4">
        <v>44139</v>
      </c>
    </row>
    <row r="502" spans="1:9" x14ac:dyDescent="0.2">
      <c r="A502" t="s">
        <v>16</v>
      </c>
      <c r="B502" t="s">
        <v>63</v>
      </c>
      <c r="C502" t="s">
        <v>1142</v>
      </c>
      <c r="D502" t="s">
        <v>495</v>
      </c>
      <c r="E502" t="s">
        <v>66</v>
      </c>
      <c r="F502" t="str">
        <f t="shared" si="7"/>
        <v>500008165</v>
      </c>
      <c r="G502" t="s">
        <v>1175</v>
      </c>
      <c r="H502" t="s">
        <v>1232</v>
      </c>
      <c r="I502" s="4">
        <v>41320</v>
      </c>
    </row>
    <row r="503" spans="1:9" x14ac:dyDescent="0.2">
      <c r="A503" t="s">
        <v>58</v>
      </c>
      <c r="B503" t="s">
        <v>63</v>
      </c>
      <c r="C503" t="s">
        <v>1142</v>
      </c>
      <c r="D503" t="s">
        <v>495</v>
      </c>
      <c r="E503" t="s">
        <v>65</v>
      </c>
      <c r="F503" t="str">
        <f t="shared" si="7"/>
        <v>500008166</v>
      </c>
      <c r="G503" t="s">
        <v>1204</v>
      </c>
      <c r="H503" t="s">
        <v>1210</v>
      </c>
      <c r="I503" s="4">
        <v>44957</v>
      </c>
    </row>
    <row r="504" spans="1:9" x14ac:dyDescent="0.2">
      <c r="A504" t="s">
        <v>58</v>
      </c>
      <c r="B504" t="s">
        <v>63</v>
      </c>
      <c r="C504" t="s">
        <v>1142</v>
      </c>
      <c r="D504" t="s">
        <v>496</v>
      </c>
      <c r="E504" t="s">
        <v>65</v>
      </c>
      <c r="F504" t="str">
        <f t="shared" si="7"/>
        <v>500008176</v>
      </c>
      <c r="G504" t="s">
        <v>1147</v>
      </c>
      <c r="H504" t="s">
        <v>1353</v>
      </c>
      <c r="I504" s="4">
        <v>44229</v>
      </c>
    </row>
    <row r="505" spans="1:9" x14ac:dyDescent="0.2">
      <c r="A505" t="s">
        <v>16</v>
      </c>
      <c r="B505" t="s">
        <v>63</v>
      </c>
      <c r="C505" t="s">
        <v>1142</v>
      </c>
      <c r="D505" t="s">
        <v>497</v>
      </c>
      <c r="E505" t="s">
        <v>62</v>
      </c>
      <c r="F505" t="str">
        <f t="shared" si="7"/>
        <v>500008253</v>
      </c>
      <c r="G505" t="s">
        <v>1175</v>
      </c>
      <c r="H505" t="s">
        <v>1179</v>
      </c>
      <c r="I505" s="4">
        <v>40179</v>
      </c>
    </row>
    <row r="506" spans="1:9" x14ac:dyDescent="0.2">
      <c r="A506" t="s">
        <v>16</v>
      </c>
      <c r="B506" t="s">
        <v>63</v>
      </c>
      <c r="C506" t="s">
        <v>1142</v>
      </c>
      <c r="D506" t="s">
        <v>498</v>
      </c>
      <c r="E506" t="s">
        <v>138</v>
      </c>
      <c r="F506" t="str">
        <f t="shared" si="7"/>
        <v>500008278</v>
      </c>
      <c r="G506" t="s">
        <v>1143</v>
      </c>
      <c r="H506" t="s">
        <v>1356</v>
      </c>
      <c r="I506" s="4">
        <v>40179</v>
      </c>
    </row>
    <row r="507" spans="1:9" x14ac:dyDescent="0.2">
      <c r="A507" t="s">
        <v>16</v>
      </c>
      <c r="B507" t="s">
        <v>63</v>
      </c>
      <c r="C507" t="s">
        <v>1142</v>
      </c>
      <c r="D507" t="s">
        <v>498</v>
      </c>
      <c r="E507" t="s">
        <v>73</v>
      </c>
      <c r="F507" t="str">
        <f t="shared" si="7"/>
        <v>500008277</v>
      </c>
      <c r="G507" t="s">
        <v>1143</v>
      </c>
      <c r="H507" t="s">
        <v>1357</v>
      </c>
      <c r="I507" s="4">
        <v>40179</v>
      </c>
    </row>
    <row r="508" spans="1:9" x14ac:dyDescent="0.2">
      <c r="A508" t="s">
        <v>16</v>
      </c>
      <c r="B508" t="s">
        <v>63</v>
      </c>
      <c r="C508" t="s">
        <v>1142</v>
      </c>
      <c r="D508" t="s">
        <v>500</v>
      </c>
      <c r="E508" t="s">
        <v>62</v>
      </c>
      <c r="F508" t="str">
        <f t="shared" si="7"/>
        <v>500008373</v>
      </c>
      <c r="G508" t="s">
        <v>1153</v>
      </c>
      <c r="H508" t="s">
        <v>1179</v>
      </c>
      <c r="I508" s="4">
        <v>40179</v>
      </c>
    </row>
    <row r="509" spans="1:9" x14ac:dyDescent="0.2">
      <c r="A509" t="s">
        <v>16</v>
      </c>
      <c r="B509" t="s">
        <v>63</v>
      </c>
      <c r="C509" t="s">
        <v>1142</v>
      </c>
      <c r="D509" t="s">
        <v>501</v>
      </c>
      <c r="E509" t="s">
        <v>65</v>
      </c>
      <c r="F509" t="str">
        <f t="shared" si="7"/>
        <v>500008386</v>
      </c>
      <c r="G509" t="s">
        <v>1143</v>
      </c>
      <c r="H509" t="s">
        <v>1144</v>
      </c>
      <c r="I509" s="4">
        <v>40179</v>
      </c>
    </row>
    <row r="510" spans="1:9" x14ac:dyDescent="0.2">
      <c r="A510" t="s">
        <v>16</v>
      </c>
      <c r="B510" t="s">
        <v>63</v>
      </c>
      <c r="C510" t="s">
        <v>1142</v>
      </c>
      <c r="D510" t="s">
        <v>502</v>
      </c>
      <c r="E510" t="s">
        <v>65</v>
      </c>
      <c r="F510" t="str">
        <f t="shared" si="7"/>
        <v>500008406</v>
      </c>
      <c r="G510" t="s">
        <v>1193</v>
      </c>
      <c r="H510" t="s">
        <v>1358</v>
      </c>
      <c r="I510" s="4">
        <v>40179</v>
      </c>
    </row>
    <row r="511" spans="1:9" x14ac:dyDescent="0.2">
      <c r="A511" t="s">
        <v>16</v>
      </c>
      <c r="B511" t="s">
        <v>63</v>
      </c>
      <c r="C511" t="s">
        <v>1142</v>
      </c>
      <c r="D511" t="s">
        <v>503</v>
      </c>
      <c r="E511" t="s">
        <v>13</v>
      </c>
      <c r="F511" t="str">
        <f t="shared" si="7"/>
        <v>500008424</v>
      </c>
      <c r="G511" t="s">
        <v>1193</v>
      </c>
      <c r="H511" t="s">
        <v>1144</v>
      </c>
      <c r="I511" s="4">
        <v>40179</v>
      </c>
    </row>
    <row r="512" spans="1:9" x14ac:dyDescent="0.2">
      <c r="A512" t="s">
        <v>62</v>
      </c>
      <c r="B512" t="s">
        <v>63</v>
      </c>
      <c r="C512" t="s">
        <v>1142</v>
      </c>
      <c r="D512" t="s">
        <v>503</v>
      </c>
      <c r="E512" t="s">
        <v>116</v>
      </c>
      <c r="F512" t="str">
        <f t="shared" si="7"/>
        <v>5000084222</v>
      </c>
      <c r="G512" t="s">
        <v>1193</v>
      </c>
      <c r="H512" t="s">
        <v>1144</v>
      </c>
      <c r="I512" s="4">
        <v>44802</v>
      </c>
    </row>
    <row r="513" spans="1:9" x14ac:dyDescent="0.2">
      <c r="A513" t="s">
        <v>16</v>
      </c>
      <c r="B513" t="s">
        <v>63</v>
      </c>
      <c r="C513" t="s">
        <v>1142</v>
      </c>
      <c r="D513" t="s">
        <v>505</v>
      </c>
      <c r="E513" t="s">
        <v>58</v>
      </c>
      <c r="F513" t="str">
        <f t="shared" si="7"/>
        <v>500008692</v>
      </c>
      <c r="G513" t="s">
        <v>1193</v>
      </c>
      <c r="H513" t="s">
        <v>1144</v>
      </c>
      <c r="I513" s="4">
        <v>40179</v>
      </c>
    </row>
    <row r="514" spans="1:9" x14ac:dyDescent="0.2">
      <c r="A514" t="s">
        <v>16</v>
      </c>
      <c r="B514" t="s">
        <v>63</v>
      </c>
      <c r="C514" t="s">
        <v>1142</v>
      </c>
      <c r="D514" t="s">
        <v>505</v>
      </c>
      <c r="E514" t="s">
        <v>3</v>
      </c>
      <c r="F514" t="str">
        <f t="shared" si="7"/>
        <v>5000086914</v>
      </c>
      <c r="G514" t="s">
        <v>1193</v>
      </c>
      <c r="H514" t="s">
        <v>1144</v>
      </c>
      <c r="I514" s="4">
        <v>40179</v>
      </c>
    </row>
    <row r="515" spans="1:9" x14ac:dyDescent="0.2">
      <c r="A515" t="s">
        <v>16</v>
      </c>
      <c r="B515" t="s">
        <v>63</v>
      </c>
      <c r="C515" t="s">
        <v>1142</v>
      </c>
      <c r="D515" t="s">
        <v>506</v>
      </c>
      <c r="E515" t="s">
        <v>138</v>
      </c>
      <c r="F515" t="str">
        <f t="shared" ref="F515:F578" si="8">D515&amp;E515</f>
        <v>500008878</v>
      </c>
      <c r="G515" t="s">
        <v>1193</v>
      </c>
      <c r="H515" t="s">
        <v>1144</v>
      </c>
      <c r="I515" s="4">
        <v>40179</v>
      </c>
    </row>
    <row r="516" spans="1:9" x14ac:dyDescent="0.2">
      <c r="A516" t="s">
        <v>16</v>
      </c>
      <c r="B516" t="s">
        <v>63</v>
      </c>
      <c r="C516" t="s">
        <v>1142</v>
      </c>
      <c r="D516" t="s">
        <v>508</v>
      </c>
      <c r="E516" t="s">
        <v>66</v>
      </c>
      <c r="F516" t="str">
        <f t="shared" si="8"/>
        <v>500008895</v>
      </c>
      <c r="G516" t="s">
        <v>1193</v>
      </c>
      <c r="H516" t="s">
        <v>1144</v>
      </c>
      <c r="I516" s="4">
        <v>40179</v>
      </c>
    </row>
    <row r="517" spans="1:9" x14ac:dyDescent="0.2">
      <c r="A517" t="s">
        <v>16</v>
      </c>
      <c r="B517" t="s">
        <v>63</v>
      </c>
      <c r="C517" t="s">
        <v>1142</v>
      </c>
      <c r="D517" t="s">
        <v>510</v>
      </c>
      <c r="E517" t="s">
        <v>49</v>
      </c>
      <c r="F517" t="str">
        <f t="shared" si="8"/>
        <v>5000089110</v>
      </c>
      <c r="G517" t="s">
        <v>1193</v>
      </c>
      <c r="H517" t="s">
        <v>1359</v>
      </c>
      <c r="I517" s="4">
        <v>41346</v>
      </c>
    </row>
    <row r="518" spans="1:9" x14ac:dyDescent="0.2">
      <c r="A518" t="s">
        <v>16</v>
      </c>
      <c r="B518" t="s">
        <v>63</v>
      </c>
      <c r="C518" t="s">
        <v>1142</v>
      </c>
      <c r="D518" t="s">
        <v>511</v>
      </c>
      <c r="E518" t="s">
        <v>138</v>
      </c>
      <c r="F518" t="str">
        <f t="shared" si="8"/>
        <v>500008938</v>
      </c>
      <c r="G518" t="s">
        <v>1193</v>
      </c>
      <c r="H518" t="s">
        <v>1144</v>
      </c>
      <c r="I518" s="4">
        <v>40179</v>
      </c>
    </row>
    <row r="519" spans="1:9" x14ac:dyDescent="0.2">
      <c r="A519" t="s">
        <v>16</v>
      </c>
      <c r="B519" t="s">
        <v>63</v>
      </c>
      <c r="C519" t="s">
        <v>1142</v>
      </c>
      <c r="D519" t="s">
        <v>511</v>
      </c>
      <c r="E519" t="s">
        <v>62</v>
      </c>
      <c r="F519" t="str">
        <f t="shared" si="8"/>
        <v>500008933</v>
      </c>
      <c r="G519" t="s">
        <v>1193</v>
      </c>
      <c r="H519" t="s">
        <v>1144</v>
      </c>
      <c r="I519" s="4">
        <v>40179</v>
      </c>
    </row>
    <row r="520" spans="1:9" x14ac:dyDescent="0.2">
      <c r="A520" t="s">
        <v>58</v>
      </c>
      <c r="B520" t="s">
        <v>63</v>
      </c>
      <c r="C520" t="s">
        <v>1142</v>
      </c>
      <c r="D520" t="s">
        <v>511</v>
      </c>
      <c r="E520" t="s">
        <v>84</v>
      </c>
      <c r="F520" t="str">
        <f t="shared" si="8"/>
        <v>5000089315</v>
      </c>
      <c r="G520" t="s">
        <v>1193</v>
      </c>
      <c r="H520" t="s">
        <v>1144</v>
      </c>
      <c r="I520" s="4">
        <v>43174</v>
      </c>
    </row>
    <row r="521" spans="1:9" x14ac:dyDescent="0.2">
      <c r="A521" t="s">
        <v>58</v>
      </c>
      <c r="B521" t="s">
        <v>63</v>
      </c>
      <c r="C521" t="s">
        <v>1142</v>
      </c>
      <c r="D521" t="s">
        <v>511</v>
      </c>
      <c r="E521" t="s">
        <v>88</v>
      </c>
      <c r="F521" t="str">
        <f t="shared" si="8"/>
        <v>5000089321</v>
      </c>
      <c r="G521" t="s">
        <v>1193</v>
      </c>
      <c r="H521" t="s">
        <v>1144</v>
      </c>
      <c r="I521" s="4">
        <v>43174</v>
      </c>
    </row>
    <row r="522" spans="1:9" x14ac:dyDescent="0.2">
      <c r="A522" t="s">
        <v>13</v>
      </c>
      <c r="B522" t="s">
        <v>63</v>
      </c>
      <c r="C522" t="s">
        <v>1142</v>
      </c>
      <c r="D522" t="s">
        <v>511</v>
      </c>
      <c r="E522" t="s">
        <v>107</v>
      </c>
      <c r="F522" t="str">
        <f t="shared" si="8"/>
        <v>5000089343</v>
      </c>
      <c r="G522" t="s">
        <v>1193</v>
      </c>
      <c r="H522" t="s">
        <v>1360</v>
      </c>
      <c r="I522" s="4">
        <v>44797</v>
      </c>
    </row>
    <row r="523" spans="1:9" x14ac:dyDescent="0.2">
      <c r="A523" t="s">
        <v>16</v>
      </c>
      <c r="B523" t="s">
        <v>63</v>
      </c>
      <c r="C523" t="s">
        <v>1142</v>
      </c>
      <c r="D523" t="s">
        <v>512</v>
      </c>
      <c r="E523" t="s">
        <v>58</v>
      </c>
      <c r="F523" t="str">
        <f t="shared" si="8"/>
        <v>500008952</v>
      </c>
      <c r="G523" t="s">
        <v>1193</v>
      </c>
      <c r="H523" t="s">
        <v>1361</v>
      </c>
      <c r="I523" s="4">
        <v>40179</v>
      </c>
    </row>
    <row r="524" spans="1:9" x14ac:dyDescent="0.2">
      <c r="A524" t="s">
        <v>16</v>
      </c>
      <c r="B524" t="s">
        <v>63</v>
      </c>
      <c r="C524" t="s">
        <v>1142</v>
      </c>
      <c r="D524" t="s">
        <v>513</v>
      </c>
      <c r="E524" t="s">
        <v>66</v>
      </c>
      <c r="F524" t="str">
        <f t="shared" si="8"/>
        <v>500008965</v>
      </c>
      <c r="G524" t="s">
        <v>1193</v>
      </c>
      <c r="H524" t="s">
        <v>1359</v>
      </c>
      <c r="I524" s="4">
        <v>41346</v>
      </c>
    </row>
    <row r="525" spans="1:9" x14ac:dyDescent="0.2">
      <c r="A525" t="s">
        <v>16</v>
      </c>
      <c r="B525" t="s">
        <v>63</v>
      </c>
      <c r="C525" t="s">
        <v>1142</v>
      </c>
      <c r="D525" t="s">
        <v>514</v>
      </c>
      <c r="E525" t="s">
        <v>112</v>
      </c>
      <c r="F525" t="str">
        <f t="shared" si="8"/>
        <v>500008989</v>
      </c>
      <c r="G525" t="s">
        <v>1193</v>
      </c>
      <c r="H525" t="s">
        <v>1362</v>
      </c>
      <c r="I525" s="4">
        <v>40179</v>
      </c>
    </row>
    <row r="526" spans="1:9" x14ac:dyDescent="0.2">
      <c r="A526" t="s">
        <v>16</v>
      </c>
      <c r="B526" t="s">
        <v>63</v>
      </c>
      <c r="C526" t="s">
        <v>1142</v>
      </c>
      <c r="D526" t="s">
        <v>515</v>
      </c>
      <c r="E526" t="s">
        <v>91</v>
      </c>
      <c r="F526" t="str">
        <f t="shared" si="8"/>
        <v>5000089917</v>
      </c>
      <c r="G526" t="s">
        <v>1193</v>
      </c>
      <c r="H526" t="s">
        <v>1363</v>
      </c>
      <c r="I526" s="4">
        <v>40179</v>
      </c>
    </row>
    <row r="527" spans="1:9" x14ac:dyDescent="0.2">
      <c r="A527" t="s">
        <v>16</v>
      </c>
      <c r="B527" t="s">
        <v>63</v>
      </c>
      <c r="C527" t="s">
        <v>1142</v>
      </c>
      <c r="D527" t="s">
        <v>516</v>
      </c>
      <c r="E527" t="s">
        <v>65</v>
      </c>
      <c r="F527" t="str">
        <f t="shared" si="8"/>
        <v>500009016</v>
      </c>
      <c r="G527" t="s">
        <v>1193</v>
      </c>
      <c r="H527" t="s">
        <v>1364</v>
      </c>
      <c r="I527" s="4">
        <v>40179</v>
      </c>
    </row>
    <row r="528" spans="1:9" x14ac:dyDescent="0.2">
      <c r="A528" t="s">
        <v>16</v>
      </c>
      <c r="B528" t="s">
        <v>63</v>
      </c>
      <c r="C528" t="s">
        <v>1142</v>
      </c>
      <c r="D528" t="s">
        <v>517</v>
      </c>
      <c r="E528" t="s">
        <v>73</v>
      </c>
      <c r="F528" t="str">
        <f t="shared" si="8"/>
        <v>500009027</v>
      </c>
      <c r="G528" t="s">
        <v>1193</v>
      </c>
      <c r="H528" t="s">
        <v>1144</v>
      </c>
      <c r="I528" s="4">
        <v>40179</v>
      </c>
    </row>
    <row r="529" spans="1:9" x14ac:dyDescent="0.2">
      <c r="A529" t="s">
        <v>16</v>
      </c>
      <c r="B529" t="s">
        <v>63</v>
      </c>
      <c r="C529" t="s">
        <v>1142</v>
      </c>
      <c r="D529" t="s">
        <v>517</v>
      </c>
      <c r="E529" t="s">
        <v>37</v>
      </c>
      <c r="F529" t="str">
        <f t="shared" si="8"/>
        <v>5000090211</v>
      </c>
      <c r="G529" t="s">
        <v>1193</v>
      </c>
      <c r="H529" t="s">
        <v>1144</v>
      </c>
      <c r="I529" s="4">
        <v>40179</v>
      </c>
    </row>
    <row r="530" spans="1:9" x14ac:dyDescent="0.2">
      <c r="A530" t="s">
        <v>16</v>
      </c>
      <c r="B530" t="s">
        <v>63</v>
      </c>
      <c r="C530" t="s">
        <v>1142</v>
      </c>
      <c r="D530" t="s">
        <v>518</v>
      </c>
      <c r="E530" t="s">
        <v>112</v>
      </c>
      <c r="F530" t="str">
        <f t="shared" si="8"/>
        <v>500009039</v>
      </c>
      <c r="G530" t="s">
        <v>1193</v>
      </c>
      <c r="H530" t="s">
        <v>1365</v>
      </c>
      <c r="I530" s="4">
        <v>41446</v>
      </c>
    </row>
    <row r="531" spans="1:9" x14ac:dyDescent="0.2">
      <c r="A531" t="s">
        <v>16</v>
      </c>
      <c r="B531" t="s">
        <v>63</v>
      </c>
      <c r="C531" t="s">
        <v>1142</v>
      </c>
      <c r="D531" t="s">
        <v>519</v>
      </c>
      <c r="E531" t="s">
        <v>68</v>
      </c>
      <c r="F531" t="str">
        <f t="shared" si="8"/>
        <v>5000090413</v>
      </c>
      <c r="G531" t="s">
        <v>1143</v>
      </c>
      <c r="H531" t="s">
        <v>1366</v>
      </c>
      <c r="I531" s="4">
        <v>40179</v>
      </c>
    </row>
    <row r="532" spans="1:9" x14ac:dyDescent="0.2">
      <c r="A532" t="s">
        <v>16</v>
      </c>
      <c r="B532" t="s">
        <v>63</v>
      </c>
      <c r="C532" t="s">
        <v>1142</v>
      </c>
      <c r="D532" t="s">
        <v>519</v>
      </c>
      <c r="E532" t="s">
        <v>62</v>
      </c>
      <c r="F532" t="str">
        <f t="shared" si="8"/>
        <v>500009043</v>
      </c>
      <c r="G532" t="s">
        <v>1193</v>
      </c>
      <c r="H532" t="s">
        <v>1367</v>
      </c>
      <c r="I532" s="4">
        <v>40179</v>
      </c>
    </row>
    <row r="533" spans="1:9" x14ac:dyDescent="0.2">
      <c r="A533" t="s">
        <v>16</v>
      </c>
      <c r="B533" t="s">
        <v>63</v>
      </c>
      <c r="C533" t="s">
        <v>1142</v>
      </c>
      <c r="D533" t="s">
        <v>521</v>
      </c>
      <c r="E533" t="s">
        <v>73</v>
      </c>
      <c r="F533" t="str">
        <f t="shared" si="8"/>
        <v>500009077</v>
      </c>
      <c r="G533" t="s">
        <v>1193</v>
      </c>
      <c r="H533" t="s">
        <v>1368</v>
      </c>
      <c r="I533" s="4">
        <v>41596</v>
      </c>
    </row>
    <row r="534" spans="1:9" x14ac:dyDescent="0.2">
      <c r="A534" t="s">
        <v>16</v>
      </c>
      <c r="B534" t="s">
        <v>63</v>
      </c>
      <c r="C534" t="s">
        <v>1142</v>
      </c>
      <c r="D534" t="s">
        <v>522</v>
      </c>
      <c r="E534" t="s">
        <v>37</v>
      </c>
      <c r="F534" t="str">
        <f t="shared" si="8"/>
        <v>5000091111</v>
      </c>
      <c r="G534" t="s">
        <v>1193</v>
      </c>
      <c r="H534" t="s">
        <v>1369</v>
      </c>
      <c r="I534" s="4">
        <v>40773</v>
      </c>
    </row>
    <row r="535" spans="1:9" x14ac:dyDescent="0.2">
      <c r="A535" t="s">
        <v>16</v>
      </c>
      <c r="B535" t="s">
        <v>63</v>
      </c>
      <c r="C535" t="s">
        <v>1142</v>
      </c>
      <c r="D535" t="s">
        <v>1370</v>
      </c>
      <c r="E535" t="s">
        <v>13</v>
      </c>
      <c r="F535" t="str">
        <f t="shared" si="8"/>
        <v>500009234</v>
      </c>
      <c r="G535" t="s">
        <v>1193</v>
      </c>
      <c r="H535" t="s">
        <v>1144</v>
      </c>
      <c r="I535" s="4">
        <v>40179</v>
      </c>
    </row>
    <row r="536" spans="1:9" x14ac:dyDescent="0.2">
      <c r="A536" t="s">
        <v>16</v>
      </c>
      <c r="B536" t="s">
        <v>63</v>
      </c>
      <c r="C536" t="s">
        <v>1142</v>
      </c>
      <c r="D536" t="s">
        <v>523</v>
      </c>
      <c r="E536" t="s">
        <v>49</v>
      </c>
      <c r="F536" t="str">
        <f t="shared" si="8"/>
        <v>5000092610</v>
      </c>
      <c r="G536" t="s">
        <v>1193</v>
      </c>
      <c r="H536" t="s">
        <v>1144</v>
      </c>
      <c r="I536" s="4">
        <v>40179</v>
      </c>
    </row>
    <row r="537" spans="1:9" x14ac:dyDescent="0.2">
      <c r="A537" t="s">
        <v>16</v>
      </c>
      <c r="B537" t="s">
        <v>63</v>
      </c>
      <c r="C537" t="s">
        <v>1142</v>
      </c>
      <c r="D537" t="s">
        <v>523</v>
      </c>
      <c r="E537" t="s">
        <v>13</v>
      </c>
      <c r="F537" t="str">
        <f t="shared" si="8"/>
        <v>500009264</v>
      </c>
      <c r="G537" t="s">
        <v>1193</v>
      </c>
      <c r="H537" t="s">
        <v>1144</v>
      </c>
      <c r="I537" s="4">
        <v>40179</v>
      </c>
    </row>
    <row r="538" spans="1:9" x14ac:dyDescent="0.2">
      <c r="A538" t="s">
        <v>16</v>
      </c>
      <c r="B538" t="s">
        <v>63</v>
      </c>
      <c r="C538" t="s">
        <v>1142</v>
      </c>
      <c r="D538" t="s">
        <v>524</v>
      </c>
      <c r="E538" t="s">
        <v>65</v>
      </c>
      <c r="F538" t="str">
        <f t="shared" si="8"/>
        <v>500009276</v>
      </c>
      <c r="G538" t="s">
        <v>1193</v>
      </c>
      <c r="H538" t="s">
        <v>1371</v>
      </c>
      <c r="I538" s="4">
        <v>40179</v>
      </c>
    </row>
    <row r="539" spans="1:9" x14ac:dyDescent="0.2">
      <c r="A539" t="s">
        <v>16</v>
      </c>
      <c r="B539" t="s">
        <v>63</v>
      </c>
      <c r="C539" t="s">
        <v>1142</v>
      </c>
      <c r="D539" t="s">
        <v>525</v>
      </c>
      <c r="E539" t="s">
        <v>13</v>
      </c>
      <c r="F539" t="str">
        <f t="shared" si="8"/>
        <v>500009364</v>
      </c>
      <c r="G539" t="s">
        <v>1143</v>
      </c>
      <c r="H539" t="s">
        <v>1372</v>
      </c>
      <c r="I539" s="4">
        <v>40179</v>
      </c>
    </row>
    <row r="540" spans="1:9" x14ac:dyDescent="0.2">
      <c r="A540" t="s">
        <v>16</v>
      </c>
      <c r="B540" t="s">
        <v>63</v>
      </c>
      <c r="C540" t="s">
        <v>1142</v>
      </c>
      <c r="D540" t="s">
        <v>526</v>
      </c>
      <c r="E540" t="s">
        <v>66</v>
      </c>
      <c r="F540" t="str">
        <f t="shared" si="8"/>
        <v>500009465</v>
      </c>
      <c r="G540" t="s">
        <v>1193</v>
      </c>
      <c r="H540" t="s">
        <v>1373</v>
      </c>
      <c r="I540" s="4">
        <v>40179</v>
      </c>
    </row>
    <row r="541" spans="1:9" x14ac:dyDescent="0.2">
      <c r="A541" t="s">
        <v>16</v>
      </c>
      <c r="B541" t="s">
        <v>63</v>
      </c>
      <c r="C541" t="s">
        <v>1142</v>
      </c>
      <c r="D541" t="s">
        <v>1374</v>
      </c>
      <c r="E541" t="s">
        <v>65</v>
      </c>
      <c r="F541" t="str">
        <f t="shared" si="8"/>
        <v>500009606</v>
      </c>
      <c r="G541" t="s">
        <v>1143</v>
      </c>
      <c r="H541" t="s">
        <v>1375</v>
      </c>
      <c r="I541" s="4">
        <v>40179</v>
      </c>
    </row>
    <row r="542" spans="1:9" x14ac:dyDescent="0.2">
      <c r="A542" t="s">
        <v>16</v>
      </c>
      <c r="B542" t="s">
        <v>63</v>
      </c>
      <c r="C542" t="s">
        <v>1142</v>
      </c>
      <c r="D542" t="s">
        <v>1376</v>
      </c>
      <c r="E542" t="s">
        <v>16</v>
      </c>
      <c r="F542" t="str">
        <f t="shared" si="8"/>
        <v>500009661</v>
      </c>
      <c r="G542" t="s">
        <v>1193</v>
      </c>
      <c r="H542" t="s">
        <v>1377</v>
      </c>
      <c r="I542" s="4">
        <v>40179</v>
      </c>
    </row>
    <row r="543" spans="1:9" x14ac:dyDescent="0.2">
      <c r="A543" t="s">
        <v>16</v>
      </c>
      <c r="B543" t="s">
        <v>63</v>
      </c>
      <c r="C543" t="s">
        <v>1142</v>
      </c>
      <c r="D543" t="s">
        <v>527</v>
      </c>
      <c r="E543" t="s">
        <v>65</v>
      </c>
      <c r="F543" t="str">
        <f t="shared" si="8"/>
        <v>500009686</v>
      </c>
      <c r="G543" t="s">
        <v>1193</v>
      </c>
      <c r="H543" t="s">
        <v>1378</v>
      </c>
      <c r="I543" s="4">
        <v>40179</v>
      </c>
    </row>
    <row r="544" spans="1:9" x14ac:dyDescent="0.2">
      <c r="A544" t="s">
        <v>16</v>
      </c>
      <c r="B544" t="s">
        <v>63</v>
      </c>
      <c r="C544" t="s">
        <v>1142</v>
      </c>
      <c r="D544" t="s">
        <v>527</v>
      </c>
      <c r="E544" t="s">
        <v>13</v>
      </c>
      <c r="F544" t="str">
        <f t="shared" si="8"/>
        <v>500009684</v>
      </c>
      <c r="G544" t="s">
        <v>1193</v>
      </c>
      <c r="H544" t="s">
        <v>1379</v>
      </c>
      <c r="I544" s="4">
        <v>40179</v>
      </c>
    </row>
    <row r="545" spans="1:9" x14ac:dyDescent="0.2">
      <c r="A545" t="s">
        <v>16</v>
      </c>
      <c r="B545" t="s">
        <v>63</v>
      </c>
      <c r="C545" t="s">
        <v>1142</v>
      </c>
      <c r="D545" t="s">
        <v>528</v>
      </c>
      <c r="E545" t="s">
        <v>58</v>
      </c>
      <c r="F545" t="str">
        <f t="shared" si="8"/>
        <v>500009722</v>
      </c>
      <c r="G545" t="s">
        <v>1193</v>
      </c>
      <c r="H545" t="s">
        <v>1144</v>
      </c>
      <c r="I545" s="4">
        <v>40179</v>
      </c>
    </row>
    <row r="546" spans="1:9" x14ac:dyDescent="0.2">
      <c r="A546" t="s">
        <v>16</v>
      </c>
      <c r="B546" t="s">
        <v>63</v>
      </c>
      <c r="C546" t="s">
        <v>1142</v>
      </c>
      <c r="D546" t="s">
        <v>529</v>
      </c>
      <c r="E546" t="s">
        <v>16</v>
      </c>
      <c r="F546" t="str">
        <f t="shared" si="8"/>
        <v>500010061</v>
      </c>
      <c r="G546" t="s">
        <v>1193</v>
      </c>
      <c r="H546" t="s">
        <v>1290</v>
      </c>
      <c r="I546" s="4">
        <v>40179</v>
      </c>
    </row>
    <row r="547" spans="1:9" x14ac:dyDescent="0.2">
      <c r="A547" t="s">
        <v>16</v>
      </c>
      <c r="B547" t="s">
        <v>63</v>
      </c>
      <c r="C547" t="s">
        <v>1142</v>
      </c>
      <c r="D547" t="s">
        <v>530</v>
      </c>
      <c r="E547" t="s">
        <v>13</v>
      </c>
      <c r="F547" t="str">
        <f t="shared" si="8"/>
        <v>500010354</v>
      </c>
      <c r="G547" t="s">
        <v>1193</v>
      </c>
      <c r="H547" t="s">
        <v>1380</v>
      </c>
      <c r="I547" s="4">
        <v>40179</v>
      </c>
    </row>
    <row r="548" spans="1:9" x14ac:dyDescent="0.2">
      <c r="A548" t="s">
        <v>16</v>
      </c>
      <c r="B548" t="s">
        <v>63</v>
      </c>
      <c r="C548" t="s">
        <v>1142</v>
      </c>
      <c r="D548" t="s">
        <v>531</v>
      </c>
      <c r="E548" t="s">
        <v>37</v>
      </c>
      <c r="F548" t="str">
        <f t="shared" si="8"/>
        <v>5000104511</v>
      </c>
      <c r="G548" t="s">
        <v>1193</v>
      </c>
      <c r="H548" t="s">
        <v>1381</v>
      </c>
      <c r="I548" s="4">
        <v>43308</v>
      </c>
    </row>
    <row r="549" spans="1:9" x14ac:dyDescent="0.2">
      <c r="A549" t="s">
        <v>16</v>
      </c>
      <c r="B549" t="s">
        <v>63</v>
      </c>
      <c r="C549" t="s">
        <v>1142</v>
      </c>
      <c r="D549" t="s">
        <v>533</v>
      </c>
      <c r="E549" t="s">
        <v>112</v>
      </c>
      <c r="F549" t="str">
        <f t="shared" si="8"/>
        <v>500010519</v>
      </c>
      <c r="G549" t="s">
        <v>1193</v>
      </c>
      <c r="H549" t="s">
        <v>1381</v>
      </c>
      <c r="I549" s="4">
        <v>43308</v>
      </c>
    </row>
    <row r="550" spans="1:9" x14ac:dyDescent="0.2">
      <c r="A550" t="s">
        <v>16</v>
      </c>
      <c r="B550" t="s">
        <v>63</v>
      </c>
      <c r="C550" t="s">
        <v>1142</v>
      </c>
      <c r="D550" t="s">
        <v>1382</v>
      </c>
      <c r="E550" t="s">
        <v>58</v>
      </c>
      <c r="F550" t="str">
        <f t="shared" si="8"/>
        <v>500010522</v>
      </c>
      <c r="G550" t="s">
        <v>1193</v>
      </c>
      <c r="H550" t="s">
        <v>1214</v>
      </c>
      <c r="I550" s="4">
        <v>40179</v>
      </c>
    </row>
    <row r="551" spans="1:9" x14ac:dyDescent="0.2">
      <c r="A551" t="s">
        <v>16</v>
      </c>
      <c r="B551" t="s">
        <v>63</v>
      </c>
      <c r="C551" t="s">
        <v>1142</v>
      </c>
      <c r="D551" t="s">
        <v>535</v>
      </c>
      <c r="E551" t="s">
        <v>65</v>
      </c>
      <c r="F551" t="str">
        <f t="shared" si="8"/>
        <v>500010566</v>
      </c>
      <c r="G551" t="s">
        <v>1193</v>
      </c>
      <c r="H551" t="s">
        <v>1214</v>
      </c>
      <c r="I551" s="4">
        <v>40179</v>
      </c>
    </row>
    <row r="552" spans="1:9" x14ac:dyDescent="0.2">
      <c r="A552" t="s">
        <v>16</v>
      </c>
      <c r="B552" t="s">
        <v>63</v>
      </c>
      <c r="C552" t="s">
        <v>1142</v>
      </c>
      <c r="D552" t="s">
        <v>537</v>
      </c>
      <c r="E552" t="s">
        <v>66</v>
      </c>
      <c r="F552" t="str">
        <f t="shared" si="8"/>
        <v>500010585</v>
      </c>
      <c r="G552" t="s">
        <v>1193</v>
      </c>
      <c r="H552" t="s">
        <v>1214</v>
      </c>
      <c r="I552" s="4">
        <v>40179</v>
      </c>
    </row>
    <row r="553" spans="1:9" x14ac:dyDescent="0.2">
      <c r="A553" t="s">
        <v>16</v>
      </c>
      <c r="B553" t="s">
        <v>63</v>
      </c>
      <c r="C553" t="s">
        <v>1142</v>
      </c>
      <c r="D553" t="s">
        <v>539</v>
      </c>
      <c r="E553" t="s">
        <v>49</v>
      </c>
      <c r="F553" t="str">
        <f t="shared" si="8"/>
        <v>5000105910</v>
      </c>
      <c r="G553" t="s">
        <v>1193</v>
      </c>
      <c r="H553" t="s">
        <v>1383</v>
      </c>
      <c r="I553" s="4">
        <v>40179</v>
      </c>
    </row>
    <row r="554" spans="1:9" x14ac:dyDescent="0.2">
      <c r="A554" t="s">
        <v>16</v>
      </c>
      <c r="B554" t="s">
        <v>63</v>
      </c>
      <c r="C554" t="s">
        <v>1142</v>
      </c>
      <c r="D554" t="s">
        <v>541</v>
      </c>
      <c r="E554" t="s">
        <v>112</v>
      </c>
      <c r="F554" t="str">
        <f t="shared" si="8"/>
        <v>500010629</v>
      </c>
      <c r="G554" t="s">
        <v>1143</v>
      </c>
      <c r="H554" t="s">
        <v>1384</v>
      </c>
      <c r="I554" s="4">
        <v>40179</v>
      </c>
    </row>
    <row r="555" spans="1:9" x14ac:dyDescent="0.2">
      <c r="A555" t="s">
        <v>16</v>
      </c>
      <c r="B555" t="s">
        <v>63</v>
      </c>
      <c r="C555" t="s">
        <v>1142</v>
      </c>
      <c r="D555" t="s">
        <v>545</v>
      </c>
      <c r="E555" t="s">
        <v>62</v>
      </c>
      <c r="F555" t="str">
        <f t="shared" si="8"/>
        <v>500010663</v>
      </c>
      <c r="G555" t="s">
        <v>1143</v>
      </c>
      <c r="H555" t="s">
        <v>1384</v>
      </c>
      <c r="I555" s="4">
        <v>40179</v>
      </c>
    </row>
    <row r="556" spans="1:9" x14ac:dyDescent="0.2">
      <c r="A556" t="s">
        <v>16</v>
      </c>
      <c r="B556" t="s">
        <v>63</v>
      </c>
      <c r="C556" t="s">
        <v>1142</v>
      </c>
      <c r="D556" t="s">
        <v>546</v>
      </c>
      <c r="E556" t="s">
        <v>37</v>
      </c>
      <c r="F556" t="str">
        <f t="shared" si="8"/>
        <v>5000107011</v>
      </c>
      <c r="G556" t="s">
        <v>1193</v>
      </c>
      <c r="H556" t="s">
        <v>1285</v>
      </c>
      <c r="I556" s="4">
        <v>41311</v>
      </c>
    </row>
    <row r="557" spans="1:9" x14ac:dyDescent="0.2">
      <c r="A557" t="s">
        <v>16</v>
      </c>
      <c r="B557" t="s">
        <v>63</v>
      </c>
      <c r="C557" t="s">
        <v>1142</v>
      </c>
      <c r="D557" t="s">
        <v>1385</v>
      </c>
      <c r="E557" t="s">
        <v>66</v>
      </c>
      <c r="F557" t="str">
        <f t="shared" si="8"/>
        <v>500010755</v>
      </c>
      <c r="G557" t="s">
        <v>1193</v>
      </c>
      <c r="H557" t="s">
        <v>1386</v>
      </c>
      <c r="I557" s="4">
        <v>40179</v>
      </c>
    </row>
    <row r="558" spans="1:9" x14ac:dyDescent="0.2">
      <c r="A558" t="s">
        <v>16</v>
      </c>
      <c r="B558" t="s">
        <v>63</v>
      </c>
      <c r="C558" t="s">
        <v>1142</v>
      </c>
      <c r="D558" t="s">
        <v>548</v>
      </c>
      <c r="E558" t="s">
        <v>62</v>
      </c>
      <c r="F558" t="str">
        <f t="shared" si="8"/>
        <v>500010763</v>
      </c>
      <c r="G558" t="s">
        <v>1193</v>
      </c>
      <c r="H558" t="s">
        <v>1387</v>
      </c>
      <c r="I558" s="4">
        <v>40179</v>
      </c>
    </row>
    <row r="559" spans="1:9" x14ac:dyDescent="0.2">
      <c r="A559" t="s">
        <v>16</v>
      </c>
      <c r="B559" t="s">
        <v>63</v>
      </c>
      <c r="C559" t="s">
        <v>1142</v>
      </c>
      <c r="D559" t="s">
        <v>549</v>
      </c>
      <c r="E559" t="s">
        <v>138</v>
      </c>
      <c r="F559" t="str">
        <f t="shared" si="8"/>
        <v>500010818</v>
      </c>
      <c r="G559" t="s">
        <v>1193</v>
      </c>
      <c r="H559" t="s">
        <v>1388</v>
      </c>
      <c r="I559" s="4">
        <v>40179</v>
      </c>
    </row>
    <row r="560" spans="1:9" x14ac:dyDescent="0.2">
      <c r="A560" t="s">
        <v>16</v>
      </c>
      <c r="B560" t="s">
        <v>63</v>
      </c>
      <c r="C560" t="s">
        <v>1142</v>
      </c>
      <c r="D560" t="s">
        <v>551</v>
      </c>
      <c r="E560" t="s">
        <v>112</v>
      </c>
      <c r="F560" t="str">
        <f t="shared" si="8"/>
        <v>500010829</v>
      </c>
      <c r="G560" t="s">
        <v>1193</v>
      </c>
      <c r="H560" t="s">
        <v>1389</v>
      </c>
      <c r="I560" s="4">
        <v>40179</v>
      </c>
    </row>
    <row r="561" spans="1:9" x14ac:dyDescent="0.2">
      <c r="A561" t="s">
        <v>16</v>
      </c>
      <c r="B561" t="s">
        <v>63</v>
      </c>
      <c r="C561" t="s">
        <v>1142</v>
      </c>
      <c r="D561" t="s">
        <v>552</v>
      </c>
      <c r="E561" t="s">
        <v>58</v>
      </c>
      <c r="F561" t="str">
        <f t="shared" si="8"/>
        <v>500010832</v>
      </c>
      <c r="G561" t="s">
        <v>1193</v>
      </c>
      <c r="H561" t="s">
        <v>1389</v>
      </c>
      <c r="I561" s="4">
        <v>40179</v>
      </c>
    </row>
    <row r="562" spans="1:9" x14ac:dyDescent="0.2">
      <c r="A562" t="s">
        <v>16</v>
      </c>
      <c r="B562" t="s">
        <v>63</v>
      </c>
      <c r="C562" t="s">
        <v>1142</v>
      </c>
      <c r="D562" t="s">
        <v>553</v>
      </c>
      <c r="E562" t="s">
        <v>112</v>
      </c>
      <c r="F562" t="str">
        <f t="shared" si="8"/>
        <v>500010849</v>
      </c>
      <c r="G562" t="s">
        <v>1193</v>
      </c>
      <c r="H562" t="s">
        <v>1390</v>
      </c>
      <c r="I562" s="4">
        <v>40179</v>
      </c>
    </row>
    <row r="563" spans="1:9" x14ac:dyDescent="0.2">
      <c r="A563" t="s">
        <v>16</v>
      </c>
      <c r="B563" t="s">
        <v>63</v>
      </c>
      <c r="C563" t="s">
        <v>1142</v>
      </c>
      <c r="D563" t="s">
        <v>1391</v>
      </c>
      <c r="E563" t="s">
        <v>73</v>
      </c>
      <c r="F563" t="str">
        <f t="shared" si="8"/>
        <v>500010897</v>
      </c>
      <c r="G563" t="s">
        <v>1193</v>
      </c>
      <c r="H563" t="s">
        <v>1392</v>
      </c>
      <c r="I563" s="4">
        <v>40179</v>
      </c>
    </row>
    <row r="564" spans="1:9" x14ac:dyDescent="0.2">
      <c r="A564" t="s">
        <v>16</v>
      </c>
      <c r="B564" t="s">
        <v>63</v>
      </c>
      <c r="C564" t="s">
        <v>1142</v>
      </c>
      <c r="D564" t="s">
        <v>554</v>
      </c>
      <c r="E564" t="s">
        <v>13</v>
      </c>
      <c r="F564" t="str">
        <f t="shared" si="8"/>
        <v>500010914</v>
      </c>
      <c r="G564" t="s">
        <v>1193</v>
      </c>
      <c r="H564" t="s">
        <v>1393</v>
      </c>
      <c r="I564" s="4">
        <v>40179</v>
      </c>
    </row>
    <row r="565" spans="1:9" x14ac:dyDescent="0.2">
      <c r="A565" t="s">
        <v>16</v>
      </c>
      <c r="B565" t="s">
        <v>63</v>
      </c>
      <c r="C565" t="s">
        <v>1142</v>
      </c>
      <c r="D565" t="s">
        <v>555</v>
      </c>
      <c r="E565" t="s">
        <v>16</v>
      </c>
      <c r="F565" t="str">
        <f t="shared" si="8"/>
        <v>500010921</v>
      </c>
      <c r="G565" t="s">
        <v>1193</v>
      </c>
      <c r="H565" t="s">
        <v>1178</v>
      </c>
      <c r="I565" s="4">
        <v>41446</v>
      </c>
    </row>
    <row r="566" spans="1:9" x14ac:dyDescent="0.2">
      <c r="A566" t="s">
        <v>16</v>
      </c>
      <c r="B566" t="s">
        <v>63</v>
      </c>
      <c r="C566" t="s">
        <v>1142</v>
      </c>
      <c r="D566" t="s">
        <v>556</v>
      </c>
      <c r="E566" t="s">
        <v>66</v>
      </c>
      <c r="F566" t="str">
        <f t="shared" si="8"/>
        <v>500010985</v>
      </c>
      <c r="G566" t="s">
        <v>1143</v>
      </c>
      <c r="H566" t="s">
        <v>1394</v>
      </c>
      <c r="I566" s="4">
        <v>40179</v>
      </c>
    </row>
    <row r="567" spans="1:9" x14ac:dyDescent="0.2">
      <c r="A567" t="s">
        <v>16</v>
      </c>
      <c r="B567" t="s">
        <v>63</v>
      </c>
      <c r="C567" t="s">
        <v>1142</v>
      </c>
      <c r="D567" t="s">
        <v>556</v>
      </c>
      <c r="E567" t="s">
        <v>65</v>
      </c>
      <c r="F567" t="str">
        <f t="shared" si="8"/>
        <v>500010986</v>
      </c>
      <c r="G567" t="s">
        <v>1143</v>
      </c>
      <c r="H567" t="s">
        <v>1395</v>
      </c>
      <c r="I567" s="4">
        <v>40179</v>
      </c>
    </row>
    <row r="568" spans="1:9" x14ac:dyDescent="0.2">
      <c r="A568" t="s">
        <v>16</v>
      </c>
      <c r="B568" t="s">
        <v>63</v>
      </c>
      <c r="C568" t="s">
        <v>1142</v>
      </c>
      <c r="D568" t="s">
        <v>557</v>
      </c>
      <c r="E568" t="s">
        <v>16</v>
      </c>
      <c r="F568" t="str">
        <f t="shared" si="8"/>
        <v>500011091</v>
      </c>
      <c r="G568" t="s">
        <v>1143</v>
      </c>
      <c r="H568" t="s">
        <v>1396</v>
      </c>
      <c r="I568" s="4">
        <v>40179</v>
      </c>
    </row>
    <row r="569" spans="1:9" x14ac:dyDescent="0.2">
      <c r="A569" t="s">
        <v>16</v>
      </c>
      <c r="B569" t="s">
        <v>63</v>
      </c>
      <c r="C569" t="s">
        <v>1142</v>
      </c>
      <c r="D569" t="s">
        <v>1397</v>
      </c>
      <c r="E569" t="s">
        <v>66</v>
      </c>
      <c r="F569" t="str">
        <f t="shared" si="8"/>
        <v>500011325</v>
      </c>
      <c r="G569" t="s">
        <v>1143</v>
      </c>
      <c r="H569" t="s">
        <v>1144</v>
      </c>
      <c r="I569" s="4">
        <v>40179</v>
      </c>
    </row>
    <row r="570" spans="1:9" x14ac:dyDescent="0.2">
      <c r="A570" t="s">
        <v>16</v>
      </c>
      <c r="B570" t="s">
        <v>63</v>
      </c>
      <c r="C570" t="s">
        <v>1142</v>
      </c>
      <c r="D570" t="s">
        <v>558</v>
      </c>
      <c r="E570" t="s">
        <v>58</v>
      </c>
      <c r="F570" t="str">
        <f t="shared" si="8"/>
        <v>500011612</v>
      </c>
      <c r="G570" t="s">
        <v>1143</v>
      </c>
      <c r="H570" t="s">
        <v>1398</v>
      </c>
      <c r="I570" s="4">
        <v>40179</v>
      </c>
    </row>
    <row r="571" spans="1:9" x14ac:dyDescent="0.2">
      <c r="A571" t="s">
        <v>62</v>
      </c>
      <c r="B571" t="s">
        <v>63</v>
      </c>
      <c r="C571" t="s">
        <v>1142</v>
      </c>
      <c r="D571" t="s">
        <v>559</v>
      </c>
      <c r="E571" t="s">
        <v>3</v>
      </c>
      <c r="F571" t="str">
        <f t="shared" si="8"/>
        <v>5000116714</v>
      </c>
      <c r="G571" t="s">
        <v>1147</v>
      </c>
      <c r="H571" t="s">
        <v>1205</v>
      </c>
      <c r="I571" s="4">
        <v>45607</v>
      </c>
    </row>
    <row r="572" spans="1:9" x14ac:dyDescent="0.2">
      <c r="A572" t="s">
        <v>58</v>
      </c>
      <c r="B572" t="s">
        <v>63</v>
      </c>
      <c r="C572" t="s">
        <v>1142</v>
      </c>
      <c r="D572" t="s">
        <v>560</v>
      </c>
      <c r="E572" t="s">
        <v>138</v>
      </c>
      <c r="F572" t="str">
        <f t="shared" si="8"/>
        <v>500011948</v>
      </c>
      <c r="G572" t="s">
        <v>1204</v>
      </c>
      <c r="H572" t="s">
        <v>1315</v>
      </c>
      <c r="I572" s="4">
        <v>44215</v>
      </c>
    </row>
    <row r="573" spans="1:9" x14ac:dyDescent="0.2">
      <c r="A573" t="s">
        <v>16</v>
      </c>
      <c r="B573" t="s">
        <v>63</v>
      </c>
      <c r="C573" t="s">
        <v>1142</v>
      </c>
      <c r="D573" t="s">
        <v>561</v>
      </c>
      <c r="E573" t="s">
        <v>62</v>
      </c>
      <c r="F573" t="str">
        <f t="shared" si="8"/>
        <v>500011973</v>
      </c>
      <c r="G573" t="s">
        <v>1149</v>
      </c>
      <c r="H573" t="s">
        <v>1326</v>
      </c>
      <c r="I573" s="4">
        <v>40179</v>
      </c>
    </row>
    <row r="574" spans="1:9" x14ac:dyDescent="0.2">
      <c r="A574" t="s">
        <v>58</v>
      </c>
      <c r="B574" t="s">
        <v>63</v>
      </c>
      <c r="C574" t="s">
        <v>1142</v>
      </c>
      <c r="D574" t="s">
        <v>562</v>
      </c>
      <c r="E574" t="s">
        <v>84</v>
      </c>
      <c r="F574" t="str">
        <f t="shared" si="8"/>
        <v>5000124415</v>
      </c>
      <c r="G574" t="s">
        <v>1220</v>
      </c>
      <c r="H574" t="s">
        <v>1399</v>
      </c>
      <c r="I574" s="4">
        <v>43875</v>
      </c>
    </row>
    <row r="575" spans="1:9" x14ac:dyDescent="0.2">
      <c r="A575" t="s">
        <v>16</v>
      </c>
      <c r="B575" t="s">
        <v>63</v>
      </c>
      <c r="C575" t="s">
        <v>1142</v>
      </c>
      <c r="D575" t="s">
        <v>563</v>
      </c>
      <c r="E575" t="s">
        <v>62</v>
      </c>
      <c r="F575" t="str">
        <f t="shared" si="8"/>
        <v>500012573</v>
      </c>
      <c r="G575" t="s">
        <v>1153</v>
      </c>
      <c r="H575" t="s">
        <v>1179</v>
      </c>
      <c r="I575" s="4">
        <v>40179</v>
      </c>
    </row>
    <row r="576" spans="1:9" x14ac:dyDescent="0.2">
      <c r="A576" t="s">
        <v>58</v>
      </c>
      <c r="B576" t="s">
        <v>63</v>
      </c>
      <c r="C576" t="s">
        <v>1142</v>
      </c>
      <c r="D576" t="s">
        <v>563</v>
      </c>
      <c r="E576" t="s">
        <v>66</v>
      </c>
      <c r="F576" t="str">
        <f t="shared" si="8"/>
        <v>500012575</v>
      </c>
      <c r="G576" t="s">
        <v>1147</v>
      </c>
      <c r="H576" t="s">
        <v>1179</v>
      </c>
      <c r="I576" s="4">
        <v>44461</v>
      </c>
    </row>
    <row r="577" spans="1:9" x14ac:dyDescent="0.2">
      <c r="A577" t="s">
        <v>62</v>
      </c>
      <c r="B577" t="s">
        <v>63</v>
      </c>
      <c r="C577" t="s">
        <v>1142</v>
      </c>
      <c r="D577" t="s">
        <v>563</v>
      </c>
      <c r="E577" t="s">
        <v>112</v>
      </c>
      <c r="F577" t="str">
        <f t="shared" si="8"/>
        <v>500012579</v>
      </c>
      <c r="G577" t="s">
        <v>1165</v>
      </c>
      <c r="H577" t="s">
        <v>1179</v>
      </c>
      <c r="I577" s="4">
        <v>44690</v>
      </c>
    </row>
    <row r="578" spans="1:9" x14ac:dyDescent="0.2">
      <c r="A578" t="s">
        <v>58</v>
      </c>
      <c r="B578" t="s">
        <v>63</v>
      </c>
      <c r="C578" t="s">
        <v>1142</v>
      </c>
      <c r="D578" t="s">
        <v>565</v>
      </c>
      <c r="E578" t="s">
        <v>65</v>
      </c>
      <c r="F578" t="str">
        <f t="shared" si="8"/>
        <v>500012586</v>
      </c>
      <c r="G578" t="s">
        <v>1204</v>
      </c>
      <c r="H578" t="s">
        <v>1353</v>
      </c>
      <c r="I578" s="4">
        <v>44210</v>
      </c>
    </row>
    <row r="579" spans="1:9" x14ac:dyDescent="0.2">
      <c r="A579" t="s">
        <v>58</v>
      </c>
      <c r="B579" t="s">
        <v>63</v>
      </c>
      <c r="C579" t="s">
        <v>1142</v>
      </c>
      <c r="D579" t="s">
        <v>566</v>
      </c>
      <c r="E579" t="s">
        <v>65</v>
      </c>
      <c r="F579" t="str">
        <f t="shared" ref="F579:F642" si="9">D579&amp;E579</f>
        <v>500012596</v>
      </c>
      <c r="G579" t="s">
        <v>1204</v>
      </c>
      <c r="H579" t="s">
        <v>1353</v>
      </c>
      <c r="I579" s="4">
        <v>44216</v>
      </c>
    </row>
    <row r="580" spans="1:9" x14ac:dyDescent="0.2">
      <c r="A580" t="s">
        <v>58</v>
      </c>
      <c r="B580" t="s">
        <v>63</v>
      </c>
      <c r="C580" t="s">
        <v>1142</v>
      </c>
      <c r="D580" t="s">
        <v>568</v>
      </c>
      <c r="E580" t="s">
        <v>84</v>
      </c>
      <c r="F580" t="str">
        <f t="shared" si="9"/>
        <v>5000128315</v>
      </c>
      <c r="G580" t="s">
        <v>1220</v>
      </c>
      <c r="H580" t="s">
        <v>1400</v>
      </c>
      <c r="I580" s="4">
        <v>43875</v>
      </c>
    </row>
    <row r="581" spans="1:9" x14ac:dyDescent="0.2">
      <c r="A581" t="s">
        <v>58</v>
      </c>
      <c r="B581" t="s">
        <v>63</v>
      </c>
      <c r="C581" t="s">
        <v>1142</v>
      </c>
      <c r="D581" t="s">
        <v>569</v>
      </c>
      <c r="E581" t="s">
        <v>84</v>
      </c>
      <c r="F581" t="str">
        <f t="shared" si="9"/>
        <v>5000130715</v>
      </c>
      <c r="G581" t="s">
        <v>1220</v>
      </c>
      <c r="H581" t="s">
        <v>1400</v>
      </c>
      <c r="I581" s="4">
        <v>43875</v>
      </c>
    </row>
    <row r="582" spans="1:9" x14ac:dyDescent="0.2">
      <c r="A582" t="s">
        <v>58</v>
      </c>
      <c r="B582" t="s">
        <v>63</v>
      </c>
      <c r="C582" t="s">
        <v>1142</v>
      </c>
      <c r="D582" t="s">
        <v>570</v>
      </c>
      <c r="E582" t="s">
        <v>13</v>
      </c>
      <c r="F582" t="str">
        <f t="shared" si="9"/>
        <v>500014214</v>
      </c>
      <c r="G582" t="s">
        <v>1175</v>
      </c>
      <c r="H582" t="s">
        <v>1401</v>
      </c>
      <c r="I582" s="4">
        <v>40646</v>
      </c>
    </row>
    <row r="583" spans="1:9" x14ac:dyDescent="0.2">
      <c r="A583" t="s">
        <v>16</v>
      </c>
      <c r="B583" t="s">
        <v>63</v>
      </c>
      <c r="C583" t="s">
        <v>1142</v>
      </c>
      <c r="D583" t="s">
        <v>575</v>
      </c>
      <c r="E583" t="s">
        <v>58</v>
      </c>
      <c r="F583" t="str">
        <f t="shared" si="9"/>
        <v>500014522</v>
      </c>
      <c r="G583" t="s">
        <v>1143</v>
      </c>
      <c r="H583" t="s">
        <v>1178</v>
      </c>
      <c r="I583" s="4">
        <v>40179</v>
      </c>
    </row>
    <row r="584" spans="1:9" x14ac:dyDescent="0.2">
      <c r="A584" t="s">
        <v>16</v>
      </c>
      <c r="B584" t="s">
        <v>63</v>
      </c>
      <c r="C584" t="s">
        <v>1142</v>
      </c>
      <c r="D584" t="s">
        <v>576</v>
      </c>
      <c r="E584" t="s">
        <v>58</v>
      </c>
      <c r="F584" t="str">
        <f t="shared" si="9"/>
        <v>500014532</v>
      </c>
      <c r="G584" t="s">
        <v>1143</v>
      </c>
      <c r="H584" t="s">
        <v>1178</v>
      </c>
      <c r="I584" s="4">
        <v>40179</v>
      </c>
    </row>
    <row r="585" spans="1:9" x14ac:dyDescent="0.2">
      <c r="A585" t="s">
        <v>16</v>
      </c>
      <c r="B585" t="s">
        <v>63</v>
      </c>
      <c r="C585" t="s">
        <v>1142</v>
      </c>
      <c r="D585" t="s">
        <v>577</v>
      </c>
      <c r="E585" t="s">
        <v>16</v>
      </c>
      <c r="F585" t="str">
        <f t="shared" si="9"/>
        <v>500014551</v>
      </c>
      <c r="G585" t="s">
        <v>1143</v>
      </c>
      <c r="H585" t="s">
        <v>1402</v>
      </c>
      <c r="I585" s="4">
        <v>40179</v>
      </c>
    </row>
    <row r="586" spans="1:9" x14ac:dyDescent="0.2">
      <c r="A586" t="s">
        <v>58</v>
      </c>
      <c r="B586" t="s">
        <v>63</v>
      </c>
      <c r="C586" t="s">
        <v>1142</v>
      </c>
      <c r="D586" t="s">
        <v>577</v>
      </c>
      <c r="E586" t="s">
        <v>44</v>
      </c>
      <c r="F586" t="str">
        <f t="shared" si="9"/>
        <v>5000145516</v>
      </c>
      <c r="G586" t="s">
        <v>1143</v>
      </c>
      <c r="H586" t="s">
        <v>1402</v>
      </c>
      <c r="I586" s="4">
        <v>42264</v>
      </c>
    </row>
    <row r="587" spans="1:9" x14ac:dyDescent="0.2">
      <c r="A587" t="s">
        <v>16</v>
      </c>
      <c r="B587" t="s">
        <v>63</v>
      </c>
      <c r="C587" t="s">
        <v>1142</v>
      </c>
      <c r="D587" t="s">
        <v>578</v>
      </c>
      <c r="E587" t="s">
        <v>49</v>
      </c>
      <c r="F587" t="str">
        <f t="shared" si="9"/>
        <v>5000145610</v>
      </c>
      <c r="G587" t="s">
        <v>1143</v>
      </c>
      <c r="H587" t="s">
        <v>1403</v>
      </c>
      <c r="I587" s="4">
        <v>40179</v>
      </c>
    </row>
    <row r="588" spans="1:9" x14ac:dyDescent="0.2">
      <c r="A588" t="s">
        <v>58</v>
      </c>
      <c r="B588" t="s">
        <v>63</v>
      </c>
      <c r="C588" t="s">
        <v>1142</v>
      </c>
      <c r="D588" t="s">
        <v>578</v>
      </c>
      <c r="E588" t="s">
        <v>84</v>
      </c>
      <c r="F588" t="str">
        <f t="shared" si="9"/>
        <v>5000145615</v>
      </c>
      <c r="G588" t="s">
        <v>1143</v>
      </c>
      <c r="H588" t="s">
        <v>1403</v>
      </c>
      <c r="I588" s="4">
        <v>42264</v>
      </c>
    </row>
    <row r="589" spans="1:9" x14ac:dyDescent="0.2">
      <c r="A589" t="s">
        <v>62</v>
      </c>
      <c r="B589" t="s">
        <v>63</v>
      </c>
      <c r="C589" t="s">
        <v>1142</v>
      </c>
      <c r="D589" t="s">
        <v>578</v>
      </c>
      <c r="E589" t="s">
        <v>88</v>
      </c>
      <c r="F589" t="str">
        <f t="shared" si="9"/>
        <v>5000145621</v>
      </c>
      <c r="G589" t="s">
        <v>1204</v>
      </c>
      <c r="H589" t="s">
        <v>1404</v>
      </c>
      <c r="I589" s="4">
        <v>43437</v>
      </c>
    </row>
    <row r="590" spans="1:9" x14ac:dyDescent="0.2">
      <c r="A590" t="s">
        <v>16</v>
      </c>
      <c r="B590" t="s">
        <v>63</v>
      </c>
      <c r="C590" t="s">
        <v>1142</v>
      </c>
      <c r="D590" t="s">
        <v>581</v>
      </c>
      <c r="E590" t="s">
        <v>62</v>
      </c>
      <c r="F590" t="str">
        <f t="shared" si="9"/>
        <v>500014573</v>
      </c>
      <c r="G590" t="s">
        <v>1149</v>
      </c>
      <c r="H590" t="s">
        <v>1179</v>
      </c>
      <c r="I590" s="4">
        <v>40179</v>
      </c>
    </row>
    <row r="591" spans="1:9" x14ac:dyDescent="0.2">
      <c r="A591" t="s">
        <v>16</v>
      </c>
      <c r="B591" t="s">
        <v>63</v>
      </c>
      <c r="C591" t="s">
        <v>1142</v>
      </c>
      <c r="D591" t="s">
        <v>581</v>
      </c>
      <c r="E591" t="s">
        <v>65</v>
      </c>
      <c r="F591" t="str">
        <f t="shared" si="9"/>
        <v>500014576</v>
      </c>
      <c r="G591" t="s">
        <v>1143</v>
      </c>
      <c r="H591" t="s">
        <v>1144</v>
      </c>
      <c r="I591" s="4">
        <v>40179</v>
      </c>
    </row>
    <row r="592" spans="1:9" x14ac:dyDescent="0.2">
      <c r="A592" t="s">
        <v>16</v>
      </c>
      <c r="B592" t="s">
        <v>63</v>
      </c>
      <c r="C592" t="s">
        <v>1142</v>
      </c>
      <c r="D592" t="s">
        <v>582</v>
      </c>
      <c r="E592" t="s">
        <v>138</v>
      </c>
      <c r="F592" t="str">
        <f t="shared" si="9"/>
        <v>500014588</v>
      </c>
      <c r="G592" t="s">
        <v>1153</v>
      </c>
      <c r="H592" t="s">
        <v>1179</v>
      </c>
      <c r="I592" s="4">
        <v>40179</v>
      </c>
    </row>
    <row r="593" spans="1:9" x14ac:dyDescent="0.2">
      <c r="A593" t="s">
        <v>16</v>
      </c>
      <c r="B593" t="s">
        <v>63</v>
      </c>
      <c r="C593" t="s">
        <v>1142</v>
      </c>
      <c r="D593" t="s">
        <v>583</v>
      </c>
      <c r="E593" t="s">
        <v>62</v>
      </c>
      <c r="F593" t="str">
        <f t="shared" si="9"/>
        <v>500014623</v>
      </c>
      <c r="G593" t="s">
        <v>1153</v>
      </c>
      <c r="H593" t="s">
        <v>1312</v>
      </c>
      <c r="I593" s="4">
        <v>40179</v>
      </c>
    </row>
    <row r="594" spans="1:9" x14ac:dyDescent="0.2">
      <c r="A594" t="s">
        <v>16</v>
      </c>
      <c r="B594" t="s">
        <v>63</v>
      </c>
      <c r="C594" t="s">
        <v>1142</v>
      </c>
      <c r="D594" t="s">
        <v>584</v>
      </c>
      <c r="E594" t="s">
        <v>16</v>
      </c>
      <c r="F594" t="str">
        <f t="shared" si="9"/>
        <v>500014671</v>
      </c>
      <c r="G594" t="s">
        <v>1149</v>
      </c>
      <c r="H594" t="s">
        <v>1405</v>
      </c>
      <c r="I594" s="4">
        <v>40179</v>
      </c>
    </row>
    <row r="595" spans="1:9" x14ac:dyDescent="0.2">
      <c r="A595" t="s">
        <v>58</v>
      </c>
      <c r="B595" t="s">
        <v>63</v>
      </c>
      <c r="C595" t="s">
        <v>1142</v>
      </c>
      <c r="D595" t="s">
        <v>584</v>
      </c>
      <c r="E595" t="s">
        <v>73</v>
      </c>
      <c r="F595" t="str">
        <f t="shared" si="9"/>
        <v>500014677</v>
      </c>
      <c r="G595" t="s">
        <v>1147</v>
      </c>
      <c r="H595" t="s">
        <v>1355</v>
      </c>
      <c r="I595" s="4">
        <v>44139</v>
      </c>
    </row>
    <row r="596" spans="1:9" x14ac:dyDescent="0.2">
      <c r="A596" t="s">
        <v>16</v>
      </c>
      <c r="B596" t="s">
        <v>63</v>
      </c>
      <c r="C596" t="s">
        <v>1142</v>
      </c>
      <c r="D596" t="s">
        <v>586</v>
      </c>
      <c r="E596" t="s">
        <v>16</v>
      </c>
      <c r="F596" t="str">
        <f t="shared" si="9"/>
        <v>500014681</v>
      </c>
      <c r="G596" t="s">
        <v>1149</v>
      </c>
      <c r="H596" t="s">
        <v>1179</v>
      </c>
      <c r="I596" s="4">
        <v>40179</v>
      </c>
    </row>
    <row r="597" spans="1:9" x14ac:dyDescent="0.2">
      <c r="A597" t="s">
        <v>16</v>
      </c>
      <c r="B597" t="s">
        <v>63</v>
      </c>
      <c r="C597" t="s">
        <v>1142</v>
      </c>
      <c r="D597" t="s">
        <v>587</v>
      </c>
      <c r="E597" t="s">
        <v>13</v>
      </c>
      <c r="F597" t="str">
        <f t="shared" si="9"/>
        <v>500014694</v>
      </c>
      <c r="G597" t="s">
        <v>1175</v>
      </c>
      <c r="H597" t="s">
        <v>1406</v>
      </c>
      <c r="I597" s="4">
        <v>40179</v>
      </c>
    </row>
    <row r="598" spans="1:9" x14ac:dyDescent="0.2">
      <c r="A598" t="s">
        <v>58</v>
      </c>
      <c r="B598" t="s">
        <v>63</v>
      </c>
      <c r="C598" t="s">
        <v>1142</v>
      </c>
      <c r="D598" t="s">
        <v>587</v>
      </c>
      <c r="E598" t="s">
        <v>65</v>
      </c>
      <c r="F598" t="str">
        <f t="shared" si="9"/>
        <v>500014696</v>
      </c>
      <c r="G598" t="s">
        <v>1204</v>
      </c>
      <c r="H598" t="s">
        <v>1199</v>
      </c>
      <c r="I598" s="4">
        <v>44203</v>
      </c>
    </row>
    <row r="599" spans="1:9" x14ac:dyDescent="0.2">
      <c r="A599" t="s">
        <v>62</v>
      </c>
      <c r="B599" t="s">
        <v>63</v>
      </c>
      <c r="C599" t="s">
        <v>1142</v>
      </c>
      <c r="D599" t="s">
        <v>587</v>
      </c>
      <c r="E599" t="s">
        <v>49</v>
      </c>
      <c r="F599" t="str">
        <f t="shared" si="9"/>
        <v>5000146910</v>
      </c>
      <c r="G599" t="s">
        <v>1407</v>
      </c>
      <c r="H599" t="s">
        <v>1199</v>
      </c>
      <c r="I599" s="4">
        <v>44680</v>
      </c>
    </row>
    <row r="600" spans="1:9" x14ac:dyDescent="0.2">
      <c r="A600" t="s">
        <v>58</v>
      </c>
      <c r="B600" t="s">
        <v>63</v>
      </c>
      <c r="C600" t="s">
        <v>1142</v>
      </c>
      <c r="D600" t="s">
        <v>590</v>
      </c>
      <c r="E600" t="s">
        <v>37</v>
      </c>
      <c r="F600" t="str">
        <f t="shared" si="9"/>
        <v>5000147011</v>
      </c>
      <c r="G600" t="s">
        <v>1204</v>
      </c>
      <c r="H600" t="s">
        <v>1408</v>
      </c>
      <c r="I600" s="4">
        <v>45362</v>
      </c>
    </row>
    <row r="601" spans="1:9" x14ac:dyDescent="0.2">
      <c r="A601" t="s">
        <v>16</v>
      </c>
      <c r="B601" t="s">
        <v>63</v>
      </c>
      <c r="C601" t="s">
        <v>1142</v>
      </c>
      <c r="D601" t="s">
        <v>591</v>
      </c>
      <c r="E601" t="s">
        <v>112</v>
      </c>
      <c r="F601" t="str">
        <f t="shared" si="9"/>
        <v>500014739</v>
      </c>
      <c r="G601" t="s">
        <v>1193</v>
      </c>
      <c r="H601" t="s">
        <v>1144</v>
      </c>
      <c r="I601" s="4">
        <v>40179</v>
      </c>
    </row>
    <row r="602" spans="1:9" x14ac:dyDescent="0.2">
      <c r="A602" t="s">
        <v>16</v>
      </c>
      <c r="B602" t="s">
        <v>63</v>
      </c>
      <c r="C602" t="s">
        <v>1142</v>
      </c>
      <c r="D602" t="s">
        <v>592</v>
      </c>
      <c r="E602" t="s">
        <v>66</v>
      </c>
      <c r="F602" t="str">
        <f t="shared" si="9"/>
        <v>500014745</v>
      </c>
      <c r="G602" t="s">
        <v>1193</v>
      </c>
      <c r="H602" t="s">
        <v>1409</v>
      </c>
      <c r="I602" s="4">
        <v>40179</v>
      </c>
    </row>
    <row r="603" spans="1:9" x14ac:dyDescent="0.2">
      <c r="A603" t="s">
        <v>16</v>
      </c>
      <c r="B603" t="s">
        <v>63</v>
      </c>
      <c r="C603" t="s">
        <v>1142</v>
      </c>
      <c r="D603" t="s">
        <v>593</v>
      </c>
      <c r="E603" t="s">
        <v>62</v>
      </c>
      <c r="F603" t="str">
        <f t="shared" si="9"/>
        <v>500038303</v>
      </c>
      <c r="G603" t="s">
        <v>1143</v>
      </c>
      <c r="H603" t="s">
        <v>1304</v>
      </c>
      <c r="I603" s="4">
        <v>40637</v>
      </c>
    </row>
    <row r="604" spans="1:9" x14ac:dyDescent="0.2">
      <c r="A604" t="s">
        <v>16</v>
      </c>
      <c r="B604" t="s">
        <v>63</v>
      </c>
      <c r="C604" t="s">
        <v>1142</v>
      </c>
      <c r="D604" t="s">
        <v>594</v>
      </c>
      <c r="E604" t="s">
        <v>16</v>
      </c>
      <c r="F604" t="str">
        <f t="shared" si="9"/>
        <v>500038381</v>
      </c>
      <c r="G604" t="s">
        <v>1149</v>
      </c>
      <c r="H604" t="s">
        <v>1236</v>
      </c>
      <c r="I604" s="4">
        <v>40645</v>
      </c>
    </row>
    <row r="605" spans="1:9" x14ac:dyDescent="0.2">
      <c r="A605" t="s">
        <v>16</v>
      </c>
      <c r="B605" t="s">
        <v>63</v>
      </c>
      <c r="C605" t="s">
        <v>1142</v>
      </c>
      <c r="D605" t="s">
        <v>594</v>
      </c>
      <c r="E605" t="s">
        <v>62</v>
      </c>
      <c r="F605" t="str">
        <f t="shared" si="9"/>
        <v>500038383</v>
      </c>
      <c r="G605" t="s">
        <v>1143</v>
      </c>
      <c r="H605" t="s">
        <v>1261</v>
      </c>
      <c r="I605" s="4">
        <v>40645</v>
      </c>
    </row>
    <row r="606" spans="1:9" x14ac:dyDescent="0.2">
      <c r="A606" t="s">
        <v>16</v>
      </c>
      <c r="B606" t="s">
        <v>63</v>
      </c>
      <c r="C606" t="s">
        <v>1142</v>
      </c>
      <c r="D606" t="s">
        <v>595</v>
      </c>
      <c r="E606" t="s">
        <v>62</v>
      </c>
      <c r="F606" t="str">
        <f t="shared" si="9"/>
        <v>500038423</v>
      </c>
      <c r="G606" t="s">
        <v>1143</v>
      </c>
      <c r="H606" t="s">
        <v>1224</v>
      </c>
      <c r="I606" s="4">
        <v>40648</v>
      </c>
    </row>
    <row r="607" spans="1:9" x14ac:dyDescent="0.2">
      <c r="A607" t="s">
        <v>62</v>
      </c>
      <c r="B607" t="s">
        <v>63</v>
      </c>
      <c r="C607" t="s">
        <v>1142</v>
      </c>
      <c r="D607" t="s">
        <v>595</v>
      </c>
      <c r="E607" t="s">
        <v>142</v>
      </c>
      <c r="F607" t="str">
        <f t="shared" si="9"/>
        <v>5000384231</v>
      </c>
      <c r="G607" t="s">
        <v>1220</v>
      </c>
      <c r="H607" t="s">
        <v>1224</v>
      </c>
      <c r="I607" s="4">
        <v>41613</v>
      </c>
    </row>
    <row r="608" spans="1:9" x14ac:dyDescent="0.2">
      <c r="A608" t="s">
        <v>16</v>
      </c>
      <c r="B608" t="s">
        <v>63</v>
      </c>
      <c r="C608" t="s">
        <v>1142</v>
      </c>
      <c r="D608" t="s">
        <v>1410</v>
      </c>
      <c r="E608" t="s">
        <v>73</v>
      </c>
      <c r="F608" t="str">
        <f t="shared" si="9"/>
        <v>500038497</v>
      </c>
      <c r="G608" t="s">
        <v>1143</v>
      </c>
      <c r="H608" t="s">
        <v>1411</v>
      </c>
      <c r="I608" s="4">
        <v>40651</v>
      </c>
    </row>
    <row r="609" spans="1:9" x14ac:dyDescent="0.2">
      <c r="A609" t="s">
        <v>16</v>
      </c>
      <c r="B609" t="s">
        <v>63</v>
      </c>
      <c r="C609" t="s">
        <v>1142</v>
      </c>
      <c r="D609" t="s">
        <v>1412</v>
      </c>
      <c r="E609" t="s">
        <v>58</v>
      </c>
      <c r="F609" t="str">
        <f t="shared" si="9"/>
        <v>500038662</v>
      </c>
      <c r="G609" t="s">
        <v>1143</v>
      </c>
      <c r="H609" t="s">
        <v>1178</v>
      </c>
      <c r="I609" s="4">
        <v>40661</v>
      </c>
    </row>
    <row r="610" spans="1:9" x14ac:dyDescent="0.2">
      <c r="A610" t="s">
        <v>16</v>
      </c>
      <c r="B610" t="s">
        <v>63</v>
      </c>
      <c r="C610" t="s">
        <v>1142</v>
      </c>
      <c r="D610" t="s">
        <v>599</v>
      </c>
      <c r="E610" t="s">
        <v>13</v>
      </c>
      <c r="F610" t="str">
        <f t="shared" si="9"/>
        <v>500038934</v>
      </c>
      <c r="G610" t="s">
        <v>1143</v>
      </c>
      <c r="H610" t="s">
        <v>1380</v>
      </c>
      <c r="I610" s="4">
        <v>40688</v>
      </c>
    </row>
    <row r="611" spans="1:9" x14ac:dyDescent="0.2">
      <c r="A611" t="s">
        <v>16</v>
      </c>
      <c r="B611" t="s">
        <v>63</v>
      </c>
      <c r="C611" t="s">
        <v>1142</v>
      </c>
      <c r="D611" t="s">
        <v>1413</v>
      </c>
      <c r="E611" t="s">
        <v>13</v>
      </c>
      <c r="F611" t="str">
        <f t="shared" si="9"/>
        <v>500039034</v>
      </c>
      <c r="G611" t="s">
        <v>1193</v>
      </c>
      <c r="H611" t="s">
        <v>1414</v>
      </c>
      <c r="I611" s="4">
        <v>40695</v>
      </c>
    </row>
    <row r="612" spans="1:9" x14ac:dyDescent="0.2">
      <c r="A612" t="s">
        <v>16</v>
      </c>
      <c r="B612" t="s">
        <v>63</v>
      </c>
      <c r="C612" t="s">
        <v>1142</v>
      </c>
      <c r="D612" t="s">
        <v>600</v>
      </c>
      <c r="E612" t="s">
        <v>138</v>
      </c>
      <c r="F612" t="str">
        <f t="shared" si="9"/>
        <v>500039178</v>
      </c>
      <c r="G612" t="s">
        <v>1143</v>
      </c>
      <c r="H612" t="s">
        <v>1415</v>
      </c>
      <c r="I612" s="4">
        <v>40716</v>
      </c>
    </row>
    <row r="613" spans="1:9" x14ac:dyDescent="0.2">
      <c r="A613" t="s">
        <v>16</v>
      </c>
      <c r="B613" t="s">
        <v>63</v>
      </c>
      <c r="C613" t="s">
        <v>1142</v>
      </c>
      <c r="D613" t="s">
        <v>601</v>
      </c>
      <c r="E613" t="s">
        <v>16</v>
      </c>
      <c r="F613" t="str">
        <f t="shared" si="9"/>
        <v>500039211</v>
      </c>
      <c r="G613" t="s">
        <v>1153</v>
      </c>
      <c r="H613" t="s">
        <v>1416</v>
      </c>
      <c r="I613" s="4">
        <v>40725</v>
      </c>
    </row>
    <row r="614" spans="1:9" x14ac:dyDescent="0.2">
      <c r="A614" t="s">
        <v>16</v>
      </c>
      <c r="B614" t="s">
        <v>63</v>
      </c>
      <c r="C614" t="s">
        <v>1142</v>
      </c>
      <c r="D614" t="s">
        <v>601</v>
      </c>
      <c r="E614" t="s">
        <v>65</v>
      </c>
      <c r="F614" t="str">
        <f t="shared" si="9"/>
        <v>500039216</v>
      </c>
      <c r="G614" t="s">
        <v>1159</v>
      </c>
      <c r="H614" t="s">
        <v>1417</v>
      </c>
      <c r="I614" s="4">
        <v>40725</v>
      </c>
    </row>
    <row r="615" spans="1:9" x14ac:dyDescent="0.2">
      <c r="A615" t="s">
        <v>58</v>
      </c>
      <c r="B615" t="s">
        <v>63</v>
      </c>
      <c r="C615" t="s">
        <v>1142</v>
      </c>
      <c r="D615" t="s">
        <v>601</v>
      </c>
      <c r="E615" t="s">
        <v>37</v>
      </c>
      <c r="F615" t="str">
        <f t="shared" si="9"/>
        <v>5000392111</v>
      </c>
      <c r="G615" t="s">
        <v>1153</v>
      </c>
      <c r="H615" t="s">
        <v>1416</v>
      </c>
      <c r="I615" s="4">
        <v>41851</v>
      </c>
    </row>
    <row r="616" spans="1:9" x14ac:dyDescent="0.2">
      <c r="A616" t="s">
        <v>58</v>
      </c>
      <c r="B616" t="s">
        <v>63</v>
      </c>
      <c r="C616" t="s">
        <v>1142</v>
      </c>
      <c r="D616" t="s">
        <v>601</v>
      </c>
      <c r="E616" t="s">
        <v>3</v>
      </c>
      <c r="F616" t="str">
        <f t="shared" si="9"/>
        <v>5000392114</v>
      </c>
      <c r="G616" t="s">
        <v>1418</v>
      </c>
      <c r="H616" t="s">
        <v>1417</v>
      </c>
      <c r="I616" s="4">
        <v>41851</v>
      </c>
    </row>
    <row r="617" spans="1:9" x14ac:dyDescent="0.2">
      <c r="A617" t="s">
        <v>62</v>
      </c>
      <c r="B617" t="s">
        <v>63</v>
      </c>
      <c r="C617" t="s">
        <v>1142</v>
      </c>
      <c r="D617" t="s">
        <v>601</v>
      </c>
      <c r="E617" t="s">
        <v>88</v>
      </c>
      <c r="F617" t="str">
        <f t="shared" si="9"/>
        <v>5000392121</v>
      </c>
      <c r="G617" t="s">
        <v>1317</v>
      </c>
      <c r="H617" t="s">
        <v>1419</v>
      </c>
      <c r="I617" s="4">
        <v>42026</v>
      </c>
    </row>
    <row r="618" spans="1:9" x14ac:dyDescent="0.2">
      <c r="A618" t="s">
        <v>13</v>
      </c>
      <c r="B618" t="s">
        <v>63</v>
      </c>
      <c r="C618" t="s">
        <v>1142</v>
      </c>
      <c r="D618" t="s">
        <v>601</v>
      </c>
      <c r="E618" t="s">
        <v>142</v>
      </c>
      <c r="F618" t="str">
        <f t="shared" si="9"/>
        <v>5000392131</v>
      </c>
      <c r="G618" t="s">
        <v>1420</v>
      </c>
      <c r="H618" t="s">
        <v>1416</v>
      </c>
      <c r="I618" s="4">
        <v>42318</v>
      </c>
    </row>
    <row r="619" spans="1:9" x14ac:dyDescent="0.2">
      <c r="A619" t="s">
        <v>13</v>
      </c>
      <c r="B619" t="s">
        <v>63</v>
      </c>
      <c r="C619" t="s">
        <v>1142</v>
      </c>
      <c r="D619" t="s">
        <v>601</v>
      </c>
      <c r="E619" t="s">
        <v>76</v>
      </c>
      <c r="F619" t="str">
        <f t="shared" si="9"/>
        <v>5000392133</v>
      </c>
      <c r="G619" t="s">
        <v>1418</v>
      </c>
      <c r="H619" t="s">
        <v>1417</v>
      </c>
      <c r="I619" s="4">
        <v>42318</v>
      </c>
    </row>
    <row r="620" spans="1:9" x14ac:dyDescent="0.2">
      <c r="A620" t="s">
        <v>66</v>
      </c>
      <c r="B620" t="s">
        <v>63</v>
      </c>
      <c r="C620" t="s">
        <v>1142</v>
      </c>
      <c r="D620" t="s">
        <v>601</v>
      </c>
      <c r="E620" t="s">
        <v>53</v>
      </c>
      <c r="F620" t="str">
        <f t="shared" si="9"/>
        <v>5000392140</v>
      </c>
      <c r="G620" t="s">
        <v>1420</v>
      </c>
      <c r="H620" t="s">
        <v>1416</v>
      </c>
      <c r="I620" s="4">
        <v>42585</v>
      </c>
    </row>
    <row r="621" spans="1:9" x14ac:dyDescent="0.2">
      <c r="A621" t="s">
        <v>16</v>
      </c>
      <c r="B621" t="s">
        <v>63</v>
      </c>
      <c r="C621" t="s">
        <v>1142</v>
      </c>
      <c r="D621" t="s">
        <v>602</v>
      </c>
      <c r="E621" t="s">
        <v>16</v>
      </c>
      <c r="F621" t="str">
        <f t="shared" si="9"/>
        <v>500039751</v>
      </c>
      <c r="G621" t="s">
        <v>1149</v>
      </c>
      <c r="H621" t="s">
        <v>1148</v>
      </c>
      <c r="I621" s="4">
        <v>40760</v>
      </c>
    </row>
    <row r="622" spans="1:9" x14ac:dyDescent="0.2">
      <c r="A622" t="s">
        <v>16</v>
      </c>
      <c r="B622" t="s">
        <v>63</v>
      </c>
      <c r="C622" t="s">
        <v>1142</v>
      </c>
      <c r="D622" t="s">
        <v>603</v>
      </c>
      <c r="E622" t="s">
        <v>62</v>
      </c>
      <c r="F622" t="str">
        <f t="shared" si="9"/>
        <v>500039763</v>
      </c>
      <c r="G622" t="s">
        <v>1143</v>
      </c>
      <c r="H622" t="s">
        <v>1421</v>
      </c>
      <c r="I622" s="4">
        <v>40766</v>
      </c>
    </row>
    <row r="623" spans="1:9" x14ac:dyDescent="0.2">
      <c r="A623" t="s">
        <v>16</v>
      </c>
      <c r="B623" t="s">
        <v>63</v>
      </c>
      <c r="C623" t="s">
        <v>1142</v>
      </c>
      <c r="D623" t="s">
        <v>604</v>
      </c>
      <c r="E623" t="s">
        <v>62</v>
      </c>
      <c r="F623" t="str">
        <f t="shared" si="9"/>
        <v>500039773</v>
      </c>
      <c r="G623" t="s">
        <v>1143</v>
      </c>
      <c r="H623" t="s">
        <v>1421</v>
      </c>
      <c r="I623" s="4">
        <v>40766</v>
      </c>
    </row>
    <row r="624" spans="1:9" x14ac:dyDescent="0.2">
      <c r="A624" t="s">
        <v>16</v>
      </c>
      <c r="B624" t="s">
        <v>63</v>
      </c>
      <c r="C624" t="s">
        <v>1142</v>
      </c>
      <c r="D624" t="s">
        <v>605</v>
      </c>
      <c r="E624" t="s">
        <v>62</v>
      </c>
      <c r="F624" t="str">
        <f t="shared" si="9"/>
        <v>500039783</v>
      </c>
      <c r="G624" t="s">
        <v>1143</v>
      </c>
      <c r="H624" t="s">
        <v>1421</v>
      </c>
      <c r="I624" s="4">
        <v>40766</v>
      </c>
    </row>
    <row r="625" spans="1:9" x14ac:dyDescent="0.2">
      <c r="A625" t="s">
        <v>16</v>
      </c>
      <c r="B625" t="s">
        <v>63</v>
      </c>
      <c r="C625" t="s">
        <v>1142</v>
      </c>
      <c r="D625" t="s">
        <v>606</v>
      </c>
      <c r="E625" t="s">
        <v>62</v>
      </c>
      <c r="F625" t="str">
        <f t="shared" si="9"/>
        <v>500039823</v>
      </c>
      <c r="G625" t="s">
        <v>1143</v>
      </c>
      <c r="H625" t="s">
        <v>1178</v>
      </c>
      <c r="I625" s="4">
        <v>40767</v>
      </c>
    </row>
    <row r="626" spans="1:9" x14ac:dyDescent="0.2">
      <c r="A626" t="s">
        <v>16</v>
      </c>
      <c r="B626" t="s">
        <v>63</v>
      </c>
      <c r="C626" t="s">
        <v>1142</v>
      </c>
      <c r="D626" t="s">
        <v>607</v>
      </c>
      <c r="E626" t="s">
        <v>62</v>
      </c>
      <c r="F626" t="str">
        <f t="shared" si="9"/>
        <v>500039833</v>
      </c>
      <c r="G626" t="s">
        <v>1143</v>
      </c>
      <c r="H626" t="s">
        <v>1178</v>
      </c>
      <c r="I626" s="4">
        <v>40767</v>
      </c>
    </row>
    <row r="627" spans="1:9" x14ac:dyDescent="0.2">
      <c r="A627" t="s">
        <v>16</v>
      </c>
      <c r="B627" t="s">
        <v>63</v>
      </c>
      <c r="C627" t="s">
        <v>1142</v>
      </c>
      <c r="D627" t="s">
        <v>608</v>
      </c>
      <c r="E627" t="s">
        <v>65</v>
      </c>
      <c r="F627" t="str">
        <f t="shared" si="9"/>
        <v>500039966</v>
      </c>
      <c r="G627" t="s">
        <v>1143</v>
      </c>
      <c r="H627" t="s">
        <v>1422</v>
      </c>
      <c r="I627" s="4">
        <v>40795</v>
      </c>
    </row>
    <row r="628" spans="1:9" x14ac:dyDescent="0.2">
      <c r="A628" t="s">
        <v>58</v>
      </c>
      <c r="B628" t="s">
        <v>63</v>
      </c>
      <c r="C628" t="s">
        <v>1142</v>
      </c>
      <c r="D628" t="s">
        <v>610</v>
      </c>
      <c r="E628" t="s">
        <v>3</v>
      </c>
      <c r="F628" t="str">
        <f t="shared" si="9"/>
        <v>5000400914</v>
      </c>
      <c r="G628" t="s">
        <v>1143</v>
      </c>
      <c r="H628" t="s">
        <v>1224</v>
      </c>
      <c r="I628" s="4">
        <v>40840</v>
      </c>
    </row>
    <row r="629" spans="1:9" x14ac:dyDescent="0.2">
      <c r="A629" t="s">
        <v>16</v>
      </c>
      <c r="B629" t="s">
        <v>63</v>
      </c>
      <c r="C629" t="s">
        <v>1142</v>
      </c>
      <c r="D629" t="s">
        <v>611</v>
      </c>
      <c r="E629" t="s">
        <v>13</v>
      </c>
      <c r="F629" t="str">
        <f t="shared" si="9"/>
        <v>500040794</v>
      </c>
      <c r="G629" t="s">
        <v>1193</v>
      </c>
      <c r="H629" t="s">
        <v>1423</v>
      </c>
      <c r="I629" s="4">
        <v>40821</v>
      </c>
    </row>
    <row r="630" spans="1:9" x14ac:dyDescent="0.2">
      <c r="A630" t="s">
        <v>16</v>
      </c>
      <c r="B630" t="s">
        <v>63</v>
      </c>
      <c r="C630" t="s">
        <v>1142</v>
      </c>
      <c r="D630" t="s">
        <v>612</v>
      </c>
      <c r="E630" t="s">
        <v>62</v>
      </c>
      <c r="F630" t="str">
        <f t="shared" si="9"/>
        <v>500041043</v>
      </c>
      <c r="G630" t="s">
        <v>1143</v>
      </c>
      <c r="H630" t="s">
        <v>1224</v>
      </c>
      <c r="I630" s="4">
        <v>40841</v>
      </c>
    </row>
    <row r="631" spans="1:9" x14ac:dyDescent="0.2">
      <c r="A631" t="s">
        <v>16</v>
      </c>
      <c r="B631" t="s">
        <v>63</v>
      </c>
      <c r="C631" t="s">
        <v>1142</v>
      </c>
      <c r="D631" t="s">
        <v>613</v>
      </c>
      <c r="E631" t="s">
        <v>62</v>
      </c>
      <c r="F631" t="str">
        <f t="shared" si="9"/>
        <v>500041083</v>
      </c>
      <c r="G631" t="s">
        <v>1143</v>
      </c>
      <c r="H631" t="s">
        <v>1304</v>
      </c>
      <c r="I631" s="4">
        <v>40844</v>
      </c>
    </row>
    <row r="632" spans="1:9" x14ac:dyDescent="0.2">
      <c r="A632" t="s">
        <v>16</v>
      </c>
      <c r="B632" t="s">
        <v>63</v>
      </c>
      <c r="C632" t="s">
        <v>1142</v>
      </c>
      <c r="D632" t="s">
        <v>614</v>
      </c>
      <c r="E632" t="s">
        <v>49</v>
      </c>
      <c r="F632" t="str">
        <f t="shared" si="9"/>
        <v>5000410910</v>
      </c>
      <c r="G632" t="s">
        <v>1220</v>
      </c>
      <c r="H632" t="s">
        <v>1424</v>
      </c>
      <c r="I632" s="4">
        <v>41964</v>
      </c>
    </row>
    <row r="633" spans="1:9" x14ac:dyDescent="0.2">
      <c r="A633" t="s">
        <v>16</v>
      </c>
      <c r="B633" t="s">
        <v>63</v>
      </c>
      <c r="C633" t="s">
        <v>1142</v>
      </c>
      <c r="D633" t="s">
        <v>615</v>
      </c>
      <c r="E633" t="s">
        <v>62</v>
      </c>
      <c r="F633" t="str">
        <f t="shared" si="9"/>
        <v>500041103</v>
      </c>
      <c r="G633" t="s">
        <v>1143</v>
      </c>
      <c r="H633" t="s">
        <v>1304</v>
      </c>
      <c r="I633" s="4">
        <v>40849</v>
      </c>
    </row>
    <row r="634" spans="1:9" x14ac:dyDescent="0.2">
      <c r="A634" t="s">
        <v>58</v>
      </c>
      <c r="B634" t="s">
        <v>63</v>
      </c>
      <c r="C634" t="s">
        <v>1142</v>
      </c>
      <c r="D634" t="s">
        <v>615</v>
      </c>
      <c r="E634" t="s">
        <v>73</v>
      </c>
      <c r="F634" t="str">
        <f t="shared" si="9"/>
        <v>500041107</v>
      </c>
      <c r="G634" t="s">
        <v>1175</v>
      </c>
      <c r="H634" t="s">
        <v>1179</v>
      </c>
      <c r="I634" s="4">
        <v>41162</v>
      </c>
    </row>
    <row r="635" spans="1:9" x14ac:dyDescent="0.2">
      <c r="A635" t="s">
        <v>16</v>
      </c>
      <c r="B635" t="s">
        <v>63</v>
      </c>
      <c r="C635" t="s">
        <v>1142</v>
      </c>
      <c r="D635" t="s">
        <v>616</v>
      </c>
      <c r="E635" t="s">
        <v>138</v>
      </c>
      <c r="F635" t="str">
        <f t="shared" si="9"/>
        <v>500041218</v>
      </c>
      <c r="G635" t="s">
        <v>1143</v>
      </c>
      <c r="H635" t="s">
        <v>1152</v>
      </c>
      <c r="I635" s="4">
        <v>40855</v>
      </c>
    </row>
    <row r="636" spans="1:9" x14ac:dyDescent="0.2">
      <c r="A636" t="s">
        <v>16</v>
      </c>
      <c r="B636" t="s">
        <v>63</v>
      </c>
      <c r="C636" t="s">
        <v>1142</v>
      </c>
      <c r="D636" t="s">
        <v>617</v>
      </c>
      <c r="E636" t="s">
        <v>65</v>
      </c>
      <c r="F636" t="str">
        <f t="shared" si="9"/>
        <v>500041706</v>
      </c>
      <c r="G636" t="s">
        <v>1143</v>
      </c>
      <c r="H636" t="s">
        <v>1415</v>
      </c>
      <c r="I636" s="4">
        <v>40931</v>
      </c>
    </row>
    <row r="637" spans="1:9" x14ac:dyDescent="0.2">
      <c r="A637" t="s">
        <v>16</v>
      </c>
      <c r="B637" t="s">
        <v>63</v>
      </c>
      <c r="C637" t="s">
        <v>1142</v>
      </c>
      <c r="D637" t="s">
        <v>618</v>
      </c>
      <c r="E637" t="s">
        <v>16</v>
      </c>
      <c r="F637" t="str">
        <f t="shared" si="9"/>
        <v>500041721</v>
      </c>
      <c r="G637" t="s">
        <v>1175</v>
      </c>
      <c r="H637" t="s">
        <v>1353</v>
      </c>
      <c r="I637" s="4">
        <v>41458</v>
      </c>
    </row>
    <row r="638" spans="1:9" x14ac:dyDescent="0.2">
      <c r="A638" t="s">
        <v>16</v>
      </c>
      <c r="B638" t="s">
        <v>63</v>
      </c>
      <c r="C638" t="s">
        <v>1142</v>
      </c>
      <c r="D638" t="s">
        <v>619</v>
      </c>
      <c r="E638" t="s">
        <v>16</v>
      </c>
      <c r="F638" t="str">
        <f t="shared" si="9"/>
        <v>500041771</v>
      </c>
      <c r="G638" t="s">
        <v>1149</v>
      </c>
      <c r="H638" t="s">
        <v>1232</v>
      </c>
      <c r="I638" s="4">
        <v>40945</v>
      </c>
    </row>
    <row r="639" spans="1:9" x14ac:dyDescent="0.2">
      <c r="A639" t="s">
        <v>16</v>
      </c>
      <c r="B639" t="s">
        <v>63</v>
      </c>
      <c r="C639" t="s">
        <v>1142</v>
      </c>
      <c r="D639" t="s">
        <v>624</v>
      </c>
      <c r="E639" t="s">
        <v>37</v>
      </c>
      <c r="F639" t="str">
        <f t="shared" si="9"/>
        <v>5000419111</v>
      </c>
      <c r="G639" t="s">
        <v>1143</v>
      </c>
      <c r="H639" t="s">
        <v>1195</v>
      </c>
      <c r="I639" s="4">
        <v>40953</v>
      </c>
    </row>
    <row r="640" spans="1:9" x14ac:dyDescent="0.2">
      <c r="A640" t="s">
        <v>16</v>
      </c>
      <c r="B640" t="s">
        <v>63</v>
      </c>
      <c r="C640" t="s">
        <v>1142</v>
      </c>
      <c r="D640" t="s">
        <v>625</v>
      </c>
      <c r="E640" t="s">
        <v>49</v>
      </c>
      <c r="F640" t="str">
        <f t="shared" si="9"/>
        <v>5000419610</v>
      </c>
      <c r="G640" t="s">
        <v>1143</v>
      </c>
      <c r="H640" t="s">
        <v>1195</v>
      </c>
      <c r="I640" s="4">
        <v>40955</v>
      </c>
    </row>
    <row r="641" spans="1:9" x14ac:dyDescent="0.2">
      <c r="A641" t="s">
        <v>16</v>
      </c>
      <c r="B641" t="s">
        <v>63</v>
      </c>
      <c r="C641" t="s">
        <v>1142</v>
      </c>
      <c r="D641" t="s">
        <v>626</v>
      </c>
      <c r="E641" t="s">
        <v>49</v>
      </c>
      <c r="F641" t="str">
        <f t="shared" si="9"/>
        <v>5000419710</v>
      </c>
      <c r="G641" t="s">
        <v>1143</v>
      </c>
      <c r="H641" t="s">
        <v>1195</v>
      </c>
      <c r="I641" s="4">
        <v>40955</v>
      </c>
    </row>
    <row r="642" spans="1:9" x14ac:dyDescent="0.2">
      <c r="A642" t="s">
        <v>16</v>
      </c>
      <c r="B642" t="s">
        <v>63</v>
      </c>
      <c r="C642" t="s">
        <v>1142</v>
      </c>
      <c r="D642" t="s">
        <v>627</v>
      </c>
      <c r="E642" t="s">
        <v>16</v>
      </c>
      <c r="F642" t="str">
        <f t="shared" si="9"/>
        <v>500041981</v>
      </c>
      <c r="G642" t="s">
        <v>1175</v>
      </c>
      <c r="H642" t="s">
        <v>1179</v>
      </c>
      <c r="I642" s="4">
        <v>40960</v>
      </c>
    </row>
    <row r="643" spans="1:9" x14ac:dyDescent="0.2">
      <c r="A643" t="s">
        <v>16</v>
      </c>
      <c r="B643" t="s">
        <v>63</v>
      </c>
      <c r="C643" t="s">
        <v>1142</v>
      </c>
      <c r="D643" t="s">
        <v>628</v>
      </c>
      <c r="E643" t="s">
        <v>16</v>
      </c>
      <c r="F643" t="str">
        <f t="shared" ref="F643:F706" si="10">D643&amp;E643</f>
        <v>500041991</v>
      </c>
      <c r="G643" t="s">
        <v>1175</v>
      </c>
      <c r="H643" t="s">
        <v>1179</v>
      </c>
      <c r="I643" s="4">
        <v>40960</v>
      </c>
    </row>
    <row r="644" spans="1:9" x14ac:dyDescent="0.2">
      <c r="A644" t="s">
        <v>16</v>
      </c>
      <c r="B644" t="s">
        <v>63</v>
      </c>
      <c r="C644" t="s">
        <v>1142</v>
      </c>
      <c r="D644" t="s">
        <v>629</v>
      </c>
      <c r="E644" t="s">
        <v>62</v>
      </c>
      <c r="F644" t="str">
        <f t="shared" si="10"/>
        <v>500042023</v>
      </c>
      <c r="G644" t="s">
        <v>1220</v>
      </c>
      <c r="H644" t="s">
        <v>1224</v>
      </c>
      <c r="I644" s="4">
        <v>40966</v>
      </c>
    </row>
    <row r="645" spans="1:9" x14ac:dyDescent="0.2">
      <c r="A645" t="s">
        <v>16</v>
      </c>
      <c r="B645" t="s">
        <v>63</v>
      </c>
      <c r="C645" t="s">
        <v>1142</v>
      </c>
      <c r="D645" t="s">
        <v>630</v>
      </c>
      <c r="E645" t="s">
        <v>62</v>
      </c>
      <c r="F645" t="str">
        <f t="shared" si="10"/>
        <v>500042053</v>
      </c>
      <c r="G645" t="s">
        <v>1220</v>
      </c>
      <c r="H645" t="s">
        <v>1224</v>
      </c>
      <c r="I645" s="4">
        <v>40967</v>
      </c>
    </row>
    <row r="646" spans="1:9" x14ac:dyDescent="0.2">
      <c r="A646" t="s">
        <v>16</v>
      </c>
      <c r="B646" t="s">
        <v>63</v>
      </c>
      <c r="C646" t="s">
        <v>1142</v>
      </c>
      <c r="D646" t="s">
        <v>631</v>
      </c>
      <c r="E646" t="s">
        <v>62</v>
      </c>
      <c r="F646" t="str">
        <f t="shared" si="10"/>
        <v>500042113</v>
      </c>
      <c r="G646" t="s">
        <v>1143</v>
      </c>
      <c r="H646" t="s">
        <v>1304</v>
      </c>
      <c r="I646" s="4">
        <v>40968</v>
      </c>
    </row>
    <row r="647" spans="1:9" x14ac:dyDescent="0.2">
      <c r="A647" t="s">
        <v>16</v>
      </c>
      <c r="B647" t="s">
        <v>63</v>
      </c>
      <c r="C647" t="s">
        <v>1142</v>
      </c>
      <c r="D647" t="s">
        <v>1425</v>
      </c>
      <c r="E647" t="s">
        <v>16</v>
      </c>
      <c r="F647" t="str">
        <f t="shared" si="10"/>
        <v>500042501</v>
      </c>
      <c r="G647" t="s">
        <v>1153</v>
      </c>
      <c r="H647" t="s">
        <v>1426</v>
      </c>
      <c r="I647" s="4">
        <v>40988</v>
      </c>
    </row>
    <row r="648" spans="1:9" x14ac:dyDescent="0.2">
      <c r="A648" t="s">
        <v>58</v>
      </c>
      <c r="B648" t="s">
        <v>63</v>
      </c>
      <c r="C648" t="s">
        <v>1142</v>
      </c>
      <c r="D648" t="s">
        <v>632</v>
      </c>
      <c r="E648" t="s">
        <v>37</v>
      </c>
      <c r="F648" t="str">
        <f t="shared" si="10"/>
        <v>5000520111</v>
      </c>
      <c r="G648" t="s">
        <v>1143</v>
      </c>
      <c r="H648" t="s">
        <v>1178</v>
      </c>
      <c r="I648" s="4">
        <v>41001</v>
      </c>
    </row>
    <row r="649" spans="1:9" x14ac:dyDescent="0.2">
      <c r="A649" t="s">
        <v>16</v>
      </c>
      <c r="B649" t="s">
        <v>63</v>
      </c>
      <c r="C649" t="s">
        <v>1142</v>
      </c>
      <c r="D649" t="s">
        <v>633</v>
      </c>
      <c r="E649" t="s">
        <v>16</v>
      </c>
      <c r="F649" t="str">
        <f t="shared" si="10"/>
        <v>500052021</v>
      </c>
      <c r="G649" t="s">
        <v>1153</v>
      </c>
      <c r="H649" t="s">
        <v>1158</v>
      </c>
      <c r="I649" s="4">
        <v>40991</v>
      </c>
    </row>
    <row r="650" spans="1:9" x14ac:dyDescent="0.2">
      <c r="A650" t="s">
        <v>16</v>
      </c>
      <c r="B650" t="s">
        <v>63</v>
      </c>
      <c r="C650" t="s">
        <v>1142</v>
      </c>
      <c r="D650" t="s">
        <v>633</v>
      </c>
      <c r="E650" t="s">
        <v>66</v>
      </c>
      <c r="F650" t="str">
        <f t="shared" si="10"/>
        <v>500052025</v>
      </c>
      <c r="G650" t="s">
        <v>1155</v>
      </c>
      <c r="H650" t="s">
        <v>1156</v>
      </c>
      <c r="I650" s="4">
        <v>40991</v>
      </c>
    </row>
    <row r="651" spans="1:9" x14ac:dyDescent="0.2">
      <c r="A651" t="s">
        <v>16</v>
      </c>
      <c r="B651" t="s">
        <v>63</v>
      </c>
      <c r="C651" t="s">
        <v>1142</v>
      </c>
      <c r="D651" t="s">
        <v>633</v>
      </c>
      <c r="E651" t="s">
        <v>73</v>
      </c>
      <c r="F651" t="str">
        <f t="shared" si="10"/>
        <v>500052027</v>
      </c>
      <c r="G651" t="s">
        <v>1155</v>
      </c>
      <c r="H651" t="s">
        <v>1427</v>
      </c>
      <c r="I651" s="4">
        <v>40991</v>
      </c>
    </row>
    <row r="652" spans="1:9" x14ac:dyDescent="0.2">
      <c r="A652" t="s">
        <v>16</v>
      </c>
      <c r="B652" t="s">
        <v>63</v>
      </c>
      <c r="C652" t="s">
        <v>1142</v>
      </c>
      <c r="D652" t="s">
        <v>1428</v>
      </c>
      <c r="E652" t="s">
        <v>13</v>
      </c>
      <c r="F652" t="str">
        <f t="shared" si="10"/>
        <v>500052494</v>
      </c>
      <c r="G652" t="s">
        <v>1193</v>
      </c>
      <c r="H652" t="s">
        <v>1392</v>
      </c>
      <c r="I652" s="4">
        <v>40996</v>
      </c>
    </row>
    <row r="653" spans="1:9" x14ac:dyDescent="0.2">
      <c r="A653" t="s">
        <v>16</v>
      </c>
      <c r="B653" t="s">
        <v>63</v>
      </c>
      <c r="C653" t="s">
        <v>1142</v>
      </c>
      <c r="D653" t="s">
        <v>1429</v>
      </c>
      <c r="E653" t="s">
        <v>13</v>
      </c>
      <c r="F653" t="str">
        <f t="shared" si="10"/>
        <v>500052504</v>
      </c>
      <c r="G653" t="s">
        <v>1193</v>
      </c>
      <c r="H653" t="s">
        <v>1392</v>
      </c>
      <c r="I653" s="4">
        <v>40996</v>
      </c>
    </row>
    <row r="654" spans="1:9" x14ac:dyDescent="0.2">
      <c r="A654" t="s">
        <v>16</v>
      </c>
      <c r="B654" t="s">
        <v>63</v>
      </c>
      <c r="C654" t="s">
        <v>1142</v>
      </c>
      <c r="D654" t="s">
        <v>634</v>
      </c>
      <c r="E654" t="s">
        <v>13</v>
      </c>
      <c r="F654" t="str">
        <f t="shared" si="10"/>
        <v>500052514</v>
      </c>
      <c r="G654" t="s">
        <v>1193</v>
      </c>
      <c r="H654" t="s">
        <v>1430</v>
      </c>
      <c r="I654" s="4">
        <v>40996</v>
      </c>
    </row>
    <row r="655" spans="1:9" x14ac:dyDescent="0.2">
      <c r="A655" t="s">
        <v>16</v>
      </c>
      <c r="B655" t="s">
        <v>63</v>
      </c>
      <c r="C655" t="s">
        <v>1142</v>
      </c>
      <c r="D655" t="s">
        <v>635</v>
      </c>
      <c r="E655" t="s">
        <v>16</v>
      </c>
      <c r="F655" t="str">
        <f t="shared" si="10"/>
        <v>500052561</v>
      </c>
      <c r="G655" t="s">
        <v>1149</v>
      </c>
      <c r="H655" t="s">
        <v>1184</v>
      </c>
      <c r="I655" s="4">
        <v>41563</v>
      </c>
    </row>
    <row r="656" spans="1:9" x14ac:dyDescent="0.2">
      <c r="A656" t="s">
        <v>16</v>
      </c>
      <c r="B656" t="s">
        <v>63</v>
      </c>
      <c r="C656" t="s">
        <v>1142</v>
      </c>
      <c r="D656" t="s">
        <v>636</v>
      </c>
      <c r="E656" t="s">
        <v>112</v>
      </c>
      <c r="F656" t="str">
        <f t="shared" si="10"/>
        <v>500053299</v>
      </c>
      <c r="G656" t="s">
        <v>1193</v>
      </c>
      <c r="H656" t="s">
        <v>1431</v>
      </c>
      <c r="I656" s="4">
        <v>41437</v>
      </c>
    </row>
    <row r="657" spans="1:9" x14ac:dyDescent="0.2">
      <c r="A657" t="s">
        <v>16</v>
      </c>
      <c r="B657" t="s">
        <v>63</v>
      </c>
      <c r="C657" t="s">
        <v>1142</v>
      </c>
      <c r="D657" t="s">
        <v>636</v>
      </c>
      <c r="E657" t="s">
        <v>66</v>
      </c>
      <c r="F657" t="str">
        <f t="shared" si="10"/>
        <v>500053295</v>
      </c>
      <c r="G657" t="s">
        <v>1193</v>
      </c>
      <c r="H657" t="s">
        <v>1148</v>
      </c>
      <c r="I657" s="4">
        <v>41043</v>
      </c>
    </row>
    <row r="658" spans="1:9" x14ac:dyDescent="0.2">
      <c r="A658" t="s">
        <v>16</v>
      </c>
      <c r="B658" t="s">
        <v>63</v>
      </c>
      <c r="C658" t="s">
        <v>1142</v>
      </c>
      <c r="D658" t="s">
        <v>638</v>
      </c>
      <c r="E658" t="s">
        <v>62</v>
      </c>
      <c r="F658" t="str">
        <f t="shared" si="10"/>
        <v>500053553</v>
      </c>
      <c r="G658" t="s">
        <v>1143</v>
      </c>
      <c r="H658" t="s">
        <v>1304</v>
      </c>
      <c r="I658" s="4">
        <v>41065</v>
      </c>
    </row>
    <row r="659" spans="1:9" x14ac:dyDescent="0.2">
      <c r="A659" t="s">
        <v>16</v>
      </c>
      <c r="B659" t="s">
        <v>63</v>
      </c>
      <c r="C659" t="s">
        <v>1142</v>
      </c>
      <c r="D659" t="s">
        <v>639</v>
      </c>
      <c r="E659" t="s">
        <v>16</v>
      </c>
      <c r="F659" t="str">
        <f t="shared" si="10"/>
        <v>500054011</v>
      </c>
      <c r="G659" t="s">
        <v>1149</v>
      </c>
      <c r="H659" t="s">
        <v>1232</v>
      </c>
      <c r="I659" s="4">
        <v>41095</v>
      </c>
    </row>
    <row r="660" spans="1:9" x14ac:dyDescent="0.2">
      <c r="A660" t="s">
        <v>16</v>
      </c>
      <c r="B660" t="s">
        <v>63</v>
      </c>
      <c r="C660" t="s">
        <v>1142</v>
      </c>
      <c r="D660" t="s">
        <v>640</v>
      </c>
      <c r="E660" t="s">
        <v>37</v>
      </c>
      <c r="F660" t="str">
        <f t="shared" si="10"/>
        <v>5000542111</v>
      </c>
      <c r="G660" t="s">
        <v>1143</v>
      </c>
      <c r="H660" t="s">
        <v>1195</v>
      </c>
      <c r="I660" s="4">
        <v>41110</v>
      </c>
    </row>
    <row r="661" spans="1:9" x14ac:dyDescent="0.2">
      <c r="A661" t="s">
        <v>58</v>
      </c>
      <c r="B661" t="s">
        <v>63</v>
      </c>
      <c r="C661" t="s">
        <v>1142</v>
      </c>
      <c r="D661" t="s">
        <v>640</v>
      </c>
      <c r="E661" t="s">
        <v>84</v>
      </c>
      <c r="F661" t="str">
        <f t="shared" si="10"/>
        <v>5000542115</v>
      </c>
      <c r="G661" t="s">
        <v>1153</v>
      </c>
      <c r="H661" t="s">
        <v>1196</v>
      </c>
      <c r="I661" s="4">
        <v>42321</v>
      </c>
    </row>
    <row r="662" spans="1:9" x14ac:dyDescent="0.2">
      <c r="A662" t="s">
        <v>58</v>
      </c>
      <c r="B662" t="s">
        <v>63</v>
      </c>
      <c r="C662" t="s">
        <v>1142</v>
      </c>
      <c r="D662" t="s">
        <v>640</v>
      </c>
      <c r="E662" t="s">
        <v>96</v>
      </c>
      <c r="F662" t="str">
        <f t="shared" si="10"/>
        <v>5000542124</v>
      </c>
      <c r="G662" t="s">
        <v>1143</v>
      </c>
      <c r="H662" t="s">
        <v>1195</v>
      </c>
      <c r="I662" s="4">
        <v>42321</v>
      </c>
    </row>
    <row r="663" spans="1:9" x14ac:dyDescent="0.2">
      <c r="A663" t="s">
        <v>62</v>
      </c>
      <c r="B663" t="s">
        <v>63</v>
      </c>
      <c r="C663" t="s">
        <v>1142</v>
      </c>
      <c r="D663" t="s">
        <v>641</v>
      </c>
      <c r="E663" t="s">
        <v>138</v>
      </c>
      <c r="F663" t="str">
        <f t="shared" si="10"/>
        <v>500054688</v>
      </c>
      <c r="G663" t="s">
        <v>1149</v>
      </c>
      <c r="H663" t="s">
        <v>1184</v>
      </c>
      <c r="I663" s="4">
        <v>43808</v>
      </c>
    </row>
    <row r="664" spans="1:9" x14ac:dyDescent="0.2">
      <c r="A664" t="s">
        <v>13</v>
      </c>
      <c r="B664" t="s">
        <v>63</v>
      </c>
      <c r="C664" t="s">
        <v>1142</v>
      </c>
      <c r="D664" t="s">
        <v>641</v>
      </c>
      <c r="E664" t="s">
        <v>84</v>
      </c>
      <c r="F664" t="str">
        <f t="shared" si="10"/>
        <v>5000546815</v>
      </c>
      <c r="G664" t="s">
        <v>1153</v>
      </c>
      <c r="H664" t="s">
        <v>1184</v>
      </c>
      <c r="I664" s="4">
        <v>44167</v>
      </c>
    </row>
    <row r="665" spans="1:9" x14ac:dyDescent="0.2">
      <c r="A665" t="s">
        <v>16</v>
      </c>
      <c r="B665" t="s">
        <v>63</v>
      </c>
      <c r="C665" t="s">
        <v>1142</v>
      </c>
      <c r="D665" t="s">
        <v>643</v>
      </c>
      <c r="E665" t="s">
        <v>16</v>
      </c>
      <c r="F665" t="str">
        <f t="shared" si="10"/>
        <v>500055361</v>
      </c>
      <c r="G665" t="s">
        <v>1188</v>
      </c>
      <c r="H665" t="s">
        <v>1432</v>
      </c>
      <c r="I665" s="4">
        <v>41199</v>
      </c>
    </row>
    <row r="666" spans="1:9" x14ac:dyDescent="0.2">
      <c r="A666" t="s">
        <v>16</v>
      </c>
      <c r="B666" t="s">
        <v>63</v>
      </c>
      <c r="C666" t="s">
        <v>1142</v>
      </c>
      <c r="D666" t="s">
        <v>643</v>
      </c>
      <c r="E666" t="s">
        <v>62</v>
      </c>
      <c r="F666" t="str">
        <f t="shared" si="10"/>
        <v>500055363</v>
      </c>
      <c r="G666" t="s">
        <v>1143</v>
      </c>
      <c r="H666" t="s">
        <v>1214</v>
      </c>
      <c r="I666" s="4">
        <v>41199</v>
      </c>
    </row>
    <row r="667" spans="1:9" x14ac:dyDescent="0.2">
      <c r="A667" t="s">
        <v>58</v>
      </c>
      <c r="B667" t="s">
        <v>63</v>
      </c>
      <c r="C667" t="s">
        <v>1142</v>
      </c>
      <c r="D667" t="s">
        <v>643</v>
      </c>
      <c r="E667" t="s">
        <v>112</v>
      </c>
      <c r="F667" t="str">
        <f t="shared" si="10"/>
        <v>500055369</v>
      </c>
      <c r="G667" t="s">
        <v>1188</v>
      </c>
      <c r="H667" t="s">
        <v>1432</v>
      </c>
      <c r="I667" s="4">
        <v>42523</v>
      </c>
    </row>
    <row r="668" spans="1:9" x14ac:dyDescent="0.2">
      <c r="A668" t="s">
        <v>16</v>
      </c>
      <c r="B668" t="s">
        <v>63</v>
      </c>
      <c r="C668" t="s">
        <v>1142</v>
      </c>
      <c r="D668" t="s">
        <v>645</v>
      </c>
      <c r="E668" t="s">
        <v>16</v>
      </c>
      <c r="F668" t="str">
        <f t="shared" si="10"/>
        <v>500055371</v>
      </c>
      <c r="G668" t="s">
        <v>1188</v>
      </c>
      <c r="H668" t="s">
        <v>1432</v>
      </c>
      <c r="I668" s="4">
        <v>41199</v>
      </c>
    </row>
    <row r="669" spans="1:9" x14ac:dyDescent="0.2">
      <c r="A669" t="s">
        <v>16</v>
      </c>
      <c r="B669" t="s">
        <v>63</v>
      </c>
      <c r="C669" t="s">
        <v>1142</v>
      </c>
      <c r="D669" t="s">
        <v>645</v>
      </c>
      <c r="E669" t="s">
        <v>62</v>
      </c>
      <c r="F669" t="str">
        <f t="shared" si="10"/>
        <v>500055373</v>
      </c>
      <c r="G669" t="s">
        <v>1143</v>
      </c>
      <c r="H669" t="s">
        <v>1433</v>
      </c>
      <c r="I669" s="4">
        <v>41199</v>
      </c>
    </row>
    <row r="670" spans="1:9" x14ac:dyDescent="0.2">
      <c r="A670" t="s">
        <v>16</v>
      </c>
      <c r="B670" t="s">
        <v>63</v>
      </c>
      <c r="C670" t="s">
        <v>1142</v>
      </c>
      <c r="D670" t="s">
        <v>648</v>
      </c>
      <c r="E670" t="s">
        <v>62</v>
      </c>
      <c r="F670" t="str">
        <f t="shared" si="10"/>
        <v>500056003</v>
      </c>
      <c r="G670" t="s">
        <v>1159</v>
      </c>
      <c r="H670" t="s">
        <v>1434</v>
      </c>
      <c r="I670" s="4">
        <v>41211</v>
      </c>
    </row>
    <row r="671" spans="1:9" x14ac:dyDescent="0.2">
      <c r="A671" t="s">
        <v>16</v>
      </c>
      <c r="B671" t="s">
        <v>63</v>
      </c>
      <c r="C671" t="s">
        <v>1142</v>
      </c>
      <c r="D671" t="s">
        <v>648</v>
      </c>
      <c r="E671" t="s">
        <v>13</v>
      </c>
      <c r="F671" t="str">
        <f t="shared" si="10"/>
        <v>500056004</v>
      </c>
      <c r="G671" t="s">
        <v>1159</v>
      </c>
      <c r="H671" t="s">
        <v>1435</v>
      </c>
      <c r="I671" s="4">
        <v>41211</v>
      </c>
    </row>
    <row r="672" spans="1:9" x14ac:dyDescent="0.2">
      <c r="A672" t="s">
        <v>58</v>
      </c>
      <c r="B672" t="s">
        <v>63</v>
      </c>
      <c r="C672" t="s">
        <v>1142</v>
      </c>
      <c r="D672" t="s">
        <v>648</v>
      </c>
      <c r="E672" t="s">
        <v>82</v>
      </c>
      <c r="F672" t="str">
        <f t="shared" si="10"/>
        <v>5000560012</v>
      </c>
      <c r="G672" t="s">
        <v>1317</v>
      </c>
      <c r="H672" t="s">
        <v>1436</v>
      </c>
      <c r="I672" s="4">
        <v>41801</v>
      </c>
    </row>
    <row r="673" spans="1:9" x14ac:dyDescent="0.2">
      <c r="A673" t="s">
        <v>58</v>
      </c>
      <c r="B673" t="s">
        <v>63</v>
      </c>
      <c r="C673" t="s">
        <v>1142</v>
      </c>
      <c r="D673" t="s">
        <v>648</v>
      </c>
      <c r="E673" t="s">
        <v>86</v>
      </c>
      <c r="F673" t="str">
        <f t="shared" si="10"/>
        <v>5000560018</v>
      </c>
      <c r="G673" t="s">
        <v>1437</v>
      </c>
      <c r="H673" t="s">
        <v>1438</v>
      </c>
      <c r="I673" s="4">
        <v>41801</v>
      </c>
    </row>
    <row r="674" spans="1:9" x14ac:dyDescent="0.2">
      <c r="A674" t="s">
        <v>16</v>
      </c>
      <c r="B674" t="s">
        <v>63</v>
      </c>
      <c r="C674" t="s">
        <v>1142</v>
      </c>
      <c r="D674" t="s">
        <v>651</v>
      </c>
      <c r="E674" t="s">
        <v>16</v>
      </c>
      <c r="F674" t="str">
        <f t="shared" si="10"/>
        <v>500057481</v>
      </c>
      <c r="G674" t="s">
        <v>1175</v>
      </c>
      <c r="H674" t="s">
        <v>1439</v>
      </c>
      <c r="I674" s="4">
        <v>41325</v>
      </c>
    </row>
    <row r="675" spans="1:9" x14ac:dyDescent="0.2">
      <c r="A675" t="s">
        <v>16</v>
      </c>
      <c r="B675" t="s">
        <v>63</v>
      </c>
      <c r="C675" t="s">
        <v>1142</v>
      </c>
      <c r="D675" t="s">
        <v>651</v>
      </c>
      <c r="E675" t="s">
        <v>66</v>
      </c>
      <c r="F675" t="str">
        <f t="shared" si="10"/>
        <v>500057485</v>
      </c>
      <c r="G675" t="s">
        <v>1155</v>
      </c>
      <c r="H675" t="s">
        <v>1325</v>
      </c>
      <c r="I675" s="4">
        <v>41326</v>
      </c>
    </row>
    <row r="676" spans="1:9" x14ac:dyDescent="0.2">
      <c r="A676" t="s">
        <v>16</v>
      </c>
      <c r="B676" t="s">
        <v>63</v>
      </c>
      <c r="C676" t="s">
        <v>1142</v>
      </c>
      <c r="D676" t="s">
        <v>652</v>
      </c>
      <c r="E676" t="s">
        <v>16</v>
      </c>
      <c r="F676" t="str">
        <f t="shared" si="10"/>
        <v>500061561</v>
      </c>
      <c r="G676" t="s">
        <v>1153</v>
      </c>
      <c r="H676" t="s">
        <v>1394</v>
      </c>
      <c r="I676" s="4">
        <v>41348</v>
      </c>
    </row>
    <row r="677" spans="1:9" x14ac:dyDescent="0.2">
      <c r="A677" t="s">
        <v>16</v>
      </c>
      <c r="B677" t="s">
        <v>63</v>
      </c>
      <c r="C677" t="s">
        <v>1142</v>
      </c>
      <c r="D677" t="s">
        <v>652</v>
      </c>
      <c r="E677" t="s">
        <v>62</v>
      </c>
      <c r="F677" t="str">
        <f t="shared" si="10"/>
        <v>500061563</v>
      </c>
      <c r="G677" t="s">
        <v>1220</v>
      </c>
      <c r="H677" t="s">
        <v>1178</v>
      </c>
      <c r="I677" s="4">
        <v>41348</v>
      </c>
    </row>
    <row r="678" spans="1:9" x14ac:dyDescent="0.2">
      <c r="A678" t="s">
        <v>16</v>
      </c>
      <c r="B678" t="s">
        <v>63</v>
      </c>
      <c r="C678" t="s">
        <v>1142</v>
      </c>
      <c r="D678" t="s">
        <v>653</v>
      </c>
      <c r="E678" t="s">
        <v>62</v>
      </c>
      <c r="F678" t="str">
        <f t="shared" si="10"/>
        <v>500061723</v>
      </c>
      <c r="G678" t="s">
        <v>1155</v>
      </c>
      <c r="H678" t="s">
        <v>1178</v>
      </c>
      <c r="I678" s="4">
        <v>41361</v>
      </c>
    </row>
    <row r="679" spans="1:9" x14ac:dyDescent="0.2">
      <c r="A679" t="s">
        <v>58</v>
      </c>
      <c r="B679" t="s">
        <v>63</v>
      </c>
      <c r="C679" t="s">
        <v>1142</v>
      </c>
      <c r="D679" t="s">
        <v>653</v>
      </c>
      <c r="E679" t="s">
        <v>112</v>
      </c>
      <c r="F679" t="str">
        <f t="shared" si="10"/>
        <v>500061729</v>
      </c>
      <c r="G679" t="s">
        <v>1440</v>
      </c>
      <c r="H679" t="s">
        <v>1178</v>
      </c>
      <c r="I679" s="4">
        <v>42416</v>
      </c>
    </row>
    <row r="680" spans="1:9" x14ac:dyDescent="0.2">
      <c r="A680" t="s">
        <v>62</v>
      </c>
      <c r="B680" t="s">
        <v>63</v>
      </c>
      <c r="C680" t="s">
        <v>1142</v>
      </c>
      <c r="D680" t="s">
        <v>653</v>
      </c>
      <c r="E680" t="s">
        <v>68</v>
      </c>
      <c r="F680" t="str">
        <f t="shared" si="10"/>
        <v>5000617213</v>
      </c>
      <c r="G680" t="s">
        <v>1418</v>
      </c>
      <c r="H680" t="s">
        <v>1178</v>
      </c>
      <c r="I680" s="4">
        <v>42607</v>
      </c>
    </row>
    <row r="681" spans="1:9" x14ac:dyDescent="0.2">
      <c r="A681" t="s">
        <v>16</v>
      </c>
      <c r="B681" t="s">
        <v>63</v>
      </c>
      <c r="C681" t="s">
        <v>1142</v>
      </c>
      <c r="D681" t="s">
        <v>654</v>
      </c>
      <c r="E681" t="s">
        <v>62</v>
      </c>
      <c r="F681" t="str">
        <f t="shared" si="10"/>
        <v>500061733</v>
      </c>
      <c r="G681" t="s">
        <v>1155</v>
      </c>
      <c r="H681" t="s">
        <v>1178</v>
      </c>
      <c r="I681" s="4">
        <v>41361</v>
      </c>
    </row>
    <row r="682" spans="1:9" x14ac:dyDescent="0.2">
      <c r="A682" t="s">
        <v>58</v>
      </c>
      <c r="B682" t="s">
        <v>63</v>
      </c>
      <c r="C682" t="s">
        <v>1142</v>
      </c>
      <c r="D682" t="s">
        <v>654</v>
      </c>
      <c r="E682" t="s">
        <v>112</v>
      </c>
      <c r="F682" t="str">
        <f t="shared" si="10"/>
        <v>500061739</v>
      </c>
      <c r="G682" t="s">
        <v>1440</v>
      </c>
      <c r="H682" t="s">
        <v>1178</v>
      </c>
      <c r="I682" s="4">
        <v>42342</v>
      </c>
    </row>
    <row r="683" spans="1:9" x14ac:dyDescent="0.2">
      <c r="A683" t="s">
        <v>62</v>
      </c>
      <c r="B683" t="s">
        <v>63</v>
      </c>
      <c r="C683" t="s">
        <v>1142</v>
      </c>
      <c r="D683" t="s">
        <v>654</v>
      </c>
      <c r="E683" t="s">
        <v>68</v>
      </c>
      <c r="F683" t="str">
        <f t="shared" si="10"/>
        <v>5000617313</v>
      </c>
      <c r="G683" t="s">
        <v>1418</v>
      </c>
      <c r="H683" t="s">
        <v>1178</v>
      </c>
      <c r="I683" s="4">
        <v>42607</v>
      </c>
    </row>
    <row r="684" spans="1:9" x14ac:dyDescent="0.2">
      <c r="A684" t="s">
        <v>16</v>
      </c>
      <c r="B684" t="s">
        <v>63</v>
      </c>
      <c r="C684" t="s">
        <v>1142</v>
      </c>
      <c r="D684" t="s">
        <v>655</v>
      </c>
      <c r="E684" t="s">
        <v>62</v>
      </c>
      <c r="F684" t="str">
        <f t="shared" si="10"/>
        <v>500061743</v>
      </c>
      <c r="G684" t="s">
        <v>1155</v>
      </c>
      <c r="H684" t="s">
        <v>1178</v>
      </c>
      <c r="I684" s="4">
        <v>41361</v>
      </c>
    </row>
    <row r="685" spans="1:9" x14ac:dyDescent="0.2">
      <c r="A685" t="s">
        <v>58</v>
      </c>
      <c r="B685" t="s">
        <v>63</v>
      </c>
      <c r="C685" t="s">
        <v>1142</v>
      </c>
      <c r="D685" t="s">
        <v>655</v>
      </c>
      <c r="E685" t="s">
        <v>112</v>
      </c>
      <c r="F685" t="str">
        <f t="shared" si="10"/>
        <v>500061749</v>
      </c>
      <c r="G685" t="s">
        <v>1440</v>
      </c>
      <c r="H685" t="s">
        <v>1178</v>
      </c>
      <c r="I685" s="4">
        <v>42416</v>
      </c>
    </row>
    <row r="686" spans="1:9" x14ac:dyDescent="0.2">
      <c r="A686" t="s">
        <v>62</v>
      </c>
      <c r="B686" t="s">
        <v>63</v>
      </c>
      <c r="C686" t="s">
        <v>1142</v>
      </c>
      <c r="D686" t="s">
        <v>655</v>
      </c>
      <c r="E686" t="s">
        <v>68</v>
      </c>
      <c r="F686" t="str">
        <f t="shared" si="10"/>
        <v>5000617413</v>
      </c>
      <c r="G686" t="s">
        <v>1418</v>
      </c>
      <c r="H686" t="s">
        <v>1178</v>
      </c>
      <c r="I686" s="4">
        <v>42607</v>
      </c>
    </row>
    <row r="687" spans="1:9" x14ac:dyDescent="0.2">
      <c r="A687" t="s">
        <v>16</v>
      </c>
      <c r="B687" t="s">
        <v>63</v>
      </c>
      <c r="C687" t="s">
        <v>1142</v>
      </c>
      <c r="D687" t="s">
        <v>656</v>
      </c>
      <c r="E687" t="s">
        <v>62</v>
      </c>
      <c r="F687" t="str">
        <f t="shared" si="10"/>
        <v>500061753</v>
      </c>
      <c r="G687" t="s">
        <v>1155</v>
      </c>
      <c r="H687" t="s">
        <v>1178</v>
      </c>
      <c r="I687" s="4">
        <v>41361</v>
      </c>
    </row>
    <row r="688" spans="1:9" x14ac:dyDescent="0.2">
      <c r="A688" t="s">
        <v>58</v>
      </c>
      <c r="B688" t="s">
        <v>63</v>
      </c>
      <c r="C688" t="s">
        <v>1142</v>
      </c>
      <c r="D688" t="s">
        <v>656</v>
      </c>
      <c r="E688" t="s">
        <v>112</v>
      </c>
      <c r="F688" t="str">
        <f t="shared" si="10"/>
        <v>500061759</v>
      </c>
      <c r="G688" t="s">
        <v>1440</v>
      </c>
      <c r="H688" t="s">
        <v>1178</v>
      </c>
      <c r="I688" s="4">
        <v>42416</v>
      </c>
    </row>
    <row r="689" spans="1:9" x14ac:dyDescent="0.2">
      <c r="A689" t="s">
        <v>62</v>
      </c>
      <c r="B689" t="s">
        <v>63</v>
      </c>
      <c r="C689" t="s">
        <v>1142</v>
      </c>
      <c r="D689" t="s">
        <v>656</v>
      </c>
      <c r="E689" t="s">
        <v>68</v>
      </c>
      <c r="F689" t="str">
        <f t="shared" si="10"/>
        <v>5000617513</v>
      </c>
      <c r="G689" t="s">
        <v>1418</v>
      </c>
      <c r="H689" t="s">
        <v>1178</v>
      </c>
      <c r="I689" s="4">
        <v>42607</v>
      </c>
    </row>
    <row r="690" spans="1:9" x14ac:dyDescent="0.2">
      <c r="A690" t="s">
        <v>16</v>
      </c>
      <c r="B690" t="s">
        <v>63</v>
      </c>
      <c r="C690" t="s">
        <v>1142</v>
      </c>
      <c r="D690" t="s">
        <v>657</v>
      </c>
      <c r="E690" t="s">
        <v>62</v>
      </c>
      <c r="F690" t="str">
        <f t="shared" si="10"/>
        <v>500061763</v>
      </c>
      <c r="G690" t="s">
        <v>1155</v>
      </c>
      <c r="H690" t="s">
        <v>1178</v>
      </c>
      <c r="I690" s="4">
        <v>41361</v>
      </c>
    </row>
    <row r="691" spans="1:9" x14ac:dyDescent="0.2">
      <c r="A691" t="s">
        <v>58</v>
      </c>
      <c r="B691" t="s">
        <v>63</v>
      </c>
      <c r="C691" t="s">
        <v>1142</v>
      </c>
      <c r="D691" t="s">
        <v>657</v>
      </c>
      <c r="E691" t="s">
        <v>112</v>
      </c>
      <c r="F691" t="str">
        <f t="shared" si="10"/>
        <v>500061769</v>
      </c>
      <c r="G691" t="s">
        <v>1440</v>
      </c>
      <c r="H691" t="s">
        <v>1178</v>
      </c>
      <c r="I691" s="4">
        <v>42416</v>
      </c>
    </row>
    <row r="692" spans="1:9" x14ac:dyDescent="0.2">
      <c r="A692" t="s">
        <v>62</v>
      </c>
      <c r="B692" t="s">
        <v>63</v>
      </c>
      <c r="C692" t="s">
        <v>1142</v>
      </c>
      <c r="D692" t="s">
        <v>657</v>
      </c>
      <c r="E692" t="s">
        <v>68</v>
      </c>
      <c r="F692" t="str">
        <f t="shared" si="10"/>
        <v>5000617613</v>
      </c>
      <c r="G692" t="s">
        <v>1418</v>
      </c>
      <c r="H692" t="s">
        <v>1178</v>
      </c>
      <c r="I692" s="4">
        <v>42607</v>
      </c>
    </row>
    <row r="693" spans="1:9" x14ac:dyDescent="0.2">
      <c r="A693" t="s">
        <v>16</v>
      </c>
      <c r="B693" t="s">
        <v>63</v>
      </c>
      <c r="C693" t="s">
        <v>1142</v>
      </c>
      <c r="D693" t="s">
        <v>658</v>
      </c>
      <c r="E693" t="s">
        <v>62</v>
      </c>
      <c r="F693" t="str">
        <f t="shared" si="10"/>
        <v>500061773</v>
      </c>
      <c r="G693" t="s">
        <v>1155</v>
      </c>
      <c r="H693" t="s">
        <v>1178</v>
      </c>
      <c r="I693" s="4">
        <v>41361</v>
      </c>
    </row>
    <row r="694" spans="1:9" x14ac:dyDescent="0.2">
      <c r="A694" t="s">
        <v>58</v>
      </c>
      <c r="B694" t="s">
        <v>63</v>
      </c>
      <c r="C694" t="s">
        <v>1142</v>
      </c>
      <c r="D694" t="s">
        <v>658</v>
      </c>
      <c r="E694" t="s">
        <v>112</v>
      </c>
      <c r="F694" t="str">
        <f t="shared" si="10"/>
        <v>500061779</v>
      </c>
      <c r="G694" t="s">
        <v>1440</v>
      </c>
      <c r="H694" t="s">
        <v>1178</v>
      </c>
      <c r="I694" s="4">
        <v>42416</v>
      </c>
    </row>
    <row r="695" spans="1:9" x14ac:dyDescent="0.2">
      <c r="A695" t="s">
        <v>62</v>
      </c>
      <c r="B695" t="s">
        <v>63</v>
      </c>
      <c r="C695" t="s">
        <v>1142</v>
      </c>
      <c r="D695" t="s">
        <v>658</v>
      </c>
      <c r="E695" t="s">
        <v>68</v>
      </c>
      <c r="F695" t="str">
        <f t="shared" si="10"/>
        <v>5000617713</v>
      </c>
      <c r="G695" t="s">
        <v>1418</v>
      </c>
      <c r="H695" t="s">
        <v>1178</v>
      </c>
      <c r="I695" s="4">
        <v>42607</v>
      </c>
    </row>
    <row r="696" spans="1:9" x14ac:dyDescent="0.2">
      <c r="A696" t="s">
        <v>16</v>
      </c>
      <c r="B696" t="s">
        <v>63</v>
      </c>
      <c r="C696" t="s">
        <v>1142</v>
      </c>
      <c r="D696" t="s">
        <v>659</v>
      </c>
      <c r="E696" t="s">
        <v>62</v>
      </c>
      <c r="F696" t="str">
        <f t="shared" si="10"/>
        <v>500061783</v>
      </c>
      <c r="G696" t="s">
        <v>1155</v>
      </c>
      <c r="H696" t="s">
        <v>1178</v>
      </c>
      <c r="I696" s="4">
        <v>41361</v>
      </c>
    </row>
    <row r="697" spans="1:9" x14ac:dyDescent="0.2">
      <c r="A697" t="s">
        <v>58</v>
      </c>
      <c r="B697" t="s">
        <v>63</v>
      </c>
      <c r="C697" t="s">
        <v>1142</v>
      </c>
      <c r="D697" t="s">
        <v>659</v>
      </c>
      <c r="E697" t="s">
        <v>112</v>
      </c>
      <c r="F697" t="str">
        <f t="shared" si="10"/>
        <v>500061789</v>
      </c>
      <c r="G697" t="s">
        <v>1440</v>
      </c>
      <c r="H697" t="s">
        <v>1178</v>
      </c>
      <c r="I697" s="4">
        <v>42416</v>
      </c>
    </row>
    <row r="698" spans="1:9" x14ac:dyDescent="0.2">
      <c r="A698" t="s">
        <v>62</v>
      </c>
      <c r="B698" t="s">
        <v>63</v>
      </c>
      <c r="C698" t="s">
        <v>1142</v>
      </c>
      <c r="D698" t="s">
        <v>659</v>
      </c>
      <c r="E698" t="s">
        <v>68</v>
      </c>
      <c r="F698" t="str">
        <f t="shared" si="10"/>
        <v>5000617813</v>
      </c>
      <c r="G698" t="s">
        <v>1418</v>
      </c>
      <c r="H698" t="s">
        <v>1178</v>
      </c>
      <c r="I698" s="4">
        <v>42607</v>
      </c>
    </row>
    <row r="699" spans="1:9" x14ac:dyDescent="0.2">
      <c r="A699" t="s">
        <v>16</v>
      </c>
      <c r="B699" t="s">
        <v>63</v>
      </c>
      <c r="C699" t="s">
        <v>1142</v>
      </c>
      <c r="D699" t="s">
        <v>1441</v>
      </c>
      <c r="E699" t="s">
        <v>16</v>
      </c>
      <c r="F699" t="str">
        <f t="shared" si="10"/>
        <v>500062191</v>
      </c>
      <c r="G699" t="s">
        <v>1149</v>
      </c>
      <c r="H699" t="s">
        <v>1442</v>
      </c>
      <c r="I699" s="4">
        <v>41397</v>
      </c>
    </row>
    <row r="700" spans="1:9" x14ac:dyDescent="0.2">
      <c r="A700" t="s">
        <v>16</v>
      </c>
      <c r="B700" t="s">
        <v>63</v>
      </c>
      <c r="C700" t="s">
        <v>1142</v>
      </c>
      <c r="D700" t="s">
        <v>660</v>
      </c>
      <c r="E700" t="s">
        <v>16</v>
      </c>
      <c r="F700" t="str">
        <f t="shared" si="10"/>
        <v>500062761</v>
      </c>
      <c r="G700" t="s">
        <v>1153</v>
      </c>
      <c r="H700" t="s">
        <v>1394</v>
      </c>
      <c r="I700" s="4">
        <v>41437</v>
      </c>
    </row>
    <row r="701" spans="1:9" x14ac:dyDescent="0.2">
      <c r="A701" t="s">
        <v>58</v>
      </c>
      <c r="B701" t="s">
        <v>63</v>
      </c>
      <c r="C701" t="s">
        <v>1142</v>
      </c>
      <c r="D701" t="s">
        <v>660</v>
      </c>
      <c r="E701" t="s">
        <v>62</v>
      </c>
      <c r="F701" t="str">
        <f t="shared" si="10"/>
        <v>500062763</v>
      </c>
      <c r="G701" t="s">
        <v>1420</v>
      </c>
      <c r="H701" t="s">
        <v>1394</v>
      </c>
      <c r="I701" s="4">
        <v>42478</v>
      </c>
    </row>
    <row r="702" spans="1:9" x14ac:dyDescent="0.2">
      <c r="A702" t="s">
        <v>16</v>
      </c>
      <c r="B702" t="s">
        <v>63</v>
      </c>
      <c r="C702" t="s">
        <v>1142</v>
      </c>
      <c r="D702" t="s">
        <v>662</v>
      </c>
      <c r="E702" t="s">
        <v>66</v>
      </c>
      <c r="F702" t="str">
        <f t="shared" si="10"/>
        <v>500063085</v>
      </c>
      <c r="G702" t="s">
        <v>1143</v>
      </c>
      <c r="H702" t="s">
        <v>1443</v>
      </c>
      <c r="I702" s="4">
        <v>41458</v>
      </c>
    </row>
    <row r="703" spans="1:9" x14ac:dyDescent="0.2">
      <c r="A703" t="s">
        <v>58</v>
      </c>
      <c r="B703" t="s">
        <v>63</v>
      </c>
      <c r="C703" t="s">
        <v>1142</v>
      </c>
      <c r="D703" t="s">
        <v>662</v>
      </c>
      <c r="E703" t="s">
        <v>68</v>
      </c>
      <c r="F703" t="str">
        <f t="shared" si="10"/>
        <v>5000630813</v>
      </c>
      <c r="G703" t="s">
        <v>1143</v>
      </c>
      <c r="H703" t="s">
        <v>1443</v>
      </c>
      <c r="I703" s="4">
        <v>41743</v>
      </c>
    </row>
    <row r="704" spans="1:9" x14ac:dyDescent="0.2">
      <c r="A704" t="s">
        <v>16</v>
      </c>
      <c r="B704" t="s">
        <v>63</v>
      </c>
      <c r="C704" t="s">
        <v>1142</v>
      </c>
      <c r="D704" t="s">
        <v>663</v>
      </c>
      <c r="E704" t="s">
        <v>16</v>
      </c>
      <c r="F704" t="str">
        <f t="shared" si="10"/>
        <v>500063091</v>
      </c>
      <c r="G704" t="s">
        <v>1175</v>
      </c>
      <c r="H704" t="s">
        <v>1439</v>
      </c>
      <c r="I704" s="4">
        <v>41459</v>
      </c>
    </row>
    <row r="705" spans="1:9" x14ac:dyDescent="0.2">
      <c r="A705" t="s">
        <v>16</v>
      </c>
      <c r="B705" t="s">
        <v>63</v>
      </c>
      <c r="C705" t="s">
        <v>1142</v>
      </c>
      <c r="D705" t="s">
        <v>663</v>
      </c>
      <c r="E705" t="s">
        <v>66</v>
      </c>
      <c r="F705" t="str">
        <f t="shared" si="10"/>
        <v>500063095</v>
      </c>
      <c r="G705" t="s">
        <v>1155</v>
      </c>
      <c r="H705" t="s">
        <v>1325</v>
      </c>
      <c r="I705" s="4">
        <v>41459</v>
      </c>
    </row>
    <row r="706" spans="1:9" x14ac:dyDescent="0.2">
      <c r="A706" t="s">
        <v>62</v>
      </c>
      <c r="B706" t="s">
        <v>63</v>
      </c>
      <c r="C706" t="s">
        <v>1142</v>
      </c>
      <c r="D706" t="s">
        <v>664</v>
      </c>
      <c r="E706" t="s">
        <v>86</v>
      </c>
      <c r="F706" t="str">
        <f t="shared" si="10"/>
        <v>5000632418</v>
      </c>
      <c r="G706" t="s">
        <v>1165</v>
      </c>
      <c r="H706" t="s">
        <v>1444</v>
      </c>
      <c r="I706" s="4">
        <v>45100</v>
      </c>
    </row>
    <row r="707" spans="1:9" x14ac:dyDescent="0.2">
      <c r="A707" t="s">
        <v>16</v>
      </c>
      <c r="B707" t="s">
        <v>63</v>
      </c>
      <c r="C707" t="s">
        <v>1142</v>
      </c>
      <c r="D707" t="s">
        <v>666</v>
      </c>
      <c r="E707" t="s">
        <v>16</v>
      </c>
      <c r="F707" t="str">
        <f t="shared" ref="F707:F770" si="11">D707&amp;E707</f>
        <v>500063291</v>
      </c>
      <c r="G707" t="s">
        <v>1153</v>
      </c>
      <c r="H707" t="s">
        <v>1158</v>
      </c>
      <c r="I707" s="4">
        <v>41473</v>
      </c>
    </row>
    <row r="708" spans="1:9" x14ac:dyDescent="0.2">
      <c r="A708" t="s">
        <v>16</v>
      </c>
      <c r="B708" t="s">
        <v>63</v>
      </c>
      <c r="C708" t="s">
        <v>1142</v>
      </c>
      <c r="D708" t="s">
        <v>666</v>
      </c>
      <c r="E708" t="s">
        <v>66</v>
      </c>
      <c r="F708" t="str">
        <f t="shared" si="11"/>
        <v>500063295</v>
      </c>
      <c r="G708" t="s">
        <v>1155</v>
      </c>
      <c r="H708" t="s">
        <v>1156</v>
      </c>
      <c r="I708" s="4">
        <v>41473</v>
      </c>
    </row>
    <row r="709" spans="1:9" x14ac:dyDescent="0.2">
      <c r="A709" t="s">
        <v>16</v>
      </c>
      <c r="B709" t="s">
        <v>63</v>
      </c>
      <c r="C709" t="s">
        <v>1142</v>
      </c>
      <c r="D709" t="s">
        <v>666</v>
      </c>
      <c r="E709" t="s">
        <v>73</v>
      </c>
      <c r="F709" t="str">
        <f t="shared" si="11"/>
        <v>500063297</v>
      </c>
      <c r="G709" t="s">
        <v>1155</v>
      </c>
      <c r="H709" t="s">
        <v>1157</v>
      </c>
      <c r="I709" s="4">
        <v>41473</v>
      </c>
    </row>
    <row r="710" spans="1:9" x14ac:dyDescent="0.2">
      <c r="A710" t="s">
        <v>16</v>
      </c>
      <c r="B710" t="s">
        <v>63</v>
      </c>
      <c r="C710" t="s">
        <v>1142</v>
      </c>
      <c r="D710" t="s">
        <v>667</v>
      </c>
      <c r="E710" t="s">
        <v>13</v>
      </c>
      <c r="F710" t="str">
        <f t="shared" si="11"/>
        <v>500063324</v>
      </c>
      <c r="G710" t="s">
        <v>1155</v>
      </c>
      <c r="H710" t="s">
        <v>1178</v>
      </c>
      <c r="I710" s="4">
        <v>41474</v>
      </c>
    </row>
    <row r="711" spans="1:9" x14ac:dyDescent="0.2">
      <c r="A711" t="s">
        <v>16</v>
      </c>
      <c r="B711" t="s">
        <v>63</v>
      </c>
      <c r="C711" t="s">
        <v>1142</v>
      </c>
      <c r="D711" t="s">
        <v>668</v>
      </c>
      <c r="E711" t="s">
        <v>13</v>
      </c>
      <c r="F711" t="str">
        <f t="shared" si="11"/>
        <v>500063404</v>
      </c>
      <c r="G711" t="s">
        <v>1155</v>
      </c>
      <c r="H711" t="s">
        <v>1178</v>
      </c>
      <c r="I711" s="4">
        <v>41478</v>
      </c>
    </row>
    <row r="712" spans="1:9" x14ac:dyDescent="0.2">
      <c r="A712" t="s">
        <v>16</v>
      </c>
      <c r="B712" t="s">
        <v>63</v>
      </c>
      <c r="C712" t="s">
        <v>1142</v>
      </c>
      <c r="D712" t="s">
        <v>669</v>
      </c>
      <c r="E712" t="s">
        <v>16</v>
      </c>
      <c r="F712" t="str">
        <f t="shared" si="11"/>
        <v>500063421</v>
      </c>
      <c r="G712" t="s">
        <v>1153</v>
      </c>
      <c r="H712" t="s">
        <v>1158</v>
      </c>
      <c r="I712" s="4">
        <v>41478</v>
      </c>
    </row>
    <row r="713" spans="1:9" x14ac:dyDescent="0.2">
      <c r="A713" t="s">
        <v>16</v>
      </c>
      <c r="B713" t="s">
        <v>63</v>
      </c>
      <c r="C713" t="s">
        <v>1142</v>
      </c>
      <c r="D713" t="s">
        <v>669</v>
      </c>
      <c r="E713" t="s">
        <v>66</v>
      </c>
      <c r="F713" t="str">
        <f t="shared" si="11"/>
        <v>500063425</v>
      </c>
      <c r="G713" t="s">
        <v>1155</v>
      </c>
      <c r="H713" t="s">
        <v>1156</v>
      </c>
      <c r="I713" s="4">
        <v>41478</v>
      </c>
    </row>
    <row r="714" spans="1:9" x14ac:dyDescent="0.2">
      <c r="A714" t="s">
        <v>16</v>
      </c>
      <c r="B714" t="s">
        <v>63</v>
      </c>
      <c r="C714" t="s">
        <v>1142</v>
      </c>
      <c r="D714" t="s">
        <v>669</v>
      </c>
      <c r="E714" t="s">
        <v>73</v>
      </c>
      <c r="F714" t="str">
        <f t="shared" si="11"/>
        <v>500063427</v>
      </c>
      <c r="G714" t="s">
        <v>1155</v>
      </c>
      <c r="H714" t="s">
        <v>1157</v>
      </c>
      <c r="I714" s="4">
        <v>41478</v>
      </c>
    </row>
    <row r="715" spans="1:9" x14ac:dyDescent="0.2">
      <c r="A715" t="s">
        <v>16</v>
      </c>
      <c r="B715" t="s">
        <v>63</v>
      </c>
      <c r="C715" t="s">
        <v>1142</v>
      </c>
      <c r="D715" t="s">
        <v>670</v>
      </c>
      <c r="E715" t="s">
        <v>13</v>
      </c>
      <c r="F715" t="str">
        <f t="shared" si="11"/>
        <v>500063624</v>
      </c>
      <c r="G715" t="s">
        <v>1143</v>
      </c>
      <c r="H715" t="s">
        <v>1178</v>
      </c>
      <c r="I715" s="4">
        <v>41499</v>
      </c>
    </row>
    <row r="716" spans="1:9" x14ac:dyDescent="0.2">
      <c r="A716" t="s">
        <v>16</v>
      </c>
      <c r="B716" t="s">
        <v>63</v>
      </c>
      <c r="C716" t="s">
        <v>1142</v>
      </c>
      <c r="D716" t="s">
        <v>671</v>
      </c>
      <c r="E716" t="s">
        <v>62</v>
      </c>
      <c r="F716" t="str">
        <f t="shared" si="11"/>
        <v>500063653</v>
      </c>
      <c r="G716" t="s">
        <v>1143</v>
      </c>
      <c r="H716" t="s">
        <v>1353</v>
      </c>
      <c r="I716" s="4">
        <v>41502</v>
      </c>
    </row>
    <row r="717" spans="1:9" x14ac:dyDescent="0.2">
      <c r="A717" t="s">
        <v>16</v>
      </c>
      <c r="B717" t="s">
        <v>63</v>
      </c>
      <c r="C717" t="s">
        <v>1142</v>
      </c>
      <c r="D717" t="s">
        <v>672</v>
      </c>
      <c r="E717" t="s">
        <v>13</v>
      </c>
      <c r="F717" t="str">
        <f t="shared" si="11"/>
        <v>500063844</v>
      </c>
      <c r="G717" t="s">
        <v>1143</v>
      </c>
      <c r="H717" t="s">
        <v>1178</v>
      </c>
      <c r="I717" s="4">
        <v>41526</v>
      </c>
    </row>
    <row r="718" spans="1:9" x14ac:dyDescent="0.2">
      <c r="A718" t="s">
        <v>16</v>
      </c>
      <c r="B718" t="s">
        <v>63</v>
      </c>
      <c r="C718" t="s">
        <v>1142</v>
      </c>
      <c r="D718" t="s">
        <v>673</v>
      </c>
      <c r="E718" t="s">
        <v>16</v>
      </c>
      <c r="F718" t="str">
        <f t="shared" si="11"/>
        <v>500064101</v>
      </c>
      <c r="G718" t="s">
        <v>1230</v>
      </c>
      <c r="H718" t="s">
        <v>1439</v>
      </c>
      <c r="I718" s="4">
        <v>41557</v>
      </c>
    </row>
    <row r="719" spans="1:9" x14ac:dyDescent="0.2">
      <c r="A719" t="s">
        <v>58</v>
      </c>
      <c r="B719" t="s">
        <v>63</v>
      </c>
      <c r="C719" t="s">
        <v>1142</v>
      </c>
      <c r="D719" t="s">
        <v>673</v>
      </c>
      <c r="E719" t="s">
        <v>112</v>
      </c>
      <c r="F719" t="str">
        <f t="shared" si="11"/>
        <v>500064109</v>
      </c>
      <c r="G719" t="s">
        <v>1230</v>
      </c>
      <c r="H719" t="s">
        <v>1439</v>
      </c>
      <c r="I719" s="4">
        <v>42177</v>
      </c>
    </row>
    <row r="720" spans="1:9" x14ac:dyDescent="0.2">
      <c r="A720" t="s">
        <v>62</v>
      </c>
      <c r="B720" t="s">
        <v>63</v>
      </c>
      <c r="C720" t="s">
        <v>1142</v>
      </c>
      <c r="D720" t="s">
        <v>673</v>
      </c>
      <c r="E720" t="s">
        <v>91</v>
      </c>
      <c r="F720" t="str">
        <f t="shared" si="11"/>
        <v>5000641017</v>
      </c>
      <c r="G720" t="s">
        <v>1230</v>
      </c>
      <c r="H720" t="s">
        <v>1439</v>
      </c>
      <c r="I720" s="4">
        <v>42802</v>
      </c>
    </row>
    <row r="721" spans="1:9" x14ac:dyDescent="0.2">
      <c r="A721" t="s">
        <v>16</v>
      </c>
      <c r="B721" t="s">
        <v>63</v>
      </c>
      <c r="C721" t="s">
        <v>1142</v>
      </c>
      <c r="D721" t="s">
        <v>674</v>
      </c>
      <c r="E721" t="s">
        <v>62</v>
      </c>
      <c r="F721" t="str">
        <f t="shared" si="11"/>
        <v>500067833</v>
      </c>
      <c r="G721" t="s">
        <v>1193</v>
      </c>
      <c r="H721" t="s">
        <v>1417</v>
      </c>
      <c r="I721" s="4">
        <v>41607</v>
      </c>
    </row>
    <row r="722" spans="1:9" x14ac:dyDescent="0.2">
      <c r="A722" t="s">
        <v>16</v>
      </c>
      <c r="B722" t="s">
        <v>63</v>
      </c>
      <c r="C722" t="s">
        <v>1142</v>
      </c>
      <c r="D722" t="s">
        <v>675</v>
      </c>
      <c r="E722" t="s">
        <v>49</v>
      </c>
      <c r="F722" t="str">
        <f t="shared" si="11"/>
        <v>5000688510</v>
      </c>
      <c r="G722" t="s">
        <v>1143</v>
      </c>
      <c r="H722" t="s">
        <v>1445</v>
      </c>
      <c r="I722" s="4">
        <v>41675</v>
      </c>
    </row>
    <row r="723" spans="1:9" x14ac:dyDescent="0.2">
      <c r="A723" t="s">
        <v>16</v>
      </c>
      <c r="B723" t="s">
        <v>63</v>
      </c>
      <c r="C723" t="s">
        <v>1142</v>
      </c>
      <c r="D723" t="s">
        <v>676</v>
      </c>
      <c r="E723" t="s">
        <v>138</v>
      </c>
      <c r="F723" t="str">
        <f t="shared" si="11"/>
        <v>500068868</v>
      </c>
      <c r="G723" t="s">
        <v>1143</v>
      </c>
      <c r="H723" t="s">
        <v>1445</v>
      </c>
      <c r="I723" s="4">
        <v>41675</v>
      </c>
    </row>
    <row r="724" spans="1:9" x14ac:dyDescent="0.2">
      <c r="A724" t="s">
        <v>58</v>
      </c>
      <c r="B724" t="s">
        <v>63</v>
      </c>
      <c r="C724" t="s">
        <v>1142</v>
      </c>
      <c r="D724" t="s">
        <v>677</v>
      </c>
      <c r="E724" t="s">
        <v>138</v>
      </c>
      <c r="F724" t="str">
        <f t="shared" si="11"/>
        <v>500069498</v>
      </c>
      <c r="G724" t="s">
        <v>1317</v>
      </c>
      <c r="H724" t="s">
        <v>1232</v>
      </c>
      <c r="I724" s="4">
        <v>41773</v>
      </c>
    </row>
    <row r="725" spans="1:9" x14ac:dyDescent="0.2">
      <c r="A725" t="s">
        <v>13</v>
      </c>
      <c r="B725" t="s">
        <v>63</v>
      </c>
      <c r="C725" t="s">
        <v>1142</v>
      </c>
      <c r="D725" t="s">
        <v>677</v>
      </c>
      <c r="E725" t="s">
        <v>96</v>
      </c>
      <c r="F725" t="str">
        <f t="shared" si="11"/>
        <v>5000694924</v>
      </c>
      <c r="G725" t="s">
        <v>1420</v>
      </c>
      <c r="H725" t="s">
        <v>1446</v>
      </c>
      <c r="I725" s="4">
        <v>42425</v>
      </c>
    </row>
    <row r="726" spans="1:9" x14ac:dyDescent="0.2">
      <c r="A726" t="s">
        <v>16</v>
      </c>
      <c r="B726" t="s">
        <v>63</v>
      </c>
      <c r="C726" t="s">
        <v>1142</v>
      </c>
      <c r="D726" t="s">
        <v>679</v>
      </c>
      <c r="E726" t="s">
        <v>58</v>
      </c>
      <c r="F726" t="str">
        <f t="shared" si="11"/>
        <v>500069722</v>
      </c>
      <c r="G726" t="s">
        <v>1193</v>
      </c>
      <c r="H726" t="s">
        <v>1447</v>
      </c>
      <c r="I726" s="4">
        <v>41723</v>
      </c>
    </row>
    <row r="727" spans="1:9" x14ac:dyDescent="0.2">
      <c r="A727" t="s">
        <v>16</v>
      </c>
      <c r="B727" t="s">
        <v>63</v>
      </c>
      <c r="C727" t="s">
        <v>1142</v>
      </c>
      <c r="D727" t="s">
        <v>680</v>
      </c>
      <c r="E727" t="s">
        <v>16</v>
      </c>
      <c r="F727" t="str">
        <f t="shared" si="11"/>
        <v>500069761</v>
      </c>
      <c r="G727" t="s">
        <v>1175</v>
      </c>
      <c r="H727" t="s">
        <v>1439</v>
      </c>
      <c r="I727" s="4">
        <v>41724</v>
      </c>
    </row>
    <row r="728" spans="1:9" x14ac:dyDescent="0.2">
      <c r="A728" t="s">
        <v>16</v>
      </c>
      <c r="B728" t="s">
        <v>63</v>
      </c>
      <c r="C728" t="s">
        <v>1142</v>
      </c>
      <c r="D728" t="s">
        <v>680</v>
      </c>
      <c r="E728" t="s">
        <v>66</v>
      </c>
      <c r="F728" t="str">
        <f t="shared" si="11"/>
        <v>500069765</v>
      </c>
      <c r="G728" t="s">
        <v>1155</v>
      </c>
      <c r="H728" t="s">
        <v>1325</v>
      </c>
      <c r="I728" s="4">
        <v>41724</v>
      </c>
    </row>
    <row r="729" spans="1:9" x14ac:dyDescent="0.2">
      <c r="A729" t="s">
        <v>58</v>
      </c>
      <c r="B729" t="s">
        <v>63</v>
      </c>
      <c r="C729" t="s">
        <v>1142</v>
      </c>
      <c r="D729" t="s">
        <v>680</v>
      </c>
      <c r="E729" t="s">
        <v>112</v>
      </c>
      <c r="F729" t="str">
        <f t="shared" si="11"/>
        <v>500069769</v>
      </c>
      <c r="G729" t="s">
        <v>1230</v>
      </c>
      <c r="H729" t="s">
        <v>1439</v>
      </c>
      <c r="I729" s="4">
        <v>42177</v>
      </c>
    </row>
    <row r="730" spans="1:9" x14ac:dyDescent="0.2">
      <c r="A730" t="s">
        <v>58</v>
      </c>
      <c r="B730" t="s">
        <v>63</v>
      </c>
      <c r="C730" t="s">
        <v>1142</v>
      </c>
      <c r="D730" t="s">
        <v>680</v>
      </c>
      <c r="E730" t="s">
        <v>37</v>
      </c>
      <c r="F730" t="str">
        <f t="shared" si="11"/>
        <v>5000697611</v>
      </c>
      <c r="G730" t="s">
        <v>1220</v>
      </c>
      <c r="H730" t="s">
        <v>1325</v>
      </c>
      <c r="I730" s="4">
        <v>42177</v>
      </c>
    </row>
    <row r="731" spans="1:9" x14ac:dyDescent="0.2">
      <c r="A731" t="s">
        <v>16</v>
      </c>
      <c r="B731" t="s">
        <v>63</v>
      </c>
      <c r="C731" t="s">
        <v>1142</v>
      </c>
      <c r="D731" t="s">
        <v>682</v>
      </c>
      <c r="E731" t="s">
        <v>16</v>
      </c>
      <c r="F731" t="str">
        <f t="shared" si="11"/>
        <v>500069961</v>
      </c>
      <c r="G731" t="s">
        <v>1155</v>
      </c>
      <c r="H731" t="s">
        <v>1178</v>
      </c>
      <c r="I731" s="4">
        <v>41733</v>
      </c>
    </row>
    <row r="732" spans="1:9" x14ac:dyDescent="0.2">
      <c r="A732" t="s">
        <v>16</v>
      </c>
      <c r="B732" t="s">
        <v>63</v>
      </c>
      <c r="C732" t="s">
        <v>1142</v>
      </c>
      <c r="D732" t="s">
        <v>683</v>
      </c>
      <c r="E732" t="s">
        <v>16</v>
      </c>
      <c r="F732" t="str">
        <f t="shared" si="11"/>
        <v>500070051</v>
      </c>
      <c r="G732" t="s">
        <v>1175</v>
      </c>
      <c r="H732" t="s">
        <v>1439</v>
      </c>
      <c r="I732" s="4">
        <v>41751</v>
      </c>
    </row>
    <row r="733" spans="1:9" x14ac:dyDescent="0.2">
      <c r="A733" t="s">
        <v>16</v>
      </c>
      <c r="B733" t="s">
        <v>63</v>
      </c>
      <c r="C733" t="s">
        <v>1142</v>
      </c>
      <c r="D733" t="s">
        <v>684</v>
      </c>
      <c r="E733" t="s">
        <v>3</v>
      </c>
      <c r="F733" t="str">
        <f t="shared" si="11"/>
        <v>5000701214</v>
      </c>
      <c r="G733" t="s">
        <v>1193</v>
      </c>
      <c r="H733" t="s">
        <v>1184</v>
      </c>
      <c r="I733" s="4">
        <v>41767</v>
      </c>
    </row>
    <row r="734" spans="1:9" x14ac:dyDescent="0.2">
      <c r="A734" t="s">
        <v>16</v>
      </c>
      <c r="B734" t="s">
        <v>63</v>
      </c>
      <c r="C734" t="s">
        <v>1142</v>
      </c>
      <c r="D734" t="s">
        <v>685</v>
      </c>
      <c r="E734" t="s">
        <v>16</v>
      </c>
      <c r="F734" t="str">
        <f t="shared" si="11"/>
        <v>500182131</v>
      </c>
      <c r="G734" t="s">
        <v>1175</v>
      </c>
      <c r="H734" t="s">
        <v>1326</v>
      </c>
      <c r="I734" s="4">
        <v>41808</v>
      </c>
    </row>
    <row r="735" spans="1:9" x14ac:dyDescent="0.2">
      <c r="A735" t="s">
        <v>16</v>
      </c>
      <c r="B735" t="s">
        <v>63</v>
      </c>
      <c r="C735" t="s">
        <v>1142</v>
      </c>
      <c r="D735" t="s">
        <v>685</v>
      </c>
      <c r="E735" t="s">
        <v>62</v>
      </c>
      <c r="F735" t="str">
        <f t="shared" si="11"/>
        <v>500182133</v>
      </c>
      <c r="G735" t="s">
        <v>1324</v>
      </c>
      <c r="H735" t="s">
        <v>1325</v>
      </c>
      <c r="I735" s="4">
        <v>41808</v>
      </c>
    </row>
    <row r="736" spans="1:9" x14ac:dyDescent="0.2">
      <c r="A736" t="s">
        <v>58</v>
      </c>
      <c r="B736" t="s">
        <v>63</v>
      </c>
      <c r="C736" t="s">
        <v>1142</v>
      </c>
      <c r="D736" t="s">
        <v>685</v>
      </c>
      <c r="E736" t="s">
        <v>82</v>
      </c>
      <c r="F736" t="str">
        <f t="shared" si="11"/>
        <v>5001821312</v>
      </c>
      <c r="G736" t="s">
        <v>1175</v>
      </c>
      <c r="H736" t="s">
        <v>1326</v>
      </c>
      <c r="I736" s="4">
        <v>42802</v>
      </c>
    </row>
    <row r="737" spans="1:9" x14ac:dyDescent="0.2">
      <c r="A737" t="s">
        <v>58</v>
      </c>
      <c r="B737" t="s">
        <v>63</v>
      </c>
      <c r="C737" t="s">
        <v>1142</v>
      </c>
      <c r="D737" t="s">
        <v>685</v>
      </c>
      <c r="E737" t="s">
        <v>3</v>
      </c>
      <c r="F737" t="str">
        <f t="shared" si="11"/>
        <v>5001821314</v>
      </c>
      <c r="G737" t="s">
        <v>1324</v>
      </c>
      <c r="H737" t="s">
        <v>1325</v>
      </c>
      <c r="I737" s="4">
        <v>42802</v>
      </c>
    </row>
    <row r="738" spans="1:9" x14ac:dyDescent="0.2">
      <c r="A738" t="s">
        <v>62</v>
      </c>
      <c r="B738" t="s">
        <v>63</v>
      </c>
      <c r="C738" t="s">
        <v>1142</v>
      </c>
      <c r="D738" t="s">
        <v>685</v>
      </c>
      <c r="E738" t="s">
        <v>95</v>
      </c>
      <c r="F738" t="str">
        <f t="shared" si="11"/>
        <v>5001821326</v>
      </c>
      <c r="G738" t="s">
        <v>1324</v>
      </c>
      <c r="H738" t="s">
        <v>1325</v>
      </c>
      <c r="I738" s="4">
        <v>42950</v>
      </c>
    </row>
    <row r="739" spans="1:9" x14ac:dyDescent="0.2">
      <c r="A739" t="s">
        <v>16</v>
      </c>
      <c r="B739" t="s">
        <v>63</v>
      </c>
      <c r="C739" t="s">
        <v>1142</v>
      </c>
      <c r="D739" t="s">
        <v>686</v>
      </c>
      <c r="E739" t="s">
        <v>58</v>
      </c>
      <c r="F739" t="str">
        <f t="shared" si="11"/>
        <v>500185022</v>
      </c>
      <c r="G739" t="s">
        <v>1143</v>
      </c>
      <c r="H739" t="s">
        <v>1448</v>
      </c>
      <c r="I739" s="4">
        <v>41849</v>
      </c>
    </row>
    <row r="740" spans="1:9" x14ac:dyDescent="0.2">
      <c r="A740" t="s">
        <v>16</v>
      </c>
      <c r="B740" t="s">
        <v>63</v>
      </c>
      <c r="C740" t="s">
        <v>1142</v>
      </c>
      <c r="D740" t="s">
        <v>688</v>
      </c>
      <c r="E740" t="s">
        <v>16</v>
      </c>
      <c r="F740" t="str">
        <f t="shared" si="11"/>
        <v>500186711</v>
      </c>
      <c r="G740" t="s">
        <v>1188</v>
      </c>
      <c r="H740" t="s">
        <v>1449</v>
      </c>
      <c r="I740" s="4">
        <v>41880</v>
      </c>
    </row>
    <row r="741" spans="1:9" x14ac:dyDescent="0.2">
      <c r="A741" t="s">
        <v>16</v>
      </c>
      <c r="B741" t="s">
        <v>63</v>
      </c>
      <c r="C741" t="s">
        <v>1142</v>
      </c>
      <c r="D741" t="s">
        <v>1450</v>
      </c>
      <c r="E741" t="s">
        <v>62</v>
      </c>
      <c r="F741" t="str">
        <f t="shared" si="11"/>
        <v>500187413</v>
      </c>
      <c r="G741" t="s">
        <v>1143</v>
      </c>
      <c r="H741" t="s">
        <v>1451</v>
      </c>
      <c r="I741" s="4">
        <v>41890</v>
      </c>
    </row>
    <row r="742" spans="1:9" x14ac:dyDescent="0.2">
      <c r="A742" t="s">
        <v>16</v>
      </c>
      <c r="B742" t="s">
        <v>63</v>
      </c>
      <c r="C742" t="s">
        <v>1142</v>
      </c>
      <c r="D742" t="s">
        <v>689</v>
      </c>
      <c r="E742" t="s">
        <v>16</v>
      </c>
      <c r="F742" t="str">
        <f t="shared" si="11"/>
        <v>500187601</v>
      </c>
      <c r="G742" t="s">
        <v>1143</v>
      </c>
      <c r="H742" t="s">
        <v>1178</v>
      </c>
      <c r="I742" s="4">
        <v>41891</v>
      </c>
    </row>
    <row r="743" spans="1:9" x14ac:dyDescent="0.2">
      <c r="A743" t="s">
        <v>16</v>
      </c>
      <c r="B743" t="s">
        <v>63</v>
      </c>
      <c r="C743" t="s">
        <v>1142</v>
      </c>
      <c r="D743" t="s">
        <v>690</v>
      </c>
      <c r="E743" t="s">
        <v>16</v>
      </c>
      <c r="F743" t="str">
        <f t="shared" si="11"/>
        <v>500189541</v>
      </c>
      <c r="G743" t="s">
        <v>1317</v>
      </c>
      <c r="H743" t="s">
        <v>1436</v>
      </c>
      <c r="I743" s="4">
        <v>41940</v>
      </c>
    </row>
    <row r="744" spans="1:9" x14ac:dyDescent="0.2">
      <c r="A744" t="s">
        <v>16</v>
      </c>
      <c r="B744" t="s">
        <v>63</v>
      </c>
      <c r="C744" t="s">
        <v>1142</v>
      </c>
      <c r="D744" t="s">
        <v>690</v>
      </c>
      <c r="E744" t="s">
        <v>65</v>
      </c>
      <c r="F744" t="str">
        <f t="shared" si="11"/>
        <v>500189546</v>
      </c>
      <c r="G744" t="s">
        <v>1437</v>
      </c>
      <c r="H744" t="s">
        <v>1438</v>
      </c>
      <c r="I744" s="4">
        <v>41940</v>
      </c>
    </row>
    <row r="745" spans="1:9" x14ac:dyDescent="0.2">
      <c r="A745" t="s">
        <v>58</v>
      </c>
      <c r="B745" t="s">
        <v>63</v>
      </c>
      <c r="C745" t="s">
        <v>1142</v>
      </c>
      <c r="D745" t="s">
        <v>690</v>
      </c>
      <c r="E745" t="s">
        <v>37</v>
      </c>
      <c r="F745" t="str">
        <f t="shared" si="11"/>
        <v>5001895411</v>
      </c>
      <c r="G745" t="s">
        <v>1147</v>
      </c>
      <c r="H745" t="s">
        <v>1436</v>
      </c>
      <c r="I745" s="4">
        <v>42083</v>
      </c>
    </row>
    <row r="746" spans="1:9" x14ac:dyDescent="0.2">
      <c r="A746" t="s">
        <v>58</v>
      </c>
      <c r="B746" t="s">
        <v>63</v>
      </c>
      <c r="C746" t="s">
        <v>1142</v>
      </c>
      <c r="D746" t="s">
        <v>690</v>
      </c>
      <c r="E746" t="s">
        <v>44</v>
      </c>
      <c r="F746" t="str">
        <f t="shared" si="11"/>
        <v>5001895416</v>
      </c>
      <c r="G746" t="s">
        <v>1437</v>
      </c>
      <c r="H746" t="s">
        <v>1438</v>
      </c>
      <c r="I746" s="4">
        <v>42083</v>
      </c>
    </row>
    <row r="747" spans="1:9" x14ac:dyDescent="0.2">
      <c r="A747" t="s">
        <v>62</v>
      </c>
      <c r="B747" t="s">
        <v>63</v>
      </c>
      <c r="C747" t="s">
        <v>1142</v>
      </c>
      <c r="D747" t="s">
        <v>690</v>
      </c>
      <c r="E747" t="s">
        <v>99</v>
      </c>
      <c r="F747" t="str">
        <f t="shared" si="11"/>
        <v>5001895423</v>
      </c>
      <c r="G747" t="s">
        <v>1317</v>
      </c>
      <c r="H747" t="s">
        <v>1436</v>
      </c>
      <c r="I747" s="4">
        <v>43382</v>
      </c>
    </row>
    <row r="748" spans="1:9" x14ac:dyDescent="0.2">
      <c r="A748" t="s">
        <v>62</v>
      </c>
      <c r="B748" t="s">
        <v>63</v>
      </c>
      <c r="C748" t="s">
        <v>1142</v>
      </c>
      <c r="D748" t="s">
        <v>690</v>
      </c>
      <c r="E748" t="s">
        <v>187</v>
      </c>
      <c r="F748" t="str">
        <f t="shared" si="11"/>
        <v>5001895429</v>
      </c>
      <c r="G748" t="s">
        <v>1437</v>
      </c>
      <c r="H748" t="s">
        <v>1438</v>
      </c>
      <c r="I748" s="4">
        <v>43382</v>
      </c>
    </row>
    <row r="749" spans="1:9" x14ac:dyDescent="0.2">
      <c r="A749" t="s">
        <v>13</v>
      </c>
      <c r="B749" t="s">
        <v>63</v>
      </c>
      <c r="C749" t="s">
        <v>1142</v>
      </c>
      <c r="D749" t="s">
        <v>690</v>
      </c>
      <c r="E749" t="s">
        <v>102</v>
      </c>
      <c r="F749" t="str">
        <f t="shared" si="11"/>
        <v>5001895434</v>
      </c>
      <c r="G749" t="s">
        <v>1317</v>
      </c>
      <c r="H749" t="s">
        <v>1436</v>
      </c>
      <c r="I749" s="4">
        <v>43567</v>
      </c>
    </row>
    <row r="750" spans="1:9" x14ac:dyDescent="0.2">
      <c r="A750" t="s">
        <v>13</v>
      </c>
      <c r="B750" t="s">
        <v>63</v>
      </c>
      <c r="C750" t="s">
        <v>1142</v>
      </c>
      <c r="D750" t="s">
        <v>690</v>
      </c>
      <c r="E750" t="s">
        <v>53</v>
      </c>
      <c r="F750" t="str">
        <f t="shared" si="11"/>
        <v>5001895440</v>
      </c>
      <c r="G750" t="s">
        <v>1437</v>
      </c>
      <c r="H750" t="s">
        <v>1438</v>
      </c>
      <c r="I750" s="4">
        <v>43567</v>
      </c>
    </row>
    <row r="751" spans="1:9" x14ac:dyDescent="0.2">
      <c r="A751" t="s">
        <v>66</v>
      </c>
      <c r="B751" t="s">
        <v>63</v>
      </c>
      <c r="C751" t="s">
        <v>1142</v>
      </c>
      <c r="D751" t="s">
        <v>690</v>
      </c>
      <c r="E751" t="s">
        <v>33</v>
      </c>
      <c r="F751" t="str">
        <f t="shared" si="11"/>
        <v>5001895445</v>
      </c>
      <c r="G751" t="s">
        <v>1317</v>
      </c>
      <c r="H751" t="s">
        <v>1452</v>
      </c>
      <c r="I751" s="4">
        <v>43592</v>
      </c>
    </row>
    <row r="752" spans="1:9" x14ac:dyDescent="0.2">
      <c r="A752" t="s">
        <v>65</v>
      </c>
      <c r="B752" t="s">
        <v>63</v>
      </c>
      <c r="C752" t="s">
        <v>1142</v>
      </c>
      <c r="D752" t="s">
        <v>690</v>
      </c>
      <c r="E752" t="s">
        <v>135</v>
      </c>
      <c r="F752" t="str">
        <f t="shared" si="11"/>
        <v>5001895455</v>
      </c>
      <c r="G752" t="s">
        <v>1317</v>
      </c>
      <c r="H752" t="s">
        <v>1452</v>
      </c>
      <c r="I752" s="4">
        <v>43605</v>
      </c>
    </row>
    <row r="753" spans="1:9" x14ac:dyDescent="0.2">
      <c r="A753" t="s">
        <v>73</v>
      </c>
      <c r="B753" t="s">
        <v>63</v>
      </c>
      <c r="C753" t="s">
        <v>1142</v>
      </c>
      <c r="D753" t="s">
        <v>690</v>
      </c>
      <c r="E753" t="s">
        <v>125</v>
      </c>
      <c r="F753" t="str">
        <f t="shared" si="11"/>
        <v>5001895463</v>
      </c>
      <c r="G753" t="s">
        <v>1317</v>
      </c>
      <c r="H753" t="s">
        <v>1452</v>
      </c>
      <c r="I753" s="4">
        <v>43915</v>
      </c>
    </row>
    <row r="754" spans="1:9" x14ac:dyDescent="0.2">
      <c r="A754" t="s">
        <v>138</v>
      </c>
      <c r="B754" t="s">
        <v>63</v>
      </c>
      <c r="C754" t="s">
        <v>1142</v>
      </c>
      <c r="D754" t="s">
        <v>690</v>
      </c>
      <c r="E754" t="s">
        <v>89</v>
      </c>
      <c r="F754" t="str">
        <f t="shared" si="11"/>
        <v>5001895475</v>
      </c>
      <c r="G754" t="s">
        <v>1317</v>
      </c>
      <c r="H754" t="s">
        <v>1452</v>
      </c>
      <c r="I754" s="4">
        <v>44693</v>
      </c>
    </row>
    <row r="755" spans="1:9" x14ac:dyDescent="0.2">
      <c r="A755" t="s">
        <v>112</v>
      </c>
      <c r="B755" t="s">
        <v>63</v>
      </c>
      <c r="C755" t="s">
        <v>1142</v>
      </c>
      <c r="D755" t="s">
        <v>690</v>
      </c>
      <c r="E755" t="s">
        <v>85</v>
      </c>
      <c r="F755" t="str">
        <f t="shared" si="11"/>
        <v>5001895485</v>
      </c>
      <c r="G755" t="s">
        <v>1317</v>
      </c>
      <c r="H755" t="s">
        <v>1452</v>
      </c>
      <c r="I755" s="4">
        <v>44783</v>
      </c>
    </row>
    <row r="756" spans="1:9" x14ac:dyDescent="0.2">
      <c r="A756" t="s">
        <v>16</v>
      </c>
      <c r="B756" t="s">
        <v>63</v>
      </c>
      <c r="C756" t="s">
        <v>1142</v>
      </c>
      <c r="D756" t="s">
        <v>691</v>
      </c>
      <c r="E756" t="s">
        <v>62</v>
      </c>
      <c r="F756" t="str">
        <f t="shared" si="11"/>
        <v>500189993</v>
      </c>
      <c r="G756" t="s">
        <v>1220</v>
      </c>
      <c r="H756" t="s">
        <v>1178</v>
      </c>
      <c r="I756" s="4">
        <v>41949</v>
      </c>
    </row>
    <row r="757" spans="1:9" x14ac:dyDescent="0.2">
      <c r="A757" t="s">
        <v>58</v>
      </c>
      <c r="B757" t="s">
        <v>63</v>
      </c>
      <c r="C757" t="s">
        <v>1142</v>
      </c>
      <c r="D757" t="s">
        <v>691</v>
      </c>
      <c r="E757" t="s">
        <v>73</v>
      </c>
      <c r="F757" t="str">
        <f t="shared" si="11"/>
        <v>500189997</v>
      </c>
      <c r="G757" t="s">
        <v>1153</v>
      </c>
      <c r="H757" t="s">
        <v>1394</v>
      </c>
      <c r="I757" s="4">
        <v>42167</v>
      </c>
    </row>
    <row r="758" spans="1:9" x14ac:dyDescent="0.2">
      <c r="A758" t="s">
        <v>58</v>
      </c>
      <c r="B758" t="s">
        <v>63</v>
      </c>
      <c r="C758" t="s">
        <v>1142</v>
      </c>
      <c r="D758" t="s">
        <v>691</v>
      </c>
      <c r="E758" t="s">
        <v>112</v>
      </c>
      <c r="F758" t="str">
        <f t="shared" si="11"/>
        <v>500189999</v>
      </c>
      <c r="G758" t="s">
        <v>1220</v>
      </c>
      <c r="H758" t="s">
        <v>1178</v>
      </c>
      <c r="I758" s="4">
        <v>42167</v>
      </c>
    </row>
    <row r="759" spans="1:9" x14ac:dyDescent="0.2">
      <c r="A759" t="s">
        <v>62</v>
      </c>
      <c r="B759" t="s">
        <v>63</v>
      </c>
      <c r="C759" t="s">
        <v>1142</v>
      </c>
      <c r="D759" t="s">
        <v>691</v>
      </c>
      <c r="E759" t="s">
        <v>68</v>
      </c>
      <c r="F759" t="str">
        <f t="shared" si="11"/>
        <v>5001899913</v>
      </c>
      <c r="G759" t="s">
        <v>1153</v>
      </c>
      <c r="H759" t="s">
        <v>1394</v>
      </c>
      <c r="I759" s="4">
        <v>42342</v>
      </c>
    </row>
    <row r="760" spans="1:9" x14ac:dyDescent="0.2">
      <c r="A760" t="s">
        <v>62</v>
      </c>
      <c r="B760" t="s">
        <v>63</v>
      </c>
      <c r="C760" t="s">
        <v>1142</v>
      </c>
      <c r="D760" t="s">
        <v>691</v>
      </c>
      <c r="E760" t="s">
        <v>84</v>
      </c>
      <c r="F760" t="str">
        <f t="shared" si="11"/>
        <v>5001899915</v>
      </c>
      <c r="G760" t="s">
        <v>1453</v>
      </c>
      <c r="H760" t="s">
        <v>1178</v>
      </c>
      <c r="I760" s="4">
        <v>42342</v>
      </c>
    </row>
    <row r="761" spans="1:9" x14ac:dyDescent="0.2">
      <c r="A761" t="s">
        <v>13</v>
      </c>
      <c r="B761" t="s">
        <v>63</v>
      </c>
      <c r="C761" t="s">
        <v>1142</v>
      </c>
      <c r="D761" t="s">
        <v>691</v>
      </c>
      <c r="E761" t="s">
        <v>87</v>
      </c>
      <c r="F761" t="str">
        <f t="shared" si="11"/>
        <v>5001899919</v>
      </c>
      <c r="G761" t="s">
        <v>1420</v>
      </c>
      <c r="H761" t="s">
        <v>1394</v>
      </c>
      <c r="I761" s="4">
        <v>42578</v>
      </c>
    </row>
    <row r="762" spans="1:9" x14ac:dyDescent="0.2">
      <c r="A762" t="s">
        <v>13</v>
      </c>
      <c r="B762" t="s">
        <v>63</v>
      </c>
      <c r="C762" t="s">
        <v>1142</v>
      </c>
      <c r="D762" t="s">
        <v>691</v>
      </c>
      <c r="E762" t="s">
        <v>88</v>
      </c>
      <c r="F762" t="str">
        <f t="shared" si="11"/>
        <v>5001899921</v>
      </c>
      <c r="G762" t="s">
        <v>1453</v>
      </c>
      <c r="H762" t="s">
        <v>1178</v>
      </c>
      <c r="I762" s="4">
        <v>42578</v>
      </c>
    </row>
    <row r="763" spans="1:9" x14ac:dyDescent="0.2">
      <c r="A763" t="s">
        <v>66</v>
      </c>
      <c r="B763" t="s">
        <v>63</v>
      </c>
      <c r="C763" t="s">
        <v>1142</v>
      </c>
      <c r="D763" t="s">
        <v>691</v>
      </c>
      <c r="E763" t="s">
        <v>83</v>
      </c>
      <c r="F763" t="str">
        <f t="shared" si="11"/>
        <v>5001899925</v>
      </c>
      <c r="G763" t="s">
        <v>1420</v>
      </c>
      <c r="H763" t="s">
        <v>1404</v>
      </c>
      <c r="I763" s="4">
        <v>43339</v>
      </c>
    </row>
    <row r="764" spans="1:9" x14ac:dyDescent="0.2">
      <c r="A764" t="s">
        <v>65</v>
      </c>
      <c r="B764" t="s">
        <v>63</v>
      </c>
      <c r="C764" t="s">
        <v>1142</v>
      </c>
      <c r="D764" t="s">
        <v>691</v>
      </c>
      <c r="E764" t="s">
        <v>76</v>
      </c>
      <c r="F764" t="str">
        <f t="shared" si="11"/>
        <v>5001899933</v>
      </c>
      <c r="G764" t="s">
        <v>1453</v>
      </c>
      <c r="H764" t="s">
        <v>1178</v>
      </c>
      <c r="I764" s="4">
        <v>43342</v>
      </c>
    </row>
    <row r="765" spans="1:9" x14ac:dyDescent="0.2">
      <c r="A765" t="s">
        <v>16</v>
      </c>
      <c r="B765" t="s">
        <v>63</v>
      </c>
      <c r="C765" t="s">
        <v>1142</v>
      </c>
      <c r="D765" t="s">
        <v>692</v>
      </c>
      <c r="E765" t="s">
        <v>16</v>
      </c>
      <c r="F765" t="str">
        <f t="shared" si="11"/>
        <v>500191611</v>
      </c>
      <c r="G765" t="s">
        <v>1153</v>
      </c>
      <c r="H765" t="s">
        <v>1196</v>
      </c>
      <c r="I765" s="4">
        <v>41981</v>
      </c>
    </row>
    <row r="766" spans="1:9" x14ac:dyDescent="0.2">
      <c r="A766" t="s">
        <v>62</v>
      </c>
      <c r="B766" t="s">
        <v>63</v>
      </c>
      <c r="C766" t="s">
        <v>1142</v>
      </c>
      <c r="D766" t="s">
        <v>692</v>
      </c>
      <c r="E766" t="s">
        <v>83</v>
      </c>
      <c r="F766" t="str">
        <f t="shared" si="11"/>
        <v>5001916125</v>
      </c>
      <c r="G766" t="s">
        <v>1153</v>
      </c>
      <c r="H766" t="s">
        <v>1196</v>
      </c>
      <c r="I766" s="4">
        <v>44874</v>
      </c>
    </row>
    <row r="767" spans="1:9" x14ac:dyDescent="0.2">
      <c r="A767" t="s">
        <v>16</v>
      </c>
      <c r="B767" t="s">
        <v>63</v>
      </c>
      <c r="C767" t="s">
        <v>1142</v>
      </c>
      <c r="D767" t="s">
        <v>693</v>
      </c>
      <c r="E767" t="s">
        <v>73</v>
      </c>
      <c r="F767" t="str">
        <f t="shared" si="11"/>
        <v>500191937</v>
      </c>
      <c r="G767" t="s">
        <v>1193</v>
      </c>
      <c r="H767" t="s">
        <v>1454</v>
      </c>
      <c r="I767" s="4">
        <v>41984</v>
      </c>
    </row>
    <row r="768" spans="1:9" x14ac:dyDescent="0.2">
      <c r="A768" t="s">
        <v>16</v>
      </c>
      <c r="B768" t="s">
        <v>63</v>
      </c>
      <c r="C768" t="s">
        <v>1142</v>
      </c>
      <c r="D768" t="s">
        <v>694</v>
      </c>
      <c r="E768" t="s">
        <v>66</v>
      </c>
      <c r="F768" t="str">
        <f t="shared" si="11"/>
        <v>500191945</v>
      </c>
      <c r="G768" t="s">
        <v>1193</v>
      </c>
      <c r="H768" t="s">
        <v>1455</v>
      </c>
      <c r="I768" s="4">
        <v>41984</v>
      </c>
    </row>
    <row r="769" spans="1:9" x14ac:dyDescent="0.2">
      <c r="A769" t="s">
        <v>16</v>
      </c>
      <c r="B769" t="s">
        <v>63</v>
      </c>
      <c r="C769" t="s">
        <v>1142</v>
      </c>
      <c r="D769" t="s">
        <v>695</v>
      </c>
      <c r="E769" t="s">
        <v>49</v>
      </c>
      <c r="F769" t="str">
        <f t="shared" si="11"/>
        <v>5001928910</v>
      </c>
      <c r="G769" t="s">
        <v>1143</v>
      </c>
      <c r="H769" t="s">
        <v>1195</v>
      </c>
      <c r="I769" s="4">
        <v>42025</v>
      </c>
    </row>
    <row r="770" spans="1:9" x14ac:dyDescent="0.2">
      <c r="A770" t="s">
        <v>16</v>
      </c>
      <c r="B770" t="s">
        <v>63</v>
      </c>
      <c r="C770" t="s">
        <v>1142</v>
      </c>
      <c r="D770" t="s">
        <v>696</v>
      </c>
      <c r="E770" t="s">
        <v>16</v>
      </c>
      <c r="F770" t="str">
        <f t="shared" si="11"/>
        <v>500193201</v>
      </c>
      <c r="G770" t="s">
        <v>1175</v>
      </c>
      <c r="H770" t="s">
        <v>1439</v>
      </c>
      <c r="I770" s="4">
        <v>42031</v>
      </c>
    </row>
    <row r="771" spans="1:9" x14ac:dyDescent="0.2">
      <c r="A771" t="s">
        <v>16</v>
      </c>
      <c r="B771" t="s">
        <v>63</v>
      </c>
      <c r="C771" t="s">
        <v>1142</v>
      </c>
      <c r="D771" t="s">
        <v>696</v>
      </c>
      <c r="E771" t="s">
        <v>66</v>
      </c>
      <c r="F771" t="str">
        <f t="shared" ref="F771:F834" si="12">D771&amp;E771</f>
        <v>500193205</v>
      </c>
      <c r="G771" t="s">
        <v>1155</v>
      </c>
      <c r="H771" t="s">
        <v>1325</v>
      </c>
      <c r="I771" s="4">
        <v>42031</v>
      </c>
    </row>
    <row r="772" spans="1:9" x14ac:dyDescent="0.2">
      <c r="A772" t="s">
        <v>16</v>
      </c>
      <c r="B772" t="s">
        <v>63</v>
      </c>
      <c r="C772" t="s">
        <v>1142</v>
      </c>
      <c r="D772" t="s">
        <v>697</v>
      </c>
      <c r="E772" t="s">
        <v>84</v>
      </c>
      <c r="F772" t="str">
        <f t="shared" si="12"/>
        <v>5001950215</v>
      </c>
      <c r="G772" t="s">
        <v>1317</v>
      </c>
      <c r="H772" t="s">
        <v>1456</v>
      </c>
      <c r="I772" s="4">
        <v>42075</v>
      </c>
    </row>
    <row r="773" spans="1:9" x14ac:dyDescent="0.2">
      <c r="A773" t="s">
        <v>58</v>
      </c>
      <c r="B773" t="s">
        <v>63</v>
      </c>
      <c r="C773" t="s">
        <v>1142</v>
      </c>
      <c r="D773" t="s">
        <v>697</v>
      </c>
      <c r="E773" t="s">
        <v>83</v>
      </c>
      <c r="F773" t="str">
        <f t="shared" si="12"/>
        <v>5001950225</v>
      </c>
      <c r="G773" t="s">
        <v>1317</v>
      </c>
      <c r="H773" t="s">
        <v>1456</v>
      </c>
      <c r="I773" s="4">
        <v>44347</v>
      </c>
    </row>
    <row r="774" spans="1:9" x14ac:dyDescent="0.2">
      <c r="A774" t="s">
        <v>62</v>
      </c>
      <c r="B774" t="s">
        <v>63</v>
      </c>
      <c r="C774" t="s">
        <v>1142</v>
      </c>
      <c r="D774" t="s">
        <v>697</v>
      </c>
      <c r="E774" t="s">
        <v>95</v>
      </c>
      <c r="F774" t="str">
        <f t="shared" si="12"/>
        <v>5001950226</v>
      </c>
      <c r="G774" t="s">
        <v>1317</v>
      </c>
      <c r="H774" t="s">
        <v>1456</v>
      </c>
      <c r="I774" s="4">
        <v>44385</v>
      </c>
    </row>
    <row r="775" spans="1:9" x14ac:dyDescent="0.2">
      <c r="A775" t="s">
        <v>13</v>
      </c>
      <c r="B775" t="s">
        <v>63</v>
      </c>
      <c r="C775" t="s">
        <v>1142</v>
      </c>
      <c r="D775" t="s">
        <v>697</v>
      </c>
      <c r="E775" t="s">
        <v>45</v>
      </c>
      <c r="F775" t="str">
        <f t="shared" si="12"/>
        <v>5001950232</v>
      </c>
      <c r="G775" t="s">
        <v>1317</v>
      </c>
      <c r="H775" t="s">
        <v>1456</v>
      </c>
      <c r="I775" s="4">
        <v>44414</v>
      </c>
    </row>
    <row r="776" spans="1:9" x14ac:dyDescent="0.2">
      <c r="A776" t="s">
        <v>16</v>
      </c>
      <c r="B776" t="s">
        <v>63</v>
      </c>
      <c r="C776" t="s">
        <v>1142</v>
      </c>
      <c r="D776" t="s">
        <v>700</v>
      </c>
      <c r="E776" t="s">
        <v>16</v>
      </c>
      <c r="F776" t="str">
        <f t="shared" si="12"/>
        <v>500195171</v>
      </c>
      <c r="G776" t="s">
        <v>1188</v>
      </c>
      <c r="H776" t="s">
        <v>1211</v>
      </c>
      <c r="I776" s="4">
        <v>42089</v>
      </c>
    </row>
    <row r="777" spans="1:9" x14ac:dyDescent="0.2">
      <c r="A777" t="s">
        <v>58</v>
      </c>
      <c r="B777" t="s">
        <v>63</v>
      </c>
      <c r="C777" t="s">
        <v>1142</v>
      </c>
      <c r="D777" t="s">
        <v>700</v>
      </c>
      <c r="E777" t="s">
        <v>112</v>
      </c>
      <c r="F777" t="str">
        <f t="shared" si="12"/>
        <v>500195179</v>
      </c>
      <c r="G777" t="s">
        <v>1230</v>
      </c>
      <c r="H777" t="s">
        <v>1457</v>
      </c>
      <c r="I777" s="4">
        <v>42352</v>
      </c>
    </row>
    <row r="778" spans="1:9" x14ac:dyDescent="0.2">
      <c r="A778" t="s">
        <v>62</v>
      </c>
      <c r="B778" t="s">
        <v>63</v>
      </c>
      <c r="C778" t="s">
        <v>1142</v>
      </c>
      <c r="D778" t="s">
        <v>700</v>
      </c>
      <c r="E778" t="s">
        <v>91</v>
      </c>
      <c r="F778" t="str">
        <f t="shared" si="12"/>
        <v>5001951717</v>
      </c>
      <c r="G778" t="s">
        <v>1153</v>
      </c>
      <c r="H778" t="s">
        <v>1458</v>
      </c>
      <c r="I778" s="4">
        <v>42521</v>
      </c>
    </row>
    <row r="779" spans="1:9" x14ac:dyDescent="0.2">
      <c r="A779" t="s">
        <v>16</v>
      </c>
      <c r="B779" t="s">
        <v>63</v>
      </c>
      <c r="C779" t="s">
        <v>1142</v>
      </c>
      <c r="D779" t="s">
        <v>701</v>
      </c>
      <c r="E779" t="s">
        <v>16</v>
      </c>
      <c r="F779" t="str">
        <f t="shared" si="12"/>
        <v>500195181</v>
      </c>
      <c r="G779" t="s">
        <v>1188</v>
      </c>
      <c r="H779" t="s">
        <v>1459</v>
      </c>
      <c r="I779" s="4">
        <v>42089</v>
      </c>
    </row>
    <row r="780" spans="1:9" x14ac:dyDescent="0.2">
      <c r="A780" t="s">
        <v>58</v>
      </c>
      <c r="B780" t="s">
        <v>63</v>
      </c>
      <c r="C780" t="s">
        <v>1142</v>
      </c>
      <c r="D780" t="s">
        <v>701</v>
      </c>
      <c r="E780" t="s">
        <v>112</v>
      </c>
      <c r="F780" t="str">
        <f t="shared" si="12"/>
        <v>500195189</v>
      </c>
      <c r="G780" t="s">
        <v>1230</v>
      </c>
      <c r="H780" t="s">
        <v>1457</v>
      </c>
      <c r="I780" s="4">
        <v>42352</v>
      </c>
    </row>
    <row r="781" spans="1:9" x14ac:dyDescent="0.2">
      <c r="A781" t="s">
        <v>16</v>
      </c>
      <c r="B781" t="s">
        <v>63</v>
      </c>
      <c r="C781" t="s">
        <v>1142</v>
      </c>
      <c r="D781" t="s">
        <v>703</v>
      </c>
      <c r="E781" t="s">
        <v>16</v>
      </c>
      <c r="F781" t="str">
        <f t="shared" si="12"/>
        <v>500195191</v>
      </c>
      <c r="G781" t="s">
        <v>1230</v>
      </c>
      <c r="H781" t="s">
        <v>1439</v>
      </c>
      <c r="I781" s="4">
        <v>42089</v>
      </c>
    </row>
    <row r="782" spans="1:9" x14ac:dyDescent="0.2">
      <c r="A782" t="s">
        <v>16</v>
      </c>
      <c r="B782" t="s">
        <v>63</v>
      </c>
      <c r="C782" t="s">
        <v>1142</v>
      </c>
      <c r="D782" t="s">
        <v>703</v>
      </c>
      <c r="E782" t="s">
        <v>66</v>
      </c>
      <c r="F782" t="str">
        <f t="shared" si="12"/>
        <v>500195195</v>
      </c>
      <c r="G782" t="s">
        <v>1220</v>
      </c>
      <c r="H782" t="s">
        <v>1325</v>
      </c>
      <c r="I782" s="4">
        <v>42089</v>
      </c>
    </row>
    <row r="783" spans="1:9" x14ac:dyDescent="0.2">
      <c r="A783" t="s">
        <v>16</v>
      </c>
      <c r="B783" t="s">
        <v>63</v>
      </c>
      <c r="C783" t="s">
        <v>1142</v>
      </c>
      <c r="D783" t="s">
        <v>704</v>
      </c>
      <c r="E783" t="s">
        <v>16</v>
      </c>
      <c r="F783" t="str">
        <f t="shared" si="12"/>
        <v>500195211</v>
      </c>
      <c r="G783" t="s">
        <v>1230</v>
      </c>
      <c r="H783" t="s">
        <v>1439</v>
      </c>
      <c r="I783" s="4">
        <v>42089</v>
      </c>
    </row>
    <row r="784" spans="1:9" x14ac:dyDescent="0.2">
      <c r="A784" t="s">
        <v>16</v>
      </c>
      <c r="B784" t="s">
        <v>63</v>
      </c>
      <c r="C784" t="s">
        <v>1142</v>
      </c>
      <c r="D784" t="s">
        <v>704</v>
      </c>
      <c r="E784" t="s">
        <v>62</v>
      </c>
      <c r="F784" t="str">
        <f t="shared" si="12"/>
        <v>500195213</v>
      </c>
      <c r="G784" t="s">
        <v>1220</v>
      </c>
      <c r="H784" t="s">
        <v>1325</v>
      </c>
      <c r="I784" s="4">
        <v>42089</v>
      </c>
    </row>
    <row r="785" spans="1:9" x14ac:dyDescent="0.2">
      <c r="A785" t="s">
        <v>16</v>
      </c>
      <c r="B785" t="s">
        <v>63</v>
      </c>
      <c r="C785" t="s">
        <v>1142</v>
      </c>
      <c r="D785" t="s">
        <v>705</v>
      </c>
      <c r="E785" t="s">
        <v>16</v>
      </c>
      <c r="F785" t="str">
        <f t="shared" si="12"/>
        <v>500195221</v>
      </c>
      <c r="G785" t="s">
        <v>1230</v>
      </c>
      <c r="H785" t="s">
        <v>1439</v>
      </c>
      <c r="I785" s="4">
        <v>42089</v>
      </c>
    </row>
    <row r="786" spans="1:9" x14ac:dyDescent="0.2">
      <c r="A786" t="s">
        <v>16</v>
      </c>
      <c r="B786" t="s">
        <v>63</v>
      </c>
      <c r="C786" t="s">
        <v>1142</v>
      </c>
      <c r="D786" t="s">
        <v>705</v>
      </c>
      <c r="E786" t="s">
        <v>62</v>
      </c>
      <c r="F786" t="str">
        <f t="shared" si="12"/>
        <v>500195223</v>
      </c>
      <c r="G786" t="s">
        <v>1155</v>
      </c>
      <c r="H786" t="s">
        <v>1325</v>
      </c>
      <c r="I786" s="4">
        <v>42089</v>
      </c>
    </row>
    <row r="787" spans="1:9" x14ac:dyDescent="0.2">
      <c r="A787" t="s">
        <v>58</v>
      </c>
      <c r="B787" t="s">
        <v>63</v>
      </c>
      <c r="C787" t="s">
        <v>1142</v>
      </c>
      <c r="D787" t="s">
        <v>705</v>
      </c>
      <c r="E787" t="s">
        <v>73</v>
      </c>
      <c r="F787" t="str">
        <f t="shared" si="12"/>
        <v>500195227</v>
      </c>
      <c r="G787" t="s">
        <v>1230</v>
      </c>
      <c r="H787" t="s">
        <v>1460</v>
      </c>
      <c r="I787" s="4">
        <v>42922</v>
      </c>
    </row>
    <row r="788" spans="1:9" x14ac:dyDescent="0.2">
      <c r="A788" t="s">
        <v>62</v>
      </c>
      <c r="B788" t="s">
        <v>63</v>
      </c>
      <c r="C788" t="s">
        <v>1142</v>
      </c>
      <c r="D788" t="s">
        <v>705</v>
      </c>
      <c r="E788" t="s">
        <v>37</v>
      </c>
      <c r="F788" t="str">
        <f t="shared" si="12"/>
        <v>5001952211</v>
      </c>
      <c r="G788" t="s">
        <v>1461</v>
      </c>
      <c r="H788" t="s">
        <v>1439</v>
      </c>
      <c r="I788" s="4">
        <v>43418</v>
      </c>
    </row>
    <row r="789" spans="1:9" x14ac:dyDescent="0.2">
      <c r="A789" t="s">
        <v>62</v>
      </c>
      <c r="B789" t="s">
        <v>63</v>
      </c>
      <c r="C789" t="s">
        <v>1142</v>
      </c>
      <c r="D789" t="s">
        <v>705</v>
      </c>
      <c r="E789" t="s">
        <v>82</v>
      </c>
      <c r="F789" t="str">
        <f t="shared" si="12"/>
        <v>5001952212</v>
      </c>
      <c r="G789" t="s">
        <v>1462</v>
      </c>
      <c r="H789" t="s">
        <v>1463</v>
      </c>
      <c r="I789" s="4">
        <v>43418</v>
      </c>
    </row>
    <row r="790" spans="1:9" x14ac:dyDescent="0.2">
      <c r="A790" t="s">
        <v>66</v>
      </c>
      <c r="B790" t="s">
        <v>63</v>
      </c>
      <c r="C790" t="s">
        <v>1142</v>
      </c>
      <c r="D790" t="s">
        <v>705</v>
      </c>
      <c r="E790" t="s">
        <v>88</v>
      </c>
      <c r="F790" t="str">
        <f t="shared" si="12"/>
        <v>5001952221</v>
      </c>
      <c r="G790" t="s">
        <v>1461</v>
      </c>
      <c r="H790" t="s">
        <v>1439</v>
      </c>
      <c r="I790" s="4">
        <v>43684</v>
      </c>
    </row>
    <row r="791" spans="1:9" x14ac:dyDescent="0.2">
      <c r="A791" t="s">
        <v>66</v>
      </c>
      <c r="B791" t="s">
        <v>63</v>
      </c>
      <c r="C791" t="s">
        <v>1142</v>
      </c>
      <c r="D791" t="s">
        <v>705</v>
      </c>
      <c r="E791" t="s">
        <v>116</v>
      </c>
      <c r="F791" t="str">
        <f t="shared" si="12"/>
        <v>5001952222</v>
      </c>
      <c r="G791" t="s">
        <v>1462</v>
      </c>
      <c r="H791" t="s">
        <v>1463</v>
      </c>
      <c r="I791" s="4">
        <v>43684</v>
      </c>
    </row>
    <row r="792" spans="1:9" x14ac:dyDescent="0.2">
      <c r="A792" t="s">
        <v>65</v>
      </c>
      <c r="B792" t="s">
        <v>63</v>
      </c>
      <c r="C792" t="s">
        <v>1142</v>
      </c>
      <c r="D792" t="s">
        <v>705</v>
      </c>
      <c r="E792" t="s">
        <v>95</v>
      </c>
      <c r="F792" t="str">
        <f t="shared" si="12"/>
        <v>5001952226</v>
      </c>
      <c r="G792" t="s">
        <v>1461</v>
      </c>
      <c r="H792" t="s">
        <v>1439</v>
      </c>
      <c r="I792" s="4">
        <v>43738</v>
      </c>
    </row>
    <row r="793" spans="1:9" x14ac:dyDescent="0.2">
      <c r="A793" t="s">
        <v>65</v>
      </c>
      <c r="B793" t="s">
        <v>63</v>
      </c>
      <c r="C793" t="s">
        <v>1142</v>
      </c>
      <c r="D793" t="s">
        <v>705</v>
      </c>
      <c r="E793" t="s">
        <v>93</v>
      </c>
      <c r="F793" t="str">
        <f t="shared" si="12"/>
        <v>5001952227</v>
      </c>
      <c r="G793" t="s">
        <v>1155</v>
      </c>
      <c r="H793" t="s">
        <v>1463</v>
      </c>
      <c r="I793" s="4">
        <v>43738</v>
      </c>
    </row>
    <row r="794" spans="1:9" x14ac:dyDescent="0.2">
      <c r="A794" t="s">
        <v>73</v>
      </c>
      <c r="B794" t="s">
        <v>63</v>
      </c>
      <c r="C794" t="s">
        <v>1142</v>
      </c>
      <c r="D794" t="s">
        <v>705</v>
      </c>
      <c r="E794" t="s">
        <v>142</v>
      </c>
      <c r="F794" t="str">
        <f t="shared" si="12"/>
        <v>5001952231</v>
      </c>
      <c r="G794" t="s">
        <v>1230</v>
      </c>
      <c r="H794" t="s">
        <v>1439</v>
      </c>
      <c r="I794" s="4">
        <v>44125</v>
      </c>
    </row>
    <row r="795" spans="1:9" x14ac:dyDescent="0.2">
      <c r="A795" t="s">
        <v>73</v>
      </c>
      <c r="B795" t="s">
        <v>63</v>
      </c>
      <c r="C795" t="s">
        <v>1142</v>
      </c>
      <c r="D795" t="s">
        <v>705</v>
      </c>
      <c r="E795" t="s">
        <v>45</v>
      </c>
      <c r="F795" t="str">
        <f t="shared" si="12"/>
        <v>5001952232</v>
      </c>
      <c r="G795" t="s">
        <v>1462</v>
      </c>
      <c r="H795" t="s">
        <v>1463</v>
      </c>
      <c r="I795" s="4">
        <v>44125</v>
      </c>
    </row>
    <row r="796" spans="1:9" x14ac:dyDescent="0.2">
      <c r="A796" t="s">
        <v>138</v>
      </c>
      <c r="B796" t="s">
        <v>63</v>
      </c>
      <c r="C796" t="s">
        <v>1142</v>
      </c>
      <c r="D796" t="s">
        <v>705</v>
      </c>
      <c r="E796" t="s">
        <v>98</v>
      </c>
      <c r="F796" t="str">
        <f t="shared" si="12"/>
        <v>5001952236</v>
      </c>
      <c r="G796" t="s">
        <v>1461</v>
      </c>
      <c r="H796" t="s">
        <v>1439</v>
      </c>
      <c r="I796" s="4">
        <v>44235</v>
      </c>
    </row>
    <row r="797" spans="1:9" x14ac:dyDescent="0.2">
      <c r="A797" t="s">
        <v>138</v>
      </c>
      <c r="B797" t="s">
        <v>63</v>
      </c>
      <c r="C797" t="s">
        <v>1142</v>
      </c>
      <c r="D797" t="s">
        <v>705</v>
      </c>
      <c r="E797" t="s">
        <v>100</v>
      </c>
      <c r="F797" t="str">
        <f t="shared" si="12"/>
        <v>5001952237</v>
      </c>
      <c r="G797" t="s">
        <v>1155</v>
      </c>
      <c r="H797" t="s">
        <v>1463</v>
      </c>
      <c r="I797" s="4">
        <v>44235</v>
      </c>
    </row>
    <row r="798" spans="1:9" x14ac:dyDescent="0.2">
      <c r="A798" t="s">
        <v>112</v>
      </c>
      <c r="B798" t="s">
        <v>63</v>
      </c>
      <c r="C798" t="s">
        <v>1142</v>
      </c>
      <c r="D798" t="s">
        <v>705</v>
      </c>
      <c r="E798" t="s">
        <v>33</v>
      </c>
      <c r="F798" t="str">
        <f t="shared" si="12"/>
        <v>5001952245</v>
      </c>
      <c r="G798" t="s">
        <v>1464</v>
      </c>
      <c r="H798" t="s">
        <v>1210</v>
      </c>
      <c r="I798" s="4">
        <v>44691</v>
      </c>
    </row>
    <row r="799" spans="1:9" x14ac:dyDescent="0.2">
      <c r="A799" t="s">
        <v>49</v>
      </c>
      <c r="B799" t="s">
        <v>63</v>
      </c>
      <c r="C799" t="s">
        <v>1142</v>
      </c>
      <c r="D799" t="s">
        <v>705</v>
      </c>
      <c r="E799" t="s">
        <v>54</v>
      </c>
      <c r="F799" t="str">
        <f t="shared" si="12"/>
        <v>5001952250</v>
      </c>
      <c r="G799" t="s">
        <v>1464</v>
      </c>
      <c r="H799" t="s">
        <v>1439</v>
      </c>
      <c r="I799" s="4">
        <v>44770</v>
      </c>
    </row>
    <row r="800" spans="1:9" x14ac:dyDescent="0.2">
      <c r="A800" t="s">
        <v>49</v>
      </c>
      <c r="B800" t="s">
        <v>63</v>
      </c>
      <c r="C800" t="s">
        <v>1142</v>
      </c>
      <c r="D800" t="s">
        <v>705</v>
      </c>
      <c r="E800" t="s">
        <v>133</v>
      </c>
      <c r="F800" t="str">
        <f t="shared" si="12"/>
        <v>5001952251</v>
      </c>
      <c r="G800" t="s">
        <v>1462</v>
      </c>
      <c r="H800" t="s">
        <v>1463</v>
      </c>
      <c r="I800" s="4">
        <v>44770</v>
      </c>
    </row>
    <row r="801" spans="1:9" x14ac:dyDescent="0.2">
      <c r="A801" t="s">
        <v>37</v>
      </c>
      <c r="B801" t="s">
        <v>63</v>
      </c>
      <c r="C801" t="s">
        <v>1142</v>
      </c>
      <c r="D801" t="s">
        <v>705</v>
      </c>
      <c r="E801" t="s">
        <v>122</v>
      </c>
      <c r="F801" t="str">
        <f t="shared" si="12"/>
        <v>5001952256</v>
      </c>
      <c r="G801" t="s">
        <v>1464</v>
      </c>
      <c r="H801" t="s">
        <v>1210</v>
      </c>
      <c r="I801" s="4">
        <v>45411</v>
      </c>
    </row>
    <row r="802" spans="1:9" x14ac:dyDescent="0.2">
      <c r="A802" t="s">
        <v>16</v>
      </c>
      <c r="B802" t="s">
        <v>63</v>
      </c>
      <c r="C802" t="s">
        <v>1142</v>
      </c>
      <c r="D802" t="s">
        <v>707</v>
      </c>
      <c r="E802" t="s">
        <v>16</v>
      </c>
      <c r="F802" t="str">
        <f t="shared" si="12"/>
        <v>500195231</v>
      </c>
      <c r="G802" t="s">
        <v>1230</v>
      </c>
      <c r="H802" t="s">
        <v>1439</v>
      </c>
      <c r="I802" s="4">
        <v>42089</v>
      </c>
    </row>
    <row r="803" spans="1:9" x14ac:dyDescent="0.2">
      <c r="A803" t="s">
        <v>16</v>
      </c>
      <c r="B803" t="s">
        <v>63</v>
      </c>
      <c r="C803" t="s">
        <v>1142</v>
      </c>
      <c r="D803" t="s">
        <v>707</v>
      </c>
      <c r="E803" t="s">
        <v>62</v>
      </c>
      <c r="F803" t="str">
        <f t="shared" si="12"/>
        <v>500195233</v>
      </c>
      <c r="G803" t="s">
        <v>1155</v>
      </c>
      <c r="H803" t="s">
        <v>1325</v>
      </c>
      <c r="I803" s="4">
        <v>42089</v>
      </c>
    </row>
    <row r="804" spans="1:9" x14ac:dyDescent="0.2">
      <c r="A804" t="s">
        <v>62</v>
      </c>
      <c r="B804" t="s">
        <v>63</v>
      </c>
      <c r="C804" t="s">
        <v>1142</v>
      </c>
      <c r="D804" t="s">
        <v>708</v>
      </c>
      <c r="E804" t="s">
        <v>87</v>
      </c>
      <c r="F804" t="str">
        <f t="shared" si="12"/>
        <v>5001952919</v>
      </c>
      <c r="G804" t="s">
        <v>1204</v>
      </c>
      <c r="H804" t="s">
        <v>1465</v>
      </c>
      <c r="I804" s="4">
        <v>42439</v>
      </c>
    </row>
    <row r="805" spans="1:9" x14ac:dyDescent="0.2">
      <c r="A805" t="s">
        <v>13</v>
      </c>
      <c r="B805" t="s">
        <v>63</v>
      </c>
      <c r="C805" t="s">
        <v>1142</v>
      </c>
      <c r="D805" t="s">
        <v>708</v>
      </c>
      <c r="E805" t="s">
        <v>94</v>
      </c>
      <c r="F805" t="str">
        <f t="shared" si="12"/>
        <v>5001952928</v>
      </c>
      <c r="G805" t="s">
        <v>1204</v>
      </c>
      <c r="H805" t="s">
        <v>1465</v>
      </c>
      <c r="I805" s="4">
        <v>43341</v>
      </c>
    </row>
    <row r="806" spans="1:9" x14ac:dyDescent="0.2">
      <c r="A806" t="s">
        <v>66</v>
      </c>
      <c r="B806" t="s">
        <v>63</v>
      </c>
      <c r="C806" t="s">
        <v>1142</v>
      </c>
      <c r="D806" t="s">
        <v>708</v>
      </c>
      <c r="E806" t="s">
        <v>105</v>
      </c>
      <c r="F806" t="str">
        <f t="shared" si="12"/>
        <v>5001952938</v>
      </c>
      <c r="G806" t="s">
        <v>1407</v>
      </c>
      <c r="H806" t="s">
        <v>1465</v>
      </c>
      <c r="I806" s="4">
        <v>44515</v>
      </c>
    </row>
    <row r="807" spans="1:9" x14ac:dyDescent="0.2">
      <c r="A807" t="s">
        <v>65</v>
      </c>
      <c r="B807" t="s">
        <v>63</v>
      </c>
      <c r="C807" t="s">
        <v>1142</v>
      </c>
      <c r="D807" t="s">
        <v>708</v>
      </c>
      <c r="E807" t="s">
        <v>132</v>
      </c>
      <c r="F807" t="str">
        <f t="shared" si="12"/>
        <v>5001952948</v>
      </c>
      <c r="G807" t="s">
        <v>1204</v>
      </c>
      <c r="H807" t="s">
        <v>1465</v>
      </c>
      <c r="I807" s="4">
        <v>45268</v>
      </c>
    </row>
    <row r="808" spans="1:9" x14ac:dyDescent="0.2">
      <c r="A808" t="s">
        <v>16</v>
      </c>
      <c r="B808" t="s">
        <v>63</v>
      </c>
      <c r="C808" t="s">
        <v>1142</v>
      </c>
      <c r="D808" t="s">
        <v>710</v>
      </c>
      <c r="E808" t="s">
        <v>16</v>
      </c>
      <c r="F808" t="str">
        <f t="shared" si="12"/>
        <v>500195451</v>
      </c>
      <c r="G808" t="s">
        <v>1188</v>
      </c>
      <c r="H808" t="s">
        <v>1432</v>
      </c>
      <c r="I808" s="4">
        <v>42104</v>
      </c>
    </row>
    <row r="809" spans="1:9" x14ac:dyDescent="0.2">
      <c r="A809" t="s">
        <v>62</v>
      </c>
      <c r="B809" t="s">
        <v>63</v>
      </c>
      <c r="C809" t="s">
        <v>1142</v>
      </c>
      <c r="D809" t="s">
        <v>710</v>
      </c>
      <c r="E809" t="s">
        <v>84</v>
      </c>
      <c r="F809" t="str">
        <f t="shared" si="12"/>
        <v>5001954515</v>
      </c>
      <c r="G809" t="s">
        <v>1230</v>
      </c>
      <c r="H809" t="s">
        <v>1457</v>
      </c>
      <c r="I809" s="4">
        <v>42702</v>
      </c>
    </row>
    <row r="810" spans="1:9" x14ac:dyDescent="0.2">
      <c r="A810" t="s">
        <v>13</v>
      </c>
      <c r="B810" t="s">
        <v>63</v>
      </c>
      <c r="C810" t="s">
        <v>1142</v>
      </c>
      <c r="D810" t="s">
        <v>710</v>
      </c>
      <c r="E810" t="s">
        <v>99</v>
      </c>
      <c r="F810" t="str">
        <f t="shared" si="12"/>
        <v>5001954523</v>
      </c>
      <c r="G810" t="s">
        <v>1153</v>
      </c>
      <c r="H810" t="s">
        <v>1458</v>
      </c>
      <c r="I810" s="4">
        <v>42702</v>
      </c>
    </row>
    <row r="811" spans="1:9" x14ac:dyDescent="0.2">
      <c r="A811" t="s">
        <v>58</v>
      </c>
      <c r="B811" t="s">
        <v>63</v>
      </c>
      <c r="C811" t="s">
        <v>1142</v>
      </c>
      <c r="D811" t="s">
        <v>711</v>
      </c>
      <c r="E811" t="s">
        <v>91</v>
      </c>
      <c r="F811" t="str">
        <f t="shared" si="12"/>
        <v>5001959417</v>
      </c>
      <c r="G811" t="s">
        <v>1143</v>
      </c>
      <c r="H811" t="s">
        <v>1466</v>
      </c>
      <c r="I811" s="4">
        <v>42212</v>
      </c>
    </row>
    <row r="812" spans="1:9" x14ac:dyDescent="0.2">
      <c r="A812" t="s">
        <v>58</v>
      </c>
      <c r="B812" t="s">
        <v>63</v>
      </c>
      <c r="C812" t="s">
        <v>1142</v>
      </c>
      <c r="D812" t="s">
        <v>712</v>
      </c>
      <c r="E812" t="s">
        <v>37</v>
      </c>
      <c r="F812" t="str">
        <f t="shared" si="12"/>
        <v>5001959511</v>
      </c>
      <c r="G812" t="s">
        <v>1143</v>
      </c>
      <c r="H812" t="s">
        <v>1466</v>
      </c>
      <c r="I812" s="4">
        <v>42212</v>
      </c>
    </row>
    <row r="813" spans="1:9" x14ac:dyDescent="0.2">
      <c r="A813" t="s">
        <v>13</v>
      </c>
      <c r="B813" t="s">
        <v>63</v>
      </c>
      <c r="C813" t="s">
        <v>1142</v>
      </c>
      <c r="D813" t="s">
        <v>712</v>
      </c>
      <c r="E813" t="s">
        <v>93</v>
      </c>
      <c r="F813" t="str">
        <f t="shared" si="12"/>
        <v>5001959527</v>
      </c>
      <c r="G813" t="s">
        <v>1165</v>
      </c>
      <c r="H813" t="s">
        <v>1444</v>
      </c>
      <c r="I813" s="4">
        <v>44358</v>
      </c>
    </row>
    <row r="814" spans="1:9" x14ac:dyDescent="0.2">
      <c r="A814" t="s">
        <v>16</v>
      </c>
      <c r="B814" t="s">
        <v>63</v>
      </c>
      <c r="C814" t="s">
        <v>1142</v>
      </c>
      <c r="D814" t="s">
        <v>713</v>
      </c>
      <c r="E814" t="s">
        <v>37</v>
      </c>
      <c r="F814" t="str">
        <f t="shared" si="12"/>
        <v>5001962911</v>
      </c>
      <c r="G814" t="s">
        <v>1155</v>
      </c>
      <c r="H814" t="s">
        <v>1467</v>
      </c>
      <c r="I814" s="4">
        <v>42124</v>
      </c>
    </row>
    <row r="815" spans="1:9" x14ac:dyDescent="0.2">
      <c r="A815" t="s">
        <v>16</v>
      </c>
      <c r="B815" t="s">
        <v>63</v>
      </c>
      <c r="C815" t="s">
        <v>1142</v>
      </c>
      <c r="D815" t="s">
        <v>714</v>
      </c>
      <c r="E815" t="s">
        <v>138</v>
      </c>
      <c r="F815" t="str">
        <f t="shared" si="12"/>
        <v>500196308</v>
      </c>
      <c r="G815" t="s">
        <v>1220</v>
      </c>
      <c r="H815" t="s">
        <v>1467</v>
      </c>
      <c r="I815" s="4">
        <v>42124</v>
      </c>
    </row>
    <row r="816" spans="1:9" x14ac:dyDescent="0.2">
      <c r="A816" t="s">
        <v>16</v>
      </c>
      <c r="B816" t="s">
        <v>63</v>
      </c>
      <c r="C816" t="s">
        <v>1142</v>
      </c>
      <c r="D816" t="s">
        <v>715</v>
      </c>
      <c r="E816" t="s">
        <v>138</v>
      </c>
      <c r="F816" t="str">
        <f t="shared" si="12"/>
        <v>500196318</v>
      </c>
      <c r="G816" t="s">
        <v>1220</v>
      </c>
      <c r="H816" t="s">
        <v>1467</v>
      </c>
      <c r="I816" s="4">
        <v>42124</v>
      </c>
    </row>
    <row r="817" spans="1:9" x14ac:dyDescent="0.2">
      <c r="A817" t="s">
        <v>16</v>
      </c>
      <c r="B817" t="s">
        <v>63</v>
      </c>
      <c r="C817" t="s">
        <v>1142</v>
      </c>
      <c r="D817" t="s">
        <v>716</v>
      </c>
      <c r="E817" t="s">
        <v>138</v>
      </c>
      <c r="F817" t="str">
        <f t="shared" si="12"/>
        <v>500196328</v>
      </c>
      <c r="G817" t="s">
        <v>1220</v>
      </c>
      <c r="H817" t="s">
        <v>1467</v>
      </c>
      <c r="I817" s="4">
        <v>42124</v>
      </c>
    </row>
    <row r="818" spans="1:9" x14ac:dyDescent="0.2">
      <c r="A818" t="s">
        <v>16</v>
      </c>
      <c r="B818" t="s">
        <v>63</v>
      </c>
      <c r="C818" t="s">
        <v>1142</v>
      </c>
      <c r="D818" t="s">
        <v>717</v>
      </c>
      <c r="E818" t="s">
        <v>16</v>
      </c>
      <c r="F818" t="str">
        <f t="shared" si="12"/>
        <v>500196521</v>
      </c>
      <c r="G818" t="s">
        <v>1188</v>
      </c>
      <c r="H818" t="s">
        <v>1459</v>
      </c>
      <c r="I818" s="4">
        <v>42132</v>
      </c>
    </row>
    <row r="819" spans="1:9" x14ac:dyDescent="0.2">
      <c r="A819" t="s">
        <v>16</v>
      </c>
      <c r="B819" t="s">
        <v>63</v>
      </c>
      <c r="C819" t="s">
        <v>1142</v>
      </c>
      <c r="D819" t="s">
        <v>717</v>
      </c>
      <c r="E819" t="s">
        <v>62</v>
      </c>
      <c r="F819" t="str">
        <f t="shared" si="12"/>
        <v>500196523</v>
      </c>
      <c r="G819" t="s">
        <v>1143</v>
      </c>
      <c r="H819" t="s">
        <v>1214</v>
      </c>
      <c r="I819" s="4">
        <v>42132</v>
      </c>
    </row>
    <row r="820" spans="1:9" x14ac:dyDescent="0.2">
      <c r="A820" t="s">
        <v>16</v>
      </c>
      <c r="B820" t="s">
        <v>63</v>
      </c>
      <c r="C820" t="s">
        <v>1142</v>
      </c>
      <c r="D820" t="s">
        <v>718</v>
      </c>
      <c r="E820" t="s">
        <v>62</v>
      </c>
      <c r="F820" t="str">
        <f t="shared" si="12"/>
        <v>500196603</v>
      </c>
      <c r="G820" t="s">
        <v>1220</v>
      </c>
      <c r="H820" t="s">
        <v>1178</v>
      </c>
      <c r="I820" s="4">
        <v>42143</v>
      </c>
    </row>
    <row r="821" spans="1:9" x14ac:dyDescent="0.2">
      <c r="A821" t="s">
        <v>16</v>
      </c>
      <c r="B821" t="s">
        <v>63</v>
      </c>
      <c r="C821" t="s">
        <v>1142</v>
      </c>
      <c r="D821" t="s">
        <v>719</v>
      </c>
      <c r="E821" t="s">
        <v>62</v>
      </c>
      <c r="F821" t="str">
        <f t="shared" si="12"/>
        <v>500196613</v>
      </c>
      <c r="G821" t="s">
        <v>1220</v>
      </c>
      <c r="H821" t="s">
        <v>1178</v>
      </c>
      <c r="I821" s="4">
        <v>42143</v>
      </c>
    </row>
    <row r="822" spans="1:9" x14ac:dyDescent="0.2">
      <c r="A822" t="s">
        <v>16</v>
      </c>
      <c r="B822" t="s">
        <v>63</v>
      </c>
      <c r="C822" t="s">
        <v>1142</v>
      </c>
      <c r="D822" t="s">
        <v>720</v>
      </c>
      <c r="E822" t="s">
        <v>82</v>
      </c>
      <c r="F822" t="str">
        <f t="shared" si="12"/>
        <v>5001971412</v>
      </c>
      <c r="G822" t="s">
        <v>1143</v>
      </c>
      <c r="H822" t="s">
        <v>1468</v>
      </c>
      <c r="I822" s="4">
        <v>42172</v>
      </c>
    </row>
    <row r="823" spans="1:9" x14ac:dyDescent="0.2">
      <c r="A823" t="s">
        <v>16</v>
      </c>
      <c r="B823" t="s">
        <v>63</v>
      </c>
      <c r="C823" t="s">
        <v>1142</v>
      </c>
      <c r="D823" t="s">
        <v>720</v>
      </c>
      <c r="E823" t="s">
        <v>138</v>
      </c>
      <c r="F823" t="str">
        <f t="shared" si="12"/>
        <v>500197148</v>
      </c>
      <c r="G823" t="s">
        <v>1155</v>
      </c>
      <c r="H823" t="s">
        <v>1469</v>
      </c>
      <c r="I823" s="4">
        <v>42172</v>
      </c>
    </row>
    <row r="824" spans="1:9" x14ac:dyDescent="0.2">
      <c r="A824" t="s">
        <v>16</v>
      </c>
      <c r="B824" t="s">
        <v>63</v>
      </c>
      <c r="C824" t="s">
        <v>1142</v>
      </c>
      <c r="D824" t="s">
        <v>721</v>
      </c>
      <c r="E824" t="s">
        <v>138</v>
      </c>
      <c r="F824" t="str">
        <f t="shared" si="12"/>
        <v>500197158</v>
      </c>
      <c r="G824" t="s">
        <v>1143</v>
      </c>
      <c r="H824" t="s">
        <v>1468</v>
      </c>
      <c r="I824" s="4">
        <v>42172</v>
      </c>
    </row>
    <row r="825" spans="1:9" x14ac:dyDescent="0.2">
      <c r="A825" t="s">
        <v>16</v>
      </c>
      <c r="B825" t="s">
        <v>63</v>
      </c>
      <c r="C825" t="s">
        <v>1142</v>
      </c>
      <c r="D825" t="s">
        <v>721</v>
      </c>
      <c r="E825" t="s">
        <v>49</v>
      </c>
      <c r="F825" t="str">
        <f t="shared" si="12"/>
        <v>5001971510</v>
      </c>
      <c r="G825" t="s">
        <v>1155</v>
      </c>
      <c r="H825" t="s">
        <v>1469</v>
      </c>
      <c r="I825" s="4">
        <v>42172</v>
      </c>
    </row>
    <row r="826" spans="1:9" x14ac:dyDescent="0.2">
      <c r="A826" t="s">
        <v>16</v>
      </c>
      <c r="B826" t="s">
        <v>63</v>
      </c>
      <c r="C826" t="s">
        <v>1142</v>
      </c>
      <c r="D826" t="s">
        <v>722</v>
      </c>
      <c r="E826" t="s">
        <v>138</v>
      </c>
      <c r="F826" t="str">
        <f t="shared" si="12"/>
        <v>500197168</v>
      </c>
      <c r="G826" t="s">
        <v>1143</v>
      </c>
      <c r="H826" t="s">
        <v>1468</v>
      </c>
      <c r="I826" s="4">
        <v>42172</v>
      </c>
    </row>
    <row r="827" spans="1:9" x14ac:dyDescent="0.2">
      <c r="A827" t="s">
        <v>16</v>
      </c>
      <c r="B827" t="s">
        <v>63</v>
      </c>
      <c r="C827" t="s">
        <v>1142</v>
      </c>
      <c r="D827" t="s">
        <v>722</v>
      </c>
      <c r="E827" t="s">
        <v>49</v>
      </c>
      <c r="F827" t="str">
        <f t="shared" si="12"/>
        <v>5001971610</v>
      </c>
      <c r="G827" t="s">
        <v>1155</v>
      </c>
      <c r="H827" t="s">
        <v>1469</v>
      </c>
      <c r="I827" s="4">
        <v>42172</v>
      </c>
    </row>
    <row r="828" spans="1:9" x14ac:dyDescent="0.2">
      <c r="A828" t="s">
        <v>16</v>
      </c>
      <c r="B828" t="s">
        <v>63</v>
      </c>
      <c r="C828" t="s">
        <v>1142</v>
      </c>
      <c r="D828" t="s">
        <v>723</v>
      </c>
      <c r="E828" t="s">
        <v>138</v>
      </c>
      <c r="F828" t="str">
        <f t="shared" si="12"/>
        <v>500197178</v>
      </c>
      <c r="G828" t="s">
        <v>1143</v>
      </c>
      <c r="H828" t="s">
        <v>1468</v>
      </c>
      <c r="I828" s="4">
        <v>42172</v>
      </c>
    </row>
    <row r="829" spans="1:9" x14ac:dyDescent="0.2">
      <c r="A829" t="s">
        <v>16</v>
      </c>
      <c r="B829" t="s">
        <v>63</v>
      </c>
      <c r="C829" t="s">
        <v>1142</v>
      </c>
      <c r="D829" t="s">
        <v>723</v>
      </c>
      <c r="E829" t="s">
        <v>49</v>
      </c>
      <c r="F829" t="str">
        <f t="shared" si="12"/>
        <v>5001971710</v>
      </c>
      <c r="G829" t="s">
        <v>1155</v>
      </c>
      <c r="H829" t="s">
        <v>1469</v>
      </c>
      <c r="I829" s="4">
        <v>42172</v>
      </c>
    </row>
    <row r="830" spans="1:9" x14ac:dyDescent="0.2">
      <c r="A830" t="s">
        <v>16</v>
      </c>
      <c r="B830" t="s">
        <v>63</v>
      </c>
      <c r="C830" t="s">
        <v>1142</v>
      </c>
      <c r="D830" t="s">
        <v>724</v>
      </c>
      <c r="E830" t="s">
        <v>138</v>
      </c>
      <c r="F830" t="str">
        <f t="shared" si="12"/>
        <v>500197188</v>
      </c>
      <c r="G830" t="s">
        <v>1143</v>
      </c>
      <c r="H830" t="s">
        <v>1468</v>
      </c>
      <c r="I830" s="4">
        <v>42172</v>
      </c>
    </row>
    <row r="831" spans="1:9" x14ac:dyDescent="0.2">
      <c r="A831" t="s">
        <v>16</v>
      </c>
      <c r="B831" t="s">
        <v>63</v>
      </c>
      <c r="C831" t="s">
        <v>1142</v>
      </c>
      <c r="D831" t="s">
        <v>724</v>
      </c>
      <c r="E831" t="s">
        <v>49</v>
      </c>
      <c r="F831" t="str">
        <f t="shared" si="12"/>
        <v>5001971810</v>
      </c>
      <c r="G831" t="s">
        <v>1155</v>
      </c>
      <c r="H831" t="s">
        <v>1469</v>
      </c>
      <c r="I831" s="4">
        <v>42172</v>
      </c>
    </row>
    <row r="832" spans="1:9" x14ac:dyDescent="0.2">
      <c r="A832" t="s">
        <v>16</v>
      </c>
      <c r="B832" t="s">
        <v>63</v>
      </c>
      <c r="C832" t="s">
        <v>1142</v>
      </c>
      <c r="D832" t="s">
        <v>725</v>
      </c>
      <c r="E832" t="s">
        <v>138</v>
      </c>
      <c r="F832" t="str">
        <f t="shared" si="12"/>
        <v>500197198</v>
      </c>
      <c r="G832" t="s">
        <v>1143</v>
      </c>
      <c r="H832" t="s">
        <v>1468</v>
      </c>
      <c r="I832" s="4">
        <v>42172</v>
      </c>
    </row>
    <row r="833" spans="1:9" x14ac:dyDescent="0.2">
      <c r="A833" t="s">
        <v>16</v>
      </c>
      <c r="B833" t="s">
        <v>63</v>
      </c>
      <c r="C833" t="s">
        <v>1142</v>
      </c>
      <c r="D833" t="s">
        <v>725</v>
      </c>
      <c r="E833" t="s">
        <v>49</v>
      </c>
      <c r="F833" t="str">
        <f t="shared" si="12"/>
        <v>5001971910</v>
      </c>
      <c r="G833" t="s">
        <v>1155</v>
      </c>
      <c r="H833" t="s">
        <v>1469</v>
      </c>
      <c r="I833" s="4">
        <v>42172</v>
      </c>
    </row>
    <row r="834" spans="1:9" x14ac:dyDescent="0.2">
      <c r="A834" t="s">
        <v>16</v>
      </c>
      <c r="B834" t="s">
        <v>63</v>
      </c>
      <c r="C834" t="s">
        <v>1142</v>
      </c>
      <c r="D834" t="s">
        <v>726</v>
      </c>
      <c r="E834" t="s">
        <v>62</v>
      </c>
      <c r="F834" t="str">
        <f t="shared" si="12"/>
        <v>500197213</v>
      </c>
      <c r="G834" t="s">
        <v>1193</v>
      </c>
      <c r="H834" t="s">
        <v>1148</v>
      </c>
      <c r="I834" s="4">
        <v>42173</v>
      </c>
    </row>
    <row r="835" spans="1:9" x14ac:dyDescent="0.2">
      <c r="A835" t="s">
        <v>16</v>
      </c>
      <c r="B835" t="s">
        <v>63</v>
      </c>
      <c r="C835" t="s">
        <v>1142</v>
      </c>
      <c r="D835" t="s">
        <v>727</v>
      </c>
      <c r="E835" t="s">
        <v>62</v>
      </c>
      <c r="F835" t="str">
        <f t="shared" ref="F835:F898" si="13">D835&amp;E835</f>
        <v>500197293</v>
      </c>
      <c r="G835" t="s">
        <v>1470</v>
      </c>
      <c r="H835" t="s">
        <v>1471</v>
      </c>
      <c r="I835" s="4">
        <v>42179</v>
      </c>
    </row>
    <row r="836" spans="1:9" x14ac:dyDescent="0.2">
      <c r="A836" t="s">
        <v>58</v>
      </c>
      <c r="B836" t="s">
        <v>63</v>
      </c>
      <c r="C836" t="s">
        <v>1142</v>
      </c>
      <c r="D836" t="s">
        <v>727</v>
      </c>
      <c r="E836" t="s">
        <v>84</v>
      </c>
      <c r="F836" t="str">
        <f t="shared" si="13"/>
        <v>5001972915</v>
      </c>
      <c r="G836" t="s">
        <v>1470</v>
      </c>
      <c r="H836" t="s">
        <v>1471</v>
      </c>
      <c r="I836" s="4">
        <v>44735</v>
      </c>
    </row>
    <row r="837" spans="1:9" x14ac:dyDescent="0.2">
      <c r="A837" t="s">
        <v>16</v>
      </c>
      <c r="B837" t="s">
        <v>63</v>
      </c>
      <c r="C837" t="s">
        <v>1142</v>
      </c>
      <c r="D837" t="s">
        <v>731</v>
      </c>
      <c r="E837" t="s">
        <v>62</v>
      </c>
      <c r="F837" t="str">
        <f t="shared" si="13"/>
        <v>500197303</v>
      </c>
      <c r="G837" t="s">
        <v>1470</v>
      </c>
      <c r="H837" t="s">
        <v>1471</v>
      </c>
      <c r="I837" s="4">
        <v>42179</v>
      </c>
    </row>
    <row r="838" spans="1:9" x14ac:dyDescent="0.2">
      <c r="A838" t="s">
        <v>58</v>
      </c>
      <c r="B838" t="s">
        <v>63</v>
      </c>
      <c r="C838" t="s">
        <v>1142</v>
      </c>
      <c r="D838" t="s">
        <v>731</v>
      </c>
      <c r="E838" t="s">
        <v>3</v>
      </c>
      <c r="F838" t="str">
        <f t="shared" si="13"/>
        <v>5001973014</v>
      </c>
      <c r="G838" t="s">
        <v>1470</v>
      </c>
      <c r="H838" t="s">
        <v>1471</v>
      </c>
      <c r="I838" s="4">
        <v>44735</v>
      </c>
    </row>
    <row r="839" spans="1:9" x14ac:dyDescent="0.2">
      <c r="A839" t="s">
        <v>16</v>
      </c>
      <c r="B839" t="s">
        <v>63</v>
      </c>
      <c r="C839" t="s">
        <v>1142</v>
      </c>
      <c r="D839" t="s">
        <v>732</v>
      </c>
      <c r="E839" t="s">
        <v>138</v>
      </c>
      <c r="F839" t="str">
        <f t="shared" si="13"/>
        <v>500197768</v>
      </c>
      <c r="G839" t="s">
        <v>1143</v>
      </c>
      <c r="H839" t="s">
        <v>1468</v>
      </c>
      <c r="I839" s="4">
        <v>42221</v>
      </c>
    </row>
    <row r="840" spans="1:9" x14ac:dyDescent="0.2">
      <c r="A840" t="s">
        <v>16</v>
      </c>
      <c r="B840" t="s">
        <v>63</v>
      </c>
      <c r="C840" t="s">
        <v>1142</v>
      </c>
      <c r="D840" t="s">
        <v>732</v>
      </c>
      <c r="E840" t="s">
        <v>49</v>
      </c>
      <c r="F840" t="str">
        <f t="shared" si="13"/>
        <v>5001977610</v>
      </c>
      <c r="G840" t="s">
        <v>1155</v>
      </c>
      <c r="H840" t="s">
        <v>1469</v>
      </c>
      <c r="I840" s="4">
        <v>42221</v>
      </c>
    </row>
    <row r="841" spans="1:9" x14ac:dyDescent="0.2">
      <c r="A841" t="s">
        <v>16</v>
      </c>
      <c r="B841" t="s">
        <v>63</v>
      </c>
      <c r="C841" t="s">
        <v>1142</v>
      </c>
      <c r="D841" t="s">
        <v>733</v>
      </c>
      <c r="E841" t="s">
        <v>62</v>
      </c>
      <c r="F841" t="str">
        <f t="shared" si="13"/>
        <v>500197783</v>
      </c>
      <c r="G841" t="s">
        <v>1220</v>
      </c>
      <c r="H841" t="s">
        <v>1178</v>
      </c>
      <c r="I841" s="4">
        <v>42221</v>
      </c>
    </row>
    <row r="842" spans="1:9" x14ac:dyDescent="0.2">
      <c r="A842" t="s">
        <v>16</v>
      </c>
      <c r="B842" t="s">
        <v>63</v>
      </c>
      <c r="C842" t="s">
        <v>1142</v>
      </c>
      <c r="D842" t="s">
        <v>734</v>
      </c>
      <c r="E842" t="s">
        <v>62</v>
      </c>
      <c r="F842" t="str">
        <f t="shared" si="13"/>
        <v>500197793</v>
      </c>
      <c r="G842" t="s">
        <v>1220</v>
      </c>
      <c r="H842" t="s">
        <v>1178</v>
      </c>
      <c r="I842" s="4">
        <v>42221</v>
      </c>
    </row>
    <row r="843" spans="1:9" x14ac:dyDescent="0.2">
      <c r="A843" t="s">
        <v>16</v>
      </c>
      <c r="B843" t="s">
        <v>63</v>
      </c>
      <c r="C843" t="s">
        <v>1142</v>
      </c>
      <c r="D843" t="s">
        <v>735</v>
      </c>
      <c r="E843" t="s">
        <v>62</v>
      </c>
      <c r="F843" t="str">
        <f t="shared" si="13"/>
        <v>500197803</v>
      </c>
      <c r="G843" t="s">
        <v>1220</v>
      </c>
      <c r="H843" t="s">
        <v>1178</v>
      </c>
      <c r="I843" s="4">
        <v>42221</v>
      </c>
    </row>
    <row r="844" spans="1:9" x14ac:dyDescent="0.2">
      <c r="A844" t="s">
        <v>16</v>
      </c>
      <c r="B844" t="s">
        <v>63</v>
      </c>
      <c r="C844" t="s">
        <v>1142</v>
      </c>
      <c r="D844" t="s">
        <v>736</v>
      </c>
      <c r="E844" t="s">
        <v>62</v>
      </c>
      <c r="F844" t="str">
        <f t="shared" si="13"/>
        <v>500197813</v>
      </c>
      <c r="G844" t="s">
        <v>1220</v>
      </c>
      <c r="H844" t="s">
        <v>1178</v>
      </c>
      <c r="I844" s="4">
        <v>42221</v>
      </c>
    </row>
    <row r="845" spans="1:9" x14ac:dyDescent="0.2">
      <c r="A845" t="s">
        <v>16</v>
      </c>
      <c r="B845" t="s">
        <v>63</v>
      </c>
      <c r="C845" t="s">
        <v>1142</v>
      </c>
      <c r="D845" t="s">
        <v>737</v>
      </c>
      <c r="E845" t="s">
        <v>16</v>
      </c>
      <c r="F845" t="str">
        <f t="shared" si="13"/>
        <v>500197821</v>
      </c>
      <c r="G845" t="s">
        <v>1188</v>
      </c>
      <c r="H845" t="s">
        <v>1459</v>
      </c>
      <c r="I845" s="4">
        <v>42221</v>
      </c>
    </row>
    <row r="846" spans="1:9" x14ac:dyDescent="0.2">
      <c r="A846" t="s">
        <v>16</v>
      </c>
      <c r="B846" t="s">
        <v>63</v>
      </c>
      <c r="C846" t="s">
        <v>1142</v>
      </c>
      <c r="D846" t="s">
        <v>737</v>
      </c>
      <c r="E846" t="s">
        <v>62</v>
      </c>
      <c r="F846" t="str">
        <f t="shared" si="13"/>
        <v>500197823</v>
      </c>
      <c r="G846" t="s">
        <v>1143</v>
      </c>
      <c r="H846" t="s">
        <v>1214</v>
      </c>
      <c r="I846" s="4">
        <v>42221</v>
      </c>
    </row>
    <row r="847" spans="1:9" x14ac:dyDescent="0.2">
      <c r="A847" t="s">
        <v>16</v>
      </c>
      <c r="B847" t="s">
        <v>63</v>
      </c>
      <c r="C847" t="s">
        <v>1142</v>
      </c>
      <c r="D847" t="s">
        <v>738</v>
      </c>
      <c r="E847" t="s">
        <v>16</v>
      </c>
      <c r="F847" t="str">
        <f t="shared" si="13"/>
        <v>500197901</v>
      </c>
      <c r="G847" t="s">
        <v>1230</v>
      </c>
      <c r="H847" t="s">
        <v>1472</v>
      </c>
      <c r="I847" s="4">
        <v>42228</v>
      </c>
    </row>
    <row r="848" spans="1:9" x14ac:dyDescent="0.2">
      <c r="A848" t="s">
        <v>16</v>
      </c>
      <c r="B848" t="s">
        <v>63</v>
      </c>
      <c r="C848" t="s">
        <v>1142</v>
      </c>
      <c r="D848" t="s">
        <v>738</v>
      </c>
      <c r="E848" t="s">
        <v>62</v>
      </c>
      <c r="F848" t="str">
        <f t="shared" si="13"/>
        <v>500197903</v>
      </c>
      <c r="G848" t="s">
        <v>1143</v>
      </c>
      <c r="H848" t="s">
        <v>1214</v>
      </c>
      <c r="I848" s="4">
        <v>42228</v>
      </c>
    </row>
    <row r="849" spans="1:9" x14ac:dyDescent="0.2">
      <c r="A849" t="s">
        <v>16</v>
      </c>
      <c r="B849" t="s">
        <v>63</v>
      </c>
      <c r="C849" t="s">
        <v>1142</v>
      </c>
      <c r="D849" t="s">
        <v>739</v>
      </c>
      <c r="E849" t="s">
        <v>16</v>
      </c>
      <c r="F849" t="str">
        <f t="shared" si="13"/>
        <v>500197971</v>
      </c>
      <c r="G849" t="s">
        <v>1230</v>
      </c>
      <c r="H849" t="s">
        <v>1473</v>
      </c>
      <c r="I849" s="4">
        <v>42234</v>
      </c>
    </row>
    <row r="850" spans="1:9" x14ac:dyDescent="0.2">
      <c r="A850" t="s">
        <v>16</v>
      </c>
      <c r="B850" t="s">
        <v>63</v>
      </c>
      <c r="C850" t="s">
        <v>1142</v>
      </c>
      <c r="D850" t="s">
        <v>739</v>
      </c>
      <c r="E850" t="s">
        <v>62</v>
      </c>
      <c r="F850" t="str">
        <f t="shared" si="13"/>
        <v>500197973</v>
      </c>
      <c r="G850" t="s">
        <v>1220</v>
      </c>
      <c r="H850" t="s">
        <v>1214</v>
      </c>
      <c r="I850" s="4">
        <v>42234</v>
      </c>
    </row>
    <row r="851" spans="1:9" x14ac:dyDescent="0.2">
      <c r="A851" t="s">
        <v>16</v>
      </c>
      <c r="B851" t="s">
        <v>63</v>
      </c>
      <c r="C851" t="s">
        <v>1142</v>
      </c>
      <c r="D851" t="s">
        <v>740</v>
      </c>
      <c r="E851" t="s">
        <v>16</v>
      </c>
      <c r="F851" t="str">
        <f t="shared" si="13"/>
        <v>500198021</v>
      </c>
      <c r="G851" t="s">
        <v>1220</v>
      </c>
      <c r="H851" t="s">
        <v>1394</v>
      </c>
      <c r="I851" s="4">
        <v>42244</v>
      </c>
    </row>
    <row r="852" spans="1:9" x14ac:dyDescent="0.2">
      <c r="A852" t="s">
        <v>16</v>
      </c>
      <c r="B852" t="s">
        <v>63</v>
      </c>
      <c r="C852" t="s">
        <v>1142</v>
      </c>
      <c r="D852" t="s">
        <v>740</v>
      </c>
      <c r="E852" t="s">
        <v>66</v>
      </c>
      <c r="F852" t="str">
        <f t="shared" si="13"/>
        <v>500198025</v>
      </c>
      <c r="G852" t="s">
        <v>1159</v>
      </c>
      <c r="H852" t="s">
        <v>1474</v>
      </c>
      <c r="I852" s="4">
        <v>42244</v>
      </c>
    </row>
    <row r="853" spans="1:9" x14ac:dyDescent="0.2">
      <c r="A853" t="s">
        <v>16</v>
      </c>
      <c r="B853" t="s">
        <v>63</v>
      </c>
      <c r="C853" t="s">
        <v>1142</v>
      </c>
      <c r="D853" t="s">
        <v>740</v>
      </c>
      <c r="E853" t="s">
        <v>73</v>
      </c>
      <c r="F853" t="str">
        <f t="shared" si="13"/>
        <v>500198027</v>
      </c>
      <c r="G853" t="s">
        <v>1159</v>
      </c>
      <c r="H853" t="s">
        <v>1475</v>
      </c>
      <c r="I853" s="4">
        <v>42244</v>
      </c>
    </row>
    <row r="854" spans="1:9" x14ac:dyDescent="0.2">
      <c r="A854" t="s">
        <v>58</v>
      </c>
      <c r="B854" t="s">
        <v>63</v>
      </c>
      <c r="C854" t="s">
        <v>1142</v>
      </c>
      <c r="D854" t="s">
        <v>740</v>
      </c>
      <c r="E854" t="s">
        <v>68</v>
      </c>
      <c r="F854" t="str">
        <f t="shared" si="13"/>
        <v>5001980213</v>
      </c>
      <c r="G854" t="s">
        <v>1147</v>
      </c>
      <c r="H854" t="s">
        <v>1476</v>
      </c>
      <c r="I854" s="4">
        <v>42551</v>
      </c>
    </row>
    <row r="855" spans="1:9" x14ac:dyDescent="0.2">
      <c r="A855" t="s">
        <v>58</v>
      </c>
      <c r="B855" t="s">
        <v>63</v>
      </c>
      <c r="C855" t="s">
        <v>1142</v>
      </c>
      <c r="D855" t="s">
        <v>740</v>
      </c>
      <c r="E855" t="s">
        <v>91</v>
      </c>
      <c r="F855" t="str">
        <f t="shared" si="13"/>
        <v>5001980217</v>
      </c>
      <c r="G855" t="s">
        <v>1159</v>
      </c>
      <c r="H855" t="s">
        <v>1474</v>
      </c>
      <c r="I855" s="4">
        <v>42551</v>
      </c>
    </row>
    <row r="856" spans="1:9" x14ac:dyDescent="0.2">
      <c r="A856" t="s">
        <v>58</v>
      </c>
      <c r="B856" t="s">
        <v>63</v>
      </c>
      <c r="C856" t="s">
        <v>1142</v>
      </c>
      <c r="D856" t="s">
        <v>740</v>
      </c>
      <c r="E856" t="s">
        <v>87</v>
      </c>
      <c r="F856" t="str">
        <f t="shared" si="13"/>
        <v>5001980219</v>
      </c>
      <c r="G856" t="s">
        <v>1159</v>
      </c>
      <c r="H856" t="s">
        <v>1475</v>
      </c>
      <c r="I856" s="4">
        <v>42551</v>
      </c>
    </row>
    <row r="857" spans="1:9" x14ac:dyDescent="0.2">
      <c r="A857" t="s">
        <v>58</v>
      </c>
      <c r="B857" t="s">
        <v>63</v>
      </c>
      <c r="C857" t="s">
        <v>1142</v>
      </c>
      <c r="D857" t="s">
        <v>741</v>
      </c>
      <c r="E857" t="s">
        <v>37</v>
      </c>
      <c r="F857" t="str">
        <f t="shared" si="13"/>
        <v>5001981511</v>
      </c>
      <c r="G857" t="s">
        <v>1155</v>
      </c>
      <c r="H857" t="s">
        <v>1178</v>
      </c>
      <c r="I857" s="4">
        <v>42604</v>
      </c>
    </row>
    <row r="858" spans="1:9" x14ac:dyDescent="0.2">
      <c r="A858" t="s">
        <v>62</v>
      </c>
      <c r="B858" t="s">
        <v>63</v>
      </c>
      <c r="C858" t="s">
        <v>1142</v>
      </c>
      <c r="D858" t="s">
        <v>741</v>
      </c>
      <c r="E858" t="s">
        <v>84</v>
      </c>
      <c r="F858" t="str">
        <f t="shared" si="13"/>
        <v>5001981515</v>
      </c>
      <c r="G858" t="s">
        <v>1453</v>
      </c>
      <c r="H858" t="s">
        <v>1178</v>
      </c>
      <c r="I858" s="4">
        <v>43893</v>
      </c>
    </row>
    <row r="859" spans="1:9" x14ac:dyDescent="0.2">
      <c r="A859" t="s">
        <v>13</v>
      </c>
      <c r="B859" t="s">
        <v>63</v>
      </c>
      <c r="C859" t="s">
        <v>1142</v>
      </c>
      <c r="D859" t="s">
        <v>741</v>
      </c>
      <c r="E859" t="s">
        <v>87</v>
      </c>
      <c r="F859" t="str">
        <f t="shared" si="13"/>
        <v>5001981519</v>
      </c>
      <c r="G859" t="s">
        <v>1453</v>
      </c>
      <c r="H859" t="s">
        <v>1178</v>
      </c>
      <c r="I859" s="4">
        <v>44312</v>
      </c>
    </row>
    <row r="860" spans="1:9" x14ac:dyDescent="0.2">
      <c r="A860" t="s">
        <v>16</v>
      </c>
      <c r="B860" t="s">
        <v>63</v>
      </c>
      <c r="C860" t="s">
        <v>1142</v>
      </c>
      <c r="D860" t="s">
        <v>742</v>
      </c>
      <c r="E860" t="s">
        <v>62</v>
      </c>
      <c r="F860" t="str">
        <f t="shared" si="13"/>
        <v>500198223</v>
      </c>
      <c r="G860" t="s">
        <v>1220</v>
      </c>
      <c r="H860" t="s">
        <v>1178</v>
      </c>
      <c r="I860" s="4">
        <v>42258</v>
      </c>
    </row>
    <row r="861" spans="1:9" x14ac:dyDescent="0.2">
      <c r="A861" t="s">
        <v>16</v>
      </c>
      <c r="B861" t="s">
        <v>63</v>
      </c>
      <c r="C861" t="s">
        <v>1142</v>
      </c>
      <c r="D861" t="s">
        <v>743</v>
      </c>
      <c r="E861" t="s">
        <v>16</v>
      </c>
      <c r="F861" t="str">
        <f t="shared" si="13"/>
        <v>500198231</v>
      </c>
      <c r="G861" t="s">
        <v>1155</v>
      </c>
      <c r="H861" t="s">
        <v>1178</v>
      </c>
      <c r="I861" s="4">
        <v>42258</v>
      </c>
    </row>
    <row r="862" spans="1:9" x14ac:dyDescent="0.2">
      <c r="A862" t="s">
        <v>16</v>
      </c>
      <c r="B862" t="s">
        <v>63</v>
      </c>
      <c r="C862" t="s">
        <v>1142</v>
      </c>
      <c r="D862" t="s">
        <v>744</v>
      </c>
      <c r="E862" t="s">
        <v>16</v>
      </c>
      <c r="F862" t="str">
        <f t="shared" si="13"/>
        <v>500198961</v>
      </c>
      <c r="G862" t="s">
        <v>1230</v>
      </c>
      <c r="H862" t="s">
        <v>1148</v>
      </c>
      <c r="I862" s="4">
        <v>42291</v>
      </c>
    </row>
    <row r="863" spans="1:9" x14ac:dyDescent="0.2">
      <c r="A863" t="s">
        <v>16</v>
      </c>
      <c r="B863" t="s">
        <v>63</v>
      </c>
      <c r="C863" t="s">
        <v>1142</v>
      </c>
      <c r="D863" t="s">
        <v>744</v>
      </c>
      <c r="E863" t="s">
        <v>62</v>
      </c>
      <c r="F863" t="str">
        <f t="shared" si="13"/>
        <v>500198963</v>
      </c>
      <c r="G863" t="s">
        <v>1143</v>
      </c>
      <c r="H863" t="s">
        <v>1214</v>
      </c>
      <c r="I863" s="4">
        <v>42291</v>
      </c>
    </row>
    <row r="864" spans="1:9" x14ac:dyDescent="0.2">
      <c r="A864" t="s">
        <v>58</v>
      </c>
      <c r="B864" t="s">
        <v>63</v>
      </c>
      <c r="C864" t="s">
        <v>1142</v>
      </c>
      <c r="D864" t="s">
        <v>744</v>
      </c>
      <c r="E864" t="s">
        <v>112</v>
      </c>
      <c r="F864" t="str">
        <f t="shared" si="13"/>
        <v>500198969</v>
      </c>
      <c r="G864" t="s">
        <v>1230</v>
      </c>
      <c r="H864" t="s">
        <v>1148</v>
      </c>
      <c r="I864" s="4">
        <v>42523</v>
      </c>
    </row>
    <row r="865" spans="1:9" x14ac:dyDescent="0.2">
      <c r="A865" t="s">
        <v>16</v>
      </c>
      <c r="B865" t="s">
        <v>63</v>
      </c>
      <c r="C865" t="s">
        <v>1142</v>
      </c>
      <c r="D865" t="s">
        <v>745</v>
      </c>
      <c r="E865" t="s">
        <v>16</v>
      </c>
      <c r="F865" t="str">
        <f t="shared" si="13"/>
        <v>500198981</v>
      </c>
      <c r="G865" t="s">
        <v>1230</v>
      </c>
      <c r="H865" t="s">
        <v>1460</v>
      </c>
      <c r="I865" s="4">
        <v>42293</v>
      </c>
    </row>
    <row r="866" spans="1:9" x14ac:dyDescent="0.2">
      <c r="A866" t="s">
        <v>58</v>
      </c>
      <c r="B866" t="s">
        <v>63</v>
      </c>
      <c r="C866" t="s">
        <v>1142</v>
      </c>
      <c r="D866" t="s">
        <v>745</v>
      </c>
      <c r="E866" t="s">
        <v>73</v>
      </c>
      <c r="F866" t="str">
        <f t="shared" si="13"/>
        <v>500198987</v>
      </c>
      <c r="G866" t="s">
        <v>1230</v>
      </c>
      <c r="H866" t="s">
        <v>1460</v>
      </c>
      <c r="I866" s="4">
        <v>42769</v>
      </c>
    </row>
    <row r="867" spans="1:9" x14ac:dyDescent="0.2">
      <c r="A867" t="s">
        <v>62</v>
      </c>
      <c r="B867" t="s">
        <v>63</v>
      </c>
      <c r="C867" t="s">
        <v>1142</v>
      </c>
      <c r="D867" t="s">
        <v>745</v>
      </c>
      <c r="E867" t="s">
        <v>3</v>
      </c>
      <c r="F867" t="str">
        <f t="shared" si="13"/>
        <v>5001989814</v>
      </c>
      <c r="G867" t="s">
        <v>1461</v>
      </c>
      <c r="H867" t="s">
        <v>1439</v>
      </c>
      <c r="I867" s="4">
        <v>43418</v>
      </c>
    </row>
    <row r="868" spans="1:9" x14ac:dyDescent="0.2">
      <c r="A868" t="s">
        <v>62</v>
      </c>
      <c r="B868" t="s">
        <v>63</v>
      </c>
      <c r="C868" t="s">
        <v>1142</v>
      </c>
      <c r="D868" t="s">
        <v>745</v>
      </c>
      <c r="E868" t="s">
        <v>84</v>
      </c>
      <c r="F868" t="str">
        <f t="shared" si="13"/>
        <v>5001989815</v>
      </c>
      <c r="G868" t="s">
        <v>1462</v>
      </c>
      <c r="H868" t="s">
        <v>1463</v>
      </c>
      <c r="I868" s="4">
        <v>43418</v>
      </c>
    </row>
    <row r="869" spans="1:9" x14ac:dyDescent="0.2">
      <c r="A869" t="s">
        <v>16</v>
      </c>
      <c r="B869" t="s">
        <v>63</v>
      </c>
      <c r="C869" t="s">
        <v>1142</v>
      </c>
      <c r="D869" t="s">
        <v>746</v>
      </c>
      <c r="E869" t="s">
        <v>16</v>
      </c>
      <c r="F869" t="str">
        <f t="shared" si="13"/>
        <v>500198991</v>
      </c>
      <c r="G869" t="s">
        <v>1230</v>
      </c>
      <c r="H869" t="s">
        <v>1460</v>
      </c>
      <c r="I869" s="4">
        <v>42293</v>
      </c>
    </row>
    <row r="870" spans="1:9" x14ac:dyDescent="0.2">
      <c r="A870" t="s">
        <v>16</v>
      </c>
      <c r="B870" t="s">
        <v>63</v>
      </c>
      <c r="C870" t="s">
        <v>1142</v>
      </c>
      <c r="D870" t="s">
        <v>746</v>
      </c>
      <c r="E870" t="s">
        <v>62</v>
      </c>
      <c r="F870" t="str">
        <f t="shared" si="13"/>
        <v>500198993</v>
      </c>
      <c r="G870" t="s">
        <v>1220</v>
      </c>
      <c r="H870" t="s">
        <v>1325</v>
      </c>
      <c r="I870" s="4">
        <v>42293</v>
      </c>
    </row>
    <row r="871" spans="1:9" x14ac:dyDescent="0.2">
      <c r="A871" t="s">
        <v>58</v>
      </c>
      <c r="B871" t="s">
        <v>63</v>
      </c>
      <c r="C871" t="s">
        <v>1142</v>
      </c>
      <c r="D871" t="s">
        <v>746</v>
      </c>
      <c r="E871" t="s">
        <v>73</v>
      </c>
      <c r="F871" t="str">
        <f t="shared" si="13"/>
        <v>500198997</v>
      </c>
      <c r="G871" t="s">
        <v>1230</v>
      </c>
      <c r="H871" t="s">
        <v>1460</v>
      </c>
      <c r="I871" s="4">
        <v>42769</v>
      </c>
    </row>
    <row r="872" spans="1:9" x14ac:dyDescent="0.2">
      <c r="A872" t="s">
        <v>62</v>
      </c>
      <c r="B872" t="s">
        <v>63</v>
      </c>
      <c r="C872" t="s">
        <v>1142</v>
      </c>
      <c r="D872" t="s">
        <v>746</v>
      </c>
      <c r="E872" t="s">
        <v>3</v>
      </c>
      <c r="F872" t="str">
        <f t="shared" si="13"/>
        <v>5001989914</v>
      </c>
      <c r="G872" t="s">
        <v>1461</v>
      </c>
      <c r="H872" t="s">
        <v>1439</v>
      </c>
      <c r="I872" s="4">
        <v>43418</v>
      </c>
    </row>
    <row r="873" spans="1:9" x14ac:dyDescent="0.2">
      <c r="A873" t="s">
        <v>62</v>
      </c>
      <c r="B873" t="s">
        <v>63</v>
      </c>
      <c r="C873" t="s">
        <v>1142</v>
      </c>
      <c r="D873" t="s">
        <v>746</v>
      </c>
      <c r="E873" t="s">
        <v>84</v>
      </c>
      <c r="F873" t="str">
        <f t="shared" si="13"/>
        <v>5001989915</v>
      </c>
      <c r="G873" t="s">
        <v>1462</v>
      </c>
      <c r="H873" t="s">
        <v>1463</v>
      </c>
      <c r="I873" s="4">
        <v>43418</v>
      </c>
    </row>
    <row r="874" spans="1:9" x14ac:dyDescent="0.2">
      <c r="A874" t="s">
        <v>16</v>
      </c>
      <c r="B874" t="s">
        <v>63</v>
      </c>
      <c r="C874" t="s">
        <v>1142</v>
      </c>
      <c r="D874" t="s">
        <v>747</v>
      </c>
      <c r="E874" t="s">
        <v>16</v>
      </c>
      <c r="F874" t="str">
        <f t="shared" si="13"/>
        <v>500199001</v>
      </c>
      <c r="G874" t="s">
        <v>1230</v>
      </c>
      <c r="H874" t="s">
        <v>1460</v>
      </c>
      <c r="I874" s="4">
        <v>42293</v>
      </c>
    </row>
    <row r="875" spans="1:9" x14ac:dyDescent="0.2">
      <c r="A875" t="s">
        <v>58</v>
      </c>
      <c r="B875" t="s">
        <v>63</v>
      </c>
      <c r="C875" t="s">
        <v>1142</v>
      </c>
      <c r="D875" t="s">
        <v>747</v>
      </c>
      <c r="E875" t="s">
        <v>73</v>
      </c>
      <c r="F875" t="str">
        <f t="shared" si="13"/>
        <v>500199007</v>
      </c>
      <c r="G875" t="s">
        <v>1230</v>
      </c>
      <c r="H875" t="s">
        <v>1460</v>
      </c>
      <c r="I875" s="4">
        <v>42769</v>
      </c>
    </row>
    <row r="876" spans="1:9" x14ac:dyDescent="0.2">
      <c r="A876" t="s">
        <v>62</v>
      </c>
      <c r="B876" t="s">
        <v>63</v>
      </c>
      <c r="C876" t="s">
        <v>1142</v>
      </c>
      <c r="D876" t="s">
        <v>747</v>
      </c>
      <c r="E876" t="s">
        <v>3</v>
      </c>
      <c r="F876" t="str">
        <f t="shared" si="13"/>
        <v>5001990014</v>
      </c>
      <c r="G876" t="s">
        <v>1461</v>
      </c>
      <c r="H876" t="s">
        <v>1439</v>
      </c>
      <c r="I876" s="4">
        <v>43418</v>
      </c>
    </row>
    <row r="877" spans="1:9" x14ac:dyDescent="0.2">
      <c r="A877" t="s">
        <v>62</v>
      </c>
      <c r="B877" t="s">
        <v>63</v>
      </c>
      <c r="C877" t="s">
        <v>1142</v>
      </c>
      <c r="D877" t="s">
        <v>747</v>
      </c>
      <c r="E877" t="s">
        <v>84</v>
      </c>
      <c r="F877" t="str">
        <f t="shared" si="13"/>
        <v>5001990015</v>
      </c>
      <c r="G877" t="s">
        <v>1462</v>
      </c>
      <c r="H877" t="s">
        <v>1463</v>
      </c>
      <c r="I877" s="4">
        <v>43418</v>
      </c>
    </row>
    <row r="878" spans="1:9" x14ac:dyDescent="0.2">
      <c r="A878" t="s">
        <v>73</v>
      </c>
      <c r="B878" t="s">
        <v>63</v>
      </c>
      <c r="C878" t="s">
        <v>1142</v>
      </c>
      <c r="D878" t="s">
        <v>747</v>
      </c>
      <c r="E878" t="s">
        <v>22</v>
      </c>
      <c r="F878" t="str">
        <f t="shared" si="13"/>
        <v>5001990020</v>
      </c>
      <c r="G878" t="s">
        <v>1461</v>
      </c>
      <c r="H878" t="s">
        <v>1439</v>
      </c>
      <c r="I878" s="4">
        <v>43735</v>
      </c>
    </row>
    <row r="879" spans="1:9" x14ac:dyDescent="0.2">
      <c r="A879" t="s">
        <v>73</v>
      </c>
      <c r="B879" t="s">
        <v>63</v>
      </c>
      <c r="C879" t="s">
        <v>1142</v>
      </c>
      <c r="D879" t="s">
        <v>747</v>
      </c>
      <c r="E879" t="s">
        <v>88</v>
      </c>
      <c r="F879" t="str">
        <f t="shared" si="13"/>
        <v>5001990021</v>
      </c>
      <c r="G879" t="s">
        <v>1155</v>
      </c>
      <c r="H879" t="s">
        <v>1463</v>
      </c>
      <c r="I879" s="4">
        <v>43735</v>
      </c>
    </row>
    <row r="880" spans="1:9" x14ac:dyDescent="0.2">
      <c r="A880" t="s">
        <v>138</v>
      </c>
      <c r="B880" t="s">
        <v>63</v>
      </c>
      <c r="C880" t="s">
        <v>1142</v>
      </c>
      <c r="D880" t="s">
        <v>747</v>
      </c>
      <c r="E880" t="s">
        <v>83</v>
      </c>
      <c r="F880" t="str">
        <f t="shared" si="13"/>
        <v>5001990025</v>
      </c>
      <c r="G880" t="s">
        <v>1230</v>
      </c>
      <c r="H880" t="s">
        <v>1460</v>
      </c>
      <c r="I880" s="4">
        <v>44125</v>
      </c>
    </row>
    <row r="881" spans="1:9" x14ac:dyDescent="0.2">
      <c r="A881" t="s">
        <v>138</v>
      </c>
      <c r="B881" t="s">
        <v>63</v>
      </c>
      <c r="C881" t="s">
        <v>1142</v>
      </c>
      <c r="D881" t="s">
        <v>747</v>
      </c>
      <c r="E881" t="s">
        <v>93</v>
      </c>
      <c r="F881" t="str">
        <f t="shared" si="13"/>
        <v>5001990027</v>
      </c>
      <c r="G881" t="s">
        <v>1462</v>
      </c>
      <c r="H881" t="s">
        <v>1463</v>
      </c>
      <c r="I881" s="4">
        <v>44125</v>
      </c>
    </row>
    <row r="882" spans="1:9" x14ac:dyDescent="0.2">
      <c r="A882" t="s">
        <v>112</v>
      </c>
      <c r="B882" t="s">
        <v>63</v>
      </c>
      <c r="C882" t="s">
        <v>1142</v>
      </c>
      <c r="D882" t="s">
        <v>747</v>
      </c>
      <c r="E882" t="s">
        <v>45</v>
      </c>
      <c r="F882" t="str">
        <f t="shared" si="13"/>
        <v>5001990032</v>
      </c>
      <c r="G882" t="s">
        <v>1461</v>
      </c>
      <c r="H882" t="s">
        <v>1439</v>
      </c>
      <c r="I882" s="4">
        <v>44445</v>
      </c>
    </row>
    <row r="883" spans="1:9" x14ac:dyDescent="0.2">
      <c r="A883" t="s">
        <v>112</v>
      </c>
      <c r="B883" t="s">
        <v>63</v>
      </c>
      <c r="C883" t="s">
        <v>1142</v>
      </c>
      <c r="D883" t="s">
        <v>747</v>
      </c>
      <c r="E883" t="s">
        <v>76</v>
      </c>
      <c r="F883" t="str">
        <f t="shared" si="13"/>
        <v>5001990033</v>
      </c>
      <c r="G883" t="s">
        <v>1462</v>
      </c>
      <c r="H883" t="s">
        <v>1463</v>
      </c>
      <c r="I883" s="4">
        <v>44445</v>
      </c>
    </row>
    <row r="884" spans="1:9" x14ac:dyDescent="0.2">
      <c r="A884" t="s">
        <v>49</v>
      </c>
      <c r="B884" t="s">
        <v>63</v>
      </c>
      <c r="C884" t="s">
        <v>1142</v>
      </c>
      <c r="D884" t="s">
        <v>747</v>
      </c>
      <c r="E884" t="s">
        <v>103</v>
      </c>
      <c r="F884" t="str">
        <f t="shared" si="13"/>
        <v>5001990041</v>
      </c>
      <c r="G884" t="s">
        <v>1464</v>
      </c>
      <c r="H884" t="s">
        <v>1210</v>
      </c>
      <c r="I884" s="4">
        <v>44691</v>
      </c>
    </row>
    <row r="885" spans="1:9" x14ac:dyDescent="0.2">
      <c r="A885" t="s">
        <v>16</v>
      </c>
      <c r="B885" t="s">
        <v>63</v>
      </c>
      <c r="C885" t="s">
        <v>1142</v>
      </c>
      <c r="D885" t="s">
        <v>748</v>
      </c>
      <c r="E885" t="s">
        <v>16</v>
      </c>
      <c r="F885" t="str">
        <f t="shared" si="13"/>
        <v>500199011</v>
      </c>
      <c r="G885" t="s">
        <v>1230</v>
      </c>
      <c r="H885" t="s">
        <v>1460</v>
      </c>
      <c r="I885" s="4">
        <v>42293</v>
      </c>
    </row>
    <row r="886" spans="1:9" x14ac:dyDescent="0.2">
      <c r="A886" t="s">
        <v>58</v>
      </c>
      <c r="B886" t="s">
        <v>63</v>
      </c>
      <c r="C886" t="s">
        <v>1142</v>
      </c>
      <c r="D886" t="s">
        <v>748</v>
      </c>
      <c r="E886" t="s">
        <v>73</v>
      </c>
      <c r="F886" t="str">
        <f t="shared" si="13"/>
        <v>500199017</v>
      </c>
      <c r="G886" t="s">
        <v>1230</v>
      </c>
      <c r="H886" t="s">
        <v>1460</v>
      </c>
      <c r="I886" s="4">
        <v>42769</v>
      </c>
    </row>
    <row r="887" spans="1:9" x14ac:dyDescent="0.2">
      <c r="A887" t="s">
        <v>62</v>
      </c>
      <c r="B887" t="s">
        <v>63</v>
      </c>
      <c r="C887" t="s">
        <v>1142</v>
      </c>
      <c r="D887" t="s">
        <v>748</v>
      </c>
      <c r="E887" t="s">
        <v>3</v>
      </c>
      <c r="F887" t="str">
        <f t="shared" si="13"/>
        <v>5001990114</v>
      </c>
      <c r="G887" t="s">
        <v>1461</v>
      </c>
      <c r="H887" t="s">
        <v>1439</v>
      </c>
      <c r="I887" s="4">
        <v>43418</v>
      </c>
    </row>
    <row r="888" spans="1:9" x14ac:dyDescent="0.2">
      <c r="A888" t="s">
        <v>62</v>
      </c>
      <c r="B888" t="s">
        <v>63</v>
      </c>
      <c r="C888" t="s">
        <v>1142</v>
      </c>
      <c r="D888" t="s">
        <v>748</v>
      </c>
      <c r="E888" t="s">
        <v>84</v>
      </c>
      <c r="F888" t="str">
        <f t="shared" si="13"/>
        <v>5001990115</v>
      </c>
      <c r="G888" t="s">
        <v>1462</v>
      </c>
      <c r="H888" t="s">
        <v>1463</v>
      </c>
      <c r="I888" s="4">
        <v>43418</v>
      </c>
    </row>
    <row r="889" spans="1:9" x14ac:dyDescent="0.2">
      <c r="A889" t="s">
        <v>65</v>
      </c>
      <c r="B889" t="s">
        <v>63</v>
      </c>
      <c r="C889" t="s">
        <v>1142</v>
      </c>
      <c r="D889" t="s">
        <v>748</v>
      </c>
      <c r="E889" t="s">
        <v>87</v>
      </c>
      <c r="F889" t="str">
        <f t="shared" si="13"/>
        <v>5001990119</v>
      </c>
      <c r="G889" t="s">
        <v>1461</v>
      </c>
      <c r="H889" t="s">
        <v>1460</v>
      </c>
      <c r="I889" s="4">
        <v>43622</v>
      </c>
    </row>
    <row r="890" spans="1:9" x14ac:dyDescent="0.2">
      <c r="A890" t="s">
        <v>73</v>
      </c>
      <c r="B890" t="s">
        <v>63</v>
      </c>
      <c r="C890" t="s">
        <v>1142</v>
      </c>
      <c r="D890" t="s">
        <v>748</v>
      </c>
      <c r="E890" t="s">
        <v>83</v>
      </c>
      <c r="F890" t="str">
        <f t="shared" si="13"/>
        <v>5001990125</v>
      </c>
      <c r="G890" t="s">
        <v>1461</v>
      </c>
      <c r="H890" t="s">
        <v>1439</v>
      </c>
      <c r="I890" s="4">
        <v>43684</v>
      </c>
    </row>
    <row r="891" spans="1:9" x14ac:dyDescent="0.2">
      <c r="A891" t="s">
        <v>73</v>
      </c>
      <c r="B891" t="s">
        <v>63</v>
      </c>
      <c r="C891" t="s">
        <v>1142</v>
      </c>
      <c r="D891" t="s">
        <v>748</v>
      </c>
      <c r="E891" t="s">
        <v>95</v>
      </c>
      <c r="F891" t="str">
        <f t="shared" si="13"/>
        <v>5001990126</v>
      </c>
      <c r="G891" t="s">
        <v>1462</v>
      </c>
      <c r="H891" t="s">
        <v>1463</v>
      </c>
      <c r="I891" s="4">
        <v>43684</v>
      </c>
    </row>
    <row r="892" spans="1:9" x14ac:dyDescent="0.2">
      <c r="A892" t="s">
        <v>112</v>
      </c>
      <c r="B892" t="s">
        <v>63</v>
      </c>
      <c r="C892" t="s">
        <v>1142</v>
      </c>
      <c r="D892" t="s">
        <v>748</v>
      </c>
      <c r="E892" t="s">
        <v>142</v>
      </c>
      <c r="F892" t="str">
        <f t="shared" si="13"/>
        <v>5001990131</v>
      </c>
      <c r="G892" t="s">
        <v>1230</v>
      </c>
      <c r="H892" t="s">
        <v>1439</v>
      </c>
      <c r="I892" s="4">
        <v>44125</v>
      </c>
    </row>
    <row r="893" spans="1:9" x14ac:dyDescent="0.2">
      <c r="A893" t="s">
        <v>112</v>
      </c>
      <c r="B893" t="s">
        <v>63</v>
      </c>
      <c r="C893" t="s">
        <v>1142</v>
      </c>
      <c r="D893" t="s">
        <v>748</v>
      </c>
      <c r="E893" t="s">
        <v>45</v>
      </c>
      <c r="F893" t="str">
        <f t="shared" si="13"/>
        <v>5001990132</v>
      </c>
      <c r="G893" t="s">
        <v>1462</v>
      </c>
      <c r="H893" t="s">
        <v>1463</v>
      </c>
      <c r="I893" s="4">
        <v>44125</v>
      </c>
    </row>
    <row r="894" spans="1:9" x14ac:dyDescent="0.2">
      <c r="A894" t="s">
        <v>49</v>
      </c>
      <c r="B894" t="s">
        <v>63</v>
      </c>
      <c r="C894" t="s">
        <v>1142</v>
      </c>
      <c r="D894" t="s">
        <v>748</v>
      </c>
      <c r="E894" t="s">
        <v>98</v>
      </c>
      <c r="F894" t="str">
        <f t="shared" si="13"/>
        <v>5001990136</v>
      </c>
      <c r="G894" t="s">
        <v>1461</v>
      </c>
      <c r="H894" t="s">
        <v>1439</v>
      </c>
      <c r="I894" s="4">
        <v>44230</v>
      </c>
    </row>
    <row r="895" spans="1:9" x14ac:dyDescent="0.2">
      <c r="A895" t="s">
        <v>49</v>
      </c>
      <c r="B895" t="s">
        <v>63</v>
      </c>
      <c r="C895" t="s">
        <v>1142</v>
      </c>
      <c r="D895" t="s">
        <v>748</v>
      </c>
      <c r="E895" t="s">
        <v>100</v>
      </c>
      <c r="F895" t="str">
        <f t="shared" si="13"/>
        <v>5001990137</v>
      </c>
      <c r="G895" t="s">
        <v>1462</v>
      </c>
      <c r="H895" t="s">
        <v>1463</v>
      </c>
      <c r="I895" s="4">
        <v>44230</v>
      </c>
    </row>
    <row r="896" spans="1:9" x14ac:dyDescent="0.2">
      <c r="A896" t="s">
        <v>37</v>
      </c>
      <c r="B896" t="s">
        <v>63</v>
      </c>
      <c r="C896" t="s">
        <v>1142</v>
      </c>
      <c r="D896" t="s">
        <v>748</v>
      </c>
      <c r="E896" t="s">
        <v>33</v>
      </c>
      <c r="F896" t="str">
        <f t="shared" si="13"/>
        <v>5001990145</v>
      </c>
      <c r="G896" t="s">
        <v>1464</v>
      </c>
      <c r="H896" t="s">
        <v>1210</v>
      </c>
      <c r="I896" s="4">
        <v>44691</v>
      </c>
    </row>
    <row r="897" spans="1:9" x14ac:dyDescent="0.2">
      <c r="A897" t="s">
        <v>82</v>
      </c>
      <c r="B897" t="s">
        <v>63</v>
      </c>
      <c r="C897" t="s">
        <v>1142</v>
      </c>
      <c r="D897" t="s">
        <v>748</v>
      </c>
      <c r="E897" t="s">
        <v>124</v>
      </c>
      <c r="F897" t="str">
        <f t="shared" si="13"/>
        <v>5001990153</v>
      </c>
      <c r="G897" t="s">
        <v>1464</v>
      </c>
      <c r="H897" t="s">
        <v>1439</v>
      </c>
      <c r="I897" s="4">
        <v>44770</v>
      </c>
    </row>
    <row r="898" spans="1:9" x14ac:dyDescent="0.2">
      <c r="A898" t="s">
        <v>82</v>
      </c>
      <c r="B898" t="s">
        <v>63</v>
      </c>
      <c r="C898" t="s">
        <v>1142</v>
      </c>
      <c r="D898" t="s">
        <v>748</v>
      </c>
      <c r="E898" t="s">
        <v>109</v>
      </c>
      <c r="F898" t="str">
        <f t="shared" si="13"/>
        <v>5001990154</v>
      </c>
      <c r="G898" t="s">
        <v>1462</v>
      </c>
      <c r="H898" t="s">
        <v>1463</v>
      </c>
      <c r="I898" s="4">
        <v>44770</v>
      </c>
    </row>
    <row r="899" spans="1:9" x14ac:dyDescent="0.2">
      <c r="A899" t="s">
        <v>16</v>
      </c>
      <c r="B899" t="s">
        <v>63</v>
      </c>
      <c r="C899" t="s">
        <v>1142</v>
      </c>
      <c r="D899" t="s">
        <v>750</v>
      </c>
      <c r="E899" t="s">
        <v>16</v>
      </c>
      <c r="F899" t="str">
        <f t="shared" ref="F899:F962" si="14">D899&amp;E899</f>
        <v>500199771</v>
      </c>
      <c r="G899" t="s">
        <v>1147</v>
      </c>
      <c r="H899" t="s">
        <v>1160</v>
      </c>
      <c r="I899" s="4">
        <v>42314</v>
      </c>
    </row>
    <row r="900" spans="1:9" x14ac:dyDescent="0.2">
      <c r="A900" t="s">
        <v>16</v>
      </c>
      <c r="B900" t="s">
        <v>63</v>
      </c>
      <c r="C900" t="s">
        <v>1142</v>
      </c>
      <c r="D900" t="s">
        <v>750</v>
      </c>
      <c r="E900" t="s">
        <v>65</v>
      </c>
      <c r="F900" t="str">
        <f t="shared" si="14"/>
        <v>500199776</v>
      </c>
      <c r="G900" t="s">
        <v>1161</v>
      </c>
      <c r="H900" t="s">
        <v>1477</v>
      </c>
      <c r="I900" s="4">
        <v>42314</v>
      </c>
    </row>
    <row r="901" spans="1:9" x14ac:dyDescent="0.2">
      <c r="A901" t="s">
        <v>58</v>
      </c>
      <c r="B901" t="s">
        <v>63</v>
      </c>
      <c r="C901" t="s">
        <v>1142</v>
      </c>
      <c r="D901" t="s">
        <v>750</v>
      </c>
      <c r="E901" t="s">
        <v>84</v>
      </c>
      <c r="F901" t="str">
        <f t="shared" si="14"/>
        <v>5001997715</v>
      </c>
      <c r="G901" t="s">
        <v>1161</v>
      </c>
      <c r="H901" t="s">
        <v>1477</v>
      </c>
      <c r="I901" s="4">
        <v>42636</v>
      </c>
    </row>
    <row r="902" spans="1:9" x14ac:dyDescent="0.2">
      <c r="A902" t="s">
        <v>62</v>
      </c>
      <c r="B902" t="s">
        <v>63</v>
      </c>
      <c r="C902" t="s">
        <v>1142</v>
      </c>
      <c r="D902" t="s">
        <v>750</v>
      </c>
      <c r="E902" t="s">
        <v>87</v>
      </c>
      <c r="F902" t="str">
        <f t="shared" si="14"/>
        <v>5001997719</v>
      </c>
      <c r="G902" t="s">
        <v>1159</v>
      </c>
      <c r="H902" t="s">
        <v>1477</v>
      </c>
      <c r="I902" s="4">
        <v>43206</v>
      </c>
    </row>
    <row r="903" spans="1:9" x14ac:dyDescent="0.2">
      <c r="A903" t="s">
        <v>16</v>
      </c>
      <c r="B903" t="s">
        <v>63</v>
      </c>
      <c r="C903" t="s">
        <v>1142</v>
      </c>
      <c r="D903" t="s">
        <v>751</v>
      </c>
      <c r="E903" t="s">
        <v>16</v>
      </c>
      <c r="F903" t="str">
        <f t="shared" si="14"/>
        <v>500199781</v>
      </c>
      <c r="G903" t="s">
        <v>1147</v>
      </c>
      <c r="H903" t="s">
        <v>1160</v>
      </c>
      <c r="I903" s="4">
        <v>42314</v>
      </c>
    </row>
    <row r="904" spans="1:9" x14ac:dyDescent="0.2">
      <c r="A904" t="s">
        <v>16</v>
      </c>
      <c r="B904" t="s">
        <v>63</v>
      </c>
      <c r="C904" t="s">
        <v>1142</v>
      </c>
      <c r="D904" t="s">
        <v>751</v>
      </c>
      <c r="E904" t="s">
        <v>65</v>
      </c>
      <c r="F904" t="str">
        <f t="shared" si="14"/>
        <v>500199786</v>
      </c>
      <c r="G904" t="s">
        <v>1161</v>
      </c>
      <c r="H904" t="s">
        <v>1477</v>
      </c>
      <c r="I904" s="4">
        <v>42314</v>
      </c>
    </row>
    <row r="905" spans="1:9" x14ac:dyDescent="0.2">
      <c r="A905" t="s">
        <v>58</v>
      </c>
      <c r="B905" t="s">
        <v>63</v>
      </c>
      <c r="C905" t="s">
        <v>1142</v>
      </c>
      <c r="D905" t="s">
        <v>751</v>
      </c>
      <c r="E905" t="s">
        <v>49</v>
      </c>
      <c r="F905" t="str">
        <f t="shared" si="14"/>
        <v>5001997810</v>
      </c>
      <c r="G905" t="s">
        <v>1161</v>
      </c>
      <c r="H905" t="s">
        <v>1477</v>
      </c>
      <c r="I905" s="4">
        <v>42636</v>
      </c>
    </row>
    <row r="906" spans="1:9" x14ac:dyDescent="0.2">
      <c r="A906" t="s">
        <v>62</v>
      </c>
      <c r="B906" t="s">
        <v>63</v>
      </c>
      <c r="C906" t="s">
        <v>1142</v>
      </c>
      <c r="D906" t="s">
        <v>751</v>
      </c>
      <c r="E906" t="s">
        <v>3</v>
      </c>
      <c r="F906" t="str">
        <f t="shared" si="14"/>
        <v>5001997814</v>
      </c>
      <c r="G906" t="s">
        <v>1159</v>
      </c>
      <c r="H906" t="s">
        <v>1477</v>
      </c>
      <c r="I906" s="4">
        <v>43206</v>
      </c>
    </row>
    <row r="907" spans="1:9" x14ac:dyDescent="0.2">
      <c r="A907" t="s">
        <v>16</v>
      </c>
      <c r="B907" t="s">
        <v>63</v>
      </c>
      <c r="C907" t="s">
        <v>1142</v>
      </c>
      <c r="D907" t="s">
        <v>752</v>
      </c>
      <c r="E907" t="s">
        <v>16</v>
      </c>
      <c r="F907" t="str">
        <f t="shared" si="14"/>
        <v>500199791</v>
      </c>
      <c r="G907" t="s">
        <v>1147</v>
      </c>
      <c r="H907" t="s">
        <v>1160</v>
      </c>
      <c r="I907" s="4">
        <v>42314</v>
      </c>
    </row>
    <row r="908" spans="1:9" x14ac:dyDescent="0.2">
      <c r="A908" t="s">
        <v>16</v>
      </c>
      <c r="B908" t="s">
        <v>63</v>
      </c>
      <c r="C908" t="s">
        <v>1142</v>
      </c>
      <c r="D908" t="s">
        <v>752</v>
      </c>
      <c r="E908" t="s">
        <v>65</v>
      </c>
      <c r="F908" t="str">
        <f t="shared" si="14"/>
        <v>500199796</v>
      </c>
      <c r="G908" t="s">
        <v>1161</v>
      </c>
      <c r="H908" t="s">
        <v>1477</v>
      </c>
      <c r="I908" s="4">
        <v>42314</v>
      </c>
    </row>
    <row r="909" spans="1:9" x14ac:dyDescent="0.2">
      <c r="A909" t="s">
        <v>58</v>
      </c>
      <c r="B909" t="s">
        <v>63</v>
      </c>
      <c r="C909" t="s">
        <v>1142</v>
      </c>
      <c r="D909" t="s">
        <v>752</v>
      </c>
      <c r="E909" t="s">
        <v>49</v>
      </c>
      <c r="F909" t="str">
        <f t="shared" si="14"/>
        <v>5001997910</v>
      </c>
      <c r="G909" t="s">
        <v>1161</v>
      </c>
      <c r="H909" t="s">
        <v>1477</v>
      </c>
      <c r="I909" s="4">
        <v>42636</v>
      </c>
    </row>
    <row r="910" spans="1:9" x14ac:dyDescent="0.2">
      <c r="A910" t="s">
        <v>62</v>
      </c>
      <c r="B910" t="s">
        <v>63</v>
      </c>
      <c r="C910" t="s">
        <v>1142</v>
      </c>
      <c r="D910" t="s">
        <v>752</v>
      </c>
      <c r="E910" t="s">
        <v>3</v>
      </c>
      <c r="F910" t="str">
        <f t="shared" si="14"/>
        <v>5001997914</v>
      </c>
      <c r="G910" t="s">
        <v>1159</v>
      </c>
      <c r="H910" t="s">
        <v>1477</v>
      </c>
      <c r="I910" s="4">
        <v>43206</v>
      </c>
    </row>
    <row r="911" spans="1:9" x14ac:dyDescent="0.2">
      <c r="A911" t="s">
        <v>16</v>
      </c>
      <c r="B911" t="s">
        <v>63</v>
      </c>
      <c r="C911" t="s">
        <v>1142</v>
      </c>
      <c r="D911" t="s">
        <v>753</v>
      </c>
      <c r="E911" t="s">
        <v>16</v>
      </c>
      <c r="F911" t="str">
        <f t="shared" si="14"/>
        <v>500199801</v>
      </c>
      <c r="G911" t="s">
        <v>1147</v>
      </c>
      <c r="H911" t="s">
        <v>1160</v>
      </c>
      <c r="I911" s="4">
        <v>42314</v>
      </c>
    </row>
    <row r="912" spans="1:9" x14ac:dyDescent="0.2">
      <c r="A912" t="s">
        <v>16</v>
      </c>
      <c r="B912" t="s">
        <v>63</v>
      </c>
      <c r="C912" t="s">
        <v>1142</v>
      </c>
      <c r="D912" t="s">
        <v>753</v>
      </c>
      <c r="E912" t="s">
        <v>65</v>
      </c>
      <c r="F912" t="str">
        <f t="shared" si="14"/>
        <v>500199806</v>
      </c>
      <c r="G912" t="s">
        <v>1161</v>
      </c>
      <c r="H912" t="s">
        <v>1477</v>
      </c>
      <c r="I912" s="4">
        <v>42314</v>
      </c>
    </row>
    <row r="913" spans="1:9" x14ac:dyDescent="0.2">
      <c r="A913" t="s">
        <v>58</v>
      </c>
      <c r="B913" t="s">
        <v>63</v>
      </c>
      <c r="C913" t="s">
        <v>1142</v>
      </c>
      <c r="D913" t="s">
        <v>753</v>
      </c>
      <c r="E913" t="s">
        <v>49</v>
      </c>
      <c r="F913" t="str">
        <f t="shared" si="14"/>
        <v>5001998010</v>
      </c>
      <c r="G913" t="s">
        <v>1161</v>
      </c>
      <c r="H913" t="s">
        <v>1477</v>
      </c>
      <c r="I913" s="4">
        <v>42636</v>
      </c>
    </row>
    <row r="914" spans="1:9" x14ac:dyDescent="0.2">
      <c r="A914" t="s">
        <v>16</v>
      </c>
      <c r="B914" t="s">
        <v>63</v>
      </c>
      <c r="C914" t="s">
        <v>1142</v>
      </c>
      <c r="D914" t="s">
        <v>754</v>
      </c>
      <c r="E914" t="s">
        <v>16</v>
      </c>
      <c r="F914" t="str">
        <f t="shared" si="14"/>
        <v>500199811</v>
      </c>
      <c r="G914" t="s">
        <v>1147</v>
      </c>
      <c r="H914" t="s">
        <v>1160</v>
      </c>
      <c r="I914" s="4">
        <v>42314</v>
      </c>
    </row>
    <row r="915" spans="1:9" x14ac:dyDescent="0.2">
      <c r="A915" t="s">
        <v>16</v>
      </c>
      <c r="B915" t="s">
        <v>63</v>
      </c>
      <c r="C915" t="s">
        <v>1142</v>
      </c>
      <c r="D915" t="s">
        <v>754</v>
      </c>
      <c r="E915" t="s">
        <v>65</v>
      </c>
      <c r="F915" t="str">
        <f t="shared" si="14"/>
        <v>500199816</v>
      </c>
      <c r="G915" t="s">
        <v>1161</v>
      </c>
      <c r="H915" t="s">
        <v>1477</v>
      </c>
      <c r="I915" s="4">
        <v>42314</v>
      </c>
    </row>
    <row r="916" spans="1:9" x14ac:dyDescent="0.2">
      <c r="A916" t="s">
        <v>58</v>
      </c>
      <c r="B916" t="s">
        <v>63</v>
      </c>
      <c r="C916" t="s">
        <v>1142</v>
      </c>
      <c r="D916" t="s">
        <v>754</v>
      </c>
      <c r="E916" t="s">
        <v>49</v>
      </c>
      <c r="F916" t="str">
        <f t="shared" si="14"/>
        <v>5001998110</v>
      </c>
      <c r="G916" t="s">
        <v>1161</v>
      </c>
      <c r="H916" t="s">
        <v>1477</v>
      </c>
      <c r="I916" s="4">
        <v>42636</v>
      </c>
    </row>
    <row r="917" spans="1:9" x14ac:dyDescent="0.2">
      <c r="A917" t="s">
        <v>16</v>
      </c>
      <c r="B917" t="s">
        <v>63</v>
      </c>
      <c r="C917" t="s">
        <v>1142</v>
      </c>
      <c r="D917" t="s">
        <v>755</v>
      </c>
      <c r="E917" t="s">
        <v>16</v>
      </c>
      <c r="F917" t="str">
        <f t="shared" si="14"/>
        <v>500199891</v>
      </c>
      <c r="G917" t="s">
        <v>1155</v>
      </c>
      <c r="H917" t="s">
        <v>1178</v>
      </c>
      <c r="I917" s="4">
        <v>42317</v>
      </c>
    </row>
    <row r="918" spans="1:9" x14ac:dyDescent="0.2">
      <c r="A918" t="s">
        <v>16</v>
      </c>
      <c r="B918" t="s">
        <v>63</v>
      </c>
      <c r="C918" t="s">
        <v>1142</v>
      </c>
      <c r="D918" t="s">
        <v>756</v>
      </c>
      <c r="E918" t="s">
        <v>16</v>
      </c>
      <c r="F918" t="str">
        <f t="shared" si="14"/>
        <v>500199901</v>
      </c>
      <c r="G918" t="s">
        <v>1155</v>
      </c>
      <c r="H918" t="s">
        <v>1178</v>
      </c>
      <c r="I918" s="4">
        <v>42317</v>
      </c>
    </row>
    <row r="919" spans="1:9" x14ac:dyDescent="0.2">
      <c r="A919" t="s">
        <v>16</v>
      </c>
      <c r="B919" t="s">
        <v>63</v>
      </c>
      <c r="C919" t="s">
        <v>1142</v>
      </c>
      <c r="D919" t="s">
        <v>757</v>
      </c>
      <c r="E919" t="s">
        <v>16</v>
      </c>
      <c r="F919" t="str">
        <f t="shared" si="14"/>
        <v>500199911</v>
      </c>
      <c r="G919" t="s">
        <v>1155</v>
      </c>
      <c r="H919" t="s">
        <v>1178</v>
      </c>
      <c r="I919" s="4">
        <v>42317</v>
      </c>
    </row>
    <row r="920" spans="1:9" x14ac:dyDescent="0.2">
      <c r="A920" t="s">
        <v>16</v>
      </c>
      <c r="B920" t="s">
        <v>63</v>
      </c>
      <c r="C920" t="s">
        <v>1142</v>
      </c>
      <c r="D920" t="s">
        <v>758</v>
      </c>
      <c r="E920" t="s">
        <v>16</v>
      </c>
      <c r="F920" t="str">
        <f t="shared" si="14"/>
        <v>500200151</v>
      </c>
      <c r="G920" t="s">
        <v>1149</v>
      </c>
      <c r="H920" t="s">
        <v>1394</v>
      </c>
      <c r="I920" s="4">
        <v>42339</v>
      </c>
    </row>
    <row r="921" spans="1:9" x14ac:dyDescent="0.2">
      <c r="A921" t="s">
        <v>16</v>
      </c>
      <c r="B921" t="s">
        <v>63</v>
      </c>
      <c r="C921" t="s">
        <v>1142</v>
      </c>
      <c r="D921" t="s">
        <v>758</v>
      </c>
      <c r="E921" t="s">
        <v>62</v>
      </c>
      <c r="F921" t="str">
        <f t="shared" si="14"/>
        <v>500200153</v>
      </c>
      <c r="G921" t="s">
        <v>1143</v>
      </c>
      <c r="H921" t="s">
        <v>1214</v>
      </c>
      <c r="I921" s="4">
        <v>42339</v>
      </c>
    </row>
    <row r="922" spans="1:9" x14ac:dyDescent="0.2">
      <c r="A922" t="s">
        <v>16</v>
      </c>
      <c r="B922" t="s">
        <v>63</v>
      </c>
      <c r="C922" t="s">
        <v>1142</v>
      </c>
      <c r="D922" t="s">
        <v>760</v>
      </c>
      <c r="E922" t="s">
        <v>138</v>
      </c>
      <c r="F922" t="str">
        <f t="shared" si="14"/>
        <v>500200208</v>
      </c>
      <c r="G922" t="s">
        <v>1143</v>
      </c>
      <c r="H922" t="s">
        <v>1468</v>
      </c>
      <c r="I922" s="4">
        <v>42342</v>
      </c>
    </row>
    <row r="923" spans="1:9" x14ac:dyDescent="0.2">
      <c r="A923" t="s">
        <v>16</v>
      </c>
      <c r="B923" t="s">
        <v>63</v>
      </c>
      <c r="C923" t="s">
        <v>1142</v>
      </c>
      <c r="D923" t="s">
        <v>760</v>
      </c>
      <c r="E923" t="s">
        <v>49</v>
      </c>
      <c r="F923" t="str">
        <f t="shared" si="14"/>
        <v>5002002010</v>
      </c>
      <c r="G923" t="s">
        <v>1155</v>
      </c>
      <c r="H923" t="s">
        <v>1469</v>
      </c>
      <c r="I923" s="4">
        <v>42342</v>
      </c>
    </row>
    <row r="924" spans="1:9" x14ac:dyDescent="0.2">
      <c r="A924" t="s">
        <v>16</v>
      </c>
      <c r="B924" t="s">
        <v>63</v>
      </c>
      <c r="C924" t="s">
        <v>1142</v>
      </c>
      <c r="D924" t="s">
        <v>761</v>
      </c>
      <c r="E924" t="s">
        <v>138</v>
      </c>
      <c r="F924" t="str">
        <f t="shared" si="14"/>
        <v>500200218</v>
      </c>
      <c r="G924" t="s">
        <v>1143</v>
      </c>
      <c r="H924" t="s">
        <v>1468</v>
      </c>
      <c r="I924" s="4">
        <v>42342</v>
      </c>
    </row>
    <row r="925" spans="1:9" x14ac:dyDescent="0.2">
      <c r="A925" t="s">
        <v>16</v>
      </c>
      <c r="B925" t="s">
        <v>63</v>
      </c>
      <c r="C925" t="s">
        <v>1142</v>
      </c>
      <c r="D925" t="s">
        <v>761</v>
      </c>
      <c r="E925" t="s">
        <v>49</v>
      </c>
      <c r="F925" t="str">
        <f t="shared" si="14"/>
        <v>5002002110</v>
      </c>
      <c r="G925" t="s">
        <v>1155</v>
      </c>
      <c r="H925" t="s">
        <v>1469</v>
      </c>
      <c r="I925" s="4">
        <v>42342</v>
      </c>
    </row>
    <row r="926" spans="1:9" x14ac:dyDescent="0.2">
      <c r="A926" t="s">
        <v>16</v>
      </c>
      <c r="B926" t="s">
        <v>63</v>
      </c>
      <c r="C926" t="s">
        <v>1142</v>
      </c>
      <c r="D926" t="s">
        <v>762</v>
      </c>
      <c r="E926" t="s">
        <v>16</v>
      </c>
      <c r="F926" t="str">
        <f t="shared" si="14"/>
        <v>500200291</v>
      </c>
      <c r="G926" t="s">
        <v>1153</v>
      </c>
      <c r="H926" t="s">
        <v>1394</v>
      </c>
      <c r="I926" s="4">
        <v>42346</v>
      </c>
    </row>
    <row r="927" spans="1:9" x14ac:dyDescent="0.2">
      <c r="A927" t="s">
        <v>16</v>
      </c>
      <c r="B927" t="s">
        <v>63</v>
      </c>
      <c r="C927" t="s">
        <v>1142</v>
      </c>
      <c r="D927" t="s">
        <v>763</v>
      </c>
      <c r="E927" t="s">
        <v>16</v>
      </c>
      <c r="F927" t="str">
        <f t="shared" si="14"/>
        <v>500200311</v>
      </c>
      <c r="G927" t="s">
        <v>1155</v>
      </c>
      <c r="H927" t="s">
        <v>1178</v>
      </c>
      <c r="I927" s="4">
        <v>42346</v>
      </c>
    </row>
    <row r="928" spans="1:9" x14ac:dyDescent="0.2">
      <c r="A928" t="s">
        <v>16</v>
      </c>
      <c r="B928" t="s">
        <v>63</v>
      </c>
      <c r="C928" t="s">
        <v>1142</v>
      </c>
      <c r="D928" t="s">
        <v>764</v>
      </c>
      <c r="E928" t="s">
        <v>62</v>
      </c>
      <c r="F928" t="str">
        <f t="shared" si="14"/>
        <v>500200323</v>
      </c>
      <c r="G928" t="s">
        <v>1220</v>
      </c>
      <c r="H928" t="s">
        <v>1178</v>
      </c>
      <c r="I928" s="4">
        <v>42347</v>
      </c>
    </row>
    <row r="929" spans="1:9" x14ac:dyDescent="0.2">
      <c r="A929" t="s">
        <v>16</v>
      </c>
      <c r="B929" t="s">
        <v>63</v>
      </c>
      <c r="C929" t="s">
        <v>1142</v>
      </c>
      <c r="D929" t="s">
        <v>765</v>
      </c>
      <c r="E929" t="s">
        <v>16</v>
      </c>
      <c r="F929" t="str">
        <f t="shared" si="14"/>
        <v>500200331</v>
      </c>
      <c r="G929" t="s">
        <v>1153</v>
      </c>
      <c r="H929" t="s">
        <v>1160</v>
      </c>
      <c r="I929" s="4">
        <v>42348</v>
      </c>
    </row>
    <row r="930" spans="1:9" x14ac:dyDescent="0.2">
      <c r="A930" t="s">
        <v>62</v>
      </c>
      <c r="B930" t="s">
        <v>63</v>
      </c>
      <c r="C930" t="s">
        <v>1142</v>
      </c>
      <c r="D930" t="s">
        <v>765</v>
      </c>
      <c r="E930" t="s">
        <v>96</v>
      </c>
      <c r="F930" t="str">
        <f t="shared" si="14"/>
        <v>5002003324</v>
      </c>
      <c r="G930" t="s">
        <v>1147</v>
      </c>
      <c r="H930" t="s">
        <v>1160</v>
      </c>
      <c r="I930" s="4">
        <v>42578</v>
      </c>
    </row>
    <row r="931" spans="1:9" x14ac:dyDescent="0.2">
      <c r="A931" t="s">
        <v>13</v>
      </c>
      <c r="B931" t="s">
        <v>63</v>
      </c>
      <c r="C931" t="s">
        <v>1142</v>
      </c>
      <c r="D931" t="s">
        <v>765</v>
      </c>
      <c r="E931" t="s">
        <v>102</v>
      </c>
      <c r="F931" t="str">
        <f t="shared" si="14"/>
        <v>5002003334</v>
      </c>
      <c r="G931" t="s">
        <v>1153</v>
      </c>
      <c r="H931" t="s">
        <v>1160</v>
      </c>
      <c r="I931" s="4">
        <v>44874</v>
      </c>
    </row>
    <row r="932" spans="1:9" x14ac:dyDescent="0.2">
      <c r="A932" t="s">
        <v>58</v>
      </c>
      <c r="B932" t="s">
        <v>63</v>
      </c>
      <c r="C932" t="s">
        <v>1142</v>
      </c>
      <c r="D932" t="s">
        <v>766</v>
      </c>
      <c r="E932" t="s">
        <v>65</v>
      </c>
      <c r="F932" t="str">
        <f t="shared" si="14"/>
        <v>500200426</v>
      </c>
      <c r="G932" t="s">
        <v>1317</v>
      </c>
      <c r="H932" t="s">
        <v>1478</v>
      </c>
      <c r="I932" s="4">
        <v>42565</v>
      </c>
    </row>
    <row r="933" spans="1:9" x14ac:dyDescent="0.2">
      <c r="A933" t="s">
        <v>62</v>
      </c>
      <c r="B933" t="s">
        <v>63</v>
      </c>
      <c r="C933" t="s">
        <v>1142</v>
      </c>
      <c r="D933" t="s">
        <v>766</v>
      </c>
      <c r="E933" t="s">
        <v>37</v>
      </c>
      <c r="F933" t="str">
        <f t="shared" si="14"/>
        <v>5002004211</v>
      </c>
      <c r="G933" t="s">
        <v>1420</v>
      </c>
      <c r="H933" t="s">
        <v>1478</v>
      </c>
      <c r="I933" s="4">
        <v>43115</v>
      </c>
    </row>
    <row r="934" spans="1:9" x14ac:dyDescent="0.2">
      <c r="A934" t="s">
        <v>13</v>
      </c>
      <c r="B934" t="s">
        <v>63</v>
      </c>
      <c r="C934" t="s">
        <v>1142</v>
      </c>
      <c r="D934" t="s">
        <v>766</v>
      </c>
      <c r="E934" t="s">
        <v>84</v>
      </c>
      <c r="F934" t="str">
        <f t="shared" si="14"/>
        <v>5002004215</v>
      </c>
      <c r="G934" t="s">
        <v>1317</v>
      </c>
      <c r="H934" t="s">
        <v>1478</v>
      </c>
      <c r="I934" s="4">
        <v>43382</v>
      </c>
    </row>
    <row r="935" spans="1:9" x14ac:dyDescent="0.2">
      <c r="A935" t="s">
        <v>66</v>
      </c>
      <c r="B935" t="s">
        <v>63</v>
      </c>
      <c r="C935" t="s">
        <v>1142</v>
      </c>
      <c r="D935" t="s">
        <v>766</v>
      </c>
      <c r="E935" t="s">
        <v>22</v>
      </c>
      <c r="F935" t="str">
        <f t="shared" si="14"/>
        <v>5002004220</v>
      </c>
      <c r="G935" t="s">
        <v>1420</v>
      </c>
      <c r="H935" t="s">
        <v>1478</v>
      </c>
      <c r="I935" s="4">
        <v>43735</v>
      </c>
    </row>
    <row r="936" spans="1:9" x14ac:dyDescent="0.2">
      <c r="A936" t="s">
        <v>16</v>
      </c>
      <c r="B936" t="s">
        <v>63</v>
      </c>
      <c r="C936" t="s">
        <v>1142</v>
      </c>
      <c r="D936" t="s">
        <v>767</v>
      </c>
      <c r="E936" t="s">
        <v>138</v>
      </c>
      <c r="F936" t="str">
        <f t="shared" si="14"/>
        <v>500200438</v>
      </c>
      <c r="G936" t="s">
        <v>1143</v>
      </c>
      <c r="H936" t="s">
        <v>1468</v>
      </c>
      <c r="I936" s="4">
        <v>42356</v>
      </c>
    </row>
    <row r="937" spans="1:9" x14ac:dyDescent="0.2">
      <c r="A937" t="s">
        <v>16</v>
      </c>
      <c r="B937" t="s">
        <v>63</v>
      </c>
      <c r="C937" t="s">
        <v>1142</v>
      </c>
      <c r="D937" t="s">
        <v>767</v>
      </c>
      <c r="E937" t="s">
        <v>49</v>
      </c>
      <c r="F937" t="str">
        <f t="shared" si="14"/>
        <v>5002004310</v>
      </c>
      <c r="G937" t="s">
        <v>1155</v>
      </c>
      <c r="H937" t="s">
        <v>1469</v>
      </c>
      <c r="I937" s="4">
        <v>42356</v>
      </c>
    </row>
    <row r="938" spans="1:9" x14ac:dyDescent="0.2">
      <c r="A938" t="s">
        <v>16</v>
      </c>
      <c r="B938" t="s">
        <v>63</v>
      </c>
      <c r="C938" t="s">
        <v>1142</v>
      </c>
      <c r="D938" t="s">
        <v>768</v>
      </c>
      <c r="E938" t="s">
        <v>138</v>
      </c>
      <c r="F938" t="str">
        <f t="shared" si="14"/>
        <v>500200448</v>
      </c>
      <c r="G938" t="s">
        <v>1143</v>
      </c>
      <c r="H938" t="s">
        <v>1468</v>
      </c>
      <c r="I938" s="4">
        <v>42356</v>
      </c>
    </row>
    <row r="939" spans="1:9" x14ac:dyDescent="0.2">
      <c r="A939" t="s">
        <v>16</v>
      </c>
      <c r="B939" t="s">
        <v>63</v>
      </c>
      <c r="C939" t="s">
        <v>1142</v>
      </c>
      <c r="D939" t="s">
        <v>768</v>
      </c>
      <c r="E939" t="s">
        <v>49</v>
      </c>
      <c r="F939" t="str">
        <f t="shared" si="14"/>
        <v>5002004410</v>
      </c>
      <c r="G939" t="s">
        <v>1155</v>
      </c>
      <c r="H939" t="s">
        <v>1469</v>
      </c>
      <c r="I939" s="4">
        <v>42356</v>
      </c>
    </row>
    <row r="940" spans="1:9" x14ac:dyDescent="0.2">
      <c r="A940" t="s">
        <v>16</v>
      </c>
      <c r="B940" t="s">
        <v>63</v>
      </c>
      <c r="C940" t="s">
        <v>1142</v>
      </c>
      <c r="D940" t="s">
        <v>769</v>
      </c>
      <c r="E940" t="s">
        <v>16</v>
      </c>
      <c r="F940" t="str">
        <f t="shared" si="14"/>
        <v>500200481</v>
      </c>
      <c r="G940" t="s">
        <v>1147</v>
      </c>
      <c r="H940" t="s">
        <v>1436</v>
      </c>
      <c r="I940" s="4">
        <v>42373</v>
      </c>
    </row>
    <row r="941" spans="1:9" x14ac:dyDescent="0.2">
      <c r="A941" t="s">
        <v>16</v>
      </c>
      <c r="B941" t="s">
        <v>63</v>
      </c>
      <c r="C941" t="s">
        <v>1142</v>
      </c>
      <c r="D941" t="s">
        <v>769</v>
      </c>
      <c r="E941" t="s">
        <v>73</v>
      </c>
      <c r="F941" t="str">
        <f t="shared" si="14"/>
        <v>500200487</v>
      </c>
      <c r="G941" t="s">
        <v>1437</v>
      </c>
      <c r="H941" t="s">
        <v>1479</v>
      </c>
      <c r="I941" s="4">
        <v>42373</v>
      </c>
    </row>
    <row r="942" spans="1:9" x14ac:dyDescent="0.2">
      <c r="A942" t="s">
        <v>16</v>
      </c>
      <c r="B942" t="s">
        <v>63</v>
      </c>
      <c r="C942" t="s">
        <v>1142</v>
      </c>
      <c r="D942" t="s">
        <v>769</v>
      </c>
      <c r="E942" t="s">
        <v>37</v>
      </c>
      <c r="F942" t="str">
        <f t="shared" si="14"/>
        <v>5002004811</v>
      </c>
      <c r="G942" t="s">
        <v>1220</v>
      </c>
      <c r="H942" t="s">
        <v>1480</v>
      </c>
      <c r="I942" s="4">
        <v>42373</v>
      </c>
    </row>
    <row r="943" spans="1:9" x14ac:dyDescent="0.2">
      <c r="A943" t="s">
        <v>13</v>
      </c>
      <c r="B943" t="s">
        <v>63</v>
      </c>
      <c r="C943" t="s">
        <v>1142</v>
      </c>
      <c r="D943" t="s">
        <v>770</v>
      </c>
      <c r="E943" t="s">
        <v>91</v>
      </c>
      <c r="F943" t="str">
        <f t="shared" si="14"/>
        <v>5002006017</v>
      </c>
      <c r="G943" t="s">
        <v>1165</v>
      </c>
      <c r="H943" t="s">
        <v>1444</v>
      </c>
      <c r="I943" s="4">
        <v>44357</v>
      </c>
    </row>
    <row r="944" spans="1:9" x14ac:dyDescent="0.2">
      <c r="A944" t="s">
        <v>16</v>
      </c>
      <c r="B944" t="s">
        <v>63</v>
      </c>
      <c r="C944" t="s">
        <v>1142</v>
      </c>
      <c r="D944" t="s">
        <v>771</v>
      </c>
      <c r="E944" t="s">
        <v>62</v>
      </c>
      <c r="F944" t="str">
        <f t="shared" si="14"/>
        <v>500201523</v>
      </c>
      <c r="G944" t="s">
        <v>1193</v>
      </c>
      <c r="H944" t="s">
        <v>1148</v>
      </c>
      <c r="I944" s="4">
        <v>42415</v>
      </c>
    </row>
    <row r="945" spans="1:9" x14ac:dyDescent="0.2">
      <c r="A945" t="s">
        <v>16</v>
      </c>
      <c r="B945" t="s">
        <v>63</v>
      </c>
      <c r="C945" t="s">
        <v>1142</v>
      </c>
      <c r="D945" t="s">
        <v>772</v>
      </c>
      <c r="E945" t="s">
        <v>16</v>
      </c>
      <c r="F945" t="str">
        <f t="shared" si="14"/>
        <v>500201611</v>
      </c>
      <c r="G945" t="s">
        <v>1147</v>
      </c>
      <c r="H945" t="s">
        <v>1481</v>
      </c>
      <c r="I945" s="4">
        <v>42419</v>
      </c>
    </row>
    <row r="946" spans="1:9" x14ac:dyDescent="0.2">
      <c r="A946" t="s">
        <v>16</v>
      </c>
      <c r="B946" t="s">
        <v>63</v>
      </c>
      <c r="C946" t="s">
        <v>1142</v>
      </c>
      <c r="D946" t="s">
        <v>772</v>
      </c>
      <c r="E946" t="s">
        <v>65</v>
      </c>
      <c r="F946" t="str">
        <f t="shared" si="14"/>
        <v>500201616</v>
      </c>
      <c r="G946" t="s">
        <v>1155</v>
      </c>
      <c r="H946" t="s">
        <v>1482</v>
      </c>
      <c r="I946" s="4">
        <v>42492</v>
      </c>
    </row>
    <row r="947" spans="1:9" x14ac:dyDescent="0.2">
      <c r="A947" t="s">
        <v>58</v>
      </c>
      <c r="B947" t="s">
        <v>63</v>
      </c>
      <c r="C947" t="s">
        <v>1142</v>
      </c>
      <c r="D947" t="s">
        <v>773</v>
      </c>
      <c r="E947" t="s">
        <v>44</v>
      </c>
      <c r="F947" t="str">
        <f t="shared" si="14"/>
        <v>5002017116</v>
      </c>
      <c r="G947" t="s">
        <v>1153</v>
      </c>
      <c r="H947" t="s">
        <v>1483</v>
      </c>
      <c r="I947" s="4">
        <v>42429</v>
      </c>
    </row>
    <row r="948" spans="1:9" x14ac:dyDescent="0.2">
      <c r="A948" t="s">
        <v>58</v>
      </c>
      <c r="B948" t="s">
        <v>63</v>
      </c>
      <c r="C948" t="s">
        <v>1142</v>
      </c>
      <c r="D948" t="s">
        <v>773</v>
      </c>
      <c r="E948" t="s">
        <v>86</v>
      </c>
      <c r="F948" t="str">
        <f t="shared" si="14"/>
        <v>5002017118</v>
      </c>
      <c r="G948" t="s">
        <v>1143</v>
      </c>
      <c r="H948" t="s">
        <v>1394</v>
      </c>
      <c r="I948" s="4">
        <v>42429</v>
      </c>
    </row>
    <row r="949" spans="1:9" x14ac:dyDescent="0.2">
      <c r="A949" t="s">
        <v>58</v>
      </c>
      <c r="B949" t="s">
        <v>63</v>
      </c>
      <c r="C949" t="s">
        <v>1142</v>
      </c>
      <c r="D949" t="s">
        <v>773</v>
      </c>
      <c r="E949" t="s">
        <v>83</v>
      </c>
      <c r="F949" t="str">
        <f t="shared" si="14"/>
        <v>5002017125</v>
      </c>
      <c r="G949" t="s">
        <v>1143</v>
      </c>
      <c r="H949" t="s">
        <v>1484</v>
      </c>
      <c r="I949" s="4">
        <v>42429</v>
      </c>
    </row>
    <row r="950" spans="1:9" x14ac:dyDescent="0.2">
      <c r="A950" t="s">
        <v>58</v>
      </c>
      <c r="B950" t="s">
        <v>63</v>
      </c>
      <c r="C950" t="s">
        <v>1142</v>
      </c>
      <c r="D950" t="s">
        <v>773</v>
      </c>
      <c r="E950" t="s">
        <v>93</v>
      </c>
      <c r="F950" t="str">
        <f t="shared" si="14"/>
        <v>5002017127</v>
      </c>
      <c r="G950" t="s">
        <v>1155</v>
      </c>
      <c r="H950" t="s">
        <v>1485</v>
      </c>
      <c r="I950" s="4">
        <v>42429</v>
      </c>
    </row>
    <row r="951" spans="1:9" x14ac:dyDescent="0.2">
      <c r="A951" t="s">
        <v>62</v>
      </c>
      <c r="B951" t="s">
        <v>63</v>
      </c>
      <c r="C951" t="s">
        <v>1142</v>
      </c>
      <c r="D951" t="s">
        <v>773</v>
      </c>
      <c r="E951" t="s">
        <v>105</v>
      </c>
      <c r="F951" t="str">
        <f t="shared" si="14"/>
        <v>5002017138</v>
      </c>
      <c r="G951" t="s">
        <v>1143</v>
      </c>
      <c r="H951" t="s">
        <v>1468</v>
      </c>
      <c r="I951" s="4">
        <v>42429</v>
      </c>
    </row>
    <row r="952" spans="1:9" x14ac:dyDescent="0.2">
      <c r="A952" t="s">
        <v>62</v>
      </c>
      <c r="B952" t="s">
        <v>63</v>
      </c>
      <c r="C952" t="s">
        <v>1142</v>
      </c>
      <c r="D952" t="s">
        <v>773</v>
      </c>
      <c r="E952" t="s">
        <v>53</v>
      </c>
      <c r="F952" t="str">
        <f t="shared" si="14"/>
        <v>5002017140</v>
      </c>
      <c r="G952" t="s">
        <v>1155</v>
      </c>
      <c r="H952" t="s">
        <v>1486</v>
      </c>
      <c r="I952" s="4">
        <v>42429</v>
      </c>
    </row>
    <row r="953" spans="1:9" x14ac:dyDescent="0.2">
      <c r="A953" t="s">
        <v>13</v>
      </c>
      <c r="B953" t="s">
        <v>63</v>
      </c>
      <c r="C953" t="s">
        <v>1142</v>
      </c>
      <c r="D953" t="s">
        <v>773</v>
      </c>
      <c r="E953" t="s">
        <v>106</v>
      </c>
      <c r="F953" t="str">
        <f t="shared" si="14"/>
        <v>5002017144</v>
      </c>
      <c r="G953" t="s">
        <v>1420</v>
      </c>
      <c r="H953" t="s">
        <v>1148</v>
      </c>
      <c r="I953" s="4">
        <v>42618</v>
      </c>
    </row>
    <row r="954" spans="1:9" x14ac:dyDescent="0.2">
      <c r="A954" t="s">
        <v>13</v>
      </c>
      <c r="B954" t="s">
        <v>63</v>
      </c>
      <c r="C954" t="s">
        <v>1142</v>
      </c>
      <c r="D954" t="s">
        <v>773</v>
      </c>
      <c r="E954" t="s">
        <v>54</v>
      </c>
      <c r="F954" t="str">
        <f t="shared" si="14"/>
        <v>5002017150</v>
      </c>
      <c r="G954" t="s">
        <v>1155</v>
      </c>
      <c r="H954" t="s">
        <v>1469</v>
      </c>
      <c r="I954" s="4">
        <v>42618</v>
      </c>
    </row>
    <row r="955" spans="1:9" x14ac:dyDescent="0.2">
      <c r="A955" t="s">
        <v>66</v>
      </c>
      <c r="B955" t="s">
        <v>63</v>
      </c>
      <c r="C955" t="s">
        <v>1142</v>
      </c>
      <c r="D955" t="s">
        <v>773</v>
      </c>
      <c r="E955" t="s">
        <v>109</v>
      </c>
      <c r="F955" t="str">
        <f t="shared" si="14"/>
        <v>5002017154</v>
      </c>
      <c r="G955" t="s">
        <v>1147</v>
      </c>
      <c r="H955" t="s">
        <v>1199</v>
      </c>
      <c r="I955" s="4">
        <v>43795</v>
      </c>
    </row>
    <row r="956" spans="1:9" x14ac:dyDescent="0.2">
      <c r="A956" t="s">
        <v>65</v>
      </c>
      <c r="B956" t="s">
        <v>63</v>
      </c>
      <c r="C956" t="s">
        <v>1142</v>
      </c>
      <c r="D956" t="s">
        <v>773</v>
      </c>
      <c r="E956" t="s">
        <v>92</v>
      </c>
      <c r="F956" t="str">
        <f t="shared" si="14"/>
        <v>5002017162</v>
      </c>
      <c r="G956" t="s">
        <v>1420</v>
      </c>
      <c r="H956" t="s">
        <v>1199</v>
      </c>
      <c r="I956" s="4">
        <v>44216</v>
      </c>
    </row>
    <row r="957" spans="1:9" x14ac:dyDescent="0.2">
      <c r="A957" t="s">
        <v>73</v>
      </c>
      <c r="B957" t="s">
        <v>63</v>
      </c>
      <c r="C957" t="s">
        <v>1142</v>
      </c>
      <c r="D957" t="s">
        <v>773</v>
      </c>
      <c r="E957" t="s">
        <v>97</v>
      </c>
      <c r="F957" t="str">
        <f t="shared" si="14"/>
        <v>5002017169</v>
      </c>
      <c r="G957" t="s">
        <v>1147</v>
      </c>
      <c r="H957" t="s">
        <v>1199</v>
      </c>
      <c r="I957" s="4">
        <v>44341</v>
      </c>
    </row>
    <row r="958" spans="1:9" x14ac:dyDescent="0.2">
      <c r="A958" t="s">
        <v>138</v>
      </c>
      <c r="B958" t="s">
        <v>63</v>
      </c>
      <c r="C958" t="s">
        <v>1142</v>
      </c>
      <c r="D958" t="s">
        <v>773</v>
      </c>
      <c r="E958" t="s">
        <v>89</v>
      </c>
      <c r="F958" t="str">
        <f t="shared" si="14"/>
        <v>5002017175</v>
      </c>
      <c r="G958" t="s">
        <v>1420</v>
      </c>
      <c r="H958" t="s">
        <v>1199</v>
      </c>
      <c r="I958" s="4">
        <v>44341</v>
      </c>
    </row>
    <row r="959" spans="1:9" x14ac:dyDescent="0.2">
      <c r="A959" t="s">
        <v>112</v>
      </c>
      <c r="B959" t="s">
        <v>63</v>
      </c>
      <c r="C959" t="s">
        <v>1142</v>
      </c>
      <c r="D959" t="s">
        <v>773</v>
      </c>
      <c r="E959" t="s">
        <v>180</v>
      </c>
      <c r="F959" t="str">
        <f t="shared" si="14"/>
        <v>5002017189</v>
      </c>
      <c r="G959" t="s">
        <v>1317</v>
      </c>
      <c r="H959" t="s">
        <v>1210</v>
      </c>
      <c r="I959" s="4">
        <v>44914</v>
      </c>
    </row>
    <row r="960" spans="1:9" x14ac:dyDescent="0.2">
      <c r="A960" t="s">
        <v>49</v>
      </c>
      <c r="B960" t="s">
        <v>63</v>
      </c>
      <c r="C960" t="s">
        <v>1142</v>
      </c>
      <c r="D960" t="s">
        <v>773</v>
      </c>
      <c r="E960" t="s">
        <v>153</v>
      </c>
      <c r="F960" t="str">
        <f t="shared" si="14"/>
        <v>5002017197</v>
      </c>
      <c r="G960" t="s">
        <v>1147</v>
      </c>
      <c r="H960" t="s">
        <v>1199</v>
      </c>
      <c r="I960" s="4">
        <v>44986</v>
      </c>
    </row>
    <row r="961" spans="1:9" x14ac:dyDescent="0.2">
      <c r="A961" t="s">
        <v>37</v>
      </c>
      <c r="B961" t="s">
        <v>63</v>
      </c>
      <c r="C961" t="s">
        <v>1142</v>
      </c>
      <c r="D961" t="s">
        <v>773</v>
      </c>
      <c r="E961" t="s">
        <v>113</v>
      </c>
      <c r="F961" t="str">
        <f t="shared" si="14"/>
        <v>50020171105</v>
      </c>
      <c r="G961" t="s">
        <v>1317</v>
      </c>
      <c r="H961" t="s">
        <v>1210</v>
      </c>
      <c r="I961" s="4">
        <v>44994</v>
      </c>
    </row>
    <row r="962" spans="1:9" x14ac:dyDescent="0.2">
      <c r="A962" t="s">
        <v>58</v>
      </c>
      <c r="B962" t="s">
        <v>63</v>
      </c>
      <c r="C962" t="s">
        <v>1142</v>
      </c>
      <c r="D962" t="s">
        <v>774</v>
      </c>
      <c r="E962" t="s">
        <v>44</v>
      </c>
      <c r="F962" t="str">
        <f t="shared" si="14"/>
        <v>5002017216</v>
      </c>
      <c r="G962" t="s">
        <v>1153</v>
      </c>
      <c r="H962" t="s">
        <v>1483</v>
      </c>
      <c r="I962" s="4">
        <v>42429</v>
      </c>
    </row>
    <row r="963" spans="1:9" x14ac:dyDescent="0.2">
      <c r="A963" t="s">
        <v>58</v>
      </c>
      <c r="B963" t="s">
        <v>63</v>
      </c>
      <c r="C963" t="s">
        <v>1142</v>
      </c>
      <c r="D963" t="s">
        <v>774</v>
      </c>
      <c r="E963" t="s">
        <v>86</v>
      </c>
      <c r="F963" t="str">
        <f t="shared" ref="F963:F1026" si="15">D963&amp;E963</f>
        <v>5002017218</v>
      </c>
      <c r="G963" t="s">
        <v>1143</v>
      </c>
      <c r="H963" t="s">
        <v>1394</v>
      </c>
      <c r="I963" s="4">
        <v>42429</v>
      </c>
    </row>
    <row r="964" spans="1:9" x14ac:dyDescent="0.2">
      <c r="A964" t="s">
        <v>58</v>
      </c>
      <c r="B964" t="s">
        <v>63</v>
      </c>
      <c r="C964" t="s">
        <v>1142</v>
      </c>
      <c r="D964" t="s">
        <v>774</v>
      </c>
      <c r="E964" t="s">
        <v>83</v>
      </c>
      <c r="F964" t="str">
        <f t="shared" si="15"/>
        <v>5002017225</v>
      </c>
      <c r="G964" t="s">
        <v>1143</v>
      </c>
      <c r="H964" t="s">
        <v>1484</v>
      </c>
      <c r="I964" s="4">
        <v>42429</v>
      </c>
    </row>
    <row r="965" spans="1:9" x14ac:dyDescent="0.2">
      <c r="A965" t="s">
        <v>58</v>
      </c>
      <c r="B965" t="s">
        <v>63</v>
      </c>
      <c r="C965" t="s">
        <v>1142</v>
      </c>
      <c r="D965" t="s">
        <v>774</v>
      </c>
      <c r="E965" t="s">
        <v>93</v>
      </c>
      <c r="F965" t="str">
        <f t="shared" si="15"/>
        <v>5002017227</v>
      </c>
      <c r="G965" t="s">
        <v>1155</v>
      </c>
      <c r="H965" t="s">
        <v>1485</v>
      </c>
      <c r="I965" s="4">
        <v>42429</v>
      </c>
    </row>
    <row r="966" spans="1:9" x14ac:dyDescent="0.2">
      <c r="A966" t="s">
        <v>62</v>
      </c>
      <c r="B966" t="s">
        <v>63</v>
      </c>
      <c r="C966" t="s">
        <v>1142</v>
      </c>
      <c r="D966" t="s">
        <v>774</v>
      </c>
      <c r="E966" t="s">
        <v>105</v>
      </c>
      <c r="F966" t="str">
        <f t="shared" si="15"/>
        <v>5002017238</v>
      </c>
      <c r="G966" t="s">
        <v>1143</v>
      </c>
      <c r="H966" t="s">
        <v>1468</v>
      </c>
      <c r="I966" s="4">
        <v>42429</v>
      </c>
    </row>
    <row r="967" spans="1:9" x14ac:dyDescent="0.2">
      <c r="A967" t="s">
        <v>62</v>
      </c>
      <c r="B967" t="s">
        <v>63</v>
      </c>
      <c r="C967" t="s">
        <v>1142</v>
      </c>
      <c r="D967" t="s">
        <v>774</v>
      </c>
      <c r="E967" t="s">
        <v>53</v>
      </c>
      <c r="F967" t="str">
        <f t="shared" si="15"/>
        <v>5002017240</v>
      </c>
      <c r="G967" t="s">
        <v>1155</v>
      </c>
      <c r="H967" t="s">
        <v>1486</v>
      </c>
      <c r="I967" s="4">
        <v>42429</v>
      </c>
    </row>
    <row r="968" spans="1:9" x14ac:dyDescent="0.2">
      <c r="A968" t="s">
        <v>58</v>
      </c>
      <c r="B968" t="s">
        <v>63</v>
      </c>
      <c r="C968" t="s">
        <v>1142</v>
      </c>
      <c r="D968" t="s">
        <v>775</v>
      </c>
      <c r="E968" t="s">
        <v>44</v>
      </c>
      <c r="F968" t="str">
        <f t="shared" si="15"/>
        <v>5002017316</v>
      </c>
      <c r="G968" t="s">
        <v>1153</v>
      </c>
      <c r="H968" t="s">
        <v>1483</v>
      </c>
      <c r="I968" s="4">
        <v>42429</v>
      </c>
    </row>
    <row r="969" spans="1:9" x14ac:dyDescent="0.2">
      <c r="A969" t="s">
        <v>58</v>
      </c>
      <c r="B969" t="s">
        <v>63</v>
      </c>
      <c r="C969" t="s">
        <v>1142</v>
      </c>
      <c r="D969" t="s">
        <v>775</v>
      </c>
      <c r="E969" t="s">
        <v>86</v>
      </c>
      <c r="F969" t="str">
        <f t="shared" si="15"/>
        <v>5002017318</v>
      </c>
      <c r="G969" t="s">
        <v>1143</v>
      </c>
      <c r="H969" t="s">
        <v>1394</v>
      </c>
      <c r="I969" s="4">
        <v>42429</v>
      </c>
    </row>
    <row r="970" spans="1:9" x14ac:dyDescent="0.2">
      <c r="A970" t="s">
        <v>58</v>
      </c>
      <c r="B970" t="s">
        <v>63</v>
      </c>
      <c r="C970" t="s">
        <v>1142</v>
      </c>
      <c r="D970" t="s">
        <v>775</v>
      </c>
      <c r="E970" t="s">
        <v>83</v>
      </c>
      <c r="F970" t="str">
        <f t="shared" si="15"/>
        <v>5002017325</v>
      </c>
      <c r="G970" t="s">
        <v>1143</v>
      </c>
      <c r="H970" t="s">
        <v>1484</v>
      </c>
      <c r="I970" s="4">
        <v>42429</v>
      </c>
    </row>
    <row r="971" spans="1:9" x14ac:dyDescent="0.2">
      <c r="A971" t="s">
        <v>58</v>
      </c>
      <c r="B971" t="s">
        <v>63</v>
      </c>
      <c r="C971" t="s">
        <v>1142</v>
      </c>
      <c r="D971" t="s">
        <v>775</v>
      </c>
      <c r="E971" t="s">
        <v>93</v>
      </c>
      <c r="F971" t="str">
        <f t="shared" si="15"/>
        <v>5002017327</v>
      </c>
      <c r="G971" t="s">
        <v>1155</v>
      </c>
      <c r="H971" t="s">
        <v>1485</v>
      </c>
      <c r="I971" s="4">
        <v>42429</v>
      </c>
    </row>
    <row r="972" spans="1:9" x14ac:dyDescent="0.2">
      <c r="A972" t="s">
        <v>62</v>
      </c>
      <c r="B972" t="s">
        <v>63</v>
      </c>
      <c r="C972" t="s">
        <v>1142</v>
      </c>
      <c r="D972" t="s">
        <v>775</v>
      </c>
      <c r="E972" t="s">
        <v>105</v>
      </c>
      <c r="F972" t="str">
        <f t="shared" si="15"/>
        <v>5002017338</v>
      </c>
      <c r="G972" t="s">
        <v>1143</v>
      </c>
      <c r="H972" t="s">
        <v>1468</v>
      </c>
      <c r="I972" s="4">
        <v>42429</v>
      </c>
    </row>
    <row r="973" spans="1:9" x14ac:dyDescent="0.2">
      <c r="A973" t="s">
        <v>62</v>
      </c>
      <c r="B973" t="s">
        <v>63</v>
      </c>
      <c r="C973" t="s">
        <v>1142</v>
      </c>
      <c r="D973" t="s">
        <v>775</v>
      </c>
      <c r="E973" t="s">
        <v>53</v>
      </c>
      <c r="F973" t="str">
        <f t="shared" si="15"/>
        <v>5002017340</v>
      </c>
      <c r="G973" t="s">
        <v>1155</v>
      </c>
      <c r="H973" t="s">
        <v>1486</v>
      </c>
      <c r="I973" s="4">
        <v>42429</v>
      </c>
    </row>
    <row r="974" spans="1:9" x14ac:dyDescent="0.2">
      <c r="A974" t="s">
        <v>16</v>
      </c>
      <c r="B974" t="s">
        <v>63</v>
      </c>
      <c r="C974" t="s">
        <v>1142</v>
      </c>
      <c r="D974" t="s">
        <v>776</v>
      </c>
      <c r="E974" t="s">
        <v>16</v>
      </c>
      <c r="F974" t="str">
        <f t="shared" si="15"/>
        <v>500201871</v>
      </c>
      <c r="G974" t="s">
        <v>1230</v>
      </c>
      <c r="H974" t="s">
        <v>1487</v>
      </c>
      <c r="I974" s="4">
        <v>42426</v>
      </c>
    </row>
    <row r="975" spans="1:9" x14ac:dyDescent="0.2">
      <c r="A975" t="s">
        <v>58</v>
      </c>
      <c r="B975" t="s">
        <v>63</v>
      </c>
      <c r="C975" t="s">
        <v>1142</v>
      </c>
      <c r="D975" t="s">
        <v>776</v>
      </c>
      <c r="E975" t="s">
        <v>68</v>
      </c>
      <c r="F975" t="str">
        <f t="shared" si="15"/>
        <v>5002018713</v>
      </c>
      <c r="G975" t="s">
        <v>1317</v>
      </c>
      <c r="H975" t="s">
        <v>1487</v>
      </c>
      <c r="I975" s="4">
        <v>43808</v>
      </c>
    </row>
    <row r="976" spans="1:9" x14ac:dyDescent="0.2">
      <c r="A976" t="s">
        <v>62</v>
      </c>
      <c r="B976" t="s">
        <v>63</v>
      </c>
      <c r="C976" t="s">
        <v>1142</v>
      </c>
      <c r="D976" t="s">
        <v>776</v>
      </c>
      <c r="E976" t="s">
        <v>44</v>
      </c>
      <c r="F976" t="str">
        <f t="shared" si="15"/>
        <v>5002018716</v>
      </c>
      <c r="G976" t="s">
        <v>1488</v>
      </c>
      <c r="H976" t="s">
        <v>1487</v>
      </c>
      <c r="I976" s="4">
        <v>43969</v>
      </c>
    </row>
    <row r="977" spans="1:9" x14ac:dyDescent="0.2">
      <c r="A977" t="s">
        <v>16</v>
      </c>
      <c r="B977" t="s">
        <v>63</v>
      </c>
      <c r="C977" t="s">
        <v>1142</v>
      </c>
      <c r="D977" t="s">
        <v>777</v>
      </c>
      <c r="E977" t="s">
        <v>62</v>
      </c>
      <c r="F977" t="str">
        <f t="shared" si="15"/>
        <v>500202593</v>
      </c>
      <c r="G977" t="s">
        <v>1193</v>
      </c>
      <c r="H977" t="s">
        <v>1489</v>
      </c>
      <c r="I977" s="4">
        <v>42461</v>
      </c>
    </row>
    <row r="978" spans="1:9" x14ac:dyDescent="0.2">
      <c r="A978" t="s">
        <v>16</v>
      </c>
      <c r="B978" t="s">
        <v>63</v>
      </c>
      <c r="C978" t="s">
        <v>1142</v>
      </c>
      <c r="D978" t="s">
        <v>778</v>
      </c>
      <c r="E978" t="s">
        <v>62</v>
      </c>
      <c r="F978" t="str">
        <f t="shared" si="15"/>
        <v>500202693</v>
      </c>
      <c r="G978" t="s">
        <v>1220</v>
      </c>
      <c r="H978" t="s">
        <v>1178</v>
      </c>
      <c r="I978" s="4">
        <v>42467</v>
      </c>
    </row>
    <row r="979" spans="1:9" x14ac:dyDescent="0.2">
      <c r="A979" t="s">
        <v>16</v>
      </c>
      <c r="B979" t="s">
        <v>63</v>
      </c>
      <c r="C979" t="s">
        <v>1142</v>
      </c>
      <c r="D979" t="s">
        <v>779</v>
      </c>
      <c r="E979" t="s">
        <v>138</v>
      </c>
      <c r="F979" t="str">
        <f t="shared" si="15"/>
        <v>500203118</v>
      </c>
      <c r="G979" t="s">
        <v>1220</v>
      </c>
      <c r="H979" t="s">
        <v>1490</v>
      </c>
      <c r="I979" s="4">
        <v>42576</v>
      </c>
    </row>
    <row r="980" spans="1:9" x14ac:dyDescent="0.2">
      <c r="A980" t="s">
        <v>16</v>
      </c>
      <c r="B980" t="s">
        <v>63</v>
      </c>
      <c r="C980" t="s">
        <v>1142</v>
      </c>
      <c r="D980" t="s">
        <v>779</v>
      </c>
      <c r="E980" t="s">
        <v>62</v>
      </c>
      <c r="F980" t="str">
        <f t="shared" si="15"/>
        <v>500203113</v>
      </c>
      <c r="G980" t="s">
        <v>1220</v>
      </c>
      <c r="H980" t="s">
        <v>1178</v>
      </c>
      <c r="I980" s="4">
        <v>42492</v>
      </c>
    </row>
    <row r="981" spans="1:9" x14ac:dyDescent="0.2">
      <c r="A981" t="s">
        <v>16</v>
      </c>
      <c r="B981" t="s">
        <v>63</v>
      </c>
      <c r="C981" t="s">
        <v>1142</v>
      </c>
      <c r="D981" t="s">
        <v>780</v>
      </c>
      <c r="E981" t="s">
        <v>16</v>
      </c>
      <c r="F981" t="str">
        <f t="shared" si="15"/>
        <v>500203131</v>
      </c>
      <c r="G981" t="s">
        <v>1147</v>
      </c>
      <c r="H981" t="s">
        <v>1491</v>
      </c>
      <c r="I981" s="4">
        <v>42493</v>
      </c>
    </row>
    <row r="982" spans="1:9" x14ac:dyDescent="0.2">
      <c r="A982" t="s">
        <v>16</v>
      </c>
      <c r="B982" t="s">
        <v>63</v>
      </c>
      <c r="C982" t="s">
        <v>1142</v>
      </c>
      <c r="D982" t="s">
        <v>781</v>
      </c>
      <c r="E982" t="s">
        <v>16</v>
      </c>
      <c r="F982" t="str">
        <f t="shared" si="15"/>
        <v>500203141</v>
      </c>
      <c r="G982" t="s">
        <v>1155</v>
      </c>
      <c r="H982" t="s">
        <v>1178</v>
      </c>
      <c r="I982" s="4">
        <v>42493</v>
      </c>
    </row>
    <row r="983" spans="1:9" x14ac:dyDescent="0.2">
      <c r="A983" t="s">
        <v>58</v>
      </c>
      <c r="B983" t="s">
        <v>63</v>
      </c>
      <c r="C983" t="s">
        <v>1142</v>
      </c>
      <c r="D983" t="s">
        <v>781</v>
      </c>
      <c r="E983" t="s">
        <v>73</v>
      </c>
      <c r="F983" t="str">
        <f t="shared" si="15"/>
        <v>500203147</v>
      </c>
      <c r="G983" t="s">
        <v>1440</v>
      </c>
      <c r="H983" t="s">
        <v>1178</v>
      </c>
      <c r="I983" s="4">
        <v>42613</v>
      </c>
    </row>
    <row r="984" spans="1:9" x14ac:dyDescent="0.2">
      <c r="A984" t="s">
        <v>16</v>
      </c>
      <c r="B984" t="s">
        <v>63</v>
      </c>
      <c r="C984" t="s">
        <v>1142</v>
      </c>
      <c r="D984" t="s">
        <v>782</v>
      </c>
      <c r="E984" t="s">
        <v>62</v>
      </c>
      <c r="F984" t="str">
        <f t="shared" si="15"/>
        <v>500203153</v>
      </c>
      <c r="G984" t="s">
        <v>1155</v>
      </c>
      <c r="H984" t="s">
        <v>1178</v>
      </c>
      <c r="I984" s="4">
        <v>42493</v>
      </c>
    </row>
    <row r="985" spans="1:9" x14ac:dyDescent="0.2">
      <c r="A985" t="s">
        <v>54</v>
      </c>
      <c r="B985" t="s">
        <v>63</v>
      </c>
      <c r="C985" t="s">
        <v>1142</v>
      </c>
      <c r="D985" t="s">
        <v>782</v>
      </c>
      <c r="E985" t="s">
        <v>73</v>
      </c>
      <c r="F985" t="str">
        <f t="shared" si="15"/>
        <v>500203157</v>
      </c>
      <c r="G985" t="s">
        <v>1440</v>
      </c>
      <c r="H985" t="s">
        <v>1178</v>
      </c>
      <c r="I985" s="4">
        <v>42613</v>
      </c>
    </row>
    <row r="986" spans="1:9" x14ac:dyDescent="0.2">
      <c r="A986" t="s">
        <v>16</v>
      </c>
      <c r="B986" t="s">
        <v>63</v>
      </c>
      <c r="C986" t="s">
        <v>1142</v>
      </c>
      <c r="D986" t="s">
        <v>783</v>
      </c>
      <c r="E986" t="s">
        <v>62</v>
      </c>
      <c r="F986" t="str">
        <f t="shared" si="15"/>
        <v>500203163</v>
      </c>
      <c r="G986" t="s">
        <v>1155</v>
      </c>
      <c r="H986" t="s">
        <v>1178</v>
      </c>
      <c r="I986" s="4">
        <v>42493</v>
      </c>
    </row>
    <row r="987" spans="1:9" x14ac:dyDescent="0.2">
      <c r="A987" t="s">
        <v>58</v>
      </c>
      <c r="B987" t="s">
        <v>63</v>
      </c>
      <c r="C987" t="s">
        <v>1142</v>
      </c>
      <c r="D987" t="s">
        <v>783</v>
      </c>
      <c r="E987" t="s">
        <v>73</v>
      </c>
      <c r="F987" t="str">
        <f t="shared" si="15"/>
        <v>500203167</v>
      </c>
      <c r="G987" t="s">
        <v>1440</v>
      </c>
      <c r="H987" t="s">
        <v>1178</v>
      </c>
      <c r="I987" s="4">
        <v>42613</v>
      </c>
    </row>
    <row r="988" spans="1:9" x14ac:dyDescent="0.2">
      <c r="A988" t="s">
        <v>16</v>
      </c>
      <c r="B988" t="s">
        <v>63</v>
      </c>
      <c r="C988" t="s">
        <v>1142</v>
      </c>
      <c r="D988" t="s">
        <v>784</v>
      </c>
      <c r="E988" t="s">
        <v>62</v>
      </c>
      <c r="F988" t="str">
        <f t="shared" si="15"/>
        <v>500203173</v>
      </c>
      <c r="G988" t="s">
        <v>1155</v>
      </c>
      <c r="H988" t="s">
        <v>1178</v>
      </c>
      <c r="I988" s="4">
        <v>42493</v>
      </c>
    </row>
    <row r="989" spans="1:9" x14ac:dyDescent="0.2">
      <c r="A989" t="s">
        <v>58</v>
      </c>
      <c r="B989" t="s">
        <v>63</v>
      </c>
      <c r="C989" t="s">
        <v>1142</v>
      </c>
      <c r="D989" t="s">
        <v>784</v>
      </c>
      <c r="E989" t="s">
        <v>73</v>
      </c>
      <c r="F989" t="str">
        <f t="shared" si="15"/>
        <v>500203177</v>
      </c>
      <c r="G989" t="s">
        <v>1440</v>
      </c>
      <c r="H989" t="s">
        <v>1178</v>
      </c>
      <c r="I989" s="4">
        <v>42613</v>
      </c>
    </row>
    <row r="990" spans="1:9" x14ac:dyDescent="0.2">
      <c r="A990" t="s">
        <v>16</v>
      </c>
      <c r="B990" t="s">
        <v>63</v>
      </c>
      <c r="C990" t="s">
        <v>1142</v>
      </c>
      <c r="D990" t="s">
        <v>785</v>
      </c>
      <c r="E990" t="s">
        <v>62</v>
      </c>
      <c r="F990" t="str">
        <f t="shared" si="15"/>
        <v>500203183</v>
      </c>
      <c r="G990" t="s">
        <v>1155</v>
      </c>
      <c r="H990" t="s">
        <v>1178</v>
      </c>
      <c r="I990" s="4">
        <v>42493</v>
      </c>
    </row>
    <row r="991" spans="1:9" x14ac:dyDescent="0.2">
      <c r="A991" t="s">
        <v>58</v>
      </c>
      <c r="B991" t="s">
        <v>63</v>
      </c>
      <c r="C991" t="s">
        <v>1142</v>
      </c>
      <c r="D991" t="s">
        <v>785</v>
      </c>
      <c r="E991" t="s">
        <v>73</v>
      </c>
      <c r="F991" t="str">
        <f t="shared" si="15"/>
        <v>500203187</v>
      </c>
      <c r="G991" t="s">
        <v>1440</v>
      </c>
      <c r="H991" t="s">
        <v>1178</v>
      </c>
      <c r="I991" s="4">
        <v>42613</v>
      </c>
    </row>
    <row r="992" spans="1:9" x14ac:dyDescent="0.2">
      <c r="A992" t="s">
        <v>16</v>
      </c>
      <c r="B992" t="s">
        <v>63</v>
      </c>
      <c r="C992" t="s">
        <v>1142</v>
      </c>
      <c r="D992" t="s">
        <v>786</v>
      </c>
      <c r="E992" t="s">
        <v>62</v>
      </c>
      <c r="F992" t="str">
        <f t="shared" si="15"/>
        <v>500203193</v>
      </c>
      <c r="G992" t="s">
        <v>1155</v>
      </c>
      <c r="H992" t="s">
        <v>1178</v>
      </c>
      <c r="I992" s="4">
        <v>42493</v>
      </c>
    </row>
    <row r="993" spans="1:9" x14ac:dyDescent="0.2">
      <c r="A993" t="s">
        <v>58</v>
      </c>
      <c r="B993" t="s">
        <v>63</v>
      </c>
      <c r="C993" t="s">
        <v>1142</v>
      </c>
      <c r="D993" t="s">
        <v>786</v>
      </c>
      <c r="E993" t="s">
        <v>73</v>
      </c>
      <c r="F993" t="str">
        <f t="shared" si="15"/>
        <v>500203197</v>
      </c>
      <c r="G993" t="s">
        <v>1440</v>
      </c>
      <c r="H993" t="s">
        <v>1178</v>
      </c>
      <c r="I993" s="4">
        <v>42613</v>
      </c>
    </row>
    <row r="994" spans="1:9" x14ac:dyDescent="0.2">
      <c r="A994" t="s">
        <v>16</v>
      </c>
      <c r="B994" t="s">
        <v>63</v>
      </c>
      <c r="C994" t="s">
        <v>1142</v>
      </c>
      <c r="D994" t="s">
        <v>787</v>
      </c>
      <c r="E994" t="s">
        <v>16</v>
      </c>
      <c r="F994" t="str">
        <f t="shared" si="15"/>
        <v>500203311</v>
      </c>
      <c r="G994" t="s">
        <v>1153</v>
      </c>
      <c r="H994" t="s">
        <v>1196</v>
      </c>
      <c r="I994" s="4">
        <v>42500</v>
      </c>
    </row>
    <row r="995" spans="1:9" x14ac:dyDescent="0.2">
      <c r="A995" t="s">
        <v>13</v>
      </c>
      <c r="B995" t="s">
        <v>63</v>
      </c>
      <c r="C995" t="s">
        <v>1142</v>
      </c>
      <c r="D995" t="s">
        <v>787</v>
      </c>
      <c r="E995" t="s">
        <v>88</v>
      </c>
      <c r="F995" t="str">
        <f t="shared" si="15"/>
        <v>5002033121</v>
      </c>
      <c r="G995" t="s">
        <v>1153</v>
      </c>
      <c r="H995" t="s">
        <v>1196</v>
      </c>
      <c r="I995" s="4">
        <v>44783</v>
      </c>
    </row>
    <row r="996" spans="1:9" x14ac:dyDescent="0.2">
      <c r="A996" t="s">
        <v>16</v>
      </c>
      <c r="B996" t="s">
        <v>63</v>
      </c>
      <c r="C996" t="s">
        <v>1142</v>
      </c>
      <c r="D996" t="s">
        <v>788</v>
      </c>
      <c r="E996" t="s">
        <v>16</v>
      </c>
      <c r="F996" t="str">
        <f t="shared" si="15"/>
        <v>500203321</v>
      </c>
      <c r="G996" t="s">
        <v>1153</v>
      </c>
      <c r="H996" t="s">
        <v>1196</v>
      </c>
      <c r="I996" s="4">
        <v>42500</v>
      </c>
    </row>
    <row r="997" spans="1:9" x14ac:dyDescent="0.2">
      <c r="A997" t="s">
        <v>58</v>
      </c>
      <c r="B997" t="s">
        <v>63</v>
      </c>
      <c r="C997" t="s">
        <v>1142</v>
      </c>
      <c r="D997" t="s">
        <v>788</v>
      </c>
      <c r="E997" t="s">
        <v>37</v>
      </c>
      <c r="F997" t="str">
        <f t="shared" si="15"/>
        <v>5002033211</v>
      </c>
      <c r="G997" t="s">
        <v>1153</v>
      </c>
      <c r="H997" t="s">
        <v>1196</v>
      </c>
      <c r="I997" s="4">
        <v>44784</v>
      </c>
    </row>
    <row r="998" spans="1:9" x14ac:dyDescent="0.2">
      <c r="A998" t="s">
        <v>16</v>
      </c>
      <c r="B998" t="s">
        <v>63</v>
      </c>
      <c r="C998" t="s">
        <v>1142</v>
      </c>
      <c r="D998" t="s">
        <v>789</v>
      </c>
      <c r="E998" t="s">
        <v>16</v>
      </c>
      <c r="F998" t="str">
        <f t="shared" si="15"/>
        <v>500203331</v>
      </c>
      <c r="G998" t="s">
        <v>1153</v>
      </c>
      <c r="H998" t="s">
        <v>1196</v>
      </c>
      <c r="I998" s="4">
        <v>42500</v>
      </c>
    </row>
    <row r="999" spans="1:9" x14ac:dyDescent="0.2">
      <c r="A999" t="s">
        <v>62</v>
      </c>
      <c r="B999" t="s">
        <v>63</v>
      </c>
      <c r="C999" t="s">
        <v>1142</v>
      </c>
      <c r="D999" t="s">
        <v>789</v>
      </c>
      <c r="E999" t="s">
        <v>37</v>
      </c>
      <c r="F999" t="str">
        <f t="shared" si="15"/>
        <v>5002033311</v>
      </c>
      <c r="G999" t="s">
        <v>1153</v>
      </c>
      <c r="H999" t="s">
        <v>1196</v>
      </c>
      <c r="I999" s="4">
        <v>44784</v>
      </c>
    </row>
    <row r="1000" spans="1:9" x14ac:dyDescent="0.2">
      <c r="A1000" t="s">
        <v>16</v>
      </c>
      <c r="B1000" t="s">
        <v>63</v>
      </c>
      <c r="C1000" t="s">
        <v>1142</v>
      </c>
      <c r="D1000" t="s">
        <v>790</v>
      </c>
      <c r="E1000" t="s">
        <v>16</v>
      </c>
      <c r="F1000" t="str">
        <f t="shared" si="15"/>
        <v>500203341</v>
      </c>
      <c r="G1000" t="s">
        <v>1153</v>
      </c>
      <c r="H1000" t="s">
        <v>1196</v>
      </c>
      <c r="I1000" s="4">
        <v>42500</v>
      </c>
    </row>
    <row r="1001" spans="1:9" x14ac:dyDescent="0.2">
      <c r="A1001" t="s">
        <v>58</v>
      </c>
      <c r="B1001" t="s">
        <v>63</v>
      </c>
      <c r="C1001" t="s">
        <v>1142</v>
      </c>
      <c r="D1001" t="s">
        <v>790</v>
      </c>
      <c r="E1001" t="s">
        <v>37</v>
      </c>
      <c r="F1001" t="str">
        <f t="shared" si="15"/>
        <v>5002033411</v>
      </c>
      <c r="G1001" t="s">
        <v>1147</v>
      </c>
      <c r="H1001" t="s">
        <v>1196</v>
      </c>
      <c r="I1001" s="4">
        <v>42578</v>
      </c>
    </row>
    <row r="1002" spans="1:9" x14ac:dyDescent="0.2">
      <c r="A1002" t="s">
        <v>62</v>
      </c>
      <c r="B1002" t="s">
        <v>63</v>
      </c>
      <c r="C1002" t="s">
        <v>1142</v>
      </c>
      <c r="D1002" t="s">
        <v>790</v>
      </c>
      <c r="E1002" t="s">
        <v>88</v>
      </c>
      <c r="F1002" t="str">
        <f t="shared" si="15"/>
        <v>5002033421</v>
      </c>
      <c r="G1002" t="s">
        <v>1420</v>
      </c>
      <c r="H1002" t="s">
        <v>1196</v>
      </c>
      <c r="I1002" s="4">
        <v>43077</v>
      </c>
    </row>
    <row r="1003" spans="1:9" x14ac:dyDescent="0.2">
      <c r="A1003" t="s">
        <v>13</v>
      </c>
      <c r="B1003" t="s">
        <v>63</v>
      </c>
      <c r="C1003" t="s">
        <v>1142</v>
      </c>
      <c r="D1003" t="s">
        <v>790</v>
      </c>
      <c r="E1003" t="s">
        <v>142</v>
      </c>
      <c r="F1003" t="str">
        <f t="shared" si="15"/>
        <v>5002033431</v>
      </c>
      <c r="G1003" t="s">
        <v>1153</v>
      </c>
      <c r="H1003" t="s">
        <v>1196</v>
      </c>
      <c r="I1003" s="4">
        <v>44784</v>
      </c>
    </row>
    <row r="1004" spans="1:9" x14ac:dyDescent="0.2">
      <c r="A1004" t="s">
        <v>16</v>
      </c>
      <c r="B1004" t="s">
        <v>63</v>
      </c>
      <c r="C1004" t="s">
        <v>1142</v>
      </c>
      <c r="D1004" t="s">
        <v>791</v>
      </c>
      <c r="E1004" t="s">
        <v>16</v>
      </c>
      <c r="F1004" t="str">
        <f t="shared" si="15"/>
        <v>500203351</v>
      </c>
      <c r="G1004" t="s">
        <v>1153</v>
      </c>
      <c r="H1004" t="s">
        <v>1196</v>
      </c>
      <c r="I1004" s="4">
        <v>42500</v>
      </c>
    </row>
    <row r="1005" spans="1:9" x14ac:dyDescent="0.2">
      <c r="A1005" t="s">
        <v>58</v>
      </c>
      <c r="B1005" t="s">
        <v>63</v>
      </c>
      <c r="C1005" t="s">
        <v>1142</v>
      </c>
      <c r="D1005" t="s">
        <v>791</v>
      </c>
      <c r="E1005" t="s">
        <v>37</v>
      </c>
      <c r="F1005" t="str">
        <f t="shared" si="15"/>
        <v>5002033511</v>
      </c>
      <c r="G1005" t="s">
        <v>1153</v>
      </c>
      <c r="H1005" t="s">
        <v>1196</v>
      </c>
      <c r="I1005" s="4">
        <v>44784</v>
      </c>
    </row>
    <row r="1006" spans="1:9" x14ac:dyDescent="0.2">
      <c r="A1006" t="s">
        <v>16</v>
      </c>
      <c r="B1006" t="s">
        <v>63</v>
      </c>
      <c r="C1006" t="s">
        <v>1142</v>
      </c>
      <c r="D1006" t="s">
        <v>792</v>
      </c>
      <c r="E1006" t="s">
        <v>16</v>
      </c>
      <c r="F1006" t="str">
        <f t="shared" si="15"/>
        <v>500203361</v>
      </c>
      <c r="G1006" t="s">
        <v>1153</v>
      </c>
      <c r="H1006" t="s">
        <v>1196</v>
      </c>
      <c r="I1006" s="4">
        <v>42500</v>
      </c>
    </row>
    <row r="1007" spans="1:9" x14ac:dyDescent="0.2">
      <c r="A1007" t="s">
        <v>58</v>
      </c>
      <c r="B1007" t="s">
        <v>63</v>
      </c>
      <c r="C1007" t="s">
        <v>1142</v>
      </c>
      <c r="D1007" t="s">
        <v>792</v>
      </c>
      <c r="E1007" t="s">
        <v>37</v>
      </c>
      <c r="F1007" t="str">
        <f t="shared" si="15"/>
        <v>5002033611</v>
      </c>
      <c r="G1007" t="s">
        <v>1420</v>
      </c>
      <c r="H1007" t="s">
        <v>1196</v>
      </c>
      <c r="I1007" s="4">
        <v>43082</v>
      </c>
    </row>
    <row r="1008" spans="1:9" x14ac:dyDescent="0.2">
      <c r="A1008" t="s">
        <v>62</v>
      </c>
      <c r="B1008" t="s">
        <v>63</v>
      </c>
      <c r="C1008" t="s">
        <v>1142</v>
      </c>
      <c r="D1008" t="s">
        <v>792</v>
      </c>
      <c r="E1008" t="s">
        <v>88</v>
      </c>
      <c r="F1008" t="str">
        <f t="shared" si="15"/>
        <v>5002033621</v>
      </c>
      <c r="G1008" t="s">
        <v>1153</v>
      </c>
      <c r="H1008" t="s">
        <v>1196</v>
      </c>
      <c r="I1008" s="4">
        <v>44784</v>
      </c>
    </row>
    <row r="1009" spans="1:9" x14ac:dyDescent="0.2">
      <c r="A1009" t="s">
        <v>16</v>
      </c>
      <c r="B1009" t="s">
        <v>63</v>
      </c>
      <c r="C1009" t="s">
        <v>1142</v>
      </c>
      <c r="D1009" t="s">
        <v>793</v>
      </c>
      <c r="E1009" t="s">
        <v>73</v>
      </c>
      <c r="F1009" t="str">
        <f t="shared" si="15"/>
        <v>500203397</v>
      </c>
      <c r="G1009" t="s">
        <v>1193</v>
      </c>
      <c r="H1009" t="s">
        <v>1492</v>
      </c>
      <c r="I1009" s="4">
        <v>42829</v>
      </c>
    </row>
    <row r="1010" spans="1:9" x14ac:dyDescent="0.2">
      <c r="A1010" t="s">
        <v>16</v>
      </c>
      <c r="B1010" t="s">
        <v>63</v>
      </c>
      <c r="C1010" t="s">
        <v>1142</v>
      </c>
      <c r="D1010" t="s">
        <v>794</v>
      </c>
      <c r="E1010" t="s">
        <v>138</v>
      </c>
      <c r="F1010" t="str">
        <f t="shared" si="15"/>
        <v>500203408</v>
      </c>
      <c r="G1010" t="s">
        <v>1193</v>
      </c>
      <c r="H1010" t="s">
        <v>1492</v>
      </c>
      <c r="I1010" s="4">
        <v>42997</v>
      </c>
    </row>
    <row r="1011" spans="1:9" x14ac:dyDescent="0.2">
      <c r="A1011" t="s">
        <v>16</v>
      </c>
      <c r="B1011" t="s">
        <v>63</v>
      </c>
      <c r="C1011" t="s">
        <v>1142</v>
      </c>
      <c r="D1011" t="s">
        <v>795</v>
      </c>
      <c r="E1011" t="s">
        <v>16</v>
      </c>
      <c r="F1011" t="str">
        <f t="shared" si="15"/>
        <v>500204011</v>
      </c>
      <c r="G1011" t="s">
        <v>1147</v>
      </c>
      <c r="H1011" t="s">
        <v>1439</v>
      </c>
      <c r="I1011" s="4">
        <v>42524</v>
      </c>
    </row>
    <row r="1012" spans="1:9" x14ac:dyDescent="0.2">
      <c r="A1012" t="s">
        <v>16</v>
      </c>
      <c r="B1012" t="s">
        <v>63</v>
      </c>
      <c r="C1012" t="s">
        <v>1142</v>
      </c>
      <c r="D1012" t="s">
        <v>796</v>
      </c>
      <c r="E1012" t="s">
        <v>16</v>
      </c>
      <c r="F1012" t="str">
        <f t="shared" si="15"/>
        <v>500204041</v>
      </c>
      <c r="G1012" t="s">
        <v>1420</v>
      </c>
      <c r="H1012" t="s">
        <v>1493</v>
      </c>
      <c r="I1012" s="4">
        <v>42527</v>
      </c>
    </row>
    <row r="1013" spans="1:9" x14ac:dyDescent="0.2">
      <c r="A1013" t="s">
        <v>58</v>
      </c>
      <c r="B1013" t="s">
        <v>63</v>
      </c>
      <c r="C1013" t="s">
        <v>1142</v>
      </c>
      <c r="D1013" t="s">
        <v>796</v>
      </c>
      <c r="E1013" t="s">
        <v>66</v>
      </c>
      <c r="F1013" t="str">
        <f t="shared" si="15"/>
        <v>500204045</v>
      </c>
      <c r="G1013" t="s">
        <v>1488</v>
      </c>
      <c r="H1013" t="s">
        <v>1493</v>
      </c>
      <c r="I1013" s="4">
        <v>43383</v>
      </c>
    </row>
    <row r="1014" spans="1:9" x14ac:dyDescent="0.2">
      <c r="A1014" t="s">
        <v>62</v>
      </c>
      <c r="B1014" t="s">
        <v>63</v>
      </c>
      <c r="C1014" t="s">
        <v>1142</v>
      </c>
      <c r="D1014" t="s">
        <v>796</v>
      </c>
      <c r="E1014" t="s">
        <v>49</v>
      </c>
      <c r="F1014" t="str">
        <f t="shared" si="15"/>
        <v>5002040410</v>
      </c>
      <c r="G1014" t="s">
        <v>1317</v>
      </c>
      <c r="H1014" t="s">
        <v>1493</v>
      </c>
      <c r="I1014" s="4">
        <v>45000</v>
      </c>
    </row>
    <row r="1015" spans="1:9" x14ac:dyDescent="0.2">
      <c r="A1015" t="s">
        <v>13</v>
      </c>
      <c r="B1015" t="s">
        <v>63</v>
      </c>
      <c r="C1015" t="s">
        <v>1142</v>
      </c>
      <c r="D1015" t="s">
        <v>796</v>
      </c>
      <c r="E1015" t="s">
        <v>84</v>
      </c>
      <c r="F1015" t="str">
        <f t="shared" si="15"/>
        <v>5002040415</v>
      </c>
      <c r="G1015" t="s">
        <v>1420</v>
      </c>
      <c r="H1015" t="s">
        <v>1493</v>
      </c>
      <c r="I1015" s="4">
        <v>45440</v>
      </c>
    </row>
    <row r="1016" spans="1:9" x14ac:dyDescent="0.2">
      <c r="A1016" t="s">
        <v>66</v>
      </c>
      <c r="B1016" t="s">
        <v>63</v>
      </c>
      <c r="C1016" t="s">
        <v>1142</v>
      </c>
      <c r="D1016" t="s">
        <v>796</v>
      </c>
      <c r="E1016" t="s">
        <v>87</v>
      </c>
      <c r="F1016" t="str">
        <f t="shared" si="15"/>
        <v>5002040419</v>
      </c>
      <c r="G1016" t="s">
        <v>1464</v>
      </c>
      <c r="H1016" t="s">
        <v>1493</v>
      </c>
      <c r="I1016" s="4">
        <v>45575</v>
      </c>
    </row>
    <row r="1017" spans="1:9" x14ac:dyDescent="0.2">
      <c r="A1017" t="s">
        <v>16</v>
      </c>
      <c r="B1017" t="s">
        <v>63</v>
      </c>
      <c r="C1017" t="s">
        <v>1142</v>
      </c>
      <c r="D1017" t="s">
        <v>798</v>
      </c>
      <c r="E1017" t="s">
        <v>73</v>
      </c>
      <c r="F1017" t="str">
        <f t="shared" si="15"/>
        <v>500204087</v>
      </c>
      <c r="G1017" t="s">
        <v>1220</v>
      </c>
      <c r="H1017" t="s">
        <v>1494</v>
      </c>
      <c r="I1017" s="4">
        <v>42542</v>
      </c>
    </row>
    <row r="1018" spans="1:9" x14ac:dyDescent="0.2">
      <c r="A1018" t="s">
        <v>16</v>
      </c>
      <c r="B1018" t="s">
        <v>63</v>
      </c>
      <c r="C1018" t="s">
        <v>1142</v>
      </c>
      <c r="D1018" t="s">
        <v>798</v>
      </c>
      <c r="E1018" t="s">
        <v>37</v>
      </c>
      <c r="F1018" t="str">
        <f t="shared" si="15"/>
        <v>5002040811</v>
      </c>
      <c r="G1018" t="s">
        <v>1220</v>
      </c>
      <c r="H1018" t="s">
        <v>1495</v>
      </c>
      <c r="I1018" s="4">
        <v>42866</v>
      </c>
    </row>
    <row r="1019" spans="1:9" x14ac:dyDescent="0.2">
      <c r="A1019" t="s">
        <v>16</v>
      </c>
      <c r="B1019" t="s">
        <v>63</v>
      </c>
      <c r="C1019" t="s">
        <v>1142</v>
      </c>
      <c r="D1019" t="s">
        <v>798</v>
      </c>
      <c r="E1019" t="s">
        <v>112</v>
      </c>
      <c r="F1019" t="str">
        <f t="shared" si="15"/>
        <v>500204089</v>
      </c>
      <c r="G1019" t="s">
        <v>1220</v>
      </c>
      <c r="H1019" t="s">
        <v>1496</v>
      </c>
      <c r="I1019" s="4">
        <v>42542</v>
      </c>
    </row>
    <row r="1020" spans="1:9" x14ac:dyDescent="0.2">
      <c r="A1020" t="s">
        <v>16</v>
      </c>
      <c r="B1020" t="s">
        <v>63</v>
      </c>
      <c r="C1020" t="s">
        <v>1142</v>
      </c>
      <c r="D1020" t="s">
        <v>799</v>
      </c>
      <c r="E1020" t="s">
        <v>62</v>
      </c>
      <c r="F1020" t="str">
        <f t="shared" si="15"/>
        <v>500204103</v>
      </c>
      <c r="G1020" t="s">
        <v>1220</v>
      </c>
      <c r="H1020" t="s">
        <v>1497</v>
      </c>
      <c r="I1020" s="4">
        <v>42528</v>
      </c>
    </row>
    <row r="1021" spans="1:9" x14ac:dyDescent="0.2">
      <c r="A1021" t="s">
        <v>16</v>
      </c>
      <c r="B1021" t="s">
        <v>63</v>
      </c>
      <c r="C1021" t="s">
        <v>1142</v>
      </c>
      <c r="D1021" t="s">
        <v>799</v>
      </c>
      <c r="E1021" t="s">
        <v>73</v>
      </c>
      <c r="F1021" t="str">
        <f t="shared" si="15"/>
        <v>500204107</v>
      </c>
      <c r="G1021" t="s">
        <v>1159</v>
      </c>
      <c r="H1021" t="s">
        <v>1496</v>
      </c>
      <c r="I1021" s="4">
        <v>42528</v>
      </c>
    </row>
    <row r="1022" spans="1:9" x14ac:dyDescent="0.2">
      <c r="A1022" t="s">
        <v>58</v>
      </c>
      <c r="B1022" t="s">
        <v>63</v>
      </c>
      <c r="C1022" t="s">
        <v>1142</v>
      </c>
      <c r="D1022" t="s">
        <v>800</v>
      </c>
      <c r="E1022" t="s">
        <v>16</v>
      </c>
      <c r="F1022" t="str">
        <f t="shared" si="15"/>
        <v>500204301</v>
      </c>
      <c r="G1022" t="s">
        <v>1147</v>
      </c>
      <c r="H1022" t="s">
        <v>1196</v>
      </c>
      <c r="I1022" s="4">
        <v>42537</v>
      </c>
    </row>
    <row r="1023" spans="1:9" x14ac:dyDescent="0.2">
      <c r="A1023" t="s">
        <v>16</v>
      </c>
      <c r="B1023" t="s">
        <v>63</v>
      </c>
      <c r="C1023" t="s">
        <v>1142</v>
      </c>
      <c r="D1023" t="s">
        <v>801</v>
      </c>
      <c r="E1023" t="s">
        <v>16</v>
      </c>
      <c r="F1023" t="str">
        <f t="shared" si="15"/>
        <v>500204361</v>
      </c>
      <c r="G1023" t="s">
        <v>1147</v>
      </c>
      <c r="H1023" t="s">
        <v>1498</v>
      </c>
      <c r="I1023" s="4">
        <v>42543</v>
      </c>
    </row>
    <row r="1024" spans="1:9" x14ac:dyDescent="0.2">
      <c r="A1024" t="s">
        <v>13</v>
      </c>
      <c r="B1024" t="s">
        <v>63</v>
      </c>
      <c r="C1024" t="s">
        <v>1142</v>
      </c>
      <c r="D1024" t="s">
        <v>801</v>
      </c>
      <c r="E1024" t="s">
        <v>49</v>
      </c>
      <c r="F1024" t="str">
        <f t="shared" si="15"/>
        <v>5002043610</v>
      </c>
      <c r="G1024" t="s">
        <v>1147</v>
      </c>
      <c r="H1024" t="s">
        <v>1498</v>
      </c>
      <c r="I1024" s="4">
        <v>42720</v>
      </c>
    </row>
    <row r="1025" spans="1:9" x14ac:dyDescent="0.2">
      <c r="A1025" t="s">
        <v>65</v>
      </c>
      <c r="B1025" t="s">
        <v>63</v>
      </c>
      <c r="C1025" t="s">
        <v>1142</v>
      </c>
      <c r="D1025" t="s">
        <v>801</v>
      </c>
      <c r="E1025" t="s">
        <v>86</v>
      </c>
      <c r="F1025" t="str">
        <f t="shared" si="15"/>
        <v>5002043618</v>
      </c>
      <c r="G1025" t="s">
        <v>1153</v>
      </c>
      <c r="H1025" t="s">
        <v>1498</v>
      </c>
      <c r="I1025" s="4">
        <v>42817</v>
      </c>
    </row>
    <row r="1026" spans="1:9" x14ac:dyDescent="0.2">
      <c r="A1026" t="s">
        <v>112</v>
      </c>
      <c r="B1026" t="s">
        <v>63</v>
      </c>
      <c r="C1026" t="s">
        <v>1142</v>
      </c>
      <c r="D1026" t="s">
        <v>801</v>
      </c>
      <c r="E1026" t="s">
        <v>46</v>
      </c>
      <c r="F1026" t="str">
        <f t="shared" si="15"/>
        <v>5002043630</v>
      </c>
      <c r="G1026" t="s">
        <v>1420</v>
      </c>
      <c r="H1026" t="s">
        <v>1498</v>
      </c>
      <c r="I1026" s="4">
        <v>43553</v>
      </c>
    </row>
    <row r="1027" spans="1:9" x14ac:dyDescent="0.2">
      <c r="A1027" t="s">
        <v>16</v>
      </c>
      <c r="B1027" t="s">
        <v>63</v>
      </c>
      <c r="C1027" t="s">
        <v>1142</v>
      </c>
      <c r="D1027" t="s">
        <v>802</v>
      </c>
      <c r="E1027" t="s">
        <v>16</v>
      </c>
      <c r="F1027" t="str">
        <f t="shared" ref="F1027:F1090" si="16">D1027&amp;E1027</f>
        <v>500204411</v>
      </c>
      <c r="G1027" t="s">
        <v>1147</v>
      </c>
      <c r="H1027" t="s">
        <v>1439</v>
      </c>
      <c r="I1027" s="4">
        <v>42544</v>
      </c>
    </row>
    <row r="1028" spans="1:9" x14ac:dyDescent="0.2">
      <c r="A1028" t="s">
        <v>58</v>
      </c>
      <c r="B1028" t="s">
        <v>63</v>
      </c>
      <c r="C1028" t="s">
        <v>1142</v>
      </c>
      <c r="D1028" t="s">
        <v>802</v>
      </c>
      <c r="E1028" t="s">
        <v>73</v>
      </c>
      <c r="F1028" t="str">
        <f t="shared" si="16"/>
        <v>500204417</v>
      </c>
      <c r="G1028" t="s">
        <v>1230</v>
      </c>
      <c r="H1028" t="s">
        <v>1460</v>
      </c>
      <c r="I1028" s="4">
        <v>42934</v>
      </c>
    </row>
    <row r="1029" spans="1:9" x14ac:dyDescent="0.2">
      <c r="A1029" t="s">
        <v>62</v>
      </c>
      <c r="B1029" t="s">
        <v>63</v>
      </c>
      <c r="C1029" t="s">
        <v>1142</v>
      </c>
      <c r="D1029" t="s">
        <v>802</v>
      </c>
      <c r="E1029" t="s">
        <v>37</v>
      </c>
      <c r="F1029" t="str">
        <f t="shared" si="16"/>
        <v>5002044111</v>
      </c>
      <c r="G1029" t="s">
        <v>1461</v>
      </c>
      <c r="H1029" t="s">
        <v>1439</v>
      </c>
      <c r="I1029" s="4">
        <v>43418</v>
      </c>
    </row>
    <row r="1030" spans="1:9" x14ac:dyDescent="0.2">
      <c r="A1030" t="s">
        <v>62</v>
      </c>
      <c r="B1030" t="s">
        <v>63</v>
      </c>
      <c r="C1030" t="s">
        <v>1142</v>
      </c>
      <c r="D1030" t="s">
        <v>802</v>
      </c>
      <c r="E1030" t="s">
        <v>82</v>
      </c>
      <c r="F1030" t="str">
        <f t="shared" si="16"/>
        <v>5002044112</v>
      </c>
      <c r="G1030" t="s">
        <v>1462</v>
      </c>
      <c r="H1030" t="s">
        <v>1463</v>
      </c>
      <c r="I1030" s="4">
        <v>43418</v>
      </c>
    </row>
    <row r="1031" spans="1:9" x14ac:dyDescent="0.2">
      <c r="A1031" t="s">
        <v>13</v>
      </c>
      <c r="B1031" t="s">
        <v>63</v>
      </c>
      <c r="C1031" t="s">
        <v>1142</v>
      </c>
      <c r="D1031" t="s">
        <v>802</v>
      </c>
      <c r="E1031" t="s">
        <v>44</v>
      </c>
      <c r="F1031" t="str">
        <f t="shared" si="16"/>
        <v>5002044116</v>
      </c>
      <c r="G1031" t="s">
        <v>1461</v>
      </c>
      <c r="H1031" t="s">
        <v>1439</v>
      </c>
      <c r="I1031" s="4">
        <v>43684</v>
      </c>
    </row>
    <row r="1032" spans="1:9" x14ac:dyDescent="0.2">
      <c r="A1032" t="s">
        <v>13</v>
      </c>
      <c r="B1032" t="s">
        <v>63</v>
      </c>
      <c r="C1032" t="s">
        <v>1142</v>
      </c>
      <c r="D1032" t="s">
        <v>802</v>
      </c>
      <c r="E1032" t="s">
        <v>91</v>
      </c>
      <c r="F1032" t="str">
        <f t="shared" si="16"/>
        <v>5002044117</v>
      </c>
      <c r="G1032" t="s">
        <v>1462</v>
      </c>
      <c r="H1032" t="s">
        <v>1463</v>
      </c>
      <c r="I1032" s="4">
        <v>43684</v>
      </c>
    </row>
    <row r="1033" spans="1:9" x14ac:dyDescent="0.2">
      <c r="A1033" t="s">
        <v>66</v>
      </c>
      <c r="B1033" t="s">
        <v>63</v>
      </c>
      <c r="C1033" t="s">
        <v>1142</v>
      </c>
      <c r="D1033" t="s">
        <v>802</v>
      </c>
      <c r="E1033" t="s">
        <v>88</v>
      </c>
      <c r="F1033" t="str">
        <f t="shared" si="16"/>
        <v>5002044121</v>
      </c>
      <c r="G1033" t="s">
        <v>1461</v>
      </c>
      <c r="H1033" t="s">
        <v>1439</v>
      </c>
      <c r="I1033" s="4">
        <v>43738</v>
      </c>
    </row>
    <row r="1034" spans="1:9" x14ac:dyDescent="0.2">
      <c r="A1034" t="s">
        <v>66</v>
      </c>
      <c r="B1034" t="s">
        <v>63</v>
      </c>
      <c r="C1034" t="s">
        <v>1142</v>
      </c>
      <c r="D1034" t="s">
        <v>802</v>
      </c>
      <c r="E1034" t="s">
        <v>116</v>
      </c>
      <c r="F1034" t="str">
        <f t="shared" si="16"/>
        <v>5002044122</v>
      </c>
      <c r="G1034" t="s">
        <v>1155</v>
      </c>
      <c r="H1034" t="s">
        <v>1463</v>
      </c>
      <c r="I1034" s="4">
        <v>43738</v>
      </c>
    </row>
    <row r="1035" spans="1:9" x14ac:dyDescent="0.2">
      <c r="A1035" t="s">
        <v>65</v>
      </c>
      <c r="B1035" t="s">
        <v>63</v>
      </c>
      <c r="C1035" t="s">
        <v>1142</v>
      </c>
      <c r="D1035" t="s">
        <v>802</v>
      </c>
      <c r="E1035" t="s">
        <v>95</v>
      </c>
      <c r="F1035" t="str">
        <f t="shared" si="16"/>
        <v>5002044126</v>
      </c>
      <c r="G1035" t="s">
        <v>1461</v>
      </c>
      <c r="H1035" t="s">
        <v>1439</v>
      </c>
      <c r="I1035" s="4">
        <v>44235</v>
      </c>
    </row>
    <row r="1036" spans="1:9" x14ac:dyDescent="0.2">
      <c r="A1036" t="s">
        <v>65</v>
      </c>
      <c r="B1036" t="s">
        <v>63</v>
      </c>
      <c r="C1036" t="s">
        <v>1142</v>
      </c>
      <c r="D1036" t="s">
        <v>802</v>
      </c>
      <c r="E1036" t="s">
        <v>93</v>
      </c>
      <c r="F1036" t="str">
        <f t="shared" si="16"/>
        <v>5002044127</v>
      </c>
      <c r="G1036" t="s">
        <v>1155</v>
      </c>
      <c r="H1036" t="s">
        <v>1463</v>
      </c>
      <c r="I1036" s="4">
        <v>44235</v>
      </c>
    </row>
    <row r="1037" spans="1:9" x14ac:dyDescent="0.2">
      <c r="A1037" t="s">
        <v>73</v>
      </c>
      <c r="B1037" t="s">
        <v>63</v>
      </c>
      <c r="C1037" t="s">
        <v>1142</v>
      </c>
      <c r="D1037" t="s">
        <v>802</v>
      </c>
      <c r="E1037" t="s">
        <v>104</v>
      </c>
      <c r="F1037" t="str">
        <f t="shared" si="16"/>
        <v>5002044135</v>
      </c>
      <c r="G1037" t="s">
        <v>1464</v>
      </c>
      <c r="H1037" t="s">
        <v>1210</v>
      </c>
      <c r="I1037" s="4">
        <v>44691</v>
      </c>
    </row>
    <row r="1038" spans="1:9" x14ac:dyDescent="0.2">
      <c r="A1038" t="s">
        <v>138</v>
      </c>
      <c r="B1038" t="s">
        <v>63</v>
      </c>
      <c r="C1038" t="s">
        <v>1142</v>
      </c>
      <c r="D1038" t="s">
        <v>802</v>
      </c>
      <c r="E1038" t="s">
        <v>53</v>
      </c>
      <c r="F1038" t="str">
        <f t="shared" si="16"/>
        <v>5002044140</v>
      </c>
      <c r="G1038" t="s">
        <v>1464</v>
      </c>
      <c r="H1038" t="s">
        <v>1439</v>
      </c>
      <c r="I1038" s="4">
        <v>44770</v>
      </c>
    </row>
    <row r="1039" spans="1:9" x14ac:dyDescent="0.2">
      <c r="A1039" t="s">
        <v>138</v>
      </c>
      <c r="B1039" t="s">
        <v>63</v>
      </c>
      <c r="C1039" t="s">
        <v>1142</v>
      </c>
      <c r="D1039" t="s">
        <v>802</v>
      </c>
      <c r="E1039" t="s">
        <v>33</v>
      </c>
      <c r="F1039" t="str">
        <f t="shared" si="16"/>
        <v>5002044145</v>
      </c>
      <c r="G1039" t="s">
        <v>1462</v>
      </c>
      <c r="H1039" t="s">
        <v>1463</v>
      </c>
      <c r="I1039" s="4">
        <v>44770</v>
      </c>
    </row>
    <row r="1040" spans="1:9" x14ac:dyDescent="0.2">
      <c r="A1040" t="s">
        <v>62</v>
      </c>
      <c r="B1040" t="s">
        <v>63</v>
      </c>
      <c r="C1040" t="s">
        <v>1142</v>
      </c>
      <c r="D1040" t="s">
        <v>804</v>
      </c>
      <c r="E1040" t="s">
        <v>16</v>
      </c>
      <c r="F1040" t="str">
        <f t="shared" si="16"/>
        <v>500204451</v>
      </c>
      <c r="G1040" t="s">
        <v>1147</v>
      </c>
      <c r="H1040" t="s">
        <v>1499</v>
      </c>
      <c r="I1040" s="4">
        <v>42545</v>
      </c>
    </row>
    <row r="1041" spans="1:9" x14ac:dyDescent="0.2">
      <c r="A1041" t="s">
        <v>62</v>
      </c>
      <c r="B1041" t="s">
        <v>63</v>
      </c>
      <c r="C1041" t="s">
        <v>1142</v>
      </c>
      <c r="D1041" t="s">
        <v>804</v>
      </c>
      <c r="E1041" t="s">
        <v>66</v>
      </c>
      <c r="F1041" t="str">
        <f t="shared" si="16"/>
        <v>500204455</v>
      </c>
      <c r="G1041" t="s">
        <v>1143</v>
      </c>
      <c r="H1041" t="s">
        <v>1443</v>
      </c>
      <c r="I1041" s="4">
        <v>42545</v>
      </c>
    </row>
    <row r="1042" spans="1:9" x14ac:dyDescent="0.2">
      <c r="A1042" t="s">
        <v>16</v>
      </c>
      <c r="B1042" t="s">
        <v>63</v>
      </c>
      <c r="C1042" t="s">
        <v>1142</v>
      </c>
      <c r="D1042" t="s">
        <v>805</v>
      </c>
      <c r="E1042" t="s">
        <v>16</v>
      </c>
      <c r="F1042" t="str">
        <f t="shared" si="16"/>
        <v>500204571</v>
      </c>
      <c r="G1042" t="s">
        <v>1143</v>
      </c>
      <c r="H1042" t="s">
        <v>1500</v>
      </c>
      <c r="I1042" s="4">
        <v>42551</v>
      </c>
    </row>
    <row r="1043" spans="1:9" x14ac:dyDescent="0.2">
      <c r="A1043" t="s">
        <v>16</v>
      </c>
      <c r="B1043" t="s">
        <v>63</v>
      </c>
      <c r="C1043" t="s">
        <v>1142</v>
      </c>
      <c r="D1043" t="s">
        <v>805</v>
      </c>
      <c r="E1043" t="s">
        <v>58</v>
      </c>
      <c r="F1043" t="str">
        <f t="shared" si="16"/>
        <v>500204572</v>
      </c>
      <c r="G1043" t="s">
        <v>1143</v>
      </c>
      <c r="H1043" t="s">
        <v>1501</v>
      </c>
      <c r="I1043" s="4">
        <v>42551</v>
      </c>
    </row>
    <row r="1044" spans="1:9" x14ac:dyDescent="0.2">
      <c r="A1044" t="s">
        <v>16</v>
      </c>
      <c r="B1044" t="s">
        <v>63</v>
      </c>
      <c r="C1044" t="s">
        <v>1142</v>
      </c>
      <c r="D1044" t="s">
        <v>1502</v>
      </c>
      <c r="E1044" t="s">
        <v>16</v>
      </c>
      <c r="F1044" t="str">
        <f t="shared" si="16"/>
        <v>500204581</v>
      </c>
      <c r="G1044" t="s">
        <v>1147</v>
      </c>
      <c r="H1044" t="s">
        <v>1270</v>
      </c>
      <c r="I1044" s="4">
        <v>42551</v>
      </c>
    </row>
    <row r="1045" spans="1:9" x14ac:dyDescent="0.2">
      <c r="A1045" t="s">
        <v>16</v>
      </c>
      <c r="B1045" t="s">
        <v>63</v>
      </c>
      <c r="C1045" t="s">
        <v>1142</v>
      </c>
      <c r="D1045" t="s">
        <v>806</v>
      </c>
      <c r="E1045" t="s">
        <v>138</v>
      </c>
      <c r="F1045" t="str">
        <f t="shared" si="16"/>
        <v>500204898</v>
      </c>
      <c r="G1045" t="s">
        <v>1220</v>
      </c>
      <c r="H1045" t="s">
        <v>1490</v>
      </c>
      <c r="I1045" s="4">
        <v>42576</v>
      </c>
    </row>
    <row r="1046" spans="1:9" x14ac:dyDescent="0.2">
      <c r="A1046" t="s">
        <v>16</v>
      </c>
      <c r="B1046" t="s">
        <v>63</v>
      </c>
      <c r="C1046" t="s">
        <v>1142</v>
      </c>
      <c r="D1046" t="s">
        <v>806</v>
      </c>
      <c r="E1046" t="s">
        <v>13</v>
      </c>
      <c r="F1046" t="str">
        <f t="shared" si="16"/>
        <v>500204894</v>
      </c>
      <c r="G1046" t="s">
        <v>1220</v>
      </c>
      <c r="H1046" t="s">
        <v>1178</v>
      </c>
      <c r="I1046" s="4">
        <v>42562</v>
      </c>
    </row>
    <row r="1047" spans="1:9" x14ac:dyDescent="0.2">
      <c r="A1047" t="s">
        <v>58</v>
      </c>
      <c r="B1047" t="s">
        <v>63</v>
      </c>
      <c r="C1047" t="s">
        <v>1142</v>
      </c>
      <c r="D1047" t="s">
        <v>807</v>
      </c>
      <c r="E1047" t="s">
        <v>62</v>
      </c>
      <c r="F1047" t="str">
        <f t="shared" si="16"/>
        <v>500204903</v>
      </c>
      <c r="G1047" t="s">
        <v>1420</v>
      </c>
      <c r="H1047" t="s">
        <v>1394</v>
      </c>
      <c r="I1047" s="4">
        <v>42570</v>
      </c>
    </row>
    <row r="1048" spans="1:9" x14ac:dyDescent="0.2">
      <c r="A1048" t="s">
        <v>16</v>
      </c>
      <c r="B1048" t="s">
        <v>63</v>
      </c>
      <c r="C1048" t="s">
        <v>1142</v>
      </c>
      <c r="D1048" t="s">
        <v>808</v>
      </c>
      <c r="E1048" t="s">
        <v>16</v>
      </c>
      <c r="F1048" t="str">
        <f t="shared" si="16"/>
        <v>500204911</v>
      </c>
      <c r="G1048" t="s">
        <v>1155</v>
      </c>
      <c r="H1048" t="s">
        <v>1178</v>
      </c>
      <c r="I1048" s="4">
        <v>42563</v>
      </c>
    </row>
    <row r="1049" spans="1:9" x14ac:dyDescent="0.2">
      <c r="A1049" t="s">
        <v>58</v>
      </c>
      <c r="B1049" t="s">
        <v>63</v>
      </c>
      <c r="C1049" t="s">
        <v>1142</v>
      </c>
      <c r="D1049" t="s">
        <v>808</v>
      </c>
      <c r="E1049" t="s">
        <v>66</v>
      </c>
      <c r="F1049" t="str">
        <f t="shared" si="16"/>
        <v>500204915</v>
      </c>
      <c r="G1049" t="s">
        <v>1440</v>
      </c>
      <c r="H1049" t="s">
        <v>1178</v>
      </c>
      <c r="I1049" s="4">
        <v>42613</v>
      </c>
    </row>
    <row r="1050" spans="1:9" x14ac:dyDescent="0.2">
      <c r="A1050" t="s">
        <v>16</v>
      </c>
      <c r="B1050" t="s">
        <v>63</v>
      </c>
      <c r="C1050" t="s">
        <v>1142</v>
      </c>
      <c r="D1050" t="s">
        <v>809</v>
      </c>
      <c r="E1050" t="s">
        <v>16</v>
      </c>
      <c r="F1050" t="str">
        <f t="shared" si="16"/>
        <v>500204941</v>
      </c>
      <c r="G1050" t="s">
        <v>1147</v>
      </c>
      <c r="H1050" t="s">
        <v>1503</v>
      </c>
      <c r="I1050" s="4">
        <v>42566</v>
      </c>
    </row>
    <row r="1051" spans="1:9" x14ac:dyDescent="0.2">
      <c r="A1051" t="s">
        <v>58</v>
      </c>
      <c r="B1051" t="s">
        <v>63</v>
      </c>
      <c r="C1051" t="s">
        <v>1142</v>
      </c>
      <c r="D1051" t="s">
        <v>809</v>
      </c>
      <c r="E1051" t="s">
        <v>73</v>
      </c>
      <c r="F1051" t="str">
        <f t="shared" si="16"/>
        <v>500204947</v>
      </c>
      <c r="G1051" t="s">
        <v>1188</v>
      </c>
      <c r="H1051" t="s">
        <v>1459</v>
      </c>
      <c r="I1051" s="4">
        <v>42758</v>
      </c>
    </row>
    <row r="1052" spans="1:9" x14ac:dyDescent="0.2">
      <c r="A1052" t="s">
        <v>16</v>
      </c>
      <c r="B1052" t="s">
        <v>63</v>
      </c>
      <c r="C1052" t="s">
        <v>1142</v>
      </c>
      <c r="D1052" t="s">
        <v>810</v>
      </c>
      <c r="E1052" t="s">
        <v>138</v>
      </c>
      <c r="F1052" t="str">
        <f t="shared" si="16"/>
        <v>500204958</v>
      </c>
      <c r="G1052" t="s">
        <v>1220</v>
      </c>
      <c r="H1052" t="s">
        <v>1490</v>
      </c>
      <c r="I1052" s="4">
        <v>42576</v>
      </c>
    </row>
    <row r="1053" spans="1:9" x14ac:dyDescent="0.2">
      <c r="A1053" t="s">
        <v>16</v>
      </c>
      <c r="B1053" t="s">
        <v>63</v>
      </c>
      <c r="C1053" t="s">
        <v>1142</v>
      </c>
      <c r="D1053" t="s">
        <v>810</v>
      </c>
      <c r="E1053" t="s">
        <v>13</v>
      </c>
      <c r="F1053" t="str">
        <f t="shared" si="16"/>
        <v>500204954</v>
      </c>
      <c r="G1053" t="s">
        <v>1220</v>
      </c>
      <c r="H1053" t="s">
        <v>1178</v>
      </c>
      <c r="I1053" s="4">
        <v>42569</v>
      </c>
    </row>
    <row r="1054" spans="1:9" x14ac:dyDescent="0.2">
      <c r="A1054" t="s">
        <v>16</v>
      </c>
      <c r="B1054" t="s">
        <v>63</v>
      </c>
      <c r="C1054" t="s">
        <v>1142</v>
      </c>
      <c r="D1054" t="s">
        <v>811</v>
      </c>
      <c r="E1054" t="s">
        <v>16</v>
      </c>
      <c r="F1054" t="str">
        <f t="shared" si="16"/>
        <v>500205221</v>
      </c>
      <c r="G1054" t="s">
        <v>1420</v>
      </c>
      <c r="H1054" t="s">
        <v>1504</v>
      </c>
      <c r="I1054" s="4">
        <v>42576</v>
      </c>
    </row>
    <row r="1055" spans="1:9" x14ac:dyDescent="0.2">
      <c r="A1055" t="s">
        <v>58</v>
      </c>
      <c r="B1055" t="s">
        <v>63</v>
      </c>
      <c r="C1055" t="s">
        <v>1142</v>
      </c>
      <c r="D1055" t="s">
        <v>811</v>
      </c>
      <c r="E1055" t="s">
        <v>49</v>
      </c>
      <c r="F1055" t="str">
        <f t="shared" si="16"/>
        <v>5002052210</v>
      </c>
      <c r="G1055" t="s">
        <v>1420</v>
      </c>
      <c r="H1055" t="s">
        <v>1504</v>
      </c>
      <c r="I1055" s="4">
        <v>43061</v>
      </c>
    </row>
    <row r="1056" spans="1:9" x14ac:dyDescent="0.2">
      <c r="A1056" t="s">
        <v>16</v>
      </c>
      <c r="B1056" t="s">
        <v>63</v>
      </c>
      <c r="C1056" t="s">
        <v>1142</v>
      </c>
      <c r="D1056" t="s">
        <v>813</v>
      </c>
      <c r="E1056" t="s">
        <v>16</v>
      </c>
      <c r="F1056" t="str">
        <f t="shared" si="16"/>
        <v>500205851</v>
      </c>
      <c r="G1056" t="s">
        <v>1230</v>
      </c>
      <c r="H1056" t="s">
        <v>1439</v>
      </c>
      <c r="I1056" s="4">
        <v>42615</v>
      </c>
    </row>
    <row r="1057" spans="1:9" x14ac:dyDescent="0.2">
      <c r="A1057" t="s">
        <v>58</v>
      </c>
      <c r="B1057" t="s">
        <v>63</v>
      </c>
      <c r="C1057" t="s">
        <v>1142</v>
      </c>
      <c r="D1057" t="s">
        <v>814</v>
      </c>
      <c r="E1057" t="s">
        <v>66</v>
      </c>
      <c r="F1057" t="str">
        <f t="shared" si="16"/>
        <v>500205865</v>
      </c>
      <c r="G1057" t="s">
        <v>1153</v>
      </c>
      <c r="H1057" t="s">
        <v>1148</v>
      </c>
      <c r="I1057" s="4">
        <v>43847</v>
      </c>
    </row>
    <row r="1058" spans="1:9" x14ac:dyDescent="0.2">
      <c r="A1058" t="s">
        <v>16</v>
      </c>
      <c r="B1058" t="s">
        <v>63</v>
      </c>
      <c r="C1058" t="s">
        <v>1142</v>
      </c>
      <c r="D1058" t="s">
        <v>815</v>
      </c>
      <c r="E1058" t="s">
        <v>16</v>
      </c>
      <c r="F1058" t="str">
        <f t="shared" si="16"/>
        <v>500205871</v>
      </c>
      <c r="G1058" t="s">
        <v>1155</v>
      </c>
      <c r="H1058" t="s">
        <v>1178</v>
      </c>
      <c r="I1058" s="4">
        <v>42615</v>
      </c>
    </row>
    <row r="1059" spans="1:9" x14ac:dyDescent="0.2">
      <c r="A1059" t="s">
        <v>58</v>
      </c>
      <c r="B1059" t="s">
        <v>63</v>
      </c>
      <c r="C1059" t="s">
        <v>1142</v>
      </c>
      <c r="D1059" t="s">
        <v>815</v>
      </c>
      <c r="E1059" t="s">
        <v>66</v>
      </c>
      <c r="F1059" t="str">
        <f t="shared" si="16"/>
        <v>500205875</v>
      </c>
      <c r="G1059" t="s">
        <v>1453</v>
      </c>
      <c r="H1059" t="s">
        <v>1178</v>
      </c>
      <c r="I1059" s="4">
        <v>43893</v>
      </c>
    </row>
    <row r="1060" spans="1:9" x14ac:dyDescent="0.2">
      <c r="A1060" t="s">
        <v>62</v>
      </c>
      <c r="B1060" t="s">
        <v>63</v>
      </c>
      <c r="C1060" t="s">
        <v>1142</v>
      </c>
      <c r="D1060" t="s">
        <v>815</v>
      </c>
      <c r="E1060" t="s">
        <v>112</v>
      </c>
      <c r="F1060" t="str">
        <f t="shared" si="16"/>
        <v>500205879</v>
      </c>
      <c r="G1060" t="s">
        <v>1453</v>
      </c>
      <c r="H1060" t="s">
        <v>1178</v>
      </c>
      <c r="I1060" s="4">
        <v>44312</v>
      </c>
    </row>
    <row r="1061" spans="1:9" x14ac:dyDescent="0.2">
      <c r="A1061" t="s">
        <v>16</v>
      </c>
      <c r="B1061" t="s">
        <v>63</v>
      </c>
      <c r="C1061" t="s">
        <v>1142</v>
      </c>
      <c r="D1061" t="s">
        <v>816</v>
      </c>
      <c r="E1061" t="s">
        <v>16</v>
      </c>
      <c r="F1061" t="str">
        <f t="shared" si="16"/>
        <v>500205881</v>
      </c>
      <c r="G1061" t="s">
        <v>1155</v>
      </c>
      <c r="H1061" t="s">
        <v>1178</v>
      </c>
      <c r="I1061" s="4">
        <v>42615</v>
      </c>
    </row>
    <row r="1062" spans="1:9" x14ac:dyDescent="0.2">
      <c r="A1062" t="s">
        <v>58</v>
      </c>
      <c r="B1062" t="s">
        <v>63</v>
      </c>
      <c r="C1062" t="s">
        <v>1142</v>
      </c>
      <c r="D1062" t="s">
        <v>816</v>
      </c>
      <c r="E1062" t="s">
        <v>66</v>
      </c>
      <c r="F1062" t="str">
        <f t="shared" si="16"/>
        <v>500205885</v>
      </c>
      <c r="G1062" t="s">
        <v>1453</v>
      </c>
      <c r="H1062" t="s">
        <v>1178</v>
      </c>
      <c r="I1062" s="4">
        <v>43893</v>
      </c>
    </row>
    <row r="1063" spans="1:9" x14ac:dyDescent="0.2">
      <c r="A1063" t="s">
        <v>62</v>
      </c>
      <c r="B1063" t="s">
        <v>63</v>
      </c>
      <c r="C1063" t="s">
        <v>1142</v>
      </c>
      <c r="D1063" t="s">
        <v>816</v>
      </c>
      <c r="E1063" t="s">
        <v>112</v>
      </c>
      <c r="F1063" t="str">
        <f t="shared" si="16"/>
        <v>500205889</v>
      </c>
      <c r="G1063" t="s">
        <v>1453</v>
      </c>
      <c r="H1063" t="s">
        <v>1178</v>
      </c>
      <c r="I1063" s="4">
        <v>44312</v>
      </c>
    </row>
    <row r="1064" spans="1:9" x14ac:dyDescent="0.2">
      <c r="A1064" t="s">
        <v>16</v>
      </c>
      <c r="B1064" t="s">
        <v>63</v>
      </c>
      <c r="C1064" t="s">
        <v>1142</v>
      </c>
      <c r="D1064" t="s">
        <v>817</v>
      </c>
      <c r="E1064" t="s">
        <v>16</v>
      </c>
      <c r="F1064" t="str">
        <f t="shared" si="16"/>
        <v>500205891</v>
      </c>
      <c r="G1064" t="s">
        <v>1155</v>
      </c>
      <c r="H1064" t="s">
        <v>1178</v>
      </c>
      <c r="I1064" s="4">
        <v>42615</v>
      </c>
    </row>
    <row r="1065" spans="1:9" x14ac:dyDescent="0.2">
      <c r="A1065" t="s">
        <v>58</v>
      </c>
      <c r="B1065" t="s">
        <v>63</v>
      </c>
      <c r="C1065" t="s">
        <v>1142</v>
      </c>
      <c r="D1065" t="s">
        <v>817</v>
      </c>
      <c r="E1065" t="s">
        <v>66</v>
      </c>
      <c r="F1065" t="str">
        <f t="shared" si="16"/>
        <v>500205895</v>
      </c>
      <c r="G1065" t="s">
        <v>1453</v>
      </c>
      <c r="H1065" t="s">
        <v>1178</v>
      </c>
      <c r="I1065" s="4">
        <v>43893</v>
      </c>
    </row>
    <row r="1066" spans="1:9" x14ac:dyDescent="0.2">
      <c r="A1066" t="s">
        <v>62</v>
      </c>
      <c r="B1066" t="s">
        <v>63</v>
      </c>
      <c r="C1066" t="s">
        <v>1142</v>
      </c>
      <c r="D1066" t="s">
        <v>817</v>
      </c>
      <c r="E1066" t="s">
        <v>112</v>
      </c>
      <c r="F1066" t="str">
        <f t="shared" si="16"/>
        <v>500205899</v>
      </c>
      <c r="G1066" t="s">
        <v>1453</v>
      </c>
      <c r="H1066" t="s">
        <v>1178</v>
      </c>
      <c r="I1066" s="4">
        <v>44312</v>
      </c>
    </row>
    <row r="1067" spans="1:9" x14ac:dyDescent="0.2">
      <c r="A1067" t="s">
        <v>16</v>
      </c>
      <c r="B1067" t="s">
        <v>63</v>
      </c>
      <c r="C1067" t="s">
        <v>1142</v>
      </c>
      <c r="D1067" t="s">
        <v>818</v>
      </c>
      <c r="E1067" t="s">
        <v>16</v>
      </c>
      <c r="F1067" t="str">
        <f t="shared" si="16"/>
        <v>500205921</v>
      </c>
      <c r="G1067" t="s">
        <v>1230</v>
      </c>
      <c r="H1067" t="s">
        <v>1487</v>
      </c>
      <c r="I1067" s="4">
        <v>42618</v>
      </c>
    </row>
    <row r="1068" spans="1:9" x14ac:dyDescent="0.2">
      <c r="A1068" t="s">
        <v>58</v>
      </c>
      <c r="B1068" t="s">
        <v>63</v>
      </c>
      <c r="C1068" t="s">
        <v>1142</v>
      </c>
      <c r="D1068" t="s">
        <v>818</v>
      </c>
      <c r="E1068" t="s">
        <v>66</v>
      </c>
      <c r="F1068" t="str">
        <f t="shared" si="16"/>
        <v>500205925</v>
      </c>
      <c r="G1068" t="s">
        <v>1317</v>
      </c>
      <c r="H1068" t="s">
        <v>1487</v>
      </c>
      <c r="I1068" s="4">
        <v>43278</v>
      </c>
    </row>
    <row r="1069" spans="1:9" x14ac:dyDescent="0.2">
      <c r="A1069" t="s">
        <v>62</v>
      </c>
      <c r="B1069" t="s">
        <v>63</v>
      </c>
      <c r="C1069" t="s">
        <v>1142</v>
      </c>
      <c r="D1069" t="s">
        <v>818</v>
      </c>
      <c r="E1069" t="s">
        <v>138</v>
      </c>
      <c r="F1069" t="str">
        <f t="shared" si="16"/>
        <v>500205928</v>
      </c>
      <c r="G1069" t="s">
        <v>1488</v>
      </c>
      <c r="H1069" t="s">
        <v>1487</v>
      </c>
      <c r="I1069" s="4">
        <v>43360</v>
      </c>
    </row>
    <row r="1070" spans="1:9" x14ac:dyDescent="0.2">
      <c r="A1070" t="s">
        <v>16</v>
      </c>
      <c r="B1070" t="s">
        <v>63</v>
      </c>
      <c r="C1070" t="s">
        <v>1142</v>
      </c>
      <c r="D1070" t="s">
        <v>819</v>
      </c>
      <c r="E1070" t="s">
        <v>13</v>
      </c>
      <c r="F1070" t="str">
        <f t="shared" si="16"/>
        <v>500205934</v>
      </c>
      <c r="G1070" t="s">
        <v>1220</v>
      </c>
      <c r="H1070" t="s">
        <v>1490</v>
      </c>
      <c r="I1070" s="4">
        <v>42619</v>
      </c>
    </row>
    <row r="1071" spans="1:9" x14ac:dyDescent="0.2">
      <c r="A1071" t="s">
        <v>16</v>
      </c>
      <c r="B1071" t="s">
        <v>63</v>
      </c>
      <c r="C1071" t="s">
        <v>1142</v>
      </c>
      <c r="D1071" t="s">
        <v>819</v>
      </c>
      <c r="E1071" t="s">
        <v>66</v>
      </c>
      <c r="F1071" t="str">
        <f t="shared" si="16"/>
        <v>500205935</v>
      </c>
      <c r="G1071" t="s">
        <v>1220</v>
      </c>
      <c r="H1071" t="s">
        <v>1178</v>
      </c>
      <c r="I1071" s="4">
        <v>42619</v>
      </c>
    </row>
    <row r="1072" spans="1:9" x14ac:dyDescent="0.2">
      <c r="A1072" t="s">
        <v>16</v>
      </c>
      <c r="B1072" t="s">
        <v>63</v>
      </c>
      <c r="C1072" t="s">
        <v>1142</v>
      </c>
      <c r="D1072" t="s">
        <v>820</v>
      </c>
      <c r="E1072" t="s">
        <v>16</v>
      </c>
      <c r="F1072" t="str">
        <f t="shared" si="16"/>
        <v>500206051</v>
      </c>
      <c r="G1072" t="s">
        <v>1420</v>
      </c>
      <c r="H1072" t="s">
        <v>1148</v>
      </c>
      <c r="I1072" s="4">
        <v>42621</v>
      </c>
    </row>
    <row r="1073" spans="1:9" x14ac:dyDescent="0.2">
      <c r="A1073" t="s">
        <v>16</v>
      </c>
      <c r="B1073" t="s">
        <v>63</v>
      </c>
      <c r="C1073" t="s">
        <v>1142</v>
      </c>
      <c r="D1073" t="s">
        <v>820</v>
      </c>
      <c r="E1073" t="s">
        <v>73</v>
      </c>
      <c r="F1073" t="str">
        <f t="shared" si="16"/>
        <v>500206057</v>
      </c>
      <c r="G1073" t="s">
        <v>1155</v>
      </c>
      <c r="H1073" t="s">
        <v>1469</v>
      </c>
      <c r="I1073" s="4">
        <v>42621</v>
      </c>
    </row>
    <row r="1074" spans="1:9" x14ac:dyDescent="0.2">
      <c r="A1074" t="s">
        <v>58</v>
      </c>
      <c r="B1074" t="s">
        <v>63</v>
      </c>
      <c r="C1074" t="s">
        <v>1142</v>
      </c>
      <c r="D1074" t="s">
        <v>820</v>
      </c>
      <c r="E1074" t="s">
        <v>84</v>
      </c>
      <c r="F1074" t="str">
        <f t="shared" si="16"/>
        <v>5002060515</v>
      </c>
      <c r="G1074" t="s">
        <v>1155</v>
      </c>
      <c r="H1074" t="s">
        <v>1469</v>
      </c>
      <c r="I1074" s="4">
        <v>42954</v>
      </c>
    </row>
    <row r="1075" spans="1:9" x14ac:dyDescent="0.2">
      <c r="A1075" t="s">
        <v>66</v>
      </c>
      <c r="B1075" t="s">
        <v>63</v>
      </c>
      <c r="C1075" t="s">
        <v>1142</v>
      </c>
      <c r="D1075" t="s">
        <v>820</v>
      </c>
      <c r="E1075" t="s">
        <v>87</v>
      </c>
      <c r="F1075" t="str">
        <f t="shared" si="16"/>
        <v>5002060519</v>
      </c>
      <c r="G1075" t="s">
        <v>1147</v>
      </c>
      <c r="H1075" t="s">
        <v>1199</v>
      </c>
      <c r="I1075" s="4">
        <v>43845</v>
      </c>
    </row>
    <row r="1076" spans="1:9" x14ac:dyDescent="0.2">
      <c r="A1076" t="s">
        <v>65</v>
      </c>
      <c r="B1076" t="s">
        <v>63</v>
      </c>
      <c r="C1076" t="s">
        <v>1142</v>
      </c>
      <c r="D1076" t="s">
        <v>820</v>
      </c>
      <c r="E1076" t="s">
        <v>93</v>
      </c>
      <c r="F1076" t="str">
        <f t="shared" si="16"/>
        <v>5002060527</v>
      </c>
      <c r="G1076" t="s">
        <v>1147</v>
      </c>
      <c r="H1076" t="s">
        <v>1199</v>
      </c>
      <c r="I1076" s="4">
        <v>44341</v>
      </c>
    </row>
    <row r="1077" spans="1:9" x14ac:dyDescent="0.2">
      <c r="A1077" t="s">
        <v>73</v>
      </c>
      <c r="B1077" t="s">
        <v>63</v>
      </c>
      <c r="C1077" t="s">
        <v>1142</v>
      </c>
      <c r="D1077" t="s">
        <v>820</v>
      </c>
      <c r="E1077" t="s">
        <v>98</v>
      </c>
      <c r="F1077" t="str">
        <f t="shared" si="16"/>
        <v>5002060536</v>
      </c>
      <c r="G1077" t="s">
        <v>1147</v>
      </c>
      <c r="H1077" t="s">
        <v>1199</v>
      </c>
      <c r="I1077" s="4">
        <v>44993</v>
      </c>
    </row>
    <row r="1078" spans="1:9" x14ac:dyDescent="0.2">
      <c r="A1078" t="s">
        <v>16</v>
      </c>
      <c r="B1078" t="s">
        <v>63</v>
      </c>
      <c r="C1078" t="s">
        <v>1142</v>
      </c>
      <c r="D1078" t="s">
        <v>821</v>
      </c>
      <c r="E1078" t="s">
        <v>62</v>
      </c>
      <c r="F1078" t="str">
        <f t="shared" si="16"/>
        <v>500206083</v>
      </c>
      <c r="G1078" t="s">
        <v>1220</v>
      </c>
      <c r="H1078" t="s">
        <v>1500</v>
      </c>
      <c r="I1078" s="4">
        <v>42622</v>
      </c>
    </row>
    <row r="1079" spans="1:9" x14ac:dyDescent="0.2">
      <c r="A1079" t="s">
        <v>16</v>
      </c>
      <c r="B1079" t="s">
        <v>63</v>
      </c>
      <c r="C1079" t="s">
        <v>1142</v>
      </c>
      <c r="D1079" t="s">
        <v>821</v>
      </c>
      <c r="E1079" t="s">
        <v>13</v>
      </c>
      <c r="F1079" t="str">
        <f t="shared" si="16"/>
        <v>500206084</v>
      </c>
      <c r="G1079" t="s">
        <v>1220</v>
      </c>
      <c r="H1079" t="s">
        <v>1501</v>
      </c>
      <c r="I1079" s="4">
        <v>42622</v>
      </c>
    </row>
    <row r="1080" spans="1:9" x14ac:dyDescent="0.2">
      <c r="A1080" t="s">
        <v>16</v>
      </c>
      <c r="B1080" t="s">
        <v>63</v>
      </c>
      <c r="C1080" t="s">
        <v>1142</v>
      </c>
      <c r="D1080" t="s">
        <v>822</v>
      </c>
      <c r="E1080" t="s">
        <v>62</v>
      </c>
      <c r="F1080" t="str">
        <f t="shared" si="16"/>
        <v>500206093</v>
      </c>
      <c r="G1080" t="s">
        <v>1220</v>
      </c>
      <c r="H1080" t="s">
        <v>1500</v>
      </c>
      <c r="I1080" s="4">
        <v>42622</v>
      </c>
    </row>
    <row r="1081" spans="1:9" x14ac:dyDescent="0.2">
      <c r="A1081" t="s">
        <v>16</v>
      </c>
      <c r="B1081" t="s">
        <v>63</v>
      </c>
      <c r="C1081" t="s">
        <v>1142</v>
      </c>
      <c r="D1081" t="s">
        <v>822</v>
      </c>
      <c r="E1081" t="s">
        <v>13</v>
      </c>
      <c r="F1081" t="str">
        <f t="shared" si="16"/>
        <v>500206094</v>
      </c>
      <c r="G1081" t="s">
        <v>1220</v>
      </c>
      <c r="H1081" t="s">
        <v>1501</v>
      </c>
      <c r="I1081" s="4">
        <v>42622</v>
      </c>
    </row>
    <row r="1082" spans="1:9" x14ac:dyDescent="0.2">
      <c r="A1082" t="s">
        <v>58</v>
      </c>
      <c r="B1082" t="s">
        <v>63</v>
      </c>
      <c r="C1082" t="s">
        <v>1142</v>
      </c>
      <c r="D1082" t="s">
        <v>822</v>
      </c>
      <c r="E1082" t="s">
        <v>37</v>
      </c>
      <c r="F1082" t="str">
        <f t="shared" si="16"/>
        <v>5002060911</v>
      </c>
      <c r="G1082" t="s">
        <v>1159</v>
      </c>
      <c r="H1082" t="s">
        <v>1500</v>
      </c>
      <c r="I1082" s="4">
        <v>43314</v>
      </c>
    </row>
    <row r="1083" spans="1:9" x14ac:dyDescent="0.2">
      <c r="A1083" t="s">
        <v>58</v>
      </c>
      <c r="B1083" t="s">
        <v>63</v>
      </c>
      <c r="C1083" t="s">
        <v>1142</v>
      </c>
      <c r="D1083" t="s">
        <v>822</v>
      </c>
      <c r="E1083" t="s">
        <v>82</v>
      </c>
      <c r="F1083" t="str">
        <f t="shared" si="16"/>
        <v>5002060912</v>
      </c>
      <c r="G1083" t="s">
        <v>1159</v>
      </c>
      <c r="H1083" t="s">
        <v>1501</v>
      </c>
      <c r="I1083" s="4">
        <v>43314</v>
      </c>
    </row>
    <row r="1084" spans="1:9" x14ac:dyDescent="0.2">
      <c r="A1084" t="s">
        <v>16</v>
      </c>
      <c r="B1084" t="s">
        <v>63</v>
      </c>
      <c r="C1084" t="s">
        <v>1142</v>
      </c>
      <c r="D1084" t="s">
        <v>823</v>
      </c>
      <c r="E1084" t="s">
        <v>62</v>
      </c>
      <c r="F1084" t="str">
        <f t="shared" si="16"/>
        <v>500206103</v>
      </c>
      <c r="G1084" t="s">
        <v>1220</v>
      </c>
      <c r="H1084" t="s">
        <v>1500</v>
      </c>
      <c r="I1084" s="4">
        <v>42622</v>
      </c>
    </row>
    <row r="1085" spans="1:9" x14ac:dyDescent="0.2">
      <c r="A1085" t="s">
        <v>16</v>
      </c>
      <c r="B1085" t="s">
        <v>63</v>
      </c>
      <c r="C1085" t="s">
        <v>1142</v>
      </c>
      <c r="D1085" t="s">
        <v>823</v>
      </c>
      <c r="E1085" t="s">
        <v>13</v>
      </c>
      <c r="F1085" t="str">
        <f t="shared" si="16"/>
        <v>500206104</v>
      </c>
      <c r="G1085" t="s">
        <v>1220</v>
      </c>
      <c r="H1085" t="s">
        <v>1501</v>
      </c>
      <c r="I1085" s="4">
        <v>42622</v>
      </c>
    </row>
    <row r="1086" spans="1:9" x14ac:dyDescent="0.2">
      <c r="A1086" t="s">
        <v>58</v>
      </c>
      <c r="B1086" t="s">
        <v>63</v>
      </c>
      <c r="C1086" t="s">
        <v>1142</v>
      </c>
      <c r="D1086" t="s">
        <v>823</v>
      </c>
      <c r="E1086" t="s">
        <v>68</v>
      </c>
      <c r="F1086" t="str">
        <f t="shared" si="16"/>
        <v>5002061013</v>
      </c>
      <c r="G1086" t="s">
        <v>1220</v>
      </c>
      <c r="H1086" t="s">
        <v>1500</v>
      </c>
      <c r="I1086" s="4">
        <v>43314</v>
      </c>
    </row>
    <row r="1087" spans="1:9" x14ac:dyDescent="0.2">
      <c r="A1087" t="s">
        <v>58</v>
      </c>
      <c r="B1087" t="s">
        <v>63</v>
      </c>
      <c r="C1087" t="s">
        <v>1142</v>
      </c>
      <c r="D1087" t="s">
        <v>823</v>
      </c>
      <c r="E1087" t="s">
        <v>3</v>
      </c>
      <c r="F1087" t="str">
        <f t="shared" si="16"/>
        <v>5002061014</v>
      </c>
      <c r="G1087" t="s">
        <v>1220</v>
      </c>
      <c r="H1087" t="s">
        <v>1501</v>
      </c>
      <c r="I1087" s="4">
        <v>43314</v>
      </c>
    </row>
    <row r="1088" spans="1:9" x14ac:dyDescent="0.2">
      <c r="A1088" t="s">
        <v>16</v>
      </c>
      <c r="B1088" t="s">
        <v>63</v>
      </c>
      <c r="C1088" t="s">
        <v>1142</v>
      </c>
      <c r="D1088" t="s">
        <v>825</v>
      </c>
      <c r="E1088" t="s">
        <v>62</v>
      </c>
      <c r="F1088" t="str">
        <f t="shared" si="16"/>
        <v>500206113</v>
      </c>
      <c r="G1088" t="s">
        <v>1220</v>
      </c>
      <c r="H1088" t="s">
        <v>1500</v>
      </c>
      <c r="I1088" s="4">
        <v>42622</v>
      </c>
    </row>
    <row r="1089" spans="1:9" x14ac:dyDescent="0.2">
      <c r="A1089" t="s">
        <v>16</v>
      </c>
      <c r="B1089" t="s">
        <v>63</v>
      </c>
      <c r="C1089" t="s">
        <v>1142</v>
      </c>
      <c r="D1089" t="s">
        <v>825</v>
      </c>
      <c r="E1089" t="s">
        <v>13</v>
      </c>
      <c r="F1089" t="str">
        <f t="shared" si="16"/>
        <v>500206114</v>
      </c>
      <c r="G1089" t="s">
        <v>1220</v>
      </c>
      <c r="H1089" t="s">
        <v>1501</v>
      </c>
      <c r="I1089" s="4">
        <v>42622</v>
      </c>
    </row>
    <row r="1090" spans="1:9" x14ac:dyDescent="0.2">
      <c r="A1090" t="s">
        <v>16</v>
      </c>
      <c r="B1090" t="s">
        <v>63</v>
      </c>
      <c r="C1090" t="s">
        <v>1142</v>
      </c>
      <c r="D1090" t="s">
        <v>826</v>
      </c>
      <c r="E1090" t="s">
        <v>16</v>
      </c>
      <c r="F1090" t="str">
        <f t="shared" si="16"/>
        <v>500206131</v>
      </c>
      <c r="G1090" t="s">
        <v>1204</v>
      </c>
      <c r="H1090" t="s">
        <v>1148</v>
      </c>
      <c r="I1090" s="4">
        <v>42622</v>
      </c>
    </row>
    <row r="1091" spans="1:9" x14ac:dyDescent="0.2">
      <c r="A1091" t="s">
        <v>62</v>
      </c>
      <c r="B1091" t="s">
        <v>63</v>
      </c>
      <c r="C1091" t="s">
        <v>1142</v>
      </c>
      <c r="D1091" t="s">
        <v>826</v>
      </c>
      <c r="E1091" t="s">
        <v>68</v>
      </c>
      <c r="F1091" t="str">
        <f t="shared" ref="F1091:F1154" si="17">D1091&amp;E1091</f>
        <v>5002061313</v>
      </c>
      <c r="G1091" t="s">
        <v>1165</v>
      </c>
      <c r="H1091" t="s">
        <v>1148</v>
      </c>
      <c r="I1091" s="4">
        <v>44460</v>
      </c>
    </row>
    <row r="1092" spans="1:9" x14ac:dyDescent="0.2">
      <c r="A1092" t="s">
        <v>16</v>
      </c>
      <c r="B1092" t="s">
        <v>63</v>
      </c>
      <c r="C1092" t="s">
        <v>1142</v>
      </c>
      <c r="D1092" t="s">
        <v>827</v>
      </c>
      <c r="E1092" t="s">
        <v>16</v>
      </c>
      <c r="F1092" t="str">
        <f t="shared" si="17"/>
        <v>500206201</v>
      </c>
      <c r="G1092" t="s">
        <v>1230</v>
      </c>
      <c r="H1092" t="s">
        <v>1439</v>
      </c>
      <c r="I1092" s="4">
        <v>42635</v>
      </c>
    </row>
    <row r="1093" spans="1:9" x14ac:dyDescent="0.2">
      <c r="A1093" t="s">
        <v>58</v>
      </c>
      <c r="B1093" t="s">
        <v>63</v>
      </c>
      <c r="C1093" t="s">
        <v>1142</v>
      </c>
      <c r="D1093" t="s">
        <v>827</v>
      </c>
      <c r="E1093" t="s">
        <v>138</v>
      </c>
      <c r="F1093" t="str">
        <f t="shared" si="17"/>
        <v>500206208</v>
      </c>
      <c r="G1093" t="s">
        <v>1461</v>
      </c>
      <c r="H1093" t="s">
        <v>1439</v>
      </c>
      <c r="I1093" s="4">
        <v>43305</v>
      </c>
    </row>
    <row r="1094" spans="1:9" x14ac:dyDescent="0.2">
      <c r="A1094" t="s">
        <v>16</v>
      </c>
      <c r="B1094" t="s">
        <v>63</v>
      </c>
      <c r="C1094" t="s">
        <v>1142</v>
      </c>
      <c r="D1094" t="s">
        <v>828</v>
      </c>
      <c r="E1094" t="s">
        <v>16</v>
      </c>
      <c r="F1094" t="str">
        <f t="shared" si="17"/>
        <v>500206211</v>
      </c>
      <c r="G1094" t="s">
        <v>1230</v>
      </c>
      <c r="H1094" t="s">
        <v>1439</v>
      </c>
      <c r="I1094" s="4">
        <v>42635</v>
      </c>
    </row>
    <row r="1095" spans="1:9" x14ac:dyDescent="0.2">
      <c r="A1095" t="s">
        <v>58</v>
      </c>
      <c r="B1095" t="s">
        <v>63</v>
      </c>
      <c r="C1095" t="s">
        <v>1142</v>
      </c>
      <c r="D1095" t="s">
        <v>828</v>
      </c>
      <c r="E1095" t="s">
        <v>13</v>
      </c>
      <c r="F1095" t="str">
        <f t="shared" si="17"/>
        <v>500206214</v>
      </c>
      <c r="G1095" t="s">
        <v>1461</v>
      </c>
      <c r="H1095" t="s">
        <v>1439</v>
      </c>
      <c r="I1095" s="4">
        <v>43305</v>
      </c>
    </row>
    <row r="1096" spans="1:9" x14ac:dyDescent="0.2">
      <c r="A1096" t="s">
        <v>16</v>
      </c>
      <c r="B1096" t="s">
        <v>63</v>
      </c>
      <c r="C1096" t="s">
        <v>1142</v>
      </c>
      <c r="D1096" t="s">
        <v>829</v>
      </c>
      <c r="E1096" t="s">
        <v>16</v>
      </c>
      <c r="F1096" t="str">
        <f t="shared" si="17"/>
        <v>500206221</v>
      </c>
      <c r="G1096" t="s">
        <v>1230</v>
      </c>
      <c r="H1096" t="s">
        <v>1439</v>
      </c>
      <c r="I1096" s="4">
        <v>42635</v>
      </c>
    </row>
    <row r="1097" spans="1:9" x14ac:dyDescent="0.2">
      <c r="A1097" t="s">
        <v>58</v>
      </c>
      <c r="B1097" t="s">
        <v>63</v>
      </c>
      <c r="C1097" t="s">
        <v>1142</v>
      </c>
      <c r="D1097" t="s">
        <v>829</v>
      </c>
      <c r="E1097" t="s">
        <v>13</v>
      </c>
      <c r="F1097" t="str">
        <f t="shared" si="17"/>
        <v>500206224</v>
      </c>
      <c r="G1097" t="s">
        <v>1317</v>
      </c>
      <c r="H1097" t="s">
        <v>1439</v>
      </c>
      <c r="I1097" s="4">
        <v>42986</v>
      </c>
    </row>
    <row r="1098" spans="1:9" x14ac:dyDescent="0.2">
      <c r="A1098" t="s">
        <v>62</v>
      </c>
      <c r="B1098" t="s">
        <v>63</v>
      </c>
      <c r="C1098" t="s">
        <v>1142</v>
      </c>
      <c r="D1098" t="s">
        <v>829</v>
      </c>
      <c r="E1098" t="s">
        <v>73</v>
      </c>
      <c r="F1098" t="str">
        <f t="shared" si="17"/>
        <v>500206227</v>
      </c>
      <c r="G1098" t="s">
        <v>1461</v>
      </c>
      <c r="H1098" t="s">
        <v>1439</v>
      </c>
      <c r="I1098" s="4">
        <v>43305</v>
      </c>
    </row>
    <row r="1099" spans="1:9" x14ac:dyDescent="0.2">
      <c r="A1099" t="s">
        <v>16</v>
      </c>
      <c r="B1099" t="s">
        <v>63</v>
      </c>
      <c r="C1099" t="s">
        <v>1142</v>
      </c>
      <c r="D1099" t="s">
        <v>830</v>
      </c>
      <c r="E1099" t="s">
        <v>16</v>
      </c>
      <c r="F1099" t="str">
        <f t="shared" si="17"/>
        <v>500206231</v>
      </c>
      <c r="G1099" t="s">
        <v>1230</v>
      </c>
      <c r="H1099" t="s">
        <v>1439</v>
      </c>
      <c r="I1099" s="4">
        <v>42635</v>
      </c>
    </row>
    <row r="1100" spans="1:9" x14ac:dyDescent="0.2">
      <c r="A1100" t="s">
        <v>58</v>
      </c>
      <c r="B1100" t="s">
        <v>63</v>
      </c>
      <c r="C1100" t="s">
        <v>1142</v>
      </c>
      <c r="D1100" t="s">
        <v>830</v>
      </c>
      <c r="E1100" t="s">
        <v>13</v>
      </c>
      <c r="F1100" t="str">
        <f t="shared" si="17"/>
        <v>500206234</v>
      </c>
      <c r="G1100" t="s">
        <v>1461</v>
      </c>
      <c r="H1100" t="s">
        <v>1439</v>
      </c>
      <c r="I1100" s="4">
        <v>43305</v>
      </c>
    </row>
    <row r="1101" spans="1:9" x14ac:dyDescent="0.2">
      <c r="A1101" t="s">
        <v>16</v>
      </c>
      <c r="B1101" t="s">
        <v>63</v>
      </c>
      <c r="C1101" t="s">
        <v>1142</v>
      </c>
      <c r="D1101" t="s">
        <v>831</v>
      </c>
      <c r="E1101" t="s">
        <v>16</v>
      </c>
      <c r="F1101" t="str">
        <f t="shared" si="17"/>
        <v>500206241</v>
      </c>
      <c r="G1101" t="s">
        <v>1230</v>
      </c>
      <c r="H1101" t="s">
        <v>1439</v>
      </c>
      <c r="I1101" s="4">
        <v>42635</v>
      </c>
    </row>
    <row r="1102" spans="1:9" x14ac:dyDescent="0.2">
      <c r="A1102" t="s">
        <v>58</v>
      </c>
      <c r="B1102" t="s">
        <v>63</v>
      </c>
      <c r="C1102" t="s">
        <v>1142</v>
      </c>
      <c r="D1102" t="s">
        <v>831</v>
      </c>
      <c r="E1102" t="s">
        <v>13</v>
      </c>
      <c r="F1102" t="str">
        <f t="shared" si="17"/>
        <v>500206244</v>
      </c>
      <c r="G1102" t="s">
        <v>1461</v>
      </c>
      <c r="H1102" t="s">
        <v>1439</v>
      </c>
      <c r="I1102" s="4">
        <v>43305</v>
      </c>
    </row>
    <row r="1103" spans="1:9" x14ac:dyDescent="0.2">
      <c r="A1103" t="s">
        <v>16</v>
      </c>
      <c r="B1103" t="s">
        <v>63</v>
      </c>
      <c r="C1103" t="s">
        <v>1142</v>
      </c>
      <c r="D1103" t="s">
        <v>832</v>
      </c>
      <c r="E1103" t="s">
        <v>16</v>
      </c>
      <c r="F1103" t="str">
        <f t="shared" si="17"/>
        <v>500206251</v>
      </c>
      <c r="G1103" t="s">
        <v>1230</v>
      </c>
      <c r="H1103" t="s">
        <v>1439</v>
      </c>
      <c r="I1103" s="4">
        <v>42635</v>
      </c>
    </row>
    <row r="1104" spans="1:9" x14ac:dyDescent="0.2">
      <c r="A1104" t="s">
        <v>16</v>
      </c>
      <c r="B1104" t="s">
        <v>63</v>
      </c>
      <c r="C1104" t="s">
        <v>1142</v>
      </c>
      <c r="D1104" t="s">
        <v>833</v>
      </c>
      <c r="E1104" t="s">
        <v>16</v>
      </c>
      <c r="F1104" t="str">
        <f t="shared" si="17"/>
        <v>500206661</v>
      </c>
      <c r="G1104" t="s">
        <v>1418</v>
      </c>
      <c r="H1104" t="s">
        <v>1178</v>
      </c>
      <c r="I1104" s="4">
        <v>42660</v>
      </c>
    </row>
    <row r="1105" spans="1:9" x14ac:dyDescent="0.2">
      <c r="A1105" t="s">
        <v>16</v>
      </c>
      <c r="B1105" t="s">
        <v>63</v>
      </c>
      <c r="C1105" t="s">
        <v>1142</v>
      </c>
      <c r="D1105" t="s">
        <v>834</v>
      </c>
      <c r="E1105" t="s">
        <v>16</v>
      </c>
      <c r="F1105" t="str">
        <f t="shared" si="17"/>
        <v>500206671</v>
      </c>
      <c r="G1105" t="s">
        <v>1418</v>
      </c>
      <c r="H1105" t="s">
        <v>1178</v>
      </c>
      <c r="I1105" s="4">
        <v>42660</v>
      </c>
    </row>
    <row r="1106" spans="1:9" x14ac:dyDescent="0.2">
      <c r="A1106" t="s">
        <v>16</v>
      </c>
      <c r="B1106" t="s">
        <v>63</v>
      </c>
      <c r="C1106" t="s">
        <v>1142</v>
      </c>
      <c r="D1106" t="s">
        <v>835</v>
      </c>
      <c r="E1106" t="s">
        <v>16</v>
      </c>
      <c r="F1106" t="str">
        <f t="shared" si="17"/>
        <v>500206681</v>
      </c>
      <c r="G1106" t="s">
        <v>1418</v>
      </c>
      <c r="H1106" t="s">
        <v>1178</v>
      </c>
      <c r="I1106" s="4">
        <v>42660</v>
      </c>
    </row>
    <row r="1107" spans="1:9" x14ac:dyDescent="0.2">
      <c r="A1107" t="s">
        <v>16</v>
      </c>
      <c r="B1107" t="s">
        <v>63</v>
      </c>
      <c r="C1107" t="s">
        <v>1142</v>
      </c>
      <c r="D1107" t="s">
        <v>836</v>
      </c>
      <c r="E1107" t="s">
        <v>16</v>
      </c>
      <c r="F1107" t="str">
        <f t="shared" si="17"/>
        <v>500206691</v>
      </c>
      <c r="G1107" t="s">
        <v>1418</v>
      </c>
      <c r="H1107" t="s">
        <v>1178</v>
      </c>
      <c r="I1107" s="4">
        <v>42660</v>
      </c>
    </row>
    <row r="1108" spans="1:9" x14ac:dyDescent="0.2">
      <c r="A1108" t="s">
        <v>16</v>
      </c>
      <c r="B1108" t="s">
        <v>63</v>
      </c>
      <c r="C1108" t="s">
        <v>1142</v>
      </c>
      <c r="D1108" t="s">
        <v>837</v>
      </c>
      <c r="E1108" t="s">
        <v>16</v>
      </c>
      <c r="F1108" t="str">
        <f t="shared" si="17"/>
        <v>500206701</v>
      </c>
      <c r="G1108" t="s">
        <v>1418</v>
      </c>
      <c r="H1108" t="s">
        <v>1178</v>
      </c>
      <c r="I1108" s="4">
        <v>42660</v>
      </c>
    </row>
    <row r="1109" spans="1:9" x14ac:dyDescent="0.2">
      <c r="A1109" t="s">
        <v>16</v>
      </c>
      <c r="B1109" t="s">
        <v>63</v>
      </c>
      <c r="C1109" t="s">
        <v>1142</v>
      </c>
      <c r="D1109" t="s">
        <v>838</v>
      </c>
      <c r="E1109" t="s">
        <v>16</v>
      </c>
      <c r="F1109" t="str">
        <f t="shared" si="17"/>
        <v>500206721</v>
      </c>
      <c r="G1109" t="s">
        <v>1418</v>
      </c>
      <c r="H1109" t="s">
        <v>1178</v>
      </c>
      <c r="I1109" s="4">
        <v>42660</v>
      </c>
    </row>
    <row r="1110" spans="1:9" x14ac:dyDescent="0.2">
      <c r="A1110" t="s">
        <v>16</v>
      </c>
      <c r="B1110" t="s">
        <v>63</v>
      </c>
      <c r="C1110" t="s">
        <v>1142</v>
      </c>
      <c r="D1110" t="s">
        <v>839</v>
      </c>
      <c r="E1110" t="s">
        <v>16</v>
      </c>
      <c r="F1110" t="str">
        <f t="shared" si="17"/>
        <v>500206731</v>
      </c>
      <c r="G1110" t="s">
        <v>1418</v>
      </c>
      <c r="H1110" t="s">
        <v>1178</v>
      </c>
      <c r="I1110" s="4">
        <v>42660</v>
      </c>
    </row>
    <row r="1111" spans="1:9" x14ac:dyDescent="0.2">
      <c r="A1111" t="s">
        <v>16</v>
      </c>
      <c r="B1111" t="s">
        <v>63</v>
      </c>
      <c r="C1111" t="s">
        <v>1142</v>
      </c>
      <c r="D1111" t="s">
        <v>840</v>
      </c>
      <c r="E1111" t="s">
        <v>58</v>
      </c>
      <c r="F1111" t="str">
        <f t="shared" si="17"/>
        <v>500207072</v>
      </c>
      <c r="G1111" t="s">
        <v>1220</v>
      </c>
      <c r="H1111" t="s">
        <v>1505</v>
      </c>
      <c r="I1111" s="4">
        <v>42683</v>
      </c>
    </row>
    <row r="1112" spans="1:9" x14ac:dyDescent="0.2">
      <c r="A1112" t="s">
        <v>16</v>
      </c>
      <c r="B1112" t="s">
        <v>63</v>
      </c>
      <c r="C1112" t="s">
        <v>1142</v>
      </c>
      <c r="D1112" t="s">
        <v>840</v>
      </c>
      <c r="E1112" t="s">
        <v>62</v>
      </c>
      <c r="F1112" t="str">
        <f t="shared" si="17"/>
        <v>500207073</v>
      </c>
      <c r="G1112" t="s">
        <v>1220</v>
      </c>
      <c r="H1112" t="s">
        <v>1500</v>
      </c>
      <c r="I1112" s="4">
        <v>42683</v>
      </c>
    </row>
    <row r="1113" spans="1:9" x14ac:dyDescent="0.2">
      <c r="A1113" t="s">
        <v>16</v>
      </c>
      <c r="B1113" t="s">
        <v>63</v>
      </c>
      <c r="C1113" t="s">
        <v>1142</v>
      </c>
      <c r="D1113" t="s">
        <v>840</v>
      </c>
      <c r="E1113" t="s">
        <v>13</v>
      </c>
      <c r="F1113" t="str">
        <f t="shared" si="17"/>
        <v>500207074</v>
      </c>
      <c r="G1113" t="s">
        <v>1220</v>
      </c>
      <c r="H1113" t="s">
        <v>1501</v>
      </c>
      <c r="I1113" s="4">
        <v>42683</v>
      </c>
    </row>
    <row r="1114" spans="1:9" x14ac:dyDescent="0.2">
      <c r="A1114" t="s">
        <v>16</v>
      </c>
      <c r="B1114" t="s">
        <v>63</v>
      </c>
      <c r="C1114" t="s">
        <v>1142</v>
      </c>
      <c r="D1114" t="s">
        <v>841</v>
      </c>
      <c r="E1114" t="s">
        <v>58</v>
      </c>
      <c r="F1114" t="str">
        <f t="shared" si="17"/>
        <v>500207082</v>
      </c>
      <c r="G1114" t="s">
        <v>1220</v>
      </c>
      <c r="H1114" t="s">
        <v>1505</v>
      </c>
      <c r="I1114" s="4">
        <v>42683</v>
      </c>
    </row>
    <row r="1115" spans="1:9" x14ac:dyDescent="0.2">
      <c r="A1115" t="s">
        <v>16</v>
      </c>
      <c r="B1115" t="s">
        <v>63</v>
      </c>
      <c r="C1115" t="s">
        <v>1142</v>
      </c>
      <c r="D1115" t="s">
        <v>841</v>
      </c>
      <c r="E1115" t="s">
        <v>62</v>
      </c>
      <c r="F1115" t="str">
        <f t="shared" si="17"/>
        <v>500207083</v>
      </c>
      <c r="G1115" t="s">
        <v>1220</v>
      </c>
      <c r="H1115" t="s">
        <v>1500</v>
      </c>
      <c r="I1115" s="4">
        <v>42683</v>
      </c>
    </row>
    <row r="1116" spans="1:9" x14ac:dyDescent="0.2">
      <c r="A1116" t="s">
        <v>16</v>
      </c>
      <c r="B1116" t="s">
        <v>63</v>
      </c>
      <c r="C1116" t="s">
        <v>1142</v>
      </c>
      <c r="D1116" t="s">
        <v>841</v>
      </c>
      <c r="E1116" t="s">
        <v>13</v>
      </c>
      <c r="F1116" t="str">
        <f t="shared" si="17"/>
        <v>500207084</v>
      </c>
      <c r="G1116" t="s">
        <v>1220</v>
      </c>
      <c r="H1116" t="s">
        <v>1501</v>
      </c>
      <c r="I1116" s="4">
        <v>42683</v>
      </c>
    </row>
    <row r="1117" spans="1:9" x14ac:dyDescent="0.2">
      <c r="A1117" t="s">
        <v>16</v>
      </c>
      <c r="B1117" t="s">
        <v>63</v>
      </c>
      <c r="C1117" t="s">
        <v>1142</v>
      </c>
      <c r="D1117" t="s">
        <v>842</v>
      </c>
      <c r="E1117" t="s">
        <v>58</v>
      </c>
      <c r="F1117" t="str">
        <f t="shared" si="17"/>
        <v>500207092</v>
      </c>
      <c r="G1117" t="s">
        <v>1220</v>
      </c>
      <c r="H1117" t="s">
        <v>1505</v>
      </c>
      <c r="I1117" s="4">
        <v>42683</v>
      </c>
    </row>
    <row r="1118" spans="1:9" x14ac:dyDescent="0.2">
      <c r="A1118" t="s">
        <v>16</v>
      </c>
      <c r="B1118" t="s">
        <v>63</v>
      </c>
      <c r="C1118" t="s">
        <v>1142</v>
      </c>
      <c r="D1118" t="s">
        <v>842</v>
      </c>
      <c r="E1118" t="s">
        <v>62</v>
      </c>
      <c r="F1118" t="str">
        <f t="shared" si="17"/>
        <v>500207093</v>
      </c>
      <c r="G1118" t="s">
        <v>1220</v>
      </c>
      <c r="H1118" t="s">
        <v>1500</v>
      </c>
      <c r="I1118" s="4">
        <v>42683</v>
      </c>
    </row>
    <row r="1119" spans="1:9" x14ac:dyDescent="0.2">
      <c r="A1119" t="s">
        <v>16</v>
      </c>
      <c r="B1119" t="s">
        <v>63</v>
      </c>
      <c r="C1119" t="s">
        <v>1142</v>
      </c>
      <c r="D1119" t="s">
        <v>842</v>
      </c>
      <c r="E1119" t="s">
        <v>13</v>
      </c>
      <c r="F1119" t="str">
        <f t="shared" si="17"/>
        <v>500207094</v>
      </c>
      <c r="G1119" t="s">
        <v>1220</v>
      </c>
      <c r="H1119" t="s">
        <v>1501</v>
      </c>
      <c r="I1119" s="4">
        <v>42683</v>
      </c>
    </row>
    <row r="1120" spans="1:9" x14ac:dyDescent="0.2">
      <c r="A1120" t="s">
        <v>16</v>
      </c>
      <c r="B1120" t="s">
        <v>63</v>
      </c>
      <c r="C1120" t="s">
        <v>1142</v>
      </c>
      <c r="D1120" t="s">
        <v>846</v>
      </c>
      <c r="E1120" t="s">
        <v>58</v>
      </c>
      <c r="F1120" t="str">
        <f t="shared" si="17"/>
        <v>500207102</v>
      </c>
      <c r="G1120" t="s">
        <v>1220</v>
      </c>
      <c r="H1120" t="s">
        <v>1505</v>
      </c>
      <c r="I1120" s="4">
        <v>42683</v>
      </c>
    </row>
    <row r="1121" spans="1:9" x14ac:dyDescent="0.2">
      <c r="A1121" t="s">
        <v>16</v>
      </c>
      <c r="B1121" t="s">
        <v>63</v>
      </c>
      <c r="C1121" t="s">
        <v>1142</v>
      </c>
      <c r="D1121" t="s">
        <v>846</v>
      </c>
      <c r="E1121" t="s">
        <v>62</v>
      </c>
      <c r="F1121" t="str">
        <f t="shared" si="17"/>
        <v>500207103</v>
      </c>
      <c r="G1121" t="s">
        <v>1159</v>
      </c>
      <c r="H1121" t="s">
        <v>1500</v>
      </c>
      <c r="I1121" s="4">
        <v>42683</v>
      </c>
    </row>
    <row r="1122" spans="1:9" x14ac:dyDescent="0.2">
      <c r="A1122" t="s">
        <v>16</v>
      </c>
      <c r="B1122" t="s">
        <v>63</v>
      </c>
      <c r="C1122" t="s">
        <v>1142</v>
      </c>
      <c r="D1122" t="s">
        <v>846</v>
      </c>
      <c r="E1122" t="s">
        <v>13</v>
      </c>
      <c r="F1122" t="str">
        <f t="shared" si="17"/>
        <v>500207104</v>
      </c>
      <c r="G1122" t="s">
        <v>1159</v>
      </c>
      <c r="H1122" t="s">
        <v>1501</v>
      </c>
      <c r="I1122" s="4">
        <v>42683</v>
      </c>
    </row>
    <row r="1123" spans="1:9" x14ac:dyDescent="0.2">
      <c r="A1123" t="s">
        <v>16</v>
      </c>
      <c r="B1123" t="s">
        <v>63</v>
      </c>
      <c r="C1123" t="s">
        <v>1142</v>
      </c>
      <c r="D1123" t="s">
        <v>1506</v>
      </c>
      <c r="E1123" t="s">
        <v>16</v>
      </c>
      <c r="F1123" t="str">
        <f t="shared" si="17"/>
        <v>500207521</v>
      </c>
      <c r="G1123" t="s">
        <v>1147</v>
      </c>
      <c r="H1123" t="s">
        <v>1491</v>
      </c>
      <c r="I1123" s="4">
        <v>42703</v>
      </c>
    </row>
    <row r="1124" spans="1:9" x14ac:dyDescent="0.2">
      <c r="A1124" t="s">
        <v>16</v>
      </c>
      <c r="B1124" t="s">
        <v>63</v>
      </c>
      <c r="C1124" t="s">
        <v>1142</v>
      </c>
      <c r="D1124" t="s">
        <v>847</v>
      </c>
      <c r="E1124" t="s">
        <v>16</v>
      </c>
      <c r="F1124" t="str">
        <f t="shared" si="17"/>
        <v>500207811</v>
      </c>
      <c r="G1124" t="s">
        <v>1147</v>
      </c>
      <c r="H1124" t="s">
        <v>1404</v>
      </c>
      <c r="I1124" s="4">
        <v>42718</v>
      </c>
    </row>
    <row r="1125" spans="1:9" x14ac:dyDescent="0.2">
      <c r="A1125" t="s">
        <v>58</v>
      </c>
      <c r="B1125" t="s">
        <v>63</v>
      </c>
      <c r="C1125" t="s">
        <v>1142</v>
      </c>
      <c r="D1125" t="s">
        <v>847</v>
      </c>
      <c r="E1125" t="s">
        <v>112</v>
      </c>
      <c r="F1125" t="str">
        <f t="shared" si="17"/>
        <v>500207819</v>
      </c>
      <c r="G1125" t="s">
        <v>1161</v>
      </c>
      <c r="H1125" t="s">
        <v>1417</v>
      </c>
      <c r="I1125" s="4">
        <v>42846</v>
      </c>
    </row>
    <row r="1126" spans="1:9" x14ac:dyDescent="0.2">
      <c r="A1126" t="s">
        <v>16</v>
      </c>
      <c r="B1126" t="s">
        <v>63</v>
      </c>
      <c r="C1126" t="s">
        <v>1142</v>
      </c>
      <c r="D1126" t="s">
        <v>848</v>
      </c>
      <c r="E1126" t="s">
        <v>16</v>
      </c>
      <c r="F1126" t="str">
        <f t="shared" si="17"/>
        <v>500207861</v>
      </c>
      <c r="G1126" t="s">
        <v>1147</v>
      </c>
      <c r="H1126" t="s">
        <v>1404</v>
      </c>
      <c r="I1126" s="4">
        <v>42723</v>
      </c>
    </row>
    <row r="1127" spans="1:9" x14ac:dyDescent="0.2">
      <c r="A1127" t="s">
        <v>58</v>
      </c>
      <c r="B1127" t="s">
        <v>63</v>
      </c>
      <c r="C1127" t="s">
        <v>1142</v>
      </c>
      <c r="D1127" t="s">
        <v>848</v>
      </c>
      <c r="E1127" t="s">
        <v>73</v>
      </c>
      <c r="F1127" t="str">
        <f t="shared" si="17"/>
        <v>500207867</v>
      </c>
      <c r="G1127" t="s">
        <v>1161</v>
      </c>
      <c r="H1127" t="s">
        <v>1417</v>
      </c>
      <c r="I1127" s="4">
        <v>42846</v>
      </c>
    </row>
    <row r="1128" spans="1:9" x14ac:dyDescent="0.2">
      <c r="A1128" t="s">
        <v>62</v>
      </c>
      <c r="B1128" t="s">
        <v>63</v>
      </c>
      <c r="C1128" t="s">
        <v>1142</v>
      </c>
      <c r="D1128" t="s">
        <v>848</v>
      </c>
      <c r="E1128" t="s">
        <v>37</v>
      </c>
      <c r="F1128" t="str">
        <f t="shared" si="17"/>
        <v>5002078611</v>
      </c>
      <c r="G1128" t="s">
        <v>1159</v>
      </c>
      <c r="H1128" t="s">
        <v>1417</v>
      </c>
      <c r="I1128" s="4">
        <v>43206</v>
      </c>
    </row>
    <row r="1129" spans="1:9" x14ac:dyDescent="0.2">
      <c r="A1129" t="s">
        <v>13</v>
      </c>
      <c r="B1129" t="s">
        <v>63</v>
      </c>
      <c r="C1129" t="s">
        <v>1142</v>
      </c>
      <c r="D1129" t="s">
        <v>848</v>
      </c>
      <c r="E1129" t="s">
        <v>84</v>
      </c>
      <c r="F1129" t="str">
        <f t="shared" si="17"/>
        <v>5002078615</v>
      </c>
      <c r="G1129" t="s">
        <v>1420</v>
      </c>
      <c r="H1129" t="s">
        <v>1404</v>
      </c>
      <c r="I1129" s="4">
        <v>43570</v>
      </c>
    </row>
    <row r="1130" spans="1:9" x14ac:dyDescent="0.2">
      <c r="A1130" t="s">
        <v>16</v>
      </c>
      <c r="B1130" t="s">
        <v>63</v>
      </c>
      <c r="C1130" t="s">
        <v>1142</v>
      </c>
      <c r="D1130" t="s">
        <v>849</v>
      </c>
      <c r="E1130" t="s">
        <v>16</v>
      </c>
      <c r="F1130" t="str">
        <f t="shared" si="17"/>
        <v>500207871</v>
      </c>
      <c r="G1130" t="s">
        <v>1147</v>
      </c>
      <c r="H1130" t="s">
        <v>1404</v>
      </c>
      <c r="I1130" s="4">
        <v>42723</v>
      </c>
    </row>
    <row r="1131" spans="1:9" x14ac:dyDescent="0.2">
      <c r="A1131" t="s">
        <v>58</v>
      </c>
      <c r="B1131" t="s">
        <v>63</v>
      </c>
      <c r="C1131" t="s">
        <v>1142</v>
      </c>
      <c r="D1131" t="s">
        <v>849</v>
      </c>
      <c r="E1131" t="s">
        <v>73</v>
      </c>
      <c r="F1131" t="str">
        <f t="shared" si="17"/>
        <v>500207877</v>
      </c>
      <c r="G1131" t="s">
        <v>1161</v>
      </c>
      <c r="H1131" t="s">
        <v>1417</v>
      </c>
      <c r="I1131" s="4">
        <v>42846</v>
      </c>
    </row>
    <row r="1132" spans="1:9" x14ac:dyDescent="0.2">
      <c r="A1132" t="s">
        <v>62</v>
      </c>
      <c r="B1132" t="s">
        <v>63</v>
      </c>
      <c r="C1132" t="s">
        <v>1142</v>
      </c>
      <c r="D1132" t="s">
        <v>849</v>
      </c>
      <c r="E1132" t="s">
        <v>37</v>
      </c>
      <c r="F1132" t="str">
        <f t="shared" si="17"/>
        <v>5002078711</v>
      </c>
      <c r="G1132" t="s">
        <v>1159</v>
      </c>
      <c r="H1132" t="s">
        <v>1417</v>
      </c>
      <c r="I1132" s="4">
        <v>43206</v>
      </c>
    </row>
    <row r="1133" spans="1:9" x14ac:dyDescent="0.2">
      <c r="A1133" t="s">
        <v>16</v>
      </c>
      <c r="B1133" t="s">
        <v>63</v>
      </c>
      <c r="C1133" t="s">
        <v>1142</v>
      </c>
      <c r="D1133" t="s">
        <v>850</v>
      </c>
      <c r="E1133" t="s">
        <v>16</v>
      </c>
      <c r="F1133" t="str">
        <f t="shared" si="17"/>
        <v>500207881</v>
      </c>
      <c r="G1133" t="s">
        <v>1230</v>
      </c>
      <c r="H1133" t="s">
        <v>1507</v>
      </c>
      <c r="I1133" s="4">
        <v>42724</v>
      </c>
    </row>
    <row r="1134" spans="1:9" x14ac:dyDescent="0.2">
      <c r="A1134" t="s">
        <v>62</v>
      </c>
      <c r="B1134" t="s">
        <v>63</v>
      </c>
      <c r="C1134" t="s">
        <v>1142</v>
      </c>
      <c r="D1134" t="s">
        <v>850</v>
      </c>
      <c r="E1134" t="s">
        <v>37</v>
      </c>
      <c r="F1134" t="str">
        <f t="shared" si="17"/>
        <v>5002078811</v>
      </c>
      <c r="G1134" t="s">
        <v>1230</v>
      </c>
      <c r="H1134" t="s">
        <v>1508</v>
      </c>
      <c r="I1134" s="4">
        <v>44792</v>
      </c>
    </row>
    <row r="1135" spans="1:9" x14ac:dyDescent="0.2">
      <c r="A1135" t="s">
        <v>16</v>
      </c>
      <c r="B1135" t="s">
        <v>63</v>
      </c>
      <c r="C1135" t="s">
        <v>1142</v>
      </c>
      <c r="D1135" t="s">
        <v>851</v>
      </c>
      <c r="E1135" t="s">
        <v>13</v>
      </c>
      <c r="F1135" t="str">
        <f t="shared" si="17"/>
        <v>500207904</v>
      </c>
      <c r="G1135" t="s">
        <v>1193</v>
      </c>
      <c r="H1135" t="s">
        <v>1148</v>
      </c>
      <c r="I1135" s="4">
        <v>42740</v>
      </c>
    </row>
    <row r="1136" spans="1:9" x14ac:dyDescent="0.2">
      <c r="A1136" t="s">
        <v>58</v>
      </c>
      <c r="B1136" t="s">
        <v>63</v>
      </c>
      <c r="C1136" t="s">
        <v>1142</v>
      </c>
      <c r="D1136" t="s">
        <v>852</v>
      </c>
      <c r="E1136" t="s">
        <v>3</v>
      </c>
      <c r="F1136" t="str">
        <f t="shared" si="17"/>
        <v>5002081514</v>
      </c>
      <c r="G1136" t="s">
        <v>1204</v>
      </c>
      <c r="H1136" t="s">
        <v>1509</v>
      </c>
      <c r="I1136" s="4">
        <v>42766</v>
      </c>
    </row>
    <row r="1137" spans="1:9" x14ac:dyDescent="0.2">
      <c r="A1137" t="s">
        <v>58</v>
      </c>
      <c r="B1137" t="s">
        <v>63</v>
      </c>
      <c r="C1137" t="s">
        <v>1142</v>
      </c>
      <c r="D1137" t="s">
        <v>852</v>
      </c>
      <c r="E1137" t="s">
        <v>87</v>
      </c>
      <c r="F1137" t="str">
        <f t="shared" si="17"/>
        <v>5002081519</v>
      </c>
      <c r="G1137" t="s">
        <v>1418</v>
      </c>
      <c r="H1137" t="s">
        <v>1510</v>
      </c>
      <c r="I1137" s="4">
        <v>42766</v>
      </c>
    </row>
    <row r="1138" spans="1:9" x14ac:dyDescent="0.2">
      <c r="A1138" t="s">
        <v>62</v>
      </c>
      <c r="B1138" t="s">
        <v>63</v>
      </c>
      <c r="C1138" t="s">
        <v>1142</v>
      </c>
      <c r="D1138" t="s">
        <v>852</v>
      </c>
      <c r="E1138" t="s">
        <v>93</v>
      </c>
      <c r="F1138" t="str">
        <f t="shared" si="17"/>
        <v>5002081527</v>
      </c>
      <c r="G1138" t="s">
        <v>1204</v>
      </c>
      <c r="H1138" t="s">
        <v>1509</v>
      </c>
      <c r="I1138" s="4">
        <v>44032</v>
      </c>
    </row>
    <row r="1139" spans="1:9" x14ac:dyDescent="0.2">
      <c r="A1139" t="s">
        <v>62</v>
      </c>
      <c r="B1139" t="s">
        <v>63</v>
      </c>
      <c r="C1139" t="s">
        <v>1142</v>
      </c>
      <c r="D1139" t="s">
        <v>852</v>
      </c>
      <c r="E1139" t="s">
        <v>45</v>
      </c>
      <c r="F1139" t="str">
        <f t="shared" si="17"/>
        <v>5002081532</v>
      </c>
      <c r="G1139" t="s">
        <v>1418</v>
      </c>
      <c r="H1139" t="s">
        <v>1511</v>
      </c>
      <c r="I1139" s="4">
        <v>44032</v>
      </c>
    </row>
    <row r="1140" spans="1:9" x14ac:dyDescent="0.2">
      <c r="A1140" t="s">
        <v>13</v>
      </c>
      <c r="B1140" t="s">
        <v>63</v>
      </c>
      <c r="C1140" t="s">
        <v>1142</v>
      </c>
      <c r="D1140" t="s">
        <v>852</v>
      </c>
      <c r="E1140" t="s">
        <v>53</v>
      </c>
      <c r="F1140" t="str">
        <f t="shared" si="17"/>
        <v>5002081540</v>
      </c>
      <c r="G1140" t="s">
        <v>1204</v>
      </c>
      <c r="H1140" t="s">
        <v>1509</v>
      </c>
      <c r="I1140" s="4">
        <v>44089</v>
      </c>
    </row>
    <row r="1141" spans="1:9" x14ac:dyDescent="0.2">
      <c r="A1141" t="s">
        <v>13</v>
      </c>
      <c r="B1141" t="s">
        <v>63</v>
      </c>
      <c r="C1141" t="s">
        <v>1142</v>
      </c>
      <c r="D1141" t="s">
        <v>852</v>
      </c>
      <c r="E1141" t="s">
        <v>107</v>
      </c>
      <c r="F1141" t="str">
        <f t="shared" si="17"/>
        <v>5002081543</v>
      </c>
      <c r="G1141" t="s">
        <v>1418</v>
      </c>
      <c r="H1141" t="s">
        <v>1511</v>
      </c>
      <c r="I1141" s="4">
        <v>44089</v>
      </c>
    </row>
    <row r="1142" spans="1:9" x14ac:dyDescent="0.2">
      <c r="A1142" t="s">
        <v>66</v>
      </c>
      <c r="B1142" t="s">
        <v>63</v>
      </c>
      <c r="C1142" t="s">
        <v>1142</v>
      </c>
      <c r="D1142" t="s">
        <v>852</v>
      </c>
      <c r="E1142" t="s">
        <v>123</v>
      </c>
      <c r="F1142" t="str">
        <f t="shared" si="17"/>
        <v>5002081557</v>
      </c>
      <c r="G1142" t="s">
        <v>1407</v>
      </c>
      <c r="H1142" t="s">
        <v>1512</v>
      </c>
      <c r="I1142" s="4">
        <v>44578</v>
      </c>
    </row>
    <row r="1143" spans="1:9" x14ac:dyDescent="0.2">
      <c r="A1143" t="s">
        <v>66</v>
      </c>
      <c r="B1143" t="s">
        <v>63</v>
      </c>
      <c r="C1143" t="s">
        <v>1142</v>
      </c>
      <c r="D1143" t="s">
        <v>852</v>
      </c>
      <c r="E1143" t="s">
        <v>56</v>
      </c>
      <c r="F1143" t="str">
        <f t="shared" si="17"/>
        <v>5002081560</v>
      </c>
      <c r="G1143" t="s">
        <v>1418</v>
      </c>
      <c r="H1143" t="s">
        <v>1511</v>
      </c>
      <c r="I1143" s="4">
        <v>44578</v>
      </c>
    </row>
    <row r="1144" spans="1:9" x14ac:dyDescent="0.2">
      <c r="A1144" t="s">
        <v>16</v>
      </c>
      <c r="B1144" t="s">
        <v>63</v>
      </c>
      <c r="C1144" t="s">
        <v>1142</v>
      </c>
      <c r="D1144" t="s">
        <v>853</v>
      </c>
      <c r="E1144" t="s">
        <v>16</v>
      </c>
      <c r="F1144" t="str">
        <f t="shared" si="17"/>
        <v>500208171</v>
      </c>
      <c r="G1144" t="s">
        <v>1324</v>
      </c>
      <c r="H1144" t="s">
        <v>1513</v>
      </c>
      <c r="I1144" s="4">
        <v>42755</v>
      </c>
    </row>
    <row r="1145" spans="1:9" x14ac:dyDescent="0.2">
      <c r="A1145" t="s">
        <v>16</v>
      </c>
      <c r="B1145" t="s">
        <v>63</v>
      </c>
      <c r="C1145" t="s">
        <v>1142</v>
      </c>
      <c r="D1145" t="s">
        <v>854</v>
      </c>
      <c r="E1145" t="s">
        <v>16</v>
      </c>
      <c r="F1145" t="str">
        <f t="shared" si="17"/>
        <v>500208181</v>
      </c>
      <c r="G1145" t="s">
        <v>1324</v>
      </c>
      <c r="H1145" t="s">
        <v>1513</v>
      </c>
      <c r="I1145" s="4">
        <v>42755</v>
      </c>
    </row>
    <row r="1146" spans="1:9" x14ac:dyDescent="0.2">
      <c r="A1146" t="s">
        <v>112</v>
      </c>
      <c r="B1146" t="s">
        <v>63</v>
      </c>
      <c r="C1146" t="s">
        <v>1142</v>
      </c>
      <c r="D1146" t="s">
        <v>855</v>
      </c>
      <c r="E1146" t="s">
        <v>16</v>
      </c>
      <c r="F1146" t="str">
        <f t="shared" si="17"/>
        <v>500208391</v>
      </c>
      <c r="G1146" t="s">
        <v>1188</v>
      </c>
      <c r="H1146" t="s">
        <v>1211</v>
      </c>
      <c r="I1146" s="4">
        <v>42772</v>
      </c>
    </row>
    <row r="1147" spans="1:9" x14ac:dyDescent="0.2">
      <c r="A1147" t="s">
        <v>112</v>
      </c>
      <c r="B1147" t="s">
        <v>63</v>
      </c>
      <c r="C1147" t="s">
        <v>1142</v>
      </c>
      <c r="D1147" t="s">
        <v>855</v>
      </c>
      <c r="E1147" t="s">
        <v>62</v>
      </c>
      <c r="F1147" t="str">
        <f t="shared" si="17"/>
        <v>500208393</v>
      </c>
      <c r="G1147" t="s">
        <v>1143</v>
      </c>
      <c r="H1147" t="s">
        <v>1214</v>
      </c>
      <c r="I1147" s="4">
        <v>42772</v>
      </c>
    </row>
    <row r="1148" spans="1:9" x14ac:dyDescent="0.2">
      <c r="A1148" t="s">
        <v>112</v>
      </c>
      <c r="B1148" t="s">
        <v>63</v>
      </c>
      <c r="C1148" t="s">
        <v>1142</v>
      </c>
      <c r="D1148" t="s">
        <v>856</v>
      </c>
      <c r="E1148" t="s">
        <v>16</v>
      </c>
      <c r="F1148" t="str">
        <f t="shared" si="17"/>
        <v>500208401</v>
      </c>
      <c r="G1148" t="s">
        <v>1188</v>
      </c>
      <c r="H1148" t="s">
        <v>1459</v>
      </c>
      <c r="I1148" s="4">
        <v>42772</v>
      </c>
    </row>
    <row r="1149" spans="1:9" x14ac:dyDescent="0.2">
      <c r="A1149" t="s">
        <v>112</v>
      </c>
      <c r="B1149" t="s">
        <v>63</v>
      </c>
      <c r="C1149" t="s">
        <v>1142</v>
      </c>
      <c r="D1149" t="s">
        <v>856</v>
      </c>
      <c r="E1149" t="s">
        <v>62</v>
      </c>
      <c r="F1149" t="str">
        <f t="shared" si="17"/>
        <v>500208403</v>
      </c>
      <c r="G1149" t="s">
        <v>1143</v>
      </c>
      <c r="H1149" t="s">
        <v>1214</v>
      </c>
      <c r="I1149" s="4">
        <v>42772</v>
      </c>
    </row>
    <row r="1150" spans="1:9" x14ac:dyDescent="0.2">
      <c r="A1150" t="s">
        <v>112</v>
      </c>
      <c r="B1150" t="s">
        <v>63</v>
      </c>
      <c r="C1150" t="s">
        <v>1142</v>
      </c>
      <c r="D1150" t="s">
        <v>857</v>
      </c>
      <c r="E1150" t="s">
        <v>16</v>
      </c>
      <c r="F1150" t="str">
        <f t="shared" si="17"/>
        <v>500208411</v>
      </c>
      <c r="G1150" t="s">
        <v>1188</v>
      </c>
      <c r="H1150" t="s">
        <v>1459</v>
      </c>
      <c r="I1150" s="4">
        <v>42772</v>
      </c>
    </row>
    <row r="1151" spans="1:9" x14ac:dyDescent="0.2">
      <c r="A1151" t="s">
        <v>112</v>
      </c>
      <c r="B1151" t="s">
        <v>63</v>
      </c>
      <c r="C1151" t="s">
        <v>1142</v>
      </c>
      <c r="D1151" t="s">
        <v>857</v>
      </c>
      <c r="E1151" t="s">
        <v>62</v>
      </c>
      <c r="F1151" t="str">
        <f t="shared" si="17"/>
        <v>500208413</v>
      </c>
      <c r="G1151" t="s">
        <v>1143</v>
      </c>
      <c r="H1151" t="s">
        <v>1214</v>
      </c>
      <c r="I1151" s="4">
        <v>42772</v>
      </c>
    </row>
    <row r="1152" spans="1:9" x14ac:dyDescent="0.2">
      <c r="A1152" t="s">
        <v>16</v>
      </c>
      <c r="B1152" t="s">
        <v>63</v>
      </c>
      <c r="C1152" t="s">
        <v>1142</v>
      </c>
      <c r="D1152" t="s">
        <v>858</v>
      </c>
      <c r="E1152" t="s">
        <v>16</v>
      </c>
      <c r="F1152" t="str">
        <f t="shared" si="17"/>
        <v>500208461</v>
      </c>
      <c r="G1152" t="s">
        <v>1316</v>
      </c>
      <c r="H1152" t="s">
        <v>1179</v>
      </c>
      <c r="I1152" s="4">
        <v>42775</v>
      </c>
    </row>
    <row r="1153" spans="1:9" x14ac:dyDescent="0.2">
      <c r="A1153" t="s">
        <v>58</v>
      </c>
      <c r="B1153" t="s">
        <v>63</v>
      </c>
      <c r="C1153" t="s">
        <v>1142</v>
      </c>
      <c r="D1153" t="s">
        <v>859</v>
      </c>
      <c r="E1153" t="s">
        <v>16</v>
      </c>
      <c r="F1153" t="str">
        <f t="shared" si="17"/>
        <v>500208481</v>
      </c>
      <c r="G1153" t="s">
        <v>1316</v>
      </c>
      <c r="H1153" t="s">
        <v>1179</v>
      </c>
      <c r="I1153" s="4">
        <v>42775</v>
      </c>
    </row>
    <row r="1154" spans="1:9" x14ac:dyDescent="0.2">
      <c r="A1154" t="s">
        <v>16</v>
      </c>
      <c r="B1154" t="s">
        <v>63</v>
      </c>
      <c r="C1154" t="s">
        <v>1142</v>
      </c>
      <c r="D1154" t="s">
        <v>860</v>
      </c>
      <c r="E1154" t="s">
        <v>58</v>
      </c>
      <c r="F1154" t="str">
        <f t="shared" si="17"/>
        <v>500208712</v>
      </c>
      <c r="G1154" t="s">
        <v>1220</v>
      </c>
      <c r="H1154" t="s">
        <v>1514</v>
      </c>
      <c r="I1154" s="4">
        <v>42794</v>
      </c>
    </row>
    <row r="1155" spans="1:9" x14ac:dyDescent="0.2">
      <c r="A1155" t="s">
        <v>16</v>
      </c>
      <c r="B1155" t="s">
        <v>63</v>
      </c>
      <c r="C1155" t="s">
        <v>1142</v>
      </c>
      <c r="D1155" t="s">
        <v>860</v>
      </c>
      <c r="E1155" t="s">
        <v>62</v>
      </c>
      <c r="F1155" t="str">
        <f t="shared" ref="F1155:F1218" si="18">D1155&amp;E1155</f>
        <v>500208713</v>
      </c>
      <c r="G1155" t="s">
        <v>1220</v>
      </c>
      <c r="H1155" t="s">
        <v>1515</v>
      </c>
      <c r="I1155" s="4">
        <v>42794</v>
      </c>
    </row>
    <row r="1156" spans="1:9" x14ac:dyDescent="0.2">
      <c r="A1156" t="s">
        <v>16</v>
      </c>
      <c r="B1156" t="s">
        <v>63</v>
      </c>
      <c r="C1156" t="s">
        <v>1142</v>
      </c>
      <c r="D1156" t="s">
        <v>860</v>
      </c>
      <c r="E1156" t="s">
        <v>13</v>
      </c>
      <c r="F1156" t="str">
        <f t="shared" si="18"/>
        <v>500208714</v>
      </c>
      <c r="G1156" t="s">
        <v>1220</v>
      </c>
      <c r="H1156" t="s">
        <v>1501</v>
      </c>
      <c r="I1156" s="4">
        <v>42794</v>
      </c>
    </row>
    <row r="1157" spans="1:9" x14ac:dyDescent="0.2">
      <c r="A1157" t="s">
        <v>16</v>
      </c>
      <c r="B1157" t="s">
        <v>63</v>
      </c>
      <c r="C1157" t="s">
        <v>1142</v>
      </c>
      <c r="D1157" t="s">
        <v>861</v>
      </c>
      <c r="E1157" t="s">
        <v>58</v>
      </c>
      <c r="F1157" t="str">
        <f t="shared" si="18"/>
        <v>500208722</v>
      </c>
      <c r="G1157" t="s">
        <v>1220</v>
      </c>
      <c r="H1157" t="s">
        <v>1514</v>
      </c>
      <c r="I1157" s="4">
        <v>42794</v>
      </c>
    </row>
    <row r="1158" spans="1:9" x14ac:dyDescent="0.2">
      <c r="A1158" t="s">
        <v>16</v>
      </c>
      <c r="B1158" t="s">
        <v>63</v>
      </c>
      <c r="C1158" t="s">
        <v>1142</v>
      </c>
      <c r="D1158" t="s">
        <v>861</v>
      </c>
      <c r="E1158" t="s">
        <v>62</v>
      </c>
      <c r="F1158" t="str">
        <f t="shared" si="18"/>
        <v>500208723</v>
      </c>
      <c r="G1158" t="s">
        <v>1220</v>
      </c>
      <c r="H1158" t="s">
        <v>1515</v>
      </c>
      <c r="I1158" s="4">
        <v>42794</v>
      </c>
    </row>
    <row r="1159" spans="1:9" x14ac:dyDescent="0.2">
      <c r="A1159" t="s">
        <v>16</v>
      </c>
      <c r="B1159" t="s">
        <v>63</v>
      </c>
      <c r="C1159" t="s">
        <v>1142</v>
      </c>
      <c r="D1159" t="s">
        <v>861</v>
      </c>
      <c r="E1159" t="s">
        <v>13</v>
      </c>
      <c r="F1159" t="str">
        <f t="shared" si="18"/>
        <v>500208724</v>
      </c>
      <c r="G1159" t="s">
        <v>1220</v>
      </c>
      <c r="H1159" t="s">
        <v>1501</v>
      </c>
      <c r="I1159" s="4">
        <v>42794</v>
      </c>
    </row>
    <row r="1160" spans="1:9" x14ac:dyDescent="0.2">
      <c r="A1160" t="s">
        <v>16</v>
      </c>
      <c r="B1160" t="s">
        <v>63</v>
      </c>
      <c r="C1160" t="s">
        <v>1142</v>
      </c>
      <c r="D1160" t="s">
        <v>862</v>
      </c>
      <c r="E1160" t="s">
        <v>58</v>
      </c>
      <c r="F1160" t="str">
        <f t="shared" si="18"/>
        <v>500208732</v>
      </c>
      <c r="G1160" t="s">
        <v>1220</v>
      </c>
      <c r="H1160" t="s">
        <v>1514</v>
      </c>
      <c r="I1160" s="4">
        <v>42794</v>
      </c>
    </row>
    <row r="1161" spans="1:9" x14ac:dyDescent="0.2">
      <c r="A1161" t="s">
        <v>16</v>
      </c>
      <c r="B1161" t="s">
        <v>63</v>
      </c>
      <c r="C1161" t="s">
        <v>1142</v>
      </c>
      <c r="D1161" t="s">
        <v>862</v>
      </c>
      <c r="E1161" t="s">
        <v>62</v>
      </c>
      <c r="F1161" t="str">
        <f t="shared" si="18"/>
        <v>500208733</v>
      </c>
      <c r="G1161" t="s">
        <v>1220</v>
      </c>
      <c r="H1161" t="s">
        <v>1515</v>
      </c>
      <c r="I1161" s="4">
        <v>42794</v>
      </c>
    </row>
    <row r="1162" spans="1:9" x14ac:dyDescent="0.2">
      <c r="A1162" t="s">
        <v>16</v>
      </c>
      <c r="B1162" t="s">
        <v>63</v>
      </c>
      <c r="C1162" t="s">
        <v>1142</v>
      </c>
      <c r="D1162" t="s">
        <v>862</v>
      </c>
      <c r="E1162" t="s">
        <v>13</v>
      </c>
      <c r="F1162" t="str">
        <f t="shared" si="18"/>
        <v>500208734</v>
      </c>
      <c r="G1162" t="s">
        <v>1220</v>
      </c>
      <c r="H1162" t="s">
        <v>1501</v>
      </c>
      <c r="I1162" s="4">
        <v>42794</v>
      </c>
    </row>
    <row r="1163" spans="1:9" x14ac:dyDescent="0.2">
      <c r="A1163" t="s">
        <v>16</v>
      </c>
      <c r="B1163" t="s">
        <v>63</v>
      </c>
      <c r="C1163" t="s">
        <v>1142</v>
      </c>
      <c r="D1163" t="s">
        <v>863</v>
      </c>
      <c r="E1163" t="s">
        <v>58</v>
      </c>
      <c r="F1163" t="str">
        <f t="shared" si="18"/>
        <v>500208742</v>
      </c>
      <c r="G1163" t="s">
        <v>1220</v>
      </c>
      <c r="H1163" t="s">
        <v>1514</v>
      </c>
      <c r="I1163" s="4">
        <v>42794</v>
      </c>
    </row>
    <row r="1164" spans="1:9" x14ac:dyDescent="0.2">
      <c r="A1164" t="s">
        <v>16</v>
      </c>
      <c r="B1164" t="s">
        <v>63</v>
      </c>
      <c r="C1164" t="s">
        <v>1142</v>
      </c>
      <c r="D1164" t="s">
        <v>863</v>
      </c>
      <c r="E1164" t="s">
        <v>62</v>
      </c>
      <c r="F1164" t="str">
        <f t="shared" si="18"/>
        <v>500208743</v>
      </c>
      <c r="G1164" t="s">
        <v>1220</v>
      </c>
      <c r="H1164" t="s">
        <v>1515</v>
      </c>
      <c r="I1164" s="4">
        <v>42794</v>
      </c>
    </row>
    <row r="1165" spans="1:9" x14ac:dyDescent="0.2">
      <c r="A1165" t="s">
        <v>16</v>
      </c>
      <c r="B1165" t="s">
        <v>63</v>
      </c>
      <c r="C1165" t="s">
        <v>1142</v>
      </c>
      <c r="D1165" t="s">
        <v>863</v>
      </c>
      <c r="E1165" t="s">
        <v>13</v>
      </c>
      <c r="F1165" t="str">
        <f t="shared" si="18"/>
        <v>500208744</v>
      </c>
      <c r="G1165" t="s">
        <v>1220</v>
      </c>
      <c r="H1165" t="s">
        <v>1501</v>
      </c>
      <c r="I1165" s="4">
        <v>42794</v>
      </c>
    </row>
    <row r="1166" spans="1:9" x14ac:dyDescent="0.2">
      <c r="A1166" t="s">
        <v>16</v>
      </c>
      <c r="B1166" t="s">
        <v>63</v>
      </c>
      <c r="C1166" t="s">
        <v>1142</v>
      </c>
      <c r="D1166" t="s">
        <v>864</v>
      </c>
      <c r="E1166" t="s">
        <v>16</v>
      </c>
      <c r="F1166" t="str">
        <f t="shared" si="18"/>
        <v>500213731</v>
      </c>
      <c r="G1166" t="s">
        <v>1147</v>
      </c>
      <c r="H1166" t="s">
        <v>1476</v>
      </c>
      <c r="I1166" s="4">
        <v>42810</v>
      </c>
    </row>
    <row r="1167" spans="1:9" x14ac:dyDescent="0.2">
      <c r="A1167" t="s">
        <v>16</v>
      </c>
      <c r="B1167" t="s">
        <v>63</v>
      </c>
      <c r="C1167" t="s">
        <v>1142</v>
      </c>
      <c r="D1167" t="s">
        <v>864</v>
      </c>
      <c r="E1167" t="s">
        <v>62</v>
      </c>
      <c r="F1167" t="str">
        <f t="shared" si="18"/>
        <v>500213733</v>
      </c>
      <c r="G1167" t="s">
        <v>1159</v>
      </c>
      <c r="H1167" t="s">
        <v>1474</v>
      </c>
      <c r="I1167" s="4">
        <v>42810</v>
      </c>
    </row>
    <row r="1168" spans="1:9" x14ac:dyDescent="0.2">
      <c r="A1168" t="s">
        <v>16</v>
      </c>
      <c r="B1168" t="s">
        <v>63</v>
      </c>
      <c r="C1168" t="s">
        <v>1142</v>
      </c>
      <c r="D1168" t="s">
        <v>864</v>
      </c>
      <c r="E1168" t="s">
        <v>66</v>
      </c>
      <c r="F1168" t="str">
        <f t="shared" si="18"/>
        <v>500213735</v>
      </c>
      <c r="G1168" t="s">
        <v>1159</v>
      </c>
      <c r="H1168" t="s">
        <v>1475</v>
      </c>
      <c r="I1168" s="4">
        <v>42810</v>
      </c>
    </row>
    <row r="1169" spans="1:9" x14ac:dyDescent="0.2">
      <c r="A1169" t="s">
        <v>58</v>
      </c>
      <c r="B1169" t="s">
        <v>63</v>
      </c>
      <c r="C1169" t="s">
        <v>1142</v>
      </c>
      <c r="D1169" t="s">
        <v>864</v>
      </c>
      <c r="E1169" t="s">
        <v>112</v>
      </c>
      <c r="F1169" t="str">
        <f t="shared" si="18"/>
        <v>500213739</v>
      </c>
      <c r="G1169" t="s">
        <v>1147</v>
      </c>
      <c r="H1169" t="s">
        <v>1476</v>
      </c>
      <c r="I1169" s="4">
        <v>42829</v>
      </c>
    </row>
    <row r="1170" spans="1:9" x14ac:dyDescent="0.2">
      <c r="A1170" t="s">
        <v>62</v>
      </c>
      <c r="B1170" t="s">
        <v>63</v>
      </c>
      <c r="C1170" t="s">
        <v>1142</v>
      </c>
      <c r="D1170" t="s">
        <v>864</v>
      </c>
      <c r="E1170" t="s">
        <v>91</v>
      </c>
      <c r="F1170" t="str">
        <f t="shared" si="18"/>
        <v>5002137317</v>
      </c>
      <c r="G1170" t="s">
        <v>1147</v>
      </c>
      <c r="H1170" t="s">
        <v>1404</v>
      </c>
      <c r="I1170" s="4">
        <v>43000</v>
      </c>
    </row>
    <row r="1171" spans="1:9" x14ac:dyDescent="0.2">
      <c r="A1171" t="s">
        <v>13</v>
      </c>
      <c r="B1171" t="s">
        <v>63</v>
      </c>
      <c r="C1171" t="s">
        <v>1142</v>
      </c>
      <c r="D1171" t="s">
        <v>864</v>
      </c>
      <c r="E1171" t="s">
        <v>88</v>
      </c>
      <c r="F1171" t="str">
        <f t="shared" si="18"/>
        <v>5002137321</v>
      </c>
      <c r="G1171" t="s">
        <v>1147</v>
      </c>
      <c r="H1171" t="s">
        <v>1404</v>
      </c>
      <c r="I1171" s="4">
        <v>44260</v>
      </c>
    </row>
    <row r="1172" spans="1:9" x14ac:dyDescent="0.2">
      <c r="A1172" t="s">
        <v>66</v>
      </c>
      <c r="B1172" t="s">
        <v>63</v>
      </c>
      <c r="C1172" t="s">
        <v>1142</v>
      </c>
      <c r="D1172" t="s">
        <v>864</v>
      </c>
      <c r="E1172" t="s">
        <v>83</v>
      </c>
      <c r="F1172" t="str">
        <f t="shared" si="18"/>
        <v>5002137325</v>
      </c>
      <c r="G1172" t="s">
        <v>1407</v>
      </c>
      <c r="H1172" t="s">
        <v>1404</v>
      </c>
      <c r="I1172" s="4">
        <v>44594</v>
      </c>
    </row>
    <row r="1173" spans="1:9" x14ac:dyDescent="0.2">
      <c r="A1173" t="s">
        <v>65</v>
      </c>
      <c r="B1173" t="s">
        <v>63</v>
      </c>
      <c r="C1173" t="s">
        <v>1142</v>
      </c>
      <c r="D1173" t="s">
        <v>864</v>
      </c>
      <c r="E1173" t="s">
        <v>187</v>
      </c>
      <c r="F1173" t="str">
        <f t="shared" si="18"/>
        <v>5002137329</v>
      </c>
      <c r="G1173" t="s">
        <v>1204</v>
      </c>
      <c r="H1173" t="s">
        <v>1404</v>
      </c>
      <c r="I1173" s="4">
        <v>44721</v>
      </c>
    </row>
    <row r="1174" spans="1:9" x14ac:dyDescent="0.2">
      <c r="A1174" t="s">
        <v>16</v>
      </c>
      <c r="B1174" t="s">
        <v>63</v>
      </c>
      <c r="C1174" t="s">
        <v>1142</v>
      </c>
      <c r="D1174" t="s">
        <v>865</v>
      </c>
      <c r="E1174" t="s">
        <v>16</v>
      </c>
      <c r="F1174" t="str">
        <f t="shared" si="18"/>
        <v>500214631</v>
      </c>
      <c r="G1174" t="s">
        <v>1147</v>
      </c>
      <c r="H1174" t="s">
        <v>1394</v>
      </c>
      <c r="I1174" s="4">
        <v>42846</v>
      </c>
    </row>
    <row r="1175" spans="1:9" x14ac:dyDescent="0.2">
      <c r="A1175" t="s">
        <v>13</v>
      </c>
      <c r="B1175" t="s">
        <v>63</v>
      </c>
      <c r="C1175" t="s">
        <v>1142</v>
      </c>
      <c r="D1175" t="s">
        <v>865</v>
      </c>
      <c r="E1175" t="s">
        <v>66</v>
      </c>
      <c r="F1175" t="str">
        <f t="shared" si="18"/>
        <v>500214635</v>
      </c>
      <c r="G1175" t="s">
        <v>1420</v>
      </c>
      <c r="H1175" t="s">
        <v>1394</v>
      </c>
      <c r="I1175" s="4">
        <v>43223</v>
      </c>
    </row>
    <row r="1176" spans="1:9" x14ac:dyDescent="0.2">
      <c r="A1176" t="s">
        <v>66</v>
      </c>
      <c r="B1176" t="s">
        <v>63</v>
      </c>
      <c r="C1176" t="s">
        <v>1142</v>
      </c>
      <c r="D1176" t="s">
        <v>865</v>
      </c>
      <c r="E1176" t="s">
        <v>62</v>
      </c>
      <c r="F1176" t="str">
        <f t="shared" si="18"/>
        <v>500214633</v>
      </c>
      <c r="G1176" t="s">
        <v>1153</v>
      </c>
      <c r="H1176" t="s">
        <v>1394</v>
      </c>
      <c r="I1176" s="4">
        <v>43216</v>
      </c>
    </row>
    <row r="1177" spans="1:9" x14ac:dyDescent="0.2">
      <c r="A1177" t="s">
        <v>16</v>
      </c>
      <c r="B1177" t="s">
        <v>63</v>
      </c>
      <c r="C1177" t="s">
        <v>1142</v>
      </c>
      <c r="D1177" t="s">
        <v>866</v>
      </c>
      <c r="E1177" t="s">
        <v>16</v>
      </c>
      <c r="F1177" t="str">
        <f t="shared" si="18"/>
        <v>500215431</v>
      </c>
      <c r="G1177" t="s">
        <v>1420</v>
      </c>
      <c r="H1177" t="s">
        <v>1148</v>
      </c>
      <c r="I1177" s="4">
        <v>42870</v>
      </c>
    </row>
    <row r="1178" spans="1:9" x14ac:dyDescent="0.2">
      <c r="A1178" t="s">
        <v>16</v>
      </c>
      <c r="B1178" t="s">
        <v>63</v>
      </c>
      <c r="C1178" t="s">
        <v>1142</v>
      </c>
      <c r="D1178" t="s">
        <v>866</v>
      </c>
      <c r="E1178" t="s">
        <v>66</v>
      </c>
      <c r="F1178" t="str">
        <f t="shared" si="18"/>
        <v>500215435</v>
      </c>
      <c r="G1178" t="s">
        <v>1155</v>
      </c>
      <c r="H1178" t="s">
        <v>1469</v>
      </c>
      <c r="I1178" s="4">
        <v>42870</v>
      </c>
    </row>
    <row r="1179" spans="1:9" x14ac:dyDescent="0.2">
      <c r="A1179" t="s">
        <v>58</v>
      </c>
      <c r="B1179" t="s">
        <v>63</v>
      </c>
      <c r="C1179" t="s">
        <v>1142</v>
      </c>
      <c r="D1179" t="s">
        <v>866</v>
      </c>
      <c r="E1179" t="s">
        <v>68</v>
      </c>
      <c r="F1179" t="str">
        <f t="shared" si="18"/>
        <v>5002154313</v>
      </c>
      <c r="G1179" t="s">
        <v>1155</v>
      </c>
      <c r="H1179" t="s">
        <v>1469</v>
      </c>
      <c r="I1179" s="4">
        <v>42921</v>
      </c>
    </row>
    <row r="1180" spans="1:9" x14ac:dyDescent="0.2">
      <c r="A1180" t="s">
        <v>16</v>
      </c>
      <c r="B1180" t="s">
        <v>63</v>
      </c>
      <c r="C1180" t="s">
        <v>1142</v>
      </c>
      <c r="D1180" t="s">
        <v>867</v>
      </c>
      <c r="E1180" t="s">
        <v>16</v>
      </c>
      <c r="F1180" t="str">
        <f t="shared" si="18"/>
        <v>500215451</v>
      </c>
      <c r="G1180" t="s">
        <v>1420</v>
      </c>
      <c r="H1180" t="s">
        <v>1148</v>
      </c>
      <c r="I1180" s="4">
        <v>42870</v>
      </c>
    </row>
    <row r="1181" spans="1:9" x14ac:dyDescent="0.2">
      <c r="A1181" t="s">
        <v>16</v>
      </c>
      <c r="B1181" t="s">
        <v>63</v>
      </c>
      <c r="C1181" t="s">
        <v>1142</v>
      </c>
      <c r="D1181" t="s">
        <v>867</v>
      </c>
      <c r="E1181" t="s">
        <v>66</v>
      </c>
      <c r="F1181" t="str">
        <f t="shared" si="18"/>
        <v>500215455</v>
      </c>
      <c r="G1181" t="s">
        <v>1155</v>
      </c>
      <c r="H1181" t="s">
        <v>1469</v>
      </c>
      <c r="I1181" s="4">
        <v>42870</v>
      </c>
    </row>
    <row r="1182" spans="1:9" x14ac:dyDescent="0.2">
      <c r="A1182" t="s">
        <v>58</v>
      </c>
      <c r="B1182" t="s">
        <v>63</v>
      </c>
      <c r="C1182" t="s">
        <v>1142</v>
      </c>
      <c r="D1182" t="s">
        <v>867</v>
      </c>
      <c r="E1182" t="s">
        <v>68</v>
      </c>
      <c r="F1182" t="str">
        <f t="shared" si="18"/>
        <v>5002154513</v>
      </c>
      <c r="G1182" t="s">
        <v>1155</v>
      </c>
      <c r="H1182" t="s">
        <v>1469</v>
      </c>
      <c r="I1182" s="4">
        <v>42921</v>
      </c>
    </row>
    <row r="1183" spans="1:9" x14ac:dyDescent="0.2">
      <c r="A1183" t="s">
        <v>16</v>
      </c>
      <c r="B1183" t="s">
        <v>63</v>
      </c>
      <c r="C1183" t="s">
        <v>1142</v>
      </c>
      <c r="D1183" t="s">
        <v>868</v>
      </c>
      <c r="E1183" t="s">
        <v>16</v>
      </c>
      <c r="F1183" t="str">
        <f t="shared" si="18"/>
        <v>500215461</v>
      </c>
      <c r="G1183" t="s">
        <v>1420</v>
      </c>
      <c r="H1183" t="s">
        <v>1148</v>
      </c>
      <c r="I1183" s="4">
        <v>42870</v>
      </c>
    </row>
    <row r="1184" spans="1:9" x14ac:dyDescent="0.2">
      <c r="A1184" t="s">
        <v>16</v>
      </c>
      <c r="B1184" t="s">
        <v>63</v>
      </c>
      <c r="C1184" t="s">
        <v>1142</v>
      </c>
      <c r="D1184" t="s">
        <v>868</v>
      </c>
      <c r="E1184" t="s">
        <v>66</v>
      </c>
      <c r="F1184" t="str">
        <f t="shared" si="18"/>
        <v>500215465</v>
      </c>
      <c r="G1184" t="s">
        <v>1155</v>
      </c>
      <c r="H1184" t="s">
        <v>1469</v>
      </c>
      <c r="I1184" s="4">
        <v>42870</v>
      </c>
    </row>
    <row r="1185" spans="1:9" x14ac:dyDescent="0.2">
      <c r="A1185" t="s">
        <v>58</v>
      </c>
      <c r="B1185" t="s">
        <v>63</v>
      </c>
      <c r="C1185" t="s">
        <v>1142</v>
      </c>
      <c r="D1185" t="s">
        <v>868</v>
      </c>
      <c r="E1185" t="s">
        <v>68</v>
      </c>
      <c r="F1185" t="str">
        <f t="shared" si="18"/>
        <v>5002154613</v>
      </c>
      <c r="G1185" t="s">
        <v>1155</v>
      </c>
      <c r="H1185" t="s">
        <v>1469</v>
      </c>
      <c r="I1185" s="4">
        <v>42921</v>
      </c>
    </row>
    <row r="1186" spans="1:9" x14ac:dyDescent="0.2">
      <c r="A1186" t="s">
        <v>16</v>
      </c>
      <c r="B1186" t="s">
        <v>63</v>
      </c>
      <c r="C1186" t="s">
        <v>1142</v>
      </c>
      <c r="D1186" t="s">
        <v>869</v>
      </c>
      <c r="E1186" t="s">
        <v>16</v>
      </c>
      <c r="F1186" t="str">
        <f t="shared" si="18"/>
        <v>500215471</v>
      </c>
      <c r="G1186" t="s">
        <v>1420</v>
      </c>
      <c r="H1186" t="s">
        <v>1148</v>
      </c>
      <c r="I1186" s="4">
        <v>42870</v>
      </c>
    </row>
    <row r="1187" spans="1:9" x14ac:dyDescent="0.2">
      <c r="A1187" t="s">
        <v>16</v>
      </c>
      <c r="B1187" t="s">
        <v>63</v>
      </c>
      <c r="C1187" t="s">
        <v>1142</v>
      </c>
      <c r="D1187" t="s">
        <v>869</v>
      </c>
      <c r="E1187" t="s">
        <v>66</v>
      </c>
      <c r="F1187" t="str">
        <f t="shared" si="18"/>
        <v>500215475</v>
      </c>
      <c r="G1187" t="s">
        <v>1155</v>
      </c>
      <c r="H1187" t="s">
        <v>1469</v>
      </c>
      <c r="I1187" s="4">
        <v>42870</v>
      </c>
    </row>
    <row r="1188" spans="1:9" x14ac:dyDescent="0.2">
      <c r="A1188" t="s">
        <v>58</v>
      </c>
      <c r="B1188" t="s">
        <v>63</v>
      </c>
      <c r="C1188" t="s">
        <v>1142</v>
      </c>
      <c r="D1188" t="s">
        <v>869</v>
      </c>
      <c r="E1188" t="s">
        <v>68</v>
      </c>
      <c r="F1188" t="str">
        <f t="shared" si="18"/>
        <v>5002154713</v>
      </c>
      <c r="G1188" t="s">
        <v>1155</v>
      </c>
      <c r="H1188" t="s">
        <v>1469</v>
      </c>
      <c r="I1188" s="4">
        <v>42921</v>
      </c>
    </row>
    <row r="1189" spans="1:9" x14ac:dyDescent="0.2">
      <c r="A1189" t="s">
        <v>16</v>
      </c>
      <c r="B1189" t="s">
        <v>63</v>
      </c>
      <c r="C1189" t="s">
        <v>1142</v>
      </c>
      <c r="D1189" t="s">
        <v>870</v>
      </c>
      <c r="E1189" t="s">
        <v>16</v>
      </c>
      <c r="F1189" t="str">
        <f t="shared" si="18"/>
        <v>500215481</v>
      </c>
      <c r="G1189" t="s">
        <v>1420</v>
      </c>
      <c r="H1189" t="s">
        <v>1148</v>
      </c>
      <c r="I1189" s="4">
        <v>42870</v>
      </c>
    </row>
    <row r="1190" spans="1:9" x14ac:dyDescent="0.2">
      <c r="A1190" t="s">
        <v>16</v>
      </c>
      <c r="B1190" t="s">
        <v>63</v>
      </c>
      <c r="C1190" t="s">
        <v>1142</v>
      </c>
      <c r="D1190" t="s">
        <v>870</v>
      </c>
      <c r="E1190" t="s">
        <v>66</v>
      </c>
      <c r="F1190" t="str">
        <f t="shared" si="18"/>
        <v>500215485</v>
      </c>
      <c r="G1190" t="s">
        <v>1155</v>
      </c>
      <c r="H1190" t="s">
        <v>1469</v>
      </c>
      <c r="I1190" s="4">
        <v>42870</v>
      </c>
    </row>
    <row r="1191" spans="1:9" x14ac:dyDescent="0.2">
      <c r="A1191" t="s">
        <v>58</v>
      </c>
      <c r="B1191" t="s">
        <v>63</v>
      </c>
      <c r="C1191" t="s">
        <v>1142</v>
      </c>
      <c r="D1191" t="s">
        <v>870</v>
      </c>
      <c r="E1191" t="s">
        <v>68</v>
      </c>
      <c r="F1191" t="str">
        <f t="shared" si="18"/>
        <v>5002154813</v>
      </c>
      <c r="G1191" t="s">
        <v>1155</v>
      </c>
      <c r="H1191" t="s">
        <v>1469</v>
      </c>
      <c r="I1191" s="4">
        <v>42921</v>
      </c>
    </row>
    <row r="1192" spans="1:9" x14ac:dyDescent="0.2">
      <c r="A1192" t="s">
        <v>16</v>
      </c>
      <c r="B1192" t="s">
        <v>63</v>
      </c>
      <c r="C1192" t="s">
        <v>1142</v>
      </c>
      <c r="D1192" t="s">
        <v>871</v>
      </c>
      <c r="E1192" t="s">
        <v>16</v>
      </c>
      <c r="F1192" t="str">
        <f t="shared" si="18"/>
        <v>500215491</v>
      </c>
      <c r="G1192" t="s">
        <v>1420</v>
      </c>
      <c r="H1192" t="s">
        <v>1148</v>
      </c>
      <c r="I1192" s="4">
        <v>42870</v>
      </c>
    </row>
    <row r="1193" spans="1:9" x14ac:dyDescent="0.2">
      <c r="A1193" t="s">
        <v>16</v>
      </c>
      <c r="B1193" t="s">
        <v>63</v>
      </c>
      <c r="C1193" t="s">
        <v>1142</v>
      </c>
      <c r="D1193" t="s">
        <v>871</v>
      </c>
      <c r="E1193" t="s">
        <v>66</v>
      </c>
      <c r="F1193" t="str">
        <f t="shared" si="18"/>
        <v>500215495</v>
      </c>
      <c r="G1193" t="s">
        <v>1155</v>
      </c>
      <c r="H1193" t="s">
        <v>1469</v>
      </c>
      <c r="I1193" s="4">
        <v>42870</v>
      </c>
    </row>
    <row r="1194" spans="1:9" x14ac:dyDescent="0.2">
      <c r="A1194" t="s">
        <v>58</v>
      </c>
      <c r="B1194" t="s">
        <v>63</v>
      </c>
      <c r="C1194" t="s">
        <v>1142</v>
      </c>
      <c r="D1194" t="s">
        <v>871</v>
      </c>
      <c r="E1194" t="s">
        <v>68</v>
      </c>
      <c r="F1194" t="str">
        <f t="shared" si="18"/>
        <v>5002154913</v>
      </c>
      <c r="G1194" t="s">
        <v>1155</v>
      </c>
      <c r="H1194" t="s">
        <v>1469</v>
      </c>
      <c r="I1194" s="4">
        <v>42921</v>
      </c>
    </row>
    <row r="1195" spans="1:9" x14ac:dyDescent="0.2">
      <c r="A1195" t="s">
        <v>16</v>
      </c>
      <c r="B1195" t="s">
        <v>63</v>
      </c>
      <c r="C1195" t="s">
        <v>1142</v>
      </c>
      <c r="D1195" t="s">
        <v>872</v>
      </c>
      <c r="E1195" t="s">
        <v>16</v>
      </c>
      <c r="F1195" t="str">
        <f t="shared" si="18"/>
        <v>500215501</v>
      </c>
      <c r="G1195" t="s">
        <v>1420</v>
      </c>
      <c r="H1195" t="s">
        <v>1148</v>
      </c>
      <c r="I1195" s="4">
        <v>42870</v>
      </c>
    </row>
    <row r="1196" spans="1:9" x14ac:dyDescent="0.2">
      <c r="A1196" t="s">
        <v>16</v>
      </c>
      <c r="B1196" t="s">
        <v>63</v>
      </c>
      <c r="C1196" t="s">
        <v>1142</v>
      </c>
      <c r="D1196" t="s">
        <v>872</v>
      </c>
      <c r="E1196" t="s">
        <v>66</v>
      </c>
      <c r="F1196" t="str">
        <f t="shared" si="18"/>
        <v>500215505</v>
      </c>
      <c r="G1196" t="s">
        <v>1155</v>
      </c>
      <c r="H1196" t="s">
        <v>1469</v>
      </c>
      <c r="I1196" s="4">
        <v>42870</v>
      </c>
    </row>
    <row r="1197" spans="1:9" x14ac:dyDescent="0.2">
      <c r="A1197" t="s">
        <v>58</v>
      </c>
      <c r="B1197" t="s">
        <v>63</v>
      </c>
      <c r="C1197" t="s">
        <v>1142</v>
      </c>
      <c r="D1197" t="s">
        <v>872</v>
      </c>
      <c r="E1197" t="s">
        <v>68</v>
      </c>
      <c r="F1197" t="str">
        <f t="shared" si="18"/>
        <v>5002155013</v>
      </c>
      <c r="G1197" t="s">
        <v>1155</v>
      </c>
      <c r="H1197" t="s">
        <v>1469</v>
      </c>
      <c r="I1197" s="4">
        <v>42921</v>
      </c>
    </row>
    <row r="1198" spans="1:9" x14ac:dyDescent="0.2">
      <c r="A1198" t="s">
        <v>62</v>
      </c>
      <c r="B1198" t="s">
        <v>63</v>
      </c>
      <c r="C1198" t="s">
        <v>1142</v>
      </c>
      <c r="D1198" t="s">
        <v>1516</v>
      </c>
      <c r="E1198" t="s">
        <v>16</v>
      </c>
      <c r="F1198" t="str">
        <f t="shared" si="18"/>
        <v>500215611</v>
      </c>
      <c r="G1198" t="s">
        <v>1317</v>
      </c>
      <c r="H1198" t="s">
        <v>1517</v>
      </c>
      <c r="I1198" s="4">
        <v>42879</v>
      </c>
    </row>
    <row r="1199" spans="1:9" x14ac:dyDescent="0.2">
      <c r="A1199" t="s">
        <v>13</v>
      </c>
      <c r="B1199" t="s">
        <v>63</v>
      </c>
      <c r="C1199" t="s">
        <v>1142</v>
      </c>
      <c r="D1199" t="s">
        <v>1516</v>
      </c>
      <c r="E1199" t="s">
        <v>73</v>
      </c>
      <c r="F1199" t="str">
        <f t="shared" si="18"/>
        <v>500215617</v>
      </c>
      <c r="G1199" t="s">
        <v>1317</v>
      </c>
      <c r="H1199" t="s">
        <v>1517</v>
      </c>
      <c r="I1199" s="4">
        <v>42886</v>
      </c>
    </row>
    <row r="1200" spans="1:9" x14ac:dyDescent="0.2">
      <c r="A1200" t="s">
        <v>62</v>
      </c>
      <c r="B1200" t="s">
        <v>63</v>
      </c>
      <c r="C1200" t="s">
        <v>1142</v>
      </c>
      <c r="D1200" t="s">
        <v>1518</v>
      </c>
      <c r="E1200" t="s">
        <v>16</v>
      </c>
      <c r="F1200" t="str">
        <f t="shared" si="18"/>
        <v>500215621</v>
      </c>
      <c r="G1200" t="s">
        <v>1317</v>
      </c>
      <c r="H1200" t="s">
        <v>1519</v>
      </c>
      <c r="I1200" s="4">
        <v>42879</v>
      </c>
    </row>
    <row r="1201" spans="1:9" x14ac:dyDescent="0.2">
      <c r="A1201" t="s">
        <v>16</v>
      </c>
      <c r="B1201" t="s">
        <v>63</v>
      </c>
      <c r="C1201" t="s">
        <v>1142</v>
      </c>
      <c r="D1201" t="s">
        <v>873</v>
      </c>
      <c r="E1201" t="s">
        <v>16</v>
      </c>
      <c r="F1201" t="str">
        <f t="shared" si="18"/>
        <v>500215941</v>
      </c>
      <c r="G1201" t="s">
        <v>1420</v>
      </c>
      <c r="H1201" t="s">
        <v>1148</v>
      </c>
      <c r="I1201" s="4">
        <v>42894</v>
      </c>
    </row>
    <row r="1202" spans="1:9" x14ac:dyDescent="0.2">
      <c r="A1202" t="s">
        <v>16</v>
      </c>
      <c r="B1202" t="s">
        <v>63</v>
      </c>
      <c r="C1202" t="s">
        <v>1142</v>
      </c>
      <c r="D1202" t="s">
        <v>873</v>
      </c>
      <c r="E1202" t="s">
        <v>66</v>
      </c>
      <c r="F1202" t="str">
        <f t="shared" si="18"/>
        <v>500215945</v>
      </c>
      <c r="G1202" t="s">
        <v>1155</v>
      </c>
      <c r="H1202" t="s">
        <v>1469</v>
      </c>
      <c r="I1202" s="4">
        <v>42894</v>
      </c>
    </row>
    <row r="1203" spans="1:9" x14ac:dyDescent="0.2">
      <c r="A1203" t="s">
        <v>16</v>
      </c>
      <c r="B1203" t="s">
        <v>63</v>
      </c>
      <c r="C1203" t="s">
        <v>1142</v>
      </c>
      <c r="D1203" t="s">
        <v>874</v>
      </c>
      <c r="E1203" t="s">
        <v>16</v>
      </c>
      <c r="F1203" t="str">
        <f t="shared" si="18"/>
        <v>500215951</v>
      </c>
      <c r="G1203" t="s">
        <v>1420</v>
      </c>
      <c r="H1203" t="s">
        <v>1148</v>
      </c>
      <c r="I1203" s="4">
        <v>42894</v>
      </c>
    </row>
    <row r="1204" spans="1:9" x14ac:dyDescent="0.2">
      <c r="A1204" t="s">
        <v>16</v>
      </c>
      <c r="B1204" t="s">
        <v>63</v>
      </c>
      <c r="C1204" t="s">
        <v>1142</v>
      </c>
      <c r="D1204" t="s">
        <v>874</v>
      </c>
      <c r="E1204" t="s">
        <v>66</v>
      </c>
      <c r="F1204" t="str">
        <f t="shared" si="18"/>
        <v>500215955</v>
      </c>
      <c r="G1204" t="s">
        <v>1155</v>
      </c>
      <c r="H1204" t="s">
        <v>1469</v>
      </c>
      <c r="I1204" s="4">
        <v>42894</v>
      </c>
    </row>
    <row r="1205" spans="1:9" x14ac:dyDescent="0.2">
      <c r="A1205" t="s">
        <v>16</v>
      </c>
      <c r="B1205" t="s">
        <v>63</v>
      </c>
      <c r="C1205" t="s">
        <v>1142</v>
      </c>
      <c r="D1205" t="s">
        <v>875</v>
      </c>
      <c r="E1205" t="s">
        <v>16</v>
      </c>
      <c r="F1205" t="str">
        <f t="shared" si="18"/>
        <v>500215961</v>
      </c>
      <c r="G1205" t="s">
        <v>1420</v>
      </c>
      <c r="H1205" t="s">
        <v>1148</v>
      </c>
      <c r="I1205" s="4">
        <v>42894</v>
      </c>
    </row>
    <row r="1206" spans="1:9" x14ac:dyDescent="0.2">
      <c r="A1206" t="s">
        <v>16</v>
      </c>
      <c r="B1206" t="s">
        <v>63</v>
      </c>
      <c r="C1206" t="s">
        <v>1142</v>
      </c>
      <c r="D1206" t="s">
        <v>875</v>
      </c>
      <c r="E1206" t="s">
        <v>66</v>
      </c>
      <c r="F1206" t="str">
        <f t="shared" si="18"/>
        <v>500215965</v>
      </c>
      <c r="G1206" t="s">
        <v>1155</v>
      </c>
      <c r="H1206" t="s">
        <v>1469</v>
      </c>
      <c r="I1206" s="4">
        <v>42894</v>
      </c>
    </row>
    <row r="1207" spans="1:9" x14ac:dyDescent="0.2">
      <c r="A1207" t="s">
        <v>16</v>
      </c>
      <c r="B1207" t="s">
        <v>63</v>
      </c>
      <c r="C1207" t="s">
        <v>1142</v>
      </c>
      <c r="D1207" t="s">
        <v>876</v>
      </c>
      <c r="E1207" t="s">
        <v>16</v>
      </c>
      <c r="F1207" t="str">
        <f t="shared" si="18"/>
        <v>500215971</v>
      </c>
      <c r="G1207" t="s">
        <v>1420</v>
      </c>
      <c r="H1207" t="s">
        <v>1148</v>
      </c>
      <c r="I1207" s="4">
        <v>42894</v>
      </c>
    </row>
    <row r="1208" spans="1:9" x14ac:dyDescent="0.2">
      <c r="A1208" t="s">
        <v>16</v>
      </c>
      <c r="B1208" t="s">
        <v>63</v>
      </c>
      <c r="C1208" t="s">
        <v>1142</v>
      </c>
      <c r="D1208" t="s">
        <v>876</v>
      </c>
      <c r="E1208" t="s">
        <v>66</v>
      </c>
      <c r="F1208" t="str">
        <f t="shared" si="18"/>
        <v>500215975</v>
      </c>
      <c r="G1208" t="s">
        <v>1155</v>
      </c>
      <c r="H1208" t="s">
        <v>1469</v>
      </c>
      <c r="I1208" s="4">
        <v>42894</v>
      </c>
    </row>
    <row r="1209" spans="1:9" x14ac:dyDescent="0.2">
      <c r="A1209" t="s">
        <v>16</v>
      </c>
      <c r="B1209" t="s">
        <v>63</v>
      </c>
      <c r="C1209" t="s">
        <v>1142</v>
      </c>
      <c r="D1209" t="s">
        <v>877</v>
      </c>
      <c r="E1209" t="s">
        <v>16</v>
      </c>
      <c r="F1209" t="str">
        <f t="shared" si="18"/>
        <v>500215981</v>
      </c>
      <c r="G1209" t="s">
        <v>1420</v>
      </c>
      <c r="H1209" t="s">
        <v>1148</v>
      </c>
      <c r="I1209" s="4">
        <v>42894</v>
      </c>
    </row>
    <row r="1210" spans="1:9" x14ac:dyDescent="0.2">
      <c r="A1210" t="s">
        <v>16</v>
      </c>
      <c r="B1210" t="s">
        <v>63</v>
      </c>
      <c r="C1210" t="s">
        <v>1142</v>
      </c>
      <c r="D1210" t="s">
        <v>877</v>
      </c>
      <c r="E1210" t="s">
        <v>66</v>
      </c>
      <c r="F1210" t="str">
        <f t="shared" si="18"/>
        <v>500215985</v>
      </c>
      <c r="G1210" t="s">
        <v>1155</v>
      </c>
      <c r="H1210" t="s">
        <v>1469</v>
      </c>
      <c r="I1210" s="4">
        <v>42894</v>
      </c>
    </row>
    <row r="1211" spans="1:9" x14ac:dyDescent="0.2">
      <c r="A1211" t="s">
        <v>62</v>
      </c>
      <c r="B1211" t="s">
        <v>63</v>
      </c>
      <c r="C1211" t="s">
        <v>1142</v>
      </c>
      <c r="D1211" t="s">
        <v>878</v>
      </c>
      <c r="E1211" t="s">
        <v>62</v>
      </c>
      <c r="F1211" t="str">
        <f t="shared" si="18"/>
        <v>500216073</v>
      </c>
      <c r="G1211" t="s">
        <v>1143</v>
      </c>
      <c r="H1211" t="s">
        <v>1520</v>
      </c>
      <c r="I1211" s="4">
        <v>42900</v>
      </c>
    </row>
    <row r="1212" spans="1:9" x14ac:dyDescent="0.2">
      <c r="A1212" t="s">
        <v>138</v>
      </c>
      <c r="B1212" t="s">
        <v>63</v>
      </c>
      <c r="C1212" t="s">
        <v>1142</v>
      </c>
      <c r="D1212" t="s">
        <v>878</v>
      </c>
      <c r="E1212" t="s">
        <v>112</v>
      </c>
      <c r="F1212" t="str">
        <f t="shared" si="18"/>
        <v>500216079</v>
      </c>
      <c r="G1212" t="s">
        <v>1188</v>
      </c>
      <c r="H1212" t="s">
        <v>1521</v>
      </c>
      <c r="I1212" s="4">
        <v>43111</v>
      </c>
    </row>
    <row r="1213" spans="1:9" x14ac:dyDescent="0.2">
      <c r="A1213" t="s">
        <v>138</v>
      </c>
      <c r="B1213" t="s">
        <v>63</v>
      </c>
      <c r="C1213" t="s">
        <v>1142</v>
      </c>
      <c r="D1213" t="s">
        <v>878</v>
      </c>
      <c r="E1213" t="s">
        <v>37</v>
      </c>
      <c r="F1213" t="str">
        <f t="shared" si="18"/>
        <v>5002160711</v>
      </c>
      <c r="G1213" t="s">
        <v>1143</v>
      </c>
      <c r="H1213" t="s">
        <v>1520</v>
      </c>
      <c r="I1213" s="4">
        <v>43111</v>
      </c>
    </row>
    <row r="1214" spans="1:9" x14ac:dyDescent="0.2">
      <c r="A1214" t="s">
        <v>62</v>
      </c>
      <c r="B1214" t="s">
        <v>63</v>
      </c>
      <c r="C1214" t="s">
        <v>1142</v>
      </c>
      <c r="D1214" t="s">
        <v>880</v>
      </c>
      <c r="E1214" t="s">
        <v>62</v>
      </c>
      <c r="F1214" t="str">
        <f t="shared" si="18"/>
        <v>500216093</v>
      </c>
      <c r="G1214" t="s">
        <v>1143</v>
      </c>
      <c r="H1214" t="s">
        <v>1520</v>
      </c>
      <c r="I1214" s="4">
        <v>42900</v>
      </c>
    </row>
    <row r="1215" spans="1:9" x14ac:dyDescent="0.2">
      <c r="A1215" t="s">
        <v>13</v>
      </c>
      <c r="B1215" t="s">
        <v>63</v>
      </c>
      <c r="C1215" t="s">
        <v>1142</v>
      </c>
      <c r="D1215" t="s">
        <v>883</v>
      </c>
      <c r="E1215" t="s">
        <v>62</v>
      </c>
      <c r="F1215" t="str">
        <f t="shared" si="18"/>
        <v>500216443</v>
      </c>
      <c r="G1215" t="s">
        <v>1143</v>
      </c>
      <c r="H1215" t="s">
        <v>1520</v>
      </c>
      <c r="I1215" s="4">
        <v>42914</v>
      </c>
    </row>
    <row r="1216" spans="1:9" x14ac:dyDescent="0.2">
      <c r="A1216" t="s">
        <v>66</v>
      </c>
      <c r="B1216" t="s">
        <v>63</v>
      </c>
      <c r="C1216" t="s">
        <v>1142</v>
      </c>
      <c r="D1216" t="s">
        <v>883</v>
      </c>
      <c r="E1216" t="s">
        <v>112</v>
      </c>
      <c r="F1216" t="str">
        <f t="shared" si="18"/>
        <v>500216449</v>
      </c>
      <c r="G1216" t="s">
        <v>1147</v>
      </c>
      <c r="H1216" t="s">
        <v>1148</v>
      </c>
      <c r="I1216" s="4">
        <v>45365</v>
      </c>
    </row>
    <row r="1217" spans="1:9" x14ac:dyDescent="0.2">
      <c r="A1217" t="s">
        <v>13</v>
      </c>
      <c r="B1217" t="s">
        <v>63</v>
      </c>
      <c r="C1217" t="s">
        <v>1142</v>
      </c>
      <c r="D1217" t="s">
        <v>884</v>
      </c>
      <c r="E1217" t="s">
        <v>112</v>
      </c>
      <c r="F1217" t="str">
        <f t="shared" si="18"/>
        <v>500216699</v>
      </c>
      <c r="G1217" t="s">
        <v>1147</v>
      </c>
      <c r="H1217" t="s">
        <v>1148</v>
      </c>
      <c r="I1217" s="4">
        <v>45574</v>
      </c>
    </row>
    <row r="1218" spans="1:9" x14ac:dyDescent="0.2">
      <c r="A1218" t="s">
        <v>62</v>
      </c>
      <c r="B1218" t="s">
        <v>63</v>
      </c>
      <c r="C1218" t="s">
        <v>1142</v>
      </c>
      <c r="D1218" t="s">
        <v>885</v>
      </c>
      <c r="E1218" t="s">
        <v>16</v>
      </c>
      <c r="F1218" t="str">
        <f t="shared" si="18"/>
        <v>500216901</v>
      </c>
      <c r="G1218" t="s">
        <v>1230</v>
      </c>
      <c r="H1218" t="s">
        <v>1460</v>
      </c>
      <c r="I1218" s="4">
        <v>42923</v>
      </c>
    </row>
    <row r="1219" spans="1:9" x14ac:dyDescent="0.2">
      <c r="A1219" t="s">
        <v>66</v>
      </c>
      <c r="B1219" t="s">
        <v>63</v>
      </c>
      <c r="C1219" t="s">
        <v>1142</v>
      </c>
      <c r="D1219" t="s">
        <v>886</v>
      </c>
      <c r="E1219" t="s">
        <v>62</v>
      </c>
      <c r="F1219" t="str">
        <f t="shared" ref="F1219:F1282" si="19">D1219&amp;E1219</f>
        <v>500216993</v>
      </c>
      <c r="G1219" t="s">
        <v>1143</v>
      </c>
      <c r="H1219" t="s">
        <v>1520</v>
      </c>
      <c r="I1219" s="4">
        <v>42928</v>
      </c>
    </row>
    <row r="1220" spans="1:9" x14ac:dyDescent="0.2">
      <c r="A1220" t="s">
        <v>13</v>
      </c>
      <c r="B1220" t="s">
        <v>63</v>
      </c>
      <c r="C1220" t="s">
        <v>1142</v>
      </c>
      <c r="D1220" t="s">
        <v>887</v>
      </c>
      <c r="E1220" t="s">
        <v>16</v>
      </c>
      <c r="F1220" t="str">
        <f t="shared" si="19"/>
        <v>500217421</v>
      </c>
      <c r="G1220" t="s">
        <v>1153</v>
      </c>
      <c r="H1220" t="s">
        <v>1499</v>
      </c>
      <c r="I1220" s="4">
        <v>42941</v>
      </c>
    </row>
    <row r="1221" spans="1:9" x14ac:dyDescent="0.2">
      <c r="A1221" t="s">
        <v>13</v>
      </c>
      <c r="B1221" t="s">
        <v>63</v>
      </c>
      <c r="C1221" t="s">
        <v>1142</v>
      </c>
      <c r="D1221" t="s">
        <v>887</v>
      </c>
      <c r="E1221" t="s">
        <v>66</v>
      </c>
      <c r="F1221" t="str">
        <f t="shared" si="19"/>
        <v>500217425</v>
      </c>
      <c r="G1221" t="s">
        <v>1143</v>
      </c>
      <c r="H1221" t="s">
        <v>1443</v>
      </c>
      <c r="I1221" s="4">
        <v>42941</v>
      </c>
    </row>
    <row r="1222" spans="1:9" x14ac:dyDescent="0.2">
      <c r="A1222" t="s">
        <v>66</v>
      </c>
      <c r="B1222" t="s">
        <v>63</v>
      </c>
      <c r="C1222" t="s">
        <v>1142</v>
      </c>
      <c r="D1222" t="s">
        <v>887</v>
      </c>
      <c r="E1222" t="s">
        <v>112</v>
      </c>
      <c r="F1222" t="str">
        <f t="shared" si="19"/>
        <v>500217429</v>
      </c>
      <c r="G1222" t="s">
        <v>1147</v>
      </c>
      <c r="H1222" t="s">
        <v>1199</v>
      </c>
      <c r="I1222" s="4">
        <v>43798</v>
      </c>
    </row>
    <row r="1223" spans="1:9" x14ac:dyDescent="0.2">
      <c r="A1223" t="s">
        <v>13</v>
      </c>
      <c r="B1223" t="s">
        <v>63</v>
      </c>
      <c r="C1223" t="s">
        <v>1142</v>
      </c>
      <c r="D1223" t="s">
        <v>888</v>
      </c>
      <c r="E1223" t="s">
        <v>16</v>
      </c>
      <c r="F1223" t="str">
        <f t="shared" si="19"/>
        <v>500217631</v>
      </c>
      <c r="G1223" t="s">
        <v>1175</v>
      </c>
      <c r="H1223" t="s">
        <v>1179</v>
      </c>
      <c r="I1223" s="4">
        <v>42950</v>
      </c>
    </row>
    <row r="1224" spans="1:9" x14ac:dyDescent="0.2">
      <c r="A1224" t="s">
        <v>13</v>
      </c>
      <c r="B1224" t="s">
        <v>63</v>
      </c>
      <c r="C1224" t="s">
        <v>1142</v>
      </c>
      <c r="D1224" t="s">
        <v>888</v>
      </c>
      <c r="E1224" t="s">
        <v>66</v>
      </c>
      <c r="F1224" t="str">
        <f t="shared" si="19"/>
        <v>500217635</v>
      </c>
      <c r="G1224" t="s">
        <v>1220</v>
      </c>
      <c r="H1224" t="s">
        <v>1335</v>
      </c>
      <c r="I1224" s="4">
        <v>42950</v>
      </c>
    </row>
    <row r="1225" spans="1:9" x14ac:dyDescent="0.2">
      <c r="A1225" t="s">
        <v>16</v>
      </c>
      <c r="B1225" t="s">
        <v>63</v>
      </c>
      <c r="C1225" t="s">
        <v>1142</v>
      </c>
      <c r="D1225" t="s">
        <v>889</v>
      </c>
      <c r="E1225" t="s">
        <v>16</v>
      </c>
      <c r="F1225" t="str">
        <f t="shared" si="19"/>
        <v>500217641</v>
      </c>
      <c r="G1225" t="s">
        <v>1420</v>
      </c>
      <c r="H1225" t="s">
        <v>1148</v>
      </c>
      <c r="I1225" s="4">
        <v>42954</v>
      </c>
    </row>
    <row r="1226" spans="1:9" x14ac:dyDescent="0.2">
      <c r="A1226" t="s">
        <v>16</v>
      </c>
      <c r="B1226" t="s">
        <v>63</v>
      </c>
      <c r="C1226" t="s">
        <v>1142</v>
      </c>
      <c r="D1226" t="s">
        <v>889</v>
      </c>
      <c r="E1226" t="s">
        <v>66</v>
      </c>
      <c r="F1226" t="str">
        <f t="shared" si="19"/>
        <v>500217645</v>
      </c>
      <c r="G1226" t="s">
        <v>1155</v>
      </c>
      <c r="H1226" t="s">
        <v>1469</v>
      </c>
      <c r="I1226" s="4">
        <v>42954</v>
      </c>
    </row>
    <row r="1227" spans="1:9" x14ac:dyDescent="0.2">
      <c r="A1227" t="s">
        <v>62</v>
      </c>
      <c r="B1227" t="s">
        <v>63</v>
      </c>
      <c r="C1227" t="s">
        <v>1142</v>
      </c>
      <c r="D1227" t="s">
        <v>889</v>
      </c>
      <c r="E1227" t="s">
        <v>88</v>
      </c>
      <c r="F1227" t="str">
        <f t="shared" si="19"/>
        <v>5002176421</v>
      </c>
      <c r="G1227" t="s">
        <v>1155</v>
      </c>
      <c r="H1227" t="s">
        <v>1469</v>
      </c>
      <c r="I1227" s="4">
        <v>42954</v>
      </c>
    </row>
    <row r="1228" spans="1:9" x14ac:dyDescent="0.2">
      <c r="A1228" t="s">
        <v>66</v>
      </c>
      <c r="B1228" t="s">
        <v>63</v>
      </c>
      <c r="C1228" t="s">
        <v>1142</v>
      </c>
      <c r="D1228" t="s">
        <v>889</v>
      </c>
      <c r="E1228" t="s">
        <v>83</v>
      </c>
      <c r="F1228" t="str">
        <f t="shared" si="19"/>
        <v>5002176425</v>
      </c>
      <c r="G1228" t="s">
        <v>1147</v>
      </c>
      <c r="H1228" t="s">
        <v>1199</v>
      </c>
      <c r="I1228" s="4">
        <v>43762</v>
      </c>
    </row>
    <row r="1229" spans="1:9" x14ac:dyDescent="0.2">
      <c r="A1229" t="s">
        <v>73</v>
      </c>
      <c r="B1229" t="s">
        <v>63</v>
      </c>
      <c r="C1229" t="s">
        <v>1142</v>
      </c>
      <c r="D1229" t="s">
        <v>889</v>
      </c>
      <c r="E1229" t="s">
        <v>101</v>
      </c>
      <c r="F1229" t="str">
        <f t="shared" si="19"/>
        <v>5002176439</v>
      </c>
      <c r="G1229" t="s">
        <v>1147</v>
      </c>
      <c r="H1229" t="s">
        <v>1199</v>
      </c>
      <c r="I1229" s="4">
        <v>44118</v>
      </c>
    </row>
    <row r="1230" spans="1:9" x14ac:dyDescent="0.2">
      <c r="A1230" t="s">
        <v>138</v>
      </c>
      <c r="B1230" t="s">
        <v>63</v>
      </c>
      <c r="C1230" t="s">
        <v>1142</v>
      </c>
      <c r="D1230" t="s">
        <v>889</v>
      </c>
      <c r="E1230" t="s">
        <v>26</v>
      </c>
      <c r="F1230" t="str">
        <f t="shared" si="19"/>
        <v>5002176446</v>
      </c>
      <c r="G1230" t="s">
        <v>1420</v>
      </c>
      <c r="H1230" t="s">
        <v>1199</v>
      </c>
      <c r="I1230" s="4">
        <v>44216</v>
      </c>
    </row>
    <row r="1231" spans="1:9" x14ac:dyDescent="0.2">
      <c r="A1231" t="s">
        <v>112</v>
      </c>
      <c r="B1231" t="s">
        <v>63</v>
      </c>
      <c r="C1231" t="s">
        <v>1142</v>
      </c>
      <c r="D1231" t="s">
        <v>889</v>
      </c>
      <c r="E1231" t="s">
        <v>134</v>
      </c>
      <c r="F1231" t="str">
        <f t="shared" si="19"/>
        <v>5002176458</v>
      </c>
      <c r="G1231" t="s">
        <v>1420</v>
      </c>
      <c r="H1231" t="s">
        <v>1199</v>
      </c>
      <c r="I1231" s="4">
        <v>44341</v>
      </c>
    </row>
    <row r="1232" spans="1:9" x14ac:dyDescent="0.2">
      <c r="A1232" t="s">
        <v>49</v>
      </c>
      <c r="B1232" t="s">
        <v>63</v>
      </c>
      <c r="C1232" t="s">
        <v>1142</v>
      </c>
      <c r="D1232" t="s">
        <v>889</v>
      </c>
      <c r="E1232" t="s">
        <v>146</v>
      </c>
      <c r="F1232" t="str">
        <f t="shared" si="19"/>
        <v>5002176452</v>
      </c>
      <c r="G1232" t="s">
        <v>1147</v>
      </c>
      <c r="H1232" t="s">
        <v>1199</v>
      </c>
      <c r="I1232" s="4">
        <v>44341</v>
      </c>
    </row>
    <row r="1233" spans="1:9" x14ac:dyDescent="0.2">
      <c r="A1233" t="s">
        <v>37</v>
      </c>
      <c r="B1233" t="s">
        <v>63</v>
      </c>
      <c r="C1233" t="s">
        <v>1142</v>
      </c>
      <c r="D1233" t="s">
        <v>889</v>
      </c>
      <c r="E1233" t="s">
        <v>151</v>
      </c>
      <c r="F1233" t="str">
        <f t="shared" si="19"/>
        <v>5002176474</v>
      </c>
      <c r="G1233" t="s">
        <v>1317</v>
      </c>
      <c r="H1233" t="s">
        <v>1210</v>
      </c>
      <c r="I1233" s="4">
        <v>44914</v>
      </c>
    </row>
    <row r="1234" spans="1:9" x14ac:dyDescent="0.2">
      <c r="A1234" t="s">
        <v>82</v>
      </c>
      <c r="B1234" t="s">
        <v>63</v>
      </c>
      <c r="C1234" t="s">
        <v>1142</v>
      </c>
      <c r="D1234" t="s">
        <v>889</v>
      </c>
      <c r="E1234" t="s">
        <v>150</v>
      </c>
      <c r="F1234" t="str">
        <f t="shared" si="19"/>
        <v>5002176482</v>
      </c>
      <c r="G1234" t="s">
        <v>1147</v>
      </c>
      <c r="H1234" t="s">
        <v>1199</v>
      </c>
      <c r="I1234" s="4">
        <v>44992</v>
      </c>
    </row>
    <row r="1235" spans="1:9" x14ac:dyDescent="0.2">
      <c r="A1235" t="s">
        <v>68</v>
      </c>
      <c r="B1235" t="s">
        <v>63</v>
      </c>
      <c r="C1235" t="s">
        <v>1142</v>
      </c>
      <c r="D1235" t="s">
        <v>889</v>
      </c>
      <c r="E1235" t="s">
        <v>60</v>
      </c>
      <c r="F1235" t="str">
        <f t="shared" si="19"/>
        <v>5002176490</v>
      </c>
      <c r="G1235" t="s">
        <v>1317</v>
      </c>
      <c r="H1235" t="s">
        <v>1210</v>
      </c>
      <c r="I1235" s="4">
        <v>45446</v>
      </c>
    </row>
    <row r="1236" spans="1:9" x14ac:dyDescent="0.2">
      <c r="A1236" t="s">
        <v>16</v>
      </c>
      <c r="B1236" t="s">
        <v>63</v>
      </c>
      <c r="C1236" t="s">
        <v>1142</v>
      </c>
      <c r="D1236" t="s">
        <v>890</v>
      </c>
      <c r="E1236" t="s">
        <v>66</v>
      </c>
      <c r="F1236" t="str">
        <f t="shared" si="19"/>
        <v>500217655</v>
      </c>
      <c r="G1236" t="s">
        <v>1155</v>
      </c>
      <c r="H1236" t="s">
        <v>1469</v>
      </c>
      <c r="I1236" s="4">
        <v>42954</v>
      </c>
    </row>
    <row r="1237" spans="1:9" x14ac:dyDescent="0.2">
      <c r="A1237" t="s">
        <v>62</v>
      </c>
      <c r="B1237" t="s">
        <v>63</v>
      </c>
      <c r="C1237" t="s">
        <v>1142</v>
      </c>
      <c r="D1237" t="s">
        <v>890</v>
      </c>
      <c r="E1237" t="s">
        <v>91</v>
      </c>
      <c r="F1237" t="str">
        <f t="shared" si="19"/>
        <v>5002176517</v>
      </c>
      <c r="G1237" t="s">
        <v>1420</v>
      </c>
      <c r="H1237" t="s">
        <v>1148</v>
      </c>
      <c r="I1237" s="4">
        <v>42954</v>
      </c>
    </row>
    <row r="1238" spans="1:9" x14ac:dyDescent="0.2">
      <c r="A1238" t="s">
        <v>62</v>
      </c>
      <c r="B1238" t="s">
        <v>63</v>
      </c>
      <c r="C1238" t="s">
        <v>1142</v>
      </c>
      <c r="D1238" t="s">
        <v>890</v>
      </c>
      <c r="E1238" t="s">
        <v>88</v>
      </c>
      <c r="F1238" t="str">
        <f t="shared" si="19"/>
        <v>5002176521</v>
      </c>
      <c r="G1238" t="s">
        <v>1155</v>
      </c>
      <c r="H1238" t="s">
        <v>1469</v>
      </c>
      <c r="I1238" s="4">
        <v>42954</v>
      </c>
    </row>
    <row r="1239" spans="1:9" x14ac:dyDescent="0.2">
      <c r="A1239" t="s">
        <v>13</v>
      </c>
      <c r="B1239" t="s">
        <v>63</v>
      </c>
      <c r="C1239" t="s">
        <v>1142</v>
      </c>
      <c r="D1239" t="s">
        <v>890</v>
      </c>
      <c r="E1239" t="s">
        <v>83</v>
      </c>
      <c r="F1239" t="str">
        <f t="shared" si="19"/>
        <v>5002176525</v>
      </c>
      <c r="G1239" t="s">
        <v>1147</v>
      </c>
      <c r="H1239" t="s">
        <v>1199</v>
      </c>
      <c r="I1239" s="4">
        <v>43845</v>
      </c>
    </row>
    <row r="1240" spans="1:9" x14ac:dyDescent="0.2">
      <c r="A1240" t="s">
        <v>66</v>
      </c>
      <c r="B1240" t="s">
        <v>63</v>
      </c>
      <c r="C1240" t="s">
        <v>1142</v>
      </c>
      <c r="D1240" t="s">
        <v>890</v>
      </c>
      <c r="E1240" t="s">
        <v>76</v>
      </c>
      <c r="F1240" t="str">
        <f t="shared" si="19"/>
        <v>5002176533</v>
      </c>
      <c r="G1240" t="s">
        <v>1147</v>
      </c>
      <c r="H1240" t="s">
        <v>1199</v>
      </c>
      <c r="I1240" s="4">
        <v>44341</v>
      </c>
    </row>
    <row r="1241" spans="1:9" x14ac:dyDescent="0.2">
      <c r="A1241" t="s">
        <v>16</v>
      </c>
      <c r="B1241" t="s">
        <v>63</v>
      </c>
      <c r="C1241" t="s">
        <v>1142</v>
      </c>
      <c r="D1241" t="s">
        <v>891</v>
      </c>
      <c r="E1241" t="s">
        <v>16</v>
      </c>
      <c r="F1241" t="str">
        <f t="shared" si="19"/>
        <v>500217661</v>
      </c>
      <c r="G1241" t="s">
        <v>1420</v>
      </c>
      <c r="H1241" t="s">
        <v>1148</v>
      </c>
      <c r="I1241" s="4">
        <v>42954</v>
      </c>
    </row>
    <row r="1242" spans="1:9" x14ac:dyDescent="0.2">
      <c r="A1242" t="s">
        <v>16</v>
      </c>
      <c r="B1242" t="s">
        <v>63</v>
      </c>
      <c r="C1242" t="s">
        <v>1142</v>
      </c>
      <c r="D1242" t="s">
        <v>891</v>
      </c>
      <c r="E1242" t="s">
        <v>66</v>
      </c>
      <c r="F1242" t="str">
        <f t="shared" si="19"/>
        <v>500217665</v>
      </c>
      <c r="G1242" t="s">
        <v>1522</v>
      </c>
      <c r="H1242" t="s">
        <v>1469</v>
      </c>
      <c r="I1242" s="4">
        <v>43696</v>
      </c>
    </row>
    <row r="1243" spans="1:9" x14ac:dyDescent="0.2">
      <c r="A1243" t="s">
        <v>13</v>
      </c>
      <c r="B1243" t="s">
        <v>63</v>
      </c>
      <c r="C1243" t="s">
        <v>1142</v>
      </c>
      <c r="D1243" t="s">
        <v>891</v>
      </c>
      <c r="E1243" t="s">
        <v>187</v>
      </c>
      <c r="F1243" t="str">
        <f t="shared" si="19"/>
        <v>5002176629</v>
      </c>
      <c r="G1243" t="s">
        <v>1522</v>
      </c>
      <c r="H1243" t="s">
        <v>1469</v>
      </c>
      <c r="I1243" s="4">
        <v>43696</v>
      </c>
    </row>
    <row r="1244" spans="1:9" x14ac:dyDescent="0.2">
      <c r="A1244" t="s">
        <v>66</v>
      </c>
      <c r="B1244" t="s">
        <v>63</v>
      </c>
      <c r="C1244" t="s">
        <v>1142</v>
      </c>
      <c r="D1244" t="s">
        <v>891</v>
      </c>
      <c r="E1244" t="s">
        <v>76</v>
      </c>
      <c r="F1244" t="str">
        <f t="shared" si="19"/>
        <v>5002176633</v>
      </c>
      <c r="G1244" t="s">
        <v>1317</v>
      </c>
      <c r="H1244" t="s">
        <v>1523</v>
      </c>
      <c r="I1244" s="4">
        <v>43403</v>
      </c>
    </row>
    <row r="1245" spans="1:9" x14ac:dyDescent="0.2">
      <c r="A1245" t="s">
        <v>65</v>
      </c>
      <c r="B1245" t="s">
        <v>63</v>
      </c>
      <c r="C1245" t="s">
        <v>1142</v>
      </c>
      <c r="D1245" t="s">
        <v>891</v>
      </c>
      <c r="E1245" t="s">
        <v>80</v>
      </c>
      <c r="F1245" t="str">
        <f t="shared" si="19"/>
        <v>5002176649</v>
      </c>
      <c r="G1245" t="s">
        <v>1147</v>
      </c>
      <c r="H1245" t="s">
        <v>1199</v>
      </c>
      <c r="I1245" s="4">
        <v>43762</v>
      </c>
    </row>
    <row r="1246" spans="1:9" x14ac:dyDescent="0.2">
      <c r="A1246" t="s">
        <v>73</v>
      </c>
      <c r="B1246" t="s">
        <v>63</v>
      </c>
      <c r="C1246" t="s">
        <v>1142</v>
      </c>
      <c r="D1246" t="s">
        <v>891</v>
      </c>
      <c r="E1246" t="s">
        <v>54</v>
      </c>
      <c r="F1246" t="str">
        <f t="shared" si="19"/>
        <v>5002176650</v>
      </c>
      <c r="G1246" t="s">
        <v>1147</v>
      </c>
      <c r="H1246" t="s">
        <v>1199</v>
      </c>
      <c r="I1246" s="4">
        <v>44118</v>
      </c>
    </row>
    <row r="1247" spans="1:9" x14ac:dyDescent="0.2">
      <c r="A1247" t="s">
        <v>138</v>
      </c>
      <c r="B1247" t="s">
        <v>63</v>
      </c>
      <c r="C1247" t="s">
        <v>1142</v>
      </c>
      <c r="D1247" t="s">
        <v>891</v>
      </c>
      <c r="E1247" t="s">
        <v>123</v>
      </c>
      <c r="F1247" t="str">
        <f t="shared" si="19"/>
        <v>5002176657</v>
      </c>
      <c r="G1247" t="s">
        <v>1420</v>
      </c>
      <c r="H1247" t="s">
        <v>1199</v>
      </c>
      <c r="I1247" s="4">
        <v>44216</v>
      </c>
    </row>
    <row r="1248" spans="1:9" x14ac:dyDescent="0.2">
      <c r="A1248" t="s">
        <v>112</v>
      </c>
      <c r="B1248" t="s">
        <v>63</v>
      </c>
      <c r="C1248" t="s">
        <v>1142</v>
      </c>
      <c r="D1248" t="s">
        <v>891</v>
      </c>
      <c r="E1248" t="s">
        <v>125</v>
      </c>
      <c r="F1248" t="str">
        <f t="shared" si="19"/>
        <v>5002176663</v>
      </c>
      <c r="G1248" t="s">
        <v>1147</v>
      </c>
      <c r="H1248" t="s">
        <v>1199</v>
      </c>
      <c r="I1248" s="4">
        <v>44341</v>
      </c>
    </row>
    <row r="1249" spans="1:9" x14ac:dyDescent="0.2">
      <c r="A1249" t="s">
        <v>49</v>
      </c>
      <c r="B1249" t="s">
        <v>63</v>
      </c>
      <c r="C1249" t="s">
        <v>1142</v>
      </c>
      <c r="D1249" t="s">
        <v>891</v>
      </c>
      <c r="E1249" t="s">
        <v>97</v>
      </c>
      <c r="F1249" t="str">
        <f t="shared" si="19"/>
        <v>5002176669</v>
      </c>
      <c r="G1249" t="s">
        <v>1420</v>
      </c>
      <c r="H1249" t="s">
        <v>1199</v>
      </c>
      <c r="I1249" s="4">
        <v>44341</v>
      </c>
    </row>
    <row r="1250" spans="1:9" x14ac:dyDescent="0.2">
      <c r="A1250" t="s">
        <v>37</v>
      </c>
      <c r="B1250" t="s">
        <v>63</v>
      </c>
      <c r="C1250" t="s">
        <v>1142</v>
      </c>
      <c r="D1250" t="s">
        <v>891</v>
      </c>
      <c r="E1250" t="s">
        <v>85</v>
      </c>
      <c r="F1250" t="str">
        <f t="shared" si="19"/>
        <v>5002176685</v>
      </c>
      <c r="G1250" t="s">
        <v>1317</v>
      </c>
      <c r="H1250" t="s">
        <v>1210</v>
      </c>
      <c r="I1250" s="4">
        <v>44914</v>
      </c>
    </row>
    <row r="1251" spans="1:9" x14ac:dyDescent="0.2">
      <c r="A1251" t="s">
        <v>82</v>
      </c>
      <c r="B1251" t="s">
        <v>63</v>
      </c>
      <c r="C1251" t="s">
        <v>1142</v>
      </c>
      <c r="D1251" t="s">
        <v>891</v>
      </c>
      <c r="E1251" t="s">
        <v>152</v>
      </c>
      <c r="F1251" t="str">
        <f t="shared" si="19"/>
        <v>5002176693</v>
      </c>
      <c r="G1251" t="s">
        <v>1317</v>
      </c>
      <c r="H1251" t="s">
        <v>1210</v>
      </c>
      <c r="I1251" s="4">
        <v>44957</v>
      </c>
    </row>
    <row r="1252" spans="1:9" x14ac:dyDescent="0.2">
      <c r="A1252" t="s">
        <v>68</v>
      </c>
      <c r="B1252" t="s">
        <v>63</v>
      </c>
      <c r="C1252" t="s">
        <v>1142</v>
      </c>
      <c r="D1252" t="s">
        <v>891</v>
      </c>
      <c r="E1252" t="s">
        <v>128</v>
      </c>
      <c r="F1252" t="str">
        <f t="shared" si="19"/>
        <v>50021766101</v>
      </c>
      <c r="G1252" t="s">
        <v>1147</v>
      </c>
      <c r="H1252" t="s">
        <v>1199</v>
      </c>
      <c r="I1252" s="4">
        <v>44986</v>
      </c>
    </row>
    <row r="1253" spans="1:9" x14ac:dyDescent="0.2">
      <c r="A1253" t="s">
        <v>16</v>
      </c>
      <c r="B1253" t="s">
        <v>63</v>
      </c>
      <c r="C1253" t="s">
        <v>1142</v>
      </c>
      <c r="D1253" t="s">
        <v>893</v>
      </c>
      <c r="E1253" t="s">
        <v>16</v>
      </c>
      <c r="F1253" t="str">
        <f t="shared" si="19"/>
        <v>500217671</v>
      </c>
      <c r="G1253" t="s">
        <v>1420</v>
      </c>
      <c r="H1253" t="s">
        <v>1148</v>
      </c>
      <c r="I1253" s="4">
        <v>42954</v>
      </c>
    </row>
    <row r="1254" spans="1:9" x14ac:dyDescent="0.2">
      <c r="A1254" t="s">
        <v>16</v>
      </c>
      <c r="B1254" t="s">
        <v>63</v>
      </c>
      <c r="C1254" t="s">
        <v>1142</v>
      </c>
      <c r="D1254" t="s">
        <v>893</v>
      </c>
      <c r="E1254" t="s">
        <v>66</v>
      </c>
      <c r="F1254" t="str">
        <f t="shared" si="19"/>
        <v>500217675</v>
      </c>
      <c r="G1254" t="s">
        <v>1522</v>
      </c>
      <c r="H1254" t="s">
        <v>1469</v>
      </c>
      <c r="I1254" s="4">
        <v>43696</v>
      </c>
    </row>
    <row r="1255" spans="1:9" x14ac:dyDescent="0.2">
      <c r="A1255" t="s">
        <v>58</v>
      </c>
      <c r="B1255" t="s">
        <v>63</v>
      </c>
      <c r="C1255" t="s">
        <v>1142</v>
      </c>
      <c r="D1255" t="s">
        <v>893</v>
      </c>
      <c r="E1255" t="s">
        <v>68</v>
      </c>
      <c r="F1255" t="str">
        <f t="shared" si="19"/>
        <v>5002176713</v>
      </c>
      <c r="G1255" t="s">
        <v>1522</v>
      </c>
      <c r="H1255" t="s">
        <v>1469</v>
      </c>
      <c r="I1255" s="4">
        <v>43696</v>
      </c>
    </row>
    <row r="1256" spans="1:9" x14ac:dyDescent="0.2">
      <c r="A1256" t="s">
        <v>62</v>
      </c>
      <c r="B1256" t="s">
        <v>63</v>
      </c>
      <c r="C1256" t="s">
        <v>1142</v>
      </c>
      <c r="D1256" t="s">
        <v>893</v>
      </c>
      <c r="E1256" t="s">
        <v>91</v>
      </c>
      <c r="F1256" t="str">
        <f t="shared" si="19"/>
        <v>5002176717</v>
      </c>
      <c r="G1256" t="s">
        <v>1147</v>
      </c>
      <c r="H1256" t="s">
        <v>1199</v>
      </c>
      <c r="I1256" s="4">
        <v>43762</v>
      </c>
    </row>
    <row r="1257" spans="1:9" x14ac:dyDescent="0.2">
      <c r="A1257" t="s">
        <v>13</v>
      </c>
      <c r="B1257" t="s">
        <v>63</v>
      </c>
      <c r="C1257" t="s">
        <v>1142</v>
      </c>
      <c r="D1257" t="s">
        <v>893</v>
      </c>
      <c r="E1257" t="s">
        <v>83</v>
      </c>
      <c r="F1257" t="str">
        <f t="shared" si="19"/>
        <v>5002176725</v>
      </c>
      <c r="G1257" t="s">
        <v>1147</v>
      </c>
      <c r="H1257" t="s">
        <v>1199</v>
      </c>
      <c r="I1257" s="4">
        <v>44118</v>
      </c>
    </row>
    <row r="1258" spans="1:9" x14ac:dyDescent="0.2">
      <c r="A1258" t="s">
        <v>66</v>
      </c>
      <c r="B1258" t="s">
        <v>63</v>
      </c>
      <c r="C1258" t="s">
        <v>1142</v>
      </c>
      <c r="D1258" t="s">
        <v>893</v>
      </c>
      <c r="E1258" t="s">
        <v>45</v>
      </c>
      <c r="F1258" t="str">
        <f t="shared" si="19"/>
        <v>5002176732</v>
      </c>
      <c r="G1258" t="s">
        <v>1420</v>
      </c>
      <c r="H1258" t="s">
        <v>1199</v>
      </c>
      <c r="I1258" s="4">
        <v>44216</v>
      </c>
    </row>
    <row r="1259" spans="1:9" x14ac:dyDescent="0.2">
      <c r="A1259" t="s">
        <v>65</v>
      </c>
      <c r="B1259" t="s">
        <v>63</v>
      </c>
      <c r="C1259" t="s">
        <v>1142</v>
      </c>
      <c r="D1259" t="s">
        <v>893</v>
      </c>
      <c r="E1259" t="s">
        <v>105</v>
      </c>
      <c r="F1259" t="str">
        <f t="shared" si="19"/>
        <v>5002176738</v>
      </c>
      <c r="G1259" t="s">
        <v>1147</v>
      </c>
      <c r="H1259" t="s">
        <v>1199</v>
      </c>
      <c r="I1259" s="4">
        <v>44341</v>
      </c>
    </row>
    <row r="1260" spans="1:9" x14ac:dyDescent="0.2">
      <c r="A1260" t="s">
        <v>73</v>
      </c>
      <c r="B1260" t="s">
        <v>63</v>
      </c>
      <c r="C1260" t="s">
        <v>1142</v>
      </c>
      <c r="D1260" t="s">
        <v>893</v>
      </c>
      <c r="E1260" t="s">
        <v>106</v>
      </c>
      <c r="F1260" t="str">
        <f t="shared" si="19"/>
        <v>5002176744</v>
      </c>
      <c r="G1260" t="s">
        <v>1420</v>
      </c>
      <c r="H1260" t="s">
        <v>1199</v>
      </c>
      <c r="I1260" s="4">
        <v>44341</v>
      </c>
    </row>
    <row r="1261" spans="1:9" x14ac:dyDescent="0.2">
      <c r="A1261" t="s">
        <v>138</v>
      </c>
      <c r="B1261" t="s">
        <v>63</v>
      </c>
      <c r="C1261" t="s">
        <v>1142</v>
      </c>
      <c r="D1261" t="s">
        <v>893</v>
      </c>
      <c r="E1261" t="s">
        <v>56</v>
      </c>
      <c r="F1261" t="str">
        <f t="shared" si="19"/>
        <v>5002176760</v>
      </c>
      <c r="G1261" t="s">
        <v>1317</v>
      </c>
      <c r="H1261" t="s">
        <v>1210</v>
      </c>
      <c r="I1261" s="4">
        <v>44914</v>
      </c>
    </row>
    <row r="1262" spans="1:9" x14ac:dyDescent="0.2">
      <c r="A1262" t="s">
        <v>112</v>
      </c>
      <c r="B1262" t="s">
        <v>63</v>
      </c>
      <c r="C1262" t="s">
        <v>1142</v>
      </c>
      <c r="D1262" t="s">
        <v>893</v>
      </c>
      <c r="E1262" t="s">
        <v>147</v>
      </c>
      <c r="F1262" t="str">
        <f t="shared" si="19"/>
        <v>5002176768</v>
      </c>
      <c r="G1262" t="s">
        <v>1147</v>
      </c>
      <c r="H1262" t="s">
        <v>1199</v>
      </c>
      <c r="I1262" s="4">
        <v>44992</v>
      </c>
    </row>
    <row r="1263" spans="1:9" x14ac:dyDescent="0.2">
      <c r="A1263" t="s">
        <v>49</v>
      </c>
      <c r="B1263" t="s">
        <v>63</v>
      </c>
      <c r="C1263" t="s">
        <v>1142</v>
      </c>
      <c r="D1263" t="s">
        <v>893</v>
      </c>
      <c r="E1263" t="s">
        <v>148</v>
      </c>
      <c r="F1263" t="str">
        <f t="shared" si="19"/>
        <v>5002176776</v>
      </c>
      <c r="G1263" t="s">
        <v>1317</v>
      </c>
      <c r="H1263" t="s">
        <v>1210</v>
      </c>
      <c r="I1263" s="4">
        <v>44993</v>
      </c>
    </row>
    <row r="1264" spans="1:9" x14ac:dyDescent="0.2">
      <c r="A1264" t="s">
        <v>16</v>
      </c>
      <c r="B1264" t="s">
        <v>63</v>
      </c>
      <c r="C1264" t="s">
        <v>1142</v>
      </c>
      <c r="D1264" t="s">
        <v>895</v>
      </c>
      <c r="E1264" t="s">
        <v>16</v>
      </c>
      <c r="F1264" t="str">
        <f t="shared" si="19"/>
        <v>500217681</v>
      </c>
      <c r="G1264" t="s">
        <v>1420</v>
      </c>
      <c r="H1264" t="s">
        <v>1148</v>
      </c>
      <c r="I1264" s="4">
        <v>42954</v>
      </c>
    </row>
    <row r="1265" spans="1:9" x14ac:dyDescent="0.2">
      <c r="A1265" t="s">
        <v>16</v>
      </c>
      <c r="B1265" t="s">
        <v>63</v>
      </c>
      <c r="C1265" t="s">
        <v>1142</v>
      </c>
      <c r="D1265" t="s">
        <v>895</v>
      </c>
      <c r="E1265" t="s">
        <v>66</v>
      </c>
      <c r="F1265" t="str">
        <f t="shared" si="19"/>
        <v>500217685</v>
      </c>
      <c r="G1265" t="s">
        <v>1522</v>
      </c>
      <c r="H1265" t="s">
        <v>1469</v>
      </c>
      <c r="I1265" s="4">
        <v>43696</v>
      </c>
    </row>
    <row r="1266" spans="1:9" x14ac:dyDescent="0.2">
      <c r="A1266" t="s">
        <v>58</v>
      </c>
      <c r="B1266" t="s">
        <v>63</v>
      </c>
      <c r="C1266" t="s">
        <v>1142</v>
      </c>
      <c r="D1266" t="s">
        <v>895</v>
      </c>
      <c r="E1266" t="s">
        <v>68</v>
      </c>
      <c r="F1266" t="str">
        <f t="shared" si="19"/>
        <v>5002176813</v>
      </c>
      <c r="G1266" t="s">
        <v>1522</v>
      </c>
      <c r="H1266" t="s">
        <v>1469</v>
      </c>
      <c r="I1266" s="4">
        <v>43696</v>
      </c>
    </row>
    <row r="1267" spans="1:9" x14ac:dyDescent="0.2">
      <c r="A1267" t="s">
        <v>62</v>
      </c>
      <c r="B1267" t="s">
        <v>63</v>
      </c>
      <c r="C1267" t="s">
        <v>1142</v>
      </c>
      <c r="D1267" t="s">
        <v>895</v>
      </c>
      <c r="E1267" t="s">
        <v>91</v>
      </c>
      <c r="F1267" t="str">
        <f t="shared" si="19"/>
        <v>5002176817</v>
      </c>
      <c r="G1267" t="s">
        <v>1317</v>
      </c>
      <c r="H1267" t="s">
        <v>1404</v>
      </c>
      <c r="I1267" s="4">
        <v>43297</v>
      </c>
    </row>
    <row r="1268" spans="1:9" x14ac:dyDescent="0.2">
      <c r="A1268" t="s">
        <v>13</v>
      </c>
      <c r="B1268" t="s">
        <v>63</v>
      </c>
      <c r="C1268" t="s">
        <v>1142</v>
      </c>
      <c r="D1268" t="s">
        <v>895</v>
      </c>
      <c r="E1268" t="s">
        <v>83</v>
      </c>
      <c r="F1268" t="str">
        <f t="shared" si="19"/>
        <v>5002176825</v>
      </c>
      <c r="G1268" t="s">
        <v>1147</v>
      </c>
      <c r="H1268" t="s">
        <v>1199</v>
      </c>
      <c r="I1268" s="4">
        <v>43762</v>
      </c>
    </row>
    <row r="1269" spans="1:9" x14ac:dyDescent="0.2">
      <c r="A1269" t="s">
        <v>66</v>
      </c>
      <c r="B1269" t="s">
        <v>63</v>
      </c>
      <c r="C1269" t="s">
        <v>1142</v>
      </c>
      <c r="D1269" t="s">
        <v>895</v>
      </c>
      <c r="E1269" t="s">
        <v>76</v>
      </c>
      <c r="F1269" t="str">
        <f t="shared" si="19"/>
        <v>5002176833</v>
      </c>
      <c r="G1269" t="s">
        <v>1147</v>
      </c>
      <c r="H1269" t="s">
        <v>1199</v>
      </c>
      <c r="I1269" s="4">
        <v>44112</v>
      </c>
    </row>
    <row r="1270" spans="1:9" x14ac:dyDescent="0.2">
      <c r="A1270" t="s">
        <v>65</v>
      </c>
      <c r="B1270" t="s">
        <v>63</v>
      </c>
      <c r="C1270" t="s">
        <v>1142</v>
      </c>
      <c r="D1270" t="s">
        <v>895</v>
      </c>
      <c r="E1270" t="s">
        <v>108</v>
      </c>
      <c r="F1270" t="str">
        <f t="shared" si="19"/>
        <v>5002176842</v>
      </c>
      <c r="G1270" t="s">
        <v>1420</v>
      </c>
      <c r="H1270" t="s">
        <v>1199</v>
      </c>
      <c r="I1270" s="4">
        <v>44216</v>
      </c>
    </row>
    <row r="1271" spans="1:9" x14ac:dyDescent="0.2">
      <c r="A1271" t="s">
        <v>73</v>
      </c>
      <c r="B1271" t="s">
        <v>63</v>
      </c>
      <c r="C1271" t="s">
        <v>1142</v>
      </c>
      <c r="D1271" t="s">
        <v>895</v>
      </c>
      <c r="E1271" t="s">
        <v>80</v>
      </c>
      <c r="F1271" t="str">
        <f t="shared" si="19"/>
        <v>5002176849</v>
      </c>
      <c r="G1271" t="s">
        <v>1147</v>
      </c>
      <c r="H1271" t="s">
        <v>1199</v>
      </c>
      <c r="I1271" s="4">
        <v>44341</v>
      </c>
    </row>
    <row r="1272" spans="1:9" x14ac:dyDescent="0.2">
      <c r="A1272" t="s">
        <v>138</v>
      </c>
      <c r="B1272" t="s">
        <v>63</v>
      </c>
      <c r="C1272" t="s">
        <v>1142</v>
      </c>
      <c r="D1272" t="s">
        <v>895</v>
      </c>
      <c r="E1272" t="s">
        <v>122</v>
      </c>
      <c r="F1272" t="str">
        <f t="shared" si="19"/>
        <v>5002176856</v>
      </c>
      <c r="G1272" t="s">
        <v>1420</v>
      </c>
      <c r="H1272" t="s">
        <v>1199</v>
      </c>
      <c r="I1272" s="4">
        <v>44341</v>
      </c>
    </row>
    <row r="1273" spans="1:9" x14ac:dyDescent="0.2">
      <c r="A1273" t="s">
        <v>112</v>
      </c>
      <c r="B1273" t="s">
        <v>63</v>
      </c>
      <c r="C1273" t="s">
        <v>1142</v>
      </c>
      <c r="D1273" t="s">
        <v>895</v>
      </c>
      <c r="E1273" t="s">
        <v>147</v>
      </c>
      <c r="F1273" t="str">
        <f t="shared" si="19"/>
        <v>5002176868</v>
      </c>
      <c r="G1273" t="s">
        <v>1317</v>
      </c>
      <c r="H1273" t="s">
        <v>1210</v>
      </c>
      <c r="I1273" s="4">
        <v>44914</v>
      </c>
    </row>
    <row r="1274" spans="1:9" x14ac:dyDescent="0.2">
      <c r="A1274" t="s">
        <v>49</v>
      </c>
      <c r="B1274" t="s">
        <v>63</v>
      </c>
      <c r="C1274" t="s">
        <v>1142</v>
      </c>
      <c r="D1274" t="s">
        <v>895</v>
      </c>
      <c r="E1274" t="s">
        <v>148</v>
      </c>
      <c r="F1274" t="str">
        <f t="shared" si="19"/>
        <v>5002176876</v>
      </c>
      <c r="G1274" t="s">
        <v>1147</v>
      </c>
      <c r="H1274" t="s">
        <v>1199</v>
      </c>
      <c r="I1274" s="4">
        <v>44993</v>
      </c>
    </row>
    <row r="1275" spans="1:9" x14ac:dyDescent="0.2">
      <c r="A1275" t="s">
        <v>37</v>
      </c>
      <c r="B1275" t="s">
        <v>63</v>
      </c>
      <c r="C1275" t="s">
        <v>1142</v>
      </c>
      <c r="D1275" t="s">
        <v>895</v>
      </c>
      <c r="E1275" t="s">
        <v>157</v>
      </c>
      <c r="F1275" t="str">
        <f t="shared" si="19"/>
        <v>5002176884</v>
      </c>
      <c r="G1275" t="s">
        <v>1317</v>
      </c>
      <c r="H1275" t="s">
        <v>1210</v>
      </c>
      <c r="I1275" s="4">
        <v>44994</v>
      </c>
    </row>
    <row r="1276" spans="1:9" x14ac:dyDescent="0.2">
      <c r="A1276" t="s">
        <v>58</v>
      </c>
      <c r="B1276" t="s">
        <v>63</v>
      </c>
      <c r="C1276" t="s">
        <v>1142</v>
      </c>
      <c r="D1276" t="s">
        <v>897</v>
      </c>
      <c r="E1276" t="s">
        <v>112</v>
      </c>
      <c r="F1276" t="str">
        <f t="shared" si="19"/>
        <v>500217949</v>
      </c>
      <c r="G1276" t="s">
        <v>1188</v>
      </c>
      <c r="H1276" t="s">
        <v>1524</v>
      </c>
      <c r="I1276" s="4">
        <v>43287</v>
      </c>
    </row>
    <row r="1277" spans="1:9" x14ac:dyDescent="0.2">
      <c r="A1277" t="s">
        <v>58</v>
      </c>
      <c r="B1277" t="s">
        <v>63</v>
      </c>
      <c r="C1277" t="s">
        <v>1142</v>
      </c>
      <c r="D1277" t="s">
        <v>898</v>
      </c>
      <c r="E1277" t="s">
        <v>112</v>
      </c>
      <c r="F1277" t="str">
        <f t="shared" si="19"/>
        <v>500217959</v>
      </c>
      <c r="G1277" t="s">
        <v>1188</v>
      </c>
      <c r="H1277" t="s">
        <v>1524</v>
      </c>
      <c r="I1277" s="4">
        <v>43287</v>
      </c>
    </row>
    <row r="1278" spans="1:9" x14ac:dyDescent="0.2">
      <c r="A1278" t="s">
        <v>58</v>
      </c>
      <c r="B1278" t="s">
        <v>63</v>
      </c>
      <c r="C1278" t="s">
        <v>1142</v>
      </c>
      <c r="D1278" t="s">
        <v>899</v>
      </c>
      <c r="E1278" t="s">
        <v>112</v>
      </c>
      <c r="F1278" t="str">
        <f t="shared" si="19"/>
        <v>500217969</v>
      </c>
      <c r="G1278" t="s">
        <v>1188</v>
      </c>
      <c r="H1278" t="s">
        <v>1524</v>
      </c>
      <c r="I1278" s="4">
        <v>43287</v>
      </c>
    </row>
    <row r="1279" spans="1:9" x14ac:dyDescent="0.2">
      <c r="A1279" t="s">
        <v>58</v>
      </c>
      <c r="B1279" t="s">
        <v>63</v>
      </c>
      <c r="C1279" t="s">
        <v>1142</v>
      </c>
      <c r="D1279" t="s">
        <v>900</v>
      </c>
      <c r="E1279" t="s">
        <v>112</v>
      </c>
      <c r="F1279" t="str">
        <f t="shared" si="19"/>
        <v>500217979</v>
      </c>
      <c r="G1279" t="s">
        <v>1188</v>
      </c>
      <c r="H1279" t="s">
        <v>1524</v>
      </c>
      <c r="I1279" s="4">
        <v>43287</v>
      </c>
    </row>
    <row r="1280" spans="1:9" x14ac:dyDescent="0.2">
      <c r="A1280" t="s">
        <v>16</v>
      </c>
      <c r="B1280" t="s">
        <v>63</v>
      </c>
      <c r="C1280" t="s">
        <v>1142</v>
      </c>
      <c r="D1280" t="s">
        <v>901</v>
      </c>
      <c r="E1280" t="s">
        <v>16</v>
      </c>
      <c r="F1280" t="str">
        <f t="shared" si="19"/>
        <v>500218011</v>
      </c>
      <c r="G1280" t="s">
        <v>1230</v>
      </c>
      <c r="H1280" t="s">
        <v>1148</v>
      </c>
      <c r="I1280" s="4">
        <v>42957</v>
      </c>
    </row>
    <row r="1281" spans="1:9" x14ac:dyDescent="0.2">
      <c r="A1281" t="s">
        <v>58</v>
      </c>
      <c r="B1281" t="s">
        <v>63</v>
      </c>
      <c r="C1281" t="s">
        <v>1142</v>
      </c>
      <c r="D1281" t="s">
        <v>901</v>
      </c>
      <c r="E1281" t="s">
        <v>66</v>
      </c>
      <c r="F1281" t="str">
        <f t="shared" si="19"/>
        <v>500218015</v>
      </c>
      <c r="G1281" t="s">
        <v>1461</v>
      </c>
      <c r="H1281" t="s">
        <v>1439</v>
      </c>
      <c r="I1281" s="4">
        <v>43305</v>
      </c>
    </row>
    <row r="1282" spans="1:9" x14ac:dyDescent="0.2">
      <c r="A1282" t="s">
        <v>73</v>
      </c>
      <c r="B1282" t="s">
        <v>63</v>
      </c>
      <c r="C1282" t="s">
        <v>1142</v>
      </c>
      <c r="D1282" t="s">
        <v>902</v>
      </c>
      <c r="E1282" t="s">
        <v>16</v>
      </c>
      <c r="F1282" t="str">
        <f t="shared" si="19"/>
        <v>500218021</v>
      </c>
      <c r="G1282" t="s">
        <v>1188</v>
      </c>
      <c r="H1282" t="s">
        <v>1525</v>
      </c>
      <c r="I1282" s="4">
        <v>42958</v>
      </c>
    </row>
    <row r="1283" spans="1:9" x14ac:dyDescent="0.2">
      <c r="A1283" t="s">
        <v>73</v>
      </c>
      <c r="B1283" t="s">
        <v>63</v>
      </c>
      <c r="C1283" t="s">
        <v>1142</v>
      </c>
      <c r="D1283" t="s">
        <v>902</v>
      </c>
      <c r="E1283" t="s">
        <v>62</v>
      </c>
      <c r="F1283" t="str">
        <f t="shared" ref="F1283:F1346" si="20">D1283&amp;E1283</f>
        <v>500218023</v>
      </c>
      <c r="G1283" t="s">
        <v>1143</v>
      </c>
      <c r="H1283" t="s">
        <v>1520</v>
      </c>
      <c r="I1283" s="4">
        <v>42958</v>
      </c>
    </row>
    <row r="1284" spans="1:9" x14ac:dyDescent="0.2">
      <c r="A1284" t="s">
        <v>16</v>
      </c>
      <c r="B1284" t="s">
        <v>63</v>
      </c>
      <c r="C1284" t="s">
        <v>1142</v>
      </c>
      <c r="D1284" t="s">
        <v>903</v>
      </c>
      <c r="E1284" t="s">
        <v>16</v>
      </c>
      <c r="F1284" t="str">
        <f t="shared" si="20"/>
        <v>500218461</v>
      </c>
      <c r="G1284" t="s">
        <v>1230</v>
      </c>
      <c r="H1284" t="s">
        <v>1460</v>
      </c>
      <c r="I1284" s="4">
        <v>42991</v>
      </c>
    </row>
    <row r="1285" spans="1:9" x14ac:dyDescent="0.2">
      <c r="A1285" t="s">
        <v>58</v>
      </c>
      <c r="B1285" t="s">
        <v>63</v>
      </c>
      <c r="C1285" t="s">
        <v>1142</v>
      </c>
      <c r="D1285" t="s">
        <v>903</v>
      </c>
      <c r="E1285" t="s">
        <v>66</v>
      </c>
      <c r="F1285" t="str">
        <f t="shared" si="20"/>
        <v>500218465</v>
      </c>
      <c r="G1285" t="s">
        <v>1461</v>
      </c>
      <c r="H1285" t="s">
        <v>1439</v>
      </c>
      <c r="I1285" s="4">
        <v>43305</v>
      </c>
    </row>
    <row r="1286" spans="1:9" x14ac:dyDescent="0.2">
      <c r="A1286" t="s">
        <v>16</v>
      </c>
      <c r="B1286" t="s">
        <v>63</v>
      </c>
      <c r="C1286" t="s">
        <v>1142</v>
      </c>
      <c r="D1286" t="s">
        <v>904</v>
      </c>
      <c r="E1286" t="s">
        <v>16</v>
      </c>
      <c r="F1286" t="str">
        <f t="shared" si="20"/>
        <v>500218471</v>
      </c>
      <c r="G1286" t="s">
        <v>1175</v>
      </c>
      <c r="H1286" t="s">
        <v>1326</v>
      </c>
      <c r="I1286" s="4">
        <v>42991</v>
      </c>
    </row>
    <row r="1287" spans="1:9" x14ac:dyDescent="0.2">
      <c r="A1287" t="s">
        <v>16</v>
      </c>
      <c r="B1287" t="s">
        <v>63</v>
      </c>
      <c r="C1287" t="s">
        <v>1142</v>
      </c>
      <c r="D1287" t="s">
        <v>904</v>
      </c>
      <c r="E1287" t="s">
        <v>62</v>
      </c>
      <c r="F1287" t="str">
        <f t="shared" si="20"/>
        <v>500218473</v>
      </c>
      <c r="G1287" t="s">
        <v>1324</v>
      </c>
      <c r="H1287" t="s">
        <v>1325</v>
      </c>
      <c r="I1287" s="4">
        <v>42991</v>
      </c>
    </row>
    <row r="1288" spans="1:9" x14ac:dyDescent="0.2">
      <c r="A1288" t="s">
        <v>16</v>
      </c>
      <c r="B1288" t="s">
        <v>63</v>
      </c>
      <c r="C1288" t="s">
        <v>1142</v>
      </c>
      <c r="D1288" t="s">
        <v>905</v>
      </c>
      <c r="E1288" t="s">
        <v>13</v>
      </c>
      <c r="F1288" t="str">
        <f t="shared" si="20"/>
        <v>500218484</v>
      </c>
      <c r="G1288" t="s">
        <v>1220</v>
      </c>
      <c r="H1288" t="s">
        <v>1335</v>
      </c>
      <c r="I1288" s="4">
        <v>42991</v>
      </c>
    </row>
    <row r="1289" spans="1:9" x14ac:dyDescent="0.2">
      <c r="A1289" t="s">
        <v>16</v>
      </c>
      <c r="B1289" t="s">
        <v>63</v>
      </c>
      <c r="C1289" t="s">
        <v>1142</v>
      </c>
      <c r="D1289" t="s">
        <v>906</v>
      </c>
      <c r="E1289" t="s">
        <v>16</v>
      </c>
      <c r="F1289" t="str">
        <f t="shared" si="20"/>
        <v>500218961</v>
      </c>
      <c r="G1289" t="s">
        <v>1317</v>
      </c>
      <c r="H1289" t="s">
        <v>1232</v>
      </c>
      <c r="I1289" s="4">
        <v>43007</v>
      </c>
    </row>
    <row r="1290" spans="1:9" x14ac:dyDescent="0.2">
      <c r="A1290" t="s">
        <v>58</v>
      </c>
      <c r="B1290" t="s">
        <v>63</v>
      </c>
      <c r="C1290" t="s">
        <v>1142</v>
      </c>
      <c r="D1290" t="s">
        <v>906</v>
      </c>
      <c r="E1290" t="s">
        <v>138</v>
      </c>
      <c r="F1290" t="str">
        <f t="shared" si="20"/>
        <v>500218968</v>
      </c>
      <c r="G1290" t="s">
        <v>1317</v>
      </c>
      <c r="H1290" t="s">
        <v>1232</v>
      </c>
      <c r="I1290" s="4">
        <v>43382</v>
      </c>
    </row>
    <row r="1291" spans="1:9" x14ac:dyDescent="0.2">
      <c r="A1291" t="s">
        <v>16</v>
      </c>
      <c r="B1291" t="s">
        <v>63</v>
      </c>
      <c r="C1291" t="s">
        <v>1142</v>
      </c>
      <c r="D1291" t="s">
        <v>907</v>
      </c>
      <c r="E1291" t="s">
        <v>16</v>
      </c>
      <c r="F1291" t="str">
        <f t="shared" si="20"/>
        <v>500218971</v>
      </c>
      <c r="G1291" t="s">
        <v>1420</v>
      </c>
      <c r="H1291" t="s">
        <v>1504</v>
      </c>
      <c r="I1291" s="4">
        <v>43007</v>
      </c>
    </row>
    <row r="1292" spans="1:9" x14ac:dyDescent="0.2">
      <c r="A1292" t="s">
        <v>58</v>
      </c>
      <c r="B1292" t="s">
        <v>63</v>
      </c>
      <c r="C1292" t="s">
        <v>1142</v>
      </c>
      <c r="D1292" t="s">
        <v>907</v>
      </c>
      <c r="E1292" t="s">
        <v>138</v>
      </c>
      <c r="F1292" t="str">
        <f t="shared" si="20"/>
        <v>500218978</v>
      </c>
      <c r="G1292" t="s">
        <v>1420</v>
      </c>
      <c r="H1292" t="s">
        <v>1504</v>
      </c>
      <c r="I1292" s="4">
        <v>43090</v>
      </c>
    </row>
    <row r="1293" spans="1:9" x14ac:dyDescent="0.2">
      <c r="A1293" t="s">
        <v>16</v>
      </c>
      <c r="B1293" t="s">
        <v>63</v>
      </c>
      <c r="C1293" t="s">
        <v>1142</v>
      </c>
      <c r="D1293" t="s">
        <v>908</v>
      </c>
      <c r="E1293" t="s">
        <v>16</v>
      </c>
      <c r="F1293" t="str">
        <f t="shared" si="20"/>
        <v>500219181</v>
      </c>
      <c r="G1293" t="s">
        <v>1420</v>
      </c>
      <c r="H1293" t="s">
        <v>1353</v>
      </c>
      <c r="I1293" s="4">
        <v>43020</v>
      </c>
    </row>
    <row r="1294" spans="1:9" x14ac:dyDescent="0.2">
      <c r="A1294" t="s">
        <v>58</v>
      </c>
      <c r="B1294" t="s">
        <v>63</v>
      </c>
      <c r="C1294" t="s">
        <v>1142</v>
      </c>
      <c r="D1294" t="s">
        <v>908</v>
      </c>
      <c r="E1294" t="s">
        <v>66</v>
      </c>
      <c r="F1294" t="str">
        <f t="shared" si="20"/>
        <v>500219185</v>
      </c>
      <c r="G1294" t="s">
        <v>1147</v>
      </c>
      <c r="H1294" t="s">
        <v>1353</v>
      </c>
      <c r="I1294" s="4">
        <v>43111</v>
      </c>
    </row>
    <row r="1295" spans="1:9" x14ac:dyDescent="0.2">
      <c r="A1295" t="s">
        <v>62</v>
      </c>
      <c r="B1295" t="s">
        <v>63</v>
      </c>
      <c r="C1295" t="s">
        <v>1142</v>
      </c>
      <c r="D1295" t="s">
        <v>909</v>
      </c>
      <c r="E1295" t="s">
        <v>16</v>
      </c>
      <c r="F1295" t="str">
        <f t="shared" si="20"/>
        <v>500219241</v>
      </c>
      <c r="G1295" t="s">
        <v>1188</v>
      </c>
      <c r="H1295" t="s">
        <v>1401</v>
      </c>
      <c r="I1295" s="4">
        <v>43024</v>
      </c>
    </row>
    <row r="1296" spans="1:9" x14ac:dyDescent="0.2">
      <c r="A1296" t="s">
        <v>16</v>
      </c>
      <c r="B1296" t="s">
        <v>63</v>
      </c>
      <c r="C1296" t="s">
        <v>1142</v>
      </c>
      <c r="D1296" t="s">
        <v>910</v>
      </c>
      <c r="E1296" t="s">
        <v>16</v>
      </c>
      <c r="F1296" t="str">
        <f t="shared" si="20"/>
        <v>500219521</v>
      </c>
      <c r="G1296" t="s">
        <v>1220</v>
      </c>
      <c r="H1296" t="s">
        <v>1148</v>
      </c>
      <c r="I1296" s="4">
        <v>43048</v>
      </c>
    </row>
    <row r="1297" spans="1:9" x14ac:dyDescent="0.2">
      <c r="A1297" t="s">
        <v>16</v>
      </c>
      <c r="B1297" t="s">
        <v>63</v>
      </c>
      <c r="C1297" t="s">
        <v>1142</v>
      </c>
      <c r="D1297" t="s">
        <v>1526</v>
      </c>
      <c r="E1297" t="s">
        <v>16</v>
      </c>
      <c r="F1297" t="str">
        <f t="shared" si="20"/>
        <v>500219531</v>
      </c>
      <c r="G1297" t="s">
        <v>1220</v>
      </c>
      <c r="H1297" t="s">
        <v>1148</v>
      </c>
      <c r="I1297" s="4">
        <v>43048</v>
      </c>
    </row>
    <row r="1298" spans="1:9" x14ac:dyDescent="0.2">
      <c r="A1298" t="s">
        <v>16</v>
      </c>
      <c r="B1298" t="s">
        <v>63</v>
      </c>
      <c r="C1298" t="s">
        <v>1142</v>
      </c>
      <c r="D1298" t="s">
        <v>911</v>
      </c>
      <c r="E1298" t="s">
        <v>16</v>
      </c>
      <c r="F1298" t="str">
        <f t="shared" si="20"/>
        <v>500219541</v>
      </c>
      <c r="G1298" t="s">
        <v>1220</v>
      </c>
      <c r="H1298" t="s">
        <v>1148</v>
      </c>
      <c r="I1298" s="4">
        <v>43048</v>
      </c>
    </row>
    <row r="1299" spans="1:9" x14ac:dyDescent="0.2">
      <c r="A1299" t="s">
        <v>16</v>
      </c>
      <c r="B1299" t="s">
        <v>63</v>
      </c>
      <c r="C1299" t="s">
        <v>1142</v>
      </c>
      <c r="D1299" t="s">
        <v>912</v>
      </c>
      <c r="E1299" t="s">
        <v>16</v>
      </c>
      <c r="F1299" t="str">
        <f t="shared" si="20"/>
        <v>500219551</v>
      </c>
      <c r="G1299" t="s">
        <v>1147</v>
      </c>
      <c r="H1299" t="s">
        <v>1148</v>
      </c>
      <c r="I1299" s="4">
        <v>43048</v>
      </c>
    </row>
    <row r="1300" spans="1:9" x14ac:dyDescent="0.2">
      <c r="A1300" t="s">
        <v>58</v>
      </c>
      <c r="B1300" t="s">
        <v>63</v>
      </c>
      <c r="C1300" t="s">
        <v>1142</v>
      </c>
      <c r="D1300" t="s">
        <v>912</v>
      </c>
      <c r="E1300" t="s">
        <v>66</v>
      </c>
      <c r="F1300" t="str">
        <f t="shared" si="20"/>
        <v>500219555</v>
      </c>
      <c r="G1300" t="s">
        <v>1420</v>
      </c>
      <c r="H1300" t="s">
        <v>1527</v>
      </c>
      <c r="I1300" s="4">
        <v>43802</v>
      </c>
    </row>
    <row r="1301" spans="1:9" x14ac:dyDescent="0.2">
      <c r="A1301" t="s">
        <v>62</v>
      </c>
      <c r="B1301" t="s">
        <v>63</v>
      </c>
      <c r="C1301" t="s">
        <v>1142</v>
      </c>
      <c r="D1301" t="s">
        <v>912</v>
      </c>
      <c r="E1301" t="s">
        <v>112</v>
      </c>
      <c r="F1301" t="str">
        <f t="shared" si="20"/>
        <v>500219559</v>
      </c>
      <c r="G1301" t="s">
        <v>1143</v>
      </c>
      <c r="H1301" t="s">
        <v>1178</v>
      </c>
      <c r="I1301" s="4">
        <v>44426</v>
      </c>
    </row>
    <row r="1302" spans="1:9" x14ac:dyDescent="0.2">
      <c r="A1302" t="s">
        <v>16</v>
      </c>
      <c r="B1302" t="s">
        <v>63</v>
      </c>
      <c r="C1302" t="s">
        <v>1142</v>
      </c>
      <c r="D1302" t="s">
        <v>913</v>
      </c>
      <c r="E1302" t="s">
        <v>16</v>
      </c>
      <c r="F1302" t="str">
        <f t="shared" si="20"/>
        <v>500219561</v>
      </c>
      <c r="G1302" t="s">
        <v>1204</v>
      </c>
      <c r="H1302" t="s">
        <v>1148</v>
      </c>
      <c r="I1302" s="4">
        <v>43048</v>
      </c>
    </row>
    <row r="1303" spans="1:9" x14ac:dyDescent="0.2">
      <c r="A1303" t="s">
        <v>58</v>
      </c>
      <c r="B1303" t="s">
        <v>63</v>
      </c>
      <c r="C1303" t="s">
        <v>1142</v>
      </c>
      <c r="D1303" t="s">
        <v>913</v>
      </c>
      <c r="E1303" t="s">
        <v>66</v>
      </c>
      <c r="F1303" t="str">
        <f t="shared" si="20"/>
        <v>500219565</v>
      </c>
      <c r="G1303" t="s">
        <v>1317</v>
      </c>
      <c r="H1303" t="s">
        <v>1527</v>
      </c>
      <c r="I1303" s="4">
        <v>43802</v>
      </c>
    </row>
    <row r="1304" spans="1:9" x14ac:dyDescent="0.2">
      <c r="A1304" t="s">
        <v>16</v>
      </c>
      <c r="B1304" t="s">
        <v>63</v>
      </c>
      <c r="C1304" t="s">
        <v>1142</v>
      </c>
      <c r="D1304" t="s">
        <v>914</v>
      </c>
      <c r="E1304" t="s">
        <v>16</v>
      </c>
      <c r="F1304" t="str">
        <f t="shared" si="20"/>
        <v>500219571</v>
      </c>
      <c r="G1304" t="s">
        <v>1204</v>
      </c>
      <c r="H1304" t="s">
        <v>1148</v>
      </c>
      <c r="I1304" s="4">
        <v>43048</v>
      </c>
    </row>
    <row r="1305" spans="1:9" x14ac:dyDescent="0.2">
      <c r="A1305" t="s">
        <v>16</v>
      </c>
      <c r="B1305" t="s">
        <v>63</v>
      </c>
      <c r="C1305" t="s">
        <v>1142</v>
      </c>
      <c r="D1305" t="s">
        <v>1528</v>
      </c>
      <c r="E1305" t="s">
        <v>16</v>
      </c>
      <c r="F1305" t="str">
        <f t="shared" si="20"/>
        <v>500219581</v>
      </c>
      <c r="G1305" t="s">
        <v>1147</v>
      </c>
      <c r="H1305" t="s">
        <v>1148</v>
      </c>
      <c r="I1305" s="4">
        <v>43048</v>
      </c>
    </row>
    <row r="1306" spans="1:9" x14ac:dyDescent="0.2">
      <c r="A1306" t="s">
        <v>16</v>
      </c>
      <c r="B1306" t="s">
        <v>63</v>
      </c>
      <c r="C1306" t="s">
        <v>1142</v>
      </c>
      <c r="D1306" t="s">
        <v>915</v>
      </c>
      <c r="E1306" t="s">
        <v>16</v>
      </c>
      <c r="F1306" t="str">
        <f t="shared" si="20"/>
        <v>500219591</v>
      </c>
      <c r="G1306" t="s">
        <v>1147</v>
      </c>
      <c r="H1306" t="s">
        <v>1148</v>
      </c>
      <c r="I1306" s="4">
        <v>43048</v>
      </c>
    </row>
    <row r="1307" spans="1:9" x14ac:dyDescent="0.2">
      <c r="A1307" t="s">
        <v>16</v>
      </c>
      <c r="B1307" t="s">
        <v>63</v>
      </c>
      <c r="C1307" t="s">
        <v>1142</v>
      </c>
      <c r="D1307" t="s">
        <v>916</v>
      </c>
      <c r="E1307" t="s">
        <v>16</v>
      </c>
      <c r="F1307" t="str">
        <f t="shared" si="20"/>
        <v>500219601</v>
      </c>
      <c r="G1307" t="s">
        <v>1220</v>
      </c>
      <c r="H1307" t="s">
        <v>1148</v>
      </c>
      <c r="I1307" s="4">
        <v>43048</v>
      </c>
    </row>
    <row r="1308" spans="1:9" x14ac:dyDescent="0.2">
      <c r="A1308" t="s">
        <v>16</v>
      </c>
      <c r="B1308" t="s">
        <v>63</v>
      </c>
      <c r="C1308" t="s">
        <v>1142</v>
      </c>
      <c r="D1308" t="s">
        <v>917</v>
      </c>
      <c r="E1308" t="s">
        <v>16</v>
      </c>
      <c r="F1308" t="str">
        <f t="shared" si="20"/>
        <v>500219611</v>
      </c>
      <c r="G1308" t="s">
        <v>1220</v>
      </c>
      <c r="H1308" t="s">
        <v>1148</v>
      </c>
      <c r="I1308" s="4">
        <v>43048</v>
      </c>
    </row>
    <row r="1309" spans="1:9" x14ac:dyDescent="0.2">
      <c r="A1309" t="s">
        <v>16</v>
      </c>
      <c r="B1309" t="s">
        <v>63</v>
      </c>
      <c r="C1309" t="s">
        <v>1142</v>
      </c>
      <c r="D1309" t="s">
        <v>918</v>
      </c>
      <c r="E1309" t="s">
        <v>16</v>
      </c>
      <c r="F1309" t="str">
        <f t="shared" si="20"/>
        <v>500219621</v>
      </c>
      <c r="G1309" t="s">
        <v>1220</v>
      </c>
      <c r="H1309" t="s">
        <v>1148</v>
      </c>
      <c r="I1309" s="4">
        <v>43048</v>
      </c>
    </row>
    <row r="1310" spans="1:9" x14ac:dyDescent="0.2">
      <c r="A1310" t="s">
        <v>16</v>
      </c>
      <c r="B1310" t="s">
        <v>63</v>
      </c>
      <c r="C1310" t="s">
        <v>1142</v>
      </c>
      <c r="D1310" t="s">
        <v>919</v>
      </c>
      <c r="E1310" t="s">
        <v>58</v>
      </c>
      <c r="F1310" t="str">
        <f t="shared" si="20"/>
        <v>500219632</v>
      </c>
      <c r="G1310" t="s">
        <v>1159</v>
      </c>
      <c r="H1310" t="s">
        <v>1178</v>
      </c>
      <c r="I1310" s="4">
        <v>43048</v>
      </c>
    </row>
    <row r="1311" spans="1:9" x14ac:dyDescent="0.2">
      <c r="A1311" t="s">
        <v>62</v>
      </c>
      <c r="B1311" t="s">
        <v>63</v>
      </c>
      <c r="C1311" t="s">
        <v>1142</v>
      </c>
      <c r="D1311" t="s">
        <v>920</v>
      </c>
      <c r="E1311" t="s">
        <v>16</v>
      </c>
      <c r="F1311" t="str">
        <f t="shared" si="20"/>
        <v>500219791</v>
      </c>
      <c r="G1311" t="s">
        <v>1420</v>
      </c>
      <c r="H1311" t="s">
        <v>1196</v>
      </c>
      <c r="I1311" s="4">
        <v>43063</v>
      </c>
    </row>
    <row r="1312" spans="1:9" x14ac:dyDescent="0.2">
      <c r="A1312" t="s">
        <v>62</v>
      </c>
      <c r="B1312" t="s">
        <v>63</v>
      </c>
      <c r="C1312" t="s">
        <v>1142</v>
      </c>
      <c r="D1312" t="s">
        <v>921</v>
      </c>
      <c r="E1312" t="s">
        <v>112</v>
      </c>
      <c r="F1312" t="str">
        <f t="shared" si="20"/>
        <v>500220609</v>
      </c>
      <c r="G1312" t="s">
        <v>1204</v>
      </c>
      <c r="H1312" t="s">
        <v>1529</v>
      </c>
      <c r="I1312" s="4">
        <v>43998</v>
      </c>
    </row>
    <row r="1313" spans="1:9" x14ac:dyDescent="0.2">
      <c r="A1313" t="s">
        <v>62</v>
      </c>
      <c r="B1313" t="s">
        <v>63</v>
      </c>
      <c r="C1313" t="s">
        <v>1142</v>
      </c>
      <c r="D1313" t="s">
        <v>921</v>
      </c>
      <c r="E1313" t="s">
        <v>37</v>
      </c>
      <c r="F1313" t="str">
        <f t="shared" si="20"/>
        <v>5002206011</v>
      </c>
      <c r="G1313" t="s">
        <v>1143</v>
      </c>
      <c r="H1313" t="s">
        <v>1530</v>
      </c>
      <c r="I1313" s="4">
        <v>43998</v>
      </c>
    </row>
    <row r="1314" spans="1:9" x14ac:dyDescent="0.2">
      <c r="A1314" t="s">
        <v>16</v>
      </c>
      <c r="B1314" t="s">
        <v>63</v>
      </c>
      <c r="C1314" t="s">
        <v>1142</v>
      </c>
      <c r="D1314" t="s">
        <v>922</v>
      </c>
      <c r="E1314" t="s">
        <v>16</v>
      </c>
      <c r="F1314" t="str">
        <f t="shared" si="20"/>
        <v>500220671</v>
      </c>
      <c r="G1314" t="s">
        <v>1161</v>
      </c>
      <c r="H1314" t="s">
        <v>1417</v>
      </c>
      <c r="I1314" s="4">
        <v>43126</v>
      </c>
    </row>
    <row r="1315" spans="1:9" x14ac:dyDescent="0.2">
      <c r="A1315" t="s">
        <v>58</v>
      </c>
      <c r="B1315" t="s">
        <v>63</v>
      </c>
      <c r="C1315" t="s">
        <v>1142</v>
      </c>
      <c r="D1315" t="s">
        <v>922</v>
      </c>
      <c r="E1315" t="s">
        <v>66</v>
      </c>
      <c r="F1315" t="str">
        <f t="shared" si="20"/>
        <v>500220675</v>
      </c>
      <c r="G1315" t="s">
        <v>1147</v>
      </c>
      <c r="H1315" t="s">
        <v>1404</v>
      </c>
      <c r="I1315" s="4">
        <v>43665</v>
      </c>
    </row>
    <row r="1316" spans="1:9" x14ac:dyDescent="0.2">
      <c r="A1316" t="s">
        <v>16</v>
      </c>
      <c r="B1316" t="s">
        <v>63</v>
      </c>
      <c r="C1316" t="s">
        <v>1142</v>
      </c>
      <c r="D1316" t="s">
        <v>923</v>
      </c>
      <c r="E1316" t="s">
        <v>16</v>
      </c>
      <c r="F1316" t="str">
        <f t="shared" si="20"/>
        <v>500220681</v>
      </c>
      <c r="G1316" t="s">
        <v>1161</v>
      </c>
      <c r="H1316" t="s">
        <v>1417</v>
      </c>
      <c r="I1316" s="4">
        <v>43126</v>
      </c>
    </row>
    <row r="1317" spans="1:9" x14ac:dyDescent="0.2">
      <c r="A1317" t="s">
        <v>58</v>
      </c>
      <c r="B1317" t="s">
        <v>63</v>
      </c>
      <c r="C1317" t="s">
        <v>1142</v>
      </c>
      <c r="D1317" t="s">
        <v>923</v>
      </c>
      <c r="E1317" t="s">
        <v>66</v>
      </c>
      <c r="F1317" t="str">
        <f t="shared" si="20"/>
        <v>500220685</v>
      </c>
      <c r="G1317" t="s">
        <v>1147</v>
      </c>
      <c r="H1317" t="s">
        <v>1404</v>
      </c>
      <c r="I1317" s="4">
        <v>43665</v>
      </c>
    </row>
    <row r="1318" spans="1:9" x14ac:dyDescent="0.2">
      <c r="A1318" t="s">
        <v>66</v>
      </c>
      <c r="B1318" t="s">
        <v>63</v>
      </c>
      <c r="C1318" t="s">
        <v>1142</v>
      </c>
      <c r="D1318" t="s">
        <v>924</v>
      </c>
      <c r="E1318" t="s">
        <v>62</v>
      </c>
      <c r="F1318" t="str">
        <f t="shared" si="20"/>
        <v>500220833</v>
      </c>
      <c r="G1318" t="s">
        <v>1453</v>
      </c>
      <c r="H1318" t="s">
        <v>1178</v>
      </c>
      <c r="I1318" s="4">
        <v>43133</v>
      </c>
    </row>
    <row r="1319" spans="1:9" x14ac:dyDescent="0.2">
      <c r="A1319" t="s">
        <v>16</v>
      </c>
      <c r="B1319" t="s">
        <v>63</v>
      </c>
      <c r="C1319" t="s">
        <v>1142</v>
      </c>
      <c r="D1319" t="s">
        <v>1531</v>
      </c>
      <c r="E1319" t="s">
        <v>16</v>
      </c>
      <c r="F1319" t="str">
        <f t="shared" si="20"/>
        <v>500220841</v>
      </c>
      <c r="G1319" t="s">
        <v>1147</v>
      </c>
      <c r="H1319" t="s">
        <v>1148</v>
      </c>
      <c r="I1319" s="4">
        <v>43133</v>
      </c>
    </row>
    <row r="1320" spans="1:9" x14ac:dyDescent="0.2">
      <c r="A1320" t="s">
        <v>16</v>
      </c>
      <c r="B1320" t="s">
        <v>63</v>
      </c>
      <c r="C1320" t="s">
        <v>1142</v>
      </c>
      <c r="D1320" t="s">
        <v>1532</v>
      </c>
      <c r="E1320" t="s">
        <v>16</v>
      </c>
      <c r="F1320" t="str">
        <f t="shared" si="20"/>
        <v>500220851</v>
      </c>
      <c r="G1320" t="s">
        <v>1147</v>
      </c>
      <c r="H1320" t="s">
        <v>1148</v>
      </c>
      <c r="I1320" s="4">
        <v>43133</v>
      </c>
    </row>
    <row r="1321" spans="1:9" x14ac:dyDescent="0.2">
      <c r="A1321" t="s">
        <v>16</v>
      </c>
      <c r="B1321" t="s">
        <v>63</v>
      </c>
      <c r="C1321" t="s">
        <v>1142</v>
      </c>
      <c r="D1321" t="s">
        <v>925</v>
      </c>
      <c r="E1321" t="s">
        <v>58</v>
      </c>
      <c r="F1321" t="str">
        <f t="shared" si="20"/>
        <v>500220862</v>
      </c>
      <c r="G1321" t="s">
        <v>1220</v>
      </c>
      <c r="H1321" t="s">
        <v>1148</v>
      </c>
      <c r="I1321" s="4">
        <v>43133</v>
      </c>
    </row>
    <row r="1322" spans="1:9" x14ac:dyDescent="0.2">
      <c r="A1322" t="s">
        <v>16</v>
      </c>
      <c r="B1322" t="s">
        <v>63</v>
      </c>
      <c r="C1322" t="s">
        <v>1142</v>
      </c>
      <c r="D1322" t="s">
        <v>926</v>
      </c>
      <c r="E1322" t="s">
        <v>58</v>
      </c>
      <c r="F1322" t="str">
        <f t="shared" si="20"/>
        <v>500220872</v>
      </c>
      <c r="G1322" t="s">
        <v>1147</v>
      </c>
      <c r="H1322" t="s">
        <v>1148</v>
      </c>
      <c r="I1322" s="4">
        <v>43133</v>
      </c>
    </row>
    <row r="1323" spans="1:9" x14ac:dyDescent="0.2">
      <c r="A1323" t="s">
        <v>58</v>
      </c>
      <c r="B1323" t="s">
        <v>63</v>
      </c>
      <c r="C1323" t="s">
        <v>1142</v>
      </c>
      <c r="D1323" t="s">
        <v>927</v>
      </c>
      <c r="E1323" t="s">
        <v>37</v>
      </c>
      <c r="F1323" t="str">
        <f t="shared" si="20"/>
        <v>5002209211</v>
      </c>
      <c r="G1323" t="s">
        <v>1143</v>
      </c>
      <c r="H1323" t="s">
        <v>1281</v>
      </c>
      <c r="I1323" s="4">
        <v>43137</v>
      </c>
    </row>
    <row r="1324" spans="1:9" x14ac:dyDescent="0.2">
      <c r="A1324" t="s">
        <v>16</v>
      </c>
      <c r="B1324" t="s">
        <v>63</v>
      </c>
      <c r="C1324" t="s">
        <v>1142</v>
      </c>
      <c r="D1324" t="s">
        <v>928</v>
      </c>
      <c r="E1324" t="s">
        <v>16</v>
      </c>
      <c r="F1324" t="str">
        <f t="shared" si="20"/>
        <v>500221021</v>
      </c>
      <c r="G1324" t="s">
        <v>1175</v>
      </c>
      <c r="H1324" t="s">
        <v>1353</v>
      </c>
      <c r="I1324" s="4">
        <v>43139</v>
      </c>
    </row>
    <row r="1325" spans="1:9" x14ac:dyDescent="0.2">
      <c r="A1325" t="s">
        <v>16</v>
      </c>
      <c r="B1325" t="s">
        <v>63</v>
      </c>
      <c r="C1325" t="s">
        <v>1142</v>
      </c>
      <c r="D1325" t="s">
        <v>929</v>
      </c>
      <c r="E1325" t="s">
        <v>16</v>
      </c>
      <c r="F1325" t="str">
        <f t="shared" si="20"/>
        <v>500221161</v>
      </c>
      <c r="G1325" t="s">
        <v>1161</v>
      </c>
      <c r="H1325" t="s">
        <v>1417</v>
      </c>
      <c r="I1325" s="4">
        <v>43145</v>
      </c>
    </row>
    <row r="1326" spans="1:9" x14ac:dyDescent="0.2">
      <c r="A1326" t="s">
        <v>58</v>
      </c>
      <c r="B1326" t="s">
        <v>63</v>
      </c>
      <c r="C1326" t="s">
        <v>1142</v>
      </c>
      <c r="D1326" t="s">
        <v>929</v>
      </c>
      <c r="E1326" t="s">
        <v>66</v>
      </c>
      <c r="F1326" t="str">
        <f t="shared" si="20"/>
        <v>500221165</v>
      </c>
      <c r="G1326" t="s">
        <v>1147</v>
      </c>
      <c r="H1326" t="s">
        <v>1404</v>
      </c>
      <c r="I1326" s="4">
        <v>43322</v>
      </c>
    </row>
    <row r="1327" spans="1:9" x14ac:dyDescent="0.2">
      <c r="A1327" t="s">
        <v>13</v>
      </c>
      <c r="B1327" t="s">
        <v>63</v>
      </c>
      <c r="C1327" t="s">
        <v>1142</v>
      </c>
      <c r="D1327" t="s">
        <v>929</v>
      </c>
      <c r="E1327" t="s">
        <v>68</v>
      </c>
      <c r="F1327" t="str">
        <f t="shared" si="20"/>
        <v>5002211613</v>
      </c>
      <c r="G1327" t="s">
        <v>1420</v>
      </c>
      <c r="H1327" t="s">
        <v>1404</v>
      </c>
      <c r="I1327" s="4">
        <v>43726</v>
      </c>
    </row>
    <row r="1328" spans="1:9" x14ac:dyDescent="0.2">
      <c r="A1328" t="s">
        <v>16</v>
      </c>
      <c r="B1328" t="s">
        <v>63</v>
      </c>
      <c r="C1328" t="s">
        <v>1142</v>
      </c>
      <c r="D1328" t="s">
        <v>930</v>
      </c>
      <c r="E1328" t="s">
        <v>16</v>
      </c>
      <c r="F1328" t="str">
        <f t="shared" si="20"/>
        <v>500221171</v>
      </c>
      <c r="G1328" t="s">
        <v>1161</v>
      </c>
      <c r="H1328" t="s">
        <v>1417</v>
      </c>
      <c r="I1328" s="4">
        <v>43145</v>
      </c>
    </row>
    <row r="1329" spans="1:9" x14ac:dyDescent="0.2">
      <c r="A1329" t="s">
        <v>16</v>
      </c>
      <c r="B1329" t="s">
        <v>63</v>
      </c>
      <c r="C1329" t="s">
        <v>1142</v>
      </c>
      <c r="D1329" t="s">
        <v>931</v>
      </c>
      <c r="E1329" t="s">
        <v>58</v>
      </c>
      <c r="F1329" t="str">
        <f t="shared" si="20"/>
        <v>500221202</v>
      </c>
      <c r="G1329" t="s">
        <v>1220</v>
      </c>
      <c r="H1329" t="s">
        <v>1505</v>
      </c>
      <c r="I1329" s="4">
        <v>43152</v>
      </c>
    </row>
    <row r="1330" spans="1:9" x14ac:dyDescent="0.2">
      <c r="A1330" t="s">
        <v>16</v>
      </c>
      <c r="B1330" t="s">
        <v>63</v>
      </c>
      <c r="C1330" t="s">
        <v>1142</v>
      </c>
      <c r="D1330" t="s">
        <v>931</v>
      </c>
      <c r="E1330" t="s">
        <v>62</v>
      </c>
      <c r="F1330" t="str">
        <f t="shared" si="20"/>
        <v>500221203</v>
      </c>
      <c r="G1330" t="s">
        <v>1220</v>
      </c>
      <c r="H1330" t="s">
        <v>1500</v>
      </c>
      <c r="I1330" s="4">
        <v>43152</v>
      </c>
    </row>
    <row r="1331" spans="1:9" x14ac:dyDescent="0.2">
      <c r="A1331" t="s">
        <v>16</v>
      </c>
      <c r="B1331" t="s">
        <v>63</v>
      </c>
      <c r="C1331" t="s">
        <v>1142</v>
      </c>
      <c r="D1331" t="s">
        <v>931</v>
      </c>
      <c r="E1331" t="s">
        <v>13</v>
      </c>
      <c r="F1331" t="str">
        <f t="shared" si="20"/>
        <v>500221204</v>
      </c>
      <c r="G1331" t="s">
        <v>1220</v>
      </c>
      <c r="H1331" t="s">
        <v>1501</v>
      </c>
      <c r="I1331" s="4">
        <v>43152</v>
      </c>
    </row>
    <row r="1332" spans="1:9" x14ac:dyDescent="0.2">
      <c r="A1332" t="s">
        <v>16</v>
      </c>
      <c r="B1332" t="s">
        <v>63</v>
      </c>
      <c r="C1332" t="s">
        <v>1142</v>
      </c>
      <c r="D1332" t="s">
        <v>932</v>
      </c>
      <c r="E1332" t="s">
        <v>62</v>
      </c>
      <c r="F1332" t="str">
        <f t="shared" si="20"/>
        <v>500221213</v>
      </c>
      <c r="G1332" t="s">
        <v>1220</v>
      </c>
      <c r="H1332" t="s">
        <v>1500</v>
      </c>
      <c r="I1332" s="4">
        <v>43152</v>
      </c>
    </row>
    <row r="1333" spans="1:9" x14ac:dyDescent="0.2">
      <c r="A1333" t="s">
        <v>16</v>
      </c>
      <c r="B1333" t="s">
        <v>63</v>
      </c>
      <c r="C1333" t="s">
        <v>1142</v>
      </c>
      <c r="D1333" t="s">
        <v>932</v>
      </c>
      <c r="E1333" t="s">
        <v>13</v>
      </c>
      <c r="F1333" t="str">
        <f t="shared" si="20"/>
        <v>500221214</v>
      </c>
      <c r="G1333" t="s">
        <v>1220</v>
      </c>
      <c r="H1333" t="s">
        <v>1501</v>
      </c>
      <c r="I1333" s="4">
        <v>43152</v>
      </c>
    </row>
    <row r="1334" spans="1:9" x14ac:dyDescent="0.2">
      <c r="A1334" t="s">
        <v>62</v>
      </c>
      <c r="B1334" t="s">
        <v>63</v>
      </c>
      <c r="C1334" t="s">
        <v>1142</v>
      </c>
      <c r="D1334" t="s">
        <v>933</v>
      </c>
      <c r="E1334" t="s">
        <v>16</v>
      </c>
      <c r="F1334" t="str">
        <f t="shared" si="20"/>
        <v>500222351</v>
      </c>
      <c r="G1334" t="s">
        <v>1159</v>
      </c>
      <c r="H1334" t="s">
        <v>1417</v>
      </c>
      <c r="I1334" s="4">
        <v>43206</v>
      </c>
    </row>
    <row r="1335" spans="1:9" x14ac:dyDescent="0.2">
      <c r="A1335" t="s">
        <v>16</v>
      </c>
      <c r="B1335" t="s">
        <v>63</v>
      </c>
      <c r="C1335" t="s">
        <v>1142</v>
      </c>
      <c r="D1335" t="s">
        <v>934</v>
      </c>
      <c r="E1335" t="s">
        <v>16</v>
      </c>
      <c r="F1335" t="str">
        <f t="shared" si="20"/>
        <v>500222361</v>
      </c>
      <c r="G1335" t="s">
        <v>1147</v>
      </c>
      <c r="H1335" t="s">
        <v>1148</v>
      </c>
      <c r="I1335" s="4">
        <v>43206</v>
      </c>
    </row>
    <row r="1336" spans="1:9" x14ac:dyDescent="0.2">
      <c r="A1336" t="s">
        <v>58</v>
      </c>
      <c r="B1336" t="s">
        <v>63</v>
      </c>
      <c r="C1336" t="s">
        <v>1142</v>
      </c>
      <c r="D1336" t="s">
        <v>935</v>
      </c>
      <c r="E1336" t="s">
        <v>16</v>
      </c>
      <c r="F1336" t="str">
        <f t="shared" si="20"/>
        <v>500222371</v>
      </c>
      <c r="G1336" t="s">
        <v>1147</v>
      </c>
      <c r="H1336" t="s">
        <v>1148</v>
      </c>
      <c r="I1336" s="4">
        <v>43207</v>
      </c>
    </row>
    <row r="1337" spans="1:9" x14ac:dyDescent="0.2">
      <c r="A1337" t="s">
        <v>58</v>
      </c>
      <c r="B1337" t="s">
        <v>63</v>
      </c>
      <c r="C1337" t="s">
        <v>1142</v>
      </c>
      <c r="D1337" t="s">
        <v>1533</v>
      </c>
      <c r="E1337" t="s">
        <v>16</v>
      </c>
      <c r="F1337" t="str">
        <f t="shared" si="20"/>
        <v>500222381</v>
      </c>
      <c r="G1337" t="s">
        <v>1147</v>
      </c>
      <c r="H1337" t="s">
        <v>1148</v>
      </c>
      <c r="I1337" s="4">
        <v>43207</v>
      </c>
    </row>
    <row r="1338" spans="1:9" x14ac:dyDescent="0.2">
      <c r="A1338" t="s">
        <v>16</v>
      </c>
      <c r="B1338" t="s">
        <v>63</v>
      </c>
      <c r="C1338" t="s">
        <v>1142</v>
      </c>
      <c r="D1338" t="s">
        <v>936</v>
      </c>
      <c r="E1338" t="s">
        <v>16</v>
      </c>
      <c r="F1338" t="str">
        <f t="shared" si="20"/>
        <v>500222441</v>
      </c>
      <c r="G1338" t="s">
        <v>1147</v>
      </c>
      <c r="H1338" t="s">
        <v>1148</v>
      </c>
      <c r="I1338" s="4">
        <v>43209</v>
      </c>
    </row>
    <row r="1339" spans="1:9" x14ac:dyDescent="0.2">
      <c r="A1339" t="s">
        <v>16</v>
      </c>
      <c r="B1339" t="s">
        <v>63</v>
      </c>
      <c r="C1339" t="s">
        <v>1142</v>
      </c>
      <c r="D1339" t="s">
        <v>1534</v>
      </c>
      <c r="E1339" t="s">
        <v>16</v>
      </c>
      <c r="F1339" t="str">
        <f t="shared" si="20"/>
        <v>500222451</v>
      </c>
      <c r="G1339" t="s">
        <v>1147</v>
      </c>
      <c r="H1339" t="s">
        <v>1148</v>
      </c>
      <c r="I1339" s="4">
        <v>43209</v>
      </c>
    </row>
    <row r="1340" spans="1:9" x14ac:dyDescent="0.2">
      <c r="A1340" t="s">
        <v>16</v>
      </c>
      <c r="B1340" t="s">
        <v>63</v>
      </c>
      <c r="C1340" t="s">
        <v>1142</v>
      </c>
      <c r="D1340" t="s">
        <v>1535</v>
      </c>
      <c r="E1340" t="s">
        <v>16</v>
      </c>
      <c r="F1340" t="str">
        <f t="shared" si="20"/>
        <v>500222521</v>
      </c>
      <c r="G1340" t="s">
        <v>1147</v>
      </c>
      <c r="H1340" t="s">
        <v>1394</v>
      </c>
      <c r="I1340" s="4">
        <v>43210</v>
      </c>
    </row>
    <row r="1341" spans="1:9" x14ac:dyDescent="0.2">
      <c r="A1341" t="s">
        <v>13</v>
      </c>
      <c r="B1341" t="s">
        <v>63</v>
      </c>
      <c r="C1341" t="s">
        <v>1142</v>
      </c>
      <c r="D1341" t="s">
        <v>1536</v>
      </c>
      <c r="E1341" t="s">
        <v>16</v>
      </c>
      <c r="F1341" t="str">
        <f t="shared" si="20"/>
        <v>500222741</v>
      </c>
      <c r="G1341" t="s">
        <v>1147</v>
      </c>
      <c r="H1341" t="s">
        <v>1404</v>
      </c>
      <c r="I1341" s="4">
        <v>43238</v>
      </c>
    </row>
    <row r="1342" spans="1:9" x14ac:dyDescent="0.2">
      <c r="A1342" t="s">
        <v>16</v>
      </c>
      <c r="B1342" t="s">
        <v>63</v>
      </c>
      <c r="C1342" t="s">
        <v>1142</v>
      </c>
      <c r="D1342" t="s">
        <v>937</v>
      </c>
      <c r="E1342" t="s">
        <v>16</v>
      </c>
      <c r="F1342" t="str">
        <f t="shared" si="20"/>
        <v>500222811</v>
      </c>
      <c r="G1342" t="s">
        <v>1204</v>
      </c>
      <c r="H1342" t="s">
        <v>1148</v>
      </c>
      <c r="I1342" s="4">
        <v>43242</v>
      </c>
    </row>
    <row r="1343" spans="1:9" x14ac:dyDescent="0.2">
      <c r="A1343" t="s">
        <v>16</v>
      </c>
      <c r="B1343" t="s">
        <v>63</v>
      </c>
      <c r="C1343" t="s">
        <v>1142</v>
      </c>
      <c r="D1343" t="s">
        <v>938</v>
      </c>
      <c r="E1343" t="s">
        <v>16</v>
      </c>
      <c r="F1343" t="str">
        <f t="shared" si="20"/>
        <v>500222821</v>
      </c>
      <c r="G1343" t="s">
        <v>1204</v>
      </c>
      <c r="H1343" t="s">
        <v>1148</v>
      </c>
      <c r="I1343" s="4">
        <v>43242</v>
      </c>
    </row>
    <row r="1344" spans="1:9" x14ac:dyDescent="0.2">
      <c r="A1344" t="s">
        <v>58</v>
      </c>
      <c r="B1344" t="s">
        <v>63</v>
      </c>
      <c r="C1344" t="s">
        <v>1142</v>
      </c>
      <c r="D1344" t="s">
        <v>938</v>
      </c>
      <c r="E1344" t="s">
        <v>73</v>
      </c>
      <c r="F1344" t="str">
        <f t="shared" si="20"/>
        <v>500222827</v>
      </c>
      <c r="G1344" t="s">
        <v>1230</v>
      </c>
      <c r="H1344" t="s">
        <v>1148</v>
      </c>
      <c r="I1344" s="4">
        <v>44075</v>
      </c>
    </row>
    <row r="1345" spans="1:9" x14ac:dyDescent="0.2">
      <c r="A1345" t="s">
        <v>62</v>
      </c>
      <c r="B1345" t="s">
        <v>63</v>
      </c>
      <c r="C1345" t="s">
        <v>1142</v>
      </c>
      <c r="D1345" t="s">
        <v>938</v>
      </c>
      <c r="E1345" t="s">
        <v>68</v>
      </c>
      <c r="F1345" t="str">
        <f t="shared" si="20"/>
        <v>5002228213</v>
      </c>
      <c r="G1345" t="s">
        <v>1165</v>
      </c>
      <c r="H1345" t="s">
        <v>1148</v>
      </c>
      <c r="I1345" s="4">
        <v>44532</v>
      </c>
    </row>
    <row r="1346" spans="1:9" x14ac:dyDescent="0.2">
      <c r="A1346" t="s">
        <v>16</v>
      </c>
      <c r="B1346" t="s">
        <v>63</v>
      </c>
      <c r="C1346" t="s">
        <v>1142</v>
      </c>
      <c r="D1346" t="s">
        <v>939</v>
      </c>
      <c r="E1346" t="s">
        <v>58</v>
      </c>
      <c r="F1346" t="str">
        <f t="shared" si="20"/>
        <v>500223172</v>
      </c>
      <c r="G1346" t="s">
        <v>1159</v>
      </c>
      <c r="H1346" t="s">
        <v>1500</v>
      </c>
      <c r="I1346" s="4">
        <v>43262</v>
      </c>
    </row>
    <row r="1347" spans="1:9" x14ac:dyDescent="0.2">
      <c r="A1347" t="s">
        <v>16</v>
      </c>
      <c r="B1347" t="s">
        <v>63</v>
      </c>
      <c r="C1347" t="s">
        <v>1142</v>
      </c>
      <c r="D1347" t="s">
        <v>939</v>
      </c>
      <c r="E1347" t="s">
        <v>62</v>
      </c>
      <c r="F1347" t="str">
        <f t="shared" ref="F1347:F1410" si="21">D1347&amp;E1347</f>
        <v>500223173</v>
      </c>
      <c r="G1347" t="s">
        <v>1159</v>
      </c>
      <c r="H1347" t="s">
        <v>1501</v>
      </c>
      <c r="I1347" s="4">
        <v>43262</v>
      </c>
    </row>
    <row r="1348" spans="1:9" x14ac:dyDescent="0.2">
      <c r="A1348" t="s">
        <v>58</v>
      </c>
      <c r="B1348" t="s">
        <v>63</v>
      </c>
      <c r="C1348" t="s">
        <v>1142</v>
      </c>
      <c r="D1348" t="s">
        <v>940</v>
      </c>
      <c r="E1348" t="s">
        <v>16</v>
      </c>
      <c r="F1348" t="str">
        <f t="shared" si="21"/>
        <v>500223561</v>
      </c>
      <c r="G1348" t="s">
        <v>1188</v>
      </c>
      <c r="H1348" t="s">
        <v>1524</v>
      </c>
      <c r="I1348" s="4">
        <v>43287</v>
      </c>
    </row>
    <row r="1349" spans="1:9" x14ac:dyDescent="0.2">
      <c r="A1349" t="s">
        <v>62</v>
      </c>
      <c r="B1349" t="s">
        <v>63</v>
      </c>
      <c r="C1349" t="s">
        <v>1142</v>
      </c>
      <c r="D1349" t="s">
        <v>940</v>
      </c>
      <c r="E1349" t="s">
        <v>13</v>
      </c>
      <c r="F1349" t="str">
        <f t="shared" si="21"/>
        <v>500223564</v>
      </c>
      <c r="G1349" t="s">
        <v>1230</v>
      </c>
      <c r="H1349" t="s">
        <v>1537</v>
      </c>
      <c r="I1349" s="4">
        <v>44799</v>
      </c>
    </row>
    <row r="1350" spans="1:9" x14ac:dyDescent="0.2">
      <c r="A1350" t="s">
        <v>58</v>
      </c>
      <c r="B1350" t="s">
        <v>63</v>
      </c>
      <c r="C1350" t="s">
        <v>1142</v>
      </c>
      <c r="D1350" t="s">
        <v>941</v>
      </c>
      <c r="E1350" t="s">
        <v>16</v>
      </c>
      <c r="F1350" t="str">
        <f t="shared" si="21"/>
        <v>500223571</v>
      </c>
      <c r="G1350" t="s">
        <v>1188</v>
      </c>
      <c r="H1350" t="s">
        <v>1524</v>
      </c>
      <c r="I1350" s="4">
        <v>43287</v>
      </c>
    </row>
    <row r="1351" spans="1:9" x14ac:dyDescent="0.2">
      <c r="A1351" t="s">
        <v>62</v>
      </c>
      <c r="B1351" t="s">
        <v>63</v>
      </c>
      <c r="C1351" t="s">
        <v>1142</v>
      </c>
      <c r="D1351" t="s">
        <v>941</v>
      </c>
      <c r="E1351" t="s">
        <v>13</v>
      </c>
      <c r="F1351" t="str">
        <f t="shared" si="21"/>
        <v>500223574</v>
      </c>
      <c r="G1351" t="s">
        <v>1230</v>
      </c>
      <c r="H1351" t="s">
        <v>1537</v>
      </c>
      <c r="I1351" s="4">
        <v>44799</v>
      </c>
    </row>
    <row r="1352" spans="1:9" x14ac:dyDescent="0.2">
      <c r="A1352" t="s">
        <v>13</v>
      </c>
      <c r="B1352" t="s">
        <v>63</v>
      </c>
      <c r="C1352" t="s">
        <v>1142</v>
      </c>
      <c r="D1352" t="s">
        <v>941</v>
      </c>
      <c r="E1352" t="s">
        <v>73</v>
      </c>
      <c r="F1352" t="str">
        <f t="shared" si="21"/>
        <v>500223577</v>
      </c>
      <c r="G1352" t="s">
        <v>1147</v>
      </c>
      <c r="H1352" t="s">
        <v>1148</v>
      </c>
      <c r="I1352" s="4">
        <v>45365</v>
      </c>
    </row>
    <row r="1353" spans="1:9" x14ac:dyDescent="0.2">
      <c r="A1353" t="s">
        <v>58</v>
      </c>
      <c r="B1353" t="s">
        <v>63</v>
      </c>
      <c r="C1353" t="s">
        <v>1142</v>
      </c>
      <c r="D1353" t="s">
        <v>942</v>
      </c>
      <c r="E1353" t="s">
        <v>16</v>
      </c>
      <c r="F1353" t="str">
        <f t="shared" si="21"/>
        <v>500223581</v>
      </c>
      <c r="G1353" t="s">
        <v>1188</v>
      </c>
      <c r="H1353" t="s">
        <v>1524</v>
      </c>
      <c r="I1353" s="4">
        <v>43287</v>
      </c>
    </row>
    <row r="1354" spans="1:9" x14ac:dyDescent="0.2">
      <c r="A1354" t="s">
        <v>62</v>
      </c>
      <c r="B1354" t="s">
        <v>63</v>
      </c>
      <c r="C1354" t="s">
        <v>1142</v>
      </c>
      <c r="D1354" t="s">
        <v>942</v>
      </c>
      <c r="E1354" t="s">
        <v>13</v>
      </c>
      <c r="F1354" t="str">
        <f t="shared" si="21"/>
        <v>500223584</v>
      </c>
      <c r="G1354" t="s">
        <v>1230</v>
      </c>
      <c r="H1354" t="s">
        <v>1537</v>
      </c>
      <c r="I1354" s="4">
        <v>44799</v>
      </c>
    </row>
    <row r="1355" spans="1:9" x14ac:dyDescent="0.2">
      <c r="A1355" t="s">
        <v>16</v>
      </c>
      <c r="B1355" t="s">
        <v>63</v>
      </c>
      <c r="C1355" t="s">
        <v>1142</v>
      </c>
      <c r="D1355" t="s">
        <v>943</v>
      </c>
      <c r="E1355" t="s">
        <v>58</v>
      </c>
      <c r="F1355" t="str">
        <f t="shared" si="21"/>
        <v>500224392</v>
      </c>
      <c r="G1355" t="s">
        <v>1147</v>
      </c>
      <c r="H1355" t="s">
        <v>1148</v>
      </c>
      <c r="I1355" s="4">
        <v>43322</v>
      </c>
    </row>
    <row r="1356" spans="1:9" x14ac:dyDescent="0.2">
      <c r="A1356" t="s">
        <v>16</v>
      </c>
      <c r="B1356" t="s">
        <v>63</v>
      </c>
      <c r="C1356" t="s">
        <v>1142</v>
      </c>
      <c r="D1356" t="s">
        <v>944</v>
      </c>
      <c r="E1356" t="s">
        <v>16</v>
      </c>
      <c r="F1356" t="str">
        <f t="shared" si="21"/>
        <v>500225141</v>
      </c>
      <c r="G1356" t="s">
        <v>1204</v>
      </c>
      <c r="H1356" t="s">
        <v>1509</v>
      </c>
      <c r="I1356" s="4">
        <v>43384</v>
      </c>
    </row>
    <row r="1357" spans="1:9" x14ac:dyDescent="0.2">
      <c r="A1357" t="s">
        <v>16</v>
      </c>
      <c r="B1357" t="s">
        <v>63</v>
      </c>
      <c r="C1357" t="s">
        <v>1142</v>
      </c>
      <c r="D1357" t="s">
        <v>944</v>
      </c>
      <c r="E1357" t="s">
        <v>65</v>
      </c>
      <c r="F1357" t="str">
        <f t="shared" si="21"/>
        <v>500225146</v>
      </c>
      <c r="G1357" t="s">
        <v>1418</v>
      </c>
      <c r="H1357" t="s">
        <v>1538</v>
      </c>
      <c r="I1357" s="4">
        <v>43384</v>
      </c>
    </row>
    <row r="1358" spans="1:9" x14ac:dyDescent="0.2">
      <c r="A1358" t="s">
        <v>58</v>
      </c>
      <c r="B1358" t="s">
        <v>63</v>
      </c>
      <c r="C1358" t="s">
        <v>1142</v>
      </c>
      <c r="D1358" t="s">
        <v>944</v>
      </c>
      <c r="E1358" t="s">
        <v>3</v>
      </c>
      <c r="F1358" t="str">
        <f t="shared" si="21"/>
        <v>5002251414</v>
      </c>
      <c r="G1358" t="s">
        <v>1204</v>
      </c>
      <c r="H1358" t="s">
        <v>1509</v>
      </c>
      <c r="I1358" s="4">
        <v>44063</v>
      </c>
    </row>
    <row r="1359" spans="1:9" x14ac:dyDescent="0.2">
      <c r="A1359" t="s">
        <v>58</v>
      </c>
      <c r="B1359" t="s">
        <v>63</v>
      </c>
      <c r="C1359" t="s">
        <v>1142</v>
      </c>
      <c r="D1359" t="s">
        <v>944</v>
      </c>
      <c r="E1359" t="s">
        <v>87</v>
      </c>
      <c r="F1359" t="str">
        <f t="shared" si="21"/>
        <v>5002251419</v>
      </c>
      <c r="G1359" t="s">
        <v>1418</v>
      </c>
      <c r="H1359" t="s">
        <v>1539</v>
      </c>
      <c r="I1359" s="4">
        <v>44063</v>
      </c>
    </row>
    <row r="1360" spans="1:9" x14ac:dyDescent="0.2">
      <c r="A1360" t="s">
        <v>16</v>
      </c>
      <c r="B1360" t="s">
        <v>63</v>
      </c>
      <c r="C1360" t="s">
        <v>1142</v>
      </c>
      <c r="D1360" t="s">
        <v>945</v>
      </c>
      <c r="E1360" t="s">
        <v>16</v>
      </c>
      <c r="F1360" t="str">
        <f t="shared" si="21"/>
        <v>500225961</v>
      </c>
      <c r="G1360" t="s">
        <v>1147</v>
      </c>
      <c r="H1360" t="s">
        <v>1404</v>
      </c>
      <c r="I1360" s="4">
        <v>43437</v>
      </c>
    </row>
    <row r="1361" spans="1:9" x14ac:dyDescent="0.2">
      <c r="A1361" t="s">
        <v>16</v>
      </c>
      <c r="B1361" t="s">
        <v>63</v>
      </c>
      <c r="C1361" t="s">
        <v>1142</v>
      </c>
      <c r="D1361" t="s">
        <v>946</v>
      </c>
      <c r="E1361" t="s">
        <v>16</v>
      </c>
      <c r="F1361" t="str">
        <f t="shared" si="21"/>
        <v>500226001</v>
      </c>
      <c r="G1361" t="s">
        <v>1420</v>
      </c>
      <c r="H1361" t="s">
        <v>1404</v>
      </c>
      <c r="I1361" s="4">
        <v>43439</v>
      </c>
    </row>
    <row r="1362" spans="1:9" x14ac:dyDescent="0.2">
      <c r="A1362" t="s">
        <v>58</v>
      </c>
      <c r="B1362" t="s">
        <v>63</v>
      </c>
      <c r="C1362" t="s">
        <v>1142</v>
      </c>
      <c r="D1362" t="s">
        <v>946</v>
      </c>
      <c r="E1362" t="s">
        <v>66</v>
      </c>
      <c r="F1362" t="str">
        <f t="shared" si="21"/>
        <v>500226005</v>
      </c>
      <c r="G1362" t="s">
        <v>1153</v>
      </c>
      <c r="H1362" t="s">
        <v>1394</v>
      </c>
      <c r="I1362" s="4">
        <v>43718</v>
      </c>
    </row>
    <row r="1363" spans="1:9" x14ac:dyDescent="0.2">
      <c r="A1363" t="s">
        <v>58</v>
      </c>
      <c r="B1363" t="s">
        <v>63</v>
      </c>
      <c r="C1363" t="s">
        <v>1142</v>
      </c>
      <c r="D1363" t="s">
        <v>946</v>
      </c>
      <c r="E1363" t="s">
        <v>73</v>
      </c>
      <c r="F1363" t="str">
        <f t="shared" si="21"/>
        <v>500226007</v>
      </c>
      <c r="G1363" t="s">
        <v>1453</v>
      </c>
      <c r="H1363" t="s">
        <v>1178</v>
      </c>
      <c r="I1363" s="4">
        <v>43718</v>
      </c>
    </row>
    <row r="1364" spans="1:9" x14ac:dyDescent="0.2">
      <c r="A1364" t="s">
        <v>16</v>
      </c>
      <c r="B1364" t="s">
        <v>63</v>
      </c>
      <c r="C1364" t="s">
        <v>1142</v>
      </c>
      <c r="D1364" t="s">
        <v>947</v>
      </c>
      <c r="E1364" t="s">
        <v>16</v>
      </c>
      <c r="F1364" t="str">
        <f t="shared" si="21"/>
        <v>500226401</v>
      </c>
      <c r="G1364" t="s">
        <v>1317</v>
      </c>
      <c r="H1364" t="s">
        <v>1436</v>
      </c>
      <c r="I1364" s="4">
        <v>43480</v>
      </c>
    </row>
    <row r="1365" spans="1:9" x14ac:dyDescent="0.2">
      <c r="A1365" t="s">
        <v>16</v>
      </c>
      <c r="B1365" t="s">
        <v>63</v>
      </c>
      <c r="C1365" t="s">
        <v>1142</v>
      </c>
      <c r="D1365" t="s">
        <v>947</v>
      </c>
      <c r="E1365" t="s">
        <v>73</v>
      </c>
      <c r="F1365" t="str">
        <f t="shared" si="21"/>
        <v>500226407</v>
      </c>
      <c r="G1365" t="s">
        <v>1437</v>
      </c>
      <c r="H1365" t="s">
        <v>1438</v>
      </c>
      <c r="I1365" s="4">
        <v>43480</v>
      </c>
    </row>
    <row r="1366" spans="1:9" x14ac:dyDescent="0.2">
      <c r="A1366" t="s">
        <v>16</v>
      </c>
      <c r="B1366" t="s">
        <v>63</v>
      </c>
      <c r="C1366" t="s">
        <v>1142</v>
      </c>
      <c r="D1366" t="s">
        <v>948</v>
      </c>
      <c r="E1366" t="s">
        <v>16</v>
      </c>
      <c r="F1366" t="str">
        <f t="shared" si="21"/>
        <v>500226701</v>
      </c>
      <c r="G1366" t="s">
        <v>1204</v>
      </c>
      <c r="H1366" t="s">
        <v>1509</v>
      </c>
      <c r="I1366" s="4">
        <v>43507</v>
      </c>
    </row>
    <row r="1367" spans="1:9" x14ac:dyDescent="0.2">
      <c r="A1367" t="s">
        <v>16</v>
      </c>
      <c r="B1367" t="s">
        <v>63</v>
      </c>
      <c r="C1367" t="s">
        <v>1142</v>
      </c>
      <c r="D1367" t="s">
        <v>948</v>
      </c>
      <c r="E1367" t="s">
        <v>65</v>
      </c>
      <c r="F1367" t="str">
        <f t="shared" si="21"/>
        <v>500226706</v>
      </c>
      <c r="G1367" t="s">
        <v>1418</v>
      </c>
      <c r="H1367" t="s">
        <v>1510</v>
      </c>
      <c r="I1367" s="4">
        <v>43507</v>
      </c>
    </row>
    <row r="1368" spans="1:9" x14ac:dyDescent="0.2">
      <c r="A1368" t="s">
        <v>62</v>
      </c>
      <c r="B1368" t="s">
        <v>63</v>
      </c>
      <c r="C1368" t="s">
        <v>1142</v>
      </c>
      <c r="D1368" t="s">
        <v>948</v>
      </c>
      <c r="E1368" t="s">
        <v>93</v>
      </c>
      <c r="F1368" t="str">
        <f t="shared" si="21"/>
        <v>5002267027</v>
      </c>
      <c r="G1368" t="s">
        <v>1204</v>
      </c>
      <c r="H1368" t="s">
        <v>1509</v>
      </c>
      <c r="I1368" s="4">
        <v>43539</v>
      </c>
    </row>
    <row r="1369" spans="1:9" x14ac:dyDescent="0.2">
      <c r="A1369" t="s">
        <v>16</v>
      </c>
      <c r="B1369" t="s">
        <v>63</v>
      </c>
      <c r="C1369" t="s">
        <v>1142</v>
      </c>
      <c r="D1369" t="s">
        <v>949</v>
      </c>
      <c r="E1369" t="s">
        <v>16</v>
      </c>
      <c r="F1369" t="str">
        <f t="shared" si="21"/>
        <v>500226811</v>
      </c>
      <c r="G1369" t="s">
        <v>1147</v>
      </c>
      <c r="H1369" t="s">
        <v>1491</v>
      </c>
      <c r="I1369" s="4">
        <v>43516</v>
      </c>
    </row>
    <row r="1370" spans="1:9" x14ac:dyDescent="0.2">
      <c r="A1370" t="s">
        <v>16</v>
      </c>
      <c r="B1370" t="s">
        <v>63</v>
      </c>
      <c r="C1370" t="s">
        <v>1142</v>
      </c>
      <c r="D1370" t="s">
        <v>950</v>
      </c>
      <c r="E1370" t="s">
        <v>16</v>
      </c>
      <c r="F1370" t="str">
        <f t="shared" si="21"/>
        <v>500226821</v>
      </c>
      <c r="G1370" t="s">
        <v>1147</v>
      </c>
      <c r="H1370" t="s">
        <v>1491</v>
      </c>
      <c r="I1370" s="4">
        <v>43516</v>
      </c>
    </row>
    <row r="1371" spans="1:9" x14ac:dyDescent="0.2">
      <c r="A1371" t="s">
        <v>16</v>
      </c>
      <c r="B1371" t="s">
        <v>63</v>
      </c>
      <c r="C1371" t="s">
        <v>1142</v>
      </c>
      <c r="D1371" t="s">
        <v>951</v>
      </c>
      <c r="E1371" t="s">
        <v>16</v>
      </c>
      <c r="F1371" t="str">
        <f t="shared" si="21"/>
        <v>500226831</v>
      </c>
      <c r="G1371" t="s">
        <v>1420</v>
      </c>
      <c r="H1371" t="s">
        <v>1353</v>
      </c>
      <c r="I1371" s="4">
        <v>43517</v>
      </c>
    </row>
    <row r="1372" spans="1:9" x14ac:dyDescent="0.2">
      <c r="A1372" t="s">
        <v>58</v>
      </c>
      <c r="B1372" t="s">
        <v>63</v>
      </c>
      <c r="C1372" t="s">
        <v>1142</v>
      </c>
      <c r="D1372" t="s">
        <v>951</v>
      </c>
      <c r="E1372" t="s">
        <v>66</v>
      </c>
      <c r="F1372" t="str">
        <f t="shared" si="21"/>
        <v>500226835</v>
      </c>
      <c r="G1372" t="s">
        <v>1420</v>
      </c>
      <c r="H1372" t="s">
        <v>1353</v>
      </c>
      <c r="I1372" s="4">
        <v>44312</v>
      </c>
    </row>
    <row r="1373" spans="1:9" x14ac:dyDescent="0.2">
      <c r="A1373" t="s">
        <v>62</v>
      </c>
      <c r="B1373" t="s">
        <v>63</v>
      </c>
      <c r="C1373" t="s">
        <v>1142</v>
      </c>
      <c r="D1373" t="s">
        <v>951</v>
      </c>
      <c r="E1373" t="s">
        <v>112</v>
      </c>
      <c r="F1373" t="str">
        <f t="shared" si="21"/>
        <v>500226839</v>
      </c>
      <c r="G1373" t="s">
        <v>1420</v>
      </c>
      <c r="H1373" t="s">
        <v>1353</v>
      </c>
      <c r="I1373" s="4">
        <v>44691</v>
      </c>
    </row>
    <row r="1374" spans="1:9" x14ac:dyDescent="0.2">
      <c r="A1374" t="s">
        <v>16</v>
      </c>
      <c r="B1374" t="s">
        <v>63</v>
      </c>
      <c r="C1374" t="s">
        <v>1142</v>
      </c>
      <c r="D1374" t="s">
        <v>1540</v>
      </c>
      <c r="E1374" t="s">
        <v>16</v>
      </c>
      <c r="F1374" t="str">
        <f t="shared" si="21"/>
        <v>500226971</v>
      </c>
      <c r="G1374" t="s">
        <v>1159</v>
      </c>
      <c r="H1374" t="s">
        <v>1541</v>
      </c>
      <c r="I1374" s="4">
        <v>43530</v>
      </c>
    </row>
    <row r="1375" spans="1:9" x14ac:dyDescent="0.2">
      <c r="A1375" t="s">
        <v>62</v>
      </c>
      <c r="B1375" t="s">
        <v>63</v>
      </c>
      <c r="C1375" t="s">
        <v>1142</v>
      </c>
      <c r="D1375" t="s">
        <v>952</v>
      </c>
      <c r="E1375" t="s">
        <v>16</v>
      </c>
      <c r="F1375" t="str">
        <f t="shared" si="21"/>
        <v>500227731</v>
      </c>
      <c r="G1375" t="s">
        <v>1317</v>
      </c>
      <c r="H1375" t="s">
        <v>1232</v>
      </c>
      <c r="I1375" s="4">
        <v>43567</v>
      </c>
    </row>
    <row r="1376" spans="1:9" x14ac:dyDescent="0.2">
      <c r="A1376" t="s">
        <v>13</v>
      </c>
      <c r="B1376" t="s">
        <v>63</v>
      </c>
      <c r="C1376" t="s">
        <v>1142</v>
      </c>
      <c r="D1376" t="s">
        <v>952</v>
      </c>
      <c r="E1376" t="s">
        <v>112</v>
      </c>
      <c r="F1376" t="str">
        <f t="shared" si="21"/>
        <v>500227739</v>
      </c>
      <c r="G1376" t="s">
        <v>1317</v>
      </c>
      <c r="H1376" t="s">
        <v>1232</v>
      </c>
      <c r="I1376" s="4">
        <v>43605</v>
      </c>
    </row>
    <row r="1377" spans="1:9" x14ac:dyDescent="0.2">
      <c r="A1377" t="s">
        <v>16</v>
      </c>
      <c r="B1377" t="s">
        <v>63</v>
      </c>
      <c r="C1377" t="s">
        <v>1142</v>
      </c>
      <c r="D1377" t="s">
        <v>953</v>
      </c>
      <c r="E1377" t="s">
        <v>16</v>
      </c>
      <c r="F1377" t="str">
        <f t="shared" si="21"/>
        <v>500227901</v>
      </c>
      <c r="G1377" t="s">
        <v>1204</v>
      </c>
      <c r="H1377" t="s">
        <v>1148</v>
      </c>
      <c r="I1377" s="4">
        <v>43579</v>
      </c>
    </row>
    <row r="1378" spans="1:9" x14ac:dyDescent="0.2">
      <c r="A1378" t="s">
        <v>16</v>
      </c>
      <c r="B1378" t="s">
        <v>63</v>
      </c>
      <c r="C1378" t="s">
        <v>1142</v>
      </c>
      <c r="D1378" t="s">
        <v>954</v>
      </c>
      <c r="E1378" t="s">
        <v>16</v>
      </c>
      <c r="F1378" t="str">
        <f t="shared" si="21"/>
        <v>500228531</v>
      </c>
      <c r="G1378" t="s">
        <v>1317</v>
      </c>
      <c r="H1378" t="s">
        <v>1478</v>
      </c>
      <c r="I1378" s="4">
        <v>43620</v>
      </c>
    </row>
    <row r="1379" spans="1:9" x14ac:dyDescent="0.2">
      <c r="A1379" t="s">
        <v>66</v>
      </c>
      <c r="B1379" t="s">
        <v>63</v>
      </c>
      <c r="C1379" t="s">
        <v>1142</v>
      </c>
      <c r="D1379" t="s">
        <v>1542</v>
      </c>
      <c r="E1379" t="s">
        <v>16</v>
      </c>
      <c r="F1379" t="str">
        <f t="shared" si="21"/>
        <v>500228591</v>
      </c>
      <c r="G1379" t="s">
        <v>1461</v>
      </c>
      <c r="H1379" t="s">
        <v>1460</v>
      </c>
      <c r="I1379" s="4">
        <v>43621</v>
      </c>
    </row>
    <row r="1380" spans="1:9" x14ac:dyDescent="0.2">
      <c r="A1380" t="s">
        <v>16</v>
      </c>
      <c r="B1380" t="s">
        <v>63</v>
      </c>
      <c r="C1380" t="s">
        <v>1142</v>
      </c>
      <c r="D1380" t="s">
        <v>1543</v>
      </c>
      <c r="E1380" t="s">
        <v>16</v>
      </c>
      <c r="F1380" t="str">
        <f t="shared" si="21"/>
        <v>500228611</v>
      </c>
      <c r="G1380" t="s">
        <v>1420</v>
      </c>
      <c r="H1380" t="s">
        <v>1544</v>
      </c>
      <c r="I1380" s="4">
        <v>43622</v>
      </c>
    </row>
    <row r="1381" spans="1:9" x14ac:dyDescent="0.2">
      <c r="A1381" t="s">
        <v>16</v>
      </c>
      <c r="B1381" t="s">
        <v>63</v>
      </c>
      <c r="C1381" t="s">
        <v>1142</v>
      </c>
      <c r="D1381" t="s">
        <v>955</v>
      </c>
      <c r="E1381" t="s">
        <v>16</v>
      </c>
      <c r="F1381" t="str">
        <f t="shared" si="21"/>
        <v>500228771</v>
      </c>
      <c r="G1381" t="s">
        <v>1147</v>
      </c>
      <c r="H1381" t="s">
        <v>1148</v>
      </c>
      <c r="I1381" s="4">
        <v>43629</v>
      </c>
    </row>
    <row r="1382" spans="1:9" x14ac:dyDescent="0.2">
      <c r="A1382" t="s">
        <v>58</v>
      </c>
      <c r="B1382" t="s">
        <v>63</v>
      </c>
      <c r="C1382" t="s">
        <v>1142</v>
      </c>
      <c r="D1382" t="s">
        <v>955</v>
      </c>
      <c r="E1382" t="s">
        <v>73</v>
      </c>
      <c r="F1382" t="str">
        <f t="shared" si="21"/>
        <v>500228777</v>
      </c>
      <c r="G1382" t="s">
        <v>1165</v>
      </c>
      <c r="H1382" t="s">
        <v>1148</v>
      </c>
      <c r="I1382" s="4">
        <v>44532</v>
      </c>
    </row>
    <row r="1383" spans="1:9" x14ac:dyDescent="0.2">
      <c r="A1383" t="s">
        <v>16</v>
      </c>
      <c r="B1383" t="s">
        <v>63</v>
      </c>
      <c r="C1383" t="s">
        <v>1142</v>
      </c>
      <c r="D1383" t="s">
        <v>1545</v>
      </c>
      <c r="E1383" t="s">
        <v>16</v>
      </c>
      <c r="F1383" t="str">
        <f t="shared" si="21"/>
        <v>500228811</v>
      </c>
      <c r="G1383" t="s">
        <v>1147</v>
      </c>
      <c r="H1383" t="s">
        <v>1148</v>
      </c>
      <c r="I1383" s="4">
        <v>43635</v>
      </c>
    </row>
    <row r="1384" spans="1:9" x14ac:dyDescent="0.2">
      <c r="A1384" t="s">
        <v>65</v>
      </c>
      <c r="B1384" t="s">
        <v>63</v>
      </c>
      <c r="C1384" t="s">
        <v>1142</v>
      </c>
      <c r="D1384" t="s">
        <v>956</v>
      </c>
      <c r="E1384" t="s">
        <v>16</v>
      </c>
      <c r="F1384" t="str">
        <f t="shared" si="21"/>
        <v>500229671</v>
      </c>
      <c r="G1384" t="s">
        <v>1461</v>
      </c>
      <c r="H1384" t="s">
        <v>1439</v>
      </c>
      <c r="I1384" s="4">
        <v>43684</v>
      </c>
    </row>
    <row r="1385" spans="1:9" x14ac:dyDescent="0.2">
      <c r="A1385" t="s">
        <v>65</v>
      </c>
      <c r="B1385" t="s">
        <v>63</v>
      </c>
      <c r="C1385" t="s">
        <v>1142</v>
      </c>
      <c r="D1385" t="s">
        <v>956</v>
      </c>
      <c r="E1385" t="s">
        <v>58</v>
      </c>
      <c r="F1385" t="str">
        <f t="shared" si="21"/>
        <v>500229672</v>
      </c>
      <c r="G1385" t="s">
        <v>1462</v>
      </c>
      <c r="H1385" t="s">
        <v>1463</v>
      </c>
      <c r="I1385" s="4">
        <v>43684</v>
      </c>
    </row>
    <row r="1386" spans="1:9" x14ac:dyDescent="0.2">
      <c r="A1386" t="s">
        <v>16</v>
      </c>
      <c r="B1386" t="s">
        <v>63</v>
      </c>
      <c r="C1386" t="s">
        <v>1142</v>
      </c>
      <c r="D1386" t="s">
        <v>957</v>
      </c>
      <c r="E1386" t="s">
        <v>16</v>
      </c>
      <c r="F1386" t="str">
        <f t="shared" si="21"/>
        <v>500229791</v>
      </c>
      <c r="G1386" t="s">
        <v>1204</v>
      </c>
      <c r="H1386" t="s">
        <v>1353</v>
      </c>
      <c r="I1386" s="4">
        <v>43696</v>
      </c>
    </row>
    <row r="1387" spans="1:9" x14ac:dyDescent="0.2">
      <c r="A1387" t="s">
        <v>16</v>
      </c>
      <c r="B1387" t="s">
        <v>63</v>
      </c>
      <c r="C1387" t="s">
        <v>1142</v>
      </c>
      <c r="D1387" t="s">
        <v>961</v>
      </c>
      <c r="E1387" t="s">
        <v>16</v>
      </c>
      <c r="F1387" t="str">
        <f t="shared" si="21"/>
        <v>500229851</v>
      </c>
      <c r="G1387" t="s">
        <v>1147</v>
      </c>
      <c r="H1387" t="s">
        <v>1546</v>
      </c>
      <c r="I1387" s="4">
        <v>43698</v>
      </c>
    </row>
    <row r="1388" spans="1:9" x14ac:dyDescent="0.2">
      <c r="A1388" t="s">
        <v>58</v>
      </c>
      <c r="B1388" t="s">
        <v>63</v>
      </c>
      <c r="C1388" t="s">
        <v>1142</v>
      </c>
      <c r="D1388" t="s">
        <v>961</v>
      </c>
      <c r="E1388" t="s">
        <v>73</v>
      </c>
      <c r="F1388" t="str">
        <f t="shared" si="21"/>
        <v>500229857</v>
      </c>
      <c r="G1388" t="s">
        <v>1147</v>
      </c>
      <c r="H1388" t="s">
        <v>1546</v>
      </c>
      <c r="I1388" s="4">
        <v>44112</v>
      </c>
    </row>
    <row r="1389" spans="1:9" x14ac:dyDescent="0.2">
      <c r="A1389" t="s">
        <v>62</v>
      </c>
      <c r="B1389" t="s">
        <v>63</v>
      </c>
      <c r="C1389" t="s">
        <v>1142</v>
      </c>
      <c r="D1389" t="s">
        <v>961</v>
      </c>
      <c r="E1389" t="s">
        <v>3</v>
      </c>
      <c r="F1389" t="str">
        <f t="shared" si="21"/>
        <v>5002298514</v>
      </c>
      <c r="G1389" t="s">
        <v>1420</v>
      </c>
      <c r="H1389" t="s">
        <v>1547</v>
      </c>
      <c r="I1389" s="4">
        <v>44216</v>
      </c>
    </row>
    <row r="1390" spans="1:9" x14ac:dyDescent="0.2">
      <c r="A1390" t="s">
        <v>13</v>
      </c>
      <c r="B1390" t="s">
        <v>63</v>
      </c>
      <c r="C1390" t="s">
        <v>1142</v>
      </c>
      <c r="D1390" t="s">
        <v>961</v>
      </c>
      <c r="E1390" t="s">
        <v>22</v>
      </c>
      <c r="F1390" t="str">
        <f t="shared" si="21"/>
        <v>5002298520</v>
      </c>
      <c r="G1390" t="s">
        <v>1147</v>
      </c>
      <c r="H1390" t="s">
        <v>1546</v>
      </c>
      <c r="I1390" s="4">
        <v>44335</v>
      </c>
    </row>
    <row r="1391" spans="1:9" x14ac:dyDescent="0.2">
      <c r="A1391" t="s">
        <v>66</v>
      </c>
      <c r="B1391" t="s">
        <v>63</v>
      </c>
      <c r="C1391" t="s">
        <v>1142</v>
      </c>
      <c r="D1391" t="s">
        <v>961</v>
      </c>
      <c r="E1391" t="s">
        <v>45</v>
      </c>
      <c r="F1391" t="str">
        <f t="shared" si="21"/>
        <v>5002298532</v>
      </c>
      <c r="G1391" t="s">
        <v>1147</v>
      </c>
      <c r="H1391" t="s">
        <v>1548</v>
      </c>
      <c r="I1391" s="4">
        <v>44776</v>
      </c>
    </row>
    <row r="1392" spans="1:9" x14ac:dyDescent="0.2">
      <c r="A1392" t="s">
        <v>65</v>
      </c>
      <c r="B1392" t="s">
        <v>63</v>
      </c>
      <c r="C1392" t="s">
        <v>1142</v>
      </c>
      <c r="D1392" t="s">
        <v>961</v>
      </c>
      <c r="E1392" t="s">
        <v>53</v>
      </c>
      <c r="F1392" t="str">
        <f t="shared" si="21"/>
        <v>5002298540</v>
      </c>
      <c r="G1392" t="s">
        <v>1317</v>
      </c>
      <c r="H1392" t="s">
        <v>1210</v>
      </c>
      <c r="I1392" s="4">
        <v>44791</v>
      </c>
    </row>
    <row r="1393" spans="1:9" x14ac:dyDescent="0.2">
      <c r="A1393" t="s">
        <v>73</v>
      </c>
      <c r="B1393" t="s">
        <v>63</v>
      </c>
      <c r="C1393" t="s">
        <v>1142</v>
      </c>
      <c r="D1393" t="s">
        <v>961</v>
      </c>
      <c r="E1393" t="s">
        <v>132</v>
      </c>
      <c r="F1393" t="str">
        <f t="shared" si="21"/>
        <v>5002298548</v>
      </c>
      <c r="G1393" t="s">
        <v>1147</v>
      </c>
      <c r="H1393" t="s">
        <v>1548</v>
      </c>
      <c r="I1393" s="4">
        <v>44993</v>
      </c>
    </row>
    <row r="1394" spans="1:9" x14ac:dyDescent="0.2">
      <c r="A1394" t="s">
        <v>138</v>
      </c>
      <c r="B1394" t="s">
        <v>63</v>
      </c>
      <c r="C1394" t="s">
        <v>1142</v>
      </c>
      <c r="D1394" t="s">
        <v>961</v>
      </c>
      <c r="E1394" t="s">
        <v>122</v>
      </c>
      <c r="F1394" t="str">
        <f t="shared" si="21"/>
        <v>5002298556</v>
      </c>
      <c r="G1394" t="s">
        <v>1317</v>
      </c>
      <c r="H1394" t="s">
        <v>1210</v>
      </c>
      <c r="I1394" s="4">
        <v>44994</v>
      </c>
    </row>
    <row r="1395" spans="1:9" x14ac:dyDescent="0.2">
      <c r="A1395" t="s">
        <v>16</v>
      </c>
      <c r="B1395" t="s">
        <v>63</v>
      </c>
      <c r="C1395" t="s">
        <v>1142</v>
      </c>
      <c r="D1395" t="s">
        <v>964</v>
      </c>
      <c r="E1395" t="s">
        <v>16</v>
      </c>
      <c r="F1395" t="str">
        <f t="shared" si="21"/>
        <v>500229861</v>
      </c>
      <c r="G1395" t="s">
        <v>1147</v>
      </c>
      <c r="H1395" t="s">
        <v>1548</v>
      </c>
      <c r="I1395" s="4">
        <v>43698</v>
      </c>
    </row>
    <row r="1396" spans="1:9" x14ac:dyDescent="0.2">
      <c r="A1396" t="s">
        <v>58</v>
      </c>
      <c r="B1396" t="s">
        <v>63</v>
      </c>
      <c r="C1396" t="s">
        <v>1142</v>
      </c>
      <c r="D1396" t="s">
        <v>964</v>
      </c>
      <c r="E1396" t="s">
        <v>112</v>
      </c>
      <c r="F1396" t="str">
        <f t="shared" si="21"/>
        <v>500229869</v>
      </c>
      <c r="G1396" t="s">
        <v>1147</v>
      </c>
      <c r="H1396" t="s">
        <v>1548</v>
      </c>
      <c r="I1396" s="4">
        <v>44993</v>
      </c>
    </row>
    <row r="1397" spans="1:9" x14ac:dyDescent="0.2">
      <c r="A1397" t="s">
        <v>16</v>
      </c>
      <c r="B1397" t="s">
        <v>63</v>
      </c>
      <c r="C1397" t="s">
        <v>1142</v>
      </c>
      <c r="D1397" t="s">
        <v>965</v>
      </c>
      <c r="E1397" t="s">
        <v>16</v>
      </c>
      <c r="F1397" t="str">
        <f t="shared" si="21"/>
        <v>500229911</v>
      </c>
      <c r="G1397" t="s">
        <v>1461</v>
      </c>
      <c r="H1397" t="s">
        <v>1439</v>
      </c>
      <c r="I1397" s="4">
        <v>43705</v>
      </c>
    </row>
    <row r="1398" spans="1:9" x14ac:dyDescent="0.2">
      <c r="A1398" t="s">
        <v>16</v>
      </c>
      <c r="B1398" t="s">
        <v>63</v>
      </c>
      <c r="C1398" t="s">
        <v>1142</v>
      </c>
      <c r="D1398" t="s">
        <v>965</v>
      </c>
      <c r="E1398" t="s">
        <v>58</v>
      </c>
      <c r="F1398" t="str">
        <f t="shared" si="21"/>
        <v>500229912</v>
      </c>
      <c r="G1398" t="s">
        <v>1462</v>
      </c>
      <c r="H1398" t="s">
        <v>1463</v>
      </c>
      <c r="I1398" s="4">
        <v>43705</v>
      </c>
    </row>
    <row r="1399" spans="1:9" x14ac:dyDescent="0.2">
      <c r="A1399" t="s">
        <v>58</v>
      </c>
      <c r="B1399" t="s">
        <v>63</v>
      </c>
      <c r="C1399" t="s">
        <v>1142</v>
      </c>
      <c r="D1399" t="s">
        <v>965</v>
      </c>
      <c r="E1399" t="s">
        <v>65</v>
      </c>
      <c r="F1399" t="str">
        <f t="shared" si="21"/>
        <v>500229916</v>
      </c>
      <c r="G1399" t="s">
        <v>1464</v>
      </c>
      <c r="H1399" t="s">
        <v>1210</v>
      </c>
      <c r="I1399" s="4">
        <v>45035</v>
      </c>
    </row>
    <row r="1400" spans="1:9" x14ac:dyDescent="0.2">
      <c r="A1400" t="s">
        <v>16</v>
      </c>
      <c r="B1400" t="s">
        <v>63</v>
      </c>
      <c r="C1400" t="s">
        <v>1142</v>
      </c>
      <c r="D1400" t="s">
        <v>966</v>
      </c>
      <c r="E1400" t="s">
        <v>16</v>
      </c>
      <c r="F1400" t="str">
        <f t="shared" si="21"/>
        <v>500229921</v>
      </c>
      <c r="G1400" t="s">
        <v>1204</v>
      </c>
      <c r="H1400" t="s">
        <v>1549</v>
      </c>
      <c r="I1400" s="4">
        <v>43706</v>
      </c>
    </row>
    <row r="1401" spans="1:9" x14ac:dyDescent="0.2">
      <c r="A1401" t="s">
        <v>58</v>
      </c>
      <c r="B1401" t="s">
        <v>63</v>
      </c>
      <c r="C1401" t="s">
        <v>1142</v>
      </c>
      <c r="D1401" t="s">
        <v>966</v>
      </c>
      <c r="E1401" t="s">
        <v>66</v>
      </c>
      <c r="F1401" t="str">
        <f t="shared" si="21"/>
        <v>500229925</v>
      </c>
      <c r="G1401" t="s">
        <v>1175</v>
      </c>
      <c r="H1401" t="s">
        <v>1179</v>
      </c>
      <c r="I1401" s="4">
        <v>44274</v>
      </c>
    </row>
    <row r="1402" spans="1:9" x14ac:dyDescent="0.2">
      <c r="A1402" t="s">
        <v>58</v>
      </c>
      <c r="B1402" t="s">
        <v>63</v>
      </c>
      <c r="C1402" t="s">
        <v>1142</v>
      </c>
      <c r="D1402" t="s">
        <v>966</v>
      </c>
      <c r="E1402" t="s">
        <v>73</v>
      </c>
      <c r="F1402" t="str">
        <f t="shared" si="21"/>
        <v>500229927</v>
      </c>
      <c r="G1402" t="s">
        <v>1143</v>
      </c>
      <c r="H1402" t="s">
        <v>1178</v>
      </c>
      <c r="I1402" s="4">
        <v>44274</v>
      </c>
    </row>
    <row r="1403" spans="1:9" x14ac:dyDescent="0.2">
      <c r="A1403" t="s">
        <v>13</v>
      </c>
      <c r="B1403" t="s">
        <v>63</v>
      </c>
      <c r="C1403" t="s">
        <v>1142</v>
      </c>
      <c r="D1403" t="s">
        <v>1550</v>
      </c>
      <c r="E1403" t="s">
        <v>16</v>
      </c>
      <c r="F1403" t="str">
        <f t="shared" si="21"/>
        <v>500230311</v>
      </c>
      <c r="G1403" t="s">
        <v>1461</v>
      </c>
      <c r="H1403" t="s">
        <v>1439</v>
      </c>
      <c r="I1403" s="4">
        <v>43733</v>
      </c>
    </row>
    <row r="1404" spans="1:9" x14ac:dyDescent="0.2">
      <c r="A1404" t="s">
        <v>13</v>
      </c>
      <c r="B1404" t="s">
        <v>63</v>
      </c>
      <c r="C1404" t="s">
        <v>1142</v>
      </c>
      <c r="D1404" t="s">
        <v>1550</v>
      </c>
      <c r="E1404" t="s">
        <v>58</v>
      </c>
      <c r="F1404" t="str">
        <f t="shared" si="21"/>
        <v>500230312</v>
      </c>
      <c r="G1404" t="s">
        <v>1155</v>
      </c>
      <c r="H1404" t="s">
        <v>1463</v>
      </c>
      <c r="I1404" s="4">
        <v>43733</v>
      </c>
    </row>
    <row r="1405" spans="1:9" x14ac:dyDescent="0.2">
      <c r="A1405" t="s">
        <v>138</v>
      </c>
      <c r="B1405" t="s">
        <v>63</v>
      </c>
      <c r="C1405" t="s">
        <v>1142</v>
      </c>
      <c r="D1405" t="s">
        <v>967</v>
      </c>
      <c r="E1405" t="s">
        <v>16</v>
      </c>
      <c r="F1405" t="str">
        <f t="shared" si="21"/>
        <v>500230321</v>
      </c>
      <c r="G1405" t="s">
        <v>1461</v>
      </c>
      <c r="H1405" t="s">
        <v>1439</v>
      </c>
      <c r="I1405" s="4">
        <v>43733</v>
      </c>
    </row>
    <row r="1406" spans="1:9" x14ac:dyDescent="0.2">
      <c r="A1406" t="s">
        <v>138</v>
      </c>
      <c r="B1406" t="s">
        <v>63</v>
      </c>
      <c r="C1406" t="s">
        <v>1142</v>
      </c>
      <c r="D1406" t="s">
        <v>967</v>
      </c>
      <c r="E1406" t="s">
        <v>58</v>
      </c>
      <c r="F1406" t="str">
        <f t="shared" si="21"/>
        <v>500230322</v>
      </c>
      <c r="G1406" t="s">
        <v>1155</v>
      </c>
      <c r="H1406" t="s">
        <v>1463</v>
      </c>
      <c r="I1406" s="4">
        <v>43733</v>
      </c>
    </row>
    <row r="1407" spans="1:9" x14ac:dyDescent="0.2">
      <c r="A1407" t="s">
        <v>16</v>
      </c>
      <c r="B1407" t="s">
        <v>63</v>
      </c>
      <c r="C1407" t="s">
        <v>1142</v>
      </c>
      <c r="D1407" t="s">
        <v>968</v>
      </c>
      <c r="E1407" t="s">
        <v>16</v>
      </c>
      <c r="F1407" t="str">
        <f t="shared" si="21"/>
        <v>500230641</v>
      </c>
      <c r="G1407" t="s">
        <v>1204</v>
      </c>
      <c r="H1407" t="s">
        <v>1549</v>
      </c>
      <c r="I1407" s="4">
        <v>43775</v>
      </c>
    </row>
    <row r="1408" spans="1:9" x14ac:dyDescent="0.2">
      <c r="A1408" t="s">
        <v>16</v>
      </c>
      <c r="B1408" t="s">
        <v>63</v>
      </c>
      <c r="C1408" t="s">
        <v>1142</v>
      </c>
      <c r="D1408" t="s">
        <v>969</v>
      </c>
      <c r="E1408" t="s">
        <v>16</v>
      </c>
      <c r="F1408" t="str">
        <f t="shared" si="21"/>
        <v>500230971</v>
      </c>
      <c r="G1408" t="s">
        <v>1147</v>
      </c>
      <c r="H1408" t="s">
        <v>1148</v>
      </c>
      <c r="I1408" s="4">
        <v>43804</v>
      </c>
    </row>
    <row r="1409" spans="1:9" x14ac:dyDescent="0.2">
      <c r="A1409" t="s">
        <v>58</v>
      </c>
      <c r="B1409" t="s">
        <v>63</v>
      </c>
      <c r="C1409" t="s">
        <v>1142</v>
      </c>
      <c r="D1409" t="s">
        <v>969</v>
      </c>
      <c r="E1409" t="s">
        <v>66</v>
      </c>
      <c r="F1409" t="str">
        <f t="shared" si="21"/>
        <v>500230975</v>
      </c>
      <c r="G1409" t="s">
        <v>1420</v>
      </c>
      <c r="H1409" t="s">
        <v>1148</v>
      </c>
      <c r="I1409" s="4">
        <v>44218</v>
      </c>
    </row>
    <row r="1410" spans="1:9" x14ac:dyDescent="0.2">
      <c r="A1410" t="s">
        <v>62</v>
      </c>
      <c r="B1410" t="s">
        <v>63</v>
      </c>
      <c r="C1410" t="s">
        <v>1142</v>
      </c>
      <c r="D1410" t="s">
        <v>970</v>
      </c>
      <c r="E1410" t="s">
        <v>16</v>
      </c>
      <c r="F1410" t="str">
        <f t="shared" si="21"/>
        <v>500231121</v>
      </c>
      <c r="G1410" t="s">
        <v>1204</v>
      </c>
      <c r="H1410" t="s">
        <v>1148</v>
      </c>
      <c r="I1410" s="4">
        <v>43838</v>
      </c>
    </row>
    <row r="1411" spans="1:9" x14ac:dyDescent="0.2">
      <c r="A1411" t="s">
        <v>13</v>
      </c>
      <c r="B1411" t="s">
        <v>63</v>
      </c>
      <c r="C1411" t="s">
        <v>1142</v>
      </c>
      <c r="D1411" t="s">
        <v>970</v>
      </c>
      <c r="E1411" t="s">
        <v>73</v>
      </c>
      <c r="F1411" t="str">
        <f t="shared" ref="F1411:F1474" si="22">D1411&amp;E1411</f>
        <v>500231127</v>
      </c>
      <c r="G1411" t="s">
        <v>1165</v>
      </c>
      <c r="H1411" t="s">
        <v>1148</v>
      </c>
      <c r="I1411" s="4">
        <v>44533</v>
      </c>
    </row>
    <row r="1412" spans="1:9" x14ac:dyDescent="0.2">
      <c r="A1412" t="s">
        <v>16</v>
      </c>
      <c r="B1412" t="s">
        <v>63</v>
      </c>
      <c r="C1412" t="s">
        <v>1142</v>
      </c>
      <c r="D1412" t="s">
        <v>971</v>
      </c>
      <c r="E1412" t="s">
        <v>16</v>
      </c>
      <c r="F1412" t="str">
        <f t="shared" si="22"/>
        <v>500231581</v>
      </c>
      <c r="G1412" t="s">
        <v>1317</v>
      </c>
      <c r="H1412" t="s">
        <v>1436</v>
      </c>
      <c r="I1412" s="4">
        <v>43878</v>
      </c>
    </row>
    <row r="1413" spans="1:9" x14ac:dyDescent="0.2">
      <c r="A1413" t="s">
        <v>16</v>
      </c>
      <c r="B1413" t="s">
        <v>63</v>
      </c>
      <c r="C1413" t="s">
        <v>1142</v>
      </c>
      <c r="D1413" t="s">
        <v>972</v>
      </c>
      <c r="E1413" t="s">
        <v>16</v>
      </c>
      <c r="F1413" t="str">
        <f t="shared" si="22"/>
        <v>500231601</v>
      </c>
      <c r="G1413" t="s">
        <v>1147</v>
      </c>
      <c r="H1413" t="s">
        <v>1404</v>
      </c>
      <c r="I1413" s="4">
        <v>43880</v>
      </c>
    </row>
    <row r="1414" spans="1:9" x14ac:dyDescent="0.2">
      <c r="A1414" t="s">
        <v>16</v>
      </c>
      <c r="B1414" t="s">
        <v>63</v>
      </c>
      <c r="C1414" t="s">
        <v>1142</v>
      </c>
      <c r="D1414" t="s">
        <v>973</v>
      </c>
      <c r="E1414" t="s">
        <v>16</v>
      </c>
      <c r="F1414" t="str">
        <f t="shared" si="22"/>
        <v>500231611</v>
      </c>
      <c r="G1414" t="s">
        <v>1147</v>
      </c>
      <c r="H1414" t="s">
        <v>1199</v>
      </c>
      <c r="I1414" s="4">
        <v>43880</v>
      </c>
    </row>
    <row r="1415" spans="1:9" x14ac:dyDescent="0.2">
      <c r="A1415" t="s">
        <v>16</v>
      </c>
      <c r="B1415" t="s">
        <v>63</v>
      </c>
      <c r="C1415" t="s">
        <v>1142</v>
      </c>
      <c r="D1415" t="s">
        <v>974</v>
      </c>
      <c r="E1415" t="s">
        <v>16</v>
      </c>
      <c r="F1415" t="str">
        <f t="shared" si="22"/>
        <v>500231621</v>
      </c>
      <c r="G1415" t="s">
        <v>1147</v>
      </c>
      <c r="H1415" t="s">
        <v>1404</v>
      </c>
      <c r="I1415" s="4">
        <v>43880</v>
      </c>
    </row>
    <row r="1416" spans="1:9" x14ac:dyDescent="0.2">
      <c r="A1416" t="s">
        <v>16</v>
      </c>
      <c r="B1416" t="s">
        <v>63</v>
      </c>
      <c r="C1416" t="s">
        <v>1142</v>
      </c>
      <c r="D1416" t="s">
        <v>975</v>
      </c>
      <c r="E1416" t="s">
        <v>16</v>
      </c>
      <c r="F1416" t="str">
        <f t="shared" si="22"/>
        <v>500231631</v>
      </c>
      <c r="G1416" t="s">
        <v>1147</v>
      </c>
      <c r="H1416" t="s">
        <v>1404</v>
      </c>
      <c r="I1416" s="4">
        <v>43880</v>
      </c>
    </row>
    <row r="1417" spans="1:9" x14ac:dyDescent="0.2">
      <c r="A1417" t="s">
        <v>16</v>
      </c>
      <c r="B1417" t="s">
        <v>63</v>
      </c>
      <c r="C1417" t="s">
        <v>1142</v>
      </c>
      <c r="D1417" t="s">
        <v>976</v>
      </c>
      <c r="E1417" t="s">
        <v>16</v>
      </c>
      <c r="F1417" t="str">
        <f t="shared" si="22"/>
        <v>500231641</v>
      </c>
      <c r="G1417" t="s">
        <v>1147</v>
      </c>
      <c r="H1417" t="s">
        <v>1404</v>
      </c>
      <c r="I1417" s="4">
        <v>43881</v>
      </c>
    </row>
    <row r="1418" spans="1:9" x14ac:dyDescent="0.2">
      <c r="A1418" t="s">
        <v>16</v>
      </c>
      <c r="B1418" t="s">
        <v>63</v>
      </c>
      <c r="C1418" t="s">
        <v>1142</v>
      </c>
      <c r="D1418" t="s">
        <v>977</v>
      </c>
      <c r="E1418" t="s">
        <v>16</v>
      </c>
      <c r="F1418" t="str">
        <f t="shared" si="22"/>
        <v>500231651</v>
      </c>
      <c r="G1418" t="s">
        <v>1147</v>
      </c>
      <c r="H1418" t="s">
        <v>1404</v>
      </c>
      <c r="I1418" s="4">
        <v>43881</v>
      </c>
    </row>
    <row r="1419" spans="1:9" x14ac:dyDescent="0.2">
      <c r="A1419" t="s">
        <v>16</v>
      </c>
      <c r="B1419" t="s">
        <v>63</v>
      </c>
      <c r="C1419" t="s">
        <v>1142</v>
      </c>
      <c r="D1419" t="s">
        <v>978</v>
      </c>
      <c r="E1419" t="s">
        <v>16</v>
      </c>
      <c r="F1419" t="str">
        <f t="shared" si="22"/>
        <v>500231661</v>
      </c>
      <c r="G1419" t="s">
        <v>1147</v>
      </c>
      <c r="H1419" t="s">
        <v>1404</v>
      </c>
      <c r="I1419" s="4">
        <v>43881</v>
      </c>
    </row>
    <row r="1420" spans="1:9" x14ac:dyDescent="0.2">
      <c r="A1420" t="s">
        <v>16</v>
      </c>
      <c r="B1420" t="s">
        <v>63</v>
      </c>
      <c r="C1420" t="s">
        <v>1142</v>
      </c>
      <c r="D1420" t="s">
        <v>979</v>
      </c>
      <c r="E1420" t="s">
        <v>16</v>
      </c>
      <c r="F1420" t="str">
        <f t="shared" si="22"/>
        <v>500231671</v>
      </c>
      <c r="G1420" t="s">
        <v>1147</v>
      </c>
      <c r="H1420" t="s">
        <v>1199</v>
      </c>
      <c r="I1420" s="4">
        <v>43881</v>
      </c>
    </row>
    <row r="1421" spans="1:9" x14ac:dyDescent="0.2">
      <c r="A1421" t="s">
        <v>16</v>
      </c>
      <c r="B1421" t="s">
        <v>63</v>
      </c>
      <c r="C1421" t="s">
        <v>1142</v>
      </c>
      <c r="D1421" t="s">
        <v>980</v>
      </c>
      <c r="E1421" t="s">
        <v>16</v>
      </c>
      <c r="F1421" t="str">
        <f t="shared" si="22"/>
        <v>500231681</v>
      </c>
      <c r="G1421" t="s">
        <v>1147</v>
      </c>
      <c r="H1421" t="s">
        <v>1199</v>
      </c>
      <c r="I1421" s="4">
        <v>43881</v>
      </c>
    </row>
    <row r="1422" spans="1:9" x14ac:dyDescent="0.2">
      <c r="A1422" t="s">
        <v>16</v>
      </c>
      <c r="B1422" t="s">
        <v>63</v>
      </c>
      <c r="C1422" t="s">
        <v>1142</v>
      </c>
      <c r="D1422" t="s">
        <v>981</v>
      </c>
      <c r="E1422" t="s">
        <v>16</v>
      </c>
      <c r="F1422" t="str">
        <f t="shared" si="22"/>
        <v>500231691</v>
      </c>
      <c r="G1422" t="s">
        <v>1147</v>
      </c>
      <c r="H1422" t="s">
        <v>1199</v>
      </c>
      <c r="I1422" s="4">
        <v>43881</v>
      </c>
    </row>
    <row r="1423" spans="1:9" x14ac:dyDescent="0.2">
      <c r="A1423" t="s">
        <v>16</v>
      </c>
      <c r="B1423" t="s">
        <v>63</v>
      </c>
      <c r="C1423" t="s">
        <v>1142</v>
      </c>
      <c r="D1423" t="s">
        <v>982</v>
      </c>
      <c r="E1423" t="s">
        <v>16</v>
      </c>
      <c r="F1423" t="str">
        <f t="shared" si="22"/>
        <v>500231701</v>
      </c>
      <c r="G1423" t="s">
        <v>1147</v>
      </c>
      <c r="H1423" t="s">
        <v>1199</v>
      </c>
      <c r="I1423" s="4">
        <v>43881</v>
      </c>
    </row>
    <row r="1424" spans="1:9" x14ac:dyDescent="0.2">
      <c r="A1424" t="s">
        <v>16</v>
      </c>
      <c r="B1424" t="s">
        <v>63</v>
      </c>
      <c r="C1424" t="s">
        <v>1142</v>
      </c>
      <c r="D1424" t="s">
        <v>983</v>
      </c>
      <c r="E1424" t="s">
        <v>16</v>
      </c>
      <c r="F1424" t="str">
        <f t="shared" si="22"/>
        <v>500231711</v>
      </c>
      <c r="G1424" t="s">
        <v>1147</v>
      </c>
      <c r="H1424" t="s">
        <v>1199</v>
      </c>
      <c r="I1424" s="4">
        <v>43881</v>
      </c>
    </row>
    <row r="1425" spans="1:9" x14ac:dyDescent="0.2">
      <c r="A1425" t="s">
        <v>16</v>
      </c>
      <c r="B1425" t="s">
        <v>63</v>
      </c>
      <c r="C1425" t="s">
        <v>1142</v>
      </c>
      <c r="D1425" t="s">
        <v>984</v>
      </c>
      <c r="E1425" t="s">
        <v>16</v>
      </c>
      <c r="F1425" t="str">
        <f t="shared" si="22"/>
        <v>500231771</v>
      </c>
      <c r="G1425" t="s">
        <v>1204</v>
      </c>
      <c r="H1425" t="s">
        <v>1549</v>
      </c>
      <c r="I1425" s="4">
        <v>43888</v>
      </c>
    </row>
    <row r="1426" spans="1:9" x14ac:dyDescent="0.2">
      <c r="A1426" t="s">
        <v>16</v>
      </c>
      <c r="B1426" t="s">
        <v>63</v>
      </c>
      <c r="C1426" t="s">
        <v>1142</v>
      </c>
      <c r="D1426" t="s">
        <v>985</v>
      </c>
      <c r="E1426" t="s">
        <v>16</v>
      </c>
      <c r="F1426" t="str">
        <f t="shared" si="22"/>
        <v>500231841</v>
      </c>
      <c r="G1426" t="s">
        <v>1317</v>
      </c>
      <c r="H1426" t="s">
        <v>1436</v>
      </c>
      <c r="I1426" s="4">
        <v>43893</v>
      </c>
    </row>
    <row r="1427" spans="1:9" x14ac:dyDescent="0.2">
      <c r="A1427" t="s">
        <v>16</v>
      </c>
      <c r="B1427" t="s">
        <v>63</v>
      </c>
      <c r="C1427" t="s">
        <v>1142</v>
      </c>
      <c r="D1427" t="s">
        <v>986</v>
      </c>
      <c r="E1427" t="s">
        <v>16</v>
      </c>
      <c r="F1427" t="str">
        <f t="shared" si="22"/>
        <v>500232201</v>
      </c>
      <c r="G1427" t="s">
        <v>1147</v>
      </c>
      <c r="H1427" t="s">
        <v>1436</v>
      </c>
      <c r="I1427" s="4">
        <v>43935</v>
      </c>
    </row>
    <row r="1428" spans="1:9" x14ac:dyDescent="0.2">
      <c r="A1428" t="s">
        <v>58</v>
      </c>
      <c r="B1428" t="s">
        <v>63</v>
      </c>
      <c r="C1428" t="s">
        <v>1142</v>
      </c>
      <c r="D1428" t="s">
        <v>986</v>
      </c>
      <c r="E1428" t="s">
        <v>66</v>
      </c>
      <c r="F1428" t="str">
        <f t="shared" si="22"/>
        <v>500232205</v>
      </c>
      <c r="G1428" t="s">
        <v>1420</v>
      </c>
      <c r="H1428" t="s">
        <v>1436</v>
      </c>
      <c r="I1428" s="4">
        <v>44021</v>
      </c>
    </row>
    <row r="1429" spans="1:9" x14ac:dyDescent="0.2">
      <c r="A1429" t="s">
        <v>16</v>
      </c>
      <c r="B1429" t="s">
        <v>63</v>
      </c>
      <c r="C1429" t="s">
        <v>1142</v>
      </c>
      <c r="D1429" t="s">
        <v>988</v>
      </c>
      <c r="E1429" t="s">
        <v>16</v>
      </c>
      <c r="F1429" t="str">
        <f t="shared" si="22"/>
        <v>500232951</v>
      </c>
      <c r="G1429" t="s">
        <v>1147</v>
      </c>
      <c r="H1429" t="s">
        <v>1148</v>
      </c>
      <c r="I1429" s="4">
        <v>43999</v>
      </c>
    </row>
    <row r="1430" spans="1:9" x14ac:dyDescent="0.2">
      <c r="A1430" t="s">
        <v>16</v>
      </c>
      <c r="B1430" t="s">
        <v>63</v>
      </c>
      <c r="C1430" t="s">
        <v>1142</v>
      </c>
      <c r="D1430" t="s">
        <v>989</v>
      </c>
      <c r="E1430" t="s">
        <v>16</v>
      </c>
      <c r="F1430" t="str">
        <f t="shared" si="22"/>
        <v>500232961</v>
      </c>
      <c r="G1430" t="s">
        <v>1204</v>
      </c>
      <c r="H1430" t="s">
        <v>1148</v>
      </c>
      <c r="I1430" s="4">
        <v>43999</v>
      </c>
    </row>
    <row r="1431" spans="1:9" x14ac:dyDescent="0.2">
      <c r="A1431" t="s">
        <v>16</v>
      </c>
      <c r="B1431" t="s">
        <v>63</v>
      </c>
      <c r="C1431" t="s">
        <v>1142</v>
      </c>
      <c r="D1431" t="s">
        <v>990</v>
      </c>
      <c r="E1431" t="s">
        <v>16</v>
      </c>
      <c r="F1431" t="str">
        <f t="shared" si="22"/>
        <v>500232971</v>
      </c>
      <c r="G1431" t="s">
        <v>1204</v>
      </c>
      <c r="H1431" t="s">
        <v>1148</v>
      </c>
      <c r="I1431" s="4">
        <v>43999</v>
      </c>
    </row>
    <row r="1432" spans="1:9" x14ac:dyDescent="0.2">
      <c r="A1432" t="s">
        <v>16</v>
      </c>
      <c r="B1432" t="s">
        <v>63</v>
      </c>
      <c r="C1432" t="s">
        <v>1142</v>
      </c>
      <c r="D1432" t="s">
        <v>991</v>
      </c>
      <c r="E1432" t="s">
        <v>16</v>
      </c>
      <c r="F1432" t="str">
        <f t="shared" si="22"/>
        <v>500232981</v>
      </c>
      <c r="G1432" t="s">
        <v>1147</v>
      </c>
      <c r="H1432" t="s">
        <v>1148</v>
      </c>
      <c r="I1432" s="4">
        <v>43999</v>
      </c>
    </row>
    <row r="1433" spans="1:9" x14ac:dyDescent="0.2">
      <c r="A1433" t="s">
        <v>16</v>
      </c>
      <c r="B1433" t="s">
        <v>63</v>
      </c>
      <c r="C1433" t="s">
        <v>1142</v>
      </c>
      <c r="D1433" t="s">
        <v>992</v>
      </c>
      <c r="E1433" t="s">
        <v>16</v>
      </c>
      <c r="F1433" t="str">
        <f t="shared" si="22"/>
        <v>500232991</v>
      </c>
      <c r="G1433" t="s">
        <v>1204</v>
      </c>
      <c r="H1433" t="s">
        <v>1148</v>
      </c>
      <c r="I1433" s="4">
        <v>43999</v>
      </c>
    </row>
    <row r="1434" spans="1:9" x14ac:dyDescent="0.2">
      <c r="A1434" t="s">
        <v>16</v>
      </c>
      <c r="B1434" t="s">
        <v>63</v>
      </c>
      <c r="C1434" t="s">
        <v>1142</v>
      </c>
      <c r="D1434" t="s">
        <v>993</v>
      </c>
      <c r="E1434" t="s">
        <v>16</v>
      </c>
      <c r="F1434" t="str">
        <f t="shared" si="22"/>
        <v>500233161</v>
      </c>
      <c r="G1434" t="s">
        <v>1420</v>
      </c>
      <c r="H1434" t="s">
        <v>1436</v>
      </c>
      <c r="I1434" s="4">
        <v>44021</v>
      </c>
    </row>
    <row r="1435" spans="1:9" x14ac:dyDescent="0.2">
      <c r="A1435" t="s">
        <v>16</v>
      </c>
      <c r="B1435" t="s">
        <v>63</v>
      </c>
      <c r="C1435" t="s">
        <v>1142</v>
      </c>
      <c r="D1435" t="s">
        <v>994</v>
      </c>
      <c r="E1435" t="s">
        <v>16</v>
      </c>
      <c r="F1435" t="str">
        <f t="shared" si="22"/>
        <v>500233171</v>
      </c>
      <c r="G1435" t="s">
        <v>1420</v>
      </c>
      <c r="H1435" t="s">
        <v>1436</v>
      </c>
      <c r="I1435" s="4">
        <v>44021</v>
      </c>
    </row>
    <row r="1436" spans="1:9" x14ac:dyDescent="0.2">
      <c r="A1436" t="s">
        <v>16</v>
      </c>
      <c r="B1436" t="s">
        <v>63</v>
      </c>
      <c r="C1436" t="s">
        <v>1142</v>
      </c>
      <c r="D1436" t="s">
        <v>995</v>
      </c>
      <c r="E1436" t="s">
        <v>16</v>
      </c>
      <c r="F1436" t="str">
        <f t="shared" si="22"/>
        <v>500233731</v>
      </c>
      <c r="G1436" t="s">
        <v>1317</v>
      </c>
      <c r="H1436" t="s">
        <v>1232</v>
      </c>
      <c r="I1436" s="4">
        <v>44076</v>
      </c>
    </row>
    <row r="1437" spans="1:9" x14ac:dyDescent="0.2">
      <c r="A1437" t="s">
        <v>58</v>
      </c>
      <c r="B1437" t="s">
        <v>63</v>
      </c>
      <c r="C1437" t="s">
        <v>1142</v>
      </c>
      <c r="D1437" t="s">
        <v>995</v>
      </c>
      <c r="E1437" t="s">
        <v>138</v>
      </c>
      <c r="F1437" t="str">
        <f t="shared" si="22"/>
        <v>500233738</v>
      </c>
      <c r="G1437" t="s">
        <v>1147</v>
      </c>
      <c r="H1437" t="s">
        <v>1232</v>
      </c>
      <c r="I1437" s="4">
        <v>44459</v>
      </c>
    </row>
    <row r="1438" spans="1:9" x14ac:dyDescent="0.2">
      <c r="A1438" t="s">
        <v>16</v>
      </c>
      <c r="B1438" t="s">
        <v>63</v>
      </c>
      <c r="C1438" t="s">
        <v>1142</v>
      </c>
      <c r="D1438" t="s">
        <v>996</v>
      </c>
      <c r="E1438" t="s">
        <v>16</v>
      </c>
      <c r="F1438" t="str">
        <f t="shared" si="22"/>
        <v>500233811</v>
      </c>
      <c r="G1438" t="s">
        <v>1204</v>
      </c>
      <c r="H1438" t="s">
        <v>1551</v>
      </c>
      <c r="I1438" s="4">
        <v>44082</v>
      </c>
    </row>
    <row r="1439" spans="1:9" x14ac:dyDescent="0.2">
      <c r="A1439" t="s">
        <v>16</v>
      </c>
      <c r="B1439" t="s">
        <v>63</v>
      </c>
      <c r="C1439" t="s">
        <v>1142</v>
      </c>
      <c r="D1439" t="s">
        <v>998</v>
      </c>
      <c r="E1439" t="s">
        <v>16</v>
      </c>
      <c r="F1439" t="str">
        <f t="shared" si="22"/>
        <v>500233821</v>
      </c>
      <c r="G1439" t="s">
        <v>1204</v>
      </c>
      <c r="H1439" t="s">
        <v>1551</v>
      </c>
      <c r="I1439" s="4">
        <v>44082</v>
      </c>
    </row>
    <row r="1440" spans="1:9" x14ac:dyDescent="0.2">
      <c r="A1440" t="s">
        <v>16</v>
      </c>
      <c r="B1440" t="s">
        <v>63</v>
      </c>
      <c r="C1440" t="s">
        <v>1142</v>
      </c>
      <c r="D1440" t="s">
        <v>999</v>
      </c>
      <c r="E1440" t="s">
        <v>16</v>
      </c>
      <c r="F1440" t="str">
        <f t="shared" si="22"/>
        <v>500233851</v>
      </c>
      <c r="G1440" t="s">
        <v>1204</v>
      </c>
      <c r="H1440" t="s">
        <v>1552</v>
      </c>
      <c r="I1440" s="4">
        <v>44091</v>
      </c>
    </row>
    <row r="1441" spans="1:9" x14ac:dyDescent="0.2">
      <c r="A1441" t="s">
        <v>16</v>
      </c>
      <c r="B1441" t="s">
        <v>63</v>
      </c>
      <c r="C1441" t="s">
        <v>1142</v>
      </c>
      <c r="D1441" t="s">
        <v>1553</v>
      </c>
      <c r="E1441" t="s">
        <v>16</v>
      </c>
      <c r="F1441" t="str">
        <f t="shared" si="22"/>
        <v>500233931</v>
      </c>
      <c r="G1441" t="s">
        <v>1204</v>
      </c>
      <c r="H1441" t="s">
        <v>1552</v>
      </c>
      <c r="I1441" s="4">
        <v>44097</v>
      </c>
    </row>
    <row r="1442" spans="1:9" x14ac:dyDescent="0.2">
      <c r="A1442" t="s">
        <v>16</v>
      </c>
      <c r="B1442" t="s">
        <v>63</v>
      </c>
      <c r="C1442" t="s">
        <v>1142</v>
      </c>
      <c r="D1442" t="s">
        <v>1000</v>
      </c>
      <c r="E1442" t="s">
        <v>16</v>
      </c>
      <c r="F1442" t="str">
        <f t="shared" si="22"/>
        <v>500234091</v>
      </c>
      <c r="G1442" t="s">
        <v>1147</v>
      </c>
      <c r="H1442" t="s">
        <v>1148</v>
      </c>
      <c r="I1442" s="4">
        <v>44111</v>
      </c>
    </row>
    <row r="1443" spans="1:9" x14ac:dyDescent="0.2">
      <c r="A1443" t="s">
        <v>16</v>
      </c>
      <c r="B1443" t="s">
        <v>63</v>
      </c>
      <c r="C1443" t="s">
        <v>1142</v>
      </c>
      <c r="D1443" t="s">
        <v>1001</v>
      </c>
      <c r="E1443" t="s">
        <v>16</v>
      </c>
      <c r="F1443" t="str">
        <f t="shared" si="22"/>
        <v>500234101</v>
      </c>
      <c r="G1443" t="s">
        <v>1147</v>
      </c>
      <c r="H1443" t="s">
        <v>1148</v>
      </c>
      <c r="I1443" s="4">
        <v>44111</v>
      </c>
    </row>
    <row r="1444" spans="1:9" x14ac:dyDescent="0.2">
      <c r="A1444" t="s">
        <v>16</v>
      </c>
      <c r="B1444" t="s">
        <v>63</v>
      </c>
      <c r="C1444" t="s">
        <v>1142</v>
      </c>
      <c r="D1444" t="s">
        <v>1002</v>
      </c>
      <c r="E1444" t="s">
        <v>16</v>
      </c>
      <c r="F1444" t="str">
        <f t="shared" si="22"/>
        <v>500234111</v>
      </c>
      <c r="G1444" t="s">
        <v>1204</v>
      </c>
      <c r="H1444" t="s">
        <v>1148</v>
      </c>
      <c r="I1444" s="4">
        <v>44111</v>
      </c>
    </row>
    <row r="1445" spans="1:9" x14ac:dyDescent="0.2">
      <c r="A1445" t="s">
        <v>16</v>
      </c>
      <c r="B1445" t="s">
        <v>63</v>
      </c>
      <c r="C1445" t="s">
        <v>1142</v>
      </c>
      <c r="D1445" t="s">
        <v>1003</v>
      </c>
      <c r="E1445" t="s">
        <v>16</v>
      </c>
      <c r="F1445" t="str">
        <f t="shared" si="22"/>
        <v>500234121</v>
      </c>
      <c r="G1445" t="s">
        <v>1204</v>
      </c>
      <c r="H1445" t="s">
        <v>1148</v>
      </c>
      <c r="I1445" s="4">
        <v>44111</v>
      </c>
    </row>
    <row r="1446" spans="1:9" x14ac:dyDescent="0.2">
      <c r="A1446" t="s">
        <v>16</v>
      </c>
      <c r="B1446" t="s">
        <v>63</v>
      </c>
      <c r="C1446" t="s">
        <v>1142</v>
      </c>
      <c r="D1446" t="s">
        <v>1004</v>
      </c>
      <c r="E1446" t="s">
        <v>16</v>
      </c>
      <c r="F1446" t="str">
        <f t="shared" si="22"/>
        <v>500234131</v>
      </c>
      <c r="G1446" t="s">
        <v>1204</v>
      </c>
      <c r="H1446" t="s">
        <v>1552</v>
      </c>
      <c r="I1446" s="4">
        <v>44111</v>
      </c>
    </row>
    <row r="1447" spans="1:9" x14ac:dyDescent="0.2">
      <c r="A1447" t="s">
        <v>16</v>
      </c>
      <c r="B1447" t="s">
        <v>63</v>
      </c>
      <c r="C1447" t="s">
        <v>1142</v>
      </c>
      <c r="D1447" t="s">
        <v>1005</v>
      </c>
      <c r="E1447" t="s">
        <v>16</v>
      </c>
      <c r="F1447" t="str">
        <f t="shared" si="22"/>
        <v>500234141</v>
      </c>
      <c r="G1447" t="s">
        <v>1204</v>
      </c>
      <c r="H1447" t="s">
        <v>1552</v>
      </c>
      <c r="I1447" s="4">
        <v>44111</v>
      </c>
    </row>
    <row r="1448" spans="1:9" x14ac:dyDescent="0.2">
      <c r="A1448" t="s">
        <v>16</v>
      </c>
      <c r="B1448" t="s">
        <v>63</v>
      </c>
      <c r="C1448" t="s">
        <v>1142</v>
      </c>
      <c r="D1448" t="s">
        <v>1554</v>
      </c>
      <c r="E1448" t="s">
        <v>16</v>
      </c>
      <c r="F1448" t="str">
        <f t="shared" si="22"/>
        <v>500234171</v>
      </c>
      <c r="G1448" t="s">
        <v>1204</v>
      </c>
      <c r="H1448" t="s">
        <v>1552</v>
      </c>
      <c r="I1448" s="4">
        <v>44112</v>
      </c>
    </row>
    <row r="1449" spans="1:9" x14ac:dyDescent="0.2">
      <c r="A1449" t="s">
        <v>16</v>
      </c>
      <c r="B1449" t="s">
        <v>63</v>
      </c>
      <c r="C1449" t="s">
        <v>1142</v>
      </c>
      <c r="D1449" t="s">
        <v>1555</v>
      </c>
      <c r="E1449" t="s">
        <v>16</v>
      </c>
      <c r="F1449" t="str">
        <f t="shared" si="22"/>
        <v>500234181</v>
      </c>
      <c r="G1449" t="s">
        <v>1204</v>
      </c>
      <c r="H1449" t="s">
        <v>1552</v>
      </c>
      <c r="I1449" s="4">
        <v>44112</v>
      </c>
    </row>
    <row r="1450" spans="1:9" x14ac:dyDescent="0.2">
      <c r="A1450" t="s">
        <v>16</v>
      </c>
      <c r="B1450" t="s">
        <v>63</v>
      </c>
      <c r="C1450" t="s">
        <v>1142</v>
      </c>
      <c r="D1450" t="s">
        <v>1556</v>
      </c>
      <c r="E1450" t="s">
        <v>16</v>
      </c>
      <c r="F1450" t="str">
        <f t="shared" si="22"/>
        <v>500234231</v>
      </c>
      <c r="G1450" t="s">
        <v>1147</v>
      </c>
      <c r="H1450" t="s">
        <v>1148</v>
      </c>
      <c r="I1450" s="4">
        <v>44117</v>
      </c>
    </row>
    <row r="1451" spans="1:9" x14ac:dyDescent="0.2">
      <c r="A1451" t="s">
        <v>58</v>
      </c>
      <c r="B1451" t="s">
        <v>63</v>
      </c>
      <c r="C1451" t="s">
        <v>1142</v>
      </c>
      <c r="D1451" t="s">
        <v>1006</v>
      </c>
      <c r="E1451" t="s">
        <v>66</v>
      </c>
      <c r="F1451" t="str">
        <f t="shared" si="22"/>
        <v>500234545</v>
      </c>
      <c r="G1451" t="s">
        <v>1204</v>
      </c>
      <c r="H1451" t="s">
        <v>1210</v>
      </c>
      <c r="I1451" s="4">
        <v>44144</v>
      </c>
    </row>
    <row r="1452" spans="1:9" x14ac:dyDescent="0.2">
      <c r="A1452" t="s">
        <v>62</v>
      </c>
      <c r="B1452" t="s">
        <v>63</v>
      </c>
      <c r="C1452" t="s">
        <v>1142</v>
      </c>
      <c r="D1452" t="s">
        <v>1006</v>
      </c>
      <c r="E1452" t="s">
        <v>112</v>
      </c>
      <c r="F1452" t="str">
        <f t="shared" si="22"/>
        <v>500234549</v>
      </c>
      <c r="G1452" t="s">
        <v>1407</v>
      </c>
      <c r="H1452" t="s">
        <v>1210</v>
      </c>
      <c r="I1452" s="4">
        <v>44680</v>
      </c>
    </row>
    <row r="1453" spans="1:9" x14ac:dyDescent="0.2">
      <c r="A1453" t="s">
        <v>16</v>
      </c>
      <c r="B1453" t="s">
        <v>63</v>
      </c>
      <c r="C1453" t="s">
        <v>1142</v>
      </c>
      <c r="D1453" t="s">
        <v>1007</v>
      </c>
      <c r="E1453" t="s">
        <v>16</v>
      </c>
      <c r="F1453" t="str">
        <f t="shared" si="22"/>
        <v>500234591</v>
      </c>
      <c r="G1453" t="s">
        <v>1204</v>
      </c>
      <c r="H1453" t="s">
        <v>1549</v>
      </c>
      <c r="I1453" s="4">
        <v>44147</v>
      </c>
    </row>
    <row r="1454" spans="1:9" x14ac:dyDescent="0.2">
      <c r="A1454" t="s">
        <v>58</v>
      </c>
      <c r="B1454" t="s">
        <v>63</v>
      </c>
      <c r="C1454" t="s">
        <v>1142</v>
      </c>
      <c r="D1454" t="s">
        <v>1008</v>
      </c>
      <c r="E1454" t="s">
        <v>16</v>
      </c>
      <c r="F1454" t="str">
        <f t="shared" si="22"/>
        <v>500235211</v>
      </c>
      <c r="G1454" t="s">
        <v>1204</v>
      </c>
      <c r="H1454" t="s">
        <v>1557</v>
      </c>
      <c r="I1454" s="4">
        <v>44215</v>
      </c>
    </row>
    <row r="1455" spans="1:9" x14ac:dyDescent="0.2">
      <c r="A1455" t="s">
        <v>58</v>
      </c>
      <c r="B1455" t="s">
        <v>63</v>
      </c>
      <c r="C1455" t="s">
        <v>1142</v>
      </c>
      <c r="D1455" t="s">
        <v>1010</v>
      </c>
      <c r="E1455" t="s">
        <v>16</v>
      </c>
      <c r="F1455" t="str">
        <f t="shared" si="22"/>
        <v>500235221</v>
      </c>
      <c r="G1455" t="s">
        <v>1204</v>
      </c>
      <c r="H1455" t="s">
        <v>1558</v>
      </c>
      <c r="I1455" s="4">
        <v>44215</v>
      </c>
    </row>
    <row r="1456" spans="1:9" x14ac:dyDescent="0.2">
      <c r="A1456" t="s">
        <v>62</v>
      </c>
      <c r="B1456" t="s">
        <v>63</v>
      </c>
      <c r="C1456" t="s">
        <v>1142</v>
      </c>
      <c r="D1456" t="s">
        <v>1010</v>
      </c>
      <c r="E1456" t="s">
        <v>73</v>
      </c>
      <c r="F1456" t="str">
        <f t="shared" si="22"/>
        <v>500235227</v>
      </c>
      <c r="G1456" t="s">
        <v>1143</v>
      </c>
      <c r="H1456" t="s">
        <v>1559</v>
      </c>
      <c r="I1456" s="4">
        <v>44245</v>
      </c>
    </row>
    <row r="1457" spans="1:9" x14ac:dyDescent="0.2">
      <c r="A1457" t="s">
        <v>16</v>
      </c>
      <c r="B1457" t="s">
        <v>63</v>
      </c>
      <c r="C1457" t="s">
        <v>1142</v>
      </c>
      <c r="D1457" t="s">
        <v>1011</v>
      </c>
      <c r="E1457" t="s">
        <v>16</v>
      </c>
      <c r="F1457" t="str">
        <f t="shared" si="22"/>
        <v>500235401</v>
      </c>
      <c r="G1457" t="s">
        <v>1153</v>
      </c>
      <c r="H1457" t="s">
        <v>1353</v>
      </c>
      <c r="I1457" s="4">
        <v>44228</v>
      </c>
    </row>
    <row r="1458" spans="1:9" x14ac:dyDescent="0.2">
      <c r="A1458" t="s">
        <v>58</v>
      </c>
      <c r="B1458" t="s">
        <v>63</v>
      </c>
      <c r="C1458" t="s">
        <v>1142</v>
      </c>
      <c r="D1458" t="s">
        <v>1011</v>
      </c>
      <c r="E1458" t="s">
        <v>66</v>
      </c>
      <c r="F1458" t="str">
        <f t="shared" si="22"/>
        <v>500235405</v>
      </c>
      <c r="G1458" t="s">
        <v>1165</v>
      </c>
      <c r="H1458" t="s">
        <v>1353</v>
      </c>
      <c r="I1458" s="4">
        <v>44376</v>
      </c>
    </row>
    <row r="1459" spans="1:9" x14ac:dyDescent="0.2">
      <c r="A1459" t="s">
        <v>16</v>
      </c>
      <c r="B1459" t="s">
        <v>63</v>
      </c>
      <c r="C1459" t="s">
        <v>1142</v>
      </c>
      <c r="D1459" t="s">
        <v>1012</v>
      </c>
      <c r="E1459" t="s">
        <v>16</v>
      </c>
      <c r="F1459" t="str">
        <f t="shared" si="22"/>
        <v>500235761</v>
      </c>
      <c r="G1459" t="s">
        <v>1420</v>
      </c>
      <c r="H1459" t="s">
        <v>1353</v>
      </c>
      <c r="I1459" s="4">
        <v>44258</v>
      </c>
    </row>
    <row r="1460" spans="1:9" x14ac:dyDescent="0.2">
      <c r="A1460" t="s">
        <v>58</v>
      </c>
      <c r="B1460" t="s">
        <v>63</v>
      </c>
      <c r="C1460" t="s">
        <v>1142</v>
      </c>
      <c r="D1460" t="s">
        <v>1012</v>
      </c>
      <c r="E1460" t="s">
        <v>66</v>
      </c>
      <c r="F1460" t="str">
        <f t="shared" si="22"/>
        <v>500235765</v>
      </c>
      <c r="G1460" t="s">
        <v>1560</v>
      </c>
      <c r="H1460" t="s">
        <v>1353</v>
      </c>
      <c r="I1460" s="4">
        <v>44314</v>
      </c>
    </row>
    <row r="1461" spans="1:9" x14ac:dyDescent="0.2">
      <c r="A1461" t="s">
        <v>62</v>
      </c>
      <c r="B1461" t="s">
        <v>63</v>
      </c>
      <c r="C1461" t="s">
        <v>1142</v>
      </c>
      <c r="D1461" t="s">
        <v>1012</v>
      </c>
      <c r="E1461" t="s">
        <v>49</v>
      </c>
      <c r="F1461" t="str">
        <f t="shared" si="22"/>
        <v>5002357610</v>
      </c>
      <c r="G1461" t="s">
        <v>1560</v>
      </c>
      <c r="H1461" t="s">
        <v>1353</v>
      </c>
      <c r="I1461" s="4">
        <v>44651</v>
      </c>
    </row>
    <row r="1462" spans="1:9" x14ac:dyDescent="0.2">
      <c r="A1462" t="s">
        <v>13</v>
      </c>
      <c r="B1462" t="s">
        <v>63</v>
      </c>
      <c r="C1462" t="s">
        <v>1142</v>
      </c>
      <c r="D1462" t="s">
        <v>1012</v>
      </c>
      <c r="E1462" t="s">
        <v>44</v>
      </c>
      <c r="F1462" t="str">
        <f t="shared" si="22"/>
        <v>5002357616</v>
      </c>
      <c r="G1462" t="s">
        <v>1560</v>
      </c>
      <c r="H1462" t="s">
        <v>1353</v>
      </c>
      <c r="I1462" s="4">
        <v>44686</v>
      </c>
    </row>
    <row r="1463" spans="1:9" x14ac:dyDescent="0.2">
      <c r="A1463" t="s">
        <v>16</v>
      </c>
      <c r="B1463" t="s">
        <v>63</v>
      </c>
      <c r="C1463" t="s">
        <v>1142</v>
      </c>
      <c r="D1463" t="s">
        <v>1013</v>
      </c>
      <c r="E1463" t="s">
        <v>16</v>
      </c>
      <c r="F1463" t="str">
        <f t="shared" si="22"/>
        <v>500235771</v>
      </c>
      <c r="G1463" t="s">
        <v>1420</v>
      </c>
      <c r="H1463" t="s">
        <v>1353</v>
      </c>
      <c r="I1463" s="4">
        <v>44258</v>
      </c>
    </row>
    <row r="1464" spans="1:9" x14ac:dyDescent="0.2">
      <c r="A1464" t="s">
        <v>58</v>
      </c>
      <c r="B1464" t="s">
        <v>63</v>
      </c>
      <c r="C1464" t="s">
        <v>1142</v>
      </c>
      <c r="D1464" t="s">
        <v>1013</v>
      </c>
      <c r="E1464" t="s">
        <v>66</v>
      </c>
      <c r="F1464" t="str">
        <f t="shared" si="22"/>
        <v>500235775</v>
      </c>
      <c r="G1464" t="s">
        <v>1560</v>
      </c>
      <c r="H1464" t="s">
        <v>1353</v>
      </c>
      <c r="I1464" s="4">
        <v>44314</v>
      </c>
    </row>
    <row r="1465" spans="1:9" x14ac:dyDescent="0.2">
      <c r="A1465" t="s">
        <v>62</v>
      </c>
      <c r="B1465" t="s">
        <v>63</v>
      </c>
      <c r="C1465" t="s">
        <v>1142</v>
      </c>
      <c r="D1465" t="s">
        <v>1013</v>
      </c>
      <c r="E1465" t="s">
        <v>49</v>
      </c>
      <c r="F1465" t="str">
        <f t="shared" si="22"/>
        <v>5002357710</v>
      </c>
      <c r="G1465" t="s">
        <v>1560</v>
      </c>
      <c r="H1465" t="s">
        <v>1353</v>
      </c>
      <c r="I1465" s="4">
        <v>44651</v>
      </c>
    </row>
    <row r="1466" spans="1:9" x14ac:dyDescent="0.2">
      <c r="A1466" t="s">
        <v>13</v>
      </c>
      <c r="B1466" t="s">
        <v>63</v>
      </c>
      <c r="C1466" t="s">
        <v>1142</v>
      </c>
      <c r="D1466" t="s">
        <v>1013</v>
      </c>
      <c r="E1466" t="s">
        <v>44</v>
      </c>
      <c r="F1466" t="str">
        <f t="shared" si="22"/>
        <v>5002357716</v>
      </c>
      <c r="G1466" t="s">
        <v>1560</v>
      </c>
      <c r="H1466" t="s">
        <v>1353</v>
      </c>
      <c r="I1466" s="4">
        <v>44686</v>
      </c>
    </row>
    <row r="1467" spans="1:9" x14ac:dyDescent="0.2">
      <c r="A1467" t="s">
        <v>16</v>
      </c>
      <c r="B1467" t="s">
        <v>63</v>
      </c>
      <c r="C1467" t="s">
        <v>1142</v>
      </c>
      <c r="D1467" t="s">
        <v>1014</v>
      </c>
      <c r="E1467" t="s">
        <v>16</v>
      </c>
      <c r="F1467" t="str">
        <f t="shared" si="22"/>
        <v>500235781</v>
      </c>
      <c r="G1467" t="s">
        <v>1420</v>
      </c>
      <c r="H1467" t="s">
        <v>1353</v>
      </c>
      <c r="I1467" s="4">
        <v>44258</v>
      </c>
    </row>
    <row r="1468" spans="1:9" x14ac:dyDescent="0.2">
      <c r="A1468" t="s">
        <v>58</v>
      </c>
      <c r="B1468" t="s">
        <v>63</v>
      </c>
      <c r="C1468" t="s">
        <v>1142</v>
      </c>
      <c r="D1468" t="s">
        <v>1014</v>
      </c>
      <c r="E1468" t="s">
        <v>66</v>
      </c>
      <c r="F1468" t="str">
        <f t="shared" si="22"/>
        <v>500235785</v>
      </c>
      <c r="G1468" t="s">
        <v>1560</v>
      </c>
      <c r="H1468" t="s">
        <v>1353</v>
      </c>
      <c r="I1468" s="4">
        <v>44314</v>
      </c>
    </row>
    <row r="1469" spans="1:9" x14ac:dyDescent="0.2">
      <c r="A1469" t="s">
        <v>62</v>
      </c>
      <c r="B1469" t="s">
        <v>63</v>
      </c>
      <c r="C1469" t="s">
        <v>1142</v>
      </c>
      <c r="D1469" t="s">
        <v>1014</v>
      </c>
      <c r="E1469" t="s">
        <v>49</v>
      </c>
      <c r="F1469" t="str">
        <f t="shared" si="22"/>
        <v>5002357810</v>
      </c>
      <c r="G1469" t="s">
        <v>1560</v>
      </c>
      <c r="H1469" t="s">
        <v>1353</v>
      </c>
      <c r="I1469" s="4">
        <v>44651</v>
      </c>
    </row>
    <row r="1470" spans="1:9" x14ac:dyDescent="0.2">
      <c r="A1470" t="s">
        <v>13</v>
      </c>
      <c r="B1470" t="s">
        <v>63</v>
      </c>
      <c r="C1470" t="s">
        <v>1142</v>
      </c>
      <c r="D1470" t="s">
        <v>1014</v>
      </c>
      <c r="E1470" t="s">
        <v>44</v>
      </c>
      <c r="F1470" t="str">
        <f t="shared" si="22"/>
        <v>5002357816</v>
      </c>
      <c r="G1470" t="s">
        <v>1560</v>
      </c>
      <c r="H1470" t="s">
        <v>1353</v>
      </c>
      <c r="I1470" s="4">
        <v>44686</v>
      </c>
    </row>
    <row r="1471" spans="1:9" x14ac:dyDescent="0.2">
      <c r="A1471" t="s">
        <v>16</v>
      </c>
      <c r="B1471" t="s">
        <v>63</v>
      </c>
      <c r="C1471" t="s">
        <v>1142</v>
      </c>
      <c r="D1471" t="s">
        <v>1015</v>
      </c>
      <c r="E1471" t="s">
        <v>16</v>
      </c>
      <c r="F1471" t="str">
        <f t="shared" si="22"/>
        <v>500235791</v>
      </c>
      <c r="G1471" t="s">
        <v>1420</v>
      </c>
      <c r="H1471" t="s">
        <v>1353</v>
      </c>
      <c r="I1471" s="4">
        <v>44258</v>
      </c>
    </row>
    <row r="1472" spans="1:9" x14ac:dyDescent="0.2">
      <c r="A1472" t="s">
        <v>58</v>
      </c>
      <c r="B1472" t="s">
        <v>63</v>
      </c>
      <c r="C1472" t="s">
        <v>1142</v>
      </c>
      <c r="D1472" t="s">
        <v>1015</v>
      </c>
      <c r="E1472" t="s">
        <v>66</v>
      </c>
      <c r="F1472" t="str">
        <f t="shared" si="22"/>
        <v>500235795</v>
      </c>
      <c r="G1472" t="s">
        <v>1560</v>
      </c>
      <c r="H1472" t="s">
        <v>1353</v>
      </c>
      <c r="I1472" s="4">
        <v>44314</v>
      </c>
    </row>
    <row r="1473" spans="1:9" x14ac:dyDescent="0.2">
      <c r="A1473" t="s">
        <v>62</v>
      </c>
      <c r="B1473" t="s">
        <v>63</v>
      </c>
      <c r="C1473" t="s">
        <v>1142</v>
      </c>
      <c r="D1473" t="s">
        <v>1015</v>
      </c>
      <c r="E1473" t="s">
        <v>49</v>
      </c>
      <c r="F1473" t="str">
        <f t="shared" si="22"/>
        <v>5002357910</v>
      </c>
      <c r="G1473" t="s">
        <v>1560</v>
      </c>
      <c r="H1473" t="s">
        <v>1353</v>
      </c>
      <c r="I1473" s="4">
        <v>44512</v>
      </c>
    </row>
    <row r="1474" spans="1:9" x14ac:dyDescent="0.2">
      <c r="A1474" t="s">
        <v>13</v>
      </c>
      <c r="B1474" t="s">
        <v>63</v>
      </c>
      <c r="C1474" t="s">
        <v>1142</v>
      </c>
      <c r="D1474" t="s">
        <v>1015</v>
      </c>
      <c r="E1474" t="s">
        <v>84</v>
      </c>
      <c r="F1474" t="str">
        <f t="shared" si="22"/>
        <v>5002357915</v>
      </c>
      <c r="G1474" t="s">
        <v>1420</v>
      </c>
      <c r="H1474" t="s">
        <v>1353</v>
      </c>
      <c r="I1474" s="4">
        <v>44596</v>
      </c>
    </row>
    <row r="1475" spans="1:9" x14ac:dyDescent="0.2">
      <c r="A1475" t="s">
        <v>66</v>
      </c>
      <c r="B1475" t="s">
        <v>63</v>
      </c>
      <c r="C1475" t="s">
        <v>1142</v>
      </c>
      <c r="D1475" t="s">
        <v>1015</v>
      </c>
      <c r="E1475" t="s">
        <v>22</v>
      </c>
      <c r="F1475" t="str">
        <f t="shared" ref="F1475:F1538" si="23">D1475&amp;E1475</f>
        <v>5002357920</v>
      </c>
      <c r="G1475" t="s">
        <v>1420</v>
      </c>
      <c r="H1475" t="s">
        <v>1353</v>
      </c>
      <c r="I1475" s="4">
        <v>44651</v>
      </c>
    </row>
    <row r="1476" spans="1:9" x14ac:dyDescent="0.2">
      <c r="A1476" t="s">
        <v>65</v>
      </c>
      <c r="B1476" t="s">
        <v>63</v>
      </c>
      <c r="C1476" t="s">
        <v>1142</v>
      </c>
      <c r="D1476" t="s">
        <v>1015</v>
      </c>
      <c r="E1476" t="s">
        <v>95</v>
      </c>
      <c r="F1476" t="str">
        <f t="shared" si="23"/>
        <v>5002357926</v>
      </c>
      <c r="G1476" t="s">
        <v>1420</v>
      </c>
      <c r="H1476" t="s">
        <v>1353</v>
      </c>
      <c r="I1476" s="4">
        <v>44686</v>
      </c>
    </row>
    <row r="1477" spans="1:9" x14ac:dyDescent="0.2">
      <c r="A1477" t="s">
        <v>73</v>
      </c>
      <c r="B1477" t="s">
        <v>63</v>
      </c>
      <c r="C1477" t="s">
        <v>1142</v>
      </c>
      <c r="D1477" t="s">
        <v>1015</v>
      </c>
      <c r="E1477" t="s">
        <v>45</v>
      </c>
      <c r="F1477" t="str">
        <f t="shared" si="23"/>
        <v>5002357932</v>
      </c>
      <c r="G1477" t="s">
        <v>1560</v>
      </c>
      <c r="H1477" t="s">
        <v>1353</v>
      </c>
      <c r="I1477" s="4">
        <v>44705</v>
      </c>
    </row>
    <row r="1478" spans="1:9" x14ac:dyDescent="0.2">
      <c r="A1478" t="s">
        <v>138</v>
      </c>
      <c r="B1478" t="s">
        <v>63</v>
      </c>
      <c r="C1478" t="s">
        <v>1142</v>
      </c>
      <c r="D1478" t="s">
        <v>1015</v>
      </c>
      <c r="E1478" t="s">
        <v>105</v>
      </c>
      <c r="F1478" t="str">
        <f t="shared" si="23"/>
        <v>5002357938</v>
      </c>
      <c r="G1478" t="s">
        <v>1560</v>
      </c>
      <c r="H1478" t="s">
        <v>1353</v>
      </c>
      <c r="I1478" s="4">
        <v>44743</v>
      </c>
    </row>
    <row r="1479" spans="1:9" x14ac:dyDescent="0.2">
      <c r="A1479" t="s">
        <v>16</v>
      </c>
      <c r="B1479" t="s">
        <v>63</v>
      </c>
      <c r="C1479" t="s">
        <v>1142</v>
      </c>
      <c r="D1479" t="s">
        <v>1016</v>
      </c>
      <c r="E1479" t="s">
        <v>16</v>
      </c>
      <c r="F1479" t="str">
        <f t="shared" si="23"/>
        <v>500235801</v>
      </c>
      <c r="G1479" t="s">
        <v>1420</v>
      </c>
      <c r="H1479" t="s">
        <v>1353</v>
      </c>
      <c r="I1479" s="4">
        <v>44258</v>
      </c>
    </row>
    <row r="1480" spans="1:9" x14ac:dyDescent="0.2">
      <c r="A1480" t="s">
        <v>58</v>
      </c>
      <c r="B1480" t="s">
        <v>63</v>
      </c>
      <c r="C1480" t="s">
        <v>1142</v>
      </c>
      <c r="D1480" t="s">
        <v>1016</v>
      </c>
      <c r="E1480" t="s">
        <v>66</v>
      </c>
      <c r="F1480" t="str">
        <f t="shared" si="23"/>
        <v>500235805</v>
      </c>
      <c r="G1480" t="s">
        <v>1560</v>
      </c>
      <c r="H1480" t="s">
        <v>1353</v>
      </c>
      <c r="I1480" s="4">
        <v>44314</v>
      </c>
    </row>
    <row r="1481" spans="1:9" x14ac:dyDescent="0.2">
      <c r="A1481" t="s">
        <v>62</v>
      </c>
      <c r="B1481" t="s">
        <v>63</v>
      </c>
      <c r="C1481" t="s">
        <v>1142</v>
      </c>
      <c r="D1481" t="s">
        <v>1016</v>
      </c>
      <c r="E1481" t="s">
        <v>49</v>
      </c>
      <c r="F1481" t="str">
        <f t="shared" si="23"/>
        <v>5002358010</v>
      </c>
      <c r="G1481" t="s">
        <v>1560</v>
      </c>
      <c r="H1481" t="s">
        <v>1353</v>
      </c>
      <c r="I1481" s="4">
        <v>44537</v>
      </c>
    </row>
    <row r="1482" spans="1:9" x14ac:dyDescent="0.2">
      <c r="A1482" t="s">
        <v>13</v>
      </c>
      <c r="B1482" t="s">
        <v>63</v>
      </c>
      <c r="C1482" t="s">
        <v>1142</v>
      </c>
      <c r="D1482" t="s">
        <v>1016</v>
      </c>
      <c r="E1482" t="s">
        <v>84</v>
      </c>
      <c r="F1482" t="str">
        <f t="shared" si="23"/>
        <v>5002358015</v>
      </c>
      <c r="G1482" t="s">
        <v>1560</v>
      </c>
      <c r="H1482" t="s">
        <v>1353</v>
      </c>
      <c r="I1482" s="4">
        <v>44649</v>
      </c>
    </row>
    <row r="1483" spans="1:9" x14ac:dyDescent="0.2">
      <c r="A1483" t="s">
        <v>66</v>
      </c>
      <c r="B1483" t="s">
        <v>63</v>
      </c>
      <c r="C1483" t="s">
        <v>1142</v>
      </c>
      <c r="D1483" t="s">
        <v>1016</v>
      </c>
      <c r="E1483" t="s">
        <v>22</v>
      </c>
      <c r="F1483" t="str">
        <f t="shared" si="23"/>
        <v>5002358020</v>
      </c>
      <c r="G1483" t="s">
        <v>1560</v>
      </c>
      <c r="H1483" t="s">
        <v>1353</v>
      </c>
      <c r="I1483" s="4">
        <v>44651</v>
      </c>
    </row>
    <row r="1484" spans="1:9" x14ac:dyDescent="0.2">
      <c r="A1484" t="s">
        <v>65</v>
      </c>
      <c r="B1484" t="s">
        <v>63</v>
      </c>
      <c r="C1484" t="s">
        <v>1142</v>
      </c>
      <c r="D1484" t="s">
        <v>1016</v>
      </c>
      <c r="E1484" t="s">
        <v>95</v>
      </c>
      <c r="F1484" t="str">
        <f t="shared" si="23"/>
        <v>5002358026</v>
      </c>
      <c r="G1484" t="s">
        <v>1560</v>
      </c>
      <c r="H1484" t="s">
        <v>1353</v>
      </c>
      <c r="I1484" s="4">
        <v>44687</v>
      </c>
    </row>
    <row r="1485" spans="1:9" x14ac:dyDescent="0.2">
      <c r="A1485" t="s">
        <v>16</v>
      </c>
      <c r="B1485" t="s">
        <v>63</v>
      </c>
      <c r="C1485" t="s">
        <v>1142</v>
      </c>
      <c r="D1485" t="s">
        <v>1017</v>
      </c>
      <c r="E1485" t="s">
        <v>16</v>
      </c>
      <c r="F1485" t="str">
        <f t="shared" si="23"/>
        <v>500235811</v>
      </c>
      <c r="G1485" t="s">
        <v>1420</v>
      </c>
      <c r="H1485" t="s">
        <v>1353</v>
      </c>
      <c r="I1485" s="4">
        <v>44258</v>
      </c>
    </row>
    <row r="1486" spans="1:9" x14ac:dyDescent="0.2">
      <c r="A1486" t="s">
        <v>58</v>
      </c>
      <c r="B1486" t="s">
        <v>63</v>
      </c>
      <c r="C1486" t="s">
        <v>1142</v>
      </c>
      <c r="D1486" t="s">
        <v>1017</v>
      </c>
      <c r="E1486" t="s">
        <v>66</v>
      </c>
      <c r="F1486" t="str">
        <f t="shared" si="23"/>
        <v>500235815</v>
      </c>
      <c r="G1486" t="s">
        <v>1560</v>
      </c>
      <c r="H1486" t="s">
        <v>1353</v>
      </c>
      <c r="I1486" s="4">
        <v>44314</v>
      </c>
    </row>
    <row r="1487" spans="1:9" x14ac:dyDescent="0.2">
      <c r="A1487" t="s">
        <v>62</v>
      </c>
      <c r="B1487" t="s">
        <v>63</v>
      </c>
      <c r="C1487" t="s">
        <v>1142</v>
      </c>
      <c r="D1487" t="s">
        <v>1017</v>
      </c>
      <c r="E1487" t="s">
        <v>49</v>
      </c>
      <c r="F1487" t="str">
        <f t="shared" si="23"/>
        <v>5002358110</v>
      </c>
      <c r="G1487" t="s">
        <v>1560</v>
      </c>
      <c r="H1487" t="s">
        <v>1353</v>
      </c>
      <c r="I1487" s="4">
        <v>44512</v>
      </c>
    </row>
    <row r="1488" spans="1:9" x14ac:dyDescent="0.2">
      <c r="A1488" t="s">
        <v>13</v>
      </c>
      <c r="B1488" t="s">
        <v>63</v>
      </c>
      <c r="C1488" t="s">
        <v>1142</v>
      </c>
      <c r="D1488" t="s">
        <v>1017</v>
      </c>
      <c r="E1488" t="s">
        <v>84</v>
      </c>
      <c r="F1488" t="str">
        <f t="shared" si="23"/>
        <v>5002358115</v>
      </c>
      <c r="G1488" t="s">
        <v>1560</v>
      </c>
      <c r="H1488" t="s">
        <v>1353</v>
      </c>
      <c r="I1488" s="4">
        <v>44651</v>
      </c>
    </row>
    <row r="1489" spans="1:9" x14ac:dyDescent="0.2">
      <c r="A1489" t="s">
        <v>66</v>
      </c>
      <c r="B1489" t="s">
        <v>63</v>
      </c>
      <c r="C1489" t="s">
        <v>1142</v>
      </c>
      <c r="D1489" t="s">
        <v>1017</v>
      </c>
      <c r="E1489" t="s">
        <v>88</v>
      </c>
      <c r="F1489" t="str">
        <f t="shared" si="23"/>
        <v>5002358121</v>
      </c>
      <c r="G1489" t="s">
        <v>1560</v>
      </c>
      <c r="H1489" t="s">
        <v>1353</v>
      </c>
      <c r="I1489" s="4">
        <v>44686</v>
      </c>
    </row>
    <row r="1490" spans="1:9" x14ac:dyDescent="0.2">
      <c r="A1490" t="s">
        <v>16</v>
      </c>
      <c r="B1490" t="s">
        <v>63</v>
      </c>
      <c r="C1490" t="s">
        <v>1142</v>
      </c>
      <c r="D1490" t="s">
        <v>1018</v>
      </c>
      <c r="E1490" t="s">
        <v>16</v>
      </c>
      <c r="F1490" t="str">
        <f t="shared" si="23"/>
        <v>500235821</v>
      </c>
      <c r="G1490" t="s">
        <v>1420</v>
      </c>
      <c r="H1490" t="s">
        <v>1353</v>
      </c>
      <c r="I1490" s="4">
        <v>44259</v>
      </c>
    </row>
    <row r="1491" spans="1:9" x14ac:dyDescent="0.2">
      <c r="A1491" t="s">
        <v>58</v>
      </c>
      <c r="B1491" t="s">
        <v>63</v>
      </c>
      <c r="C1491" t="s">
        <v>1142</v>
      </c>
      <c r="D1491" t="s">
        <v>1018</v>
      </c>
      <c r="E1491" t="s">
        <v>66</v>
      </c>
      <c r="F1491" t="str">
        <f t="shared" si="23"/>
        <v>500235825</v>
      </c>
      <c r="G1491" t="s">
        <v>1560</v>
      </c>
      <c r="H1491" t="s">
        <v>1353</v>
      </c>
      <c r="I1491" s="4">
        <v>44314</v>
      </c>
    </row>
    <row r="1492" spans="1:9" x14ac:dyDescent="0.2">
      <c r="A1492" t="s">
        <v>62</v>
      </c>
      <c r="B1492" t="s">
        <v>63</v>
      </c>
      <c r="C1492" t="s">
        <v>1142</v>
      </c>
      <c r="D1492" t="s">
        <v>1018</v>
      </c>
      <c r="E1492" t="s">
        <v>49</v>
      </c>
      <c r="F1492" t="str">
        <f t="shared" si="23"/>
        <v>5002358210</v>
      </c>
      <c r="G1492" t="s">
        <v>1560</v>
      </c>
      <c r="H1492" t="s">
        <v>1353</v>
      </c>
      <c r="I1492" s="4">
        <v>44512</v>
      </c>
    </row>
    <row r="1493" spans="1:9" x14ac:dyDescent="0.2">
      <c r="A1493" t="s">
        <v>13</v>
      </c>
      <c r="B1493" t="s">
        <v>63</v>
      </c>
      <c r="C1493" t="s">
        <v>1142</v>
      </c>
      <c r="D1493" t="s">
        <v>1018</v>
      </c>
      <c r="E1493" t="s">
        <v>84</v>
      </c>
      <c r="F1493" t="str">
        <f t="shared" si="23"/>
        <v>5002358215</v>
      </c>
      <c r="G1493" t="s">
        <v>1560</v>
      </c>
      <c r="H1493" t="s">
        <v>1353</v>
      </c>
      <c r="I1493" s="4">
        <v>44651</v>
      </c>
    </row>
    <row r="1494" spans="1:9" x14ac:dyDescent="0.2">
      <c r="A1494" t="s">
        <v>66</v>
      </c>
      <c r="B1494" t="s">
        <v>63</v>
      </c>
      <c r="C1494" t="s">
        <v>1142</v>
      </c>
      <c r="D1494" t="s">
        <v>1018</v>
      </c>
      <c r="E1494" t="s">
        <v>88</v>
      </c>
      <c r="F1494" t="str">
        <f t="shared" si="23"/>
        <v>5002358221</v>
      </c>
      <c r="G1494" t="s">
        <v>1560</v>
      </c>
      <c r="H1494" t="s">
        <v>1353</v>
      </c>
      <c r="I1494" s="4">
        <v>44686</v>
      </c>
    </row>
    <row r="1495" spans="1:9" x14ac:dyDescent="0.2">
      <c r="A1495" t="s">
        <v>16</v>
      </c>
      <c r="B1495" t="s">
        <v>63</v>
      </c>
      <c r="C1495" t="s">
        <v>1142</v>
      </c>
      <c r="D1495" t="s">
        <v>1019</v>
      </c>
      <c r="E1495" t="s">
        <v>16</v>
      </c>
      <c r="F1495" t="str">
        <f t="shared" si="23"/>
        <v>500235831</v>
      </c>
      <c r="G1495" t="s">
        <v>1420</v>
      </c>
      <c r="H1495" t="s">
        <v>1353</v>
      </c>
      <c r="I1495" s="4">
        <v>44259</v>
      </c>
    </row>
    <row r="1496" spans="1:9" x14ac:dyDescent="0.2">
      <c r="A1496" t="s">
        <v>58</v>
      </c>
      <c r="B1496" t="s">
        <v>63</v>
      </c>
      <c r="C1496" t="s">
        <v>1142</v>
      </c>
      <c r="D1496" t="s">
        <v>1019</v>
      </c>
      <c r="E1496" t="s">
        <v>66</v>
      </c>
      <c r="F1496" t="str">
        <f t="shared" si="23"/>
        <v>500235835</v>
      </c>
      <c r="G1496" t="s">
        <v>1560</v>
      </c>
      <c r="H1496" t="s">
        <v>1353</v>
      </c>
      <c r="I1496" s="4">
        <v>44314</v>
      </c>
    </row>
    <row r="1497" spans="1:9" x14ac:dyDescent="0.2">
      <c r="A1497" t="s">
        <v>62</v>
      </c>
      <c r="B1497" t="s">
        <v>63</v>
      </c>
      <c r="C1497" t="s">
        <v>1142</v>
      </c>
      <c r="D1497" t="s">
        <v>1019</v>
      </c>
      <c r="E1497" t="s">
        <v>49</v>
      </c>
      <c r="F1497" t="str">
        <f t="shared" si="23"/>
        <v>5002358310</v>
      </c>
      <c r="G1497" t="s">
        <v>1560</v>
      </c>
      <c r="H1497" t="s">
        <v>1353</v>
      </c>
      <c r="I1497" s="4">
        <v>44651</v>
      </c>
    </row>
    <row r="1498" spans="1:9" x14ac:dyDescent="0.2">
      <c r="A1498" t="s">
        <v>13</v>
      </c>
      <c r="B1498" t="s">
        <v>63</v>
      </c>
      <c r="C1498" t="s">
        <v>1142</v>
      </c>
      <c r="D1498" t="s">
        <v>1019</v>
      </c>
      <c r="E1498" t="s">
        <v>44</v>
      </c>
      <c r="F1498" t="str">
        <f t="shared" si="23"/>
        <v>5002358316</v>
      </c>
      <c r="G1498" t="s">
        <v>1560</v>
      </c>
      <c r="H1498" t="s">
        <v>1353</v>
      </c>
      <c r="I1498" s="4">
        <v>44686</v>
      </c>
    </row>
    <row r="1499" spans="1:9" x14ac:dyDescent="0.2">
      <c r="A1499" t="s">
        <v>16</v>
      </c>
      <c r="B1499" t="s">
        <v>63</v>
      </c>
      <c r="C1499" t="s">
        <v>1142</v>
      </c>
      <c r="D1499" t="s">
        <v>1020</v>
      </c>
      <c r="E1499" t="s">
        <v>16</v>
      </c>
      <c r="F1499" t="str">
        <f t="shared" si="23"/>
        <v>500235841</v>
      </c>
      <c r="G1499" t="s">
        <v>1420</v>
      </c>
      <c r="H1499" t="s">
        <v>1353</v>
      </c>
      <c r="I1499" s="4">
        <v>44259</v>
      </c>
    </row>
    <row r="1500" spans="1:9" x14ac:dyDescent="0.2">
      <c r="A1500" t="s">
        <v>58</v>
      </c>
      <c r="B1500" t="s">
        <v>63</v>
      </c>
      <c r="C1500" t="s">
        <v>1142</v>
      </c>
      <c r="D1500" t="s">
        <v>1020</v>
      </c>
      <c r="E1500" t="s">
        <v>66</v>
      </c>
      <c r="F1500" t="str">
        <f t="shared" si="23"/>
        <v>500235845</v>
      </c>
      <c r="G1500" t="s">
        <v>1560</v>
      </c>
      <c r="H1500" t="s">
        <v>1353</v>
      </c>
      <c r="I1500" s="4">
        <v>44314</v>
      </c>
    </row>
    <row r="1501" spans="1:9" x14ac:dyDescent="0.2">
      <c r="A1501" t="s">
        <v>62</v>
      </c>
      <c r="B1501" t="s">
        <v>63</v>
      </c>
      <c r="C1501" t="s">
        <v>1142</v>
      </c>
      <c r="D1501" t="s">
        <v>1020</v>
      </c>
      <c r="E1501" t="s">
        <v>49</v>
      </c>
      <c r="F1501" t="str">
        <f t="shared" si="23"/>
        <v>5002358410</v>
      </c>
      <c r="G1501" t="s">
        <v>1560</v>
      </c>
      <c r="H1501" t="s">
        <v>1353</v>
      </c>
      <c r="I1501" s="4">
        <v>44651</v>
      </c>
    </row>
    <row r="1502" spans="1:9" x14ac:dyDescent="0.2">
      <c r="A1502" t="s">
        <v>13</v>
      </c>
      <c r="B1502" t="s">
        <v>63</v>
      </c>
      <c r="C1502" t="s">
        <v>1142</v>
      </c>
      <c r="D1502" t="s">
        <v>1020</v>
      </c>
      <c r="E1502" t="s">
        <v>44</v>
      </c>
      <c r="F1502" t="str">
        <f t="shared" si="23"/>
        <v>5002358416</v>
      </c>
      <c r="G1502" t="s">
        <v>1560</v>
      </c>
      <c r="H1502" t="s">
        <v>1353</v>
      </c>
      <c r="I1502" s="4">
        <v>44686</v>
      </c>
    </row>
    <row r="1503" spans="1:9" x14ac:dyDescent="0.2">
      <c r="A1503" t="s">
        <v>16</v>
      </c>
      <c r="B1503" t="s">
        <v>63</v>
      </c>
      <c r="C1503" t="s">
        <v>1142</v>
      </c>
      <c r="D1503" t="s">
        <v>1021</v>
      </c>
      <c r="E1503" t="s">
        <v>16</v>
      </c>
      <c r="F1503" t="str">
        <f t="shared" si="23"/>
        <v>500235861</v>
      </c>
      <c r="G1503" t="s">
        <v>1420</v>
      </c>
      <c r="H1503" t="s">
        <v>1353</v>
      </c>
      <c r="I1503" s="4">
        <v>44259</v>
      </c>
    </row>
    <row r="1504" spans="1:9" x14ac:dyDescent="0.2">
      <c r="A1504" t="s">
        <v>58</v>
      </c>
      <c r="B1504" t="s">
        <v>63</v>
      </c>
      <c r="C1504" t="s">
        <v>1142</v>
      </c>
      <c r="D1504" t="s">
        <v>1021</v>
      </c>
      <c r="E1504" t="s">
        <v>66</v>
      </c>
      <c r="F1504" t="str">
        <f t="shared" si="23"/>
        <v>500235865</v>
      </c>
      <c r="G1504" t="s">
        <v>1560</v>
      </c>
      <c r="H1504" t="s">
        <v>1353</v>
      </c>
      <c r="I1504" s="4">
        <v>44314</v>
      </c>
    </row>
    <row r="1505" spans="1:9" x14ac:dyDescent="0.2">
      <c r="A1505" t="s">
        <v>62</v>
      </c>
      <c r="B1505" t="s">
        <v>63</v>
      </c>
      <c r="C1505" t="s">
        <v>1142</v>
      </c>
      <c r="D1505" t="s">
        <v>1021</v>
      </c>
      <c r="E1505" t="s">
        <v>82</v>
      </c>
      <c r="F1505" t="str">
        <f t="shared" si="23"/>
        <v>5002358612</v>
      </c>
      <c r="G1505" t="s">
        <v>1560</v>
      </c>
      <c r="H1505" t="s">
        <v>1353</v>
      </c>
      <c r="I1505" s="4">
        <v>44651</v>
      </c>
    </row>
    <row r="1506" spans="1:9" x14ac:dyDescent="0.2">
      <c r="A1506" t="s">
        <v>13</v>
      </c>
      <c r="B1506" t="s">
        <v>63</v>
      </c>
      <c r="C1506" t="s">
        <v>1142</v>
      </c>
      <c r="D1506" t="s">
        <v>1021</v>
      </c>
      <c r="E1506" t="s">
        <v>86</v>
      </c>
      <c r="F1506" t="str">
        <f t="shared" si="23"/>
        <v>5002358618</v>
      </c>
      <c r="G1506" t="s">
        <v>1560</v>
      </c>
      <c r="H1506" t="s">
        <v>1353</v>
      </c>
      <c r="I1506" s="4">
        <v>44686</v>
      </c>
    </row>
    <row r="1507" spans="1:9" x14ac:dyDescent="0.2">
      <c r="A1507" t="s">
        <v>16</v>
      </c>
      <c r="B1507" t="s">
        <v>63</v>
      </c>
      <c r="C1507" t="s">
        <v>1142</v>
      </c>
      <c r="D1507" t="s">
        <v>1022</v>
      </c>
      <c r="E1507" t="s">
        <v>16</v>
      </c>
      <c r="F1507" t="str">
        <f t="shared" si="23"/>
        <v>500235881</v>
      </c>
      <c r="G1507" t="s">
        <v>1420</v>
      </c>
      <c r="H1507" t="s">
        <v>1353</v>
      </c>
      <c r="I1507" s="4">
        <v>44259</v>
      </c>
    </row>
    <row r="1508" spans="1:9" x14ac:dyDescent="0.2">
      <c r="A1508" t="s">
        <v>58</v>
      </c>
      <c r="B1508" t="s">
        <v>63</v>
      </c>
      <c r="C1508" t="s">
        <v>1142</v>
      </c>
      <c r="D1508" t="s">
        <v>1022</v>
      </c>
      <c r="E1508" t="s">
        <v>66</v>
      </c>
      <c r="F1508" t="str">
        <f t="shared" si="23"/>
        <v>500235885</v>
      </c>
      <c r="G1508" t="s">
        <v>1560</v>
      </c>
      <c r="H1508" t="s">
        <v>1353</v>
      </c>
      <c r="I1508" s="4">
        <v>44314</v>
      </c>
    </row>
    <row r="1509" spans="1:9" x14ac:dyDescent="0.2">
      <c r="A1509" t="s">
        <v>62</v>
      </c>
      <c r="B1509" t="s">
        <v>63</v>
      </c>
      <c r="C1509" t="s">
        <v>1142</v>
      </c>
      <c r="D1509" t="s">
        <v>1022</v>
      </c>
      <c r="E1509" t="s">
        <v>49</v>
      </c>
      <c r="F1509" t="str">
        <f t="shared" si="23"/>
        <v>5002358810</v>
      </c>
      <c r="G1509" t="s">
        <v>1560</v>
      </c>
      <c r="H1509" t="s">
        <v>1353</v>
      </c>
      <c r="I1509" s="4">
        <v>44651</v>
      </c>
    </row>
    <row r="1510" spans="1:9" x14ac:dyDescent="0.2">
      <c r="A1510" t="s">
        <v>13</v>
      </c>
      <c r="B1510" t="s">
        <v>63</v>
      </c>
      <c r="C1510" t="s">
        <v>1142</v>
      </c>
      <c r="D1510" t="s">
        <v>1022</v>
      </c>
      <c r="E1510" t="s">
        <v>44</v>
      </c>
      <c r="F1510" t="str">
        <f t="shared" si="23"/>
        <v>5002358816</v>
      </c>
      <c r="G1510" t="s">
        <v>1560</v>
      </c>
      <c r="H1510" t="s">
        <v>1353</v>
      </c>
      <c r="I1510" s="4">
        <v>44686</v>
      </c>
    </row>
    <row r="1511" spans="1:9" x14ac:dyDescent="0.2">
      <c r="A1511" t="s">
        <v>16</v>
      </c>
      <c r="B1511" t="s">
        <v>63</v>
      </c>
      <c r="C1511" t="s">
        <v>1142</v>
      </c>
      <c r="D1511" t="s">
        <v>1023</v>
      </c>
      <c r="E1511" t="s">
        <v>16</v>
      </c>
      <c r="F1511" t="str">
        <f t="shared" si="23"/>
        <v>500235891</v>
      </c>
      <c r="G1511" t="s">
        <v>1420</v>
      </c>
      <c r="H1511" t="s">
        <v>1353</v>
      </c>
      <c r="I1511" s="4">
        <v>44259</v>
      </c>
    </row>
    <row r="1512" spans="1:9" x14ac:dyDescent="0.2">
      <c r="A1512" t="s">
        <v>58</v>
      </c>
      <c r="B1512" t="s">
        <v>63</v>
      </c>
      <c r="C1512" t="s">
        <v>1142</v>
      </c>
      <c r="D1512" t="s">
        <v>1023</v>
      </c>
      <c r="E1512" t="s">
        <v>66</v>
      </c>
      <c r="F1512" t="str">
        <f t="shared" si="23"/>
        <v>500235895</v>
      </c>
      <c r="G1512" t="s">
        <v>1560</v>
      </c>
      <c r="H1512" t="s">
        <v>1353</v>
      </c>
      <c r="I1512" s="4">
        <v>44314</v>
      </c>
    </row>
    <row r="1513" spans="1:9" x14ac:dyDescent="0.2">
      <c r="A1513" t="s">
        <v>62</v>
      </c>
      <c r="B1513" t="s">
        <v>63</v>
      </c>
      <c r="C1513" t="s">
        <v>1142</v>
      </c>
      <c r="D1513" t="s">
        <v>1023</v>
      </c>
      <c r="E1513" t="s">
        <v>49</v>
      </c>
      <c r="F1513" t="str">
        <f t="shared" si="23"/>
        <v>5002358910</v>
      </c>
      <c r="G1513" t="s">
        <v>1560</v>
      </c>
      <c r="H1513" t="s">
        <v>1353</v>
      </c>
      <c r="I1513" s="4">
        <v>44651</v>
      </c>
    </row>
    <row r="1514" spans="1:9" x14ac:dyDescent="0.2">
      <c r="A1514" t="s">
        <v>13</v>
      </c>
      <c r="B1514" t="s">
        <v>63</v>
      </c>
      <c r="C1514" t="s">
        <v>1142</v>
      </c>
      <c r="D1514" t="s">
        <v>1023</v>
      </c>
      <c r="E1514" t="s">
        <v>44</v>
      </c>
      <c r="F1514" t="str">
        <f t="shared" si="23"/>
        <v>5002358916</v>
      </c>
      <c r="G1514" t="s">
        <v>1560</v>
      </c>
      <c r="H1514" t="s">
        <v>1353</v>
      </c>
      <c r="I1514" s="4">
        <v>44811</v>
      </c>
    </row>
    <row r="1515" spans="1:9" x14ac:dyDescent="0.2">
      <c r="A1515" t="s">
        <v>66</v>
      </c>
      <c r="B1515" t="s">
        <v>63</v>
      </c>
      <c r="C1515" t="s">
        <v>1142</v>
      </c>
      <c r="D1515" t="s">
        <v>1023</v>
      </c>
      <c r="E1515" t="s">
        <v>116</v>
      </c>
      <c r="F1515" t="str">
        <f t="shared" si="23"/>
        <v>5002358922</v>
      </c>
      <c r="G1515" t="s">
        <v>1147</v>
      </c>
      <c r="H1515" t="s">
        <v>1353</v>
      </c>
      <c r="I1515" s="4">
        <v>45002</v>
      </c>
    </row>
    <row r="1516" spans="1:9" x14ac:dyDescent="0.2">
      <c r="A1516" t="s">
        <v>16</v>
      </c>
      <c r="B1516" t="s">
        <v>63</v>
      </c>
      <c r="C1516" t="s">
        <v>1142</v>
      </c>
      <c r="D1516" t="s">
        <v>1024</v>
      </c>
      <c r="E1516" t="s">
        <v>16</v>
      </c>
      <c r="F1516" t="str">
        <f t="shared" si="23"/>
        <v>500235901</v>
      </c>
      <c r="G1516" t="s">
        <v>1420</v>
      </c>
      <c r="H1516" t="s">
        <v>1353</v>
      </c>
      <c r="I1516" s="4">
        <v>44259</v>
      </c>
    </row>
    <row r="1517" spans="1:9" x14ac:dyDescent="0.2">
      <c r="A1517" t="s">
        <v>58</v>
      </c>
      <c r="B1517" t="s">
        <v>63</v>
      </c>
      <c r="C1517" t="s">
        <v>1142</v>
      </c>
      <c r="D1517" t="s">
        <v>1024</v>
      </c>
      <c r="E1517" t="s">
        <v>66</v>
      </c>
      <c r="F1517" t="str">
        <f t="shared" si="23"/>
        <v>500235905</v>
      </c>
      <c r="G1517" t="s">
        <v>1560</v>
      </c>
      <c r="H1517" t="s">
        <v>1353</v>
      </c>
      <c r="I1517" s="4">
        <v>44314</v>
      </c>
    </row>
    <row r="1518" spans="1:9" x14ac:dyDescent="0.2">
      <c r="A1518" t="s">
        <v>62</v>
      </c>
      <c r="B1518" t="s">
        <v>63</v>
      </c>
      <c r="C1518" t="s">
        <v>1142</v>
      </c>
      <c r="D1518" t="s">
        <v>1024</v>
      </c>
      <c r="E1518" t="s">
        <v>49</v>
      </c>
      <c r="F1518" t="str">
        <f t="shared" si="23"/>
        <v>5002359010</v>
      </c>
      <c r="G1518" t="s">
        <v>1204</v>
      </c>
      <c r="H1518" t="s">
        <v>1353</v>
      </c>
      <c r="I1518" s="4">
        <v>44585</v>
      </c>
    </row>
    <row r="1519" spans="1:9" x14ac:dyDescent="0.2">
      <c r="A1519" t="s">
        <v>13</v>
      </c>
      <c r="B1519" t="s">
        <v>63</v>
      </c>
      <c r="C1519" t="s">
        <v>1142</v>
      </c>
      <c r="D1519" t="s">
        <v>1024</v>
      </c>
      <c r="E1519" t="s">
        <v>84</v>
      </c>
      <c r="F1519" t="str">
        <f t="shared" si="23"/>
        <v>5002359015</v>
      </c>
      <c r="G1519" t="s">
        <v>1147</v>
      </c>
      <c r="H1519" t="s">
        <v>1353</v>
      </c>
      <c r="I1519" s="4">
        <v>44599</v>
      </c>
    </row>
    <row r="1520" spans="1:9" x14ac:dyDescent="0.2">
      <c r="A1520" t="s">
        <v>66</v>
      </c>
      <c r="B1520" t="s">
        <v>63</v>
      </c>
      <c r="C1520" t="s">
        <v>1142</v>
      </c>
      <c r="D1520" t="s">
        <v>1024</v>
      </c>
      <c r="E1520" t="s">
        <v>22</v>
      </c>
      <c r="F1520" t="str">
        <f t="shared" si="23"/>
        <v>5002359020</v>
      </c>
      <c r="G1520" t="s">
        <v>1560</v>
      </c>
      <c r="H1520" t="s">
        <v>1353</v>
      </c>
      <c r="I1520" s="4">
        <v>44651</v>
      </c>
    </row>
    <row r="1521" spans="1:9" x14ac:dyDescent="0.2">
      <c r="A1521" t="s">
        <v>65</v>
      </c>
      <c r="B1521" t="s">
        <v>63</v>
      </c>
      <c r="C1521" t="s">
        <v>1142</v>
      </c>
      <c r="D1521" t="s">
        <v>1024</v>
      </c>
      <c r="E1521" t="s">
        <v>95</v>
      </c>
      <c r="F1521" t="str">
        <f t="shared" si="23"/>
        <v>5002359026</v>
      </c>
      <c r="G1521" t="s">
        <v>1560</v>
      </c>
      <c r="H1521" t="s">
        <v>1353</v>
      </c>
      <c r="I1521" s="4">
        <v>44687</v>
      </c>
    </row>
    <row r="1522" spans="1:9" x14ac:dyDescent="0.2">
      <c r="A1522" t="s">
        <v>73</v>
      </c>
      <c r="B1522" t="s">
        <v>63</v>
      </c>
      <c r="C1522" t="s">
        <v>1142</v>
      </c>
      <c r="D1522" t="s">
        <v>1024</v>
      </c>
      <c r="E1522" t="s">
        <v>45</v>
      </c>
      <c r="F1522" t="str">
        <f t="shared" si="23"/>
        <v>5002359032</v>
      </c>
      <c r="G1522" t="s">
        <v>1147</v>
      </c>
      <c r="H1522" t="s">
        <v>1353</v>
      </c>
      <c r="I1522" s="4">
        <v>45002</v>
      </c>
    </row>
    <row r="1523" spans="1:9" x14ac:dyDescent="0.2">
      <c r="A1523" t="s">
        <v>16</v>
      </c>
      <c r="B1523" t="s">
        <v>63</v>
      </c>
      <c r="C1523" t="s">
        <v>1142</v>
      </c>
      <c r="D1523" t="s">
        <v>1025</v>
      </c>
      <c r="E1523" t="s">
        <v>16</v>
      </c>
      <c r="F1523" t="str">
        <f t="shared" si="23"/>
        <v>500235921</v>
      </c>
      <c r="G1523" t="s">
        <v>1420</v>
      </c>
      <c r="H1523" t="s">
        <v>1353</v>
      </c>
      <c r="I1523" s="4">
        <v>44259</v>
      </c>
    </row>
    <row r="1524" spans="1:9" x14ac:dyDescent="0.2">
      <c r="A1524" t="s">
        <v>58</v>
      </c>
      <c r="B1524" t="s">
        <v>63</v>
      </c>
      <c r="C1524" t="s">
        <v>1142</v>
      </c>
      <c r="D1524" t="s">
        <v>1025</v>
      </c>
      <c r="E1524" t="s">
        <v>66</v>
      </c>
      <c r="F1524" t="str">
        <f t="shared" si="23"/>
        <v>500235925</v>
      </c>
      <c r="G1524" t="s">
        <v>1560</v>
      </c>
      <c r="H1524" t="s">
        <v>1353</v>
      </c>
      <c r="I1524" s="4">
        <v>44314</v>
      </c>
    </row>
    <row r="1525" spans="1:9" x14ac:dyDescent="0.2">
      <c r="A1525" t="s">
        <v>62</v>
      </c>
      <c r="B1525" t="s">
        <v>63</v>
      </c>
      <c r="C1525" t="s">
        <v>1142</v>
      </c>
      <c r="D1525" t="s">
        <v>1025</v>
      </c>
      <c r="E1525" t="s">
        <v>49</v>
      </c>
      <c r="F1525" t="str">
        <f t="shared" si="23"/>
        <v>5002359210</v>
      </c>
      <c r="G1525" t="s">
        <v>1204</v>
      </c>
      <c r="H1525" t="s">
        <v>1353</v>
      </c>
      <c r="I1525" s="4">
        <v>44585</v>
      </c>
    </row>
    <row r="1526" spans="1:9" x14ac:dyDescent="0.2">
      <c r="A1526" t="s">
        <v>13</v>
      </c>
      <c r="B1526" t="s">
        <v>63</v>
      </c>
      <c r="C1526" t="s">
        <v>1142</v>
      </c>
      <c r="D1526" t="s">
        <v>1025</v>
      </c>
      <c r="E1526" t="s">
        <v>84</v>
      </c>
      <c r="F1526" t="str">
        <f t="shared" si="23"/>
        <v>5002359215</v>
      </c>
      <c r="G1526" t="s">
        <v>1147</v>
      </c>
      <c r="H1526" t="s">
        <v>1353</v>
      </c>
      <c r="I1526" s="4">
        <v>44599</v>
      </c>
    </row>
    <row r="1527" spans="1:9" x14ac:dyDescent="0.2">
      <c r="A1527" t="s">
        <v>66</v>
      </c>
      <c r="B1527" t="s">
        <v>63</v>
      </c>
      <c r="C1527" t="s">
        <v>1142</v>
      </c>
      <c r="D1527" t="s">
        <v>1025</v>
      </c>
      <c r="E1527" t="s">
        <v>22</v>
      </c>
      <c r="F1527" t="str">
        <f t="shared" si="23"/>
        <v>5002359220</v>
      </c>
      <c r="G1527" t="s">
        <v>1560</v>
      </c>
      <c r="H1527" t="s">
        <v>1353</v>
      </c>
      <c r="I1527" s="4">
        <v>44651</v>
      </c>
    </row>
    <row r="1528" spans="1:9" x14ac:dyDescent="0.2">
      <c r="A1528" t="s">
        <v>65</v>
      </c>
      <c r="B1528" t="s">
        <v>63</v>
      </c>
      <c r="C1528" t="s">
        <v>1142</v>
      </c>
      <c r="D1528" t="s">
        <v>1025</v>
      </c>
      <c r="E1528" t="s">
        <v>95</v>
      </c>
      <c r="F1528" t="str">
        <f t="shared" si="23"/>
        <v>5002359226</v>
      </c>
      <c r="G1528" t="s">
        <v>1560</v>
      </c>
      <c r="H1528" t="s">
        <v>1353</v>
      </c>
      <c r="I1528" s="4">
        <v>44687</v>
      </c>
    </row>
    <row r="1529" spans="1:9" x14ac:dyDescent="0.2">
      <c r="A1529" t="s">
        <v>73</v>
      </c>
      <c r="B1529" t="s">
        <v>63</v>
      </c>
      <c r="C1529" t="s">
        <v>1142</v>
      </c>
      <c r="D1529" t="s">
        <v>1025</v>
      </c>
      <c r="E1529" t="s">
        <v>45</v>
      </c>
      <c r="F1529" t="str">
        <f t="shared" si="23"/>
        <v>5002359232</v>
      </c>
      <c r="G1529" t="s">
        <v>1147</v>
      </c>
      <c r="H1529" t="s">
        <v>1353</v>
      </c>
      <c r="I1529" s="4">
        <v>45002</v>
      </c>
    </row>
    <row r="1530" spans="1:9" x14ac:dyDescent="0.2">
      <c r="A1530" t="s">
        <v>16</v>
      </c>
      <c r="B1530" t="s">
        <v>63</v>
      </c>
      <c r="C1530" t="s">
        <v>1142</v>
      </c>
      <c r="D1530" t="s">
        <v>1026</v>
      </c>
      <c r="E1530" t="s">
        <v>16</v>
      </c>
      <c r="F1530" t="str">
        <f t="shared" si="23"/>
        <v>500235941</v>
      </c>
      <c r="G1530" t="s">
        <v>1420</v>
      </c>
      <c r="H1530" t="s">
        <v>1353</v>
      </c>
      <c r="I1530" s="4">
        <v>44259</v>
      </c>
    </row>
    <row r="1531" spans="1:9" x14ac:dyDescent="0.2">
      <c r="A1531" t="s">
        <v>58</v>
      </c>
      <c r="B1531" t="s">
        <v>63</v>
      </c>
      <c r="C1531" t="s">
        <v>1142</v>
      </c>
      <c r="D1531" t="s">
        <v>1026</v>
      </c>
      <c r="E1531" t="s">
        <v>66</v>
      </c>
      <c r="F1531" t="str">
        <f t="shared" si="23"/>
        <v>500235945</v>
      </c>
      <c r="G1531" t="s">
        <v>1560</v>
      </c>
      <c r="H1531" t="s">
        <v>1353</v>
      </c>
      <c r="I1531" s="4">
        <v>44314</v>
      </c>
    </row>
    <row r="1532" spans="1:9" x14ac:dyDescent="0.2">
      <c r="A1532" t="s">
        <v>62</v>
      </c>
      <c r="B1532" t="s">
        <v>63</v>
      </c>
      <c r="C1532" t="s">
        <v>1142</v>
      </c>
      <c r="D1532" t="s">
        <v>1026</v>
      </c>
      <c r="E1532" t="s">
        <v>49</v>
      </c>
      <c r="F1532" t="str">
        <f t="shared" si="23"/>
        <v>5002359410</v>
      </c>
      <c r="G1532" t="s">
        <v>1204</v>
      </c>
      <c r="H1532" t="s">
        <v>1353</v>
      </c>
      <c r="I1532" s="4">
        <v>44585</v>
      </c>
    </row>
    <row r="1533" spans="1:9" x14ac:dyDescent="0.2">
      <c r="A1533" t="s">
        <v>13</v>
      </c>
      <c r="B1533" t="s">
        <v>63</v>
      </c>
      <c r="C1533" t="s">
        <v>1142</v>
      </c>
      <c r="D1533" t="s">
        <v>1026</v>
      </c>
      <c r="E1533" t="s">
        <v>84</v>
      </c>
      <c r="F1533" t="str">
        <f t="shared" si="23"/>
        <v>5002359415</v>
      </c>
      <c r="G1533" t="s">
        <v>1147</v>
      </c>
      <c r="H1533" t="s">
        <v>1353</v>
      </c>
      <c r="I1533" s="4">
        <v>44599</v>
      </c>
    </row>
    <row r="1534" spans="1:9" x14ac:dyDescent="0.2">
      <c r="A1534" t="s">
        <v>66</v>
      </c>
      <c r="B1534" t="s">
        <v>63</v>
      </c>
      <c r="C1534" t="s">
        <v>1142</v>
      </c>
      <c r="D1534" t="s">
        <v>1026</v>
      </c>
      <c r="E1534" t="s">
        <v>22</v>
      </c>
      <c r="F1534" t="str">
        <f t="shared" si="23"/>
        <v>5002359420</v>
      </c>
      <c r="G1534" t="s">
        <v>1560</v>
      </c>
      <c r="H1534" t="s">
        <v>1353</v>
      </c>
      <c r="I1534" s="4">
        <v>44651</v>
      </c>
    </row>
    <row r="1535" spans="1:9" x14ac:dyDescent="0.2">
      <c r="A1535" t="s">
        <v>65</v>
      </c>
      <c r="B1535" t="s">
        <v>63</v>
      </c>
      <c r="C1535" t="s">
        <v>1142</v>
      </c>
      <c r="D1535" t="s">
        <v>1026</v>
      </c>
      <c r="E1535" t="s">
        <v>95</v>
      </c>
      <c r="F1535" t="str">
        <f t="shared" si="23"/>
        <v>5002359426</v>
      </c>
      <c r="G1535" t="s">
        <v>1560</v>
      </c>
      <c r="H1535" t="s">
        <v>1353</v>
      </c>
      <c r="I1535" s="4">
        <v>44687</v>
      </c>
    </row>
    <row r="1536" spans="1:9" x14ac:dyDescent="0.2">
      <c r="A1536" t="s">
        <v>73</v>
      </c>
      <c r="B1536" t="s">
        <v>63</v>
      </c>
      <c r="C1536" t="s">
        <v>1142</v>
      </c>
      <c r="D1536" t="s">
        <v>1026</v>
      </c>
      <c r="E1536" t="s">
        <v>45</v>
      </c>
      <c r="F1536" t="str">
        <f t="shared" si="23"/>
        <v>5002359432</v>
      </c>
      <c r="G1536" t="s">
        <v>1147</v>
      </c>
      <c r="H1536" t="s">
        <v>1353</v>
      </c>
      <c r="I1536" s="4">
        <v>45002</v>
      </c>
    </row>
    <row r="1537" spans="1:9" x14ac:dyDescent="0.2">
      <c r="A1537" t="s">
        <v>16</v>
      </c>
      <c r="B1537" t="s">
        <v>63</v>
      </c>
      <c r="C1537" t="s">
        <v>1142</v>
      </c>
      <c r="D1537" t="s">
        <v>1027</v>
      </c>
      <c r="E1537" t="s">
        <v>16</v>
      </c>
      <c r="F1537" t="str">
        <f t="shared" si="23"/>
        <v>500235951</v>
      </c>
      <c r="G1537" t="s">
        <v>1420</v>
      </c>
      <c r="H1537" t="s">
        <v>1353</v>
      </c>
      <c r="I1537" s="4">
        <v>44259</v>
      </c>
    </row>
    <row r="1538" spans="1:9" x14ac:dyDescent="0.2">
      <c r="A1538" t="s">
        <v>58</v>
      </c>
      <c r="B1538" t="s">
        <v>63</v>
      </c>
      <c r="C1538" t="s">
        <v>1142</v>
      </c>
      <c r="D1538" t="s">
        <v>1027</v>
      </c>
      <c r="E1538" t="s">
        <v>66</v>
      </c>
      <c r="F1538" t="str">
        <f t="shared" si="23"/>
        <v>500235955</v>
      </c>
      <c r="G1538" t="s">
        <v>1560</v>
      </c>
      <c r="H1538" t="s">
        <v>1353</v>
      </c>
      <c r="I1538" s="4">
        <v>44314</v>
      </c>
    </row>
    <row r="1539" spans="1:9" x14ac:dyDescent="0.2">
      <c r="A1539" t="s">
        <v>62</v>
      </c>
      <c r="B1539" t="s">
        <v>63</v>
      </c>
      <c r="C1539" t="s">
        <v>1142</v>
      </c>
      <c r="D1539" t="s">
        <v>1027</v>
      </c>
      <c r="E1539" t="s">
        <v>49</v>
      </c>
      <c r="F1539" t="str">
        <f t="shared" ref="F1539:F1602" si="24">D1539&amp;E1539</f>
        <v>5002359510</v>
      </c>
      <c r="G1539" t="s">
        <v>1204</v>
      </c>
      <c r="H1539" t="s">
        <v>1353</v>
      </c>
      <c r="I1539" s="4">
        <v>44585</v>
      </c>
    </row>
    <row r="1540" spans="1:9" x14ac:dyDescent="0.2">
      <c r="A1540" t="s">
        <v>13</v>
      </c>
      <c r="B1540" t="s">
        <v>63</v>
      </c>
      <c r="C1540" t="s">
        <v>1142</v>
      </c>
      <c r="D1540" t="s">
        <v>1027</v>
      </c>
      <c r="E1540" t="s">
        <v>84</v>
      </c>
      <c r="F1540" t="str">
        <f t="shared" si="24"/>
        <v>5002359515</v>
      </c>
      <c r="G1540" t="s">
        <v>1147</v>
      </c>
      <c r="H1540" t="s">
        <v>1353</v>
      </c>
      <c r="I1540" s="4">
        <v>44599</v>
      </c>
    </row>
    <row r="1541" spans="1:9" x14ac:dyDescent="0.2">
      <c r="A1541" t="s">
        <v>66</v>
      </c>
      <c r="B1541" t="s">
        <v>63</v>
      </c>
      <c r="C1541" t="s">
        <v>1142</v>
      </c>
      <c r="D1541" t="s">
        <v>1027</v>
      </c>
      <c r="E1541" t="s">
        <v>22</v>
      </c>
      <c r="F1541" t="str">
        <f t="shared" si="24"/>
        <v>5002359520</v>
      </c>
      <c r="G1541" t="s">
        <v>1560</v>
      </c>
      <c r="H1541" t="s">
        <v>1353</v>
      </c>
      <c r="I1541" s="4">
        <v>44651</v>
      </c>
    </row>
    <row r="1542" spans="1:9" x14ac:dyDescent="0.2">
      <c r="A1542" t="s">
        <v>65</v>
      </c>
      <c r="B1542" t="s">
        <v>63</v>
      </c>
      <c r="C1542" t="s">
        <v>1142</v>
      </c>
      <c r="D1542" t="s">
        <v>1027</v>
      </c>
      <c r="E1542" t="s">
        <v>95</v>
      </c>
      <c r="F1542" t="str">
        <f t="shared" si="24"/>
        <v>5002359526</v>
      </c>
      <c r="G1542" t="s">
        <v>1560</v>
      </c>
      <c r="H1542" t="s">
        <v>1353</v>
      </c>
      <c r="I1542" s="4">
        <v>44687</v>
      </c>
    </row>
    <row r="1543" spans="1:9" x14ac:dyDescent="0.2">
      <c r="A1543" t="s">
        <v>73</v>
      </c>
      <c r="B1543" t="s">
        <v>63</v>
      </c>
      <c r="C1543" t="s">
        <v>1142</v>
      </c>
      <c r="D1543" t="s">
        <v>1027</v>
      </c>
      <c r="E1543" t="s">
        <v>45</v>
      </c>
      <c r="F1543" t="str">
        <f t="shared" si="24"/>
        <v>5002359532</v>
      </c>
      <c r="G1543" t="s">
        <v>1147</v>
      </c>
      <c r="H1543" t="s">
        <v>1353</v>
      </c>
      <c r="I1543" s="4">
        <v>45001</v>
      </c>
    </row>
    <row r="1544" spans="1:9" x14ac:dyDescent="0.2">
      <c r="A1544" t="s">
        <v>16</v>
      </c>
      <c r="B1544" t="s">
        <v>63</v>
      </c>
      <c r="C1544" t="s">
        <v>1142</v>
      </c>
      <c r="D1544" t="s">
        <v>1028</v>
      </c>
      <c r="E1544" t="s">
        <v>16</v>
      </c>
      <c r="F1544" t="str">
        <f t="shared" si="24"/>
        <v>500235961</v>
      </c>
      <c r="G1544" t="s">
        <v>1420</v>
      </c>
      <c r="H1544" t="s">
        <v>1353</v>
      </c>
      <c r="I1544" s="4">
        <v>44259</v>
      </c>
    </row>
    <row r="1545" spans="1:9" x14ac:dyDescent="0.2">
      <c r="A1545" t="s">
        <v>58</v>
      </c>
      <c r="B1545" t="s">
        <v>63</v>
      </c>
      <c r="C1545" t="s">
        <v>1142</v>
      </c>
      <c r="D1545" t="s">
        <v>1028</v>
      </c>
      <c r="E1545" t="s">
        <v>66</v>
      </c>
      <c r="F1545" t="str">
        <f t="shared" si="24"/>
        <v>500235965</v>
      </c>
      <c r="G1545" t="s">
        <v>1560</v>
      </c>
      <c r="H1545" t="s">
        <v>1353</v>
      </c>
      <c r="I1545" s="4">
        <v>44314</v>
      </c>
    </row>
    <row r="1546" spans="1:9" x14ac:dyDescent="0.2">
      <c r="A1546" t="s">
        <v>62</v>
      </c>
      <c r="B1546" t="s">
        <v>63</v>
      </c>
      <c r="C1546" t="s">
        <v>1142</v>
      </c>
      <c r="D1546" t="s">
        <v>1028</v>
      </c>
      <c r="E1546" t="s">
        <v>49</v>
      </c>
      <c r="F1546" t="str">
        <f t="shared" si="24"/>
        <v>5002359610</v>
      </c>
      <c r="G1546" t="s">
        <v>1204</v>
      </c>
      <c r="H1546" t="s">
        <v>1353</v>
      </c>
      <c r="I1546" s="4">
        <v>44585</v>
      </c>
    </row>
    <row r="1547" spans="1:9" x14ac:dyDescent="0.2">
      <c r="A1547" t="s">
        <v>13</v>
      </c>
      <c r="B1547" t="s">
        <v>63</v>
      </c>
      <c r="C1547" t="s">
        <v>1142</v>
      </c>
      <c r="D1547" t="s">
        <v>1028</v>
      </c>
      <c r="E1547" t="s">
        <v>84</v>
      </c>
      <c r="F1547" t="str">
        <f t="shared" si="24"/>
        <v>5002359615</v>
      </c>
      <c r="G1547" t="s">
        <v>1147</v>
      </c>
      <c r="H1547" t="s">
        <v>1353</v>
      </c>
      <c r="I1547" s="4">
        <v>44599</v>
      </c>
    </row>
    <row r="1548" spans="1:9" x14ac:dyDescent="0.2">
      <c r="A1548" t="s">
        <v>66</v>
      </c>
      <c r="B1548" t="s">
        <v>63</v>
      </c>
      <c r="C1548" t="s">
        <v>1142</v>
      </c>
      <c r="D1548" t="s">
        <v>1028</v>
      </c>
      <c r="E1548" t="s">
        <v>22</v>
      </c>
      <c r="F1548" t="str">
        <f t="shared" si="24"/>
        <v>5002359620</v>
      </c>
      <c r="G1548" t="s">
        <v>1560</v>
      </c>
      <c r="H1548" t="s">
        <v>1353</v>
      </c>
      <c r="I1548" s="4">
        <v>44651</v>
      </c>
    </row>
    <row r="1549" spans="1:9" x14ac:dyDescent="0.2">
      <c r="A1549" t="s">
        <v>65</v>
      </c>
      <c r="B1549" t="s">
        <v>63</v>
      </c>
      <c r="C1549" t="s">
        <v>1142</v>
      </c>
      <c r="D1549" t="s">
        <v>1028</v>
      </c>
      <c r="E1549" t="s">
        <v>95</v>
      </c>
      <c r="F1549" t="str">
        <f t="shared" si="24"/>
        <v>5002359626</v>
      </c>
      <c r="G1549" t="s">
        <v>1560</v>
      </c>
      <c r="H1549" t="s">
        <v>1353</v>
      </c>
      <c r="I1549" s="4">
        <v>44687</v>
      </c>
    </row>
    <row r="1550" spans="1:9" x14ac:dyDescent="0.2">
      <c r="A1550" t="s">
        <v>73</v>
      </c>
      <c r="B1550" t="s">
        <v>63</v>
      </c>
      <c r="C1550" t="s">
        <v>1142</v>
      </c>
      <c r="D1550" t="s">
        <v>1028</v>
      </c>
      <c r="E1550" t="s">
        <v>45</v>
      </c>
      <c r="F1550" t="str">
        <f t="shared" si="24"/>
        <v>5002359632</v>
      </c>
      <c r="G1550" t="s">
        <v>1147</v>
      </c>
      <c r="H1550" t="s">
        <v>1353</v>
      </c>
      <c r="I1550" s="4">
        <v>45001</v>
      </c>
    </row>
    <row r="1551" spans="1:9" x14ac:dyDescent="0.2">
      <c r="A1551" t="s">
        <v>16</v>
      </c>
      <c r="B1551" t="s">
        <v>63</v>
      </c>
      <c r="C1551" t="s">
        <v>1142</v>
      </c>
      <c r="D1551" t="s">
        <v>1029</v>
      </c>
      <c r="E1551" t="s">
        <v>16</v>
      </c>
      <c r="F1551" t="str">
        <f t="shared" si="24"/>
        <v>500235971</v>
      </c>
      <c r="G1551" t="s">
        <v>1420</v>
      </c>
      <c r="H1551" t="s">
        <v>1353</v>
      </c>
      <c r="I1551" s="4">
        <v>44259</v>
      </c>
    </row>
    <row r="1552" spans="1:9" x14ac:dyDescent="0.2">
      <c r="A1552" t="s">
        <v>58</v>
      </c>
      <c r="B1552" t="s">
        <v>63</v>
      </c>
      <c r="C1552" t="s">
        <v>1142</v>
      </c>
      <c r="D1552" t="s">
        <v>1029</v>
      </c>
      <c r="E1552" t="s">
        <v>66</v>
      </c>
      <c r="F1552" t="str">
        <f t="shared" si="24"/>
        <v>500235975</v>
      </c>
      <c r="G1552" t="s">
        <v>1560</v>
      </c>
      <c r="H1552" t="s">
        <v>1353</v>
      </c>
      <c r="I1552" s="4">
        <v>44314</v>
      </c>
    </row>
    <row r="1553" spans="1:9" x14ac:dyDescent="0.2">
      <c r="A1553" t="s">
        <v>62</v>
      </c>
      <c r="B1553" t="s">
        <v>63</v>
      </c>
      <c r="C1553" t="s">
        <v>1142</v>
      </c>
      <c r="D1553" t="s">
        <v>1029</v>
      </c>
      <c r="E1553" t="s">
        <v>49</v>
      </c>
      <c r="F1553" t="str">
        <f t="shared" si="24"/>
        <v>5002359710</v>
      </c>
      <c r="G1553" t="s">
        <v>1204</v>
      </c>
      <c r="H1553" t="s">
        <v>1353</v>
      </c>
      <c r="I1553" s="4">
        <v>44585</v>
      </c>
    </row>
    <row r="1554" spans="1:9" x14ac:dyDescent="0.2">
      <c r="A1554" t="s">
        <v>13</v>
      </c>
      <c r="B1554" t="s">
        <v>63</v>
      </c>
      <c r="C1554" t="s">
        <v>1142</v>
      </c>
      <c r="D1554" t="s">
        <v>1029</v>
      </c>
      <c r="E1554" t="s">
        <v>84</v>
      </c>
      <c r="F1554" t="str">
        <f t="shared" si="24"/>
        <v>5002359715</v>
      </c>
      <c r="G1554" t="s">
        <v>1147</v>
      </c>
      <c r="H1554" t="s">
        <v>1353</v>
      </c>
      <c r="I1554" s="4">
        <v>44599</v>
      </c>
    </row>
    <row r="1555" spans="1:9" x14ac:dyDescent="0.2">
      <c r="A1555" t="s">
        <v>66</v>
      </c>
      <c r="B1555" t="s">
        <v>63</v>
      </c>
      <c r="C1555" t="s">
        <v>1142</v>
      </c>
      <c r="D1555" t="s">
        <v>1029</v>
      </c>
      <c r="E1555" t="s">
        <v>22</v>
      </c>
      <c r="F1555" t="str">
        <f t="shared" si="24"/>
        <v>5002359720</v>
      </c>
      <c r="G1555" t="s">
        <v>1560</v>
      </c>
      <c r="H1555" t="s">
        <v>1353</v>
      </c>
      <c r="I1555" s="4">
        <v>44651</v>
      </c>
    </row>
    <row r="1556" spans="1:9" x14ac:dyDescent="0.2">
      <c r="A1556" t="s">
        <v>65</v>
      </c>
      <c r="B1556" t="s">
        <v>63</v>
      </c>
      <c r="C1556" t="s">
        <v>1142</v>
      </c>
      <c r="D1556" t="s">
        <v>1029</v>
      </c>
      <c r="E1556" t="s">
        <v>95</v>
      </c>
      <c r="F1556" t="str">
        <f t="shared" si="24"/>
        <v>5002359726</v>
      </c>
      <c r="G1556" t="s">
        <v>1560</v>
      </c>
      <c r="H1556" t="s">
        <v>1353</v>
      </c>
      <c r="I1556" s="4">
        <v>44687</v>
      </c>
    </row>
    <row r="1557" spans="1:9" x14ac:dyDescent="0.2">
      <c r="A1557" t="s">
        <v>73</v>
      </c>
      <c r="B1557" t="s">
        <v>63</v>
      </c>
      <c r="C1557" t="s">
        <v>1142</v>
      </c>
      <c r="D1557" t="s">
        <v>1029</v>
      </c>
      <c r="E1557" t="s">
        <v>45</v>
      </c>
      <c r="F1557" t="str">
        <f t="shared" si="24"/>
        <v>5002359732</v>
      </c>
      <c r="G1557" t="s">
        <v>1147</v>
      </c>
      <c r="H1557" t="s">
        <v>1353</v>
      </c>
      <c r="I1557" s="4">
        <v>45001</v>
      </c>
    </row>
    <row r="1558" spans="1:9" x14ac:dyDescent="0.2">
      <c r="A1558" t="s">
        <v>58</v>
      </c>
      <c r="B1558" t="s">
        <v>63</v>
      </c>
      <c r="C1558" t="s">
        <v>1142</v>
      </c>
      <c r="D1558" t="s">
        <v>1030</v>
      </c>
      <c r="E1558" t="s">
        <v>37</v>
      </c>
      <c r="F1558" t="str">
        <f t="shared" si="24"/>
        <v>5002371311</v>
      </c>
      <c r="G1558" t="s">
        <v>1470</v>
      </c>
      <c r="H1558" t="s">
        <v>1561</v>
      </c>
      <c r="I1558" s="4">
        <v>44348</v>
      </c>
    </row>
    <row r="1559" spans="1:9" x14ac:dyDescent="0.2">
      <c r="A1559" t="s">
        <v>13</v>
      </c>
      <c r="B1559" t="s">
        <v>63</v>
      </c>
      <c r="C1559" t="s">
        <v>1142</v>
      </c>
      <c r="D1559" t="s">
        <v>1030</v>
      </c>
      <c r="E1559" t="s">
        <v>96</v>
      </c>
      <c r="F1559" t="str">
        <f t="shared" si="24"/>
        <v>5002371324</v>
      </c>
      <c r="G1559" t="s">
        <v>1470</v>
      </c>
      <c r="H1559" t="s">
        <v>1561</v>
      </c>
      <c r="I1559" s="4">
        <v>45601</v>
      </c>
    </row>
    <row r="1560" spans="1:9" x14ac:dyDescent="0.2">
      <c r="A1560" t="s">
        <v>16</v>
      </c>
      <c r="B1560" t="s">
        <v>63</v>
      </c>
      <c r="C1560" t="s">
        <v>1142</v>
      </c>
      <c r="D1560" t="s">
        <v>1031</v>
      </c>
      <c r="E1560" t="s">
        <v>16</v>
      </c>
      <c r="F1560" t="str">
        <f t="shared" si="24"/>
        <v>500237181</v>
      </c>
      <c r="G1560" t="s">
        <v>1153</v>
      </c>
      <c r="H1560" t="s">
        <v>1148</v>
      </c>
      <c r="I1560" s="4">
        <v>44349</v>
      </c>
    </row>
    <row r="1561" spans="1:9" x14ac:dyDescent="0.2">
      <c r="A1561" t="s">
        <v>58</v>
      </c>
      <c r="B1561" t="s">
        <v>63</v>
      </c>
      <c r="C1561" t="s">
        <v>1142</v>
      </c>
      <c r="D1561" t="s">
        <v>1031</v>
      </c>
      <c r="E1561" t="s">
        <v>73</v>
      </c>
      <c r="F1561" t="str">
        <f t="shared" si="24"/>
        <v>500237187</v>
      </c>
      <c r="G1561" t="s">
        <v>1153</v>
      </c>
      <c r="H1561" t="s">
        <v>1148</v>
      </c>
      <c r="I1561" s="4">
        <v>44392</v>
      </c>
    </row>
    <row r="1562" spans="1:9" x14ac:dyDescent="0.2">
      <c r="A1562" t="s">
        <v>16</v>
      </c>
      <c r="B1562" t="s">
        <v>63</v>
      </c>
      <c r="C1562" t="s">
        <v>1142</v>
      </c>
      <c r="D1562" t="s">
        <v>1032</v>
      </c>
      <c r="E1562" t="s">
        <v>16</v>
      </c>
      <c r="F1562" t="str">
        <f t="shared" si="24"/>
        <v>500237311</v>
      </c>
      <c r="G1562" t="s">
        <v>1420</v>
      </c>
      <c r="H1562" t="s">
        <v>1493</v>
      </c>
      <c r="I1562" s="4">
        <v>44358</v>
      </c>
    </row>
    <row r="1563" spans="1:9" x14ac:dyDescent="0.2">
      <c r="A1563" t="s">
        <v>16</v>
      </c>
      <c r="B1563" t="s">
        <v>63</v>
      </c>
      <c r="C1563" t="s">
        <v>1142</v>
      </c>
      <c r="D1563" t="s">
        <v>1033</v>
      </c>
      <c r="E1563" t="s">
        <v>16</v>
      </c>
      <c r="F1563" t="str">
        <f t="shared" si="24"/>
        <v>500237411</v>
      </c>
      <c r="G1563" t="s">
        <v>1204</v>
      </c>
      <c r="H1563" t="s">
        <v>1552</v>
      </c>
      <c r="I1563" s="4">
        <v>44363</v>
      </c>
    </row>
    <row r="1564" spans="1:9" x14ac:dyDescent="0.2">
      <c r="A1564" t="s">
        <v>58</v>
      </c>
      <c r="B1564" t="s">
        <v>63</v>
      </c>
      <c r="C1564" t="s">
        <v>1142</v>
      </c>
      <c r="D1564" t="s">
        <v>1033</v>
      </c>
      <c r="E1564" t="s">
        <v>138</v>
      </c>
      <c r="F1564" t="str">
        <f t="shared" si="24"/>
        <v>500237418</v>
      </c>
      <c r="G1564" t="s">
        <v>1407</v>
      </c>
      <c r="H1564" t="s">
        <v>1552</v>
      </c>
      <c r="I1564" s="4">
        <v>44593</v>
      </c>
    </row>
    <row r="1565" spans="1:9" x14ac:dyDescent="0.2">
      <c r="A1565" t="s">
        <v>16</v>
      </c>
      <c r="B1565" t="s">
        <v>63</v>
      </c>
      <c r="C1565" t="s">
        <v>1142</v>
      </c>
      <c r="D1565" t="s">
        <v>1034</v>
      </c>
      <c r="E1565" t="s">
        <v>16</v>
      </c>
      <c r="F1565" t="str">
        <f t="shared" si="24"/>
        <v>500237421</v>
      </c>
      <c r="G1565" t="s">
        <v>1204</v>
      </c>
      <c r="H1565" t="s">
        <v>1552</v>
      </c>
      <c r="I1565" s="4">
        <v>44363</v>
      </c>
    </row>
    <row r="1566" spans="1:9" x14ac:dyDescent="0.2">
      <c r="A1566" t="s">
        <v>58</v>
      </c>
      <c r="B1566" t="s">
        <v>63</v>
      </c>
      <c r="C1566" t="s">
        <v>1142</v>
      </c>
      <c r="D1566" t="s">
        <v>1034</v>
      </c>
      <c r="E1566" t="s">
        <v>138</v>
      </c>
      <c r="F1566" t="str">
        <f t="shared" si="24"/>
        <v>500237428</v>
      </c>
      <c r="G1566" t="s">
        <v>1407</v>
      </c>
      <c r="H1566" t="s">
        <v>1552</v>
      </c>
      <c r="I1566" s="4">
        <v>44593</v>
      </c>
    </row>
    <row r="1567" spans="1:9" x14ac:dyDescent="0.2">
      <c r="A1567" t="s">
        <v>16</v>
      </c>
      <c r="B1567" t="s">
        <v>63</v>
      </c>
      <c r="C1567" t="s">
        <v>1142</v>
      </c>
      <c r="D1567" t="s">
        <v>1035</v>
      </c>
      <c r="E1567" t="s">
        <v>16</v>
      </c>
      <c r="F1567" t="str">
        <f t="shared" si="24"/>
        <v>500237431</v>
      </c>
      <c r="G1567" t="s">
        <v>1204</v>
      </c>
      <c r="H1567" t="s">
        <v>1552</v>
      </c>
      <c r="I1567" s="4">
        <v>44363</v>
      </c>
    </row>
    <row r="1568" spans="1:9" x14ac:dyDescent="0.2">
      <c r="A1568" t="s">
        <v>58</v>
      </c>
      <c r="B1568" t="s">
        <v>63</v>
      </c>
      <c r="C1568" t="s">
        <v>1142</v>
      </c>
      <c r="D1568" t="s">
        <v>1035</v>
      </c>
      <c r="E1568" t="s">
        <v>138</v>
      </c>
      <c r="F1568" t="str">
        <f t="shared" si="24"/>
        <v>500237438</v>
      </c>
      <c r="G1568" t="s">
        <v>1407</v>
      </c>
      <c r="H1568" t="s">
        <v>1552</v>
      </c>
      <c r="I1568" s="4">
        <v>44593</v>
      </c>
    </row>
    <row r="1569" spans="1:9" x14ac:dyDescent="0.2">
      <c r="A1569" t="s">
        <v>16</v>
      </c>
      <c r="B1569" t="s">
        <v>63</v>
      </c>
      <c r="C1569" t="s">
        <v>1142</v>
      </c>
      <c r="D1569" t="s">
        <v>1036</v>
      </c>
      <c r="E1569" t="s">
        <v>16</v>
      </c>
      <c r="F1569" t="str">
        <f t="shared" si="24"/>
        <v>500237441</v>
      </c>
      <c r="G1569" t="s">
        <v>1204</v>
      </c>
      <c r="H1569" t="s">
        <v>1552</v>
      </c>
      <c r="I1569" s="4">
        <v>44363</v>
      </c>
    </row>
    <row r="1570" spans="1:9" x14ac:dyDescent="0.2">
      <c r="A1570" t="s">
        <v>58</v>
      </c>
      <c r="B1570" t="s">
        <v>63</v>
      </c>
      <c r="C1570" t="s">
        <v>1142</v>
      </c>
      <c r="D1570" t="s">
        <v>1036</v>
      </c>
      <c r="E1570" t="s">
        <v>138</v>
      </c>
      <c r="F1570" t="str">
        <f t="shared" si="24"/>
        <v>500237448</v>
      </c>
      <c r="G1570" t="s">
        <v>1407</v>
      </c>
      <c r="H1570" t="s">
        <v>1552</v>
      </c>
      <c r="I1570" s="4">
        <v>44593</v>
      </c>
    </row>
    <row r="1571" spans="1:9" x14ac:dyDescent="0.2">
      <c r="A1571" t="s">
        <v>16</v>
      </c>
      <c r="B1571" t="s">
        <v>63</v>
      </c>
      <c r="C1571" t="s">
        <v>1142</v>
      </c>
      <c r="D1571" t="s">
        <v>1037</v>
      </c>
      <c r="E1571" t="s">
        <v>16</v>
      </c>
      <c r="F1571" t="str">
        <f t="shared" si="24"/>
        <v>500237831</v>
      </c>
      <c r="G1571" t="s">
        <v>1147</v>
      </c>
      <c r="H1571" t="s">
        <v>1148</v>
      </c>
      <c r="I1571" s="4">
        <v>44386</v>
      </c>
    </row>
    <row r="1572" spans="1:9" x14ac:dyDescent="0.2">
      <c r="A1572" t="s">
        <v>16</v>
      </c>
      <c r="B1572" t="s">
        <v>63</v>
      </c>
      <c r="C1572" t="s">
        <v>1142</v>
      </c>
      <c r="D1572" t="s">
        <v>1038</v>
      </c>
      <c r="E1572" t="s">
        <v>16</v>
      </c>
      <c r="F1572" t="str">
        <f t="shared" si="24"/>
        <v>500237871</v>
      </c>
      <c r="G1572" t="s">
        <v>1165</v>
      </c>
      <c r="H1572" t="s">
        <v>1353</v>
      </c>
      <c r="I1572" s="4">
        <v>44397</v>
      </c>
    </row>
    <row r="1573" spans="1:9" x14ac:dyDescent="0.2">
      <c r="A1573" t="s">
        <v>16</v>
      </c>
      <c r="B1573" t="s">
        <v>63</v>
      </c>
      <c r="C1573" t="s">
        <v>1142</v>
      </c>
      <c r="D1573" t="s">
        <v>1039</v>
      </c>
      <c r="E1573" t="s">
        <v>16</v>
      </c>
      <c r="F1573" t="str">
        <f t="shared" si="24"/>
        <v>500237891</v>
      </c>
      <c r="G1573" t="s">
        <v>1175</v>
      </c>
      <c r="H1573" t="s">
        <v>1179</v>
      </c>
      <c r="I1573" s="4">
        <v>44399</v>
      </c>
    </row>
    <row r="1574" spans="1:9" x14ac:dyDescent="0.2">
      <c r="A1574" t="s">
        <v>16</v>
      </c>
      <c r="B1574" t="s">
        <v>63</v>
      </c>
      <c r="C1574" t="s">
        <v>1142</v>
      </c>
      <c r="D1574" t="s">
        <v>1039</v>
      </c>
      <c r="E1574" t="s">
        <v>13</v>
      </c>
      <c r="F1574" t="str">
        <f t="shared" si="24"/>
        <v>500237894</v>
      </c>
      <c r="G1574" t="s">
        <v>1143</v>
      </c>
      <c r="H1574" t="s">
        <v>1178</v>
      </c>
      <c r="I1574" s="4">
        <v>44399</v>
      </c>
    </row>
    <row r="1575" spans="1:9" x14ac:dyDescent="0.2">
      <c r="A1575" t="s">
        <v>16</v>
      </c>
      <c r="B1575" t="s">
        <v>63</v>
      </c>
      <c r="C1575" t="s">
        <v>1142</v>
      </c>
      <c r="D1575" t="s">
        <v>1041</v>
      </c>
      <c r="E1575" t="s">
        <v>16</v>
      </c>
      <c r="F1575" t="str">
        <f t="shared" si="24"/>
        <v>500237901</v>
      </c>
      <c r="G1575" t="s">
        <v>1204</v>
      </c>
      <c r="H1575" t="s">
        <v>1353</v>
      </c>
      <c r="I1575" s="4">
        <v>44399</v>
      </c>
    </row>
    <row r="1576" spans="1:9" x14ac:dyDescent="0.2">
      <c r="A1576" t="s">
        <v>16</v>
      </c>
      <c r="B1576" t="s">
        <v>63</v>
      </c>
      <c r="C1576" t="s">
        <v>1142</v>
      </c>
      <c r="D1576" t="s">
        <v>1053</v>
      </c>
      <c r="E1576" t="s">
        <v>16</v>
      </c>
      <c r="F1576" t="str">
        <f t="shared" si="24"/>
        <v>500237911</v>
      </c>
      <c r="G1576" t="s">
        <v>1204</v>
      </c>
      <c r="H1576" t="s">
        <v>1353</v>
      </c>
      <c r="I1576" s="4">
        <v>44399</v>
      </c>
    </row>
    <row r="1577" spans="1:9" x14ac:dyDescent="0.2">
      <c r="A1577" t="s">
        <v>62</v>
      </c>
      <c r="B1577" t="s">
        <v>63</v>
      </c>
      <c r="C1577" t="s">
        <v>1142</v>
      </c>
      <c r="D1577" t="s">
        <v>1053</v>
      </c>
      <c r="E1577" t="s">
        <v>3</v>
      </c>
      <c r="F1577" t="str">
        <f t="shared" si="24"/>
        <v>5002379114</v>
      </c>
      <c r="G1577" t="s">
        <v>1204</v>
      </c>
      <c r="H1577" t="s">
        <v>1353</v>
      </c>
      <c r="I1577" s="4">
        <v>45475</v>
      </c>
    </row>
    <row r="1578" spans="1:9" x14ac:dyDescent="0.2">
      <c r="A1578" t="s">
        <v>16</v>
      </c>
      <c r="B1578" t="s">
        <v>63</v>
      </c>
      <c r="C1578" t="s">
        <v>1142</v>
      </c>
      <c r="D1578" t="s">
        <v>1056</v>
      </c>
      <c r="E1578" t="s">
        <v>16</v>
      </c>
      <c r="F1578" t="str">
        <f t="shared" si="24"/>
        <v>500237951</v>
      </c>
      <c r="G1578" t="s">
        <v>1165</v>
      </c>
      <c r="H1578" t="s">
        <v>1184</v>
      </c>
      <c r="I1578" s="4">
        <v>44400</v>
      </c>
    </row>
    <row r="1579" spans="1:9" x14ac:dyDescent="0.2">
      <c r="A1579" t="s">
        <v>16</v>
      </c>
      <c r="B1579" t="s">
        <v>63</v>
      </c>
      <c r="C1579" t="s">
        <v>1142</v>
      </c>
      <c r="D1579" t="s">
        <v>1057</v>
      </c>
      <c r="E1579" t="s">
        <v>16</v>
      </c>
      <c r="F1579" t="str">
        <f t="shared" si="24"/>
        <v>500237961</v>
      </c>
      <c r="G1579" t="s">
        <v>1165</v>
      </c>
      <c r="H1579" t="s">
        <v>1184</v>
      </c>
      <c r="I1579" s="4">
        <v>44400</v>
      </c>
    </row>
    <row r="1580" spans="1:9" x14ac:dyDescent="0.2">
      <c r="A1580" t="s">
        <v>16</v>
      </c>
      <c r="B1580" t="s">
        <v>63</v>
      </c>
      <c r="C1580" t="s">
        <v>1142</v>
      </c>
      <c r="D1580" t="s">
        <v>1058</v>
      </c>
      <c r="E1580" t="s">
        <v>16</v>
      </c>
      <c r="F1580" t="str">
        <f t="shared" si="24"/>
        <v>500238031</v>
      </c>
      <c r="G1580" t="s">
        <v>1153</v>
      </c>
      <c r="H1580" t="s">
        <v>1562</v>
      </c>
      <c r="I1580" s="4">
        <v>44417</v>
      </c>
    </row>
    <row r="1581" spans="1:9" x14ac:dyDescent="0.2">
      <c r="A1581" t="s">
        <v>16</v>
      </c>
      <c r="B1581" t="s">
        <v>63</v>
      </c>
      <c r="C1581" t="s">
        <v>1142</v>
      </c>
      <c r="D1581" t="s">
        <v>1060</v>
      </c>
      <c r="E1581" t="s">
        <v>62</v>
      </c>
      <c r="F1581" t="str">
        <f t="shared" si="24"/>
        <v>500238113</v>
      </c>
      <c r="G1581" t="s">
        <v>1143</v>
      </c>
      <c r="H1581" t="s">
        <v>1178</v>
      </c>
      <c r="I1581" s="4">
        <v>44440</v>
      </c>
    </row>
    <row r="1582" spans="1:9" x14ac:dyDescent="0.2">
      <c r="A1582" t="s">
        <v>58</v>
      </c>
      <c r="B1582" t="s">
        <v>63</v>
      </c>
      <c r="C1582" t="s">
        <v>1142</v>
      </c>
      <c r="D1582" t="s">
        <v>1060</v>
      </c>
      <c r="E1582" t="s">
        <v>73</v>
      </c>
      <c r="F1582" t="str">
        <f t="shared" si="24"/>
        <v>500238117</v>
      </c>
      <c r="G1582" t="s">
        <v>1147</v>
      </c>
      <c r="H1582" t="s">
        <v>1148</v>
      </c>
      <c r="I1582" s="4">
        <v>44440</v>
      </c>
    </row>
    <row r="1583" spans="1:9" x14ac:dyDescent="0.2">
      <c r="A1583" t="s">
        <v>16</v>
      </c>
      <c r="B1583" t="s">
        <v>63</v>
      </c>
      <c r="C1583" t="s">
        <v>1142</v>
      </c>
      <c r="D1583" t="s">
        <v>1061</v>
      </c>
      <c r="E1583" t="s">
        <v>16</v>
      </c>
      <c r="F1583" t="str">
        <f t="shared" si="24"/>
        <v>500238311</v>
      </c>
      <c r="G1583" t="s">
        <v>1147</v>
      </c>
      <c r="H1583" t="s">
        <v>1148</v>
      </c>
      <c r="I1583" s="4">
        <v>44453</v>
      </c>
    </row>
    <row r="1584" spans="1:9" x14ac:dyDescent="0.2">
      <c r="A1584" t="s">
        <v>16</v>
      </c>
      <c r="B1584" t="s">
        <v>63</v>
      </c>
      <c r="C1584" t="s">
        <v>1142</v>
      </c>
      <c r="D1584" t="s">
        <v>1062</v>
      </c>
      <c r="E1584" t="s">
        <v>16</v>
      </c>
      <c r="F1584" t="str">
        <f t="shared" si="24"/>
        <v>500238771</v>
      </c>
      <c r="G1584" t="s">
        <v>1147</v>
      </c>
      <c r="H1584" t="s">
        <v>1148</v>
      </c>
      <c r="I1584" s="4">
        <v>44488</v>
      </c>
    </row>
    <row r="1585" spans="1:9" x14ac:dyDescent="0.2">
      <c r="A1585" t="s">
        <v>16</v>
      </c>
      <c r="B1585" t="s">
        <v>63</v>
      </c>
      <c r="C1585" t="s">
        <v>1142</v>
      </c>
      <c r="D1585" t="s">
        <v>1064</v>
      </c>
      <c r="E1585" t="s">
        <v>16</v>
      </c>
      <c r="F1585" t="str">
        <f t="shared" si="24"/>
        <v>500238781</v>
      </c>
      <c r="G1585" t="s">
        <v>1147</v>
      </c>
      <c r="H1585" t="s">
        <v>1148</v>
      </c>
      <c r="I1585" s="4">
        <v>44488</v>
      </c>
    </row>
    <row r="1586" spans="1:9" x14ac:dyDescent="0.2">
      <c r="A1586" t="s">
        <v>16</v>
      </c>
      <c r="B1586" t="s">
        <v>63</v>
      </c>
      <c r="C1586" t="s">
        <v>1142</v>
      </c>
      <c r="D1586" t="s">
        <v>1065</v>
      </c>
      <c r="E1586" t="s">
        <v>16</v>
      </c>
      <c r="F1586" t="str">
        <f t="shared" si="24"/>
        <v>500238791</v>
      </c>
      <c r="G1586" t="s">
        <v>1147</v>
      </c>
      <c r="H1586" t="s">
        <v>1148</v>
      </c>
      <c r="I1586" s="4">
        <v>44488</v>
      </c>
    </row>
    <row r="1587" spans="1:9" x14ac:dyDescent="0.2">
      <c r="A1587" t="s">
        <v>16</v>
      </c>
      <c r="B1587" t="s">
        <v>63</v>
      </c>
      <c r="C1587" t="s">
        <v>1142</v>
      </c>
      <c r="D1587" t="s">
        <v>1066</v>
      </c>
      <c r="E1587" t="s">
        <v>16</v>
      </c>
      <c r="F1587" t="str">
        <f t="shared" si="24"/>
        <v>500238841</v>
      </c>
      <c r="G1587" t="s">
        <v>1147</v>
      </c>
      <c r="H1587" t="s">
        <v>1148</v>
      </c>
      <c r="I1587" s="4">
        <v>44490</v>
      </c>
    </row>
    <row r="1588" spans="1:9" x14ac:dyDescent="0.2">
      <c r="A1588" t="s">
        <v>16</v>
      </c>
      <c r="B1588" t="s">
        <v>63</v>
      </c>
      <c r="C1588" t="s">
        <v>1142</v>
      </c>
      <c r="D1588" t="s">
        <v>1067</v>
      </c>
      <c r="E1588" t="s">
        <v>16</v>
      </c>
      <c r="F1588" t="str">
        <f t="shared" si="24"/>
        <v>500239081</v>
      </c>
      <c r="G1588" t="s">
        <v>1317</v>
      </c>
      <c r="H1588" t="s">
        <v>1456</v>
      </c>
      <c r="I1588" s="4">
        <v>44508</v>
      </c>
    </row>
    <row r="1589" spans="1:9" x14ac:dyDescent="0.2">
      <c r="A1589" t="s">
        <v>16</v>
      </c>
      <c r="B1589" t="s">
        <v>63</v>
      </c>
      <c r="C1589" t="s">
        <v>1142</v>
      </c>
      <c r="D1589" t="s">
        <v>1068</v>
      </c>
      <c r="E1589" t="s">
        <v>16</v>
      </c>
      <c r="F1589" t="str">
        <f t="shared" si="24"/>
        <v>500239121</v>
      </c>
      <c r="G1589" t="s">
        <v>1147</v>
      </c>
      <c r="H1589" t="s">
        <v>1148</v>
      </c>
      <c r="I1589" s="4">
        <v>44525</v>
      </c>
    </row>
    <row r="1590" spans="1:9" x14ac:dyDescent="0.2">
      <c r="A1590" t="s">
        <v>58</v>
      </c>
      <c r="B1590" t="s">
        <v>63</v>
      </c>
      <c r="C1590" t="s">
        <v>1142</v>
      </c>
      <c r="D1590" t="s">
        <v>1068</v>
      </c>
      <c r="E1590" t="s">
        <v>66</v>
      </c>
      <c r="F1590" t="str">
        <f t="shared" si="24"/>
        <v>500239125</v>
      </c>
      <c r="G1590" t="s">
        <v>1420</v>
      </c>
      <c r="H1590" t="s">
        <v>1148</v>
      </c>
      <c r="I1590" s="4">
        <v>44596</v>
      </c>
    </row>
    <row r="1591" spans="1:9" x14ac:dyDescent="0.2">
      <c r="A1591" t="s">
        <v>16</v>
      </c>
      <c r="B1591" t="s">
        <v>63</v>
      </c>
      <c r="C1591" t="s">
        <v>1142</v>
      </c>
      <c r="D1591" t="s">
        <v>1069</v>
      </c>
      <c r="E1591" t="s">
        <v>16</v>
      </c>
      <c r="F1591" t="str">
        <f t="shared" si="24"/>
        <v>500239501</v>
      </c>
      <c r="G1591" t="s">
        <v>1420</v>
      </c>
      <c r="H1591" t="s">
        <v>1353</v>
      </c>
      <c r="I1591" s="4">
        <v>44552</v>
      </c>
    </row>
    <row r="1592" spans="1:9" x14ac:dyDescent="0.2">
      <c r="A1592" t="s">
        <v>58</v>
      </c>
      <c r="B1592" t="s">
        <v>63</v>
      </c>
      <c r="C1592" t="s">
        <v>1142</v>
      </c>
      <c r="D1592" t="s">
        <v>1069</v>
      </c>
      <c r="E1592" t="s">
        <v>66</v>
      </c>
      <c r="F1592" t="str">
        <f t="shared" si="24"/>
        <v>500239505</v>
      </c>
      <c r="G1592" t="s">
        <v>1420</v>
      </c>
      <c r="H1592" t="s">
        <v>1353</v>
      </c>
      <c r="I1592" s="4">
        <v>45020</v>
      </c>
    </row>
    <row r="1593" spans="1:9" x14ac:dyDescent="0.2">
      <c r="A1593" t="s">
        <v>16</v>
      </c>
      <c r="B1593" t="s">
        <v>63</v>
      </c>
      <c r="C1593" t="s">
        <v>1142</v>
      </c>
      <c r="D1593" t="s">
        <v>1070</v>
      </c>
      <c r="E1593" t="s">
        <v>16</v>
      </c>
      <c r="F1593" t="str">
        <f t="shared" si="24"/>
        <v>500239511</v>
      </c>
      <c r="G1593" t="s">
        <v>1204</v>
      </c>
      <c r="H1593" t="s">
        <v>1452</v>
      </c>
      <c r="I1593" s="4">
        <v>44552</v>
      </c>
    </row>
    <row r="1594" spans="1:9" x14ac:dyDescent="0.2">
      <c r="A1594" t="s">
        <v>16</v>
      </c>
      <c r="B1594" t="s">
        <v>63</v>
      </c>
      <c r="C1594" t="s">
        <v>1142</v>
      </c>
      <c r="D1594" t="s">
        <v>1071</v>
      </c>
      <c r="E1594" t="s">
        <v>16</v>
      </c>
      <c r="F1594" t="str">
        <f t="shared" si="24"/>
        <v>500239521</v>
      </c>
      <c r="G1594" t="s">
        <v>1147</v>
      </c>
      <c r="H1594" t="s">
        <v>1546</v>
      </c>
      <c r="I1594" s="4">
        <v>44552</v>
      </c>
    </row>
    <row r="1595" spans="1:9" x14ac:dyDescent="0.2">
      <c r="A1595" t="s">
        <v>16</v>
      </c>
      <c r="B1595" t="s">
        <v>63</v>
      </c>
      <c r="C1595" t="s">
        <v>1142</v>
      </c>
      <c r="D1595" t="s">
        <v>1072</v>
      </c>
      <c r="E1595" t="s">
        <v>16</v>
      </c>
      <c r="F1595" t="str">
        <f t="shared" si="24"/>
        <v>500239531</v>
      </c>
      <c r="G1595" t="s">
        <v>1147</v>
      </c>
      <c r="H1595" t="s">
        <v>1546</v>
      </c>
      <c r="I1595" s="4">
        <v>44552</v>
      </c>
    </row>
    <row r="1596" spans="1:9" x14ac:dyDescent="0.2">
      <c r="A1596" t="s">
        <v>16</v>
      </c>
      <c r="B1596" t="s">
        <v>63</v>
      </c>
      <c r="C1596" t="s">
        <v>1142</v>
      </c>
      <c r="D1596" t="s">
        <v>1073</v>
      </c>
      <c r="E1596" t="s">
        <v>16</v>
      </c>
      <c r="F1596" t="str">
        <f t="shared" si="24"/>
        <v>500239541</v>
      </c>
      <c r="G1596" t="s">
        <v>1147</v>
      </c>
      <c r="H1596" t="s">
        <v>1546</v>
      </c>
      <c r="I1596" s="4">
        <v>44552</v>
      </c>
    </row>
    <row r="1597" spans="1:9" x14ac:dyDescent="0.2">
      <c r="A1597" t="s">
        <v>16</v>
      </c>
      <c r="B1597" t="s">
        <v>63</v>
      </c>
      <c r="C1597" t="s">
        <v>1142</v>
      </c>
      <c r="D1597" t="s">
        <v>1075</v>
      </c>
      <c r="E1597" t="s">
        <v>16</v>
      </c>
      <c r="F1597" t="str">
        <f t="shared" si="24"/>
        <v>500239551</v>
      </c>
      <c r="G1597" t="s">
        <v>1147</v>
      </c>
      <c r="H1597" t="s">
        <v>1546</v>
      </c>
      <c r="I1597" s="4">
        <v>44552</v>
      </c>
    </row>
    <row r="1598" spans="1:9" x14ac:dyDescent="0.2">
      <c r="A1598" t="s">
        <v>16</v>
      </c>
      <c r="B1598" t="s">
        <v>63</v>
      </c>
      <c r="C1598" t="s">
        <v>1142</v>
      </c>
      <c r="D1598" t="s">
        <v>1076</v>
      </c>
      <c r="E1598" t="s">
        <v>16</v>
      </c>
      <c r="F1598" t="str">
        <f t="shared" si="24"/>
        <v>500239561</v>
      </c>
      <c r="G1598" t="s">
        <v>1147</v>
      </c>
      <c r="H1598" t="s">
        <v>1546</v>
      </c>
      <c r="I1598" s="4">
        <v>44552</v>
      </c>
    </row>
    <row r="1599" spans="1:9" x14ac:dyDescent="0.2">
      <c r="A1599" t="s">
        <v>16</v>
      </c>
      <c r="B1599" t="s">
        <v>63</v>
      </c>
      <c r="C1599" t="s">
        <v>1142</v>
      </c>
      <c r="D1599" t="s">
        <v>1077</v>
      </c>
      <c r="E1599" t="s">
        <v>16</v>
      </c>
      <c r="F1599" t="str">
        <f t="shared" si="24"/>
        <v>500239571</v>
      </c>
      <c r="G1599" t="s">
        <v>1204</v>
      </c>
      <c r="H1599" t="s">
        <v>1551</v>
      </c>
      <c r="I1599" s="4">
        <v>44571</v>
      </c>
    </row>
    <row r="1600" spans="1:9" x14ac:dyDescent="0.2">
      <c r="A1600" t="s">
        <v>16</v>
      </c>
      <c r="B1600" t="s">
        <v>63</v>
      </c>
      <c r="C1600" t="s">
        <v>1142</v>
      </c>
      <c r="D1600" t="s">
        <v>1079</v>
      </c>
      <c r="E1600" t="s">
        <v>16</v>
      </c>
      <c r="F1600" t="str">
        <f t="shared" si="24"/>
        <v>500239771</v>
      </c>
      <c r="G1600" t="s">
        <v>1147</v>
      </c>
      <c r="H1600" t="s">
        <v>1353</v>
      </c>
      <c r="I1600" s="4">
        <v>44579</v>
      </c>
    </row>
    <row r="1601" spans="1:9" x14ac:dyDescent="0.2">
      <c r="A1601" t="s">
        <v>16</v>
      </c>
      <c r="B1601" t="s">
        <v>63</v>
      </c>
      <c r="C1601" t="s">
        <v>1142</v>
      </c>
      <c r="D1601" t="s">
        <v>1080</v>
      </c>
      <c r="E1601" t="s">
        <v>16</v>
      </c>
      <c r="F1601" t="str">
        <f t="shared" si="24"/>
        <v>500239801</v>
      </c>
      <c r="G1601" t="s">
        <v>1317</v>
      </c>
      <c r="H1601" t="s">
        <v>1404</v>
      </c>
      <c r="I1601" s="4">
        <v>44585</v>
      </c>
    </row>
    <row r="1602" spans="1:9" x14ac:dyDescent="0.2">
      <c r="A1602" t="s">
        <v>16</v>
      </c>
      <c r="B1602" t="s">
        <v>63</v>
      </c>
      <c r="C1602" t="s">
        <v>1142</v>
      </c>
      <c r="D1602" t="s">
        <v>1081</v>
      </c>
      <c r="E1602" t="s">
        <v>16</v>
      </c>
      <c r="F1602" t="str">
        <f t="shared" si="24"/>
        <v>500240091</v>
      </c>
      <c r="G1602" t="s">
        <v>1407</v>
      </c>
      <c r="H1602" t="s">
        <v>1552</v>
      </c>
      <c r="I1602" s="4">
        <v>44593</v>
      </c>
    </row>
    <row r="1603" spans="1:9" x14ac:dyDescent="0.2">
      <c r="A1603" t="s">
        <v>16</v>
      </c>
      <c r="B1603" t="s">
        <v>63</v>
      </c>
      <c r="C1603" t="s">
        <v>1142</v>
      </c>
      <c r="D1603" t="s">
        <v>1082</v>
      </c>
      <c r="E1603" t="s">
        <v>16</v>
      </c>
      <c r="F1603" t="str">
        <f t="shared" ref="F1603:F1655" si="25">D1603&amp;E1603</f>
        <v>500240101</v>
      </c>
      <c r="G1603" t="s">
        <v>1407</v>
      </c>
      <c r="H1603" t="s">
        <v>1552</v>
      </c>
      <c r="I1603" s="4">
        <v>44593</v>
      </c>
    </row>
    <row r="1604" spans="1:9" x14ac:dyDescent="0.2">
      <c r="A1604" t="s">
        <v>16</v>
      </c>
      <c r="B1604" t="s">
        <v>63</v>
      </c>
      <c r="C1604" t="s">
        <v>1142</v>
      </c>
      <c r="D1604" t="s">
        <v>1083</v>
      </c>
      <c r="E1604" t="s">
        <v>16</v>
      </c>
      <c r="F1604" t="str">
        <f t="shared" si="25"/>
        <v>500240581</v>
      </c>
      <c r="G1604" t="s">
        <v>1204</v>
      </c>
      <c r="H1604" t="s">
        <v>1509</v>
      </c>
      <c r="I1604" s="4">
        <v>44620</v>
      </c>
    </row>
    <row r="1605" spans="1:9" x14ac:dyDescent="0.2">
      <c r="A1605" t="s">
        <v>58</v>
      </c>
      <c r="B1605" t="s">
        <v>63</v>
      </c>
      <c r="C1605" t="s">
        <v>1142</v>
      </c>
      <c r="D1605" t="s">
        <v>1083</v>
      </c>
      <c r="E1605" t="s">
        <v>68</v>
      </c>
      <c r="F1605" t="str">
        <f t="shared" si="25"/>
        <v>5002405813</v>
      </c>
      <c r="G1605" t="s">
        <v>1204</v>
      </c>
      <c r="H1605" t="s">
        <v>1509</v>
      </c>
      <c r="I1605" s="4">
        <v>44825</v>
      </c>
    </row>
    <row r="1606" spans="1:9" x14ac:dyDescent="0.2">
      <c r="A1606" t="s">
        <v>58</v>
      </c>
      <c r="B1606" t="s">
        <v>63</v>
      </c>
      <c r="C1606" t="s">
        <v>1142</v>
      </c>
      <c r="D1606" t="s">
        <v>1083</v>
      </c>
      <c r="E1606" t="s">
        <v>83</v>
      </c>
      <c r="F1606" t="str">
        <f t="shared" si="25"/>
        <v>5002405825</v>
      </c>
      <c r="G1606" t="s">
        <v>1418</v>
      </c>
      <c r="H1606" t="s">
        <v>1563</v>
      </c>
      <c r="I1606" s="4">
        <v>44903</v>
      </c>
    </row>
    <row r="1607" spans="1:9" x14ac:dyDescent="0.2">
      <c r="A1607" t="s">
        <v>62</v>
      </c>
      <c r="B1607" t="s">
        <v>63</v>
      </c>
      <c r="C1607" t="s">
        <v>1142</v>
      </c>
      <c r="D1607" t="s">
        <v>1083</v>
      </c>
      <c r="E1607" t="s">
        <v>95</v>
      </c>
      <c r="F1607" t="str">
        <f t="shared" si="25"/>
        <v>5002405826</v>
      </c>
      <c r="G1607" t="s">
        <v>1317</v>
      </c>
      <c r="H1607" t="s">
        <v>1564</v>
      </c>
      <c r="I1607" s="4">
        <v>45159</v>
      </c>
    </row>
    <row r="1608" spans="1:9" x14ac:dyDescent="0.2">
      <c r="A1608" t="s">
        <v>62</v>
      </c>
      <c r="B1608" t="s">
        <v>63</v>
      </c>
      <c r="C1608" t="s">
        <v>1142</v>
      </c>
      <c r="D1608" t="s">
        <v>1083</v>
      </c>
      <c r="E1608" t="s">
        <v>187</v>
      </c>
      <c r="F1608" t="str">
        <f t="shared" si="25"/>
        <v>5002405829</v>
      </c>
      <c r="G1608" t="s">
        <v>1418</v>
      </c>
      <c r="H1608" t="s">
        <v>1563</v>
      </c>
      <c r="I1608" s="4">
        <v>45159</v>
      </c>
    </row>
    <row r="1609" spans="1:9" x14ac:dyDescent="0.2">
      <c r="A1609" t="s">
        <v>13</v>
      </c>
      <c r="B1609" t="s">
        <v>63</v>
      </c>
      <c r="C1609" t="s">
        <v>1142</v>
      </c>
      <c r="D1609" t="s">
        <v>1083</v>
      </c>
      <c r="E1609" t="s">
        <v>101</v>
      </c>
      <c r="F1609" t="str">
        <f t="shared" si="25"/>
        <v>5002405839</v>
      </c>
      <c r="G1609" t="s">
        <v>1317</v>
      </c>
      <c r="H1609" t="s">
        <v>1564</v>
      </c>
      <c r="I1609" s="4">
        <v>45265</v>
      </c>
    </row>
    <row r="1610" spans="1:9" x14ac:dyDescent="0.2">
      <c r="A1610" t="s">
        <v>13</v>
      </c>
      <c r="B1610" t="s">
        <v>63</v>
      </c>
      <c r="C1610" t="s">
        <v>1142</v>
      </c>
      <c r="D1610" t="s">
        <v>1083</v>
      </c>
      <c r="E1610" t="s">
        <v>108</v>
      </c>
      <c r="F1610" t="str">
        <f t="shared" si="25"/>
        <v>5002405842</v>
      </c>
      <c r="G1610" t="s">
        <v>1418</v>
      </c>
      <c r="H1610" t="s">
        <v>1563</v>
      </c>
      <c r="I1610" s="4">
        <v>45265</v>
      </c>
    </row>
    <row r="1611" spans="1:9" x14ac:dyDescent="0.2">
      <c r="A1611" t="s">
        <v>16</v>
      </c>
      <c r="B1611" t="s">
        <v>63</v>
      </c>
      <c r="C1611" t="s">
        <v>1142</v>
      </c>
      <c r="D1611" t="s">
        <v>1085</v>
      </c>
      <c r="E1611" t="s">
        <v>16</v>
      </c>
      <c r="F1611" t="str">
        <f t="shared" si="25"/>
        <v>500241331</v>
      </c>
      <c r="G1611" t="s">
        <v>1165</v>
      </c>
      <c r="H1611" t="s">
        <v>1444</v>
      </c>
      <c r="I1611" s="4">
        <v>44676</v>
      </c>
    </row>
    <row r="1612" spans="1:9" x14ac:dyDescent="0.2">
      <c r="A1612" t="s">
        <v>16</v>
      </c>
      <c r="B1612" t="s">
        <v>63</v>
      </c>
      <c r="C1612" t="s">
        <v>1142</v>
      </c>
      <c r="D1612" t="s">
        <v>1086</v>
      </c>
      <c r="E1612" t="s">
        <v>16</v>
      </c>
      <c r="F1612" t="str">
        <f t="shared" si="25"/>
        <v>500241561</v>
      </c>
      <c r="G1612" t="s">
        <v>1204</v>
      </c>
      <c r="H1612" t="s">
        <v>1551</v>
      </c>
      <c r="I1612" s="4">
        <v>44693</v>
      </c>
    </row>
    <row r="1613" spans="1:9" x14ac:dyDescent="0.2">
      <c r="A1613" t="s">
        <v>16</v>
      </c>
      <c r="B1613" t="s">
        <v>63</v>
      </c>
      <c r="C1613" t="s">
        <v>1142</v>
      </c>
      <c r="D1613" t="s">
        <v>1087</v>
      </c>
      <c r="E1613" t="s">
        <v>16</v>
      </c>
      <c r="F1613" t="str">
        <f t="shared" si="25"/>
        <v>500241741</v>
      </c>
      <c r="G1613" t="s">
        <v>1147</v>
      </c>
      <c r="H1613" t="s">
        <v>1199</v>
      </c>
      <c r="I1613" s="4">
        <v>44704</v>
      </c>
    </row>
    <row r="1614" spans="1:9" x14ac:dyDescent="0.2">
      <c r="A1614" t="s">
        <v>16</v>
      </c>
      <c r="B1614" t="s">
        <v>63</v>
      </c>
      <c r="C1614" t="s">
        <v>1142</v>
      </c>
      <c r="D1614" t="s">
        <v>1088</v>
      </c>
      <c r="E1614" t="s">
        <v>16</v>
      </c>
      <c r="F1614" t="str">
        <f t="shared" si="25"/>
        <v>500242731</v>
      </c>
      <c r="G1614" t="s">
        <v>1204</v>
      </c>
      <c r="H1614" t="s">
        <v>1509</v>
      </c>
      <c r="I1614" s="4">
        <v>44739</v>
      </c>
    </row>
    <row r="1615" spans="1:9" x14ac:dyDescent="0.2">
      <c r="A1615" t="s">
        <v>16</v>
      </c>
      <c r="B1615" t="s">
        <v>63</v>
      </c>
      <c r="C1615" t="s">
        <v>1142</v>
      </c>
      <c r="D1615" t="s">
        <v>1088</v>
      </c>
      <c r="E1615" t="s">
        <v>84</v>
      </c>
      <c r="F1615" t="str">
        <f t="shared" si="25"/>
        <v>5002427315</v>
      </c>
      <c r="G1615" t="s">
        <v>1143</v>
      </c>
      <c r="H1615" t="s">
        <v>1565</v>
      </c>
      <c r="I1615" s="4">
        <v>44833</v>
      </c>
    </row>
    <row r="1616" spans="1:9" x14ac:dyDescent="0.2">
      <c r="A1616" t="s">
        <v>37</v>
      </c>
      <c r="B1616" t="s">
        <v>63</v>
      </c>
      <c r="C1616" t="s">
        <v>1142</v>
      </c>
      <c r="D1616" t="s">
        <v>1090</v>
      </c>
      <c r="E1616" t="s">
        <v>16</v>
      </c>
      <c r="F1616" t="str">
        <f t="shared" si="25"/>
        <v>500243251</v>
      </c>
      <c r="G1616" t="s">
        <v>1464</v>
      </c>
      <c r="H1616" t="s">
        <v>1460</v>
      </c>
      <c r="I1616" s="4">
        <v>44770</v>
      </c>
    </row>
    <row r="1617" spans="1:9" x14ac:dyDescent="0.2">
      <c r="A1617" t="s">
        <v>37</v>
      </c>
      <c r="B1617" t="s">
        <v>63</v>
      </c>
      <c r="C1617" t="s">
        <v>1142</v>
      </c>
      <c r="D1617" t="s">
        <v>1090</v>
      </c>
      <c r="E1617" t="s">
        <v>62</v>
      </c>
      <c r="F1617" t="str">
        <f t="shared" si="25"/>
        <v>500243253</v>
      </c>
      <c r="G1617" t="s">
        <v>1462</v>
      </c>
      <c r="H1617" t="s">
        <v>1463</v>
      </c>
      <c r="I1617" s="4">
        <v>44770</v>
      </c>
    </row>
    <row r="1618" spans="1:9" x14ac:dyDescent="0.2">
      <c r="A1618" t="s">
        <v>16</v>
      </c>
      <c r="B1618" t="s">
        <v>63</v>
      </c>
      <c r="C1618" t="s">
        <v>1142</v>
      </c>
      <c r="D1618" t="s">
        <v>1091</v>
      </c>
      <c r="E1618" t="s">
        <v>16</v>
      </c>
      <c r="F1618" t="str">
        <f t="shared" si="25"/>
        <v>500243331</v>
      </c>
      <c r="G1618" t="s">
        <v>1153</v>
      </c>
      <c r="H1618" t="s">
        <v>1562</v>
      </c>
      <c r="I1618" s="4">
        <v>44778</v>
      </c>
    </row>
    <row r="1619" spans="1:9" x14ac:dyDescent="0.2">
      <c r="A1619" t="s">
        <v>16</v>
      </c>
      <c r="B1619" t="s">
        <v>63</v>
      </c>
      <c r="C1619" t="s">
        <v>1142</v>
      </c>
      <c r="D1619" t="s">
        <v>1092</v>
      </c>
      <c r="E1619" t="s">
        <v>16</v>
      </c>
      <c r="F1619" t="str">
        <f t="shared" si="25"/>
        <v>500243641</v>
      </c>
      <c r="G1619" t="s">
        <v>1420</v>
      </c>
      <c r="H1619" t="s">
        <v>1148</v>
      </c>
      <c r="I1619" s="4">
        <v>44811</v>
      </c>
    </row>
    <row r="1620" spans="1:9" x14ac:dyDescent="0.2">
      <c r="A1620" t="s">
        <v>16</v>
      </c>
      <c r="B1620" t="s">
        <v>63</v>
      </c>
      <c r="C1620" t="s">
        <v>1142</v>
      </c>
      <c r="D1620" t="s">
        <v>1093</v>
      </c>
      <c r="E1620" t="s">
        <v>16</v>
      </c>
      <c r="F1620" t="str">
        <f t="shared" si="25"/>
        <v>500243781</v>
      </c>
      <c r="G1620" t="s">
        <v>1147</v>
      </c>
      <c r="H1620" t="s">
        <v>1148</v>
      </c>
      <c r="I1620" s="4">
        <v>44823</v>
      </c>
    </row>
    <row r="1621" spans="1:9" x14ac:dyDescent="0.2">
      <c r="A1621" t="s">
        <v>58</v>
      </c>
      <c r="B1621" t="s">
        <v>63</v>
      </c>
      <c r="C1621" t="s">
        <v>1142</v>
      </c>
      <c r="D1621" t="s">
        <v>1093</v>
      </c>
      <c r="E1621" t="s">
        <v>66</v>
      </c>
      <c r="F1621" t="str">
        <f t="shared" si="25"/>
        <v>500243785</v>
      </c>
      <c r="G1621" t="s">
        <v>1204</v>
      </c>
      <c r="H1621" t="s">
        <v>1148</v>
      </c>
      <c r="I1621" s="4">
        <v>44888</v>
      </c>
    </row>
    <row r="1622" spans="1:9" x14ac:dyDescent="0.2">
      <c r="A1622" t="s">
        <v>16</v>
      </c>
      <c r="B1622" t="s">
        <v>63</v>
      </c>
      <c r="C1622" t="s">
        <v>1142</v>
      </c>
      <c r="D1622" t="s">
        <v>1094</v>
      </c>
      <c r="E1622" t="s">
        <v>16</v>
      </c>
      <c r="F1622" t="str">
        <f t="shared" si="25"/>
        <v>500243891</v>
      </c>
      <c r="G1622" t="s">
        <v>1420</v>
      </c>
      <c r="H1622" t="s">
        <v>1493</v>
      </c>
      <c r="I1622" s="4">
        <v>44834</v>
      </c>
    </row>
    <row r="1623" spans="1:9" x14ac:dyDescent="0.2">
      <c r="A1623" t="s">
        <v>16</v>
      </c>
      <c r="B1623" t="s">
        <v>63</v>
      </c>
      <c r="C1623" t="s">
        <v>1142</v>
      </c>
      <c r="D1623" t="s">
        <v>1095</v>
      </c>
      <c r="E1623" t="s">
        <v>16</v>
      </c>
      <c r="F1623" t="str">
        <f t="shared" si="25"/>
        <v>500243901</v>
      </c>
      <c r="G1623" t="s">
        <v>1420</v>
      </c>
      <c r="H1623" t="s">
        <v>1493</v>
      </c>
      <c r="I1623" s="4">
        <v>44834</v>
      </c>
    </row>
    <row r="1624" spans="1:9" x14ac:dyDescent="0.2">
      <c r="A1624" t="s">
        <v>16</v>
      </c>
      <c r="B1624" t="s">
        <v>63</v>
      </c>
      <c r="C1624" t="s">
        <v>1142</v>
      </c>
      <c r="D1624" t="s">
        <v>1096</v>
      </c>
      <c r="E1624" t="s">
        <v>16</v>
      </c>
      <c r="F1624" t="str">
        <f t="shared" si="25"/>
        <v>500244491</v>
      </c>
      <c r="G1624" t="s">
        <v>1147</v>
      </c>
      <c r="H1624" t="s">
        <v>1546</v>
      </c>
      <c r="I1624" s="4">
        <v>44886</v>
      </c>
    </row>
    <row r="1625" spans="1:9" x14ac:dyDescent="0.2">
      <c r="A1625" t="s">
        <v>16</v>
      </c>
      <c r="B1625" t="s">
        <v>63</v>
      </c>
      <c r="C1625" t="s">
        <v>1142</v>
      </c>
      <c r="D1625" t="s">
        <v>1097</v>
      </c>
      <c r="E1625" t="s">
        <v>16</v>
      </c>
      <c r="F1625" t="str">
        <f t="shared" si="25"/>
        <v>500244501</v>
      </c>
      <c r="G1625" t="s">
        <v>1147</v>
      </c>
      <c r="H1625" t="s">
        <v>1546</v>
      </c>
      <c r="I1625" s="4">
        <v>44886</v>
      </c>
    </row>
    <row r="1626" spans="1:9" x14ac:dyDescent="0.2">
      <c r="A1626" t="s">
        <v>16</v>
      </c>
      <c r="B1626" t="s">
        <v>63</v>
      </c>
      <c r="C1626" t="s">
        <v>1142</v>
      </c>
      <c r="D1626" t="s">
        <v>1098</v>
      </c>
      <c r="E1626" t="s">
        <v>16</v>
      </c>
      <c r="F1626" t="str">
        <f t="shared" si="25"/>
        <v>500244511</v>
      </c>
      <c r="G1626" t="s">
        <v>1147</v>
      </c>
      <c r="H1626" t="s">
        <v>1546</v>
      </c>
      <c r="I1626" s="4">
        <v>44886</v>
      </c>
    </row>
    <row r="1627" spans="1:9" x14ac:dyDescent="0.2">
      <c r="A1627" t="s">
        <v>16</v>
      </c>
      <c r="B1627" t="s">
        <v>63</v>
      </c>
      <c r="C1627" t="s">
        <v>1142</v>
      </c>
      <c r="D1627" t="s">
        <v>1099</v>
      </c>
      <c r="E1627" t="s">
        <v>16</v>
      </c>
      <c r="F1627" t="str">
        <f t="shared" si="25"/>
        <v>500245391</v>
      </c>
      <c r="G1627" t="s">
        <v>1153</v>
      </c>
      <c r="H1627" t="s">
        <v>1566</v>
      </c>
      <c r="I1627" s="4">
        <v>44966</v>
      </c>
    </row>
    <row r="1628" spans="1:9" x14ac:dyDescent="0.2">
      <c r="A1628" t="s">
        <v>16</v>
      </c>
      <c r="B1628" t="s">
        <v>63</v>
      </c>
      <c r="C1628" t="s">
        <v>1142</v>
      </c>
      <c r="D1628" t="s">
        <v>1100</v>
      </c>
      <c r="E1628" t="s">
        <v>16</v>
      </c>
      <c r="F1628" t="str">
        <f t="shared" si="25"/>
        <v>500245751</v>
      </c>
      <c r="G1628" t="s">
        <v>1317</v>
      </c>
      <c r="H1628" t="s">
        <v>1210</v>
      </c>
      <c r="I1628" s="4">
        <v>44987</v>
      </c>
    </row>
    <row r="1629" spans="1:9" x14ac:dyDescent="0.2">
      <c r="A1629" t="s">
        <v>58</v>
      </c>
      <c r="B1629" t="s">
        <v>63</v>
      </c>
      <c r="C1629" t="s">
        <v>1142</v>
      </c>
      <c r="D1629" t="s">
        <v>1100</v>
      </c>
      <c r="E1629" t="s">
        <v>73</v>
      </c>
      <c r="F1629" t="str">
        <f t="shared" si="25"/>
        <v>500245757</v>
      </c>
      <c r="G1629" t="s">
        <v>1317</v>
      </c>
      <c r="H1629" t="s">
        <v>1210</v>
      </c>
      <c r="I1629" s="4">
        <v>44995</v>
      </c>
    </row>
    <row r="1630" spans="1:9" x14ac:dyDescent="0.2">
      <c r="A1630" t="s">
        <v>62</v>
      </c>
      <c r="B1630" t="s">
        <v>63</v>
      </c>
      <c r="C1630" t="s">
        <v>1142</v>
      </c>
      <c r="D1630" t="s">
        <v>1100</v>
      </c>
      <c r="E1630" t="s">
        <v>68</v>
      </c>
      <c r="F1630" t="str">
        <f t="shared" si="25"/>
        <v>5002457513</v>
      </c>
      <c r="G1630" t="s">
        <v>1407</v>
      </c>
      <c r="H1630" t="s">
        <v>1210</v>
      </c>
      <c r="I1630" s="4">
        <v>45041</v>
      </c>
    </row>
    <row r="1631" spans="1:9" x14ac:dyDescent="0.2">
      <c r="A1631" t="s">
        <v>13</v>
      </c>
      <c r="B1631" t="s">
        <v>63</v>
      </c>
      <c r="C1631" t="s">
        <v>1142</v>
      </c>
      <c r="D1631" t="s">
        <v>1100</v>
      </c>
      <c r="E1631" t="s">
        <v>87</v>
      </c>
      <c r="F1631" t="str">
        <f t="shared" si="25"/>
        <v>5002457519</v>
      </c>
      <c r="G1631" t="s">
        <v>1407</v>
      </c>
      <c r="H1631" t="s">
        <v>1210</v>
      </c>
      <c r="I1631" s="4">
        <v>45050</v>
      </c>
    </row>
    <row r="1632" spans="1:9" x14ac:dyDescent="0.2">
      <c r="A1632" t="s">
        <v>16</v>
      </c>
      <c r="B1632" t="s">
        <v>63</v>
      </c>
      <c r="C1632" t="s">
        <v>1142</v>
      </c>
      <c r="D1632" t="s">
        <v>1103</v>
      </c>
      <c r="E1632" t="s">
        <v>16</v>
      </c>
      <c r="F1632" t="str">
        <f t="shared" si="25"/>
        <v>500245911</v>
      </c>
      <c r="G1632" t="s">
        <v>1407</v>
      </c>
      <c r="H1632" t="s">
        <v>1551</v>
      </c>
      <c r="I1632" s="4">
        <v>44994</v>
      </c>
    </row>
    <row r="1633" spans="1:9" x14ac:dyDescent="0.2">
      <c r="A1633" t="s">
        <v>16</v>
      </c>
      <c r="B1633" t="s">
        <v>63</v>
      </c>
      <c r="C1633" t="s">
        <v>1142</v>
      </c>
      <c r="D1633" t="s">
        <v>1104</v>
      </c>
      <c r="E1633" t="s">
        <v>16</v>
      </c>
      <c r="F1633" t="str">
        <f t="shared" si="25"/>
        <v>500259261</v>
      </c>
      <c r="G1633" t="s">
        <v>1165</v>
      </c>
      <c r="H1633" t="s">
        <v>1353</v>
      </c>
      <c r="I1633" s="4">
        <v>45054</v>
      </c>
    </row>
    <row r="1634" spans="1:9" x14ac:dyDescent="0.2">
      <c r="A1634" t="s">
        <v>16</v>
      </c>
      <c r="B1634" t="s">
        <v>63</v>
      </c>
      <c r="C1634" t="s">
        <v>1142</v>
      </c>
      <c r="D1634" t="s">
        <v>1105</v>
      </c>
      <c r="E1634" t="s">
        <v>16</v>
      </c>
      <c r="F1634" t="str">
        <f t="shared" si="25"/>
        <v>500259271</v>
      </c>
      <c r="G1634" t="s">
        <v>1147</v>
      </c>
      <c r="H1634" t="s">
        <v>1353</v>
      </c>
      <c r="I1634" s="4">
        <v>45054</v>
      </c>
    </row>
    <row r="1635" spans="1:9" x14ac:dyDescent="0.2">
      <c r="A1635" t="s">
        <v>16</v>
      </c>
      <c r="B1635" t="s">
        <v>63</v>
      </c>
      <c r="C1635" t="s">
        <v>1142</v>
      </c>
      <c r="D1635" t="s">
        <v>1106</v>
      </c>
      <c r="E1635" t="s">
        <v>16</v>
      </c>
      <c r="F1635" t="str">
        <f t="shared" si="25"/>
        <v>500259301</v>
      </c>
      <c r="G1635" t="s">
        <v>1147</v>
      </c>
      <c r="H1635" t="s">
        <v>1353</v>
      </c>
      <c r="I1635" s="4">
        <v>45056</v>
      </c>
    </row>
    <row r="1636" spans="1:9" x14ac:dyDescent="0.2">
      <c r="A1636" t="s">
        <v>16</v>
      </c>
      <c r="B1636" t="s">
        <v>63</v>
      </c>
      <c r="C1636" t="s">
        <v>1142</v>
      </c>
      <c r="D1636" t="s">
        <v>1107</v>
      </c>
      <c r="E1636" t="s">
        <v>16</v>
      </c>
      <c r="F1636" t="str">
        <f t="shared" si="25"/>
        <v>500259931</v>
      </c>
      <c r="G1636" t="s">
        <v>1407</v>
      </c>
      <c r="H1636" t="s">
        <v>1552</v>
      </c>
      <c r="I1636" s="4">
        <v>45078</v>
      </c>
    </row>
    <row r="1637" spans="1:9" x14ac:dyDescent="0.2">
      <c r="A1637" t="s">
        <v>16</v>
      </c>
      <c r="B1637" t="s">
        <v>63</v>
      </c>
      <c r="C1637" t="s">
        <v>1142</v>
      </c>
      <c r="D1637" t="s">
        <v>1108</v>
      </c>
      <c r="E1637" t="s">
        <v>16</v>
      </c>
      <c r="F1637" t="str">
        <f t="shared" si="25"/>
        <v>500260011</v>
      </c>
      <c r="G1637" t="s">
        <v>1407</v>
      </c>
      <c r="H1637" t="s">
        <v>1552</v>
      </c>
      <c r="I1637" s="4">
        <v>45078</v>
      </c>
    </row>
    <row r="1638" spans="1:9" x14ac:dyDescent="0.2">
      <c r="A1638" t="s">
        <v>16</v>
      </c>
      <c r="B1638" t="s">
        <v>63</v>
      </c>
      <c r="C1638" t="s">
        <v>1142</v>
      </c>
      <c r="D1638" t="s">
        <v>1109</v>
      </c>
      <c r="E1638" t="s">
        <v>16</v>
      </c>
      <c r="F1638" t="str">
        <f t="shared" si="25"/>
        <v>500260071</v>
      </c>
      <c r="G1638" t="s">
        <v>1407</v>
      </c>
      <c r="H1638" t="s">
        <v>1552</v>
      </c>
      <c r="I1638" s="4">
        <v>45078</v>
      </c>
    </row>
    <row r="1639" spans="1:9" x14ac:dyDescent="0.2">
      <c r="A1639" t="s">
        <v>16</v>
      </c>
      <c r="B1639" t="s">
        <v>63</v>
      </c>
      <c r="C1639" t="s">
        <v>1142</v>
      </c>
      <c r="D1639" t="s">
        <v>1110</v>
      </c>
      <c r="E1639" t="s">
        <v>16</v>
      </c>
      <c r="F1639" t="str">
        <f t="shared" si="25"/>
        <v>500260101</v>
      </c>
      <c r="G1639" t="s">
        <v>1407</v>
      </c>
      <c r="H1639" t="s">
        <v>1552</v>
      </c>
      <c r="I1639" s="4">
        <v>45078</v>
      </c>
    </row>
    <row r="1640" spans="1:9" x14ac:dyDescent="0.2">
      <c r="A1640" t="s">
        <v>16</v>
      </c>
      <c r="B1640" t="s">
        <v>63</v>
      </c>
      <c r="C1640" t="s">
        <v>1142</v>
      </c>
      <c r="D1640" t="s">
        <v>1111</v>
      </c>
      <c r="E1640" t="s">
        <v>16</v>
      </c>
      <c r="F1640" t="str">
        <f t="shared" si="25"/>
        <v>500260211</v>
      </c>
      <c r="G1640" t="s">
        <v>1420</v>
      </c>
      <c r="H1640" t="s">
        <v>1148</v>
      </c>
      <c r="I1640" s="4">
        <v>45078</v>
      </c>
    </row>
    <row r="1641" spans="1:9" x14ac:dyDescent="0.2">
      <c r="A1641" t="s">
        <v>16</v>
      </c>
      <c r="B1641" t="s">
        <v>63</v>
      </c>
      <c r="C1641" t="s">
        <v>1142</v>
      </c>
      <c r="D1641" t="s">
        <v>1112</v>
      </c>
      <c r="E1641" t="s">
        <v>16</v>
      </c>
      <c r="F1641" t="str">
        <f t="shared" si="25"/>
        <v>500261961</v>
      </c>
      <c r="G1641" t="s">
        <v>1153</v>
      </c>
      <c r="H1641" t="s">
        <v>1179</v>
      </c>
      <c r="I1641" s="4">
        <v>45114</v>
      </c>
    </row>
    <row r="1642" spans="1:9" x14ac:dyDescent="0.2">
      <c r="A1642" t="s">
        <v>16</v>
      </c>
      <c r="B1642" t="s">
        <v>63</v>
      </c>
      <c r="C1642" t="s">
        <v>1142</v>
      </c>
      <c r="D1642" t="s">
        <v>1113</v>
      </c>
      <c r="E1642" t="s">
        <v>16</v>
      </c>
      <c r="F1642" t="str">
        <f t="shared" si="25"/>
        <v>500262631</v>
      </c>
      <c r="G1642" t="s">
        <v>1317</v>
      </c>
      <c r="H1642" t="s">
        <v>1210</v>
      </c>
      <c r="I1642" s="4">
        <v>45154</v>
      </c>
    </row>
    <row r="1643" spans="1:9" x14ac:dyDescent="0.2">
      <c r="A1643" t="s">
        <v>58</v>
      </c>
      <c r="B1643" t="s">
        <v>63</v>
      </c>
      <c r="C1643" t="s">
        <v>1142</v>
      </c>
      <c r="D1643" t="s">
        <v>1113</v>
      </c>
      <c r="E1643" t="s">
        <v>73</v>
      </c>
      <c r="F1643" t="str">
        <f t="shared" si="25"/>
        <v>500262637</v>
      </c>
      <c r="G1643" t="s">
        <v>1407</v>
      </c>
      <c r="H1643" t="s">
        <v>1210</v>
      </c>
      <c r="I1643" s="4">
        <v>45306</v>
      </c>
    </row>
    <row r="1644" spans="1:9" x14ac:dyDescent="0.2">
      <c r="A1644" t="s">
        <v>16</v>
      </c>
      <c r="B1644" t="s">
        <v>63</v>
      </c>
      <c r="C1644" t="s">
        <v>1142</v>
      </c>
      <c r="D1644" t="s">
        <v>1114</v>
      </c>
      <c r="E1644" t="s">
        <v>16</v>
      </c>
      <c r="F1644" t="str">
        <f t="shared" si="25"/>
        <v>500262761</v>
      </c>
      <c r="G1644" t="s">
        <v>1204</v>
      </c>
      <c r="H1644" t="s">
        <v>1509</v>
      </c>
      <c r="I1644" s="4">
        <v>45160</v>
      </c>
    </row>
    <row r="1645" spans="1:9" x14ac:dyDescent="0.2">
      <c r="A1645" t="s">
        <v>16</v>
      </c>
      <c r="B1645" t="s">
        <v>63</v>
      </c>
      <c r="C1645" t="s">
        <v>1142</v>
      </c>
      <c r="D1645" t="s">
        <v>1114</v>
      </c>
      <c r="E1645" t="s">
        <v>138</v>
      </c>
      <c r="F1645" t="str">
        <f t="shared" si="25"/>
        <v>500262768</v>
      </c>
      <c r="G1645" t="s">
        <v>1143</v>
      </c>
      <c r="H1645" t="s">
        <v>1375</v>
      </c>
      <c r="I1645" s="4">
        <v>45160</v>
      </c>
    </row>
    <row r="1646" spans="1:9" x14ac:dyDescent="0.2">
      <c r="A1646" t="s">
        <v>16</v>
      </c>
      <c r="B1646" t="s">
        <v>63</v>
      </c>
      <c r="C1646" t="s">
        <v>1142</v>
      </c>
      <c r="D1646" t="s">
        <v>1115</v>
      </c>
      <c r="E1646" t="s">
        <v>16</v>
      </c>
      <c r="F1646" t="str">
        <f t="shared" si="25"/>
        <v>500262781</v>
      </c>
      <c r="G1646" t="s">
        <v>1153</v>
      </c>
      <c r="H1646" t="s">
        <v>1562</v>
      </c>
      <c r="I1646" s="4">
        <v>45161</v>
      </c>
    </row>
    <row r="1647" spans="1:9" x14ac:dyDescent="0.2">
      <c r="A1647" t="s">
        <v>16</v>
      </c>
      <c r="B1647" t="s">
        <v>63</v>
      </c>
      <c r="C1647" t="s">
        <v>1142</v>
      </c>
      <c r="D1647" t="s">
        <v>1118</v>
      </c>
      <c r="E1647" t="s">
        <v>16</v>
      </c>
      <c r="F1647" t="str">
        <f t="shared" si="25"/>
        <v>500263961</v>
      </c>
      <c r="G1647" t="s">
        <v>1407</v>
      </c>
      <c r="H1647" t="s">
        <v>1353</v>
      </c>
      <c r="I1647" s="4">
        <v>45274</v>
      </c>
    </row>
    <row r="1648" spans="1:9" x14ac:dyDescent="0.2">
      <c r="A1648" t="s">
        <v>16</v>
      </c>
      <c r="B1648" t="s">
        <v>63</v>
      </c>
      <c r="C1648" t="s">
        <v>1142</v>
      </c>
      <c r="D1648" t="s">
        <v>1119</v>
      </c>
      <c r="E1648" t="s">
        <v>16</v>
      </c>
      <c r="F1648" t="str">
        <f t="shared" si="25"/>
        <v>500263971</v>
      </c>
      <c r="G1648" t="s">
        <v>1407</v>
      </c>
      <c r="H1648" t="s">
        <v>1551</v>
      </c>
      <c r="I1648" s="4">
        <v>45274</v>
      </c>
    </row>
    <row r="1649" spans="1:9" x14ac:dyDescent="0.2">
      <c r="A1649" t="s">
        <v>16</v>
      </c>
      <c r="B1649" t="s">
        <v>63</v>
      </c>
      <c r="C1649" t="s">
        <v>1142</v>
      </c>
      <c r="D1649" t="s">
        <v>1120</v>
      </c>
      <c r="E1649" t="s">
        <v>16</v>
      </c>
      <c r="F1649" t="str">
        <f t="shared" si="25"/>
        <v>500263981</v>
      </c>
      <c r="G1649" t="s">
        <v>1407</v>
      </c>
      <c r="H1649" t="s">
        <v>1551</v>
      </c>
      <c r="I1649" s="4">
        <v>45274</v>
      </c>
    </row>
    <row r="1650" spans="1:9" x14ac:dyDescent="0.2">
      <c r="A1650" t="s">
        <v>16</v>
      </c>
      <c r="B1650" t="s">
        <v>63</v>
      </c>
      <c r="C1650" t="s">
        <v>1142</v>
      </c>
      <c r="D1650" t="s">
        <v>1121</v>
      </c>
      <c r="E1650" t="s">
        <v>16</v>
      </c>
      <c r="F1650" t="str">
        <f t="shared" si="25"/>
        <v>500264781</v>
      </c>
      <c r="G1650" t="s">
        <v>1204</v>
      </c>
      <c r="H1650" t="s">
        <v>1353</v>
      </c>
      <c r="I1650" s="4">
        <v>45358</v>
      </c>
    </row>
    <row r="1651" spans="1:9" x14ac:dyDescent="0.2">
      <c r="A1651" t="s">
        <v>16</v>
      </c>
      <c r="B1651" t="s">
        <v>63</v>
      </c>
      <c r="C1651" t="s">
        <v>1142</v>
      </c>
      <c r="D1651" t="s">
        <v>1122</v>
      </c>
      <c r="E1651" t="s">
        <v>16</v>
      </c>
      <c r="F1651" t="str">
        <f t="shared" si="25"/>
        <v>500264831</v>
      </c>
      <c r="G1651" t="s">
        <v>1204</v>
      </c>
      <c r="H1651" t="s">
        <v>1353</v>
      </c>
      <c r="I1651" s="4">
        <v>45358</v>
      </c>
    </row>
    <row r="1652" spans="1:9" x14ac:dyDescent="0.2">
      <c r="A1652" t="s">
        <v>16</v>
      </c>
      <c r="B1652" t="s">
        <v>63</v>
      </c>
      <c r="C1652" t="s">
        <v>1142</v>
      </c>
      <c r="D1652" t="s">
        <v>1124</v>
      </c>
      <c r="E1652" t="s">
        <v>16</v>
      </c>
      <c r="F1652" t="str">
        <f t="shared" si="25"/>
        <v>500265421</v>
      </c>
      <c r="G1652" t="s">
        <v>1153</v>
      </c>
      <c r="H1652" t="s">
        <v>1567</v>
      </c>
      <c r="I1652" s="4">
        <v>45419</v>
      </c>
    </row>
    <row r="1653" spans="1:9" x14ac:dyDescent="0.2">
      <c r="A1653" t="s">
        <v>16</v>
      </c>
      <c r="B1653" t="s">
        <v>63</v>
      </c>
      <c r="C1653" t="s">
        <v>1142</v>
      </c>
      <c r="D1653" t="s">
        <v>1125</v>
      </c>
      <c r="E1653" t="s">
        <v>16</v>
      </c>
      <c r="F1653" t="str">
        <f t="shared" si="25"/>
        <v>500265431</v>
      </c>
      <c r="G1653" t="s">
        <v>1204</v>
      </c>
      <c r="H1653" t="s">
        <v>1148</v>
      </c>
      <c r="I1653" s="4">
        <v>45419</v>
      </c>
    </row>
    <row r="1654" spans="1:9" x14ac:dyDescent="0.2">
      <c r="A1654" t="s">
        <v>58</v>
      </c>
      <c r="B1654" t="s">
        <v>63</v>
      </c>
      <c r="C1654" t="s">
        <v>1142</v>
      </c>
      <c r="D1654" t="s">
        <v>1125</v>
      </c>
      <c r="E1654" t="s">
        <v>84</v>
      </c>
      <c r="F1654" t="str">
        <f t="shared" si="25"/>
        <v>5002654315</v>
      </c>
      <c r="G1654" t="s">
        <v>1204</v>
      </c>
      <c r="H1654" t="s">
        <v>1148</v>
      </c>
      <c r="I1654" s="4">
        <v>45566</v>
      </c>
    </row>
    <row r="1655" spans="1:9" x14ac:dyDescent="0.2">
      <c r="A1655" t="s">
        <v>16</v>
      </c>
      <c r="B1655" t="s">
        <v>63</v>
      </c>
      <c r="C1655" t="s">
        <v>1142</v>
      </c>
      <c r="D1655" t="s">
        <v>1568</v>
      </c>
      <c r="E1655" t="s">
        <v>16</v>
      </c>
      <c r="F1655" t="str">
        <f t="shared" si="25"/>
        <v>500267311</v>
      </c>
      <c r="G1655" t="s">
        <v>1147</v>
      </c>
      <c r="H1655" t="s">
        <v>1546</v>
      </c>
      <c r="I1655" s="4">
        <v>45594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2336"/>
  <sheetViews>
    <sheetView workbookViewId="0">
      <selection sqref="A1:A1048576"/>
    </sheetView>
  </sheetViews>
  <sheetFormatPr baseColWidth="10" defaultRowHeight="12.75" x14ac:dyDescent="0.2"/>
  <cols>
    <col min="1" max="1" width="42" bestFit="1" customWidth="1"/>
  </cols>
  <sheetData>
    <row r="1" spans="1:4" x14ac:dyDescent="0.2">
      <c r="A1" s="1" t="s">
        <v>1570</v>
      </c>
      <c r="B1" t="s">
        <v>1126</v>
      </c>
    </row>
    <row r="2" spans="1:4" x14ac:dyDescent="0.2">
      <c r="A2" t="s">
        <v>70</v>
      </c>
      <c r="B2">
        <v>37.225999999999999</v>
      </c>
      <c r="C2">
        <v>0.04</v>
      </c>
    </row>
    <row r="3" spans="1:4" x14ac:dyDescent="0.2">
      <c r="A3" t="s">
        <v>121</v>
      </c>
      <c r="B3" t="s">
        <v>1571</v>
      </c>
      <c r="C3">
        <v>1.7999999999999999E-2</v>
      </c>
    </row>
    <row r="4" spans="1:4" x14ac:dyDescent="0.2">
      <c r="A4" t="s">
        <v>110</v>
      </c>
      <c r="B4" t="s">
        <v>1572</v>
      </c>
      <c r="C4" t="s">
        <v>1573</v>
      </c>
      <c r="D4" t="s">
        <v>1574</v>
      </c>
    </row>
    <row r="5" spans="1:4" x14ac:dyDescent="0.2">
      <c r="A5" t="s">
        <v>1575</v>
      </c>
      <c r="B5" t="s">
        <v>1576</v>
      </c>
      <c r="C5" t="s">
        <v>1577</v>
      </c>
      <c r="D5" t="s">
        <v>1578</v>
      </c>
    </row>
    <row r="6" spans="1:4" x14ac:dyDescent="0.2">
      <c r="A6" t="s">
        <v>882</v>
      </c>
      <c r="B6" t="s">
        <v>1579</v>
      </c>
      <c r="C6" t="s">
        <v>1580</v>
      </c>
    </row>
    <row r="7" spans="1:4" x14ac:dyDescent="0.2">
      <c r="A7" t="s">
        <v>1581</v>
      </c>
      <c r="B7" t="s">
        <v>1576</v>
      </c>
      <c r="C7" t="s">
        <v>1577</v>
      </c>
      <c r="D7" t="s">
        <v>1582</v>
      </c>
    </row>
    <row r="8" spans="1:4" x14ac:dyDescent="0.2">
      <c r="A8" t="s">
        <v>70</v>
      </c>
      <c r="B8">
        <v>37.225999999999999</v>
      </c>
      <c r="C8">
        <v>0.04</v>
      </c>
    </row>
    <row r="9" spans="1:4" x14ac:dyDescent="0.2">
      <c r="A9" t="s">
        <v>121</v>
      </c>
      <c r="B9" t="s">
        <v>1571</v>
      </c>
      <c r="C9">
        <v>1.7999999999999999E-2</v>
      </c>
    </row>
    <row r="10" spans="1:4" x14ac:dyDescent="0.2">
      <c r="A10" t="s">
        <v>110</v>
      </c>
      <c r="B10" t="s">
        <v>1572</v>
      </c>
      <c r="C10" t="s">
        <v>1573</v>
      </c>
      <c r="D10" t="s">
        <v>1574</v>
      </c>
    </row>
    <row r="11" spans="1:4" x14ac:dyDescent="0.2">
      <c r="A11" t="s">
        <v>1575</v>
      </c>
      <c r="B11" t="s">
        <v>1576</v>
      </c>
      <c r="C11" t="s">
        <v>1577</v>
      </c>
      <c r="D11" t="s">
        <v>1578</v>
      </c>
    </row>
    <row r="12" spans="1:4" x14ac:dyDescent="0.2">
      <c r="A12" t="s">
        <v>882</v>
      </c>
      <c r="B12" t="s">
        <v>1579</v>
      </c>
      <c r="C12" t="s">
        <v>1580</v>
      </c>
    </row>
    <row r="13" spans="1:4" x14ac:dyDescent="0.2">
      <c r="A13" t="s">
        <v>1581</v>
      </c>
      <c r="B13" t="s">
        <v>1576</v>
      </c>
      <c r="C13" t="s">
        <v>1577</v>
      </c>
      <c r="D13" t="s">
        <v>1582</v>
      </c>
    </row>
    <row r="14" spans="1:4" x14ac:dyDescent="0.2">
      <c r="A14" t="s">
        <v>50</v>
      </c>
      <c r="B14">
        <v>59.25</v>
      </c>
      <c r="C14" t="s">
        <v>1583</v>
      </c>
    </row>
    <row r="15" spans="1:4" x14ac:dyDescent="0.2">
      <c r="A15" t="s">
        <v>52</v>
      </c>
      <c r="B15">
        <v>0</v>
      </c>
      <c r="C15">
        <v>0.38</v>
      </c>
    </row>
    <row r="16" spans="1:4" x14ac:dyDescent="0.2">
      <c r="A16" t="s">
        <v>52</v>
      </c>
      <c r="B16">
        <v>5</v>
      </c>
      <c r="C16" t="s">
        <v>1584</v>
      </c>
    </row>
    <row r="17" spans="1:5" x14ac:dyDescent="0.2">
      <c r="A17" t="s">
        <v>52</v>
      </c>
      <c r="B17">
        <v>46</v>
      </c>
      <c r="C17" t="s">
        <v>1584</v>
      </c>
    </row>
    <row r="18" spans="1:5" x14ac:dyDescent="0.2">
      <c r="A18" t="s">
        <v>55</v>
      </c>
      <c r="B18">
        <v>10.5</v>
      </c>
      <c r="C18">
        <v>2</v>
      </c>
    </row>
    <row r="19" spans="1:5" x14ac:dyDescent="0.2">
      <c r="A19" t="s">
        <v>57</v>
      </c>
      <c r="B19">
        <v>8</v>
      </c>
      <c r="C19" t="s">
        <v>1585</v>
      </c>
    </row>
    <row r="20" spans="1:5" x14ac:dyDescent="0.2">
      <c r="A20" t="s">
        <v>57</v>
      </c>
      <c r="B20">
        <v>6</v>
      </c>
      <c r="C20" t="s">
        <v>1586</v>
      </c>
    </row>
    <row r="21" spans="1:5" x14ac:dyDescent="0.2">
      <c r="A21" t="s">
        <v>59</v>
      </c>
      <c r="B21" t="s">
        <v>1587</v>
      </c>
      <c r="C21" t="s">
        <v>1588</v>
      </c>
      <c r="D21" t="s">
        <v>1589</v>
      </c>
    </row>
    <row r="22" spans="1:5" x14ac:dyDescent="0.2">
      <c r="A22" t="s">
        <v>61</v>
      </c>
      <c r="B22" t="s">
        <v>1571</v>
      </c>
      <c r="C22">
        <v>0.01</v>
      </c>
    </row>
    <row r="23" spans="1:5" x14ac:dyDescent="0.2">
      <c r="A23" t="s">
        <v>110</v>
      </c>
      <c r="B23" t="s">
        <v>1572</v>
      </c>
      <c r="C23" t="s">
        <v>1573</v>
      </c>
      <c r="D23" t="s">
        <v>1574</v>
      </c>
    </row>
    <row r="24" spans="1:5" x14ac:dyDescent="0.2">
      <c r="A24" t="s">
        <v>50</v>
      </c>
      <c r="B24">
        <v>44.25</v>
      </c>
      <c r="C24" t="s">
        <v>1583</v>
      </c>
    </row>
    <row r="25" spans="1:5" x14ac:dyDescent="0.2">
      <c r="A25" t="s">
        <v>57</v>
      </c>
      <c r="B25">
        <v>6</v>
      </c>
      <c r="C25" t="s">
        <v>1590</v>
      </c>
      <c r="D25" t="s">
        <v>1591</v>
      </c>
    </row>
    <row r="26" spans="1:5" x14ac:dyDescent="0.2">
      <c r="A26" t="s">
        <v>52</v>
      </c>
      <c r="B26">
        <v>6</v>
      </c>
      <c r="C26" t="s">
        <v>1584</v>
      </c>
    </row>
    <row r="27" spans="1:5" x14ac:dyDescent="0.2">
      <c r="A27" t="s">
        <v>52</v>
      </c>
      <c r="B27">
        <v>31</v>
      </c>
      <c r="C27" t="s">
        <v>1584</v>
      </c>
    </row>
    <row r="28" spans="1:5" x14ac:dyDescent="0.2">
      <c r="A28" t="s">
        <v>52</v>
      </c>
      <c r="B28">
        <v>0</v>
      </c>
      <c r="C28">
        <v>0.38</v>
      </c>
    </row>
    <row r="29" spans="1:5" x14ac:dyDescent="0.2">
      <c r="A29" t="s">
        <v>57</v>
      </c>
      <c r="B29">
        <v>8</v>
      </c>
      <c r="C29">
        <v>-0.09</v>
      </c>
    </row>
    <row r="30" spans="1:5" x14ac:dyDescent="0.2">
      <c r="A30" t="s">
        <v>59</v>
      </c>
      <c r="B30" t="s">
        <v>1587</v>
      </c>
      <c r="C30" t="s">
        <v>1588</v>
      </c>
      <c r="D30" t="s">
        <v>1589</v>
      </c>
    </row>
    <row r="31" spans="1:5" x14ac:dyDescent="0.2">
      <c r="A31" t="s">
        <v>1592</v>
      </c>
      <c r="B31">
        <v>10.5</v>
      </c>
      <c r="C31">
        <v>2</v>
      </c>
    </row>
    <row r="32" spans="1:5" x14ac:dyDescent="0.2">
      <c r="A32" t="s">
        <v>61</v>
      </c>
      <c r="B32" t="s">
        <v>1571</v>
      </c>
      <c r="C32">
        <v>0.01</v>
      </c>
      <c r="D32" t="s">
        <v>1593</v>
      </c>
      <c r="E32" t="s">
        <v>1594</v>
      </c>
    </row>
    <row r="33" spans="1:5" x14ac:dyDescent="0.2">
      <c r="A33" t="s">
        <v>110</v>
      </c>
      <c r="B33" t="s">
        <v>1572</v>
      </c>
      <c r="C33" t="s">
        <v>1573</v>
      </c>
      <c r="D33" t="s">
        <v>1574</v>
      </c>
    </row>
    <row r="34" spans="1:5" x14ac:dyDescent="0.2">
      <c r="A34" t="s">
        <v>1595</v>
      </c>
      <c r="B34" t="s">
        <v>1596</v>
      </c>
      <c r="C34" t="s">
        <v>1597</v>
      </c>
    </row>
    <row r="35" spans="1:5" x14ac:dyDescent="0.2">
      <c r="A35" t="s">
        <v>1595</v>
      </c>
      <c r="B35" t="s">
        <v>1598</v>
      </c>
      <c r="C35" t="s">
        <v>1599</v>
      </c>
      <c r="D35" t="s">
        <v>1597</v>
      </c>
    </row>
    <row r="36" spans="1:5" x14ac:dyDescent="0.2">
      <c r="A36" t="s">
        <v>52</v>
      </c>
      <c r="B36">
        <v>29.5</v>
      </c>
      <c r="C36" t="s">
        <v>1600</v>
      </c>
    </row>
    <row r="37" spans="1:5" x14ac:dyDescent="0.2">
      <c r="A37" t="s">
        <v>52</v>
      </c>
      <c r="B37">
        <v>9.5</v>
      </c>
      <c r="C37">
        <v>0.2</v>
      </c>
    </row>
    <row r="38" spans="1:5" x14ac:dyDescent="0.2">
      <c r="A38" t="s">
        <v>57</v>
      </c>
      <c r="B38">
        <v>14</v>
      </c>
      <c r="C38" t="s">
        <v>1601</v>
      </c>
    </row>
    <row r="39" spans="1:5" x14ac:dyDescent="0.2">
      <c r="A39" t="s">
        <v>52</v>
      </c>
      <c r="B39">
        <v>6</v>
      </c>
      <c r="C39" t="s">
        <v>1584</v>
      </c>
    </row>
    <row r="40" spans="1:5" x14ac:dyDescent="0.2">
      <c r="A40" t="s">
        <v>57</v>
      </c>
      <c r="B40">
        <v>6</v>
      </c>
      <c r="C40" t="s">
        <v>1590</v>
      </c>
      <c r="D40" t="s">
        <v>1591</v>
      </c>
    </row>
    <row r="41" spans="1:5" x14ac:dyDescent="0.2">
      <c r="A41" t="s">
        <v>57</v>
      </c>
      <c r="B41">
        <v>7</v>
      </c>
      <c r="C41">
        <v>-0.2</v>
      </c>
    </row>
    <row r="42" spans="1:5" x14ac:dyDescent="0.2">
      <c r="A42" t="s">
        <v>1602</v>
      </c>
      <c r="B42">
        <v>1</v>
      </c>
      <c r="C42" t="s">
        <v>1603</v>
      </c>
      <c r="D42">
        <v>10</v>
      </c>
    </row>
    <row r="43" spans="1:5" x14ac:dyDescent="0.2">
      <c r="A43" t="s">
        <v>61</v>
      </c>
      <c r="B43" t="s">
        <v>1571</v>
      </c>
      <c r="C43">
        <v>0.01</v>
      </c>
      <c r="D43" t="s">
        <v>1593</v>
      </c>
      <c r="E43" t="s">
        <v>1594</v>
      </c>
    </row>
    <row r="44" spans="1:5" x14ac:dyDescent="0.2">
      <c r="A44" t="s">
        <v>1575</v>
      </c>
      <c r="B44" t="s">
        <v>1576</v>
      </c>
      <c r="C44" t="s">
        <v>1577</v>
      </c>
      <c r="D44" t="s">
        <v>1578</v>
      </c>
    </row>
    <row r="45" spans="1:5" x14ac:dyDescent="0.2">
      <c r="A45" t="s">
        <v>882</v>
      </c>
      <c r="B45" t="s">
        <v>1579</v>
      </c>
      <c r="C45" t="s">
        <v>1580</v>
      </c>
    </row>
    <row r="46" spans="1:5" x14ac:dyDescent="0.2">
      <c r="A46" t="s">
        <v>1581</v>
      </c>
      <c r="B46" t="s">
        <v>1576</v>
      </c>
      <c r="C46" t="s">
        <v>1577</v>
      </c>
      <c r="D46" t="s">
        <v>1582</v>
      </c>
    </row>
    <row r="47" spans="1:5" x14ac:dyDescent="0.2">
      <c r="A47" t="s">
        <v>50</v>
      </c>
      <c r="B47">
        <v>40</v>
      </c>
      <c r="C47">
        <v>0.3</v>
      </c>
    </row>
    <row r="48" spans="1:5" x14ac:dyDescent="0.2">
      <c r="A48" t="s">
        <v>52</v>
      </c>
      <c r="B48">
        <v>18</v>
      </c>
      <c r="C48" t="s">
        <v>1604</v>
      </c>
    </row>
    <row r="49" spans="1:3" x14ac:dyDescent="0.2">
      <c r="A49" t="s">
        <v>52</v>
      </c>
      <c r="B49">
        <v>7</v>
      </c>
      <c r="C49">
        <v>-0.3</v>
      </c>
    </row>
    <row r="50" spans="1:3" x14ac:dyDescent="0.2">
      <c r="A50" t="s">
        <v>1605</v>
      </c>
      <c r="B50">
        <v>12</v>
      </c>
      <c r="C50">
        <v>0.3</v>
      </c>
    </row>
    <row r="51" spans="1:3" x14ac:dyDescent="0.2">
      <c r="A51" t="s">
        <v>1605</v>
      </c>
      <c r="B51">
        <v>20</v>
      </c>
      <c r="C51" t="s">
        <v>1604</v>
      </c>
    </row>
    <row r="52" spans="1:3" x14ac:dyDescent="0.2">
      <c r="A52" t="s">
        <v>70</v>
      </c>
      <c r="B52">
        <v>15</v>
      </c>
      <c r="C52" t="s">
        <v>1606</v>
      </c>
    </row>
    <row r="53" spans="1:3" x14ac:dyDescent="0.2">
      <c r="A53" t="s">
        <v>70</v>
      </c>
      <c r="B53">
        <v>10</v>
      </c>
      <c r="C53">
        <v>0.1</v>
      </c>
    </row>
    <row r="54" spans="1:3" x14ac:dyDescent="0.2">
      <c r="A54" t="s">
        <v>70</v>
      </c>
      <c r="B54">
        <v>4</v>
      </c>
      <c r="C54" t="s">
        <v>1606</v>
      </c>
    </row>
    <row r="55" spans="1:3" x14ac:dyDescent="0.2">
      <c r="A55" t="s">
        <v>207</v>
      </c>
      <c r="B55">
        <v>11</v>
      </c>
      <c r="C55" t="s">
        <v>1606</v>
      </c>
    </row>
    <row r="56" spans="1:3" x14ac:dyDescent="0.2">
      <c r="A56" t="s">
        <v>59</v>
      </c>
      <c r="B56" t="s">
        <v>1607</v>
      </c>
    </row>
    <row r="57" spans="1:3" x14ac:dyDescent="0.2">
      <c r="A57" t="s">
        <v>70</v>
      </c>
      <c r="B57">
        <v>4.5</v>
      </c>
      <c r="C57" t="s">
        <v>1606</v>
      </c>
    </row>
    <row r="58" spans="1:3" x14ac:dyDescent="0.2">
      <c r="A58" t="s">
        <v>70</v>
      </c>
      <c r="B58">
        <v>7</v>
      </c>
      <c r="C58" t="s">
        <v>1606</v>
      </c>
    </row>
    <row r="59" spans="1:3" x14ac:dyDescent="0.2">
      <c r="A59" t="s">
        <v>71</v>
      </c>
      <c r="B59">
        <v>13</v>
      </c>
      <c r="C59">
        <v>-0.3</v>
      </c>
    </row>
    <row r="60" spans="1:3" x14ac:dyDescent="0.2">
      <c r="A60" t="s">
        <v>72</v>
      </c>
      <c r="B60">
        <v>1</v>
      </c>
      <c r="C60" t="s">
        <v>1604</v>
      </c>
    </row>
    <row r="61" spans="1:3" x14ac:dyDescent="0.2">
      <c r="A61" t="s">
        <v>57</v>
      </c>
      <c r="B61">
        <v>16.7</v>
      </c>
      <c r="C61" t="s">
        <v>1608</v>
      </c>
    </row>
    <row r="62" spans="1:3" x14ac:dyDescent="0.2">
      <c r="A62" t="s">
        <v>114</v>
      </c>
      <c r="B62">
        <v>7</v>
      </c>
      <c r="C62" t="s">
        <v>1584</v>
      </c>
    </row>
    <row r="63" spans="1:3" x14ac:dyDescent="0.2">
      <c r="A63" t="s">
        <v>71</v>
      </c>
      <c r="B63">
        <v>0.7</v>
      </c>
      <c r="C63" t="s">
        <v>1609</v>
      </c>
    </row>
    <row r="64" spans="1:3" x14ac:dyDescent="0.2">
      <c r="A64" t="s">
        <v>52</v>
      </c>
      <c r="B64">
        <v>4.8</v>
      </c>
      <c r="C64" t="s">
        <v>1585</v>
      </c>
    </row>
    <row r="65" spans="1:4" x14ac:dyDescent="0.2">
      <c r="A65" t="s">
        <v>52</v>
      </c>
      <c r="B65">
        <v>0.35</v>
      </c>
      <c r="C65" t="s">
        <v>1583</v>
      </c>
    </row>
    <row r="66" spans="1:4" x14ac:dyDescent="0.2">
      <c r="A66" t="s">
        <v>52</v>
      </c>
      <c r="B66">
        <v>2.5</v>
      </c>
      <c r="C66" t="s">
        <v>1584</v>
      </c>
    </row>
    <row r="67" spans="1:4" x14ac:dyDescent="0.2">
      <c r="A67" t="s">
        <v>57</v>
      </c>
      <c r="B67">
        <v>16.3</v>
      </c>
      <c r="C67" t="s">
        <v>1584</v>
      </c>
    </row>
    <row r="68" spans="1:4" x14ac:dyDescent="0.2">
      <c r="A68" t="s">
        <v>57</v>
      </c>
      <c r="B68">
        <v>16.7</v>
      </c>
      <c r="C68" t="s">
        <v>1608</v>
      </c>
    </row>
    <row r="69" spans="1:4" x14ac:dyDescent="0.2">
      <c r="A69" t="s">
        <v>70</v>
      </c>
      <c r="B69">
        <v>16</v>
      </c>
      <c r="C69">
        <v>0.03</v>
      </c>
    </row>
    <row r="70" spans="1:4" x14ac:dyDescent="0.2">
      <c r="A70" t="s">
        <v>121</v>
      </c>
      <c r="B70" t="s">
        <v>1571</v>
      </c>
      <c r="C70">
        <v>0.01</v>
      </c>
    </row>
    <row r="71" spans="1:4" x14ac:dyDescent="0.2">
      <c r="A71" t="s">
        <v>156</v>
      </c>
      <c r="B71" t="s">
        <v>1571</v>
      </c>
      <c r="C71">
        <v>5.0000000000000001E-3</v>
      </c>
    </row>
    <row r="72" spans="1:4" x14ac:dyDescent="0.2">
      <c r="A72" t="s">
        <v>118</v>
      </c>
      <c r="B72" t="s">
        <v>1571</v>
      </c>
      <c r="C72" t="s">
        <v>1610</v>
      </c>
      <c r="D72">
        <v>3</v>
      </c>
    </row>
    <row r="73" spans="1:4" x14ac:dyDescent="0.2">
      <c r="A73" t="s">
        <v>77</v>
      </c>
      <c r="B73" t="s">
        <v>1611</v>
      </c>
      <c r="C73" t="s">
        <v>1612</v>
      </c>
    </row>
    <row r="74" spans="1:4" x14ac:dyDescent="0.2">
      <c r="A74" t="s">
        <v>79</v>
      </c>
    </row>
    <row r="75" spans="1:4" x14ac:dyDescent="0.2">
      <c r="A75" t="s">
        <v>110</v>
      </c>
      <c r="B75" t="s">
        <v>1572</v>
      </c>
      <c r="C75" t="s">
        <v>1573</v>
      </c>
      <c r="D75" t="s">
        <v>1574</v>
      </c>
    </row>
    <row r="76" spans="1:4" x14ac:dyDescent="0.2">
      <c r="A76" t="s">
        <v>81</v>
      </c>
    </row>
    <row r="77" spans="1:4" x14ac:dyDescent="0.2">
      <c r="A77" t="s">
        <v>1575</v>
      </c>
      <c r="B77" t="s">
        <v>1576</v>
      </c>
      <c r="C77" t="s">
        <v>1577</v>
      </c>
      <c r="D77" t="s">
        <v>1578</v>
      </c>
    </row>
    <row r="78" spans="1:4" x14ac:dyDescent="0.2">
      <c r="A78" t="s">
        <v>882</v>
      </c>
      <c r="B78" t="s">
        <v>1579</v>
      </c>
      <c r="C78" t="s">
        <v>1580</v>
      </c>
    </row>
    <row r="79" spans="1:4" x14ac:dyDescent="0.2">
      <c r="A79" t="s">
        <v>1581</v>
      </c>
      <c r="B79" t="s">
        <v>1576</v>
      </c>
      <c r="C79" t="s">
        <v>1577</v>
      </c>
      <c r="D79" t="s">
        <v>1582</v>
      </c>
    </row>
    <row r="80" spans="1:4" x14ac:dyDescent="0.2">
      <c r="A80" t="s">
        <v>487</v>
      </c>
      <c r="B80" t="s">
        <v>1576</v>
      </c>
      <c r="C80" t="s">
        <v>1577</v>
      </c>
      <c r="D80" s="8">
        <v>37415</v>
      </c>
    </row>
    <row r="81" spans="1:5" x14ac:dyDescent="0.2">
      <c r="A81" t="s">
        <v>50</v>
      </c>
      <c r="B81">
        <v>7.2</v>
      </c>
      <c r="C81" t="s">
        <v>1613</v>
      </c>
    </row>
    <row r="82" spans="1:5" x14ac:dyDescent="0.2">
      <c r="A82" t="s">
        <v>52</v>
      </c>
      <c r="B82">
        <v>2</v>
      </c>
      <c r="C82" t="s">
        <v>1614</v>
      </c>
    </row>
    <row r="83" spans="1:5" x14ac:dyDescent="0.2">
      <c r="A83" t="s">
        <v>52</v>
      </c>
      <c r="B83">
        <v>3.93</v>
      </c>
      <c r="C83" t="s">
        <v>1615</v>
      </c>
    </row>
    <row r="84" spans="1:5" x14ac:dyDescent="0.2">
      <c r="A84" t="s">
        <v>57</v>
      </c>
      <c r="B84">
        <v>17.100000000000001</v>
      </c>
      <c r="C84" t="s">
        <v>1616</v>
      </c>
    </row>
    <row r="85" spans="1:5" x14ac:dyDescent="0.2">
      <c r="A85" t="s">
        <v>57</v>
      </c>
      <c r="B85">
        <v>14.85</v>
      </c>
      <c r="C85">
        <v>-0.05</v>
      </c>
    </row>
    <row r="86" spans="1:5" x14ac:dyDescent="0.2">
      <c r="A86" t="s">
        <v>57</v>
      </c>
      <c r="B86">
        <v>15.23</v>
      </c>
      <c r="C86" t="s">
        <v>1617</v>
      </c>
    </row>
    <row r="87" spans="1:5" x14ac:dyDescent="0.2">
      <c r="A87" t="s">
        <v>57</v>
      </c>
      <c r="B87">
        <v>14.4</v>
      </c>
      <c r="C87">
        <v>-0.1</v>
      </c>
    </row>
    <row r="88" spans="1:5" x14ac:dyDescent="0.2">
      <c r="A88" t="s">
        <v>70</v>
      </c>
      <c r="B88">
        <v>12.5</v>
      </c>
      <c r="C88" t="s">
        <v>1618</v>
      </c>
    </row>
    <row r="89" spans="1:5" x14ac:dyDescent="0.2">
      <c r="A89" t="s">
        <v>72</v>
      </c>
      <c r="B89">
        <v>0.5</v>
      </c>
      <c r="C89" t="s">
        <v>1604</v>
      </c>
    </row>
    <row r="90" spans="1:5" x14ac:dyDescent="0.2">
      <c r="A90" t="s">
        <v>72</v>
      </c>
      <c r="B90">
        <v>0.5</v>
      </c>
      <c r="C90" t="s">
        <v>1606</v>
      </c>
    </row>
    <row r="91" spans="1:5" x14ac:dyDescent="0.2">
      <c r="A91" t="s">
        <v>120</v>
      </c>
      <c r="B91">
        <v>0.02</v>
      </c>
      <c r="C91" t="s">
        <v>1593</v>
      </c>
      <c r="D91" t="s">
        <v>1594</v>
      </c>
    </row>
    <row r="92" spans="1:5" x14ac:dyDescent="0.2">
      <c r="A92" t="s">
        <v>209</v>
      </c>
      <c r="B92">
        <v>0.1</v>
      </c>
      <c r="C92" t="s">
        <v>1588</v>
      </c>
      <c r="D92">
        <v>0.2</v>
      </c>
    </row>
    <row r="93" spans="1:5" x14ac:dyDescent="0.2">
      <c r="A93" t="s">
        <v>209</v>
      </c>
      <c r="B93" t="s">
        <v>1571</v>
      </c>
      <c r="C93">
        <v>0.2</v>
      </c>
    </row>
    <row r="94" spans="1:5" x14ac:dyDescent="0.2">
      <c r="A94" t="s">
        <v>118</v>
      </c>
      <c r="B94" t="s">
        <v>1619</v>
      </c>
      <c r="C94">
        <v>1.6</v>
      </c>
      <c r="D94" t="s">
        <v>1620</v>
      </c>
      <c r="E94">
        <v>3.2</v>
      </c>
    </row>
    <row r="95" spans="1:5" x14ac:dyDescent="0.2">
      <c r="A95" t="s">
        <v>90</v>
      </c>
      <c r="B95">
        <v>7.72</v>
      </c>
      <c r="C95" t="s">
        <v>1621</v>
      </c>
      <c r="D95">
        <v>7.0000000000000007E-2</v>
      </c>
    </row>
    <row r="96" spans="1:5" x14ac:dyDescent="0.2">
      <c r="A96" t="s">
        <v>50</v>
      </c>
      <c r="B96">
        <v>7.2</v>
      </c>
      <c r="C96" t="s">
        <v>1613</v>
      </c>
    </row>
    <row r="97" spans="1:5" x14ac:dyDescent="0.2">
      <c r="A97" t="s">
        <v>52</v>
      </c>
      <c r="B97">
        <v>0.15</v>
      </c>
      <c r="C97" t="s">
        <v>1601</v>
      </c>
    </row>
    <row r="98" spans="1:5" x14ac:dyDescent="0.2">
      <c r="A98" t="s">
        <v>52</v>
      </c>
      <c r="B98">
        <v>2</v>
      </c>
      <c r="C98" t="s">
        <v>1614</v>
      </c>
    </row>
    <row r="99" spans="1:5" x14ac:dyDescent="0.2">
      <c r="A99" t="s">
        <v>52</v>
      </c>
      <c r="B99">
        <v>3.93</v>
      </c>
      <c r="C99" t="s">
        <v>1615</v>
      </c>
    </row>
    <row r="100" spans="1:5" x14ac:dyDescent="0.2">
      <c r="A100" t="s">
        <v>57</v>
      </c>
      <c r="B100">
        <v>17.100000000000001</v>
      </c>
      <c r="C100" t="s">
        <v>1616</v>
      </c>
    </row>
    <row r="101" spans="1:5" x14ac:dyDescent="0.2">
      <c r="A101" t="s">
        <v>57</v>
      </c>
      <c r="B101">
        <v>14.85</v>
      </c>
      <c r="C101">
        <v>-0.05</v>
      </c>
    </row>
    <row r="102" spans="1:5" x14ac:dyDescent="0.2">
      <c r="A102" t="s">
        <v>57</v>
      </c>
      <c r="B102">
        <v>15.23</v>
      </c>
      <c r="C102" t="s">
        <v>1617</v>
      </c>
    </row>
    <row r="103" spans="1:5" x14ac:dyDescent="0.2">
      <c r="A103" t="s">
        <v>57</v>
      </c>
      <c r="B103">
        <v>14.4</v>
      </c>
      <c r="C103">
        <v>-0.1</v>
      </c>
    </row>
    <row r="104" spans="1:5" x14ac:dyDescent="0.2">
      <c r="A104" t="s">
        <v>70</v>
      </c>
      <c r="B104">
        <v>12.5</v>
      </c>
      <c r="C104" t="s">
        <v>1618</v>
      </c>
    </row>
    <row r="105" spans="1:5" x14ac:dyDescent="0.2">
      <c r="A105" t="s">
        <v>90</v>
      </c>
      <c r="B105">
        <v>7.72</v>
      </c>
      <c r="C105" t="s">
        <v>1622</v>
      </c>
    </row>
    <row r="106" spans="1:5" x14ac:dyDescent="0.2">
      <c r="A106" t="s">
        <v>72</v>
      </c>
      <c r="B106">
        <v>0.5</v>
      </c>
      <c r="C106" t="s">
        <v>1604</v>
      </c>
    </row>
    <row r="107" spans="1:5" x14ac:dyDescent="0.2">
      <c r="A107" t="s">
        <v>72</v>
      </c>
      <c r="B107">
        <v>0.5</v>
      </c>
      <c r="C107" t="s">
        <v>1606</v>
      </c>
    </row>
    <row r="108" spans="1:5" x14ac:dyDescent="0.2">
      <c r="A108" t="s">
        <v>120</v>
      </c>
      <c r="B108">
        <v>0.02</v>
      </c>
      <c r="C108" t="s">
        <v>1593</v>
      </c>
      <c r="D108" t="s">
        <v>1594</v>
      </c>
    </row>
    <row r="109" spans="1:5" x14ac:dyDescent="0.2">
      <c r="A109" t="s">
        <v>209</v>
      </c>
      <c r="B109">
        <v>0.1</v>
      </c>
      <c r="C109" t="s">
        <v>1588</v>
      </c>
      <c r="D109">
        <v>0.2</v>
      </c>
    </row>
    <row r="110" spans="1:5" x14ac:dyDescent="0.2">
      <c r="A110" t="s">
        <v>209</v>
      </c>
      <c r="B110" t="s">
        <v>1571</v>
      </c>
      <c r="C110">
        <v>0.2</v>
      </c>
    </row>
    <row r="111" spans="1:5" x14ac:dyDescent="0.2">
      <c r="A111" t="s">
        <v>118</v>
      </c>
      <c r="B111" t="s">
        <v>1619</v>
      </c>
      <c r="C111">
        <v>1.6</v>
      </c>
      <c r="D111" t="s">
        <v>1620</v>
      </c>
      <c r="E111">
        <v>3.2</v>
      </c>
    </row>
    <row r="112" spans="1:5" x14ac:dyDescent="0.2">
      <c r="A112" t="s">
        <v>1623</v>
      </c>
      <c r="B112">
        <v>0.15</v>
      </c>
      <c r="C112" t="s">
        <v>1601</v>
      </c>
    </row>
    <row r="113" spans="1:4" x14ac:dyDescent="0.2">
      <c r="A113" t="s">
        <v>197</v>
      </c>
      <c r="B113">
        <v>0.2</v>
      </c>
    </row>
    <row r="114" spans="1:4" x14ac:dyDescent="0.2">
      <c r="A114" t="s">
        <v>110</v>
      </c>
      <c r="B114" t="s">
        <v>1624</v>
      </c>
      <c r="C114" t="s">
        <v>1625</v>
      </c>
    </row>
    <row r="115" spans="1:4" x14ac:dyDescent="0.2">
      <c r="A115" t="s">
        <v>114</v>
      </c>
      <c r="B115">
        <v>7</v>
      </c>
      <c r="C115" t="s">
        <v>1584</v>
      </c>
    </row>
    <row r="116" spans="1:4" x14ac:dyDescent="0.2">
      <c r="A116" t="s">
        <v>71</v>
      </c>
      <c r="B116">
        <v>0.7</v>
      </c>
      <c r="C116" t="s">
        <v>1609</v>
      </c>
    </row>
    <row r="117" spans="1:4" x14ac:dyDescent="0.2">
      <c r="A117" t="s">
        <v>52</v>
      </c>
      <c r="B117">
        <v>4.8</v>
      </c>
      <c r="C117" t="s">
        <v>1585</v>
      </c>
    </row>
    <row r="118" spans="1:4" x14ac:dyDescent="0.2">
      <c r="A118" t="s">
        <v>52</v>
      </c>
      <c r="B118">
        <v>0.35</v>
      </c>
      <c r="C118" t="s">
        <v>1583</v>
      </c>
    </row>
    <row r="119" spans="1:4" x14ac:dyDescent="0.2">
      <c r="A119" t="s">
        <v>52</v>
      </c>
      <c r="B119">
        <v>2.5</v>
      </c>
      <c r="C119" t="s">
        <v>1584</v>
      </c>
    </row>
    <row r="120" spans="1:4" x14ac:dyDescent="0.2">
      <c r="A120" t="s">
        <v>57</v>
      </c>
      <c r="B120">
        <v>16.3</v>
      </c>
      <c r="C120" t="s">
        <v>1584</v>
      </c>
    </row>
    <row r="121" spans="1:4" x14ac:dyDescent="0.2">
      <c r="A121" t="s">
        <v>57</v>
      </c>
      <c r="B121">
        <v>16.7</v>
      </c>
      <c r="C121" t="s">
        <v>1608</v>
      </c>
    </row>
    <row r="122" spans="1:4" x14ac:dyDescent="0.2">
      <c r="A122" t="s">
        <v>70</v>
      </c>
      <c r="B122">
        <v>16</v>
      </c>
      <c r="C122">
        <v>0.03</v>
      </c>
    </row>
    <row r="123" spans="1:4" x14ac:dyDescent="0.2">
      <c r="A123" t="s">
        <v>121</v>
      </c>
      <c r="B123" t="s">
        <v>1571</v>
      </c>
      <c r="C123">
        <v>0.01</v>
      </c>
    </row>
    <row r="124" spans="1:4" x14ac:dyDescent="0.2">
      <c r="A124" t="s">
        <v>156</v>
      </c>
      <c r="B124" t="s">
        <v>1571</v>
      </c>
      <c r="C124">
        <v>5.0000000000000001E-3</v>
      </c>
    </row>
    <row r="125" spans="1:4" x14ac:dyDescent="0.2">
      <c r="A125" t="s">
        <v>118</v>
      </c>
      <c r="B125" t="s">
        <v>1571</v>
      </c>
      <c r="C125" t="s">
        <v>1610</v>
      </c>
      <c r="D125">
        <v>3</v>
      </c>
    </row>
    <row r="126" spans="1:4" x14ac:dyDescent="0.2">
      <c r="A126" t="s">
        <v>77</v>
      </c>
      <c r="B126" t="s">
        <v>1611</v>
      </c>
      <c r="C126" t="s">
        <v>1612</v>
      </c>
    </row>
    <row r="127" spans="1:4" x14ac:dyDescent="0.2">
      <c r="A127" t="s">
        <v>79</v>
      </c>
    </row>
    <row r="128" spans="1:4" x14ac:dyDescent="0.2">
      <c r="A128" t="s">
        <v>110</v>
      </c>
      <c r="B128" t="s">
        <v>1572</v>
      </c>
      <c r="C128" t="s">
        <v>1573</v>
      </c>
      <c r="D128" t="s">
        <v>1574</v>
      </c>
    </row>
    <row r="129" spans="1:4" x14ac:dyDescent="0.2">
      <c r="A129" t="s">
        <v>81</v>
      </c>
    </row>
    <row r="130" spans="1:4" x14ac:dyDescent="0.2">
      <c r="A130" t="s">
        <v>1575</v>
      </c>
      <c r="B130" t="s">
        <v>1576</v>
      </c>
      <c r="C130" t="s">
        <v>1577</v>
      </c>
      <c r="D130" t="s">
        <v>1578</v>
      </c>
    </row>
    <row r="131" spans="1:4" x14ac:dyDescent="0.2">
      <c r="A131" t="s">
        <v>882</v>
      </c>
      <c r="B131" t="s">
        <v>1579</v>
      </c>
      <c r="C131" t="s">
        <v>1580</v>
      </c>
    </row>
    <row r="132" spans="1:4" x14ac:dyDescent="0.2">
      <c r="A132" t="s">
        <v>1581</v>
      </c>
      <c r="B132" t="s">
        <v>1576</v>
      </c>
      <c r="C132" t="s">
        <v>1577</v>
      </c>
      <c r="D132" t="s">
        <v>1582</v>
      </c>
    </row>
    <row r="133" spans="1:4" x14ac:dyDescent="0.2">
      <c r="A133" t="s">
        <v>487</v>
      </c>
      <c r="B133" t="s">
        <v>1576</v>
      </c>
      <c r="C133" t="s">
        <v>1577</v>
      </c>
      <c r="D133" s="8">
        <v>37415</v>
      </c>
    </row>
    <row r="134" spans="1:4" x14ac:dyDescent="0.2">
      <c r="A134" t="s">
        <v>50</v>
      </c>
      <c r="B134">
        <v>7.2</v>
      </c>
      <c r="C134" t="s">
        <v>1613</v>
      </c>
    </row>
    <row r="135" spans="1:4" x14ac:dyDescent="0.2">
      <c r="A135" t="s">
        <v>52</v>
      </c>
      <c r="B135">
        <v>0.15</v>
      </c>
      <c r="C135" t="s">
        <v>1601</v>
      </c>
    </row>
    <row r="136" spans="1:4" x14ac:dyDescent="0.2">
      <c r="A136" t="s">
        <v>52</v>
      </c>
      <c r="B136">
        <v>2</v>
      </c>
      <c r="C136" t="s">
        <v>1614</v>
      </c>
    </row>
    <row r="137" spans="1:4" x14ac:dyDescent="0.2">
      <c r="A137" t="s">
        <v>52</v>
      </c>
      <c r="B137">
        <v>3.93</v>
      </c>
      <c r="C137" t="s">
        <v>1615</v>
      </c>
    </row>
    <row r="138" spans="1:4" x14ac:dyDescent="0.2">
      <c r="A138" t="s">
        <v>57</v>
      </c>
      <c r="B138">
        <v>17.100000000000001</v>
      </c>
      <c r="C138" t="s">
        <v>1616</v>
      </c>
    </row>
    <row r="139" spans="1:4" x14ac:dyDescent="0.2">
      <c r="A139" t="s">
        <v>57</v>
      </c>
      <c r="B139">
        <v>14.85</v>
      </c>
      <c r="C139">
        <v>-0.05</v>
      </c>
    </row>
    <row r="140" spans="1:4" x14ac:dyDescent="0.2">
      <c r="A140" t="s">
        <v>57</v>
      </c>
      <c r="B140">
        <v>15.23</v>
      </c>
      <c r="C140" t="s">
        <v>1617</v>
      </c>
    </row>
    <row r="141" spans="1:4" x14ac:dyDescent="0.2">
      <c r="A141" t="s">
        <v>57</v>
      </c>
      <c r="B141">
        <v>14.4</v>
      </c>
      <c r="C141">
        <v>-0.1</v>
      </c>
    </row>
    <row r="142" spans="1:4" x14ac:dyDescent="0.2">
      <c r="A142" t="s">
        <v>70</v>
      </c>
      <c r="B142">
        <v>12.5</v>
      </c>
      <c r="C142" t="s">
        <v>1618</v>
      </c>
    </row>
    <row r="143" spans="1:4" x14ac:dyDescent="0.2">
      <c r="A143" t="s">
        <v>90</v>
      </c>
      <c r="B143">
        <v>7.72</v>
      </c>
      <c r="C143" t="s">
        <v>1622</v>
      </c>
    </row>
    <row r="144" spans="1:4" x14ac:dyDescent="0.2">
      <c r="A144" t="s">
        <v>72</v>
      </c>
      <c r="B144">
        <v>0.5</v>
      </c>
      <c r="C144" t="s">
        <v>1604</v>
      </c>
    </row>
    <row r="145" spans="1:5" x14ac:dyDescent="0.2">
      <c r="A145" t="s">
        <v>72</v>
      </c>
      <c r="B145">
        <v>0.5</v>
      </c>
      <c r="C145" t="s">
        <v>1606</v>
      </c>
    </row>
    <row r="146" spans="1:5" x14ac:dyDescent="0.2">
      <c r="A146" t="s">
        <v>120</v>
      </c>
      <c r="B146">
        <v>0.02</v>
      </c>
      <c r="C146" t="s">
        <v>1593</v>
      </c>
      <c r="D146" t="s">
        <v>1594</v>
      </c>
    </row>
    <row r="147" spans="1:5" x14ac:dyDescent="0.2">
      <c r="A147" t="s">
        <v>209</v>
      </c>
      <c r="B147">
        <v>0.1</v>
      </c>
      <c r="C147" t="s">
        <v>1588</v>
      </c>
      <c r="D147">
        <v>0.2</v>
      </c>
    </row>
    <row r="148" spans="1:5" x14ac:dyDescent="0.2">
      <c r="A148" t="s">
        <v>209</v>
      </c>
      <c r="B148" t="s">
        <v>1571</v>
      </c>
      <c r="C148">
        <v>0.2</v>
      </c>
    </row>
    <row r="149" spans="1:5" x14ac:dyDescent="0.2">
      <c r="A149" t="s">
        <v>118</v>
      </c>
      <c r="B149" t="s">
        <v>1619</v>
      </c>
      <c r="C149">
        <v>1.6</v>
      </c>
      <c r="D149" t="s">
        <v>1620</v>
      </c>
      <c r="E149">
        <v>3.2</v>
      </c>
    </row>
    <row r="150" spans="1:5" x14ac:dyDescent="0.2">
      <c r="A150" t="s">
        <v>1623</v>
      </c>
      <c r="B150">
        <v>0.15</v>
      </c>
      <c r="C150" t="s">
        <v>1601</v>
      </c>
    </row>
    <row r="151" spans="1:5" x14ac:dyDescent="0.2">
      <c r="A151" t="s">
        <v>197</v>
      </c>
      <c r="B151">
        <v>0.2</v>
      </c>
    </row>
    <row r="152" spans="1:5" x14ac:dyDescent="0.2">
      <c r="A152" t="s">
        <v>114</v>
      </c>
      <c r="B152">
        <v>7</v>
      </c>
      <c r="C152" t="s">
        <v>1584</v>
      </c>
    </row>
    <row r="153" spans="1:5" x14ac:dyDescent="0.2">
      <c r="A153" t="s">
        <v>71</v>
      </c>
      <c r="B153">
        <v>0.7</v>
      </c>
      <c r="C153" t="s">
        <v>1609</v>
      </c>
    </row>
    <row r="154" spans="1:5" x14ac:dyDescent="0.2">
      <c r="A154" t="s">
        <v>52</v>
      </c>
      <c r="B154">
        <v>4.8</v>
      </c>
      <c r="C154" t="s">
        <v>1585</v>
      </c>
    </row>
    <row r="155" spans="1:5" x14ac:dyDescent="0.2">
      <c r="A155" t="s">
        <v>52</v>
      </c>
      <c r="B155">
        <v>0.35</v>
      </c>
      <c r="C155" t="s">
        <v>1583</v>
      </c>
    </row>
    <row r="156" spans="1:5" x14ac:dyDescent="0.2">
      <c r="A156" t="s">
        <v>52</v>
      </c>
      <c r="B156">
        <v>2.5</v>
      </c>
      <c r="C156" t="s">
        <v>1584</v>
      </c>
    </row>
    <row r="157" spans="1:5" x14ac:dyDescent="0.2">
      <c r="A157" t="s">
        <v>57</v>
      </c>
      <c r="B157">
        <v>16.3</v>
      </c>
      <c r="C157" t="s">
        <v>1584</v>
      </c>
    </row>
    <row r="158" spans="1:5" x14ac:dyDescent="0.2">
      <c r="A158" t="s">
        <v>57</v>
      </c>
      <c r="B158">
        <v>16.7</v>
      </c>
      <c r="C158" t="s">
        <v>1608</v>
      </c>
    </row>
    <row r="159" spans="1:5" x14ac:dyDescent="0.2">
      <c r="A159" t="s">
        <v>1626</v>
      </c>
      <c r="B159">
        <v>0.03</v>
      </c>
    </row>
    <row r="160" spans="1:5" x14ac:dyDescent="0.2">
      <c r="A160" t="s">
        <v>121</v>
      </c>
      <c r="B160" t="s">
        <v>1571</v>
      </c>
      <c r="C160">
        <v>0.01</v>
      </c>
    </row>
    <row r="161" spans="1:6" x14ac:dyDescent="0.2">
      <c r="A161" t="s">
        <v>156</v>
      </c>
      <c r="B161" t="s">
        <v>1571</v>
      </c>
      <c r="C161">
        <v>5.0000000000000001E-3</v>
      </c>
    </row>
    <row r="162" spans="1:6" x14ac:dyDescent="0.2">
      <c r="A162" t="s">
        <v>118</v>
      </c>
      <c r="B162" t="s">
        <v>1571</v>
      </c>
      <c r="C162" t="s">
        <v>1610</v>
      </c>
      <c r="D162">
        <v>3</v>
      </c>
    </row>
    <row r="163" spans="1:6" x14ac:dyDescent="0.2">
      <c r="A163" t="s">
        <v>77</v>
      </c>
      <c r="B163" t="s">
        <v>1611</v>
      </c>
      <c r="C163" t="s">
        <v>1612</v>
      </c>
    </row>
    <row r="164" spans="1:6" x14ac:dyDescent="0.2">
      <c r="A164" t="s">
        <v>79</v>
      </c>
    </row>
    <row r="165" spans="1:6" x14ac:dyDescent="0.2">
      <c r="A165" t="s">
        <v>110</v>
      </c>
      <c r="B165" t="s">
        <v>1572</v>
      </c>
      <c r="C165" t="s">
        <v>1573</v>
      </c>
      <c r="D165" t="s">
        <v>1574</v>
      </c>
    </row>
    <row r="166" spans="1:6" x14ac:dyDescent="0.2">
      <c r="A166" t="s">
        <v>81</v>
      </c>
    </row>
    <row r="167" spans="1:6" x14ac:dyDescent="0.2">
      <c r="A167" s="9">
        <v>1</v>
      </c>
      <c r="B167" t="s">
        <v>1627</v>
      </c>
      <c r="C167" t="s">
        <v>1588</v>
      </c>
      <c r="D167" t="s">
        <v>1628</v>
      </c>
      <c r="E167" t="s">
        <v>1629</v>
      </c>
      <c r="F167" t="s">
        <v>1630</v>
      </c>
    </row>
    <row r="168" spans="1:6" x14ac:dyDescent="0.2">
      <c r="A168" t="s">
        <v>114</v>
      </c>
      <c r="B168">
        <v>12.9</v>
      </c>
      <c r="C168" t="s">
        <v>1583</v>
      </c>
    </row>
    <row r="169" spans="1:6" x14ac:dyDescent="0.2">
      <c r="A169" t="s">
        <v>52</v>
      </c>
      <c r="B169">
        <v>5.6</v>
      </c>
      <c r="C169" t="s">
        <v>1584</v>
      </c>
    </row>
    <row r="170" spans="1:6" x14ac:dyDescent="0.2">
      <c r="A170" t="s">
        <v>71</v>
      </c>
      <c r="B170">
        <v>2.5</v>
      </c>
      <c r="C170" t="s">
        <v>1584</v>
      </c>
    </row>
    <row r="171" spans="1:6" x14ac:dyDescent="0.2">
      <c r="A171" t="s">
        <v>57</v>
      </c>
      <c r="B171">
        <v>5.7850000000000001</v>
      </c>
      <c r="C171" t="s">
        <v>1631</v>
      </c>
      <c r="D171" t="s">
        <v>1632</v>
      </c>
    </row>
    <row r="172" spans="1:6" x14ac:dyDescent="0.2">
      <c r="A172" t="s">
        <v>57</v>
      </c>
      <c r="B172">
        <v>19.98</v>
      </c>
      <c r="C172">
        <v>-1.7999999999999999E-2</v>
      </c>
    </row>
    <row r="173" spans="1:6" x14ac:dyDescent="0.2">
      <c r="A173" t="s">
        <v>57</v>
      </c>
      <c r="B173">
        <v>19.899999999999999</v>
      </c>
      <c r="C173">
        <v>-0.05</v>
      </c>
    </row>
    <row r="174" spans="1:6" x14ac:dyDescent="0.2">
      <c r="A174" t="s">
        <v>57</v>
      </c>
      <c r="B174">
        <v>19.600000000000001</v>
      </c>
      <c r="C174">
        <v>-0.1</v>
      </c>
    </row>
    <row r="175" spans="1:6" x14ac:dyDescent="0.2">
      <c r="A175" t="s">
        <v>207</v>
      </c>
      <c r="B175">
        <v>17.3</v>
      </c>
      <c r="C175">
        <v>-0.05</v>
      </c>
    </row>
    <row r="176" spans="1:6" x14ac:dyDescent="0.2">
      <c r="A176" t="s">
        <v>1633</v>
      </c>
      <c r="B176">
        <v>2.15</v>
      </c>
      <c r="C176" t="s">
        <v>1584</v>
      </c>
    </row>
    <row r="177" spans="1:7" x14ac:dyDescent="0.2">
      <c r="A177" t="s">
        <v>131</v>
      </c>
      <c r="B177">
        <v>1.6</v>
      </c>
      <c r="C177">
        <v>0.05</v>
      </c>
    </row>
    <row r="178" spans="1:7" x14ac:dyDescent="0.2">
      <c r="A178" t="s">
        <v>131</v>
      </c>
      <c r="B178">
        <v>1.6</v>
      </c>
      <c r="C178">
        <v>0.05</v>
      </c>
    </row>
    <row r="179" spans="1:7" x14ac:dyDescent="0.2">
      <c r="A179" t="s">
        <v>70</v>
      </c>
      <c r="B179">
        <v>4</v>
      </c>
      <c r="C179">
        <v>0.02</v>
      </c>
    </row>
    <row r="180" spans="1:7" x14ac:dyDescent="0.2">
      <c r="A180" t="s">
        <v>120</v>
      </c>
      <c r="B180" t="s">
        <v>1571</v>
      </c>
      <c r="C180">
        <v>0.01</v>
      </c>
      <c r="D180" t="s">
        <v>1593</v>
      </c>
      <c r="E180" t="s">
        <v>1594</v>
      </c>
    </row>
    <row r="181" spans="1:7" x14ac:dyDescent="0.2">
      <c r="A181" t="s">
        <v>71</v>
      </c>
      <c r="B181">
        <v>4.9000000000000004</v>
      </c>
      <c r="C181" t="s">
        <v>1634</v>
      </c>
      <c r="D181" t="s">
        <v>1635</v>
      </c>
    </row>
    <row r="182" spans="1:7" x14ac:dyDescent="0.2">
      <c r="A182" t="s">
        <v>1636</v>
      </c>
      <c r="B182">
        <v>10.59</v>
      </c>
      <c r="C182" t="s">
        <v>1634</v>
      </c>
      <c r="D182" t="s">
        <v>1637</v>
      </c>
    </row>
    <row r="183" spans="1:7" x14ac:dyDescent="0.2">
      <c r="A183" t="s">
        <v>115</v>
      </c>
      <c r="B183">
        <v>0.1</v>
      </c>
      <c r="C183" t="s">
        <v>1621</v>
      </c>
      <c r="D183">
        <v>0.03</v>
      </c>
    </row>
    <row r="184" spans="1:7" x14ac:dyDescent="0.2">
      <c r="A184" s="9">
        <v>1</v>
      </c>
      <c r="B184" t="s">
        <v>1627</v>
      </c>
      <c r="C184" t="s">
        <v>1588</v>
      </c>
      <c r="D184" t="s">
        <v>1628</v>
      </c>
      <c r="E184" t="s">
        <v>1629</v>
      </c>
      <c r="F184" t="s">
        <v>1630</v>
      </c>
      <c r="G184" t="s">
        <v>1638</v>
      </c>
    </row>
    <row r="185" spans="1:7" x14ac:dyDescent="0.2">
      <c r="A185" t="s">
        <v>114</v>
      </c>
      <c r="B185">
        <v>12.9</v>
      </c>
      <c r="C185" t="s">
        <v>1583</v>
      </c>
    </row>
    <row r="186" spans="1:7" x14ac:dyDescent="0.2">
      <c r="A186" t="s">
        <v>52</v>
      </c>
      <c r="B186">
        <v>5.6</v>
      </c>
      <c r="C186" t="s">
        <v>1584</v>
      </c>
    </row>
    <row r="187" spans="1:7" x14ac:dyDescent="0.2">
      <c r="A187" t="s">
        <v>71</v>
      </c>
      <c r="B187">
        <v>2.5</v>
      </c>
      <c r="C187" t="s">
        <v>1584</v>
      </c>
    </row>
    <row r="188" spans="1:7" x14ac:dyDescent="0.2">
      <c r="A188" t="s">
        <v>57</v>
      </c>
      <c r="B188">
        <v>5.7850000000000001</v>
      </c>
      <c r="C188" t="s">
        <v>1631</v>
      </c>
      <c r="D188" t="s">
        <v>1632</v>
      </c>
    </row>
    <row r="189" spans="1:7" x14ac:dyDescent="0.2">
      <c r="A189" t="s">
        <v>57</v>
      </c>
      <c r="B189">
        <v>19.98</v>
      </c>
      <c r="C189">
        <v>-1.7999999999999999E-2</v>
      </c>
    </row>
    <row r="190" spans="1:7" x14ac:dyDescent="0.2">
      <c r="A190" t="s">
        <v>57</v>
      </c>
      <c r="B190">
        <v>19.899999999999999</v>
      </c>
      <c r="C190">
        <v>-0.05</v>
      </c>
    </row>
    <row r="191" spans="1:7" x14ac:dyDescent="0.2">
      <c r="A191" t="s">
        <v>57</v>
      </c>
      <c r="B191">
        <v>19.600000000000001</v>
      </c>
      <c r="C191">
        <v>-0.1</v>
      </c>
    </row>
    <row r="192" spans="1:7" x14ac:dyDescent="0.2">
      <c r="A192" t="s">
        <v>207</v>
      </c>
      <c r="B192">
        <v>17.3</v>
      </c>
      <c r="C192">
        <v>-0.05</v>
      </c>
    </row>
    <row r="193" spans="1:5" x14ac:dyDescent="0.2">
      <c r="A193" t="s">
        <v>1633</v>
      </c>
      <c r="B193">
        <v>2.15</v>
      </c>
      <c r="C193" t="s">
        <v>1584</v>
      </c>
    </row>
    <row r="194" spans="1:5" x14ac:dyDescent="0.2">
      <c r="A194" t="s">
        <v>131</v>
      </c>
      <c r="B194">
        <v>1.6</v>
      </c>
      <c r="C194">
        <v>0.05</v>
      </c>
    </row>
    <row r="195" spans="1:5" x14ac:dyDescent="0.2">
      <c r="A195" t="s">
        <v>70</v>
      </c>
      <c r="B195">
        <v>4</v>
      </c>
      <c r="C195" t="s">
        <v>1639</v>
      </c>
      <c r="D195">
        <v>0.02</v>
      </c>
    </row>
    <row r="196" spans="1:5" x14ac:dyDescent="0.2">
      <c r="A196" t="s">
        <v>120</v>
      </c>
      <c r="B196" t="s">
        <v>1571</v>
      </c>
      <c r="C196">
        <v>0.01</v>
      </c>
      <c r="D196" t="s">
        <v>1593</v>
      </c>
      <c r="E196" t="s">
        <v>1594</v>
      </c>
    </row>
    <row r="197" spans="1:5" x14ac:dyDescent="0.2">
      <c r="A197" t="s">
        <v>71</v>
      </c>
      <c r="B197">
        <v>4.9000000000000004</v>
      </c>
      <c r="C197" t="s">
        <v>1583</v>
      </c>
    </row>
    <row r="198" spans="1:5" x14ac:dyDescent="0.2">
      <c r="A198" t="s">
        <v>1636</v>
      </c>
      <c r="B198">
        <v>10.59</v>
      </c>
      <c r="C198" t="s">
        <v>1634</v>
      </c>
      <c r="D198">
        <v>0.08</v>
      </c>
    </row>
    <row r="199" spans="1:5" x14ac:dyDescent="0.2">
      <c r="A199" t="s">
        <v>115</v>
      </c>
      <c r="B199">
        <v>0.1</v>
      </c>
      <c r="C199" t="s">
        <v>1634</v>
      </c>
      <c r="D199">
        <v>0.03</v>
      </c>
    </row>
    <row r="200" spans="1:5" x14ac:dyDescent="0.2">
      <c r="A200" t="s">
        <v>117</v>
      </c>
      <c r="B200" t="s">
        <v>1571</v>
      </c>
      <c r="C200">
        <v>0.02</v>
      </c>
      <c r="D200" t="s">
        <v>1593</v>
      </c>
      <c r="E200" t="s">
        <v>1594</v>
      </c>
    </row>
    <row r="201" spans="1:5" x14ac:dyDescent="0.2">
      <c r="A201" t="s">
        <v>118</v>
      </c>
      <c r="B201" t="s">
        <v>1571</v>
      </c>
      <c r="C201" t="s">
        <v>1610</v>
      </c>
      <c r="D201">
        <v>4</v>
      </c>
    </row>
    <row r="202" spans="1:5" x14ac:dyDescent="0.2">
      <c r="A202" t="s">
        <v>118</v>
      </c>
      <c r="B202" t="s">
        <v>1571</v>
      </c>
      <c r="C202" t="s">
        <v>1640</v>
      </c>
      <c r="D202">
        <v>1.5</v>
      </c>
    </row>
    <row r="203" spans="1:5" x14ac:dyDescent="0.2">
      <c r="A203" t="s">
        <v>1641</v>
      </c>
      <c r="B203">
        <v>5.7</v>
      </c>
      <c r="C203" t="s">
        <v>1634</v>
      </c>
      <c r="D203">
        <v>0.1</v>
      </c>
    </row>
    <row r="204" spans="1:5" x14ac:dyDescent="0.2">
      <c r="A204" t="s">
        <v>52</v>
      </c>
      <c r="B204">
        <v>8.1</v>
      </c>
      <c r="C204" t="s">
        <v>1634</v>
      </c>
      <c r="D204">
        <v>0.05</v>
      </c>
    </row>
    <row r="205" spans="1:5" x14ac:dyDescent="0.2">
      <c r="A205" t="s">
        <v>52</v>
      </c>
      <c r="B205">
        <v>4.95</v>
      </c>
      <c r="C205" t="s">
        <v>1634</v>
      </c>
      <c r="D205">
        <v>0.05</v>
      </c>
    </row>
    <row r="206" spans="1:5" x14ac:dyDescent="0.2">
      <c r="A206" t="s">
        <v>52</v>
      </c>
      <c r="B206">
        <v>1</v>
      </c>
      <c r="C206" t="s">
        <v>1634</v>
      </c>
      <c r="D206">
        <v>0.05</v>
      </c>
    </row>
    <row r="207" spans="1:5" x14ac:dyDescent="0.2">
      <c r="A207" t="s">
        <v>71</v>
      </c>
      <c r="B207">
        <v>7</v>
      </c>
      <c r="C207" t="s">
        <v>1634</v>
      </c>
      <c r="D207">
        <v>0.1</v>
      </c>
    </row>
    <row r="208" spans="1:5" x14ac:dyDescent="0.2">
      <c r="A208" t="s">
        <v>119</v>
      </c>
      <c r="B208">
        <v>17</v>
      </c>
      <c r="C208" t="s">
        <v>1642</v>
      </c>
    </row>
    <row r="209" spans="1:7" x14ac:dyDescent="0.2">
      <c r="A209" t="s">
        <v>57</v>
      </c>
      <c r="B209">
        <v>20.399999999999999</v>
      </c>
      <c r="C209" t="s">
        <v>1588</v>
      </c>
      <c r="D209">
        <v>0.1</v>
      </c>
    </row>
    <row r="210" spans="1:7" x14ac:dyDescent="0.2">
      <c r="A210" t="s">
        <v>57</v>
      </c>
      <c r="B210">
        <v>6.15</v>
      </c>
      <c r="C210" t="s">
        <v>1634</v>
      </c>
      <c r="D210">
        <v>0.02</v>
      </c>
    </row>
    <row r="211" spans="1:7" x14ac:dyDescent="0.2">
      <c r="A211" t="s">
        <v>57</v>
      </c>
      <c r="B211">
        <v>5.65</v>
      </c>
      <c r="C211" t="s">
        <v>1634</v>
      </c>
      <c r="D211">
        <v>0.02</v>
      </c>
    </row>
    <row r="212" spans="1:7" x14ac:dyDescent="0.2">
      <c r="A212" t="s">
        <v>70</v>
      </c>
      <c r="B212">
        <v>1.9</v>
      </c>
      <c r="C212" t="s">
        <v>1588</v>
      </c>
      <c r="D212">
        <v>0.1</v>
      </c>
    </row>
    <row r="213" spans="1:7" x14ac:dyDescent="0.2">
      <c r="A213" t="s">
        <v>70</v>
      </c>
      <c r="B213">
        <v>0.8</v>
      </c>
      <c r="C213" t="s">
        <v>1634</v>
      </c>
      <c r="D213">
        <v>0.02</v>
      </c>
    </row>
    <row r="214" spans="1:7" x14ac:dyDescent="0.2">
      <c r="A214" t="s">
        <v>120</v>
      </c>
      <c r="B214">
        <v>0.03</v>
      </c>
    </row>
    <row r="215" spans="1:7" x14ac:dyDescent="0.2">
      <c r="A215" t="s">
        <v>52</v>
      </c>
      <c r="B215">
        <v>4.8</v>
      </c>
      <c r="C215" t="s">
        <v>1634</v>
      </c>
      <c r="D215">
        <v>0.2</v>
      </c>
    </row>
    <row r="216" spans="1:7" x14ac:dyDescent="0.2">
      <c r="A216" t="s">
        <v>70</v>
      </c>
      <c r="B216" t="s">
        <v>1643</v>
      </c>
      <c r="C216">
        <v>0.1</v>
      </c>
    </row>
    <row r="217" spans="1:7" x14ac:dyDescent="0.2">
      <c r="A217" t="s">
        <v>52</v>
      </c>
      <c r="B217">
        <v>1.1000000000000001</v>
      </c>
      <c r="C217" t="s">
        <v>1634</v>
      </c>
      <c r="D217">
        <v>0.1</v>
      </c>
    </row>
    <row r="218" spans="1:7" x14ac:dyDescent="0.2">
      <c r="A218" t="s">
        <v>120</v>
      </c>
      <c r="B218" t="s">
        <v>1571</v>
      </c>
      <c r="C218">
        <v>0.1</v>
      </c>
    </row>
    <row r="219" spans="1:7" x14ac:dyDescent="0.2">
      <c r="A219" t="s">
        <v>121</v>
      </c>
      <c r="B219" t="s">
        <v>1644</v>
      </c>
      <c r="C219">
        <v>17</v>
      </c>
      <c r="D219" t="s">
        <v>1645</v>
      </c>
      <c r="E219">
        <v>1.4999999999999999E-2</v>
      </c>
    </row>
    <row r="220" spans="1:7" x14ac:dyDescent="0.2">
      <c r="A220" s="9">
        <v>1</v>
      </c>
      <c r="B220" t="s">
        <v>1627</v>
      </c>
      <c r="C220" t="s">
        <v>1588</v>
      </c>
      <c r="D220" t="s">
        <v>1628</v>
      </c>
      <c r="E220" t="s">
        <v>1629</v>
      </c>
      <c r="F220" t="s">
        <v>1630</v>
      </c>
      <c r="G220" t="s">
        <v>1638</v>
      </c>
    </row>
    <row r="221" spans="1:7" x14ac:dyDescent="0.2">
      <c r="A221" t="s">
        <v>114</v>
      </c>
      <c r="B221">
        <v>12.9</v>
      </c>
      <c r="C221" t="s">
        <v>1583</v>
      </c>
    </row>
    <row r="222" spans="1:7" x14ac:dyDescent="0.2">
      <c r="A222" t="s">
        <v>52</v>
      </c>
      <c r="B222">
        <v>5.6</v>
      </c>
      <c r="C222" t="s">
        <v>1584</v>
      </c>
    </row>
    <row r="223" spans="1:7" x14ac:dyDescent="0.2">
      <c r="A223" t="s">
        <v>71</v>
      </c>
      <c r="B223">
        <v>2.5</v>
      </c>
      <c r="C223" t="s">
        <v>1584</v>
      </c>
    </row>
    <row r="224" spans="1:7" x14ac:dyDescent="0.2">
      <c r="A224" t="s">
        <v>57</v>
      </c>
      <c r="B224">
        <v>5.7850000000000001</v>
      </c>
      <c r="C224" t="s">
        <v>1631</v>
      </c>
      <c r="D224" t="s">
        <v>1632</v>
      </c>
    </row>
    <row r="225" spans="1:5" x14ac:dyDescent="0.2">
      <c r="A225" t="s">
        <v>57</v>
      </c>
      <c r="B225">
        <v>19.98</v>
      </c>
      <c r="C225">
        <v>-1.7999999999999999E-2</v>
      </c>
    </row>
    <row r="226" spans="1:5" x14ac:dyDescent="0.2">
      <c r="A226" t="s">
        <v>57</v>
      </c>
      <c r="B226">
        <v>19.899999999999999</v>
      </c>
      <c r="C226">
        <v>-0.05</v>
      </c>
    </row>
    <row r="227" spans="1:5" x14ac:dyDescent="0.2">
      <c r="A227" t="s">
        <v>57</v>
      </c>
      <c r="B227">
        <v>19.600000000000001</v>
      </c>
      <c r="C227">
        <v>-0.1</v>
      </c>
    </row>
    <row r="228" spans="1:5" x14ac:dyDescent="0.2">
      <c r="A228" t="s">
        <v>207</v>
      </c>
      <c r="B228">
        <v>17.3</v>
      </c>
      <c r="C228">
        <v>-0.05</v>
      </c>
    </row>
    <row r="229" spans="1:5" x14ac:dyDescent="0.2">
      <c r="A229" t="s">
        <v>1633</v>
      </c>
      <c r="B229">
        <v>2.15</v>
      </c>
      <c r="C229" t="s">
        <v>1584</v>
      </c>
    </row>
    <row r="230" spans="1:5" x14ac:dyDescent="0.2">
      <c r="A230" t="s">
        <v>131</v>
      </c>
      <c r="B230">
        <v>1.6</v>
      </c>
      <c r="C230">
        <v>0.05</v>
      </c>
    </row>
    <row r="231" spans="1:5" x14ac:dyDescent="0.2">
      <c r="A231" t="s">
        <v>70</v>
      </c>
      <c r="B231">
        <v>4</v>
      </c>
      <c r="C231" t="s">
        <v>1639</v>
      </c>
      <c r="D231">
        <v>0.02</v>
      </c>
    </row>
    <row r="232" spans="1:5" x14ac:dyDescent="0.2">
      <c r="A232" t="s">
        <v>120</v>
      </c>
      <c r="B232" t="s">
        <v>1571</v>
      </c>
      <c r="C232">
        <v>0.01</v>
      </c>
      <c r="D232" t="s">
        <v>1593</v>
      </c>
      <c r="E232" t="s">
        <v>1594</v>
      </c>
    </row>
    <row r="233" spans="1:5" x14ac:dyDescent="0.2">
      <c r="A233" t="s">
        <v>71</v>
      </c>
      <c r="B233">
        <v>4.9000000000000004</v>
      </c>
      <c r="C233" t="s">
        <v>1583</v>
      </c>
    </row>
    <row r="234" spans="1:5" x14ac:dyDescent="0.2">
      <c r="A234" t="s">
        <v>1636</v>
      </c>
      <c r="B234">
        <v>10.59</v>
      </c>
      <c r="C234" t="s">
        <v>1634</v>
      </c>
      <c r="D234">
        <v>0.08</v>
      </c>
    </row>
    <row r="235" spans="1:5" x14ac:dyDescent="0.2">
      <c r="A235" t="s">
        <v>115</v>
      </c>
      <c r="B235">
        <v>0.1</v>
      </c>
      <c r="C235" t="s">
        <v>1634</v>
      </c>
      <c r="D235">
        <v>0.03</v>
      </c>
    </row>
    <row r="236" spans="1:5" x14ac:dyDescent="0.2">
      <c r="A236" t="s">
        <v>117</v>
      </c>
      <c r="B236" t="s">
        <v>1571</v>
      </c>
      <c r="C236">
        <v>0.02</v>
      </c>
      <c r="D236" t="s">
        <v>1593</v>
      </c>
      <c r="E236" t="s">
        <v>1594</v>
      </c>
    </row>
    <row r="237" spans="1:5" x14ac:dyDescent="0.2">
      <c r="A237" t="s">
        <v>118</v>
      </c>
      <c r="B237" t="s">
        <v>1571</v>
      </c>
      <c r="C237" t="s">
        <v>1610</v>
      </c>
      <c r="D237">
        <v>4</v>
      </c>
    </row>
    <row r="238" spans="1:5" x14ac:dyDescent="0.2">
      <c r="A238" t="s">
        <v>118</v>
      </c>
      <c r="B238" t="s">
        <v>1571</v>
      </c>
      <c r="C238" t="s">
        <v>1640</v>
      </c>
      <c r="D238">
        <v>1.5</v>
      </c>
    </row>
    <row r="239" spans="1:5" x14ac:dyDescent="0.2">
      <c r="A239" t="s">
        <v>114</v>
      </c>
      <c r="B239">
        <v>12.9</v>
      </c>
      <c r="C239" t="s">
        <v>1583</v>
      </c>
    </row>
    <row r="240" spans="1:5" x14ac:dyDescent="0.2">
      <c r="A240" t="s">
        <v>52</v>
      </c>
      <c r="B240">
        <v>5.6</v>
      </c>
      <c r="C240" t="s">
        <v>1584</v>
      </c>
    </row>
    <row r="241" spans="1:5" x14ac:dyDescent="0.2">
      <c r="A241" t="s">
        <v>71</v>
      </c>
      <c r="B241">
        <v>2.5</v>
      </c>
      <c r="C241" t="s">
        <v>1584</v>
      </c>
    </row>
    <row r="242" spans="1:5" x14ac:dyDescent="0.2">
      <c r="A242" t="s">
        <v>57</v>
      </c>
      <c r="B242">
        <v>5.7850000000000001</v>
      </c>
      <c r="C242" t="s">
        <v>1631</v>
      </c>
      <c r="D242" t="s">
        <v>1632</v>
      </c>
    </row>
    <row r="243" spans="1:5" x14ac:dyDescent="0.2">
      <c r="A243" t="s">
        <v>57</v>
      </c>
      <c r="B243">
        <v>19.98</v>
      </c>
      <c r="C243">
        <v>-1.7999999999999999E-2</v>
      </c>
    </row>
    <row r="244" spans="1:5" x14ac:dyDescent="0.2">
      <c r="A244" t="s">
        <v>57</v>
      </c>
      <c r="B244">
        <v>19.899999999999999</v>
      </c>
      <c r="C244">
        <v>-0.05</v>
      </c>
    </row>
    <row r="245" spans="1:5" x14ac:dyDescent="0.2">
      <c r="A245" t="s">
        <v>57</v>
      </c>
      <c r="B245">
        <v>19.600000000000001</v>
      </c>
      <c r="C245">
        <v>-0.1</v>
      </c>
    </row>
    <row r="246" spans="1:5" x14ac:dyDescent="0.2">
      <c r="A246" t="s">
        <v>207</v>
      </c>
      <c r="B246">
        <v>17.3</v>
      </c>
      <c r="C246">
        <v>-0.05</v>
      </c>
    </row>
    <row r="247" spans="1:5" x14ac:dyDescent="0.2">
      <c r="A247" t="s">
        <v>1633</v>
      </c>
      <c r="B247">
        <v>2.15</v>
      </c>
      <c r="C247" t="s">
        <v>1584</v>
      </c>
    </row>
    <row r="248" spans="1:5" x14ac:dyDescent="0.2">
      <c r="A248" t="s">
        <v>131</v>
      </c>
      <c r="B248">
        <v>1.6</v>
      </c>
      <c r="C248">
        <v>0.05</v>
      </c>
    </row>
    <row r="249" spans="1:5" x14ac:dyDescent="0.2">
      <c r="A249" t="s">
        <v>70</v>
      </c>
      <c r="B249">
        <v>4</v>
      </c>
      <c r="C249">
        <v>0.02</v>
      </c>
    </row>
    <row r="250" spans="1:5" x14ac:dyDescent="0.2">
      <c r="A250" t="s">
        <v>70</v>
      </c>
      <c r="B250">
        <v>17</v>
      </c>
      <c r="C250" t="s">
        <v>1646</v>
      </c>
    </row>
    <row r="251" spans="1:5" x14ac:dyDescent="0.2">
      <c r="A251" t="s">
        <v>120</v>
      </c>
      <c r="B251" t="s">
        <v>1571</v>
      </c>
      <c r="C251">
        <v>0.01</v>
      </c>
      <c r="D251" t="s">
        <v>1593</v>
      </c>
      <c r="E251" t="s">
        <v>1594</v>
      </c>
    </row>
    <row r="252" spans="1:5" x14ac:dyDescent="0.2">
      <c r="A252" t="s">
        <v>71</v>
      </c>
      <c r="B252">
        <v>4.9000000000000004</v>
      </c>
      <c r="C252" t="s">
        <v>1583</v>
      </c>
    </row>
    <row r="253" spans="1:5" x14ac:dyDescent="0.2">
      <c r="A253" t="s">
        <v>1636</v>
      </c>
      <c r="B253">
        <v>10.59</v>
      </c>
      <c r="C253" t="s">
        <v>1621</v>
      </c>
      <c r="D253" t="s">
        <v>1637</v>
      </c>
    </row>
    <row r="254" spans="1:5" x14ac:dyDescent="0.2">
      <c r="A254" t="s">
        <v>115</v>
      </c>
      <c r="B254">
        <v>0.1</v>
      </c>
      <c r="C254" t="s">
        <v>1621</v>
      </c>
      <c r="D254">
        <v>0.03</v>
      </c>
    </row>
    <row r="255" spans="1:5" x14ac:dyDescent="0.2">
      <c r="A255" t="s">
        <v>117</v>
      </c>
      <c r="B255" t="s">
        <v>1571</v>
      </c>
      <c r="C255">
        <v>0.02</v>
      </c>
      <c r="D255" t="s">
        <v>1593</v>
      </c>
      <c r="E255" t="s">
        <v>1594</v>
      </c>
    </row>
    <row r="256" spans="1:5" x14ac:dyDescent="0.2">
      <c r="A256" t="s">
        <v>118</v>
      </c>
      <c r="B256" t="s">
        <v>1571</v>
      </c>
      <c r="C256" t="s">
        <v>1610</v>
      </c>
      <c r="D256">
        <v>4</v>
      </c>
    </row>
    <row r="257" spans="1:6" x14ac:dyDescent="0.2">
      <c r="A257" t="s">
        <v>118</v>
      </c>
      <c r="B257" t="s">
        <v>1571</v>
      </c>
      <c r="C257" t="s">
        <v>1640</v>
      </c>
      <c r="D257">
        <v>1.5</v>
      </c>
    </row>
    <row r="258" spans="1:6" x14ac:dyDescent="0.2">
      <c r="A258" t="s">
        <v>110</v>
      </c>
      <c r="B258" t="s">
        <v>1572</v>
      </c>
      <c r="C258" t="s">
        <v>644</v>
      </c>
      <c r="D258" t="s">
        <v>1574</v>
      </c>
    </row>
    <row r="259" spans="1:6" x14ac:dyDescent="0.2">
      <c r="A259" t="s">
        <v>1575</v>
      </c>
      <c r="B259" t="s">
        <v>1576</v>
      </c>
      <c r="C259" t="s">
        <v>1577</v>
      </c>
      <c r="D259" t="s">
        <v>1578</v>
      </c>
    </row>
    <row r="260" spans="1:6" x14ac:dyDescent="0.2">
      <c r="A260" t="s">
        <v>882</v>
      </c>
      <c r="B260" t="s">
        <v>1579</v>
      </c>
      <c r="C260" t="s">
        <v>1580</v>
      </c>
    </row>
    <row r="261" spans="1:6" x14ac:dyDescent="0.2">
      <c r="A261" t="s">
        <v>1595</v>
      </c>
      <c r="B261" t="s">
        <v>1596</v>
      </c>
      <c r="C261" t="s">
        <v>1597</v>
      </c>
    </row>
    <row r="262" spans="1:6" x14ac:dyDescent="0.2">
      <c r="A262" t="s">
        <v>1595</v>
      </c>
      <c r="B262" t="s">
        <v>1598</v>
      </c>
      <c r="C262" t="s">
        <v>1599</v>
      </c>
      <c r="D262" t="s">
        <v>1597</v>
      </c>
    </row>
    <row r="263" spans="1:6" x14ac:dyDescent="0.2">
      <c r="A263" t="s">
        <v>114</v>
      </c>
      <c r="B263">
        <v>4.12</v>
      </c>
      <c r="C263" t="s">
        <v>1647</v>
      </c>
    </row>
    <row r="264" spans="1:6" x14ac:dyDescent="0.2">
      <c r="A264" t="s">
        <v>212</v>
      </c>
      <c r="B264" t="s">
        <v>1571</v>
      </c>
      <c r="C264">
        <v>0.02</v>
      </c>
    </row>
    <row r="265" spans="1:6" x14ac:dyDescent="0.2">
      <c r="A265" t="s">
        <v>57</v>
      </c>
      <c r="B265">
        <v>40.5</v>
      </c>
      <c r="C265" t="s">
        <v>1606</v>
      </c>
    </row>
    <row r="266" spans="1:6" x14ac:dyDescent="0.2">
      <c r="A266" t="s">
        <v>118</v>
      </c>
      <c r="B266" t="s">
        <v>1571</v>
      </c>
      <c r="C266" t="s">
        <v>1610</v>
      </c>
      <c r="D266">
        <v>6.3</v>
      </c>
    </row>
    <row r="267" spans="1:6" x14ac:dyDescent="0.2">
      <c r="A267" t="s">
        <v>1595</v>
      </c>
      <c r="B267" t="s">
        <v>1596</v>
      </c>
      <c r="C267" t="s">
        <v>1597</v>
      </c>
    </row>
    <row r="268" spans="1:6" x14ac:dyDescent="0.2">
      <c r="A268" t="s">
        <v>1595</v>
      </c>
      <c r="B268" t="s">
        <v>1598</v>
      </c>
      <c r="C268" t="s">
        <v>1599</v>
      </c>
      <c r="D268" t="s">
        <v>1597</v>
      </c>
    </row>
    <row r="269" spans="1:6" x14ac:dyDescent="0.2">
      <c r="A269" t="s">
        <v>1636</v>
      </c>
      <c r="B269">
        <v>11.46</v>
      </c>
      <c r="C269" t="s">
        <v>1621</v>
      </c>
      <c r="D269">
        <v>0.08</v>
      </c>
    </row>
    <row r="270" spans="1:6" x14ac:dyDescent="0.2">
      <c r="A270" t="s">
        <v>70</v>
      </c>
      <c r="B270">
        <v>3</v>
      </c>
      <c r="C270">
        <v>0.02</v>
      </c>
    </row>
    <row r="271" spans="1:6" x14ac:dyDescent="0.2">
      <c r="A271" s="9">
        <v>1</v>
      </c>
      <c r="B271" t="s">
        <v>1627</v>
      </c>
      <c r="C271" t="s">
        <v>1588</v>
      </c>
      <c r="D271" t="s">
        <v>1628</v>
      </c>
      <c r="E271" t="s">
        <v>1629</v>
      </c>
      <c r="F271" t="s">
        <v>1630</v>
      </c>
    </row>
    <row r="272" spans="1:6" x14ac:dyDescent="0.2">
      <c r="A272" t="s">
        <v>114</v>
      </c>
      <c r="B272">
        <v>12.9</v>
      </c>
      <c r="C272" t="s">
        <v>1583</v>
      </c>
    </row>
    <row r="273" spans="1:7" x14ac:dyDescent="0.2">
      <c r="A273" t="s">
        <v>52</v>
      </c>
      <c r="B273">
        <v>5.6</v>
      </c>
      <c r="C273" t="s">
        <v>1584</v>
      </c>
    </row>
    <row r="274" spans="1:7" x14ac:dyDescent="0.2">
      <c r="A274" t="s">
        <v>71</v>
      </c>
      <c r="B274">
        <v>2.5</v>
      </c>
      <c r="C274" t="s">
        <v>1584</v>
      </c>
    </row>
    <row r="275" spans="1:7" x14ac:dyDescent="0.2">
      <c r="A275" t="s">
        <v>57</v>
      </c>
      <c r="B275">
        <v>5.7850000000000001</v>
      </c>
      <c r="C275" t="s">
        <v>1631</v>
      </c>
      <c r="D275" t="s">
        <v>1632</v>
      </c>
    </row>
    <row r="276" spans="1:7" x14ac:dyDescent="0.2">
      <c r="A276" t="s">
        <v>57</v>
      </c>
      <c r="B276">
        <v>19.98</v>
      </c>
      <c r="C276">
        <v>-1.7999999999999999E-2</v>
      </c>
    </row>
    <row r="277" spans="1:7" x14ac:dyDescent="0.2">
      <c r="A277" t="s">
        <v>57</v>
      </c>
      <c r="B277">
        <v>19.899999999999999</v>
      </c>
      <c r="C277">
        <v>-0.05</v>
      </c>
    </row>
    <row r="278" spans="1:7" x14ac:dyDescent="0.2">
      <c r="A278" t="s">
        <v>57</v>
      </c>
      <c r="B278">
        <v>19.600000000000001</v>
      </c>
      <c r="C278">
        <v>-0.1</v>
      </c>
    </row>
    <row r="279" spans="1:7" x14ac:dyDescent="0.2">
      <c r="A279" t="s">
        <v>207</v>
      </c>
      <c r="B279">
        <v>17.3</v>
      </c>
      <c r="C279">
        <v>-0.05</v>
      </c>
    </row>
    <row r="280" spans="1:7" x14ac:dyDescent="0.2">
      <c r="A280" t="s">
        <v>1633</v>
      </c>
      <c r="B280">
        <v>2.15</v>
      </c>
      <c r="C280" t="s">
        <v>1584</v>
      </c>
    </row>
    <row r="281" spans="1:7" x14ac:dyDescent="0.2">
      <c r="A281" t="s">
        <v>131</v>
      </c>
      <c r="B281">
        <v>1.6</v>
      </c>
      <c r="C281">
        <v>0.05</v>
      </c>
    </row>
    <row r="282" spans="1:7" x14ac:dyDescent="0.2">
      <c r="A282" t="s">
        <v>131</v>
      </c>
      <c r="B282">
        <v>1.6</v>
      </c>
      <c r="C282">
        <v>0.05</v>
      </c>
    </row>
    <row r="283" spans="1:7" x14ac:dyDescent="0.2">
      <c r="A283" t="s">
        <v>120</v>
      </c>
      <c r="B283" t="s">
        <v>1571</v>
      </c>
      <c r="C283">
        <v>0.01</v>
      </c>
      <c r="D283" t="s">
        <v>1593</v>
      </c>
      <c r="E283" t="s">
        <v>1594</v>
      </c>
    </row>
    <row r="284" spans="1:7" x14ac:dyDescent="0.2">
      <c r="A284" t="s">
        <v>71</v>
      </c>
      <c r="B284">
        <v>4.9000000000000004</v>
      </c>
      <c r="C284" t="s">
        <v>1583</v>
      </c>
    </row>
    <row r="285" spans="1:7" x14ac:dyDescent="0.2">
      <c r="A285" t="s">
        <v>115</v>
      </c>
      <c r="B285">
        <v>0.1</v>
      </c>
      <c r="C285" t="s">
        <v>1621</v>
      </c>
      <c r="D285">
        <v>0.03</v>
      </c>
    </row>
    <row r="286" spans="1:7" x14ac:dyDescent="0.2">
      <c r="A286" s="9">
        <v>1</v>
      </c>
      <c r="B286" t="s">
        <v>1627</v>
      </c>
      <c r="C286" t="s">
        <v>1588</v>
      </c>
      <c r="D286" t="s">
        <v>1628</v>
      </c>
      <c r="E286" t="s">
        <v>1629</v>
      </c>
      <c r="F286" t="s">
        <v>1630</v>
      </c>
      <c r="G286" t="s">
        <v>1648</v>
      </c>
    </row>
    <row r="287" spans="1:7" x14ac:dyDescent="0.2">
      <c r="A287" t="s">
        <v>114</v>
      </c>
      <c r="B287">
        <v>12.9</v>
      </c>
      <c r="C287" t="s">
        <v>1583</v>
      </c>
    </row>
    <row r="288" spans="1:7" x14ac:dyDescent="0.2">
      <c r="A288" t="s">
        <v>52</v>
      </c>
      <c r="B288">
        <v>5.6</v>
      </c>
      <c r="C288" t="s">
        <v>1584</v>
      </c>
    </row>
    <row r="289" spans="1:5" x14ac:dyDescent="0.2">
      <c r="A289" t="s">
        <v>71</v>
      </c>
      <c r="B289">
        <v>2.5</v>
      </c>
      <c r="C289" t="s">
        <v>1584</v>
      </c>
    </row>
    <row r="290" spans="1:5" x14ac:dyDescent="0.2">
      <c r="A290" t="s">
        <v>57</v>
      </c>
      <c r="B290">
        <v>5.7850000000000001</v>
      </c>
      <c r="C290" t="s">
        <v>1631</v>
      </c>
      <c r="D290" t="s">
        <v>1632</v>
      </c>
    </row>
    <row r="291" spans="1:5" x14ac:dyDescent="0.2">
      <c r="A291" t="s">
        <v>57</v>
      </c>
      <c r="B291">
        <v>19.98</v>
      </c>
      <c r="C291">
        <v>-1.7999999999999999E-2</v>
      </c>
    </row>
    <row r="292" spans="1:5" x14ac:dyDescent="0.2">
      <c r="A292" t="s">
        <v>57</v>
      </c>
      <c r="B292">
        <v>19.899999999999999</v>
      </c>
      <c r="C292">
        <v>-0.05</v>
      </c>
    </row>
    <row r="293" spans="1:5" x14ac:dyDescent="0.2">
      <c r="A293" t="s">
        <v>57</v>
      </c>
      <c r="B293">
        <v>19.600000000000001</v>
      </c>
      <c r="C293">
        <v>-0.1</v>
      </c>
    </row>
    <row r="294" spans="1:5" x14ac:dyDescent="0.2">
      <c r="A294" t="s">
        <v>207</v>
      </c>
      <c r="B294">
        <v>17.3</v>
      </c>
      <c r="C294">
        <v>-0.05</v>
      </c>
    </row>
    <row r="295" spans="1:5" x14ac:dyDescent="0.2">
      <c r="A295" t="s">
        <v>1633</v>
      </c>
      <c r="B295">
        <v>2.15</v>
      </c>
      <c r="C295" t="s">
        <v>1584</v>
      </c>
    </row>
    <row r="296" spans="1:5" x14ac:dyDescent="0.2">
      <c r="A296" t="s">
        <v>131</v>
      </c>
      <c r="B296">
        <v>1.6</v>
      </c>
      <c r="C296">
        <v>0.05</v>
      </c>
    </row>
    <row r="297" spans="1:5" x14ac:dyDescent="0.2">
      <c r="A297" t="s">
        <v>70</v>
      </c>
      <c r="B297">
        <v>3</v>
      </c>
      <c r="C297">
        <v>0.02</v>
      </c>
    </row>
    <row r="298" spans="1:5" x14ac:dyDescent="0.2">
      <c r="A298" t="s">
        <v>120</v>
      </c>
      <c r="B298" t="s">
        <v>1571</v>
      </c>
      <c r="C298">
        <v>0.01</v>
      </c>
      <c r="D298" t="s">
        <v>1593</v>
      </c>
      <c r="E298" t="s">
        <v>1594</v>
      </c>
    </row>
    <row r="299" spans="1:5" x14ac:dyDescent="0.2">
      <c r="A299" t="s">
        <v>71</v>
      </c>
      <c r="B299">
        <v>4.9000000000000004</v>
      </c>
      <c r="C299" t="s">
        <v>1583</v>
      </c>
    </row>
    <row r="300" spans="1:5" x14ac:dyDescent="0.2">
      <c r="A300" t="s">
        <v>1636</v>
      </c>
      <c r="B300">
        <v>11.46</v>
      </c>
      <c r="C300" t="s">
        <v>1634</v>
      </c>
      <c r="D300">
        <v>0.08</v>
      </c>
    </row>
    <row r="301" spans="1:5" x14ac:dyDescent="0.2">
      <c r="A301" t="s">
        <v>115</v>
      </c>
      <c r="B301">
        <v>0.1</v>
      </c>
      <c r="C301" t="s">
        <v>1634</v>
      </c>
      <c r="D301">
        <v>0.03</v>
      </c>
    </row>
    <row r="302" spans="1:5" x14ac:dyDescent="0.2">
      <c r="A302" t="s">
        <v>117</v>
      </c>
      <c r="B302" t="s">
        <v>1571</v>
      </c>
      <c r="C302">
        <v>0.02</v>
      </c>
      <c r="D302" t="s">
        <v>1593</v>
      </c>
      <c r="E302" t="s">
        <v>1594</v>
      </c>
    </row>
    <row r="303" spans="1:5" x14ac:dyDescent="0.2">
      <c r="A303" t="s">
        <v>118</v>
      </c>
      <c r="B303" t="s">
        <v>1571</v>
      </c>
      <c r="C303" t="s">
        <v>1610</v>
      </c>
      <c r="D303">
        <v>4</v>
      </c>
    </row>
    <row r="304" spans="1:5" x14ac:dyDescent="0.2">
      <c r="A304" t="s">
        <v>118</v>
      </c>
      <c r="B304" t="s">
        <v>1571</v>
      </c>
      <c r="C304" t="s">
        <v>1640</v>
      </c>
      <c r="D304">
        <v>1.5</v>
      </c>
    </row>
    <row r="305" spans="1:4" x14ac:dyDescent="0.2">
      <c r="A305" t="s">
        <v>1641</v>
      </c>
      <c r="B305">
        <v>5.7</v>
      </c>
      <c r="C305" t="s">
        <v>1634</v>
      </c>
      <c r="D305">
        <v>0.1</v>
      </c>
    </row>
    <row r="306" spans="1:4" x14ac:dyDescent="0.2">
      <c r="A306" t="s">
        <v>52</v>
      </c>
      <c r="B306">
        <v>8.1</v>
      </c>
      <c r="C306" t="s">
        <v>1634</v>
      </c>
      <c r="D306">
        <v>0.05</v>
      </c>
    </row>
    <row r="307" spans="1:4" x14ac:dyDescent="0.2">
      <c r="A307" t="s">
        <v>52</v>
      </c>
      <c r="B307">
        <v>4.95</v>
      </c>
      <c r="C307" t="s">
        <v>1634</v>
      </c>
      <c r="D307">
        <v>0.05</v>
      </c>
    </row>
    <row r="308" spans="1:4" x14ac:dyDescent="0.2">
      <c r="A308" t="s">
        <v>52</v>
      </c>
      <c r="B308">
        <v>1</v>
      </c>
      <c r="C308" t="s">
        <v>1634</v>
      </c>
      <c r="D308">
        <v>0.05</v>
      </c>
    </row>
    <row r="309" spans="1:4" x14ac:dyDescent="0.2">
      <c r="A309" t="s">
        <v>71</v>
      </c>
      <c r="B309">
        <v>7</v>
      </c>
      <c r="C309" t="s">
        <v>1634</v>
      </c>
      <c r="D309">
        <v>0.1</v>
      </c>
    </row>
    <row r="310" spans="1:4" x14ac:dyDescent="0.2">
      <c r="A310" t="s">
        <v>119</v>
      </c>
      <c r="B310">
        <v>17</v>
      </c>
      <c r="C310" t="s">
        <v>1642</v>
      </c>
    </row>
    <row r="311" spans="1:4" x14ac:dyDescent="0.2">
      <c r="A311" t="s">
        <v>57</v>
      </c>
      <c r="B311">
        <v>20.399999999999999</v>
      </c>
      <c r="C311" t="s">
        <v>1588</v>
      </c>
      <c r="D311">
        <v>0.1</v>
      </c>
    </row>
    <row r="312" spans="1:4" x14ac:dyDescent="0.2">
      <c r="A312" t="s">
        <v>57</v>
      </c>
      <c r="B312">
        <v>6.15</v>
      </c>
      <c r="C312" t="s">
        <v>1634</v>
      </c>
      <c r="D312">
        <v>0.02</v>
      </c>
    </row>
    <row r="313" spans="1:4" x14ac:dyDescent="0.2">
      <c r="A313" t="s">
        <v>57</v>
      </c>
      <c r="B313">
        <v>5.65</v>
      </c>
      <c r="C313" t="s">
        <v>1634</v>
      </c>
      <c r="D313">
        <v>0.02</v>
      </c>
    </row>
    <row r="314" spans="1:4" x14ac:dyDescent="0.2">
      <c r="A314" t="s">
        <v>70</v>
      </c>
      <c r="B314">
        <v>1.9</v>
      </c>
      <c r="C314" t="s">
        <v>1588</v>
      </c>
      <c r="D314">
        <v>0.1</v>
      </c>
    </row>
    <row r="315" spans="1:4" x14ac:dyDescent="0.2">
      <c r="A315" t="s">
        <v>70</v>
      </c>
      <c r="B315">
        <v>0.8</v>
      </c>
      <c r="C315" t="s">
        <v>1634</v>
      </c>
      <c r="D315">
        <v>0.02</v>
      </c>
    </row>
    <row r="316" spans="1:4" x14ac:dyDescent="0.2">
      <c r="A316" t="s">
        <v>120</v>
      </c>
      <c r="B316">
        <v>0.03</v>
      </c>
    </row>
    <row r="317" spans="1:4" x14ac:dyDescent="0.2">
      <c r="A317" t="s">
        <v>52</v>
      </c>
      <c r="B317">
        <v>4.8</v>
      </c>
      <c r="C317" t="s">
        <v>1634</v>
      </c>
      <c r="D317">
        <v>0.2</v>
      </c>
    </row>
    <row r="318" spans="1:4" x14ac:dyDescent="0.2">
      <c r="A318" t="s">
        <v>70</v>
      </c>
      <c r="B318" t="s">
        <v>1643</v>
      </c>
      <c r="C318">
        <v>0.1</v>
      </c>
    </row>
    <row r="319" spans="1:4" x14ac:dyDescent="0.2">
      <c r="A319" t="s">
        <v>52</v>
      </c>
      <c r="B319">
        <v>1.1000000000000001</v>
      </c>
      <c r="C319" t="s">
        <v>1634</v>
      </c>
      <c r="D319">
        <v>0.1</v>
      </c>
    </row>
    <row r="320" spans="1:4" x14ac:dyDescent="0.2">
      <c r="A320" t="s">
        <v>120</v>
      </c>
      <c r="B320" t="s">
        <v>1571</v>
      </c>
      <c r="C320">
        <v>0.1</v>
      </c>
    </row>
    <row r="321" spans="1:7" x14ac:dyDescent="0.2">
      <c r="A321" t="s">
        <v>121</v>
      </c>
      <c r="B321" t="s">
        <v>1644</v>
      </c>
      <c r="C321">
        <v>17</v>
      </c>
      <c r="D321" t="s">
        <v>1645</v>
      </c>
      <c r="E321">
        <v>1.4999999999999999E-2</v>
      </c>
    </row>
    <row r="322" spans="1:7" x14ac:dyDescent="0.2">
      <c r="A322" t="s">
        <v>72</v>
      </c>
      <c r="B322">
        <v>0.1</v>
      </c>
      <c r="C322" t="s">
        <v>1634</v>
      </c>
      <c r="D322">
        <v>0.05</v>
      </c>
      <c r="E322" t="s">
        <v>1649</v>
      </c>
      <c r="F322" t="s">
        <v>1650</v>
      </c>
    </row>
    <row r="323" spans="1:7" x14ac:dyDescent="0.2">
      <c r="A323" s="9">
        <v>1</v>
      </c>
      <c r="B323" t="s">
        <v>1627</v>
      </c>
      <c r="C323" t="s">
        <v>1588</v>
      </c>
      <c r="D323" t="s">
        <v>1628</v>
      </c>
      <c r="E323" t="s">
        <v>1629</v>
      </c>
      <c r="F323" t="s">
        <v>1630</v>
      </c>
      <c r="G323" t="s">
        <v>1648</v>
      </c>
    </row>
    <row r="324" spans="1:7" x14ac:dyDescent="0.2">
      <c r="A324" t="s">
        <v>114</v>
      </c>
      <c r="B324">
        <v>12.9</v>
      </c>
      <c r="C324" t="s">
        <v>1583</v>
      </c>
    </row>
    <row r="325" spans="1:7" x14ac:dyDescent="0.2">
      <c r="A325" t="s">
        <v>52</v>
      </c>
      <c r="B325">
        <v>5.6</v>
      </c>
      <c r="C325" t="s">
        <v>1584</v>
      </c>
    </row>
    <row r="326" spans="1:7" x14ac:dyDescent="0.2">
      <c r="A326" t="s">
        <v>71</v>
      </c>
      <c r="B326">
        <v>2.5</v>
      </c>
      <c r="C326" t="s">
        <v>1584</v>
      </c>
    </row>
    <row r="327" spans="1:7" x14ac:dyDescent="0.2">
      <c r="A327" t="s">
        <v>57</v>
      </c>
      <c r="B327">
        <v>5.7850000000000001</v>
      </c>
      <c r="C327" t="s">
        <v>1631</v>
      </c>
      <c r="D327" t="s">
        <v>1632</v>
      </c>
    </row>
    <row r="328" spans="1:7" x14ac:dyDescent="0.2">
      <c r="A328" t="s">
        <v>57</v>
      </c>
      <c r="B328">
        <v>19.98</v>
      </c>
      <c r="C328">
        <v>-1.7999999999999999E-2</v>
      </c>
    </row>
    <row r="329" spans="1:7" x14ac:dyDescent="0.2">
      <c r="A329" t="s">
        <v>57</v>
      </c>
      <c r="B329">
        <v>19.899999999999999</v>
      </c>
      <c r="C329">
        <v>-0.05</v>
      </c>
    </row>
    <row r="330" spans="1:7" x14ac:dyDescent="0.2">
      <c r="A330" t="s">
        <v>57</v>
      </c>
      <c r="B330">
        <v>19.600000000000001</v>
      </c>
      <c r="C330">
        <v>-0.1</v>
      </c>
    </row>
    <row r="331" spans="1:7" x14ac:dyDescent="0.2">
      <c r="A331" t="s">
        <v>207</v>
      </c>
      <c r="B331">
        <v>17.3</v>
      </c>
      <c r="C331">
        <v>-0.05</v>
      </c>
    </row>
    <row r="332" spans="1:7" x14ac:dyDescent="0.2">
      <c r="A332" t="s">
        <v>1633</v>
      </c>
      <c r="B332">
        <v>2.15</v>
      </c>
      <c r="C332" t="s">
        <v>1584</v>
      </c>
    </row>
    <row r="333" spans="1:7" x14ac:dyDescent="0.2">
      <c r="A333" t="s">
        <v>131</v>
      </c>
      <c r="B333">
        <v>1.6</v>
      </c>
      <c r="C333">
        <v>0.05</v>
      </c>
    </row>
    <row r="334" spans="1:7" x14ac:dyDescent="0.2">
      <c r="A334" t="s">
        <v>70</v>
      </c>
      <c r="B334">
        <v>3</v>
      </c>
      <c r="C334">
        <v>0.02</v>
      </c>
    </row>
    <row r="335" spans="1:7" x14ac:dyDescent="0.2">
      <c r="A335" t="s">
        <v>120</v>
      </c>
      <c r="B335" t="s">
        <v>1571</v>
      </c>
      <c r="C335">
        <v>0.01</v>
      </c>
      <c r="D335" t="s">
        <v>1593</v>
      </c>
      <c r="E335" t="s">
        <v>1594</v>
      </c>
    </row>
    <row r="336" spans="1:7" x14ac:dyDescent="0.2">
      <c r="A336" t="s">
        <v>71</v>
      </c>
      <c r="B336">
        <v>4.9000000000000004</v>
      </c>
      <c r="C336" t="s">
        <v>1583</v>
      </c>
    </row>
    <row r="337" spans="1:5" x14ac:dyDescent="0.2">
      <c r="A337" t="s">
        <v>1636</v>
      </c>
      <c r="B337">
        <v>11.46</v>
      </c>
      <c r="C337" t="s">
        <v>1634</v>
      </c>
      <c r="D337">
        <v>0.08</v>
      </c>
    </row>
    <row r="338" spans="1:5" x14ac:dyDescent="0.2">
      <c r="A338" t="s">
        <v>115</v>
      </c>
      <c r="B338">
        <v>0.1</v>
      </c>
      <c r="C338" t="s">
        <v>1634</v>
      </c>
      <c r="D338">
        <v>0.03</v>
      </c>
    </row>
    <row r="339" spans="1:5" x14ac:dyDescent="0.2">
      <c r="A339" t="s">
        <v>117</v>
      </c>
      <c r="B339" t="s">
        <v>1571</v>
      </c>
      <c r="C339">
        <v>0.02</v>
      </c>
      <c r="D339" t="s">
        <v>1593</v>
      </c>
      <c r="E339" t="s">
        <v>1594</v>
      </c>
    </row>
    <row r="340" spans="1:5" x14ac:dyDescent="0.2">
      <c r="A340" t="s">
        <v>118</v>
      </c>
      <c r="B340" t="s">
        <v>1571</v>
      </c>
      <c r="C340" t="s">
        <v>1610</v>
      </c>
      <c r="D340">
        <v>4</v>
      </c>
    </row>
    <row r="341" spans="1:5" x14ac:dyDescent="0.2">
      <c r="A341" t="s">
        <v>118</v>
      </c>
      <c r="B341" t="s">
        <v>1571</v>
      </c>
      <c r="C341" t="s">
        <v>1640</v>
      </c>
      <c r="D341">
        <v>1.5</v>
      </c>
    </row>
    <row r="342" spans="1:5" x14ac:dyDescent="0.2">
      <c r="A342" t="s">
        <v>114</v>
      </c>
      <c r="B342">
        <v>12.9</v>
      </c>
      <c r="C342" t="s">
        <v>1583</v>
      </c>
    </row>
    <row r="343" spans="1:5" x14ac:dyDescent="0.2">
      <c r="A343" t="s">
        <v>52</v>
      </c>
      <c r="B343">
        <v>5.6</v>
      </c>
      <c r="C343" t="s">
        <v>1584</v>
      </c>
    </row>
    <row r="344" spans="1:5" x14ac:dyDescent="0.2">
      <c r="A344" t="s">
        <v>71</v>
      </c>
      <c r="B344">
        <v>2.5</v>
      </c>
      <c r="C344" t="s">
        <v>1584</v>
      </c>
    </row>
    <row r="345" spans="1:5" x14ac:dyDescent="0.2">
      <c r="A345" t="s">
        <v>57</v>
      </c>
      <c r="B345">
        <v>5.7850000000000001</v>
      </c>
      <c r="C345" t="s">
        <v>1631</v>
      </c>
      <c r="D345" t="s">
        <v>1632</v>
      </c>
    </row>
    <row r="346" spans="1:5" x14ac:dyDescent="0.2">
      <c r="A346" t="s">
        <v>57</v>
      </c>
      <c r="B346">
        <v>19.98</v>
      </c>
      <c r="C346">
        <v>-1.7999999999999999E-2</v>
      </c>
    </row>
    <row r="347" spans="1:5" x14ac:dyDescent="0.2">
      <c r="A347" t="s">
        <v>57</v>
      </c>
      <c r="B347">
        <v>19.899999999999999</v>
      </c>
      <c r="C347">
        <v>-0.05</v>
      </c>
    </row>
    <row r="348" spans="1:5" x14ac:dyDescent="0.2">
      <c r="A348" t="s">
        <v>57</v>
      </c>
      <c r="B348">
        <v>19.600000000000001</v>
      </c>
      <c r="C348">
        <v>-0.1</v>
      </c>
    </row>
    <row r="349" spans="1:5" x14ac:dyDescent="0.2">
      <c r="A349" t="s">
        <v>207</v>
      </c>
      <c r="B349">
        <v>17.3</v>
      </c>
      <c r="C349">
        <v>-0.05</v>
      </c>
    </row>
    <row r="350" spans="1:5" x14ac:dyDescent="0.2">
      <c r="A350" t="s">
        <v>1633</v>
      </c>
      <c r="B350">
        <v>2.15</v>
      </c>
      <c r="C350" t="s">
        <v>1584</v>
      </c>
    </row>
    <row r="351" spans="1:5" x14ac:dyDescent="0.2">
      <c r="A351" t="s">
        <v>131</v>
      </c>
      <c r="B351">
        <v>1.6</v>
      </c>
      <c r="C351">
        <v>0.05</v>
      </c>
    </row>
    <row r="352" spans="1:5" x14ac:dyDescent="0.2">
      <c r="A352" t="s">
        <v>70</v>
      </c>
      <c r="B352">
        <v>2</v>
      </c>
      <c r="C352">
        <v>0.02</v>
      </c>
    </row>
    <row r="353" spans="1:5" x14ac:dyDescent="0.2">
      <c r="A353" t="s">
        <v>70</v>
      </c>
      <c r="B353">
        <v>17</v>
      </c>
      <c r="C353" t="s">
        <v>1646</v>
      </c>
    </row>
    <row r="354" spans="1:5" x14ac:dyDescent="0.2">
      <c r="A354" t="s">
        <v>120</v>
      </c>
      <c r="B354" t="s">
        <v>1571</v>
      </c>
      <c r="C354">
        <v>0.01</v>
      </c>
      <c r="D354" t="s">
        <v>1593</v>
      </c>
      <c r="E354" t="s">
        <v>1594</v>
      </c>
    </row>
    <row r="355" spans="1:5" x14ac:dyDescent="0.2">
      <c r="A355" t="s">
        <v>71</v>
      </c>
      <c r="B355">
        <v>4.9000000000000004</v>
      </c>
      <c r="C355" t="s">
        <v>1583</v>
      </c>
    </row>
    <row r="356" spans="1:5" x14ac:dyDescent="0.2">
      <c r="A356" t="s">
        <v>1636</v>
      </c>
      <c r="B356">
        <v>12.32</v>
      </c>
      <c r="C356" t="s">
        <v>1621</v>
      </c>
      <c r="D356" t="s">
        <v>1637</v>
      </c>
    </row>
    <row r="357" spans="1:5" x14ac:dyDescent="0.2">
      <c r="A357" t="s">
        <v>115</v>
      </c>
      <c r="B357">
        <v>0.1</v>
      </c>
      <c r="C357" t="s">
        <v>1621</v>
      </c>
      <c r="D357">
        <v>0.03</v>
      </c>
    </row>
    <row r="358" spans="1:5" x14ac:dyDescent="0.2">
      <c r="A358" t="s">
        <v>117</v>
      </c>
      <c r="B358" t="s">
        <v>1571</v>
      </c>
      <c r="C358">
        <v>0.02</v>
      </c>
      <c r="D358" t="s">
        <v>1593</v>
      </c>
      <c r="E358" t="s">
        <v>1594</v>
      </c>
    </row>
    <row r="359" spans="1:5" x14ac:dyDescent="0.2">
      <c r="A359" t="s">
        <v>118</v>
      </c>
      <c r="B359" t="s">
        <v>1571</v>
      </c>
      <c r="C359" t="s">
        <v>1610</v>
      </c>
      <c r="D359">
        <v>4</v>
      </c>
    </row>
    <row r="360" spans="1:5" x14ac:dyDescent="0.2">
      <c r="A360" t="s">
        <v>118</v>
      </c>
      <c r="B360" t="s">
        <v>1571</v>
      </c>
      <c r="C360" t="s">
        <v>1640</v>
      </c>
      <c r="D360">
        <v>1.5</v>
      </c>
    </row>
    <row r="361" spans="1:5" x14ac:dyDescent="0.2">
      <c r="A361" t="s">
        <v>110</v>
      </c>
      <c r="B361" t="s">
        <v>1572</v>
      </c>
      <c r="C361" t="s">
        <v>644</v>
      </c>
      <c r="D361" t="s">
        <v>1574</v>
      </c>
    </row>
    <row r="362" spans="1:5" x14ac:dyDescent="0.2">
      <c r="A362" t="s">
        <v>1575</v>
      </c>
      <c r="B362" t="s">
        <v>1576</v>
      </c>
      <c r="C362" t="s">
        <v>1577</v>
      </c>
      <c r="D362" t="s">
        <v>1578</v>
      </c>
    </row>
    <row r="363" spans="1:5" x14ac:dyDescent="0.2">
      <c r="A363" t="s">
        <v>882</v>
      </c>
      <c r="B363" t="s">
        <v>1579</v>
      </c>
      <c r="C363" t="s">
        <v>1580</v>
      </c>
    </row>
    <row r="364" spans="1:5" x14ac:dyDescent="0.2">
      <c r="A364" t="s">
        <v>1581</v>
      </c>
      <c r="B364" t="s">
        <v>1576</v>
      </c>
      <c r="C364" t="s">
        <v>1577</v>
      </c>
      <c r="D364" t="s">
        <v>1582</v>
      </c>
    </row>
    <row r="365" spans="1:5" x14ac:dyDescent="0.2">
      <c r="A365" t="s">
        <v>1595</v>
      </c>
      <c r="B365" t="s">
        <v>1596</v>
      </c>
      <c r="C365" t="s">
        <v>1597</v>
      </c>
    </row>
    <row r="366" spans="1:5" x14ac:dyDescent="0.2">
      <c r="A366" t="s">
        <v>1595</v>
      </c>
      <c r="B366" t="s">
        <v>1598</v>
      </c>
      <c r="C366" t="s">
        <v>1599</v>
      </c>
      <c r="D366" t="s">
        <v>1597</v>
      </c>
    </row>
    <row r="367" spans="1:5" x14ac:dyDescent="0.2">
      <c r="A367" t="s">
        <v>131</v>
      </c>
      <c r="B367">
        <v>2</v>
      </c>
      <c r="C367" t="s">
        <v>1604</v>
      </c>
    </row>
    <row r="368" spans="1:5" x14ac:dyDescent="0.2">
      <c r="A368" t="s">
        <v>131</v>
      </c>
      <c r="B368">
        <v>8.1</v>
      </c>
      <c r="C368" t="s">
        <v>1604</v>
      </c>
    </row>
    <row r="369" spans="1:4" x14ac:dyDescent="0.2">
      <c r="A369" t="s">
        <v>131</v>
      </c>
      <c r="B369">
        <v>38.35</v>
      </c>
      <c r="C369" t="s">
        <v>1606</v>
      </c>
    </row>
    <row r="370" spans="1:4" x14ac:dyDescent="0.2">
      <c r="A370" t="s">
        <v>57</v>
      </c>
      <c r="B370">
        <v>18.399999999999999</v>
      </c>
      <c r="C370" t="s">
        <v>1615</v>
      </c>
    </row>
    <row r="371" spans="1:4" x14ac:dyDescent="0.2">
      <c r="A371" t="s">
        <v>57</v>
      </c>
      <c r="B371">
        <v>18</v>
      </c>
      <c r="C371" t="s">
        <v>1615</v>
      </c>
    </row>
    <row r="372" spans="1:4" x14ac:dyDescent="0.2">
      <c r="A372" t="s">
        <v>57</v>
      </c>
      <c r="B372">
        <v>18.824999999999999</v>
      </c>
      <c r="C372" t="s">
        <v>1647</v>
      </c>
    </row>
    <row r="373" spans="1:4" x14ac:dyDescent="0.2">
      <c r="A373" t="s">
        <v>207</v>
      </c>
      <c r="B373">
        <v>16.004999999999999</v>
      </c>
      <c r="C373" t="s">
        <v>1647</v>
      </c>
    </row>
    <row r="374" spans="1:4" x14ac:dyDescent="0.2">
      <c r="A374" t="s">
        <v>207</v>
      </c>
      <c r="B374">
        <v>12.9</v>
      </c>
      <c r="C374" t="s">
        <v>1615</v>
      </c>
    </row>
    <row r="375" spans="1:4" x14ac:dyDescent="0.2">
      <c r="A375" t="s">
        <v>207</v>
      </c>
      <c r="B375">
        <v>10</v>
      </c>
      <c r="C375" t="s">
        <v>1606</v>
      </c>
    </row>
    <row r="376" spans="1:4" x14ac:dyDescent="0.2">
      <c r="A376" t="s">
        <v>1605</v>
      </c>
      <c r="B376">
        <v>8</v>
      </c>
      <c r="C376" t="s">
        <v>1604</v>
      </c>
    </row>
    <row r="377" spans="1:4" x14ac:dyDescent="0.2">
      <c r="A377" t="s">
        <v>131</v>
      </c>
      <c r="B377">
        <v>4.0999999999999996</v>
      </c>
      <c r="C377" t="s">
        <v>1606</v>
      </c>
    </row>
    <row r="378" spans="1:4" x14ac:dyDescent="0.2">
      <c r="A378" t="s">
        <v>1651</v>
      </c>
      <c r="B378" t="s">
        <v>1652</v>
      </c>
    </row>
    <row r="379" spans="1:4" x14ac:dyDescent="0.2">
      <c r="A379" t="s">
        <v>131</v>
      </c>
      <c r="B379">
        <v>4.9000000000000004</v>
      </c>
      <c r="C379" t="s">
        <v>1606</v>
      </c>
    </row>
    <row r="380" spans="1:4" x14ac:dyDescent="0.2">
      <c r="A380" t="s">
        <v>72</v>
      </c>
      <c r="B380">
        <v>0.25</v>
      </c>
      <c r="C380" t="s">
        <v>1653</v>
      </c>
    </row>
    <row r="381" spans="1:4" x14ac:dyDescent="0.2">
      <c r="A381" t="s">
        <v>1654</v>
      </c>
      <c r="B381">
        <f>0.05/-0.03</f>
        <v>-1.6666666666666667</v>
      </c>
    </row>
    <row r="382" spans="1:4" x14ac:dyDescent="0.2">
      <c r="A382" t="s">
        <v>118</v>
      </c>
      <c r="B382" t="s">
        <v>1571</v>
      </c>
      <c r="C382" t="s">
        <v>1655</v>
      </c>
      <c r="D382">
        <v>16</v>
      </c>
    </row>
    <row r="383" spans="1:4" x14ac:dyDescent="0.2">
      <c r="A383" t="s">
        <v>70</v>
      </c>
      <c r="B383">
        <v>5.5750000000000002</v>
      </c>
      <c r="C383" t="s">
        <v>1656</v>
      </c>
    </row>
    <row r="384" spans="1:4" x14ac:dyDescent="0.2">
      <c r="A384" t="s">
        <v>52</v>
      </c>
      <c r="B384">
        <v>17</v>
      </c>
      <c r="C384" t="s">
        <v>1604</v>
      </c>
    </row>
    <row r="385" spans="1:4" x14ac:dyDescent="0.2">
      <c r="A385" t="s">
        <v>52</v>
      </c>
      <c r="B385">
        <v>0.9</v>
      </c>
      <c r="C385">
        <v>0.1</v>
      </c>
    </row>
    <row r="386" spans="1:4" x14ac:dyDescent="0.2">
      <c r="A386" t="s">
        <v>52</v>
      </c>
      <c r="B386">
        <v>1.75</v>
      </c>
      <c r="C386">
        <v>0.04</v>
      </c>
    </row>
    <row r="387" spans="1:4" x14ac:dyDescent="0.2">
      <c r="A387" t="s">
        <v>71</v>
      </c>
      <c r="B387">
        <v>9</v>
      </c>
      <c r="C387" t="s">
        <v>1604</v>
      </c>
    </row>
    <row r="388" spans="1:4" x14ac:dyDescent="0.2">
      <c r="A388" t="s">
        <v>70</v>
      </c>
      <c r="B388">
        <v>11</v>
      </c>
      <c r="C388" t="s">
        <v>1604</v>
      </c>
    </row>
    <row r="389" spans="1:4" x14ac:dyDescent="0.2">
      <c r="A389" t="s">
        <v>57</v>
      </c>
      <c r="B389">
        <v>15.25</v>
      </c>
      <c r="C389">
        <v>-0.02</v>
      </c>
    </row>
    <row r="390" spans="1:4" x14ac:dyDescent="0.2">
      <c r="A390" t="s">
        <v>57</v>
      </c>
      <c r="B390">
        <v>18.149999999999999</v>
      </c>
      <c r="C390" t="s">
        <v>1656</v>
      </c>
    </row>
    <row r="391" spans="1:4" x14ac:dyDescent="0.2">
      <c r="A391" t="s">
        <v>118</v>
      </c>
      <c r="B391" t="s">
        <v>1655</v>
      </c>
      <c r="C391">
        <v>10</v>
      </c>
    </row>
    <row r="392" spans="1:4" x14ac:dyDescent="0.2">
      <c r="A392" t="s">
        <v>1657</v>
      </c>
      <c r="B392" t="s">
        <v>259</v>
      </c>
    </row>
    <row r="393" spans="1:4" x14ac:dyDescent="0.2">
      <c r="A393" t="s">
        <v>140</v>
      </c>
      <c r="B393">
        <v>18.5</v>
      </c>
      <c r="C393">
        <v>-0.3</v>
      </c>
    </row>
    <row r="394" spans="1:4" x14ac:dyDescent="0.2">
      <c r="A394" t="s">
        <v>1575</v>
      </c>
      <c r="B394" t="s">
        <v>1576</v>
      </c>
      <c r="C394" t="s">
        <v>1577</v>
      </c>
      <c r="D394" t="s">
        <v>1578</v>
      </c>
    </row>
    <row r="395" spans="1:4" x14ac:dyDescent="0.2">
      <c r="A395" t="s">
        <v>882</v>
      </c>
      <c r="B395" t="s">
        <v>1579</v>
      </c>
      <c r="C395" t="s">
        <v>1580</v>
      </c>
    </row>
    <row r="396" spans="1:4" x14ac:dyDescent="0.2">
      <c r="A396" t="s">
        <v>1581</v>
      </c>
      <c r="B396" t="s">
        <v>1576</v>
      </c>
      <c r="C396" t="s">
        <v>1577</v>
      </c>
      <c r="D396" t="s">
        <v>1582</v>
      </c>
    </row>
    <row r="397" spans="1:4" x14ac:dyDescent="0.2">
      <c r="A397" t="s">
        <v>1595</v>
      </c>
      <c r="B397" t="s">
        <v>1596</v>
      </c>
      <c r="C397" t="s">
        <v>1597</v>
      </c>
    </row>
    <row r="398" spans="1:4" x14ac:dyDescent="0.2">
      <c r="A398" t="s">
        <v>1595</v>
      </c>
      <c r="B398" t="s">
        <v>1598</v>
      </c>
      <c r="C398" t="s">
        <v>1599</v>
      </c>
      <c r="D398" t="s">
        <v>1597</v>
      </c>
    </row>
    <row r="399" spans="1:4" x14ac:dyDescent="0.2">
      <c r="A399" t="s">
        <v>52</v>
      </c>
      <c r="B399">
        <v>17</v>
      </c>
      <c r="C399" t="s">
        <v>1604</v>
      </c>
    </row>
    <row r="400" spans="1:4" x14ac:dyDescent="0.2">
      <c r="A400" t="s">
        <v>52</v>
      </c>
      <c r="B400">
        <v>0.9</v>
      </c>
      <c r="C400">
        <v>0.1</v>
      </c>
    </row>
    <row r="401" spans="1:4" x14ac:dyDescent="0.2">
      <c r="A401" t="s">
        <v>52</v>
      </c>
      <c r="B401">
        <v>1.75</v>
      </c>
      <c r="C401">
        <v>0.04</v>
      </c>
    </row>
    <row r="402" spans="1:4" x14ac:dyDescent="0.2">
      <c r="A402" t="s">
        <v>71</v>
      </c>
      <c r="B402">
        <v>9</v>
      </c>
      <c r="C402" t="s">
        <v>1604</v>
      </c>
    </row>
    <row r="403" spans="1:4" x14ac:dyDescent="0.2">
      <c r="A403" t="s">
        <v>70</v>
      </c>
      <c r="B403">
        <v>11</v>
      </c>
      <c r="C403" t="s">
        <v>1604</v>
      </c>
    </row>
    <row r="404" spans="1:4" x14ac:dyDescent="0.2">
      <c r="A404" t="s">
        <v>57</v>
      </c>
      <c r="B404">
        <v>15.25</v>
      </c>
      <c r="C404">
        <v>-0.02</v>
      </c>
    </row>
    <row r="405" spans="1:4" x14ac:dyDescent="0.2">
      <c r="A405" t="s">
        <v>57</v>
      </c>
      <c r="B405">
        <v>18.149999999999999</v>
      </c>
      <c r="C405" t="s">
        <v>1656</v>
      </c>
    </row>
    <row r="406" spans="1:4" x14ac:dyDescent="0.2">
      <c r="A406" t="s">
        <v>118</v>
      </c>
      <c r="B406" t="s">
        <v>1655</v>
      </c>
      <c r="C406">
        <v>10</v>
      </c>
    </row>
    <row r="407" spans="1:4" x14ac:dyDescent="0.2">
      <c r="A407" t="s">
        <v>1657</v>
      </c>
      <c r="B407" t="s">
        <v>259</v>
      </c>
    </row>
    <row r="408" spans="1:4" x14ac:dyDescent="0.2">
      <c r="A408" t="s">
        <v>140</v>
      </c>
      <c r="B408">
        <v>18.5</v>
      </c>
      <c r="C408">
        <v>-0.3</v>
      </c>
    </row>
    <row r="409" spans="1:4" x14ac:dyDescent="0.2">
      <c r="A409" t="s">
        <v>1575</v>
      </c>
      <c r="B409" t="s">
        <v>1576</v>
      </c>
      <c r="C409" t="s">
        <v>1577</v>
      </c>
      <c r="D409" t="s">
        <v>1578</v>
      </c>
    </row>
    <row r="410" spans="1:4" x14ac:dyDescent="0.2">
      <c r="A410" t="s">
        <v>882</v>
      </c>
      <c r="B410" t="s">
        <v>1579</v>
      </c>
      <c r="C410" t="s">
        <v>1580</v>
      </c>
    </row>
    <row r="411" spans="1:4" x14ac:dyDescent="0.2">
      <c r="A411" t="s">
        <v>1595</v>
      </c>
      <c r="B411" t="s">
        <v>1596</v>
      </c>
      <c r="C411" t="s">
        <v>1597</v>
      </c>
    </row>
    <row r="412" spans="1:4" x14ac:dyDescent="0.2">
      <c r="A412" t="s">
        <v>1595</v>
      </c>
      <c r="B412" t="s">
        <v>1598</v>
      </c>
      <c r="C412" t="s">
        <v>1599</v>
      </c>
      <c r="D412" t="s">
        <v>1597</v>
      </c>
    </row>
    <row r="413" spans="1:4" x14ac:dyDescent="0.2">
      <c r="A413" t="s">
        <v>52</v>
      </c>
      <c r="B413">
        <v>17</v>
      </c>
      <c r="C413" t="s">
        <v>1604</v>
      </c>
    </row>
    <row r="414" spans="1:4" x14ac:dyDescent="0.2">
      <c r="A414" t="s">
        <v>52</v>
      </c>
      <c r="B414">
        <v>0.9</v>
      </c>
      <c r="C414">
        <v>0.1</v>
      </c>
    </row>
    <row r="415" spans="1:4" x14ac:dyDescent="0.2">
      <c r="A415" t="s">
        <v>52</v>
      </c>
      <c r="B415">
        <v>1.75</v>
      </c>
      <c r="C415">
        <v>0.04</v>
      </c>
    </row>
    <row r="416" spans="1:4" x14ac:dyDescent="0.2">
      <c r="A416" t="s">
        <v>71</v>
      </c>
      <c r="B416">
        <v>9</v>
      </c>
      <c r="C416" t="s">
        <v>1604</v>
      </c>
    </row>
    <row r="417" spans="1:4" x14ac:dyDescent="0.2">
      <c r="A417" t="s">
        <v>70</v>
      </c>
      <c r="B417">
        <v>11</v>
      </c>
      <c r="C417" t="s">
        <v>1604</v>
      </c>
    </row>
    <row r="418" spans="1:4" x14ac:dyDescent="0.2">
      <c r="A418" t="s">
        <v>57</v>
      </c>
      <c r="B418">
        <v>15.25</v>
      </c>
      <c r="C418">
        <v>-0.02</v>
      </c>
    </row>
    <row r="419" spans="1:4" x14ac:dyDescent="0.2">
      <c r="A419" t="s">
        <v>57</v>
      </c>
      <c r="B419">
        <v>18.149999999999999</v>
      </c>
      <c r="C419" t="s">
        <v>1656</v>
      </c>
    </row>
    <row r="420" spans="1:4" x14ac:dyDescent="0.2">
      <c r="A420" t="s">
        <v>118</v>
      </c>
      <c r="B420" t="s">
        <v>1655</v>
      </c>
      <c r="C420">
        <v>10</v>
      </c>
    </row>
    <row r="421" spans="1:4" x14ac:dyDescent="0.2">
      <c r="A421" t="s">
        <v>1657</v>
      </c>
      <c r="B421" t="s">
        <v>259</v>
      </c>
    </row>
    <row r="422" spans="1:4" x14ac:dyDescent="0.2">
      <c r="A422" t="s">
        <v>140</v>
      </c>
      <c r="B422">
        <v>18.5</v>
      </c>
      <c r="C422">
        <v>-0.3</v>
      </c>
    </row>
    <row r="423" spans="1:4" x14ac:dyDescent="0.2">
      <c r="A423" t="s">
        <v>1575</v>
      </c>
      <c r="B423" t="s">
        <v>1576</v>
      </c>
      <c r="C423" t="s">
        <v>1577</v>
      </c>
      <c r="D423" t="s">
        <v>1578</v>
      </c>
    </row>
    <row r="424" spans="1:4" x14ac:dyDescent="0.2">
      <c r="A424" t="s">
        <v>882</v>
      </c>
      <c r="B424" t="s">
        <v>1579</v>
      </c>
      <c r="C424" t="s">
        <v>1580</v>
      </c>
    </row>
    <row r="425" spans="1:4" x14ac:dyDescent="0.2">
      <c r="A425" t="s">
        <v>1595</v>
      </c>
      <c r="B425" t="s">
        <v>1596</v>
      </c>
      <c r="C425" t="s">
        <v>1597</v>
      </c>
    </row>
    <row r="426" spans="1:4" x14ac:dyDescent="0.2">
      <c r="A426" t="s">
        <v>1595</v>
      </c>
      <c r="B426" t="s">
        <v>1598</v>
      </c>
      <c r="C426" t="s">
        <v>1599</v>
      </c>
      <c r="D426" t="s">
        <v>1597</v>
      </c>
    </row>
    <row r="427" spans="1:4" x14ac:dyDescent="0.2">
      <c r="A427" t="s">
        <v>50</v>
      </c>
      <c r="B427">
        <v>67</v>
      </c>
      <c r="C427" t="s">
        <v>1585</v>
      </c>
    </row>
    <row r="428" spans="1:4" x14ac:dyDescent="0.2">
      <c r="A428" t="s">
        <v>52</v>
      </c>
      <c r="B428">
        <v>22.5</v>
      </c>
      <c r="C428">
        <v>-0.1</v>
      </c>
    </row>
    <row r="429" spans="1:4" x14ac:dyDescent="0.2">
      <c r="A429" t="s">
        <v>52</v>
      </c>
      <c r="B429">
        <v>49.8</v>
      </c>
      <c r="C429">
        <v>0.2</v>
      </c>
    </row>
    <row r="430" spans="1:4" x14ac:dyDescent="0.2">
      <c r="A430" t="s">
        <v>52</v>
      </c>
      <c r="B430">
        <v>39.299999999999997</v>
      </c>
      <c r="C430">
        <v>0.2</v>
      </c>
    </row>
    <row r="431" spans="1:4" x14ac:dyDescent="0.2">
      <c r="A431" t="s">
        <v>52</v>
      </c>
      <c r="B431">
        <v>3</v>
      </c>
      <c r="C431" t="s">
        <v>1658</v>
      </c>
    </row>
    <row r="432" spans="1:4" x14ac:dyDescent="0.2">
      <c r="A432" t="s">
        <v>57</v>
      </c>
      <c r="B432">
        <v>20.03</v>
      </c>
      <c r="C432">
        <v>0.02</v>
      </c>
    </row>
    <row r="433" spans="1:6" x14ac:dyDescent="0.2">
      <c r="A433" t="s">
        <v>57</v>
      </c>
      <c r="B433">
        <v>20</v>
      </c>
      <c r="C433">
        <v>-2.1000000000000001E-2</v>
      </c>
    </row>
    <row r="434" spans="1:6" x14ac:dyDescent="0.2">
      <c r="A434" t="s">
        <v>57</v>
      </c>
      <c r="B434">
        <v>24</v>
      </c>
      <c r="C434" t="s">
        <v>1585</v>
      </c>
    </row>
    <row r="435" spans="1:6" x14ac:dyDescent="0.2">
      <c r="A435" t="s">
        <v>120</v>
      </c>
      <c r="B435" t="s">
        <v>1571</v>
      </c>
      <c r="C435">
        <v>0.01</v>
      </c>
      <c r="D435" t="s">
        <v>1594</v>
      </c>
      <c r="E435" t="s">
        <v>1593</v>
      </c>
      <c r="F435" t="s">
        <v>1659</v>
      </c>
    </row>
    <row r="436" spans="1:6" x14ac:dyDescent="0.2">
      <c r="A436" t="s">
        <v>121</v>
      </c>
      <c r="B436" t="s">
        <v>1571</v>
      </c>
      <c r="C436">
        <v>6.0000000000000001E-3</v>
      </c>
    </row>
    <row r="437" spans="1:6" x14ac:dyDescent="0.2">
      <c r="A437" t="s">
        <v>118</v>
      </c>
      <c r="B437" t="s">
        <v>1619</v>
      </c>
      <c r="C437">
        <v>0.8</v>
      </c>
    </row>
    <row r="438" spans="1:6" x14ac:dyDescent="0.2">
      <c r="A438" t="s">
        <v>52</v>
      </c>
      <c r="B438">
        <v>5.15</v>
      </c>
      <c r="C438" t="s">
        <v>1656</v>
      </c>
    </row>
    <row r="439" spans="1:6" x14ac:dyDescent="0.2">
      <c r="A439" t="s">
        <v>52</v>
      </c>
      <c r="B439">
        <v>17.100000000000001</v>
      </c>
      <c r="C439" t="s">
        <v>1656</v>
      </c>
    </row>
    <row r="440" spans="1:6" x14ac:dyDescent="0.2">
      <c r="A440" t="s">
        <v>57</v>
      </c>
      <c r="B440">
        <v>20</v>
      </c>
      <c r="C440">
        <v>-2.1000000000000001E-2</v>
      </c>
    </row>
    <row r="441" spans="1:6" x14ac:dyDescent="0.2">
      <c r="A441" t="s">
        <v>1660</v>
      </c>
      <c r="B441">
        <f>0.034/0.016</f>
        <v>2.125</v>
      </c>
    </row>
    <row r="442" spans="1:6" x14ac:dyDescent="0.2">
      <c r="A442" t="s">
        <v>121</v>
      </c>
      <c r="B442" t="s">
        <v>1571</v>
      </c>
      <c r="C442">
        <v>6.0000000000000001E-3</v>
      </c>
    </row>
    <row r="443" spans="1:6" x14ac:dyDescent="0.2">
      <c r="A443" t="s">
        <v>52</v>
      </c>
      <c r="B443">
        <v>9.5</v>
      </c>
      <c r="C443" t="s">
        <v>1656</v>
      </c>
    </row>
    <row r="444" spans="1:6" x14ac:dyDescent="0.2">
      <c r="A444" t="s">
        <v>52</v>
      </c>
      <c r="B444">
        <v>2.1</v>
      </c>
      <c r="C444" t="s">
        <v>1656</v>
      </c>
    </row>
    <row r="445" spans="1:6" x14ac:dyDescent="0.2">
      <c r="A445" t="s">
        <v>71</v>
      </c>
      <c r="B445">
        <v>1.7</v>
      </c>
      <c r="C445">
        <v>0.04</v>
      </c>
    </row>
    <row r="446" spans="1:6" x14ac:dyDescent="0.2">
      <c r="A446" t="s">
        <v>70</v>
      </c>
      <c r="B446">
        <v>15.2</v>
      </c>
      <c r="C446" t="s">
        <v>1661</v>
      </c>
    </row>
    <row r="447" spans="1:6" x14ac:dyDescent="0.2">
      <c r="A447" t="s">
        <v>70</v>
      </c>
      <c r="B447">
        <v>12.8</v>
      </c>
      <c r="C447" t="s">
        <v>1604</v>
      </c>
    </row>
    <row r="448" spans="1:6" x14ac:dyDescent="0.2">
      <c r="A448" t="s">
        <v>57</v>
      </c>
      <c r="B448">
        <v>21.55</v>
      </c>
      <c r="C448">
        <v>-0.03</v>
      </c>
    </row>
    <row r="449" spans="1:5" x14ac:dyDescent="0.2">
      <c r="A449" t="s">
        <v>57</v>
      </c>
      <c r="B449">
        <v>19.55</v>
      </c>
      <c r="C449">
        <v>-0.03</v>
      </c>
    </row>
    <row r="450" spans="1:5" x14ac:dyDescent="0.2">
      <c r="A450" t="s">
        <v>57</v>
      </c>
      <c r="B450">
        <v>19.5</v>
      </c>
      <c r="C450">
        <v>-0.1</v>
      </c>
    </row>
    <row r="451" spans="1:5" x14ac:dyDescent="0.2">
      <c r="A451" t="s">
        <v>72</v>
      </c>
      <c r="B451">
        <v>0.3</v>
      </c>
      <c r="C451">
        <v>0.2</v>
      </c>
      <c r="D451" t="s">
        <v>1123</v>
      </c>
      <c r="E451" t="s">
        <v>1662</v>
      </c>
    </row>
    <row r="452" spans="1:5" x14ac:dyDescent="0.2">
      <c r="A452" t="s">
        <v>120</v>
      </c>
      <c r="B452">
        <v>0.03</v>
      </c>
      <c r="C452" t="s">
        <v>1593</v>
      </c>
      <c r="D452" t="s">
        <v>1594</v>
      </c>
    </row>
    <row r="453" spans="1:5" x14ac:dyDescent="0.2">
      <c r="A453" t="s">
        <v>117</v>
      </c>
      <c r="B453">
        <v>0.03</v>
      </c>
    </row>
    <row r="454" spans="1:5" x14ac:dyDescent="0.2">
      <c r="A454" t="s">
        <v>118</v>
      </c>
      <c r="B454" t="s">
        <v>1655</v>
      </c>
      <c r="C454">
        <v>10</v>
      </c>
    </row>
    <row r="455" spans="1:5" x14ac:dyDescent="0.2">
      <c r="A455" t="s">
        <v>1575</v>
      </c>
      <c r="B455" t="s">
        <v>1576</v>
      </c>
      <c r="C455" t="s">
        <v>1577</v>
      </c>
      <c r="D455" t="s">
        <v>1578</v>
      </c>
    </row>
    <row r="456" spans="1:5" x14ac:dyDescent="0.2">
      <c r="A456" t="s">
        <v>882</v>
      </c>
      <c r="B456" t="s">
        <v>1579</v>
      </c>
      <c r="C456" t="s">
        <v>1580</v>
      </c>
    </row>
    <row r="457" spans="1:5" x14ac:dyDescent="0.2">
      <c r="A457" t="s">
        <v>1581</v>
      </c>
      <c r="B457" t="s">
        <v>1576</v>
      </c>
      <c r="C457" t="s">
        <v>1577</v>
      </c>
      <c r="D457" t="s">
        <v>1582</v>
      </c>
    </row>
    <row r="458" spans="1:5" x14ac:dyDescent="0.2">
      <c r="A458" t="s">
        <v>1595</v>
      </c>
      <c r="B458" t="s">
        <v>1596</v>
      </c>
      <c r="C458" t="s">
        <v>1597</v>
      </c>
    </row>
    <row r="459" spans="1:5" x14ac:dyDescent="0.2">
      <c r="A459" t="s">
        <v>1595</v>
      </c>
      <c r="B459" t="s">
        <v>1598</v>
      </c>
      <c r="C459" t="s">
        <v>1599</v>
      </c>
      <c r="D459" t="s">
        <v>1597</v>
      </c>
    </row>
    <row r="460" spans="1:5" x14ac:dyDescent="0.2">
      <c r="A460" t="s">
        <v>50</v>
      </c>
      <c r="B460">
        <v>49</v>
      </c>
      <c r="C460" t="s">
        <v>1606</v>
      </c>
    </row>
    <row r="461" spans="1:5" x14ac:dyDescent="0.2">
      <c r="A461" t="s">
        <v>52</v>
      </c>
      <c r="B461">
        <v>19</v>
      </c>
      <c r="C461" t="s">
        <v>1663</v>
      </c>
    </row>
    <row r="462" spans="1:5" x14ac:dyDescent="0.2">
      <c r="A462" t="s">
        <v>131</v>
      </c>
      <c r="B462">
        <v>5.5</v>
      </c>
      <c r="C462" t="s">
        <v>1606</v>
      </c>
    </row>
    <row r="463" spans="1:5" x14ac:dyDescent="0.2">
      <c r="A463" t="s">
        <v>1664</v>
      </c>
      <c r="B463" t="s">
        <v>1665</v>
      </c>
    </row>
    <row r="464" spans="1:5" x14ac:dyDescent="0.2">
      <c r="A464" t="s">
        <v>1666</v>
      </c>
      <c r="B464">
        <f>0.02/-0.04</f>
        <v>-0.5</v>
      </c>
    </row>
    <row r="465" spans="1:6" x14ac:dyDescent="0.2">
      <c r="A465" t="s">
        <v>207</v>
      </c>
      <c r="B465">
        <v>29.7</v>
      </c>
      <c r="C465">
        <v>-0.1</v>
      </c>
    </row>
    <row r="466" spans="1:6" x14ac:dyDescent="0.2">
      <c r="A466" t="s">
        <v>207</v>
      </c>
      <c r="B466">
        <v>29</v>
      </c>
      <c r="C466" t="s">
        <v>1604</v>
      </c>
    </row>
    <row r="467" spans="1:6" x14ac:dyDescent="0.2">
      <c r="A467" t="s">
        <v>57</v>
      </c>
      <c r="B467">
        <v>15.8</v>
      </c>
      <c r="C467">
        <f>0.07/-0.09</f>
        <v>-0.7777777777777779</v>
      </c>
    </row>
    <row r="468" spans="1:6" x14ac:dyDescent="0.2">
      <c r="A468" t="s">
        <v>57</v>
      </c>
      <c r="B468">
        <v>17.600000000000001</v>
      </c>
      <c r="C468">
        <f>0.01/0.07</f>
        <v>0.14285714285714285</v>
      </c>
    </row>
    <row r="469" spans="1:6" x14ac:dyDescent="0.2">
      <c r="A469" t="s">
        <v>57</v>
      </c>
      <c r="B469">
        <v>30.05</v>
      </c>
      <c r="C469" t="s">
        <v>1642</v>
      </c>
    </row>
    <row r="470" spans="1:6" x14ac:dyDescent="0.2">
      <c r="A470" t="s">
        <v>118</v>
      </c>
      <c r="B470" t="s">
        <v>1619</v>
      </c>
      <c r="C470">
        <v>1.6</v>
      </c>
    </row>
    <row r="471" spans="1:6" x14ac:dyDescent="0.2">
      <c r="A471" s="9">
        <v>1</v>
      </c>
      <c r="B471" t="s">
        <v>1627</v>
      </c>
      <c r="C471" t="s">
        <v>1588</v>
      </c>
      <c r="D471" t="s">
        <v>1628</v>
      </c>
      <c r="E471" t="s">
        <v>1629</v>
      </c>
      <c r="F471" t="s">
        <v>1630</v>
      </c>
    </row>
    <row r="472" spans="1:6" x14ac:dyDescent="0.2">
      <c r="A472" t="s">
        <v>114</v>
      </c>
      <c r="B472">
        <v>12.9</v>
      </c>
      <c r="C472" t="s">
        <v>1583</v>
      </c>
    </row>
    <row r="473" spans="1:6" x14ac:dyDescent="0.2">
      <c r="A473" t="s">
        <v>52</v>
      </c>
      <c r="B473">
        <v>5.6</v>
      </c>
      <c r="C473" t="s">
        <v>1584</v>
      </c>
    </row>
    <row r="474" spans="1:6" x14ac:dyDescent="0.2">
      <c r="A474" t="s">
        <v>71</v>
      </c>
      <c r="B474">
        <v>2.5</v>
      </c>
      <c r="C474" t="s">
        <v>1584</v>
      </c>
    </row>
    <row r="475" spans="1:6" x14ac:dyDescent="0.2">
      <c r="A475" t="s">
        <v>57</v>
      </c>
      <c r="B475">
        <v>5.7850000000000001</v>
      </c>
      <c r="C475" t="s">
        <v>1631</v>
      </c>
      <c r="D475" t="s">
        <v>1632</v>
      </c>
    </row>
    <row r="476" spans="1:6" x14ac:dyDescent="0.2">
      <c r="A476" t="s">
        <v>57</v>
      </c>
      <c r="B476">
        <v>19.98</v>
      </c>
      <c r="C476">
        <v>-1.7999999999999999E-2</v>
      </c>
    </row>
    <row r="477" spans="1:6" x14ac:dyDescent="0.2">
      <c r="A477" t="s">
        <v>57</v>
      </c>
      <c r="B477">
        <v>19.899999999999999</v>
      </c>
      <c r="C477">
        <v>-0.05</v>
      </c>
    </row>
    <row r="478" spans="1:6" x14ac:dyDescent="0.2">
      <c r="A478" t="s">
        <v>57</v>
      </c>
      <c r="B478">
        <v>19.600000000000001</v>
      </c>
      <c r="C478">
        <v>-0.1</v>
      </c>
    </row>
    <row r="479" spans="1:6" x14ac:dyDescent="0.2">
      <c r="A479" t="s">
        <v>207</v>
      </c>
      <c r="B479">
        <v>17.3</v>
      </c>
      <c r="C479">
        <v>-0.05</v>
      </c>
    </row>
    <row r="480" spans="1:6" x14ac:dyDescent="0.2">
      <c r="A480" t="s">
        <v>1633</v>
      </c>
      <c r="B480">
        <v>2.15</v>
      </c>
      <c r="C480" t="s">
        <v>1584</v>
      </c>
    </row>
    <row r="481" spans="1:5" x14ac:dyDescent="0.2">
      <c r="A481" t="s">
        <v>131</v>
      </c>
      <c r="B481">
        <v>1.6</v>
      </c>
      <c r="C481">
        <v>0.05</v>
      </c>
    </row>
    <row r="482" spans="1:5" x14ac:dyDescent="0.2">
      <c r="A482" t="s">
        <v>131</v>
      </c>
      <c r="B482">
        <v>1.6</v>
      </c>
      <c r="C482">
        <v>0.05</v>
      </c>
    </row>
    <row r="483" spans="1:5" x14ac:dyDescent="0.2">
      <c r="A483" t="s">
        <v>70</v>
      </c>
      <c r="B483">
        <v>2.5</v>
      </c>
      <c r="C483">
        <v>0.02</v>
      </c>
    </row>
    <row r="484" spans="1:5" x14ac:dyDescent="0.2">
      <c r="A484" t="s">
        <v>120</v>
      </c>
      <c r="B484" t="s">
        <v>1571</v>
      </c>
      <c r="C484">
        <v>0.01</v>
      </c>
      <c r="D484" t="s">
        <v>1593</v>
      </c>
      <c r="E484" t="s">
        <v>1594</v>
      </c>
    </row>
    <row r="485" spans="1:5" x14ac:dyDescent="0.2">
      <c r="A485" t="s">
        <v>71</v>
      </c>
      <c r="B485">
        <v>4.9000000000000004</v>
      </c>
      <c r="C485" t="s">
        <v>1583</v>
      </c>
    </row>
    <row r="486" spans="1:5" x14ac:dyDescent="0.2">
      <c r="A486" t="s">
        <v>1636</v>
      </c>
      <c r="B486">
        <v>11.89</v>
      </c>
      <c r="C486" t="s">
        <v>1621</v>
      </c>
      <c r="D486">
        <v>0.08</v>
      </c>
    </row>
    <row r="487" spans="1:5" x14ac:dyDescent="0.2">
      <c r="A487" t="s">
        <v>115</v>
      </c>
      <c r="B487">
        <v>0.1</v>
      </c>
      <c r="C487" t="s">
        <v>1621</v>
      </c>
      <c r="D487">
        <v>0.03</v>
      </c>
    </row>
    <row r="488" spans="1:5" x14ac:dyDescent="0.2">
      <c r="A488" t="s">
        <v>118</v>
      </c>
      <c r="B488" t="s">
        <v>1571</v>
      </c>
      <c r="C488" t="s">
        <v>1640</v>
      </c>
      <c r="D488">
        <v>1.5</v>
      </c>
    </row>
    <row r="489" spans="1:5" x14ac:dyDescent="0.2">
      <c r="A489" t="s">
        <v>70</v>
      </c>
      <c r="B489">
        <v>17</v>
      </c>
      <c r="C489" t="s">
        <v>1634</v>
      </c>
      <c r="D489">
        <v>0.03</v>
      </c>
    </row>
    <row r="490" spans="1:5" x14ac:dyDescent="0.2">
      <c r="A490" t="s">
        <v>1575</v>
      </c>
      <c r="B490" t="s">
        <v>1576</v>
      </c>
      <c r="C490" t="s">
        <v>1577</v>
      </c>
      <c r="D490" t="s">
        <v>1578</v>
      </c>
    </row>
    <row r="491" spans="1:5" x14ac:dyDescent="0.2">
      <c r="A491" t="s">
        <v>882</v>
      </c>
      <c r="B491" t="s">
        <v>1579</v>
      </c>
      <c r="C491" t="s">
        <v>1580</v>
      </c>
    </row>
    <row r="492" spans="1:5" x14ac:dyDescent="0.2">
      <c r="A492" t="s">
        <v>1581</v>
      </c>
      <c r="B492" t="s">
        <v>1576</v>
      </c>
      <c r="C492" t="s">
        <v>1577</v>
      </c>
      <c r="D492" t="s">
        <v>1582</v>
      </c>
    </row>
    <row r="493" spans="1:5" x14ac:dyDescent="0.2">
      <c r="A493" t="s">
        <v>1667</v>
      </c>
      <c r="B493" t="s">
        <v>1629</v>
      </c>
      <c r="C493" t="s">
        <v>1630</v>
      </c>
      <c r="D493" t="s">
        <v>1644</v>
      </c>
      <c r="E493">
        <v>2.5</v>
      </c>
    </row>
    <row r="494" spans="1:5" x14ac:dyDescent="0.2">
      <c r="A494" t="s">
        <v>114</v>
      </c>
      <c r="B494">
        <v>12.9</v>
      </c>
      <c r="C494" t="s">
        <v>1583</v>
      </c>
    </row>
    <row r="495" spans="1:5" x14ac:dyDescent="0.2">
      <c r="A495" t="s">
        <v>52</v>
      </c>
      <c r="B495">
        <v>5.6</v>
      </c>
      <c r="C495" t="s">
        <v>1584</v>
      </c>
    </row>
    <row r="496" spans="1:5" x14ac:dyDescent="0.2">
      <c r="A496" t="s">
        <v>71</v>
      </c>
      <c r="B496">
        <v>2.5</v>
      </c>
      <c r="C496" t="s">
        <v>1584</v>
      </c>
    </row>
    <row r="497" spans="1:5" x14ac:dyDescent="0.2">
      <c r="A497" t="s">
        <v>57</v>
      </c>
      <c r="B497">
        <v>5.7850000000000001</v>
      </c>
      <c r="C497" t="s">
        <v>1631</v>
      </c>
      <c r="D497" t="s">
        <v>1632</v>
      </c>
    </row>
    <row r="498" spans="1:5" x14ac:dyDescent="0.2">
      <c r="A498" t="s">
        <v>57</v>
      </c>
      <c r="B498">
        <v>19.98</v>
      </c>
      <c r="C498">
        <v>-1.7999999999999999E-2</v>
      </c>
    </row>
    <row r="499" spans="1:5" x14ac:dyDescent="0.2">
      <c r="A499" t="s">
        <v>57</v>
      </c>
      <c r="B499">
        <v>19.899999999999999</v>
      </c>
      <c r="C499">
        <v>-0.05</v>
      </c>
    </row>
    <row r="500" spans="1:5" x14ac:dyDescent="0.2">
      <c r="A500" t="s">
        <v>57</v>
      </c>
      <c r="B500">
        <v>19.600000000000001</v>
      </c>
      <c r="C500">
        <v>-0.1</v>
      </c>
    </row>
    <row r="501" spans="1:5" x14ac:dyDescent="0.2">
      <c r="A501" t="s">
        <v>207</v>
      </c>
      <c r="B501">
        <v>17.3</v>
      </c>
      <c r="C501">
        <v>-0.05</v>
      </c>
    </row>
    <row r="502" spans="1:5" x14ac:dyDescent="0.2">
      <c r="A502" t="s">
        <v>1633</v>
      </c>
      <c r="B502">
        <v>2.15</v>
      </c>
      <c r="C502" t="s">
        <v>1584</v>
      </c>
    </row>
    <row r="503" spans="1:5" x14ac:dyDescent="0.2">
      <c r="A503" t="s">
        <v>131</v>
      </c>
      <c r="B503">
        <v>1.6</v>
      </c>
      <c r="C503">
        <v>0.05</v>
      </c>
    </row>
    <row r="504" spans="1:5" x14ac:dyDescent="0.2">
      <c r="A504" t="s">
        <v>70</v>
      </c>
      <c r="B504">
        <v>2.5</v>
      </c>
      <c r="C504">
        <v>0.02</v>
      </c>
    </row>
    <row r="505" spans="1:5" x14ac:dyDescent="0.2">
      <c r="A505" t="s">
        <v>120</v>
      </c>
      <c r="B505" t="s">
        <v>1571</v>
      </c>
      <c r="C505">
        <v>0.01</v>
      </c>
      <c r="D505" t="s">
        <v>1593</v>
      </c>
      <c r="E505" t="s">
        <v>1594</v>
      </c>
    </row>
    <row r="506" spans="1:5" x14ac:dyDescent="0.2">
      <c r="A506" t="s">
        <v>71</v>
      </c>
      <c r="B506">
        <v>4.9000000000000004</v>
      </c>
      <c r="C506" t="s">
        <v>1583</v>
      </c>
    </row>
    <row r="507" spans="1:5" x14ac:dyDescent="0.2">
      <c r="A507" t="s">
        <v>1636</v>
      </c>
      <c r="B507">
        <v>11.89</v>
      </c>
      <c r="C507" t="s">
        <v>1668</v>
      </c>
    </row>
    <row r="508" spans="1:5" x14ac:dyDescent="0.2">
      <c r="A508" t="s">
        <v>115</v>
      </c>
      <c r="B508">
        <v>0.1</v>
      </c>
      <c r="C508" t="s">
        <v>1601</v>
      </c>
    </row>
    <row r="509" spans="1:5" x14ac:dyDescent="0.2">
      <c r="A509" t="s">
        <v>118</v>
      </c>
      <c r="B509" t="s">
        <v>1571</v>
      </c>
      <c r="C509" t="s">
        <v>1640</v>
      </c>
      <c r="D509">
        <v>1.5</v>
      </c>
    </row>
    <row r="510" spans="1:5" x14ac:dyDescent="0.2">
      <c r="A510" t="s">
        <v>1575</v>
      </c>
      <c r="B510" t="s">
        <v>1576</v>
      </c>
      <c r="C510" t="s">
        <v>1577</v>
      </c>
      <c r="D510" t="s">
        <v>1578</v>
      </c>
    </row>
    <row r="511" spans="1:5" x14ac:dyDescent="0.2">
      <c r="A511" t="s">
        <v>882</v>
      </c>
      <c r="B511" t="s">
        <v>1579</v>
      </c>
      <c r="C511" t="s">
        <v>1580</v>
      </c>
    </row>
    <row r="512" spans="1:5" x14ac:dyDescent="0.2">
      <c r="A512" t="s">
        <v>1581</v>
      </c>
      <c r="B512" t="s">
        <v>1576</v>
      </c>
      <c r="C512" t="s">
        <v>1577</v>
      </c>
      <c r="D512" t="s">
        <v>1582</v>
      </c>
    </row>
    <row r="513" spans="1:5" x14ac:dyDescent="0.2">
      <c r="A513" t="s">
        <v>114</v>
      </c>
      <c r="B513">
        <v>12.9</v>
      </c>
      <c r="C513" t="s">
        <v>1583</v>
      </c>
    </row>
    <row r="514" spans="1:5" x14ac:dyDescent="0.2">
      <c r="A514" t="s">
        <v>52</v>
      </c>
      <c r="B514">
        <v>5.6</v>
      </c>
      <c r="C514" t="s">
        <v>1584</v>
      </c>
    </row>
    <row r="515" spans="1:5" x14ac:dyDescent="0.2">
      <c r="A515" t="s">
        <v>71</v>
      </c>
      <c r="B515">
        <v>2.5</v>
      </c>
      <c r="C515" t="s">
        <v>1584</v>
      </c>
    </row>
    <row r="516" spans="1:5" x14ac:dyDescent="0.2">
      <c r="A516" t="s">
        <v>57</v>
      </c>
      <c r="B516">
        <v>5.7850000000000001</v>
      </c>
      <c r="C516" t="s">
        <v>1631</v>
      </c>
      <c r="D516" t="s">
        <v>1632</v>
      </c>
    </row>
    <row r="517" spans="1:5" x14ac:dyDescent="0.2">
      <c r="A517" t="s">
        <v>57</v>
      </c>
      <c r="B517">
        <v>19.98</v>
      </c>
      <c r="C517">
        <v>-1.7999999999999999E-2</v>
      </c>
    </row>
    <row r="518" spans="1:5" x14ac:dyDescent="0.2">
      <c r="A518" t="s">
        <v>70</v>
      </c>
      <c r="B518">
        <v>2.5</v>
      </c>
      <c r="C518">
        <v>0.02</v>
      </c>
    </row>
    <row r="519" spans="1:5" x14ac:dyDescent="0.2">
      <c r="A519" t="s">
        <v>120</v>
      </c>
      <c r="B519" t="s">
        <v>1571</v>
      </c>
      <c r="C519">
        <v>0.01</v>
      </c>
      <c r="D519" t="s">
        <v>1593</v>
      </c>
      <c r="E519" t="s">
        <v>1594</v>
      </c>
    </row>
    <row r="520" spans="1:5" x14ac:dyDescent="0.2">
      <c r="A520" t="s">
        <v>115</v>
      </c>
      <c r="B520">
        <v>0.1</v>
      </c>
      <c r="C520" t="s">
        <v>1646</v>
      </c>
    </row>
    <row r="521" spans="1:5" x14ac:dyDescent="0.2">
      <c r="A521" t="s">
        <v>120</v>
      </c>
      <c r="B521" t="s">
        <v>1571</v>
      </c>
      <c r="C521">
        <v>0.03</v>
      </c>
      <c r="D521" t="s">
        <v>1593</v>
      </c>
      <c r="E521" t="s">
        <v>1594</v>
      </c>
    </row>
    <row r="522" spans="1:5" x14ac:dyDescent="0.2">
      <c r="A522" t="s">
        <v>57</v>
      </c>
      <c r="B522">
        <v>19.899999999999999</v>
      </c>
      <c r="C522">
        <v>-0.05</v>
      </c>
    </row>
    <row r="523" spans="1:5" x14ac:dyDescent="0.2">
      <c r="A523" t="s">
        <v>57</v>
      </c>
      <c r="B523">
        <v>19.600000000000001</v>
      </c>
      <c r="C523">
        <v>-0.1</v>
      </c>
    </row>
    <row r="524" spans="1:5" x14ac:dyDescent="0.2">
      <c r="A524" t="s">
        <v>207</v>
      </c>
      <c r="B524">
        <v>17.3</v>
      </c>
      <c r="C524">
        <v>-0.05</v>
      </c>
    </row>
    <row r="525" spans="1:5" x14ac:dyDescent="0.2">
      <c r="A525" t="s">
        <v>1633</v>
      </c>
      <c r="B525">
        <v>2.15</v>
      </c>
      <c r="C525" t="s">
        <v>1584</v>
      </c>
    </row>
    <row r="526" spans="1:5" x14ac:dyDescent="0.2">
      <c r="A526" t="s">
        <v>131</v>
      </c>
      <c r="B526">
        <v>1.6</v>
      </c>
      <c r="C526">
        <v>0.05</v>
      </c>
    </row>
    <row r="527" spans="1:5" x14ac:dyDescent="0.2">
      <c r="A527" t="s">
        <v>70</v>
      </c>
      <c r="B527">
        <v>17</v>
      </c>
      <c r="C527" t="s">
        <v>1646</v>
      </c>
    </row>
    <row r="528" spans="1:5" x14ac:dyDescent="0.2">
      <c r="A528" t="s">
        <v>71</v>
      </c>
      <c r="B528">
        <v>4.9000000000000004</v>
      </c>
      <c r="C528" t="s">
        <v>1583</v>
      </c>
    </row>
    <row r="529" spans="1:4" x14ac:dyDescent="0.2">
      <c r="A529" t="s">
        <v>1636</v>
      </c>
      <c r="B529">
        <v>11.89</v>
      </c>
      <c r="C529" t="s">
        <v>1621</v>
      </c>
      <c r="D529" t="s">
        <v>1637</v>
      </c>
    </row>
    <row r="530" spans="1:4" x14ac:dyDescent="0.2">
      <c r="A530" t="s">
        <v>118</v>
      </c>
      <c r="B530" t="s">
        <v>1571</v>
      </c>
      <c r="C530" t="s">
        <v>1610</v>
      </c>
      <c r="D530">
        <v>4</v>
      </c>
    </row>
    <row r="531" spans="1:4" x14ac:dyDescent="0.2">
      <c r="A531" t="s">
        <v>118</v>
      </c>
      <c r="B531" t="s">
        <v>1571</v>
      </c>
      <c r="C531" t="s">
        <v>1640</v>
      </c>
      <c r="D531">
        <v>1.5</v>
      </c>
    </row>
    <row r="532" spans="1:4" x14ac:dyDescent="0.2">
      <c r="A532" t="s">
        <v>110</v>
      </c>
      <c r="B532" t="s">
        <v>1572</v>
      </c>
      <c r="C532" t="s">
        <v>644</v>
      </c>
      <c r="D532" t="s">
        <v>1574</v>
      </c>
    </row>
    <row r="533" spans="1:4" x14ac:dyDescent="0.2">
      <c r="A533" t="s">
        <v>1575</v>
      </c>
      <c r="B533" t="s">
        <v>1576</v>
      </c>
      <c r="C533" t="s">
        <v>1577</v>
      </c>
      <c r="D533" t="s">
        <v>1578</v>
      </c>
    </row>
    <row r="534" spans="1:4" x14ac:dyDescent="0.2">
      <c r="A534" t="s">
        <v>882</v>
      </c>
      <c r="B534" t="s">
        <v>1579</v>
      </c>
      <c r="C534" t="s">
        <v>1580</v>
      </c>
    </row>
    <row r="535" spans="1:4" x14ac:dyDescent="0.2">
      <c r="A535" t="s">
        <v>487</v>
      </c>
      <c r="B535" t="s">
        <v>1576</v>
      </c>
      <c r="C535" t="s">
        <v>1577</v>
      </c>
      <c r="D535" s="8">
        <v>37415</v>
      </c>
    </row>
    <row r="536" spans="1:4" x14ac:dyDescent="0.2">
      <c r="A536" t="s">
        <v>1641</v>
      </c>
      <c r="B536">
        <v>5.7</v>
      </c>
      <c r="C536" t="s">
        <v>1634</v>
      </c>
      <c r="D536">
        <v>0.1</v>
      </c>
    </row>
    <row r="537" spans="1:4" x14ac:dyDescent="0.2">
      <c r="A537" t="s">
        <v>52</v>
      </c>
      <c r="B537">
        <v>2.4</v>
      </c>
      <c r="C537" t="s">
        <v>1634</v>
      </c>
      <c r="D537">
        <v>2.5000000000000001E-2</v>
      </c>
    </row>
    <row r="538" spans="1:4" x14ac:dyDescent="0.2">
      <c r="A538" t="s">
        <v>52</v>
      </c>
      <c r="B538">
        <v>5.05</v>
      </c>
      <c r="C538" t="s">
        <v>1634</v>
      </c>
      <c r="D538">
        <v>0.05</v>
      </c>
    </row>
    <row r="539" spans="1:4" x14ac:dyDescent="0.2">
      <c r="A539" t="s">
        <v>52</v>
      </c>
      <c r="B539">
        <v>1</v>
      </c>
      <c r="C539" t="s">
        <v>1634</v>
      </c>
      <c r="D539">
        <v>0.05</v>
      </c>
    </row>
    <row r="540" spans="1:4" x14ac:dyDescent="0.2">
      <c r="A540" t="s">
        <v>71</v>
      </c>
      <c r="B540">
        <v>7</v>
      </c>
      <c r="C540" t="s">
        <v>1634</v>
      </c>
      <c r="D540">
        <v>0.1</v>
      </c>
    </row>
    <row r="541" spans="1:4" x14ac:dyDescent="0.2">
      <c r="A541" t="s">
        <v>119</v>
      </c>
      <c r="B541">
        <v>16.8</v>
      </c>
      <c r="C541" t="s">
        <v>1588</v>
      </c>
      <c r="D541">
        <v>0.05</v>
      </c>
    </row>
    <row r="542" spans="1:4" x14ac:dyDescent="0.2">
      <c r="A542" t="s">
        <v>57</v>
      </c>
      <c r="B542">
        <v>20.399999999999999</v>
      </c>
      <c r="C542" t="s">
        <v>1588</v>
      </c>
      <c r="D542">
        <v>0.1</v>
      </c>
    </row>
    <row r="543" spans="1:4" x14ac:dyDescent="0.2">
      <c r="A543" t="s">
        <v>57</v>
      </c>
      <c r="B543">
        <v>6.15</v>
      </c>
      <c r="C543" t="s">
        <v>1634</v>
      </c>
      <c r="D543">
        <v>0.02</v>
      </c>
    </row>
    <row r="544" spans="1:4" x14ac:dyDescent="0.2">
      <c r="A544" t="s">
        <v>57</v>
      </c>
      <c r="B544">
        <v>5.65</v>
      </c>
      <c r="C544" t="s">
        <v>1634</v>
      </c>
      <c r="D544">
        <v>0.02</v>
      </c>
    </row>
    <row r="545" spans="1:4" x14ac:dyDescent="0.2">
      <c r="A545" t="s">
        <v>70</v>
      </c>
      <c r="B545">
        <v>1.9</v>
      </c>
      <c r="C545" t="s">
        <v>1588</v>
      </c>
      <c r="D545">
        <v>0.1</v>
      </c>
    </row>
    <row r="546" spans="1:4" x14ac:dyDescent="0.2">
      <c r="A546" t="s">
        <v>70</v>
      </c>
      <c r="B546">
        <v>0.8</v>
      </c>
      <c r="C546" t="s">
        <v>1634</v>
      </c>
      <c r="D546">
        <v>0.02</v>
      </c>
    </row>
    <row r="547" spans="1:4" x14ac:dyDescent="0.2">
      <c r="A547" t="s">
        <v>120</v>
      </c>
      <c r="B547">
        <v>0.03</v>
      </c>
    </row>
    <row r="548" spans="1:4" x14ac:dyDescent="0.2">
      <c r="A548" t="s">
        <v>52</v>
      </c>
      <c r="B548">
        <v>4.8</v>
      </c>
      <c r="C548" t="s">
        <v>1634</v>
      </c>
      <c r="D548">
        <v>0.2</v>
      </c>
    </row>
    <row r="549" spans="1:4" x14ac:dyDescent="0.2">
      <c r="A549" t="s">
        <v>70</v>
      </c>
      <c r="B549" t="s">
        <v>1643</v>
      </c>
      <c r="C549">
        <v>0.1</v>
      </c>
    </row>
    <row r="550" spans="1:4" x14ac:dyDescent="0.2">
      <c r="A550" t="s">
        <v>52</v>
      </c>
      <c r="B550">
        <v>1.1000000000000001</v>
      </c>
      <c r="C550" t="s">
        <v>1634</v>
      </c>
      <c r="D550">
        <v>0.1</v>
      </c>
    </row>
    <row r="551" spans="1:4" x14ac:dyDescent="0.2">
      <c r="A551" t="s">
        <v>120</v>
      </c>
      <c r="B551" t="s">
        <v>1571</v>
      </c>
      <c r="C551">
        <v>0.1</v>
      </c>
    </row>
    <row r="552" spans="1:4" x14ac:dyDescent="0.2">
      <c r="A552" t="s">
        <v>1669</v>
      </c>
      <c r="B552" t="s">
        <v>1634</v>
      </c>
      <c r="C552">
        <v>0.2</v>
      </c>
    </row>
    <row r="553" spans="1:4" x14ac:dyDescent="0.2">
      <c r="A553" t="s">
        <v>72</v>
      </c>
      <c r="B553">
        <f>-0.15/-0.05</f>
        <v>2.9999999999999996</v>
      </c>
      <c r="C553" t="s">
        <v>1649</v>
      </c>
      <c r="D553" t="s">
        <v>1650</v>
      </c>
    </row>
    <row r="554" spans="1:4" x14ac:dyDescent="0.2">
      <c r="A554" t="s">
        <v>1575</v>
      </c>
      <c r="B554" t="s">
        <v>1576</v>
      </c>
      <c r="C554" t="s">
        <v>1577</v>
      </c>
      <c r="D554" t="s">
        <v>1578</v>
      </c>
    </row>
    <row r="555" spans="1:4" x14ac:dyDescent="0.2">
      <c r="A555" t="s">
        <v>882</v>
      </c>
      <c r="B555" t="s">
        <v>1579</v>
      </c>
      <c r="C555" t="s">
        <v>1580</v>
      </c>
    </row>
    <row r="556" spans="1:4" x14ac:dyDescent="0.2">
      <c r="A556" t="s">
        <v>1581</v>
      </c>
      <c r="B556" t="s">
        <v>1576</v>
      </c>
      <c r="C556" t="s">
        <v>1577</v>
      </c>
      <c r="D556" t="s">
        <v>1582</v>
      </c>
    </row>
    <row r="557" spans="1:4" x14ac:dyDescent="0.2">
      <c r="A557" t="s">
        <v>114</v>
      </c>
      <c r="B557">
        <v>12.9</v>
      </c>
      <c r="C557" t="s">
        <v>1583</v>
      </c>
    </row>
    <row r="558" spans="1:4" x14ac:dyDescent="0.2">
      <c r="A558" t="s">
        <v>52</v>
      </c>
      <c r="B558">
        <v>5.6</v>
      </c>
      <c r="C558" t="s">
        <v>1584</v>
      </c>
    </row>
    <row r="559" spans="1:4" x14ac:dyDescent="0.2">
      <c r="A559" t="s">
        <v>71</v>
      </c>
      <c r="B559">
        <v>2.5</v>
      </c>
      <c r="C559" t="s">
        <v>1584</v>
      </c>
    </row>
    <row r="560" spans="1:4" x14ac:dyDescent="0.2">
      <c r="A560" t="s">
        <v>57</v>
      </c>
      <c r="B560">
        <v>5.7850000000000001</v>
      </c>
      <c r="C560" t="s">
        <v>1631</v>
      </c>
      <c r="D560" t="s">
        <v>1632</v>
      </c>
    </row>
    <row r="561" spans="1:5" x14ac:dyDescent="0.2">
      <c r="A561" t="s">
        <v>57</v>
      </c>
      <c r="B561">
        <v>19.98</v>
      </c>
      <c r="C561">
        <v>-1.7999999999999999E-2</v>
      </c>
    </row>
    <row r="562" spans="1:5" x14ac:dyDescent="0.2">
      <c r="A562" t="s">
        <v>57</v>
      </c>
      <c r="B562">
        <v>19.899999999999999</v>
      </c>
      <c r="C562">
        <v>-0.05</v>
      </c>
    </row>
    <row r="563" spans="1:5" x14ac:dyDescent="0.2">
      <c r="A563" t="s">
        <v>57</v>
      </c>
      <c r="B563">
        <v>19.600000000000001</v>
      </c>
      <c r="C563">
        <v>-0.1</v>
      </c>
    </row>
    <row r="564" spans="1:5" x14ac:dyDescent="0.2">
      <c r="A564" t="s">
        <v>207</v>
      </c>
      <c r="B564">
        <v>17.3</v>
      </c>
      <c r="C564">
        <v>-0.05</v>
      </c>
    </row>
    <row r="565" spans="1:5" x14ac:dyDescent="0.2">
      <c r="A565" t="s">
        <v>1633</v>
      </c>
      <c r="B565">
        <v>2.15</v>
      </c>
      <c r="C565" t="s">
        <v>1584</v>
      </c>
    </row>
    <row r="566" spans="1:5" x14ac:dyDescent="0.2">
      <c r="A566" t="s">
        <v>131</v>
      </c>
      <c r="B566">
        <v>1.6</v>
      </c>
      <c r="C566">
        <v>0.05</v>
      </c>
    </row>
    <row r="567" spans="1:5" x14ac:dyDescent="0.2">
      <c r="A567" t="s">
        <v>70</v>
      </c>
      <c r="B567">
        <v>2.5</v>
      </c>
      <c r="C567">
        <v>0.02</v>
      </c>
    </row>
    <row r="568" spans="1:5" x14ac:dyDescent="0.2">
      <c r="A568" t="s">
        <v>70</v>
      </c>
      <c r="B568">
        <v>17</v>
      </c>
      <c r="C568" t="s">
        <v>1646</v>
      </c>
    </row>
    <row r="569" spans="1:5" x14ac:dyDescent="0.2">
      <c r="A569" t="s">
        <v>120</v>
      </c>
      <c r="B569" t="s">
        <v>1571</v>
      </c>
      <c r="C569">
        <v>0.01</v>
      </c>
      <c r="D569" t="s">
        <v>1593</v>
      </c>
      <c r="E569" t="s">
        <v>1594</v>
      </c>
    </row>
    <row r="570" spans="1:5" x14ac:dyDescent="0.2">
      <c r="A570" t="s">
        <v>120</v>
      </c>
      <c r="B570" t="s">
        <v>1571</v>
      </c>
      <c r="C570">
        <v>0.03</v>
      </c>
      <c r="D570" t="s">
        <v>1593</v>
      </c>
      <c r="E570" t="s">
        <v>1594</v>
      </c>
    </row>
    <row r="571" spans="1:5" x14ac:dyDescent="0.2">
      <c r="A571" t="s">
        <v>71</v>
      </c>
      <c r="B571">
        <v>4.9000000000000004</v>
      </c>
      <c r="C571" t="s">
        <v>1583</v>
      </c>
    </row>
    <row r="572" spans="1:5" x14ac:dyDescent="0.2">
      <c r="A572" t="s">
        <v>1636</v>
      </c>
      <c r="B572">
        <v>12.32</v>
      </c>
      <c r="C572" t="s">
        <v>1621</v>
      </c>
      <c r="D572" t="s">
        <v>1637</v>
      </c>
    </row>
    <row r="573" spans="1:5" x14ac:dyDescent="0.2">
      <c r="A573" t="s">
        <v>115</v>
      </c>
      <c r="B573">
        <v>0.1</v>
      </c>
      <c r="C573" t="s">
        <v>1621</v>
      </c>
      <c r="D573">
        <v>0.03</v>
      </c>
    </row>
    <row r="574" spans="1:5" x14ac:dyDescent="0.2">
      <c r="A574" t="s">
        <v>117</v>
      </c>
      <c r="B574" t="s">
        <v>1571</v>
      </c>
      <c r="C574">
        <v>0.02</v>
      </c>
      <c r="D574" t="s">
        <v>1593</v>
      </c>
      <c r="E574" t="s">
        <v>1594</v>
      </c>
    </row>
    <row r="575" spans="1:5" x14ac:dyDescent="0.2">
      <c r="A575" t="s">
        <v>118</v>
      </c>
      <c r="B575" t="s">
        <v>1571</v>
      </c>
      <c r="C575" t="s">
        <v>1610</v>
      </c>
      <c r="D575">
        <v>4</v>
      </c>
    </row>
    <row r="576" spans="1:5" x14ac:dyDescent="0.2">
      <c r="A576" t="s">
        <v>118</v>
      </c>
      <c r="B576" t="s">
        <v>1571</v>
      </c>
      <c r="C576" t="s">
        <v>1640</v>
      </c>
      <c r="D576">
        <v>1.5</v>
      </c>
    </row>
    <row r="577" spans="1:4" x14ac:dyDescent="0.2">
      <c r="A577" t="s">
        <v>110</v>
      </c>
      <c r="B577" t="s">
        <v>1572</v>
      </c>
      <c r="C577" t="s">
        <v>644</v>
      </c>
      <c r="D577" t="s">
        <v>1574</v>
      </c>
    </row>
    <row r="578" spans="1:4" x14ac:dyDescent="0.2">
      <c r="A578" t="s">
        <v>1575</v>
      </c>
      <c r="B578" t="s">
        <v>1576</v>
      </c>
      <c r="C578" t="s">
        <v>1577</v>
      </c>
      <c r="D578" t="s">
        <v>1578</v>
      </c>
    </row>
    <row r="579" spans="1:4" x14ac:dyDescent="0.2">
      <c r="A579" t="s">
        <v>882</v>
      </c>
      <c r="B579" t="s">
        <v>1579</v>
      </c>
      <c r="C579" t="s">
        <v>1580</v>
      </c>
    </row>
    <row r="580" spans="1:4" x14ac:dyDescent="0.2">
      <c r="A580" t="s">
        <v>487</v>
      </c>
      <c r="B580" t="s">
        <v>1576</v>
      </c>
      <c r="C580" t="s">
        <v>1577</v>
      </c>
      <c r="D580" s="8">
        <v>37415</v>
      </c>
    </row>
    <row r="581" spans="1:4" x14ac:dyDescent="0.2">
      <c r="A581" t="s">
        <v>1641</v>
      </c>
      <c r="B581">
        <v>5.7</v>
      </c>
      <c r="C581" t="s">
        <v>1634</v>
      </c>
      <c r="D581">
        <v>0.1</v>
      </c>
    </row>
    <row r="582" spans="1:4" x14ac:dyDescent="0.2">
      <c r="A582" t="s">
        <v>52</v>
      </c>
      <c r="B582">
        <v>2.4</v>
      </c>
      <c r="C582" t="s">
        <v>1634</v>
      </c>
      <c r="D582">
        <v>2.5000000000000001E-2</v>
      </c>
    </row>
    <row r="583" spans="1:4" x14ac:dyDescent="0.2">
      <c r="A583" t="s">
        <v>52</v>
      </c>
      <c r="B583">
        <v>5.05</v>
      </c>
      <c r="C583" t="s">
        <v>1634</v>
      </c>
      <c r="D583">
        <v>0.05</v>
      </c>
    </row>
    <row r="584" spans="1:4" x14ac:dyDescent="0.2">
      <c r="A584" t="s">
        <v>52</v>
      </c>
      <c r="B584">
        <v>1</v>
      </c>
      <c r="C584" t="s">
        <v>1634</v>
      </c>
      <c r="D584">
        <v>0.05</v>
      </c>
    </row>
    <row r="585" spans="1:4" x14ac:dyDescent="0.2">
      <c r="A585" t="s">
        <v>71</v>
      </c>
      <c r="B585">
        <v>7</v>
      </c>
      <c r="C585" t="s">
        <v>1634</v>
      </c>
      <c r="D585">
        <v>0.1</v>
      </c>
    </row>
    <row r="586" spans="1:4" x14ac:dyDescent="0.2">
      <c r="A586" t="s">
        <v>119</v>
      </c>
      <c r="B586">
        <v>16.8</v>
      </c>
      <c r="C586" t="s">
        <v>1588</v>
      </c>
      <c r="D586">
        <v>0.05</v>
      </c>
    </row>
    <row r="587" spans="1:4" x14ac:dyDescent="0.2">
      <c r="A587" t="s">
        <v>57</v>
      </c>
      <c r="B587">
        <v>20.399999999999999</v>
      </c>
      <c r="C587" t="s">
        <v>1588</v>
      </c>
      <c r="D587">
        <v>0.1</v>
      </c>
    </row>
    <row r="588" spans="1:4" x14ac:dyDescent="0.2">
      <c r="A588" t="s">
        <v>57</v>
      </c>
      <c r="B588">
        <v>6.15</v>
      </c>
      <c r="C588" t="s">
        <v>1634</v>
      </c>
      <c r="D588">
        <v>0.02</v>
      </c>
    </row>
    <row r="589" spans="1:4" x14ac:dyDescent="0.2">
      <c r="A589" t="s">
        <v>57</v>
      </c>
      <c r="B589">
        <v>5.65</v>
      </c>
      <c r="C589" t="s">
        <v>1634</v>
      </c>
      <c r="D589">
        <v>0.02</v>
      </c>
    </row>
    <row r="590" spans="1:4" x14ac:dyDescent="0.2">
      <c r="A590" t="s">
        <v>70</v>
      </c>
      <c r="B590">
        <v>1.9</v>
      </c>
      <c r="C590" t="s">
        <v>1588</v>
      </c>
      <c r="D590">
        <v>0.1</v>
      </c>
    </row>
    <row r="591" spans="1:4" x14ac:dyDescent="0.2">
      <c r="A591" t="s">
        <v>70</v>
      </c>
      <c r="B591">
        <v>0.8</v>
      </c>
      <c r="C591" t="s">
        <v>1634</v>
      </c>
      <c r="D591">
        <v>0.02</v>
      </c>
    </row>
    <row r="592" spans="1:4" x14ac:dyDescent="0.2">
      <c r="A592" t="s">
        <v>120</v>
      </c>
      <c r="B592">
        <v>0.03</v>
      </c>
    </row>
    <row r="593" spans="1:5" x14ac:dyDescent="0.2">
      <c r="A593" t="s">
        <v>52</v>
      </c>
      <c r="B593">
        <v>4.8</v>
      </c>
      <c r="C593" t="s">
        <v>1634</v>
      </c>
      <c r="D593">
        <v>0.2</v>
      </c>
    </row>
    <row r="594" spans="1:5" x14ac:dyDescent="0.2">
      <c r="A594" t="s">
        <v>70</v>
      </c>
      <c r="B594" t="s">
        <v>1643</v>
      </c>
      <c r="C594">
        <v>0.1</v>
      </c>
    </row>
    <row r="595" spans="1:5" x14ac:dyDescent="0.2">
      <c r="A595" t="s">
        <v>52</v>
      </c>
      <c r="B595">
        <v>1.1000000000000001</v>
      </c>
      <c r="C595" t="s">
        <v>1634</v>
      </c>
      <c r="D595">
        <v>0.1</v>
      </c>
    </row>
    <row r="596" spans="1:5" x14ac:dyDescent="0.2">
      <c r="A596" t="s">
        <v>120</v>
      </c>
      <c r="B596" t="s">
        <v>1571</v>
      </c>
      <c r="C596">
        <v>0.1</v>
      </c>
    </row>
    <row r="597" spans="1:5" x14ac:dyDescent="0.2">
      <c r="A597" t="s">
        <v>121</v>
      </c>
      <c r="B597" t="s">
        <v>1644</v>
      </c>
      <c r="C597">
        <v>16.8</v>
      </c>
      <c r="D597" t="s">
        <v>1571</v>
      </c>
      <c r="E597">
        <v>2.5000000000000001E-2</v>
      </c>
    </row>
    <row r="598" spans="1:5" x14ac:dyDescent="0.2">
      <c r="A598" t="s">
        <v>72</v>
      </c>
      <c r="B598">
        <f>-0.15/-0.05</f>
        <v>2.9999999999999996</v>
      </c>
      <c r="C598" t="s">
        <v>1649</v>
      </c>
      <c r="D598" t="s">
        <v>1650</v>
      </c>
    </row>
    <row r="599" spans="1:5" x14ac:dyDescent="0.2">
      <c r="A599" t="s">
        <v>1575</v>
      </c>
      <c r="B599" t="s">
        <v>1576</v>
      </c>
      <c r="C599" t="s">
        <v>1577</v>
      </c>
      <c r="D599" t="s">
        <v>1578</v>
      </c>
    </row>
    <row r="600" spans="1:5" x14ac:dyDescent="0.2">
      <c r="A600" t="s">
        <v>882</v>
      </c>
      <c r="B600" t="s">
        <v>1579</v>
      </c>
      <c r="C600" t="s">
        <v>1580</v>
      </c>
    </row>
    <row r="601" spans="1:5" x14ac:dyDescent="0.2">
      <c r="A601" t="s">
        <v>114</v>
      </c>
      <c r="B601">
        <v>12.9</v>
      </c>
      <c r="C601" t="s">
        <v>1583</v>
      </c>
    </row>
    <row r="602" spans="1:5" x14ac:dyDescent="0.2">
      <c r="A602" t="s">
        <v>52</v>
      </c>
      <c r="B602">
        <v>5.6</v>
      </c>
      <c r="C602" t="s">
        <v>1584</v>
      </c>
    </row>
    <row r="603" spans="1:5" x14ac:dyDescent="0.2">
      <c r="A603" t="s">
        <v>71</v>
      </c>
      <c r="B603">
        <v>2.5</v>
      </c>
      <c r="C603" t="s">
        <v>1584</v>
      </c>
    </row>
    <row r="604" spans="1:5" x14ac:dyDescent="0.2">
      <c r="A604" t="s">
        <v>57</v>
      </c>
      <c r="B604">
        <v>5.7850000000000001</v>
      </c>
      <c r="C604" t="s">
        <v>1631</v>
      </c>
      <c r="D604" t="s">
        <v>1632</v>
      </c>
    </row>
    <row r="605" spans="1:5" x14ac:dyDescent="0.2">
      <c r="A605" t="s">
        <v>57</v>
      </c>
      <c r="B605">
        <v>19.98</v>
      </c>
      <c r="C605">
        <v>-1.7999999999999999E-2</v>
      </c>
    </row>
    <row r="606" spans="1:5" x14ac:dyDescent="0.2">
      <c r="A606" t="s">
        <v>57</v>
      </c>
      <c r="B606">
        <v>19.899999999999999</v>
      </c>
      <c r="C606">
        <v>-0.05</v>
      </c>
    </row>
    <row r="607" spans="1:5" x14ac:dyDescent="0.2">
      <c r="A607" t="s">
        <v>57</v>
      </c>
      <c r="B607">
        <v>19.600000000000001</v>
      </c>
      <c r="C607">
        <v>-0.1</v>
      </c>
    </row>
    <row r="608" spans="1:5" x14ac:dyDescent="0.2">
      <c r="A608" t="s">
        <v>207</v>
      </c>
      <c r="B608">
        <v>17.3</v>
      </c>
      <c r="C608">
        <v>-0.05</v>
      </c>
    </row>
    <row r="609" spans="1:5" x14ac:dyDescent="0.2">
      <c r="A609" t="s">
        <v>1633</v>
      </c>
      <c r="B609">
        <v>2.15</v>
      </c>
      <c r="C609" t="s">
        <v>1584</v>
      </c>
    </row>
    <row r="610" spans="1:5" x14ac:dyDescent="0.2">
      <c r="A610" t="s">
        <v>131</v>
      </c>
      <c r="B610">
        <v>1.6</v>
      </c>
      <c r="C610">
        <v>0.05</v>
      </c>
    </row>
    <row r="611" spans="1:5" x14ac:dyDescent="0.2">
      <c r="A611" t="s">
        <v>70</v>
      </c>
      <c r="B611">
        <v>2.5</v>
      </c>
      <c r="C611">
        <v>0.02</v>
      </c>
    </row>
    <row r="612" spans="1:5" x14ac:dyDescent="0.2">
      <c r="A612" t="s">
        <v>70</v>
      </c>
      <c r="B612">
        <v>17</v>
      </c>
      <c r="C612" t="s">
        <v>1646</v>
      </c>
    </row>
    <row r="613" spans="1:5" x14ac:dyDescent="0.2">
      <c r="A613" t="s">
        <v>120</v>
      </c>
      <c r="B613" t="s">
        <v>1571</v>
      </c>
      <c r="C613">
        <v>0.01</v>
      </c>
      <c r="D613" t="s">
        <v>1593</v>
      </c>
      <c r="E613" t="s">
        <v>1594</v>
      </c>
    </row>
    <row r="614" spans="1:5" x14ac:dyDescent="0.2">
      <c r="A614" t="s">
        <v>120</v>
      </c>
      <c r="B614" t="s">
        <v>1571</v>
      </c>
      <c r="C614">
        <v>0.03</v>
      </c>
      <c r="D614" t="s">
        <v>1593</v>
      </c>
      <c r="E614" t="s">
        <v>1594</v>
      </c>
    </row>
    <row r="615" spans="1:5" x14ac:dyDescent="0.2">
      <c r="A615" t="s">
        <v>71</v>
      </c>
      <c r="B615">
        <v>4.9000000000000004</v>
      </c>
      <c r="C615" t="s">
        <v>1583</v>
      </c>
    </row>
    <row r="616" spans="1:5" x14ac:dyDescent="0.2">
      <c r="A616" t="s">
        <v>1636</v>
      </c>
      <c r="B616">
        <v>11.89</v>
      </c>
      <c r="C616" t="s">
        <v>1670</v>
      </c>
    </row>
    <row r="617" spans="1:5" x14ac:dyDescent="0.2">
      <c r="A617" t="s">
        <v>115</v>
      </c>
      <c r="B617">
        <v>0.1</v>
      </c>
      <c r="C617" t="s">
        <v>1621</v>
      </c>
      <c r="D617">
        <v>0.03</v>
      </c>
    </row>
    <row r="618" spans="1:5" x14ac:dyDescent="0.2">
      <c r="A618" t="s">
        <v>117</v>
      </c>
      <c r="B618" t="s">
        <v>1571</v>
      </c>
      <c r="C618">
        <v>0.02</v>
      </c>
      <c r="D618" t="s">
        <v>1593</v>
      </c>
      <c r="E618" t="s">
        <v>1594</v>
      </c>
    </row>
    <row r="619" spans="1:5" x14ac:dyDescent="0.2">
      <c r="A619" t="s">
        <v>118</v>
      </c>
      <c r="B619" t="s">
        <v>1571</v>
      </c>
      <c r="C619" t="s">
        <v>1610</v>
      </c>
      <c r="D619">
        <v>4</v>
      </c>
    </row>
    <row r="620" spans="1:5" x14ac:dyDescent="0.2">
      <c r="A620" t="s">
        <v>118</v>
      </c>
      <c r="B620" t="s">
        <v>1571</v>
      </c>
      <c r="C620" t="s">
        <v>1640</v>
      </c>
      <c r="D620">
        <v>1.5</v>
      </c>
    </row>
    <row r="621" spans="1:5" x14ac:dyDescent="0.2">
      <c r="A621" t="s">
        <v>110</v>
      </c>
      <c r="B621" t="s">
        <v>1572</v>
      </c>
      <c r="C621" t="s">
        <v>644</v>
      </c>
      <c r="D621" t="s">
        <v>1574</v>
      </c>
    </row>
    <row r="622" spans="1:5" x14ac:dyDescent="0.2">
      <c r="A622" t="s">
        <v>1575</v>
      </c>
      <c r="B622" t="s">
        <v>1576</v>
      </c>
      <c r="C622" t="s">
        <v>1577</v>
      </c>
      <c r="D622" t="s">
        <v>1578</v>
      </c>
    </row>
    <row r="623" spans="1:5" x14ac:dyDescent="0.2">
      <c r="A623" t="s">
        <v>882</v>
      </c>
      <c r="B623" t="s">
        <v>1579</v>
      </c>
      <c r="C623" t="s">
        <v>1580</v>
      </c>
    </row>
    <row r="624" spans="1:5" x14ac:dyDescent="0.2">
      <c r="A624" t="s">
        <v>1581</v>
      </c>
      <c r="B624" t="s">
        <v>1576</v>
      </c>
      <c r="C624" t="s">
        <v>1577</v>
      </c>
      <c r="D624" t="s">
        <v>1582</v>
      </c>
    </row>
    <row r="625" spans="1:5" x14ac:dyDescent="0.2">
      <c r="A625" t="s">
        <v>114</v>
      </c>
      <c r="B625">
        <v>12.9</v>
      </c>
      <c r="C625" t="s">
        <v>1583</v>
      </c>
    </row>
    <row r="626" spans="1:5" x14ac:dyDescent="0.2">
      <c r="A626" t="s">
        <v>52</v>
      </c>
      <c r="B626">
        <v>5.6</v>
      </c>
      <c r="C626" t="s">
        <v>1584</v>
      </c>
    </row>
    <row r="627" spans="1:5" x14ac:dyDescent="0.2">
      <c r="A627" t="s">
        <v>71</v>
      </c>
      <c r="B627">
        <v>2.5</v>
      </c>
      <c r="C627" t="s">
        <v>1584</v>
      </c>
    </row>
    <row r="628" spans="1:5" x14ac:dyDescent="0.2">
      <c r="A628" t="s">
        <v>57</v>
      </c>
      <c r="B628">
        <v>5.7850000000000001</v>
      </c>
      <c r="C628" t="s">
        <v>1631</v>
      </c>
      <c r="D628" t="s">
        <v>1632</v>
      </c>
    </row>
    <row r="629" spans="1:5" x14ac:dyDescent="0.2">
      <c r="A629" t="s">
        <v>57</v>
      </c>
      <c r="B629">
        <v>19.98</v>
      </c>
      <c r="C629">
        <v>-1.7999999999999999E-2</v>
      </c>
    </row>
    <row r="630" spans="1:5" x14ac:dyDescent="0.2">
      <c r="A630" t="s">
        <v>57</v>
      </c>
      <c r="B630">
        <v>19.899999999999999</v>
      </c>
      <c r="C630">
        <v>-0.05</v>
      </c>
    </row>
    <row r="631" spans="1:5" x14ac:dyDescent="0.2">
      <c r="A631" t="s">
        <v>57</v>
      </c>
      <c r="B631">
        <v>19.600000000000001</v>
      </c>
      <c r="C631">
        <v>-0.1</v>
      </c>
    </row>
    <row r="632" spans="1:5" x14ac:dyDescent="0.2">
      <c r="A632" t="s">
        <v>207</v>
      </c>
      <c r="B632">
        <v>17.3</v>
      </c>
      <c r="C632">
        <v>-0.05</v>
      </c>
    </row>
    <row r="633" spans="1:5" x14ac:dyDescent="0.2">
      <c r="A633" t="s">
        <v>1633</v>
      </c>
      <c r="B633">
        <v>2.15</v>
      </c>
      <c r="C633" t="s">
        <v>1584</v>
      </c>
    </row>
    <row r="634" spans="1:5" x14ac:dyDescent="0.2">
      <c r="A634" t="s">
        <v>131</v>
      </c>
      <c r="B634">
        <v>1.6</v>
      </c>
      <c r="C634">
        <v>0.05</v>
      </c>
    </row>
    <row r="635" spans="1:5" x14ac:dyDescent="0.2">
      <c r="A635" t="s">
        <v>70</v>
      </c>
      <c r="B635">
        <v>2.5</v>
      </c>
      <c r="C635">
        <v>0.02</v>
      </c>
    </row>
    <row r="636" spans="1:5" x14ac:dyDescent="0.2">
      <c r="A636" t="s">
        <v>70</v>
      </c>
      <c r="B636">
        <v>17</v>
      </c>
      <c r="C636" t="s">
        <v>1646</v>
      </c>
    </row>
    <row r="637" spans="1:5" x14ac:dyDescent="0.2">
      <c r="A637" t="s">
        <v>120</v>
      </c>
      <c r="B637" t="s">
        <v>1571</v>
      </c>
      <c r="C637">
        <v>0.01</v>
      </c>
      <c r="D637" t="s">
        <v>1593</v>
      </c>
      <c r="E637" t="s">
        <v>1594</v>
      </c>
    </row>
    <row r="638" spans="1:5" x14ac:dyDescent="0.2">
      <c r="A638" t="s">
        <v>120</v>
      </c>
      <c r="B638" t="s">
        <v>1571</v>
      </c>
      <c r="C638">
        <v>0.03</v>
      </c>
      <c r="D638" t="s">
        <v>1593</v>
      </c>
      <c r="E638" t="s">
        <v>1594</v>
      </c>
    </row>
    <row r="639" spans="1:5" x14ac:dyDescent="0.2">
      <c r="A639" t="s">
        <v>71</v>
      </c>
      <c r="B639">
        <v>4.9000000000000004</v>
      </c>
      <c r="C639" t="s">
        <v>1583</v>
      </c>
    </row>
    <row r="640" spans="1:5" x14ac:dyDescent="0.2">
      <c r="A640" t="s">
        <v>1636</v>
      </c>
      <c r="B640">
        <v>11.89</v>
      </c>
      <c r="C640" t="s">
        <v>1621</v>
      </c>
      <c r="D640" t="s">
        <v>1637</v>
      </c>
    </row>
    <row r="641" spans="1:5" x14ac:dyDescent="0.2">
      <c r="A641" t="s">
        <v>115</v>
      </c>
      <c r="B641">
        <v>0.1</v>
      </c>
      <c r="C641" t="s">
        <v>1621</v>
      </c>
      <c r="D641">
        <v>0.03</v>
      </c>
    </row>
    <row r="642" spans="1:5" x14ac:dyDescent="0.2">
      <c r="A642" t="s">
        <v>117</v>
      </c>
      <c r="B642" t="s">
        <v>1571</v>
      </c>
      <c r="C642">
        <v>0.02</v>
      </c>
      <c r="D642" t="s">
        <v>1593</v>
      </c>
      <c r="E642" t="s">
        <v>1594</v>
      </c>
    </row>
    <row r="643" spans="1:5" x14ac:dyDescent="0.2">
      <c r="A643" t="s">
        <v>118</v>
      </c>
      <c r="B643" t="s">
        <v>1571</v>
      </c>
      <c r="C643" t="s">
        <v>1610</v>
      </c>
      <c r="D643">
        <v>4</v>
      </c>
    </row>
    <row r="644" spans="1:5" x14ac:dyDescent="0.2">
      <c r="A644" t="s">
        <v>118</v>
      </c>
      <c r="B644" t="s">
        <v>1571</v>
      </c>
      <c r="C644" t="s">
        <v>1640</v>
      </c>
      <c r="D644">
        <v>1.5</v>
      </c>
    </row>
    <row r="645" spans="1:5" x14ac:dyDescent="0.2">
      <c r="A645" t="s">
        <v>110</v>
      </c>
      <c r="B645" t="s">
        <v>1572</v>
      </c>
      <c r="C645" t="s">
        <v>644</v>
      </c>
      <c r="D645" t="s">
        <v>1574</v>
      </c>
    </row>
    <row r="646" spans="1:5" x14ac:dyDescent="0.2">
      <c r="A646" t="s">
        <v>1575</v>
      </c>
      <c r="B646" t="s">
        <v>1576</v>
      </c>
      <c r="C646" t="s">
        <v>1577</v>
      </c>
      <c r="D646" t="s">
        <v>1578</v>
      </c>
    </row>
    <row r="647" spans="1:5" x14ac:dyDescent="0.2">
      <c r="A647" t="s">
        <v>882</v>
      </c>
      <c r="B647" t="s">
        <v>1579</v>
      </c>
      <c r="C647" t="s">
        <v>1580</v>
      </c>
    </row>
    <row r="648" spans="1:5" x14ac:dyDescent="0.2">
      <c r="A648" t="s">
        <v>1581</v>
      </c>
      <c r="B648" t="s">
        <v>1576</v>
      </c>
      <c r="C648" t="s">
        <v>1577</v>
      </c>
      <c r="D648" t="s">
        <v>1582</v>
      </c>
    </row>
    <row r="649" spans="1:5" x14ac:dyDescent="0.2">
      <c r="A649" t="s">
        <v>1595</v>
      </c>
      <c r="B649" t="s">
        <v>1596</v>
      </c>
      <c r="C649" t="s">
        <v>1597</v>
      </c>
    </row>
    <row r="650" spans="1:5" x14ac:dyDescent="0.2">
      <c r="A650" t="s">
        <v>1595</v>
      </c>
      <c r="B650" t="s">
        <v>1598</v>
      </c>
      <c r="C650" t="s">
        <v>1599</v>
      </c>
      <c r="D650" t="s">
        <v>1597</v>
      </c>
    </row>
    <row r="651" spans="1:5" x14ac:dyDescent="0.2">
      <c r="A651" t="s">
        <v>114</v>
      </c>
      <c r="B651">
        <v>12.9</v>
      </c>
      <c r="C651" t="s">
        <v>1583</v>
      </c>
    </row>
    <row r="652" spans="1:5" x14ac:dyDescent="0.2">
      <c r="A652" t="s">
        <v>52</v>
      </c>
      <c r="B652">
        <v>5.6</v>
      </c>
      <c r="C652" t="s">
        <v>1584</v>
      </c>
    </row>
    <row r="653" spans="1:5" x14ac:dyDescent="0.2">
      <c r="A653" t="s">
        <v>71</v>
      </c>
      <c r="B653">
        <v>2.5</v>
      </c>
      <c r="C653" t="s">
        <v>1584</v>
      </c>
    </row>
    <row r="654" spans="1:5" x14ac:dyDescent="0.2">
      <c r="A654" t="s">
        <v>57</v>
      </c>
      <c r="B654">
        <v>5.7850000000000001</v>
      </c>
      <c r="C654" t="s">
        <v>1631</v>
      </c>
      <c r="D654" t="s">
        <v>1632</v>
      </c>
    </row>
    <row r="655" spans="1:5" x14ac:dyDescent="0.2">
      <c r="A655" t="s">
        <v>57</v>
      </c>
      <c r="B655">
        <v>19.98</v>
      </c>
      <c r="C655">
        <v>-1.7999999999999999E-2</v>
      </c>
    </row>
    <row r="656" spans="1:5" x14ac:dyDescent="0.2">
      <c r="A656" t="s">
        <v>57</v>
      </c>
      <c r="B656">
        <v>19.899999999999999</v>
      </c>
      <c r="C656">
        <v>-0.05</v>
      </c>
    </row>
    <row r="657" spans="1:5" x14ac:dyDescent="0.2">
      <c r="A657" t="s">
        <v>57</v>
      </c>
      <c r="B657">
        <v>19.600000000000001</v>
      </c>
      <c r="C657">
        <v>-0.1</v>
      </c>
    </row>
    <row r="658" spans="1:5" x14ac:dyDescent="0.2">
      <c r="A658" t="s">
        <v>207</v>
      </c>
      <c r="B658">
        <v>17.3</v>
      </c>
      <c r="C658">
        <v>-0.05</v>
      </c>
    </row>
    <row r="659" spans="1:5" x14ac:dyDescent="0.2">
      <c r="A659" t="s">
        <v>1633</v>
      </c>
      <c r="B659">
        <v>2.15</v>
      </c>
      <c r="C659" t="s">
        <v>1584</v>
      </c>
    </row>
    <row r="660" spans="1:5" x14ac:dyDescent="0.2">
      <c r="A660" t="s">
        <v>131</v>
      </c>
      <c r="B660">
        <v>1.6</v>
      </c>
      <c r="C660">
        <v>0.05</v>
      </c>
    </row>
    <row r="661" spans="1:5" x14ac:dyDescent="0.2">
      <c r="A661" t="s">
        <v>70</v>
      </c>
      <c r="B661">
        <v>2.5</v>
      </c>
      <c r="C661">
        <v>0.02</v>
      </c>
    </row>
    <row r="662" spans="1:5" x14ac:dyDescent="0.2">
      <c r="A662" t="s">
        <v>70</v>
      </c>
      <c r="B662">
        <v>17</v>
      </c>
      <c r="C662" t="s">
        <v>1646</v>
      </c>
    </row>
    <row r="663" spans="1:5" x14ac:dyDescent="0.2">
      <c r="A663" t="s">
        <v>120</v>
      </c>
      <c r="B663" t="s">
        <v>1571</v>
      </c>
      <c r="C663">
        <v>0.01</v>
      </c>
      <c r="D663" t="s">
        <v>1593</v>
      </c>
      <c r="E663" t="s">
        <v>1594</v>
      </c>
    </row>
    <row r="664" spans="1:5" x14ac:dyDescent="0.2">
      <c r="A664" t="s">
        <v>120</v>
      </c>
      <c r="B664" t="s">
        <v>1571</v>
      </c>
      <c r="C664">
        <v>0.03</v>
      </c>
      <c r="D664" t="s">
        <v>1593</v>
      </c>
      <c r="E664" t="s">
        <v>1594</v>
      </c>
    </row>
    <row r="665" spans="1:5" x14ac:dyDescent="0.2">
      <c r="A665" t="s">
        <v>71</v>
      </c>
      <c r="B665">
        <v>4.9000000000000004</v>
      </c>
      <c r="C665" t="s">
        <v>1583</v>
      </c>
    </row>
    <row r="666" spans="1:5" x14ac:dyDescent="0.2">
      <c r="A666" t="s">
        <v>1636</v>
      </c>
      <c r="B666">
        <v>11.89</v>
      </c>
      <c r="C666" t="s">
        <v>1621</v>
      </c>
      <c r="D666" t="s">
        <v>1637</v>
      </c>
    </row>
    <row r="667" spans="1:5" x14ac:dyDescent="0.2">
      <c r="A667" t="s">
        <v>115</v>
      </c>
      <c r="B667">
        <v>0.1</v>
      </c>
      <c r="C667" t="s">
        <v>1621</v>
      </c>
      <c r="D667">
        <v>0.03</v>
      </c>
    </row>
    <row r="668" spans="1:5" x14ac:dyDescent="0.2">
      <c r="A668" t="s">
        <v>117</v>
      </c>
      <c r="B668" t="s">
        <v>1571</v>
      </c>
      <c r="C668">
        <v>0.02</v>
      </c>
      <c r="D668" t="s">
        <v>1593</v>
      </c>
      <c r="E668" t="s">
        <v>1594</v>
      </c>
    </row>
    <row r="669" spans="1:5" x14ac:dyDescent="0.2">
      <c r="A669" t="s">
        <v>118</v>
      </c>
      <c r="B669" t="s">
        <v>1571</v>
      </c>
      <c r="C669" t="s">
        <v>1610</v>
      </c>
      <c r="D669">
        <v>4</v>
      </c>
    </row>
    <row r="670" spans="1:5" x14ac:dyDescent="0.2">
      <c r="A670" t="s">
        <v>118</v>
      </c>
      <c r="B670" t="s">
        <v>1571</v>
      </c>
      <c r="C670" t="s">
        <v>1640</v>
      </c>
      <c r="D670">
        <v>1.5</v>
      </c>
    </row>
    <row r="671" spans="1:5" x14ac:dyDescent="0.2">
      <c r="A671" t="s">
        <v>110</v>
      </c>
      <c r="B671" t="s">
        <v>1572</v>
      </c>
      <c r="C671" t="s">
        <v>644</v>
      </c>
      <c r="D671" t="s">
        <v>1574</v>
      </c>
    </row>
    <row r="672" spans="1:5" x14ac:dyDescent="0.2">
      <c r="A672" t="s">
        <v>1575</v>
      </c>
      <c r="B672" t="s">
        <v>1576</v>
      </c>
      <c r="C672" t="s">
        <v>1577</v>
      </c>
      <c r="D672" t="s">
        <v>1578</v>
      </c>
    </row>
    <row r="673" spans="1:5" x14ac:dyDescent="0.2">
      <c r="A673" t="s">
        <v>882</v>
      </c>
      <c r="B673" t="s">
        <v>1579</v>
      </c>
      <c r="C673" t="s">
        <v>1580</v>
      </c>
    </row>
    <row r="674" spans="1:5" x14ac:dyDescent="0.2">
      <c r="A674" t="s">
        <v>1581</v>
      </c>
      <c r="B674" t="s">
        <v>1576</v>
      </c>
      <c r="C674" t="s">
        <v>1577</v>
      </c>
      <c r="D674" t="s">
        <v>1582</v>
      </c>
    </row>
    <row r="675" spans="1:5" x14ac:dyDescent="0.2">
      <c r="A675" t="s">
        <v>1595</v>
      </c>
      <c r="B675" t="s">
        <v>1596</v>
      </c>
      <c r="C675" t="s">
        <v>1597</v>
      </c>
    </row>
    <row r="676" spans="1:5" x14ac:dyDescent="0.2">
      <c r="A676" t="s">
        <v>1595</v>
      </c>
      <c r="B676" t="s">
        <v>1598</v>
      </c>
      <c r="C676" t="s">
        <v>1599</v>
      </c>
      <c r="D676" t="s">
        <v>1597</v>
      </c>
    </row>
    <row r="677" spans="1:5" x14ac:dyDescent="0.2">
      <c r="A677" t="s">
        <v>114</v>
      </c>
      <c r="B677">
        <v>7</v>
      </c>
      <c r="C677" t="s">
        <v>1584</v>
      </c>
    </row>
    <row r="678" spans="1:5" x14ac:dyDescent="0.2">
      <c r="A678" t="s">
        <v>71</v>
      </c>
      <c r="B678">
        <v>0.7</v>
      </c>
      <c r="C678" t="s">
        <v>1609</v>
      </c>
    </row>
    <row r="679" spans="1:5" x14ac:dyDescent="0.2">
      <c r="A679" t="s">
        <v>52</v>
      </c>
      <c r="B679">
        <v>4.8</v>
      </c>
      <c r="C679" t="s">
        <v>1585</v>
      </c>
    </row>
    <row r="680" spans="1:5" x14ac:dyDescent="0.2">
      <c r="A680" t="s">
        <v>52</v>
      </c>
      <c r="B680">
        <v>0.35</v>
      </c>
      <c r="C680" t="s">
        <v>1583</v>
      </c>
    </row>
    <row r="681" spans="1:5" x14ac:dyDescent="0.2">
      <c r="A681" t="s">
        <v>52</v>
      </c>
      <c r="B681">
        <v>2.5</v>
      </c>
      <c r="C681" t="s">
        <v>1584</v>
      </c>
    </row>
    <row r="682" spans="1:5" x14ac:dyDescent="0.2">
      <c r="A682" t="s">
        <v>57</v>
      </c>
      <c r="B682">
        <v>16.600000000000001</v>
      </c>
      <c r="C682" t="s">
        <v>1584</v>
      </c>
    </row>
    <row r="683" spans="1:5" x14ac:dyDescent="0.2">
      <c r="A683" t="s">
        <v>57</v>
      </c>
      <c r="B683">
        <v>17.2</v>
      </c>
      <c r="C683" t="s">
        <v>1608</v>
      </c>
    </row>
    <row r="684" spans="1:5" x14ac:dyDescent="0.2">
      <c r="A684" t="s">
        <v>70</v>
      </c>
      <c r="B684">
        <v>16.5</v>
      </c>
      <c r="C684">
        <v>0.03</v>
      </c>
    </row>
    <row r="685" spans="1:5" x14ac:dyDescent="0.2">
      <c r="A685" t="s">
        <v>117</v>
      </c>
      <c r="B685">
        <v>0.02</v>
      </c>
      <c r="C685" t="s">
        <v>1671</v>
      </c>
      <c r="D685" t="s">
        <v>1672</v>
      </c>
      <c r="E685" t="s">
        <v>1673</v>
      </c>
    </row>
    <row r="686" spans="1:5" x14ac:dyDescent="0.2">
      <c r="A686" t="s">
        <v>121</v>
      </c>
      <c r="B686" t="s">
        <v>1571</v>
      </c>
      <c r="C686">
        <v>0.01</v>
      </c>
    </row>
    <row r="687" spans="1:5" x14ac:dyDescent="0.2">
      <c r="A687" t="s">
        <v>156</v>
      </c>
      <c r="B687" t="s">
        <v>1571</v>
      </c>
      <c r="C687">
        <v>5.0000000000000001E-3</v>
      </c>
    </row>
    <row r="688" spans="1:5" x14ac:dyDescent="0.2">
      <c r="A688" t="s">
        <v>118</v>
      </c>
      <c r="B688" t="s">
        <v>1571</v>
      </c>
      <c r="C688" t="s">
        <v>1610</v>
      </c>
      <c r="D688">
        <v>3</v>
      </c>
    </row>
    <row r="689" spans="1:7" x14ac:dyDescent="0.2">
      <c r="A689" t="s">
        <v>77</v>
      </c>
      <c r="B689" t="s">
        <v>1611</v>
      </c>
      <c r="C689" t="s">
        <v>1612</v>
      </c>
    </row>
    <row r="690" spans="1:7" x14ac:dyDescent="0.2">
      <c r="A690" t="s">
        <v>79</v>
      </c>
    </row>
    <row r="691" spans="1:7" x14ac:dyDescent="0.2">
      <c r="A691" t="s">
        <v>240</v>
      </c>
      <c r="B691" t="s">
        <v>72</v>
      </c>
      <c r="C691" t="s">
        <v>1649</v>
      </c>
      <c r="D691" t="s">
        <v>1674</v>
      </c>
      <c r="E691" t="s">
        <v>1574</v>
      </c>
    </row>
    <row r="692" spans="1:7" x14ac:dyDescent="0.2">
      <c r="A692" t="s">
        <v>110</v>
      </c>
      <c r="B692" t="s">
        <v>1572</v>
      </c>
      <c r="C692" t="s">
        <v>1573</v>
      </c>
      <c r="D692" t="s">
        <v>1574</v>
      </c>
    </row>
    <row r="693" spans="1:7" x14ac:dyDescent="0.2">
      <c r="A693" t="s">
        <v>1675</v>
      </c>
      <c r="B693" t="s">
        <v>1676</v>
      </c>
      <c r="C693" t="s">
        <v>1677</v>
      </c>
      <c r="D693" t="s">
        <v>1644</v>
      </c>
      <c r="E693">
        <v>12.85</v>
      </c>
      <c r="F693" t="s">
        <v>1678</v>
      </c>
      <c r="G693" t="s">
        <v>1679</v>
      </c>
    </row>
    <row r="694" spans="1:7" x14ac:dyDescent="0.2">
      <c r="A694" t="s">
        <v>81</v>
      </c>
    </row>
    <row r="695" spans="1:7" x14ac:dyDescent="0.2">
      <c r="A695" t="s">
        <v>1575</v>
      </c>
      <c r="B695" t="s">
        <v>1576</v>
      </c>
      <c r="C695" t="s">
        <v>1577</v>
      </c>
      <c r="D695" t="s">
        <v>1578</v>
      </c>
    </row>
    <row r="696" spans="1:7" x14ac:dyDescent="0.2">
      <c r="A696" t="s">
        <v>882</v>
      </c>
      <c r="B696" t="s">
        <v>1579</v>
      </c>
      <c r="C696" t="s">
        <v>1580</v>
      </c>
    </row>
    <row r="697" spans="1:7" x14ac:dyDescent="0.2">
      <c r="A697" t="s">
        <v>1581</v>
      </c>
      <c r="B697" t="s">
        <v>1576</v>
      </c>
      <c r="C697" t="s">
        <v>1577</v>
      </c>
      <c r="D697" t="s">
        <v>1582</v>
      </c>
    </row>
    <row r="698" spans="1:7" x14ac:dyDescent="0.2">
      <c r="A698" t="s">
        <v>487</v>
      </c>
      <c r="B698" t="s">
        <v>1576</v>
      </c>
      <c r="C698" t="s">
        <v>1577</v>
      </c>
      <c r="D698" s="8">
        <v>37415</v>
      </c>
    </row>
    <row r="699" spans="1:7" x14ac:dyDescent="0.2">
      <c r="A699" t="s">
        <v>57</v>
      </c>
      <c r="B699">
        <v>17.2</v>
      </c>
      <c r="C699" t="s">
        <v>1608</v>
      </c>
    </row>
    <row r="700" spans="1:7" x14ac:dyDescent="0.2">
      <c r="A700" t="s">
        <v>50</v>
      </c>
      <c r="B700">
        <v>7.2</v>
      </c>
      <c r="C700" t="s">
        <v>1613</v>
      </c>
    </row>
    <row r="701" spans="1:7" x14ac:dyDescent="0.2">
      <c r="A701" t="s">
        <v>52</v>
      </c>
      <c r="B701">
        <v>4.0999999999999996</v>
      </c>
      <c r="C701" t="s">
        <v>1615</v>
      </c>
    </row>
    <row r="702" spans="1:7" x14ac:dyDescent="0.2">
      <c r="A702" t="s">
        <v>52</v>
      </c>
      <c r="B702">
        <v>2</v>
      </c>
      <c r="C702" t="s">
        <v>1614</v>
      </c>
    </row>
    <row r="703" spans="1:7" x14ac:dyDescent="0.2">
      <c r="A703" t="s">
        <v>57</v>
      </c>
      <c r="B703">
        <v>17.600000000000001</v>
      </c>
      <c r="C703" t="s">
        <v>1616</v>
      </c>
    </row>
    <row r="704" spans="1:7" x14ac:dyDescent="0.2">
      <c r="A704" t="s">
        <v>72</v>
      </c>
      <c r="B704">
        <v>0.5</v>
      </c>
      <c r="C704" t="s">
        <v>1606</v>
      </c>
    </row>
    <row r="705" spans="1:5" x14ac:dyDescent="0.2">
      <c r="A705" t="s">
        <v>57</v>
      </c>
      <c r="B705">
        <v>15.35</v>
      </c>
      <c r="C705">
        <v>-0.05</v>
      </c>
    </row>
    <row r="706" spans="1:5" x14ac:dyDescent="0.2">
      <c r="A706" t="s">
        <v>57</v>
      </c>
      <c r="B706">
        <v>15.73</v>
      </c>
      <c r="C706" t="s">
        <v>1606</v>
      </c>
    </row>
    <row r="707" spans="1:5" x14ac:dyDescent="0.2">
      <c r="A707" t="s">
        <v>207</v>
      </c>
      <c r="B707">
        <v>14.9</v>
      </c>
      <c r="C707">
        <v>-0.1</v>
      </c>
    </row>
    <row r="708" spans="1:5" x14ac:dyDescent="0.2">
      <c r="A708" t="s">
        <v>70</v>
      </c>
      <c r="B708">
        <v>13</v>
      </c>
      <c r="C708" t="s">
        <v>1618</v>
      </c>
    </row>
    <row r="709" spans="1:5" x14ac:dyDescent="0.2">
      <c r="A709" t="s">
        <v>72</v>
      </c>
      <c r="B709">
        <v>0.5</v>
      </c>
      <c r="C709" t="s">
        <v>1604</v>
      </c>
    </row>
    <row r="710" spans="1:5" x14ac:dyDescent="0.2">
      <c r="A710" t="s">
        <v>120</v>
      </c>
      <c r="B710">
        <v>0.02</v>
      </c>
      <c r="C710" t="s">
        <v>1593</v>
      </c>
      <c r="D710" t="s">
        <v>1594</v>
      </c>
    </row>
    <row r="711" spans="1:5" x14ac:dyDescent="0.2">
      <c r="A711" t="s">
        <v>1633</v>
      </c>
      <c r="B711">
        <v>0.15</v>
      </c>
      <c r="C711" t="s">
        <v>1601</v>
      </c>
    </row>
    <row r="712" spans="1:5" x14ac:dyDescent="0.2">
      <c r="A712" t="s">
        <v>90</v>
      </c>
      <c r="B712">
        <v>8.07</v>
      </c>
      <c r="C712" t="s">
        <v>1622</v>
      </c>
    </row>
    <row r="713" spans="1:5" x14ac:dyDescent="0.2">
      <c r="A713" t="s">
        <v>197</v>
      </c>
      <c r="B713">
        <v>0.2</v>
      </c>
      <c r="C713" t="s">
        <v>1593</v>
      </c>
      <c r="D713" t="s">
        <v>1594</v>
      </c>
    </row>
    <row r="714" spans="1:5" x14ac:dyDescent="0.2">
      <c r="A714" t="s">
        <v>209</v>
      </c>
      <c r="B714">
        <v>0.1</v>
      </c>
      <c r="C714" t="s">
        <v>1588</v>
      </c>
      <c r="D714">
        <v>0.2</v>
      </c>
    </row>
    <row r="715" spans="1:5" x14ac:dyDescent="0.2">
      <c r="A715" t="s">
        <v>589</v>
      </c>
      <c r="B715" t="s">
        <v>1571</v>
      </c>
      <c r="C715">
        <v>0.2</v>
      </c>
    </row>
    <row r="716" spans="1:5" x14ac:dyDescent="0.2">
      <c r="A716" t="s">
        <v>118</v>
      </c>
      <c r="B716" t="s">
        <v>1619</v>
      </c>
      <c r="C716">
        <v>1.6</v>
      </c>
      <c r="D716" t="s">
        <v>1620</v>
      </c>
      <c r="E716">
        <v>3.2</v>
      </c>
    </row>
    <row r="717" spans="1:5" x14ac:dyDescent="0.2">
      <c r="A717" t="s">
        <v>1575</v>
      </c>
      <c r="B717" t="s">
        <v>1576</v>
      </c>
      <c r="C717" t="s">
        <v>1577</v>
      </c>
      <c r="D717" t="s">
        <v>1578</v>
      </c>
    </row>
    <row r="718" spans="1:5" x14ac:dyDescent="0.2">
      <c r="A718" t="s">
        <v>882</v>
      </c>
      <c r="B718" t="s">
        <v>1579</v>
      </c>
      <c r="C718" t="s">
        <v>1580</v>
      </c>
    </row>
    <row r="719" spans="1:5" x14ac:dyDescent="0.2">
      <c r="A719" t="s">
        <v>1581</v>
      </c>
      <c r="B719" t="s">
        <v>1576</v>
      </c>
      <c r="C719" t="s">
        <v>1577</v>
      </c>
      <c r="D719" t="s">
        <v>1582</v>
      </c>
    </row>
    <row r="720" spans="1:5" x14ac:dyDescent="0.2">
      <c r="A720" t="s">
        <v>50</v>
      </c>
      <c r="B720">
        <v>7.2</v>
      </c>
      <c r="C720" t="s">
        <v>1613</v>
      </c>
    </row>
    <row r="721" spans="1:5" x14ac:dyDescent="0.2">
      <c r="A721" t="s">
        <v>52</v>
      </c>
      <c r="B721">
        <v>4.0999999999999996</v>
      </c>
      <c r="C721" t="s">
        <v>1615</v>
      </c>
    </row>
    <row r="722" spans="1:5" x14ac:dyDescent="0.2">
      <c r="A722" t="s">
        <v>52</v>
      </c>
      <c r="B722">
        <v>2</v>
      </c>
      <c r="C722" t="s">
        <v>1614</v>
      </c>
    </row>
    <row r="723" spans="1:5" x14ac:dyDescent="0.2">
      <c r="A723" t="s">
        <v>57</v>
      </c>
      <c r="B723">
        <v>17.600000000000001</v>
      </c>
      <c r="C723" t="s">
        <v>1616</v>
      </c>
    </row>
    <row r="724" spans="1:5" x14ac:dyDescent="0.2">
      <c r="A724" t="s">
        <v>72</v>
      </c>
      <c r="B724">
        <v>0.5</v>
      </c>
      <c r="C724" t="s">
        <v>1606</v>
      </c>
    </row>
    <row r="725" spans="1:5" x14ac:dyDescent="0.2">
      <c r="A725" t="s">
        <v>57</v>
      </c>
      <c r="B725">
        <v>15.35</v>
      </c>
      <c r="C725">
        <v>-0.05</v>
      </c>
    </row>
    <row r="726" spans="1:5" x14ac:dyDescent="0.2">
      <c r="A726" t="s">
        <v>57</v>
      </c>
      <c r="B726">
        <v>15.73</v>
      </c>
      <c r="C726" t="s">
        <v>1606</v>
      </c>
    </row>
    <row r="727" spans="1:5" x14ac:dyDescent="0.2">
      <c r="A727" t="s">
        <v>207</v>
      </c>
      <c r="B727">
        <v>14.9</v>
      </c>
      <c r="C727">
        <v>-0.1</v>
      </c>
    </row>
    <row r="728" spans="1:5" x14ac:dyDescent="0.2">
      <c r="A728" t="s">
        <v>70</v>
      </c>
      <c r="B728">
        <v>13</v>
      </c>
      <c r="C728" t="s">
        <v>1618</v>
      </c>
    </row>
    <row r="729" spans="1:5" x14ac:dyDescent="0.2">
      <c r="A729" t="s">
        <v>72</v>
      </c>
      <c r="B729">
        <v>0.5</v>
      </c>
      <c r="C729" t="s">
        <v>1604</v>
      </c>
    </row>
    <row r="730" spans="1:5" x14ac:dyDescent="0.2">
      <c r="A730" t="s">
        <v>120</v>
      </c>
      <c r="B730">
        <v>0.02</v>
      </c>
      <c r="C730" t="s">
        <v>1593</v>
      </c>
      <c r="D730" t="s">
        <v>1594</v>
      </c>
    </row>
    <row r="731" spans="1:5" x14ac:dyDescent="0.2">
      <c r="A731" t="s">
        <v>1633</v>
      </c>
      <c r="B731">
        <v>0.15</v>
      </c>
      <c r="C731" t="s">
        <v>1601</v>
      </c>
    </row>
    <row r="732" spans="1:5" x14ac:dyDescent="0.2">
      <c r="A732" t="s">
        <v>90</v>
      </c>
      <c r="B732">
        <v>8.07</v>
      </c>
      <c r="C732" t="s">
        <v>1622</v>
      </c>
    </row>
    <row r="733" spans="1:5" x14ac:dyDescent="0.2">
      <c r="A733" t="s">
        <v>197</v>
      </c>
      <c r="B733">
        <v>0.2</v>
      </c>
      <c r="C733" t="s">
        <v>1593</v>
      </c>
      <c r="D733" t="s">
        <v>1594</v>
      </c>
    </row>
    <row r="734" spans="1:5" x14ac:dyDescent="0.2">
      <c r="A734" t="s">
        <v>209</v>
      </c>
      <c r="B734">
        <v>0.1</v>
      </c>
      <c r="C734" t="s">
        <v>1588</v>
      </c>
      <c r="D734">
        <v>0.2</v>
      </c>
    </row>
    <row r="735" spans="1:5" x14ac:dyDescent="0.2">
      <c r="A735" t="s">
        <v>589</v>
      </c>
      <c r="B735" t="s">
        <v>1571</v>
      </c>
      <c r="C735">
        <v>0.2</v>
      </c>
    </row>
    <row r="736" spans="1:5" x14ac:dyDescent="0.2">
      <c r="A736" t="s">
        <v>118</v>
      </c>
      <c r="B736" t="s">
        <v>1619</v>
      </c>
      <c r="C736">
        <v>1.6</v>
      </c>
      <c r="D736" t="s">
        <v>1620</v>
      </c>
      <c r="E736">
        <v>3.2</v>
      </c>
    </row>
    <row r="737" spans="1:5" x14ac:dyDescent="0.2">
      <c r="A737" t="s">
        <v>1575</v>
      </c>
      <c r="B737" t="s">
        <v>1576</v>
      </c>
      <c r="C737" t="s">
        <v>1577</v>
      </c>
      <c r="D737" t="s">
        <v>1578</v>
      </c>
    </row>
    <row r="738" spans="1:5" x14ac:dyDescent="0.2">
      <c r="A738" t="s">
        <v>882</v>
      </c>
      <c r="B738" t="s">
        <v>1579</v>
      </c>
      <c r="C738" t="s">
        <v>1580</v>
      </c>
    </row>
    <row r="739" spans="1:5" x14ac:dyDescent="0.2">
      <c r="A739" t="s">
        <v>1581</v>
      </c>
      <c r="B739" t="s">
        <v>1576</v>
      </c>
      <c r="C739" t="s">
        <v>1577</v>
      </c>
      <c r="D739" t="s">
        <v>1582</v>
      </c>
    </row>
    <row r="740" spans="1:5" x14ac:dyDescent="0.2">
      <c r="A740" t="s">
        <v>114</v>
      </c>
      <c r="B740">
        <v>7</v>
      </c>
      <c r="C740" t="s">
        <v>1584</v>
      </c>
    </row>
    <row r="741" spans="1:5" x14ac:dyDescent="0.2">
      <c r="A741" t="s">
        <v>71</v>
      </c>
      <c r="B741">
        <v>0.7</v>
      </c>
      <c r="C741" t="s">
        <v>1609</v>
      </c>
    </row>
    <row r="742" spans="1:5" x14ac:dyDescent="0.2">
      <c r="A742" t="s">
        <v>52</v>
      </c>
      <c r="B742">
        <v>4.8</v>
      </c>
      <c r="C742" t="s">
        <v>1585</v>
      </c>
    </row>
    <row r="743" spans="1:5" x14ac:dyDescent="0.2">
      <c r="A743" t="s">
        <v>52</v>
      </c>
      <c r="B743">
        <v>0.35</v>
      </c>
      <c r="C743" t="s">
        <v>1583</v>
      </c>
    </row>
    <row r="744" spans="1:5" x14ac:dyDescent="0.2">
      <c r="A744" t="s">
        <v>52</v>
      </c>
      <c r="B744">
        <v>2.5</v>
      </c>
      <c r="C744" t="s">
        <v>1680</v>
      </c>
    </row>
    <row r="745" spans="1:5" x14ac:dyDescent="0.2">
      <c r="A745" t="s">
        <v>57</v>
      </c>
      <c r="B745">
        <v>16.600000000000001</v>
      </c>
      <c r="C745" t="s">
        <v>1584</v>
      </c>
    </row>
    <row r="746" spans="1:5" x14ac:dyDescent="0.2">
      <c r="A746" t="s">
        <v>57</v>
      </c>
      <c r="B746">
        <v>17.2</v>
      </c>
      <c r="C746" t="s">
        <v>1681</v>
      </c>
    </row>
    <row r="747" spans="1:5" x14ac:dyDescent="0.2">
      <c r="A747" t="s">
        <v>70</v>
      </c>
      <c r="B747">
        <v>16.5</v>
      </c>
      <c r="C747">
        <v>0.03</v>
      </c>
    </row>
    <row r="748" spans="1:5" x14ac:dyDescent="0.2">
      <c r="A748" t="s">
        <v>117</v>
      </c>
      <c r="B748">
        <v>0.02</v>
      </c>
      <c r="C748" t="s">
        <v>1671</v>
      </c>
      <c r="D748" t="s">
        <v>1672</v>
      </c>
      <c r="E748" t="s">
        <v>1673</v>
      </c>
    </row>
    <row r="749" spans="1:5" x14ac:dyDescent="0.2">
      <c r="A749" t="s">
        <v>121</v>
      </c>
      <c r="B749" t="s">
        <v>1571</v>
      </c>
      <c r="C749">
        <v>0.01</v>
      </c>
    </row>
    <row r="750" spans="1:5" x14ac:dyDescent="0.2">
      <c r="A750" t="s">
        <v>156</v>
      </c>
      <c r="B750" t="s">
        <v>1571</v>
      </c>
      <c r="C750">
        <v>5.0000000000000001E-3</v>
      </c>
    </row>
    <row r="751" spans="1:5" x14ac:dyDescent="0.2">
      <c r="A751" t="s">
        <v>118</v>
      </c>
      <c r="B751" t="s">
        <v>1571</v>
      </c>
      <c r="C751" t="s">
        <v>1610</v>
      </c>
      <c r="D751">
        <v>3</v>
      </c>
    </row>
    <row r="752" spans="1:5" x14ac:dyDescent="0.2">
      <c r="A752" t="s">
        <v>77</v>
      </c>
      <c r="B752" t="s">
        <v>1611</v>
      </c>
      <c r="C752" t="s">
        <v>1612</v>
      </c>
    </row>
    <row r="753" spans="1:5" x14ac:dyDescent="0.2">
      <c r="A753" t="s">
        <v>79</v>
      </c>
    </row>
    <row r="754" spans="1:5" x14ac:dyDescent="0.2">
      <c r="A754" t="s">
        <v>240</v>
      </c>
      <c r="B754" t="s">
        <v>72</v>
      </c>
      <c r="C754" t="s">
        <v>1649</v>
      </c>
      <c r="D754" t="s">
        <v>1674</v>
      </c>
      <c r="E754" t="s">
        <v>1574</v>
      </c>
    </row>
    <row r="755" spans="1:5" x14ac:dyDescent="0.2">
      <c r="A755" t="s">
        <v>110</v>
      </c>
      <c r="B755" t="s">
        <v>1572</v>
      </c>
      <c r="C755" t="s">
        <v>1573</v>
      </c>
      <c r="D755" t="s">
        <v>1574</v>
      </c>
    </row>
    <row r="756" spans="1:5" x14ac:dyDescent="0.2">
      <c r="A756" t="s">
        <v>81</v>
      </c>
    </row>
    <row r="757" spans="1:5" x14ac:dyDescent="0.2">
      <c r="A757" t="s">
        <v>1575</v>
      </c>
      <c r="B757" t="s">
        <v>1576</v>
      </c>
      <c r="C757" t="s">
        <v>1577</v>
      </c>
      <c r="D757" t="s">
        <v>1578</v>
      </c>
    </row>
    <row r="758" spans="1:5" x14ac:dyDescent="0.2">
      <c r="A758" t="s">
        <v>882</v>
      </c>
      <c r="B758" t="s">
        <v>1579</v>
      </c>
      <c r="C758" t="s">
        <v>1580</v>
      </c>
    </row>
    <row r="759" spans="1:5" x14ac:dyDescent="0.2">
      <c r="A759" t="s">
        <v>1581</v>
      </c>
      <c r="B759" t="s">
        <v>1576</v>
      </c>
      <c r="C759" t="s">
        <v>1577</v>
      </c>
      <c r="D759" t="s">
        <v>1582</v>
      </c>
    </row>
    <row r="760" spans="1:5" x14ac:dyDescent="0.2">
      <c r="A760" t="s">
        <v>487</v>
      </c>
      <c r="B760" t="s">
        <v>1576</v>
      </c>
      <c r="C760" t="s">
        <v>1577</v>
      </c>
      <c r="D760" s="8">
        <v>37415</v>
      </c>
    </row>
    <row r="761" spans="1:5" x14ac:dyDescent="0.2">
      <c r="A761" t="s">
        <v>50</v>
      </c>
      <c r="B761">
        <v>7.2</v>
      </c>
      <c r="C761" t="s">
        <v>1613</v>
      </c>
    </row>
    <row r="762" spans="1:5" x14ac:dyDescent="0.2">
      <c r="A762" t="s">
        <v>52</v>
      </c>
      <c r="B762">
        <v>0.15</v>
      </c>
      <c r="C762" t="s">
        <v>1601</v>
      </c>
    </row>
    <row r="763" spans="1:5" x14ac:dyDescent="0.2">
      <c r="A763" t="s">
        <v>52</v>
      </c>
      <c r="B763">
        <v>2</v>
      </c>
      <c r="C763" t="s">
        <v>1614</v>
      </c>
    </row>
    <row r="764" spans="1:5" x14ac:dyDescent="0.2">
      <c r="A764" t="s">
        <v>52</v>
      </c>
      <c r="B764">
        <v>4.0999999999999996</v>
      </c>
      <c r="C764" t="s">
        <v>1615</v>
      </c>
    </row>
    <row r="765" spans="1:5" x14ac:dyDescent="0.2">
      <c r="A765" t="s">
        <v>57</v>
      </c>
      <c r="B765">
        <v>17.100000000000001</v>
      </c>
      <c r="C765" t="s">
        <v>1616</v>
      </c>
    </row>
    <row r="766" spans="1:5" x14ac:dyDescent="0.2">
      <c r="A766" t="s">
        <v>57</v>
      </c>
      <c r="B766">
        <v>14.85</v>
      </c>
      <c r="C766">
        <v>-0.05</v>
      </c>
    </row>
    <row r="767" spans="1:5" x14ac:dyDescent="0.2">
      <c r="A767" t="s">
        <v>57</v>
      </c>
      <c r="B767">
        <v>15.23</v>
      </c>
      <c r="C767" t="s">
        <v>1617</v>
      </c>
    </row>
    <row r="768" spans="1:5" x14ac:dyDescent="0.2">
      <c r="A768" t="s">
        <v>57</v>
      </c>
      <c r="B768">
        <v>14.4</v>
      </c>
      <c r="C768">
        <v>-0.1</v>
      </c>
    </row>
    <row r="769" spans="1:5" x14ac:dyDescent="0.2">
      <c r="A769" t="s">
        <v>70</v>
      </c>
      <c r="B769">
        <v>13</v>
      </c>
      <c r="C769" t="s">
        <v>1618</v>
      </c>
    </row>
    <row r="770" spans="1:5" x14ac:dyDescent="0.2">
      <c r="A770" t="s">
        <v>90</v>
      </c>
      <c r="B770">
        <v>8.07</v>
      </c>
      <c r="C770" t="s">
        <v>1622</v>
      </c>
    </row>
    <row r="771" spans="1:5" x14ac:dyDescent="0.2">
      <c r="A771" t="s">
        <v>72</v>
      </c>
      <c r="B771">
        <v>0.5</v>
      </c>
      <c r="C771" t="s">
        <v>1604</v>
      </c>
    </row>
    <row r="772" spans="1:5" x14ac:dyDescent="0.2">
      <c r="A772" t="s">
        <v>72</v>
      </c>
      <c r="B772">
        <v>0.5</v>
      </c>
      <c r="C772" t="s">
        <v>1606</v>
      </c>
    </row>
    <row r="773" spans="1:5" x14ac:dyDescent="0.2">
      <c r="A773" t="s">
        <v>120</v>
      </c>
      <c r="B773">
        <v>0.02</v>
      </c>
      <c r="C773" t="s">
        <v>1593</v>
      </c>
      <c r="D773" t="s">
        <v>1594</v>
      </c>
    </row>
    <row r="774" spans="1:5" x14ac:dyDescent="0.2">
      <c r="A774" t="s">
        <v>209</v>
      </c>
      <c r="B774">
        <v>0.1</v>
      </c>
      <c r="C774" t="s">
        <v>1588</v>
      </c>
      <c r="D774">
        <v>0.2</v>
      </c>
    </row>
    <row r="775" spans="1:5" x14ac:dyDescent="0.2">
      <c r="A775" t="s">
        <v>209</v>
      </c>
      <c r="B775" t="s">
        <v>1571</v>
      </c>
      <c r="C775">
        <v>0.2</v>
      </c>
    </row>
    <row r="776" spans="1:5" x14ac:dyDescent="0.2">
      <c r="A776" t="s">
        <v>118</v>
      </c>
      <c r="B776" t="s">
        <v>1619</v>
      </c>
      <c r="C776">
        <v>1.6</v>
      </c>
      <c r="D776" t="s">
        <v>1620</v>
      </c>
      <c r="E776">
        <v>3.2</v>
      </c>
    </row>
    <row r="777" spans="1:5" x14ac:dyDescent="0.2">
      <c r="A777" t="s">
        <v>1623</v>
      </c>
      <c r="B777">
        <v>0.15</v>
      </c>
      <c r="C777" t="s">
        <v>1601</v>
      </c>
    </row>
    <row r="778" spans="1:5" x14ac:dyDescent="0.2">
      <c r="A778" t="s">
        <v>197</v>
      </c>
      <c r="B778">
        <v>0.2</v>
      </c>
    </row>
    <row r="779" spans="1:5" x14ac:dyDescent="0.2">
      <c r="A779" t="s">
        <v>110</v>
      </c>
      <c r="B779" t="s">
        <v>1624</v>
      </c>
      <c r="C779" t="s">
        <v>1625</v>
      </c>
    </row>
    <row r="780" spans="1:5" x14ac:dyDescent="0.2">
      <c r="A780" t="s">
        <v>1575</v>
      </c>
      <c r="B780" t="s">
        <v>1576</v>
      </c>
      <c r="C780" t="s">
        <v>1577</v>
      </c>
      <c r="D780" t="s">
        <v>1578</v>
      </c>
    </row>
    <row r="781" spans="1:5" x14ac:dyDescent="0.2">
      <c r="A781" t="s">
        <v>882</v>
      </c>
      <c r="B781" t="s">
        <v>1579</v>
      </c>
      <c r="C781" t="s">
        <v>1580</v>
      </c>
    </row>
    <row r="782" spans="1:5" x14ac:dyDescent="0.2">
      <c r="A782" t="s">
        <v>1581</v>
      </c>
      <c r="B782" t="s">
        <v>1576</v>
      </c>
      <c r="C782" t="s">
        <v>1577</v>
      </c>
      <c r="D782" t="s">
        <v>1582</v>
      </c>
    </row>
    <row r="783" spans="1:5" x14ac:dyDescent="0.2">
      <c r="A783" t="s">
        <v>114</v>
      </c>
      <c r="B783">
        <v>7</v>
      </c>
      <c r="C783" t="s">
        <v>1584</v>
      </c>
    </row>
    <row r="784" spans="1:5" x14ac:dyDescent="0.2">
      <c r="A784" t="s">
        <v>71</v>
      </c>
      <c r="B784">
        <v>0.7</v>
      </c>
      <c r="C784" t="s">
        <v>1584</v>
      </c>
    </row>
    <row r="785" spans="1:5" x14ac:dyDescent="0.2">
      <c r="A785" t="s">
        <v>52</v>
      </c>
      <c r="B785">
        <v>4.8</v>
      </c>
      <c r="C785" t="s">
        <v>1585</v>
      </c>
    </row>
    <row r="786" spans="1:5" x14ac:dyDescent="0.2">
      <c r="A786" t="s">
        <v>52</v>
      </c>
      <c r="B786">
        <v>0.35</v>
      </c>
      <c r="C786" t="s">
        <v>1583</v>
      </c>
    </row>
    <row r="787" spans="1:5" x14ac:dyDescent="0.2">
      <c r="A787" t="s">
        <v>52</v>
      </c>
      <c r="B787">
        <v>2.5</v>
      </c>
      <c r="C787" t="s">
        <v>1584</v>
      </c>
    </row>
    <row r="788" spans="1:5" x14ac:dyDescent="0.2">
      <c r="A788" t="s">
        <v>57</v>
      </c>
      <c r="B788">
        <v>16.600000000000001</v>
      </c>
      <c r="C788" t="s">
        <v>1584</v>
      </c>
    </row>
    <row r="789" spans="1:5" x14ac:dyDescent="0.2">
      <c r="A789" t="s">
        <v>57</v>
      </c>
      <c r="B789">
        <v>17.2</v>
      </c>
      <c r="C789" t="s">
        <v>1608</v>
      </c>
    </row>
    <row r="790" spans="1:5" x14ac:dyDescent="0.2">
      <c r="A790" t="s">
        <v>1682</v>
      </c>
      <c r="B790">
        <v>0.03</v>
      </c>
    </row>
    <row r="791" spans="1:5" x14ac:dyDescent="0.2">
      <c r="A791" t="s">
        <v>117</v>
      </c>
      <c r="B791">
        <v>0.02</v>
      </c>
      <c r="C791" t="s">
        <v>1671</v>
      </c>
      <c r="D791" t="s">
        <v>1672</v>
      </c>
      <c r="E791" t="s">
        <v>1673</v>
      </c>
    </row>
    <row r="792" spans="1:5" x14ac:dyDescent="0.2">
      <c r="A792" t="s">
        <v>121</v>
      </c>
      <c r="B792" t="s">
        <v>1571</v>
      </c>
      <c r="C792">
        <v>0.01</v>
      </c>
    </row>
    <row r="793" spans="1:5" x14ac:dyDescent="0.2">
      <c r="A793" t="s">
        <v>156</v>
      </c>
      <c r="B793" t="s">
        <v>1571</v>
      </c>
      <c r="C793">
        <v>5.0000000000000001E-3</v>
      </c>
    </row>
    <row r="794" spans="1:5" x14ac:dyDescent="0.2">
      <c r="A794" t="s">
        <v>118</v>
      </c>
      <c r="B794" t="s">
        <v>1571</v>
      </c>
      <c r="C794" t="s">
        <v>1610</v>
      </c>
      <c r="D794">
        <v>3</v>
      </c>
    </row>
    <row r="795" spans="1:5" x14ac:dyDescent="0.2">
      <c r="A795" t="s">
        <v>77</v>
      </c>
      <c r="B795" t="s">
        <v>1611</v>
      </c>
      <c r="C795" t="s">
        <v>1612</v>
      </c>
    </row>
    <row r="796" spans="1:5" x14ac:dyDescent="0.2">
      <c r="A796" t="s">
        <v>79</v>
      </c>
    </row>
    <row r="797" spans="1:5" x14ac:dyDescent="0.2">
      <c r="A797" t="s">
        <v>110</v>
      </c>
      <c r="B797" t="s">
        <v>1572</v>
      </c>
      <c r="C797" t="s">
        <v>1573</v>
      </c>
      <c r="D797" t="s">
        <v>1574</v>
      </c>
    </row>
    <row r="798" spans="1:5" x14ac:dyDescent="0.2">
      <c r="A798" t="s">
        <v>240</v>
      </c>
      <c r="B798" t="s">
        <v>72</v>
      </c>
      <c r="C798" t="s">
        <v>1649</v>
      </c>
      <c r="D798" t="s">
        <v>1674</v>
      </c>
      <c r="E798" t="s">
        <v>1574</v>
      </c>
    </row>
    <row r="799" spans="1:5" x14ac:dyDescent="0.2">
      <c r="A799" t="s">
        <v>81</v>
      </c>
    </row>
    <row r="800" spans="1:5" x14ac:dyDescent="0.2">
      <c r="A800" t="s">
        <v>1575</v>
      </c>
      <c r="B800" t="s">
        <v>1576</v>
      </c>
      <c r="C800" t="s">
        <v>1577</v>
      </c>
      <c r="D800" t="s">
        <v>1578</v>
      </c>
    </row>
    <row r="801" spans="1:7" x14ac:dyDescent="0.2">
      <c r="A801" t="s">
        <v>882</v>
      </c>
      <c r="B801" t="s">
        <v>1579</v>
      </c>
      <c r="C801" t="s">
        <v>1580</v>
      </c>
    </row>
    <row r="802" spans="1:7" x14ac:dyDescent="0.2">
      <c r="A802" t="s">
        <v>1581</v>
      </c>
      <c r="B802" t="s">
        <v>1576</v>
      </c>
      <c r="C802" t="s">
        <v>1577</v>
      </c>
      <c r="D802" t="s">
        <v>1582</v>
      </c>
    </row>
    <row r="803" spans="1:7" x14ac:dyDescent="0.2">
      <c r="A803" s="9">
        <v>1</v>
      </c>
      <c r="B803" t="s">
        <v>1627</v>
      </c>
      <c r="C803" t="s">
        <v>1588</v>
      </c>
      <c r="D803" t="s">
        <v>1628</v>
      </c>
      <c r="E803" t="s">
        <v>1629</v>
      </c>
      <c r="F803" t="s">
        <v>1630</v>
      </c>
    </row>
    <row r="804" spans="1:7" x14ac:dyDescent="0.2">
      <c r="A804" t="s">
        <v>114</v>
      </c>
      <c r="B804">
        <v>12.9</v>
      </c>
      <c r="C804" t="s">
        <v>1583</v>
      </c>
    </row>
    <row r="805" spans="1:7" x14ac:dyDescent="0.2">
      <c r="A805" t="s">
        <v>52</v>
      </c>
      <c r="B805">
        <v>5.6</v>
      </c>
      <c r="C805" t="s">
        <v>1584</v>
      </c>
    </row>
    <row r="806" spans="1:7" x14ac:dyDescent="0.2">
      <c r="A806" t="s">
        <v>71</v>
      </c>
      <c r="B806">
        <v>1.2</v>
      </c>
      <c r="C806" t="s">
        <v>1584</v>
      </c>
    </row>
    <row r="807" spans="1:7" x14ac:dyDescent="0.2">
      <c r="A807" t="s">
        <v>57</v>
      </c>
      <c r="B807">
        <v>5.7850000000000001</v>
      </c>
      <c r="C807" t="s">
        <v>1631</v>
      </c>
      <c r="D807" t="s">
        <v>1632</v>
      </c>
    </row>
    <row r="808" spans="1:7" x14ac:dyDescent="0.2">
      <c r="A808" t="s">
        <v>57</v>
      </c>
      <c r="B808">
        <v>19.98</v>
      </c>
      <c r="C808">
        <v>-1.7999999999999999E-2</v>
      </c>
    </row>
    <row r="809" spans="1:7" x14ac:dyDescent="0.2">
      <c r="A809" t="s">
        <v>57</v>
      </c>
      <c r="B809">
        <v>19.899999999999999</v>
      </c>
      <c r="C809">
        <v>-0.05</v>
      </c>
    </row>
    <row r="810" spans="1:7" x14ac:dyDescent="0.2">
      <c r="A810" t="s">
        <v>57</v>
      </c>
      <c r="B810">
        <v>19.7</v>
      </c>
      <c r="C810" t="s">
        <v>1584</v>
      </c>
    </row>
    <row r="811" spans="1:7" x14ac:dyDescent="0.2">
      <c r="A811" t="s">
        <v>207</v>
      </c>
      <c r="B811">
        <v>17.7</v>
      </c>
      <c r="C811">
        <v>-0.05</v>
      </c>
    </row>
    <row r="812" spans="1:7" x14ac:dyDescent="0.2">
      <c r="A812" t="s">
        <v>1633</v>
      </c>
      <c r="B812">
        <v>2.1</v>
      </c>
      <c r="C812" t="s">
        <v>1584</v>
      </c>
    </row>
    <row r="813" spans="1:7" x14ac:dyDescent="0.2">
      <c r="A813" t="s">
        <v>131</v>
      </c>
      <c r="B813">
        <v>1.5</v>
      </c>
      <c r="C813">
        <v>0.05</v>
      </c>
    </row>
    <row r="814" spans="1:7" x14ac:dyDescent="0.2">
      <c r="A814" t="s">
        <v>70</v>
      </c>
      <c r="B814">
        <v>2.2000000000000002</v>
      </c>
      <c r="C814">
        <v>0.02</v>
      </c>
    </row>
    <row r="815" spans="1:7" x14ac:dyDescent="0.2">
      <c r="A815" t="s">
        <v>120</v>
      </c>
      <c r="B815" t="s">
        <v>1571</v>
      </c>
      <c r="C815">
        <v>0.01</v>
      </c>
      <c r="D815" t="s">
        <v>1593</v>
      </c>
      <c r="E815" t="s">
        <v>1594</v>
      </c>
    </row>
    <row r="816" spans="1:7" x14ac:dyDescent="0.2">
      <c r="A816" s="9">
        <v>1</v>
      </c>
      <c r="B816" t="s">
        <v>1627</v>
      </c>
      <c r="C816" t="s">
        <v>1588</v>
      </c>
      <c r="D816" t="s">
        <v>1628</v>
      </c>
      <c r="E816" t="s">
        <v>1629</v>
      </c>
      <c r="F816" t="s">
        <v>1683</v>
      </c>
      <c r="G816" t="s">
        <v>1684</v>
      </c>
    </row>
    <row r="817" spans="1:5" x14ac:dyDescent="0.2">
      <c r="A817" t="s">
        <v>114</v>
      </c>
      <c r="B817">
        <v>12.9</v>
      </c>
      <c r="C817" t="s">
        <v>1583</v>
      </c>
    </row>
    <row r="818" spans="1:5" x14ac:dyDescent="0.2">
      <c r="A818" t="s">
        <v>52</v>
      </c>
      <c r="B818">
        <v>5.6</v>
      </c>
      <c r="C818" t="s">
        <v>1584</v>
      </c>
    </row>
    <row r="819" spans="1:5" x14ac:dyDescent="0.2">
      <c r="A819" t="s">
        <v>71</v>
      </c>
      <c r="B819">
        <v>2.5</v>
      </c>
      <c r="C819" t="s">
        <v>1584</v>
      </c>
    </row>
    <row r="820" spans="1:5" x14ac:dyDescent="0.2">
      <c r="A820" t="s">
        <v>57</v>
      </c>
      <c r="B820">
        <v>5.7850000000000001</v>
      </c>
      <c r="C820" t="s">
        <v>1631</v>
      </c>
      <c r="D820" t="s">
        <v>1632</v>
      </c>
    </row>
    <row r="821" spans="1:5" x14ac:dyDescent="0.2">
      <c r="A821" t="s">
        <v>57</v>
      </c>
      <c r="B821">
        <v>19.98</v>
      </c>
      <c r="C821">
        <v>-1.7999999999999999E-2</v>
      </c>
    </row>
    <row r="822" spans="1:5" x14ac:dyDescent="0.2">
      <c r="A822" t="s">
        <v>57</v>
      </c>
      <c r="B822">
        <v>19.899999999999999</v>
      </c>
      <c r="C822">
        <v>-0.05</v>
      </c>
    </row>
    <row r="823" spans="1:5" x14ac:dyDescent="0.2">
      <c r="A823" t="s">
        <v>57</v>
      </c>
      <c r="B823">
        <v>19.600000000000001</v>
      </c>
      <c r="C823">
        <v>-0.1</v>
      </c>
    </row>
    <row r="824" spans="1:5" x14ac:dyDescent="0.2">
      <c r="A824" t="s">
        <v>207</v>
      </c>
      <c r="B824">
        <v>17.3</v>
      </c>
      <c r="C824">
        <v>-0.05</v>
      </c>
    </row>
    <row r="825" spans="1:5" x14ac:dyDescent="0.2">
      <c r="A825" t="s">
        <v>1633</v>
      </c>
      <c r="B825">
        <v>2.15</v>
      </c>
      <c r="C825" t="s">
        <v>1584</v>
      </c>
    </row>
    <row r="826" spans="1:5" x14ac:dyDescent="0.2">
      <c r="A826" t="s">
        <v>131</v>
      </c>
      <c r="B826">
        <v>1.6</v>
      </c>
      <c r="C826">
        <v>0.05</v>
      </c>
    </row>
    <row r="827" spans="1:5" x14ac:dyDescent="0.2">
      <c r="A827" t="s">
        <v>70</v>
      </c>
      <c r="B827">
        <v>2.2000000000000002</v>
      </c>
      <c r="C827" t="s">
        <v>1639</v>
      </c>
      <c r="D827">
        <v>0.02</v>
      </c>
    </row>
    <row r="828" spans="1:5" x14ac:dyDescent="0.2">
      <c r="A828" t="s">
        <v>120</v>
      </c>
      <c r="B828" t="s">
        <v>1571</v>
      </c>
      <c r="C828">
        <v>0.01</v>
      </c>
      <c r="D828" t="s">
        <v>1593</v>
      </c>
      <c r="E828" t="s">
        <v>1594</v>
      </c>
    </row>
    <row r="829" spans="1:5" x14ac:dyDescent="0.2">
      <c r="A829" t="s">
        <v>71</v>
      </c>
      <c r="B829">
        <v>4.9000000000000004</v>
      </c>
      <c r="C829" t="s">
        <v>1583</v>
      </c>
    </row>
    <row r="830" spans="1:5" x14ac:dyDescent="0.2">
      <c r="A830" t="s">
        <v>1636</v>
      </c>
      <c r="B830">
        <v>12.15</v>
      </c>
      <c r="C830" t="s">
        <v>1634</v>
      </c>
      <c r="D830">
        <v>0.08</v>
      </c>
    </row>
    <row r="831" spans="1:5" x14ac:dyDescent="0.2">
      <c r="A831" t="s">
        <v>115</v>
      </c>
      <c r="B831">
        <v>0.1</v>
      </c>
      <c r="C831" t="s">
        <v>1634</v>
      </c>
      <c r="D831">
        <v>0.03</v>
      </c>
    </row>
    <row r="832" spans="1:5" x14ac:dyDescent="0.2">
      <c r="A832" t="s">
        <v>117</v>
      </c>
      <c r="B832" t="s">
        <v>1571</v>
      </c>
      <c r="C832">
        <v>0.02</v>
      </c>
      <c r="D832" t="s">
        <v>1593</v>
      </c>
      <c r="E832" t="s">
        <v>1594</v>
      </c>
    </row>
    <row r="833" spans="1:4" x14ac:dyDescent="0.2">
      <c r="A833" t="s">
        <v>118</v>
      </c>
      <c r="B833" t="s">
        <v>1571</v>
      </c>
      <c r="C833" t="s">
        <v>1610</v>
      </c>
      <c r="D833">
        <v>4</v>
      </c>
    </row>
    <row r="834" spans="1:4" x14ac:dyDescent="0.2">
      <c r="A834" t="s">
        <v>118</v>
      </c>
      <c r="B834" t="s">
        <v>1571</v>
      </c>
      <c r="C834" t="s">
        <v>1640</v>
      </c>
      <c r="D834">
        <v>1.5</v>
      </c>
    </row>
    <row r="835" spans="1:4" x14ac:dyDescent="0.2">
      <c r="A835" t="s">
        <v>1641</v>
      </c>
      <c r="B835">
        <v>5.7</v>
      </c>
      <c r="C835" t="s">
        <v>1634</v>
      </c>
      <c r="D835">
        <v>0.1</v>
      </c>
    </row>
    <row r="836" spans="1:4" x14ac:dyDescent="0.2">
      <c r="A836" t="s">
        <v>52</v>
      </c>
      <c r="B836">
        <v>8.1</v>
      </c>
      <c r="C836" t="s">
        <v>1634</v>
      </c>
      <c r="D836">
        <v>0.05</v>
      </c>
    </row>
    <row r="837" spans="1:4" x14ac:dyDescent="0.2">
      <c r="A837" t="s">
        <v>52</v>
      </c>
      <c r="B837">
        <v>4.95</v>
      </c>
      <c r="C837" t="s">
        <v>1634</v>
      </c>
      <c r="D837">
        <v>0.05</v>
      </c>
    </row>
    <row r="838" spans="1:4" x14ac:dyDescent="0.2">
      <c r="A838" t="s">
        <v>52</v>
      </c>
      <c r="B838">
        <v>1</v>
      </c>
      <c r="C838" t="s">
        <v>1634</v>
      </c>
      <c r="D838">
        <v>0.05</v>
      </c>
    </row>
    <row r="839" spans="1:4" x14ac:dyDescent="0.2">
      <c r="A839" t="s">
        <v>71</v>
      </c>
      <c r="B839">
        <v>7</v>
      </c>
      <c r="C839" t="s">
        <v>1634</v>
      </c>
      <c r="D839">
        <v>0.1</v>
      </c>
    </row>
    <row r="840" spans="1:4" x14ac:dyDescent="0.2">
      <c r="A840" t="s">
        <v>119</v>
      </c>
      <c r="B840">
        <v>17</v>
      </c>
      <c r="C840" t="s">
        <v>1642</v>
      </c>
    </row>
    <row r="841" spans="1:4" x14ac:dyDescent="0.2">
      <c r="A841" t="s">
        <v>57</v>
      </c>
      <c r="B841">
        <v>20.399999999999999</v>
      </c>
      <c r="C841" t="s">
        <v>1588</v>
      </c>
      <c r="D841">
        <v>0.1</v>
      </c>
    </row>
    <row r="842" spans="1:4" x14ac:dyDescent="0.2">
      <c r="A842" t="s">
        <v>57</v>
      </c>
      <c r="B842">
        <v>6.15</v>
      </c>
      <c r="C842" t="s">
        <v>1634</v>
      </c>
      <c r="D842">
        <v>0.02</v>
      </c>
    </row>
    <row r="843" spans="1:4" x14ac:dyDescent="0.2">
      <c r="A843" t="s">
        <v>57</v>
      </c>
      <c r="B843">
        <v>5.65</v>
      </c>
      <c r="C843" t="s">
        <v>1634</v>
      </c>
      <c r="D843">
        <v>0.02</v>
      </c>
    </row>
    <row r="844" spans="1:4" x14ac:dyDescent="0.2">
      <c r="A844" t="s">
        <v>70</v>
      </c>
      <c r="B844">
        <v>1.9</v>
      </c>
      <c r="C844" t="s">
        <v>1588</v>
      </c>
      <c r="D844">
        <v>0.1</v>
      </c>
    </row>
    <row r="845" spans="1:4" x14ac:dyDescent="0.2">
      <c r="A845" t="s">
        <v>70</v>
      </c>
      <c r="B845">
        <v>0.8</v>
      </c>
      <c r="C845" t="s">
        <v>1634</v>
      </c>
      <c r="D845">
        <v>0.02</v>
      </c>
    </row>
    <row r="846" spans="1:4" x14ac:dyDescent="0.2">
      <c r="A846" t="s">
        <v>120</v>
      </c>
      <c r="B846">
        <v>0.03</v>
      </c>
    </row>
    <row r="847" spans="1:4" x14ac:dyDescent="0.2">
      <c r="A847" t="s">
        <v>52</v>
      </c>
      <c r="B847">
        <v>4.8</v>
      </c>
      <c r="C847" t="s">
        <v>1634</v>
      </c>
      <c r="D847">
        <v>0.2</v>
      </c>
    </row>
    <row r="848" spans="1:4" x14ac:dyDescent="0.2">
      <c r="A848" t="s">
        <v>70</v>
      </c>
      <c r="B848" t="s">
        <v>1643</v>
      </c>
      <c r="C848">
        <v>0.1</v>
      </c>
    </row>
    <row r="849" spans="1:7" x14ac:dyDescent="0.2">
      <c r="A849" t="s">
        <v>52</v>
      </c>
      <c r="B849">
        <v>1.1000000000000001</v>
      </c>
      <c r="C849" t="s">
        <v>1634</v>
      </c>
      <c r="D849">
        <v>0.1</v>
      </c>
    </row>
    <row r="850" spans="1:7" x14ac:dyDescent="0.2">
      <c r="A850" t="s">
        <v>120</v>
      </c>
      <c r="B850" t="s">
        <v>1571</v>
      </c>
      <c r="C850">
        <v>0.1</v>
      </c>
    </row>
    <row r="851" spans="1:7" x14ac:dyDescent="0.2">
      <c r="A851" t="s">
        <v>121</v>
      </c>
      <c r="B851" t="s">
        <v>1644</v>
      </c>
      <c r="C851">
        <v>17</v>
      </c>
      <c r="D851" t="s">
        <v>1645</v>
      </c>
      <c r="E851">
        <v>1.4999999999999999E-2</v>
      </c>
    </row>
    <row r="852" spans="1:7" x14ac:dyDescent="0.2">
      <c r="A852" t="s">
        <v>72</v>
      </c>
      <c r="B852">
        <v>0.1</v>
      </c>
      <c r="C852" t="s">
        <v>1634</v>
      </c>
      <c r="D852">
        <v>0.05</v>
      </c>
      <c r="E852" t="s">
        <v>1649</v>
      </c>
      <c r="F852" t="s">
        <v>1650</v>
      </c>
    </row>
    <row r="853" spans="1:7" x14ac:dyDescent="0.2">
      <c r="A853" s="9">
        <v>1</v>
      </c>
      <c r="B853" t="s">
        <v>1627</v>
      </c>
      <c r="C853" t="s">
        <v>1588</v>
      </c>
      <c r="D853" t="s">
        <v>1628</v>
      </c>
      <c r="E853" t="s">
        <v>1629</v>
      </c>
      <c r="F853" t="s">
        <v>1683</v>
      </c>
      <c r="G853" t="s">
        <v>1684</v>
      </c>
    </row>
    <row r="854" spans="1:7" x14ac:dyDescent="0.2">
      <c r="A854" t="s">
        <v>114</v>
      </c>
      <c r="B854">
        <v>12.9</v>
      </c>
      <c r="C854" t="s">
        <v>1583</v>
      </c>
    </row>
    <row r="855" spans="1:7" x14ac:dyDescent="0.2">
      <c r="A855" t="s">
        <v>52</v>
      </c>
      <c r="B855">
        <v>5.6</v>
      </c>
      <c r="C855" t="s">
        <v>1584</v>
      </c>
    </row>
    <row r="856" spans="1:7" x14ac:dyDescent="0.2">
      <c r="A856" t="s">
        <v>71</v>
      </c>
      <c r="B856">
        <v>2.5</v>
      </c>
      <c r="C856" t="s">
        <v>1584</v>
      </c>
    </row>
    <row r="857" spans="1:7" x14ac:dyDescent="0.2">
      <c r="A857" t="s">
        <v>57</v>
      </c>
      <c r="B857">
        <v>5.7850000000000001</v>
      </c>
      <c r="C857" t="s">
        <v>1631</v>
      </c>
      <c r="D857" t="s">
        <v>1632</v>
      </c>
    </row>
    <row r="858" spans="1:7" x14ac:dyDescent="0.2">
      <c r="A858" t="s">
        <v>57</v>
      </c>
      <c r="B858">
        <v>19.98</v>
      </c>
      <c r="C858">
        <v>-1.7999999999999999E-2</v>
      </c>
    </row>
    <row r="859" spans="1:7" x14ac:dyDescent="0.2">
      <c r="A859" t="s">
        <v>57</v>
      </c>
      <c r="B859">
        <v>19.899999999999999</v>
      </c>
      <c r="C859">
        <v>-0.05</v>
      </c>
    </row>
    <row r="860" spans="1:7" x14ac:dyDescent="0.2">
      <c r="A860" t="s">
        <v>57</v>
      </c>
      <c r="B860">
        <v>19.600000000000001</v>
      </c>
      <c r="C860">
        <v>-0.1</v>
      </c>
    </row>
    <row r="861" spans="1:7" x14ac:dyDescent="0.2">
      <c r="A861" t="s">
        <v>207</v>
      </c>
      <c r="B861">
        <v>17.3</v>
      </c>
      <c r="C861">
        <v>-0.05</v>
      </c>
    </row>
    <row r="862" spans="1:7" x14ac:dyDescent="0.2">
      <c r="A862" t="s">
        <v>1633</v>
      </c>
      <c r="B862">
        <v>2.15</v>
      </c>
      <c r="C862" t="s">
        <v>1584</v>
      </c>
    </row>
    <row r="863" spans="1:7" x14ac:dyDescent="0.2">
      <c r="A863" t="s">
        <v>131</v>
      </c>
      <c r="B863">
        <v>1.6</v>
      </c>
      <c r="C863">
        <v>0.05</v>
      </c>
    </row>
    <row r="864" spans="1:7" x14ac:dyDescent="0.2">
      <c r="A864" t="s">
        <v>70</v>
      </c>
      <c r="B864">
        <v>2.2000000000000002</v>
      </c>
      <c r="C864" t="s">
        <v>1639</v>
      </c>
      <c r="D864">
        <v>0.02</v>
      </c>
    </row>
    <row r="865" spans="1:5" x14ac:dyDescent="0.2">
      <c r="A865" t="s">
        <v>120</v>
      </c>
      <c r="B865" t="s">
        <v>1571</v>
      </c>
      <c r="C865">
        <v>0.01</v>
      </c>
      <c r="D865" t="s">
        <v>1593</v>
      </c>
      <c r="E865" t="s">
        <v>1594</v>
      </c>
    </row>
    <row r="866" spans="1:5" x14ac:dyDescent="0.2">
      <c r="A866" t="s">
        <v>71</v>
      </c>
      <c r="B866">
        <v>4.9000000000000004</v>
      </c>
      <c r="C866" t="s">
        <v>1583</v>
      </c>
    </row>
    <row r="867" spans="1:5" x14ac:dyDescent="0.2">
      <c r="A867" t="s">
        <v>1636</v>
      </c>
      <c r="B867">
        <v>12.15</v>
      </c>
      <c r="C867" t="s">
        <v>1634</v>
      </c>
      <c r="D867">
        <v>0.08</v>
      </c>
    </row>
    <row r="868" spans="1:5" x14ac:dyDescent="0.2">
      <c r="A868" t="s">
        <v>115</v>
      </c>
      <c r="B868">
        <v>0.1</v>
      </c>
      <c r="C868" t="s">
        <v>1634</v>
      </c>
      <c r="D868">
        <v>0.03</v>
      </c>
    </row>
    <row r="869" spans="1:5" x14ac:dyDescent="0.2">
      <c r="A869" t="s">
        <v>117</v>
      </c>
      <c r="B869" t="s">
        <v>1571</v>
      </c>
      <c r="C869">
        <v>0.02</v>
      </c>
      <c r="D869" t="s">
        <v>1593</v>
      </c>
      <c r="E869" t="s">
        <v>1594</v>
      </c>
    </row>
    <row r="870" spans="1:5" x14ac:dyDescent="0.2">
      <c r="A870" t="s">
        <v>118</v>
      </c>
      <c r="B870" t="s">
        <v>1571</v>
      </c>
      <c r="C870" t="s">
        <v>1610</v>
      </c>
      <c r="D870">
        <v>4</v>
      </c>
    </row>
    <row r="871" spans="1:5" x14ac:dyDescent="0.2">
      <c r="A871" t="s">
        <v>118</v>
      </c>
      <c r="B871" t="s">
        <v>1571</v>
      </c>
      <c r="C871" t="s">
        <v>1640</v>
      </c>
      <c r="D871">
        <v>1.5</v>
      </c>
    </row>
    <row r="872" spans="1:5" x14ac:dyDescent="0.2">
      <c r="A872" t="s">
        <v>114</v>
      </c>
      <c r="B872">
        <v>12.9</v>
      </c>
      <c r="C872" t="s">
        <v>1583</v>
      </c>
    </row>
    <row r="873" spans="1:5" x14ac:dyDescent="0.2">
      <c r="A873" t="s">
        <v>52</v>
      </c>
      <c r="B873">
        <v>5.6</v>
      </c>
      <c r="C873" t="s">
        <v>1584</v>
      </c>
    </row>
    <row r="874" spans="1:5" x14ac:dyDescent="0.2">
      <c r="A874" t="s">
        <v>71</v>
      </c>
      <c r="B874">
        <v>2.5</v>
      </c>
      <c r="C874" t="s">
        <v>1584</v>
      </c>
    </row>
    <row r="875" spans="1:5" x14ac:dyDescent="0.2">
      <c r="A875" t="s">
        <v>57</v>
      </c>
      <c r="B875">
        <v>5.7850000000000001</v>
      </c>
      <c r="C875" t="s">
        <v>1631</v>
      </c>
      <c r="D875" t="s">
        <v>1632</v>
      </c>
    </row>
    <row r="876" spans="1:5" x14ac:dyDescent="0.2">
      <c r="A876" t="s">
        <v>57</v>
      </c>
      <c r="B876">
        <v>19.98</v>
      </c>
      <c r="C876">
        <v>-1.7999999999999999E-2</v>
      </c>
    </row>
    <row r="877" spans="1:5" x14ac:dyDescent="0.2">
      <c r="A877" t="s">
        <v>57</v>
      </c>
      <c r="B877">
        <v>19.899999999999999</v>
      </c>
      <c r="C877">
        <v>-0.05</v>
      </c>
    </row>
    <row r="878" spans="1:5" x14ac:dyDescent="0.2">
      <c r="A878" t="s">
        <v>57</v>
      </c>
      <c r="B878">
        <v>19.600000000000001</v>
      </c>
      <c r="C878">
        <v>-0.1</v>
      </c>
    </row>
    <row r="879" spans="1:5" x14ac:dyDescent="0.2">
      <c r="A879" t="s">
        <v>207</v>
      </c>
      <c r="B879">
        <v>17.3</v>
      </c>
      <c r="C879">
        <v>-0.05</v>
      </c>
    </row>
    <row r="880" spans="1:5" x14ac:dyDescent="0.2">
      <c r="A880" t="s">
        <v>1633</v>
      </c>
      <c r="B880">
        <v>2.15</v>
      </c>
      <c r="C880" t="s">
        <v>1584</v>
      </c>
    </row>
    <row r="881" spans="1:5" x14ac:dyDescent="0.2">
      <c r="A881" t="s">
        <v>131</v>
      </c>
      <c r="B881">
        <v>1.6</v>
      </c>
      <c r="C881">
        <v>0.05</v>
      </c>
    </row>
    <row r="882" spans="1:5" x14ac:dyDescent="0.2">
      <c r="A882" t="s">
        <v>70</v>
      </c>
      <c r="B882">
        <v>2</v>
      </c>
      <c r="C882">
        <v>0.02</v>
      </c>
    </row>
    <row r="883" spans="1:5" x14ac:dyDescent="0.2">
      <c r="A883" t="s">
        <v>70</v>
      </c>
      <c r="B883">
        <v>17</v>
      </c>
      <c r="C883" t="s">
        <v>1646</v>
      </c>
    </row>
    <row r="884" spans="1:5" x14ac:dyDescent="0.2">
      <c r="A884" t="s">
        <v>120</v>
      </c>
      <c r="B884" t="s">
        <v>1571</v>
      </c>
      <c r="C884">
        <v>0.01</v>
      </c>
      <c r="D884" t="s">
        <v>1593</v>
      </c>
      <c r="E884" t="s">
        <v>1594</v>
      </c>
    </row>
    <row r="885" spans="1:5" x14ac:dyDescent="0.2">
      <c r="A885" t="s">
        <v>71</v>
      </c>
      <c r="B885">
        <v>4.9000000000000004</v>
      </c>
      <c r="C885" t="s">
        <v>1583</v>
      </c>
    </row>
    <row r="886" spans="1:5" x14ac:dyDescent="0.2">
      <c r="A886" t="s">
        <v>1636</v>
      </c>
      <c r="B886">
        <v>12.32</v>
      </c>
      <c r="C886" t="s">
        <v>1621</v>
      </c>
      <c r="D886" t="s">
        <v>1637</v>
      </c>
    </row>
    <row r="887" spans="1:5" x14ac:dyDescent="0.2">
      <c r="A887" t="s">
        <v>115</v>
      </c>
      <c r="B887">
        <v>0.1</v>
      </c>
      <c r="C887" t="s">
        <v>1621</v>
      </c>
      <c r="D887">
        <v>0.03</v>
      </c>
    </row>
    <row r="888" spans="1:5" x14ac:dyDescent="0.2">
      <c r="A888" t="s">
        <v>117</v>
      </c>
      <c r="B888" t="s">
        <v>1571</v>
      </c>
      <c r="C888">
        <v>0.02</v>
      </c>
      <c r="D888" t="s">
        <v>1593</v>
      </c>
      <c r="E888" t="s">
        <v>1594</v>
      </c>
    </row>
    <row r="889" spans="1:5" x14ac:dyDescent="0.2">
      <c r="A889" t="s">
        <v>118</v>
      </c>
      <c r="B889" t="s">
        <v>1571</v>
      </c>
      <c r="C889" t="s">
        <v>1610</v>
      </c>
      <c r="D889">
        <v>4</v>
      </c>
    </row>
    <row r="890" spans="1:5" x14ac:dyDescent="0.2">
      <c r="A890" t="s">
        <v>118</v>
      </c>
      <c r="B890" t="s">
        <v>1571</v>
      </c>
      <c r="C890" t="s">
        <v>1640</v>
      </c>
      <c r="D890">
        <v>1.5</v>
      </c>
    </row>
    <row r="891" spans="1:5" x14ac:dyDescent="0.2">
      <c r="A891" t="s">
        <v>110</v>
      </c>
      <c r="B891" t="s">
        <v>1572</v>
      </c>
      <c r="C891" t="s">
        <v>644</v>
      </c>
      <c r="D891" t="s">
        <v>1574</v>
      </c>
    </row>
    <row r="892" spans="1:5" x14ac:dyDescent="0.2">
      <c r="A892" t="s">
        <v>1575</v>
      </c>
      <c r="B892" t="s">
        <v>1576</v>
      </c>
      <c r="C892" t="s">
        <v>1577</v>
      </c>
      <c r="D892" t="s">
        <v>1578</v>
      </c>
    </row>
    <row r="893" spans="1:5" x14ac:dyDescent="0.2">
      <c r="A893" t="s">
        <v>882</v>
      </c>
      <c r="B893" t="s">
        <v>1579</v>
      </c>
      <c r="C893" t="s">
        <v>1580</v>
      </c>
    </row>
    <row r="894" spans="1:5" x14ac:dyDescent="0.2">
      <c r="A894" t="s">
        <v>1581</v>
      </c>
      <c r="B894" t="s">
        <v>1576</v>
      </c>
      <c r="C894" t="s">
        <v>1577</v>
      </c>
      <c r="D894" t="s">
        <v>1582</v>
      </c>
    </row>
    <row r="895" spans="1:5" x14ac:dyDescent="0.2">
      <c r="A895" t="s">
        <v>50</v>
      </c>
      <c r="B895">
        <v>8</v>
      </c>
      <c r="C895" t="s">
        <v>1618</v>
      </c>
    </row>
    <row r="896" spans="1:5" x14ac:dyDescent="0.2">
      <c r="A896" t="s">
        <v>52</v>
      </c>
      <c r="B896">
        <v>2.48</v>
      </c>
      <c r="C896">
        <v>-0.1</v>
      </c>
    </row>
    <row r="897" spans="1:7" x14ac:dyDescent="0.2">
      <c r="A897" t="s">
        <v>57</v>
      </c>
      <c r="B897">
        <v>48</v>
      </c>
      <c r="C897">
        <f>-0.2/-0.25</f>
        <v>0.8</v>
      </c>
    </row>
    <row r="898" spans="1:7" x14ac:dyDescent="0.2">
      <c r="A898" t="s">
        <v>70</v>
      </c>
      <c r="B898">
        <v>30.9</v>
      </c>
      <c r="C898">
        <v>-0.1</v>
      </c>
    </row>
    <row r="899" spans="1:7" x14ac:dyDescent="0.2">
      <c r="A899" t="s">
        <v>57</v>
      </c>
      <c r="B899">
        <v>36</v>
      </c>
      <c r="C899">
        <f>-0.05/-0.45</f>
        <v>0.11111111111111112</v>
      </c>
    </row>
    <row r="900" spans="1:7" x14ac:dyDescent="0.2">
      <c r="A900" t="s">
        <v>120</v>
      </c>
      <c r="B900" t="s">
        <v>1571</v>
      </c>
      <c r="C900">
        <v>0.1</v>
      </c>
    </row>
    <row r="901" spans="1:7" x14ac:dyDescent="0.2">
      <c r="A901" t="s">
        <v>140</v>
      </c>
      <c r="B901">
        <v>32.200000000000003</v>
      </c>
      <c r="C901">
        <v>0.3</v>
      </c>
    </row>
    <row r="902" spans="1:7" x14ac:dyDescent="0.2">
      <c r="A902" t="s">
        <v>114</v>
      </c>
      <c r="B902">
        <v>8</v>
      </c>
      <c r="C902">
        <v>-0.2</v>
      </c>
    </row>
    <row r="903" spans="1:7" x14ac:dyDescent="0.2">
      <c r="A903" t="s">
        <v>1685</v>
      </c>
      <c r="B903">
        <f>0.15/0.05</f>
        <v>2.9999999999999996</v>
      </c>
    </row>
    <row r="904" spans="1:7" x14ac:dyDescent="0.2">
      <c r="A904" t="s">
        <v>118</v>
      </c>
      <c r="B904" t="s">
        <v>1571</v>
      </c>
      <c r="C904" t="s">
        <v>1655</v>
      </c>
      <c r="D904">
        <v>4</v>
      </c>
      <c r="E904" t="s">
        <v>1686</v>
      </c>
    </row>
    <row r="905" spans="1:7" x14ac:dyDescent="0.2">
      <c r="A905" s="9">
        <v>1</v>
      </c>
      <c r="B905" t="s">
        <v>1627</v>
      </c>
      <c r="C905" t="s">
        <v>1588</v>
      </c>
      <c r="D905" t="s">
        <v>1628</v>
      </c>
      <c r="E905" t="s">
        <v>1629</v>
      </c>
      <c r="F905" t="s">
        <v>1630</v>
      </c>
      <c r="G905" t="s">
        <v>1687</v>
      </c>
    </row>
    <row r="906" spans="1:7" x14ac:dyDescent="0.2">
      <c r="A906" t="s">
        <v>114</v>
      </c>
      <c r="B906">
        <v>12.9</v>
      </c>
      <c r="C906" t="s">
        <v>1583</v>
      </c>
    </row>
    <row r="907" spans="1:7" x14ac:dyDescent="0.2">
      <c r="A907" t="s">
        <v>52</v>
      </c>
      <c r="B907">
        <v>5.6</v>
      </c>
      <c r="C907" t="s">
        <v>1584</v>
      </c>
    </row>
    <row r="908" spans="1:7" x14ac:dyDescent="0.2">
      <c r="A908" t="s">
        <v>71</v>
      </c>
      <c r="B908">
        <v>2.5</v>
      </c>
      <c r="C908" t="s">
        <v>1584</v>
      </c>
    </row>
    <row r="909" spans="1:7" x14ac:dyDescent="0.2">
      <c r="A909" t="s">
        <v>57</v>
      </c>
      <c r="B909">
        <v>5.7850000000000001</v>
      </c>
      <c r="C909" t="s">
        <v>1631</v>
      </c>
      <c r="D909" t="s">
        <v>1632</v>
      </c>
    </row>
    <row r="910" spans="1:7" x14ac:dyDescent="0.2">
      <c r="A910" t="s">
        <v>57</v>
      </c>
      <c r="B910">
        <v>19.98</v>
      </c>
      <c r="C910">
        <v>-1.7999999999999999E-2</v>
      </c>
    </row>
    <row r="911" spans="1:7" x14ac:dyDescent="0.2">
      <c r="A911" t="s">
        <v>57</v>
      </c>
      <c r="B911">
        <v>19.899999999999999</v>
      </c>
      <c r="C911">
        <v>-0.05</v>
      </c>
    </row>
    <row r="912" spans="1:7" x14ac:dyDescent="0.2">
      <c r="A912" t="s">
        <v>57</v>
      </c>
      <c r="B912">
        <v>19.600000000000001</v>
      </c>
      <c r="C912">
        <v>-0.1</v>
      </c>
    </row>
    <row r="913" spans="1:5" x14ac:dyDescent="0.2">
      <c r="A913" t="s">
        <v>207</v>
      </c>
      <c r="B913">
        <v>17.3</v>
      </c>
      <c r="C913">
        <v>-0.05</v>
      </c>
    </row>
    <row r="914" spans="1:5" x14ac:dyDescent="0.2">
      <c r="A914" t="s">
        <v>1633</v>
      </c>
      <c r="B914">
        <v>2.15</v>
      </c>
      <c r="C914" t="s">
        <v>1584</v>
      </c>
    </row>
    <row r="915" spans="1:5" x14ac:dyDescent="0.2">
      <c r="A915" t="s">
        <v>131</v>
      </c>
      <c r="B915">
        <v>1.6</v>
      </c>
      <c r="C915">
        <v>0.05</v>
      </c>
    </row>
    <row r="916" spans="1:5" x14ac:dyDescent="0.2">
      <c r="A916" t="s">
        <v>70</v>
      </c>
      <c r="B916">
        <v>2</v>
      </c>
      <c r="C916" t="s">
        <v>1639</v>
      </c>
      <c r="D916">
        <v>0.02</v>
      </c>
    </row>
    <row r="917" spans="1:5" x14ac:dyDescent="0.2">
      <c r="A917" t="s">
        <v>70</v>
      </c>
      <c r="B917">
        <v>17</v>
      </c>
      <c r="C917" t="s">
        <v>1601</v>
      </c>
    </row>
    <row r="918" spans="1:5" x14ac:dyDescent="0.2">
      <c r="A918" t="s">
        <v>120</v>
      </c>
      <c r="B918" t="s">
        <v>1571</v>
      </c>
      <c r="C918">
        <v>0.01</v>
      </c>
      <c r="D918" t="s">
        <v>1593</v>
      </c>
      <c r="E918" t="s">
        <v>1594</v>
      </c>
    </row>
    <row r="919" spans="1:5" x14ac:dyDescent="0.2">
      <c r="A919" t="s">
        <v>71</v>
      </c>
      <c r="B919">
        <v>4.9000000000000004</v>
      </c>
      <c r="C919" t="s">
        <v>1583</v>
      </c>
    </row>
    <row r="920" spans="1:5" x14ac:dyDescent="0.2">
      <c r="A920" t="s">
        <v>1636</v>
      </c>
      <c r="B920">
        <v>12.32</v>
      </c>
      <c r="C920" t="s">
        <v>1670</v>
      </c>
    </row>
    <row r="921" spans="1:5" x14ac:dyDescent="0.2">
      <c r="A921" t="s">
        <v>115</v>
      </c>
      <c r="B921">
        <v>0.1</v>
      </c>
      <c r="C921" t="s">
        <v>1601</v>
      </c>
    </row>
    <row r="922" spans="1:5" x14ac:dyDescent="0.2">
      <c r="A922" t="s">
        <v>118</v>
      </c>
      <c r="B922" t="s">
        <v>1571</v>
      </c>
      <c r="C922" t="s">
        <v>1640</v>
      </c>
      <c r="D922">
        <v>1.5</v>
      </c>
    </row>
    <row r="923" spans="1:5" x14ac:dyDescent="0.2">
      <c r="A923" t="s">
        <v>1575</v>
      </c>
      <c r="B923" t="s">
        <v>1576</v>
      </c>
      <c r="C923" t="s">
        <v>1577</v>
      </c>
      <c r="D923" t="s">
        <v>1578</v>
      </c>
    </row>
    <row r="924" spans="1:5" x14ac:dyDescent="0.2">
      <c r="A924" t="s">
        <v>882</v>
      </c>
      <c r="B924" t="s">
        <v>1579</v>
      </c>
      <c r="C924" t="s">
        <v>1580</v>
      </c>
    </row>
    <row r="925" spans="1:5" x14ac:dyDescent="0.2">
      <c r="A925" t="s">
        <v>1581</v>
      </c>
      <c r="B925" t="s">
        <v>1576</v>
      </c>
      <c r="C925" t="s">
        <v>1577</v>
      </c>
      <c r="D925" t="s">
        <v>1582</v>
      </c>
    </row>
    <row r="926" spans="1:5" x14ac:dyDescent="0.2">
      <c r="A926" t="s">
        <v>114</v>
      </c>
      <c r="B926">
        <v>12.9</v>
      </c>
      <c r="C926" t="s">
        <v>1583</v>
      </c>
    </row>
    <row r="927" spans="1:5" x14ac:dyDescent="0.2">
      <c r="A927" t="s">
        <v>52</v>
      </c>
      <c r="B927">
        <v>5.6</v>
      </c>
      <c r="C927" t="s">
        <v>1584</v>
      </c>
    </row>
    <row r="928" spans="1:5" x14ac:dyDescent="0.2">
      <c r="A928" t="s">
        <v>71</v>
      </c>
      <c r="B928">
        <v>2.5</v>
      </c>
      <c r="C928" t="s">
        <v>1584</v>
      </c>
    </row>
    <row r="929" spans="1:5" x14ac:dyDescent="0.2">
      <c r="A929" t="s">
        <v>57</v>
      </c>
      <c r="B929">
        <v>5.7850000000000001</v>
      </c>
      <c r="C929" t="s">
        <v>1631</v>
      </c>
      <c r="D929" t="s">
        <v>1632</v>
      </c>
    </row>
    <row r="930" spans="1:5" x14ac:dyDescent="0.2">
      <c r="A930" t="s">
        <v>57</v>
      </c>
      <c r="B930">
        <v>19.98</v>
      </c>
      <c r="C930">
        <v>-1.7999999999999999E-2</v>
      </c>
    </row>
    <row r="931" spans="1:5" x14ac:dyDescent="0.2">
      <c r="A931" t="s">
        <v>70</v>
      </c>
      <c r="B931">
        <v>2</v>
      </c>
      <c r="C931">
        <v>0.02</v>
      </c>
    </row>
    <row r="932" spans="1:5" x14ac:dyDescent="0.2">
      <c r="A932" t="s">
        <v>120</v>
      </c>
      <c r="B932" t="s">
        <v>1571</v>
      </c>
      <c r="C932">
        <v>0.01</v>
      </c>
      <c r="D932" t="s">
        <v>1593</v>
      </c>
      <c r="E932" t="s">
        <v>1594</v>
      </c>
    </row>
    <row r="933" spans="1:5" x14ac:dyDescent="0.2">
      <c r="A933" t="s">
        <v>115</v>
      </c>
      <c r="B933">
        <v>0.1</v>
      </c>
      <c r="C933" t="s">
        <v>1646</v>
      </c>
    </row>
    <row r="934" spans="1:5" x14ac:dyDescent="0.2">
      <c r="A934" t="s">
        <v>120</v>
      </c>
      <c r="B934" t="s">
        <v>1571</v>
      </c>
      <c r="C934">
        <v>0.03</v>
      </c>
      <c r="D934" t="s">
        <v>1593</v>
      </c>
      <c r="E934" t="s">
        <v>1594</v>
      </c>
    </row>
    <row r="935" spans="1:5" x14ac:dyDescent="0.2">
      <c r="A935" t="s">
        <v>57</v>
      </c>
      <c r="B935">
        <v>19.899999999999999</v>
      </c>
      <c r="C935">
        <v>-0.05</v>
      </c>
    </row>
    <row r="936" spans="1:5" x14ac:dyDescent="0.2">
      <c r="A936" t="s">
        <v>57</v>
      </c>
      <c r="B936">
        <v>19.600000000000001</v>
      </c>
      <c r="C936">
        <v>-0.1</v>
      </c>
    </row>
    <row r="937" spans="1:5" x14ac:dyDescent="0.2">
      <c r="A937" t="s">
        <v>207</v>
      </c>
      <c r="B937">
        <v>17.3</v>
      </c>
      <c r="C937">
        <v>-0.05</v>
      </c>
    </row>
    <row r="938" spans="1:5" x14ac:dyDescent="0.2">
      <c r="A938" t="s">
        <v>1633</v>
      </c>
      <c r="B938">
        <v>2.15</v>
      </c>
      <c r="C938" t="s">
        <v>1584</v>
      </c>
    </row>
    <row r="939" spans="1:5" x14ac:dyDescent="0.2">
      <c r="A939" t="s">
        <v>131</v>
      </c>
      <c r="B939">
        <v>1.6</v>
      </c>
      <c r="C939">
        <v>0.05</v>
      </c>
    </row>
    <row r="940" spans="1:5" x14ac:dyDescent="0.2">
      <c r="A940" t="s">
        <v>70</v>
      </c>
      <c r="B940">
        <v>17</v>
      </c>
      <c r="C940" t="s">
        <v>1646</v>
      </c>
    </row>
    <row r="941" spans="1:5" x14ac:dyDescent="0.2">
      <c r="A941" t="s">
        <v>71</v>
      </c>
      <c r="B941">
        <v>4.9000000000000004</v>
      </c>
      <c r="C941" t="s">
        <v>1583</v>
      </c>
    </row>
    <row r="942" spans="1:5" x14ac:dyDescent="0.2">
      <c r="A942" t="s">
        <v>1636</v>
      </c>
      <c r="B942">
        <v>12.32</v>
      </c>
      <c r="C942" t="s">
        <v>1621</v>
      </c>
      <c r="D942" t="s">
        <v>1637</v>
      </c>
    </row>
    <row r="943" spans="1:5" x14ac:dyDescent="0.2">
      <c r="A943" t="s">
        <v>118</v>
      </c>
      <c r="B943" t="s">
        <v>1571</v>
      </c>
      <c r="C943" t="s">
        <v>1610</v>
      </c>
      <c r="D943">
        <v>4</v>
      </c>
    </row>
    <row r="944" spans="1:5" x14ac:dyDescent="0.2">
      <c r="A944" t="s">
        <v>118</v>
      </c>
      <c r="B944" t="s">
        <v>1571</v>
      </c>
      <c r="C944" t="s">
        <v>1640</v>
      </c>
      <c r="D944">
        <v>1.5</v>
      </c>
    </row>
    <row r="945" spans="1:4" x14ac:dyDescent="0.2">
      <c r="A945" t="s">
        <v>110</v>
      </c>
      <c r="B945" t="s">
        <v>1572</v>
      </c>
      <c r="C945" t="s">
        <v>644</v>
      </c>
      <c r="D945" t="s">
        <v>1574</v>
      </c>
    </row>
    <row r="946" spans="1:4" x14ac:dyDescent="0.2">
      <c r="A946" t="s">
        <v>1575</v>
      </c>
      <c r="B946" t="s">
        <v>1576</v>
      </c>
      <c r="C946" t="s">
        <v>1577</v>
      </c>
      <c r="D946" t="s">
        <v>1578</v>
      </c>
    </row>
    <row r="947" spans="1:4" x14ac:dyDescent="0.2">
      <c r="A947" t="s">
        <v>882</v>
      </c>
      <c r="B947" t="s">
        <v>1579</v>
      </c>
      <c r="C947" t="s">
        <v>1580</v>
      </c>
    </row>
    <row r="948" spans="1:4" x14ac:dyDescent="0.2">
      <c r="A948" t="s">
        <v>1581</v>
      </c>
      <c r="B948" t="s">
        <v>1576</v>
      </c>
      <c r="C948" t="s">
        <v>1577</v>
      </c>
      <c r="D948" t="s">
        <v>1582</v>
      </c>
    </row>
    <row r="949" spans="1:4" x14ac:dyDescent="0.2">
      <c r="A949" t="s">
        <v>1641</v>
      </c>
      <c r="B949">
        <v>5.7</v>
      </c>
      <c r="C949" t="s">
        <v>1634</v>
      </c>
      <c r="D949">
        <v>0.1</v>
      </c>
    </row>
    <row r="950" spans="1:4" x14ac:dyDescent="0.2">
      <c r="A950" t="s">
        <v>52</v>
      </c>
      <c r="B950">
        <v>2.4</v>
      </c>
      <c r="C950" t="s">
        <v>1634</v>
      </c>
      <c r="D950">
        <v>2.5000000000000001E-2</v>
      </c>
    </row>
    <row r="951" spans="1:4" x14ac:dyDescent="0.2">
      <c r="A951" t="s">
        <v>52</v>
      </c>
      <c r="B951">
        <v>5.05</v>
      </c>
      <c r="C951" t="s">
        <v>1634</v>
      </c>
      <c r="D951">
        <v>0.05</v>
      </c>
    </row>
    <row r="952" spans="1:4" x14ac:dyDescent="0.2">
      <c r="A952" t="s">
        <v>52</v>
      </c>
      <c r="B952">
        <v>1</v>
      </c>
      <c r="C952" t="s">
        <v>1634</v>
      </c>
      <c r="D952">
        <v>0.05</v>
      </c>
    </row>
    <row r="953" spans="1:4" x14ac:dyDescent="0.2">
      <c r="A953" t="s">
        <v>71</v>
      </c>
      <c r="B953">
        <v>7</v>
      </c>
      <c r="C953" t="s">
        <v>1634</v>
      </c>
      <c r="D953">
        <v>0.1</v>
      </c>
    </row>
    <row r="954" spans="1:4" x14ac:dyDescent="0.2">
      <c r="A954" t="s">
        <v>119</v>
      </c>
      <c r="B954">
        <v>16.8</v>
      </c>
      <c r="C954" t="s">
        <v>1588</v>
      </c>
      <c r="D954">
        <v>0.05</v>
      </c>
    </row>
    <row r="955" spans="1:4" x14ac:dyDescent="0.2">
      <c r="A955" t="s">
        <v>57</v>
      </c>
      <c r="B955">
        <v>20.399999999999999</v>
      </c>
      <c r="C955" t="s">
        <v>1588</v>
      </c>
      <c r="D955">
        <v>0.1</v>
      </c>
    </row>
    <row r="956" spans="1:4" x14ac:dyDescent="0.2">
      <c r="A956" t="s">
        <v>57</v>
      </c>
      <c r="B956">
        <v>6.15</v>
      </c>
      <c r="C956" t="s">
        <v>1634</v>
      </c>
      <c r="D956">
        <v>0.02</v>
      </c>
    </row>
    <row r="957" spans="1:4" x14ac:dyDescent="0.2">
      <c r="A957" t="s">
        <v>57</v>
      </c>
      <c r="B957">
        <v>5.65</v>
      </c>
      <c r="C957" t="s">
        <v>1634</v>
      </c>
      <c r="D957">
        <v>0.02</v>
      </c>
    </row>
    <row r="958" spans="1:4" x14ac:dyDescent="0.2">
      <c r="A958" t="s">
        <v>70</v>
      </c>
      <c r="B958">
        <v>1.9</v>
      </c>
      <c r="C958" t="s">
        <v>1588</v>
      </c>
      <c r="D958">
        <v>0.1</v>
      </c>
    </row>
    <row r="959" spans="1:4" x14ac:dyDescent="0.2">
      <c r="A959" t="s">
        <v>70</v>
      </c>
      <c r="B959">
        <v>0.8</v>
      </c>
      <c r="C959" t="s">
        <v>1634</v>
      </c>
      <c r="D959">
        <v>0.02</v>
      </c>
    </row>
    <row r="960" spans="1:4" x14ac:dyDescent="0.2">
      <c r="A960" t="s">
        <v>120</v>
      </c>
      <c r="B960">
        <v>0.03</v>
      </c>
    </row>
    <row r="961" spans="1:6" x14ac:dyDescent="0.2">
      <c r="A961" t="s">
        <v>52</v>
      </c>
      <c r="B961">
        <v>4.8</v>
      </c>
      <c r="C961" t="s">
        <v>1634</v>
      </c>
      <c r="D961">
        <v>0.2</v>
      </c>
    </row>
    <row r="962" spans="1:6" x14ac:dyDescent="0.2">
      <c r="A962" t="s">
        <v>70</v>
      </c>
      <c r="B962" t="s">
        <v>1643</v>
      </c>
      <c r="C962">
        <v>0.1</v>
      </c>
    </row>
    <row r="963" spans="1:6" x14ac:dyDescent="0.2">
      <c r="A963" t="s">
        <v>52</v>
      </c>
      <c r="B963">
        <v>1.1000000000000001</v>
      </c>
      <c r="C963" t="s">
        <v>1634</v>
      </c>
      <c r="D963">
        <v>0.1</v>
      </c>
    </row>
    <row r="964" spans="1:6" x14ac:dyDescent="0.2">
      <c r="A964" t="s">
        <v>120</v>
      </c>
      <c r="B964" t="s">
        <v>1571</v>
      </c>
      <c r="C964">
        <v>0.1</v>
      </c>
    </row>
    <row r="965" spans="1:6" x14ac:dyDescent="0.2">
      <c r="A965" t="s">
        <v>1669</v>
      </c>
      <c r="B965" t="s">
        <v>1634</v>
      </c>
      <c r="C965">
        <v>0.2</v>
      </c>
    </row>
    <row r="966" spans="1:6" x14ac:dyDescent="0.2">
      <c r="A966" t="s">
        <v>72</v>
      </c>
      <c r="B966">
        <v>0.1</v>
      </c>
      <c r="C966" t="s">
        <v>1634</v>
      </c>
      <c r="D966">
        <v>0.05</v>
      </c>
      <c r="E966" t="s">
        <v>1649</v>
      </c>
      <c r="F966" t="s">
        <v>1650</v>
      </c>
    </row>
    <row r="967" spans="1:6" x14ac:dyDescent="0.2">
      <c r="A967" t="s">
        <v>1575</v>
      </c>
      <c r="B967" t="s">
        <v>1576</v>
      </c>
      <c r="C967" t="s">
        <v>1577</v>
      </c>
      <c r="D967" t="s">
        <v>1578</v>
      </c>
    </row>
    <row r="968" spans="1:6" x14ac:dyDescent="0.2">
      <c r="A968" t="s">
        <v>882</v>
      </c>
      <c r="B968" t="s">
        <v>1579</v>
      </c>
      <c r="C968" t="s">
        <v>1580</v>
      </c>
    </row>
    <row r="969" spans="1:6" x14ac:dyDescent="0.2">
      <c r="A969" t="s">
        <v>1581</v>
      </c>
      <c r="B969" t="s">
        <v>1576</v>
      </c>
      <c r="C969" t="s">
        <v>1577</v>
      </c>
      <c r="D969" t="s">
        <v>1582</v>
      </c>
    </row>
    <row r="970" spans="1:6" x14ac:dyDescent="0.2">
      <c r="A970" t="s">
        <v>114</v>
      </c>
      <c r="B970">
        <v>12.9</v>
      </c>
      <c r="C970" t="s">
        <v>1583</v>
      </c>
    </row>
    <row r="971" spans="1:6" x14ac:dyDescent="0.2">
      <c r="A971" t="s">
        <v>52</v>
      </c>
      <c r="B971">
        <v>5.6</v>
      </c>
      <c r="C971" t="s">
        <v>1584</v>
      </c>
    </row>
    <row r="972" spans="1:6" x14ac:dyDescent="0.2">
      <c r="A972" t="s">
        <v>71</v>
      </c>
      <c r="B972">
        <v>2.5</v>
      </c>
      <c r="C972" t="s">
        <v>1584</v>
      </c>
    </row>
    <row r="973" spans="1:6" x14ac:dyDescent="0.2">
      <c r="A973" t="s">
        <v>57</v>
      </c>
      <c r="B973">
        <v>5.7850000000000001</v>
      </c>
      <c r="C973" t="s">
        <v>1631</v>
      </c>
      <c r="D973" t="s">
        <v>1632</v>
      </c>
    </row>
    <row r="974" spans="1:6" x14ac:dyDescent="0.2">
      <c r="A974" t="s">
        <v>57</v>
      </c>
      <c r="B974">
        <v>19.98</v>
      </c>
      <c r="C974">
        <v>-1.7999999999999999E-2</v>
      </c>
    </row>
    <row r="975" spans="1:6" x14ac:dyDescent="0.2">
      <c r="A975" t="s">
        <v>57</v>
      </c>
      <c r="B975">
        <v>19.899999999999999</v>
      </c>
      <c r="C975">
        <v>-0.05</v>
      </c>
    </row>
    <row r="976" spans="1:6" x14ac:dyDescent="0.2">
      <c r="A976" t="s">
        <v>57</v>
      </c>
      <c r="B976">
        <v>19.600000000000001</v>
      </c>
      <c r="C976">
        <v>-0.1</v>
      </c>
    </row>
    <row r="977" spans="1:5" x14ac:dyDescent="0.2">
      <c r="A977" t="s">
        <v>207</v>
      </c>
      <c r="B977">
        <v>17.3</v>
      </c>
      <c r="C977">
        <v>-0.05</v>
      </c>
    </row>
    <row r="978" spans="1:5" x14ac:dyDescent="0.2">
      <c r="A978" t="s">
        <v>1633</v>
      </c>
      <c r="B978">
        <v>2.15</v>
      </c>
      <c r="C978" t="s">
        <v>1584</v>
      </c>
    </row>
    <row r="979" spans="1:5" x14ac:dyDescent="0.2">
      <c r="A979" t="s">
        <v>131</v>
      </c>
      <c r="B979">
        <v>1.6</v>
      </c>
      <c r="C979">
        <v>0.05</v>
      </c>
    </row>
    <row r="980" spans="1:5" x14ac:dyDescent="0.2">
      <c r="A980" t="s">
        <v>70</v>
      </c>
      <c r="B980">
        <v>2</v>
      </c>
      <c r="C980">
        <v>0.02</v>
      </c>
    </row>
    <row r="981" spans="1:5" x14ac:dyDescent="0.2">
      <c r="A981" t="s">
        <v>70</v>
      </c>
      <c r="B981">
        <v>17</v>
      </c>
      <c r="C981" t="s">
        <v>1646</v>
      </c>
    </row>
    <row r="982" spans="1:5" x14ac:dyDescent="0.2">
      <c r="A982" t="s">
        <v>120</v>
      </c>
      <c r="B982" t="s">
        <v>1571</v>
      </c>
      <c r="C982">
        <v>0.01</v>
      </c>
      <c r="D982" t="s">
        <v>1593</v>
      </c>
      <c r="E982" t="s">
        <v>1594</v>
      </c>
    </row>
    <row r="983" spans="1:5" x14ac:dyDescent="0.2">
      <c r="A983" t="s">
        <v>71</v>
      </c>
      <c r="B983">
        <v>4.9000000000000004</v>
      </c>
      <c r="C983" t="s">
        <v>1583</v>
      </c>
    </row>
    <row r="984" spans="1:5" x14ac:dyDescent="0.2">
      <c r="A984" t="s">
        <v>1636</v>
      </c>
      <c r="B984">
        <v>12.32</v>
      </c>
      <c r="C984" t="s">
        <v>1621</v>
      </c>
      <c r="D984" t="s">
        <v>1637</v>
      </c>
    </row>
    <row r="985" spans="1:5" x14ac:dyDescent="0.2">
      <c r="A985" t="s">
        <v>115</v>
      </c>
      <c r="B985">
        <v>0.1</v>
      </c>
      <c r="C985" t="s">
        <v>1621</v>
      </c>
      <c r="D985">
        <v>0.03</v>
      </c>
    </row>
    <row r="986" spans="1:5" x14ac:dyDescent="0.2">
      <c r="A986" t="s">
        <v>117</v>
      </c>
      <c r="B986" t="s">
        <v>1571</v>
      </c>
      <c r="C986">
        <v>0.02</v>
      </c>
      <c r="D986" t="s">
        <v>1593</v>
      </c>
      <c r="E986" t="s">
        <v>1594</v>
      </c>
    </row>
    <row r="987" spans="1:5" x14ac:dyDescent="0.2">
      <c r="A987" t="s">
        <v>118</v>
      </c>
      <c r="B987" t="s">
        <v>1571</v>
      </c>
      <c r="C987" t="s">
        <v>1610</v>
      </c>
      <c r="D987">
        <v>4</v>
      </c>
    </row>
    <row r="988" spans="1:5" x14ac:dyDescent="0.2">
      <c r="A988" t="s">
        <v>118</v>
      </c>
      <c r="B988" t="s">
        <v>1571</v>
      </c>
      <c r="C988" t="s">
        <v>1640</v>
      </c>
      <c r="D988">
        <v>1.5</v>
      </c>
    </row>
    <row r="989" spans="1:5" x14ac:dyDescent="0.2">
      <c r="A989" t="s">
        <v>110</v>
      </c>
      <c r="B989" t="s">
        <v>1572</v>
      </c>
      <c r="C989" t="s">
        <v>644</v>
      </c>
      <c r="D989" t="s">
        <v>1574</v>
      </c>
    </row>
    <row r="990" spans="1:5" x14ac:dyDescent="0.2">
      <c r="A990" t="s">
        <v>1575</v>
      </c>
      <c r="B990" t="s">
        <v>1576</v>
      </c>
      <c r="C990" t="s">
        <v>1577</v>
      </c>
      <c r="D990" t="s">
        <v>1578</v>
      </c>
    </row>
    <row r="991" spans="1:5" x14ac:dyDescent="0.2">
      <c r="A991" t="s">
        <v>882</v>
      </c>
      <c r="B991" t="s">
        <v>1579</v>
      </c>
      <c r="C991" t="s">
        <v>1580</v>
      </c>
    </row>
    <row r="992" spans="1:5" x14ac:dyDescent="0.2">
      <c r="A992" t="s">
        <v>1581</v>
      </c>
      <c r="B992" t="s">
        <v>1576</v>
      </c>
      <c r="C992" t="s">
        <v>1577</v>
      </c>
      <c r="D992" t="s">
        <v>1582</v>
      </c>
    </row>
    <row r="993" spans="1:4" x14ac:dyDescent="0.2">
      <c r="A993" t="s">
        <v>1641</v>
      </c>
      <c r="B993">
        <v>5.7</v>
      </c>
      <c r="C993" t="s">
        <v>1634</v>
      </c>
      <c r="D993">
        <v>0.1</v>
      </c>
    </row>
    <row r="994" spans="1:4" x14ac:dyDescent="0.2">
      <c r="A994" t="s">
        <v>52</v>
      </c>
      <c r="B994">
        <v>2.4</v>
      </c>
      <c r="C994" t="s">
        <v>1634</v>
      </c>
      <c r="D994">
        <v>2.5000000000000001E-2</v>
      </c>
    </row>
    <row r="995" spans="1:4" x14ac:dyDescent="0.2">
      <c r="A995" t="s">
        <v>52</v>
      </c>
      <c r="B995">
        <v>5.05</v>
      </c>
      <c r="C995" t="s">
        <v>1634</v>
      </c>
      <c r="D995">
        <v>0.05</v>
      </c>
    </row>
    <row r="996" spans="1:4" x14ac:dyDescent="0.2">
      <c r="A996" t="s">
        <v>52</v>
      </c>
      <c r="B996">
        <v>1</v>
      </c>
      <c r="C996" t="s">
        <v>1634</v>
      </c>
      <c r="D996">
        <v>0.05</v>
      </c>
    </row>
    <row r="997" spans="1:4" x14ac:dyDescent="0.2">
      <c r="A997" t="s">
        <v>71</v>
      </c>
      <c r="B997">
        <v>7</v>
      </c>
      <c r="C997" t="s">
        <v>1634</v>
      </c>
      <c r="D997">
        <v>0.1</v>
      </c>
    </row>
    <row r="998" spans="1:4" x14ac:dyDescent="0.2">
      <c r="A998" t="s">
        <v>119</v>
      </c>
      <c r="B998">
        <v>16.8</v>
      </c>
      <c r="C998" t="s">
        <v>1588</v>
      </c>
      <c r="D998">
        <v>0.05</v>
      </c>
    </row>
    <row r="999" spans="1:4" x14ac:dyDescent="0.2">
      <c r="A999" t="s">
        <v>57</v>
      </c>
      <c r="B999">
        <v>20.399999999999999</v>
      </c>
      <c r="C999" t="s">
        <v>1588</v>
      </c>
      <c r="D999">
        <v>0.1</v>
      </c>
    </row>
    <row r="1000" spans="1:4" x14ac:dyDescent="0.2">
      <c r="A1000" t="s">
        <v>57</v>
      </c>
      <c r="B1000">
        <v>6.15</v>
      </c>
      <c r="C1000" t="s">
        <v>1634</v>
      </c>
      <c r="D1000">
        <v>0.02</v>
      </c>
    </row>
    <row r="1001" spans="1:4" x14ac:dyDescent="0.2">
      <c r="A1001" t="s">
        <v>57</v>
      </c>
      <c r="B1001">
        <v>5.65</v>
      </c>
      <c r="C1001" t="s">
        <v>1634</v>
      </c>
      <c r="D1001">
        <v>0.02</v>
      </c>
    </row>
    <row r="1002" spans="1:4" x14ac:dyDescent="0.2">
      <c r="A1002" t="s">
        <v>70</v>
      </c>
      <c r="B1002">
        <v>1.9</v>
      </c>
      <c r="C1002" t="s">
        <v>1588</v>
      </c>
      <c r="D1002">
        <v>0.1</v>
      </c>
    </row>
    <row r="1003" spans="1:4" x14ac:dyDescent="0.2">
      <c r="A1003" t="s">
        <v>70</v>
      </c>
      <c r="B1003">
        <v>0.8</v>
      </c>
      <c r="C1003" t="s">
        <v>1634</v>
      </c>
      <c r="D1003">
        <v>0.02</v>
      </c>
    </row>
    <row r="1004" spans="1:4" x14ac:dyDescent="0.2">
      <c r="A1004" t="s">
        <v>120</v>
      </c>
      <c r="B1004">
        <v>0.03</v>
      </c>
    </row>
    <row r="1005" spans="1:4" x14ac:dyDescent="0.2">
      <c r="A1005" t="s">
        <v>52</v>
      </c>
      <c r="B1005">
        <v>4.8</v>
      </c>
      <c r="C1005" t="s">
        <v>1634</v>
      </c>
      <c r="D1005">
        <v>0.2</v>
      </c>
    </row>
    <row r="1006" spans="1:4" x14ac:dyDescent="0.2">
      <c r="A1006" t="s">
        <v>70</v>
      </c>
      <c r="B1006" t="s">
        <v>1643</v>
      </c>
      <c r="C1006">
        <v>0.1</v>
      </c>
    </row>
    <row r="1007" spans="1:4" x14ac:dyDescent="0.2">
      <c r="A1007" t="s">
        <v>52</v>
      </c>
      <c r="B1007">
        <v>1.1000000000000001</v>
      </c>
      <c r="C1007" t="s">
        <v>1634</v>
      </c>
      <c r="D1007">
        <v>0.1</v>
      </c>
    </row>
    <row r="1008" spans="1:4" x14ac:dyDescent="0.2">
      <c r="A1008" t="s">
        <v>120</v>
      </c>
      <c r="B1008" t="s">
        <v>1571</v>
      </c>
      <c r="C1008">
        <v>0.1</v>
      </c>
    </row>
    <row r="1009" spans="1:6" x14ac:dyDescent="0.2">
      <c r="A1009" t="s">
        <v>121</v>
      </c>
      <c r="B1009" t="s">
        <v>1644</v>
      </c>
      <c r="C1009">
        <v>16.8</v>
      </c>
      <c r="D1009" t="s">
        <v>1571</v>
      </c>
      <c r="E1009">
        <v>2.5000000000000001E-2</v>
      </c>
    </row>
    <row r="1010" spans="1:6" x14ac:dyDescent="0.2">
      <c r="A1010" t="s">
        <v>72</v>
      </c>
      <c r="B1010">
        <v>0.1</v>
      </c>
      <c r="C1010" t="s">
        <v>1634</v>
      </c>
      <c r="D1010">
        <v>0.05</v>
      </c>
      <c r="E1010" t="s">
        <v>1649</v>
      </c>
      <c r="F1010" t="s">
        <v>1650</v>
      </c>
    </row>
    <row r="1011" spans="1:6" x14ac:dyDescent="0.2">
      <c r="A1011" t="s">
        <v>1575</v>
      </c>
      <c r="B1011" t="s">
        <v>1576</v>
      </c>
      <c r="C1011" t="s">
        <v>1577</v>
      </c>
      <c r="D1011" t="s">
        <v>1578</v>
      </c>
    </row>
    <row r="1012" spans="1:6" x14ac:dyDescent="0.2">
      <c r="A1012" t="s">
        <v>882</v>
      </c>
      <c r="B1012" t="s">
        <v>1579</v>
      </c>
      <c r="C1012" t="s">
        <v>1580</v>
      </c>
    </row>
    <row r="1013" spans="1:6" x14ac:dyDescent="0.2">
      <c r="A1013" t="s">
        <v>1581</v>
      </c>
      <c r="B1013" t="s">
        <v>1576</v>
      </c>
      <c r="C1013" t="s">
        <v>1577</v>
      </c>
      <c r="D1013" t="s">
        <v>1582</v>
      </c>
    </row>
    <row r="1014" spans="1:6" x14ac:dyDescent="0.2">
      <c r="A1014" t="s">
        <v>114</v>
      </c>
      <c r="B1014">
        <v>12.9</v>
      </c>
      <c r="C1014" t="s">
        <v>1583</v>
      </c>
    </row>
    <row r="1015" spans="1:6" x14ac:dyDescent="0.2">
      <c r="A1015" t="s">
        <v>52</v>
      </c>
      <c r="B1015">
        <v>5.6</v>
      </c>
      <c r="C1015" t="s">
        <v>1584</v>
      </c>
    </row>
    <row r="1016" spans="1:6" x14ac:dyDescent="0.2">
      <c r="A1016" t="s">
        <v>71</v>
      </c>
      <c r="B1016">
        <v>2.5</v>
      </c>
      <c r="C1016" t="s">
        <v>1584</v>
      </c>
    </row>
    <row r="1017" spans="1:6" x14ac:dyDescent="0.2">
      <c r="A1017" t="s">
        <v>57</v>
      </c>
      <c r="B1017">
        <v>5.7850000000000001</v>
      </c>
      <c r="C1017" t="s">
        <v>1631</v>
      </c>
      <c r="D1017" t="s">
        <v>1632</v>
      </c>
    </row>
    <row r="1018" spans="1:6" x14ac:dyDescent="0.2">
      <c r="A1018" t="s">
        <v>57</v>
      </c>
      <c r="B1018">
        <v>19.98</v>
      </c>
      <c r="C1018">
        <v>-1.7999999999999999E-2</v>
      </c>
    </row>
    <row r="1019" spans="1:6" x14ac:dyDescent="0.2">
      <c r="A1019" t="s">
        <v>57</v>
      </c>
      <c r="B1019">
        <v>19.899999999999999</v>
      </c>
      <c r="C1019">
        <v>-0.05</v>
      </c>
    </row>
    <row r="1020" spans="1:6" x14ac:dyDescent="0.2">
      <c r="A1020" t="s">
        <v>57</v>
      </c>
      <c r="B1020">
        <v>19.600000000000001</v>
      </c>
      <c r="C1020">
        <v>-0.1</v>
      </c>
    </row>
    <row r="1021" spans="1:6" x14ac:dyDescent="0.2">
      <c r="A1021" t="s">
        <v>207</v>
      </c>
      <c r="B1021">
        <v>17.3</v>
      </c>
      <c r="C1021">
        <v>-0.05</v>
      </c>
    </row>
    <row r="1022" spans="1:6" x14ac:dyDescent="0.2">
      <c r="A1022" t="s">
        <v>1633</v>
      </c>
      <c r="B1022">
        <v>2.15</v>
      </c>
      <c r="C1022" t="s">
        <v>1584</v>
      </c>
    </row>
    <row r="1023" spans="1:6" x14ac:dyDescent="0.2">
      <c r="A1023" t="s">
        <v>131</v>
      </c>
      <c r="B1023">
        <v>1.6</v>
      </c>
      <c r="C1023">
        <v>0.05</v>
      </c>
    </row>
    <row r="1024" spans="1:6" x14ac:dyDescent="0.2">
      <c r="A1024" t="s">
        <v>70</v>
      </c>
      <c r="B1024">
        <v>2</v>
      </c>
      <c r="C1024">
        <v>0.02</v>
      </c>
    </row>
    <row r="1025" spans="1:5" x14ac:dyDescent="0.2">
      <c r="A1025" t="s">
        <v>70</v>
      </c>
      <c r="B1025">
        <v>17</v>
      </c>
      <c r="C1025" t="s">
        <v>1646</v>
      </c>
    </row>
    <row r="1026" spans="1:5" x14ac:dyDescent="0.2">
      <c r="A1026" t="s">
        <v>120</v>
      </c>
      <c r="B1026" t="s">
        <v>1571</v>
      </c>
      <c r="C1026">
        <v>0.01</v>
      </c>
      <c r="D1026" t="s">
        <v>1593</v>
      </c>
      <c r="E1026" t="s">
        <v>1594</v>
      </c>
    </row>
    <row r="1027" spans="1:5" x14ac:dyDescent="0.2">
      <c r="A1027" t="s">
        <v>71</v>
      </c>
      <c r="B1027">
        <v>4.9000000000000004</v>
      </c>
      <c r="C1027" t="s">
        <v>1583</v>
      </c>
    </row>
    <row r="1028" spans="1:5" x14ac:dyDescent="0.2">
      <c r="A1028" t="s">
        <v>1636</v>
      </c>
      <c r="B1028">
        <v>12.32</v>
      </c>
      <c r="C1028" t="s">
        <v>1621</v>
      </c>
      <c r="D1028" t="s">
        <v>1637</v>
      </c>
    </row>
    <row r="1029" spans="1:5" x14ac:dyDescent="0.2">
      <c r="A1029" t="s">
        <v>115</v>
      </c>
      <c r="B1029">
        <v>0.1</v>
      </c>
      <c r="C1029" t="s">
        <v>1621</v>
      </c>
      <c r="D1029">
        <v>0.03</v>
      </c>
    </row>
    <row r="1030" spans="1:5" x14ac:dyDescent="0.2">
      <c r="A1030" t="s">
        <v>117</v>
      </c>
      <c r="B1030" t="s">
        <v>1571</v>
      </c>
      <c r="C1030">
        <v>0.02</v>
      </c>
      <c r="D1030" t="s">
        <v>1593</v>
      </c>
      <c r="E1030" t="s">
        <v>1594</v>
      </c>
    </row>
    <row r="1031" spans="1:5" x14ac:dyDescent="0.2">
      <c r="A1031" t="s">
        <v>118</v>
      </c>
      <c r="B1031" t="s">
        <v>1571</v>
      </c>
      <c r="C1031" t="s">
        <v>1610</v>
      </c>
      <c r="D1031">
        <v>4</v>
      </c>
    </row>
    <row r="1032" spans="1:5" x14ac:dyDescent="0.2">
      <c r="A1032" t="s">
        <v>118</v>
      </c>
      <c r="B1032" t="s">
        <v>1571</v>
      </c>
      <c r="C1032" t="s">
        <v>1640</v>
      </c>
      <c r="D1032">
        <v>1.5</v>
      </c>
    </row>
    <row r="1033" spans="1:5" x14ac:dyDescent="0.2">
      <c r="A1033" t="s">
        <v>110</v>
      </c>
      <c r="B1033" t="s">
        <v>1572</v>
      </c>
      <c r="C1033" t="s">
        <v>644</v>
      </c>
      <c r="D1033" t="s">
        <v>1574</v>
      </c>
    </row>
    <row r="1034" spans="1:5" x14ac:dyDescent="0.2">
      <c r="A1034" t="s">
        <v>1575</v>
      </c>
      <c r="B1034" t="s">
        <v>1576</v>
      </c>
      <c r="C1034" t="s">
        <v>1577</v>
      </c>
      <c r="D1034" t="s">
        <v>1578</v>
      </c>
    </row>
    <row r="1035" spans="1:5" x14ac:dyDescent="0.2">
      <c r="A1035" t="s">
        <v>882</v>
      </c>
      <c r="B1035" t="s">
        <v>1579</v>
      </c>
      <c r="C1035" t="s">
        <v>1580</v>
      </c>
    </row>
    <row r="1036" spans="1:5" x14ac:dyDescent="0.2">
      <c r="A1036" t="s">
        <v>1581</v>
      </c>
      <c r="B1036" t="s">
        <v>1576</v>
      </c>
      <c r="C1036" t="s">
        <v>1577</v>
      </c>
      <c r="D1036" t="s">
        <v>1582</v>
      </c>
    </row>
    <row r="1037" spans="1:5" x14ac:dyDescent="0.2">
      <c r="A1037" t="s">
        <v>114</v>
      </c>
      <c r="B1037">
        <v>12.9</v>
      </c>
      <c r="C1037" t="s">
        <v>1583</v>
      </c>
    </row>
    <row r="1038" spans="1:5" x14ac:dyDescent="0.2">
      <c r="A1038" t="s">
        <v>52</v>
      </c>
      <c r="B1038">
        <v>5.6</v>
      </c>
      <c r="C1038" t="s">
        <v>1584</v>
      </c>
    </row>
    <row r="1039" spans="1:5" x14ac:dyDescent="0.2">
      <c r="A1039" t="s">
        <v>71</v>
      </c>
      <c r="B1039">
        <v>2.5</v>
      </c>
      <c r="C1039" t="s">
        <v>1584</v>
      </c>
    </row>
    <row r="1040" spans="1:5" x14ac:dyDescent="0.2">
      <c r="A1040" t="s">
        <v>57</v>
      </c>
      <c r="B1040">
        <v>5.7850000000000001</v>
      </c>
      <c r="C1040" t="s">
        <v>1631</v>
      </c>
      <c r="D1040" t="s">
        <v>1632</v>
      </c>
    </row>
    <row r="1041" spans="1:5" x14ac:dyDescent="0.2">
      <c r="A1041" t="s">
        <v>57</v>
      </c>
      <c r="B1041">
        <v>19.98</v>
      </c>
      <c r="C1041">
        <v>-1.7999999999999999E-2</v>
      </c>
    </row>
    <row r="1042" spans="1:5" x14ac:dyDescent="0.2">
      <c r="A1042" t="s">
        <v>57</v>
      </c>
      <c r="B1042">
        <v>19.899999999999999</v>
      </c>
      <c r="C1042">
        <v>-0.05</v>
      </c>
    </row>
    <row r="1043" spans="1:5" x14ac:dyDescent="0.2">
      <c r="A1043" t="s">
        <v>57</v>
      </c>
      <c r="B1043">
        <v>19.600000000000001</v>
      </c>
      <c r="C1043">
        <v>-0.1</v>
      </c>
    </row>
    <row r="1044" spans="1:5" x14ac:dyDescent="0.2">
      <c r="A1044" t="s">
        <v>207</v>
      </c>
      <c r="B1044">
        <v>17.3</v>
      </c>
      <c r="C1044">
        <v>-0.05</v>
      </c>
    </row>
    <row r="1045" spans="1:5" x14ac:dyDescent="0.2">
      <c r="A1045" t="s">
        <v>1633</v>
      </c>
      <c r="B1045">
        <v>2.15</v>
      </c>
      <c r="C1045" t="s">
        <v>1584</v>
      </c>
    </row>
    <row r="1046" spans="1:5" x14ac:dyDescent="0.2">
      <c r="A1046" t="s">
        <v>131</v>
      </c>
      <c r="B1046">
        <v>1.6</v>
      </c>
      <c r="C1046">
        <v>0.05</v>
      </c>
    </row>
    <row r="1047" spans="1:5" x14ac:dyDescent="0.2">
      <c r="A1047" t="s">
        <v>70</v>
      </c>
      <c r="B1047">
        <v>2</v>
      </c>
      <c r="C1047">
        <v>0.02</v>
      </c>
    </row>
    <row r="1048" spans="1:5" x14ac:dyDescent="0.2">
      <c r="A1048" t="s">
        <v>70</v>
      </c>
      <c r="B1048">
        <v>17</v>
      </c>
      <c r="C1048" t="s">
        <v>1646</v>
      </c>
    </row>
    <row r="1049" spans="1:5" x14ac:dyDescent="0.2">
      <c r="A1049" t="s">
        <v>120</v>
      </c>
      <c r="B1049" t="s">
        <v>1571</v>
      </c>
      <c r="C1049">
        <v>0.01</v>
      </c>
      <c r="D1049" t="s">
        <v>1593</v>
      </c>
      <c r="E1049" t="s">
        <v>1594</v>
      </c>
    </row>
    <row r="1050" spans="1:5" x14ac:dyDescent="0.2">
      <c r="A1050" t="s">
        <v>120</v>
      </c>
      <c r="B1050" t="s">
        <v>1571</v>
      </c>
      <c r="C1050">
        <v>0.03</v>
      </c>
      <c r="D1050" t="s">
        <v>1593</v>
      </c>
      <c r="E1050" t="s">
        <v>1594</v>
      </c>
    </row>
    <row r="1051" spans="1:5" x14ac:dyDescent="0.2">
      <c r="A1051" t="s">
        <v>71</v>
      </c>
      <c r="B1051">
        <v>4.9000000000000004</v>
      </c>
      <c r="C1051" t="s">
        <v>1583</v>
      </c>
    </row>
    <row r="1052" spans="1:5" x14ac:dyDescent="0.2">
      <c r="A1052" t="s">
        <v>1636</v>
      </c>
      <c r="B1052">
        <v>12.32</v>
      </c>
      <c r="C1052" t="s">
        <v>1621</v>
      </c>
      <c r="D1052" t="s">
        <v>1637</v>
      </c>
    </row>
    <row r="1053" spans="1:5" x14ac:dyDescent="0.2">
      <c r="A1053" t="s">
        <v>115</v>
      </c>
      <c r="B1053">
        <v>0.1</v>
      </c>
      <c r="C1053" t="s">
        <v>1621</v>
      </c>
      <c r="D1053">
        <v>0.03</v>
      </c>
    </row>
    <row r="1054" spans="1:5" x14ac:dyDescent="0.2">
      <c r="A1054" t="s">
        <v>117</v>
      </c>
      <c r="B1054" t="s">
        <v>1571</v>
      </c>
      <c r="C1054">
        <v>0.02</v>
      </c>
      <c r="D1054" t="s">
        <v>1593</v>
      </c>
      <c r="E1054" t="s">
        <v>1594</v>
      </c>
    </row>
    <row r="1055" spans="1:5" x14ac:dyDescent="0.2">
      <c r="A1055" t="s">
        <v>118</v>
      </c>
      <c r="B1055" t="s">
        <v>1571</v>
      </c>
      <c r="C1055" t="s">
        <v>1610</v>
      </c>
      <c r="D1055">
        <v>4</v>
      </c>
    </row>
    <row r="1056" spans="1:5" x14ac:dyDescent="0.2">
      <c r="A1056" t="s">
        <v>118</v>
      </c>
      <c r="B1056" t="s">
        <v>1571</v>
      </c>
      <c r="C1056" t="s">
        <v>1640</v>
      </c>
      <c r="D1056">
        <v>1.5</v>
      </c>
    </row>
    <row r="1057" spans="1:4" x14ac:dyDescent="0.2">
      <c r="A1057" t="s">
        <v>110</v>
      </c>
      <c r="B1057" t="s">
        <v>1572</v>
      </c>
      <c r="C1057" t="s">
        <v>644</v>
      </c>
      <c r="D1057" t="s">
        <v>1574</v>
      </c>
    </row>
    <row r="1058" spans="1:4" x14ac:dyDescent="0.2">
      <c r="A1058" t="s">
        <v>1575</v>
      </c>
      <c r="B1058" t="s">
        <v>1576</v>
      </c>
      <c r="C1058" t="s">
        <v>1577</v>
      </c>
      <c r="D1058" t="s">
        <v>1578</v>
      </c>
    </row>
    <row r="1059" spans="1:4" x14ac:dyDescent="0.2">
      <c r="A1059" t="s">
        <v>882</v>
      </c>
      <c r="B1059" t="s">
        <v>1579</v>
      </c>
      <c r="C1059" t="s">
        <v>1580</v>
      </c>
    </row>
    <row r="1060" spans="1:4" x14ac:dyDescent="0.2">
      <c r="A1060" t="s">
        <v>1595</v>
      </c>
      <c r="B1060" t="s">
        <v>1596</v>
      </c>
      <c r="C1060" t="s">
        <v>1597</v>
      </c>
    </row>
    <row r="1061" spans="1:4" x14ac:dyDescent="0.2">
      <c r="A1061" t="s">
        <v>1595</v>
      </c>
      <c r="B1061" t="s">
        <v>1598</v>
      </c>
      <c r="C1061" t="s">
        <v>1599</v>
      </c>
      <c r="D1061" t="s">
        <v>1597</v>
      </c>
    </row>
    <row r="1062" spans="1:4" x14ac:dyDescent="0.2">
      <c r="A1062" t="s">
        <v>114</v>
      </c>
      <c r="B1062">
        <v>12.9</v>
      </c>
      <c r="C1062" t="s">
        <v>1583</v>
      </c>
    </row>
    <row r="1063" spans="1:4" x14ac:dyDescent="0.2">
      <c r="A1063" t="s">
        <v>52</v>
      </c>
      <c r="B1063">
        <v>5.6</v>
      </c>
      <c r="C1063" t="s">
        <v>1584</v>
      </c>
    </row>
    <row r="1064" spans="1:4" x14ac:dyDescent="0.2">
      <c r="A1064" t="s">
        <v>71</v>
      </c>
      <c r="B1064">
        <v>2.5</v>
      </c>
      <c r="C1064" t="s">
        <v>1584</v>
      </c>
    </row>
    <row r="1065" spans="1:4" x14ac:dyDescent="0.2">
      <c r="A1065" t="s">
        <v>57</v>
      </c>
      <c r="B1065">
        <v>5.7850000000000001</v>
      </c>
      <c r="C1065" t="s">
        <v>1631</v>
      </c>
      <c r="D1065" t="s">
        <v>1632</v>
      </c>
    </row>
    <row r="1066" spans="1:4" x14ac:dyDescent="0.2">
      <c r="A1066" t="s">
        <v>57</v>
      </c>
      <c r="B1066">
        <v>19.98</v>
      </c>
      <c r="C1066">
        <v>-1.7999999999999999E-2</v>
      </c>
    </row>
    <row r="1067" spans="1:4" x14ac:dyDescent="0.2">
      <c r="A1067" t="s">
        <v>57</v>
      </c>
      <c r="B1067">
        <v>19.899999999999999</v>
      </c>
      <c r="C1067">
        <v>-0.05</v>
      </c>
    </row>
    <row r="1068" spans="1:4" x14ac:dyDescent="0.2">
      <c r="A1068" t="s">
        <v>57</v>
      </c>
      <c r="B1068">
        <v>19.600000000000001</v>
      </c>
      <c r="C1068">
        <v>-0.1</v>
      </c>
    </row>
    <row r="1069" spans="1:4" x14ac:dyDescent="0.2">
      <c r="A1069" t="s">
        <v>207</v>
      </c>
      <c r="B1069">
        <v>17.3</v>
      </c>
      <c r="C1069">
        <v>-0.05</v>
      </c>
    </row>
    <row r="1070" spans="1:4" x14ac:dyDescent="0.2">
      <c r="A1070" t="s">
        <v>1633</v>
      </c>
      <c r="B1070">
        <v>2.15</v>
      </c>
      <c r="C1070" t="s">
        <v>1584</v>
      </c>
    </row>
    <row r="1071" spans="1:4" x14ac:dyDescent="0.2">
      <c r="A1071" t="s">
        <v>131</v>
      </c>
      <c r="B1071">
        <v>1.6</v>
      </c>
      <c r="C1071">
        <v>0.05</v>
      </c>
    </row>
    <row r="1072" spans="1:4" x14ac:dyDescent="0.2">
      <c r="A1072" t="s">
        <v>70</v>
      </c>
      <c r="B1072">
        <v>2</v>
      </c>
      <c r="C1072">
        <v>0.02</v>
      </c>
    </row>
    <row r="1073" spans="1:5" x14ac:dyDescent="0.2">
      <c r="A1073" t="s">
        <v>70</v>
      </c>
      <c r="B1073">
        <v>17</v>
      </c>
      <c r="C1073" t="s">
        <v>1646</v>
      </c>
    </row>
    <row r="1074" spans="1:5" x14ac:dyDescent="0.2">
      <c r="A1074" t="s">
        <v>120</v>
      </c>
      <c r="B1074" t="s">
        <v>1571</v>
      </c>
      <c r="C1074">
        <v>0.01</v>
      </c>
      <c r="D1074" t="s">
        <v>1593</v>
      </c>
      <c r="E1074" t="s">
        <v>1594</v>
      </c>
    </row>
    <row r="1075" spans="1:5" x14ac:dyDescent="0.2">
      <c r="A1075" t="s">
        <v>71</v>
      </c>
      <c r="B1075">
        <v>4.9000000000000004</v>
      </c>
      <c r="C1075" t="s">
        <v>1583</v>
      </c>
    </row>
    <row r="1076" spans="1:5" x14ac:dyDescent="0.2">
      <c r="A1076" t="s">
        <v>1636</v>
      </c>
      <c r="B1076">
        <v>12.32</v>
      </c>
      <c r="C1076" t="s">
        <v>1621</v>
      </c>
      <c r="D1076" t="s">
        <v>1637</v>
      </c>
    </row>
    <row r="1077" spans="1:5" x14ac:dyDescent="0.2">
      <c r="A1077" t="s">
        <v>115</v>
      </c>
      <c r="B1077">
        <v>0.1</v>
      </c>
      <c r="C1077" t="s">
        <v>1621</v>
      </c>
      <c r="D1077">
        <v>0.03</v>
      </c>
    </row>
    <row r="1078" spans="1:5" x14ac:dyDescent="0.2">
      <c r="A1078" t="s">
        <v>117</v>
      </c>
      <c r="B1078" t="s">
        <v>1571</v>
      </c>
      <c r="C1078">
        <v>0.02</v>
      </c>
      <c r="D1078" t="s">
        <v>1593</v>
      </c>
      <c r="E1078" t="s">
        <v>1594</v>
      </c>
    </row>
    <row r="1079" spans="1:5" x14ac:dyDescent="0.2">
      <c r="A1079" t="s">
        <v>118</v>
      </c>
      <c r="B1079" t="s">
        <v>1571</v>
      </c>
      <c r="C1079" t="s">
        <v>1610</v>
      </c>
      <c r="D1079">
        <v>4</v>
      </c>
    </row>
    <row r="1080" spans="1:5" x14ac:dyDescent="0.2">
      <c r="A1080" t="s">
        <v>118</v>
      </c>
      <c r="B1080" t="s">
        <v>1571</v>
      </c>
      <c r="C1080" t="s">
        <v>1640</v>
      </c>
      <c r="D1080">
        <v>1.5</v>
      </c>
    </row>
    <row r="1081" spans="1:5" x14ac:dyDescent="0.2">
      <c r="A1081" t="s">
        <v>110</v>
      </c>
      <c r="B1081" t="s">
        <v>1572</v>
      </c>
      <c r="C1081" t="s">
        <v>644</v>
      </c>
      <c r="D1081" t="s">
        <v>1574</v>
      </c>
    </row>
    <row r="1082" spans="1:5" x14ac:dyDescent="0.2">
      <c r="A1082" t="s">
        <v>1575</v>
      </c>
      <c r="B1082" t="s">
        <v>1576</v>
      </c>
      <c r="C1082" t="s">
        <v>1577</v>
      </c>
      <c r="D1082" t="s">
        <v>1578</v>
      </c>
    </row>
    <row r="1083" spans="1:5" x14ac:dyDescent="0.2">
      <c r="A1083" t="s">
        <v>882</v>
      </c>
      <c r="B1083" t="s">
        <v>1579</v>
      </c>
      <c r="C1083" t="s">
        <v>1580</v>
      </c>
    </row>
    <row r="1084" spans="1:5" x14ac:dyDescent="0.2">
      <c r="A1084" t="s">
        <v>1581</v>
      </c>
      <c r="B1084" t="s">
        <v>1576</v>
      </c>
      <c r="C1084" t="s">
        <v>1577</v>
      </c>
      <c r="D1084" t="s">
        <v>1582</v>
      </c>
    </row>
    <row r="1085" spans="1:5" x14ac:dyDescent="0.2">
      <c r="A1085" t="s">
        <v>1595</v>
      </c>
      <c r="B1085" t="s">
        <v>1596</v>
      </c>
      <c r="C1085" t="s">
        <v>1597</v>
      </c>
    </row>
    <row r="1086" spans="1:5" x14ac:dyDescent="0.2">
      <c r="A1086" t="s">
        <v>1595</v>
      </c>
      <c r="B1086" t="s">
        <v>1598</v>
      </c>
      <c r="C1086" t="s">
        <v>1599</v>
      </c>
      <c r="D1086" t="s">
        <v>1597</v>
      </c>
    </row>
    <row r="1087" spans="1:5" x14ac:dyDescent="0.2">
      <c r="A1087" t="s">
        <v>114</v>
      </c>
      <c r="B1087">
        <v>12.9</v>
      </c>
      <c r="C1087" t="s">
        <v>1583</v>
      </c>
    </row>
    <row r="1088" spans="1:5" x14ac:dyDescent="0.2">
      <c r="A1088" t="s">
        <v>52</v>
      </c>
      <c r="B1088">
        <v>5.6</v>
      </c>
      <c r="C1088" t="s">
        <v>1584</v>
      </c>
    </row>
    <row r="1089" spans="1:5" x14ac:dyDescent="0.2">
      <c r="A1089" t="s">
        <v>1605</v>
      </c>
      <c r="B1089">
        <v>1.2</v>
      </c>
      <c r="C1089" t="s">
        <v>1584</v>
      </c>
    </row>
    <row r="1090" spans="1:5" x14ac:dyDescent="0.2">
      <c r="A1090" t="s">
        <v>1688</v>
      </c>
      <c r="B1090">
        <v>5.7850000000000001</v>
      </c>
      <c r="C1090" t="s">
        <v>1631</v>
      </c>
      <c r="D1090" t="s">
        <v>1689</v>
      </c>
      <c r="E1090">
        <v>-1.2E-2</v>
      </c>
    </row>
    <row r="1091" spans="1:5" x14ac:dyDescent="0.2">
      <c r="A1091" t="s">
        <v>57</v>
      </c>
      <c r="B1091">
        <v>19.98</v>
      </c>
      <c r="C1091">
        <v>-1.7999999999999999E-2</v>
      </c>
    </row>
    <row r="1092" spans="1:5" x14ac:dyDescent="0.2">
      <c r="A1092" t="s">
        <v>57</v>
      </c>
      <c r="B1092">
        <v>19.899999999999999</v>
      </c>
      <c r="C1092">
        <v>-0.05</v>
      </c>
    </row>
    <row r="1093" spans="1:5" x14ac:dyDescent="0.2">
      <c r="A1093" t="s">
        <v>57</v>
      </c>
      <c r="B1093">
        <v>19.7</v>
      </c>
      <c r="C1093" t="s">
        <v>1690</v>
      </c>
      <c r="D1093">
        <v>-0.1</v>
      </c>
    </row>
    <row r="1094" spans="1:5" x14ac:dyDescent="0.2">
      <c r="A1094" t="s">
        <v>207</v>
      </c>
      <c r="B1094">
        <v>17.8</v>
      </c>
      <c r="C1094">
        <v>-0.05</v>
      </c>
    </row>
    <row r="1095" spans="1:5" x14ac:dyDescent="0.2">
      <c r="A1095" t="s">
        <v>131</v>
      </c>
      <c r="B1095">
        <v>1.53</v>
      </c>
      <c r="C1095">
        <v>0.05</v>
      </c>
    </row>
    <row r="1096" spans="1:5" x14ac:dyDescent="0.2">
      <c r="A1096" t="s">
        <v>131</v>
      </c>
      <c r="B1096">
        <v>2.2000000000000002</v>
      </c>
      <c r="C1096" t="s">
        <v>1584</v>
      </c>
    </row>
    <row r="1097" spans="1:5" x14ac:dyDescent="0.2">
      <c r="A1097" t="s">
        <v>70</v>
      </c>
      <c r="B1097">
        <v>3</v>
      </c>
      <c r="C1097">
        <v>0.02</v>
      </c>
    </row>
    <row r="1098" spans="1:5" x14ac:dyDescent="0.2">
      <c r="A1098" t="s">
        <v>120</v>
      </c>
      <c r="B1098" t="s">
        <v>1571</v>
      </c>
      <c r="C1098">
        <v>0.01</v>
      </c>
      <c r="D1098" t="s">
        <v>1593</v>
      </c>
      <c r="E1098" t="s">
        <v>1594</v>
      </c>
    </row>
    <row r="1099" spans="1:5" x14ac:dyDescent="0.2">
      <c r="A1099" t="s">
        <v>52</v>
      </c>
      <c r="B1099">
        <v>6.5</v>
      </c>
      <c r="C1099">
        <v>-0.1</v>
      </c>
    </row>
    <row r="1100" spans="1:5" x14ac:dyDescent="0.2">
      <c r="A1100" t="s">
        <v>52</v>
      </c>
      <c r="B1100">
        <v>0.2</v>
      </c>
      <c r="C1100">
        <v>0.1</v>
      </c>
    </row>
    <row r="1101" spans="1:5" x14ac:dyDescent="0.2">
      <c r="A1101" t="s">
        <v>52</v>
      </c>
      <c r="B1101">
        <v>1.8</v>
      </c>
      <c r="C1101">
        <v>0.1</v>
      </c>
    </row>
    <row r="1102" spans="1:5" x14ac:dyDescent="0.2">
      <c r="A1102" t="s">
        <v>52</v>
      </c>
      <c r="B1102">
        <v>2.9</v>
      </c>
      <c r="C1102">
        <v>0.1</v>
      </c>
    </row>
    <row r="1103" spans="1:5" x14ac:dyDescent="0.2">
      <c r="A1103" t="s">
        <v>71</v>
      </c>
      <c r="B1103">
        <v>4.2</v>
      </c>
      <c r="C1103">
        <v>0.1</v>
      </c>
    </row>
    <row r="1104" spans="1:5" x14ac:dyDescent="0.2">
      <c r="A1104" t="s">
        <v>52</v>
      </c>
      <c r="B1104">
        <v>0.4</v>
      </c>
      <c r="C1104" t="s">
        <v>1691</v>
      </c>
    </row>
    <row r="1105" spans="1:5" x14ac:dyDescent="0.2">
      <c r="A1105" t="s">
        <v>52</v>
      </c>
      <c r="B1105">
        <v>0.25</v>
      </c>
      <c r="C1105" t="s">
        <v>1583</v>
      </c>
    </row>
    <row r="1106" spans="1:5" x14ac:dyDescent="0.2">
      <c r="A1106" t="s">
        <v>52</v>
      </c>
      <c r="B1106">
        <v>1.2</v>
      </c>
      <c r="C1106" t="s">
        <v>1583</v>
      </c>
    </row>
    <row r="1107" spans="1:5" x14ac:dyDescent="0.2">
      <c r="A1107" t="s">
        <v>57</v>
      </c>
      <c r="B1107">
        <v>19</v>
      </c>
      <c r="C1107">
        <v>-0.1</v>
      </c>
    </row>
    <row r="1108" spans="1:5" x14ac:dyDescent="0.2">
      <c r="A1108" t="s">
        <v>70</v>
      </c>
      <c r="B1108">
        <v>17</v>
      </c>
      <c r="C1108" t="s">
        <v>1583</v>
      </c>
    </row>
    <row r="1109" spans="1:5" x14ac:dyDescent="0.2">
      <c r="A1109" t="s">
        <v>176</v>
      </c>
      <c r="B1109">
        <v>12.5</v>
      </c>
      <c r="C1109" t="s">
        <v>1583</v>
      </c>
    </row>
    <row r="1110" spans="1:5" x14ac:dyDescent="0.2">
      <c r="A1110" t="s">
        <v>156</v>
      </c>
      <c r="B1110" t="s">
        <v>1571</v>
      </c>
      <c r="C1110">
        <v>0.04</v>
      </c>
    </row>
    <row r="1111" spans="1:5" x14ac:dyDescent="0.2">
      <c r="A1111" t="s">
        <v>50</v>
      </c>
      <c r="B1111">
        <v>13.6</v>
      </c>
      <c r="C1111">
        <v>0.1</v>
      </c>
      <c r="D1111" t="s">
        <v>1620</v>
      </c>
      <c r="E1111">
        <v>-7.0000000000000007E-2</v>
      </c>
    </row>
    <row r="1112" spans="1:5" x14ac:dyDescent="0.2">
      <c r="A1112" t="s">
        <v>52</v>
      </c>
      <c r="B1112">
        <v>3.6</v>
      </c>
      <c r="C1112">
        <v>0.1</v>
      </c>
      <c r="D1112" t="s">
        <v>1620</v>
      </c>
      <c r="E1112">
        <v>-7.0000000000000007E-2</v>
      </c>
    </row>
    <row r="1113" spans="1:5" x14ac:dyDescent="0.2">
      <c r="A1113" t="s">
        <v>57</v>
      </c>
      <c r="B1113">
        <v>28.3</v>
      </c>
      <c r="C1113">
        <f>0.09/-0.04</f>
        <v>-2.25</v>
      </c>
    </row>
    <row r="1114" spans="1:5" x14ac:dyDescent="0.2">
      <c r="A1114" t="s">
        <v>57</v>
      </c>
      <c r="B1114">
        <v>17</v>
      </c>
      <c r="C1114">
        <f>0.09/-0.04</f>
        <v>-2.25</v>
      </c>
    </row>
    <row r="1115" spans="1:5" x14ac:dyDescent="0.2">
      <c r="A1115" t="s">
        <v>1692</v>
      </c>
      <c r="B1115">
        <f>0.09/-0.03</f>
        <v>-3</v>
      </c>
    </row>
    <row r="1116" spans="1:5" x14ac:dyDescent="0.2">
      <c r="A1116" t="s">
        <v>70</v>
      </c>
      <c r="B1116">
        <v>11.9</v>
      </c>
      <c r="C1116">
        <v>-0.06</v>
      </c>
    </row>
    <row r="1117" spans="1:5" x14ac:dyDescent="0.2">
      <c r="A1117" t="s">
        <v>70</v>
      </c>
      <c r="B1117">
        <v>16</v>
      </c>
      <c r="C1117" t="s">
        <v>1693</v>
      </c>
    </row>
    <row r="1118" spans="1:5" x14ac:dyDescent="0.2">
      <c r="A1118" t="s">
        <v>1694</v>
      </c>
      <c r="B1118">
        <f>0.09/-0.04</f>
        <v>-2.25</v>
      </c>
    </row>
    <row r="1119" spans="1:5" x14ac:dyDescent="0.2">
      <c r="A1119" t="s">
        <v>1605</v>
      </c>
      <c r="B1119">
        <v>8</v>
      </c>
      <c r="C1119" t="s">
        <v>1693</v>
      </c>
    </row>
    <row r="1120" spans="1:5" x14ac:dyDescent="0.2">
      <c r="A1120" t="s">
        <v>120</v>
      </c>
      <c r="B1120">
        <v>0.05</v>
      </c>
      <c r="C1120" t="s">
        <v>1593</v>
      </c>
      <c r="D1120" t="s">
        <v>1594</v>
      </c>
    </row>
    <row r="1121" spans="1:3" x14ac:dyDescent="0.2">
      <c r="A1121" t="s">
        <v>118</v>
      </c>
      <c r="B1121" t="s">
        <v>1619</v>
      </c>
      <c r="C1121">
        <v>1.6</v>
      </c>
    </row>
    <row r="1122" spans="1:3" x14ac:dyDescent="0.2">
      <c r="A1122" t="s">
        <v>118</v>
      </c>
      <c r="B1122" t="s">
        <v>1619</v>
      </c>
      <c r="C1122">
        <v>3.2</v>
      </c>
    </row>
    <row r="1123" spans="1:3" x14ac:dyDescent="0.2">
      <c r="A1123" t="s">
        <v>114</v>
      </c>
      <c r="B1123">
        <v>13.5</v>
      </c>
      <c r="C1123" t="s">
        <v>1606</v>
      </c>
    </row>
    <row r="1124" spans="1:3" x14ac:dyDescent="0.2">
      <c r="A1124" t="s">
        <v>52</v>
      </c>
      <c r="B1124">
        <v>3.5</v>
      </c>
      <c r="C1124" t="s">
        <v>1606</v>
      </c>
    </row>
    <row r="1125" spans="1:3" x14ac:dyDescent="0.2">
      <c r="A1125" t="s">
        <v>70</v>
      </c>
      <c r="B1125">
        <v>12.1</v>
      </c>
      <c r="C1125">
        <v>0.05</v>
      </c>
    </row>
    <row r="1126" spans="1:3" x14ac:dyDescent="0.2">
      <c r="A1126" t="s">
        <v>50</v>
      </c>
      <c r="B1126">
        <v>22.05</v>
      </c>
      <c r="C1126">
        <v>0.1</v>
      </c>
    </row>
    <row r="1127" spans="1:3" x14ac:dyDescent="0.2">
      <c r="A1127" t="s">
        <v>52</v>
      </c>
      <c r="B1127" t="s">
        <v>1695</v>
      </c>
    </row>
    <row r="1128" spans="1:3" x14ac:dyDescent="0.2">
      <c r="A1128" t="s">
        <v>52</v>
      </c>
      <c r="B1128" t="s">
        <v>1696</v>
      </c>
    </row>
    <row r="1129" spans="1:3" x14ac:dyDescent="0.2">
      <c r="A1129" t="s">
        <v>1605</v>
      </c>
      <c r="B1129" t="s">
        <v>1697</v>
      </c>
    </row>
    <row r="1130" spans="1:3" x14ac:dyDescent="0.2">
      <c r="A1130" t="s">
        <v>1605</v>
      </c>
      <c r="B1130" t="s">
        <v>1698</v>
      </c>
    </row>
    <row r="1131" spans="1:3" x14ac:dyDescent="0.2">
      <c r="A1131" t="s">
        <v>167</v>
      </c>
    </row>
    <row r="1132" spans="1:3" x14ac:dyDescent="0.2">
      <c r="A1132" t="s">
        <v>1699</v>
      </c>
      <c r="B1132" t="s">
        <v>1584</v>
      </c>
    </row>
    <row r="1133" spans="1:3" x14ac:dyDescent="0.2">
      <c r="A1133" t="s">
        <v>1700</v>
      </c>
      <c r="B1133" t="s">
        <v>1600</v>
      </c>
    </row>
    <row r="1134" spans="1:3" x14ac:dyDescent="0.2">
      <c r="A1134" t="s">
        <v>176</v>
      </c>
      <c r="B1134">
        <v>34.78</v>
      </c>
      <c r="C1134">
        <v>0.2</v>
      </c>
    </row>
    <row r="1135" spans="1:3" x14ac:dyDescent="0.2">
      <c r="A1135" t="s">
        <v>57</v>
      </c>
      <c r="B1135" t="s">
        <v>1701</v>
      </c>
    </row>
    <row r="1136" spans="1:3" x14ac:dyDescent="0.2">
      <c r="A1136" t="s">
        <v>57</v>
      </c>
      <c r="B1136">
        <v>39.5</v>
      </c>
      <c r="C1136" t="s">
        <v>1583</v>
      </c>
    </row>
    <row r="1137" spans="1:4" x14ac:dyDescent="0.2">
      <c r="A1137" t="s">
        <v>57</v>
      </c>
      <c r="B1137">
        <v>35.5</v>
      </c>
      <c r="C1137">
        <v>0.2</v>
      </c>
    </row>
    <row r="1138" spans="1:4" x14ac:dyDescent="0.2">
      <c r="A1138" t="s">
        <v>52</v>
      </c>
      <c r="B1138">
        <v>15.2</v>
      </c>
      <c r="C1138">
        <v>0.1</v>
      </c>
    </row>
    <row r="1139" spans="1:4" x14ac:dyDescent="0.2">
      <c r="A1139" t="s">
        <v>57</v>
      </c>
      <c r="B1139">
        <v>31.5</v>
      </c>
      <c r="C1139" t="s">
        <v>1584</v>
      </c>
    </row>
    <row r="1140" spans="1:4" x14ac:dyDescent="0.2">
      <c r="A1140" t="s">
        <v>120</v>
      </c>
      <c r="B1140">
        <v>0.06</v>
      </c>
      <c r="C1140" t="s">
        <v>1593</v>
      </c>
      <c r="D1140" t="s">
        <v>1659</v>
      </c>
    </row>
    <row r="1141" spans="1:4" x14ac:dyDescent="0.2">
      <c r="A1141" t="s">
        <v>120</v>
      </c>
      <c r="B1141" t="s">
        <v>1571</v>
      </c>
      <c r="C1141">
        <v>0.1</v>
      </c>
    </row>
    <row r="1142" spans="1:4" x14ac:dyDescent="0.2">
      <c r="A1142" t="s">
        <v>50</v>
      </c>
      <c r="B1142">
        <v>22</v>
      </c>
      <c r="C1142" t="s">
        <v>1585</v>
      </c>
    </row>
    <row r="1143" spans="1:4" x14ac:dyDescent="0.2">
      <c r="A1143" t="s">
        <v>52</v>
      </c>
      <c r="B1143">
        <v>7</v>
      </c>
      <c r="C1143">
        <v>0.2</v>
      </c>
    </row>
    <row r="1144" spans="1:4" x14ac:dyDescent="0.2">
      <c r="A1144" t="s">
        <v>52</v>
      </c>
      <c r="B1144">
        <v>4.5</v>
      </c>
      <c r="C1144" t="s">
        <v>1584</v>
      </c>
    </row>
    <row r="1145" spans="1:4" x14ac:dyDescent="0.2">
      <c r="A1145" t="s">
        <v>200</v>
      </c>
      <c r="B1145">
        <v>0.2</v>
      </c>
      <c r="C1145">
        <v>0.2</v>
      </c>
    </row>
    <row r="1146" spans="1:4" x14ac:dyDescent="0.2">
      <c r="A1146" t="s">
        <v>52</v>
      </c>
      <c r="B1146">
        <v>6.9</v>
      </c>
      <c r="C1146">
        <v>-0.1</v>
      </c>
    </row>
    <row r="1147" spans="1:4" x14ac:dyDescent="0.2">
      <c r="A1147" t="s">
        <v>71</v>
      </c>
      <c r="B1147">
        <v>2.6</v>
      </c>
      <c r="C1147">
        <v>0.1</v>
      </c>
    </row>
    <row r="1148" spans="1:4" x14ac:dyDescent="0.2">
      <c r="A1148" t="s">
        <v>71</v>
      </c>
      <c r="B1148">
        <v>10.6</v>
      </c>
      <c r="C1148">
        <v>0.2</v>
      </c>
    </row>
    <row r="1149" spans="1:4" x14ac:dyDescent="0.2">
      <c r="A1149" t="s">
        <v>52</v>
      </c>
      <c r="B1149">
        <v>0.5</v>
      </c>
      <c r="C1149">
        <v>0.1</v>
      </c>
    </row>
    <row r="1150" spans="1:4" x14ac:dyDescent="0.2">
      <c r="A1150" t="s">
        <v>57</v>
      </c>
      <c r="B1150">
        <v>30.9</v>
      </c>
      <c r="C1150">
        <v>0.05</v>
      </c>
    </row>
    <row r="1151" spans="1:4" x14ac:dyDescent="0.2">
      <c r="A1151" t="s">
        <v>131</v>
      </c>
      <c r="B1151">
        <v>0.63</v>
      </c>
      <c r="C1151">
        <v>0.17</v>
      </c>
    </row>
    <row r="1152" spans="1:4" x14ac:dyDescent="0.2">
      <c r="A1152" t="s">
        <v>70</v>
      </c>
      <c r="B1152">
        <v>20</v>
      </c>
      <c r="C1152">
        <v>-0.02</v>
      </c>
    </row>
    <row r="1153" spans="1:4" x14ac:dyDescent="0.2">
      <c r="A1153" t="s">
        <v>70</v>
      </c>
      <c r="B1153">
        <v>22.2</v>
      </c>
      <c r="C1153">
        <v>-0.1</v>
      </c>
    </row>
    <row r="1154" spans="1:4" x14ac:dyDescent="0.2">
      <c r="A1154" t="s">
        <v>70</v>
      </c>
      <c r="B1154">
        <v>18.3</v>
      </c>
      <c r="C1154">
        <v>0.1</v>
      </c>
    </row>
    <row r="1155" spans="1:4" x14ac:dyDescent="0.2">
      <c r="A1155" t="s">
        <v>71</v>
      </c>
      <c r="B1155">
        <v>3.1</v>
      </c>
      <c r="C1155">
        <v>-0.1</v>
      </c>
    </row>
    <row r="1156" spans="1:4" x14ac:dyDescent="0.2">
      <c r="A1156" t="s">
        <v>71</v>
      </c>
      <c r="B1156">
        <v>9.8000000000000007</v>
      </c>
      <c r="C1156" t="s">
        <v>1584</v>
      </c>
    </row>
    <row r="1157" spans="1:4" x14ac:dyDescent="0.2">
      <c r="A1157" t="s">
        <v>70</v>
      </c>
      <c r="B1157">
        <v>38.909999999999997</v>
      </c>
      <c r="C1157">
        <v>0.06</v>
      </c>
    </row>
    <row r="1158" spans="1:4" x14ac:dyDescent="0.2">
      <c r="A1158" t="s">
        <v>70</v>
      </c>
      <c r="B1158">
        <v>27</v>
      </c>
      <c r="C1158" t="s">
        <v>1584</v>
      </c>
    </row>
    <row r="1159" spans="1:4" x14ac:dyDescent="0.2">
      <c r="A1159" t="s">
        <v>50</v>
      </c>
      <c r="B1159">
        <v>2.5</v>
      </c>
      <c r="C1159" t="s">
        <v>1606</v>
      </c>
    </row>
    <row r="1160" spans="1:4" x14ac:dyDescent="0.2">
      <c r="A1160" t="s">
        <v>57</v>
      </c>
      <c r="B1160">
        <v>34</v>
      </c>
      <c r="C1160">
        <v>-0.1</v>
      </c>
    </row>
    <row r="1161" spans="1:4" x14ac:dyDescent="0.2">
      <c r="A1161" t="s">
        <v>70</v>
      </c>
      <c r="B1161">
        <v>18.100000000000001</v>
      </c>
      <c r="C1161">
        <v>0.1</v>
      </c>
    </row>
    <row r="1162" spans="1:4" x14ac:dyDescent="0.2">
      <c r="A1162" t="s">
        <v>120</v>
      </c>
      <c r="B1162" t="s">
        <v>1702</v>
      </c>
    </row>
    <row r="1163" spans="1:4" x14ac:dyDescent="0.2">
      <c r="A1163" t="s">
        <v>79</v>
      </c>
      <c r="B1163" t="s">
        <v>1571</v>
      </c>
      <c r="C1163">
        <v>0.2</v>
      </c>
    </row>
    <row r="1164" spans="1:4" x14ac:dyDescent="0.2">
      <c r="A1164" t="s">
        <v>118</v>
      </c>
      <c r="B1164" t="s">
        <v>1619</v>
      </c>
      <c r="C1164">
        <v>6.3</v>
      </c>
    </row>
    <row r="1165" spans="1:4" x14ac:dyDescent="0.2">
      <c r="A1165" t="s">
        <v>110</v>
      </c>
    </row>
    <row r="1166" spans="1:4" x14ac:dyDescent="0.2">
      <c r="A1166" t="s">
        <v>169</v>
      </c>
    </row>
    <row r="1167" spans="1:4" x14ac:dyDescent="0.2">
      <c r="A1167" t="s">
        <v>1575</v>
      </c>
      <c r="B1167" t="s">
        <v>1576</v>
      </c>
      <c r="C1167" t="s">
        <v>1577</v>
      </c>
      <c r="D1167" t="s">
        <v>1578</v>
      </c>
    </row>
    <row r="1168" spans="1:4" x14ac:dyDescent="0.2">
      <c r="A1168" t="s">
        <v>882</v>
      </c>
      <c r="B1168" t="s">
        <v>1579</v>
      </c>
      <c r="C1168" t="s">
        <v>1580</v>
      </c>
    </row>
    <row r="1169" spans="1:4" x14ac:dyDescent="0.2">
      <c r="A1169" t="s">
        <v>1581</v>
      </c>
      <c r="B1169" t="s">
        <v>1576</v>
      </c>
      <c r="C1169" t="s">
        <v>1577</v>
      </c>
      <c r="D1169" t="s">
        <v>1582</v>
      </c>
    </row>
    <row r="1170" spans="1:4" x14ac:dyDescent="0.2">
      <c r="A1170" t="s">
        <v>1595</v>
      </c>
      <c r="B1170" t="s">
        <v>1596</v>
      </c>
      <c r="C1170" t="s">
        <v>1597</v>
      </c>
    </row>
    <row r="1171" spans="1:4" x14ac:dyDescent="0.2">
      <c r="A1171" t="s">
        <v>1595</v>
      </c>
      <c r="B1171" t="s">
        <v>1598</v>
      </c>
      <c r="C1171" t="s">
        <v>1599</v>
      </c>
      <c r="D1171" t="s">
        <v>1597</v>
      </c>
    </row>
    <row r="1172" spans="1:4" x14ac:dyDescent="0.2">
      <c r="A1172" t="s">
        <v>114</v>
      </c>
      <c r="B1172">
        <v>4.45</v>
      </c>
      <c r="C1172">
        <v>0.03</v>
      </c>
    </row>
    <row r="1173" spans="1:4" x14ac:dyDescent="0.2">
      <c r="A1173" t="s">
        <v>52</v>
      </c>
      <c r="B1173">
        <v>2.6</v>
      </c>
      <c r="C1173" t="s">
        <v>1585</v>
      </c>
    </row>
    <row r="1174" spans="1:4" x14ac:dyDescent="0.2">
      <c r="A1174" t="s">
        <v>57</v>
      </c>
      <c r="B1174">
        <v>21.3</v>
      </c>
      <c r="C1174">
        <v>0.3</v>
      </c>
    </row>
    <row r="1175" spans="1:4" x14ac:dyDescent="0.2">
      <c r="A1175" t="s">
        <v>57</v>
      </c>
      <c r="B1175" t="s">
        <v>1703</v>
      </c>
    </row>
    <row r="1176" spans="1:4" x14ac:dyDescent="0.2">
      <c r="A1176" t="s">
        <v>70</v>
      </c>
      <c r="B1176">
        <v>13</v>
      </c>
      <c r="C1176" t="s">
        <v>1661</v>
      </c>
    </row>
    <row r="1177" spans="1:4" x14ac:dyDescent="0.2">
      <c r="A1177" t="s">
        <v>120</v>
      </c>
      <c r="B1177" t="s">
        <v>1645</v>
      </c>
      <c r="C1177">
        <v>0.2</v>
      </c>
    </row>
    <row r="1178" spans="1:4" x14ac:dyDescent="0.2">
      <c r="A1178" t="s">
        <v>156</v>
      </c>
      <c r="B1178" t="s">
        <v>1571</v>
      </c>
      <c r="C1178">
        <v>0.02</v>
      </c>
    </row>
    <row r="1179" spans="1:4" x14ac:dyDescent="0.2">
      <c r="A1179" t="s">
        <v>72</v>
      </c>
      <c r="B1179" t="s">
        <v>1571</v>
      </c>
      <c r="C1179">
        <v>0.25</v>
      </c>
    </row>
    <row r="1180" spans="1:4" x14ac:dyDescent="0.2">
      <c r="A1180" t="s">
        <v>110</v>
      </c>
    </row>
    <row r="1181" spans="1:4" x14ac:dyDescent="0.2">
      <c r="A1181" t="s">
        <v>169</v>
      </c>
    </row>
    <row r="1182" spans="1:4" x14ac:dyDescent="0.2">
      <c r="A1182" t="s">
        <v>1575</v>
      </c>
      <c r="B1182" t="s">
        <v>1576</v>
      </c>
      <c r="C1182" t="s">
        <v>1577</v>
      </c>
      <c r="D1182" t="s">
        <v>1578</v>
      </c>
    </row>
    <row r="1183" spans="1:4" x14ac:dyDescent="0.2">
      <c r="A1183" t="s">
        <v>882</v>
      </c>
      <c r="B1183" t="s">
        <v>1579</v>
      </c>
      <c r="C1183" t="s">
        <v>1580</v>
      </c>
    </row>
    <row r="1184" spans="1:4" x14ac:dyDescent="0.2">
      <c r="A1184" t="s">
        <v>487</v>
      </c>
      <c r="B1184" t="s">
        <v>1576</v>
      </c>
      <c r="C1184" t="s">
        <v>1704</v>
      </c>
      <c r="D1184" s="8">
        <v>37415</v>
      </c>
    </row>
    <row r="1185" spans="1:4" x14ac:dyDescent="0.2">
      <c r="A1185" t="s">
        <v>1595</v>
      </c>
      <c r="B1185" t="s">
        <v>1596</v>
      </c>
      <c r="C1185" t="s">
        <v>1597</v>
      </c>
    </row>
    <row r="1186" spans="1:4" x14ac:dyDescent="0.2">
      <c r="A1186" t="s">
        <v>1595</v>
      </c>
      <c r="B1186" t="s">
        <v>1598</v>
      </c>
      <c r="C1186" t="s">
        <v>1599</v>
      </c>
      <c r="D1186" t="s">
        <v>1597</v>
      </c>
    </row>
    <row r="1187" spans="1:4" x14ac:dyDescent="0.2">
      <c r="A1187" t="s">
        <v>52</v>
      </c>
      <c r="B1187">
        <v>21</v>
      </c>
      <c r="C1187">
        <v>0.15</v>
      </c>
    </row>
    <row r="1188" spans="1:4" x14ac:dyDescent="0.2">
      <c r="A1188" t="s">
        <v>52</v>
      </c>
      <c r="B1188">
        <v>1.8</v>
      </c>
      <c r="C1188">
        <v>0.2</v>
      </c>
    </row>
    <row r="1189" spans="1:4" x14ac:dyDescent="0.2">
      <c r="A1189" t="s">
        <v>57</v>
      </c>
      <c r="B1189">
        <v>18.399999999999999</v>
      </c>
      <c r="C1189">
        <v>0.1</v>
      </c>
    </row>
    <row r="1190" spans="1:4" x14ac:dyDescent="0.2">
      <c r="A1190" t="s">
        <v>57</v>
      </c>
      <c r="B1190">
        <v>13</v>
      </c>
      <c r="C1190" t="s">
        <v>1705</v>
      </c>
    </row>
    <row r="1191" spans="1:4" x14ac:dyDescent="0.2">
      <c r="A1191" t="s">
        <v>207</v>
      </c>
      <c r="B1191">
        <v>12.7</v>
      </c>
      <c r="C1191">
        <v>-0.3</v>
      </c>
    </row>
    <row r="1192" spans="1:4" x14ac:dyDescent="0.2">
      <c r="A1192" t="s">
        <v>131</v>
      </c>
      <c r="B1192" t="s">
        <v>1571</v>
      </c>
      <c r="C1192">
        <v>0.5</v>
      </c>
    </row>
    <row r="1193" spans="1:4" x14ac:dyDescent="0.2">
      <c r="A1193" t="s">
        <v>70</v>
      </c>
      <c r="B1193">
        <v>9</v>
      </c>
      <c r="C1193">
        <v>-0.3</v>
      </c>
    </row>
    <row r="1194" spans="1:4" x14ac:dyDescent="0.2">
      <c r="A1194" t="s">
        <v>72</v>
      </c>
      <c r="B1194">
        <v>0.4</v>
      </c>
      <c r="C1194" t="s">
        <v>1604</v>
      </c>
    </row>
    <row r="1195" spans="1:4" x14ac:dyDescent="0.2">
      <c r="A1195" t="s">
        <v>72</v>
      </c>
      <c r="B1195">
        <v>0.2</v>
      </c>
      <c r="C1195" t="s">
        <v>1606</v>
      </c>
    </row>
    <row r="1196" spans="1:4" x14ac:dyDescent="0.2">
      <c r="A1196" t="s">
        <v>120</v>
      </c>
      <c r="B1196" t="s">
        <v>1571</v>
      </c>
      <c r="C1196">
        <v>0.2</v>
      </c>
    </row>
    <row r="1197" spans="1:4" x14ac:dyDescent="0.2">
      <c r="A1197" t="s">
        <v>118</v>
      </c>
      <c r="B1197" t="s">
        <v>1655</v>
      </c>
      <c r="C1197">
        <v>16</v>
      </c>
    </row>
    <row r="1198" spans="1:4" x14ac:dyDescent="0.2">
      <c r="A1198" t="s">
        <v>118</v>
      </c>
      <c r="B1198" t="s">
        <v>1655</v>
      </c>
      <c r="C1198">
        <v>10</v>
      </c>
    </row>
    <row r="1199" spans="1:4" x14ac:dyDescent="0.2">
      <c r="A1199" t="s">
        <v>110</v>
      </c>
    </row>
    <row r="1200" spans="1:4" x14ac:dyDescent="0.2">
      <c r="A1200" t="s">
        <v>169</v>
      </c>
    </row>
    <row r="1201" spans="1:4" x14ac:dyDescent="0.2">
      <c r="A1201" t="s">
        <v>1575</v>
      </c>
      <c r="B1201" t="s">
        <v>1576</v>
      </c>
      <c r="C1201" t="s">
        <v>1577</v>
      </c>
      <c r="D1201" t="s">
        <v>1578</v>
      </c>
    </row>
    <row r="1202" spans="1:4" x14ac:dyDescent="0.2">
      <c r="A1202" t="s">
        <v>882</v>
      </c>
      <c r="B1202" t="s">
        <v>1579</v>
      </c>
      <c r="C1202" t="s">
        <v>1580</v>
      </c>
    </row>
    <row r="1203" spans="1:4" x14ac:dyDescent="0.2">
      <c r="A1203" t="s">
        <v>487</v>
      </c>
      <c r="B1203" t="s">
        <v>1576</v>
      </c>
      <c r="C1203" t="s">
        <v>1704</v>
      </c>
      <c r="D1203" s="8">
        <v>37415</v>
      </c>
    </row>
    <row r="1204" spans="1:4" x14ac:dyDescent="0.2">
      <c r="A1204" t="s">
        <v>1595</v>
      </c>
      <c r="B1204" t="s">
        <v>1596</v>
      </c>
      <c r="C1204" t="s">
        <v>1597</v>
      </c>
    </row>
    <row r="1205" spans="1:4" x14ac:dyDescent="0.2">
      <c r="A1205" t="s">
        <v>1595</v>
      </c>
      <c r="B1205" t="s">
        <v>1598</v>
      </c>
      <c r="C1205" t="s">
        <v>1599</v>
      </c>
      <c r="D1205" t="s">
        <v>1597</v>
      </c>
    </row>
    <row r="1206" spans="1:4" x14ac:dyDescent="0.2">
      <c r="A1206" t="s">
        <v>52</v>
      </c>
      <c r="B1206">
        <v>21</v>
      </c>
      <c r="C1206">
        <v>0.15</v>
      </c>
    </row>
    <row r="1207" spans="1:4" x14ac:dyDescent="0.2">
      <c r="A1207" t="s">
        <v>52</v>
      </c>
      <c r="B1207">
        <v>1.8</v>
      </c>
      <c r="C1207">
        <v>0.2</v>
      </c>
    </row>
    <row r="1208" spans="1:4" x14ac:dyDescent="0.2">
      <c r="A1208" t="s">
        <v>57</v>
      </c>
      <c r="B1208">
        <v>18.399999999999999</v>
      </c>
      <c r="C1208">
        <v>0.1</v>
      </c>
    </row>
    <row r="1209" spans="1:4" x14ac:dyDescent="0.2">
      <c r="A1209" t="s">
        <v>57</v>
      </c>
      <c r="B1209">
        <v>13</v>
      </c>
      <c r="C1209" t="s">
        <v>1705</v>
      </c>
    </row>
    <row r="1210" spans="1:4" x14ac:dyDescent="0.2">
      <c r="A1210" t="s">
        <v>207</v>
      </c>
      <c r="B1210">
        <v>12.7</v>
      </c>
      <c r="C1210">
        <v>-0.3</v>
      </c>
    </row>
    <row r="1211" spans="1:4" x14ac:dyDescent="0.2">
      <c r="A1211" t="s">
        <v>131</v>
      </c>
      <c r="B1211" t="s">
        <v>1571</v>
      </c>
      <c r="C1211">
        <v>0.5</v>
      </c>
    </row>
    <row r="1212" spans="1:4" x14ac:dyDescent="0.2">
      <c r="A1212" t="s">
        <v>70</v>
      </c>
      <c r="B1212">
        <v>9</v>
      </c>
      <c r="C1212">
        <v>-0.3</v>
      </c>
    </row>
    <row r="1213" spans="1:4" x14ac:dyDescent="0.2">
      <c r="A1213" t="s">
        <v>72</v>
      </c>
      <c r="B1213">
        <v>0.4</v>
      </c>
      <c r="C1213" t="s">
        <v>1604</v>
      </c>
    </row>
    <row r="1214" spans="1:4" x14ac:dyDescent="0.2">
      <c r="A1214" t="s">
        <v>72</v>
      </c>
      <c r="B1214">
        <v>0.2</v>
      </c>
      <c r="C1214" t="s">
        <v>1606</v>
      </c>
    </row>
    <row r="1215" spans="1:4" x14ac:dyDescent="0.2">
      <c r="A1215" t="s">
        <v>120</v>
      </c>
      <c r="B1215" t="s">
        <v>1571</v>
      </c>
      <c r="C1215">
        <v>0.2</v>
      </c>
    </row>
    <row r="1216" spans="1:4" x14ac:dyDescent="0.2">
      <c r="A1216" t="s">
        <v>118</v>
      </c>
      <c r="B1216" t="s">
        <v>1655</v>
      </c>
      <c r="C1216">
        <v>16</v>
      </c>
    </row>
    <row r="1217" spans="1:4" x14ac:dyDescent="0.2">
      <c r="A1217" t="s">
        <v>118</v>
      </c>
      <c r="B1217" t="s">
        <v>1655</v>
      </c>
      <c r="C1217">
        <v>10</v>
      </c>
    </row>
    <row r="1218" spans="1:4" x14ac:dyDescent="0.2">
      <c r="A1218" t="s">
        <v>110</v>
      </c>
    </row>
    <row r="1219" spans="1:4" x14ac:dyDescent="0.2">
      <c r="A1219" t="s">
        <v>169</v>
      </c>
    </row>
    <row r="1220" spans="1:4" x14ac:dyDescent="0.2">
      <c r="A1220" t="s">
        <v>1575</v>
      </c>
      <c r="B1220" t="s">
        <v>1576</v>
      </c>
      <c r="C1220" t="s">
        <v>1577</v>
      </c>
      <c r="D1220" t="s">
        <v>1578</v>
      </c>
    </row>
    <row r="1221" spans="1:4" x14ac:dyDescent="0.2">
      <c r="A1221" t="s">
        <v>882</v>
      </c>
      <c r="B1221" t="s">
        <v>1579</v>
      </c>
      <c r="C1221" t="s">
        <v>1580</v>
      </c>
    </row>
    <row r="1222" spans="1:4" x14ac:dyDescent="0.2">
      <c r="A1222" t="s">
        <v>487</v>
      </c>
      <c r="B1222" t="s">
        <v>1576</v>
      </c>
      <c r="C1222" t="s">
        <v>1704</v>
      </c>
      <c r="D1222" s="8">
        <v>37415</v>
      </c>
    </row>
    <row r="1223" spans="1:4" x14ac:dyDescent="0.2">
      <c r="A1223" t="s">
        <v>1595</v>
      </c>
      <c r="B1223" t="s">
        <v>1596</v>
      </c>
      <c r="C1223" t="s">
        <v>1597</v>
      </c>
    </row>
    <row r="1224" spans="1:4" x14ac:dyDescent="0.2">
      <c r="A1224" t="s">
        <v>1595</v>
      </c>
      <c r="B1224" t="s">
        <v>1598</v>
      </c>
      <c r="C1224" t="s">
        <v>1599</v>
      </c>
      <c r="D1224" t="s">
        <v>1597</v>
      </c>
    </row>
    <row r="1225" spans="1:4" x14ac:dyDescent="0.2">
      <c r="A1225" t="s">
        <v>71</v>
      </c>
      <c r="B1225" t="s">
        <v>1706</v>
      </c>
    </row>
    <row r="1226" spans="1:4" x14ac:dyDescent="0.2">
      <c r="A1226" t="s">
        <v>200</v>
      </c>
      <c r="B1226">
        <v>1.35</v>
      </c>
      <c r="C1226" t="s">
        <v>1658</v>
      </c>
    </row>
    <row r="1227" spans="1:4" x14ac:dyDescent="0.2">
      <c r="A1227" t="s">
        <v>70</v>
      </c>
      <c r="B1227">
        <v>8.1</v>
      </c>
      <c r="C1227">
        <v>0.1</v>
      </c>
    </row>
    <row r="1228" spans="1:4" x14ac:dyDescent="0.2">
      <c r="A1228" t="s">
        <v>57</v>
      </c>
      <c r="B1228">
        <v>54</v>
      </c>
      <c r="C1228" t="s">
        <v>1681</v>
      </c>
    </row>
    <row r="1229" spans="1:4" x14ac:dyDescent="0.2">
      <c r="A1229" t="s">
        <v>176</v>
      </c>
      <c r="B1229">
        <v>24</v>
      </c>
      <c r="C1229">
        <v>-0.1</v>
      </c>
    </row>
    <row r="1230" spans="1:4" x14ac:dyDescent="0.2">
      <c r="A1230" t="s">
        <v>176</v>
      </c>
      <c r="B1230">
        <v>30</v>
      </c>
      <c r="C1230">
        <v>0.1</v>
      </c>
    </row>
    <row r="1231" spans="1:4" x14ac:dyDescent="0.2">
      <c r="A1231" t="s">
        <v>176</v>
      </c>
      <c r="B1231">
        <v>16</v>
      </c>
      <c r="C1231">
        <v>0.2</v>
      </c>
    </row>
    <row r="1232" spans="1:4" x14ac:dyDescent="0.2">
      <c r="A1232" t="s">
        <v>114</v>
      </c>
      <c r="B1232">
        <v>22.2</v>
      </c>
      <c r="C1232">
        <v>0.2</v>
      </c>
    </row>
    <row r="1233" spans="1:4" x14ac:dyDescent="0.2">
      <c r="A1233" t="s">
        <v>52</v>
      </c>
      <c r="B1233">
        <v>13</v>
      </c>
      <c r="C1233">
        <v>0.1</v>
      </c>
    </row>
    <row r="1234" spans="1:4" x14ac:dyDescent="0.2">
      <c r="A1234" t="s">
        <v>71</v>
      </c>
      <c r="B1234">
        <v>11.7</v>
      </c>
      <c r="C1234">
        <v>-0.1</v>
      </c>
    </row>
    <row r="1235" spans="1:4" x14ac:dyDescent="0.2">
      <c r="A1235" t="s">
        <v>173</v>
      </c>
      <c r="B1235">
        <v>4</v>
      </c>
      <c r="C1235">
        <v>0.1</v>
      </c>
    </row>
    <row r="1236" spans="1:4" x14ac:dyDescent="0.2">
      <c r="A1236" t="s">
        <v>173</v>
      </c>
      <c r="B1236">
        <v>0.2</v>
      </c>
      <c r="C1236">
        <v>0.05</v>
      </c>
    </row>
    <row r="1237" spans="1:4" x14ac:dyDescent="0.2">
      <c r="A1237" t="s">
        <v>52</v>
      </c>
      <c r="B1237">
        <v>1.7</v>
      </c>
      <c r="C1237">
        <v>0.1</v>
      </c>
    </row>
    <row r="1238" spans="1:4" x14ac:dyDescent="0.2">
      <c r="A1238" t="s">
        <v>57</v>
      </c>
      <c r="B1238">
        <v>50.8</v>
      </c>
      <c r="C1238">
        <v>0.1</v>
      </c>
    </row>
    <row r="1239" spans="1:4" x14ac:dyDescent="0.2">
      <c r="A1239" t="s">
        <v>57</v>
      </c>
      <c r="B1239">
        <v>51.1</v>
      </c>
      <c r="C1239">
        <v>0.03</v>
      </c>
    </row>
    <row r="1240" spans="1:4" x14ac:dyDescent="0.2">
      <c r="A1240" t="s">
        <v>207</v>
      </c>
      <c r="B1240">
        <v>46.4</v>
      </c>
      <c r="C1240">
        <v>-0.05</v>
      </c>
    </row>
    <row r="1241" spans="1:4" x14ac:dyDescent="0.2">
      <c r="A1241" t="s">
        <v>70</v>
      </c>
      <c r="B1241">
        <v>43.4</v>
      </c>
      <c r="C1241">
        <v>-0.2</v>
      </c>
    </row>
    <row r="1242" spans="1:4" x14ac:dyDescent="0.2">
      <c r="A1242" t="s">
        <v>70</v>
      </c>
      <c r="B1242">
        <v>35.200000000000003</v>
      </c>
      <c r="C1242">
        <v>0.1</v>
      </c>
    </row>
    <row r="1243" spans="1:4" x14ac:dyDescent="0.2">
      <c r="A1243" t="s">
        <v>70</v>
      </c>
      <c r="B1243">
        <v>12.2</v>
      </c>
      <c r="C1243" t="s">
        <v>1584</v>
      </c>
    </row>
    <row r="1244" spans="1:4" x14ac:dyDescent="0.2">
      <c r="A1244" t="s">
        <v>131</v>
      </c>
      <c r="B1244">
        <v>4</v>
      </c>
      <c r="C1244">
        <v>0.2</v>
      </c>
    </row>
    <row r="1245" spans="1:4" x14ac:dyDescent="0.2">
      <c r="A1245" t="s">
        <v>110</v>
      </c>
      <c r="B1245" t="s">
        <v>1572</v>
      </c>
      <c r="C1245" t="s">
        <v>1573</v>
      </c>
      <c r="D1245" t="s">
        <v>1574</v>
      </c>
    </row>
    <row r="1246" spans="1:4" x14ac:dyDescent="0.2">
      <c r="A1246" t="s">
        <v>1575</v>
      </c>
      <c r="B1246" t="s">
        <v>1576</v>
      </c>
      <c r="C1246" t="s">
        <v>1577</v>
      </c>
      <c r="D1246" t="s">
        <v>1578</v>
      </c>
    </row>
    <row r="1247" spans="1:4" x14ac:dyDescent="0.2">
      <c r="A1247" t="s">
        <v>882</v>
      </c>
      <c r="B1247" t="s">
        <v>1579</v>
      </c>
      <c r="C1247" t="s">
        <v>1580</v>
      </c>
    </row>
    <row r="1248" spans="1:4" x14ac:dyDescent="0.2">
      <c r="A1248" t="s">
        <v>1581</v>
      </c>
      <c r="B1248" t="s">
        <v>1576</v>
      </c>
      <c r="C1248" t="s">
        <v>1577</v>
      </c>
      <c r="D1248" t="s">
        <v>1582</v>
      </c>
    </row>
    <row r="1249" spans="1:3" x14ac:dyDescent="0.2">
      <c r="A1249" t="s">
        <v>1605</v>
      </c>
      <c r="B1249">
        <v>4.7</v>
      </c>
      <c r="C1249">
        <v>-0.1</v>
      </c>
    </row>
    <row r="1250" spans="1:3" x14ac:dyDescent="0.2">
      <c r="A1250" t="s">
        <v>200</v>
      </c>
      <c r="B1250">
        <v>1.35</v>
      </c>
      <c r="C1250" t="s">
        <v>1618</v>
      </c>
    </row>
    <row r="1251" spans="1:3" x14ac:dyDescent="0.2">
      <c r="A1251" t="s">
        <v>70</v>
      </c>
      <c r="B1251">
        <v>8.1</v>
      </c>
      <c r="C1251">
        <v>0.1</v>
      </c>
    </row>
    <row r="1252" spans="1:3" x14ac:dyDescent="0.2">
      <c r="A1252" t="s">
        <v>57</v>
      </c>
      <c r="B1252">
        <v>54</v>
      </c>
      <c r="C1252" t="s">
        <v>1608</v>
      </c>
    </row>
    <row r="1253" spans="1:3" x14ac:dyDescent="0.2">
      <c r="A1253" t="s">
        <v>176</v>
      </c>
      <c r="B1253">
        <v>24</v>
      </c>
      <c r="C1253">
        <v>-0.1</v>
      </c>
    </row>
    <row r="1254" spans="1:3" x14ac:dyDescent="0.2">
      <c r="A1254" t="s">
        <v>176</v>
      </c>
      <c r="B1254">
        <v>30</v>
      </c>
      <c r="C1254">
        <v>0.1</v>
      </c>
    </row>
    <row r="1255" spans="1:3" x14ac:dyDescent="0.2">
      <c r="A1255" t="s">
        <v>176</v>
      </c>
      <c r="B1255">
        <v>16</v>
      </c>
      <c r="C1255">
        <v>0.2</v>
      </c>
    </row>
    <row r="1256" spans="1:3" x14ac:dyDescent="0.2">
      <c r="A1256" t="s">
        <v>114</v>
      </c>
      <c r="B1256">
        <v>22.2</v>
      </c>
      <c r="C1256">
        <v>0.2</v>
      </c>
    </row>
    <row r="1257" spans="1:3" x14ac:dyDescent="0.2">
      <c r="A1257" t="s">
        <v>52</v>
      </c>
      <c r="B1257">
        <v>13</v>
      </c>
      <c r="C1257">
        <v>0.1</v>
      </c>
    </row>
    <row r="1258" spans="1:3" x14ac:dyDescent="0.2">
      <c r="A1258" t="s">
        <v>71</v>
      </c>
      <c r="B1258">
        <v>11.7</v>
      </c>
      <c r="C1258">
        <v>-0.1</v>
      </c>
    </row>
    <row r="1259" spans="1:3" x14ac:dyDescent="0.2">
      <c r="A1259" t="s">
        <v>173</v>
      </c>
      <c r="B1259">
        <v>4</v>
      </c>
      <c r="C1259">
        <v>0.1</v>
      </c>
    </row>
    <row r="1260" spans="1:3" x14ac:dyDescent="0.2">
      <c r="A1260" t="s">
        <v>173</v>
      </c>
      <c r="B1260">
        <v>0.2</v>
      </c>
      <c r="C1260">
        <v>0.05</v>
      </c>
    </row>
    <row r="1261" spans="1:3" x14ac:dyDescent="0.2">
      <c r="A1261" t="s">
        <v>52</v>
      </c>
      <c r="B1261">
        <v>1.7</v>
      </c>
      <c r="C1261">
        <v>0.1</v>
      </c>
    </row>
    <row r="1262" spans="1:3" x14ac:dyDescent="0.2">
      <c r="A1262" t="s">
        <v>57</v>
      </c>
      <c r="B1262">
        <v>50.8</v>
      </c>
      <c r="C1262">
        <v>0.1</v>
      </c>
    </row>
    <row r="1263" spans="1:3" x14ac:dyDescent="0.2">
      <c r="A1263" t="s">
        <v>57</v>
      </c>
      <c r="B1263">
        <v>51.1</v>
      </c>
      <c r="C1263">
        <v>0.03</v>
      </c>
    </row>
    <row r="1264" spans="1:3" x14ac:dyDescent="0.2">
      <c r="A1264" t="s">
        <v>207</v>
      </c>
      <c r="B1264">
        <v>46.4</v>
      </c>
      <c r="C1264">
        <v>-0.05</v>
      </c>
    </row>
    <row r="1265" spans="1:4" x14ac:dyDescent="0.2">
      <c r="A1265" t="s">
        <v>70</v>
      </c>
      <c r="B1265">
        <v>43.4</v>
      </c>
      <c r="C1265">
        <v>-0.2</v>
      </c>
    </row>
    <row r="1266" spans="1:4" x14ac:dyDescent="0.2">
      <c r="A1266" t="s">
        <v>70</v>
      </c>
      <c r="B1266">
        <v>35.200000000000003</v>
      </c>
      <c r="C1266">
        <v>0.1</v>
      </c>
    </row>
    <row r="1267" spans="1:4" x14ac:dyDescent="0.2">
      <c r="A1267" t="s">
        <v>70</v>
      </c>
      <c r="B1267">
        <v>12.2</v>
      </c>
      <c r="C1267" t="s">
        <v>1584</v>
      </c>
    </row>
    <row r="1268" spans="1:4" x14ac:dyDescent="0.2">
      <c r="A1268" t="s">
        <v>131</v>
      </c>
      <c r="B1268">
        <v>4</v>
      </c>
      <c r="C1268">
        <v>0.2</v>
      </c>
    </row>
    <row r="1269" spans="1:4" x14ac:dyDescent="0.2">
      <c r="A1269" t="s">
        <v>110</v>
      </c>
      <c r="B1269" t="s">
        <v>1572</v>
      </c>
      <c r="C1269" t="s">
        <v>1573</v>
      </c>
      <c r="D1269" t="s">
        <v>1574</v>
      </c>
    </row>
    <row r="1270" spans="1:4" x14ac:dyDescent="0.2">
      <c r="A1270" t="s">
        <v>1575</v>
      </c>
      <c r="B1270" t="s">
        <v>1576</v>
      </c>
      <c r="C1270" t="s">
        <v>1577</v>
      </c>
      <c r="D1270" t="s">
        <v>1578</v>
      </c>
    </row>
    <row r="1271" spans="1:4" x14ac:dyDescent="0.2">
      <c r="A1271" t="s">
        <v>882</v>
      </c>
      <c r="B1271" t="s">
        <v>1579</v>
      </c>
      <c r="C1271" t="s">
        <v>1580</v>
      </c>
    </row>
    <row r="1272" spans="1:4" x14ac:dyDescent="0.2">
      <c r="A1272" t="s">
        <v>1581</v>
      </c>
      <c r="B1272" t="s">
        <v>1576</v>
      </c>
      <c r="C1272" t="s">
        <v>1577</v>
      </c>
      <c r="D1272" t="s">
        <v>1582</v>
      </c>
    </row>
    <row r="1273" spans="1:4" x14ac:dyDescent="0.2">
      <c r="A1273" t="s">
        <v>52</v>
      </c>
      <c r="B1273">
        <v>12.05</v>
      </c>
      <c r="C1273" t="s">
        <v>1656</v>
      </c>
    </row>
    <row r="1274" spans="1:4" x14ac:dyDescent="0.2">
      <c r="A1274" t="s">
        <v>52</v>
      </c>
      <c r="B1274">
        <v>12.7</v>
      </c>
      <c r="C1274" t="s">
        <v>1606</v>
      </c>
    </row>
    <row r="1275" spans="1:4" x14ac:dyDescent="0.2">
      <c r="A1275" t="s">
        <v>52</v>
      </c>
      <c r="B1275">
        <v>3.6</v>
      </c>
      <c r="C1275">
        <v>0.1</v>
      </c>
    </row>
    <row r="1276" spans="1:4" x14ac:dyDescent="0.2">
      <c r="A1276" t="s">
        <v>156</v>
      </c>
      <c r="B1276">
        <v>0.03</v>
      </c>
    </row>
    <row r="1277" spans="1:4" x14ac:dyDescent="0.2">
      <c r="A1277" t="s">
        <v>57</v>
      </c>
      <c r="B1277">
        <v>45.35</v>
      </c>
      <c r="C1277">
        <v>-0.05</v>
      </c>
    </row>
    <row r="1278" spans="1:4" x14ac:dyDescent="0.2">
      <c r="A1278" t="s">
        <v>57</v>
      </c>
      <c r="B1278">
        <v>15.3</v>
      </c>
      <c r="C1278">
        <v>0.2</v>
      </c>
    </row>
    <row r="1279" spans="1:4" x14ac:dyDescent="0.2">
      <c r="A1279" t="s">
        <v>57</v>
      </c>
      <c r="B1279" t="s">
        <v>1707</v>
      </c>
    </row>
    <row r="1280" spans="1:4" x14ac:dyDescent="0.2">
      <c r="A1280" t="s">
        <v>70</v>
      </c>
      <c r="B1280">
        <v>36.799999999999997</v>
      </c>
      <c r="C1280">
        <v>-0.2</v>
      </c>
    </row>
    <row r="1281" spans="1:5" x14ac:dyDescent="0.2">
      <c r="A1281" t="s">
        <v>70</v>
      </c>
      <c r="B1281">
        <v>5.0999999999999996</v>
      </c>
      <c r="C1281">
        <v>-0.3</v>
      </c>
    </row>
    <row r="1282" spans="1:5" x14ac:dyDescent="0.2">
      <c r="A1282" t="s">
        <v>120</v>
      </c>
      <c r="B1282" t="s">
        <v>1571</v>
      </c>
      <c r="C1282">
        <v>0.1</v>
      </c>
    </row>
    <row r="1283" spans="1:5" x14ac:dyDescent="0.2">
      <c r="A1283" t="s">
        <v>72</v>
      </c>
      <c r="B1283">
        <v>0.2</v>
      </c>
      <c r="C1283">
        <v>0.2</v>
      </c>
      <c r="D1283" t="s">
        <v>1123</v>
      </c>
      <c r="E1283" t="s">
        <v>1662</v>
      </c>
    </row>
    <row r="1284" spans="1:5" x14ac:dyDescent="0.2">
      <c r="A1284" t="s">
        <v>209</v>
      </c>
      <c r="B1284">
        <v>0.5</v>
      </c>
    </row>
    <row r="1285" spans="1:5" x14ac:dyDescent="0.2">
      <c r="A1285" t="s">
        <v>118</v>
      </c>
      <c r="B1285" t="s">
        <v>1655</v>
      </c>
      <c r="C1285">
        <v>16</v>
      </c>
    </row>
    <row r="1286" spans="1:5" x14ac:dyDescent="0.2">
      <c r="A1286" t="s">
        <v>1605</v>
      </c>
      <c r="B1286">
        <v>6.8</v>
      </c>
      <c r="C1286" t="s">
        <v>1606</v>
      </c>
    </row>
    <row r="1287" spans="1:5" x14ac:dyDescent="0.2">
      <c r="A1287" t="s">
        <v>1595</v>
      </c>
      <c r="B1287" t="s">
        <v>1596</v>
      </c>
      <c r="C1287" t="s">
        <v>1597</v>
      </c>
    </row>
    <row r="1288" spans="1:5" x14ac:dyDescent="0.2">
      <c r="A1288" t="s">
        <v>1595</v>
      </c>
      <c r="B1288" t="s">
        <v>1598</v>
      </c>
      <c r="C1288" t="s">
        <v>1599</v>
      </c>
      <c r="D1288" t="s">
        <v>1597</v>
      </c>
    </row>
    <row r="1289" spans="1:5" x14ac:dyDescent="0.2">
      <c r="A1289" t="s">
        <v>114</v>
      </c>
      <c r="B1289">
        <v>17.100000000000001</v>
      </c>
      <c r="C1289" t="s">
        <v>1584</v>
      </c>
    </row>
    <row r="1290" spans="1:5" x14ac:dyDescent="0.2">
      <c r="A1290" t="s">
        <v>71</v>
      </c>
      <c r="B1290">
        <v>6.1</v>
      </c>
      <c r="C1290" t="s">
        <v>1584</v>
      </c>
    </row>
    <row r="1291" spans="1:5" x14ac:dyDescent="0.2">
      <c r="A1291" t="s">
        <v>72</v>
      </c>
      <c r="B1291">
        <v>0.2</v>
      </c>
      <c r="C1291">
        <v>0.1</v>
      </c>
    </row>
    <row r="1292" spans="1:5" x14ac:dyDescent="0.2">
      <c r="A1292" t="s">
        <v>118</v>
      </c>
      <c r="B1292" t="s">
        <v>1571</v>
      </c>
      <c r="C1292" t="s">
        <v>1619</v>
      </c>
      <c r="D1292">
        <v>0.2</v>
      </c>
    </row>
    <row r="1293" spans="1:5" x14ac:dyDescent="0.2">
      <c r="A1293" t="s">
        <v>120</v>
      </c>
      <c r="B1293" t="s">
        <v>1571</v>
      </c>
      <c r="C1293">
        <v>0.03</v>
      </c>
      <c r="D1293" t="s">
        <v>1593</v>
      </c>
      <c r="E1293" t="s">
        <v>1594</v>
      </c>
    </row>
    <row r="1294" spans="1:5" x14ac:dyDescent="0.2">
      <c r="A1294" t="s">
        <v>117</v>
      </c>
      <c r="B1294" t="s">
        <v>1571</v>
      </c>
      <c r="C1294">
        <v>0.02</v>
      </c>
      <c r="D1294" t="s">
        <v>1593</v>
      </c>
      <c r="E1294" t="s">
        <v>1594</v>
      </c>
    </row>
    <row r="1295" spans="1:5" x14ac:dyDescent="0.2">
      <c r="A1295" t="s">
        <v>156</v>
      </c>
      <c r="B1295" t="s">
        <v>1571</v>
      </c>
      <c r="C1295">
        <v>5.0000000000000001E-3</v>
      </c>
    </row>
    <row r="1296" spans="1:5" x14ac:dyDescent="0.2">
      <c r="A1296" t="s">
        <v>70</v>
      </c>
      <c r="B1296">
        <v>3.1</v>
      </c>
      <c r="C1296">
        <v>0.02</v>
      </c>
    </row>
    <row r="1297" spans="1:5" x14ac:dyDescent="0.2">
      <c r="A1297" t="s">
        <v>115</v>
      </c>
      <c r="B1297">
        <v>0.05</v>
      </c>
      <c r="C1297">
        <v>0.1</v>
      </c>
    </row>
    <row r="1298" spans="1:5" x14ac:dyDescent="0.2">
      <c r="A1298" t="s">
        <v>71</v>
      </c>
      <c r="B1298">
        <v>2</v>
      </c>
      <c r="C1298" t="s">
        <v>1584</v>
      </c>
    </row>
    <row r="1299" spans="1:5" x14ac:dyDescent="0.2">
      <c r="A1299" t="s">
        <v>70</v>
      </c>
      <c r="B1299">
        <v>15.8</v>
      </c>
      <c r="C1299" t="s">
        <v>1583</v>
      </c>
    </row>
    <row r="1300" spans="1:5" x14ac:dyDescent="0.2">
      <c r="A1300" t="s">
        <v>110</v>
      </c>
      <c r="B1300" t="s">
        <v>1572</v>
      </c>
      <c r="C1300" t="s">
        <v>1573</v>
      </c>
      <c r="D1300" t="s">
        <v>1574</v>
      </c>
    </row>
    <row r="1301" spans="1:5" x14ac:dyDescent="0.2">
      <c r="A1301" t="s">
        <v>1575</v>
      </c>
      <c r="B1301" t="s">
        <v>1576</v>
      </c>
      <c r="C1301" t="s">
        <v>1577</v>
      </c>
      <c r="D1301" t="s">
        <v>1578</v>
      </c>
    </row>
    <row r="1302" spans="1:5" x14ac:dyDescent="0.2">
      <c r="A1302" t="s">
        <v>114</v>
      </c>
      <c r="B1302">
        <v>17.100000000000001</v>
      </c>
      <c r="C1302" t="s">
        <v>1584</v>
      </c>
    </row>
    <row r="1303" spans="1:5" x14ac:dyDescent="0.2">
      <c r="A1303" t="s">
        <v>1605</v>
      </c>
      <c r="B1303">
        <v>6.1</v>
      </c>
      <c r="C1303" t="s">
        <v>1584</v>
      </c>
    </row>
    <row r="1304" spans="1:5" x14ac:dyDescent="0.2">
      <c r="A1304" t="s">
        <v>72</v>
      </c>
      <c r="B1304">
        <v>0.2</v>
      </c>
      <c r="C1304">
        <v>0.1</v>
      </c>
    </row>
    <row r="1305" spans="1:5" x14ac:dyDescent="0.2">
      <c r="A1305" t="s">
        <v>118</v>
      </c>
      <c r="B1305" t="s">
        <v>1571</v>
      </c>
      <c r="C1305" t="s">
        <v>1619</v>
      </c>
      <c r="D1305">
        <v>0.2</v>
      </c>
    </row>
    <row r="1306" spans="1:5" x14ac:dyDescent="0.2">
      <c r="A1306" t="s">
        <v>120</v>
      </c>
      <c r="B1306" t="s">
        <v>1571</v>
      </c>
      <c r="C1306">
        <v>0.03</v>
      </c>
      <c r="D1306" t="s">
        <v>1593</v>
      </c>
      <c r="E1306" t="s">
        <v>1594</v>
      </c>
    </row>
    <row r="1307" spans="1:5" x14ac:dyDescent="0.2">
      <c r="A1307" t="s">
        <v>117</v>
      </c>
      <c r="B1307" t="s">
        <v>1571</v>
      </c>
      <c r="C1307">
        <v>0.02</v>
      </c>
      <c r="D1307" t="s">
        <v>1593</v>
      </c>
      <c r="E1307" t="s">
        <v>1594</v>
      </c>
    </row>
    <row r="1308" spans="1:5" x14ac:dyDescent="0.2">
      <c r="A1308" t="s">
        <v>156</v>
      </c>
      <c r="B1308" t="s">
        <v>1571</v>
      </c>
      <c r="C1308">
        <v>5.0000000000000001E-3</v>
      </c>
    </row>
    <row r="1309" spans="1:5" x14ac:dyDescent="0.2">
      <c r="A1309" t="s">
        <v>70</v>
      </c>
      <c r="B1309">
        <v>3.1</v>
      </c>
      <c r="C1309">
        <v>0.02</v>
      </c>
    </row>
    <row r="1310" spans="1:5" x14ac:dyDescent="0.2">
      <c r="A1310" t="s">
        <v>115</v>
      </c>
      <c r="B1310">
        <v>0.05</v>
      </c>
      <c r="C1310">
        <v>0.1</v>
      </c>
    </row>
    <row r="1311" spans="1:5" x14ac:dyDescent="0.2">
      <c r="A1311" t="s">
        <v>110</v>
      </c>
      <c r="B1311" t="s">
        <v>1572</v>
      </c>
      <c r="C1311" t="s">
        <v>1573</v>
      </c>
      <c r="D1311" t="s">
        <v>1708</v>
      </c>
    </row>
    <row r="1312" spans="1:5" x14ac:dyDescent="0.2">
      <c r="A1312" t="s">
        <v>1575</v>
      </c>
      <c r="B1312" t="s">
        <v>1576</v>
      </c>
      <c r="C1312" t="s">
        <v>1577</v>
      </c>
      <c r="D1312" t="s">
        <v>1578</v>
      </c>
    </row>
    <row r="1313" spans="1:4" x14ac:dyDescent="0.2">
      <c r="A1313" t="s">
        <v>882</v>
      </c>
      <c r="B1313" t="s">
        <v>1579</v>
      </c>
      <c r="C1313" t="s">
        <v>1580</v>
      </c>
    </row>
    <row r="1314" spans="1:4" x14ac:dyDescent="0.2">
      <c r="A1314" t="s">
        <v>1581</v>
      </c>
      <c r="B1314" t="s">
        <v>1576</v>
      </c>
      <c r="C1314" t="s">
        <v>1577</v>
      </c>
      <c r="D1314" t="s">
        <v>1582</v>
      </c>
    </row>
    <row r="1315" spans="1:4" x14ac:dyDescent="0.2">
      <c r="A1315" t="s">
        <v>114</v>
      </c>
      <c r="B1315">
        <v>17.3</v>
      </c>
      <c r="C1315" t="s">
        <v>1656</v>
      </c>
    </row>
    <row r="1316" spans="1:4" x14ac:dyDescent="0.2">
      <c r="A1316" t="s">
        <v>52</v>
      </c>
      <c r="B1316">
        <v>5.9</v>
      </c>
      <c r="C1316" t="s">
        <v>1656</v>
      </c>
    </row>
    <row r="1317" spans="1:4" x14ac:dyDescent="0.2">
      <c r="A1317" t="s">
        <v>52</v>
      </c>
      <c r="B1317">
        <v>10.8</v>
      </c>
      <c r="C1317">
        <v>0.15</v>
      </c>
    </row>
    <row r="1318" spans="1:4" x14ac:dyDescent="0.2">
      <c r="A1318" t="s">
        <v>52</v>
      </c>
      <c r="B1318">
        <v>8.3000000000000007</v>
      </c>
      <c r="C1318">
        <v>-0.1</v>
      </c>
    </row>
    <row r="1319" spans="1:4" x14ac:dyDescent="0.2">
      <c r="A1319" t="s">
        <v>1605</v>
      </c>
      <c r="B1319">
        <v>11</v>
      </c>
      <c r="C1319" t="s">
        <v>1604</v>
      </c>
    </row>
    <row r="1320" spans="1:4" x14ac:dyDescent="0.2">
      <c r="A1320" t="s">
        <v>1605</v>
      </c>
      <c r="B1320">
        <v>6.6</v>
      </c>
      <c r="C1320">
        <v>0.3</v>
      </c>
    </row>
    <row r="1321" spans="1:4" x14ac:dyDescent="0.2">
      <c r="A1321" t="s">
        <v>1605</v>
      </c>
      <c r="B1321">
        <v>4.5999999999999996</v>
      </c>
      <c r="C1321" t="s">
        <v>1656</v>
      </c>
    </row>
    <row r="1322" spans="1:4" x14ac:dyDescent="0.2">
      <c r="A1322" t="s">
        <v>1605</v>
      </c>
      <c r="B1322" t="s">
        <v>1709</v>
      </c>
    </row>
    <row r="1323" spans="1:4" x14ac:dyDescent="0.2">
      <c r="A1323" t="s">
        <v>70</v>
      </c>
      <c r="B1323">
        <v>15.5</v>
      </c>
      <c r="C1323">
        <f>0.05/-0.1</f>
        <v>-0.5</v>
      </c>
    </row>
    <row r="1324" spans="1:4" x14ac:dyDescent="0.2">
      <c r="A1324" t="s">
        <v>70</v>
      </c>
      <c r="B1324">
        <v>13</v>
      </c>
      <c r="C1324" t="s">
        <v>1606</v>
      </c>
    </row>
    <row r="1325" spans="1:4" x14ac:dyDescent="0.2">
      <c r="A1325" t="s">
        <v>70</v>
      </c>
      <c r="B1325">
        <v>3</v>
      </c>
      <c r="C1325">
        <v>-0.1</v>
      </c>
    </row>
    <row r="1326" spans="1:4" x14ac:dyDescent="0.2">
      <c r="A1326" t="s">
        <v>70</v>
      </c>
      <c r="B1326">
        <v>3.1</v>
      </c>
      <c r="C1326">
        <f>0.2/0.05</f>
        <v>4</v>
      </c>
    </row>
    <row r="1327" spans="1:4" x14ac:dyDescent="0.2">
      <c r="A1327" t="s">
        <v>70</v>
      </c>
      <c r="B1327">
        <v>14</v>
      </c>
      <c r="C1327" t="s">
        <v>1606</v>
      </c>
    </row>
    <row r="1328" spans="1:4" x14ac:dyDescent="0.2">
      <c r="A1328" t="s">
        <v>207</v>
      </c>
      <c r="B1328">
        <v>14.7</v>
      </c>
      <c r="C1328">
        <v>-0.2</v>
      </c>
    </row>
    <row r="1329" spans="1:4" x14ac:dyDescent="0.2">
      <c r="A1329" t="s">
        <v>57</v>
      </c>
      <c r="B1329">
        <v>21.02</v>
      </c>
      <c r="C1329">
        <v>0.03</v>
      </c>
    </row>
    <row r="1330" spans="1:4" x14ac:dyDescent="0.2">
      <c r="A1330" t="s">
        <v>57</v>
      </c>
      <c r="B1330">
        <v>15.02</v>
      </c>
      <c r="C1330">
        <v>0.03</v>
      </c>
    </row>
    <row r="1331" spans="1:4" x14ac:dyDescent="0.2">
      <c r="A1331" t="s">
        <v>57</v>
      </c>
      <c r="B1331">
        <v>18.3</v>
      </c>
      <c r="C1331" t="s">
        <v>1656</v>
      </c>
    </row>
    <row r="1332" spans="1:4" x14ac:dyDescent="0.2">
      <c r="A1332" t="s">
        <v>173</v>
      </c>
      <c r="B1332">
        <v>9.5500000000000007</v>
      </c>
      <c r="C1332" t="s">
        <v>1693</v>
      </c>
    </row>
    <row r="1333" spans="1:4" x14ac:dyDescent="0.2">
      <c r="A1333" t="s">
        <v>70</v>
      </c>
      <c r="B1333">
        <v>2</v>
      </c>
      <c r="C1333" t="s">
        <v>1606</v>
      </c>
    </row>
    <row r="1334" spans="1:4" x14ac:dyDescent="0.2">
      <c r="A1334" t="s">
        <v>1710</v>
      </c>
      <c r="B1334">
        <v>8</v>
      </c>
      <c r="C1334" t="s">
        <v>1585</v>
      </c>
    </row>
    <row r="1335" spans="1:4" x14ac:dyDescent="0.2">
      <c r="A1335" t="s">
        <v>120</v>
      </c>
      <c r="B1335" t="s">
        <v>1571</v>
      </c>
      <c r="C1335">
        <v>0.04</v>
      </c>
    </row>
    <row r="1336" spans="1:4" x14ac:dyDescent="0.2">
      <c r="A1336" t="s">
        <v>1605</v>
      </c>
      <c r="B1336" t="s">
        <v>1711</v>
      </c>
    </row>
    <row r="1337" spans="1:4" x14ac:dyDescent="0.2">
      <c r="A1337" t="s">
        <v>52</v>
      </c>
      <c r="B1337">
        <v>2.2000000000000002</v>
      </c>
      <c r="C1337" t="s">
        <v>1656</v>
      </c>
    </row>
    <row r="1338" spans="1:4" x14ac:dyDescent="0.2">
      <c r="A1338" t="s">
        <v>70</v>
      </c>
      <c r="B1338">
        <v>15.5</v>
      </c>
      <c r="C1338">
        <f>0.05/-0.1</f>
        <v>-0.5</v>
      </c>
    </row>
    <row r="1339" spans="1:4" x14ac:dyDescent="0.2">
      <c r="A1339" t="s">
        <v>120</v>
      </c>
      <c r="B1339">
        <v>0.1</v>
      </c>
      <c r="C1339" t="s">
        <v>1593</v>
      </c>
      <c r="D1339" t="s">
        <v>1594</v>
      </c>
    </row>
    <row r="1340" spans="1:4" x14ac:dyDescent="0.2">
      <c r="A1340" t="s">
        <v>176</v>
      </c>
      <c r="B1340">
        <v>10.5</v>
      </c>
      <c r="C1340" t="s">
        <v>1604</v>
      </c>
    </row>
    <row r="1341" spans="1:4" x14ac:dyDescent="0.2">
      <c r="A1341" t="s">
        <v>1712</v>
      </c>
      <c r="B1341" t="s">
        <v>1571</v>
      </c>
      <c r="C1341">
        <v>0.2</v>
      </c>
      <c r="D1341" t="s">
        <v>1713</v>
      </c>
    </row>
    <row r="1342" spans="1:4" x14ac:dyDescent="0.2">
      <c r="A1342" t="s">
        <v>72</v>
      </c>
      <c r="B1342">
        <v>0.23</v>
      </c>
      <c r="C1342" t="s">
        <v>1615</v>
      </c>
    </row>
    <row r="1343" spans="1:4" x14ac:dyDescent="0.2">
      <c r="A1343" t="s">
        <v>72</v>
      </c>
      <c r="B1343">
        <v>0.4</v>
      </c>
      <c r="C1343" t="s">
        <v>1634</v>
      </c>
      <c r="D1343">
        <v>0.1</v>
      </c>
    </row>
    <row r="1344" spans="1:4" x14ac:dyDescent="0.2">
      <c r="A1344" t="s">
        <v>72</v>
      </c>
      <c r="B1344">
        <v>0.5</v>
      </c>
      <c r="C1344" t="s">
        <v>1606</v>
      </c>
    </row>
    <row r="1345" spans="1:4" x14ac:dyDescent="0.2">
      <c r="A1345" t="s">
        <v>72</v>
      </c>
      <c r="B1345" t="s">
        <v>1571</v>
      </c>
      <c r="C1345">
        <v>0.1</v>
      </c>
    </row>
    <row r="1346" spans="1:4" x14ac:dyDescent="0.2">
      <c r="A1346" t="s">
        <v>169</v>
      </c>
    </row>
    <row r="1347" spans="1:4" x14ac:dyDescent="0.2">
      <c r="A1347" t="s">
        <v>110</v>
      </c>
    </row>
    <row r="1348" spans="1:4" x14ac:dyDescent="0.2">
      <c r="A1348" t="s">
        <v>1575</v>
      </c>
      <c r="B1348" t="s">
        <v>1576</v>
      </c>
      <c r="C1348" t="s">
        <v>1577</v>
      </c>
      <c r="D1348" t="s">
        <v>1578</v>
      </c>
    </row>
    <row r="1349" spans="1:4" x14ac:dyDescent="0.2">
      <c r="A1349" t="s">
        <v>882</v>
      </c>
      <c r="B1349" t="s">
        <v>1579</v>
      </c>
      <c r="C1349" t="s">
        <v>1580</v>
      </c>
    </row>
    <row r="1350" spans="1:4" x14ac:dyDescent="0.2">
      <c r="A1350" t="s">
        <v>1581</v>
      </c>
      <c r="B1350" t="s">
        <v>1576</v>
      </c>
      <c r="C1350" t="s">
        <v>1577</v>
      </c>
      <c r="D1350" t="s">
        <v>1582</v>
      </c>
    </row>
    <row r="1351" spans="1:4" x14ac:dyDescent="0.2">
      <c r="A1351" t="s">
        <v>114</v>
      </c>
      <c r="B1351">
        <v>11</v>
      </c>
      <c r="C1351" t="s">
        <v>1584</v>
      </c>
    </row>
    <row r="1352" spans="1:4" x14ac:dyDescent="0.2">
      <c r="A1352" t="s">
        <v>71</v>
      </c>
      <c r="B1352">
        <v>6.1</v>
      </c>
      <c r="C1352" t="s">
        <v>1583</v>
      </c>
    </row>
    <row r="1353" spans="1:4" x14ac:dyDescent="0.2">
      <c r="A1353" t="s">
        <v>72</v>
      </c>
      <c r="B1353">
        <v>0.2</v>
      </c>
      <c r="C1353">
        <v>0.1</v>
      </c>
    </row>
    <row r="1354" spans="1:4" x14ac:dyDescent="0.2">
      <c r="A1354" t="s">
        <v>120</v>
      </c>
      <c r="B1354" t="s">
        <v>1571</v>
      </c>
      <c r="C1354">
        <v>0.03</v>
      </c>
    </row>
    <row r="1355" spans="1:4" x14ac:dyDescent="0.2">
      <c r="A1355" t="s">
        <v>118</v>
      </c>
      <c r="B1355" t="s">
        <v>1571</v>
      </c>
      <c r="C1355" t="s">
        <v>1619</v>
      </c>
      <c r="D1355">
        <v>0.2</v>
      </c>
    </row>
    <row r="1356" spans="1:4" x14ac:dyDescent="0.2">
      <c r="A1356" t="s">
        <v>117</v>
      </c>
      <c r="B1356" t="s">
        <v>1571</v>
      </c>
      <c r="C1356">
        <v>0.02</v>
      </c>
    </row>
    <row r="1357" spans="1:4" x14ac:dyDescent="0.2">
      <c r="A1357" t="s">
        <v>156</v>
      </c>
      <c r="B1357" t="s">
        <v>1571</v>
      </c>
      <c r="C1357">
        <v>5.0000000000000001E-3</v>
      </c>
    </row>
    <row r="1358" spans="1:4" x14ac:dyDescent="0.2">
      <c r="A1358" t="s">
        <v>70</v>
      </c>
      <c r="B1358">
        <v>3.1</v>
      </c>
      <c r="C1358">
        <v>0.02</v>
      </c>
    </row>
    <row r="1359" spans="1:4" x14ac:dyDescent="0.2">
      <c r="A1359" t="s">
        <v>115</v>
      </c>
      <c r="B1359">
        <v>0.05</v>
      </c>
      <c r="C1359">
        <v>0.1</v>
      </c>
    </row>
    <row r="1360" spans="1:4" x14ac:dyDescent="0.2">
      <c r="A1360" t="s">
        <v>110</v>
      </c>
      <c r="B1360" t="s">
        <v>1572</v>
      </c>
      <c r="C1360" t="s">
        <v>1573</v>
      </c>
      <c r="D1360" t="s">
        <v>1574</v>
      </c>
    </row>
    <row r="1361" spans="1:4" x14ac:dyDescent="0.2">
      <c r="A1361" t="s">
        <v>114</v>
      </c>
      <c r="B1361">
        <v>17.3</v>
      </c>
      <c r="C1361" t="s">
        <v>1656</v>
      </c>
    </row>
    <row r="1362" spans="1:4" x14ac:dyDescent="0.2">
      <c r="A1362" t="s">
        <v>52</v>
      </c>
      <c r="B1362">
        <v>5.9</v>
      </c>
      <c r="C1362" t="s">
        <v>1656</v>
      </c>
    </row>
    <row r="1363" spans="1:4" x14ac:dyDescent="0.2">
      <c r="A1363" t="s">
        <v>52</v>
      </c>
      <c r="B1363">
        <v>10.8</v>
      </c>
      <c r="C1363">
        <v>0.15</v>
      </c>
    </row>
    <row r="1364" spans="1:4" x14ac:dyDescent="0.2">
      <c r="A1364" t="s">
        <v>1605</v>
      </c>
      <c r="B1364">
        <v>11</v>
      </c>
      <c r="C1364" t="s">
        <v>1604</v>
      </c>
    </row>
    <row r="1365" spans="1:4" x14ac:dyDescent="0.2">
      <c r="A1365" t="s">
        <v>1605</v>
      </c>
      <c r="B1365">
        <v>6.65</v>
      </c>
      <c r="C1365" t="s">
        <v>1639</v>
      </c>
      <c r="D1365">
        <v>0.1</v>
      </c>
    </row>
    <row r="1366" spans="1:4" x14ac:dyDescent="0.2">
      <c r="A1366" t="s">
        <v>1605</v>
      </c>
      <c r="B1366">
        <v>4.5999999999999996</v>
      </c>
      <c r="C1366" t="s">
        <v>1656</v>
      </c>
    </row>
    <row r="1367" spans="1:4" x14ac:dyDescent="0.2">
      <c r="A1367" t="s">
        <v>1605</v>
      </c>
      <c r="B1367">
        <v>2.2000000000000002</v>
      </c>
      <c r="C1367" t="s">
        <v>1656</v>
      </c>
    </row>
    <row r="1368" spans="1:4" x14ac:dyDescent="0.2">
      <c r="A1368" t="s">
        <v>70</v>
      </c>
      <c r="B1368">
        <v>15.8</v>
      </c>
      <c r="C1368" t="s">
        <v>1656</v>
      </c>
    </row>
    <row r="1369" spans="1:4" x14ac:dyDescent="0.2">
      <c r="A1369" t="s">
        <v>70</v>
      </c>
      <c r="B1369">
        <v>13</v>
      </c>
      <c r="C1369" t="s">
        <v>1606</v>
      </c>
    </row>
    <row r="1370" spans="1:4" x14ac:dyDescent="0.2">
      <c r="A1370" t="s">
        <v>70</v>
      </c>
      <c r="B1370">
        <v>3</v>
      </c>
      <c r="C1370">
        <v>-0.1</v>
      </c>
    </row>
    <row r="1371" spans="1:4" x14ac:dyDescent="0.2">
      <c r="A1371" t="s">
        <v>70</v>
      </c>
      <c r="B1371">
        <v>3.1</v>
      </c>
      <c r="C1371">
        <f>0.2/0.05</f>
        <v>4</v>
      </c>
    </row>
    <row r="1372" spans="1:4" x14ac:dyDescent="0.2">
      <c r="A1372" t="s">
        <v>70</v>
      </c>
      <c r="B1372">
        <v>14</v>
      </c>
      <c r="C1372" t="s">
        <v>1606</v>
      </c>
    </row>
    <row r="1373" spans="1:4" x14ac:dyDescent="0.2">
      <c r="A1373" t="s">
        <v>207</v>
      </c>
      <c r="B1373">
        <v>14.7</v>
      </c>
      <c r="C1373">
        <v>-0.2</v>
      </c>
    </row>
    <row r="1374" spans="1:4" x14ac:dyDescent="0.2">
      <c r="A1374" t="s">
        <v>57</v>
      </c>
      <c r="B1374">
        <v>21.02</v>
      </c>
      <c r="C1374">
        <v>0.03</v>
      </c>
    </row>
    <row r="1375" spans="1:4" x14ac:dyDescent="0.2">
      <c r="A1375" t="s">
        <v>57</v>
      </c>
      <c r="B1375">
        <v>15.02</v>
      </c>
      <c r="C1375">
        <v>0.03</v>
      </c>
    </row>
    <row r="1376" spans="1:4" x14ac:dyDescent="0.2">
      <c r="A1376" t="s">
        <v>57</v>
      </c>
      <c r="B1376">
        <v>18.3</v>
      </c>
      <c r="C1376" t="s">
        <v>1656</v>
      </c>
    </row>
    <row r="1377" spans="1:4" x14ac:dyDescent="0.2">
      <c r="A1377" t="s">
        <v>173</v>
      </c>
      <c r="B1377">
        <v>9.5500000000000007</v>
      </c>
      <c r="C1377" t="s">
        <v>1693</v>
      </c>
    </row>
    <row r="1378" spans="1:4" x14ac:dyDescent="0.2">
      <c r="A1378" t="s">
        <v>70</v>
      </c>
      <c r="B1378">
        <v>2</v>
      </c>
      <c r="C1378" t="s">
        <v>1606</v>
      </c>
    </row>
    <row r="1379" spans="1:4" x14ac:dyDescent="0.2">
      <c r="A1379" t="s">
        <v>1710</v>
      </c>
      <c r="B1379">
        <v>8</v>
      </c>
      <c r="C1379" t="s">
        <v>1585</v>
      </c>
    </row>
    <row r="1380" spans="1:4" x14ac:dyDescent="0.2">
      <c r="A1380" t="s">
        <v>120</v>
      </c>
      <c r="B1380" t="s">
        <v>1571</v>
      </c>
      <c r="C1380">
        <v>0.04</v>
      </c>
    </row>
    <row r="1381" spans="1:4" x14ac:dyDescent="0.2">
      <c r="A1381" t="s">
        <v>1605</v>
      </c>
      <c r="B1381" t="s">
        <v>1711</v>
      </c>
    </row>
    <row r="1382" spans="1:4" x14ac:dyDescent="0.2">
      <c r="A1382" t="s">
        <v>896</v>
      </c>
      <c r="B1382">
        <v>10.5</v>
      </c>
      <c r="C1382" t="s">
        <v>1634</v>
      </c>
      <c r="D1382">
        <v>0.2</v>
      </c>
    </row>
    <row r="1383" spans="1:4" x14ac:dyDescent="0.2">
      <c r="A1383" t="s">
        <v>177</v>
      </c>
      <c r="B1383">
        <v>0.4</v>
      </c>
      <c r="C1383" t="s">
        <v>1634</v>
      </c>
      <c r="D1383">
        <v>0.1</v>
      </c>
    </row>
    <row r="1384" spans="1:4" x14ac:dyDescent="0.2">
      <c r="A1384" t="s">
        <v>120</v>
      </c>
      <c r="B1384" t="s">
        <v>1645</v>
      </c>
      <c r="C1384">
        <v>0.05</v>
      </c>
    </row>
    <row r="1385" spans="1:4" x14ac:dyDescent="0.2">
      <c r="A1385" t="s">
        <v>120</v>
      </c>
      <c r="B1385" t="s">
        <v>1714</v>
      </c>
    </row>
    <row r="1386" spans="1:4" x14ac:dyDescent="0.2">
      <c r="A1386" t="s">
        <v>1575</v>
      </c>
      <c r="B1386" t="s">
        <v>1576</v>
      </c>
      <c r="C1386" t="s">
        <v>1577</v>
      </c>
      <c r="D1386" t="s">
        <v>1578</v>
      </c>
    </row>
    <row r="1387" spans="1:4" x14ac:dyDescent="0.2">
      <c r="A1387" t="s">
        <v>882</v>
      </c>
      <c r="B1387" t="s">
        <v>1579</v>
      </c>
      <c r="C1387" t="s">
        <v>1580</v>
      </c>
    </row>
    <row r="1388" spans="1:4" x14ac:dyDescent="0.2">
      <c r="A1388" t="s">
        <v>1581</v>
      </c>
      <c r="B1388" t="s">
        <v>1576</v>
      </c>
      <c r="C1388" t="s">
        <v>1577</v>
      </c>
      <c r="D1388" t="s">
        <v>1582</v>
      </c>
    </row>
    <row r="1389" spans="1:4" x14ac:dyDescent="0.2">
      <c r="A1389" t="s">
        <v>114</v>
      </c>
      <c r="B1389">
        <v>11</v>
      </c>
      <c r="C1389" t="s">
        <v>1584</v>
      </c>
    </row>
    <row r="1390" spans="1:4" x14ac:dyDescent="0.2">
      <c r="A1390" t="s">
        <v>71</v>
      </c>
      <c r="B1390">
        <v>6.1</v>
      </c>
      <c r="C1390" t="s">
        <v>1583</v>
      </c>
    </row>
    <row r="1391" spans="1:4" x14ac:dyDescent="0.2">
      <c r="A1391" t="s">
        <v>72</v>
      </c>
      <c r="B1391">
        <v>0.2</v>
      </c>
      <c r="C1391">
        <v>0.1</v>
      </c>
    </row>
    <row r="1392" spans="1:4" x14ac:dyDescent="0.2">
      <c r="A1392" t="s">
        <v>118</v>
      </c>
      <c r="B1392" t="s">
        <v>1571</v>
      </c>
      <c r="C1392" t="s">
        <v>1619</v>
      </c>
      <c r="D1392">
        <v>0.2</v>
      </c>
    </row>
    <row r="1393" spans="1:4" x14ac:dyDescent="0.2">
      <c r="A1393" t="s">
        <v>120</v>
      </c>
      <c r="B1393" t="s">
        <v>1571</v>
      </c>
      <c r="C1393">
        <v>0.03</v>
      </c>
    </row>
    <row r="1394" spans="1:4" x14ac:dyDescent="0.2">
      <c r="A1394" t="s">
        <v>117</v>
      </c>
      <c r="B1394" t="s">
        <v>1571</v>
      </c>
      <c r="C1394">
        <v>0.02</v>
      </c>
    </row>
    <row r="1395" spans="1:4" x14ac:dyDescent="0.2">
      <c r="A1395" t="s">
        <v>156</v>
      </c>
      <c r="B1395" t="s">
        <v>1571</v>
      </c>
      <c r="C1395">
        <v>5.0000000000000001E-3</v>
      </c>
    </row>
    <row r="1396" spans="1:4" x14ac:dyDescent="0.2">
      <c r="A1396" t="s">
        <v>70</v>
      </c>
      <c r="B1396">
        <v>3.1</v>
      </c>
      <c r="C1396">
        <v>0.02</v>
      </c>
    </row>
    <row r="1397" spans="1:4" x14ac:dyDescent="0.2">
      <c r="A1397" t="s">
        <v>115</v>
      </c>
      <c r="B1397">
        <v>0.05</v>
      </c>
      <c r="C1397">
        <v>0.1</v>
      </c>
    </row>
    <row r="1398" spans="1:4" x14ac:dyDescent="0.2">
      <c r="A1398" t="s">
        <v>110</v>
      </c>
      <c r="B1398" t="s">
        <v>1572</v>
      </c>
      <c r="C1398" t="s">
        <v>1573</v>
      </c>
      <c r="D1398" t="s">
        <v>1574</v>
      </c>
    </row>
    <row r="1399" spans="1:4" x14ac:dyDescent="0.2">
      <c r="A1399" t="s">
        <v>114</v>
      </c>
      <c r="B1399">
        <v>17.3</v>
      </c>
      <c r="C1399" t="s">
        <v>1656</v>
      </c>
    </row>
    <row r="1400" spans="1:4" x14ac:dyDescent="0.2">
      <c r="A1400" t="s">
        <v>1605</v>
      </c>
      <c r="B1400">
        <v>4.2</v>
      </c>
      <c r="C1400" t="s">
        <v>1656</v>
      </c>
    </row>
    <row r="1401" spans="1:4" x14ac:dyDescent="0.2">
      <c r="A1401" t="s">
        <v>52</v>
      </c>
      <c r="B1401">
        <v>10.8</v>
      </c>
      <c r="C1401">
        <v>0.15</v>
      </c>
    </row>
    <row r="1402" spans="1:4" x14ac:dyDescent="0.2">
      <c r="A1402" t="s">
        <v>1605</v>
      </c>
      <c r="B1402">
        <v>11</v>
      </c>
      <c r="C1402" t="s">
        <v>1604</v>
      </c>
    </row>
    <row r="1403" spans="1:4" x14ac:dyDescent="0.2">
      <c r="A1403" t="s">
        <v>1605</v>
      </c>
      <c r="B1403">
        <v>6.65</v>
      </c>
      <c r="C1403">
        <v>0.1</v>
      </c>
    </row>
    <row r="1404" spans="1:4" x14ac:dyDescent="0.2">
      <c r="A1404" t="s">
        <v>1605</v>
      </c>
      <c r="B1404">
        <v>2.2000000000000002</v>
      </c>
      <c r="C1404" t="s">
        <v>1656</v>
      </c>
    </row>
    <row r="1405" spans="1:4" x14ac:dyDescent="0.2">
      <c r="A1405" t="s">
        <v>1605</v>
      </c>
      <c r="B1405">
        <v>4.5999999999999996</v>
      </c>
      <c r="C1405" t="s">
        <v>1656</v>
      </c>
    </row>
    <row r="1406" spans="1:4" x14ac:dyDescent="0.2">
      <c r="A1406" t="s">
        <v>70</v>
      </c>
      <c r="B1406">
        <v>15.8</v>
      </c>
      <c r="C1406" t="s">
        <v>1656</v>
      </c>
    </row>
    <row r="1407" spans="1:4" x14ac:dyDescent="0.2">
      <c r="A1407" t="s">
        <v>70</v>
      </c>
      <c r="B1407">
        <v>13</v>
      </c>
      <c r="C1407" t="s">
        <v>1606</v>
      </c>
    </row>
    <row r="1408" spans="1:4" x14ac:dyDescent="0.2">
      <c r="A1408" t="s">
        <v>70</v>
      </c>
      <c r="B1408">
        <v>3.9</v>
      </c>
      <c r="C1408">
        <v>-0.1</v>
      </c>
    </row>
    <row r="1409" spans="1:4" x14ac:dyDescent="0.2">
      <c r="A1409" t="s">
        <v>70</v>
      </c>
      <c r="B1409">
        <v>4</v>
      </c>
      <c r="C1409">
        <f>0.05/0.2</f>
        <v>0.25</v>
      </c>
    </row>
    <row r="1410" spans="1:4" x14ac:dyDescent="0.2">
      <c r="A1410" t="s">
        <v>70</v>
      </c>
      <c r="B1410">
        <v>14</v>
      </c>
      <c r="C1410" t="s">
        <v>1606</v>
      </c>
    </row>
    <row r="1411" spans="1:4" x14ac:dyDescent="0.2">
      <c r="A1411" t="s">
        <v>207</v>
      </c>
      <c r="B1411">
        <v>14.7</v>
      </c>
      <c r="C1411">
        <v>-0.2</v>
      </c>
    </row>
    <row r="1412" spans="1:4" x14ac:dyDescent="0.2">
      <c r="A1412" t="s">
        <v>57</v>
      </c>
      <c r="B1412">
        <v>21.02</v>
      </c>
      <c r="C1412">
        <v>0.03</v>
      </c>
    </row>
    <row r="1413" spans="1:4" x14ac:dyDescent="0.2">
      <c r="A1413" t="s">
        <v>57</v>
      </c>
      <c r="B1413">
        <v>15.02</v>
      </c>
      <c r="C1413">
        <v>0.03</v>
      </c>
    </row>
    <row r="1414" spans="1:4" x14ac:dyDescent="0.2">
      <c r="A1414" t="s">
        <v>57</v>
      </c>
      <c r="B1414">
        <v>18.3</v>
      </c>
      <c r="C1414" t="s">
        <v>1656</v>
      </c>
    </row>
    <row r="1415" spans="1:4" x14ac:dyDescent="0.2">
      <c r="A1415" t="s">
        <v>70</v>
      </c>
      <c r="B1415">
        <v>2</v>
      </c>
      <c r="C1415" t="s">
        <v>1606</v>
      </c>
    </row>
    <row r="1416" spans="1:4" x14ac:dyDescent="0.2">
      <c r="A1416" t="s">
        <v>1710</v>
      </c>
      <c r="B1416">
        <v>8</v>
      </c>
      <c r="C1416" t="s">
        <v>1585</v>
      </c>
    </row>
    <row r="1417" spans="1:4" x14ac:dyDescent="0.2">
      <c r="A1417" t="s">
        <v>173</v>
      </c>
      <c r="B1417">
        <v>9.5500000000000007</v>
      </c>
      <c r="C1417" t="s">
        <v>1693</v>
      </c>
    </row>
    <row r="1418" spans="1:4" x14ac:dyDescent="0.2">
      <c r="A1418" t="s">
        <v>120</v>
      </c>
      <c r="B1418" t="s">
        <v>1571</v>
      </c>
      <c r="C1418">
        <v>0.04</v>
      </c>
    </row>
    <row r="1419" spans="1:4" x14ac:dyDescent="0.2">
      <c r="A1419" t="s">
        <v>1605</v>
      </c>
      <c r="B1419" t="s">
        <v>1711</v>
      </c>
    </row>
    <row r="1420" spans="1:4" x14ac:dyDescent="0.2">
      <c r="A1420" t="s">
        <v>176</v>
      </c>
      <c r="B1420">
        <v>10.5</v>
      </c>
      <c r="C1420" t="s">
        <v>1621</v>
      </c>
      <c r="D1420">
        <v>0.2</v>
      </c>
    </row>
    <row r="1421" spans="1:4" x14ac:dyDescent="0.2">
      <c r="A1421" t="s">
        <v>52</v>
      </c>
      <c r="B1421">
        <v>8.3000000000000007</v>
      </c>
      <c r="C1421">
        <v>-0.1</v>
      </c>
    </row>
    <row r="1422" spans="1:4" x14ac:dyDescent="0.2">
      <c r="A1422" t="s">
        <v>1712</v>
      </c>
      <c r="B1422" t="s">
        <v>1571</v>
      </c>
      <c r="C1422">
        <v>0.2</v>
      </c>
      <c r="D1422" t="s">
        <v>1713</v>
      </c>
    </row>
    <row r="1423" spans="1:4" x14ac:dyDescent="0.2">
      <c r="A1423" t="s">
        <v>120</v>
      </c>
      <c r="B1423" t="s">
        <v>1571</v>
      </c>
      <c r="C1423">
        <v>0.1</v>
      </c>
    </row>
    <row r="1424" spans="1:4" x14ac:dyDescent="0.2">
      <c r="A1424" t="s">
        <v>72</v>
      </c>
      <c r="B1424">
        <v>0.23</v>
      </c>
      <c r="C1424" t="s">
        <v>1621</v>
      </c>
      <c r="D1424">
        <v>0.08</v>
      </c>
    </row>
    <row r="1425" spans="1:5" x14ac:dyDescent="0.2">
      <c r="A1425" t="s">
        <v>72</v>
      </c>
      <c r="B1425">
        <v>0.4</v>
      </c>
      <c r="C1425" t="s">
        <v>1621</v>
      </c>
      <c r="D1425">
        <v>0.1</v>
      </c>
    </row>
    <row r="1426" spans="1:5" x14ac:dyDescent="0.2">
      <c r="A1426" t="s">
        <v>72</v>
      </c>
      <c r="B1426">
        <v>0.5</v>
      </c>
      <c r="C1426" t="s">
        <v>1621</v>
      </c>
      <c r="D1426">
        <v>0.2</v>
      </c>
    </row>
    <row r="1427" spans="1:5" x14ac:dyDescent="0.2">
      <c r="A1427" t="s">
        <v>72</v>
      </c>
      <c r="B1427" t="s">
        <v>1571</v>
      </c>
      <c r="C1427">
        <v>0.1</v>
      </c>
    </row>
    <row r="1428" spans="1:5" x14ac:dyDescent="0.2">
      <c r="A1428" t="s">
        <v>120</v>
      </c>
      <c r="B1428">
        <v>0.05</v>
      </c>
      <c r="C1428" t="s">
        <v>1593</v>
      </c>
      <c r="D1428" t="s">
        <v>1594</v>
      </c>
    </row>
    <row r="1429" spans="1:5" x14ac:dyDescent="0.2">
      <c r="A1429" t="s">
        <v>52</v>
      </c>
      <c r="B1429">
        <v>2.2000000000000002</v>
      </c>
      <c r="C1429" t="s">
        <v>1621</v>
      </c>
      <c r="D1429">
        <v>0.05</v>
      </c>
    </row>
    <row r="1430" spans="1:5" x14ac:dyDescent="0.2">
      <c r="A1430" t="s">
        <v>169</v>
      </c>
    </row>
    <row r="1431" spans="1:5" x14ac:dyDescent="0.2">
      <c r="A1431" t="s">
        <v>110</v>
      </c>
    </row>
    <row r="1432" spans="1:5" x14ac:dyDescent="0.2">
      <c r="A1432" t="s">
        <v>110</v>
      </c>
    </row>
    <row r="1433" spans="1:5" x14ac:dyDescent="0.2">
      <c r="A1433" t="s">
        <v>120</v>
      </c>
      <c r="B1433" t="s">
        <v>1714</v>
      </c>
    </row>
    <row r="1434" spans="1:5" x14ac:dyDescent="0.2">
      <c r="A1434" t="s">
        <v>882</v>
      </c>
      <c r="B1434" t="s">
        <v>1579</v>
      </c>
      <c r="C1434" t="s">
        <v>1580</v>
      </c>
    </row>
    <row r="1435" spans="1:5" x14ac:dyDescent="0.2">
      <c r="A1435" t="s">
        <v>1575</v>
      </c>
      <c r="B1435" t="s">
        <v>1576</v>
      </c>
      <c r="C1435" t="s">
        <v>1577</v>
      </c>
      <c r="D1435" t="s">
        <v>1578</v>
      </c>
    </row>
    <row r="1436" spans="1:5" x14ac:dyDescent="0.2">
      <c r="A1436" t="s">
        <v>1581</v>
      </c>
      <c r="B1436" t="s">
        <v>1576</v>
      </c>
      <c r="C1436" t="s">
        <v>1577</v>
      </c>
      <c r="D1436" t="s">
        <v>1582</v>
      </c>
    </row>
    <row r="1437" spans="1:5" x14ac:dyDescent="0.2">
      <c r="A1437" t="s">
        <v>52</v>
      </c>
      <c r="B1437">
        <v>17.100000000000001</v>
      </c>
      <c r="C1437" t="s">
        <v>1584</v>
      </c>
    </row>
    <row r="1438" spans="1:5" x14ac:dyDescent="0.2">
      <c r="A1438" t="s">
        <v>71</v>
      </c>
      <c r="B1438">
        <v>5.7</v>
      </c>
      <c r="C1438" t="s">
        <v>1584</v>
      </c>
    </row>
    <row r="1439" spans="1:5" x14ac:dyDescent="0.2">
      <c r="A1439" t="s">
        <v>177</v>
      </c>
      <c r="B1439">
        <v>0.2</v>
      </c>
      <c r="C1439">
        <v>0.1</v>
      </c>
    </row>
    <row r="1440" spans="1:5" x14ac:dyDescent="0.2">
      <c r="A1440" t="s">
        <v>120</v>
      </c>
      <c r="B1440" t="s">
        <v>1571</v>
      </c>
      <c r="C1440">
        <v>0.03</v>
      </c>
      <c r="D1440" t="s">
        <v>1593</v>
      </c>
      <c r="E1440" t="s">
        <v>1594</v>
      </c>
    </row>
    <row r="1441" spans="1:5" x14ac:dyDescent="0.2">
      <c r="A1441" t="s">
        <v>118</v>
      </c>
      <c r="B1441" t="s">
        <v>1571</v>
      </c>
      <c r="C1441" t="s">
        <v>1619</v>
      </c>
      <c r="D1441">
        <v>0.2</v>
      </c>
    </row>
    <row r="1442" spans="1:5" x14ac:dyDescent="0.2">
      <c r="A1442" t="s">
        <v>117</v>
      </c>
      <c r="B1442" t="s">
        <v>1571</v>
      </c>
      <c r="C1442">
        <v>0.02</v>
      </c>
      <c r="D1442" t="s">
        <v>1593</v>
      </c>
      <c r="E1442" t="s">
        <v>1594</v>
      </c>
    </row>
    <row r="1443" spans="1:5" x14ac:dyDescent="0.2">
      <c r="A1443" t="s">
        <v>156</v>
      </c>
      <c r="B1443" t="s">
        <v>1571</v>
      </c>
      <c r="C1443">
        <v>5.0000000000000001E-3</v>
      </c>
    </row>
    <row r="1444" spans="1:5" x14ac:dyDescent="0.2">
      <c r="A1444" t="s">
        <v>115</v>
      </c>
      <c r="B1444">
        <v>0.05</v>
      </c>
      <c r="C1444">
        <v>0.1</v>
      </c>
    </row>
    <row r="1445" spans="1:5" x14ac:dyDescent="0.2">
      <c r="A1445" t="s">
        <v>70</v>
      </c>
      <c r="B1445">
        <v>3.3</v>
      </c>
      <c r="C1445">
        <v>0.02</v>
      </c>
    </row>
    <row r="1446" spans="1:5" x14ac:dyDescent="0.2">
      <c r="A1446" t="s">
        <v>71</v>
      </c>
      <c r="B1446">
        <v>2</v>
      </c>
      <c r="C1446" t="s">
        <v>1584</v>
      </c>
    </row>
    <row r="1447" spans="1:5" x14ac:dyDescent="0.2">
      <c r="A1447" t="s">
        <v>70</v>
      </c>
      <c r="B1447">
        <v>15.8</v>
      </c>
      <c r="C1447" t="s">
        <v>1583</v>
      </c>
    </row>
    <row r="1448" spans="1:5" x14ac:dyDescent="0.2">
      <c r="A1448" t="s">
        <v>110</v>
      </c>
      <c r="B1448" t="s">
        <v>1572</v>
      </c>
      <c r="C1448" t="s">
        <v>1573</v>
      </c>
      <c r="D1448" t="s">
        <v>1708</v>
      </c>
    </row>
    <row r="1449" spans="1:5" x14ac:dyDescent="0.2">
      <c r="A1449" t="s">
        <v>1575</v>
      </c>
      <c r="B1449" t="s">
        <v>1576</v>
      </c>
      <c r="C1449" t="s">
        <v>1577</v>
      </c>
      <c r="D1449" t="s">
        <v>1578</v>
      </c>
    </row>
    <row r="1450" spans="1:5" x14ac:dyDescent="0.2">
      <c r="A1450" t="s">
        <v>882</v>
      </c>
      <c r="B1450" t="s">
        <v>1579</v>
      </c>
      <c r="C1450" t="s">
        <v>1580</v>
      </c>
    </row>
    <row r="1451" spans="1:5" x14ac:dyDescent="0.2">
      <c r="A1451" t="s">
        <v>1581</v>
      </c>
      <c r="B1451" t="s">
        <v>1576</v>
      </c>
      <c r="C1451" t="s">
        <v>1577</v>
      </c>
      <c r="D1451" t="s">
        <v>1582</v>
      </c>
    </row>
    <row r="1452" spans="1:5" x14ac:dyDescent="0.2">
      <c r="A1452" t="s">
        <v>179</v>
      </c>
    </row>
    <row r="1453" spans="1:5" x14ac:dyDescent="0.2">
      <c r="A1453" t="s">
        <v>176</v>
      </c>
      <c r="B1453">
        <v>10.5</v>
      </c>
      <c r="C1453" t="s">
        <v>1604</v>
      </c>
    </row>
    <row r="1454" spans="1:5" x14ac:dyDescent="0.2">
      <c r="A1454" t="s">
        <v>50</v>
      </c>
      <c r="B1454">
        <v>17.3</v>
      </c>
      <c r="C1454" t="s">
        <v>1656</v>
      </c>
    </row>
    <row r="1455" spans="1:5" x14ac:dyDescent="0.2">
      <c r="A1455" t="s">
        <v>52</v>
      </c>
      <c r="B1455">
        <v>5.5</v>
      </c>
      <c r="C1455" t="s">
        <v>1656</v>
      </c>
    </row>
    <row r="1456" spans="1:5" x14ac:dyDescent="0.2">
      <c r="A1456" t="s">
        <v>52</v>
      </c>
      <c r="B1456">
        <v>8.3000000000000007</v>
      </c>
      <c r="C1456">
        <v>-0.1</v>
      </c>
    </row>
    <row r="1457" spans="1:3" x14ac:dyDescent="0.2">
      <c r="A1457" t="s">
        <v>1605</v>
      </c>
      <c r="B1457">
        <v>11</v>
      </c>
      <c r="C1457" t="s">
        <v>1604</v>
      </c>
    </row>
    <row r="1458" spans="1:3" x14ac:dyDescent="0.2">
      <c r="A1458" t="s">
        <v>1605</v>
      </c>
      <c r="B1458">
        <v>6.65</v>
      </c>
      <c r="C1458">
        <v>0.1</v>
      </c>
    </row>
    <row r="1459" spans="1:3" x14ac:dyDescent="0.2">
      <c r="A1459" t="s">
        <v>1605</v>
      </c>
      <c r="B1459">
        <v>4.5999999999999996</v>
      </c>
      <c r="C1459" t="s">
        <v>1656</v>
      </c>
    </row>
    <row r="1460" spans="1:3" x14ac:dyDescent="0.2">
      <c r="A1460" t="s">
        <v>1605</v>
      </c>
      <c r="B1460">
        <v>1.96</v>
      </c>
      <c r="C1460" t="s">
        <v>1656</v>
      </c>
    </row>
    <row r="1461" spans="1:3" x14ac:dyDescent="0.2">
      <c r="A1461" t="s">
        <v>70</v>
      </c>
      <c r="B1461" t="s">
        <v>1715</v>
      </c>
    </row>
    <row r="1462" spans="1:3" x14ac:dyDescent="0.2">
      <c r="A1462" t="s">
        <v>70</v>
      </c>
      <c r="B1462">
        <v>13</v>
      </c>
      <c r="C1462" t="s">
        <v>1606</v>
      </c>
    </row>
    <row r="1463" spans="1:3" x14ac:dyDescent="0.2">
      <c r="A1463" t="s">
        <v>52</v>
      </c>
      <c r="B1463">
        <v>10.8</v>
      </c>
      <c r="C1463">
        <v>0.15</v>
      </c>
    </row>
    <row r="1464" spans="1:3" x14ac:dyDescent="0.2">
      <c r="A1464" t="s">
        <v>70</v>
      </c>
      <c r="B1464">
        <v>3.2</v>
      </c>
      <c r="C1464">
        <v>-0.1</v>
      </c>
    </row>
    <row r="1465" spans="1:3" x14ac:dyDescent="0.2">
      <c r="A1465" t="s">
        <v>70</v>
      </c>
      <c r="B1465" t="s">
        <v>1716</v>
      </c>
    </row>
    <row r="1466" spans="1:3" x14ac:dyDescent="0.2">
      <c r="A1466" t="s">
        <v>1712</v>
      </c>
      <c r="B1466" t="s">
        <v>1717</v>
      </c>
      <c r="C1466" t="s">
        <v>1713</v>
      </c>
    </row>
    <row r="1467" spans="1:3" x14ac:dyDescent="0.2">
      <c r="A1467" t="s">
        <v>70</v>
      </c>
      <c r="B1467">
        <v>14</v>
      </c>
      <c r="C1467" t="s">
        <v>1606</v>
      </c>
    </row>
    <row r="1468" spans="1:3" x14ac:dyDescent="0.2">
      <c r="A1468" t="s">
        <v>207</v>
      </c>
      <c r="B1468">
        <v>14.7</v>
      </c>
      <c r="C1468">
        <v>-0.2</v>
      </c>
    </row>
    <row r="1469" spans="1:3" x14ac:dyDescent="0.2">
      <c r="A1469" t="s">
        <v>57</v>
      </c>
      <c r="B1469">
        <v>21.02</v>
      </c>
      <c r="C1469">
        <v>0.03</v>
      </c>
    </row>
    <row r="1470" spans="1:3" x14ac:dyDescent="0.2">
      <c r="A1470" t="s">
        <v>57</v>
      </c>
      <c r="B1470">
        <v>15.02</v>
      </c>
      <c r="C1470">
        <v>0.03</v>
      </c>
    </row>
    <row r="1471" spans="1:3" x14ac:dyDescent="0.2">
      <c r="A1471" t="s">
        <v>57</v>
      </c>
      <c r="B1471">
        <v>18.3</v>
      </c>
      <c r="C1471" t="s">
        <v>1656</v>
      </c>
    </row>
    <row r="1472" spans="1:3" x14ac:dyDescent="0.2">
      <c r="A1472" t="s">
        <v>173</v>
      </c>
      <c r="B1472" t="s">
        <v>1718</v>
      </c>
    </row>
    <row r="1473" spans="1:4" x14ac:dyDescent="0.2">
      <c r="A1473" t="s">
        <v>70</v>
      </c>
      <c r="B1473">
        <v>2</v>
      </c>
      <c r="C1473" t="s">
        <v>1606</v>
      </c>
    </row>
    <row r="1474" spans="1:4" x14ac:dyDescent="0.2">
      <c r="A1474" t="s">
        <v>1719</v>
      </c>
      <c r="B1474" t="s">
        <v>1644</v>
      </c>
      <c r="C1474">
        <v>8</v>
      </c>
      <c r="D1474" t="s">
        <v>1604</v>
      </c>
    </row>
    <row r="1475" spans="1:4" x14ac:dyDescent="0.2">
      <c r="A1475" t="s">
        <v>120</v>
      </c>
      <c r="B1475" t="s">
        <v>1571</v>
      </c>
      <c r="C1475">
        <v>0.1</v>
      </c>
    </row>
    <row r="1476" spans="1:4" x14ac:dyDescent="0.2">
      <c r="A1476" t="s">
        <v>120</v>
      </c>
      <c r="B1476" t="s">
        <v>1571</v>
      </c>
      <c r="C1476">
        <v>0.04</v>
      </c>
    </row>
    <row r="1477" spans="1:4" x14ac:dyDescent="0.2">
      <c r="A1477" t="s">
        <v>1605</v>
      </c>
      <c r="B1477">
        <v>1.2</v>
      </c>
      <c r="C1477">
        <v>0.2</v>
      </c>
    </row>
    <row r="1478" spans="1:4" x14ac:dyDescent="0.2">
      <c r="A1478" t="s">
        <v>72</v>
      </c>
      <c r="B1478">
        <v>0.23</v>
      </c>
      <c r="C1478" t="s">
        <v>1615</v>
      </c>
    </row>
    <row r="1479" spans="1:4" x14ac:dyDescent="0.2">
      <c r="A1479" t="s">
        <v>72</v>
      </c>
      <c r="B1479">
        <v>0.4</v>
      </c>
      <c r="C1479" t="s">
        <v>1606</v>
      </c>
    </row>
    <row r="1480" spans="1:4" x14ac:dyDescent="0.2">
      <c r="A1480" t="s">
        <v>72</v>
      </c>
      <c r="B1480">
        <v>0.5</v>
      </c>
      <c r="C1480" t="s">
        <v>1604</v>
      </c>
    </row>
    <row r="1481" spans="1:4" x14ac:dyDescent="0.2">
      <c r="A1481" t="s">
        <v>72</v>
      </c>
      <c r="B1481" t="s">
        <v>1571</v>
      </c>
      <c r="C1481">
        <v>0.1</v>
      </c>
    </row>
    <row r="1482" spans="1:4" x14ac:dyDescent="0.2">
      <c r="A1482" t="s">
        <v>120</v>
      </c>
      <c r="B1482">
        <v>0.1</v>
      </c>
      <c r="C1482" t="s">
        <v>1593</v>
      </c>
      <c r="D1482" t="s">
        <v>1594</v>
      </c>
    </row>
    <row r="1483" spans="1:4" x14ac:dyDescent="0.2">
      <c r="A1483" t="s">
        <v>52</v>
      </c>
      <c r="B1483">
        <v>2.2000000000000002</v>
      </c>
      <c r="C1483" t="s">
        <v>1656</v>
      </c>
    </row>
    <row r="1484" spans="1:4" x14ac:dyDescent="0.2">
      <c r="A1484" t="s">
        <v>169</v>
      </c>
    </row>
    <row r="1485" spans="1:4" x14ac:dyDescent="0.2">
      <c r="A1485" t="s">
        <v>110</v>
      </c>
    </row>
    <row r="1486" spans="1:4" x14ac:dyDescent="0.2">
      <c r="A1486" t="s">
        <v>110</v>
      </c>
    </row>
    <row r="1487" spans="1:4" x14ac:dyDescent="0.2">
      <c r="A1487" t="s">
        <v>120</v>
      </c>
      <c r="B1487" t="s">
        <v>1714</v>
      </c>
    </row>
    <row r="1488" spans="1:4" x14ac:dyDescent="0.2">
      <c r="A1488" t="s">
        <v>1575</v>
      </c>
      <c r="B1488" t="s">
        <v>1576</v>
      </c>
      <c r="C1488" t="s">
        <v>1577</v>
      </c>
      <c r="D1488" t="s">
        <v>1578</v>
      </c>
    </row>
    <row r="1489" spans="1:4" x14ac:dyDescent="0.2">
      <c r="A1489" t="s">
        <v>882</v>
      </c>
      <c r="B1489" t="s">
        <v>1579</v>
      </c>
      <c r="C1489" t="s">
        <v>1580</v>
      </c>
    </row>
    <row r="1490" spans="1:4" x14ac:dyDescent="0.2">
      <c r="A1490" t="s">
        <v>1581</v>
      </c>
      <c r="B1490" t="s">
        <v>1576</v>
      </c>
      <c r="C1490" t="s">
        <v>1577</v>
      </c>
      <c r="D1490" t="s">
        <v>1582</v>
      </c>
    </row>
    <row r="1491" spans="1:4" x14ac:dyDescent="0.2">
      <c r="A1491" t="s">
        <v>114</v>
      </c>
      <c r="B1491">
        <v>11.4</v>
      </c>
      <c r="C1491" t="s">
        <v>1584</v>
      </c>
    </row>
    <row r="1492" spans="1:4" x14ac:dyDescent="0.2">
      <c r="A1492" t="s">
        <v>52</v>
      </c>
      <c r="B1492">
        <v>5.7</v>
      </c>
      <c r="C1492" t="s">
        <v>1583</v>
      </c>
    </row>
    <row r="1493" spans="1:4" x14ac:dyDescent="0.2">
      <c r="A1493" t="s">
        <v>177</v>
      </c>
      <c r="B1493">
        <v>0.2</v>
      </c>
      <c r="C1493">
        <v>0.1</v>
      </c>
    </row>
    <row r="1494" spans="1:4" x14ac:dyDescent="0.2">
      <c r="A1494" t="s">
        <v>120</v>
      </c>
      <c r="B1494" t="s">
        <v>1571</v>
      </c>
      <c r="C1494">
        <v>0.03</v>
      </c>
    </row>
    <row r="1495" spans="1:4" x14ac:dyDescent="0.2">
      <c r="A1495" t="s">
        <v>118</v>
      </c>
      <c r="B1495" t="s">
        <v>1571</v>
      </c>
      <c r="C1495" t="s">
        <v>1619</v>
      </c>
      <c r="D1495">
        <v>0.2</v>
      </c>
    </row>
    <row r="1496" spans="1:4" x14ac:dyDescent="0.2">
      <c r="A1496" t="s">
        <v>117</v>
      </c>
      <c r="B1496" t="s">
        <v>1571</v>
      </c>
      <c r="C1496">
        <v>0.02</v>
      </c>
    </row>
    <row r="1497" spans="1:4" x14ac:dyDescent="0.2">
      <c r="A1497" t="s">
        <v>156</v>
      </c>
      <c r="B1497" t="s">
        <v>1571</v>
      </c>
      <c r="C1497">
        <v>5.0000000000000001E-3</v>
      </c>
    </row>
    <row r="1498" spans="1:4" x14ac:dyDescent="0.2">
      <c r="A1498" t="s">
        <v>70</v>
      </c>
      <c r="B1498">
        <v>3.3</v>
      </c>
      <c r="C1498">
        <v>0.02</v>
      </c>
    </row>
    <row r="1499" spans="1:4" x14ac:dyDescent="0.2">
      <c r="A1499" t="s">
        <v>115</v>
      </c>
      <c r="B1499">
        <v>0.05</v>
      </c>
      <c r="C1499">
        <v>0.1</v>
      </c>
    </row>
    <row r="1500" spans="1:4" x14ac:dyDescent="0.2">
      <c r="A1500" t="s">
        <v>71</v>
      </c>
      <c r="B1500">
        <v>2</v>
      </c>
      <c r="C1500" t="s">
        <v>1720</v>
      </c>
    </row>
    <row r="1501" spans="1:4" x14ac:dyDescent="0.2">
      <c r="A1501" t="s">
        <v>70</v>
      </c>
      <c r="B1501">
        <v>15.8</v>
      </c>
      <c r="C1501" t="s">
        <v>1583</v>
      </c>
    </row>
    <row r="1502" spans="1:4" x14ac:dyDescent="0.2">
      <c r="A1502" t="s">
        <v>1575</v>
      </c>
      <c r="B1502" t="s">
        <v>1576</v>
      </c>
      <c r="C1502" t="s">
        <v>1577</v>
      </c>
      <c r="D1502" t="s">
        <v>1578</v>
      </c>
    </row>
    <row r="1503" spans="1:4" x14ac:dyDescent="0.2">
      <c r="A1503" t="s">
        <v>882</v>
      </c>
      <c r="B1503" t="s">
        <v>1579</v>
      </c>
      <c r="C1503" t="s">
        <v>1580</v>
      </c>
    </row>
    <row r="1504" spans="1:4" x14ac:dyDescent="0.2">
      <c r="A1504" t="s">
        <v>1581</v>
      </c>
      <c r="B1504" t="s">
        <v>1576</v>
      </c>
      <c r="C1504" t="s">
        <v>1577</v>
      </c>
      <c r="D1504" t="s">
        <v>1582</v>
      </c>
    </row>
    <row r="1505" spans="1:3" x14ac:dyDescent="0.2">
      <c r="A1505" t="s">
        <v>179</v>
      </c>
    </row>
    <row r="1506" spans="1:3" x14ac:dyDescent="0.2">
      <c r="A1506" t="s">
        <v>176</v>
      </c>
      <c r="B1506">
        <v>10.5</v>
      </c>
      <c r="C1506" t="s">
        <v>1604</v>
      </c>
    </row>
    <row r="1507" spans="1:3" x14ac:dyDescent="0.2">
      <c r="A1507" t="s">
        <v>50</v>
      </c>
      <c r="B1507">
        <v>17.3</v>
      </c>
      <c r="C1507" t="s">
        <v>1656</v>
      </c>
    </row>
    <row r="1508" spans="1:3" x14ac:dyDescent="0.2">
      <c r="A1508" t="s">
        <v>52</v>
      </c>
      <c r="B1508">
        <v>5.5</v>
      </c>
      <c r="C1508" t="s">
        <v>1656</v>
      </c>
    </row>
    <row r="1509" spans="1:3" x14ac:dyDescent="0.2">
      <c r="A1509" t="s">
        <v>52</v>
      </c>
      <c r="B1509">
        <v>8.3000000000000007</v>
      </c>
      <c r="C1509">
        <v>-0.1</v>
      </c>
    </row>
    <row r="1510" spans="1:3" x14ac:dyDescent="0.2">
      <c r="A1510" t="s">
        <v>1605</v>
      </c>
      <c r="B1510">
        <v>11</v>
      </c>
      <c r="C1510" t="s">
        <v>1604</v>
      </c>
    </row>
    <row r="1511" spans="1:3" x14ac:dyDescent="0.2">
      <c r="A1511" t="s">
        <v>1605</v>
      </c>
      <c r="B1511">
        <v>6.65</v>
      </c>
      <c r="C1511">
        <v>0.1</v>
      </c>
    </row>
    <row r="1512" spans="1:3" x14ac:dyDescent="0.2">
      <c r="A1512" t="s">
        <v>1605</v>
      </c>
      <c r="B1512">
        <v>4.5999999999999996</v>
      </c>
      <c r="C1512" t="s">
        <v>1656</v>
      </c>
    </row>
    <row r="1513" spans="1:3" x14ac:dyDescent="0.2">
      <c r="A1513" t="s">
        <v>1605</v>
      </c>
      <c r="B1513">
        <v>2.1</v>
      </c>
      <c r="C1513" t="s">
        <v>1656</v>
      </c>
    </row>
    <row r="1514" spans="1:3" x14ac:dyDescent="0.2">
      <c r="A1514" t="s">
        <v>70</v>
      </c>
      <c r="B1514" t="s">
        <v>1715</v>
      </c>
    </row>
    <row r="1515" spans="1:3" x14ac:dyDescent="0.2">
      <c r="A1515" t="s">
        <v>70</v>
      </c>
      <c r="B1515">
        <v>13</v>
      </c>
      <c r="C1515" t="s">
        <v>1606</v>
      </c>
    </row>
    <row r="1516" spans="1:3" x14ac:dyDescent="0.2">
      <c r="A1516" t="s">
        <v>52</v>
      </c>
      <c r="B1516">
        <v>10.8</v>
      </c>
      <c r="C1516">
        <v>0.15</v>
      </c>
    </row>
    <row r="1517" spans="1:3" x14ac:dyDescent="0.2">
      <c r="A1517" t="s">
        <v>70</v>
      </c>
      <c r="B1517">
        <v>3.2</v>
      </c>
      <c r="C1517">
        <v>-0.1</v>
      </c>
    </row>
    <row r="1518" spans="1:3" x14ac:dyDescent="0.2">
      <c r="A1518" t="s">
        <v>70</v>
      </c>
      <c r="B1518" t="s">
        <v>1716</v>
      </c>
    </row>
    <row r="1519" spans="1:3" x14ac:dyDescent="0.2">
      <c r="A1519" t="s">
        <v>1712</v>
      </c>
      <c r="B1519" t="s">
        <v>1717</v>
      </c>
      <c r="C1519" t="s">
        <v>1713</v>
      </c>
    </row>
    <row r="1520" spans="1:3" x14ac:dyDescent="0.2">
      <c r="A1520" t="s">
        <v>70</v>
      </c>
      <c r="B1520">
        <v>14</v>
      </c>
      <c r="C1520" t="s">
        <v>1606</v>
      </c>
    </row>
    <row r="1521" spans="1:4" x14ac:dyDescent="0.2">
      <c r="A1521" t="s">
        <v>207</v>
      </c>
      <c r="B1521">
        <v>14.7</v>
      </c>
      <c r="C1521">
        <v>-0.2</v>
      </c>
    </row>
    <row r="1522" spans="1:4" x14ac:dyDescent="0.2">
      <c r="A1522" t="s">
        <v>57</v>
      </c>
      <c r="B1522">
        <v>21.02</v>
      </c>
      <c r="C1522">
        <v>0.03</v>
      </c>
    </row>
    <row r="1523" spans="1:4" x14ac:dyDescent="0.2">
      <c r="A1523" t="s">
        <v>57</v>
      </c>
      <c r="B1523">
        <v>15.02</v>
      </c>
      <c r="C1523">
        <v>0.03</v>
      </c>
    </row>
    <row r="1524" spans="1:4" x14ac:dyDescent="0.2">
      <c r="A1524" t="s">
        <v>57</v>
      </c>
      <c r="B1524">
        <v>18.3</v>
      </c>
      <c r="C1524" t="s">
        <v>1656</v>
      </c>
    </row>
    <row r="1525" spans="1:4" x14ac:dyDescent="0.2">
      <c r="A1525" t="s">
        <v>173</v>
      </c>
      <c r="B1525" t="s">
        <v>1718</v>
      </c>
    </row>
    <row r="1526" spans="1:4" x14ac:dyDescent="0.2">
      <c r="A1526" t="s">
        <v>70</v>
      </c>
      <c r="B1526">
        <v>2</v>
      </c>
      <c r="C1526" t="s">
        <v>1606</v>
      </c>
    </row>
    <row r="1527" spans="1:4" x14ac:dyDescent="0.2">
      <c r="A1527" t="s">
        <v>1719</v>
      </c>
      <c r="B1527" t="s">
        <v>1644</v>
      </c>
      <c r="C1527">
        <v>8</v>
      </c>
      <c r="D1527" t="s">
        <v>1604</v>
      </c>
    </row>
    <row r="1528" spans="1:4" x14ac:dyDescent="0.2">
      <c r="A1528" t="s">
        <v>120</v>
      </c>
      <c r="B1528" t="s">
        <v>1571</v>
      </c>
      <c r="C1528">
        <v>0.1</v>
      </c>
    </row>
    <row r="1529" spans="1:4" x14ac:dyDescent="0.2">
      <c r="A1529" t="s">
        <v>120</v>
      </c>
      <c r="B1529" t="s">
        <v>1571</v>
      </c>
      <c r="C1529">
        <v>0.04</v>
      </c>
    </row>
    <row r="1530" spans="1:4" x14ac:dyDescent="0.2">
      <c r="A1530" t="s">
        <v>1605</v>
      </c>
      <c r="B1530">
        <v>1.2</v>
      </c>
      <c r="C1530">
        <v>0.2</v>
      </c>
    </row>
    <row r="1531" spans="1:4" x14ac:dyDescent="0.2">
      <c r="A1531" t="s">
        <v>72</v>
      </c>
      <c r="B1531">
        <v>0.23</v>
      </c>
      <c r="C1531" t="s">
        <v>1615</v>
      </c>
    </row>
    <row r="1532" spans="1:4" x14ac:dyDescent="0.2">
      <c r="A1532" t="s">
        <v>72</v>
      </c>
      <c r="B1532">
        <v>0.4</v>
      </c>
      <c r="C1532" t="s">
        <v>1606</v>
      </c>
    </row>
    <row r="1533" spans="1:4" x14ac:dyDescent="0.2">
      <c r="A1533" t="s">
        <v>72</v>
      </c>
      <c r="B1533">
        <v>0.5</v>
      </c>
      <c r="C1533" t="s">
        <v>1604</v>
      </c>
    </row>
    <row r="1534" spans="1:4" x14ac:dyDescent="0.2">
      <c r="A1534" t="s">
        <v>72</v>
      </c>
      <c r="B1534" t="s">
        <v>1571</v>
      </c>
      <c r="C1534">
        <v>0.1</v>
      </c>
    </row>
    <row r="1535" spans="1:4" x14ac:dyDescent="0.2">
      <c r="A1535" t="s">
        <v>120</v>
      </c>
      <c r="B1535">
        <v>0.1</v>
      </c>
      <c r="C1535" t="s">
        <v>1593</v>
      </c>
      <c r="D1535" t="s">
        <v>1594</v>
      </c>
    </row>
    <row r="1536" spans="1:4" x14ac:dyDescent="0.2">
      <c r="A1536" t="s">
        <v>52</v>
      </c>
      <c r="B1536">
        <v>2.2000000000000002</v>
      </c>
      <c r="C1536" t="s">
        <v>1656</v>
      </c>
    </row>
    <row r="1537" spans="1:4" x14ac:dyDescent="0.2">
      <c r="A1537" t="s">
        <v>169</v>
      </c>
    </row>
    <row r="1538" spans="1:4" x14ac:dyDescent="0.2">
      <c r="A1538" t="s">
        <v>110</v>
      </c>
    </row>
    <row r="1539" spans="1:4" x14ac:dyDescent="0.2">
      <c r="A1539" t="s">
        <v>110</v>
      </c>
    </row>
    <row r="1540" spans="1:4" x14ac:dyDescent="0.2">
      <c r="A1540" t="s">
        <v>120</v>
      </c>
      <c r="B1540" t="s">
        <v>1714</v>
      </c>
    </row>
    <row r="1541" spans="1:4" x14ac:dyDescent="0.2">
      <c r="A1541" t="s">
        <v>1575</v>
      </c>
      <c r="B1541" t="s">
        <v>1576</v>
      </c>
      <c r="C1541" t="s">
        <v>1577</v>
      </c>
      <c r="D1541" t="s">
        <v>1578</v>
      </c>
    </row>
    <row r="1542" spans="1:4" x14ac:dyDescent="0.2">
      <c r="A1542" t="s">
        <v>882</v>
      </c>
      <c r="B1542" t="s">
        <v>1579</v>
      </c>
      <c r="C1542" t="s">
        <v>1580</v>
      </c>
    </row>
    <row r="1543" spans="1:4" x14ac:dyDescent="0.2">
      <c r="A1543" t="s">
        <v>1581</v>
      </c>
      <c r="B1543" t="s">
        <v>1576</v>
      </c>
      <c r="C1543" t="s">
        <v>1577</v>
      </c>
      <c r="D1543" t="s">
        <v>1582</v>
      </c>
    </row>
    <row r="1544" spans="1:4" x14ac:dyDescent="0.2">
      <c r="A1544" t="s">
        <v>114</v>
      </c>
      <c r="B1544">
        <v>11.4</v>
      </c>
      <c r="C1544" t="s">
        <v>1584</v>
      </c>
    </row>
    <row r="1545" spans="1:4" x14ac:dyDescent="0.2">
      <c r="A1545" t="s">
        <v>52</v>
      </c>
      <c r="B1545">
        <v>5.7</v>
      </c>
      <c r="C1545" t="s">
        <v>1583</v>
      </c>
    </row>
    <row r="1546" spans="1:4" x14ac:dyDescent="0.2">
      <c r="A1546" t="s">
        <v>177</v>
      </c>
      <c r="B1546">
        <v>0.2</v>
      </c>
      <c r="C1546">
        <v>0.1</v>
      </c>
    </row>
    <row r="1547" spans="1:4" x14ac:dyDescent="0.2">
      <c r="A1547" t="s">
        <v>120</v>
      </c>
      <c r="B1547" t="s">
        <v>1571</v>
      </c>
      <c r="C1547">
        <v>0.03</v>
      </c>
    </row>
    <row r="1548" spans="1:4" x14ac:dyDescent="0.2">
      <c r="A1548" t="s">
        <v>118</v>
      </c>
      <c r="B1548" t="s">
        <v>1571</v>
      </c>
      <c r="C1548" t="s">
        <v>1619</v>
      </c>
      <c r="D1548">
        <v>0.2</v>
      </c>
    </row>
    <row r="1549" spans="1:4" x14ac:dyDescent="0.2">
      <c r="A1549" t="s">
        <v>117</v>
      </c>
      <c r="B1549" t="s">
        <v>1571</v>
      </c>
      <c r="C1549">
        <v>0.02</v>
      </c>
    </row>
    <row r="1550" spans="1:4" x14ac:dyDescent="0.2">
      <c r="A1550" t="s">
        <v>156</v>
      </c>
      <c r="B1550" t="s">
        <v>1571</v>
      </c>
      <c r="C1550">
        <v>5.0000000000000001E-3</v>
      </c>
    </row>
    <row r="1551" spans="1:4" x14ac:dyDescent="0.2">
      <c r="A1551" t="s">
        <v>70</v>
      </c>
      <c r="B1551">
        <v>3.3</v>
      </c>
      <c r="C1551">
        <v>0.02</v>
      </c>
    </row>
    <row r="1552" spans="1:4" x14ac:dyDescent="0.2">
      <c r="A1552" t="s">
        <v>115</v>
      </c>
      <c r="B1552">
        <v>0.05</v>
      </c>
      <c r="C1552">
        <v>0.1</v>
      </c>
    </row>
    <row r="1553" spans="1:4" x14ac:dyDescent="0.2">
      <c r="A1553" t="s">
        <v>71</v>
      </c>
      <c r="B1553">
        <v>2</v>
      </c>
      <c r="C1553" t="s">
        <v>1720</v>
      </c>
    </row>
    <row r="1554" spans="1:4" x14ac:dyDescent="0.2">
      <c r="A1554" t="s">
        <v>70</v>
      </c>
      <c r="B1554">
        <v>15.8</v>
      </c>
      <c r="C1554" t="s">
        <v>1583</v>
      </c>
    </row>
    <row r="1555" spans="1:4" x14ac:dyDescent="0.2">
      <c r="A1555" t="s">
        <v>1575</v>
      </c>
      <c r="B1555" t="s">
        <v>1576</v>
      </c>
      <c r="C1555" t="s">
        <v>1577</v>
      </c>
      <c r="D1555" t="s">
        <v>1578</v>
      </c>
    </row>
    <row r="1556" spans="1:4" x14ac:dyDescent="0.2">
      <c r="A1556" t="s">
        <v>882</v>
      </c>
      <c r="B1556" t="s">
        <v>1579</v>
      </c>
      <c r="C1556" t="s">
        <v>1580</v>
      </c>
    </row>
    <row r="1557" spans="1:4" x14ac:dyDescent="0.2">
      <c r="A1557" t="s">
        <v>1581</v>
      </c>
      <c r="B1557" t="s">
        <v>1576</v>
      </c>
      <c r="C1557" t="s">
        <v>1577</v>
      </c>
      <c r="D1557" t="s">
        <v>1582</v>
      </c>
    </row>
    <row r="1558" spans="1:4" x14ac:dyDescent="0.2">
      <c r="A1558" t="s">
        <v>114</v>
      </c>
      <c r="B1558">
        <v>17.3</v>
      </c>
      <c r="C1558" t="s">
        <v>1656</v>
      </c>
    </row>
    <row r="1559" spans="1:4" x14ac:dyDescent="0.2">
      <c r="A1559" t="s">
        <v>1605</v>
      </c>
      <c r="B1559">
        <v>4.2</v>
      </c>
      <c r="C1559" t="s">
        <v>1656</v>
      </c>
    </row>
    <row r="1560" spans="1:4" x14ac:dyDescent="0.2">
      <c r="A1560" t="s">
        <v>52</v>
      </c>
      <c r="B1560">
        <v>10.8</v>
      </c>
      <c r="C1560">
        <v>0.15</v>
      </c>
    </row>
    <row r="1561" spans="1:4" x14ac:dyDescent="0.2">
      <c r="A1561" t="s">
        <v>1605</v>
      </c>
      <c r="B1561">
        <v>11</v>
      </c>
      <c r="C1561" t="s">
        <v>1604</v>
      </c>
    </row>
    <row r="1562" spans="1:4" x14ac:dyDescent="0.2">
      <c r="A1562" t="s">
        <v>1605</v>
      </c>
      <c r="B1562">
        <v>6.65</v>
      </c>
      <c r="C1562">
        <v>0.1</v>
      </c>
    </row>
    <row r="1563" spans="1:4" x14ac:dyDescent="0.2">
      <c r="A1563" t="s">
        <v>1605</v>
      </c>
      <c r="B1563">
        <v>2.2000000000000002</v>
      </c>
      <c r="C1563" t="s">
        <v>1656</v>
      </c>
    </row>
    <row r="1564" spans="1:4" x14ac:dyDescent="0.2">
      <c r="A1564" t="s">
        <v>1605</v>
      </c>
      <c r="B1564">
        <v>4.5999999999999996</v>
      </c>
      <c r="C1564" t="s">
        <v>1656</v>
      </c>
    </row>
    <row r="1565" spans="1:4" x14ac:dyDescent="0.2">
      <c r="A1565" t="s">
        <v>70</v>
      </c>
      <c r="B1565">
        <v>15.8</v>
      </c>
      <c r="C1565" t="s">
        <v>1656</v>
      </c>
    </row>
    <row r="1566" spans="1:4" x14ac:dyDescent="0.2">
      <c r="A1566" t="s">
        <v>70</v>
      </c>
      <c r="B1566">
        <v>13</v>
      </c>
      <c r="C1566" t="s">
        <v>1606</v>
      </c>
    </row>
    <row r="1567" spans="1:4" x14ac:dyDescent="0.2">
      <c r="A1567" t="s">
        <v>70</v>
      </c>
      <c r="B1567">
        <v>3.9</v>
      </c>
      <c r="C1567">
        <v>-0.1</v>
      </c>
    </row>
    <row r="1568" spans="1:4" x14ac:dyDescent="0.2">
      <c r="A1568" t="s">
        <v>70</v>
      </c>
      <c r="B1568">
        <v>4</v>
      </c>
      <c r="C1568">
        <f>0.05/0.2</f>
        <v>0.25</v>
      </c>
    </row>
    <row r="1569" spans="1:4" x14ac:dyDescent="0.2">
      <c r="A1569" t="s">
        <v>70</v>
      </c>
      <c r="B1569">
        <v>14</v>
      </c>
      <c r="C1569" t="s">
        <v>1606</v>
      </c>
    </row>
    <row r="1570" spans="1:4" x14ac:dyDescent="0.2">
      <c r="A1570" t="s">
        <v>207</v>
      </c>
      <c r="B1570">
        <v>14.7</v>
      </c>
      <c r="C1570">
        <v>-0.2</v>
      </c>
    </row>
    <row r="1571" spans="1:4" x14ac:dyDescent="0.2">
      <c r="A1571" t="s">
        <v>57</v>
      </c>
      <c r="B1571">
        <v>21.02</v>
      </c>
      <c r="C1571">
        <v>0.03</v>
      </c>
    </row>
    <row r="1572" spans="1:4" x14ac:dyDescent="0.2">
      <c r="A1572" t="s">
        <v>57</v>
      </c>
      <c r="B1572">
        <v>15.02</v>
      </c>
      <c r="C1572">
        <v>0.03</v>
      </c>
    </row>
    <row r="1573" spans="1:4" x14ac:dyDescent="0.2">
      <c r="A1573" t="s">
        <v>57</v>
      </c>
      <c r="B1573">
        <v>18.3</v>
      </c>
      <c r="C1573" t="s">
        <v>1656</v>
      </c>
    </row>
    <row r="1574" spans="1:4" x14ac:dyDescent="0.2">
      <c r="A1574" t="s">
        <v>70</v>
      </c>
      <c r="B1574">
        <v>2</v>
      </c>
      <c r="C1574" t="s">
        <v>1606</v>
      </c>
    </row>
    <row r="1575" spans="1:4" x14ac:dyDescent="0.2">
      <c r="A1575" t="s">
        <v>1710</v>
      </c>
      <c r="B1575">
        <v>8</v>
      </c>
      <c r="C1575" t="s">
        <v>1585</v>
      </c>
    </row>
    <row r="1576" spans="1:4" x14ac:dyDescent="0.2">
      <c r="A1576" t="s">
        <v>173</v>
      </c>
      <c r="B1576">
        <v>9.5500000000000007</v>
      </c>
      <c r="C1576" t="s">
        <v>1693</v>
      </c>
    </row>
    <row r="1577" spans="1:4" x14ac:dyDescent="0.2">
      <c r="A1577" t="s">
        <v>120</v>
      </c>
      <c r="B1577" t="s">
        <v>1571</v>
      </c>
      <c r="C1577">
        <v>0.04</v>
      </c>
    </row>
    <row r="1578" spans="1:4" x14ac:dyDescent="0.2">
      <c r="A1578" t="s">
        <v>1605</v>
      </c>
      <c r="B1578" t="s">
        <v>1711</v>
      </c>
    </row>
    <row r="1579" spans="1:4" x14ac:dyDescent="0.2">
      <c r="A1579" t="s">
        <v>176</v>
      </c>
      <c r="B1579">
        <v>10.5</v>
      </c>
      <c r="C1579" t="s">
        <v>1621</v>
      </c>
      <c r="D1579">
        <v>0.2</v>
      </c>
    </row>
    <row r="1580" spans="1:4" x14ac:dyDescent="0.2">
      <c r="A1580" t="s">
        <v>52</v>
      </c>
      <c r="B1580">
        <v>8.3000000000000007</v>
      </c>
      <c r="C1580">
        <v>-0.1</v>
      </c>
    </row>
    <row r="1581" spans="1:4" x14ac:dyDescent="0.2">
      <c r="A1581" t="s">
        <v>1712</v>
      </c>
      <c r="B1581" t="s">
        <v>1571</v>
      </c>
      <c r="C1581">
        <v>0.2</v>
      </c>
      <c r="D1581" t="s">
        <v>1713</v>
      </c>
    </row>
    <row r="1582" spans="1:4" x14ac:dyDescent="0.2">
      <c r="A1582" t="s">
        <v>120</v>
      </c>
      <c r="B1582" t="s">
        <v>1571</v>
      </c>
      <c r="C1582">
        <v>0.1</v>
      </c>
    </row>
    <row r="1583" spans="1:4" x14ac:dyDescent="0.2">
      <c r="A1583" t="s">
        <v>72</v>
      </c>
      <c r="B1583">
        <v>0.23</v>
      </c>
      <c r="C1583" t="s">
        <v>1621</v>
      </c>
      <c r="D1583">
        <v>0.08</v>
      </c>
    </row>
    <row r="1584" spans="1:4" x14ac:dyDescent="0.2">
      <c r="A1584" t="s">
        <v>72</v>
      </c>
      <c r="B1584">
        <v>0.4</v>
      </c>
      <c r="C1584" t="s">
        <v>1621</v>
      </c>
      <c r="D1584">
        <v>0.1</v>
      </c>
    </row>
    <row r="1585" spans="1:4" x14ac:dyDescent="0.2">
      <c r="A1585" t="s">
        <v>72</v>
      </c>
      <c r="B1585">
        <v>0.5</v>
      </c>
      <c r="C1585" t="s">
        <v>1621</v>
      </c>
      <c r="D1585">
        <v>0.2</v>
      </c>
    </row>
    <row r="1586" spans="1:4" x14ac:dyDescent="0.2">
      <c r="A1586" t="s">
        <v>72</v>
      </c>
      <c r="B1586" t="s">
        <v>1571</v>
      </c>
      <c r="C1586">
        <v>0.1</v>
      </c>
    </row>
    <row r="1587" spans="1:4" x14ac:dyDescent="0.2">
      <c r="A1587" t="s">
        <v>120</v>
      </c>
      <c r="B1587">
        <v>0.05</v>
      </c>
      <c r="C1587" t="s">
        <v>1593</v>
      </c>
      <c r="D1587" t="s">
        <v>1594</v>
      </c>
    </row>
    <row r="1588" spans="1:4" x14ac:dyDescent="0.2">
      <c r="A1588" t="s">
        <v>52</v>
      </c>
      <c r="B1588">
        <v>2.2000000000000002</v>
      </c>
      <c r="C1588" t="s">
        <v>1621</v>
      </c>
      <c r="D1588">
        <v>0.05</v>
      </c>
    </row>
    <row r="1589" spans="1:4" x14ac:dyDescent="0.2">
      <c r="A1589" t="s">
        <v>169</v>
      </c>
    </row>
    <row r="1590" spans="1:4" x14ac:dyDescent="0.2">
      <c r="A1590" t="s">
        <v>110</v>
      </c>
    </row>
    <row r="1591" spans="1:4" x14ac:dyDescent="0.2">
      <c r="A1591" t="s">
        <v>110</v>
      </c>
    </row>
    <row r="1592" spans="1:4" x14ac:dyDescent="0.2">
      <c r="A1592" t="s">
        <v>120</v>
      </c>
      <c r="B1592" t="s">
        <v>1714</v>
      </c>
    </row>
    <row r="1593" spans="1:4" x14ac:dyDescent="0.2">
      <c r="A1593" t="s">
        <v>1575</v>
      </c>
      <c r="B1593" t="s">
        <v>1576</v>
      </c>
      <c r="C1593" t="s">
        <v>1577</v>
      </c>
      <c r="D1593" t="s">
        <v>1578</v>
      </c>
    </row>
    <row r="1594" spans="1:4" x14ac:dyDescent="0.2">
      <c r="A1594" t="s">
        <v>882</v>
      </c>
      <c r="B1594" t="s">
        <v>1579</v>
      </c>
      <c r="C1594" t="s">
        <v>1580</v>
      </c>
    </row>
    <row r="1595" spans="1:4" x14ac:dyDescent="0.2">
      <c r="A1595" t="s">
        <v>1581</v>
      </c>
      <c r="B1595" t="s">
        <v>1576</v>
      </c>
      <c r="C1595" t="s">
        <v>1577</v>
      </c>
      <c r="D1595" t="s">
        <v>1582</v>
      </c>
    </row>
    <row r="1596" spans="1:4" x14ac:dyDescent="0.2">
      <c r="A1596" t="s">
        <v>114</v>
      </c>
      <c r="B1596">
        <v>17.3</v>
      </c>
      <c r="C1596" t="s">
        <v>1583</v>
      </c>
    </row>
    <row r="1597" spans="1:4" x14ac:dyDescent="0.2">
      <c r="A1597" t="s">
        <v>52</v>
      </c>
      <c r="B1597">
        <v>5.15</v>
      </c>
      <c r="C1597" t="s">
        <v>1656</v>
      </c>
    </row>
    <row r="1598" spans="1:4" x14ac:dyDescent="0.2">
      <c r="A1598" t="s">
        <v>52</v>
      </c>
      <c r="B1598">
        <v>10.8</v>
      </c>
      <c r="C1598">
        <v>0.15</v>
      </c>
    </row>
    <row r="1599" spans="1:4" x14ac:dyDescent="0.2">
      <c r="A1599" t="s">
        <v>1605</v>
      </c>
      <c r="B1599">
        <v>11</v>
      </c>
      <c r="C1599" t="s">
        <v>1604</v>
      </c>
    </row>
    <row r="1600" spans="1:4" x14ac:dyDescent="0.2">
      <c r="A1600" t="s">
        <v>1605</v>
      </c>
      <c r="B1600">
        <v>6.65</v>
      </c>
      <c r="C1600" t="s">
        <v>1639</v>
      </c>
      <c r="D1600">
        <v>0.1</v>
      </c>
    </row>
    <row r="1601" spans="1:4" x14ac:dyDescent="0.2">
      <c r="A1601" t="s">
        <v>1605</v>
      </c>
      <c r="B1601">
        <v>1.96</v>
      </c>
      <c r="C1601" t="s">
        <v>1656</v>
      </c>
    </row>
    <row r="1602" spans="1:4" x14ac:dyDescent="0.2">
      <c r="A1602" t="s">
        <v>1605</v>
      </c>
      <c r="B1602">
        <v>4.5999999999999996</v>
      </c>
      <c r="C1602" t="s">
        <v>1656</v>
      </c>
    </row>
    <row r="1603" spans="1:4" x14ac:dyDescent="0.2">
      <c r="A1603" t="s">
        <v>70</v>
      </c>
      <c r="B1603" t="s">
        <v>1715</v>
      </c>
    </row>
    <row r="1604" spans="1:4" x14ac:dyDescent="0.2">
      <c r="A1604" t="s">
        <v>70</v>
      </c>
      <c r="B1604">
        <v>13</v>
      </c>
      <c r="C1604" t="s">
        <v>1584</v>
      </c>
    </row>
    <row r="1605" spans="1:4" x14ac:dyDescent="0.2">
      <c r="A1605" t="s">
        <v>70</v>
      </c>
      <c r="B1605">
        <v>3.4</v>
      </c>
      <c r="C1605" t="s">
        <v>1588</v>
      </c>
      <c r="D1605">
        <v>0.1</v>
      </c>
    </row>
    <row r="1606" spans="1:4" x14ac:dyDescent="0.2">
      <c r="A1606" t="s">
        <v>70</v>
      </c>
      <c r="B1606">
        <v>3.5</v>
      </c>
      <c r="C1606">
        <f>0.2/0.05</f>
        <v>4</v>
      </c>
    </row>
    <row r="1607" spans="1:4" x14ac:dyDescent="0.2">
      <c r="A1607" t="s">
        <v>70</v>
      </c>
      <c r="B1607">
        <v>14</v>
      </c>
      <c r="C1607" t="s">
        <v>1584</v>
      </c>
    </row>
    <row r="1608" spans="1:4" x14ac:dyDescent="0.2">
      <c r="A1608" t="s">
        <v>207</v>
      </c>
      <c r="B1608">
        <v>14.7</v>
      </c>
      <c r="C1608">
        <v>-0.2</v>
      </c>
    </row>
    <row r="1609" spans="1:4" x14ac:dyDescent="0.2">
      <c r="A1609" t="s">
        <v>57</v>
      </c>
      <c r="B1609">
        <v>21.02</v>
      </c>
      <c r="C1609">
        <v>0.03</v>
      </c>
    </row>
    <row r="1610" spans="1:4" x14ac:dyDescent="0.2">
      <c r="A1610" t="s">
        <v>57</v>
      </c>
      <c r="B1610">
        <v>15.02</v>
      </c>
      <c r="C1610">
        <v>0.03</v>
      </c>
    </row>
    <row r="1611" spans="1:4" x14ac:dyDescent="0.2">
      <c r="A1611" t="s">
        <v>57</v>
      </c>
      <c r="B1611">
        <v>18.3</v>
      </c>
      <c r="C1611" t="s">
        <v>1656</v>
      </c>
    </row>
    <row r="1612" spans="1:4" x14ac:dyDescent="0.2">
      <c r="A1612" t="s">
        <v>70</v>
      </c>
      <c r="B1612">
        <v>2</v>
      </c>
      <c r="C1612" t="s">
        <v>1606</v>
      </c>
    </row>
    <row r="1613" spans="1:4" x14ac:dyDescent="0.2">
      <c r="A1613" t="s">
        <v>1710</v>
      </c>
      <c r="B1613">
        <v>8</v>
      </c>
      <c r="C1613" t="s">
        <v>1585</v>
      </c>
    </row>
    <row r="1614" spans="1:4" x14ac:dyDescent="0.2">
      <c r="A1614" t="s">
        <v>173</v>
      </c>
      <c r="B1614">
        <v>9.5500000000000007</v>
      </c>
      <c r="C1614" t="s">
        <v>1693</v>
      </c>
    </row>
    <row r="1615" spans="1:4" x14ac:dyDescent="0.2">
      <c r="A1615" t="s">
        <v>120</v>
      </c>
      <c r="B1615" t="s">
        <v>1571</v>
      </c>
      <c r="C1615">
        <v>0.04</v>
      </c>
    </row>
    <row r="1616" spans="1:4" x14ac:dyDescent="0.2">
      <c r="A1616" t="s">
        <v>1605</v>
      </c>
      <c r="B1616" t="s">
        <v>1711</v>
      </c>
    </row>
    <row r="1617" spans="1:4" x14ac:dyDescent="0.2">
      <c r="A1617" t="s">
        <v>896</v>
      </c>
      <c r="B1617">
        <v>10.5</v>
      </c>
      <c r="C1617" t="s">
        <v>1634</v>
      </c>
      <c r="D1617">
        <v>0.2</v>
      </c>
    </row>
    <row r="1618" spans="1:4" x14ac:dyDescent="0.2">
      <c r="A1618" t="s">
        <v>120</v>
      </c>
      <c r="B1618" t="s">
        <v>1645</v>
      </c>
      <c r="C1618">
        <v>0.1</v>
      </c>
    </row>
    <row r="1619" spans="1:4" x14ac:dyDescent="0.2">
      <c r="A1619" t="s">
        <v>52</v>
      </c>
      <c r="B1619" t="s">
        <v>1721</v>
      </c>
    </row>
    <row r="1620" spans="1:4" x14ac:dyDescent="0.2">
      <c r="A1620" t="s">
        <v>52</v>
      </c>
      <c r="B1620" t="s">
        <v>1722</v>
      </c>
    </row>
    <row r="1621" spans="1:4" x14ac:dyDescent="0.2">
      <c r="A1621" t="s">
        <v>70</v>
      </c>
      <c r="B1621">
        <v>3.5</v>
      </c>
      <c r="C1621">
        <f>0.05/0.2</f>
        <v>0.25</v>
      </c>
    </row>
    <row r="1622" spans="1:4" x14ac:dyDescent="0.2">
      <c r="A1622" t="s">
        <v>1712</v>
      </c>
      <c r="B1622" t="s">
        <v>1717</v>
      </c>
      <c r="C1622" t="s">
        <v>1723</v>
      </c>
    </row>
    <row r="1623" spans="1:4" x14ac:dyDescent="0.2">
      <c r="A1623" t="s">
        <v>120</v>
      </c>
      <c r="B1623">
        <v>0.1</v>
      </c>
      <c r="C1623" t="s">
        <v>1593</v>
      </c>
      <c r="D1623" t="s">
        <v>1594</v>
      </c>
    </row>
    <row r="1624" spans="1:4" x14ac:dyDescent="0.2">
      <c r="A1624" t="s">
        <v>177</v>
      </c>
      <c r="B1624">
        <v>0.23</v>
      </c>
      <c r="C1624" t="s">
        <v>1615</v>
      </c>
    </row>
    <row r="1625" spans="1:4" x14ac:dyDescent="0.2">
      <c r="A1625" t="s">
        <v>177</v>
      </c>
      <c r="B1625">
        <v>0.4</v>
      </c>
      <c r="C1625" t="s">
        <v>1606</v>
      </c>
    </row>
    <row r="1626" spans="1:4" x14ac:dyDescent="0.2">
      <c r="A1626" t="s">
        <v>177</v>
      </c>
      <c r="B1626">
        <v>0.5</v>
      </c>
      <c r="C1626" t="s">
        <v>1604</v>
      </c>
    </row>
    <row r="1627" spans="1:4" x14ac:dyDescent="0.2">
      <c r="A1627" t="s">
        <v>177</v>
      </c>
      <c r="B1627" t="s">
        <v>1571</v>
      </c>
      <c r="C1627">
        <v>0.1</v>
      </c>
    </row>
    <row r="1628" spans="1:4" x14ac:dyDescent="0.2">
      <c r="A1628" t="s">
        <v>110</v>
      </c>
      <c r="B1628" t="s">
        <v>1724</v>
      </c>
    </row>
    <row r="1629" spans="1:4" x14ac:dyDescent="0.2">
      <c r="A1629" t="s">
        <v>110</v>
      </c>
      <c r="B1629" t="s">
        <v>1724</v>
      </c>
    </row>
    <row r="1630" spans="1:4" x14ac:dyDescent="0.2">
      <c r="A1630" t="s">
        <v>120</v>
      </c>
      <c r="B1630" t="s">
        <v>1714</v>
      </c>
    </row>
    <row r="1631" spans="1:4" x14ac:dyDescent="0.2">
      <c r="A1631" t="s">
        <v>1575</v>
      </c>
      <c r="B1631" t="s">
        <v>1576</v>
      </c>
      <c r="C1631" t="s">
        <v>1577</v>
      </c>
      <c r="D1631" t="s">
        <v>1578</v>
      </c>
    </row>
    <row r="1632" spans="1:4" x14ac:dyDescent="0.2">
      <c r="A1632" t="s">
        <v>882</v>
      </c>
      <c r="B1632" t="s">
        <v>1579</v>
      </c>
      <c r="C1632" t="s">
        <v>1580</v>
      </c>
    </row>
    <row r="1633" spans="1:5" x14ac:dyDescent="0.2">
      <c r="A1633" t="s">
        <v>1581</v>
      </c>
      <c r="B1633" t="s">
        <v>1576</v>
      </c>
      <c r="C1633" t="s">
        <v>1577</v>
      </c>
      <c r="D1633" t="s">
        <v>1582</v>
      </c>
    </row>
    <row r="1634" spans="1:5" x14ac:dyDescent="0.2">
      <c r="A1634" t="s">
        <v>114</v>
      </c>
      <c r="B1634">
        <v>17.100000000000001</v>
      </c>
      <c r="C1634" t="s">
        <v>1584</v>
      </c>
    </row>
    <row r="1635" spans="1:5" x14ac:dyDescent="0.2">
      <c r="A1635" t="s">
        <v>71</v>
      </c>
      <c r="B1635">
        <v>5.35</v>
      </c>
      <c r="C1635" t="s">
        <v>1584</v>
      </c>
    </row>
    <row r="1636" spans="1:5" x14ac:dyDescent="0.2">
      <c r="A1636" t="s">
        <v>72</v>
      </c>
      <c r="B1636">
        <v>0.2</v>
      </c>
      <c r="C1636">
        <v>0.1</v>
      </c>
    </row>
    <row r="1637" spans="1:5" x14ac:dyDescent="0.2">
      <c r="A1637" t="s">
        <v>120</v>
      </c>
      <c r="B1637" t="s">
        <v>1571</v>
      </c>
      <c r="C1637">
        <v>0.03</v>
      </c>
      <c r="D1637" t="s">
        <v>1593</v>
      </c>
      <c r="E1637" t="s">
        <v>1594</v>
      </c>
    </row>
    <row r="1638" spans="1:5" x14ac:dyDescent="0.2">
      <c r="A1638" t="s">
        <v>118</v>
      </c>
      <c r="B1638" t="s">
        <v>1571</v>
      </c>
      <c r="C1638" t="s">
        <v>1725</v>
      </c>
      <c r="D1638">
        <v>0.2</v>
      </c>
    </row>
    <row r="1639" spans="1:5" x14ac:dyDescent="0.2">
      <c r="A1639" t="s">
        <v>117</v>
      </c>
      <c r="B1639" t="s">
        <v>1571</v>
      </c>
      <c r="C1639">
        <v>0.02</v>
      </c>
      <c r="D1639" t="s">
        <v>1593</v>
      </c>
      <c r="E1639" t="s">
        <v>1594</v>
      </c>
    </row>
    <row r="1640" spans="1:5" x14ac:dyDescent="0.2">
      <c r="A1640" t="s">
        <v>156</v>
      </c>
      <c r="B1640" t="s">
        <v>1571</v>
      </c>
      <c r="C1640">
        <v>5.0000000000000001E-3</v>
      </c>
    </row>
    <row r="1641" spans="1:5" x14ac:dyDescent="0.2">
      <c r="A1641" t="s">
        <v>70</v>
      </c>
      <c r="B1641">
        <v>3.5</v>
      </c>
      <c r="C1641">
        <v>0.02</v>
      </c>
    </row>
    <row r="1642" spans="1:5" x14ac:dyDescent="0.2">
      <c r="A1642" t="s">
        <v>115</v>
      </c>
      <c r="B1642">
        <v>0.05</v>
      </c>
      <c r="C1642">
        <v>0.1</v>
      </c>
    </row>
    <row r="1643" spans="1:5" x14ac:dyDescent="0.2">
      <c r="A1643" t="s">
        <v>71</v>
      </c>
      <c r="B1643">
        <v>2</v>
      </c>
      <c r="C1643" t="s">
        <v>1584</v>
      </c>
    </row>
    <row r="1644" spans="1:5" x14ac:dyDescent="0.2">
      <c r="A1644" t="s">
        <v>70</v>
      </c>
      <c r="B1644">
        <v>15.8</v>
      </c>
      <c r="C1644" t="s">
        <v>1583</v>
      </c>
    </row>
    <row r="1645" spans="1:5" x14ac:dyDescent="0.2">
      <c r="A1645" t="s">
        <v>110</v>
      </c>
      <c r="B1645" t="s">
        <v>1572</v>
      </c>
      <c r="C1645" t="s">
        <v>1573</v>
      </c>
      <c r="D1645" t="s">
        <v>1708</v>
      </c>
    </row>
    <row r="1646" spans="1:5" x14ac:dyDescent="0.2">
      <c r="A1646" t="s">
        <v>1575</v>
      </c>
      <c r="B1646" t="s">
        <v>1576</v>
      </c>
      <c r="C1646" t="s">
        <v>1577</v>
      </c>
      <c r="D1646" t="s">
        <v>1578</v>
      </c>
    </row>
    <row r="1647" spans="1:5" x14ac:dyDescent="0.2">
      <c r="A1647" t="s">
        <v>882</v>
      </c>
      <c r="B1647" t="s">
        <v>1579</v>
      </c>
      <c r="C1647" t="s">
        <v>1580</v>
      </c>
    </row>
    <row r="1648" spans="1:5" x14ac:dyDescent="0.2">
      <c r="A1648" t="s">
        <v>1581</v>
      </c>
      <c r="B1648" t="s">
        <v>1576</v>
      </c>
      <c r="C1648" t="s">
        <v>1577</v>
      </c>
      <c r="D1648" t="s">
        <v>1582</v>
      </c>
    </row>
    <row r="1649" spans="1:5" x14ac:dyDescent="0.2">
      <c r="A1649" t="s">
        <v>114</v>
      </c>
      <c r="B1649">
        <v>17.100000000000001</v>
      </c>
      <c r="C1649" t="s">
        <v>1584</v>
      </c>
    </row>
    <row r="1650" spans="1:5" x14ac:dyDescent="0.2">
      <c r="A1650" t="s">
        <v>71</v>
      </c>
      <c r="B1650">
        <v>5.35</v>
      </c>
      <c r="C1650" t="s">
        <v>1584</v>
      </c>
    </row>
    <row r="1651" spans="1:5" x14ac:dyDescent="0.2">
      <c r="A1651" t="s">
        <v>118</v>
      </c>
      <c r="B1651" t="s">
        <v>1571</v>
      </c>
      <c r="C1651" t="s">
        <v>1619</v>
      </c>
      <c r="D1651">
        <v>0.2</v>
      </c>
    </row>
    <row r="1652" spans="1:5" x14ac:dyDescent="0.2">
      <c r="A1652" t="s">
        <v>72</v>
      </c>
      <c r="B1652">
        <v>0.2</v>
      </c>
      <c r="C1652">
        <v>0.1</v>
      </c>
    </row>
    <row r="1653" spans="1:5" x14ac:dyDescent="0.2">
      <c r="A1653" t="s">
        <v>120</v>
      </c>
      <c r="B1653" t="s">
        <v>1571</v>
      </c>
      <c r="C1653">
        <v>0.03</v>
      </c>
      <c r="D1653" t="s">
        <v>1593</v>
      </c>
      <c r="E1653" t="s">
        <v>1594</v>
      </c>
    </row>
    <row r="1654" spans="1:5" x14ac:dyDescent="0.2">
      <c r="A1654" t="s">
        <v>117</v>
      </c>
      <c r="B1654" t="s">
        <v>1571</v>
      </c>
      <c r="C1654">
        <v>0.02</v>
      </c>
      <c r="D1654" t="s">
        <v>1593</v>
      </c>
      <c r="E1654" t="s">
        <v>1594</v>
      </c>
    </row>
    <row r="1655" spans="1:5" x14ac:dyDescent="0.2">
      <c r="A1655" t="s">
        <v>156</v>
      </c>
      <c r="B1655" t="s">
        <v>1571</v>
      </c>
      <c r="C1655">
        <v>5.0000000000000001E-3</v>
      </c>
    </row>
    <row r="1656" spans="1:5" x14ac:dyDescent="0.2">
      <c r="A1656" t="s">
        <v>70</v>
      </c>
      <c r="B1656">
        <v>3.5</v>
      </c>
      <c r="C1656">
        <v>0.02</v>
      </c>
    </row>
    <row r="1657" spans="1:5" x14ac:dyDescent="0.2">
      <c r="A1657" t="s">
        <v>115</v>
      </c>
      <c r="B1657">
        <v>0.05</v>
      </c>
      <c r="C1657">
        <v>0.1</v>
      </c>
    </row>
    <row r="1658" spans="1:5" x14ac:dyDescent="0.2">
      <c r="A1658" t="s">
        <v>71</v>
      </c>
      <c r="B1658">
        <v>2</v>
      </c>
      <c r="C1658" t="s">
        <v>1584</v>
      </c>
    </row>
    <row r="1659" spans="1:5" x14ac:dyDescent="0.2">
      <c r="A1659" t="s">
        <v>70</v>
      </c>
      <c r="B1659">
        <v>15.8</v>
      </c>
      <c r="C1659" t="s">
        <v>1583</v>
      </c>
    </row>
    <row r="1660" spans="1:5" x14ac:dyDescent="0.2">
      <c r="A1660" t="s">
        <v>110</v>
      </c>
      <c r="B1660" t="s">
        <v>1572</v>
      </c>
      <c r="C1660" t="s">
        <v>1573</v>
      </c>
      <c r="D1660" t="s">
        <v>1574</v>
      </c>
    </row>
    <row r="1661" spans="1:5" x14ac:dyDescent="0.2">
      <c r="A1661" t="s">
        <v>1575</v>
      </c>
      <c r="B1661" t="s">
        <v>1576</v>
      </c>
      <c r="C1661" t="s">
        <v>1577</v>
      </c>
      <c r="D1661" t="s">
        <v>1578</v>
      </c>
    </row>
    <row r="1662" spans="1:5" x14ac:dyDescent="0.2">
      <c r="A1662" t="s">
        <v>882</v>
      </c>
      <c r="B1662" t="s">
        <v>1579</v>
      </c>
      <c r="C1662" t="s">
        <v>1580</v>
      </c>
    </row>
    <row r="1663" spans="1:5" x14ac:dyDescent="0.2">
      <c r="A1663" t="s">
        <v>1581</v>
      </c>
      <c r="B1663" t="s">
        <v>1576</v>
      </c>
      <c r="C1663" t="s">
        <v>1577</v>
      </c>
      <c r="D1663" t="s">
        <v>1582</v>
      </c>
    </row>
    <row r="1664" spans="1:5" x14ac:dyDescent="0.2">
      <c r="A1664" t="s">
        <v>114</v>
      </c>
      <c r="B1664">
        <v>17.3</v>
      </c>
      <c r="C1664" t="s">
        <v>1583</v>
      </c>
    </row>
    <row r="1665" spans="1:4" x14ac:dyDescent="0.2">
      <c r="A1665" t="s">
        <v>52</v>
      </c>
      <c r="B1665">
        <v>5.15</v>
      </c>
      <c r="C1665" t="s">
        <v>1656</v>
      </c>
    </row>
    <row r="1666" spans="1:4" x14ac:dyDescent="0.2">
      <c r="A1666" t="s">
        <v>52</v>
      </c>
      <c r="B1666">
        <v>10.8</v>
      </c>
      <c r="C1666">
        <v>0.15</v>
      </c>
    </row>
    <row r="1667" spans="1:4" x14ac:dyDescent="0.2">
      <c r="A1667" t="s">
        <v>1605</v>
      </c>
      <c r="B1667">
        <v>11</v>
      </c>
      <c r="C1667" t="s">
        <v>1604</v>
      </c>
    </row>
    <row r="1668" spans="1:4" x14ac:dyDescent="0.2">
      <c r="A1668" t="s">
        <v>1605</v>
      </c>
      <c r="B1668">
        <v>6.65</v>
      </c>
      <c r="C1668" t="s">
        <v>1639</v>
      </c>
      <c r="D1668">
        <v>0.1</v>
      </c>
    </row>
    <row r="1669" spans="1:4" x14ac:dyDescent="0.2">
      <c r="A1669" t="s">
        <v>1605</v>
      </c>
      <c r="B1669">
        <v>1.96</v>
      </c>
      <c r="C1669" t="s">
        <v>1656</v>
      </c>
    </row>
    <row r="1670" spans="1:4" x14ac:dyDescent="0.2">
      <c r="A1670" t="s">
        <v>1605</v>
      </c>
      <c r="B1670">
        <v>4.5999999999999996</v>
      </c>
      <c r="C1670" t="s">
        <v>1656</v>
      </c>
    </row>
    <row r="1671" spans="1:4" x14ac:dyDescent="0.2">
      <c r="A1671" t="s">
        <v>70</v>
      </c>
      <c r="B1671" t="s">
        <v>1715</v>
      </c>
    </row>
    <row r="1672" spans="1:4" x14ac:dyDescent="0.2">
      <c r="A1672" t="s">
        <v>70</v>
      </c>
      <c r="B1672">
        <v>13</v>
      </c>
      <c r="C1672" t="s">
        <v>1584</v>
      </c>
    </row>
    <row r="1673" spans="1:4" x14ac:dyDescent="0.2">
      <c r="A1673" t="s">
        <v>70</v>
      </c>
      <c r="B1673">
        <v>3.4</v>
      </c>
      <c r="C1673" t="s">
        <v>1588</v>
      </c>
      <c r="D1673">
        <v>0.1</v>
      </c>
    </row>
    <row r="1674" spans="1:4" x14ac:dyDescent="0.2">
      <c r="A1674" t="s">
        <v>70</v>
      </c>
      <c r="B1674">
        <v>3.5</v>
      </c>
      <c r="C1674">
        <f>0.2/0.05</f>
        <v>4</v>
      </c>
    </row>
    <row r="1675" spans="1:4" x14ac:dyDescent="0.2">
      <c r="A1675" t="s">
        <v>70</v>
      </c>
      <c r="B1675">
        <v>14</v>
      </c>
      <c r="C1675" t="s">
        <v>1584</v>
      </c>
    </row>
    <row r="1676" spans="1:4" x14ac:dyDescent="0.2">
      <c r="A1676" t="s">
        <v>207</v>
      </c>
      <c r="B1676">
        <v>14.7</v>
      </c>
      <c r="C1676">
        <v>-0.2</v>
      </c>
    </row>
    <row r="1677" spans="1:4" x14ac:dyDescent="0.2">
      <c r="A1677" t="s">
        <v>57</v>
      </c>
      <c r="B1677">
        <v>21.02</v>
      </c>
      <c r="C1677">
        <v>0.03</v>
      </c>
    </row>
    <row r="1678" spans="1:4" x14ac:dyDescent="0.2">
      <c r="A1678" t="s">
        <v>57</v>
      </c>
      <c r="B1678">
        <v>15.02</v>
      </c>
      <c r="C1678">
        <v>0.03</v>
      </c>
    </row>
    <row r="1679" spans="1:4" x14ac:dyDescent="0.2">
      <c r="A1679" t="s">
        <v>57</v>
      </c>
      <c r="B1679">
        <v>18.3</v>
      </c>
      <c r="C1679" t="s">
        <v>1656</v>
      </c>
    </row>
    <row r="1680" spans="1:4" x14ac:dyDescent="0.2">
      <c r="A1680" t="s">
        <v>70</v>
      </c>
      <c r="B1680">
        <v>2</v>
      </c>
      <c r="C1680" t="s">
        <v>1606</v>
      </c>
    </row>
    <row r="1681" spans="1:4" x14ac:dyDescent="0.2">
      <c r="A1681" t="s">
        <v>1710</v>
      </c>
      <c r="B1681">
        <v>8</v>
      </c>
      <c r="C1681" t="s">
        <v>1585</v>
      </c>
    </row>
    <row r="1682" spans="1:4" x14ac:dyDescent="0.2">
      <c r="A1682" t="s">
        <v>173</v>
      </c>
      <c r="B1682">
        <v>9.5500000000000007</v>
      </c>
      <c r="C1682" t="s">
        <v>1693</v>
      </c>
    </row>
    <row r="1683" spans="1:4" x14ac:dyDescent="0.2">
      <c r="A1683" t="s">
        <v>120</v>
      </c>
      <c r="B1683" t="s">
        <v>1571</v>
      </c>
      <c r="C1683">
        <v>0.04</v>
      </c>
    </row>
    <row r="1684" spans="1:4" x14ac:dyDescent="0.2">
      <c r="A1684" t="s">
        <v>1605</v>
      </c>
      <c r="B1684" t="s">
        <v>1711</v>
      </c>
    </row>
    <row r="1685" spans="1:4" x14ac:dyDescent="0.2">
      <c r="A1685" t="s">
        <v>896</v>
      </c>
      <c r="B1685">
        <v>10.5</v>
      </c>
      <c r="C1685" t="s">
        <v>1634</v>
      </c>
      <c r="D1685">
        <v>0.2</v>
      </c>
    </row>
    <row r="1686" spans="1:4" x14ac:dyDescent="0.2">
      <c r="A1686" t="s">
        <v>120</v>
      </c>
      <c r="B1686" t="s">
        <v>1645</v>
      </c>
      <c r="C1686">
        <v>0.1</v>
      </c>
    </row>
    <row r="1687" spans="1:4" x14ac:dyDescent="0.2">
      <c r="A1687" t="s">
        <v>52</v>
      </c>
      <c r="B1687" t="s">
        <v>1721</v>
      </c>
    </row>
    <row r="1688" spans="1:4" x14ac:dyDescent="0.2">
      <c r="A1688" t="s">
        <v>52</v>
      </c>
      <c r="B1688" t="s">
        <v>1722</v>
      </c>
    </row>
    <row r="1689" spans="1:4" x14ac:dyDescent="0.2">
      <c r="A1689" t="s">
        <v>70</v>
      </c>
      <c r="B1689">
        <v>3.5</v>
      </c>
      <c r="C1689">
        <f>0.05/0.2</f>
        <v>0.25</v>
      </c>
    </row>
    <row r="1690" spans="1:4" x14ac:dyDescent="0.2">
      <c r="A1690" t="s">
        <v>1712</v>
      </c>
      <c r="B1690" t="s">
        <v>1717</v>
      </c>
      <c r="C1690" t="s">
        <v>1723</v>
      </c>
    </row>
    <row r="1691" spans="1:4" x14ac:dyDescent="0.2">
      <c r="A1691" t="s">
        <v>120</v>
      </c>
      <c r="B1691">
        <v>0.1</v>
      </c>
      <c r="C1691" t="s">
        <v>1593</v>
      </c>
      <c r="D1691" t="s">
        <v>1594</v>
      </c>
    </row>
    <row r="1692" spans="1:4" x14ac:dyDescent="0.2">
      <c r="A1692" t="s">
        <v>177</v>
      </c>
      <c r="B1692">
        <v>0.23</v>
      </c>
      <c r="C1692" t="s">
        <v>1615</v>
      </c>
    </row>
    <row r="1693" spans="1:4" x14ac:dyDescent="0.2">
      <c r="A1693" t="s">
        <v>177</v>
      </c>
      <c r="B1693">
        <v>0.4</v>
      </c>
      <c r="C1693" t="s">
        <v>1606</v>
      </c>
    </row>
    <row r="1694" spans="1:4" x14ac:dyDescent="0.2">
      <c r="A1694" t="s">
        <v>177</v>
      </c>
      <c r="B1694">
        <v>0.5</v>
      </c>
      <c r="C1694" t="s">
        <v>1604</v>
      </c>
    </row>
    <row r="1695" spans="1:4" x14ac:dyDescent="0.2">
      <c r="A1695" t="s">
        <v>177</v>
      </c>
      <c r="B1695" t="s">
        <v>1571</v>
      </c>
      <c r="C1695">
        <v>0.1</v>
      </c>
    </row>
    <row r="1696" spans="1:4" x14ac:dyDescent="0.2">
      <c r="A1696" t="s">
        <v>110</v>
      </c>
      <c r="B1696" t="s">
        <v>1724</v>
      </c>
    </row>
    <row r="1697" spans="1:4" x14ac:dyDescent="0.2">
      <c r="A1697" t="s">
        <v>110</v>
      </c>
      <c r="B1697" t="s">
        <v>1724</v>
      </c>
    </row>
    <row r="1698" spans="1:4" x14ac:dyDescent="0.2">
      <c r="A1698" t="s">
        <v>120</v>
      </c>
      <c r="B1698" t="s">
        <v>1714</v>
      </c>
    </row>
    <row r="1699" spans="1:4" x14ac:dyDescent="0.2">
      <c r="A1699" t="s">
        <v>1575</v>
      </c>
      <c r="B1699" t="s">
        <v>1576</v>
      </c>
      <c r="C1699" t="s">
        <v>1577</v>
      </c>
      <c r="D1699" t="s">
        <v>1578</v>
      </c>
    </row>
    <row r="1700" spans="1:4" x14ac:dyDescent="0.2">
      <c r="A1700" t="s">
        <v>882</v>
      </c>
      <c r="B1700" t="s">
        <v>1579</v>
      </c>
      <c r="C1700" t="s">
        <v>1580</v>
      </c>
    </row>
    <row r="1701" spans="1:4" x14ac:dyDescent="0.2">
      <c r="A1701" t="s">
        <v>1581</v>
      </c>
      <c r="B1701" t="s">
        <v>1576</v>
      </c>
      <c r="C1701" t="s">
        <v>1577</v>
      </c>
      <c r="D1701" t="s">
        <v>1582</v>
      </c>
    </row>
    <row r="1702" spans="1:4" x14ac:dyDescent="0.2">
      <c r="A1702" t="s">
        <v>114</v>
      </c>
      <c r="B1702">
        <v>11.75</v>
      </c>
      <c r="C1702" t="s">
        <v>1584</v>
      </c>
    </row>
    <row r="1703" spans="1:4" x14ac:dyDescent="0.2">
      <c r="A1703" t="s">
        <v>71</v>
      </c>
      <c r="B1703">
        <v>5.35</v>
      </c>
      <c r="C1703" t="s">
        <v>1583</v>
      </c>
    </row>
    <row r="1704" spans="1:4" x14ac:dyDescent="0.2">
      <c r="A1704" t="s">
        <v>118</v>
      </c>
      <c r="B1704" t="s">
        <v>1571</v>
      </c>
      <c r="C1704" t="s">
        <v>1619</v>
      </c>
      <c r="D1704">
        <v>0.2</v>
      </c>
    </row>
    <row r="1705" spans="1:4" x14ac:dyDescent="0.2">
      <c r="A1705" t="s">
        <v>72</v>
      </c>
      <c r="B1705">
        <v>0.2</v>
      </c>
      <c r="C1705">
        <v>0.1</v>
      </c>
    </row>
    <row r="1706" spans="1:4" x14ac:dyDescent="0.2">
      <c r="A1706" t="s">
        <v>120</v>
      </c>
      <c r="B1706" t="s">
        <v>1571</v>
      </c>
      <c r="C1706">
        <v>0.03</v>
      </c>
    </row>
    <row r="1707" spans="1:4" x14ac:dyDescent="0.2">
      <c r="A1707" t="s">
        <v>117</v>
      </c>
      <c r="B1707" t="s">
        <v>1571</v>
      </c>
      <c r="C1707">
        <v>0.02</v>
      </c>
    </row>
    <row r="1708" spans="1:4" x14ac:dyDescent="0.2">
      <c r="A1708" t="s">
        <v>156</v>
      </c>
      <c r="B1708" t="s">
        <v>1571</v>
      </c>
      <c r="C1708">
        <v>5.0000000000000001E-3</v>
      </c>
    </row>
    <row r="1709" spans="1:4" x14ac:dyDescent="0.2">
      <c r="A1709" t="s">
        <v>70</v>
      </c>
      <c r="B1709">
        <v>3.5</v>
      </c>
      <c r="C1709">
        <v>0.02</v>
      </c>
    </row>
    <row r="1710" spans="1:4" x14ac:dyDescent="0.2">
      <c r="A1710" t="s">
        <v>115</v>
      </c>
      <c r="B1710">
        <v>0.05</v>
      </c>
      <c r="C1710">
        <v>0.1</v>
      </c>
    </row>
    <row r="1711" spans="1:4" x14ac:dyDescent="0.2">
      <c r="A1711" t="s">
        <v>110</v>
      </c>
      <c r="B1711" t="s">
        <v>1572</v>
      </c>
      <c r="C1711" t="s">
        <v>1573</v>
      </c>
      <c r="D1711" t="s">
        <v>1708</v>
      </c>
    </row>
    <row r="1712" spans="1:4" x14ac:dyDescent="0.2">
      <c r="A1712" t="s">
        <v>1575</v>
      </c>
      <c r="B1712" t="s">
        <v>1576</v>
      </c>
      <c r="C1712" t="s">
        <v>1577</v>
      </c>
      <c r="D1712" t="s">
        <v>1578</v>
      </c>
    </row>
    <row r="1713" spans="1:4" x14ac:dyDescent="0.2">
      <c r="A1713" t="s">
        <v>882</v>
      </c>
      <c r="B1713" t="s">
        <v>1579</v>
      </c>
      <c r="C1713" t="s">
        <v>1580</v>
      </c>
    </row>
    <row r="1714" spans="1:4" x14ac:dyDescent="0.2">
      <c r="A1714" t="s">
        <v>1581</v>
      </c>
      <c r="B1714" t="s">
        <v>1576</v>
      </c>
      <c r="C1714" t="s">
        <v>1577</v>
      </c>
      <c r="D1714" t="s">
        <v>1582</v>
      </c>
    </row>
    <row r="1715" spans="1:4" x14ac:dyDescent="0.2">
      <c r="A1715" t="s">
        <v>114</v>
      </c>
      <c r="B1715">
        <v>17.3</v>
      </c>
      <c r="C1715" t="s">
        <v>1656</v>
      </c>
    </row>
    <row r="1716" spans="1:4" x14ac:dyDescent="0.2">
      <c r="A1716" t="s">
        <v>1605</v>
      </c>
      <c r="B1716">
        <v>4.2</v>
      </c>
      <c r="C1716" t="s">
        <v>1656</v>
      </c>
    </row>
    <row r="1717" spans="1:4" x14ac:dyDescent="0.2">
      <c r="A1717" t="s">
        <v>52</v>
      </c>
      <c r="B1717">
        <v>10.8</v>
      </c>
      <c r="C1717">
        <v>0.15</v>
      </c>
    </row>
    <row r="1718" spans="1:4" x14ac:dyDescent="0.2">
      <c r="A1718" t="s">
        <v>1605</v>
      </c>
      <c r="B1718">
        <v>11</v>
      </c>
      <c r="C1718" t="s">
        <v>1604</v>
      </c>
    </row>
    <row r="1719" spans="1:4" x14ac:dyDescent="0.2">
      <c r="A1719" t="s">
        <v>1605</v>
      </c>
      <c r="B1719">
        <v>6.65</v>
      </c>
      <c r="C1719">
        <v>0.1</v>
      </c>
    </row>
    <row r="1720" spans="1:4" x14ac:dyDescent="0.2">
      <c r="A1720" t="s">
        <v>1605</v>
      </c>
      <c r="B1720">
        <v>2.2000000000000002</v>
      </c>
      <c r="C1720" t="s">
        <v>1656</v>
      </c>
    </row>
    <row r="1721" spans="1:4" x14ac:dyDescent="0.2">
      <c r="A1721" t="s">
        <v>1605</v>
      </c>
      <c r="B1721">
        <v>4.5999999999999996</v>
      </c>
      <c r="C1721" t="s">
        <v>1656</v>
      </c>
    </row>
    <row r="1722" spans="1:4" x14ac:dyDescent="0.2">
      <c r="A1722" t="s">
        <v>70</v>
      </c>
      <c r="B1722">
        <v>15.8</v>
      </c>
      <c r="C1722" t="s">
        <v>1656</v>
      </c>
    </row>
    <row r="1723" spans="1:4" x14ac:dyDescent="0.2">
      <c r="A1723" t="s">
        <v>70</v>
      </c>
      <c r="B1723">
        <v>13</v>
      </c>
      <c r="C1723" t="s">
        <v>1606</v>
      </c>
    </row>
    <row r="1724" spans="1:4" x14ac:dyDescent="0.2">
      <c r="A1724" t="s">
        <v>70</v>
      </c>
      <c r="B1724">
        <v>3.9</v>
      </c>
      <c r="C1724">
        <v>-0.1</v>
      </c>
    </row>
    <row r="1725" spans="1:4" x14ac:dyDescent="0.2">
      <c r="A1725" t="s">
        <v>70</v>
      </c>
      <c r="B1725">
        <v>4</v>
      </c>
      <c r="C1725">
        <f>0.05/0.2</f>
        <v>0.25</v>
      </c>
    </row>
    <row r="1726" spans="1:4" x14ac:dyDescent="0.2">
      <c r="A1726" t="s">
        <v>70</v>
      </c>
      <c r="B1726">
        <v>14</v>
      </c>
      <c r="C1726" t="s">
        <v>1606</v>
      </c>
    </row>
    <row r="1727" spans="1:4" x14ac:dyDescent="0.2">
      <c r="A1727" t="s">
        <v>207</v>
      </c>
      <c r="B1727">
        <v>14.7</v>
      </c>
      <c r="C1727">
        <v>-0.2</v>
      </c>
    </row>
    <row r="1728" spans="1:4" x14ac:dyDescent="0.2">
      <c r="A1728" t="s">
        <v>57</v>
      </c>
      <c r="B1728">
        <v>21.02</v>
      </c>
      <c r="C1728">
        <v>0.03</v>
      </c>
    </row>
    <row r="1729" spans="1:4" x14ac:dyDescent="0.2">
      <c r="A1729" t="s">
        <v>57</v>
      </c>
      <c r="B1729">
        <v>15.02</v>
      </c>
      <c r="C1729">
        <v>0.03</v>
      </c>
    </row>
    <row r="1730" spans="1:4" x14ac:dyDescent="0.2">
      <c r="A1730" t="s">
        <v>57</v>
      </c>
      <c r="B1730">
        <v>18.3</v>
      </c>
      <c r="C1730" t="s">
        <v>1656</v>
      </c>
    </row>
    <row r="1731" spans="1:4" x14ac:dyDescent="0.2">
      <c r="A1731" t="s">
        <v>70</v>
      </c>
      <c r="B1731">
        <v>2</v>
      </c>
      <c r="C1731" t="s">
        <v>1606</v>
      </c>
    </row>
    <row r="1732" spans="1:4" x14ac:dyDescent="0.2">
      <c r="A1732" t="s">
        <v>1710</v>
      </c>
      <c r="B1732">
        <v>8</v>
      </c>
      <c r="C1732" t="s">
        <v>1585</v>
      </c>
    </row>
    <row r="1733" spans="1:4" x14ac:dyDescent="0.2">
      <c r="A1733" t="s">
        <v>173</v>
      </c>
      <c r="B1733">
        <v>9.5500000000000007</v>
      </c>
      <c r="C1733" t="s">
        <v>1693</v>
      </c>
    </row>
    <row r="1734" spans="1:4" x14ac:dyDescent="0.2">
      <c r="A1734" t="s">
        <v>120</v>
      </c>
      <c r="B1734" t="s">
        <v>1571</v>
      </c>
      <c r="C1734">
        <v>0.04</v>
      </c>
    </row>
    <row r="1735" spans="1:4" x14ac:dyDescent="0.2">
      <c r="A1735" t="s">
        <v>1605</v>
      </c>
      <c r="B1735" t="s">
        <v>1711</v>
      </c>
    </row>
    <row r="1736" spans="1:4" x14ac:dyDescent="0.2">
      <c r="A1736" t="s">
        <v>176</v>
      </c>
      <c r="B1736">
        <v>10.5</v>
      </c>
      <c r="C1736" t="s">
        <v>1621</v>
      </c>
      <c r="D1736">
        <v>0.2</v>
      </c>
    </row>
    <row r="1737" spans="1:4" x14ac:dyDescent="0.2">
      <c r="A1737" t="s">
        <v>52</v>
      </c>
      <c r="B1737">
        <v>8.3000000000000007</v>
      </c>
      <c r="C1737">
        <v>-0.1</v>
      </c>
    </row>
    <row r="1738" spans="1:4" x14ac:dyDescent="0.2">
      <c r="A1738" t="s">
        <v>1712</v>
      </c>
      <c r="B1738" t="s">
        <v>1571</v>
      </c>
      <c r="C1738">
        <v>0.2</v>
      </c>
      <c r="D1738" t="s">
        <v>1713</v>
      </c>
    </row>
    <row r="1739" spans="1:4" x14ac:dyDescent="0.2">
      <c r="A1739" t="s">
        <v>120</v>
      </c>
      <c r="B1739" t="s">
        <v>1571</v>
      </c>
      <c r="C1739">
        <v>0.1</v>
      </c>
    </row>
    <row r="1740" spans="1:4" x14ac:dyDescent="0.2">
      <c r="A1740" t="s">
        <v>72</v>
      </c>
      <c r="B1740">
        <v>0.23</v>
      </c>
      <c r="C1740" t="s">
        <v>1621</v>
      </c>
      <c r="D1740">
        <v>0.08</v>
      </c>
    </row>
    <row r="1741" spans="1:4" x14ac:dyDescent="0.2">
      <c r="A1741" t="s">
        <v>72</v>
      </c>
      <c r="B1741">
        <v>0.4</v>
      </c>
      <c r="C1741" t="s">
        <v>1621</v>
      </c>
      <c r="D1741">
        <v>0.1</v>
      </c>
    </row>
    <row r="1742" spans="1:4" x14ac:dyDescent="0.2">
      <c r="A1742" t="s">
        <v>72</v>
      </c>
      <c r="B1742">
        <v>0.5</v>
      </c>
      <c r="C1742" t="s">
        <v>1621</v>
      </c>
      <c r="D1742">
        <v>0.2</v>
      </c>
    </row>
    <row r="1743" spans="1:4" x14ac:dyDescent="0.2">
      <c r="A1743" t="s">
        <v>72</v>
      </c>
      <c r="B1743" t="s">
        <v>1571</v>
      </c>
      <c r="C1743">
        <v>0.1</v>
      </c>
    </row>
    <row r="1744" spans="1:4" x14ac:dyDescent="0.2">
      <c r="A1744" t="s">
        <v>120</v>
      </c>
      <c r="B1744">
        <v>0.05</v>
      </c>
      <c r="C1744" t="s">
        <v>1593</v>
      </c>
      <c r="D1744" t="s">
        <v>1594</v>
      </c>
    </row>
    <row r="1745" spans="1:4" x14ac:dyDescent="0.2">
      <c r="A1745" t="s">
        <v>52</v>
      </c>
      <c r="B1745">
        <v>2.2000000000000002</v>
      </c>
      <c r="C1745" t="s">
        <v>1621</v>
      </c>
      <c r="D1745">
        <v>0.05</v>
      </c>
    </row>
    <row r="1746" spans="1:4" x14ac:dyDescent="0.2">
      <c r="A1746" t="s">
        <v>169</v>
      </c>
    </row>
    <row r="1747" spans="1:4" x14ac:dyDescent="0.2">
      <c r="A1747" t="s">
        <v>110</v>
      </c>
    </row>
    <row r="1748" spans="1:4" x14ac:dyDescent="0.2">
      <c r="A1748" t="s">
        <v>110</v>
      </c>
    </row>
    <row r="1749" spans="1:4" x14ac:dyDescent="0.2">
      <c r="A1749" t="s">
        <v>120</v>
      </c>
      <c r="B1749" t="s">
        <v>1714</v>
      </c>
    </row>
    <row r="1750" spans="1:4" x14ac:dyDescent="0.2">
      <c r="A1750" t="s">
        <v>1575</v>
      </c>
      <c r="B1750" t="s">
        <v>1576</v>
      </c>
      <c r="C1750" t="s">
        <v>1577</v>
      </c>
      <c r="D1750" t="s">
        <v>1578</v>
      </c>
    </row>
    <row r="1751" spans="1:4" x14ac:dyDescent="0.2">
      <c r="A1751" t="s">
        <v>882</v>
      </c>
      <c r="B1751" t="s">
        <v>1579</v>
      </c>
      <c r="C1751" t="s">
        <v>1580</v>
      </c>
    </row>
    <row r="1752" spans="1:4" x14ac:dyDescent="0.2">
      <c r="A1752" t="s">
        <v>1581</v>
      </c>
      <c r="B1752" t="s">
        <v>1576</v>
      </c>
      <c r="C1752" t="s">
        <v>1577</v>
      </c>
      <c r="D1752" t="s">
        <v>1582</v>
      </c>
    </row>
    <row r="1753" spans="1:4" x14ac:dyDescent="0.2">
      <c r="A1753" t="s">
        <v>50</v>
      </c>
      <c r="B1753">
        <v>26.8</v>
      </c>
      <c r="C1753" t="s">
        <v>1726</v>
      </c>
    </row>
    <row r="1754" spans="1:4" x14ac:dyDescent="0.2">
      <c r="A1754" t="s">
        <v>52</v>
      </c>
      <c r="B1754">
        <v>8.5</v>
      </c>
      <c r="C1754" t="s">
        <v>1604</v>
      </c>
    </row>
    <row r="1755" spans="1:4" x14ac:dyDescent="0.2">
      <c r="A1755" t="s">
        <v>52</v>
      </c>
      <c r="B1755">
        <v>16.3</v>
      </c>
      <c r="C1755" t="s">
        <v>1606</v>
      </c>
    </row>
    <row r="1756" spans="1:4" x14ac:dyDescent="0.2">
      <c r="A1756" t="s">
        <v>57</v>
      </c>
      <c r="B1756">
        <v>9.8000000000000007</v>
      </c>
      <c r="C1756" t="s">
        <v>1606</v>
      </c>
    </row>
    <row r="1757" spans="1:4" x14ac:dyDescent="0.2">
      <c r="A1757" t="s">
        <v>57</v>
      </c>
      <c r="B1757">
        <v>7.9</v>
      </c>
      <c r="C1757" t="s">
        <v>1656</v>
      </c>
    </row>
    <row r="1758" spans="1:4" x14ac:dyDescent="0.2">
      <c r="A1758" t="s">
        <v>207</v>
      </c>
      <c r="B1758">
        <v>7</v>
      </c>
      <c r="C1758">
        <v>0.2</v>
      </c>
    </row>
    <row r="1759" spans="1:4" x14ac:dyDescent="0.2">
      <c r="A1759" t="s">
        <v>70</v>
      </c>
      <c r="B1759">
        <v>4</v>
      </c>
      <c r="C1759" t="s">
        <v>1606</v>
      </c>
    </row>
    <row r="1760" spans="1:4" x14ac:dyDescent="0.2">
      <c r="A1760" t="s">
        <v>1605</v>
      </c>
      <c r="B1760">
        <v>2</v>
      </c>
      <c r="C1760" t="s">
        <v>1606</v>
      </c>
    </row>
    <row r="1761" spans="1:5" x14ac:dyDescent="0.2">
      <c r="A1761" t="s">
        <v>131</v>
      </c>
      <c r="B1761">
        <v>1</v>
      </c>
      <c r="C1761">
        <v>0.3</v>
      </c>
    </row>
    <row r="1762" spans="1:5" x14ac:dyDescent="0.2">
      <c r="A1762" t="s">
        <v>57</v>
      </c>
      <c r="B1762" t="s">
        <v>1727</v>
      </c>
    </row>
    <row r="1763" spans="1:5" x14ac:dyDescent="0.2">
      <c r="A1763" t="s">
        <v>57</v>
      </c>
      <c r="B1763">
        <v>10.050000000000001</v>
      </c>
      <c r="C1763">
        <v>0.1</v>
      </c>
    </row>
    <row r="1764" spans="1:5" x14ac:dyDescent="0.2">
      <c r="A1764" t="s">
        <v>72</v>
      </c>
      <c r="B1764">
        <v>0.3</v>
      </c>
      <c r="C1764" t="s">
        <v>1606</v>
      </c>
      <c r="D1764" t="s">
        <v>1123</v>
      </c>
      <c r="E1764" t="s">
        <v>1662</v>
      </c>
    </row>
    <row r="1765" spans="1:5" x14ac:dyDescent="0.2">
      <c r="A1765" t="s">
        <v>72</v>
      </c>
      <c r="B1765">
        <v>0.5</v>
      </c>
      <c r="C1765" t="s">
        <v>1606</v>
      </c>
      <c r="D1765" t="s">
        <v>1123</v>
      </c>
      <c r="E1765" t="s">
        <v>1662</v>
      </c>
    </row>
    <row r="1766" spans="1:5" x14ac:dyDescent="0.2">
      <c r="A1766" t="s">
        <v>118</v>
      </c>
      <c r="B1766" t="s">
        <v>1655</v>
      </c>
      <c r="C1766">
        <v>16</v>
      </c>
    </row>
    <row r="1767" spans="1:5" x14ac:dyDescent="0.2">
      <c r="A1767" t="s">
        <v>114</v>
      </c>
      <c r="B1767">
        <v>22</v>
      </c>
      <c r="C1767" t="s">
        <v>1585</v>
      </c>
    </row>
    <row r="1768" spans="1:5" x14ac:dyDescent="0.2">
      <c r="A1768" t="s">
        <v>52</v>
      </c>
      <c r="B1768">
        <v>7</v>
      </c>
      <c r="C1768">
        <v>0.2</v>
      </c>
    </row>
    <row r="1769" spans="1:5" x14ac:dyDescent="0.2">
      <c r="A1769" t="s">
        <v>52</v>
      </c>
      <c r="B1769">
        <v>4.5</v>
      </c>
      <c r="C1769" t="s">
        <v>1584</v>
      </c>
    </row>
    <row r="1770" spans="1:5" x14ac:dyDescent="0.2">
      <c r="A1770" t="s">
        <v>200</v>
      </c>
      <c r="B1770">
        <v>0.2</v>
      </c>
      <c r="C1770">
        <v>0.2</v>
      </c>
    </row>
    <row r="1771" spans="1:5" x14ac:dyDescent="0.2">
      <c r="A1771" t="s">
        <v>52</v>
      </c>
      <c r="B1771">
        <v>6.9</v>
      </c>
      <c r="C1771">
        <v>-0.1</v>
      </c>
    </row>
    <row r="1772" spans="1:5" x14ac:dyDescent="0.2">
      <c r="A1772" t="s">
        <v>1605</v>
      </c>
      <c r="B1772">
        <v>2.6</v>
      </c>
      <c r="C1772">
        <v>0.1</v>
      </c>
    </row>
    <row r="1773" spans="1:5" x14ac:dyDescent="0.2">
      <c r="A1773" t="s">
        <v>1605</v>
      </c>
      <c r="B1773">
        <v>10.6</v>
      </c>
      <c r="C1773">
        <v>0.2</v>
      </c>
    </row>
    <row r="1774" spans="1:5" x14ac:dyDescent="0.2">
      <c r="A1774" t="s">
        <v>52</v>
      </c>
      <c r="B1774">
        <v>0.5</v>
      </c>
      <c r="C1774">
        <v>0.1</v>
      </c>
    </row>
    <row r="1775" spans="1:5" x14ac:dyDescent="0.2">
      <c r="A1775" t="s">
        <v>57</v>
      </c>
      <c r="B1775">
        <v>30.9</v>
      </c>
      <c r="C1775">
        <v>0.05</v>
      </c>
    </row>
    <row r="1776" spans="1:5" x14ac:dyDescent="0.2">
      <c r="A1776" t="s">
        <v>131</v>
      </c>
      <c r="B1776">
        <v>0.63</v>
      </c>
      <c r="C1776">
        <v>0.17</v>
      </c>
    </row>
    <row r="1777" spans="1:4" x14ac:dyDescent="0.2">
      <c r="A1777" t="s">
        <v>70</v>
      </c>
      <c r="B1777">
        <v>20</v>
      </c>
      <c r="C1777" t="s">
        <v>1661</v>
      </c>
      <c r="D1777" t="s">
        <v>1728</v>
      </c>
    </row>
    <row r="1778" spans="1:4" x14ac:dyDescent="0.2">
      <c r="A1778" t="s">
        <v>70</v>
      </c>
      <c r="B1778">
        <v>22.2</v>
      </c>
      <c r="C1778">
        <v>-0.1</v>
      </c>
    </row>
    <row r="1779" spans="1:4" x14ac:dyDescent="0.2">
      <c r="A1779" t="s">
        <v>50</v>
      </c>
      <c r="B1779" t="s">
        <v>1729</v>
      </c>
    </row>
    <row r="1780" spans="1:4" x14ac:dyDescent="0.2">
      <c r="A1780" t="s">
        <v>52</v>
      </c>
      <c r="B1780">
        <v>7.25</v>
      </c>
      <c r="C1780">
        <v>-0.1</v>
      </c>
    </row>
    <row r="1781" spans="1:4" x14ac:dyDescent="0.2">
      <c r="A1781" t="s">
        <v>52</v>
      </c>
      <c r="B1781">
        <v>4.6500000000000004</v>
      </c>
      <c r="C1781">
        <v>-0.1</v>
      </c>
    </row>
    <row r="1782" spans="1:4" x14ac:dyDescent="0.2">
      <c r="A1782" t="s">
        <v>1605</v>
      </c>
      <c r="B1782">
        <v>9.6</v>
      </c>
      <c r="C1782">
        <v>-0.1</v>
      </c>
    </row>
    <row r="1783" spans="1:4" x14ac:dyDescent="0.2">
      <c r="A1783" t="s">
        <v>1605</v>
      </c>
      <c r="B1783">
        <v>2.9</v>
      </c>
      <c r="C1783">
        <v>-0.1</v>
      </c>
    </row>
    <row r="1784" spans="1:4" x14ac:dyDescent="0.2">
      <c r="A1784" t="s">
        <v>70</v>
      </c>
      <c r="B1784">
        <v>38.4</v>
      </c>
      <c r="C1784" t="s">
        <v>1693</v>
      </c>
    </row>
    <row r="1785" spans="1:4" x14ac:dyDescent="0.2">
      <c r="A1785" t="s">
        <v>70</v>
      </c>
      <c r="B1785">
        <v>18</v>
      </c>
      <c r="C1785" t="s">
        <v>1606</v>
      </c>
    </row>
    <row r="1786" spans="1:4" x14ac:dyDescent="0.2">
      <c r="A1786" t="s">
        <v>70</v>
      </c>
      <c r="B1786">
        <v>26.5</v>
      </c>
      <c r="C1786" t="s">
        <v>1693</v>
      </c>
    </row>
    <row r="1787" spans="1:4" x14ac:dyDescent="0.2">
      <c r="A1787" t="s">
        <v>176</v>
      </c>
      <c r="B1787">
        <v>34.78</v>
      </c>
      <c r="C1787">
        <v>0.2</v>
      </c>
    </row>
    <row r="1788" spans="1:4" x14ac:dyDescent="0.2">
      <c r="A1788" t="s">
        <v>57</v>
      </c>
      <c r="B1788">
        <v>43.28</v>
      </c>
      <c r="C1788">
        <v>-0.05</v>
      </c>
    </row>
    <row r="1789" spans="1:4" x14ac:dyDescent="0.2">
      <c r="A1789" t="s">
        <v>57</v>
      </c>
      <c r="B1789">
        <v>39.5</v>
      </c>
      <c r="C1789" t="s">
        <v>1656</v>
      </c>
    </row>
    <row r="1790" spans="1:4" x14ac:dyDescent="0.2">
      <c r="A1790" t="s">
        <v>57</v>
      </c>
      <c r="B1790">
        <v>35.5</v>
      </c>
      <c r="C1790">
        <v>0.2</v>
      </c>
    </row>
    <row r="1791" spans="1:4" x14ac:dyDescent="0.2">
      <c r="A1791" t="s">
        <v>52</v>
      </c>
      <c r="B1791">
        <v>15.2</v>
      </c>
      <c r="C1791">
        <v>0.1</v>
      </c>
    </row>
    <row r="1792" spans="1:4" x14ac:dyDescent="0.2">
      <c r="A1792" t="s">
        <v>57</v>
      </c>
      <c r="B1792">
        <v>31.5</v>
      </c>
      <c r="C1792" t="s">
        <v>1606</v>
      </c>
    </row>
    <row r="1793" spans="1:4" x14ac:dyDescent="0.2">
      <c r="A1793" t="s">
        <v>120</v>
      </c>
      <c r="B1793">
        <v>0.06</v>
      </c>
      <c r="C1793" t="s">
        <v>1593</v>
      </c>
      <c r="D1793" t="s">
        <v>1659</v>
      </c>
    </row>
    <row r="1794" spans="1:4" x14ac:dyDescent="0.2">
      <c r="A1794" t="s">
        <v>120</v>
      </c>
      <c r="B1794" t="s">
        <v>1571</v>
      </c>
      <c r="C1794">
        <v>0.1</v>
      </c>
    </row>
    <row r="1795" spans="1:4" x14ac:dyDescent="0.2">
      <c r="A1795" t="s">
        <v>70</v>
      </c>
      <c r="B1795">
        <v>18.3</v>
      </c>
      <c r="C1795">
        <v>0.1</v>
      </c>
    </row>
    <row r="1796" spans="1:4" x14ac:dyDescent="0.2">
      <c r="A1796" t="s">
        <v>1605</v>
      </c>
      <c r="B1796">
        <v>3.1</v>
      </c>
      <c r="C1796">
        <v>-0.1</v>
      </c>
    </row>
    <row r="1797" spans="1:4" x14ac:dyDescent="0.2">
      <c r="A1797" t="s">
        <v>1605</v>
      </c>
      <c r="B1797">
        <v>9.8000000000000007</v>
      </c>
      <c r="C1797" t="s">
        <v>1584</v>
      </c>
    </row>
    <row r="1798" spans="1:4" x14ac:dyDescent="0.2">
      <c r="A1798" t="s">
        <v>70</v>
      </c>
      <c r="B1798">
        <v>38.909999999999997</v>
      </c>
      <c r="C1798">
        <v>0.06</v>
      </c>
    </row>
    <row r="1799" spans="1:4" x14ac:dyDescent="0.2">
      <c r="A1799" t="s">
        <v>70</v>
      </c>
      <c r="B1799">
        <v>27</v>
      </c>
      <c r="C1799" t="s">
        <v>1584</v>
      </c>
    </row>
    <row r="1800" spans="1:4" x14ac:dyDescent="0.2">
      <c r="A1800" t="s">
        <v>50</v>
      </c>
      <c r="B1800" t="s">
        <v>1729</v>
      </c>
    </row>
    <row r="1801" spans="1:4" x14ac:dyDescent="0.2">
      <c r="A1801" t="s">
        <v>52</v>
      </c>
      <c r="B1801">
        <v>7.25</v>
      </c>
      <c r="C1801">
        <v>-0.1</v>
      </c>
    </row>
    <row r="1802" spans="1:4" x14ac:dyDescent="0.2">
      <c r="A1802" t="s">
        <v>52</v>
      </c>
      <c r="B1802">
        <v>4.6500000000000004</v>
      </c>
      <c r="C1802">
        <v>-0.1</v>
      </c>
    </row>
    <row r="1803" spans="1:4" x14ac:dyDescent="0.2">
      <c r="A1803" t="s">
        <v>1605</v>
      </c>
      <c r="B1803">
        <v>9.6</v>
      </c>
      <c r="C1803">
        <v>-0.1</v>
      </c>
    </row>
    <row r="1804" spans="1:4" x14ac:dyDescent="0.2">
      <c r="A1804" t="s">
        <v>1605</v>
      </c>
      <c r="B1804">
        <v>2.9</v>
      </c>
      <c r="C1804">
        <v>-0.1</v>
      </c>
    </row>
    <row r="1805" spans="1:4" x14ac:dyDescent="0.2">
      <c r="A1805" t="s">
        <v>70</v>
      </c>
      <c r="B1805">
        <v>38.4</v>
      </c>
      <c r="C1805" t="s">
        <v>1693</v>
      </c>
    </row>
    <row r="1806" spans="1:4" x14ac:dyDescent="0.2">
      <c r="A1806" t="s">
        <v>70</v>
      </c>
      <c r="B1806">
        <v>18</v>
      </c>
      <c r="C1806" t="s">
        <v>1606</v>
      </c>
    </row>
    <row r="1807" spans="1:4" x14ac:dyDescent="0.2">
      <c r="A1807" t="s">
        <v>70</v>
      </c>
      <c r="B1807">
        <v>26.5</v>
      </c>
      <c r="C1807" t="s">
        <v>1693</v>
      </c>
    </row>
    <row r="1808" spans="1:4" x14ac:dyDescent="0.2">
      <c r="A1808" t="s">
        <v>176</v>
      </c>
      <c r="B1808">
        <v>34.78</v>
      </c>
      <c r="C1808">
        <v>0.2</v>
      </c>
    </row>
    <row r="1809" spans="1:5" x14ac:dyDescent="0.2">
      <c r="A1809" t="s">
        <v>57</v>
      </c>
      <c r="B1809">
        <v>43.28</v>
      </c>
      <c r="C1809">
        <v>-0.05</v>
      </c>
    </row>
    <row r="1810" spans="1:5" x14ac:dyDescent="0.2">
      <c r="A1810" t="s">
        <v>57</v>
      </c>
      <c r="B1810">
        <v>39.5</v>
      </c>
      <c r="C1810" t="s">
        <v>1656</v>
      </c>
    </row>
    <row r="1811" spans="1:5" x14ac:dyDescent="0.2">
      <c r="A1811" t="s">
        <v>57</v>
      </c>
      <c r="B1811">
        <v>35.5</v>
      </c>
      <c r="C1811">
        <v>0.2</v>
      </c>
    </row>
    <row r="1812" spans="1:5" x14ac:dyDescent="0.2">
      <c r="A1812" t="s">
        <v>52</v>
      </c>
      <c r="B1812">
        <v>15.2</v>
      </c>
      <c r="C1812">
        <v>0.1</v>
      </c>
    </row>
    <row r="1813" spans="1:5" x14ac:dyDescent="0.2">
      <c r="A1813" t="s">
        <v>57</v>
      </c>
      <c r="B1813">
        <v>31.5</v>
      </c>
      <c r="C1813" t="s">
        <v>1606</v>
      </c>
    </row>
    <row r="1814" spans="1:5" x14ac:dyDescent="0.2">
      <c r="A1814" t="s">
        <v>120</v>
      </c>
      <c r="B1814">
        <v>0.06</v>
      </c>
      <c r="C1814" t="s">
        <v>1593</v>
      </c>
      <c r="D1814" t="s">
        <v>1659</v>
      </c>
    </row>
    <row r="1815" spans="1:5" x14ac:dyDescent="0.2">
      <c r="A1815" t="s">
        <v>120</v>
      </c>
      <c r="B1815" t="s">
        <v>1571</v>
      </c>
      <c r="C1815">
        <v>0.1</v>
      </c>
    </row>
    <row r="1816" spans="1:5" x14ac:dyDescent="0.2">
      <c r="A1816" t="s">
        <v>50</v>
      </c>
      <c r="B1816">
        <v>8.5</v>
      </c>
      <c r="C1816" t="s">
        <v>1604</v>
      </c>
    </row>
    <row r="1817" spans="1:5" x14ac:dyDescent="0.2">
      <c r="A1817" t="s">
        <v>52</v>
      </c>
      <c r="B1817">
        <v>5</v>
      </c>
      <c r="C1817" t="s">
        <v>1604</v>
      </c>
    </row>
    <row r="1818" spans="1:5" x14ac:dyDescent="0.2">
      <c r="A1818" t="s">
        <v>52</v>
      </c>
      <c r="B1818">
        <v>3.75</v>
      </c>
      <c r="C1818" t="s">
        <v>1604</v>
      </c>
    </row>
    <row r="1819" spans="1:5" x14ac:dyDescent="0.2">
      <c r="A1819" t="s">
        <v>52</v>
      </c>
      <c r="B1819">
        <v>3</v>
      </c>
      <c r="C1819" t="s">
        <v>1604</v>
      </c>
    </row>
    <row r="1820" spans="1:5" x14ac:dyDescent="0.2">
      <c r="A1820" t="s">
        <v>52</v>
      </c>
      <c r="B1820">
        <v>1</v>
      </c>
      <c r="C1820">
        <v>0.5</v>
      </c>
    </row>
    <row r="1821" spans="1:5" x14ac:dyDescent="0.2">
      <c r="A1821" t="s">
        <v>70</v>
      </c>
      <c r="B1821">
        <v>18.2</v>
      </c>
      <c r="C1821">
        <v>0.05</v>
      </c>
    </row>
    <row r="1822" spans="1:5" x14ac:dyDescent="0.2">
      <c r="A1822" t="s">
        <v>1688</v>
      </c>
      <c r="B1822">
        <v>20.7</v>
      </c>
      <c r="C1822">
        <v>0.1</v>
      </c>
      <c r="D1822" t="s">
        <v>1620</v>
      </c>
      <c r="E1822">
        <v>-0.05</v>
      </c>
    </row>
    <row r="1823" spans="1:5" x14ac:dyDescent="0.2">
      <c r="A1823" t="s">
        <v>57</v>
      </c>
      <c r="B1823">
        <v>30.2</v>
      </c>
      <c r="C1823" t="s">
        <v>1693</v>
      </c>
    </row>
    <row r="1824" spans="1:5" x14ac:dyDescent="0.2">
      <c r="A1824" t="s">
        <v>120</v>
      </c>
      <c r="B1824">
        <v>0.1</v>
      </c>
    </row>
    <row r="1825" spans="1:5" x14ac:dyDescent="0.2">
      <c r="A1825" t="s">
        <v>118</v>
      </c>
      <c r="B1825" t="s">
        <v>1655</v>
      </c>
      <c r="C1825">
        <v>6.3</v>
      </c>
    </row>
    <row r="1826" spans="1:5" x14ac:dyDescent="0.2">
      <c r="A1826" t="s">
        <v>79</v>
      </c>
      <c r="B1826" t="s">
        <v>1571</v>
      </c>
      <c r="C1826">
        <v>0.3</v>
      </c>
    </row>
    <row r="1827" spans="1:5" x14ac:dyDescent="0.2">
      <c r="A1827" t="s">
        <v>110</v>
      </c>
    </row>
    <row r="1828" spans="1:5" x14ac:dyDescent="0.2">
      <c r="A1828" t="s">
        <v>169</v>
      </c>
    </row>
    <row r="1829" spans="1:5" x14ac:dyDescent="0.2">
      <c r="A1829" t="s">
        <v>1575</v>
      </c>
      <c r="B1829" t="s">
        <v>1576</v>
      </c>
      <c r="C1829" t="s">
        <v>1577</v>
      </c>
      <c r="D1829" t="s">
        <v>1578</v>
      </c>
    </row>
    <row r="1830" spans="1:5" x14ac:dyDescent="0.2">
      <c r="A1830" t="s">
        <v>882</v>
      </c>
      <c r="B1830" t="s">
        <v>1579</v>
      </c>
      <c r="C1830" t="s">
        <v>1580</v>
      </c>
    </row>
    <row r="1831" spans="1:5" x14ac:dyDescent="0.2">
      <c r="A1831" t="s">
        <v>1581</v>
      </c>
      <c r="B1831" t="s">
        <v>1576</v>
      </c>
      <c r="C1831" t="s">
        <v>1577</v>
      </c>
      <c r="D1831" t="s">
        <v>1582</v>
      </c>
    </row>
    <row r="1832" spans="1:5" x14ac:dyDescent="0.2">
      <c r="A1832" t="s">
        <v>50</v>
      </c>
      <c r="B1832">
        <v>8.5</v>
      </c>
      <c r="C1832" t="s">
        <v>1604</v>
      </c>
    </row>
    <row r="1833" spans="1:5" x14ac:dyDescent="0.2">
      <c r="A1833" t="s">
        <v>52</v>
      </c>
      <c r="B1833">
        <v>5</v>
      </c>
      <c r="C1833" t="s">
        <v>1604</v>
      </c>
    </row>
    <row r="1834" spans="1:5" x14ac:dyDescent="0.2">
      <c r="A1834" t="s">
        <v>52</v>
      </c>
      <c r="B1834">
        <v>3.75</v>
      </c>
      <c r="C1834" t="s">
        <v>1604</v>
      </c>
    </row>
    <row r="1835" spans="1:5" x14ac:dyDescent="0.2">
      <c r="A1835" t="s">
        <v>52</v>
      </c>
      <c r="B1835">
        <v>3</v>
      </c>
      <c r="C1835" t="s">
        <v>1604</v>
      </c>
    </row>
    <row r="1836" spans="1:5" x14ac:dyDescent="0.2">
      <c r="A1836" t="s">
        <v>52</v>
      </c>
      <c r="B1836">
        <v>1</v>
      </c>
      <c r="C1836">
        <v>0.5</v>
      </c>
    </row>
    <row r="1837" spans="1:5" x14ac:dyDescent="0.2">
      <c r="A1837" t="s">
        <v>70</v>
      </c>
      <c r="B1837">
        <v>18.2</v>
      </c>
      <c r="C1837">
        <v>0.05</v>
      </c>
    </row>
    <row r="1838" spans="1:5" x14ac:dyDescent="0.2">
      <c r="A1838" t="s">
        <v>1688</v>
      </c>
      <c r="B1838">
        <v>20.7</v>
      </c>
      <c r="C1838">
        <v>0.1</v>
      </c>
      <c r="D1838" t="s">
        <v>1620</v>
      </c>
      <c r="E1838">
        <v>-0.05</v>
      </c>
    </row>
    <row r="1839" spans="1:5" x14ac:dyDescent="0.2">
      <c r="A1839" t="s">
        <v>57</v>
      </c>
      <c r="B1839">
        <v>30.2</v>
      </c>
      <c r="C1839" t="s">
        <v>1693</v>
      </c>
    </row>
    <row r="1840" spans="1:5" x14ac:dyDescent="0.2">
      <c r="A1840" t="s">
        <v>120</v>
      </c>
      <c r="B1840">
        <v>0.1</v>
      </c>
    </row>
    <row r="1841" spans="1:5" x14ac:dyDescent="0.2">
      <c r="A1841" t="s">
        <v>118</v>
      </c>
      <c r="B1841" t="s">
        <v>1655</v>
      </c>
      <c r="C1841">
        <v>6.3</v>
      </c>
    </row>
    <row r="1842" spans="1:5" x14ac:dyDescent="0.2">
      <c r="A1842" t="s">
        <v>79</v>
      </c>
      <c r="B1842" t="s">
        <v>1571</v>
      </c>
      <c r="C1842">
        <v>0.3</v>
      </c>
    </row>
    <row r="1843" spans="1:5" x14ac:dyDescent="0.2">
      <c r="A1843" t="s">
        <v>110</v>
      </c>
    </row>
    <row r="1844" spans="1:5" x14ac:dyDescent="0.2">
      <c r="A1844" t="s">
        <v>169</v>
      </c>
    </row>
    <row r="1845" spans="1:5" x14ac:dyDescent="0.2">
      <c r="A1845" t="s">
        <v>1575</v>
      </c>
      <c r="B1845" t="s">
        <v>1576</v>
      </c>
      <c r="C1845" t="s">
        <v>1577</v>
      </c>
      <c r="D1845" t="s">
        <v>1578</v>
      </c>
    </row>
    <row r="1846" spans="1:5" x14ac:dyDescent="0.2">
      <c r="A1846" t="s">
        <v>882</v>
      </c>
      <c r="B1846" t="s">
        <v>1579</v>
      </c>
      <c r="C1846" t="s">
        <v>1580</v>
      </c>
    </row>
    <row r="1847" spans="1:5" x14ac:dyDescent="0.2">
      <c r="A1847" t="s">
        <v>1581</v>
      </c>
      <c r="B1847" t="s">
        <v>1576</v>
      </c>
      <c r="C1847" t="s">
        <v>1577</v>
      </c>
      <c r="D1847" t="s">
        <v>1582</v>
      </c>
    </row>
    <row r="1848" spans="1:5" x14ac:dyDescent="0.2">
      <c r="A1848" t="s">
        <v>1595</v>
      </c>
      <c r="B1848" t="s">
        <v>1596</v>
      </c>
      <c r="C1848" t="s">
        <v>1597</v>
      </c>
    </row>
    <row r="1849" spans="1:5" x14ac:dyDescent="0.2">
      <c r="A1849" t="s">
        <v>1595</v>
      </c>
      <c r="B1849" t="s">
        <v>1598</v>
      </c>
      <c r="C1849" t="s">
        <v>1599</v>
      </c>
      <c r="D1849" t="s">
        <v>1597</v>
      </c>
    </row>
    <row r="1850" spans="1:5" x14ac:dyDescent="0.2">
      <c r="A1850" t="s">
        <v>114</v>
      </c>
      <c r="B1850">
        <v>17.100000000000001</v>
      </c>
      <c r="C1850" t="s">
        <v>1584</v>
      </c>
    </row>
    <row r="1851" spans="1:5" x14ac:dyDescent="0.2">
      <c r="A1851" t="s">
        <v>71</v>
      </c>
      <c r="B1851">
        <v>4.4000000000000004</v>
      </c>
      <c r="C1851" t="s">
        <v>1584</v>
      </c>
    </row>
    <row r="1852" spans="1:5" x14ac:dyDescent="0.2">
      <c r="A1852" t="s">
        <v>72</v>
      </c>
      <c r="B1852">
        <v>0.2</v>
      </c>
      <c r="C1852">
        <v>0.1</v>
      </c>
    </row>
    <row r="1853" spans="1:5" x14ac:dyDescent="0.2">
      <c r="A1853" t="s">
        <v>120</v>
      </c>
      <c r="B1853" t="s">
        <v>1571</v>
      </c>
      <c r="C1853">
        <v>0.03</v>
      </c>
      <c r="D1853" t="s">
        <v>1593</v>
      </c>
      <c r="E1853" t="s">
        <v>1594</v>
      </c>
    </row>
    <row r="1854" spans="1:5" x14ac:dyDescent="0.2">
      <c r="A1854" t="s">
        <v>118</v>
      </c>
      <c r="B1854" t="s">
        <v>1571</v>
      </c>
      <c r="C1854" t="s">
        <v>1619</v>
      </c>
      <c r="D1854">
        <v>0.2</v>
      </c>
    </row>
    <row r="1855" spans="1:5" x14ac:dyDescent="0.2">
      <c r="A1855" t="s">
        <v>117</v>
      </c>
      <c r="B1855" t="s">
        <v>1571</v>
      </c>
      <c r="C1855">
        <v>0.02</v>
      </c>
      <c r="D1855" t="s">
        <v>1593</v>
      </c>
      <c r="E1855" t="s">
        <v>1594</v>
      </c>
    </row>
    <row r="1856" spans="1:5" x14ac:dyDescent="0.2">
      <c r="A1856" t="s">
        <v>156</v>
      </c>
      <c r="B1856" t="s">
        <v>1571</v>
      </c>
      <c r="C1856">
        <v>5.0000000000000001E-3</v>
      </c>
    </row>
    <row r="1857" spans="1:4" x14ac:dyDescent="0.2">
      <c r="A1857" t="s">
        <v>70</v>
      </c>
      <c r="B1857">
        <v>4</v>
      </c>
      <c r="C1857">
        <v>0.02</v>
      </c>
    </row>
    <row r="1858" spans="1:4" x14ac:dyDescent="0.2">
      <c r="A1858" t="s">
        <v>115</v>
      </c>
      <c r="B1858">
        <v>0.05</v>
      </c>
      <c r="C1858">
        <v>0.1</v>
      </c>
    </row>
    <row r="1859" spans="1:4" x14ac:dyDescent="0.2">
      <c r="A1859" t="s">
        <v>71</v>
      </c>
      <c r="B1859">
        <v>2</v>
      </c>
      <c r="C1859" t="s">
        <v>1584</v>
      </c>
    </row>
    <row r="1860" spans="1:4" x14ac:dyDescent="0.2">
      <c r="A1860" t="s">
        <v>70</v>
      </c>
      <c r="B1860">
        <v>15.8</v>
      </c>
      <c r="C1860" t="s">
        <v>1583</v>
      </c>
    </row>
    <row r="1861" spans="1:4" x14ac:dyDescent="0.2">
      <c r="A1861" t="s">
        <v>110</v>
      </c>
      <c r="B1861" t="s">
        <v>1572</v>
      </c>
      <c r="C1861" t="s">
        <v>1573</v>
      </c>
      <c r="D1861" t="s">
        <v>1708</v>
      </c>
    </row>
    <row r="1862" spans="1:4" x14ac:dyDescent="0.2">
      <c r="A1862" t="s">
        <v>1575</v>
      </c>
      <c r="B1862" t="s">
        <v>1576</v>
      </c>
      <c r="C1862" t="s">
        <v>1577</v>
      </c>
      <c r="D1862" t="s">
        <v>1578</v>
      </c>
    </row>
    <row r="1863" spans="1:4" x14ac:dyDescent="0.2">
      <c r="A1863" t="s">
        <v>882</v>
      </c>
      <c r="B1863" t="s">
        <v>1579</v>
      </c>
      <c r="C1863" t="s">
        <v>1580</v>
      </c>
    </row>
    <row r="1864" spans="1:4" x14ac:dyDescent="0.2">
      <c r="A1864" t="s">
        <v>1581</v>
      </c>
      <c r="B1864" t="s">
        <v>1576</v>
      </c>
      <c r="C1864" t="s">
        <v>1577</v>
      </c>
      <c r="D1864" t="s">
        <v>1582</v>
      </c>
    </row>
    <row r="1865" spans="1:4" x14ac:dyDescent="0.2">
      <c r="A1865" t="s">
        <v>114</v>
      </c>
      <c r="B1865">
        <v>17.3</v>
      </c>
      <c r="C1865" t="s">
        <v>1656</v>
      </c>
    </row>
    <row r="1866" spans="1:4" x14ac:dyDescent="0.2">
      <c r="A1866" t="s">
        <v>1605</v>
      </c>
      <c r="B1866">
        <v>4.2</v>
      </c>
      <c r="C1866" t="s">
        <v>1656</v>
      </c>
    </row>
    <row r="1867" spans="1:4" x14ac:dyDescent="0.2">
      <c r="A1867" t="s">
        <v>52</v>
      </c>
      <c r="B1867">
        <v>10.8</v>
      </c>
      <c r="C1867">
        <v>0.15</v>
      </c>
    </row>
    <row r="1868" spans="1:4" x14ac:dyDescent="0.2">
      <c r="A1868" t="s">
        <v>1605</v>
      </c>
      <c r="B1868">
        <v>11</v>
      </c>
      <c r="C1868" t="s">
        <v>1604</v>
      </c>
    </row>
    <row r="1869" spans="1:4" x14ac:dyDescent="0.2">
      <c r="A1869" t="s">
        <v>1605</v>
      </c>
      <c r="B1869">
        <v>6.65</v>
      </c>
      <c r="C1869">
        <v>0.1</v>
      </c>
    </row>
    <row r="1870" spans="1:4" x14ac:dyDescent="0.2">
      <c r="A1870" t="s">
        <v>1605</v>
      </c>
      <c r="B1870">
        <v>1.96</v>
      </c>
      <c r="C1870" t="s">
        <v>1656</v>
      </c>
    </row>
    <row r="1871" spans="1:4" x14ac:dyDescent="0.2">
      <c r="A1871" t="s">
        <v>1605</v>
      </c>
      <c r="B1871">
        <v>4.5999999999999996</v>
      </c>
      <c r="C1871" t="s">
        <v>1656</v>
      </c>
    </row>
    <row r="1872" spans="1:4" x14ac:dyDescent="0.2">
      <c r="A1872" t="s">
        <v>70</v>
      </c>
      <c r="B1872">
        <v>15.5</v>
      </c>
      <c r="C1872">
        <f>0.05/-0.1</f>
        <v>-0.5</v>
      </c>
    </row>
    <row r="1873" spans="1:4" x14ac:dyDescent="0.2">
      <c r="A1873" t="s">
        <v>70</v>
      </c>
      <c r="B1873">
        <v>13</v>
      </c>
      <c r="C1873" t="s">
        <v>1606</v>
      </c>
    </row>
    <row r="1874" spans="1:4" x14ac:dyDescent="0.2">
      <c r="A1874" t="s">
        <v>70</v>
      </c>
      <c r="B1874">
        <v>3.9</v>
      </c>
      <c r="C1874">
        <v>-0.1</v>
      </c>
    </row>
    <row r="1875" spans="1:4" x14ac:dyDescent="0.2">
      <c r="A1875" t="s">
        <v>70</v>
      </c>
      <c r="B1875">
        <v>4</v>
      </c>
      <c r="C1875">
        <f>0.05/0.2</f>
        <v>0.25</v>
      </c>
    </row>
    <row r="1876" spans="1:4" x14ac:dyDescent="0.2">
      <c r="A1876" t="s">
        <v>70</v>
      </c>
      <c r="B1876">
        <v>14</v>
      </c>
      <c r="C1876" t="s">
        <v>1606</v>
      </c>
    </row>
    <row r="1877" spans="1:4" x14ac:dyDescent="0.2">
      <c r="A1877" t="s">
        <v>207</v>
      </c>
      <c r="B1877">
        <v>14.7</v>
      </c>
      <c r="C1877">
        <v>-0.2</v>
      </c>
    </row>
    <row r="1878" spans="1:4" x14ac:dyDescent="0.2">
      <c r="A1878" t="s">
        <v>57</v>
      </c>
      <c r="B1878">
        <v>21.02</v>
      </c>
      <c r="C1878">
        <v>0.03</v>
      </c>
    </row>
    <row r="1879" spans="1:4" x14ac:dyDescent="0.2">
      <c r="A1879" t="s">
        <v>57</v>
      </c>
      <c r="B1879">
        <v>15.02</v>
      </c>
      <c r="C1879">
        <v>0.03</v>
      </c>
    </row>
    <row r="1880" spans="1:4" x14ac:dyDescent="0.2">
      <c r="A1880" t="s">
        <v>57</v>
      </c>
      <c r="B1880">
        <v>18.3</v>
      </c>
      <c r="C1880" t="s">
        <v>1656</v>
      </c>
    </row>
    <row r="1881" spans="1:4" x14ac:dyDescent="0.2">
      <c r="A1881" t="s">
        <v>70</v>
      </c>
      <c r="B1881">
        <v>2</v>
      </c>
      <c r="C1881" t="s">
        <v>1606</v>
      </c>
    </row>
    <row r="1882" spans="1:4" x14ac:dyDescent="0.2">
      <c r="A1882" t="s">
        <v>1710</v>
      </c>
      <c r="B1882">
        <v>8</v>
      </c>
      <c r="C1882" t="s">
        <v>1585</v>
      </c>
    </row>
    <row r="1883" spans="1:4" x14ac:dyDescent="0.2">
      <c r="A1883" t="s">
        <v>173</v>
      </c>
      <c r="B1883">
        <v>9.5500000000000007</v>
      </c>
      <c r="C1883" t="s">
        <v>1693</v>
      </c>
    </row>
    <row r="1884" spans="1:4" x14ac:dyDescent="0.2">
      <c r="A1884" t="s">
        <v>120</v>
      </c>
      <c r="B1884" t="s">
        <v>1571</v>
      </c>
      <c r="C1884">
        <v>0.04</v>
      </c>
    </row>
    <row r="1885" spans="1:4" x14ac:dyDescent="0.2">
      <c r="A1885" t="s">
        <v>1605</v>
      </c>
      <c r="B1885" t="s">
        <v>1711</v>
      </c>
    </row>
    <row r="1886" spans="1:4" x14ac:dyDescent="0.2">
      <c r="A1886" t="s">
        <v>176</v>
      </c>
      <c r="B1886">
        <v>10.5</v>
      </c>
      <c r="C1886" t="s">
        <v>1621</v>
      </c>
      <c r="D1886">
        <v>0.2</v>
      </c>
    </row>
    <row r="1887" spans="1:4" x14ac:dyDescent="0.2">
      <c r="A1887" t="s">
        <v>52</v>
      </c>
      <c r="B1887">
        <v>8.3000000000000007</v>
      </c>
      <c r="C1887">
        <v>-0.1</v>
      </c>
    </row>
    <row r="1888" spans="1:4" x14ac:dyDescent="0.2">
      <c r="A1888" t="s">
        <v>1712</v>
      </c>
      <c r="B1888" t="s">
        <v>1571</v>
      </c>
      <c r="C1888">
        <v>0.2</v>
      </c>
      <c r="D1888" t="s">
        <v>1713</v>
      </c>
    </row>
    <row r="1889" spans="1:4" x14ac:dyDescent="0.2">
      <c r="A1889" t="s">
        <v>120</v>
      </c>
      <c r="B1889" t="s">
        <v>1571</v>
      </c>
      <c r="C1889">
        <v>0.1</v>
      </c>
    </row>
    <row r="1890" spans="1:4" x14ac:dyDescent="0.2">
      <c r="A1890" t="s">
        <v>72</v>
      </c>
      <c r="B1890">
        <v>0.23</v>
      </c>
      <c r="C1890" t="s">
        <v>1621</v>
      </c>
      <c r="D1890">
        <v>0.08</v>
      </c>
    </row>
    <row r="1891" spans="1:4" x14ac:dyDescent="0.2">
      <c r="A1891" t="s">
        <v>72</v>
      </c>
      <c r="B1891">
        <v>0.4</v>
      </c>
      <c r="C1891" t="s">
        <v>1621</v>
      </c>
      <c r="D1891">
        <v>0.1</v>
      </c>
    </row>
    <row r="1892" spans="1:4" x14ac:dyDescent="0.2">
      <c r="A1892" t="s">
        <v>72</v>
      </c>
      <c r="B1892">
        <v>0.5</v>
      </c>
      <c r="C1892" t="s">
        <v>1621</v>
      </c>
      <c r="D1892">
        <v>0.2</v>
      </c>
    </row>
    <row r="1893" spans="1:4" x14ac:dyDescent="0.2">
      <c r="A1893" t="s">
        <v>72</v>
      </c>
      <c r="B1893" t="s">
        <v>1571</v>
      </c>
      <c r="C1893">
        <v>0.1</v>
      </c>
    </row>
    <row r="1894" spans="1:4" x14ac:dyDescent="0.2">
      <c r="A1894" t="s">
        <v>120</v>
      </c>
      <c r="B1894">
        <v>0.1</v>
      </c>
      <c r="C1894" t="s">
        <v>1593</v>
      </c>
      <c r="D1894" t="s">
        <v>1594</v>
      </c>
    </row>
    <row r="1895" spans="1:4" x14ac:dyDescent="0.2">
      <c r="A1895" t="s">
        <v>52</v>
      </c>
      <c r="B1895">
        <v>2.2000000000000002</v>
      </c>
      <c r="C1895" t="s">
        <v>1621</v>
      </c>
      <c r="D1895">
        <v>0.05</v>
      </c>
    </row>
    <row r="1896" spans="1:4" x14ac:dyDescent="0.2">
      <c r="A1896" t="s">
        <v>169</v>
      </c>
    </row>
    <row r="1897" spans="1:4" x14ac:dyDescent="0.2">
      <c r="A1897" t="s">
        <v>110</v>
      </c>
    </row>
    <row r="1898" spans="1:4" x14ac:dyDescent="0.2">
      <c r="A1898" t="s">
        <v>110</v>
      </c>
    </row>
    <row r="1899" spans="1:4" x14ac:dyDescent="0.2">
      <c r="A1899" t="s">
        <v>120</v>
      </c>
      <c r="B1899" t="s">
        <v>1714</v>
      </c>
    </row>
    <row r="1900" spans="1:4" x14ac:dyDescent="0.2">
      <c r="A1900" t="s">
        <v>1575</v>
      </c>
      <c r="B1900" t="s">
        <v>1576</v>
      </c>
      <c r="C1900" t="s">
        <v>1577</v>
      </c>
      <c r="D1900" t="s">
        <v>1578</v>
      </c>
    </row>
    <row r="1901" spans="1:4" x14ac:dyDescent="0.2">
      <c r="A1901" t="s">
        <v>882</v>
      </c>
      <c r="B1901" t="s">
        <v>1579</v>
      </c>
      <c r="C1901" t="s">
        <v>1580</v>
      </c>
    </row>
    <row r="1902" spans="1:4" x14ac:dyDescent="0.2">
      <c r="A1902" t="s">
        <v>1581</v>
      </c>
      <c r="B1902" t="s">
        <v>1576</v>
      </c>
      <c r="C1902" t="s">
        <v>1577</v>
      </c>
      <c r="D1902" t="s">
        <v>1582</v>
      </c>
    </row>
    <row r="1903" spans="1:4" x14ac:dyDescent="0.2">
      <c r="A1903" t="s">
        <v>114</v>
      </c>
      <c r="B1903">
        <v>12.7</v>
      </c>
      <c r="C1903" t="s">
        <v>1584</v>
      </c>
    </row>
    <row r="1904" spans="1:4" x14ac:dyDescent="0.2">
      <c r="A1904" t="s">
        <v>52</v>
      </c>
      <c r="B1904">
        <v>4.4000000000000004</v>
      </c>
      <c r="C1904" t="s">
        <v>1583</v>
      </c>
    </row>
    <row r="1905" spans="1:4" x14ac:dyDescent="0.2">
      <c r="A1905" t="s">
        <v>72</v>
      </c>
      <c r="B1905">
        <v>0.2</v>
      </c>
      <c r="C1905">
        <v>0.1</v>
      </c>
    </row>
    <row r="1906" spans="1:4" x14ac:dyDescent="0.2">
      <c r="A1906" t="s">
        <v>120</v>
      </c>
      <c r="B1906" t="s">
        <v>1571</v>
      </c>
      <c r="C1906">
        <v>0.03</v>
      </c>
    </row>
    <row r="1907" spans="1:4" x14ac:dyDescent="0.2">
      <c r="A1907" t="s">
        <v>118</v>
      </c>
      <c r="B1907" t="s">
        <v>1571</v>
      </c>
      <c r="C1907" t="s">
        <v>1619</v>
      </c>
      <c r="D1907">
        <v>0.2</v>
      </c>
    </row>
    <row r="1908" spans="1:4" x14ac:dyDescent="0.2">
      <c r="A1908" t="s">
        <v>117</v>
      </c>
      <c r="B1908" t="s">
        <v>1571</v>
      </c>
      <c r="C1908">
        <v>0.02</v>
      </c>
      <c r="D1908" t="s">
        <v>1594</v>
      </c>
    </row>
    <row r="1909" spans="1:4" x14ac:dyDescent="0.2">
      <c r="A1909" t="s">
        <v>156</v>
      </c>
      <c r="B1909" t="s">
        <v>1571</v>
      </c>
      <c r="C1909">
        <v>5.0000000000000001E-3</v>
      </c>
    </row>
    <row r="1910" spans="1:4" x14ac:dyDescent="0.2">
      <c r="A1910" t="s">
        <v>70</v>
      </c>
      <c r="B1910">
        <v>4</v>
      </c>
      <c r="C1910">
        <v>0.02</v>
      </c>
    </row>
    <row r="1911" spans="1:4" x14ac:dyDescent="0.2">
      <c r="A1911" t="s">
        <v>115</v>
      </c>
      <c r="B1911">
        <v>0.05</v>
      </c>
      <c r="C1911">
        <v>0.1</v>
      </c>
    </row>
    <row r="1912" spans="1:4" x14ac:dyDescent="0.2">
      <c r="A1912" t="s">
        <v>110</v>
      </c>
      <c r="B1912" t="s">
        <v>1572</v>
      </c>
      <c r="C1912" t="s">
        <v>1573</v>
      </c>
      <c r="D1912" t="s">
        <v>1574</v>
      </c>
    </row>
    <row r="1913" spans="1:4" x14ac:dyDescent="0.2">
      <c r="A1913" t="s">
        <v>1575</v>
      </c>
      <c r="B1913" t="s">
        <v>1576</v>
      </c>
      <c r="C1913" t="s">
        <v>1577</v>
      </c>
      <c r="D1913" t="s">
        <v>1578</v>
      </c>
    </row>
    <row r="1914" spans="1:4" x14ac:dyDescent="0.2">
      <c r="A1914" t="s">
        <v>882</v>
      </c>
      <c r="B1914" t="s">
        <v>1579</v>
      </c>
      <c r="C1914" t="s">
        <v>1580</v>
      </c>
    </row>
    <row r="1915" spans="1:4" x14ac:dyDescent="0.2">
      <c r="A1915" t="s">
        <v>1581</v>
      </c>
      <c r="B1915" t="s">
        <v>1576</v>
      </c>
      <c r="C1915" t="s">
        <v>1577</v>
      </c>
      <c r="D1915" t="s">
        <v>1582</v>
      </c>
    </row>
    <row r="1916" spans="1:4" x14ac:dyDescent="0.2">
      <c r="A1916" t="s">
        <v>114</v>
      </c>
      <c r="B1916">
        <v>17.3</v>
      </c>
      <c r="C1916" t="s">
        <v>1656</v>
      </c>
    </row>
    <row r="1917" spans="1:4" x14ac:dyDescent="0.2">
      <c r="A1917" t="s">
        <v>1605</v>
      </c>
      <c r="B1917">
        <v>4.2</v>
      </c>
      <c r="C1917" t="s">
        <v>1656</v>
      </c>
    </row>
    <row r="1918" spans="1:4" x14ac:dyDescent="0.2">
      <c r="A1918" t="s">
        <v>52</v>
      </c>
      <c r="B1918">
        <v>10.8</v>
      </c>
      <c r="C1918">
        <v>0.15</v>
      </c>
    </row>
    <row r="1919" spans="1:4" x14ac:dyDescent="0.2">
      <c r="A1919" t="s">
        <v>1605</v>
      </c>
      <c r="B1919">
        <v>11</v>
      </c>
      <c r="C1919" t="s">
        <v>1604</v>
      </c>
    </row>
    <row r="1920" spans="1:4" x14ac:dyDescent="0.2">
      <c r="A1920" t="s">
        <v>1605</v>
      </c>
      <c r="B1920">
        <v>6.65</v>
      </c>
      <c r="C1920">
        <v>0.1</v>
      </c>
    </row>
    <row r="1921" spans="1:3" x14ac:dyDescent="0.2">
      <c r="A1921" t="s">
        <v>1605</v>
      </c>
      <c r="B1921">
        <v>2.2000000000000002</v>
      </c>
      <c r="C1921" t="s">
        <v>1656</v>
      </c>
    </row>
    <row r="1922" spans="1:3" x14ac:dyDescent="0.2">
      <c r="A1922" t="s">
        <v>1605</v>
      </c>
      <c r="B1922">
        <v>4.5999999999999996</v>
      </c>
      <c r="C1922" t="s">
        <v>1656</v>
      </c>
    </row>
    <row r="1923" spans="1:3" x14ac:dyDescent="0.2">
      <c r="A1923" t="s">
        <v>70</v>
      </c>
      <c r="B1923">
        <v>15.8</v>
      </c>
      <c r="C1923" t="s">
        <v>1656</v>
      </c>
    </row>
    <row r="1924" spans="1:3" x14ac:dyDescent="0.2">
      <c r="A1924" t="s">
        <v>70</v>
      </c>
      <c r="B1924">
        <v>13</v>
      </c>
      <c r="C1924" t="s">
        <v>1606</v>
      </c>
    </row>
    <row r="1925" spans="1:3" x14ac:dyDescent="0.2">
      <c r="A1925" t="s">
        <v>70</v>
      </c>
      <c r="B1925">
        <v>3.9</v>
      </c>
      <c r="C1925">
        <v>-0.1</v>
      </c>
    </row>
    <row r="1926" spans="1:3" x14ac:dyDescent="0.2">
      <c r="A1926" t="s">
        <v>70</v>
      </c>
      <c r="B1926">
        <v>4</v>
      </c>
      <c r="C1926">
        <f>0.05/0.2</f>
        <v>0.25</v>
      </c>
    </row>
    <row r="1927" spans="1:3" x14ac:dyDescent="0.2">
      <c r="A1927" t="s">
        <v>70</v>
      </c>
      <c r="B1927">
        <v>14</v>
      </c>
      <c r="C1927" t="s">
        <v>1606</v>
      </c>
    </row>
    <row r="1928" spans="1:3" x14ac:dyDescent="0.2">
      <c r="A1928" t="s">
        <v>207</v>
      </c>
      <c r="B1928">
        <v>14.7</v>
      </c>
      <c r="C1928">
        <v>-0.2</v>
      </c>
    </row>
    <row r="1929" spans="1:3" x14ac:dyDescent="0.2">
      <c r="A1929" t="s">
        <v>57</v>
      </c>
      <c r="B1929">
        <v>21.02</v>
      </c>
      <c r="C1929">
        <v>0.03</v>
      </c>
    </row>
    <row r="1930" spans="1:3" x14ac:dyDescent="0.2">
      <c r="A1930" t="s">
        <v>57</v>
      </c>
      <c r="B1930">
        <v>15.02</v>
      </c>
      <c r="C1930">
        <v>0.03</v>
      </c>
    </row>
    <row r="1931" spans="1:3" x14ac:dyDescent="0.2">
      <c r="A1931" t="s">
        <v>57</v>
      </c>
      <c r="B1931">
        <v>18.3</v>
      </c>
      <c r="C1931" t="s">
        <v>1656</v>
      </c>
    </row>
    <row r="1932" spans="1:3" x14ac:dyDescent="0.2">
      <c r="A1932" t="s">
        <v>70</v>
      </c>
      <c r="B1932">
        <v>2</v>
      </c>
      <c r="C1932" t="s">
        <v>1606</v>
      </c>
    </row>
    <row r="1933" spans="1:3" x14ac:dyDescent="0.2">
      <c r="A1933" t="s">
        <v>1710</v>
      </c>
      <c r="B1933">
        <v>8</v>
      </c>
      <c r="C1933" t="s">
        <v>1585</v>
      </c>
    </row>
    <row r="1934" spans="1:3" x14ac:dyDescent="0.2">
      <c r="A1934" t="s">
        <v>173</v>
      </c>
      <c r="B1934">
        <v>9.5500000000000007</v>
      </c>
      <c r="C1934" t="s">
        <v>1693</v>
      </c>
    </row>
    <row r="1935" spans="1:3" x14ac:dyDescent="0.2">
      <c r="A1935" t="s">
        <v>120</v>
      </c>
      <c r="B1935" t="s">
        <v>1571</v>
      </c>
      <c r="C1935">
        <v>0.04</v>
      </c>
    </row>
    <row r="1936" spans="1:3" x14ac:dyDescent="0.2">
      <c r="A1936" t="s">
        <v>1605</v>
      </c>
      <c r="B1936" t="s">
        <v>1711</v>
      </c>
    </row>
    <row r="1937" spans="1:4" x14ac:dyDescent="0.2">
      <c r="A1937" t="s">
        <v>176</v>
      </c>
      <c r="B1937">
        <v>10.5</v>
      </c>
      <c r="C1937" t="s">
        <v>1621</v>
      </c>
      <c r="D1937">
        <v>0.2</v>
      </c>
    </row>
    <row r="1938" spans="1:4" x14ac:dyDescent="0.2">
      <c r="A1938" t="s">
        <v>52</v>
      </c>
      <c r="B1938">
        <v>8.3000000000000007</v>
      </c>
      <c r="C1938">
        <v>-0.1</v>
      </c>
    </row>
    <row r="1939" spans="1:4" x14ac:dyDescent="0.2">
      <c r="A1939" t="s">
        <v>1712</v>
      </c>
      <c r="B1939" t="s">
        <v>1571</v>
      </c>
      <c r="C1939">
        <v>0.2</v>
      </c>
      <c r="D1939" t="s">
        <v>1713</v>
      </c>
    </row>
    <row r="1940" spans="1:4" x14ac:dyDescent="0.2">
      <c r="A1940" t="s">
        <v>120</v>
      </c>
      <c r="B1940" t="s">
        <v>1571</v>
      </c>
      <c r="C1940">
        <v>0.1</v>
      </c>
    </row>
    <row r="1941" spans="1:4" x14ac:dyDescent="0.2">
      <c r="A1941" t="s">
        <v>72</v>
      </c>
      <c r="B1941">
        <v>0.23</v>
      </c>
      <c r="C1941" t="s">
        <v>1621</v>
      </c>
      <c r="D1941">
        <v>0.08</v>
      </c>
    </row>
    <row r="1942" spans="1:4" x14ac:dyDescent="0.2">
      <c r="A1942" t="s">
        <v>72</v>
      </c>
      <c r="B1942">
        <v>0.4</v>
      </c>
      <c r="C1942" t="s">
        <v>1621</v>
      </c>
      <c r="D1942">
        <v>0.1</v>
      </c>
    </row>
    <row r="1943" spans="1:4" x14ac:dyDescent="0.2">
      <c r="A1943" t="s">
        <v>72</v>
      </c>
      <c r="B1943">
        <v>0.5</v>
      </c>
      <c r="C1943" t="s">
        <v>1621</v>
      </c>
      <c r="D1943">
        <v>0.2</v>
      </c>
    </row>
    <row r="1944" spans="1:4" x14ac:dyDescent="0.2">
      <c r="A1944" t="s">
        <v>72</v>
      </c>
      <c r="B1944" t="s">
        <v>1571</v>
      </c>
      <c r="C1944">
        <v>0.1</v>
      </c>
    </row>
    <row r="1945" spans="1:4" x14ac:dyDescent="0.2">
      <c r="A1945" t="s">
        <v>120</v>
      </c>
      <c r="B1945">
        <v>0.05</v>
      </c>
      <c r="C1945" t="s">
        <v>1593</v>
      </c>
      <c r="D1945" t="s">
        <v>1594</v>
      </c>
    </row>
    <row r="1946" spans="1:4" x14ac:dyDescent="0.2">
      <c r="A1946" t="s">
        <v>52</v>
      </c>
      <c r="B1946">
        <v>2.2000000000000002</v>
      </c>
      <c r="C1946" t="s">
        <v>1621</v>
      </c>
      <c r="D1946">
        <v>0.05</v>
      </c>
    </row>
    <row r="1947" spans="1:4" x14ac:dyDescent="0.2">
      <c r="A1947" t="s">
        <v>169</v>
      </c>
    </row>
    <row r="1948" spans="1:4" x14ac:dyDescent="0.2">
      <c r="A1948" t="s">
        <v>110</v>
      </c>
    </row>
    <row r="1949" spans="1:4" x14ac:dyDescent="0.2">
      <c r="A1949" t="s">
        <v>110</v>
      </c>
    </row>
    <row r="1950" spans="1:4" x14ac:dyDescent="0.2">
      <c r="A1950" t="s">
        <v>120</v>
      </c>
      <c r="B1950" t="s">
        <v>1714</v>
      </c>
    </row>
    <row r="1951" spans="1:4" x14ac:dyDescent="0.2">
      <c r="A1951" t="s">
        <v>1575</v>
      </c>
      <c r="B1951" t="s">
        <v>1576</v>
      </c>
      <c r="C1951" t="s">
        <v>1577</v>
      </c>
      <c r="D1951" t="s">
        <v>1578</v>
      </c>
    </row>
    <row r="1952" spans="1:4" x14ac:dyDescent="0.2">
      <c r="A1952" t="s">
        <v>882</v>
      </c>
      <c r="B1952" t="s">
        <v>1579</v>
      </c>
      <c r="C1952" t="s">
        <v>1580</v>
      </c>
    </row>
    <row r="1953" spans="1:4" x14ac:dyDescent="0.2">
      <c r="A1953" t="s">
        <v>1581</v>
      </c>
      <c r="B1953" t="s">
        <v>1576</v>
      </c>
      <c r="C1953" t="s">
        <v>1577</v>
      </c>
      <c r="D1953" t="s">
        <v>1582</v>
      </c>
    </row>
    <row r="1954" spans="1:4" x14ac:dyDescent="0.2">
      <c r="A1954" t="s">
        <v>114</v>
      </c>
      <c r="B1954">
        <v>12.7</v>
      </c>
      <c r="C1954" t="s">
        <v>1584</v>
      </c>
    </row>
    <row r="1955" spans="1:4" x14ac:dyDescent="0.2">
      <c r="A1955" t="s">
        <v>52</v>
      </c>
      <c r="B1955">
        <v>4.4000000000000004</v>
      </c>
      <c r="C1955" t="s">
        <v>1583</v>
      </c>
    </row>
    <row r="1956" spans="1:4" x14ac:dyDescent="0.2">
      <c r="A1956" t="s">
        <v>72</v>
      </c>
      <c r="B1956">
        <v>0.2</v>
      </c>
      <c r="C1956">
        <v>0.1</v>
      </c>
    </row>
    <row r="1957" spans="1:4" x14ac:dyDescent="0.2">
      <c r="A1957" t="s">
        <v>120</v>
      </c>
      <c r="B1957" t="s">
        <v>1571</v>
      </c>
      <c r="C1957">
        <v>0.03</v>
      </c>
    </row>
    <row r="1958" spans="1:4" x14ac:dyDescent="0.2">
      <c r="A1958" t="s">
        <v>118</v>
      </c>
      <c r="B1958" t="s">
        <v>1571</v>
      </c>
      <c r="C1958" t="s">
        <v>1619</v>
      </c>
      <c r="D1958">
        <v>0.2</v>
      </c>
    </row>
    <row r="1959" spans="1:4" x14ac:dyDescent="0.2">
      <c r="A1959" t="s">
        <v>117</v>
      </c>
      <c r="B1959" t="s">
        <v>1571</v>
      </c>
      <c r="C1959">
        <v>0.02</v>
      </c>
      <c r="D1959" t="s">
        <v>1594</v>
      </c>
    </row>
    <row r="1960" spans="1:4" x14ac:dyDescent="0.2">
      <c r="A1960" t="s">
        <v>156</v>
      </c>
      <c r="B1960" t="s">
        <v>1571</v>
      </c>
      <c r="C1960">
        <v>5.0000000000000001E-3</v>
      </c>
    </row>
    <row r="1961" spans="1:4" x14ac:dyDescent="0.2">
      <c r="A1961" t="s">
        <v>70</v>
      </c>
      <c r="B1961">
        <v>4</v>
      </c>
      <c r="C1961">
        <v>0.02</v>
      </c>
    </row>
    <row r="1962" spans="1:4" x14ac:dyDescent="0.2">
      <c r="A1962" t="s">
        <v>115</v>
      </c>
      <c r="B1962">
        <v>0.05</v>
      </c>
      <c r="C1962">
        <v>0.1</v>
      </c>
    </row>
    <row r="1963" spans="1:4" x14ac:dyDescent="0.2">
      <c r="A1963" t="s">
        <v>1730</v>
      </c>
      <c r="B1963" t="s">
        <v>57</v>
      </c>
    </row>
    <row r="1964" spans="1:4" x14ac:dyDescent="0.2">
      <c r="A1964" t="s">
        <v>1575</v>
      </c>
      <c r="B1964" t="s">
        <v>1576</v>
      </c>
      <c r="C1964" t="s">
        <v>1577</v>
      </c>
      <c r="D1964" t="s">
        <v>1578</v>
      </c>
    </row>
    <row r="1965" spans="1:4" x14ac:dyDescent="0.2">
      <c r="A1965" t="s">
        <v>882</v>
      </c>
      <c r="B1965" t="s">
        <v>1579</v>
      </c>
      <c r="C1965" t="s">
        <v>1580</v>
      </c>
    </row>
    <row r="1966" spans="1:4" x14ac:dyDescent="0.2">
      <c r="A1966" t="s">
        <v>1581</v>
      </c>
      <c r="B1966" t="s">
        <v>1576</v>
      </c>
      <c r="C1966" t="s">
        <v>1577</v>
      </c>
      <c r="D1966" t="s">
        <v>1582</v>
      </c>
    </row>
    <row r="1967" spans="1:4" x14ac:dyDescent="0.2">
      <c r="A1967" t="s">
        <v>176</v>
      </c>
      <c r="B1967">
        <v>10.5</v>
      </c>
      <c r="C1967" t="s">
        <v>1604</v>
      </c>
    </row>
    <row r="1968" spans="1:4" x14ac:dyDescent="0.2">
      <c r="A1968" t="s">
        <v>50</v>
      </c>
      <c r="B1968">
        <v>17.3</v>
      </c>
      <c r="C1968" t="s">
        <v>1656</v>
      </c>
    </row>
    <row r="1969" spans="1:3" x14ac:dyDescent="0.2">
      <c r="A1969" t="s">
        <v>52</v>
      </c>
      <c r="B1969">
        <v>4.75</v>
      </c>
      <c r="C1969" t="s">
        <v>1656</v>
      </c>
    </row>
    <row r="1970" spans="1:3" x14ac:dyDescent="0.2">
      <c r="A1970" t="s">
        <v>52</v>
      </c>
      <c r="B1970">
        <v>8.3000000000000007</v>
      </c>
      <c r="C1970">
        <v>-0.1</v>
      </c>
    </row>
    <row r="1971" spans="1:3" x14ac:dyDescent="0.2">
      <c r="A1971" t="s">
        <v>1605</v>
      </c>
      <c r="B1971">
        <v>11</v>
      </c>
      <c r="C1971" t="s">
        <v>1604</v>
      </c>
    </row>
    <row r="1972" spans="1:3" x14ac:dyDescent="0.2">
      <c r="A1972" t="s">
        <v>1605</v>
      </c>
      <c r="B1972">
        <v>6.65</v>
      </c>
      <c r="C1972">
        <v>0.1</v>
      </c>
    </row>
    <row r="1973" spans="1:3" x14ac:dyDescent="0.2">
      <c r="A1973" t="s">
        <v>1605</v>
      </c>
      <c r="B1973">
        <v>4.5999999999999996</v>
      </c>
      <c r="C1973" t="s">
        <v>1656</v>
      </c>
    </row>
    <row r="1974" spans="1:3" x14ac:dyDescent="0.2">
      <c r="A1974" t="s">
        <v>1605</v>
      </c>
      <c r="B1974">
        <v>2.1</v>
      </c>
      <c r="C1974" t="s">
        <v>1656</v>
      </c>
    </row>
    <row r="1975" spans="1:3" x14ac:dyDescent="0.2">
      <c r="A1975" t="s">
        <v>70</v>
      </c>
      <c r="B1975" t="s">
        <v>1715</v>
      </c>
    </row>
    <row r="1976" spans="1:3" x14ac:dyDescent="0.2">
      <c r="A1976" t="s">
        <v>70</v>
      </c>
      <c r="B1976">
        <v>13</v>
      </c>
      <c r="C1976" t="s">
        <v>1606</v>
      </c>
    </row>
    <row r="1977" spans="1:3" x14ac:dyDescent="0.2">
      <c r="A1977" t="s">
        <v>52</v>
      </c>
      <c r="B1977">
        <v>10.8</v>
      </c>
      <c r="C1977">
        <v>0.15</v>
      </c>
    </row>
    <row r="1978" spans="1:3" x14ac:dyDescent="0.2">
      <c r="A1978" t="s">
        <v>70</v>
      </c>
      <c r="B1978">
        <v>3.6</v>
      </c>
      <c r="C1978">
        <v>-0.1</v>
      </c>
    </row>
    <row r="1979" spans="1:3" x14ac:dyDescent="0.2">
      <c r="A1979" t="s">
        <v>70</v>
      </c>
      <c r="B1979" t="s">
        <v>1731</v>
      </c>
    </row>
    <row r="1980" spans="1:3" x14ac:dyDescent="0.2">
      <c r="A1980" t="s">
        <v>1712</v>
      </c>
      <c r="B1980" t="s">
        <v>1717</v>
      </c>
      <c r="C1980" t="s">
        <v>1713</v>
      </c>
    </row>
    <row r="1981" spans="1:3" x14ac:dyDescent="0.2">
      <c r="A1981" t="s">
        <v>70</v>
      </c>
      <c r="B1981">
        <v>14</v>
      </c>
      <c r="C1981" t="s">
        <v>1606</v>
      </c>
    </row>
    <row r="1982" spans="1:3" x14ac:dyDescent="0.2">
      <c r="A1982" t="s">
        <v>207</v>
      </c>
      <c r="B1982">
        <v>14.7</v>
      </c>
      <c r="C1982">
        <v>-0.2</v>
      </c>
    </row>
    <row r="1983" spans="1:3" x14ac:dyDescent="0.2">
      <c r="A1983" t="s">
        <v>57</v>
      </c>
      <c r="B1983">
        <v>21.02</v>
      </c>
      <c r="C1983">
        <v>0.03</v>
      </c>
    </row>
    <row r="1984" spans="1:3" x14ac:dyDescent="0.2">
      <c r="A1984" t="s">
        <v>57</v>
      </c>
      <c r="B1984">
        <v>15.02</v>
      </c>
      <c r="C1984">
        <v>0.03</v>
      </c>
    </row>
    <row r="1985" spans="1:4" x14ac:dyDescent="0.2">
      <c r="A1985" t="s">
        <v>57</v>
      </c>
      <c r="B1985">
        <v>18.3</v>
      </c>
      <c r="C1985" t="s">
        <v>1656</v>
      </c>
    </row>
    <row r="1986" spans="1:4" x14ac:dyDescent="0.2">
      <c r="A1986" t="s">
        <v>173</v>
      </c>
      <c r="B1986" t="s">
        <v>1718</v>
      </c>
    </row>
    <row r="1987" spans="1:4" x14ac:dyDescent="0.2">
      <c r="A1987" t="s">
        <v>70</v>
      </c>
      <c r="B1987">
        <v>2</v>
      </c>
      <c r="C1987" t="s">
        <v>1606</v>
      </c>
    </row>
    <row r="1988" spans="1:4" x14ac:dyDescent="0.2">
      <c r="A1988" t="s">
        <v>1719</v>
      </c>
      <c r="B1988" t="s">
        <v>1644</v>
      </c>
      <c r="C1988">
        <v>8</v>
      </c>
      <c r="D1988" t="s">
        <v>1604</v>
      </c>
    </row>
    <row r="1989" spans="1:4" x14ac:dyDescent="0.2">
      <c r="A1989" t="s">
        <v>120</v>
      </c>
      <c r="B1989" t="s">
        <v>1571</v>
      </c>
      <c r="C1989">
        <v>0.1</v>
      </c>
    </row>
    <row r="1990" spans="1:4" x14ac:dyDescent="0.2">
      <c r="A1990" t="s">
        <v>120</v>
      </c>
      <c r="B1990" t="s">
        <v>1571</v>
      </c>
      <c r="C1990">
        <v>0.04</v>
      </c>
    </row>
    <row r="1991" spans="1:4" x14ac:dyDescent="0.2">
      <c r="A1991" t="s">
        <v>1605</v>
      </c>
      <c r="B1991">
        <v>1.2</v>
      </c>
      <c r="C1991">
        <v>0.2</v>
      </c>
    </row>
    <row r="1992" spans="1:4" x14ac:dyDescent="0.2">
      <c r="A1992" t="s">
        <v>72</v>
      </c>
      <c r="B1992">
        <v>0.23</v>
      </c>
      <c r="C1992" t="s">
        <v>1615</v>
      </c>
    </row>
    <row r="1993" spans="1:4" x14ac:dyDescent="0.2">
      <c r="A1993" t="s">
        <v>72</v>
      </c>
      <c r="B1993">
        <v>0.4</v>
      </c>
      <c r="C1993" t="s">
        <v>1606</v>
      </c>
    </row>
    <row r="1994" spans="1:4" x14ac:dyDescent="0.2">
      <c r="A1994" t="s">
        <v>72</v>
      </c>
      <c r="B1994">
        <v>0.5</v>
      </c>
      <c r="C1994" t="s">
        <v>1604</v>
      </c>
    </row>
    <row r="1995" spans="1:4" x14ac:dyDescent="0.2">
      <c r="A1995" t="s">
        <v>72</v>
      </c>
      <c r="B1995" t="s">
        <v>1571</v>
      </c>
      <c r="C1995">
        <v>0.1</v>
      </c>
    </row>
    <row r="1996" spans="1:4" x14ac:dyDescent="0.2">
      <c r="A1996" t="s">
        <v>120</v>
      </c>
      <c r="B1996">
        <v>0.1</v>
      </c>
      <c r="C1996" t="s">
        <v>1593</v>
      </c>
      <c r="D1996" t="s">
        <v>1594</v>
      </c>
    </row>
    <row r="1997" spans="1:4" x14ac:dyDescent="0.2">
      <c r="A1997" t="s">
        <v>52</v>
      </c>
      <c r="B1997">
        <v>2.2000000000000002</v>
      </c>
      <c r="C1997" t="s">
        <v>1656</v>
      </c>
    </row>
    <row r="1998" spans="1:4" x14ac:dyDescent="0.2">
      <c r="A1998" t="s">
        <v>169</v>
      </c>
    </row>
    <row r="1999" spans="1:4" x14ac:dyDescent="0.2">
      <c r="A1999" t="s">
        <v>110</v>
      </c>
    </row>
    <row r="2000" spans="1:4" x14ac:dyDescent="0.2">
      <c r="A2000" t="s">
        <v>110</v>
      </c>
    </row>
    <row r="2001" spans="1:4" x14ac:dyDescent="0.2">
      <c r="A2001" t="s">
        <v>120</v>
      </c>
      <c r="B2001" t="s">
        <v>1714</v>
      </c>
    </row>
    <row r="2002" spans="1:4" x14ac:dyDescent="0.2">
      <c r="A2002" t="s">
        <v>1575</v>
      </c>
      <c r="B2002" t="s">
        <v>1576</v>
      </c>
      <c r="C2002" t="s">
        <v>1577</v>
      </c>
      <c r="D2002" t="s">
        <v>1578</v>
      </c>
    </row>
    <row r="2003" spans="1:4" x14ac:dyDescent="0.2">
      <c r="A2003" t="s">
        <v>882</v>
      </c>
      <c r="B2003" t="s">
        <v>1579</v>
      </c>
      <c r="C2003" t="s">
        <v>1580</v>
      </c>
    </row>
    <row r="2004" spans="1:4" x14ac:dyDescent="0.2">
      <c r="A2004" t="s">
        <v>1581</v>
      </c>
      <c r="B2004" t="s">
        <v>1576</v>
      </c>
      <c r="C2004" t="s">
        <v>1577</v>
      </c>
      <c r="D2004" t="s">
        <v>1582</v>
      </c>
    </row>
    <row r="2005" spans="1:4" x14ac:dyDescent="0.2">
      <c r="A2005" t="s">
        <v>114</v>
      </c>
      <c r="B2005">
        <v>17.100000000000001</v>
      </c>
      <c r="C2005" t="s">
        <v>1583</v>
      </c>
    </row>
    <row r="2006" spans="1:4" x14ac:dyDescent="0.2">
      <c r="A2006" t="s">
        <v>52</v>
      </c>
      <c r="B2006">
        <v>4.4000000000000004</v>
      </c>
      <c r="C2006" t="s">
        <v>1583</v>
      </c>
    </row>
    <row r="2007" spans="1:4" x14ac:dyDescent="0.2">
      <c r="A2007" t="s">
        <v>177</v>
      </c>
      <c r="B2007">
        <v>0.2</v>
      </c>
      <c r="C2007">
        <v>0.1</v>
      </c>
    </row>
    <row r="2008" spans="1:4" x14ac:dyDescent="0.2">
      <c r="A2008" t="s">
        <v>120</v>
      </c>
      <c r="B2008" t="s">
        <v>1571</v>
      </c>
      <c r="C2008">
        <v>0.03</v>
      </c>
    </row>
    <row r="2009" spans="1:4" x14ac:dyDescent="0.2">
      <c r="A2009" t="s">
        <v>118</v>
      </c>
      <c r="B2009" t="s">
        <v>1571</v>
      </c>
      <c r="C2009" t="s">
        <v>1619</v>
      </c>
      <c r="D2009">
        <v>0.2</v>
      </c>
    </row>
    <row r="2010" spans="1:4" x14ac:dyDescent="0.2">
      <c r="A2010" t="s">
        <v>117</v>
      </c>
      <c r="B2010" t="s">
        <v>1571</v>
      </c>
      <c r="C2010">
        <v>0.02</v>
      </c>
    </row>
    <row r="2011" spans="1:4" x14ac:dyDescent="0.2">
      <c r="A2011" t="s">
        <v>156</v>
      </c>
      <c r="B2011" t="s">
        <v>1571</v>
      </c>
      <c r="C2011">
        <v>5.0000000000000001E-3</v>
      </c>
    </row>
    <row r="2012" spans="1:4" x14ac:dyDescent="0.2">
      <c r="A2012" t="s">
        <v>70</v>
      </c>
      <c r="B2012">
        <v>4</v>
      </c>
      <c r="C2012">
        <v>0.02</v>
      </c>
    </row>
    <row r="2013" spans="1:4" x14ac:dyDescent="0.2">
      <c r="A2013" t="s">
        <v>115</v>
      </c>
      <c r="B2013">
        <v>0.05</v>
      </c>
      <c r="C2013">
        <v>0.1</v>
      </c>
    </row>
    <row r="2014" spans="1:4" x14ac:dyDescent="0.2">
      <c r="A2014" t="s">
        <v>71</v>
      </c>
      <c r="B2014">
        <v>2</v>
      </c>
      <c r="C2014" t="s">
        <v>1720</v>
      </c>
    </row>
    <row r="2015" spans="1:4" x14ac:dyDescent="0.2">
      <c r="A2015" t="s">
        <v>70</v>
      </c>
      <c r="B2015">
        <v>15.8</v>
      </c>
      <c r="C2015" t="s">
        <v>1583</v>
      </c>
    </row>
    <row r="2016" spans="1:4" x14ac:dyDescent="0.2">
      <c r="A2016" t="s">
        <v>1575</v>
      </c>
      <c r="B2016" t="s">
        <v>1576</v>
      </c>
      <c r="C2016" t="s">
        <v>1577</v>
      </c>
      <c r="D2016" t="s">
        <v>1578</v>
      </c>
    </row>
    <row r="2017" spans="1:4" x14ac:dyDescent="0.2">
      <c r="A2017" t="s">
        <v>882</v>
      </c>
      <c r="B2017" t="s">
        <v>1579</v>
      </c>
      <c r="C2017" t="s">
        <v>1580</v>
      </c>
    </row>
    <row r="2018" spans="1:4" x14ac:dyDescent="0.2">
      <c r="A2018" t="s">
        <v>1581</v>
      </c>
      <c r="B2018" t="s">
        <v>1576</v>
      </c>
      <c r="C2018" t="s">
        <v>1577</v>
      </c>
      <c r="D2018" t="s">
        <v>1582</v>
      </c>
    </row>
    <row r="2019" spans="1:4" x14ac:dyDescent="0.2">
      <c r="A2019" t="s">
        <v>176</v>
      </c>
      <c r="B2019">
        <v>10.5</v>
      </c>
      <c r="C2019" t="s">
        <v>1604</v>
      </c>
    </row>
    <row r="2020" spans="1:4" x14ac:dyDescent="0.2">
      <c r="A2020" t="s">
        <v>50</v>
      </c>
      <c r="B2020">
        <v>17.3</v>
      </c>
      <c r="C2020" t="s">
        <v>1656</v>
      </c>
    </row>
    <row r="2021" spans="1:4" x14ac:dyDescent="0.2">
      <c r="A2021" t="s">
        <v>52</v>
      </c>
      <c r="B2021">
        <v>4.75</v>
      </c>
      <c r="C2021" t="s">
        <v>1656</v>
      </c>
    </row>
    <row r="2022" spans="1:4" x14ac:dyDescent="0.2">
      <c r="A2022" t="s">
        <v>52</v>
      </c>
      <c r="B2022">
        <v>8.3000000000000007</v>
      </c>
      <c r="C2022">
        <v>-0.1</v>
      </c>
    </row>
    <row r="2023" spans="1:4" x14ac:dyDescent="0.2">
      <c r="A2023" t="s">
        <v>1605</v>
      </c>
      <c r="B2023">
        <v>11</v>
      </c>
      <c r="C2023" t="s">
        <v>1604</v>
      </c>
    </row>
    <row r="2024" spans="1:4" x14ac:dyDescent="0.2">
      <c r="A2024" t="s">
        <v>1605</v>
      </c>
      <c r="B2024">
        <v>6.65</v>
      </c>
      <c r="C2024">
        <v>0.1</v>
      </c>
    </row>
    <row r="2025" spans="1:4" x14ac:dyDescent="0.2">
      <c r="A2025" t="s">
        <v>1605</v>
      </c>
      <c r="B2025">
        <v>4.5999999999999996</v>
      </c>
      <c r="C2025" t="s">
        <v>1656</v>
      </c>
    </row>
    <row r="2026" spans="1:4" x14ac:dyDescent="0.2">
      <c r="A2026" t="s">
        <v>1605</v>
      </c>
      <c r="B2026">
        <v>2.1</v>
      </c>
      <c r="C2026" t="s">
        <v>1656</v>
      </c>
    </row>
    <row r="2027" spans="1:4" x14ac:dyDescent="0.2">
      <c r="A2027" t="s">
        <v>70</v>
      </c>
      <c r="B2027" t="s">
        <v>1715</v>
      </c>
    </row>
    <row r="2028" spans="1:4" x14ac:dyDescent="0.2">
      <c r="A2028" t="s">
        <v>70</v>
      </c>
      <c r="B2028">
        <v>13</v>
      </c>
      <c r="C2028" t="s">
        <v>1606</v>
      </c>
    </row>
    <row r="2029" spans="1:4" x14ac:dyDescent="0.2">
      <c r="A2029" t="s">
        <v>52</v>
      </c>
      <c r="B2029">
        <v>10.8</v>
      </c>
      <c r="C2029">
        <v>0.15</v>
      </c>
    </row>
    <row r="2030" spans="1:4" x14ac:dyDescent="0.2">
      <c r="A2030" t="s">
        <v>70</v>
      </c>
      <c r="B2030">
        <v>3.6</v>
      </c>
      <c r="C2030">
        <v>-0.1</v>
      </c>
    </row>
    <row r="2031" spans="1:4" x14ac:dyDescent="0.2">
      <c r="A2031" t="s">
        <v>70</v>
      </c>
      <c r="B2031" t="s">
        <v>1731</v>
      </c>
    </row>
    <row r="2032" spans="1:4" x14ac:dyDescent="0.2">
      <c r="A2032" t="s">
        <v>1712</v>
      </c>
      <c r="B2032" t="s">
        <v>1717</v>
      </c>
      <c r="C2032" t="s">
        <v>1713</v>
      </c>
    </row>
    <row r="2033" spans="1:4" x14ac:dyDescent="0.2">
      <c r="A2033" t="s">
        <v>70</v>
      </c>
      <c r="B2033">
        <v>14</v>
      </c>
      <c r="C2033" t="s">
        <v>1606</v>
      </c>
    </row>
    <row r="2034" spans="1:4" x14ac:dyDescent="0.2">
      <c r="A2034" t="s">
        <v>207</v>
      </c>
      <c r="B2034">
        <v>14.7</v>
      </c>
      <c r="C2034">
        <v>-0.2</v>
      </c>
    </row>
    <row r="2035" spans="1:4" x14ac:dyDescent="0.2">
      <c r="A2035" t="s">
        <v>57</v>
      </c>
      <c r="B2035">
        <v>21.02</v>
      </c>
      <c r="C2035">
        <v>0.03</v>
      </c>
    </row>
    <row r="2036" spans="1:4" x14ac:dyDescent="0.2">
      <c r="A2036" t="s">
        <v>57</v>
      </c>
      <c r="B2036">
        <v>15.02</v>
      </c>
      <c r="C2036">
        <v>0.03</v>
      </c>
    </row>
    <row r="2037" spans="1:4" x14ac:dyDescent="0.2">
      <c r="A2037" t="s">
        <v>57</v>
      </c>
      <c r="B2037">
        <v>18.3</v>
      </c>
      <c r="C2037" t="s">
        <v>1656</v>
      </c>
    </row>
    <row r="2038" spans="1:4" x14ac:dyDescent="0.2">
      <c r="A2038" t="s">
        <v>173</v>
      </c>
      <c r="B2038" t="s">
        <v>1718</v>
      </c>
    </row>
    <row r="2039" spans="1:4" x14ac:dyDescent="0.2">
      <c r="A2039" t="s">
        <v>70</v>
      </c>
      <c r="B2039">
        <v>2</v>
      </c>
      <c r="C2039" t="s">
        <v>1606</v>
      </c>
    </row>
    <row r="2040" spans="1:4" x14ac:dyDescent="0.2">
      <c r="A2040" t="s">
        <v>1719</v>
      </c>
      <c r="B2040" t="s">
        <v>1644</v>
      </c>
      <c r="C2040">
        <v>8</v>
      </c>
      <c r="D2040" t="s">
        <v>1604</v>
      </c>
    </row>
    <row r="2041" spans="1:4" x14ac:dyDescent="0.2">
      <c r="A2041" t="s">
        <v>120</v>
      </c>
      <c r="B2041" t="s">
        <v>1571</v>
      </c>
      <c r="C2041">
        <v>0.1</v>
      </c>
    </row>
    <row r="2042" spans="1:4" x14ac:dyDescent="0.2">
      <c r="A2042" t="s">
        <v>120</v>
      </c>
      <c r="B2042" t="s">
        <v>1571</v>
      </c>
      <c r="C2042">
        <v>0.04</v>
      </c>
    </row>
    <row r="2043" spans="1:4" x14ac:dyDescent="0.2">
      <c r="A2043" t="s">
        <v>1605</v>
      </c>
      <c r="B2043">
        <v>1.2</v>
      </c>
      <c r="C2043">
        <v>0.2</v>
      </c>
    </row>
    <row r="2044" spans="1:4" x14ac:dyDescent="0.2">
      <c r="A2044" t="s">
        <v>72</v>
      </c>
      <c r="B2044">
        <v>0.23</v>
      </c>
      <c r="C2044" t="s">
        <v>1615</v>
      </c>
    </row>
    <row r="2045" spans="1:4" x14ac:dyDescent="0.2">
      <c r="A2045" t="s">
        <v>72</v>
      </c>
      <c r="B2045">
        <v>0.4</v>
      </c>
      <c r="C2045" t="s">
        <v>1606</v>
      </c>
    </row>
    <row r="2046" spans="1:4" x14ac:dyDescent="0.2">
      <c r="A2046" t="s">
        <v>72</v>
      </c>
      <c r="B2046">
        <v>0.5</v>
      </c>
      <c r="C2046" t="s">
        <v>1604</v>
      </c>
    </row>
    <row r="2047" spans="1:4" x14ac:dyDescent="0.2">
      <c r="A2047" t="s">
        <v>72</v>
      </c>
      <c r="B2047" t="s">
        <v>1571</v>
      </c>
      <c r="C2047">
        <v>0.1</v>
      </c>
    </row>
    <row r="2048" spans="1:4" x14ac:dyDescent="0.2">
      <c r="A2048" t="s">
        <v>120</v>
      </c>
      <c r="B2048">
        <v>0.1</v>
      </c>
      <c r="C2048" t="s">
        <v>1593</v>
      </c>
      <c r="D2048" t="s">
        <v>1594</v>
      </c>
    </row>
    <row r="2049" spans="1:4" x14ac:dyDescent="0.2">
      <c r="A2049" t="s">
        <v>52</v>
      </c>
      <c r="B2049">
        <v>2.2000000000000002</v>
      </c>
      <c r="C2049" t="s">
        <v>1656</v>
      </c>
    </row>
    <row r="2050" spans="1:4" x14ac:dyDescent="0.2">
      <c r="A2050" t="s">
        <v>169</v>
      </c>
    </row>
    <row r="2051" spans="1:4" x14ac:dyDescent="0.2">
      <c r="A2051" t="s">
        <v>110</v>
      </c>
    </row>
    <row r="2052" spans="1:4" x14ac:dyDescent="0.2">
      <c r="A2052" t="s">
        <v>110</v>
      </c>
    </row>
    <row r="2053" spans="1:4" x14ac:dyDescent="0.2">
      <c r="A2053" t="s">
        <v>120</v>
      </c>
      <c r="B2053" t="s">
        <v>1714</v>
      </c>
    </row>
    <row r="2054" spans="1:4" x14ac:dyDescent="0.2">
      <c r="A2054" t="s">
        <v>1575</v>
      </c>
      <c r="B2054" t="s">
        <v>1576</v>
      </c>
      <c r="C2054" t="s">
        <v>1577</v>
      </c>
      <c r="D2054" t="s">
        <v>1578</v>
      </c>
    </row>
    <row r="2055" spans="1:4" x14ac:dyDescent="0.2">
      <c r="A2055" t="s">
        <v>882</v>
      </c>
      <c r="B2055" t="s">
        <v>1579</v>
      </c>
      <c r="C2055" t="s">
        <v>1580</v>
      </c>
    </row>
    <row r="2056" spans="1:4" x14ac:dyDescent="0.2">
      <c r="A2056" t="s">
        <v>1581</v>
      </c>
      <c r="B2056" t="s">
        <v>1576</v>
      </c>
      <c r="C2056" t="s">
        <v>1577</v>
      </c>
      <c r="D2056" t="s">
        <v>1582</v>
      </c>
    </row>
    <row r="2057" spans="1:4" x14ac:dyDescent="0.2">
      <c r="A2057" t="s">
        <v>114</v>
      </c>
      <c r="B2057">
        <v>12.7</v>
      </c>
      <c r="C2057" t="s">
        <v>1584</v>
      </c>
    </row>
    <row r="2058" spans="1:4" x14ac:dyDescent="0.2">
      <c r="A2058" t="s">
        <v>52</v>
      </c>
      <c r="B2058">
        <v>4.4000000000000004</v>
      </c>
      <c r="C2058" t="s">
        <v>1583</v>
      </c>
    </row>
    <row r="2059" spans="1:4" x14ac:dyDescent="0.2">
      <c r="A2059" t="s">
        <v>177</v>
      </c>
      <c r="B2059">
        <v>0.2</v>
      </c>
      <c r="C2059">
        <v>0.1</v>
      </c>
    </row>
    <row r="2060" spans="1:4" x14ac:dyDescent="0.2">
      <c r="A2060" t="s">
        <v>120</v>
      </c>
      <c r="B2060" t="s">
        <v>1571</v>
      </c>
      <c r="C2060">
        <v>0.03</v>
      </c>
    </row>
    <row r="2061" spans="1:4" x14ac:dyDescent="0.2">
      <c r="A2061" t="s">
        <v>118</v>
      </c>
      <c r="B2061" t="s">
        <v>1571</v>
      </c>
      <c r="C2061" t="s">
        <v>1619</v>
      </c>
      <c r="D2061">
        <v>0.2</v>
      </c>
    </row>
    <row r="2062" spans="1:4" x14ac:dyDescent="0.2">
      <c r="A2062" t="s">
        <v>117</v>
      </c>
      <c r="B2062" t="s">
        <v>1571</v>
      </c>
      <c r="C2062">
        <v>0.02</v>
      </c>
    </row>
    <row r="2063" spans="1:4" x14ac:dyDescent="0.2">
      <c r="A2063" t="s">
        <v>156</v>
      </c>
      <c r="B2063" t="s">
        <v>1571</v>
      </c>
      <c r="C2063">
        <v>5.0000000000000001E-3</v>
      </c>
    </row>
    <row r="2064" spans="1:4" x14ac:dyDescent="0.2">
      <c r="A2064" t="s">
        <v>70</v>
      </c>
      <c r="B2064">
        <v>4</v>
      </c>
      <c r="C2064">
        <v>0.02</v>
      </c>
    </row>
    <row r="2065" spans="1:4" x14ac:dyDescent="0.2">
      <c r="A2065" t="s">
        <v>115</v>
      </c>
      <c r="B2065">
        <v>0.05</v>
      </c>
      <c r="C2065">
        <v>0.1</v>
      </c>
    </row>
    <row r="2066" spans="1:4" x14ac:dyDescent="0.2">
      <c r="A2066" t="s">
        <v>71</v>
      </c>
      <c r="B2066">
        <v>2</v>
      </c>
      <c r="C2066" t="s">
        <v>1720</v>
      </c>
    </row>
    <row r="2067" spans="1:4" x14ac:dyDescent="0.2">
      <c r="A2067" t="s">
        <v>70</v>
      </c>
      <c r="B2067">
        <v>15.8</v>
      </c>
      <c r="C2067" t="s">
        <v>1583</v>
      </c>
    </row>
    <row r="2068" spans="1:4" x14ac:dyDescent="0.2">
      <c r="A2068" t="s">
        <v>1575</v>
      </c>
      <c r="B2068" t="s">
        <v>1576</v>
      </c>
      <c r="C2068" t="s">
        <v>1577</v>
      </c>
      <c r="D2068" t="s">
        <v>1578</v>
      </c>
    </row>
    <row r="2069" spans="1:4" x14ac:dyDescent="0.2">
      <c r="A2069" t="s">
        <v>882</v>
      </c>
      <c r="B2069" t="s">
        <v>1579</v>
      </c>
      <c r="C2069" t="s">
        <v>1580</v>
      </c>
    </row>
    <row r="2070" spans="1:4" x14ac:dyDescent="0.2">
      <c r="A2070" t="s">
        <v>1581</v>
      </c>
      <c r="B2070" t="s">
        <v>1576</v>
      </c>
      <c r="C2070" t="s">
        <v>1577</v>
      </c>
      <c r="D2070" t="s">
        <v>1582</v>
      </c>
    </row>
    <row r="2071" spans="1:4" x14ac:dyDescent="0.2">
      <c r="A2071" t="s">
        <v>114</v>
      </c>
      <c r="B2071">
        <v>17.3</v>
      </c>
      <c r="C2071" t="s">
        <v>1656</v>
      </c>
    </row>
    <row r="2072" spans="1:4" x14ac:dyDescent="0.2">
      <c r="A2072" t="s">
        <v>1605</v>
      </c>
      <c r="B2072">
        <v>4.2</v>
      </c>
      <c r="C2072" t="s">
        <v>1656</v>
      </c>
    </row>
    <row r="2073" spans="1:4" x14ac:dyDescent="0.2">
      <c r="A2073" t="s">
        <v>52</v>
      </c>
      <c r="B2073">
        <v>10.8</v>
      </c>
      <c r="C2073">
        <v>0.15</v>
      </c>
    </row>
    <row r="2074" spans="1:4" x14ac:dyDescent="0.2">
      <c r="A2074" t="s">
        <v>1605</v>
      </c>
      <c r="B2074">
        <v>11</v>
      </c>
      <c r="C2074" t="s">
        <v>1604</v>
      </c>
    </row>
    <row r="2075" spans="1:4" x14ac:dyDescent="0.2">
      <c r="A2075" t="s">
        <v>1605</v>
      </c>
      <c r="B2075">
        <v>6.65</v>
      </c>
      <c r="C2075">
        <v>0.1</v>
      </c>
    </row>
    <row r="2076" spans="1:4" x14ac:dyDescent="0.2">
      <c r="A2076" t="s">
        <v>1605</v>
      </c>
      <c r="B2076">
        <v>2.2000000000000002</v>
      </c>
      <c r="C2076" t="s">
        <v>1656</v>
      </c>
    </row>
    <row r="2077" spans="1:4" x14ac:dyDescent="0.2">
      <c r="A2077" t="s">
        <v>1605</v>
      </c>
      <c r="B2077">
        <v>4.5999999999999996</v>
      </c>
      <c r="C2077" t="s">
        <v>1656</v>
      </c>
    </row>
    <row r="2078" spans="1:4" x14ac:dyDescent="0.2">
      <c r="A2078" t="s">
        <v>70</v>
      </c>
      <c r="B2078">
        <v>15.8</v>
      </c>
      <c r="C2078" t="s">
        <v>1656</v>
      </c>
    </row>
    <row r="2079" spans="1:4" x14ac:dyDescent="0.2">
      <c r="A2079" t="s">
        <v>70</v>
      </c>
      <c r="B2079">
        <v>13</v>
      </c>
      <c r="C2079" t="s">
        <v>1606</v>
      </c>
    </row>
    <row r="2080" spans="1:4" x14ac:dyDescent="0.2">
      <c r="A2080" t="s">
        <v>70</v>
      </c>
      <c r="B2080">
        <v>3.9</v>
      </c>
      <c r="C2080">
        <v>-0.1</v>
      </c>
    </row>
    <row r="2081" spans="1:4" x14ac:dyDescent="0.2">
      <c r="A2081" t="s">
        <v>70</v>
      </c>
      <c r="B2081">
        <v>4</v>
      </c>
      <c r="C2081">
        <f>0.05/0.2</f>
        <v>0.25</v>
      </c>
    </row>
    <row r="2082" spans="1:4" x14ac:dyDescent="0.2">
      <c r="A2082" t="s">
        <v>70</v>
      </c>
      <c r="B2082">
        <v>14</v>
      </c>
      <c r="C2082" t="s">
        <v>1606</v>
      </c>
    </row>
    <row r="2083" spans="1:4" x14ac:dyDescent="0.2">
      <c r="A2083" t="s">
        <v>207</v>
      </c>
      <c r="B2083">
        <v>14.7</v>
      </c>
      <c r="C2083">
        <v>-0.2</v>
      </c>
    </row>
    <row r="2084" spans="1:4" x14ac:dyDescent="0.2">
      <c r="A2084" t="s">
        <v>57</v>
      </c>
      <c r="B2084">
        <v>21.02</v>
      </c>
      <c r="C2084">
        <v>0.03</v>
      </c>
    </row>
    <row r="2085" spans="1:4" x14ac:dyDescent="0.2">
      <c r="A2085" t="s">
        <v>57</v>
      </c>
      <c r="B2085">
        <v>15.02</v>
      </c>
      <c r="C2085">
        <v>0.03</v>
      </c>
    </row>
    <row r="2086" spans="1:4" x14ac:dyDescent="0.2">
      <c r="A2086" t="s">
        <v>57</v>
      </c>
      <c r="B2086">
        <v>18.3</v>
      </c>
      <c r="C2086" t="s">
        <v>1656</v>
      </c>
    </row>
    <row r="2087" spans="1:4" x14ac:dyDescent="0.2">
      <c r="A2087" t="s">
        <v>70</v>
      </c>
      <c r="B2087">
        <v>2</v>
      </c>
      <c r="C2087" t="s">
        <v>1606</v>
      </c>
    </row>
    <row r="2088" spans="1:4" x14ac:dyDescent="0.2">
      <c r="A2088" t="s">
        <v>1710</v>
      </c>
      <c r="B2088">
        <v>8</v>
      </c>
      <c r="C2088" t="s">
        <v>1585</v>
      </c>
    </row>
    <row r="2089" spans="1:4" x14ac:dyDescent="0.2">
      <c r="A2089" t="s">
        <v>173</v>
      </c>
      <c r="B2089">
        <v>9.5500000000000007</v>
      </c>
      <c r="C2089" t="s">
        <v>1693</v>
      </c>
    </row>
    <row r="2090" spans="1:4" x14ac:dyDescent="0.2">
      <c r="A2090" t="s">
        <v>120</v>
      </c>
      <c r="B2090" t="s">
        <v>1571</v>
      </c>
      <c r="C2090">
        <v>0.04</v>
      </c>
    </row>
    <row r="2091" spans="1:4" x14ac:dyDescent="0.2">
      <c r="A2091" t="s">
        <v>1605</v>
      </c>
      <c r="B2091" t="s">
        <v>1711</v>
      </c>
    </row>
    <row r="2092" spans="1:4" x14ac:dyDescent="0.2">
      <c r="A2092" t="s">
        <v>176</v>
      </c>
      <c r="B2092">
        <v>10.5</v>
      </c>
      <c r="C2092" t="s">
        <v>1621</v>
      </c>
      <c r="D2092">
        <v>0.2</v>
      </c>
    </row>
    <row r="2093" spans="1:4" x14ac:dyDescent="0.2">
      <c r="A2093" t="s">
        <v>52</v>
      </c>
      <c r="B2093">
        <v>8.3000000000000007</v>
      </c>
      <c r="C2093">
        <v>-0.1</v>
      </c>
    </row>
    <row r="2094" spans="1:4" x14ac:dyDescent="0.2">
      <c r="A2094" t="s">
        <v>1712</v>
      </c>
      <c r="B2094" t="s">
        <v>1571</v>
      </c>
      <c r="C2094">
        <v>0.2</v>
      </c>
      <c r="D2094" t="s">
        <v>1713</v>
      </c>
    </row>
    <row r="2095" spans="1:4" x14ac:dyDescent="0.2">
      <c r="A2095" t="s">
        <v>120</v>
      </c>
      <c r="B2095" t="s">
        <v>1571</v>
      </c>
      <c r="C2095">
        <v>0.1</v>
      </c>
    </row>
    <row r="2096" spans="1:4" x14ac:dyDescent="0.2">
      <c r="A2096" t="s">
        <v>72</v>
      </c>
      <c r="B2096">
        <v>0.23</v>
      </c>
      <c r="C2096" t="s">
        <v>1621</v>
      </c>
      <c r="D2096">
        <v>0.08</v>
      </c>
    </row>
    <row r="2097" spans="1:6" x14ac:dyDescent="0.2">
      <c r="A2097" t="s">
        <v>72</v>
      </c>
      <c r="B2097">
        <v>0.4</v>
      </c>
      <c r="C2097" t="s">
        <v>1621</v>
      </c>
      <c r="D2097">
        <v>0.1</v>
      </c>
    </row>
    <row r="2098" spans="1:6" x14ac:dyDescent="0.2">
      <c r="A2098" t="s">
        <v>72</v>
      </c>
      <c r="B2098">
        <v>0.5</v>
      </c>
      <c r="C2098" t="s">
        <v>1621</v>
      </c>
      <c r="D2098">
        <v>0.2</v>
      </c>
    </row>
    <row r="2099" spans="1:6" x14ac:dyDescent="0.2">
      <c r="A2099" t="s">
        <v>72</v>
      </c>
      <c r="B2099" t="s">
        <v>1571</v>
      </c>
      <c r="C2099">
        <v>0.1</v>
      </c>
    </row>
    <row r="2100" spans="1:6" x14ac:dyDescent="0.2">
      <c r="A2100" t="s">
        <v>120</v>
      </c>
      <c r="B2100">
        <v>0.05</v>
      </c>
      <c r="C2100" t="s">
        <v>1593</v>
      </c>
      <c r="D2100" t="s">
        <v>1594</v>
      </c>
    </row>
    <row r="2101" spans="1:6" x14ac:dyDescent="0.2">
      <c r="A2101" t="s">
        <v>52</v>
      </c>
      <c r="B2101">
        <v>2.2000000000000002</v>
      </c>
      <c r="C2101" t="s">
        <v>1621</v>
      </c>
      <c r="D2101">
        <v>0.05</v>
      </c>
    </row>
    <row r="2102" spans="1:6" x14ac:dyDescent="0.2">
      <c r="A2102" t="s">
        <v>169</v>
      </c>
    </row>
    <row r="2103" spans="1:6" x14ac:dyDescent="0.2">
      <c r="A2103" t="s">
        <v>110</v>
      </c>
    </row>
    <row r="2104" spans="1:6" x14ac:dyDescent="0.2">
      <c r="A2104" t="s">
        <v>110</v>
      </c>
    </row>
    <row r="2105" spans="1:6" x14ac:dyDescent="0.2">
      <c r="A2105" t="s">
        <v>120</v>
      </c>
      <c r="B2105" t="s">
        <v>1714</v>
      </c>
    </row>
    <row r="2106" spans="1:6" x14ac:dyDescent="0.2">
      <c r="A2106" t="s">
        <v>1575</v>
      </c>
      <c r="B2106" t="s">
        <v>1576</v>
      </c>
      <c r="C2106" t="s">
        <v>1577</v>
      </c>
      <c r="D2106" t="s">
        <v>1578</v>
      </c>
    </row>
    <row r="2107" spans="1:6" x14ac:dyDescent="0.2">
      <c r="A2107" t="s">
        <v>882</v>
      </c>
      <c r="B2107" t="s">
        <v>1579</v>
      </c>
      <c r="C2107" t="s">
        <v>1580</v>
      </c>
    </row>
    <row r="2108" spans="1:6" x14ac:dyDescent="0.2">
      <c r="A2108" t="s">
        <v>1581</v>
      </c>
      <c r="B2108" t="s">
        <v>1576</v>
      </c>
      <c r="C2108" t="s">
        <v>1577</v>
      </c>
      <c r="D2108" t="s">
        <v>1582</v>
      </c>
    </row>
    <row r="2109" spans="1:6" x14ac:dyDescent="0.2">
      <c r="A2109" t="s">
        <v>50</v>
      </c>
      <c r="B2109">
        <v>173</v>
      </c>
      <c r="C2109" t="s">
        <v>1732</v>
      </c>
    </row>
    <row r="2110" spans="1:6" x14ac:dyDescent="0.2">
      <c r="A2110" t="s">
        <v>1592</v>
      </c>
      <c r="B2110">
        <v>30</v>
      </c>
      <c r="C2110" t="s">
        <v>1733</v>
      </c>
    </row>
    <row r="2111" spans="1:6" x14ac:dyDescent="0.2">
      <c r="A2111" t="s">
        <v>59</v>
      </c>
      <c r="B2111" t="s">
        <v>1734</v>
      </c>
      <c r="C2111" t="s">
        <v>1123</v>
      </c>
      <c r="D2111">
        <v>1.25</v>
      </c>
      <c r="E2111" t="s">
        <v>1588</v>
      </c>
      <c r="F2111" t="s">
        <v>1589</v>
      </c>
    </row>
    <row r="2112" spans="1:6" x14ac:dyDescent="0.2">
      <c r="A2112" t="s">
        <v>50</v>
      </c>
      <c r="B2112" t="s">
        <v>1729</v>
      </c>
    </row>
    <row r="2113" spans="1:4" x14ac:dyDescent="0.2">
      <c r="A2113" t="s">
        <v>52</v>
      </c>
      <c r="B2113">
        <v>7.25</v>
      </c>
      <c r="C2113">
        <v>-0.1</v>
      </c>
    </row>
    <row r="2114" spans="1:4" x14ac:dyDescent="0.2">
      <c r="A2114" t="s">
        <v>52</v>
      </c>
      <c r="B2114">
        <v>7</v>
      </c>
      <c r="C2114">
        <f>0.1/-0.3</f>
        <v>-0.33333333333333337</v>
      </c>
    </row>
    <row r="2115" spans="1:4" x14ac:dyDescent="0.2">
      <c r="A2115" t="s">
        <v>1605</v>
      </c>
      <c r="B2115">
        <v>9.3000000000000007</v>
      </c>
      <c r="C2115">
        <v>-0.1</v>
      </c>
    </row>
    <row r="2116" spans="1:4" x14ac:dyDescent="0.2">
      <c r="A2116" t="s">
        <v>1605</v>
      </c>
      <c r="B2116">
        <v>3.3</v>
      </c>
      <c r="C2116">
        <v>-0.1</v>
      </c>
    </row>
    <row r="2117" spans="1:4" x14ac:dyDescent="0.2">
      <c r="A2117" t="s">
        <v>70</v>
      </c>
      <c r="B2117">
        <v>38.4</v>
      </c>
      <c r="C2117" t="s">
        <v>1693</v>
      </c>
    </row>
    <row r="2118" spans="1:4" x14ac:dyDescent="0.2">
      <c r="A2118" t="s">
        <v>70</v>
      </c>
      <c r="B2118">
        <v>15</v>
      </c>
      <c r="C2118" t="s">
        <v>1606</v>
      </c>
    </row>
    <row r="2119" spans="1:4" x14ac:dyDescent="0.2">
      <c r="A2119" t="s">
        <v>176</v>
      </c>
      <c r="B2119">
        <v>26.5</v>
      </c>
      <c r="C2119" t="s">
        <v>1693</v>
      </c>
    </row>
    <row r="2120" spans="1:4" x14ac:dyDescent="0.2">
      <c r="A2120" t="s">
        <v>176</v>
      </c>
      <c r="B2120">
        <v>34.85</v>
      </c>
      <c r="C2120">
        <v>0.2</v>
      </c>
    </row>
    <row r="2121" spans="1:4" x14ac:dyDescent="0.2">
      <c r="A2121" t="s">
        <v>57</v>
      </c>
      <c r="B2121">
        <v>46.96</v>
      </c>
      <c r="C2121">
        <v>-0.05</v>
      </c>
    </row>
    <row r="2122" spans="1:4" x14ac:dyDescent="0.2">
      <c r="A2122" t="s">
        <v>57</v>
      </c>
      <c r="B2122">
        <v>39.5</v>
      </c>
      <c r="C2122">
        <v>0.05</v>
      </c>
    </row>
    <row r="2123" spans="1:4" x14ac:dyDescent="0.2">
      <c r="A2123" t="s">
        <v>176</v>
      </c>
      <c r="B2123">
        <v>42.5</v>
      </c>
      <c r="C2123">
        <v>0.1</v>
      </c>
    </row>
    <row r="2124" spans="1:4" x14ac:dyDescent="0.2">
      <c r="A2124" t="s">
        <v>57</v>
      </c>
      <c r="B2124">
        <v>31.5</v>
      </c>
      <c r="C2124" t="s">
        <v>1606</v>
      </c>
    </row>
    <row r="2125" spans="1:4" x14ac:dyDescent="0.2">
      <c r="A2125" t="s">
        <v>52</v>
      </c>
      <c r="B2125">
        <v>16.7</v>
      </c>
      <c r="C2125">
        <v>0.1</v>
      </c>
    </row>
    <row r="2126" spans="1:4" x14ac:dyDescent="0.2">
      <c r="A2126" t="s">
        <v>120</v>
      </c>
      <c r="B2126">
        <v>0.06</v>
      </c>
      <c r="C2126" t="s">
        <v>1593</v>
      </c>
      <c r="D2126" t="s">
        <v>1659</v>
      </c>
    </row>
    <row r="2127" spans="1:4" x14ac:dyDescent="0.2">
      <c r="A2127" t="s">
        <v>120</v>
      </c>
      <c r="B2127" t="s">
        <v>1571</v>
      </c>
      <c r="C2127">
        <v>0.1</v>
      </c>
    </row>
    <row r="2128" spans="1:4" x14ac:dyDescent="0.2">
      <c r="A2128" t="s">
        <v>114</v>
      </c>
      <c r="B2128">
        <v>22</v>
      </c>
      <c r="C2128" t="s">
        <v>1585</v>
      </c>
    </row>
    <row r="2129" spans="1:5" x14ac:dyDescent="0.2">
      <c r="A2129" t="s">
        <v>52</v>
      </c>
      <c r="B2129">
        <v>7</v>
      </c>
      <c r="C2129">
        <v>0.2</v>
      </c>
    </row>
    <row r="2130" spans="1:5" x14ac:dyDescent="0.2">
      <c r="A2130" t="s">
        <v>52</v>
      </c>
      <c r="B2130">
        <v>4.5</v>
      </c>
      <c r="C2130" t="s">
        <v>1606</v>
      </c>
    </row>
    <row r="2131" spans="1:5" x14ac:dyDescent="0.2">
      <c r="A2131" t="s">
        <v>52</v>
      </c>
      <c r="B2131">
        <v>5.4</v>
      </c>
      <c r="C2131">
        <v>-0.1</v>
      </c>
    </row>
    <row r="2132" spans="1:5" x14ac:dyDescent="0.2">
      <c r="A2132" t="s">
        <v>1605</v>
      </c>
      <c r="B2132">
        <v>6</v>
      </c>
      <c r="C2132">
        <v>0.2</v>
      </c>
    </row>
    <row r="2133" spans="1:5" x14ac:dyDescent="0.2">
      <c r="A2133" t="s">
        <v>57</v>
      </c>
      <c r="B2133">
        <v>30.95</v>
      </c>
      <c r="C2133">
        <v>0.05</v>
      </c>
    </row>
    <row r="2134" spans="1:5" x14ac:dyDescent="0.2">
      <c r="A2134" t="s">
        <v>1735</v>
      </c>
      <c r="B2134" t="s">
        <v>1736</v>
      </c>
    </row>
    <row r="2135" spans="1:5" x14ac:dyDescent="0.2">
      <c r="A2135" t="s">
        <v>200</v>
      </c>
      <c r="B2135">
        <v>0.3</v>
      </c>
      <c r="C2135">
        <v>0.2</v>
      </c>
    </row>
    <row r="2136" spans="1:5" x14ac:dyDescent="0.2">
      <c r="A2136" t="s">
        <v>131</v>
      </c>
      <c r="B2136">
        <v>0.6</v>
      </c>
      <c r="C2136">
        <v>0.15</v>
      </c>
    </row>
    <row r="2137" spans="1:5" x14ac:dyDescent="0.2">
      <c r="A2137" t="s">
        <v>131</v>
      </c>
      <c r="B2137">
        <v>10.3</v>
      </c>
      <c r="C2137" t="s">
        <v>1656</v>
      </c>
    </row>
    <row r="2138" spans="1:5" x14ac:dyDescent="0.2">
      <c r="A2138" t="s">
        <v>52</v>
      </c>
      <c r="B2138">
        <v>0.3</v>
      </c>
      <c r="C2138">
        <v>0.1</v>
      </c>
    </row>
    <row r="2139" spans="1:5" x14ac:dyDescent="0.2">
      <c r="A2139" t="s">
        <v>50</v>
      </c>
      <c r="B2139">
        <v>4.5999999999999996</v>
      </c>
      <c r="C2139" t="s">
        <v>1606</v>
      </c>
    </row>
    <row r="2140" spans="1:5" x14ac:dyDescent="0.2">
      <c r="A2140">
        <v>2</v>
      </c>
      <c r="B2140" t="s">
        <v>1737</v>
      </c>
      <c r="C2140" t="s">
        <v>52</v>
      </c>
      <c r="D2140">
        <v>0.4</v>
      </c>
      <c r="E2140" t="s">
        <v>1606</v>
      </c>
    </row>
    <row r="2141" spans="1:5" x14ac:dyDescent="0.2">
      <c r="A2141" t="s">
        <v>1605</v>
      </c>
      <c r="B2141">
        <v>2</v>
      </c>
      <c r="C2141" t="s">
        <v>1606</v>
      </c>
    </row>
    <row r="2142" spans="1:5" x14ac:dyDescent="0.2">
      <c r="A2142" t="s">
        <v>70</v>
      </c>
      <c r="B2142">
        <v>15.05</v>
      </c>
      <c r="C2142">
        <v>0.1</v>
      </c>
    </row>
    <row r="2143" spans="1:5" x14ac:dyDescent="0.2">
      <c r="A2143" t="s">
        <v>70</v>
      </c>
      <c r="B2143">
        <v>19.5</v>
      </c>
      <c r="C2143" t="s">
        <v>1726</v>
      </c>
    </row>
    <row r="2144" spans="1:5" x14ac:dyDescent="0.2">
      <c r="A2144" t="s">
        <v>57</v>
      </c>
      <c r="B2144">
        <v>22</v>
      </c>
      <c r="C2144">
        <v>0.1</v>
      </c>
    </row>
    <row r="2145" spans="1:6" x14ac:dyDescent="0.2">
      <c r="A2145" t="s">
        <v>57</v>
      </c>
      <c r="B2145">
        <v>23</v>
      </c>
      <c r="C2145">
        <v>-0.2</v>
      </c>
    </row>
    <row r="2146" spans="1:6" x14ac:dyDescent="0.2">
      <c r="A2146" t="s">
        <v>70</v>
      </c>
      <c r="B2146">
        <v>21</v>
      </c>
      <c r="C2146">
        <v>-0.1</v>
      </c>
    </row>
    <row r="2147" spans="1:6" x14ac:dyDescent="0.2">
      <c r="A2147" t="s">
        <v>212</v>
      </c>
      <c r="B2147">
        <v>0.05</v>
      </c>
      <c r="C2147" t="s">
        <v>1593</v>
      </c>
      <c r="D2147" t="s">
        <v>1659</v>
      </c>
    </row>
    <row r="2148" spans="1:6" x14ac:dyDescent="0.2">
      <c r="A2148" t="s">
        <v>72</v>
      </c>
      <c r="B2148">
        <v>-0.2</v>
      </c>
      <c r="C2148" t="s">
        <v>1620</v>
      </c>
      <c r="D2148">
        <v>-0.3</v>
      </c>
      <c r="E2148" t="s">
        <v>1620</v>
      </c>
      <c r="F2148">
        <v>-0.5</v>
      </c>
    </row>
    <row r="2149" spans="1:6" x14ac:dyDescent="0.2">
      <c r="A2149" t="s">
        <v>156</v>
      </c>
      <c r="B2149">
        <v>0.01</v>
      </c>
    </row>
    <row r="2150" spans="1:6" x14ac:dyDescent="0.2">
      <c r="A2150" t="s">
        <v>120</v>
      </c>
      <c r="B2150" t="s">
        <v>1738</v>
      </c>
      <c r="C2150">
        <v>0.05</v>
      </c>
      <c r="D2150" t="s">
        <v>1593</v>
      </c>
      <c r="E2150" t="s">
        <v>1594</v>
      </c>
    </row>
    <row r="2151" spans="1:6" x14ac:dyDescent="0.2">
      <c r="A2151" t="s">
        <v>120</v>
      </c>
      <c r="B2151" t="s">
        <v>1739</v>
      </c>
      <c r="C2151">
        <v>0.05</v>
      </c>
      <c r="D2151" t="s">
        <v>1593</v>
      </c>
      <c r="E2151" t="s">
        <v>1594</v>
      </c>
    </row>
    <row r="2152" spans="1:6" x14ac:dyDescent="0.2">
      <c r="A2152" t="s">
        <v>118</v>
      </c>
      <c r="B2152" t="s">
        <v>1740</v>
      </c>
      <c r="C2152" t="s">
        <v>1620</v>
      </c>
      <c r="D2152" t="s">
        <v>1741</v>
      </c>
    </row>
    <row r="2153" spans="1:6" x14ac:dyDescent="0.2">
      <c r="A2153" t="s">
        <v>1575</v>
      </c>
      <c r="B2153" t="s">
        <v>1576</v>
      </c>
      <c r="C2153" t="s">
        <v>1577</v>
      </c>
      <c r="D2153" t="s">
        <v>1578</v>
      </c>
    </row>
    <row r="2154" spans="1:6" x14ac:dyDescent="0.2">
      <c r="A2154" t="s">
        <v>882</v>
      </c>
      <c r="B2154" t="s">
        <v>1579</v>
      </c>
      <c r="C2154" t="s">
        <v>1580</v>
      </c>
    </row>
    <row r="2155" spans="1:6" x14ac:dyDescent="0.2">
      <c r="A2155" t="s">
        <v>1595</v>
      </c>
      <c r="B2155" t="s">
        <v>1596</v>
      </c>
      <c r="C2155" t="s">
        <v>1597</v>
      </c>
    </row>
    <row r="2156" spans="1:6" x14ac:dyDescent="0.2">
      <c r="A2156" t="s">
        <v>1595</v>
      </c>
      <c r="B2156" t="s">
        <v>1598</v>
      </c>
      <c r="C2156" t="s">
        <v>1599</v>
      </c>
      <c r="D2156" t="s">
        <v>1597</v>
      </c>
    </row>
    <row r="2157" spans="1:6" x14ac:dyDescent="0.2">
      <c r="A2157" t="s">
        <v>50</v>
      </c>
      <c r="B2157">
        <v>4.5999999999999996</v>
      </c>
      <c r="C2157" t="s">
        <v>1606</v>
      </c>
    </row>
    <row r="2158" spans="1:6" x14ac:dyDescent="0.2">
      <c r="A2158">
        <v>2</v>
      </c>
      <c r="B2158" t="s">
        <v>1737</v>
      </c>
      <c r="C2158" t="s">
        <v>52</v>
      </c>
      <c r="D2158">
        <v>0.4</v>
      </c>
      <c r="E2158" t="s">
        <v>1606</v>
      </c>
    </row>
    <row r="2159" spans="1:6" x14ac:dyDescent="0.2">
      <c r="A2159" t="s">
        <v>1605</v>
      </c>
      <c r="B2159">
        <v>2</v>
      </c>
      <c r="C2159" t="s">
        <v>1606</v>
      </c>
    </row>
    <row r="2160" spans="1:6" x14ac:dyDescent="0.2">
      <c r="A2160" t="s">
        <v>70</v>
      </c>
      <c r="B2160">
        <v>15.05</v>
      </c>
      <c r="C2160">
        <v>0.1</v>
      </c>
    </row>
    <row r="2161" spans="1:6" x14ac:dyDescent="0.2">
      <c r="A2161" t="s">
        <v>70</v>
      </c>
      <c r="B2161">
        <v>19.5</v>
      </c>
      <c r="C2161" t="s">
        <v>1726</v>
      </c>
    </row>
    <row r="2162" spans="1:6" x14ac:dyDescent="0.2">
      <c r="A2162" t="s">
        <v>57</v>
      </c>
      <c r="B2162">
        <v>22</v>
      </c>
      <c r="C2162">
        <v>0.1</v>
      </c>
    </row>
    <row r="2163" spans="1:6" x14ac:dyDescent="0.2">
      <c r="A2163" t="s">
        <v>57</v>
      </c>
      <c r="B2163">
        <v>23</v>
      </c>
      <c r="C2163">
        <v>-0.2</v>
      </c>
    </row>
    <row r="2164" spans="1:6" x14ac:dyDescent="0.2">
      <c r="A2164" t="s">
        <v>70</v>
      </c>
      <c r="B2164">
        <v>21</v>
      </c>
      <c r="C2164">
        <v>-0.1</v>
      </c>
    </row>
    <row r="2165" spans="1:6" x14ac:dyDescent="0.2">
      <c r="A2165" t="s">
        <v>212</v>
      </c>
      <c r="B2165">
        <v>0.05</v>
      </c>
      <c r="C2165" t="s">
        <v>1593</v>
      </c>
      <c r="D2165" t="s">
        <v>1659</v>
      </c>
    </row>
    <row r="2166" spans="1:6" x14ac:dyDescent="0.2">
      <c r="A2166" t="s">
        <v>72</v>
      </c>
      <c r="B2166">
        <v>-0.2</v>
      </c>
      <c r="C2166" t="s">
        <v>1620</v>
      </c>
      <c r="D2166">
        <v>-0.3</v>
      </c>
      <c r="E2166" t="s">
        <v>1620</v>
      </c>
      <c r="F2166">
        <v>-0.5</v>
      </c>
    </row>
    <row r="2167" spans="1:6" x14ac:dyDescent="0.2">
      <c r="A2167" t="s">
        <v>156</v>
      </c>
      <c r="B2167">
        <v>0.01</v>
      </c>
    </row>
    <row r="2168" spans="1:6" x14ac:dyDescent="0.2">
      <c r="A2168" t="s">
        <v>120</v>
      </c>
      <c r="B2168" t="s">
        <v>1738</v>
      </c>
      <c r="C2168">
        <v>0.05</v>
      </c>
      <c r="D2168" t="s">
        <v>1593</v>
      </c>
      <c r="E2168" t="s">
        <v>1594</v>
      </c>
    </row>
    <row r="2169" spans="1:6" x14ac:dyDescent="0.2">
      <c r="A2169" t="s">
        <v>120</v>
      </c>
      <c r="B2169" t="s">
        <v>1739</v>
      </c>
      <c r="C2169">
        <v>0.05</v>
      </c>
      <c r="D2169" t="s">
        <v>1593</v>
      </c>
      <c r="E2169" t="s">
        <v>1594</v>
      </c>
    </row>
    <row r="2170" spans="1:6" x14ac:dyDescent="0.2">
      <c r="A2170" t="s">
        <v>118</v>
      </c>
      <c r="B2170" t="s">
        <v>1740</v>
      </c>
      <c r="C2170" t="s">
        <v>1620</v>
      </c>
      <c r="D2170" t="s">
        <v>1741</v>
      </c>
    </row>
    <row r="2171" spans="1:6" x14ac:dyDescent="0.2">
      <c r="A2171" t="s">
        <v>1575</v>
      </c>
      <c r="B2171" t="s">
        <v>1576</v>
      </c>
      <c r="C2171" t="s">
        <v>1577</v>
      </c>
      <c r="D2171" t="s">
        <v>1578</v>
      </c>
    </row>
    <row r="2172" spans="1:6" x14ac:dyDescent="0.2">
      <c r="A2172" t="s">
        <v>882</v>
      </c>
      <c r="B2172" t="s">
        <v>1579</v>
      </c>
      <c r="C2172" t="s">
        <v>1580</v>
      </c>
    </row>
    <row r="2173" spans="1:6" x14ac:dyDescent="0.2">
      <c r="A2173" t="s">
        <v>1595</v>
      </c>
      <c r="B2173" t="s">
        <v>1596</v>
      </c>
      <c r="C2173" t="s">
        <v>1597</v>
      </c>
    </row>
    <row r="2174" spans="1:6" x14ac:dyDescent="0.2">
      <c r="A2174" t="s">
        <v>1595</v>
      </c>
      <c r="B2174" t="s">
        <v>1598</v>
      </c>
      <c r="C2174" t="s">
        <v>1599</v>
      </c>
      <c r="D2174" t="s">
        <v>1597</v>
      </c>
    </row>
    <row r="2175" spans="1:6" x14ac:dyDescent="0.2">
      <c r="A2175" t="s">
        <v>52</v>
      </c>
      <c r="B2175">
        <v>7</v>
      </c>
      <c r="C2175" t="s">
        <v>1606</v>
      </c>
    </row>
    <row r="2176" spans="1:6" x14ac:dyDescent="0.2">
      <c r="A2176" t="s">
        <v>52</v>
      </c>
      <c r="B2176">
        <v>3.5</v>
      </c>
      <c r="C2176" t="s">
        <v>1606</v>
      </c>
    </row>
    <row r="2177" spans="1:4" x14ac:dyDescent="0.2">
      <c r="A2177" t="s">
        <v>1605</v>
      </c>
      <c r="B2177">
        <v>6.45</v>
      </c>
      <c r="C2177" t="s">
        <v>1656</v>
      </c>
    </row>
    <row r="2178" spans="1:4" x14ac:dyDescent="0.2">
      <c r="A2178" t="s">
        <v>57</v>
      </c>
      <c r="B2178">
        <v>30.2</v>
      </c>
      <c r="C2178" t="s">
        <v>1693</v>
      </c>
    </row>
    <row r="2179" spans="1:4" x14ac:dyDescent="0.2">
      <c r="A2179" t="s">
        <v>57</v>
      </c>
      <c r="B2179">
        <v>22</v>
      </c>
      <c r="C2179" t="s">
        <v>1606</v>
      </c>
    </row>
    <row r="2180" spans="1:4" x14ac:dyDescent="0.2">
      <c r="A2180" t="s">
        <v>70</v>
      </c>
      <c r="B2180">
        <v>27.15</v>
      </c>
      <c r="C2180" t="s">
        <v>1656</v>
      </c>
    </row>
    <row r="2181" spans="1:4" x14ac:dyDescent="0.2">
      <c r="A2181" t="s">
        <v>70</v>
      </c>
      <c r="B2181">
        <v>18</v>
      </c>
      <c r="C2181">
        <v>0.06</v>
      </c>
    </row>
    <row r="2182" spans="1:4" x14ac:dyDescent="0.2">
      <c r="A2182" t="s">
        <v>79</v>
      </c>
      <c r="B2182" t="s">
        <v>1571</v>
      </c>
      <c r="C2182">
        <v>0.3</v>
      </c>
    </row>
    <row r="2183" spans="1:4" x14ac:dyDescent="0.2">
      <c r="A2183" t="s">
        <v>120</v>
      </c>
      <c r="B2183" t="s">
        <v>1571</v>
      </c>
      <c r="C2183">
        <v>0.1</v>
      </c>
    </row>
    <row r="2184" spans="1:4" x14ac:dyDescent="0.2">
      <c r="A2184" t="s">
        <v>110</v>
      </c>
    </row>
    <row r="2185" spans="1:4" x14ac:dyDescent="0.2">
      <c r="A2185" t="s">
        <v>169</v>
      </c>
    </row>
    <row r="2186" spans="1:4" x14ac:dyDescent="0.2">
      <c r="A2186" t="s">
        <v>1575</v>
      </c>
      <c r="B2186" t="s">
        <v>1576</v>
      </c>
      <c r="C2186" t="s">
        <v>1577</v>
      </c>
      <c r="D2186" t="s">
        <v>1578</v>
      </c>
    </row>
    <row r="2187" spans="1:4" x14ac:dyDescent="0.2">
      <c r="A2187" t="s">
        <v>882</v>
      </c>
      <c r="B2187" t="s">
        <v>1579</v>
      </c>
      <c r="C2187" t="s">
        <v>1580</v>
      </c>
    </row>
    <row r="2188" spans="1:4" x14ac:dyDescent="0.2">
      <c r="A2188" t="s">
        <v>1581</v>
      </c>
      <c r="B2188" t="s">
        <v>1576</v>
      </c>
      <c r="C2188" t="s">
        <v>1577</v>
      </c>
      <c r="D2188" t="s">
        <v>1582</v>
      </c>
    </row>
    <row r="2189" spans="1:4" x14ac:dyDescent="0.2">
      <c r="A2189" t="s">
        <v>1595</v>
      </c>
      <c r="B2189" t="s">
        <v>1596</v>
      </c>
      <c r="C2189" t="s">
        <v>1597</v>
      </c>
    </row>
    <row r="2190" spans="1:4" x14ac:dyDescent="0.2">
      <c r="A2190" t="s">
        <v>1595</v>
      </c>
      <c r="B2190" t="s">
        <v>1598</v>
      </c>
      <c r="C2190" t="s">
        <v>1599</v>
      </c>
      <c r="D2190" t="s">
        <v>1597</v>
      </c>
    </row>
    <row r="2191" spans="1:4" x14ac:dyDescent="0.2">
      <c r="A2191" t="s">
        <v>52</v>
      </c>
      <c r="B2191">
        <v>8</v>
      </c>
      <c r="C2191" t="s">
        <v>1585</v>
      </c>
    </row>
    <row r="2192" spans="1:4" x14ac:dyDescent="0.2">
      <c r="A2192" t="s">
        <v>57</v>
      </c>
      <c r="B2192">
        <v>6</v>
      </c>
      <c r="C2192" t="s">
        <v>1742</v>
      </c>
      <c r="D2192" t="s">
        <v>1743</v>
      </c>
    </row>
    <row r="2193" spans="1:5" x14ac:dyDescent="0.2">
      <c r="A2193" t="s">
        <v>52</v>
      </c>
      <c r="B2193">
        <v>2</v>
      </c>
      <c r="C2193" t="s">
        <v>1732</v>
      </c>
    </row>
    <row r="2194" spans="1:5" x14ac:dyDescent="0.2">
      <c r="A2194" t="s">
        <v>131</v>
      </c>
      <c r="B2194">
        <v>75.75</v>
      </c>
      <c r="C2194" t="s">
        <v>1606</v>
      </c>
    </row>
    <row r="2195" spans="1:5" x14ac:dyDescent="0.2">
      <c r="A2195" t="s">
        <v>131</v>
      </c>
      <c r="B2195">
        <v>71.5</v>
      </c>
      <c r="C2195" t="s">
        <v>1606</v>
      </c>
    </row>
    <row r="2196" spans="1:5" x14ac:dyDescent="0.2">
      <c r="A2196" t="s">
        <v>131</v>
      </c>
      <c r="B2196">
        <v>54.5</v>
      </c>
      <c r="C2196" t="s">
        <v>1604</v>
      </c>
    </row>
    <row r="2197" spans="1:5" x14ac:dyDescent="0.2">
      <c r="A2197" t="s">
        <v>52</v>
      </c>
      <c r="B2197">
        <v>24</v>
      </c>
      <c r="C2197" t="s">
        <v>1585</v>
      </c>
    </row>
    <row r="2198" spans="1:5" x14ac:dyDescent="0.2">
      <c r="A2198" t="s">
        <v>57</v>
      </c>
      <c r="B2198">
        <v>10.1</v>
      </c>
      <c r="C2198">
        <v>0.1</v>
      </c>
    </row>
    <row r="2199" spans="1:5" x14ac:dyDescent="0.2">
      <c r="A2199" t="s">
        <v>57</v>
      </c>
      <c r="B2199">
        <v>8</v>
      </c>
      <c r="C2199">
        <f>0.03/-0.05</f>
        <v>-0.6</v>
      </c>
    </row>
    <row r="2200" spans="1:5" x14ac:dyDescent="0.2">
      <c r="A2200" t="s">
        <v>1744</v>
      </c>
      <c r="B2200">
        <v>10</v>
      </c>
      <c r="C2200">
        <f>-0.016/-0.044</f>
        <v>0.36363636363636365</v>
      </c>
    </row>
    <row r="2201" spans="1:5" x14ac:dyDescent="0.2">
      <c r="A2201" t="s">
        <v>1745</v>
      </c>
      <c r="B2201">
        <v>5.6</v>
      </c>
      <c r="C2201" t="s">
        <v>1585</v>
      </c>
    </row>
    <row r="2202" spans="1:5" x14ac:dyDescent="0.2">
      <c r="A2202" t="s">
        <v>207</v>
      </c>
      <c r="B2202">
        <v>7</v>
      </c>
      <c r="C2202">
        <f>0.15/-0.2</f>
        <v>-0.74999999999999989</v>
      </c>
    </row>
    <row r="2203" spans="1:5" x14ac:dyDescent="0.2">
      <c r="A2203" t="s">
        <v>194</v>
      </c>
    </row>
    <row r="2204" spans="1:5" x14ac:dyDescent="0.2">
      <c r="A2204" t="s">
        <v>50</v>
      </c>
      <c r="B2204">
        <v>104.5</v>
      </c>
      <c r="C2204" t="s">
        <v>1732</v>
      </c>
    </row>
    <row r="2205" spans="1:5" x14ac:dyDescent="0.2">
      <c r="A2205" t="s">
        <v>70</v>
      </c>
      <c r="B2205">
        <v>25.414999999999999</v>
      </c>
      <c r="C2205">
        <v>1.7999999999999999E-2</v>
      </c>
    </row>
    <row r="2206" spans="1:5" x14ac:dyDescent="0.2">
      <c r="A2206" t="s">
        <v>118</v>
      </c>
      <c r="B2206" t="s">
        <v>1655</v>
      </c>
      <c r="C2206">
        <v>5</v>
      </c>
      <c r="D2206" t="s">
        <v>1588</v>
      </c>
      <c r="E2206">
        <v>8</v>
      </c>
    </row>
    <row r="2207" spans="1:5" x14ac:dyDescent="0.2">
      <c r="A2207" t="s">
        <v>118</v>
      </c>
      <c r="B2207" t="s">
        <v>1746</v>
      </c>
      <c r="C2207">
        <v>10</v>
      </c>
    </row>
    <row r="2208" spans="1:5" x14ac:dyDescent="0.2">
      <c r="A2208" t="s">
        <v>114</v>
      </c>
      <c r="B2208">
        <v>35</v>
      </c>
      <c r="C2208" t="s">
        <v>1583</v>
      </c>
    </row>
    <row r="2209" spans="1:4" x14ac:dyDescent="0.2">
      <c r="A2209" t="s">
        <v>52</v>
      </c>
      <c r="B2209">
        <v>2</v>
      </c>
      <c r="C2209" t="s">
        <v>1747</v>
      </c>
    </row>
    <row r="2210" spans="1:4" x14ac:dyDescent="0.2">
      <c r="A2210" t="s">
        <v>52</v>
      </c>
      <c r="B2210">
        <v>2</v>
      </c>
      <c r="C2210" t="s">
        <v>1584</v>
      </c>
    </row>
    <row r="2211" spans="1:4" x14ac:dyDescent="0.2">
      <c r="A2211" t="s">
        <v>52</v>
      </c>
      <c r="B2211">
        <v>9</v>
      </c>
      <c r="C2211" t="s">
        <v>1584</v>
      </c>
    </row>
    <row r="2212" spans="1:4" x14ac:dyDescent="0.2">
      <c r="A2212" t="s">
        <v>52</v>
      </c>
      <c r="B2212">
        <v>18</v>
      </c>
      <c r="C2212">
        <v>0.5</v>
      </c>
    </row>
    <row r="2213" spans="1:4" x14ac:dyDescent="0.2">
      <c r="A2213" t="s">
        <v>1748</v>
      </c>
      <c r="B2213" t="e">
        <f>-ø</f>
        <v>#NAME?</v>
      </c>
      <c r="C2213">
        <v>48.6</v>
      </c>
      <c r="D2213" t="s">
        <v>1732</v>
      </c>
    </row>
    <row r="2214" spans="1:4" x14ac:dyDescent="0.2">
      <c r="A2214" t="s">
        <v>70</v>
      </c>
      <c r="B2214">
        <v>17</v>
      </c>
      <c r="C2214">
        <f>0.027/0.005</f>
        <v>5.3999999999999995</v>
      </c>
    </row>
    <row r="2215" spans="1:4" x14ac:dyDescent="0.2">
      <c r="A2215" t="s">
        <v>70</v>
      </c>
      <c r="B2215">
        <v>17.5</v>
      </c>
      <c r="C2215">
        <v>-0.15</v>
      </c>
    </row>
    <row r="2216" spans="1:4" x14ac:dyDescent="0.2">
      <c r="A2216" t="s">
        <v>77</v>
      </c>
      <c r="B2216" t="s">
        <v>1749</v>
      </c>
      <c r="C2216" t="s">
        <v>1750</v>
      </c>
    </row>
    <row r="2217" spans="1:4" x14ac:dyDescent="0.2">
      <c r="A2217" t="s">
        <v>52</v>
      </c>
      <c r="B2217">
        <v>26.6</v>
      </c>
      <c r="C2217">
        <v>-0.2</v>
      </c>
    </row>
    <row r="2218" spans="1:4" x14ac:dyDescent="0.2">
      <c r="A2218" t="s">
        <v>52</v>
      </c>
      <c r="B2218">
        <v>24</v>
      </c>
      <c r="C2218" t="s">
        <v>1732</v>
      </c>
    </row>
    <row r="2219" spans="1:4" x14ac:dyDescent="0.2">
      <c r="A2219" t="s">
        <v>52</v>
      </c>
      <c r="B2219">
        <v>28.6</v>
      </c>
      <c r="C2219" t="s">
        <v>1585</v>
      </c>
    </row>
    <row r="2220" spans="1:4" x14ac:dyDescent="0.2">
      <c r="A2220" t="s">
        <v>70</v>
      </c>
      <c r="B2220">
        <v>46</v>
      </c>
      <c r="C2220" t="s">
        <v>1732</v>
      </c>
    </row>
    <row r="2221" spans="1:4" x14ac:dyDescent="0.2">
      <c r="A2221" t="s">
        <v>117</v>
      </c>
      <c r="B2221" t="s">
        <v>1571</v>
      </c>
      <c r="C2221">
        <v>0.15</v>
      </c>
    </row>
    <row r="2222" spans="1:4" x14ac:dyDescent="0.2">
      <c r="A2222" t="s">
        <v>52</v>
      </c>
      <c r="B2222">
        <v>2</v>
      </c>
      <c r="C2222" t="s">
        <v>1584</v>
      </c>
    </row>
    <row r="2223" spans="1:4" x14ac:dyDescent="0.2">
      <c r="A2223" t="s">
        <v>71</v>
      </c>
      <c r="B2223">
        <v>18</v>
      </c>
      <c r="C2223">
        <v>0.5</v>
      </c>
    </row>
    <row r="2224" spans="1:4" x14ac:dyDescent="0.2">
      <c r="A2224" t="s">
        <v>52</v>
      </c>
      <c r="B2224">
        <v>9</v>
      </c>
      <c r="C2224" t="s">
        <v>1584</v>
      </c>
    </row>
    <row r="2225" spans="1:5" x14ac:dyDescent="0.2">
      <c r="A2225" t="s">
        <v>70</v>
      </c>
      <c r="B2225">
        <v>17</v>
      </c>
      <c r="C2225">
        <f>0.005/0.027</f>
        <v>0.1851851851851852</v>
      </c>
    </row>
    <row r="2226" spans="1:5" x14ac:dyDescent="0.2">
      <c r="A2226" t="s">
        <v>70</v>
      </c>
      <c r="B2226">
        <v>17.5</v>
      </c>
      <c r="C2226">
        <v>-0.15</v>
      </c>
    </row>
    <row r="2227" spans="1:5" x14ac:dyDescent="0.2">
      <c r="A2227" t="s">
        <v>77</v>
      </c>
      <c r="B2227" t="s">
        <v>1749</v>
      </c>
      <c r="C2227" t="s">
        <v>1750</v>
      </c>
    </row>
    <row r="2228" spans="1:5" x14ac:dyDescent="0.2">
      <c r="A2228" t="s">
        <v>120</v>
      </c>
      <c r="B2228" t="s">
        <v>1571</v>
      </c>
      <c r="C2228">
        <v>0.1</v>
      </c>
      <c r="D2228" t="s">
        <v>1593</v>
      </c>
      <c r="E2228" t="s">
        <v>1594</v>
      </c>
    </row>
    <row r="2229" spans="1:5" x14ac:dyDescent="0.2">
      <c r="A2229" t="s">
        <v>110</v>
      </c>
      <c r="B2229" t="s">
        <v>1572</v>
      </c>
      <c r="C2229" t="s">
        <v>1573</v>
      </c>
      <c r="D2229" t="s">
        <v>1574</v>
      </c>
    </row>
    <row r="2230" spans="1:5" x14ac:dyDescent="0.2">
      <c r="A2230" t="s">
        <v>1575</v>
      </c>
      <c r="B2230" t="s">
        <v>1576</v>
      </c>
      <c r="C2230" t="s">
        <v>1577</v>
      </c>
      <c r="D2230" t="s">
        <v>1578</v>
      </c>
    </row>
    <row r="2231" spans="1:5" x14ac:dyDescent="0.2">
      <c r="A2231" t="s">
        <v>882</v>
      </c>
      <c r="B2231" t="s">
        <v>1579</v>
      </c>
      <c r="C2231" t="s">
        <v>1580</v>
      </c>
    </row>
    <row r="2232" spans="1:5" x14ac:dyDescent="0.2">
      <c r="A2232" t="s">
        <v>1581</v>
      </c>
      <c r="B2232" t="s">
        <v>1576</v>
      </c>
      <c r="C2232" t="s">
        <v>1577</v>
      </c>
      <c r="D2232" t="s">
        <v>1582</v>
      </c>
    </row>
    <row r="2233" spans="1:5" x14ac:dyDescent="0.2">
      <c r="A2233" t="s">
        <v>52</v>
      </c>
      <c r="B2233">
        <v>35</v>
      </c>
      <c r="C2233" t="s">
        <v>1634</v>
      </c>
      <c r="D2233">
        <v>0.05</v>
      </c>
    </row>
    <row r="2234" spans="1:5" x14ac:dyDescent="0.2">
      <c r="A2234" t="s">
        <v>176</v>
      </c>
      <c r="B2234">
        <v>49.8</v>
      </c>
      <c r="C2234" t="s">
        <v>1588</v>
      </c>
      <c r="D2234">
        <v>0.1</v>
      </c>
    </row>
    <row r="2235" spans="1:5" x14ac:dyDescent="0.2">
      <c r="A2235" t="s">
        <v>52</v>
      </c>
      <c r="B2235">
        <v>24</v>
      </c>
      <c r="C2235" t="s">
        <v>1634</v>
      </c>
      <c r="D2235">
        <v>0.3</v>
      </c>
    </row>
    <row r="2236" spans="1:5" x14ac:dyDescent="0.2">
      <c r="A2236" t="s">
        <v>77</v>
      </c>
      <c r="B2236" t="s">
        <v>1751</v>
      </c>
      <c r="C2236" t="s">
        <v>1634</v>
      </c>
      <c r="D2236" t="s">
        <v>1611</v>
      </c>
    </row>
    <row r="2237" spans="1:5" x14ac:dyDescent="0.2">
      <c r="A2237" t="s">
        <v>59</v>
      </c>
      <c r="B2237" t="s">
        <v>1752</v>
      </c>
    </row>
    <row r="2238" spans="1:5" x14ac:dyDescent="0.2">
      <c r="A2238" t="s">
        <v>177</v>
      </c>
      <c r="B2238">
        <v>1.7</v>
      </c>
      <c r="C2238" t="s">
        <v>1634</v>
      </c>
      <c r="D2238">
        <v>0.15</v>
      </c>
    </row>
    <row r="2239" spans="1:5" x14ac:dyDescent="0.2">
      <c r="A2239" t="s">
        <v>177</v>
      </c>
      <c r="B2239">
        <v>0.7</v>
      </c>
      <c r="C2239" t="s">
        <v>1634</v>
      </c>
      <c r="D2239">
        <v>0.2</v>
      </c>
    </row>
    <row r="2240" spans="1:5" x14ac:dyDescent="0.2">
      <c r="A2240" t="s">
        <v>197</v>
      </c>
      <c r="B2240" t="s">
        <v>1571</v>
      </c>
      <c r="C2240">
        <v>0.5</v>
      </c>
    </row>
    <row r="2241" spans="1:6" x14ac:dyDescent="0.2">
      <c r="A2241" t="s">
        <v>77</v>
      </c>
      <c r="B2241" t="s">
        <v>1753</v>
      </c>
      <c r="C2241" t="s">
        <v>1588</v>
      </c>
      <c r="D2241" t="s">
        <v>1754</v>
      </c>
    </row>
    <row r="2242" spans="1:6" x14ac:dyDescent="0.2">
      <c r="A2242" t="s">
        <v>52</v>
      </c>
      <c r="B2242">
        <v>2</v>
      </c>
      <c r="C2242" t="s">
        <v>1634</v>
      </c>
      <c r="D2242">
        <v>0.1</v>
      </c>
    </row>
    <row r="2243" spans="1:6" x14ac:dyDescent="0.2">
      <c r="A2243" t="s">
        <v>176</v>
      </c>
      <c r="B2243">
        <v>48.6</v>
      </c>
      <c r="C2243" t="s">
        <v>1634</v>
      </c>
      <c r="D2243">
        <v>0.3</v>
      </c>
    </row>
    <row r="2244" spans="1:6" x14ac:dyDescent="0.2">
      <c r="A2244" t="s">
        <v>52</v>
      </c>
      <c r="B2244">
        <v>26.6</v>
      </c>
      <c r="C2244" t="s">
        <v>1588</v>
      </c>
      <c r="D2244">
        <v>0.2</v>
      </c>
    </row>
    <row r="2245" spans="1:6" x14ac:dyDescent="0.2">
      <c r="A2245" t="s">
        <v>1755</v>
      </c>
      <c r="B2245" t="s">
        <v>1634</v>
      </c>
      <c r="C2245">
        <v>0.3</v>
      </c>
    </row>
    <row r="2246" spans="1:6" x14ac:dyDescent="0.2">
      <c r="A2246" t="s">
        <v>176</v>
      </c>
      <c r="B2246">
        <v>39.6</v>
      </c>
      <c r="C2246" t="s">
        <v>1634</v>
      </c>
      <c r="D2246">
        <v>0.3</v>
      </c>
    </row>
    <row r="2247" spans="1:6" x14ac:dyDescent="0.2">
      <c r="A2247" t="s">
        <v>176</v>
      </c>
      <c r="B2247">
        <v>46</v>
      </c>
      <c r="C2247" t="s">
        <v>1634</v>
      </c>
      <c r="D2247">
        <v>0.3</v>
      </c>
    </row>
    <row r="2248" spans="1:6" x14ac:dyDescent="0.2">
      <c r="A2248" t="s">
        <v>176</v>
      </c>
      <c r="B2248">
        <v>17</v>
      </c>
      <c r="C2248" t="s">
        <v>1639</v>
      </c>
      <c r="D2248">
        <v>0.05</v>
      </c>
      <c r="E2248" t="s">
        <v>1620</v>
      </c>
      <c r="F2248">
        <v>2.7E-2</v>
      </c>
    </row>
    <row r="2249" spans="1:6" x14ac:dyDescent="0.2">
      <c r="A2249" t="s">
        <v>176</v>
      </c>
      <c r="B2249">
        <v>17.5</v>
      </c>
      <c r="C2249" t="s">
        <v>1588</v>
      </c>
      <c r="D2249">
        <v>0.15</v>
      </c>
    </row>
    <row r="2250" spans="1:6" x14ac:dyDescent="0.2">
      <c r="A2250" t="s">
        <v>57</v>
      </c>
      <c r="B2250">
        <v>32</v>
      </c>
      <c r="C2250" t="s">
        <v>1634</v>
      </c>
      <c r="D2250">
        <v>0.3</v>
      </c>
    </row>
    <row r="2251" spans="1:6" x14ac:dyDescent="0.2">
      <c r="A2251" t="s">
        <v>117</v>
      </c>
      <c r="B2251" t="s">
        <v>1571</v>
      </c>
      <c r="C2251">
        <v>0.15</v>
      </c>
    </row>
    <row r="2252" spans="1:6" x14ac:dyDescent="0.2">
      <c r="A2252" t="s">
        <v>120</v>
      </c>
      <c r="B2252" t="s">
        <v>1571</v>
      </c>
      <c r="C2252">
        <v>0.2</v>
      </c>
    </row>
    <row r="2253" spans="1:6" x14ac:dyDescent="0.2">
      <c r="A2253" t="s">
        <v>110</v>
      </c>
      <c r="B2253" t="s">
        <v>1724</v>
      </c>
    </row>
    <row r="2254" spans="1:6" x14ac:dyDescent="0.2">
      <c r="A2254" t="s">
        <v>1575</v>
      </c>
      <c r="B2254" t="s">
        <v>1576</v>
      </c>
      <c r="C2254" t="s">
        <v>1577</v>
      </c>
      <c r="D2254" t="s">
        <v>1578</v>
      </c>
    </row>
    <row r="2255" spans="1:6" x14ac:dyDescent="0.2">
      <c r="A2255" t="s">
        <v>882</v>
      </c>
      <c r="B2255" t="s">
        <v>1579</v>
      </c>
      <c r="C2255" t="s">
        <v>1580</v>
      </c>
    </row>
    <row r="2256" spans="1:6" x14ac:dyDescent="0.2">
      <c r="A2256" t="s">
        <v>1581</v>
      </c>
      <c r="B2256" t="s">
        <v>1576</v>
      </c>
      <c r="C2256" t="s">
        <v>1577</v>
      </c>
      <c r="D2256" t="s">
        <v>1582</v>
      </c>
    </row>
    <row r="2257" spans="1:4" x14ac:dyDescent="0.2">
      <c r="A2257" t="s">
        <v>1595</v>
      </c>
      <c r="B2257" t="s">
        <v>1596</v>
      </c>
      <c r="C2257" t="s">
        <v>1597</v>
      </c>
    </row>
    <row r="2258" spans="1:4" x14ac:dyDescent="0.2">
      <c r="A2258" t="s">
        <v>1595</v>
      </c>
      <c r="B2258" t="s">
        <v>1598</v>
      </c>
      <c r="C2258" t="s">
        <v>1599</v>
      </c>
      <c r="D2258" t="s">
        <v>1597</v>
      </c>
    </row>
    <row r="2259" spans="1:4" x14ac:dyDescent="0.2">
      <c r="A2259" t="s">
        <v>52</v>
      </c>
      <c r="B2259">
        <v>17.100000000000001</v>
      </c>
      <c r="C2259" t="s">
        <v>1583</v>
      </c>
    </row>
    <row r="2260" spans="1:4" x14ac:dyDescent="0.2">
      <c r="A2260" t="s">
        <v>71</v>
      </c>
      <c r="B2260">
        <v>4.4000000000000004</v>
      </c>
      <c r="C2260" t="s">
        <v>1584</v>
      </c>
    </row>
    <row r="2261" spans="1:4" x14ac:dyDescent="0.2">
      <c r="A2261" t="s">
        <v>72</v>
      </c>
      <c r="B2261">
        <v>0.2</v>
      </c>
      <c r="C2261">
        <v>0.1</v>
      </c>
    </row>
    <row r="2262" spans="1:4" x14ac:dyDescent="0.2">
      <c r="A2262" t="s">
        <v>120</v>
      </c>
      <c r="B2262" t="s">
        <v>1571</v>
      </c>
      <c r="C2262">
        <v>0.03</v>
      </c>
    </row>
    <row r="2263" spans="1:4" x14ac:dyDescent="0.2">
      <c r="A2263" t="s">
        <v>118</v>
      </c>
      <c r="B2263" t="s">
        <v>1571</v>
      </c>
      <c r="C2263" t="s">
        <v>1619</v>
      </c>
      <c r="D2263">
        <v>0.2</v>
      </c>
    </row>
    <row r="2264" spans="1:4" x14ac:dyDescent="0.2">
      <c r="A2264" t="s">
        <v>117</v>
      </c>
      <c r="B2264" t="s">
        <v>1571</v>
      </c>
      <c r="C2264">
        <v>0.02</v>
      </c>
    </row>
    <row r="2265" spans="1:4" x14ac:dyDescent="0.2">
      <c r="A2265" t="s">
        <v>156</v>
      </c>
      <c r="B2265" t="s">
        <v>1571</v>
      </c>
      <c r="C2265">
        <v>5.0000000000000001E-3</v>
      </c>
    </row>
    <row r="2266" spans="1:4" x14ac:dyDescent="0.2">
      <c r="A2266" t="s">
        <v>70</v>
      </c>
      <c r="B2266">
        <v>5</v>
      </c>
      <c r="C2266">
        <v>0.02</v>
      </c>
    </row>
    <row r="2267" spans="1:4" x14ac:dyDescent="0.2">
      <c r="A2267" t="s">
        <v>115</v>
      </c>
      <c r="B2267">
        <v>0.05</v>
      </c>
      <c r="C2267">
        <v>0.1</v>
      </c>
    </row>
    <row r="2268" spans="1:4" x14ac:dyDescent="0.2">
      <c r="A2268" t="s">
        <v>71</v>
      </c>
      <c r="B2268">
        <v>2</v>
      </c>
      <c r="C2268" t="s">
        <v>1584</v>
      </c>
    </row>
    <row r="2269" spans="1:4" x14ac:dyDescent="0.2">
      <c r="A2269" t="s">
        <v>70</v>
      </c>
      <c r="B2269">
        <v>15.8</v>
      </c>
      <c r="C2269" t="s">
        <v>1583</v>
      </c>
    </row>
    <row r="2270" spans="1:4" x14ac:dyDescent="0.2">
      <c r="A2270" t="s">
        <v>110</v>
      </c>
      <c r="B2270" t="s">
        <v>1572</v>
      </c>
      <c r="C2270" t="s">
        <v>1573</v>
      </c>
      <c r="D2270" t="s">
        <v>1708</v>
      </c>
    </row>
    <row r="2271" spans="1:4" x14ac:dyDescent="0.2">
      <c r="A2271" t="s">
        <v>1575</v>
      </c>
      <c r="B2271" t="s">
        <v>1576</v>
      </c>
      <c r="C2271" t="s">
        <v>1577</v>
      </c>
      <c r="D2271" t="s">
        <v>1578</v>
      </c>
    </row>
    <row r="2272" spans="1:4" x14ac:dyDescent="0.2">
      <c r="A2272" t="s">
        <v>882</v>
      </c>
      <c r="B2272" t="s">
        <v>1579</v>
      </c>
      <c r="C2272" t="s">
        <v>1580</v>
      </c>
    </row>
    <row r="2273" spans="1:4" x14ac:dyDescent="0.2">
      <c r="A2273" t="s">
        <v>1581</v>
      </c>
      <c r="B2273" t="s">
        <v>1576</v>
      </c>
      <c r="C2273" t="s">
        <v>1577</v>
      </c>
      <c r="D2273" t="s">
        <v>1582</v>
      </c>
    </row>
    <row r="2274" spans="1:4" x14ac:dyDescent="0.2">
      <c r="A2274" t="s">
        <v>52</v>
      </c>
      <c r="B2274">
        <v>12.7</v>
      </c>
      <c r="C2274" t="s">
        <v>1584</v>
      </c>
    </row>
    <row r="2275" spans="1:4" x14ac:dyDescent="0.2">
      <c r="A2275" t="s">
        <v>1605</v>
      </c>
      <c r="B2275">
        <v>4.4000000000000004</v>
      </c>
      <c r="C2275" t="s">
        <v>1583</v>
      </c>
    </row>
    <row r="2276" spans="1:4" x14ac:dyDescent="0.2">
      <c r="A2276" t="s">
        <v>72</v>
      </c>
      <c r="B2276">
        <v>0.2</v>
      </c>
      <c r="C2276">
        <v>0.1</v>
      </c>
    </row>
    <row r="2277" spans="1:4" x14ac:dyDescent="0.2">
      <c r="A2277" t="s">
        <v>120</v>
      </c>
      <c r="B2277" t="s">
        <v>1571</v>
      </c>
      <c r="C2277">
        <v>0.03</v>
      </c>
    </row>
    <row r="2278" spans="1:4" x14ac:dyDescent="0.2">
      <c r="A2278" t="s">
        <v>118</v>
      </c>
      <c r="B2278" t="s">
        <v>1571</v>
      </c>
      <c r="C2278" t="s">
        <v>1619</v>
      </c>
      <c r="D2278">
        <v>0.2</v>
      </c>
    </row>
    <row r="2279" spans="1:4" x14ac:dyDescent="0.2">
      <c r="A2279" t="s">
        <v>117</v>
      </c>
      <c r="B2279" t="s">
        <v>1571</v>
      </c>
      <c r="C2279">
        <v>0.02</v>
      </c>
    </row>
    <row r="2280" spans="1:4" x14ac:dyDescent="0.2">
      <c r="A2280" t="s">
        <v>156</v>
      </c>
      <c r="B2280" t="s">
        <v>1571</v>
      </c>
      <c r="C2280">
        <v>5.0000000000000001E-3</v>
      </c>
    </row>
    <row r="2281" spans="1:4" x14ac:dyDescent="0.2">
      <c r="A2281" t="s">
        <v>70</v>
      </c>
      <c r="B2281">
        <v>5</v>
      </c>
      <c r="C2281">
        <v>0.02</v>
      </c>
    </row>
    <row r="2282" spans="1:4" x14ac:dyDescent="0.2">
      <c r="A2282" t="s">
        <v>115</v>
      </c>
      <c r="B2282">
        <v>0.05</v>
      </c>
      <c r="C2282">
        <v>0.1</v>
      </c>
    </row>
    <row r="2283" spans="1:4" x14ac:dyDescent="0.2">
      <c r="A2283" t="s">
        <v>1575</v>
      </c>
      <c r="B2283" t="s">
        <v>1576</v>
      </c>
      <c r="C2283" t="s">
        <v>1577</v>
      </c>
      <c r="D2283" t="s">
        <v>1578</v>
      </c>
    </row>
    <row r="2284" spans="1:4" x14ac:dyDescent="0.2">
      <c r="A2284" t="s">
        <v>882</v>
      </c>
      <c r="B2284" t="s">
        <v>1579</v>
      </c>
      <c r="C2284" t="s">
        <v>1580</v>
      </c>
    </row>
    <row r="2285" spans="1:4" x14ac:dyDescent="0.2">
      <c r="A2285" t="s">
        <v>1581</v>
      </c>
      <c r="B2285" t="s">
        <v>1576</v>
      </c>
      <c r="C2285" t="s">
        <v>1577</v>
      </c>
      <c r="D2285" t="s">
        <v>1582</v>
      </c>
    </row>
    <row r="2286" spans="1:4" x14ac:dyDescent="0.2">
      <c r="A2286" t="s">
        <v>176</v>
      </c>
      <c r="B2286">
        <v>10.5</v>
      </c>
      <c r="C2286" t="s">
        <v>1604</v>
      </c>
    </row>
    <row r="2287" spans="1:4" x14ac:dyDescent="0.2">
      <c r="A2287" t="s">
        <v>50</v>
      </c>
      <c r="B2287">
        <v>17.3</v>
      </c>
      <c r="C2287" t="s">
        <v>1656</v>
      </c>
    </row>
    <row r="2288" spans="1:4" x14ac:dyDescent="0.2">
      <c r="A2288" t="s">
        <v>52</v>
      </c>
      <c r="B2288">
        <v>4.2</v>
      </c>
      <c r="C2288" t="s">
        <v>1656</v>
      </c>
    </row>
    <row r="2289" spans="1:3" x14ac:dyDescent="0.2">
      <c r="A2289" t="s">
        <v>52</v>
      </c>
      <c r="B2289">
        <v>8.3000000000000007</v>
      </c>
      <c r="C2289">
        <v>-0.1</v>
      </c>
    </row>
    <row r="2290" spans="1:3" x14ac:dyDescent="0.2">
      <c r="A2290" t="s">
        <v>1605</v>
      </c>
      <c r="B2290">
        <v>11</v>
      </c>
      <c r="C2290" t="s">
        <v>1604</v>
      </c>
    </row>
    <row r="2291" spans="1:3" x14ac:dyDescent="0.2">
      <c r="A2291" t="s">
        <v>1605</v>
      </c>
      <c r="B2291">
        <v>6.65</v>
      </c>
      <c r="C2291">
        <v>0.1</v>
      </c>
    </row>
    <row r="2292" spans="1:3" x14ac:dyDescent="0.2">
      <c r="A2292" t="s">
        <v>1605</v>
      </c>
      <c r="B2292">
        <v>4.5999999999999996</v>
      </c>
      <c r="C2292" t="s">
        <v>1656</v>
      </c>
    </row>
    <row r="2293" spans="1:3" x14ac:dyDescent="0.2">
      <c r="A2293" t="s">
        <v>1605</v>
      </c>
      <c r="B2293" t="s">
        <v>1709</v>
      </c>
    </row>
    <row r="2294" spans="1:3" x14ac:dyDescent="0.2">
      <c r="A2294" t="s">
        <v>70</v>
      </c>
      <c r="B2294" t="s">
        <v>1715</v>
      </c>
    </row>
    <row r="2295" spans="1:3" x14ac:dyDescent="0.2">
      <c r="A2295" t="s">
        <v>70</v>
      </c>
      <c r="B2295">
        <v>13</v>
      </c>
      <c r="C2295" t="s">
        <v>1606</v>
      </c>
    </row>
    <row r="2296" spans="1:3" x14ac:dyDescent="0.2">
      <c r="A2296" t="s">
        <v>52</v>
      </c>
      <c r="B2296">
        <v>10.8</v>
      </c>
      <c r="C2296">
        <v>0.15</v>
      </c>
    </row>
    <row r="2297" spans="1:3" x14ac:dyDescent="0.2">
      <c r="A2297" t="s">
        <v>70</v>
      </c>
      <c r="B2297">
        <v>4.9000000000000004</v>
      </c>
      <c r="C2297">
        <v>-0.1</v>
      </c>
    </row>
    <row r="2298" spans="1:3" x14ac:dyDescent="0.2">
      <c r="A2298" t="s">
        <v>70</v>
      </c>
      <c r="B2298" t="s">
        <v>1756</v>
      </c>
    </row>
    <row r="2299" spans="1:3" x14ac:dyDescent="0.2">
      <c r="A2299" t="s">
        <v>1712</v>
      </c>
      <c r="B2299" t="s">
        <v>1717</v>
      </c>
      <c r="C2299" t="s">
        <v>1713</v>
      </c>
    </row>
    <row r="2300" spans="1:3" x14ac:dyDescent="0.2">
      <c r="A2300" t="s">
        <v>70</v>
      </c>
      <c r="B2300">
        <v>14</v>
      </c>
      <c r="C2300" t="s">
        <v>1606</v>
      </c>
    </row>
    <row r="2301" spans="1:3" x14ac:dyDescent="0.2">
      <c r="A2301" t="s">
        <v>207</v>
      </c>
      <c r="B2301">
        <v>14.7</v>
      </c>
      <c r="C2301">
        <v>-0.2</v>
      </c>
    </row>
    <row r="2302" spans="1:3" x14ac:dyDescent="0.2">
      <c r="A2302" t="s">
        <v>57</v>
      </c>
      <c r="B2302">
        <v>21.02</v>
      </c>
      <c r="C2302">
        <v>0.03</v>
      </c>
    </row>
    <row r="2303" spans="1:3" x14ac:dyDescent="0.2">
      <c r="A2303" t="s">
        <v>57</v>
      </c>
      <c r="B2303">
        <v>15.02</v>
      </c>
      <c r="C2303">
        <v>0.03</v>
      </c>
    </row>
    <row r="2304" spans="1:3" x14ac:dyDescent="0.2">
      <c r="A2304" t="s">
        <v>57</v>
      </c>
      <c r="B2304">
        <v>18.3</v>
      </c>
      <c r="C2304" t="s">
        <v>1656</v>
      </c>
    </row>
    <row r="2305" spans="1:4" x14ac:dyDescent="0.2">
      <c r="A2305" t="s">
        <v>173</v>
      </c>
      <c r="B2305" t="s">
        <v>1718</v>
      </c>
    </row>
    <row r="2306" spans="1:4" x14ac:dyDescent="0.2">
      <c r="A2306" t="s">
        <v>70</v>
      </c>
      <c r="B2306">
        <v>2</v>
      </c>
      <c r="C2306" t="s">
        <v>1606</v>
      </c>
    </row>
    <row r="2307" spans="1:4" x14ac:dyDescent="0.2">
      <c r="A2307" t="s">
        <v>1719</v>
      </c>
      <c r="B2307" t="s">
        <v>1644</v>
      </c>
      <c r="C2307">
        <v>8</v>
      </c>
      <c r="D2307" t="s">
        <v>1604</v>
      </c>
    </row>
    <row r="2308" spans="1:4" x14ac:dyDescent="0.2">
      <c r="A2308" t="s">
        <v>120</v>
      </c>
      <c r="B2308" t="s">
        <v>1571</v>
      </c>
      <c r="C2308">
        <v>0.1</v>
      </c>
    </row>
    <row r="2309" spans="1:4" x14ac:dyDescent="0.2">
      <c r="A2309" t="s">
        <v>120</v>
      </c>
      <c r="B2309" t="s">
        <v>1571</v>
      </c>
      <c r="C2309">
        <v>0.04</v>
      </c>
    </row>
    <row r="2310" spans="1:4" x14ac:dyDescent="0.2">
      <c r="A2310" t="s">
        <v>1605</v>
      </c>
      <c r="B2310">
        <v>1.2</v>
      </c>
      <c r="C2310">
        <v>0.2</v>
      </c>
    </row>
    <row r="2311" spans="1:4" x14ac:dyDescent="0.2">
      <c r="A2311" t="s">
        <v>72</v>
      </c>
      <c r="B2311">
        <v>0.23</v>
      </c>
      <c r="C2311" t="s">
        <v>1615</v>
      </c>
    </row>
    <row r="2312" spans="1:4" x14ac:dyDescent="0.2">
      <c r="A2312" t="s">
        <v>72</v>
      </c>
      <c r="B2312">
        <v>0.4</v>
      </c>
      <c r="C2312" t="s">
        <v>1606</v>
      </c>
    </row>
    <row r="2313" spans="1:4" x14ac:dyDescent="0.2">
      <c r="A2313" t="s">
        <v>72</v>
      </c>
      <c r="B2313">
        <v>0.5</v>
      </c>
      <c r="C2313" t="s">
        <v>1604</v>
      </c>
    </row>
    <row r="2314" spans="1:4" x14ac:dyDescent="0.2">
      <c r="A2314" t="s">
        <v>72</v>
      </c>
      <c r="B2314" t="s">
        <v>1571</v>
      </c>
      <c r="C2314">
        <v>0.1</v>
      </c>
    </row>
    <row r="2315" spans="1:4" x14ac:dyDescent="0.2">
      <c r="A2315" t="s">
        <v>120</v>
      </c>
      <c r="B2315">
        <v>0.1</v>
      </c>
      <c r="C2315" t="s">
        <v>1593</v>
      </c>
      <c r="D2315" t="s">
        <v>1594</v>
      </c>
    </row>
    <row r="2316" spans="1:4" x14ac:dyDescent="0.2">
      <c r="A2316" t="s">
        <v>52</v>
      </c>
      <c r="B2316">
        <v>2.2000000000000002</v>
      </c>
      <c r="C2316" t="s">
        <v>1656</v>
      </c>
    </row>
    <row r="2317" spans="1:4" x14ac:dyDescent="0.2">
      <c r="A2317" t="s">
        <v>169</v>
      </c>
    </row>
    <row r="2318" spans="1:4" x14ac:dyDescent="0.2">
      <c r="A2318" t="s">
        <v>110</v>
      </c>
    </row>
    <row r="2319" spans="1:4" x14ac:dyDescent="0.2">
      <c r="A2319" t="s">
        <v>110</v>
      </c>
    </row>
    <row r="2320" spans="1:4" x14ac:dyDescent="0.2">
      <c r="A2320" t="s">
        <v>120</v>
      </c>
      <c r="B2320" t="s">
        <v>1714</v>
      </c>
    </row>
    <row r="2321" spans="1:5" x14ac:dyDescent="0.2">
      <c r="A2321" t="s">
        <v>1575</v>
      </c>
      <c r="B2321" t="s">
        <v>1576</v>
      </c>
      <c r="C2321" t="s">
        <v>1577</v>
      </c>
      <c r="D2321" t="s">
        <v>1578</v>
      </c>
    </row>
    <row r="2322" spans="1:5" x14ac:dyDescent="0.2">
      <c r="A2322" t="s">
        <v>882</v>
      </c>
      <c r="B2322" t="s">
        <v>1579</v>
      </c>
      <c r="C2322" t="s">
        <v>1580</v>
      </c>
    </row>
    <row r="2323" spans="1:5" x14ac:dyDescent="0.2">
      <c r="A2323" t="s">
        <v>1581</v>
      </c>
      <c r="B2323" t="s">
        <v>1576</v>
      </c>
      <c r="C2323" t="s">
        <v>1577</v>
      </c>
      <c r="D2323" t="s">
        <v>1582</v>
      </c>
    </row>
    <row r="2324" spans="1:5" x14ac:dyDescent="0.2">
      <c r="A2324" t="s">
        <v>52</v>
      </c>
      <c r="B2324">
        <v>17.100000000000001</v>
      </c>
      <c r="C2324" t="s">
        <v>1757</v>
      </c>
    </row>
    <row r="2325" spans="1:5" x14ac:dyDescent="0.2">
      <c r="A2325" t="s">
        <v>52</v>
      </c>
      <c r="B2325">
        <v>4.4000000000000004</v>
      </c>
      <c r="C2325" t="s">
        <v>1584</v>
      </c>
    </row>
    <row r="2326" spans="1:5" x14ac:dyDescent="0.2">
      <c r="A2326" t="s">
        <v>177</v>
      </c>
      <c r="B2326">
        <v>0.2</v>
      </c>
      <c r="C2326">
        <v>0.1</v>
      </c>
    </row>
    <row r="2327" spans="1:5" x14ac:dyDescent="0.2">
      <c r="A2327" t="s">
        <v>120</v>
      </c>
      <c r="B2327" t="s">
        <v>1571</v>
      </c>
      <c r="C2327">
        <v>0.03</v>
      </c>
      <c r="D2327" t="s">
        <v>1593</v>
      </c>
      <c r="E2327" t="s">
        <v>1594</v>
      </c>
    </row>
    <row r="2328" spans="1:5" x14ac:dyDescent="0.2">
      <c r="A2328" t="s">
        <v>118</v>
      </c>
      <c r="B2328" t="s">
        <v>1571</v>
      </c>
      <c r="C2328" t="s">
        <v>1619</v>
      </c>
      <c r="D2328">
        <v>0.2</v>
      </c>
    </row>
    <row r="2329" spans="1:5" x14ac:dyDescent="0.2">
      <c r="A2329" t="s">
        <v>117</v>
      </c>
      <c r="B2329" t="s">
        <v>1571</v>
      </c>
      <c r="C2329">
        <v>0.02</v>
      </c>
      <c r="D2329" t="s">
        <v>1593</v>
      </c>
      <c r="E2329" t="s">
        <v>1594</v>
      </c>
    </row>
    <row r="2330" spans="1:5" x14ac:dyDescent="0.2">
      <c r="A2330" t="s">
        <v>156</v>
      </c>
      <c r="B2330" t="s">
        <v>1571</v>
      </c>
      <c r="C2330">
        <v>5.0000000000000001E-3</v>
      </c>
    </row>
    <row r="2331" spans="1:5" x14ac:dyDescent="0.2">
      <c r="A2331" t="s">
        <v>70</v>
      </c>
      <c r="B2331">
        <v>5</v>
      </c>
      <c r="C2331">
        <v>0.02</v>
      </c>
    </row>
    <row r="2332" spans="1:5" x14ac:dyDescent="0.2">
      <c r="A2332" t="s">
        <v>115</v>
      </c>
      <c r="B2332">
        <v>0.05</v>
      </c>
      <c r="C2332">
        <v>0.1</v>
      </c>
    </row>
    <row r="2333" spans="1:5" x14ac:dyDescent="0.2">
      <c r="A2333" t="s">
        <v>71</v>
      </c>
      <c r="B2333">
        <v>2</v>
      </c>
      <c r="C2333" t="s">
        <v>1720</v>
      </c>
    </row>
    <row r="2334" spans="1:5" x14ac:dyDescent="0.2">
      <c r="A2334" t="s">
        <v>70</v>
      </c>
      <c r="B2334">
        <v>15.8</v>
      </c>
      <c r="C2334" t="s">
        <v>1583</v>
      </c>
    </row>
    <row r="2335" spans="1:5" x14ac:dyDescent="0.2">
      <c r="A2335" t="s">
        <v>1575</v>
      </c>
      <c r="B2335" t="s">
        <v>1576</v>
      </c>
      <c r="C2335" t="s">
        <v>1577</v>
      </c>
      <c r="D2335" t="s">
        <v>1578</v>
      </c>
    </row>
    <row r="2336" spans="1:5" x14ac:dyDescent="0.2">
      <c r="A2336" t="s">
        <v>882</v>
      </c>
      <c r="B2336" t="s">
        <v>1579</v>
      </c>
      <c r="C2336" t="s">
        <v>1580</v>
      </c>
    </row>
    <row r="2337" spans="1:4" x14ac:dyDescent="0.2">
      <c r="A2337" t="s">
        <v>1581</v>
      </c>
      <c r="B2337" t="s">
        <v>1576</v>
      </c>
      <c r="C2337" t="s">
        <v>1577</v>
      </c>
      <c r="D2337" t="s">
        <v>1582</v>
      </c>
    </row>
    <row r="2338" spans="1:4" x14ac:dyDescent="0.2">
      <c r="A2338" t="s">
        <v>110</v>
      </c>
      <c r="B2338" t="s">
        <v>1572</v>
      </c>
      <c r="C2338" t="s">
        <v>1573</v>
      </c>
      <c r="D2338" t="s">
        <v>1574</v>
      </c>
    </row>
    <row r="2339" spans="1:4" x14ac:dyDescent="0.2">
      <c r="A2339" t="s">
        <v>114</v>
      </c>
      <c r="B2339">
        <v>17.3</v>
      </c>
      <c r="C2339" t="s">
        <v>1656</v>
      </c>
    </row>
    <row r="2340" spans="1:4" x14ac:dyDescent="0.2">
      <c r="A2340" t="s">
        <v>52</v>
      </c>
      <c r="B2340">
        <v>4.2</v>
      </c>
      <c r="C2340" t="s">
        <v>1656</v>
      </c>
    </row>
    <row r="2341" spans="1:4" x14ac:dyDescent="0.2">
      <c r="A2341" t="s">
        <v>52</v>
      </c>
      <c r="B2341">
        <v>10.8</v>
      </c>
      <c r="C2341">
        <v>0.15</v>
      </c>
    </row>
    <row r="2342" spans="1:4" x14ac:dyDescent="0.2">
      <c r="A2342" t="s">
        <v>1605</v>
      </c>
      <c r="B2342">
        <v>11</v>
      </c>
      <c r="C2342" t="s">
        <v>1604</v>
      </c>
    </row>
    <row r="2343" spans="1:4" x14ac:dyDescent="0.2">
      <c r="A2343" t="s">
        <v>1605</v>
      </c>
      <c r="B2343">
        <v>6.65</v>
      </c>
      <c r="C2343">
        <v>0.1</v>
      </c>
    </row>
    <row r="2344" spans="1:4" x14ac:dyDescent="0.2">
      <c r="A2344" t="s">
        <v>1605</v>
      </c>
      <c r="B2344">
        <v>2.2000000000000002</v>
      </c>
      <c r="C2344" t="s">
        <v>1656</v>
      </c>
    </row>
    <row r="2345" spans="1:4" x14ac:dyDescent="0.2">
      <c r="A2345" t="s">
        <v>1605</v>
      </c>
      <c r="B2345">
        <v>4.5999999999999996</v>
      </c>
      <c r="C2345" t="s">
        <v>1656</v>
      </c>
    </row>
    <row r="2346" spans="1:4" x14ac:dyDescent="0.2">
      <c r="A2346" t="s">
        <v>70</v>
      </c>
      <c r="B2346">
        <v>15.8</v>
      </c>
      <c r="C2346" t="s">
        <v>1634</v>
      </c>
      <c r="D2346">
        <v>0.05</v>
      </c>
    </row>
    <row r="2347" spans="1:4" x14ac:dyDescent="0.2">
      <c r="A2347" t="s">
        <v>70</v>
      </c>
      <c r="B2347">
        <v>13</v>
      </c>
      <c r="C2347" t="s">
        <v>1634</v>
      </c>
      <c r="D2347">
        <v>0.1</v>
      </c>
    </row>
    <row r="2348" spans="1:4" x14ac:dyDescent="0.2">
      <c r="A2348" t="s">
        <v>70</v>
      </c>
      <c r="B2348">
        <v>4.9000000000000004</v>
      </c>
      <c r="C2348" t="s">
        <v>1588</v>
      </c>
      <c r="D2348">
        <v>0.1</v>
      </c>
    </row>
    <row r="2349" spans="1:4" x14ac:dyDescent="0.2">
      <c r="A2349" t="s">
        <v>70</v>
      </c>
      <c r="B2349">
        <v>5</v>
      </c>
      <c r="C2349">
        <f>0.2/0.05</f>
        <v>4</v>
      </c>
    </row>
    <row r="2350" spans="1:4" x14ac:dyDescent="0.2">
      <c r="A2350" t="s">
        <v>70</v>
      </c>
      <c r="B2350">
        <v>14</v>
      </c>
      <c r="C2350" t="s">
        <v>1634</v>
      </c>
      <c r="D2350">
        <v>0.1</v>
      </c>
    </row>
    <row r="2351" spans="1:4" x14ac:dyDescent="0.2">
      <c r="A2351" t="s">
        <v>207</v>
      </c>
      <c r="B2351">
        <v>14.7</v>
      </c>
      <c r="C2351">
        <v>-0.2</v>
      </c>
    </row>
    <row r="2352" spans="1:4" x14ac:dyDescent="0.2">
      <c r="A2352" t="s">
        <v>57</v>
      </c>
      <c r="B2352">
        <v>21.02</v>
      </c>
      <c r="C2352">
        <v>0.03</v>
      </c>
    </row>
    <row r="2353" spans="1:4" x14ac:dyDescent="0.2">
      <c r="A2353" t="s">
        <v>57</v>
      </c>
      <c r="B2353">
        <v>15.02</v>
      </c>
      <c r="C2353">
        <v>0.03</v>
      </c>
    </row>
    <row r="2354" spans="1:4" x14ac:dyDescent="0.2">
      <c r="A2354" t="s">
        <v>57</v>
      </c>
      <c r="B2354">
        <v>18.3</v>
      </c>
      <c r="C2354" t="s">
        <v>1656</v>
      </c>
    </row>
    <row r="2355" spans="1:4" x14ac:dyDescent="0.2">
      <c r="A2355" t="s">
        <v>70</v>
      </c>
      <c r="B2355">
        <v>2</v>
      </c>
      <c r="C2355" t="s">
        <v>1606</v>
      </c>
    </row>
    <row r="2356" spans="1:4" x14ac:dyDescent="0.2">
      <c r="A2356" t="s">
        <v>1710</v>
      </c>
      <c r="B2356">
        <v>8</v>
      </c>
      <c r="C2356" t="s">
        <v>1634</v>
      </c>
      <c r="D2356">
        <v>0.2</v>
      </c>
    </row>
    <row r="2357" spans="1:4" x14ac:dyDescent="0.2">
      <c r="A2357" t="s">
        <v>173</v>
      </c>
      <c r="B2357">
        <v>9.5500000000000007</v>
      </c>
      <c r="C2357" t="s">
        <v>1693</v>
      </c>
    </row>
    <row r="2358" spans="1:4" x14ac:dyDescent="0.2">
      <c r="A2358" t="s">
        <v>120</v>
      </c>
      <c r="B2358" t="s">
        <v>1571</v>
      </c>
      <c r="C2358">
        <v>0.04</v>
      </c>
    </row>
    <row r="2359" spans="1:4" x14ac:dyDescent="0.2">
      <c r="A2359" t="s">
        <v>1605</v>
      </c>
      <c r="B2359" t="s">
        <v>1711</v>
      </c>
    </row>
    <row r="2360" spans="1:4" x14ac:dyDescent="0.2">
      <c r="A2360" t="s">
        <v>177</v>
      </c>
      <c r="B2360">
        <v>0.4</v>
      </c>
      <c r="C2360" t="s">
        <v>1634</v>
      </c>
      <c r="D2360">
        <v>0.1</v>
      </c>
    </row>
    <row r="2361" spans="1:4" x14ac:dyDescent="0.2">
      <c r="A2361" t="s">
        <v>120</v>
      </c>
      <c r="B2361" t="s">
        <v>1645</v>
      </c>
      <c r="C2361">
        <v>0.05</v>
      </c>
    </row>
    <row r="2362" spans="1:4" x14ac:dyDescent="0.2">
      <c r="A2362" t="s">
        <v>1758</v>
      </c>
      <c r="B2362">
        <v>10.5</v>
      </c>
      <c r="C2362" t="s">
        <v>1634</v>
      </c>
      <c r="D2362">
        <v>0.2</v>
      </c>
    </row>
    <row r="2363" spans="1:4" x14ac:dyDescent="0.2">
      <c r="A2363" t="s">
        <v>120</v>
      </c>
      <c r="B2363" t="s">
        <v>1714</v>
      </c>
    </row>
    <row r="2364" spans="1:4" x14ac:dyDescent="0.2">
      <c r="A2364" t="s">
        <v>1575</v>
      </c>
      <c r="B2364" t="s">
        <v>1576</v>
      </c>
      <c r="C2364" t="s">
        <v>1577</v>
      </c>
      <c r="D2364" t="s">
        <v>1578</v>
      </c>
    </row>
    <row r="2365" spans="1:4" x14ac:dyDescent="0.2">
      <c r="A2365" t="s">
        <v>882</v>
      </c>
      <c r="B2365" t="s">
        <v>1579</v>
      </c>
      <c r="C2365" t="s">
        <v>1580</v>
      </c>
    </row>
    <row r="2366" spans="1:4" x14ac:dyDescent="0.2">
      <c r="A2366" t="s">
        <v>1581</v>
      </c>
      <c r="B2366" t="s">
        <v>1576</v>
      </c>
      <c r="C2366" t="s">
        <v>1577</v>
      </c>
      <c r="D2366" t="s">
        <v>1582</v>
      </c>
    </row>
    <row r="2367" spans="1:4" x14ac:dyDescent="0.2">
      <c r="A2367" t="s">
        <v>52</v>
      </c>
      <c r="B2367">
        <v>12.7</v>
      </c>
      <c r="C2367" t="s">
        <v>1584</v>
      </c>
    </row>
    <row r="2368" spans="1:4" x14ac:dyDescent="0.2">
      <c r="A2368" t="s">
        <v>71</v>
      </c>
      <c r="B2368">
        <v>4.4000000000000004</v>
      </c>
      <c r="C2368" t="s">
        <v>1583</v>
      </c>
    </row>
    <row r="2369" spans="1:4" x14ac:dyDescent="0.2">
      <c r="A2369" t="s">
        <v>72</v>
      </c>
      <c r="B2369">
        <v>0.2</v>
      </c>
      <c r="C2369">
        <v>0.1</v>
      </c>
    </row>
    <row r="2370" spans="1:4" x14ac:dyDescent="0.2">
      <c r="A2370" t="s">
        <v>120</v>
      </c>
      <c r="B2370" t="s">
        <v>1571</v>
      </c>
      <c r="C2370">
        <v>0.03</v>
      </c>
    </row>
    <row r="2371" spans="1:4" x14ac:dyDescent="0.2">
      <c r="A2371" t="s">
        <v>118</v>
      </c>
      <c r="B2371" t="s">
        <v>1571</v>
      </c>
      <c r="C2371" t="s">
        <v>1619</v>
      </c>
      <c r="D2371">
        <v>0.2</v>
      </c>
    </row>
    <row r="2372" spans="1:4" x14ac:dyDescent="0.2">
      <c r="A2372" t="s">
        <v>117</v>
      </c>
      <c r="B2372" t="s">
        <v>1571</v>
      </c>
      <c r="C2372">
        <v>0.02</v>
      </c>
    </row>
    <row r="2373" spans="1:4" x14ac:dyDescent="0.2">
      <c r="A2373" t="s">
        <v>156</v>
      </c>
      <c r="B2373" t="s">
        <v>1571</v>
      </c>
      <c r="C2373">
        <v>5.0000000000000001E-3</v>
      </c>
    </row>
    <row r="2374" spans="1:4" x14ac:dyDescent="0.2">
      <c r="A2374" t="s">
        <v>70</v>
      </c>
      <c r="B2374">
        <v>5</v>
      </c>
      <c r="C2374">
        <v>0.02</v>
      </c>
    </row>
    <row r="2375" spans="1:4" x14ac:dyDescent="0.2">
      <c r="A2375" t="s">
        <v>115</v>
      </c>
      <c r="B2375">
        <v>0.05</v>
      </c>
      <c r="C2375">
        <v>0.1</v>
      </c>
    </row>
    <row r="2376" spans="1:4" x14ac:dyDescent="0.2">
      <c r="A2376" t="s">
        <v>71</v>
      </c>
      <c r="B2376">
        <v>2</v>
      </c>
      <c r="C2376" t="s">
        <v>1584</v>
      </c>
    </row>
    <row r="2377" spans="1:4" x14ac:dyDescent="0.2">
      <c r="A2377" t="s">
        <v>70</v>
      </c>
      <c r="B2377">
        <v>15.8</v>
      </c>
      <c r="C2377" t="s">
        <v>1583</v>
      </c>
    </row>
    <row r="2378" spans="1:4" x14ac:dyDescent="0.2">
      <c r="A2378" t="s">
        <v>110</v>
      </c>
      <c r="B2378" t="s">
        <v>1572</v>
      </c>
      <c r="C2378" t="s">
        <v>1573</v>
      </c>
      <c r="D2378" t="s">
        <v>1708</v>
      </c>
    </row>
    <row r="2379" spans="1:4" x14ac:dyDescent="0.2">
      <c r="A2379" t="s">
        <v>1575</v>
      </c>
      <c r="B2379" t="s">
        <v>1576</v>
      </c>
      <c r="C2379" t="s">
        <v>1577</v>
      </c>
      <c r="D2379" t="s">
        <v>1578</v>
      </c>
    </row>
    <row r="2380" spans="1:4" x14ac:dyDescent="0.2">
      <c r="A2380" t="s">
        <v>882</v>
      </c>
      <c r="B2380" t="s">
        <v>1579</v>
      </c>
      <c r="C2380" t="s">
        <v>1580</v>
      </c>
    </row>
    <row r="2381" spans="1:4" x14ac:dyDescent="0.2">
      <c r="A2381" t="s">
        <v>1581</v>
      </c>
      <c r="B2381" t="s">
        <v>1576</v>
      </c>
      <c r="C2381" t="s">
        <v>1577</v>
      </c>
      <c r="D2381" t="s">
        <v>1582</v>
      </c>
    </row>
    <row r="2382" spans="1:4" x14ac:dyDescent="0.2">
      <c r="A2382" t="s">
        <v>114</v>
      </c>
      <c r="B2382">
        <v>17.3</v>
      </c>
      <c r="C2382" t="s">
        <v>1656</v>
      </c>
    </row>
    <row r="2383" spans="1:4" x14ac:dyDescent="0.2">
      <c r="A2383" t="s">
        <v>1605</v>
      </c>
      <c r="B2383">
        <v>4.2</v>
      </c>
      <c r="C2383" t="s">
        <v>1656</v>
      </c>
    </row>
    <row r="2384" spans="1:4" x14ac:dyDescent="0.2">
      <c r="A2384" t="s">
        <v>52</v>
      </c>
      <c r="B2384">
        <v>10.8</v>
      </c>
      <c r="C2384">
        <v>0.15</v>
      </c>
    </row>
    <row r="2385" spans="1:3" x14ac:dyDescent="0.2">
      <c r="A2385" t="s">
        <v>1605</v>
      </c>
      <c r="B2385">
        <v>11</v>
      </c>
      <c r="C2385" t="s">
        <v>1604</v>
      </c>
    </row>
    <row r="2386" spans="1:3" x14ac:dyDescent="0.2">
      <c r="A2386" t="s">
        <v>1605</v>
      </c>
      <c r="B2386">
        <v>6.65</v>
      </c>
      <c r="C2386">
        <v>0.1</v>
      </c>
    </row>
    <row r="2387" spans="1:3" x14ac:dyDescent="0.2">
      <c r="A2387" t="s">
        <v>1605</v>
      </c>
      <c r="B2387">
        <v>2.2000000000000002</v>
      </c>
      <c r="C2387" t="s">
        <v>1656</v>
      </c>
    </row>
    <row r="2388" spans="1:3" x14ac:dyDescent="0.2">
      <c r="A2388" t="s">
        <v>1605</v>
      </c>
      <c r="B2388">
        <v>4.5999999999999996</v>
      </c>
      <c r="C2388" t="s">
        <v>1656</v>
      </c>
    </row>
    <row r="2389" spans="1:3" x14ac:dyDescent="0.2">
      <c r="A2389" t="s">
        <v>70</v>
      </c>
      <c r="B2389">
        <v>15.8</v>
      </c>
      <c r="C2389" t="s">
        <v>1656</v>
      </c>
    </row>
    <row r="2390" spans="1:3" x14ac:dyDescent="0.2">
      <c r="A2390" t="s">
        <v>70</v>
      </c>
      <c r="B2390">
        <v>13</v>
      </c>
      <c r="C2390" t="s">
        <v>1606</v>
      </c>
    </row>
    <row r="2391" spans="1:3" x14ac:dyDescent="0.2">
      <c r="A2391" t="s">
        <v>70</v>
      </c>
      <c r="B2391">
        <v>3.9</v>
      </c>
      <c r="C2391">
        <v>-0.1</v>
      </c>
    </row>
    <row r="2392" spans="1:3" x14ac:dyDescent="0.2">
      <c r="A2392" t="s">
        <v>70</v>
      </c>
      <c r="B2392">
        <v>4</v>
      </c>
      <c r="C2392">
        <f>0.05/0.2</f>
        <v>0.25</v>
      </c>
    </row>
    <row r="2393" spans="1:3" x14ac:dyDescent="0.2">
      <c r="A2393" t="s">
        <v>70</v>
      </c>
      <c r="B2393">
        <v>14</v>
      </c>
      <c r="C2393" t="s">
        <v>1606</v>
      </c>
    </row>
    <row r="2394" spans="1:3" x14ac:dyDescent="0.2">
      <c r="A2394" t="s">
        <v>207</v>
      </c>
      <c r="B2394">
        <v>14.7</v>
      </c>
      <c r="C2394">
        <v>-0.2</v>
      </c>
    </row>
    <row r="2395" spans="1:3" x14ac:dyDescent="0.2">
      <c r="A2395" t="s">
        <v>57</v>
      </c>
      <c r="B2395">
        <v>21.02</v>
      </c>
      <c r="C2395">
        <v>0.03</v>
      </c>
    </row>
    <row r="2396" spans="1:3" x14ac:dyDescent="0.2">
      <c r="A2396" t="s">
        <v>57</v>
      </c>
      <c r="B2396">
        <v>15.02</v>
      </c>
      <c r="C2396">
        <v>0.03</v>
      </c>
    </row>
    <row r="2397" spans="1:3" x14ac:dyDescent="0.2">
      <c r="A2397" t="s">
        <v>57</v>
      </c>
      <c r="B2397">
        <v>18.3</v>
      </c>
      <c r="C2397" t="s">
        <v>1656</v>
      </c>
    </row>
    <row r="2398" spans="1:3" x14ac:dyDescent="0.2">
      <c r="A2398" t="s">
        <v>70</v>
      </c>
      <c r="B2398">
        <v>2</v>
      </c>
      <c r="C2398" t="s">
        <v>1606</v>
      </c>
    </row>
    <row r="2399" spans="1:3" x14ac:dyDescent="0.2">
      <c r="A2399" t="s">
        <v>1710</v>
      </c>
      <c r="B2399">
        <v>8</v>
      </c>
      <c r="C2399" t="s">
        <v>1585</v>
      </c>
    </row>
    <row r="2400" spans="1:3" x14ac:dyDescent="0.2">
      <c r="A2400" t="s">
        <v>173</v>
      </c>
      <c r="B2400">
        <v>9.5500000000000007</v>
      </c>
      <c r="C2400" t="s">
        <v>1693</v>
      </c>
    </row>
    <row r="2401" spans="1:4" x14ac:dyDescent="0.2">
      <c r="A2401" t="s">
        <v>120</v>
      </c>
      <c r="B2401" t="s">
        <v>1571</v>
      </c>
      <c r="C2401">
        <v>0.04</v>
      </c>
    </row>
    <row r="2402" spans="1:4" x14ac:dyDescent="0.2">
      <c r="A2402" t="s">
        <v>1605</v>
      </c>
      <c r="B2402" t="s">
        <v>1711</v>
      </c>
    </row>
    <row r="2403" spans="1:4" x14ac:dyDescent="0.2">
      <c r="A2403" t="s">
        <v>176</v>
      </c>
      <c r="B2403">
        <v>10.5</v>
      </c>
      <c r="C2403" t="s">
        <v>1621</v>
      </c>
      <c r="D2403">
        <v>0.2</v>
      </c>
    </row>
    <row r="2404" spans="1:4" x14ac:dyDescent="0.2">
      <c r="A2404" t="s">
        <v>52</v>
      </c>
      <c r="B2404">
        <v>8.3000000000000007</v>
      </c>
      <c r="C2404">
        <v>-0.1</v>
      </c>
    </row>
    <row r="2405" spans="1:4" x14ac:dyDescent="0.2">
      <c r="A2405" t="s">
        <v>1712</v>
      </c>
      <c r="B2405" t="s">
        <v>1571</v>
      </c>
      <c r="C2405">
        <v>0.2</v>
      </c>
      <c r="D2405" t="s">
        <v>1713</v>
      </c>
    </row>
    <row r="2406" spans="1:4" x14ac:dyDescent="0.2">
      <c r="A2406" t="s">
        <v>120</v>
      </c>
      <c r="B2406" t="s">
        <v>1571</v>
      </c>
      <c r="C2406">
        <v>0.1</v>
      </c>
    </row>
    <row r="2407" spans="1:4" x14ac:dyDescent="0.2">
      <c r="A2407" t="s">
        <v>72</v>
      </c>
      <c r="B2407">
        <v>0.23</v>
      </c>
      <c r="C2407" t="s">
        <v>1621</v>
      </c>
      <c r="D2407">
        <v>0.08</v>
      </c>
    </row>
    <row r="2408" spans="1:4" x14ac:dyDescent="0.2">
      <c r="A2408" t="s">
        <v>72</v>
      </c>
      <c r="B2408">
        <v>0.4</v>
      </c>
      <c r="C2408" t="s">
        <v>1621</v>
      </c>
      <c r="D2408">
        <v>0.1</v>
      </c>
    </row>
    <row r="2409" spans="1:4" x14ac:dyDescent="0.2">
      <c r="A2409" t="s">
        <v>72</v>
      </c>
      <c r="B2409">
        <v>0.5</v>
      </c>
      <c r="C2409" t="s">
        <v>1621</v>
      </c>
      <c r="D2409">
        <v>0.2</v>
      </c>
    </row>
    <row r="2410" spans="1:4" x14ac:dyDescent="0.2">
      <c r="A2410" t="s">
        <v>72</v>
      </c>
      <c r="B2410" t="s">
        <v>1571</v>
      </c>
      <c r="C2410">
        <v>0.1</v>
      </c>
    </row>
    <row r="2411" spans="1:4" x14ac:dyDescent="0.2">
      <c r="A2411" t="s">
        <v>120</v>
      </c>
      <c r="B2411">
        <v>0.05</v>
      </c>
      <c r="C2411" t="s">
        <v>1593</v>
      </c>
      <c r="D2411" t="s">
        <v>1594</v>
      </c>
    </row>
    <row r="2412" spans="1:4" x14ac:dyDescent="0.2">
      <c r="A2412" t="s">
        <v>52</v>
      </c>
      <c r="B2412">
        <v>2.2000000000000002</v>
      </c>
      <c r="C2412" t="s">
        <v>1621</v>
      </c>
      <c r="D2412">
        <v>0.05</v>
      </c>
    </row>
    <row r="2413" spans="1:4" x14ac:dyDescent="0.2">
      <c r="A2413" t="s">
        <v>169</v>
      </c>
    </row>
    <row r="2414" spans="1:4" x14ac:dyDescent="0.2">
      <c r="A2414" t="s">
        <v>110</v>
      </c>
    </row>
    <row r="2415" spans="1:4" x14ac:dyDescent="0.2">
      <c r="A2415" t="s">
        <v>110</v>
      </c>
    </row>
    <row r="2416" spans="1:4" x14ac:dyDescent="0.2">
      <c r="A2416" t="s">
        <v>120</v>
      </c>
      <c r="B2416" t="s">
        <v>1714</v>
      </c>
    </row>
    <row r="2417" spans="1:4" x14ac:dyDescent="0.2">
      <c r="A2417" t="s">
        <v>1575</v>
      </c>
      <c r="B2417" t="s">
        <v>1576</v>
      </c>
      <c r="C2417" t="s">
        <v>1577</v>
      </c>
      <c r="D2417" t="s">
        <v>1578</v>
      </c>
    </row>
    <row r="2418" spans="1:4" x14ac:dyDescent="0.2">
      <c r="A2418" t="s">
        <v>882</v>
      </c>
      <c r="B2418" t="s">
        <v>1579</v>
      </c>
      <c r="C2418" t="s">
        <v>1580</v>
      </c>
    </row>
    <row r="2419" spans="1:4" x14ac:dyDescent="0.2">
      <c r="A2419" t="s">
        <v>1581</v>
      </c>
      <c r="B2419" t="s">
        <v>1576</v>
      </c>
      <c r="C2419" t="s">
        <v>1577</v>
      </c>
      <c r="D2419" t="s">
        <v>1582</v>
      </c>
    </row>
    <row r="2420" spans="1:4" x14ac:dyDescent="0.2">
      <c r="A2420" t="s">
        <v>50</v>
      </c>
      <c r="B2420" t="s">
        <v>1729</v>
      </c>
    </row>
    <row r="2421" spans="1:4" x14ac:dyDescent="0.2">
      <c r="A2421" t="s">
        <v>52</v>
      </c>
      <c r="B2421">
        <v>7.25</v>
      </c>
      <c r="C2421">
        <v>-0.1</v>
      </c>
    </row>
    <row r="2422" spans="1:4" x14ac:dyDescent="0.2">
      <c r="A2422" t="s">
        <v>52</v>
      </c>
      <c r="B2422">
        <v>7</v>
      </c>
      <c r="C2422">
        <f>0.1/-0.3</f>
        <v>-0.33333333333333337</v>
      </c>
    </row>
    <row r="2423" spans="1:4" x14ac:dyDescent="0.2">
      <c r="A2423" t="s">
        <v>1605</v>
      </c>
      <c r="B2423">
        <v>10.5</v>
      </c>
      <c r="C2423" t="s">
        <v>1606</v>
      </c>
    </row>
    <row r="2424" spans="1:4" x14ac:dyDescent="0.2">
      <c r="A2424" t="s">
        <v>1605</v>
      </c>
      <c r="B2424">
        <v>3.5</v>
      </c>
      <c r="C2424">
        <v>-0.1</v>
      </c>
    </row>
    <row r="2425" spans="1:4" x14ac:dyDescent="0.2">
      <c r="A2425" t="s">
        <v>70</v>
      </c>
      <c r="B2425">
        <v>38.909999999999997</v>
      </c>
      <c r="C2425">
        <v>0.06</v>
      </c>
    </row>
    <row r="2426" spans="1:4" x14ac:dyDescent="0.2">
      <c r="A2426" t="s">
        <v>70</v>
      </c>
      <c r="B2426">
        <v>15</v>
      </c>
      <c r="C2426" t="s">
        <v>1606</v>
      </c>
    </row>
    <row r="2427" spans="1:4" x14ac:dyDescent="0.2">
      <c r="A2427" t="s">
        <v>176</v>
      </c>
      <c r="B2427">
        <v>27</v>
      </c>
      <c r="C2427" t="s">
        <v>1617</v>
      </c>
    </row>
    <row r="2428" spans="1:4" x14ac:dyDescent="0.2">
      <c r="A2428" t="s">
        <v>176</v>
      </c>
      <c r="B2428">
        <v>34.85</v>
      </c>
      <c r="C2428">
        <v>0.2</v>
      </c>
    </row>
    <row r="2429" spans="1:4" x14ac:dyDescent="0.2">
      <c r="A2429" t="s">
        <v>57</v>
      </c>
      <c r="B2429">
        <v>46.96</v>
      </c>
      <c r="C2429">
        <v>-0.05</v>
      </c>
    </row>
    <row r="2430" spans="1:4" x14ac:dyDescent="0.2">
      <c r="A2430" t="s">
        <v>57</v>
      </c>
      <c r="B2430">
        <v>39.5</v>
      </c>
      <c r="C2430">
        <v>0.05</v>
      </c>
    </row>
    <row r="2431" spans="1:4" x14ac:dyDescent="0.2">
      <c r="A2431" t="s">
        <v>176</v>
      </c>
      <c r="B2431">
        <v>42.5</v>
      </c>
      <c r="C2431">
        <v>0.1</v>
      </c>
    </row>
    <row r="2432" spans="1:4" x14ac:dyDescent="0.2">
      <c r="A2432" t="s">
        <v>57</v>
      </c>
      <c r="B2432">
        <v>31.5</v>
      </c>
      <c r="C2432" t="s">
        <v>1606</v>
      </c>
    </row>
    <row r="2433" spans="1:4" x14ac:dyDescent="0.2">
      <c r="A2433" t="s">
        <v>52</v>
      </c>
      <c r="B2433">
        <v>16.7</v>
      </c>
      <c r="C2433">
        <v>0.1</v>
      </c>
    </row>
    <row r="2434" spans="1:4" x14ac:dyDescent="0.2">
      <c r="A2434" t="s">
        <v>120</v>
      </c>
      <c r="B2434">
        <v>0.06</v>
      </c>
      <c r="C2434" t="s">
        <v>1759</v>
      </c>
      <c r="D2434" t="s">
        <v>1659</v>
      </c>
    </row>
    <row r="2435" spans="1:4" x14ac:dyDescent="0.2">
      <c r="A2435" t="s">
        <v>120</v>
      </c>
      <c r="B2435" t="s">
        <v>1760</v>
      </c>
      <c r="C2435">
        <v>0.1</v>
      </c>
    </row>
    <row r="2436" spans="1:4" x14ac:dyDescent="0.2">
      <c r="A2436" t="s">
        <v>1575</v>
      </c>
      <c r="B2436" t="s">
        <v>1576</v>
      </c>
      <c r="C2436" t="s">
        <v>1577</v>
      </c>
      <c r="D2436" t="s">
        <v>1578</v>
      </c>
    </row>
    <row r="2437" spans="1:4" x14ac:dyDescent="0.2">
      <c r="A2437" t="s">
        <v>882</v>
      </c>
      <c r="B2437" t="s">
        <v>1579</v>
      </c>
      <c r="C2437" t="s">
        <v>1580</v>
      </c>
    </row>
    <row r="2438" spans="1:4" x14ac:dyDescent="0.2">
      <c r="A2438" t="s">
        <v>1581</v>
      </c>
      <c r="B2438" t="s">
        <v>1576</v>
      </c>
      <c r="C2438" t="s">
        <v>1577</v>
      </c>
      <c r="D2438" t="s">
        <v>1582</v>
      </c>
    </row>
    <row r="2439" spans="1:4" x14ac:dyDescent="0.2">
      <c r="A2439" t="s">
        <v>114</v>
      </c>
      <c r="B2439">
        <v>22</v>
      </c>
      <c r="C2439" t="s">
        <v>1585</v>
      </c>
    </row>
    <row r="2440" spans="1:4" x14ac:dyDescent="0.2">
      <c r="A2440" t="s">
        <v>52</v>
      </c>
      <c r="B2440">
        <v>7</v>
      </c>
      <c r="C2440">
        <v>0.2</v>
      </c>
    </row>
    <row r="2441" spans="1:4" x14ac:dyDescent="0.2">
      <c r="A2441" t="s">
        <v>52</v>
      </c>
      <c r="B2441">
        <v>4.5</v>
      </c>
      <c r="C2441" t="s">
        <v>1584</v>
      </c>
    </row>
    <row r="2442" spans="1:4" x14ac:dyDescent="0.2">
      <c r="A2442" t="s">
        <v>200</v>
      </c>
      <c r="B2442">
        <v>0.3</v>
      </c>
      <c r="C2442">
        <v>0.2</v>
      </c>
    </row>
    <row r="2443" spans="1:4" x14ac:dyDescent="0.2">
      <c r="A2443" t="s">
        <v>52</v>
      </c>
      <c r="B2443">
        <v>5.4</v>
      </c>
      <c r="C2443">
        <v>-0.1</v>
      </c>
    </row>
    <row r="2444" spans="1:4" x14ac:dyDescent="0.2">
      <c r="A2444" t="s">
        <v>71</v>
      </c>
      <c r="B2444">
        <v>2.2999999999999998</v>
      </c>
      <c r="C2444">
        <v>0.1</v>
      </c>
    </row>
    <row r="2445" spans="1:4" x14ac:dyDescent="0.2">
      <c r="A2445" t="s">
        <v>71</v>
      </c>
      <c r="B2445">
        <v>10.3</v>
      </c>
      <c r="C2445">
        <v>0.2</v>
      </c>
    </row>
    <row r="2446" spans="1:4" x14ac:dyDescent="0.2">
      <c r="A2446" t="s">
        <v>52</v>
      </c>
      <c r="B2446">
        <v>0.3</v>
      </c>
      <c r="C2446">
        <v>0.1</v>
      </c>
    </row>
    <row r="2447" spans="1:4" x14ac:dyDescent="0.2">
      <c r="A2447" t="s">
        <v>57</v>
      </c>
      <c r="B2447">
        <v>30.95</v>
      </c>
      <c r="C2447">
        <v>0.05</v>
      </c>
    </row>
    <row r="2448" spans="1:4" x14ac:dyDescent="0.2">
      <c r="A2448" t="s">
        <v>1761</v>
      </c>
      <c r="B2448" t="s">
        <v>1661</v>
      </c>
      <c r="C2448" t="s">
        <v>1736</v>
      </c>
    </row>
    <row r="2449" spans="1:4" x14ac:dyDescent="0.2">
      <c r="A2449" t="s">
        <v>70</v>
      </c>
      <c r="B2449">
        <v>15.3</v>
      </c>
      <c r="C2449">
        <v>0.05</v>
      </c>
    </row>
    <row r="2450" spans="1:4" x14ac:dyDescent="0.2">
      <c r="A2450" t="s">
        <v>70</v>
      </c>
      <c r="B2450">
        <v>19.2</v>
      </c>
      <c r="C2450">
        <v>-0.1</v>
      </c>
    </row>
    <row r="2451" spans="1:4" x14ac:dyDescent="0.2">
      <c r="A2451" t="s">
        <v>131</v>
      </c>
      <c r="B2451">
        <v>0.6</v>
      </c>
      <c r="C2451">
        <v>0.15</v>
      </c>
    </row>
    <row r="2452" spans="1:4" x14ac:dyDescent="0.2">
      <c r="A2452" t="s">
        <v>110</v>
      </c>
      <c r="B2452" t="s">
        <v>1572</v>
      </c>
      <c r="C2452" t="s">
        <v>1573</v>
      </c>
      <c r="D2452" t="s">
        <v>1574</v>
      </c>
    </row>
    <row r="2453" spans="1:4" x14ac:dyDescent="0.2">
      <c r="A2453" t="s">
        <v>1575</v>
      </c>
      <c r="B2453" t="s">
        <v>1576</v>
      </c>
      <c r="C2453" t="s">
        <v>1577</v>
      </c>
      <c r="D2453" t="s">
        <v>1578</v>
      </c>
    </row>
    <row r="2454" spans="1:4" x14ac:dyDescent="0.2">
      <c r="A2454" t="s">
        <v>882</v>
      </c>
      <c r="B2454" t="s">
        <v>1579</v>
      </c>
      <c r="C2454" t="s">
        <v>1580</v>
      </c>
    </row>
    <row r="2455" spans="1:4" x14ac:dyDescent="0.2">
      <c r="A2455" t="s">
        <v>1581</v>
      </c>
      <c r="B2455" t="s">
        <v>1576</v>
      </c>
      <c r="C2455" t="s">
        <v>1577</v>
      </c>
      <c r="D2455" t="s">
        <v>1582</v>
      </c>
    </row>
    <row r="2456" spans="1:4" x14ac:dyDescent="0.2">
      <c r="A2456" t="s">
        <v>50</v>
      </c>
      <c r="B2456">
        <v>22</v>
      </c>
      <c r="C2456" t="s">
        <v>1634</v>
      </c>
      <c r="D2456">
        <v>0.2</v>
      </c>
    </row>
    <row r="2457" spans="1:4" x14ac:dyDescent="0.2">
      <c r="A2457" t="s">
        <v>52</v>
      </c>
      <c r="B2457">
        <v>7</v>
      </c>
      <c r="C2457" t="s">
        <v>1639</v>
      </c>
      <c r="D2457">
        <v>0.2</v>
      </c>
    </row>
    <row r="2458" spans="1:4" x14ac:dyDescent="0.2">
      <c r="A2458" t="s">
        <v>1605</v>
      </c>
      <c r="B2458">
        <v>10.5</v>
      </c>
      <c r="C2458" t="s">
        <v>1634</v>
      </c>
      <c r="D2458">
        <v>0.1</v>
      </c>
    </row>
    <row r="2459" spans="1:4" x14ac:dyDescent="0.2">
      <c r="A2459" t="s">
        <v>1605</v>
      </c>
      <c r="B2459">
        <v>3.5</v>
      </c>
      <c r="C2459" t="s">
        <v>1588</v>
      </c>
      <c r="D2459">
        <v>0.1</v>
      </c>
    </row>
    <row r="2460" spans="1:4" x14ac:dyDescent="0.2">
      <c r="A2460" t="s">
        <v>70</v>
      </c>
      <c r="B2460">
        <v>38.909999999999997</v>
      </c>
      <c r="C2460" t="s">
        <v>1639</v>
      </c>
      <c r="D2460">
        <v>0.06</v>
      </c>
    </row>
    <row r="2461" spans="1:4" x14ac:dyDescent="0.2">
      <c r="A2461" t="s">
        <v>70</v>
      </c>
      <c r="B2461">
        <v>15.3</v>
      </c>
      <c r="C2461" t="s">
        <v>1639</v>
      </c>
      <c r="D2461">
        <v>0.1</v>
      </c>
    </row>
    <row r="2462" spans="1:4" x14ac:dyDescent="0.2">
      <c r="A2462" t="s">
        <v>176</v>
      </c>
      <c r="B2462">
        <v>27</v>
      </c>
      <c r="C2462" t="s">
        <v>1634</v>
      </c>
      <c r="D2462">
        <v>0.1</v>
      </c>
    </row>
    <row r="2463" spans="1:4" x14ac:dyDescent="0.2">
      <c r="A2463" t="s">
        <v>176</v>
      </c>
      <c r="B2463">
        <v>34.9</v>
      </c>
      <c r="C2463" t="s">
        <v>1639</v>
      </c>
      <c r="D2463">
        <v>0.2</v>
      </c>
    </row>
    <row r="2464" spans="1:4" x14ac:dyDescent="0.2">
      <c r="A2464" t="s">
        <v>57</v>
      </c>
      <c r="B2464">
        <v>46.96</v>
      </c>
      <c r="C2464" t="s">
        <v>1588</v>
      </c>
      <c r="D2464">
        <v>0.05</v>
      </c>
    </row>
    <row r="2465" spans="1:4" x14ac:dyDescent="0.2">
      <c r="A2465" t="s">
        <v>57</v>
      </c>
      <c r="B2465">
        <v>39.5</v>
      </c>
      <c r="C2465" t="s">
        <v>1639</v>
      </c>
      <c r="D2465">
        <v>0.05</v>
      </c>
    </row>
    <row r="2466" spans="1:4" x14ac:dyDescent="0.2">
      <c r="A2466" t="s">
        <v>1762</v>
      </c>
      <c r="B2466" t="s">
        <v>1639</v>
      </c>
      <c r="C2466">
        <v>0.05</v>
      </c>
    </row>
    <row r="2467" spans="1:4" x14ac:dyDescent="0.2">
      <c r="A2467" t="s">
        <v>1763</v>
      </c>
      <c r="B2467" t="s">
        <v>1639</v>
      </c>
      <c r="C2467">
        <v>1.7999999999999999E-2</v>
      </c>
    </row>
    <row r="2468" spans="1:4" x14ac:dyDescent="0.2">
      <c r="A2468" t="s">
        <v>1764</v>
      </c>
      <c r="B2468" t="s">
        <v>1588</v>
      </c>
      <c r="C2468">
        <v>0.1</v>
      </c>
    </row>
    <row r="2469" spans="1:4" x14ac:dyDescent="0.2">
      <c r="A2469" t="s">
        <v>52</v>
      </c>
      <c r="B2469">
        <v>4.5</v>
      </c>
      <c r="C2469" t="s">
        <v>1634</v>
      </c>
      <c r="D2469">
        <v>0.1</v>
      </c>
    </row>
    <row r="2470" spans="1:4" x14ac:dyDescent="0.2">
      <c r="A2470" t="s">
        <v>52</v>
      </c>
      <c r="B2470">
        <v>5.4</v>
      </c>
      <c r="C2470" t="s">
        <v>1588</v>
      </c>
      <c r="D2470">
        <v>0.1</v>
      </c>
    </row>
    <row r="2471" spans="1:4" x14ac:dyDescent="0.2">
      <c r="A2471" t="s">
        <v>52</v>
      </c>
      <c r="B2471">
        <v>0.3</v>
      </c>
      <c r="C2471" t="s">
        <v>1639</v>
      </c>
      <c r="D2471">
        <v>0.1</v>
      </c>
    </row>
    <row r="2472" spans="1:4" x14ac:dyDescent="0.2">
      <c r="A2472" t="s">
        <v>200</v>
      </c>
      <c r="B2472">
        <v>0.3</v>
      </c>
      <c r="C2472" t="s">
        <v>1639</v>
      </c>
      <c r="D2472">
        <v>0.2</v>
      </c>
    </row>
    <row r="2473" spans="1:4" x14ac:dyDescent="0.2">
      <c r="A2473" t="s">
        <v>1765</v>
      </c>
      <c r="B2473">
        <v>0.1</v>
      </c>
      <c r="C2473" t="s">
        <v>1639</v>
      </c>
      <c r="D2473">
        <v>0.04</v>
      </c>
    </row>
    <row r="2474" spans="1:4" x14ac:dyDescent="0.2">
      <c r="A2474" t="s">
        <v>71</v>
      </c>
      <c r="B2474">
        <v>2.2999999999999998</v>
      </c>
      <c r="C2474" t="s">
        <v>1639</v>
      </c>
      <c r="D2474">
        <v>0.1</v>
      </c>
    </row>
    <row r="2475" spans="1:4" x14ac:dyDescent="0.2">
      <c r="A2475" t="s">
        <v>71</v>
      </c>
      <c r="B2475">
        <v>10.3</v>
      </c>
      <c r="C2475" t="s">
        <v>1639</v>
      </c>
      <c r="D2475">
        <v>0.2</v>
      </c>
    </row>
    <row r="2476" spans="1:4" x14ac:dyDescent="0.2">
      <c r="A2476" t="s">
        <v>131</v>
      </c>
      <c r="B2476">
        <v>0.6</v>
      </c>
      <c r="C2476" t="s">
        <v>1639</v>
      </c>
      <c r="D2476">
        <v>0.17</v>
      </c>
    </row>
    <row r="2477" spans="1:4" x14ac:dyDescent="0.2">
      <c r="A2477" t="s">
        <v>896</v>
      </c>
      <c r="B2477">
        <v>29.5</v>
      </c>
      <c r="C2477" t="s">
        <v>1588</v>
      </c>
      <c r="D2477">
        <v>0.3</v>
      </c>
    </row>
    <row r="2478" spans="1:4" x14ac:dyDescent="0.2">
      <c r="A2478" t="s">
        <v>77</v>
      </c>
      <c r="B2478" t="s">
        <v>1662</v>
      </c>
      <c r="C2478" t="s">
        <v>1634</v>
      </c>
      <c r="D2478" t="s">
        <v>1611</v>
      </c>
    </row>
    <row r="2479" spans="1:4" x14ac:dyDescent="0.2">
      <c r="A2479" t="s">
        <v>1766</v>
      </c>
      <c r="B2479" t="s">
        <v>1588</v>
      </c>
      <c r="C2479">
        <v>0.2</v>
      </c>
    </row>
    <row r="2480" spans="1:4" x14ac:dyDescent="0.2">
      <c r="A2480" t="s">
        <v>1767</v>
      </c>
      <c r="B2480" t="s">
        <v>1634</v>
      </c>
      <c r="C2480">
        <v>0.1</v>
      </c>
    </row>
    <row r="2481" spans="1:6" x14ac:dyDescent="0.2">
      <c r="A2481" t="s">
        <v>52</v>
      </c>
      <c r="B2481">
        <v>14.33</v>
      </c>
      <c r="C2481" t="s">
        <v>1634</v>
      </c>
      <c r="D2481">
        <v>0.2</v>
      </c>
    </row>
    <row r="2482" spans="1:6" x14ac:dyDescent="0.2">
      <c r="A2482" t="s">
        <v>698</v>
      </c>
      <c r="B2482">
        <v>16.25</v>
      </c>
      <c r="C2482" t="s">
        <v>1634</v>
      </c>
      <c r="D2482">
        <v>0.05</v>
      </c>
    </row>
    <row r="2483" spans="1:6" x14ac:dyDescent="0.2">
      <c r="A2483" t="s">
        <v>118</v>
      </c>
      <c r="B2483" t="s">
        <v>1655</v>
      </c>
      <c r="C2483">
        <v>16</v>
      </c>
    </row>
    <row r="2484" spans="1:6" x14ac:dyDescent="0.2">
      <c r="A2484" t="s">
        <v>120</v>
      </c>
      <c r="B2484">
        <v>0.08</v>
      </c>
      <c r="C2484" t="s">
        <v>1768</v>
      </c>
      <c r="D2484" t="s">
        <v>1769</v>
      </c>
      <c r="E2484" t="s">
        <v>1593</v>
      </c>
      <c r="F2484" t="s">
        <v>1594</v>
      </c>
    </row>
    <row r="2485" spans="1:6" x14ac:dyDescent="0.2">
      <c r="A2485" t="s">
        <v>120</v>
      </c>
      <c r="B2485">
        <v>0.08</v>
      </c>
      <c r="C2485" t="s">
        <v>1768</v>
      </c>
      <c r="D2485" t="s">
        <v>1770</v>
      </c>
      <c r="E2485" t="s">
        <v>1593</v>
      </c>
      <c r="F2485" t="s">
        <v>1594</v>
      </c>
    </row>
    <row r="2486" spans="1:6" x14ac:dyDescent="0.2">
      <c r="A2486" t="s">
        <v>110</v>
      </c>
      <c r="B2486" t="s">
        <v>1708</v>
      </c>
      <c r="C2486" t="s">
        <v>1771</v>
      </c>
      <c r="D2486" t="s">
        <v>1574</v>
      </c>
      <c r="E2486" t="s">
        <v>1772</v>
      </c>
    </row>
    <row r="2487" spans="1:6" x14ac:dyDescent="0.2">
      <c r="A2487" t="s">
        <v>1575</v>
      </c>
      <c r="B2487" t="s">
        <v>1576</v>
      </c>
      <c r="C2487" t="s">
        <v>1577</v>
      </c>
      <c r="D2487" t="s">
        <v>1578</v>
      </c>
    </row>
    <row r="2488" spans="1:6" x14ac:dyDescent="0.2">
      <c r="A2488" t="s">
        <v>882</v>
      </c>
      <c r="B2488" t="s">
        <v>1579</v>
      </c>
      <c r="C2488" t="s">
        <v>1580</v>
      </c>
    </row>
    <row r="2489" spans="1:6" x14ac:dyDescent="0.2">
      <c r="A2489" t="s">
        <v>1581</v>
      </c>
      <c r="B2489" t="s">
        <v>1576</v>
      </c>
      <c r="C2489" t="s">
        <v>1577</v>
      </c>
      <c r="D2489" t="s">
        <v>1582</v>
      </c>
    </row>
    <row r="2490" spans="1:6" x14ac:dyDescent="0.2">
      <c r="A2490" t="s">
        <v>50</v>
      </c>
      <c r="B2490">
        <v>22</v>
      </c>
      <c r="C2490" t="s">
        <v>1634</v>
      </c>
      <c r="D2490">
        <v>0.2</v>
      </c>
    </row>
    <row r="2491" spans="1:6" x14ac:dyDescent="0.2">
      <c r="A2491" t="s">
        <v>52</v>
      </c>
      <c r="B2491">
        <v>7</v>
      </c>
      <c r="C2491" t="s">
        <v>1639</v>
      </c>
      <c r="D2491">
        <v>0.2</v>
      </c>
    </row>
    <row r="2492" spans="1:6" x14ac:dyDescent="0.2">
      <c r="A2492" t="s">
        <v>1605</v>
      </c>
      <c r="B2492">
        <v>10.5</v>
      </c>
      <c r="C2492" t="s">
        <v>1634</v>
      </c>
      <c r="D2492">
        <v>0.1</v>
      </c>
    </row>
    <row r="2493" spans="1:6" x14ac:dyDescent="0.2">
      <c r="A2493" t="s">
        <v>1605</v>
      </c>
      <c r="B2493">
        <v>3.5</v>
      </c>
      <c r="C2493" t="s">
        <v>1588</v>
      </c>
      <c r="D2493">
        <v>0.1</v>
      </c>
    </row>
    <row r="2494" spans="1:6" x14ac:dyDescent="0.2">
      <c r="A2494" t="s">
        <v>70</v>
      </c>
      <c r="B2494">
        <v>38.909999999999997</v>
      </c>
      <c r="C2494" t="s">
        <v>1639</v>
      </c>
      <c r="D2494">
        <v>0.06</v>
      </c>
    </row>
    <row r="2495" spans="1:6" x14ac:dyDescent="0.2">
      <c r="A2495" t="s">
        <v>70</v>
      </c>
      <c r="B2495">
        <v>15.3</v>
      </c>
      <c r="C2495" t="s">
        <v>1639</v>
      </c>
      <c r="D2495">
        <v>0.1</v>
      </c>
    </row>
    <row r="2496" spans="1:6" x14ac:dyDescent="0.2">
      <c r="A2496" t="s">
        <v>176</v>
      </c>
      <c r="B2496">
        <v>27</v>
      </c>
      <c r="C2496" t="s">
        <v>1634</v>
      </c>
      <c r="D2496">
        <v>0.1</v>
      </c>
    </row>
    <row r="2497" spans="1:4" x14ac:dyDescent="0.2">
      <c r="A2497" t="s">
        <v>176</v>
      </c>
      <c r="B2497">
        <v>34.9</v>
      </c>
      <c r="C2497" t="s">
        <v>1639</v>
      </c>
      <c r="D2497">
        <v>0.2</v>
      </c>
    </row>
    <row r="2498" spans="1:4" x14ac:dyDescent="0.2">
      <c r="A2498" t="s">
        <v>57</v>
      </c>
      <c r="B2498">
        <v>46.96</v>
      </c>
      <c r="C2498" t="s">
        <v>1588</v>
      </c>
      <c r="D2498">
        <v>0.05</v>
      </c>
    </row>
    <row r="2499" spans="1:4" x14ac:dyDescent="0.2">
      <c r="A2499" t="s">
        <v>57</v>
      </c>
      <c r="B2499">
        <v>39.5</v>
      </c>
      <c r="C2499" t="s">
        <v>1639</v>
      </c>
      <c r="D2499">
        <v>0.05</v>
      </c>
    </row>
    <row r="2500" spans="1:4" x14ac:dyDescent="0.2">
      <c r="A2500" t="s">
        <v>1762</v>
      </c>
      <c r="B2500" t="s">
        <v>1639</v>
      </c>
      <c r="C2500">
        <v>0.05</v>
      </c>
    </row>
    <row r="2501" spans="1:4" x14ac:dyDescent="0.2">
      <c r="A2501" t="s">
        <v>1763</v>
      </c>
      <c r="B2501" t="s">
        <v>1639</v>
      </c>
      <c r="C2501">
        <v>1.7999999999999999E-2</v>
      </c>
    </row>
    <row r="2502" spans="1:4" x14ac:dyDescent="0.2">
      <c r="A2502" t="s">
        <v>1764</v>
      </c>
      <c r="B2502" t="s">
        <v>1588</v>
      </c>
      <c r="C2502">
        <v>0.1</v>
      </c>
    </row>
    <row r="2503" spans="1:4" x14ac:dyDescent="0.2">
      <c r="A2503" t="s">
        <v>52</v>
      </c>
      <c r="B2503">
        <v>4.5</v>
      </c>
      <c r="C2503" t="s">
        <v>1634</v>
      </c>
      <c r="D2503">
        <v>0.1</v>
      </c>
    </row>
    <row r="2504" spans="1:4" x14ac:dyDescent="0.2">
      <c r="A2504" t="s">
        <v>52</v>
      </c>
      <c r="B2504">
        <v>5.4</v>
      </c>
      <c r="C2504" t="s">
        <v>1588</v>
      </c>
      <c r="D2504">
        <v>0.1</v>
      </c>
    </row>
    <row r="2505" spans="1:4" x14ac:dyDescent="0.2">
      <c r="A2505" t="s">
        <v>52</v>
      </c>
      <c r="B2505">
        <v>0.3</v>
      </c>
      <c r="C2505" t="s">
        <v>1639</v>
      </c>
      <c r="D2505">
        <v>0.1</v>
      </c>
    </row>
    <row r="2506" spans="1:4" x14ac:dyDescent="0.2">
      <c r="A2506" t="s">
        <v>200</v>
      </c>
      <c r="B2506">
        <v>0.3</v>
      </c>
      <c r="C2506" t="s">
        <v>1639</v>
      </c>
      <c r="D2506">
        <v>0.2</v>
      </c>
    </row>
    <row r="2507" spans="1:4" x14ac:dyDescent="0.2">
      <c r="A2507" t="s">
        <v>1765</v>
      </c>
      <c r="B2507">
        <v>0.1</v>
      </c>
      <c r="C2507" t="s">
        <v>1639</v>
      </c>
      <c r="D2507">
        <v>0.04</v>
      </c>
    </row>
    <row r="2508" spans="1:4" x14ac:dyDescent="0.2">
      <c r="A2508" t="s">
        <v>71</v>
      </c>
      <c r="B2508">
        <v>2.2999999999999998</v>
      </c>
      <c r="C2508" t="s">
        <v>1639</v>
      </c>
      <c r="D2508">
        <v>0.1</v>
      </c>
    </row>
    <row r="2509" spans="1:4" x14ac:dyDescent="0.2">
      <c r="A2509" t="s">
        <v>71</v>
      </c>
      <c r="B2509">
        <v>10.3</v>
      </c>
      <c r="C2509" t="s">
        <v>1639</v>
      </c>
      <c r="D2509">
        <v>0.2</v>
      </c>
    </row>
    <row r="2510" spans="1:4" x14ac:dyDescent="0.2">
      <c r="A2510" t="s">
        <v>131</v>
      </c>
      <c r="B2510">
        <v>0.6</v>
      </c>
      <c r="C2510" t="s">
        <v>1639</v>
      </c>
      <c r="D2510">
        <v>0.17</v>
      </c>
    </row>
    <row r="2511" spans="1:4" x14ac:dyDescent="0.2">
      <c r="A2511" t="s">
        <v>896</v>
      </c>
      <c r="B2511">
        <v>29.5</v>
      </c>
      <c r="C2511" t="s">
        <v>1588</v>
      </c>
      <c r="D2511">
        <v>0.3</v>
      </c>
    </row>
    <row r="2512" spans="1:4" x14ac:dyDescent="0.2">
      <c r="A2512" t="s">
        <v>77</v>
      </c>
      <c r="B2512" t="s">
        <v>1662</v>
      </c>
      <c r="C2512" t="s">
        <v>1634</v>
      </c>
      <c r="D2512" t="s">
        <v>1611</v>
      </c>
    </row>
    <row r="2513" spans="1:6" x14ac:dyDescent="0.2">
      <c r="A2513" t="s">
        <v>1766</v>
      </c>
      <c r="B2513" t="s">
        <v>1588</v>
      </c>
      <c r="C2513">
        <v>0.2</v>
      </c>
    </row>
    <row r="2514" spans="1:6" x14ac:dyDescent="0.2">
      <c r="A2514" t="s">
        <v>1767</v>
      </c>
      <c r="B2514" t="s">
        <v>1634</v>
      </c>
      <c r="C2514">
        <v>0.1</v>
      </c>
    </row>
    <row r="2515" spans="1:6" x14ac:dyDescent="0.2">
      <c r="A2515" t="s">
        <v>52</v>
      </c>
      <c r="B2515">
        <v>14.33</v>
      </c>
      <c r="C2515" t="s">
        <v>1634</v>
      </c>
      <c r="D2515">
        <v>0.2</v>
      </c>
    </row>
    <row r="2516" spans="1:6" x14ac:dyDescent="0.2">
      <c r="A2516" t="s">
        <v>698</v>
      </c>
      <c r="B2516">
        <v>16.25</v>
      </c>
      <c r="C2516" t="s">
        <v>1634</v>
      </c>
      <c r="D2516">
        <v>0.05</v>
      </c>
    </row>
    <row r="2517" spans="1:6" x14ac:dyDescent="0.2">
      <c r="A2517" t="s">
        <v>118</v>
      </c>
      <c r="B2517" t="s">
        <v>1655</v>
      </c>
      <c r="C2517">
        <v>16</v>
      </c>
    </row>
    <row r="2518" spans="1:6" x14ac:dyDescent="0.2">
      <c r="A2518" t="s">
        <v>120</v>
      </c>
      <c r="B2518">
        <v>0.08</v>
      </c>
      <c r="C2518" t="s">
        <v>1768</v>
      </c>
      <c r="D2518" t="s">
        <v>1769</v>
      </c>
      <c r="E2518" t="s">
        <v>1593</v>
      </c>
      <c r="F2518" t="s">
        <v>1594</v>
      </c>
    </row>
    <row r="2519" spans="1:6" x14ac:dyDescent="0.2">
      <c r="A2519" t="s">
        <v>120</v>
      </c>
      <c r="B2519">
        <v>0.08</v>
      </c>
      <c r="C2519" t="s">
        <v>1768</v>
      </c>
      <c r="D2519" t="s">
        <v>1770</v>
      </c>
      <c r="E2519" t="s">
        <v>1593</v>
      </c>
      <c r="F2519" t="s">
        <v>1594</v>
      </c>
    </row>
    <row r="2520" spans="1:6" x14ac:dyDescent="0.2">
      <c r="A2520" t="s">
        <v>110</v>
      </c>
      <c r="B2520" t="s">
        <v>1708</v>
      </c>
      <c r="C2520" t="s">
        <v>1771</v>
      </c>
      <c r="D2520" t="s">
        <v>1574</v>
      </c>
      <c r="E2520" t="s">
        <v>1772</v>
      </c>
    </row>
    <row r="2521" spans="1:6" x14ac:dyDescent="0.2">
      <c r="A2521" t="s">
        <v>1575</v>
      </c>
      <c r="B2521" t="s">
        <v>1576</v>
      </c>
      <c r="C2521" t="s">
        <v>1577</v>
      </c>
      <c r="D2521" t="s">
        <v>1578</v>
      </c>
    </row>
    <row r="2522" spans="1:6" x14ac:dyDescent="0.2">
      <c r="A2522" t="s">
        <v>882</v>
      </c>
      <c r="B2522" t="s">
        <v>1579</v>
      </c>
      <c r="C2522" t="s">
        <v>1580</v>
      </c>
    </row>
    <row r="2523" spans="1:6" x14ac:dyDescent="0.2">
      <c r="A2523" t="s">
        <v>1595</v>
      </c>
      <c r="B2523" t="s">
        <v>1596</v>
      </c>
      <c r="C2523" t="s">
        <v>1597</v>
      </c>
    </row>
    <row r="2524" spans="1:6" x14ac:dyDescent="0.2">
      <c r="A2524" t="s">
        <v>1595</v>
      </c>
      <c r="B2524" t="s">
        <v>1598</v>
      </c>
      <c r="C2524" t="s">
        <v>1599</v>
      </c>
      <c r="D2524" t="s">
        <v>1597</v>
      </c>
    </row>
    <row r="2525" spans="1:6" x14ac:dyDescent="0.2">
      <c r="A2525" t="s">
        <v>114</v>
      </c>
      <c r="B2525">
        <v>54.7</v>
      </c>
      <c r="C2525" t="s">
        <v>1634</v>
      </c>
      <c r="D2525">
        <v>0.1</v>
      </c>
    </row>
    <row r="2526" spans="1:6" x14ac:dyDescent="0.2">
      <c r="A2526" t="s">
        <v>1633</v>
      </c>
      <c r="B2526" t="s">
        <v>1773</v>
      </c>
    </row>
    <row r="2527" spans="1:6" x14ac:dyDescent="0.2">
      <c r="A2527" t="s">
        <v>52</v>
      </c>
      <c r="B2527">
        <v>5.5</v>
      </c>
      <c r="C2527" t="s">
        <v>1584</v>
      </c>
    </row>
    <row r="2528" spans="1:6" x14ac:dyDescent="0.2">
      <c r="A2528" t="s">
        <v>1605</v>
      </c>
      <c r="B2528">
        <v>25.35</v>
      </c>
      <c r="C2528" t="s">
        <v>1584</v>
      </c>
    </row>
    <row r="2529" spans="1:6" x14ac:dyDescent="0.2">
      <c r="A2529" t="s">
        <v>203</v>
      </c>
    </row>
    <row r="2530" spans="1:6" x14ac:dyDescent="0.2">
      <c r="A2530" t="s">
        <v>57</v>
      </c>
      <c r="B2530">
        <v>26</v>
      </c>
      <c r="C2530">
        <v>0.03</v>
      </c>
    </row>
    <row r="2531" spans="1:6" x14ac:dyDescent="0.2">
      <c r="A2531" t="s">
        <v>207</v>
      </c>
      <c r="B2531">
        <v>22</v>
      </c>
      <c r="C2531" t="s">
        <v>1584</v>
      </c>
    </row>
    <row r="2532" spans="1:6" x14ac:dyDescent="0.2">
      <c r="A2532" t="s">
        <v>207</v>
      </c>
      <c r="B2532">
        <v>21.1</v>
      </c>
      <c r="C2532">
        <v>-0.05</v>
      </c>
    </row>
    <row r="2533" spans="1:6" x14ac:dyDescent="0.2">
      <c r="A2533" t="s">
        <v>52</v>
      </c>
      <c r="B2533">
        <v>6.8</v>
      </c>
      <c r="C2533">
        <f>0.1/-0.25</f>
        <v>-0.4</v>
      </c>
    </row>
    <row r="2534" spans="1:6" x14ac:dyDescent="0.2">
      <c r="A2534" t="s">
        <v>70</v>
      </c>
      <c r="B2534">
        <v>18.2</v>
      </c>
      <c r="C2534">
        <v>0.2</v>
      </c>
    </row>
    <row r="2535" spans="1:6" x14ac:dyDescent="0.2">
      <c r="A2535" t="s">
        <v>70</v>
      </c>
      <c r="B2535">
        <v>19</v>
      </c>
      <c r="C2535" t="s">
        <v>1585</v>
      </c>
    </row>
    <row r="2536" spans="1:6" x14ac:dyDescent="0.2">
      <c r="A2536" t="s">
        <v>131</v>
      </c>
      <c r="B2536">
        <v>2.2000000000000002</v>
      </c>
      <c r="C2536" t="s">
        <v>1584</v>
      </c>
    </row>
    <row r="2537" spans="1:6" x14ac:dyDescent="0.2">
      <c r="A2537" t="s">
        <v>131</v>
      </c>
      <c r="B2537">
        <v>2.2000000000000002</v>
      </c>
      <c r="C2537">
        <v>0.2</v>
      </c>
    </row>
    <row r="2538" spans="1:6" x14ac:dyDescent="0.2">
      <c r="A2538" t="s">
        <v>197</v>
      </c>
      <c r="B2538" t="s">
        <v>1571</v>
      </c>
      <c r="C2538">
        <v>0.5</v>
      </c>
    </row>
    <row r="2539" spans="1:6" x14ac:dyDescent="0.2">
      <c r="A2539" t="s">
        <v>70</v>
      </c>
      <c r="B2539">
        <v>1.8</v>
      </c>
      <c r="C2539" t="s">
        <v>1583</v>
      </c>
    </row>
    <row r="2540" spans="1:6" x14ac:dyDescent="0.2">
      <c r="A2540" t="s">
        <v>118</v>
      </c>
      <c r="B2540" t="s">
        <v>1571</v>
      </c>
      <c r="C2540" t="s">
        <v>1655</v>
      </c>
      <c r="D2540">
        <v>10</v>
      </c>
    </row>
    <row r="2541" spans="1:6" x14ac:dyDescent="0.2">
      <c r="A2541" t="s">
        <v>197</v>
      </c>
      <c r="B2541" t="s">
        <v>1571</v>
      </c>
      <c r="C2541">
        <v>0.05</v>
      </c>
      <c r="D2541" t="s">
        <v>1593</v>
      </c>
      <c r="E2541" t="s">
        <v>1659</v>
      </c>
    </row>
    <row r="2542" spans="1:6" x14ac:dyDescent="0.2">
      <c r="A2542" t="s">
        <v>204</v>
      </c>
    </row>
    <row r="2543" spans="1:6" x14ac:dyDescent="0.2">
      <c r="A2543" t="s">
        <v>1774</v>
      </c>
      <c r="B2543" t="s">
        <v>1606</v>
      </c>
    </row>
    <row r="2544" spans="1:6" x14ac:dyDescent="0.2">
      <c r="A2544" t="s">
        <v>118</v>
      </c>
      <c r="B2544" t="s">
        <v>1655</v>
      </c>
      <c r="C2544">
        <v>6.3</v>
      </c>
      <c r="D2544" t="s">
        <v>1679</v>
      </c>
      <c r="E2544" t="s">
        <v>1775</v>
      </c>
      <c r="F2544" t="s">
        <v>1776</v>
      </c>
    </row>
    <row r="2545" spans="1:5" x14ac:dyDescent="0.2">
      <c r="A2545" t="s">
        <v>1777</v>
      </c>
      <c r="B2545" t="s">
        <v>1571</v>
      </c>
      <c r="C2545">
        <v>0.5</v>
      </c>
    </row>
    <row r="2546" spans="1:5" x14ac:dyDescent="0.2">
      <c r="A2546" t="s">
        <v>72</v>
      </c>
      <c r="B2546">
        <v>0.5</v>
      </c>
      <c r="C2546" t="s">
        <v>1778</v>
      </c>
      <c r="D2546">
        <v>-0.1</v>
      </c>
    </row>
    <row r="2547" spans="1:5" x14ac:dyDescent="0.2">
      <c r="A2547" t="s">
        <v>61</v>
      </c>
      <c r="B2547" t="s">
        <v>1571</v>
      </c>
      <c r="C2547">
        <v>0.05</v>
      </c>
      <c r="D2547" t="s">
        <v>1593</v>
      </c>
      <c r="E2547" t="s">
        <v>1594</v>
      </c>
    </row>
    <row r="2548" spans="1:5" x14ac:dyDescent="0.2">
      <c r="A2548" t="s">
        <v>120</v>
      </c>
      <c r="B2548" t="s">
        <v>1645</v>
      </c>
      <c r="C2548">
        <v>0.1</v>
      </c>
    </row>
    <row r="2549" spans="1:5" x14ac:dyDescent="0.2">
      <c r="A2549" t="s">
        <v>71</v>
      </c>
      <c r="B2549">
        <v>1.4</v>
      </c>
      <c r="C2549" t="s">
        <v>1583</v>
      </c>
    </row>
    <row r="2550" spans="1:5" x14ac:dyDescent="0.2">
      <c r="A2550" t="s">
        <v>70</v>
      </c>
      <c r="B2550">
        <v>24.6</v>
      </c>
      <c r="C2550">
        <v>0.1</v>
      </c>
    </row>
    <row r="2551" spans="1:5" x14ac:dyDescent="0.2">
      <c r="A2551" t="s">
        <v>176</v>
      </c>
      <c r="B2551">
        <v>21.1</v>
      </c>
      <c r="C2551">
        <v>0.1</v>
      </c>
    </row>
    <row r="2552" spans="1:5" x14ac:dyDescent="0.2">
      <c r="A2552" t="s">
        <v>77</v>
      </c>
      <c r="B2552" t="s">
        <v>1679</v>
      </c>
      <c r="C2552" t="s">
        <v>1779</v>
      </c>
      <c r="D2552" t="s">
        <v>1780</v>
      </c>
      <c r="E2552" t="s">
        <v>1781</v>
      </c>
    </row>
    <row r="2553" spans="1:5" x14ac:dyDescent="0.2">
      <c r="A2553" t="s">
        <v>1782</v>
      </c>
      <c r="B2553" t="s">
        <v>1783</v>
      </c>
      <c r="C2553" t="s">
        <v>1784</v>
      </c>
      <c r="D2553" t="s">
        <v>1785</v>
      </c>
    </row>
    <row r="2554" spans="1:5" x14ac:dyDescent="0.2">
      <c r="A2554" t="s">
        <v>1575</v>
      </c>
      <c r="B2554" t="s">
        <v>1576</v>
      </c>
      <c r="C2554" t="s">
        <v>1577</v>
      </c>
      <c r="D2554" t="s">
        <v>1578</v>
      </c>
    </row>
    <row r="2555" spans="1:5" x14ac:dyDescent="0.2">
      <c r="A2555" t="s">
        <v>882</v>
      </c>
      <c r="B2555" t="s">
        <v>1579</v>
      </c>
      <c r="C2555" t="s">
        <v>1580</v>
      </c>
    </row>
    <row r="2556" spans="1:5" x14ac:dyDescent="0.2">
      <c r="A2556" t="s">
        <v>1581</v>
      </c>
      <c r="B2556" t="s">
        <v>1576</v>
      </c>
      <c r="C2556" t="s">
        <v>1577</v>
      </c>
      <c r="D2556" t="s">
        <v>1582</v>
      </c>
    </row>
    <row r="2557" spans="1:5" x14ac:dyDescent="0.2">
      <c r="A2557" t="s">
        <v>52</v>
      </c>
      <c r="B2557">
        <v>5</v>
      </c>
      <c r="C2557" t="s">
        <v>1606</v>
      </c>
    </row>
    <row r="2558" spans="1:5" x14ac:dyDescent="0.2">
      <c r="A2558" t="s">
        <v>52</v>
      </c>
      <c r="B2558">
        <v>4.3</v>
      </c>
      <c r="C2558" t="s">
        <v>1606</v>
      </c>
    </row>
    <row r="2559" spans="1:5" x14ac:dyDescent="0.2">
      <c r="A2559" t="s">
        <v>52</v>
      </c>
      <c r="B2559" s="10">
        <v>45481</v>
      </c>
      <c r="C2559" t="s">
        <v>1634</v>
      </c>
      <c r="D2559" t="s">
        <v>1635</v>
      </c>
    </row>
    <row r="2560" spans="1:5" x14ac:dyDescent="0.2">
      <c r="A2560" t="s">
        <v>1605</v>
      </c>
      <c r="B2560">
        <v>9.6999999999999993</v>
      </c>
      <c r="C2560" t="s">
        <v>1606</v>
      </c>
    </row>
    <row r="2561" spans="1:7" x14ac:dyDescent="0.2">
      <c r="A2561" t="s">
        <v>177</v>
      </c>
      <c r="B2561">
        <v>2</v>
      </c>
      <c r="C2561" t="s">
        <v>1606</v>
      </c>
    </row>
    <row r="2562" spans="1:7" x14ac:dyDescent="0.2">
      <c r="A2562" t="s">
        <v>70</v>
      </c>
      <c r="B2562">
        <v>18.2</v>
      </c>
      <c r="C2562">
        <v>0.2</v>
      </c>
    </row>
    <row r="2563" spans="1:7" x14ac:dyDescent="0.2">
      <c r="A2563" t="s">
        <v>57</v>
      </c>
      <c r="B2563">
        <v>24.8</v>
      </c>
      <c r="C2563" t="s">
        <v>1656</v>
      </c>
    </row>
    <row r="2564" spans="1:7" x14ac:dyDescent="0.2">
      <c r="A2564" t="s">
        <v>1688</v>
      </c>
      <c r="B2564">
        <v>27</v>
      </c>
      <c r="C2564" t="s">
        <v>1786</v>
      </c>
    </row>
    <row r="2565" spans="1:7" x14ac:dyDescent="0.2">
      <c r="A2565" t="s">
        <v>207</v>
      </c>
      <c r="B2565">
        <v>24</v>
      </c>
      <c r="C2565">
        <v>-0.05</v>
      </c>
    </row>
    <row r="2566" spans="1:7" x14ac:dyDescent="0.2">
      <c r="A2566" t="s">
        <v>131</v>
      </c>
      <c r="B2566" t="s">
        <v>1787</v>
      </c>
    </row>
    <row r="2567" spans="1:7" x14ac:dyDescent="0.2">
      <c r="A2567" t="s">
        <v>61</v>
      </c>
      <c r="B2567">
        <v>0.05</v>
      </c>
      <c r="C2567" t="s">
        <v>1593</v>
      </c>
      <c r="D2567" t="s">
        <v>1594</v>
      </c>
    </row>
    <row r="2568" spans="1:7" x14ac:dyDescent="0.2">
      <c r="A2568" t="s">
        <v>1777</v>
      </c>
      <c r="B2568" t="s">
        <v>1571</v>
      </c>
      <c r="C2568">
        <v>0.4</v>
      </c>
    </row>
    <row r="2569" spans="1:7" x14ac:dyDescent="0.2">
      <c r="A2569" t="s">
        <v>118</v>
      </c>
      <c r="B2569">
        <v>0.8</v>
      </c>
      <c r="C2569" t="s">
        <v>1123</v>
      </c>
      <c r="D2569">
        <v>1</v>
      </c>
      <c r="E2569" t="s">
        <v>1620</v>
      </c>
      <c r="F2569" t="s">
        <v>1788</v>
      </c>
      <c r="G2569">
        <v>4</v>
      </c>
    </row>
    <row r="2570" spans="1:7" x14ac:dyDescent="0.2">
      <c r="A2570" t="s">
        <v>118</v>
      </c>
      <c r="B2570" t="s">
        <v>1655</v>
      </c>
      <c r="C2570">
        <v>6.3</v>
      </c>
    </row>
    <row r="2571" spans="1:7" x14ac:dyDescent="0.2">
      <c r="A2571" t="s">
        <v>120</v>
      </c>
      <c r="B2571">
        <v>0.1</v>
      </c>
    </row>
    <row r="2572" spans="1:7" x14ac:dyDescent="0.2">
      <c r="A2572" t="s">
        <v>110</v>
      </c>
    </row>
    <row r="2573" spans="1:7" x14ac:dyDescent="0.2">
      <c r="A2573" t="s">
        <v>169</v>
      </c>
    </row>
    <row r="2574" spans="1:7" x14ac:dyDescent="0.2">
      <c r="A2574" t="s">
        <v>1575</v>
      </c>
      <c r="B2574" t="s">
        <v>1576</v>
      </c>
      <c r="C2574" t="s">
        <v>1577</v>
      </c>
      <c r="D2574" t="s">
        <v>1578</v>
      </c>
    </row>
    <row r="2575" spans="1:7" x14ac:dyDescent="0.2">
      <c r="A2575" t="s">
        <v>882</v>
      </c>
      <c r="B2575" t="s">
        <v>1579</v>
      </c>
      <c r="C2575" t="s">
        <v>1580</v>
      </c>
    </row>
    <row r="2576" spans="1:7" x14ac:dyDescent="0.2">
      <c r="A2576" t="s">
        <v>1581</v>
      </c>
      <c r="B2576" t="s">
        <v>1576</v>
      </c>
      <c r="C2576" t="s">
        <v>1577</v>
      </c>
      <c r="D2576" t="s">
        <v>1582</v>
      </c>
    </row>
    <row r="2577" spans="1:4" x14ac:dyDescent="0.2">
      <c r="A2577" t="s">
        <v>1595</v>
      </c>
      <c r="B2577" t="s">
        <v>1596</v>
      </c>
      <c r="C2577" t="s">
        <v>1597</v>
      </c>
    </row>
    <row r="2578" spans="1:4" x14ac:dyDescent="0.2">
      <c r="A2578" t="s">
        <v>1595</v>
      </c>
      <c r="B2578" t="s">
        <v>1598</v>
      </c>
      <c r="C2578" t="s">
        <v>1599</v>
      </c>
      <c r="D2578" t="s">
        <v>1597</v>
      </c>
    </row>
    <row r="2579" spans="1:4" x14ac:dyDescent="0.2">
      <c r="A2579" t="s">
        <v>114</v>
      </c>
      <c r="B2579">
        <v>12.8</v>
      </c>
      <c r="C2579">
        <v>-0.15</v>
      </c>
    </row>
    <row r="2580" spans="1:4" x14ac:dyDescent="0.2">
      <c r="A2580" t="s">
        <v>177</v>
      </c>
      <c r="B2580">
        <v>1.5</v>
      </c>
      <c r="C2580" t="s">
        <v>1584</v>
      </c>
    </row>
    <row r="2581" spans="1:4" x14ac:dyDescent="0.2">
      <c r="A2581" t="s">
        <v>70</v>
      </c>
      <c r="B2581">
        <v>12.75</v>
      </c>
      <c r="C2581">
        <v>1.7999999999999999E-2</v>
      </c>
    </row>
    <row r="2582" spans="1:4" x14ac:dyDescent="0.2">
      <c r="A2582" t="s">
        <v>1575</v>
      </c>
      <c r="B2582" t="s">
        <v>1576</v>
      </c>
      <c r="C2582" t="s">
        <v>1577</v>
      </c>
      <c r="D2582" t="s">
        <v>1578</v>
      </c>
    </row>
    <row r="2583" spans="1:4" x14ac:dyDescent="0.2">
      <c r="A2583" t="s">
        <v>882</v>
      </c>
      <c r="B2583" t="s">
        <v>1579</v>
      </c>
      <c r="C2583" t="s">
        <v>1580</v>
      </c>
    </row>
    <row r="2584" spans="1:4" x14ac:dyDescent="0.2">
      <c r="A2584" t="s">
        <v>50</v>
      </c>
      <c r="B2584">
        <v>12.8</v>
      </c>
      <c r="C2584">
        <v>-0.15</v>
      </c>
    </row>
    <row r="2585" spans="1:4" x14ac:dyDescent="0.2">
      <c r="A2585" t="s">
        <v>52</v>
      </c>
      <c r="B2585">
        <v>4.4000000000000004</v>
      </c>
      <c r="C2585" t="s">
        <v>1634</v>
      </c>
      <c r="D2585">
        <v>0.1</v>
      </c>
    </row>
    <row r="2586" spans="1:4" x14ac:dyDescent="0.2">
      <c r="A2586" t="s">
        <v>57</v>
      </c>
      <c r="B2586">
        <v>19.5</v>
      </c>
      <c r="C2586" t="s">
        <v>1634</v>
      </c>
      <c r="D2586">
        <v>0.2</v>
      </c>
    </row>
    <row r="2587" spans="1:4" x14ac:dyDescent="0.2">
      <c r="A2587" t="s">
        <v>57</v>
      </c>
      <c r="B2587">
        <v>19.97</v>
      </c>
      <c r="C2587" t="s">
        <v>1588</v>
      </c>
      <c r="D2587">
        <v>0.05</v>
      </c>
    </row>
    <row r="2588" spans="1:4" x14ac:dyDescent="0.2">
      <c r="A2588" t="s">
        <v>207</v>
      </c>
      <c r="B2588">
        <v>16</v>
      </c>
      <c r="C2588" t="s">
        <v>1634</v>
      </c>
      <c r="D2588">
        <v>0.06</v>
      </c>
    </row>
    <row r="2589" spans="1:4" x14ac:dyDescent="0.2">
      <c r="A2589" t="s">
        <v>70</v>
      </c>
      <c r="B2589">
        <v>12.75</v>
      </c>
      <c r="C2589">
        <v>1.7999999999999999E-2</v>
      </c>
    </row>
    <row r="2590" spans="1:4" x14ac:dyDescent="0.2">
      <c r="A2590" t="s">
        <v>131</v>
      </c>
      <c r="B2590">
        <v>3.4</v>
      </c>
      <c r="C2590" t="s">
        <v>1634</v>
      </c>
      <c r="D2590">
        <v>0.1</v>
      </c>
    </row>
    <row r="2591" spans="1:4" x14ac:dyDescent="0.2">
      <c r="A2591" t="s">
        <v>57</v>
      </c>
      <c r="B2591">
        <v>18.5</v>
      </c>
      <c r="C2591" t="s">
        <v>1639</v>
      </c>
      <c r="D2591">
        <v>0.2</v>
      </c>
    </row>
    <row r="2592" spans="1:4" x14ac:dyDescent="0.2">
      <c r="A2592" t="s">
        <v>52</v>
      </c>
      <c r="B2592">
        <v>3</v>
      </c>
      <c r="C2592" t="s">
        <v>1606</v>
      </c>
    </row>
    <row r="2593" spans="1:8" x14ac:dyDescent="0.2">
      <c r="A2593" t="s">
        <v>120</v>
      </c>
      <c r="B2593" t="s">
        <v>1645</v>
      </c>
      <c r="C2593">
        <v>0.2</v>
      </c>
    </row>
    <row r="2594" spans="1:8" x14ac:dyDescent="0.2">
      <c r="A2594" t="s">
        <v>118</v>
      </c>
      <c r="B2594" t="s">
        <v>1645</v>
      </c>
      <c r="C2594" t="s">
        <v>1619</v>
      </c>
      <c r="D2594">
        <v>3.2</v>
      </c>
      <c r="E2594" t="s">
        <v>1789</v>
      </c>
      <c r="F2594" t="s">
        <v>1679</v>
      </c>
      <c r="G2594" t="s">
        <v>1775</v>
      </c>
      <c r="H2594" t="s">
        <v>1790</v>
      </c>
    </row>
    <row r="2595" spans="1:8" x14ac:dyDescent="0.2">
      <c r="A2595" t="s">
        <v>110</v>
      </c>
      <c r="B2595" t="s">
        <v>1724</v>
      </c>
      <c r="C2595" t="s">
        <v>1708</v>
      </c>
      <c r="D2595" t="s">
        <v>1791</v>
      </c>
    </row>
    <row r="2596" spans="1:8" x14ac:dyDescent="0.2">
      <c r="A2596" t="s">
        <v>1575</v>
      </c>
      <c r="B2596" t="s">
        <v>1576</v>
      </c>
      <c r="C2596" t="s">
        <v>1577</v>
      </c>
      <c r="D2596" t="s">
        <v>1578</v>
      </c>
    </row>
    <row r="2597" spans="1:8" x14ac:dyDescent="0.2">
      <c r="A2597" t="s">
        <v>882</v>
      </c>
      <c r="B2597" t="s">
        <v>1579</v>
      </c>
      <c r="C2597" t="s">
        <v>1580</v>
      </c>
    </row>
    <row r="2598" spans="1:8" x14ac:dyDescent="0.2">
      <c r="A2598" t="s">
        <v>1581</v>
      </c>
      <c r="B2598" t="s">
        <v>1576</v>
      </c>
      <c r="C2598" t="s">
        <v>1577</v>
      </c>
      <c r="D2598" t="s">
        <v>1582</v>
      </c>
    </row>
    <row r="2599" spans="1:8" x14ac:dyDescent="0.2">
      <c r="A2599" t="s">
        <v>1595</v>
      </c>
      <c r="B2599" t="s">
        <v>1596</v>
      </c>
      <c r="C2599" t="s">
        <v>1597</v>
      </c>
    </row>
    <row r="2600" spans="1:8" x14ac:dyDescent="0.2">
      <c r="A2600" t="s">
        <v>1595</v>
      </c>
      <c r="B2600" t="s">
        <v>1598</v>
      </c>
      <c r="C2600" t="s">
        <v>1599</v>
      </c>
      <c r="D2600" t="s">
        <v>1597</v>
      </c>
    </row>
    <row r="2601" spans="1:8" x14ac:dyDescent="0.2">
      <c r="A2601" t="s">
        <v>50</v>
      </c>
      <c r="B2601">
        <v>12.8</v>
      </c>
      <c r="C2601">
        <v>-0.15</v>
      </c>
    </row>
    <row r="2602" spans="1:8" x14ac:dyDescent="0.2">
      <c r="A2602" t="s">
        <v>52</v>
      </c>
      <c r="B2602">
        <v>4.4000000000000004</v>
      </c>
      <c r="C2602" t="s">
        <v>1634</v>
      </c>
      <c r="D2602">
        <v>0.1</v>
      </c>
    </row>
    <row r="2603" spans="1:8" x14ac:dyDescent="0.2">
      <c r="A2603" t="s">
        <v>57</v>
      </c>
      <c r="B2603">
        <v>19.5</v>
      </c>
      <c r="C2603" t="s">
        <v>1634</v>
      </c>
      <c r="D2603">
        <v>0.2</v>
      </c>
    </row>
    <row r="2604" spans="1:8" x14ac:dyDescent="0.2">
      <c r="A2604" t="s">
        <v>57</v>
      </c>
      <c r="B2604">
        <v>19.97</v>
      </c>
      <c r="C2604" t="s">
        <v>1588</v>
      </c>
      <c r="D2604">
        <v>0.05</v>
      </c>
    </row>
    <row r="2605" spans="1:8" x14ac:dyDescent="0.2">
      <c r="A2605" t="s">
        <v>207</v>
      </c>
      <c r="B2605">
        <v>16</v>
      </c>
      <c r="C2605" t="s">
        <v>1634</v>
      </c>
      <c r="D2605">
        <v>0.06</v>
      </c>
    </row>
    <row r="2606" spans="1:8" x14ac:dyDescent="0.2">
      <c r="A2606" t="s">
        <v>70</v>
      </c>
      <c r="B2606">
        <v>12.75</v>
      </c>
      <c r="C2606">
        <v>1.7999999999999999E-2</v>
      </c>
    </row>
    <row r="2607" spans="1:8" x14ac:dyDescent="0.2">
      <c r="A2607" t="s">
        <v>131</v>
      </c>
      <c r="B2607">
        <v>3.4</v>
      </c>
      <c r="C2607" t="s">
        <v>1634</v>
      </c>
      <c r="D2607">
        <v>0.1</v>
      </c>
    </row>
    <row r="2608" spans="1:8" x14ac:dyDescent="0.2">
      <c r="A2608" t="s">
        <v>57</v>
      </c>
      <c r="B2608">
        <v>18.5</v>
      </c>
      <c r="C2608" t="s">
        <v>1639</v>
      </c>
      <c r="D2608">
        <v>0.2</v>
      </c>
    </row>
    <row r="2609" spans="1:8" x14ac:dyDescent="0.2">
      <c r="A2609" t="s">
        <v>52</v>
      </c>
      <c r="B2609">
        <v>3</v>
      </c>
      <c r="C2609" t="s">
        <v>1606</v>
      </c>
    </row>
    <row r="2610" spans="1:8" x14ac:dyDescent="0.2">
      <c r="A2610" t="s">
        <v>120</v>
      </c>
      <c r="B2610" t="s">
        <v>1645</v>
      </c>
      <c r="C2610">
        <v>0.2</v>
      </c>
    </row>
    <row r="2611" spans="1:8" x14ac:dyDescent="0.2">
      <c r="A2611" t="s">
        <v>118</v>
      </c>
      <c r="B2611" t="s">
        <v>1645</v>
      </c>
      <c r="C2611" t="s">
        <v>1619</v>
      </c>
      <c r="D2611">
        <v>3.2</v>
      </c>
      <c r="E2611" t="s">
        <v>1789</v>
      </c>
      <c r="F2611" t="s">
        <v>1679</v>
      </c>
      <c r="G2611" t="s">
        <v>1775</v>
      </c>
      <c r="H2611" t="s">
        <v>1790</v>
      </c>
    </row>
    <row r="2612" spans="1:8" x14ac:dyDescent="0.2">
      <c r="A2612" t="s">
        <v>110</v>
      </c>
      <c r="B2612" t="s">
        <v>1724</v>
      </c>
      <c r="C2612" t="s">
        <v>1708</v>
      </c>
      <c r="D2612" t="s">
        <v>1791</v>
      </c>
    </row>
    <row r="2613" spans="1:8" x14ac:dyDescent="0.2">
      <c r="A2613" t="s">
        <v>1575</v>
      </c>
      <c r="B2613" t="s">
        <v>1576</v>
      </c>
      <c r="C2613" t="s">
        <v>1577</v>
      </c>
      <c r="D2613" t="s">
        <v>1578</v>
      </c>
    </row>
    <row r="2614" spans="1:8" x14ac:dyDescent="0.2">
      <c r="A2614" t="s">
        <v>882</v>
      </c>
      <c r="B2614" t="s">
        <v>1579</v>
      </c>
      <c r="C2614" t="s">
        <v>1580</v>
      </c>
    </row>
    <row r="2615" spans="1:8" x14ac:dyDescent="0.2">
      <c r="A2615" t="s">
        <v>1581</v>
      </c>
      <c r="B2615" t="s">
        <v>1576</v>
      </c>
      <c r="C2615" t="s">
        <v>1577</v>
      </c>
      <c r="D2615" t="s">
        <v>1582</v>
      </c>
    </row>
    <row r="2616" spans="1:8" x14ac:dyDescent="0.2">
      <c r="A2616" t="s">
        <v>1595</v>
      </c>
      <c r="B2616" t="s">
        <v>1596</v>
      </c>
      <c r="C2616" t="s">
        <v>1597</v>
      </c>
    </row>
    <row r="2617" spans="1:8" x14ac:dyDescent="0.2">
      <c r="A2617" t="s">
        <v>1595</v>
      </c>
      <c r="B2617" t="s">
        <v>1598</v>
      </c>
      <c r="C2617" t="s">
        <v>1599</v>
      </c>
      <c r="D2617" t="s">
        <v>1597</v>
      </c>
    </row>
    <row r="2618" spans="1:8" x14ac:dyDescent="0.2">
      <c r="A2618" t="s">
        <v>50</v>
      </c>
      <c r="B2618">
        <v>54.6</v>
      </c>
      <c r="C2618">
        <v>0.1</v>
      </c>
    </row>
    <row r="2619" spans="1:8" x14ac:dyDescent="0.2">
      <c r="A2619" t="s">
        <v>52</v>
      </c>
      <c r="B2619">
        <v>6.8</v>
      </c>
      <c r="C2619" t="s">
        <v>1606</v>
      </c>
    </row>
    <row r="2620" spans="1:8" x14ac:dyDescent="0.2">
      <c r="A2620" t="s">
        <v>1792</v>
      </c>
      <c r="B2620" t="s">
        <v>1644</v>
      </c>
      <c r="C2620">
        <v>33</v>
      </c>
      <c r="D2620" t="s">
        <v>1693</v>
      </c>
    </row>
    <row r="2621" spans="1:8" x14ac:dyDescent="0.2">
      <c r="A2621" t="s">
        <v>1605</v>
      </c>
      <c r="B2621">
        <v>8.8000000000000007</v>
      </c>
      <c r="C2621" t="s">
        <v>1634</v>
      </c>
      <c r="D2621">
        <v>0.2</v>
      </c>
    </row>
    <row r="2622" spans="1:8" x14ac:dyDescent="0.2">
      <c r="A2622" t="s">
        <v>1792</v>
      </c>
      <c r="B2622" t="s">
        <v>1644</v>
      </c>
      <c r="C2622">
        <v>32.700000000000003</v>
      </c>
      <c r="D2622" t="s">
        <v>1693</v>
      </c>
    </row>
    <row r="2623" spans="1:8" x14ac:dyDescent="0.2">
      <c r="A2623" t="s">
        <v>70</v>
      </c>
      <c r="B2623">
        <v>30</v>
      </c>
      <c r="C2623">
        <v>0.2</v>
      </c>
    </row>
    <row r="2624" spans="1:8" x14ac:dyDescent="0.2">
      <c r="A2624" t="s">
        <v>70</v>
      </c>
      <c r="B2624">
        <v>29.5</v>
      </c>
      <c r="C2624" t="s">
        <v>1606</v>
      </c>
    </row>
    <row r="2625" spans="1:4" x14ac:dyDescent="0.2">
      <c r="A2625" t="s">
        <v>70</v>
      </c>
      <c r="B2625">
        <v>9.5</v>
      </c>
      <c r="C2625" t="s">
        <v>1606</v>
      </c>
    </row>
    <row r="2626" spans="1:4" x14ac:dyDescent="0.2">
      <c r="A2626" t="s">
        <v>120</v>
      </c>
      <c r="B2626" t="s">
        <v>1571</v>
      </c>
      <c r="C2626">
        <v>0.1</v>
      </c>
    </row>
    <row r="2627" spans="1:4" x14ac:dyDescent="0.2">
      <c r="A2627" t="s">
        <v>57</v>
      </c>
      <c r="B2627">
        <v>34</v>
      </c>
      <c r="C2627" t="s">
        <v>1606</v>
      </c>
    </row>
    <row r="2628" spans="1:4" x14ac:dyDescent="0.2">
      <c r="A2628" t="s">
        <v>120</v>
      </c>
      <c r="B2628" t="s">
        <v>1793</v>
      </c>
      <c r="C2628" t="s">
        <v>1794</v>
      </c>
      <c r="D2628" t="s">
        <v>1594</v>
      </c>
    </row>
    <row r="2629" spans="1:4" x14ac:dyDescent="0.2">
      <c r="A2629" t="s">
        <v>120</v>
      </c>
      <c r="B2629">
        <v>0.05</v>
      </c>
      <c r="C2629" t="s">
        <v>1593</v>
      </c>
      <c r="D2629" t="s">
        <v>1659</v>
      </c>
    </row>
    <row r="2630" spans="1:4" x14ac:dyDescent="0.2">
      <c r="A2630" t="s">
        <v>59</v>
      </c>
      <c r="B2630" t="s">
        <v>1795</v>
      </c>
    </row>
    <row r="2631" spans="1:4" x14ac:dyDescent="0.2">
      <c r="A2631" t="s">
        <v>55</v>
      </c>
      <c r="B2631">
        <v>37.5</v>
      </c>
      <c r="C2631" t="s">
        <v>1588</v>
      </c>
      <c r="D2631">
        <v>39.5</v>
      </c>
    </row>
    <row r="2632" spans="1:4" x14ac:dyDescent="0.2">
      <c r="A2632" t="s">
        <v>118</v>
      </c>
      <c r="B2632" t="s">
        <v>1655</v>
      </c>
      <c r="C2632">
        <v>25</v>
      </c>
    </row>
    <row r="2633" spans="1:4" x14ac:dyDescent="0.2">
      <c r="A2633" t="s">
        <v>57</v>
      </c>
      <c r="B2633" t="s">
        <v>1571</v>
      </c>
      <c r="C2633">
        <v>20</v>
      </c>
    </row>
    <row r="2634" spans="1:4" x14ac:dyDescent="0.2">
      <c r="A2634" t="s">
        <v>52</v>
      </c>
      <c r="B2634" t="s">
        <v>1571</v>
      </c>
      <c r="C2634">
        <v>0.2</v>
      </c>
    </row>
    <row r="2635" spans="1:4" x14ac:dyDescent="0.2">
      <c r="A2635" t="s">
        <v>156</v>
      </c>
      <c r="B2635">
        <v>0.03</v>
      </c>
    </row>
    <row r="2636" spans="1:4" x14ac:dyDescent="0.2">
      <c r="A2636" t="s">
        <v>110</v>
      </c>
      <c r="B2636" t="s">
        <v>1724</v>
      </c>
    </row>
    <row r="2637" spans="1:4" x14ac:dyDescent="0.2">
      <c r="A2637" t="s">
        <v>1575</v>
      </c>
      <c r="B2637" t="s">
        <v>1576</v>
      </c>
      <c r="C2637" t="s">
        <v>1577</v>
      </c>
      <c r="D2637" t="s">
        <v>1578</v>
      </c>
    </row>
    <row r="2638" spans="1:4" x14ac:dyDescent="0.2">
      <c r="A2638" t="s">
        <v>882</v>
      </c>
      <c r="B2638" t="s">
        <v>1579</v>
      </c>
      <c r="C2638" t="s">
        <v>1580</v>
      </c>
    </row>
    <row r="2639" spans="1:4" x14ac:dyDescent="0.2">
      <c r="A2639" t="s">
        <v>1581</v>
      </c>
      <c r="B2639" t="s">
        <v>1576</v>
      </c>
      <c r="C2639" t="s">
        <v>1577</v>
      </c>
      <c r="D2639" t="s">
        <v>1582</v>
      </c>
    </row>
    <row r="2640" spans="1:4" x14ac:dyDescent="0.2">
      <c r="A2640" t="s">
        <v>50</v>
      </c>
      <c r="B2640">
        <v>54.6</v>
      </c>
      <c r="C2640">
        <v>0.1</v>
      </c>
    </row>
    <row r="2641" spans="1:4" x14ac:dyDescent="0.2">
      <c r="A2641" t="s">
        <v>70</v>
      </c>
      <c r="B2641">
        <v>9.5</v>
      </c>
      <c r="C2641" t="s">
        <v>1606</v>
      </c>
    </row>
    <row r="2642" spans="1:4" x14ac:dyDescent="0.2">
      <c r="A2642" t="s">
        <v>70</v>
      </c>
      <c r="B2642">
        <v>29.5</v>
      </c>
      <c r="C2642" t="s">
        <v>1606</v>
      </c>
    </row>
    <row r="2643" spans="1:4" x14ac:dyDescent="0.2">
      <c r="A2643" t="s">
        <v>1796</v>
      </c>
      <c r="B2643" t="s">
        <v>1606</v>
      </c>
    </row>
    <row r="2644" spans="1:4" x14ac:dyDescent="0.2">
      <c r="A2644" t="s">
        <v>52</v>
      </c>
      <c r="B2644">
        <v>6.8</v>
      </c>
      <c r="C2644" t="s">
        <v>1606</v>
      </c>
    </row>
    <row r="2645" spans="1:4" x14ac:dyDescent="0.2">
      <c r="A2645" t="s">
        <v>52</v>
      </c>
      <c r="B2645" t="s">
        <v>1717</v>
      </c>
    </row>
    <row r="2646" spans="1:4" x14ac:dyDescent="0.2">
      <c r="A2646" t="s">
        <v>57</v>
      </c>
      <c r="B2646">
        <v>20</v>
      </c>
      <c r="C2646" t="s">
        <v>1571</v>
      </c>
    </row>
    <row r="2647" spans="1:4" x14ac:dyDescent="0.2">
      <c r="A2647" t="s">
        <v>120</v>
      </c>
      <c r="B2647">
        <v>0.05</v>
      </c>
      <c r="C2647" t="s">
        <v>1593</v>
      </c>
      <c r="D2647" t="s">
        <v>1594</v>
      </c>
    </row>
    <row r="2648" spans="1:4" x14ac:dyDescent="0.2">
      <c r="A2648" t="s">
        <v>120</v>
      </c>
      <c r="B2648">
        <v>0.1</v>
      </c>
    </row>
    <row r="2649" spans="1:4" x14ac:dyDescent="0.2">
      <c r="A2649" t="s">
        <v>140</v>
      </c>
      <c r="B2649" t="s">
        <v>1797</v>
      </c>
    </row>
    <row r="2650" spans="1:4" x14ac:dyDescent="0.2">
      <c r="A2650" t="s">
        <v>140</v>
      </c>
      <c r="B2650" t="s">
        <v>1798</v>
      </c>
    </row>
    <row r="2651" spans="1:4" x14ac:dyDescent="0.2">
      <c r="A2651" t="s">
        <v>156</v>
      </c>
      <c r="B2651">
        <v>0.03</v>
      </c>
    </row>
    <row r="2652" spans="1:4" x14ac:dyDescent="0.2">
      <c r="A2652" t="s">
        <v>209</v>
      </c>
      <c r="B2652" t="s">
        <v>1799</v>
      </c>
      <c r="C2652" t="s">
        <v>1800</v>
      </c>
    </row>
    <row r="2653" spans="1:4" x14ac:dyDescent="0.2">
      <c r="A2653" t="s">
        <v>118</v>
      </c>
      <c r="B2653" t="s">
        <v>1655</v>
      </c>
      <c r="C2653">
        <v>25</v>
      </c>
    </row>
    <row r="2654" spans="1:4" x14ac:dyDescent="0.2">
      <c r="A2654" t="s">
        <v>110</v>
      </c>
      <c r="B2654" t="s">
        <v>1724</v>
      </c>
    </row>
    <row r="2655" spans="1:4" x14ac:dyDescent="0.2">
      <c r="A2655" t="s">
        <v>1575</v>
      </c>
      <c r="B2655" t="s">
        <v>1576</v>
      </c>
      <c r="C2655" t="s">
        <v>1577</v>
      </c>
      <c r="D2655" t="s">
        <v>1578</v>
      </c>
    </row>
    <row r="2656" spans="1:4" x14ac:dyDescent="0.2">
      <c r="A2656" t="s">
        <v>882</v>
      </c>
      <c r="B2656" t="s">
        <v>1579</v>
      </c>
      <c r="C2656" t="s">
        <v>1580</v>
      </c>
    </row>
    <row r="2657" spans="1:6" x14ac:dyDescent="0.2">
      <c r="A2657" t="s">
        <v>1581</v>
      </c>
      <c r="B2657" t="s">
        <v>1576</v>
      </c>
      <c r="C2657" t="s">
        <v>1577</v>
      </c>
      <c r="D2657" t="s">
        <v>1582</v>
      </c>
    </row>
    <row r="2658" spans="1:6" x14ac:dyDescent="0.2">
      <c r="A2658" t="s">
        <v>114</v>
      </c>
      <c r="B2658">
        <v>54</v>
      </c>
      <c r="C2658" t="s">
        <v>1584</v>
      </c>
    </row>
    <row r="2659" spans="1:6" x14ac:dyDescent="0.2">
      <c r="A2659" t="s">
        <v>52</v>
      </c>
      <c r="B2659">
        <v>6.5</v>
      </c>
      <c r="C2659" t="s">
        <v>1584</v>
      </c>
    </row>
    <row r="2660" spans="1:6" x14ac:dyDescent="0.2">
      <c r="A2660" t="s">
        <v>71</v>
      </c>
      <c r="B2660">
        <v>48</v>
      </c>
      <c r="C2660" t="s">
        <v>1585</v>
      </c>
    </row>
    <row r="2661" spans="1:6" x14ac:dyDescent="0.2">
      <c r="A2661" t="s">
        <v>173</v>
      </c>
      <c r="B2661">
        <v>41.3</v>
      </c>
      <c r="C2661" t="s">
        <v>1585</v>
      </c>
    </row>
    <row r="2662" spans="1:6" x14ac:dyDescent="0.2">
      <c r="A2662" t="s">
        <v>173</v>
      </c>
      <c r="B2662">
        <v>9</v>
      </c>
      <c r="C2662" t="s">
        <v>1600</v>
      </c>
    </row>
    <row r="2663" spans="1:6" x14ac:dyDescent="0.2">
      <c r="A2663" t="s">
        <v>55</v>
      </c>
      <c r="B2663">
        <v>31</v>
      </c>
      <c r="C2663">
        <v>2</v>
      </c>
    </row>
    <row r="2664" spans="1:6" x14ac:dyDescent="0.2">
      <c r="A2664" t="s">
        <v>70</v>
      </c>
      <c r="B2664">
        <v>29.8</v>
      </c>
      <c r="C2664">
        <v>-0.05</v>
      </c>
    </row>
    <row r="2665" spans="1:6" x14ac:dyDescent="0.2">
      <c r="A2665" t="s">
        <v>70</v>
      </c>
      <c r="B2665">
        <v>31.2</v>
      </c>
      <c r="C2665" t="s">
        <v>1661</v>
      </c>
      <c r="D2665" t="s">
        <v>1801</v>
      </c>
    </row>
    <row r="2666" spans="1:6" x14ac:dyDescent="0.2">
      <c r="A2666" t="s">
        <v>1802</v>
      </c>
      <c r="B2666" t="s">
        <v>1661</v>
      </c>
      <c r="C2666" t="s">
        <v>1803</v>
      </c>
      <c r="D2666" t="s">
        <v>1804</v>
      </c>
      <c r="E2666" t="s">
        <v>1784</v>
      </c>
      <c r="F2666" t="s">
        <v>1805</v>
      </c>
    </row>
    <row r="2667" spans="1:6" x14ac:dyDescent="0.2">
      <c r="A2667" t="s">
        <v>177</v>
      </c>
      <c r="B2667">
        <v>0.2</v>
      </c>
      <c r="C2667" t="s">
        <v>1584</v>
      </c>
    </row>
    <row r="2668" spans="1:6" x14ac:dyDescent="0.2">
      <c r="A2668" t="s">
        <v>120</v>
      </c>
      <c r="B2668" t="s">
        <v>1571</v>
      </c>
      <c r="C2668">
        <v>0.05</v>
      </c>
      <c r="D2668" t="s">
        <v>1593</v>
      </c>
      <c r="E2668" t="s">
        <v>1594</v>
      </c>
    </row>
    <row r="2669" spans="1:6" x14ac:dyDescent="0.2">
      <c r="A2669" t="s">
        <v>120</v>
      </c>
      <c r="B2669" t="s">
        <v>1571</v>
      </c>
      <c r="C2669">
        <v>0.05</v>
      </c>
      <c r="D2669" t="s">
        <v>1593</v>
      </c>
      <c r="E2669" t="s">
        <v>1594</v>
      </c>
    </row>
    <row r="2670" spans="1:6" x14ac:dyDescent="0.2">
      <c r="A2670" t="s">
        <v>59</v>
      </c>
      <c r="B2670" t="s">
        <v>1806</v>
      </c>
      <c r="C2670" t="s">
        <v>1123</v>
      </c>
      <c r="D2670">
        <v>1</v>
      </c>
      <c r="E2670" t="s">
        <v>1807</v>
      </c>
    </row>
    <row r="2671" spans="1:6" x14ac:dyDescent="0.2">
      <c r="A2671" t="s">
        <v>118</v>
      </c>
      <c r="B2671" t="s">
        <v>1571</v>
      </c>
      <c r="C2671" t="s">
        <v>1610</v>
      </c>
      <c r="D2671">
        <v>12</v>
      </c>
    </row>
    <row r="2672" spans="1:6" x14ac:dyDescent="0.2">
      <c r="A2672" t="s">
        <v>110</v>
      </c>
      <c r="B2672" t="s">
        <v>1572</v>
      </c>
      <c r="C2672" t="s">
        <v>1573</v>
      </c>
      <c r="D2672" t="s">
        <v>1708</v>
      </c>
    </row>
    <row r="2673" spans="1:4" x14ac:dyDescent="0.2">
      <c r="A2673" t="s">
        <v>1575</v>
      </c>
      <c r="B2673" t="s">
        <v>1576</v>
      </c>
      <c r="C2673" t="s">
        <v>1577</v>
      </c>
      <c r="D2673" t="s">
        <v>1578</v>
      </c>
    </row>
    <row r="2674" spans="1:4" x14ac:dyDescent="0.2">
      <c r="A2674" t="s">
        <v>882</v>
      </c>
      <c r="B2674" t="s">
        <v>1579</v>
      </c>
      <c r="C2674" t="s">
        <v>1580</v>
      </c>
    </row>
    <row r="2675" spans="1:4" x14ac:dyDescent="0.2">
      <c r="A2675" t="s">
        <v>1581</v>
      </c>
      <c r="B2675" t="s">
        <v>1576</v>
      </c>
      <c r="C2675" t="s">
        <v>1577</v>
      </c>
      <c r="D2675" t="s">
        <v>1582</v>
      </c>
    </row>
    <row r="2676" spans="1:4" x14ac:dyDescent="0.2">
      <c r="A2676" t="s">
        <v>487</v>
      </c>
      <c r="B2676" t="s">
        <v>1576</v>
      </c>
      <c r="C2676" t="s">
        <v>1577</v>
      </c>
      <c r="D2676" s="8">
        <v>37415</v>
      </c>
    </row>
    <row r="2677" spans="1:4" x14ac:dyDescent="0.2">
      <c r="A2677" t="s">
        <v>50</v>
      </c>
      <c r="B2677">
        <v>54.6</v>
      </c>
      <c r="C2677">
        <v>0.1</v>
      </c>
    </row>
    <row r="2678" spans="1:4" x14ac:dyDescent="0.2">
      <c r="A2678" t="s">
        <v>52</v>
      </c>
      <c r="B2678">
        <v>6.8</v>
      </c>
      <c r="C2678" t="s">
        <v>1606</v>
      </c>
    </row>
    <row r="2679" spans="1:4" x14ac:dyDescent="0.2">
      <c r="A2679" t="s">
        <v>1792</v>
      </c>
      <c r="B2679" t="s">
        <v>1644</v>
      </c>
      <c r="C2679">
        <v>33</v>
      </c>
      <c r="D2679" t="s">
        <v>1693</v>
      </c>
    </row>
    <row r="2680" spans="1:4" x14ac:dyDescent="0.2">
      <c r="A2680" t="s">
        <v>1605</v>
      </c>
      <c r="B2680">
        <v>8.8000000000000007</v>
      </c>
      <c r="C2680" t="s">
        <v>1634</v>
      </c>
      <c r="D2680">
        <v>0.2</v>
      </c>
    </row>
    <row r="2681" spans="1:4" x14ac:dyDescent="0.2">
      <c r="A2681" t="s">
        <v>1792</v>
      </c>
      <c r="B2681" t="s">
        <v>1644</v>
      </c>
      <c r="C2681">
        <v>32.700000000000003</v>
      </c>
      <c r="D2681" t="s">
        <v>1693</v>
      </c>
    </row>
    <row r="2682" spans="1:4" x14ac:dyDescent="0.2">
      <c r="A2682" t="s">
        <v>70</v>
      </c>
      <c r="B2682">
        <v>30</v>
      </c>
      <c r="C2682">
        <v>0.2</v>
      </c>
    </row>
    <row r="2683" spans="1:4" x14ac:dyDescent="0.2">
      <c r="A2683" t="s">
        <v>70</v>
      </c>
      <c r="B2683">
        <v>29.5</v>
      </c>
      <c r="C2683" t="s">
        <v>1606</v>
      </c>
    </row>
    <row r="2684" spans="1:4" x14ac:dyDescent="0.2">
      <c r="A2684" t="s">
        <v>70</v>
      </c>
      <c r="B2684">
        <v>9.5</v>
      </c>
      <c r="C2684" t="s">
        <v>1606</v>
      </c>
    </row>
    <row r="2685" spans="1:4" x14ac:dyDescent="0.2">
      <c r="A2685" t="s">
        <v>120</v>
      </c>
      <c r="B2685" t="s">
        <v>1571</v>
      </c>
      <c r="C2685">
        <v>0.1</v>
      </c>
    </row>
    <row r="2686" spans="1:4" x14ac:dyDescent="0.2">
      <c r="A2686" t="s">
        <v>57</v>
      </c>
      <c r="B2686">
        <v>34</v>
      </c>
      <c r="C2686" t="s">
        <v>1606</v>
      </c>
    </row>
    <row r="2687" spans="1:4" x14ac:dyDescent="0.2">
      <c r="A2687" t="s">
        <v>120</v>
      </c>
      <c r="B2687" t="s">
        <v>1793</v>
      </c>
      <c r="C2687" t="s">
        <v>1794</v>
      </c>
      <c r="D2687" t="s">
        <v>1594</v>
      </c>
    </row>
    <row r="2688" spans="1:4" x14ac:dyDescent="0.2">
      <c r="A2688" t="s">
        <v>120</v>
      </c>
      <c r="B2688">
        <v>0.05</v>
      </c>
      <c r="C2688" t="s">
        <v>1593</v>
      </c>
      <c r="D2688" t="s">
        <v>1659</v>
      </c>
    </row>
    <row r="2689" spans="1:4" x14ac:dyDescent="0.2">
      <c r="A2689" t="s">
        <v>59</v>
      </c>
      <c r="B2689" t="s">
        <v>1795</v>
      </c>
    </row>
    <row r="2690" spans="1:4" x14ac:dyDescent="0.2">
      <c r="A2690" t="s">
        <v>55</v>
      </c>
      <c r="B2690">
        <v>37.5</v>
      </c>
      <c r="C2690" t="s">
        <v>1588</v>
      </c>
      <c r="D2690">
        <v>39.5</v>
      </c>
    </row>
    <row r="2691" spans="1:4" x14ac:dyDescent="0.2">
      <c r="A2691" t="s">
        <v>118</v>
      </c>
      <c r="B2691" t="s">
        <v>1655</v>
      </c>
      <c r="C2691">
        <v>25</v>
      </c>
    </row>
    <row r="2692" spans="1:4" x14ac:dyDescent="0.2">
      <c r="A2692" t="s">
        <v>57</v>
      </c>
      <c r="B2692" t="s">
        <v>1571</v>
      </c>
      <c r="C2692">
        <v>20</v>
      </c>
    </row>
    <row r="2693" spans="1:4" x14ac:dyDescent="0.2">
      <c r="A2693" t="s">
        <v>52</v>
      </c>
      <c r="B2693" t="s">
        <v>1571</v>
      </c>
      <c r="C2693">
        <v>0.2</v>
      </c>
    </row>
    <row r="2694" spans="1:4" x14ac:dyDescent="0.2">
      <c r="A2694" t="s">
        <v>156</v>
      </c>
      <c r="B2694">
        <v>0.03</v>
      </c>
    </row>
    <row r="2695" spans="1:4" x14ac:dyDescent="0.2">
      <c r="A2695" t="s">
        <v>110</v>
      </c>
      <c r="B2695" t="s">
        <v>1724</v>
      </c>
    </row>
    <row r="2696" spans="1:4" x14ac:dyDescent="0.2">
      <c r="A2696" t="s">
        <v>1575</v>
      </c>
      <c r="B2696" t="s">
        <v>1576</v>
      </c>
      <c r="C2696" t="s">
        <v>1577</v>
      </c>
      <c r="D2696" t="s">
        <v>1578</v>
      </c>
    </row>
    <row r="2697" spans="1:4" x14ac:dyDescent="0.2">
      <c r="A2697" t="s">
        <v>882</v>
      </c>
      <c r="B2697" t="s">
        <v>1579</v>
      </c>
      <c r="C2697" t="s">
        <v>1580</v>
      </c>
    </row>
    <row r="2698" spans="1:4" x14ac:dyDescent="0.2">
      <c r="A2698" t="s">
        <v>1581</v>
      </c>
      <c r="B2698" t="s">
        <v>1576</v>
      </c>
      <c r="C2698" t="s">
        <v>1577</v>
      </c>
      <c r="D2698" t="s">
        <v>1582</v>
      </c>
    </row>
    <row r="2699" spans="1:4" x14ac:dyDescent="0.2">
      <c r="A2699" t="s">
        <v>114</v>
      </c>
      <c r="B2699">
        <v>54.5</v>
      </c>
      <c r="C2699" t="s">
        <v>1584</v>
      </c>
    </row>
    <row r="2700" spans="1:4" x14ac:dyDescent="0.2">
      <c r="A2700" t="s">
        <v>71</v>
      </c>
      <c r="B2700">
        <v>48</v>
      </c>
      <c r="C2700" t="s">
        <v>1585</v>
      </c>
    </row>
    <row r="2701" spans="1:4" x14ac:dyDescent="0.2">
      <c r="A2701" t="s">
        <v>71</v>
      </c>
      <c r="B2701">
        <v>6.5</v>
      </c>
      <c r="C2701" t="s">
        <v>1584</v>
      </c>
    </row>
    <row r="2702" spans="1:4" x14ac:dyDescent="0.2">
      <c r="A2702" t="s">
        <v>71</v>
      </c>
      <c r="B2702">
        <v>41.3</v>
      </c>
      <c r="C2702" t="s">
        <v>1585</v>
      </c>
    </row>
    <row r="2703" spans="1:4" x14ac:dyDescent="0.2">
      <c r="A2703" t="s">
        <v>177</v>
      </c>
      <c r="B2703">
        <v>0.2</v>
      </c>
      <c r="C2703" t="s">
        <v>1584</v>
      </c>
    </row>
    <row r="2704" spans="1:4" x14ac:dyDescent="0.2">
      <c r="A2704" t="s">
        <v>70</v>
      </c>
      <c r="B2704">
        <v>29.8</v>
      </c>
      <c r="C2704">
        <v>-0.05</v>
      </c>
    </row>
    <row r="2705" spans="1:6" x14ac:dyDescent="0.2">
      <c r="A2705" t="s">
        <v>1802</v>
      </c>
      <c r="B2705" t="s">
        <v>1661</v>
      </c>
      <c r="C2705" t="s">
        <v>1801</v>
      </c>
    </row>
    <row r="2706" spans="1:6" x14ac:dyDescent="0.2">
      <c r="A2706" t="s">
        <v>1802</v>
      </c>
      <c r="B2706" t="s">
        <v>1661</v>
      </c>
      <c r="C2706" t="s">
        <v>1803</v>
      </c>
      <c r="D2706" t="s">
        <v>1804</v>
      </c>
      <c r="E2706" t="s">
        <v>1784</v>
      </c>
      <c r="F2706" t="s">
        <v>1805</v>
      </c>
    </row>
    <row r="2707" spans="1:6" x14ac:dyDescent="0.2">
      <c r="A2707" t="s">
        <v>118</v>
      </c>
      <c r="B2707" t="s">
        <v>1571</v>
      </c>
      <c r="C2707" t="s">
        <v>1610</v>
      </c>
      <c r="D2707">
        <v>12</v>
      </c>
    </row>
    <row r="2708" spans="1:6" x14ac:dyDescent="0.2">
      <c r="A2708" t="s">
        <v>59</v>
      </c>
      <c r="B2708" t="s">
        <v>1806</v>
      </c>
      <c r="C2708" t="s">
        <v>1123</v>
      </c>
      <c r="D2708">
        <v>1</v>
      </c>
      <c r="E2708" t="s">
        <v>1588</v>
      </c>
      <c r="F2708" t="s">
        <v>1808</v>
      </c>
    </row>
    <row r="2709" spans="1:6" x14ac:dyDescent="0.2">
      <c r="A2709" t="s">
        <v>120</v>
      </c>
      <c r="B2709" t="s">
        <v>1571</v>
      </c>
      <c r="C2709">
        <v>0.05</v>
      </c>
      <c r="D2709" t="s">
        <v>1593</v>
      </c>
      <c r="E2709" t="s">
        <v>1594</v>
      </c>
    </row>
    <row r="2710" spans="1:6" x14ac:dyDescent="0.2">
      <c r="A2710" t="s">
        <v>120</v>
      </c>
      <c r="B2710" t="s">
        <v>1571</v>
      </c>
      <c r="C2710">
        <v>0.05</v>
      </c>
      <c r="D2710" t="s">
        <v>1593</v>
      </c>
      <c r="E2710" t="s">
        <v>1594</v>
      </c>
    </row>
    <row r="2711" spans="1:6" x14ac:dyDescent="0.2">
      <c r="A2711" t="s">
        <v>110</v>
      </c>
      <c r="B2711" t="s">
        <v>1809</v>
      </c>
      <c r="C2711" t="s">
        <v>1810</v>
      </c>
    </row>
    <row r="2712" spans="1:6" x14ac:dyDescent="0.2">
      <c r="A2712" t="s">
        <v>1575</v>
      </c>
      <c r="B2712" t="s">
        <v>1576</v>
      </c>
      <c r="C2712" t="s">
        <v>1577</v>
      </c>
      <c r="D2712" t="s">
        <v>1578</v>
      </c>
    </row>
    <row r="2713" spans="1:6" x14ac:dyDescent="0.2">
      <c r="A2713" t="s">
        <v>882</v>
      </c>
      <c r="B2713" t="s">
        <v>1579</v>
      </c>
      <c r="C2713" t="s">
        <v>1580</v>
      </c>
    </row>
    <row r="2714" spans="1:6" x14ac:dyDescent="0.2">
      <c r="A2714" t="s">
        <v>487</v>
      </c>
      <c r="B2714" t="s">
        <v>1576</v>
      </c>
      <c r="C2714" t="s">
        <v>1577</v>
      </c>
      <c r="D2714" s="8">
        <v>37415</v>
      </c>
    </row>
    <row r="2715" spans="1:6" x14ac:dyDescent="0.2">
      <c r="A2715" t="s">
        <v>114</v>
      </c>
      <c r="B2715">
        <v>21.85</v>
      </c>
      <c r="C2715">
        <v>0.2</v>
      </c>
    </row>
    <row r="2716" spans="1:6" x14ac:dyDescent="0.2">
      <c r="A2716" t="s">
        <v>57</v>
      </c>
      <c r="B2716">
        <v>14.96</v>
      </c>
      <c r="C2716" t="s">
        <v>1811</v>
      </c>
    </row>
    <row r="2717" spans="1:6" x14ac:dyDescent="0.2">
      <c r="A2717" t="s">
        <v>110</v>
      </c>
      <c r="B2717" t="s">
        <v>1572</v>
      </c>
      <c r="C2717" t="s">
        <v>1573</v>
      </c>
      <c r="D2717" t="s">
        <v>1574</v>
      </c>
    </row>
    <row r="2718" spans="1:6" x14ac:dyDescent="0.2">
      <c r="A2718" t="s">
        <v>1575</v>
      </c>
      <c r="B2718" t="s">
        <v>1576</v>
      </c>
      <c r="C2718" t="s">
        <v>1577</v>
      </c>
      <c r="D2718" t="s">
        <v>1578</v>
      </c>
    </row>
    <row r="2719" spans="1:6" x14ac:dyDescent="0.2">
      <c r="A2719" t="s">
        <v>882</v>
      </c>
      <c r="B2719" t="s">
        <v>1579</v>
      </c>
      <c r="C2719" t="s">
        <v>1580</v>
      </c>
    </row>
    <row r="2720" spans="1:6" x14ac:dyDescent="0.2">
      <c r="A2720" t="s">
        <v>1581</v>
      </c>
      <c r="B2720" t="s">
        <v>1576</v>
      </c>
      <c r="C2720" t="s">
        <v>1577</v>
      </c>
      <c r="D2720" t="s">
        <v>1582</v>
      </c>
    </row>
    <row r="2721" spans="1:4" x14ac:dyDescent="0.2">
      <c r="A2721" t="s">
        <v>487</v>
      </c>
      <c r="B2721" t="s">
        <v>1576</v>
      </c>
      <c r="C2721" t="s">
        <v>1577</v>
      </c>
      <c r="D2721" s="8">
        <v>37415</v>
      </c>
    </row>
    <row r="2722" spans="1:4" x14ac:dyDescent="0.2">
      <c r="A2722" t="s">
        <v>1605</v>
      </c>
      <c r="B2722">
        <v>1.5</v>
      </c>
      <c r="C2722" t="s">
        <v>1601</v>
      </c>
    </row>
    <row r="2723" spans="1:4" x14ac:dyDescent="0.2">
      <c r="A2723" t="s">
        <v>71</v>
      </c>
      <c r="B2723">
        <v>3.5</v>
      </c>
      <c r="C2723" t="s">
        <v>1584</v>
      </c>
    </row>
    <row r="2724" spans="1:4" x14ac:dyDescent="0.2">
      <c r="A2724" t="s">
        <v>177</v>
      </c>
      <c r="B2724">
        <v>0.8</v>
      </c>
      <c r="C2724" t="s">
        <v>1583</v>
      </c>
    </row>
    <row r="2725" spans="1:4" x14ac:dyDescent="0.2">
      <c r="A2725" t="s">
        <v>597</v>
      </c>
      <c r="B2725">
        <v>0.2</v>
      </c>
      <c r="C2725">
        <v>-0.1</v>
      </c>
    </row>
    <row r="2726" spans="1:4" x14ac:dyDescent="0.2">
      <c r="A2726" t="s">
        <v>70</v>
      </c>
      <c r="B2726">
        <v>4.3</v>
      </c>
      <c r="C2726">
        <f>0.02/-0.01</f>
        <v>-2</v>
      </c>
    </row>
    <row r="2727" spans="1:4" x14ac:dyDescent="0.2">
      <c r="A2727" t="s">
        <v>70</v>
      </c>
      <c r="B2727">
        <v>5.2</v>
      </c>
      <c r="C2727">
        <v>0.1</v>
      </c>
    </row>
    <row r="2728" spans="1:4" x14ac:dyDescent="0.2">
      <c r="A2728" t="s">
        <v>70</v>
      </c>
      <c r="B2728">
        <v>7.5</v>
      </c>
      <c r="C2728">
        <v>0.05</v>
      </c>
    </row>
    <row r="2729" spans="1:4" x14ac:dyDescent="0.2">
      <c r="A2729" t="s">
        <v>209</v>
      </c>
      <c r="B2729">
        <v>0.05</v>
      </c>
      <c r="C2729">
        <v>0.05</v>
      </c>
    </row>
    <row r="2730" spans="1:4" x14ac:dyDescent="0.2">
      <c r="A2730" t="s">
        <v>114</v>
      </c>
      <c r="B2730">
        <v>21.45</v>
      </c>
      <c r="C2730">
        <v>0.1</v>
      </c>
    </row>
    <row r="2731" spans="1:4" x14ac:dyDescent="0.2">
      <c r="A2731" t="s">
        <v>57</v>
      </c>
      <c r="B2731">
        <v>14.96</v>
      </c>
      <c r="C2731" t="s">
        <v>1811</v>
      </c>
    </row>
    <row r="2732" spans="1:4" x14ac:dyDescent="0.2">
      <c r="A2732" t="s">
        <v>71</v>
      </c>
      <c r="B2732">
        <v>2.5499999999999998</v>
      </c>
      <c r="C2732">
        <v>0.1</v>
      </c>
    </row>
    <row r="2733" spans="1:4" x14ac:dyDescent="0.2">
      <c r="A2733" t="s">
        <v>52</v>
      </c>
      <c r="B2733">
        <v>1.7</v>
      </c>
      <c r="C2733">
        <v>-0.1</v>
      </c>
    </row>
    <row r="2734" spans="1:4" x14ac:dyDescent="0.2">
      <c r="A2734" t="s">
        <v>173</v>
      </c>
      <c r="B2734">
        <v>0.6</v>
      </c>
      <c r="C2734" t="s">
        <v>1601</v>
      </c>
    </row>
    <row r="2735" spans="1:4" x14ac:dyDescent="0.2">
      <c r="A2735" t="s">
        <v>71</v>
      </c>
      <c r="B2735">
        <v>14.75</v>
      </c>
      <c r="C2735" t="s">
        <v>1584</v>
      </c>
    </row>
    <row r="2736" spans="1:4" x14ac:dyDescent="0.2">
      <c r="A2736" t="s">
        <v>200</v>
      </c>
      <c r="B2736">
        <v>0.15</v>
      </c>
      <c r="C2736">
        <v>0.1</v>
      </c>
    </row>
    <row r="2737" spans="1:4" x14ac:dyDescent="0.2">
      <c r="A2737" t="s">
        <v>57</v>
      </c>
      <c r="B2737">
        <v>14.3</v>
      </c>
      <c r="C2737">
        <v>0.1</v>
      </c>
    </row>
    <row r="2738" spans="1:4" x14ac:dyDescent="0.2">
      <c r="A2738" t="s">
        <v>57</v>
      </c>
      <c r="B2738">
        <v>14.8</v>
      </c>
      <c r="C2738">
        <v>-0.1</v>
      </c>
    </row>
    <row r="2739" spans="1:4" x14ac:dyDescent="0.2">
      <c r="A2739" t="s">
        <v>70</v>
      </c>
      <c r="B2739">
        <v>9.1</v>
      </c>
      <c r="C2739">
        <v>0.1</v>
      </c>
    </row>
    <row r="2740" spans="1:4" x14ac:dyDescent="0.2">
      <c r="A2740" t="s">
        <v>70</v>
      </c>
      <c r="B2740">
        <v>13.7</v>
      </c>
      <c r="C2740">
        <v>0.03</v>
      </c>
    </row>
    <row r="2741" spans="1:4" x14ac:dyDescent="0.2">
      <c r="A2741" t="s">
        <v>70</v>
      </c>
      <c r="B2741">
        <v>11.5</v>
      </c>
      <c r="C2741">
        <v>-0.1</v>
      </c>
    </row>
    <row r="2742" spans="1:4" x14ac:dyDescent="0.2">
      <c r="A2742" t="s">
        <v>110</v>
      </c>
      <c r="B2742" t="s">
        <v>1572</v>
      </c>
      <c r="C2742" t="s">
        <v>1573</v>
      </c>
      <c r="D2742" t="s">
        <v>1574</v>
      </c>
    </row>
    <row r="2743" spans="1:4" x14ac:dyDescent="0.2">
      <c r="A2743" t="s">
        <v>1575</v>
      </c>
      <c r="B2743" t="s">
        <v>1576</v>
      </c>
      <c r="C2743" t="s">
        <v>1577</v>
      </c>
      <c r="D2743" t="s">
        <v>1578</v>
      </c>
    </row>
    <row r="2744" spans="1:4" x14ac:dyDescent="0.2">
      <c r="A2744" t="s">
        <v>882</v>
      </c>
      <c r="B2744" t="s">
        <v>1579</v>
      </c>
      <c r="C2744" t="s">
        <v>1580</v>
      </c>
    </row>
    <row r="2745" spans="1:4" x14ac:dyDescent="0.2">
      <c r="A2745" t="s">
        <v>1581</v>
      </c>
      <c r="B2745" t="s">
        <v>1576</v>
      </c>
      <c r="C2745" t="s">
        <v>1577</v>
      </c>
      <c r="D2745" t="s">
        <v>1582</v>
      </c>
    </row>
    <row r="2746" spans="1:4" x14ac:dyDescent="0.2">
      <c r="A2746" t="s">
        <v>487</v>
      </c>
      <c r="B2746" t="s">
        <v>1576</v>
      </c>
      <c r="C2746" t="s">
        <v>1577</v>
      </c>
      <c r="D2746" s="8">
        <v>37415</v>
      </c>
    </row>
    <row r="2747" spans="1:4" x14ac:dyDescent="0.2">
      <c r="A2747" t="s">
        <v>50</v>
      </c>
      <c r="B2747">
        <v>9.3000000000000007</v>
      </c>
      <c r="C2747" t="s">
        <v>1634</v>
      </c>
      <c r="D2747">
        <v>0.1</v>
      </c>
    </row>
    <row r="2748" spans="1:4" x14ac:dyDescent="0.2">
      <c r="A2748" t="s">
        <v>52</v>
      </c>
      <c r="B2748">
        <v>6.02</v>
      </c>
      <c r="C2748" t="s">
        <v>1639</v>
      </c>
      <c r="D2748">
        <v>0.05</v>
      </c>
    </row>
    <row r="2749" spans="1:4" x14ac:dyDescent="0.2">
      <c r="A2749" t="s">
        <v>57</v>
      </c>
      <c r="B2749">
        <v>33.1</v>
      </c>
      <c r="C2749" t="s">
        <v>1634</v>
      </c>
      <c r="D2749">
        <v>0.04</v>
      </c>
    </row>
    <row r="2750" spans="1:4" x14ac:dyDescent="0.2">
      <c r="A2750" t="s">
        <v>70</v>
      </c>
      <c r="B2750">
        <v>22.1</v>
      </c>
      <c r="C2750" t="s">
        <v>1634</v>
      </c>
      <c r="D2750">
        <v>0.05</v>
      </c>
    </row>
    <row r="2751" spans="1:4" x14ac:dyDescent="0.2">
      <c r="A2751" t="s">
        <v>120</v>
      </c>
      <c r="B2751" t="s">
        <v>1571</v>
      </c>
      <c r="C2751">
        <v>0.2</v>
      </c>
    </row>
    <row r="2752" spans="1:4" x14ac:dyDescent="0.2">
      <c r="A2752" t="s">
        <v>1595</v>
      </c>
      <c r="B2752" t="s">
        <v>1596</v>
      </c>
      <c r="C2752" t="s">
        <v>1597</v>
      </c>
    </row>
    <row r="2753" spans="1:8" x14ac:dyDescent="0.2">
      <c r="A2753" t="s">
        <v>1595</v>
      </c>
      <c r="B2753" t="s">
        <v>1598</v>
      </c>
      <c r="C2753" t="s">
        <v>1599</v>
      </c>
      <c r="D2753" t="s">
        <v>1597</v>
      </c>
    </row>
    <row r="2754" spans="1:8" x14ac:dyDescent="0.2">
      <c r="A2754" t="s">
        <v>114</v>
      </c>
      <c r="B2754">
        <v>9</v>
      </c>
      <c r="C2754" t="s">
        <v>1584</v>
      </c>
    </row>
    <row r="2755" spans="1:8" x14ac:dyDescent="0.2">
      <c r="A2755" t="s">
        <v>52</v>
      </c>
      <c r="B2755">
        <v>6</v>
      </c>
      <c r="C2755" t="s">
        <v>1812</v>
      </c>
    </row>
    <row r="2756" spans="1:8" x14ac:dyDescent="0.2">
      <c r="A2756" t="s">
        <v>212</v>
      </c>
      <c r="B2756" t="s">
        <v>1571</v>
      </c>
      <c r="C2756">
        <v>0.02</v>
      </c>
    </row>
    <row r="2757" spans="1:8" x14ac:dyDescent="0.2">
      <c r="A2757" t="s">
        <v>1595</v>
      </c>
      <c r="B2757" t="s">
        <v>1596</v>
      </c>
      <c r="C2757" t="s">
        <v>1597</v>
      </c>
    </row>
    <row r="2758" spans="1:8" x14ac:dyDescent="0.2">
      <c r="A2758" t="s">
        <v>1595</v>
      </c>
      <c r="B2758" t="s">
        <v>1598</v>
      </c>
      <c r="C2758" t="s">
        <v>1599</v>
      </c>
      <c r="D2758" t="s">
        <v>1597</v>
      </c>
    </row>
    <row r="2759" spans="1:8" x14ac:dyDescent="0.2">
      <c r="A2759" t="s">
        <v>50</v>
      </c>
      <c r="B2759">
        <v>54</v>
      </c>
      <c r="C2759" t="s">
        <v>1656</v>
      </c>
    </row>
    <row r="2760" spans="1:8" x14ac:dyDescent="0.2">
      <c r="A2760" t="s">
        <v>57</v>
      </c>
      <c r="B2760">
        <v>35</v>
      </c>
      <c r="C2760" t="s">
        <v>1604</v>
      </c>
    </row>
    <row r="2761" spans="1:8" x14ac:dyDescent="0.2">
      <c r="A2761" t="s">
        <v>70</v>
      </c>
      <c r="B2761">
        <v>28.5</v>
      </c>
      <c r="C2761" t="s">
        <v>1604</v>
      </c>
    </row>
    <row r="2762" spans="1:8" x14ac:dyDescent="0.2">
      <c r="A2762" t="s">
        <v>70</v>
      </c>
      <c r="B2762">
        <v>7.5</v>
      </c>
      <c r="C2762" t="s">
        <v>1604</v>
      </c>
    </row>
    <row r="2763" spans="1:8" x14ac:dyDescent="0.2">
      <c r="A2763" t="s">
        <v>52</v>
      </c>
      <c r="B2763">
        <v>6</v>
      </c>
      <c r="C2763" t="s">
        <v>1604</v>
      </c>
    </row>
    <row r="2764" spans="1:8" x14ac:dyDescent="0.2">
      <c r="A2764" t="s">
        <v>117</v>
      </c>
      <c r="B2764">
        <v>0.1</v>
      </c>
      <c r="C2764" t="s">
        <v>1593</v>
      </c>
      <c r="D2764" t="s">
        <v>1594</v>
      </c>
    </row>
    <row r="2765" spans="1:8" x14ac:dyDescent="0.2">
      <c r="A2765" t="s">
        <v>120</v>
      </c>
      <c r="B2765">
        <v>0.1</v>
      </c>
      <c r="C2765" t="s">
        <v>1593</v>
      </c>
      <c r="D2765" t="s">
        <v>1594</v>
      </c>
    </row>
    <row r="2766" spans="1:8" x14ac:dyDescent="0.2">
      <c r="A2766" t="s">
        <v>120</v>
      </c>
      <c r="B2766">
        <v>0.2</v>
      </c>
      <c r="C2766" t="s">
        <v>1593</v>
      </c>
      <c r="D2766" t="s">
        <v>1594</v>
      </c>
    </row>
    <row r="2767" spans="1:8" x14ac:dyDescent="0.2">
      <c r="A2767" t="s">
        <v>72</v>
      </c>
      <c r="B2767">
        <v>0.2</v>
      </c>
      <c r="C2767" t="s">
        <v>1588</v>
      </c>
      <c r="D2767">
        <v>0.6</v>
      </c>
      <c r="E2767" t="s">
        <v>1813</v>
      </c>
      <c r="F2767">
        <v>2</v>
      </c>
      <c r="G2767" t="s">
        <v>1737</v>
      </c>
      <c r="H2767" t="s">
        <v>1814</v>
      </c>
    </row>
    <row r="2768" spans="1:8" x14ac:dyDescent="0.2">
      <c r="A2768" t="s">
        <v>79</v>
      </c>
      <c r="B2768" t="s">
        <v>1571</v>
      </c>
      <c r="C2768">
        <v>0.5</v>
      </c>
    </row>
    <row r="2769" spans="1:5" x14ac:dyDescent="0.2">
      <c r="A2769" t="s">
        <v>118</v>
      </c>
      <c r="B2769" t="s">
        <v>1619</v>
      </c>
      <c r="C2769">
        <v>12.5</v>
      </c>
    </row>
    <row r="2770" spans="1:5" x14ac:dyDescent="0.2">
      <c r="A2770" t="s">
        <v>1595</v>
      </c>
      <c r="B2770" t="s">
        <v>1596</v>
      </c>
      <c r="C2770" t="s">
        <v>1597</v>
      </c>
    </row>
    <row r="2771" spans="1:5" x14ac:dyDescent="0.2">
      <c r="A2771" t="s">
        <v>1595</v>
      </c>
      <c r="B2771" t="s">
        <v>1598</v>
      </c>
      <c r="C2771" t="s">
        <v>1599</v>
      </c>
      <c r="D2771" t="s">
        <v>1597</v>
      </c>
    </row>
    <row r="2772" spans="1:5" x14ac:dyDescent="0.2">
      <c r="A2772" t="s">
        <v>114</v>
      </c>
      <c r="B2772">
        <v>17.100000000000001</v>
      </c>
      <c r="C2772" t="s">
        <v>1584</v>
      </c>
    </row>
    <row r="2773" spans="1:5" x14ac:dyDescent="0.2">
      <c r="A2773" t="s">
        <v>71</v>
      </c>
      <c r="B2773">
        <v>5.35</v>
      </c>
      <c r="C2773" t="s">
        <v>1584</v>
      </c>
    </row>
    <row r="2774" spans="1:5" x14ac:dyDescent="0.2">
      <c r="A2774" t="s">
        <v>177</v>
      </c>
      <c r="B2774">
        <v>0.2</v>
      </c>
      <c r="C2774">
        <v>0.1</v>
      </c>
    </row>
    <row r="2775" spans="1:5" x14ac:dyDescent="0.2">
      <c r="A2775" t="s">
        <v>120</v>
      </c>
      <c r="B2775" t="s">
        <v>1571</v>
      </c>
      <c r="C2775">
        <v>0.03</v>
      </c>
      <c r="D2775" t="s">
        <v>1593</v>
      </c>
      <c r="E2775" t="s">
        <v>1594</v>
      </c>
    </row>
    <row r="2776" spans="1:5" x14ac:dyDescent="0.2">
      <c r="A2776" t="s">
        <v>118</v>
      </c>
      <c r="B2776" t="s">
        <v>1571</v>
      </c>
      <c r="C2776" t="s">
        <v>1619</v>
      </c>
      <c r="D2776">
        <v>0.2</v>
      </c>
    </row>
    <row r="2777" spans="1:5" x14ac:dyDescent="0.2">
      <c r="A2777" t="s">
        <v>117</v>
      </c>
      <c r="B2777" t="s">
        <v>1571</v>
      </c>
      <c r="C2777">
        <v>0.02</v>
      </c>
      <c r="D2777" t="s">
        <v>1593</v>
      </c>
      <c r="E2777" t="s">
        <v>1594</v>
      </c>
    </row>
    <row r="2778" spans="1:5" x14ac:dyDescent="0.2">
      <c r="A2778" t="s">
        <v>156</v>
      </c>
      <c r="B2778" t="s">
        <v>1571</v>
      </c>
      <c r="C2778">
        <v>5.0000000000000001E-3</v>
      </c>
    </row>
    <row r="2779" spans="1:5" x14ac:dyDescent="0.2">
      <c r="A2779" t="s">
        <v>70</v>
      </c>
      <c r="B2779">
        <v>5.5</v>
      </c>
      <c r="C2779">
        <v>0.02</v>
      </c>
    </row>
    <row r="2780" spans="1:5" x14ac:dyDescent="0.2">
      <c r="A2780" t="s">
        <v>115</v>
      </c>
      <c r="B2780">
        <v>0.05</v>
      </c>
      <c r="C2780">
        <v>0.1</v>
      </c>
    </row>
    <row r="2781" spans="1:5" x14ac:dyDescent="0.2">
      <c r="A2781" t="s">
        <v>71</v>
      </c>
      <c r="B2781">
        <v>2</v>
      </c>
      <c r="C2781" t="s">
        <v>1584</v>
      </c>
    </row>
    <row r="2782" spans="1:5" x14ac:dyDescent="0.2">
      <c r="A2782" t="s">
        <v>70</v>
      </c>
      <c r="B2782">
        <v>15.8</v>
      </c>
      <c r="C2782" t="s">
        <v>1583</v>
      </c>
    </row>
    <row r="2783" spans="1:5" x14ac:dyDescent="0.2">
      <c r="A2783" t="s">
        <v>110</v>
      </c>
      <c r="B2783" t="s">
        <v>1572</v>
      </c>
      <c r="C2783" t="s">
        <v>1573</v>
      </c>
      <c r="D2783" t="s">
        <v>1708</v>
      </c>
    </row>
    <row r="2784" spans="1:5" x14ac:dyDescent="0.2">
      <c r="A2784" t="s">
        <v>1575</v>
      </c>
      <c r="B2784" t="s">
        <v>1576</v>
      </c>
      <c r="C2784" t="s">
        <v>1577</v>
      </c>
      <c r="D2784" t="s">
        <v>1578</v>
      </c>
    </row>
    <row r="2785" spans="1:4" x14ac:dyDescent="0.2">
      <c r="A2785" t="s">
        <v>882</v>
      </c>
      <c r="B2785" t="s">
        <v>1579</v>
      </c>
      <c r="C2785" t="s">
        <v>1580</v>
      </c>
    </row>
    <row r="2786" spans="1:4" x14ac:dyDescent="0.2">
      <c r="A2786" t="s">
        <v>1581</v>
      </c>
      <c r="B2786" t="s">
        <v>1576</v>
      </c>
      <c r="C2786" t="s">
        <v>1577</v>
      </c>
      <c r="D2786" t="s">
        <v>1582</v>
      </c>
    </row>
    <row r="2787" spans="1:4" x14ac:dyDescent="0.2">
      <c r="A2787" t="s">
        <v>114</v>
      </c>
      <c r="B2787">
        <v>11.75</v>
      </c>
      <c r="C2787" t="s">
        <v>1584</v>
      </c>
    </row>
    <row r="2788" spans="1:4" x14ac:dyDescent="0.2">
      <c r="A2788" t="s">
        <v>71</v>
      </c>
      <c r="B2788">
        <v>5.35</v>
      </c>
      <c r="C2788" t="s">
        <v>1583</v>
      </c>
    </row>
    <row r="2789" spans="1:4" x14ac:dyDescent="0.2">
      <c r="A2789" t="s">
        <v>177</v>
      </c>
      <c r="B2789">
        <v>0.2</v>
      </c>
      <c r="C2789">
        <v>0.1</v>
      </c>
    </row>
    <row r="2790" spans="1:4" x14ac:dyDescent="0.2">
      <c r="A2790" t="s">
        <v>120</v>
      </c>
      <c r="B2790" t="s">
        <v>1571</v>
      </c>
      <c r="C2790">
        <v>0.03</v>
      </c>
    </row>
    <row r="2791" spans="1:4" x14ac:dyDescent="0.2">
      <c r="A2791" t="s">
        <v>118</v>
      </c>
      <c r="B2791" t="s">
        <v>1571</v>
      </c>
      <c r="C2791" t="s">
        <v>1619</v>
      </c>
      <c r="D2791">
        <v>0.2</v>
      </c>
    </row>
    <row r="2792" spans="1:4" x14ac:dyDescent="0.2">
      <c r="A2792" t="s">
        <v>117</v>
      </c>
      <c r="B2792" t="s">
        <v>1571</v>
      </c>
      <c r="C2792">
        <v>0.02</v>
      </c>
      <c r="D2792" t="s">
        <v>1594</v>
      </c>
    </row>
    <row r="2793" spans="1:4" x14ac:dyDescent="0.2">
      <c r="A2793" t="s">
        <v>156</v>
      </c>
      <c r="B2793" t="s">
        <v>1571</v>
      </c>
      <c r="C2793">
        <v>5.0000000000000001E-3</v>
      </c>
    </row>
    <row r="2794" spans="1:4" x14ac:dyDescent="0.2">
      <c r="A2794" t="s">
        <v>70</v>
      </c>
      <c r="B2794">
        <v>5.5</v>
      </c>
      <c r="C2794">
        <v>0.02</v>
      </c>
    </row>
    <row r="2795" spans="1:4" x14ac:dyDescent="0.2">
      <c r="A2795" t="s">
        <v>115</v>
      </c>
      <c r="B2795">
        <v>0.05</v>
      </c>
      <c r="C2795">
        <v>0.1</v>
      </c>
    </row>
    <row r="2796" spans="1:4" x14ac:dyDescent="0.2">
      <c r="A2796" t="s">
        <v>110</v>
      </c>
      <c r="B2796" t="s">
        <v>1572</v>
      </c>
      <c r="C2796" t="s">
        <v>1573</v>
      </c>
      <c r="D2796" t="s">
        <v>1708</v>
      </c>
    </row>
    <row r="2797" spans="1:4" x14ac:dyDescent="0.2">
      <c r="A2797" t="s">
        <v>1815</v>
      </c>
      <c r="B2797" t="s">
        <v>1816</v>
      </c>
      <c r="C2797" t="s">
        <v>1817</v>
      </c>
    </row>
    <row r="2798" spans="1:4" x14ac:dyDescent="0.2">
      <c r="A2798" t="s">
        <v>487</v>
      </c>
      <c r="B2798" t="s">
        <v>1576</v>
      </c>
      <c r="C2798" t="s">
        <v>1577</v>
      </c>
      <c r="D2798" s="8">
        <v>37415</v>
      </c>
    </row>
    <row r="2799" spans="1:4" x14ac:dyDescent="0.2">
      <c r="A2799" t="s">
        <v>114</v>
      </c>
      <c r="B2799">
        <v>17.3</v>
      </c>
      <c r="C2799" t="s">
        <v>1656</v>
      </c>
    </row>
    <row r="2800" spans="1:4" x14ac:dyDescent="0.2">
      <c r="A2800" t="s">
        <v>52</v>
      </c>
      <c r="B2800">
        <v>5.15</v>
      </c>
      <c r="C2800" t="s">
        <v>1656</v>
      </c>
    </row>
    <row r="2801" spans="1:4" x14ac:dyDescent="0.2">
      <c r="A2801" t="s">
        <v>52</v>
      </c>
      <c r="B2801">
        <v>10.8</v>
      </c>
      <c r="C2801">
        <v>0.15</v>
      </c>
    </row>
    <row r="2802" spans="1:4" x14ac:dyDescent="0.2">
      <c r="A2802" t="s">
        <v>1605</v>
      </c>
      <c r="B2802">
        <v>11</v>
      </c>
      <c r="C2802" t="s">
        <v>1604</v>
      </c>
    </row>
    <row r="2803" spans="1:4" x14ac:dyDescent="0.2">
      <c r="A2803" t="s">
        <v>1605</v>
      </c>
      <c r="B2803">
        <v>6.65</v>
      </c>
      <c r="C2803" t="s">
        <v>1639</v>
      </c>
      <c r="D2803">
        <v>0.1</v>
      </c>
    </row>
    <row r="2804" spans="1:4" x14ac:dyDescent="0.2">
      <c r="A2804" t="s">
        <v>1605</v>
      </c>
      <c r="B2804">
        <v>2.2000000000000002</v>
      </c>
      <c r="C2804" t="s">
        <v>1656</v>
      </c>
    </row>
    <row r="2805" spans="1:4" x14ac:dyDescent="0.2">
      <c r="A2805" t="s">
        <v>1605</v>
      </c>
      <c r="B2805">
        <v>4.5999999999999996</v>
      </c>
      <c r="C2805" t="s">
        <v>1656</v>
      </c>
    </row>
    <row r="2806" spans="1:4" x14ac:dyDescent="0.2">
      <c r="A2806" t="s">
        <v>70</v>
      </c>
      <c r="B2806">
        <v>15.8</v>
      </c>
      <c r="C2806" t="s">
        <v>1656</v>
      </c>
    </row>
    <row r="2807" spans="1:4" x14ac:dyDescent="0.2">
      <c r="A2807" t="s">
        <v>70</v>
      </c>
      <c r="B2807">
        <v>14</v>
      </c>
      <c r="C2807" t="s">
        <v>1606</v>
      </c>
    </row>
    <row r="2808" spans="1:4" x14ac:dyDescent="0.2">
      <c r="A2808" t="s">
        <v>70</v>
      </c>
      <c r="B2808">
        <v>13</v>
      </c>
      <c r="C2808" t="s">
        <v>1606</v>
      </c>
    </row>
    <row r="2809" spans="1:4" x14ac:dyDescent="0.2">
      <c r="A2809" t="s">
        <v>70</v>
      </c>
      <c r="B2809">
        <v>5.4</v>
      </c>
      <c r="C2809">
        <v>-0.1</v>
      </c>
    </row>
    <row r="2810" spans="1:4" x14ac:dyDescent="0.2">
      <c r="A2810" t="s">
        <v>70</v>
      </c>
      <c r="B2810">
        <v>5.5</v>
      </c>
      <c r="C2810">
        <f>0.2/0.05</f>
        <v>4</v>
      </c>
    </row>
    <row r="2811" spans="1:4" x14ac:dyDescent="0.2">
      <c r="A2811" t="s">
        <v>70</v>
      </c>
      <c r="B2811">
        <v>2</v>
      </c>
      <c r="C2811" t="s">
        <v>1606</v>
      </c>
    </row>
    <row r="2812" spans="1:4" x14ac:dyDescent="0.2">
      <c r="A2812" t="s">
        <v>70</v>
      </c>
      <c r="B2812">
        <v>8</v>
      </c>
      <c r="C2812" t="s">
        <v>1604</v>
      </c>
    </row>
    <row r="2813" spans="1:4" x14ac:dyDescent="0.2">
      <c r="A2813" t="s">
        <v>207</v>
      </c>
      <c r="B2813">
        <v>14.7</v>
      </c>
      <c r="C2813">
        <v>-0.2</v>
      </c>
    </row>
    <row r="2814" spans="1:4" x14ac:dyDescent="0.2">
      <c r="A2814" t="s">
        <v>57</v>
      </c>
      <c r="B2814">
        <v>21.02</v>
      </c>
      <c r="C2814">
        <v>0.03</v>
      </c>
    </row>
    <row r="2815" spans="1:4" x14ac:dyDescent="0.2">
      <c r="A2815" t="s">
        <v>57</v>
      </c>
      <c r="B2815">
        <v>15.02</v>
      </c>
      <c r="C2815">
        <v>0.03</v>
      </c>
    </row>
    <row r="2816" spans="1:4" x14ac:dyDescent="0.2">
      <c r="A2816" t="s">
        <v>57</v>
      </c>
      <c r="B2816">
        <v>18.3</v>
      </c>
      <c r="C2816" t="s">
        <v>1656</v>
      </c>
    </row>
    <row r="2817" spans="1:5" x14ac:dyDescent="0.2">
      <c r="A2817" t="s">
        <v>173</v>
      </c>
      <c r="B2817">
        <v>9.5500000000000007</v>
      </c>
      <c r="C2817" t="s">
        <v>1693</v>
      </c>
    </row>
    <row r="2818" spans="1:5" x14ac:dyDescent="0.2">
      <c r="A2818" t="s">
        <v>120</v>
      </c>
      <c r="B2818" t="s">
        <v>1571</v>
      </c>
      <c r="C2818">
        <v>0.04</v>
      </c>
    </row>
    <row r="2819" spans="1:5" x14ac:dyDescent="0.2">
      <c r="A2819" t="s">
        <v>1605</v>
      </c>
      <c r="B2819" t="s">
        <v>1711</v>
      </c>
    </row>
    <row r="2820" spans="1:5" x14ac:dyDescent="0.2">
      <c r="A2820" t="s">
        <v>896</v>
      </c>
      <c r="B2820">
        <v>10.5</v>
      </c>
      <c r="C2820" t="s">
        <v>1634</v>
      </c>
      <c r="D2820">
        <v>0.2</v>
      </c>
    </row>
    <row r="2821" spans="1:5" x14ac:dyDescent="0.2">
      <c r="A2821" t="s">
        <v>177</v>
      </c>
      <c r="B2821">
        <v>0.4</v>
      </c>
      <c r="C2821" t="s">
        <v>1634</v>
      </c>
      <c r="D2821">
        <v>0.1</v>
      </c>
    </row>
    <row r="2822" spans="1:5" x14ac:dyDescent="0.2">
      <c r="A2822" t="s">
        <v>120</v>
      </c>
      <c r="B2822" t="s">
        <v>1645</v>
      </c>
      <c r="C2822">
        <v>0.05</v>
      </c>
    </row>
    <row r="2823" spans="1:5" x14ac:dyDescent="0.2">
      <c r="A2823" t="s">
        <v>120</v>
      </c>
      <c r="B2823" t="s">
        <v>1714</v>
      </c>
    </row>
    <row r="2824" spans="1:5" x14ac:dyDescent="0.2">
      <c r="A2824" t="s">
        <v>1575</v>
      </c>
      <c r="B2824" t="s">
        <v>1576</v>
      </c>
      <c r="C2824" t="s">
        <v>1577</v>
      </c>
      <c r="D2824" t="s">
        <v>1578</v>
      </c>
    </row>
    <row r="2825" spans="1:5" x14ac:dyDescent="0.2">
      <c r="A2825" t="s">
        <v>882</v>
      </c>
      <c r="B2825" t="s">
        <v>1579</v>
      </c>
      <c r="C2825" t="s">
        <v>1580</v>
      </c>
    </row>
    <row r="2826" spans="1:5" x14ac:dyDescent="0.2">
      <c r="A2826" t="s">
        <v>1581</v>
      </c>
      <c r="B2826" t="s">
        <v>1576</v>
      </c>
      <c r="C2826" t="s">
        <v>1577</v>
      </c>
      <c r="D2826" t="s">
        <v>1582</v>
      </c>
    </row>
    <row r="2827" spans="1:5" x14ac:dyDescent="0.2">
      <c r="A2827" t="s">
        <v>114</v>
      </c>
      <c r="B2827">
        <v>17.100000000000001</v>
      </c>
      <c r="C2827" t="s">
        <v>1584</v>
      </c>
    </row>
    <row r="2828" spans="1:5" x14ac:dyDescent="0.2">
      <c r="A2828" t="s">
        <v>71</v>
      </c>
      <c r="B2828">
        <v>5.35</v>
      </c>
      <c r="C2828" t="s">
        <v>1584</v>
      </c>
    </row>
    <row r="2829" spans="1:5" x14ac:dyDescent="0.2">
      <c r="A2829" t="s">
        <v>177</v>
      </c>
      <c r="B2829">
        <v>0.2</v>
      </c>
      <c r="C2829">
        <v>0.1</v>
      </c>
    </row>
    <row r="2830" spans="1:5" x14ac:dyDescent="0.2">
      <c r="A2830" t="s">
        <v>120</v>
      </c>
      <c r="B2830" t="s">
        <v>1571</v>
      </c>
      <c r="C2830">
        <v>0.03</v>
      </c>
      <c r="D2830" t="s">
        <v>1593</v>
      </c>
      <c r="E2830" t="s">
        <v>1594</v>
      </c>
    </row>
    <row r="2831" spans="1:5" x14ac:dyDescent="0.2">
      <c r="A2831" t="s">
        <v>118</v>
      </c>
      <c r="B2831" t="s">
        <v>1571</v>
      </c>
      <c r="C2831" t="s">
        <v>1619</v>
      </c>
      <c r="D2831">
        <v>0.2</v>
      </c>
    </row>
    <row r="2832" spans="1:5" x14ac:dyDescent="0.2">
      <c r="A2832" t="s">
        <v>117</v>
      </c>
      <c r="B2832" t="s">
        <v>1571</v>
      </c>
      <c r="C2832">
        <v>0.02</v>
      </c>
      <c r="D2832" t="s">
        <v>1593</v>
      </c>
      <c r="E2832" t="s">
        <v>1594</v>
      </c>
    </row>
    <row r="2833" spans="1:4" x14ac:dyDescent="0.2">
      <c r="A2833" t="s">
        <v>156</v>
      </c>
      <c r="B2833" t="s">
        <v>1571</v>
      </c>
      <c r="C2833">
        <v>5.0000000000000001E-3</v>
      </c>
    </row>
    <row r="2834" spans="1:4" x14ac:dyDescent="0.2">
      <c r="A2834" t="s">
        <v>70</v>
      </c>
      <c r="B2834">
        <v>5.5</v>
      </c>
      <c r="C2834">
        <v>0.02</v>
      </c>
    </row>
    <row r="2835" spans="1:4" x14ac:dyDescent="0.2">
      <c r="A2835" t="s">
        <v>115</v>
      </c>
      <c r="B2835">
        <v>0.05</v>
      </c>
      <c r="C2835">
        <v>0.1</v>
      </c>
    </row>
    <row r="2836" spans="1:4" x14ac:dyDescent="0.2">
      <c r="A2836" t="s">
        <v>71</v>
      </c>
      <c r="B2836">
        <v>2</v>
      </c>
      <c r="C2836" t="s">
        <v>1584</v>
      </c>
    </row>
    <row r="2837" spans="1:4" x14ac:dyDescent="0.2">
      <c r="A2837" t="s">
        <v>70</v>
      </c>
      <c r="B2837">
        <v>15.8</v>
      </c>
      <c r="C2837" t="s">
        <v>1583</v>
      </c>
    </row>
    <row r="2838" spans="1:4" x14ac:dyDescent="0.2">
      <c r="A2838" t="s">
        <v>110</v>
      </c>
      <c r="B2838" t="s">
        <v>1572</v>
      </c>
      <c r="C2838" t="s">
        <v>1573</v>
      </c>
      <c r="D2838" t="s">
        <v>1708</v>
      </c>
    </row>
    <row r="2839" spans="1:4" x14ac:dyDescent="0.2">
      <c r="A2839" t="s">
        <v>1575</v>
      </c>
      <c r="B2839" t="s">
        <v>1576</v>
      </c>
      <c r="C2839" t="s">
        <v>1577</v>
      </c>
      <c r="D2839" t="s">
        <v>1578</v>
      </c>
    </row>
    <row r="2840" spans="1:4" x14ac:dyDescent="0.2">
      <c r="A2840" t="s">
        <v>882</v>
      </c>
      <c r="B2840" t="s">
        <v>1579</v>
      </c>
      <c r="C2840" t="s">
        <v>1580</v>
      </c>
    </row>
    <row r="2841" spans="1:4" x14ac:dyDescent="0.2">
      <c r="A2841" t="s">
        <v>1581</v>
      </c>
      <c r="B2841" t="s">
        <v>1576</v>
      </c>
      <c r="C2841" t="s">
        <v>1577</v>
      </c>
      <c r="D2841" t="s">
        <v>1582</v>
      </c>
    </row>
    <row r="2842" spans="1:4" x14ac:dyDescent="0.2">
      <c r="A2842" t="s">
        <v>114</v>
      </c>
      <c r="B2842">
        <v>17.3</v>
      </c>
      <c r="C2842" t="s">
        <v>1656</v>
      </c>
    </row>
    <row r="2843" spans="1:4" x14ac:dyDescent="0.2">
      <c r="A2843" t="s">
        <v>1605</v>
      </c>
      <c r="B2843">
        <v>5.15</v>
      </c>
      <c r="C2843" t="s">
        <v>1656</v>
      </c>
    </row>
    <row r="2844" spans="1:4" x14ac:dyDescent="0.2">
      <c r="A2844" t="s">
        <v>52</v>
      </c>
      <c r="B2844">
        <v>10.8</v>
      </c>
      <c r="C2844">
        <v>0.15</v>
      </c>
    </row>
    <row r="2845" spans="1:4" x14ac:dyDescent="0.2">
      <c r="A2845" t="s">
        <v>1605</v>
      </c>
      <c r="B2845">
        <v>11</v>
      </c>
      <c r="C2845" t="s">
        <v>1604</v>
      </c>
    </row>
    <row r="2846" spans="1:4" x14ac:dyDescent="0.2">
      <c r="A2846" t="s">
        <v>1605</v>
      </c>
      <c r="B2846">
        <v>6.65</v>
      </c>
      <c r="C2846">
        <v>0.1</v>
      </c>
    </row>
    <row r="2847" spans="1:4" x14ac:dyDescent="0.2">
      <c r="A2847" t="s">
        <v>1605</v>
      </c>
      <c r="B2847">
        <v>1.96</v>
      </c>
      <c r="C2847" t="s">
        <v>1656</v>
      </c>
    </row>
    <row r="2848" spans="1:4" x14ac:dyDescent="0.2">
      <c r="A2848" t="s">
        <v>1605</v>
      </c>
      <c r="B2848">
        <v>4.5999999999999996</v>
      </c>
      <c r="C2848" t="s">
        <v>1656</v>
      </c>
    </row>
    <row r="2849" spans="1:4" x14ac:dyDescent="0.2">
      <c r="A2849" t="s">
        <v>70</v>
      </c>
      <c r="B2849">
        <v>15.5</v>
      </c>
      <c r="C2849">
        <f>0.05/-0.1</f>
        <v>-0.5</v>
      </c>
    </row>
    <row r="2850" spans="1:4" x14ac:dyDescent="0.2">
      <c r="A2850" t="s">
        <v>70</v>
      </c>
      <c r="B2850">
        <v>13</v>
      </c>
      <c r="C2850" t="s">
        <v>1606</v>
      </c>
    </row>
    <row r="2851" spans="1:4" x14ac:dyDescent="0.2">
      <c r="A2851" t="s">
        <v>70</v>
      </c>
      <c r="B2851">
        <v>5.4</v>
      </c>
      <c r="C2851">
        <v>-0.1</v>
      </c>
    </row>
    <row r="2852" spans="1:4" x14ac:dyDescent="0.2">
      <c r="A2852" t="s">
        <v>70</v>
      </c>
      <c r="B2852">
        <v>5.5</v>
      </c>
      <c r="C2852">
        <f>0.05/0.2</f>
        <v>0.25</v>
      </c>
    </row>
    <row r="2853" spans="1:4" x14ac:dyDescent="0.2">
      <c r="A2853" t="s">
        <v>70</v>
      </c>
      <c r="B2853">
        <v>14</v>
      </c>
      <c r="C2853" t="s">
        <v>1606</v>
      </c>
    </row>
    <row r="2854" spans="1:4" x14ac:dyDescent="0.2">
      <c r="A2854" t="s">
        <v>207</v>
      </c>
      <c r="B2854">
        <v>14.7</v>
      </c>
      <c r="C2854">
        <v>-0.2</v>
      </c>
    </row>
    <row r="2855" spans="1:4" x14ac:dyDescent="0.2">
      <c r="A2855" t="s">
        <v>57</v>
      </c>
      <c r="B2855">
        <v>21.02</v>
      </c>
      <c r="C2855">
        <v>0.03</v>
      </c>
    </row>
    <row r="2856" spans="1:4" x14ac:dyDescent="0.2">
      <c r="A2856" t="s">
        <v>57</v>
      </c>
      <c r="B2856">
        <v>15.02</v>
      </c>
      <c r="C2856">
        <v>0.03</v>
      </c>
    </row>
    <row r="2857" spans="1:4" x14ac:dyDescent="0.2">
      <c r="A2857" t="s">
        <v>57</v>
      </c>
      <c r="B2857">
        <v>18.3</v>
      </c>
      <c r="C2857" t="s">
        <v>1656</v>
      </c>
    </row>
    <row r="2858" spans="1:4" x14ac:dyDescent="0.2">
      <c r="A2858" t="s">
        <v>70</v>
      </c>
      <c r="B2858">
        <v>2</v>
      </c>
      <c r="C2858" t="s">
        <v>1606</v>
      </c>
    </row>
    <row r="2859" spans="1:4" x14ac:dyDescent="0.2">
      <c r="A2859" t="s">
        <v>1710</v>
      </c>
      <c r="B2859">
        <v>8</v>
      </c>
      <c r="C2859" t="s">
        <v>1585</v>
      </c>
    </row>
    <row r="2860" spans="1:4" x14ac:dyDescent="0.2">
      <c r="A2860" t="s">
        <v>173</v>
      </c>
      <c r="B2860">
        <v>9.5500000000000007</v>
      </c>
      <c r="C2860" t="s">
        <v>1693</v>
      </c>
    </row>
    <row r="2861" spans="1:4" x14ac:dyDescent="0.2">
      <c r="A2861" t="s">
        <v>120</v>
      </c>
      <c r="B2861" t="s">
        <v>1571</v>
      </c>
      <c r="C2861">
        <v>0.04</v>
      </c>
    </row>
    <row r="2862" spans="1:4" x14ac:dyDescent="0.2">
      <c r="A2862" t="s">
        <v>1605</v>
      </c>
      <c r="B2862" t="s">
        <v>1711</v>
      </c>
    </row>
    <row r="2863" spans="1:4" x14ac:dyDescent="0.2">
      <c r="A2863" t="s">
        <v>176</v>
      </c>
      <c r="B2863">
        <v>10.5</v>
      </c>
      <c r="C2863" t="s">
        <v>1621</v>
      </c>
      <c r="D2863">
        <v>0.2</v>
      </c>
    </row>
    <row r="2864" spans="1:4" x14ac:dyDescent="0.2">
      <c r="A2864" t="s">
        <v>52</v>
      </c>
      <c r="B2864">
        <v>8.3000000000000007</v>
      </c>
      <c r="C2864">
        <v>-0.1</v>
      </c>
    </row>
    <row r="2865" spans="1:4" x14ac:dyDescent="0.2">
      <c r="A2865" t="s">
        <v>1712</v>
      </c>
      <c r="B2865" t="s">
        <v>1571</v>
      </c>
      <c r="C2865">
        <v>0.2</v>
      </c>
      <c r="D2865" t="s">
        <v>1713</v>
      </c>
    </row>
    <row r="2866" spans="1:4" x14ac:dyDescent="0.2">
      <c r="A2866" t="s">
        <v>120</v>
      </c>
      <c r="B2866" t="s">
        <v>1571</v>
      </c>
      <c r="C2866">
        <v>0.1</v>
      </c>
    </row>
    <row r="2867" spans="1:4" x14ac:dyDescent="0.2">
      <c r="A2867" t="s">
        <v>72</v>
      </c>
      <c r="B2867">
        <v>0.23</v>
      </c>
      <c r="C2867" t="s">
        <v>1621</v>
      </c>
      <c r="D2867">
        <v>0.08</v>
      </c>
    </row>
    <row r="2868" spans="1:4" x14ac:dyDescent="0.2">
      <c r="A2868" t="s">
        <v>72</v>
      </c>
      <c r="B2868">
        <v>0.4</v>
      </c>
      <c r="C2868" t="s">
        <v>1621</v>
      </c>
      <c r="D2868">
        <v>0.1</v>
      </c>
    </row>
    <row r="2869" spans="1:4" x14ac:dyDescent="0.2">
      <c r="A2869" t="s">
        <v>72</v>
      </c>
      <c r="B2869" t="s">
        <v>1702</v>
      </c>
    </row>
    <row r="2870" spans="1:4" x14ac:dyDescent="0.2">
      <c r="A2870" t="s">
        <v>72</v>
      </c>
      <c r="B2870">
        <v>0.2</v>
      </c>
      <c r="C2870">
        <v>0.2</v>
      </c>
    </row>
    <row r="2871" spans="1:4" x14ac:dyDescent="0.2">
      <c r="A2871" t="s">
        <v>120</v>
      </c>
      <c r="B2871">
        <v>0.1</v>
      </c>
      <c r="C2871" t="s">
        <v>1593</v>
      </c>
      <c r="D2871" t="s">
        <v>1594</v>
      </c>
    </row>
    <row r="2872" spans="1:4" x14ac:dyDescent="0.2">
      <c r="A2872" t="s">
        <v>52</v>
      </c>
      <c r="B2872">
        <v>2.2000000000000002</v>
      </c>
      <c r="C2872" t="s">
        <v>1621</v>
      </c>
      <c r="D2872">
        <v>0.05</v>
      </c>
    </row>
    <row r="2873" spans="1:4" x14ac:dyDescent="0.2">
      <c r="A2873" t="s">
        <v>169</v>
      </c>
    </row>
    <row r="2874" spans="1:4" x14ac:dyDescent="0.2">
      <c r="A2874" t="s">
        <v>110</v>
      </c>
    </row>
    <row r="2875" spans="1:4" x14ac:dyDescent="0.2">
      <c r="A2875" t="s">
        <v>110</v>
      </c>
    </row>
    <row r="2876" spans="1:4" x14ac:dyDescent="0.2">
      <c r="A2876" t="s">
        <v>120</v>
      </c>
      <c r="B2876" t="s">
        <v>1714</v>
      </c>
    </row>
    <row r="2877" spans="1:4" x14ac:dyDescent="0.2">
      <c r="A2877" t="s">
        <v>1575</v>
      </c>
      <c r="B2877" t="s">
        <v>1576</v>
      </c>
      <c r="C2877" t="s">
        <v>1577</v>
      </c>
      <c r="D2877" t="s">
        <v>1578</v>
      </c>
    </row>
    <row r="2878" spans="1:4" x14ac:dyDescent="0.2">
      <c r="A2878" t="s">
        <v>882</v>
      </c>
      <c r="B2878" t="s">
        <v>1579</v>
      </c>
      <c r="C2878" t="s">
        <v>1580</v>
      </c>
    </row>
    <row r="2879" spans="1:4" x14ac:dyDescent="0.2">
      <c r="A2879" t="s">
        <v>1581</v>
      </c>
      <c r="B2879" t="s">
        <v>1576</v>
      </c>
      <c r="C2879" t="s">
        <v>1577</v>
      </c>
      <c r="D2879" t="s">
        <v>1582</v>
      </c>
    </row>
    <row r="2880" spans="1:4" x14ac:dyDescent="0.2">
      <c r="A2880" t="s">
        <v>114</v>
      </c>
      <c r="B2880">
        <v>36.5</v>
      </c>
      <c r="C2880" t="s">
        <v>1583</v>
      </c>
    </row>
    <row r="2881" spans="1:5" x14ac:dyDescent="0.2">
      <c r="A2881" t="s">
        <v>1818</v>
      </c>
      <c r="B2881" t="s">
        <v>1629</v>
      </c>
      <c r="C2881" t="s">
        <v>1819</v>
      </c>
      <c r="D2881" t="s">
        <v>1820</v>
      </c>
      <c r="E2881" t="s">
        <v>1821</v>
      </c>
    </row>
    <row r="2882" spans="1:5" x14ac:dyDescent="0.2">
      <c r="A2882" t="s">
        <v>52</v>
      </c>
      <c r="B2882">
        <v>3.8</v>
      </c>
      <c r="C2882" t="s">
        <v>1584</v>
      </c>
    </row>
    <row r="2883" spans="1:5" x14ac:dyDescent="0.2">
      <c r="A2883" t="s">
        <v>52</v>
      </c>
      <c r="B2883">
        <v>10</v>
      </c>
      <c r="C2883" t="s">
        <v>1584</v>
      </c>
    </row>
    <row r="2884" spans="1:5" x14ac:dyDescent="0.2">
      <c r="A2884" t="s">
        <v>52</v>
      </c>
      <c r="B2884">
        <v>2.95</v>
      </c>
      <c r="C2884">
        <v>0.1</v>
      </c>
    </row>
    <row r="2885" spans="1:5" x14ac:dyDescent="0.2">
      <c r="A2885" t="s">
        <v>57</v>
      </c>
      <c r="B2885">
        <v>60</v>
      </c>
      <c r="C2885" t="s">
        <v>1585</v>
      </c>
    </row>
    <row r="2886" spans="1:5" x14ac:dyDescent="0.2">
      <c r="A2886" t="s">
        <v>57</v>
      </c>
      <c r="B2886">
        <v>65.95</v>
      </c>
      <c r="C2886">
        <v>-0.1</v>
      </c>
    </row>
    <row r="2887" spans="1:5" x14ac:dyDescent="0.2">
      <c r="A2887" t="s">
        <v>57</v>
      </c>
      <c r="B2887">
        <v>64.95</v>
      </c>
      <c r="C2887" t="s">
        <v>1583</v>
      </c>
    </row>
    <row r="2888" spans="1:5" x14ac:dyDescent="0.2">
      <c r="A2888" t="s">
        <v>207</v>
      </c>
      <c r="B2888">
        <v>61.45</v>
      </c>
      <c r="C2888">
        <v>-0.1</v>
      </c>
    </row>
    <row r="2889" spans="1:5" x14ac:dyDescent="0.2">
      <c r="A2889" t="s">
        <v>207</v>
      </c>
      <c r="B2889">
        <v>60.95</v>
      </c>
      <c r="C2889" t="s">
        <v>1732</v>
      </c>
    </row>
    <row r="2890" spans="1:5" x14ac:dyDescent="0.2">
      <c r="A2890" t="s">
        <v>61</v>
      </c>
      <c r="B2890" t="s">
        <v>1571</v>
      </c>
      <c r="C2890">
        <v>0.1</v>
      </c>
      <c r="D2890" t="s">
        <v>1593</v>
      </c>
      <c r="E2890" t="s">
        <v>1594</v>
      </c>
    </row>
    <row r="2891" spans="1:5" x14ac:dyDescent="0.2">
      <c r="A2891" t="s">
        <v>119</v>
      </c>
      <c r="B2891">
        <v>53.2</v>
      </c>
      <c r="C2891">
        <v>0.1</v>
      </c>
    </row>
    <row r="2892" spans="1:5" x14ac:dyDescent="0.2">
      <c r="A2892" t="s">
        <v>131</v>
      </c>
      <c r="B2892">
        <v>4</v>
      </c>
      <c r="C2892">
        <v>0.2</v>
      </c>
    </row>
    <row r="2893" spans="1:5" x14ac:dyDescent="0.2">
      <c r="A2893" t="s">
        <v>131</v>
      </c>
      <c r="B2893">
        <v>2.15</v>
      </c>
      <c r="C2893">
        <v>0.2</v>
      </c>
    </row>
    <row r="2894" spans="1:5" x14ac:dyDescent="0.2">
      <c r="A2894" t="s">
        <v>209</v>
      </c>
      <c r="B2894" t="s">
        <v>1649</v>
      </c>
      <c r="C2894" t="s">
        <v>1822</v>
      </c>
      <c r="D2894" t="s">
        <v>1823</v>
      </c>
    </row>
    <row r="2895" spans="1:5" x14ac:dyDescent="0.2">
      <c r="A2895" t="s">
        <v>110</v>
      </c>
    </row>
    <row r="2896" spans="1:5" x14ac:dyDescent="0.2">
      <c r="A2896" t="s">
        <v>217</v>
      </c>
      <c r="B2896" t="s">
        <v>1824</v>
      </c>
    </row>
    <row r="2897" spans="1:5" x14ac:dyDescent="0.2">
      <c r="A2897" t="s">
        <v>217</v>
      </c>
      <c r="B2897" t="s">
        <v>1825</v>
      </c>
    </row>
    <row r="2898" spans="1:5" x14ac:dyDescent="0.2">
      <c r="A2898" t="s">
        <v>217</v>
      </c>
      <c r="B2898" t="s">
        <v>1826</v>
      </c>
      <c r="C2898" t="s">
        <v>1805</v>
      </c>
      <c r="D2898" t="s">
        <v>1827</v>
      </c>
      <c r="E2898" t="s">
        <v>1818</v>
      </c>
    </row>
    <row r="2899" spans="1:5" x14ac:dyDescent="0.2">
      <c r="A2899" t="s">
        <v>1575</v>
      </c>
      <c r="B2899" t="s">
        <v>1576</v>
      </c>
      <c r="C2899" t="s">
        <v>1577</v>
      </c>
      <c r="D2899" t="s">
        <v>1578</v>
      </c>
    </row>
    <row r="2900" spans="1:5" x14ac:dyDescent="0.2">
      <c r="A2900" t="s">
        <v>882</v>
      </c>
      <c r="B2900" t="s">
        <v>1579</v>
      </c>
      <c r="C2900" t="s">
        <v>1580</v>
      </c>
    </row>
    <row r="2901" spans="1:5" x14ac:dyDescent="0.2">
      <c r="A2901" t="s">
        <v>114</v>
      </c>
      <c r="B2901">
        <v>17.100000000000001</v>
      </c>
      <c r="C2901" t="s">
        <v>1584</v>
      </c>
    </row>
    <row r="2902" spans="1:5" x14ac:dyDescent="0.2">
      <c r="A2902" t="s">
        <v>52</v>
      </c>
      <c r="B2902">
        <v>4.5</v>
      </c>
      <c r="C2902" t="s">
        <v>1583</v>
      </c>
    </row>
    <row r="2903" spans="1:5" x14ac:dyDescent="0.2">
      <c r="A2903" t="s">
        <v>1605</v>
      </c>
      <c r="B2903">
        <v>4.95</v>
      </c>
      <c r="C2903" t="s">
        <v>1584</v>
      </c>
    </row>
    <row r="2904" spans="1:5" x14ac:dyDescent="0.2">
      <c r="A2904" t="s">
        <v>72</v>
      </c>
      <c r="B2904">
        <v>0.2</v>
      </c>
      <c r="C2904">
        <v>0.1</v>
      </c>
    </row>
    <row r="2905" spans="1:5" x14ac:dyDescent="0.2">
      <c r="A2905" t="s">
        <v>120</v>
      </c>
      <c r="B2905" t="s">
        <v>1571</v>
      </c>
      <c r="C2905">
        <v>0.03</v>
      </c>
    </row>
    <row r="2906" spans="1:5" x14ac:dyDescent="0.2">
      <c r="A2906" t="s">
        <v>70</v>
      </c>
      <c r="B2906">
        <v>3.7</v>
      </c>
      <c r="C2906">
        <v>0.02</v>
      </c>
    </row>
    <row r="2907" spans="1:5" x14ac:dyDescent="0.2">
      <c r="A2907" t="s">
        <v>118</v>
      </c>
      <c r="B2907" t="s">
        <v>1571</v>
      </c>
      <c r="C2907" t="s">
        <v>1619</v>
      </c>
      <c r="D2907">
        <v>0.2</v>
      </c>
    </row>
    <row r="2908" spans="1:5" x14ac:dyDescent="0.2">
      <c r="A2908" t="s">
        <v>156</v>
      </c>
      <c r="B2908" t="s">
        <v>1571</v>
      </c>
      <c r="C2908">
        <v>5.0000000000000001E-3</v>
      </c>
    </row>
    <row r="2909" spans="1:5" x14ac:dyDescent="0.2">
      <c r="A2909" t="s">
        <v>117</v>
      </c>
      <c r="B2909" t="s">
        <v>1571</v>
      </c>
      <c r="C2909">
        <v>0.02</v>
      </c>
      <c r="D2909" t="s">
        <v>1593</v>
      </c>
      <c r="E2909" t="s">
        <v>1594</v>
      </c>
    </row>
    <row r="2910" spans="1:5" x14ac:dyDescent="0.2">
      <c r="A2910" t="s">
        <v>115</v>
      </c>
      <c r="B2910" t="s">
        <v>1571</v>
      </c>
      <c r="C2910">
        <v>0.05</v>
      </c>
      <c r="D2910">
        <v>0.1</v>
      </c>
    </row>
    <row r="2911" spans="1:5" x14ac:dyDescent="0.2">
      <c r="A2911" t="s">
        <v>114</v>
      </c>
      <c r="B2911">
        <v>17.100000000000001</v>
      </c>
      <c r="C2911" t="s">
        <v>1584</v>
      </c>
    </row>
    <row r="2912" spans="1:5" x14ac:dyDescent="0.2">
      <c r="A2912" t="s">
        <v>52</v>
      </c>
      <c r="B2912">
        <v>4.5</v>
      </c>
      <c r="C2912" t="s">
        <v>1583</v>
      </c>
    </row>
    <row r="2913" spans="1:5" x14ac:dyDescent="0.2">
      <c r="A2913" t="s">
        <v>1605</v>
      </c>
      <c r="B2913">
        <v>4.95</v>
      </c>
      <c r="C2913" t="s">
        <v>1584</v>
      </c>
    </row>
    <row r="2914" spans="1:5" x14ac:dyDescent="0.2">
      <c r="A2914" t="s">
        <v>72</v>
      </c>
      <c r="B2914">
        <v>0.2</v>
      </c>
      <c r="C2914">
        <v>0.1</v>
      </c>
    </row>
    <row r="2915" spans="1:5" x14ac:dyDescent="0.2">
      <c r="A2915" t="s">
        <v>120</v>
      </c>
      <c r="B2915" t="s">
        <v>1571</v>
      </c>
      <c r="C2915">
        <v>0.03</v>
      </c>
      <c r="D2915" t="s">
        <v>1593</v>
      </c>
      <c r="E2915" t="s">
        <v>1594</v>
      </c>
    </row>
    <row r="2916" spans="1:5" x14ac:dyDescent="0.2">
      <c r="A2916" t="s">
        <v>70</v>
      </c>
      <c r="B2916">
        <v>3.7</v>
      </c>
      <c r="C2916">
        <v>0.02</v>
      </c>
    </row>
    <row r="2917" spans="1:5" x14ac:dyDescent="0.2">
      <c r="A2917" t="s">
        <v>118</v>
      </c>
      <c r="B2917" t="s">
        <v>1571</v>
      </c>
      <c r="C2917" t="s">
        <v>1619</v>
      </c>
      <c r="D2917">
        <v>0.2</v>
      </c>
    </row>
    <row r="2918" spans="1:5" x14ac:dyDescent="0.2">
      <c r="A2918" t="s">
        <v>156</v>
      </c>
      <c r="B2918" t="s">
        <v>1571</v>
      </c>
      <c r="C2918">
        <v>5.0000000000000001E-3</v>
      </c>
    </row>
    <row r="2919" spans="1:5" x14ac:dyDescent="0.2">
      <c r="A2919" t="s">
        <v>117</v>
      </c>
      <c r="B2919" t="s">
        <v>1571</v>
      </c>
      <c r="C2919">
        <v>0.02</v>
      </c>
      <c r="D2919" t="s">
        <v>1593</v>
      </c>
      <c r="E2919" t="s">
        <v>1594</v>
      </c>
    </row>
    <row r="2920" spans="1:5" x14ac:dyDescent="0.2">
      <c r="A2920" t="s">
        <v>115</v>
      </c>
      <c r="B2920" t="s">
        <v>1571</v>
      </c>
      <c r="C2920">
        <v>0.05</v>
      </c>
      <c r="D2920">
        <v>0.1</v>
      </c>
    </row>
    <row r="2921" spans="1:5" x14ac:dyDescent="0.2">
      <c r="A2921" t="s">
        <v>1575</v>
      </c>
      <c r="B2921" t="s">
        <v>1576</v>
      </c>
      <c r="C2921" t="s">
        <v>1577</v>
      </c>
      <c r="D2921" t="s">
        <v>1578</v>
      </c>
    </row>
    <row r="2922" spans="1:5" x14ac:dyDescent="0.2">
      <c r="A2922" t="s">
        <v>882</v>
      </c>
      <c r="B2922" t="s">
        <v>1579</v>
      </c>
      <c r="C2922" t="s">
        <v>1580</v>
      </c>
    </row>
    <row r="2923" spans="1:5" x14ac:dyDescent="0.2">
      <c r="A2923" t="s">
        <v>50</v>
      </c>
      <c r="B2923">
        <v>18.5</v>
      </c>
      <c r="C2923" t="s">
        <v>1656</v>
      </c>
    </row>
    <row r="2924" spans="1:5" x14ac:dyDescent="0.2">
      <c r="A2924" t="s">
        <v>52</v>
      </c>
      <c r="B2924">
        <v>3.4</v>
      </c>
      <c r="C2924">
        <v>0.2</v>
      </c>
    </row>
    <row r="2925" spans="1:5" x14ac:dyDescent="0.2">
      <c r="A2925" t="s">
        <v>52</v>
      </c>
      <c r="B2925">
        <v>6</v>
      </c>
      <c r="C2925" t="s">
        <v>1606</v>
      </c>
    </row>
    <row r="2926" spans="1:5" x14ac:dyDescent="0.2">
      <c r="A2926" t="s">
        <v>52</v>
      </c>
      <c r="B2926">
        <v>9</v>
      </c>
      <c r="C2926" t="s">
        <v>1621</v>
      </c>
      <c r="D2926">
        <v>0.1</v>
      </c>
    </row>
    <row r="2927" spans="1:5" x14ac:dyDescent="0.2">
      <c r="A2927" t="s">
        <v>1633</v>
      </c>
      <c r="B2927" t="s">
        <v>1828</v>
      </c>
    </row>
    <row r="2928" spans="1:5" x14ac:dyDescent="0.2">
      <c r="A2928" t="s">
        <v>207</v>
      </c>
      <c r="B2928">
        <v>7.7</v>
      </c>
      <c r="C2928">
        <v>0.1</v>
      </c>
    </row>
    <row r="2929" spans="1:3" x14ac:dyDescent="0.2">
      <c r="A2929" t="s">
        <v>57</v>
      </c>
      <c r="B2929">
        <v>9.5</v>
      </c>
      <c r="C2929">
        <v>0.1</v>
      </c>
    </row>
    <row r="2930" spans="1:3" x14ac:dyDescent="0.2">
      <c r="A2930" t="s">
        <v>57</v>
      </c>
      <c r="B2930">
        <v>10</v>
      </c>
      <c r="C2930">
        <v>-0.2</v>
      </c>
    </row>
    <row r="2931" spans="1:3" x14ac:dyDescent="0.2">
      <c r="A2931" t="s">
        <v>57</v>
      </c>
      <c r="B2931">
        <v>11</v>
      </c>
      <c r="C2931">
        <v>0.05</v>
      </c>
    </row>
    <row r="2932" spans="1:3" x14ac:dyDescent="0.2">
      <c r="A2932" t="s">
        <v>57</v>
      </c>
      <c r="B2932">
        <v>7.95</v>
      </c>
      <c r="C2932">
        <v>0.03</v>
      </c>
    </row>
    <row r="2933" spans="1:3" x14ac:dyDescent="0.2">
      <c r="A2933" t="s">
        <v>57</v>
      </c>
      <c r="B2933">
        <v>8.1</v>
      </c>
      <c r="C2933">
        <v>0.03</v>
      </c>
    </row>
    <row r="2934" spans="1:3" x14ac:dyDescent="0.2">
      <c r="A2934" t="s">
        <v>131</v>
      </c>
      <c r="B2934">
        <v>2.2999999999999998</v>
      </c>
      <c r="C2934">
        <v>0.2</v>
      </c>
    </row>
    <row r="2935" spans="1:3" x14ac:dyDescent="0.2">
      <c r="A2935" t="s">
        <v>70</v>
      </c>
      <c r="B2935">
        <v>4.2</v>
      </c>
      <c r="C2935">
        <v>0.2</v>
      </c>
    </row>
    <row r="2936" spans="1:3" x14ac:dyDescent="0.2">
      <c r="A2936" t="s">
        <v>70</v>
      </c>
      <c r="B2936">
        <v>5.65</v>
      </c>
      <c r="C2936" t="s">
        <v>1656</v>
      </c>
    </row>
    <row r="2937" spans="1:3" x14ac:dyDescent="0.2">
      <c r="A2937" t="s">
        <v>173</v>
      </c>
      <c r="B2937" t="s">
        <v>1829</v>
      </c>
    </row>
    <row r="2938" spans="1:3" x14ac:dyDescent="0.2">
      <c r="A2938" t="s">
        <v>120</v>
      </c>
      <c r="B2938" t="s">
        <v>1571</v>
      </c>
      <c r="C2938">
        <v>0.2</v>
      </c>
    </row>
    <row r="2939" spans="1:3" x14ac:dyDescent="0.2">
      <c r="A2939" t="s">
        <v>197</v>
      </c>
      <c r="B2939" t="s">
        <v>1571</v>
      </c>
      <c r="C2939">
        <v>0.6</v>
      </c>
    </row>
    <row r="2940" spans="1:3" x14ac:dyDescent="0.2">
      <c r="A2940" t="s">
        <v>71</v>
      </c>
      <c r="B2940">
        <v>5.5</v>
      </c>
      <c r="C2940">
        <v>0.3</v>
      </c>
    </row>
    <row r="2941" spans="1:3" x14ac:dyDescent="0.2">
      <c r="A2941" t="s">
        <v>71</v>
      </c>
      <c r="B2941">
        <v>11.2</v>
      </c>
      <c r="C2941">
        <v>0.3</v>
      </c>
    </row>
    <row r="2942" spans="1:3" x14ac:dyDescent="0.2">
      <c r="A2942" t="s">
        <v>209</v>
      </c>
      <c r="B2942" t="s">
        <v>1571</v>
      </c>
      <c r="C2942">
        <v>0.2</v>
      </c>
    </row>
    <row r="2943" spans="1:3" x14ac:dyDescent="0.2">
      <c r="A2943" t="s">
        <v>70</v>
      </c>
      <c r="B2943" t="s">
        <v>1830</v>
      </c>
    </row>
    <row r="2944" spans="1:3" x14ac:dyDescent="0.2">
      <c r="A2944" t="s">
        <v>110</v>
      </c>
    </row>
    <row r="2945" spans="1:4" x14ac:dyDescent="0.2">
      <c r="A2945" t="s">
        <v>110</v>
      </c>
      <c r="B2945" t="s">
        <v>1831</v>
      </c>
    </row>
    <row r="2946" spans="1:4" x14ac:dyDescent="0.2">
      <c r="A2946" t="s">
        <v>1575</v>
      </c>
      <c r="B2946" t="s">
        <v>1576</v>
      </c>
      <c r="C2946" t="s">
        <v>1577</v>
      </c>
      <c r="D2946" t="s">
        <v>1578</v>
      </c>
    </row>
    <row r="2947" spans="1:4" x14ac:dyDescent="0.2">
      <c r="A2947" t="s">
        <v>882</v>
      </c>
      <c r="B2947" t="s">
        <v>1579</v>
      </c>
      <c r="C2947" t="s">
        <v>1580</v>
      </c>
    </row>
    <row r="2948" spans="1:4" x14ac:dyDescent="0.2">
      <c r="A2948" t="s">
        <v>114</v>
      </c>
      <c r="B2948">
        <v>17.100000000000001</v>
      </c>
      <c r="C2948" t="s">
        <v>1584</v>
      </c>
    </row>
    <row r="2949" spans="1:4" x14ac:dyDescent="0.2">
      <c r="A2949" t="s">
        <v>52</v>
      </c>
      <c r="B2949">
        <v>4.5</v>
      </c>
      <c r="C2949" t="s">
        <v>1583</v>
      </c>
    </row>
    <row r="2950" spans="1:4" x14ac:dyDescent="0.2">
      <c r="A2950" t="s">
        <v>52</v>
      </c>
      <c r="B2950">
        <v>5.5</v>
      </c>
      <c r="C2950" t="s">
        <v>1584</v>
      </c>
    </row>
    <row r="2951" spans="1:4" x14ac:dyDescent="0.2">
      <c r="A2951" t="s">
        <v>72</v>
      </c>
      <c r="B2951">
        <v>0.2</v>
      </c>
      <c r="C2951">
        <v>0.1</v>
      </c>
    </row>
    <row r="2952" spans="1:4" x14ac:dyDescent="0.2">
      <c r="A2952" t="s">
        <v>120</v>
      </c>
      <c r="B2952">
        <v>0.03</v>
      </c>
      <c r="C2952" t="s">
        <v>1593</v>
      </c>
      <c r="D2952" t="s">
        <v>1594</v>
      </c>
    </row>
    <row r="2953" spans="1:4" x14ac:dyDescent="0.2">
      <c r="A2953" t="s">
        <v>70</v>
      </c>
      <c r="B2953">
        <v>4.4000000000000004</v>
      </c>
      <c r="C2953">
        <v>0.02</v>
      </c>
    </row>
    <row r="2954" spans="1:4" x14ac:dyDescent="0.2">
      <c r="A2954" t="s">
        <v>118</v>
      </c>
      <c r="B2954" t="s">
        <v>1571</v>
      </c>
      <c r="C2954" t="s">
        <v>1619</v>
      </c>
      <c r="D2954">
        <v>0.2</v>
      </c>
    </row>
    <row r="2955" spans="1:4" x14ac:dyDescent="0.2">
      <c r="A2955" t="s">
        <v>156</v>
      </c>
      <c r="B2955" t="s">
        <v>1571</v>
      </c>
      <c r="C2955">
        <v>5.0000000000000001E-3</v>
      </c>
    </row>
    <row r="2956" spans="1:4" x14ac:dyDescent="0.2">
      <c r="A2956" t="s">
        <v>117</v>
      </c>
      <c r="B2956" t="s">
        <v>1571</v>
      </c>
      <c r="C2956">
        <v>0.02</v>
      </c>
    </row>
    <row r="2957" spans="1:4" x14ac:dyDescent="0.2">
      <c r="A2957" t="s">
        <v>115</v>
      </c>
      <c r="B2957">
        <v>0.05</v>
      </c>
      <c r="C2957">
        <v>0.1</v>
      </c>
    </row>
    <row r="2958" spans="1:4" x14ac:dyDescent="0.2">
      <c r="A2958" t="s">
        <v>1575</v>
      </c>
      <c r="B2958" t="s">
        <v>1576</v>
      </c>
      <c r="C2958" t="s">
        <v>1577</v>
      </c>
      <c r="D2958" t="s">
        <v>1578</v>
      </c>
    </row>
    <row r="2959" spans="1:4" x14ac:dyDescent="0.2">
      <c r="A2959" t="s">
        <v>882</v>
      </c>
      <c r="B2959" t="s">
        <v>1579</v>
      </c>
      <c r="C2959" t="s">
        <v>1580</v>
      </c>
    </row>
    <row r="2960" spans="1:4" x14ac:dyDescent="0.2">
      <c r="A2960" t="s">
        <v>52</v>
      </c>
      <c r="B2960" t="s">
        <v>1832</v>
      </c>
    </row>
    <row r="2961" spans="1:4" x14ac:dyDescent="0.2">
      <c r="A2961" t="s">
        <v>52</v>
      </c>
      <c r="B2961" t="s">
        <v>1833</v>
      </c>
    </row>
    <row r="2962" spans="1:4" x14ac:dyDescent="0.2">
      <c r="A2962" t="s">
        <v>1605</v>
      </c>
      <c r="B2962">
        <v>5.5</v>
      </c>
      <c r="C2962">
        <v>-0.1</v>
      </c>
    </row>
    <row r="2963" spans="1:4" x14ac:dyDescent="0.2">
      <c r="A2963" t="s">
        <v>57</v>
      </c>
      <c r="B2963">
        <v>34</v>
      </c>
      <c r="C2963">
        <v>0.2</v>
      </c>
    </row>
    <row r="2964" spans="1:4" x14ac:dyDescent="0.2">
      <c r="A2964" t="s">
        <v>57</v>
      </c>
      <c r="B2964">
        <v>21.5</v>
      </c>
      <c r="C2964" t="s">
        <v>1606</v>
      </c>
    </row>
    <row r="2965" spans="1:4" x14ac:dyDescent="0.2">
      <c r="A2965" t="s">
        <v>70</v>
      </c>
      <c r="B2965">
        <v>31.6</v>
      </c>
      <c r="C2965">
        <v>-0.1</v>
      </c>
    </row>
    <row r="2966" spans="1:4" x14ac:dyDescent="0.2">
      <c r="A2966" t="s">
        <v>70</v>
      </c>
      <c r="B2966">
        <v>18</v>
      </c>
      <c r="C2966">
        <v>0.06</v>
      </c>
    </row>
    <row r="2967" spans="1:4" x14ac:dyDescent="0.2">
      <c r="A2967" t="s">
        <v>79</v>
      </c>
      <c r="B2967" t="s">
        <v>1571</v>
      </c>
      <c r="C2967">
        <v>0.3</v>
      </c>
    </row>
    <row r="2968" spans="1:4" x14ac:dyDescent="0.2">
      <c r="A2968" t="s">
        <v>120</v>
      </c>
      <c r="B2968" t="s">
        <v>1571</v>
      </c>
      <c r="C2968">
        <v>0.1</v>
      </c>
    </row>
    <row r="2969" spans="1:4" x14ac:dyDescent="0.2">
      <c r="A2969" t="s">
        <v>115</v>
      </c>
      <c r="B2969" t="s">
        <v>1834</v>
      </c>
      <c r="C2969" t="s">
        <v>1835</v>
      </c>
      <c r="D2969" t="s">
        <v>1836</v>
      </c>
    </row>
    <row r="2970" spans="1:4" x14ac:dyDescent="0.2">
      <c r="A2970" t="s">
        <v>118</v>
      </c>
      <c r="B2970" t="s">
        <v>1619</v>
      </c>
      <c r="C2970">
        <v>3.2</v>
      </c>
    </row>
    <row r="2971" spans="1:4" x14ac:dyDescent="0.2">
      <c r="A2971" t="s">
        <v>1575</v>
      </c>
      <c r="B2971" t="s">
        <v>1576</v>
      </c>
      <c r="C2971" t="s">
        <v>1577</v>
      </c>
      <c r="D2971" t="s">
        <v>1578</v>
      </c>
    </row>
    <row r="2972" spans="1:4" x14ac:dyDescent="0.2">
      <c r="A2972" t="s">
        <v>882</v>
      </c>
      <c r="B2972" t="s">
        <v>1579</v>
      </c>
      <c r="C2972" t="s">
        <v>1580</v>
      </c>
    </row>
    <row r="2973" spans="1:4" x14ac:dyDescent="0.2">
      <c r="A2973" t="s">
        <v>1581</v>
      </c>
      <c r="B2973" t="s">
        <v>1576</v>
      </c>
      <c r="C2973" t="s">
        <v>1577</v>
      </c>
      <c r="D2973" t="s">
        <v>1582</v>
      </c>
    </row>
    <row r="2974" spans="1:4" x14ac:dyDescent="0.2">
      <c r="A2974" t="s">
        <v>1595</v>
      </c>
      <c r="B2974" t="s">
        <v>1596</v>
      </c>
      <c r="C2974" t="s">
        <v>1597</v>
      </c>
    </row>
    <row r="2975" spans="1:4" x14ac:dyDescent="0.2">
      <c r="A2975" t="s">
        <v>1595</v>
      </c>
      <c r="B2975" t="s">
        <v>1598</v>
      </c>
      <c r="C2975" t="s">
        <v>1599</v>
      </c>
      <c r="D2975" t="s">
        <v>1597</v>
      </c>
    </row>
    <row r="2976" spans="1:4" x14ac:dyDescent="0.2">
      <c r="A2976" t="s">
        <v>1699</v>
      </c>
      <c r="B2976">
        <f>-0.023/-0.05</f>
        <v>0.45999999999999996</v>
      </c>
    </row>
    <row r="2977" spans="1:4" x14ac:dyDescent="0.2">
      <c r="A2977" t="s">
        <v>177</v>
      </c>
      <c r="B2977">
        <v>3.5</v>
      </c>
      <c r="C2977" t="s">
        <v>1585</v>
      </c>
    </row>
    <row r="2978" spans="1:4" x14ac:dyDescent="0.2">
      <c r="A2978" t="s">
        <v>120</v>
      </c>
      <c r="B2978" t="s">
        <v>1571</v>
      </c>
      <c r="C2978">
        <v>0.2</v>
      </c>
    </row>
    <row r="2979" spans="1:4" x14ac:dyDescent="0.2">
      <c r="A2979" t="s">
        <v>1595</v>
      </c>
      <c r="B2979" t="s">
        <v>1596</v>
      </c>
      <c r="C2979" t="s">
        <v>1597</v>
      </c>
    </row>
    <row r="2980" spans="1:4" x14ac:dyDescent="0.2">
      <c r="A2980" t="s">
        <v>1595</v>
      </c>
      <c r="B2980" t="s">
        <v>1598</v>
      </c>
      <c r="C2980" t="s">
        <v>1599</v>
      </c>
      <c r="D2980" t="s">
        <v>1597</v>
      </c>
    </row>
    <row r="2981" spans="1:4" x14ac:dyDescent="0.2">
      <c r="A2981" t="s">
        <v>50</v>
      </c>
      <c r="B2981">
        <v>54</v>
      </c>
      <c r="C2981" t="s">
        <v>1656</v>
      </c>
    </row>
    <row r="2982" spans="1:4" x14ac:dyDescent="0.2">
      <c r="A2982" t="s">
        <v>52</v>
      </c>
      <c r="B2982">
        <v>6</v>
      </c>
      <c r="C2982" t="s">
        <v>1726</v>
      </c>
    </row>
    <row r="2983" spans="1:4" x14ac:dyDescent="0.2">
      <c r="A2983" t="s">
        <v>70</v>
      </c>
      <c r="B2983">
        <v>29</v>
      </c>
      <c r="C2983" t="s">
        <v>1604</v>
      </c>
    </row>
    <row r="2984" spans="1:4" x14ac:dyDescent="0.2">
      <c r="A2984" t="s">
        <v>70</v>
      </c>
      <c r="B2984">
        <v>17.2</v>
      </c>
      <c r="C2984">
        <f>0.2/-0.1</f>
        <v>-2</v>
      </c>
    </row>
    <row r="2985" spans="1:4" x14ac:dyDescent="0.2">
      <c r="A2985" t="s">
        <v>120</v>
      </c>
      <c r="B2985">
        <v>0.2</v>
      </c>
      <c r="C2985" t="s">
        <v>1593</v>
      </c>
      <c r="D2985" t="s">
        <v>1594</v>
      </c>
    </row>
    <row r="2986" spans="1:4" x14ac:dyDescent="0.2">
      <c r="A2986" t="s">
        <v>72</v>
      </c>
      <c r="B2986" t="s">
        <v>1837</v>
      </c>
    </row>
    <row r="2987" spans="1:4" x14ac:dyDescent="0.2">
      <c r="A2987" t="s">
        <v>72</v>
      </c>
      <c r="B2987">
        <v>0.2</v>
      </c>
      <c r="C2987" t="s">
        <v>1588</v>
      </c>
      <c r="D2987">
        <v>0.6</v>
      </c>
    </row>
    <row r="2988" spans="1:4" x14ac:dyDescent="0.2">
      <c r="A2988" t="s">
        <v>1595</v>
      </c>
      <c r="B2988" t="s">
        <v>1596</v>
      </c>
      <c r="C2988" t="s">
        <v>1597</v>
      </c>
    </row>
    <row r="2989" spans="1:4" x14ac:dyDescent="0.2">
      <c r="A2989" t="s">
        <v>1595</v>
      </c>
      <c r="B2989" t="s">
        <v>1598</v>
      </c>
      <c r="C2989" t="s">
        <v>1599</v>
      </c>
      <c r="D2989" t="s">
        <v>1597</v>
      </c>
    </row>
    <row r="2990" spans="1:4" x14ac:dyDescent="0.2">
      <c r="A2990" t="s">
        <v>176</v>
      </c>
      <c r="B2990">
        <v>10.5</v>
      </c>
      <c r="C2990" t="s">
        <v>1604</v>
      </c>
    </row>
    <row r="2991" spans="1:4" x14ac:dyDescent="0.2">
      <c r="A2991" t="s">
        <v>50</v>
      </c>
      <c r="B2991">
        <v>17.3</v>
      </c>
      <c r="C2991" t="s">
        <v>1656</v>
      </c>
    </row>
    <row r="2992" spans="1:4" x14ac:dyDescent="0.2">
      <c r="A2992" t="s">
        <v>52</v>
      </c>
      <c r="B2992">
        <v>5.3</v>
      </c>
      <c r="C2992" t="s">
        <v>1656</v>
      </c>
    </row>
    <row r="2993" spans="1:3" x14ac:dyDescent="0.2">
      <c r="A2993" t="s">
        <v>52</v>
      </c>
      <c r="B2993">
        <v>8.3000000000000007</v>
      </c>
      <c r="C2993">
        <v>-0.1</v>
      </c>
    </row>
    <row r="2994" spans="1:3" x14ac:dyDescent="0.2">
      <c r="A2994" t="s">
        <v>1605</v>
      </c>
      <c r="B2994">
        <v>11</v>
      </c>
      <c r="C2994" t="s">
        <v>1604</v>
      </c>
    </row>
    <row r="2995" spans="1:3" x14ac:dyDescent="0.2">
      <c r="A2995" t="s">
        <v>1605</v>
      </c>
      <c r="B2995">
        <v>6.65</v>
      </c>
      <c r="C2995">
        <v>0.1</v>
      </c>
    </row>
    <row r="2996" spans="1:3" x14ac:dyDescent="0.2">
      <c r="A2996" t="s">
        <v>1605</v>
      </c>
      <c r="B2996">
        <v>4.5999999999999996</v>
      </c>
      <c r="C2996" t="s">
        <v>1656</v>
      </c>
    </row>
    <row r="2997" spans="1:3" x14ac:dyDescent="0.2">
      <c r="A2997" t="s">
        <v>1605</v>
      </c>
      <c r="B2997" t="s">
        <v>1709</v>
      </c>
    </row>
    <row r="2998" spans="1:3" x14ac:dyDescent="0.2">
      <c r="A2998" t="s">
        <v>70</v>
      </c>
      <c r="B2998" t="s">
        <v>1715</v>
      </c>
    </row>
    <row r="2999" spans="1:3" x14ac:dyDescent="0.2">
      <c r="A2999" t="s">
        <v>70</v>
      </c>
      <c r="B2999">
        <v>13</v>
      </c>
      <c r="C2999" t="s">
        <v>1606</v>
      </c>
    </row>
    <row r="3000" spans="1:3" x14ac:dyDescent="0.2">
      <c r="A3000" t="s">
        <v>52</v>
      </c>
      <c r="B3000">
        <v>10.8</v>
      </c>
      <c r="C3000">
        <v>0.15</v>
      </c>
    </row>
    <row r="3001" spans="1:3" x14ac:dyDescent="0.2">
      <c r="A3001" t="s">
        <v>70</v>
      </c>
      <c r="B3001">
        <v>4.3</v>
      </c>
      <c r="C3001">
        <v>-0.1</v>
      </c>
    </row>
    <row r="3002" spans="1:3" x14ac:dyDescent="0.2">
      <c r="A3002" t="s">
        <v>70</v>
      </c>
      <c r="B3002">
        <v>4.4000000000000004</v>
      </c>
      <c r="C3002">
        <f>0.2/0.05</f>
        <v>4</v>
      </c>
    </row>
    <row r="3003" spans="1:3" x14ac:dyDescent="0.2">
      <c r="A3003" t="s">
        <v>1712</v>
      </c>
      <c r="B3003" t="s">
        <v>1717</v>
      </c>
      <c r="C3003" t="s">
        <v>1713</v>
      </c>
    </row>
    <row r="3004" spans="1:3" x14ac:dyDescent="0.2">
      <c r="A3004" t="s">
        <v>70</v>
      </c>
      <c r="B3004">
        <v>14</v>
      </c>
      <c r="C3004" t="s">
        <v>1606</v>
      </c>
    </row>
    <row r="3005" spans="1:3" x14ac:dyDescent="0.2">
      <c r="A3005" t="s">
        <v>207</v>
      </c>
      <c r="B3005">
        <v>14.7</v>
      </c>
      <c r="C3005">
        <v>-0.2</v>
      </c>
    </row>
    <row r="3006" spans="1:3" x14ac:dyDescent="0.2">
      <c r="A3006" t="s">
        <v>57</v>
      </c>
      <c r="B3006">
        <v>21.02</v>
      </c>
      <c r="C3006">
        <v>0.03</v>
      </c>
    </row>
    <row r="3007" spans="1:3" x14ac:dyDescent="0.2">
      <c r="A3007" t="s">
        <v>57</v>
      </c>
      <c r="B3007">
        <v>15.02</v>
      </c>
      <c r="C3007">
        <v>0.03</v>
      </c>
    </row>
    <row r="3008" spans="1:3" x14ac:dyDescent="0.2">
      <c r="A3008" t="s">
        <v>57</v>
      </c>
      <c r="B3008">
        <v>18.3</v>
      </c>
      <c r="C3008" t="s">
        <v>1656</v>
      </c>
    </row>
    <row r="3009" spans="1:4" x14ac:dyDescent="0.2">
      <c r="A3009" t="s">
        <v>173</v>
      </c>
      <c r="B3009">
        <v>9.5500000000000007</v>
      </c>
      <c r="C3009" t="s">
        <v>1693</v>
      </c>
    </row>
    <row r="3010" spans="1:4" x14ac:dyDescent="0.2">
      <c r="A3010" t="s">
        <v>70</v>
      </c>
      <c r="B3010">
        <v>2</v>
      </c>
      <c r="C3010" t="s">
        <v>1606</v>
      </c>
    </row>
    <row r="3011" spans="1:4" x14ac:dyDescent="0.2">
      <c r="A3011" t="s">
        <v>1710</v>
      </c>
      <c r="B3011">
        <v>8</v>
      </c>
      <c r="C3011" t="s">
        <v>1585</v>
      </c>
    </row>
    <row r="3012" spans="1:4" x14ac:dyDescent="0.2">
      <c r="A3012" t="s">
        <v>120</v>
      </c>
      <c r="B3012" t="s">
        <v>1571</v>
      </c>
      <c r="C3012">
        <v>0.04</v>
      </c>
    </row>
    <row r="3013" spans="1:4" x14ac:dyDescent="0.2">
      <c r="A3013" t="s">
        <v>1605</v>
      </c>
      <c r="B3013" t="s">
        <v>1711</v>
      </c>
    </row>
    <row r="3014" spans="1:4" x14ac:dyDescent="0.2">
      <c r="A3014" t="s">
        <v>120</v>
      </c>
      <c r="B3014" t="s">
        <v>1571</v>
      </c>
      <c r="C3014">
        <v>0.1</v>
      </c>
    </row>
    <row r="3015" spans="1:4" x14ac:dyDescent="0.2">
      <c r="A3015" t="s">
        <v>72</v>
      </c>
      <c r="B3015">
        <v>0.23</v>
      </c>
      <c r="C3015" t="s">
        <v>1615</v>
      </c>
    </row>
    <row r="3016" spans="1:4" x14ac:dyDescent="0.2">
      <c r="A3016" t="s">
        <v>72</v>
      </c>
      <c r="B3016">
        <v>0.4</v>
      </c>
      <c r="C3016" t="s">
        <v>1606</v>
      </c>
    </row>
    <row r="3017" spans="1:4" x14ac:dyDescent="0.2">
      <c r="A3017" t="s">
        <v>72</v>
      </c>
      <c r="B3017">
        <v>0.5</v>
      </c>
      <c r="C3017" t="s">
        <v>1604</v>
      </c>
    </row>
    <row r="3018" spans="1:4" x14ac:dyDescent="0.2">
      <c r="A3018" t="s">
        <v>72</v>
      </c>
      <c r="B3018" t="s">
        <v>1571</v>
      </c>
      <c r="C3018">
        <v>0.1</v>
      </c>
    </row>
    <row r="3019" spans="1:4" x14ac:dyDescent="0.2">
      <c r="A3019" t="s">
        <v>120</v>
      </c>
      <c r="B3019">
        <v>0.1</v>
      </c>
      <c r="C3019" t="s">
        <v>1593</v>
      </c>
      <c r="D3019" t="s">
        <v>1594</v>
      </c>
    </row>
    <row r="3020" spans="1:4" x14ac:dyDescent="0.2">
      <c r="A3020" t="s">
        <v>52</v>
      </c>
      <c r="B3020">
        <v>2.2000000000000002</v>
      </c>
      <c r="C3020" t="s">
        <v>1656</v>
      </c>
    </row>
    <row r="3021" spans="1:4" x14ac:dyDescent="0.2">
      <c r="A3021" t="s">
        <v>169</v>
      </c>
    </row>
    <row r="3022" spans="1:4" x14ac:dyDescent="0.2">
      <c r="A3022" t="s">
        <v>110</v>
      </c>
    </row>
    <row r="3023" spans="1:4" x14ac:dyDescent="0.2">
      <c r="A3023" t="s">
        <v>110</v>
      </c>
    </row>
    <row r="3024" spans="1:4" x14ac:dyDescent="0.2">
      <c r="A3024" t="s">
        <v>120</v>
      </c>
      <c r="B3024" t="s">
        <v>1714</v>
      </c>
    </row>
    <row r="3025" spans="1:5" x14ac:dyDescent="0.2">
      <c r="A3025" t="s">
        <v>114</v>
      </c>
      <c r="B3025">
        <v>17.100000000000001</v>
      </c>
      <c r="C3025" t="s">
        <v>1584</v>
      </c>
    </row>
    <row r="3026" spans="1:5" x14ac:dyDescent="0.2">
      <c r="A3026" t="s">
        <v>71</v>
      </c>
      <c r="B3026">
        <v>5.5</v>
      </c>
      <c r="C3026" t="s">
        <v>1584</v>
      </c>
    </row>
    <row r="3027" spans="1:5" x14ac:dyDescent="0.2">
      <c r="A3027" t="s">
        <v>118</v>
      </c>
      <c r="B3027" t="s">
        <v>1571</v>
      </c>
      <c r="C3027" t="s">
        <v>1619</v>
      </c>
      <c r="D3027">
        <v>0.2</v>
      </c>
    </row>
    <row r="3028" spans="1:5" x14ac:dyDescent="0.2">
      <c r="A3028" t="s">
        <v>177</v>
      </c>
      <c r="B3028">
        <v>0.2</v>
      </c>
      <c r="C3028">
        <v>0.1</v>
      </c>
    </row>
    <row r="3029" spans="1:5" x14ac:dyDescent="0.2">
      <c r="A3029" t="s">
        <v>120</v>
      </c>
      <c r="B3029" t="s">
        <v>1571</v>
      </c>
      <c r="C3029">
        <v>0.03</v>
      </c>
      <c r="D3029" t="s">
        <v>1593</v>
      </c>
      <c r="E3029" t="s">
        <v>1594</v>
      </c>
    </row>
    <row r="3030" spans="1:5" x14ac:dyDescent="0.2">
      <c r="A3030" t="s">
        <v>117</v>
      </c>
      <c r="B3030" t="s">
        <v>1571</v>
      </c>
      <c r="C3030">
        <v>0.02</v>
      </c>
      <c r="D3030" t="s">
        <v>1593</v>
      </c>
      <c r="E3030" t="s">
        <v>1594</v>
      </c>
    </row>
    <row r="3031" spans="1:5" x14ac:dyDescent="0.2">
      <c r="A3031" t="s">
        <v>156</v>
      </c>
      <c r="B3031" t="s">
        <v>1571</v>
      </c>
      <c r="C3031">
        <v>5.0000000000000001E-3</v>
      </c>
    </row>
    <row r="3032" spans="1:5" x14ac:dyDescent="0.2">
      <c r="A3032" t="s">
        <v>70</v>
      </c>
      <c r="B3032">
        <v>4.4000000000000004</v>
      </c>
      <c r="C3032">
        <v>0.02</v>
      </c>
    </row>
    <row r="3033" spans="1:5" x14ac:dyDescent="0.2">
      <c r="A3033" t="s">
        <v>115</v>
      </c>
      <c r="B3033">
        <v>0.05</v>
      </c>
      <c r="C3033">
        <v>0.1</v>
      </c>
    </row>
    <row r="3034" spans="1:5" x14ac:dyDescent="0.2">
      <c r="A3034" t="s">
        <v>71</v>
      </c>
      <c r="B3034">
        <v>2</v>
      </c>
      <c r="C3034" t="s">
        <v>1584</v>
      </c>
    </row>
    <row r="3035" spans="1:5" x14ac:dyDescent="0.2">
      <c r="A3035" t="s">
        <v>70</v>
      </c>
      <c r="B3035">
        <v>15.8</v>
      </c>
      <c r="C3035" t="s">
        <v>1583</v>
      </c>
    </row>
    <row r="3036" spans="1:5" x14ac:dyDescent="0.2">
      <c r="A3036" t="s">
        <v>110</v>
      </c>
      <c r="B3036" t="s">
        <v>1572</v>
      </c>
      <c r="C3036" t="s">
        <v>1573</v>
      </c>
      <c r="D3036" t="s">
        <v>1708</v>
      </c>
    </row>
    <row r="3037" spans="1:5" x14ac:dyDescent="0.2">
      <c r="A3037" t="s">
        <v>114</v>
      </c>
      <c r="B3037">
        <v>17.3</v>
      </c>
      <c r="C3037" t="s">
        <v>1656</v>
      </c>
    </row>
    <row r="3038" spans="1:5" x14ac:dyDescent="0.2">
      <c r="A3038" t="s">
        <v>1605</v>
      </c>
      <c r="B3038">
        <v>4.2</v>
      </c>
      <c r="C3038" t="s">
        <v>1656</v>
      </c>
    </row>
    <row r="3039" spans="1:5" x14ac:dyDescent="0.2">
      <c r="A3039" t="s">
        <v>52</v>
      </c>
      <c r="B3039">
        <v>10.8</v>
      </c>
      <c r="C3039">
        <v>0.15</v>
      </c>
    </row>
    <row r="3040" spans="1:5" x14ac:dyDescent="0.2">
      <c r="A3040" t="s">
        <v>1605</v>
      </c>
      <c r="B3040">
        <v>11</v>
      </c>
      <c r="C3040" t="s">
        <v>1604</v>
      </c>
    </row>
    <row r="3041" spans="1:3" x14ac:dyDescent="0.2">
      <c r="A3041" t="s">
        <v>1605</v>
      </c>
      <c r="B3041">
        <v>6.65</v>
      </c>
      <c r="C3041">
        <v>0.1</v>
      </c>
    </row>
    <row r="3042" spans="1:3" x14ac:dyDescent="0.2">
      <c r="A3042" t="s">
        <v>1605</v>
      </c>
      <c r="B3042">
        <v>2.2000000000000002</v>
      </c>
      <c r="C3042" t="s">
        <v>1656</v>
      </c>
    </row>
    <row r="3043" spans="1:3" x14ac:dyDescent="0.2">
      <c r="A3043" t="s">
        <v>1605</v>
      </c>
      <c r="B3043">
        <v>4.5999999999999996</v>
      </c>
      <c r="C3043" t="s">
        <v>1656</v>
      </c>
    </row>
    <row r="3044" spans="1:3" x14ac:dyDescent="0.2">
      <c r="A3044" t="s">
        <v>70</v>
      </c>
      <c r="B3044">
        <v>15.8</v>
      </c>
      <c r="C3044" t="s">
        <v>1656</v>
      </c>
    </row>
    <row r="3045" spans="1:3" x14ac:dyDescent="0.2">
      <c r="A3045" t="s">
        <v>70</v>
      </c>
      <c r="B3045">
        <v>13</v>
      </c>
      <c r="C3045" t="s">
        <v>1606</v>
      </c>
    </row>
    <row r="3046" spans="1:3" x14ac:dyDescent="0.2">
      <c r="A3046" t="s">
        <v>70</v>
      </c>
      <c r="B3046">
        <v>3.9</v>
      </c>
      <c r="C3046">
        <v>-0.1</v>
      </c>
    </row>
    <row r="3047" spans="1:3" x14ac:dyDescent="0.2">
      <c r="A3047" t="s">
        <v>70</v>
      </c>
      <c r="B3047">
        <v>4</v>
      </c>
      <c r="C3047">
        <f>0.05/0.2</f>
        <v>0.25</v>
      </c>
    </row>
    <row r="3048" spans="1:3" x14ac:dyDescent="0.2">
      <c r="A3048" t="s">
        <v>70</v>
      </c>
      <c r="B3048">
        <v>14</v>
      </c>
      <c r="C3048" t="s">
        <v>1606</v>
      </c>
    </row>
    <row r="3049" spans="1:3" x14ac:dyDescent="0.2">
      <c r="A3049" t="s">
        <v>207</v>
      </c>
      <c r="B3049">
        <v>14.7</v>
      </c>
      <c r="C3049">
        <v>-0.2</v>
      </c>
    </row>
    <row r="3050" spans="1:3" x14ac:dyDescent="0.2">
      <c r="A3050" t="s">
        <v>57</v>
      </c>
      <c r="B3050">
        <v>21.02</v>
      </c>
      <c r="C3050">
        <v>0.03</v>
      </c>
    </row>
    <row r="3051" spans="1:3" x14ac:dyDescent="0.2">
      <c r="A3051" t="s">
        <v>57</v>
      </c>
      <c r="B3051">
        <v>15.02</v>
      </c>
      <c r="C3051">
        <v>0.03</v>
      </c>
    </row>
    <row r="3052" spans="1:3" x14ac:dyDescent="0.2">
      <c r="A3052" t="s">
        <v>57</v>
      </c>
      <c r="B3052">
        <v>18.3</v>
      </c>
      <c r="C3052" t="s">
        <v>1656</v>
      </c>
    </row>
    <row r="3053" spans="1:3" x14ac:dyDescent="0.2">
      <c r="A3053" t="s">
        <v>70</v>
      </c>
      <c r="B3053">
        <v>2</v>
      </c>
      <c r="C3053" t="s">
        <v>1606</v>
      </c>
    </row>
    <row r="3054" spans="1:3" x14ac:dyDescent="0.2">
      <c r="A3054" t="s">
        <v>1710</v>
      </c>
      <c r="B3054">
        <v>8</v>
      </c>
      <c r="C3054" t="s">
        <v>1585</v>
      </c>
    </row>
    <row r="3055" spans="1:3" x14ac:dyDescent="0.2">
      <c r="A3055" t="s">
        <v>173</v>
      </c>
      <c r="B3055">
        <v>9.5500000000000007</v>
      </c>
      <c r="C3055" t="s">
        <v>1693</v>
      </c>
    </row>
    <row r="3056" spans="1:3" x14ac:dyDescent="0.2">
      <c r="A3056" t="s">
        <v>120</v>
      </c>
      <c r="B3056" t="s">
        <v>1571</v>
      </c>
      <c r="C3056">
        <v>0.04</v>
      </c>
    </row>
    <row r="3057" spans="1:4" x14ac:dyDescent="0.2">
      <c r="A3057" t="s">
        <v>1605</v>
      </c>
      <c r="B3057" t="s">
        <v>1711</v>
      </c>
    </row>
    <row r="3058" spans="1:4" x14ac:dyDescent="0.2">
      <c r="A3058" t="s">
        <v>176</v>
      </c>
      <c r="B3058">
        <v>10.5</v>
      </c>
      <c r="C3058" t="s">
        <v>1621</v>
      </c>
      <c r="D3058">
        <v>0.2</v>
      </c>
    </row>
    <row r="3059" spans="1:4" x14ac:dyDescent="0.2">
      <c r="A3059" t="s">
        <v>52</v>
      </c>
      <c r="B3059">
        <v>8.3000000000000007</v>
      </c>
      <c r="C3059">
        <v>-0.1</v>
      </c>
    </row>
    <row r="3060" spans="1:4" x14ac:dyDescent="0.2">
      <c r="A3060" t="s">
        <v>1712</v>
      </c>
      <c r="B3060" t="s">
        <v>1571</v>
      </c>
      <c r="C3060">
        <v>0.2</v>
      </c>
      <c r="D3060" t="s">
        <v>1713</v>
      </c>
    </row>
    <row r="3061" spans="1:4" x14ac:dyDescent="0.2">
      <c r="A3061" t="s">
        <v>120</v>
      </c>
      <c r="B3061" t="s">
        <v>1571</v>
      </c>
      <c r="C3061">
        <v>0.1</v>
      </c>
    </row>
    <row r="3062" spans="1:4" x14ac:dyDescent="0.2">
      <c r="A3062" t="s">
        <v>72</v>
      </c>
      <c r="B3062">
        <v>0.23</v>
      </c>
      <c r="C3062" t="s">
        <v>1621</v>
      </c>
      <c r="D3062">
        <v>0.08</v>
      </c>
    </row>
    <row r="3063" spans="1:4" x14ac:dyDescent="0.2">
      <c r="A3063" t="s">
        <v>72</v>
      </c>
      <c r="B3063">
        <v>0.4</v>
      </c>
      <c r="C3063" t="s">
        <v>1621</v>
      </c>
      <c r="D3063">
        <v>0.1</v>
      </c>
    </row>
    <row r="3064" spans="1:4" x14ac:dyDescent="0.2">
      <c r="A3064" t="s">
        <v>72</v>
      </c>
      <c r="B3064">
        <v>0.5</v>
      </c>
      <c r="C3064" t="s">
        <v>1621</v>
      </c>
      <c r="D3064">
        <v>0.2</v>
      </c>
    </row>
    <row r="3065" spans="1:4" x14ac:dyDescent="0.2">
      <c r="A3065" t="s">
        <v>72</v>
      </c>
      <c r="B3065" t="s">
        <v>1571</v>
      </c>
      <c r="C3065">
        <v>0.1</v>
      </c>
    </row>
    <row r="3066" spans="1:4" x14ac:dyDescent="0.2">
      <c r="A3066" t="s">
        <v>120</v>
      </c>
      <c r="B3066">
        <v>0.05</v>
      </c>
      <c r="C3066" t="s">
        <v>1593</v>
      </c>
      <c r="D3066" t="s">
        <v>1594</v>
      </c>
    </row>
    <row r="3067" spans="1:4" x14ac:dyDescent="0.2">
      <c r="A3067" t="s">
        <v>52</v>
      </c>
      <c r="B3067">
        <v>2.2000000000000002</v>
      </c>
      <c r="C3067" t="s">
        <v>1621</v>
      </c>
      <c r="D3067">
        <v>0.05</v>
      </c>
    </row>
    <row r="3068" spans="1:4" x14ac:dyDescent="0.2">
      <c r="A3068" t="s">
        <v>169</v>
      </c>
    </row>
    <row r="3069" spans="1:4" x14ac:dyDescent="0.2">
      <c r="A3069" t="s">
        <v>110</v>
      </c>
    </row>
    <row r="3070" spans="1:4" x14ac:dyDescent="0.2">
      <c r="A3070" t="s">
        <v>110</v>
      </c>
    </row>
    <row r="3071" spans="1:4" x14ac:dyDescent="0.2">
      <c r="A3071" t="s">
        <v>120</v>
      </c>
      <c r="B3071" t="s">
        <v>1714</v>
      </c>
    </row>
    <row r="3072" spans="1:4" x14ac:dyDescent="0.2">
      <c r="A3072" t="s">
        <v>114</v>
      </c>
      <c r="B3072">
        <v>11.6</v>
      </c>
      <c r="C3072" t="s">
        <v>1584</v>
      </c>
    </row>
    <row r="3073" spans="1:5" x14ac:dyDescent="0.2">
      <c r="A3073" t="s">
        <v>52</v>
      </c>
      <c r="B3073">
        <v>5.5</v>
      </c>
      <c r="C3073" t="s">
        <v>1583</v>
      </c>
    </row>
    <row r="3074" spans="1:5" x14ac:dyDescent="0.2">
      <c r="A3074" t="s">
        <v>72</v>
      </c>
      <c r="B3074">
        <v>0.2</v>
      </c>
      <c r="C3074">
        <v>0.1</v>
      </c>
    </row>
    <row r="3075" spans="1:5" x14ac:dyDescent="0.2">
      <c r="A3075" t="s">
        <v>120</v>
      </c>
      <c r="B3075" t="s">
        <v>1571</v>
      </c>
      <c r="C3075">
        <v>0.03</v>
      </c>
      <c r="D3075" t="s">
        <v>1593</v>
      </c>
      <c r="E3075" t="s">
        <v>1594</v>
      </c>
    </row>
    <row r="3076" spans="1:5" x14ac:dyDescent="0.2">
      <c r="A3076" t="s">
        <v>118</v>
      </c>
      <c r="B3076" t="s">
        <v>1571</v>
      </c>
      <c r="C3076" t="s">
        <v>1619</v>
      </c>
      <c r="D3076">
        <v>0.2</v>
      </c>
    </row>
    <row r="3077" spans="1:5" x14ac:dyDescent="0.2">
      <c r="A3077" t="s">
        <v>117</v>
      </c>
      <c r="B3077" t="s">
        <v>1571</v>
      </c>
      <c r="C3077">
        <v>0.02</v>
      </c>
      <c r="D3077" t="s">
        <v>1593</v>
      </c>
      <c r="E3077" t="s">
        <v>1594</v>
      </c>
    </row>
    <row r="3078" spans="1:5" x14ac:dyDescent="0.2">
      <c r="A3078" t="s">
        <v>156</v>
      </c>
      <c r="B3078" t="s">
        <v>1571</v>
      </c>
      <c r="C3078">
        <v>5.0000000000000001E-3</v>
      </c>
    </row>
    <row r="3079" spans="1:5" x14ac:dyDescent="0.2">
      <c r="A3079" t="s">
        <v>70</v>
      </c>
      <c r="B3079">
        <v>4.4000000000000004</v>
      </c>
      <c r="C3079">
        <v>0.02</v>
      </c>
    </row>
    <row r="3080" spans="1:5" x14ac:dyDescent="0.2">
      <c r="A3080" t="s">
        <v>115</v>
      </c>
      <c r="B3080">
        <v>0.05</v>
      </c>
      <c r="C3080">
        <v>0.1</v>
      </c>
    </row>
    <row r="3081" spans="1:5" x14ac:dyDescent="0.2">
      <c r="A3081" t="s">
        <v>1730</v>
      </c>
      <c r="B3081" t="s">
        <v>57</v>
      </c>
    </row>
    <row r="3082" spans="1:5" x14ac:dyDescent="0.2">
      <c r="A3082" t="s">
        <v>114</v>
      </c>
      <c r="B3082">
        <v>17.3</v>
      </c>
      <c r="C3082" t="s">
        <v>1656</v>
      </c>
    </row>
    <row r="3083" spans="1:5" x14ac:dyDescent="0.2">
      <c r="A3083" t="s">
        <v>1605</v>
      </c>
      <c r="B3083">
        <v>4.2</v>
      </c>
      <c r="C3083" t="s">
        <v>1656</v>
      </c>
    </row>
    <row r="3084" spans="1:5" x14ac:dyDescent="0.2">
      <c r="A3084" t="s">
        <v>52</v>
      </c>
      <c r="B3084">
        <v>10.8</v>
      </c>
      <c r="C3084">
        <v>0.15</v>
      </c>
    </row>
    <row r="3085" spans="1:5" x14ac:dyDescent="0.2">
      <c r="A3085" t="s">
        <v>1605</v>
      </c>
      <c r="B3085">
        <v>11</v>
      </c>
      <c r="C3085" t="s">
        <v>1604</v>
      </c>
    </row>
    <row r="3086" spans="1:5" x14ac:dyDescent="0.2">
      <c r="A3086" t="s">
        <v>1605</v>
      </c>
      <c r="B3086">
        <v>6.65</v>
      </c>
      <c r="C3086">
        <v>0.1</v>
      </c>
    </row>
    <row r="3087" spans="1:5" x14ac:dyDescent="0.2">
      <c r="A3087" t="s">
        <v>1605</v>
      </c>
      <c r="B3087">
        <v>2.2000000000000002</v>
      </c>
      <c r="C3087" t="s">
        <v>1656</v>
      </c>
    </row>
    <row r="3088" spans="1:5" x14ac:dyDescent="0.2">
      <c r="A3088" t="s">
        <v>1605</v>
      </c>
      <c r="B3088">
        <v>4.5999999999999996</v>
      </c>
      <c r="C3088" t="s">
        <v>1656</v>
      </c>
    </row>
    <row r="3089" spans="1:4" x14ac:dyDescent="0.2">
      <c r="A3089" t="s">
        <v>70</v>
      </c>
      <c r="B3089">
        <v>15.8</v>
      </c>
      <c r="C3089" t="s">
        <v>1656</v>
      </c>
    </row>
    <row r="3090" spans="1:4" x14ac:dyDescent="0.2">
      <c r="A3090" t="s">
        <v>70</v>
      </c>
      <c r="B3090">
        <v>13</v>
      </c>
      <c r="C3090" t="s">
        <v>1606</v>
      </c>
    </row>
    <row r="3091" spans="1:4" x14ac:dyDescent="0.2">
      <c r="A3091" t="s">
        <v>70</v>
      </c>
      <c r="B3091">
        <v>3.9</v>
      </c>
      <c r="C3091">
        <v>-0.1</v>
      </c>
    </row>
    <row r="3092" spans="1:4" x14ac:dyDescent="0.2">
      <c r="A3092" t="s">
        <v>70</v>
      </c>
      <c r="B3092">
        <v>4</v>
      </c>
      <c r="C3092">
        <f>0.05/0.2</f>
        <v>0.25</v>
      </c>
    </row>
    <row r="3093" spans="1:4" x14ac:dyDescent="0.2">
      <c r="A3093" t="s">
        <v>70</v>
      </c>
      <c r="B3093">
        <v>14</v>
      </c>
      <c r="C3093" t="s">
        <v>1606</v>
      </c>
    </row>
    <row r="3094" spans="1:4" x14ac:dyDescent="0.2">
      <c r="A3094" t="s">
        <v>207</v>
      </c>
      <c r="B3094">
        <v>14.7</v>
      </c>
      <c r="C3094">
        <v>-0.2</v>
      </c>
    </row>
    <row r="3095" spans="1:4" x14ac:dyDescent="0.2">
      <c r="A3095" t="s">
        <v>57</v>
      </c>
      <c r="B3095">
        <v>21.02</v>
      </c>
      <c r="C3095">
        <v>0.03</v>
      </c>
    </row>
    <row r="3096" spans="1:4" x14ac:dyDescent="0.2">
      <c r="A3096" t="s">
        <v>57</v>
      </c>
      <c r="B3096">
        <v>15.02</v>
      </c>
      <c r="C3096">
        <v>0.03</v>
      </c>
    </row>
    <row r="3097" spans="1:4" x14ac:dyDescent="0.2">
      <c r="A3097" t="s">
        <v>57</v>
      </c>
      <c r="B3097">
        <v>18.3</v>
      </c>
      <c r="C3097" t="s">
        <v>1656</v>
      </c>
    </row>
    <row r="3098" spans="1:4" x14ac:dyDescent="0.2">
      <c r="A3098" t="s">
        <v>70</v>
      </c>
      <c r="B3098">
        <v>2</v>
      </c>
      <c r="C3098" t="s">
        <v>1606</v>
      </c>
    </row>
    <row r="3099" spans="1:4" x14ac:dyDescent="0.2">
      <c r="A3099" t="s">
        <v>1710</v>
      </c>
      <c r="B3099">
        <v>8</v>
      </c>
      <c r="C3099" t="s">
        <v>1585</v>
      </c>
    </row>
    <row r="3100" spans="1:4" x14ac:dyDescent="0.2">
      <c r="A3100" t="s">
        <v>173</v>
      </c>
      <c r="B3100">
        <v>9.5500000000000007</v>
      </c>
      <c r="C3100" t="s">
        <v>1693</v>
      </c>
    </row>
    <row r="3101" spans="1:4" x14ac:dyDescent="0.2">
      <c r="A3101" t="s">
        <v>120</v>
      </c>
      <c r="B3101" t="s">
        <v>1571</v>
      </c>
      <c r="C3101">
        <v>0.04</v>
      </c>
    </row>
    <row r="3102" spans="1:4" x14ac:dyDescent="0.2">
      <c r="A3102" t="s">
        <v>1605</v>
      </c>
      <c r="B3102" t="s">
        <v>1711</v>
      </c>
    </row>
    <row r="3103" spans="1:4" x14ac:dyDescent="0.2">
      <c r="A3103" t="s">
        <v>176</v>
      </c>
      <c r="B3103">
        <v>10.5</v>
      </c>
      <c r="C3103" t="s">
        <v>1621</v>
      </c>
      <c r="D3103">
        <v>0.2</v>
      </c>
    </row>
    <row r="3104" spans="1:4" x14ac:dyDescent="0.2">
      <c r="A3104" t="s">
        <v>52</v>
      </c>
      <c r="B3104">
        <v>8.3000000000000007</v>
      </c>
      <c r="C3104">
        <v>-0.1</v>
      </c>
    </row>
    <row r="3105" spans="1:4" x14ac:dyDescent="0.2">
      <c r="A3105" t="s">
        <v>1712</v>
      </c>
      <c r="B3105" t="s">
        <v>1571</v>
      </c>
      <c r="C3105">
        <v>0.2</v>
      </c>
      <c r="D3105" t="s">
        <v>1713</v>
      </c>
    </row>
    <row r="3106" spans="1:4" x14ac:dyDescent="0.2">
      <c r="A3106" t="s">
        <v>120</v>
      </c>
      <c r="B3106" t="s">
        <v>1571</v>
      </c>
      <c r="C3106">
        <v>0.1</v>
      </c>
    </row>
    <row r="3107" spans="1:4" x14ac:dyDescent="0.2">
      <c r="A3107" t="s">
        <v>72</v>
      </c>
      <c r="B3107">
        <v>0.23</v>
      </c>
      <c r="C3107" t="s">
        <v>1621</v>
      </c>
      <c r="D3107">
        <v>0.08</v>
      </c>
    </row>
    <row r="3108" spans="1:4" x14ac:dyDescent="0.2">
      <c r="A3108" t="s">
        <v>72</v>
      </c>
      <c r="B3108">
        <v>0.4</v>
      </c>
      <c r="C3108" t="s">
        <v>1621</v>
      </c>
      <c r="D3108">
        <v>0.1</v>
      </c>
    </row>
    <row r="3109" spans="1:4" x14ac:dyDescent="0.2">
      <c r="A3109" t="s">
        <v>72</v>
      </c>
      <c r="B3109">
        <v>0.5</v>
      </c>
      <c r="C3109" t="s">
        <v>1621</v>
      </c>
      <c r="D3109">
        <v>0.2</v>
      </c>
    </row>
    <row r="3110" spans="1:4" x14ac:dyDescent="0.2">
      <c r="A3110" t="s">
        <v>72</v>
      </c>
      <c r="B3110" t="s">
        <v>1571</v>
      </c>
      <c r="C3110">
        <v>0.1</v>
      </c>
    </row>
    <row r="3111" spans="1:4" x14ac:dyDescent="0.2">
      <c r="A3111" t="s">
        <v>120</v>
      </c>
      <c r="B3111">
        <v>0.05</v>
      </c>
      <c r="C3111" t="s">
        <v>1593</v>
      </c>
      <c r="D3111" t="s">
        <v>1594</v>
      </c>
    </row>
    <row r="3112" spans="1:4" x14ac:dyDescent="0.2">
      <c r="A3112" t="s">
        <v>52</v>
      </c>
      <c r="B3112">
        <v>2.2000000000000002</v>
      </c>
      <c r="C3112" t="s">
        <v>1621</v>
      </c>
      <c r="D3112">
        <v>0.05</v>
      </c>
    </row>
    <row r="3113" spans="1:4" x14ac:dyDescent="0.2">
      <c r="A3113" t="s">
        <v>169</v>
      </c>
    </row>
    <row r="3114" spans="1:4" x14ac:dyDescent="0.2">
      <c r="A3114" t="s">
        <v>110</v>
      </c>
    </row>
    <row r="3115" spans="1:4" x14ac:dyDescent="0.2">
      <c r="A3115" t="s">
        <v>110</v>
      </c>
    </row>
    <row r="3116" spans="1:4" x14ac:dyDescent="0.2">
      <c r="A3116" t="s">
        <v>120</v>
      </c>
      <c r="B3116" t="s">
        <v>1714</v>
      </c>
    </row>
    <row r="3117" spans="1:4" x14ac:dyDescent="0.2">
      <c r="A3117" t="s">
        <v>114</v>
      </c>
      <c r="B3117">
        <v>11.6</v>
      </c>
      <c r="C3117" t="s">
        <v>1584</v>
      </c>
    </row>
    <row r="3118" spans="1:4" x14ac:dyDescent="0.2">
      <c r="A3118" t="s">
        <v>52</v>
      </c>
      <c r="B3118">
        <v>5.5</v>
      </c>
      <c r="C3118" t="s">
        <v>1583</v>
      </c>
    </row>
    <row r="3119" spans="1:4" x14ac:dyDescent="0.2">
      <c r="A3119" t="s">
        <v>72</v>
      </c>
      <c r="B3119">
        <v>0.2</v>
      </c>
      <c r="C3119">
        <v>0.1</v>
      </c>
    </row>
    <row r="3120" spans="1:4" x14ac:dyDescent="0.2">
      <c r="A3120" t="s">
        <v>120</v>
      </c>
      <c r="B3120" t="s">
        <v>1571</v>
      </c>
      <c r="C3120">
        <v>0.03</v>
      </c>
    </row>
    <row r="3121" spans="1:4" x14ac:dyDescent="0.2">
      <c r="A3121" t="s">
        <v>118</v>
      </c>
      <c r="B3121" t="s">
        <v>1571</v>
      </c>
      <c r="C3121" t="s">
        <v>1619</v>
      </c>
      <c r="D3121">
        <v>0.2</v>
      </c>
    </row>
    <row r="3122" spans="1:4" x14ac:dyDescent="0.2">
      <c r="A3122" t="s">
        <v>117</v>
      </c>
      <c r="B3122" t="s">
        <v>1571</v>
      </c>
      <c r="C3122">
        <v>0.02</v>
      </c>
      <c r="D3122" t="s">
        <v>1594</v>
      </c>
    </row>
    <row r="3123" spans="1:4" x14ac:dyDescent="0.2">
      <c r="A3123" t="s">
        <v>156</v>
      </c>
      <c r="B3123" t="s">
        <v>1571</v>
      </c>
      <c r="C3123">
        <v>5.0000000000000001E-3</v>
      </c>
    </row>
    <row r="3124" spans="1:4" x14ac:dyDescent="0.2">
      <c r="A3124" t="s">
        <v>70</v>
      </c>
      <c r="B3124">
        <v>4.4000000000000004</v>
      </c>
      <c r="C3124">
        <v>0.02</v>
      </c>
    </row>
    <row r="3125" spans="1:4" x14ac:dyDescent="0.2">
      <c r="A3125" t="s">
        <v>115</v>
      </c>
      <c r="B3125">
        <v>0.05</v>
      </c>
      <c r="C3125">
        <v>0.1</v>
      </c>
    </row>
    <row r="3126" spans="1:4" x14ac:dyDescent="0.2">
      <c r="A3126" t="s">
        <v>1730</v>
      </c>
      <c r="B3126" t="s">
        <v>57</v>
      </c>
    </row>
    <row r="3127" spans="1:4" x14ac:dyDescent="0.2">
      <c r="A3127" t="s">
        <v>176</v>
      </c>
      <c r="B3127">
        <v>10.5</v>
      </c>
      <c r="C3127" t="s">
        <v>1604</v>
      </c>
    </row>
    <row r="3128" spans="1:4" x14ac:dyDescent="0.2">
      <c r="A3128" t="s">
        <v>50</v>
      </c>
      <c r="B3128">
        <v>17.3</v>
      </c>
      <c r="C3128" t="s">
        <v>1656</v>
      </c>
    </row>
    <row r="3129" spans="1:4" x14ac:dyDescent="0.2">
      <c r="A3129" t="s">
        <v>52</v>
      </c>
      <c r="B3129">
        <v>4.75</v>
      </c>
      <c r="C3129" t="s">
        <v>1656</v>
      </c>
    </row>
    <row r="3130" spans="1:4" x14ac:dyDescent="0.2">
      <c r="A3130" t="s">
        <v>52</v>
      </c>
      <c r="B3130">
        <v>8.3000000000000007</v>
      </c>
      <c r="C3130">
        <v>-0.1</v>
      </c>
    </row>
    <row r="3131" spans="1:4" x14ac:dyDescent="0.2">
      <c r="A3131" t="s">
        <v>1605</v>
      </c>
      <c r="B3131">
        <v>11</v>
      </c>
      <c r="C3131" t="s">
        <v>1604</v>
      </c>
    </row>
    <row r="3132" spans="1:4" x14ac:dyDescent="0.2">
      <c r="A3132" t="s">
        <v>1605</v>
      </c>
      <c r="B3132">
        <v>6.65</v>
      </c>
      <c r="C3132">
        <v>0.1</v>
      </c>
    </row>
    <row r="3133" spans="1:4" x14ac:dyDescent="0.2">
      <c r="A3133" t="s">
        <v>1605</v>
      </c>
      <c r="B3133">
        <v>4.5999999999999996</v>
      </c>
      <c r="C3133" t="s">
        <v>1656</v>
      </c>
    </row>
    <row r="3134" spans="1:4" x14ac:dyDescent="0.2">
      <c r="A3134" t="s">
        <v>1605</v>
      </c>
      <c r="B3134">
        <v>2.1</v>
      </c>
      <c r="C3134" t="s">
        <v>1656</v>
      </c>
    </row>
    <row r="3135" spans="1:4" x14ac:dyDescent="0.2">
      <c r="A3135" t="s">
        <v>70</v>
      </c>
      <c r="B3135" t="s">
        <v>1715</v>
      </c>
    </row>
    <row r="3136" spans="1:4" x14ac:dyDescent="0.2">
      <c r="A3136" t="s">
        <v>70</v>
      </c>
      <c r="B3136">
        <v>13</v>
      </c>
      <c r="C3136" t="s">
        <v>1606</v>
      </c>
    </row>
    <row r="3137" spans="1:4" x14ac:dyDescent="0.2">
      <c r="A3137" t="s">
        <v>52</v>
      </c>
      <c r="B3137">
        <v>10.8</v>
      </c>
      <c r="C3137">
        <v>0.15</v>
      </c>
    </row>
    <row r="3138" spans="1:4" x14ac:dyDescent="0.2">
      <c r="A3138" t="s">
        <v>70</v>
      </c>
      <c r="B3138">
        <v>3.6</v>
      </c>
      <c r="C3138">
        <v>-0.1</v>
      </c>
    </row>
    <row r="3139" spans="1:4" x14ac:dyDescent="0.2">
      <c r="A3139" t="s">
        <v>70</v>
      </c>
      <c r="B3139" t="s">
        <v>1731</v>
      </c>
    </row>
    <row r="3140" spans="1:4" x14ac:dyDescent="0.2">
      <c r="A3140" t="s">
        <v>1712</v>
      </c>
      <c r="B3140" t="s">
        <v>1717</v>
      </c>
      <c r="C3140" t="s">
        <v>1713</v>
      </c>
    </row>
    <row r="3141" spans="1:4" x14ac:dyDescent="0.2">
      <c r="A3141" t="s">
        <v>70</v>
      </c>
      <c r="B3141">
        <v>14</v>
      </c>
      <c r="C3141" t="s">
        <v>1606</v>
      </c>
    </row>
    <row r="3142" spans="1:4" x14ac:dyDescent="0.2">
      <c r="A3142" t="s">
        <v>207</v>
      </c>
      <c r="B3142">
        <v>14.7</v>
      </c>
      <c r="C3142">
        <v>-0.2</v>
      </c>
    </row>
    <row r="3143" spans="1:4" x14ac:dyDescent="0.2">
      <c r="A3143" t="s">
        <v>57</v>
      </c>
      <c r="B3143">
        <v>21.02</v>
      </c>
      <c r="C3143">
        <v>0.03</v>
      </c>
    </row>
    <row r="3144" spans="1:4" x14ac:dyDescent="0.2">
      <c r="A3144" t="s">
        <v>57</v>
      </c>
      <c r="B3144">
        <v>15.02</v>
      </c>
      <c r="C3144">
        <v>0.03</v>
      </c>
    </row>
    <row r="3145" spans="1:4" x14ac:dyDescent="0.2">
      <c r="A3145" t="s">
        <v>57</v>
      </c>
      <c r="B3145">
        <v>18.3</v>
      </c>
      <c r="C3145" t="s">
        <v>1656</v>
      </c>
    </row>
    <row r="3146" spans="1:4" x14ac:dyDescent="0.2">
      <c r="A3146" t="s">
        <v>173</v>
      </c>
      <c r="B3146" t="s">
        <v>1718</v>
      </c>
    </row>
    <row r="3147" spans="1:4" x14ac:dyDescent="0.2">
      <c r="A3147" t="s">
        <v>70</v>
      </c>
      <c r="B3147">
        <v>2</v>
      </c>
      <c r="C3147" t="s">
        <v>1606</v>
      </c>
    </row>
    <row r="3148" spans="1:4" x14ac:dyDescent="0.2">
      <c r="A3148" t="s">
        <v>1719</v>
      </c>
      <c r="B3148" t="s">
        <v>1644</v>
      </c>
      <c r="C3148">
        <v>8</v>
      </c>
      <c r="D3148" t="s">
        <v>1604</v>
      </c>
    </row>
    <row r="3149" spans="1:4" x14ac:dyDescent="0.2">
      <c r="A3149" t="s">
        <v>120</v>
      </c>
      <c r="B3149" t="s">
        <v>1571</v>
      </c>
      <c r="C3149">
        <v>0.1</v>
      </c>
    </row>
    <row r="3150" spans="1:4" x14ac:dyDescent="0.2">
      <c r="A3150" t="s">
        <v>120</v>
      </c>
      <c r="B3150" t="s">
        <v>1571</v>
      </c>
      <c r="C3150">
        <v>0.04</v>
      </c>
    </row>
    <row r="3151" spans="1:4" x14ac:dyDescent="0.2">
      <c r="A3151" t="s">
        <v>1605</v>
      </c>
      <c r="B3151">
        <v>1.2</v>
      </c>
      <c r="C3151">
        <v>0.2</v>
      </c>
    </row>
    <row r="3152" spans="1:4" x14ac:dyDescent="0.2">
      <c r="A3152" t="s">
        <v>72</v>
      </c>
      <c r="B3152">
        <v>0.23</v>
      </c>
      <c r="C3152" t="s">
        <v>1615</v>
      </c>
    </row>
    <row r="3153" spans="1:4" x14ac:dyDescent="0.2">
      <c r="A3153" t="s">
        <v>72</v>
      </c>
      <c r="B3153">
        <v>0.4</v>
      </c>
      <c r="C3153" t="s">
        <v>1606</v>
      </c>
    </row>
    <row r="3154" spans="1:4" x14ac:dyDescent="0.2">
      <c r="A3154" t="s">
        <v>72</v>
      </c>
      <c r="B3154">
        <v>0.5</v>
      </c>
      <c r="C3154" t="s">
        <v>1604</v>
      </c>
    </row>
    <row r="3155" spans="1:4" x14ac:dyDescent="0.2">
      <c r="A3155" t="s">
        <v>72</v>
      </c>
      <c r="B3155" t="s">
        <v>1571</v>
      </c>
      <c r="C3155">
        <v>0.1</v>
      </c>
    </row>
    <row r="3156" spans="1:4" x14ac:dyDescent="0.2">
      <c r="A3156" t="s">
        <v>120</v>
      </c>
      <c r="B3156">
        <v>0.1</v>
      </c>
      <c r="C3156" t="s">
        <v>1593</v>
      </c>
      <c r="D3156" t="s">
        <v>1594</v>
      </c>
    </row>
    <row r="3157" spans="1:4" x14ac:dyDescent="0.2">
      <c r="A3157" t="s">
        <v>52</v>
      </c>
      <c r="B3157">
        <v>2.2000000000000002</v>
      </c>
      <c r="C3157" t="s">
        <v>1656</v>
      </c>
    </row>
    <row r="3158" spans="1:4" x14ac:dyDescent="0.2">
      <c r="A3158" t="s">
        <v>169</v>
      </c>
    </row>
    <row r="3159" spans="1:4" x14ac:dyDescent="0.2">
      <c r="A3159" t="s">
        <v>110</v>
      </c>
    </row>
    <row r="3160" spans="1:4" x14ac:dyDescent="0.2">
      <c r="A3160" t="s">
        <v>110</v>
      </c>
    </row>
    <row r="3161" spans="1:4" x14ac:dyDescent="0.2">
      <c r="A3161" t="s">
        <v>114</v>
      </c>
      <c r="B3161">
        <v>11.6</v>
      </c>
      <c r="C3161" t="s">
        <v>1584</v>
      </c>
    </row>
    <row r="3162" spans="1:4" x14ac:dyDescent="0.2">
      <c r="A3162" t="s">
        <v>52</v>
      </c>
      <c r="B3162">
        <v>5.5</v>
      </c>
      <c r="C3162" t="s">
        <v>1583</v>
      </c>
    </row>
    <row r="3163" spans="1:4" x14ac:dyDescent="0.2">
      <c r="A3163" t="s">
        <v>177</v>
      </c>
      <c r="B3163">
        <v>0.2</v>
      </c>
      <c r="C3163">
        <v>0.1</v>
      </c>
    </row>
    <row r="3164" spans="1:4" x14ac:dyDescent="0.2">
      <c r="A3164" t="s">
        <v>120</v>
      </c>
      <c r="B3164" t="s">
        <v>1571</v>
      </c>
      <c r="C3164">
        <v>0.03</v>
      </c>
    </row>
    <row r="3165" spans="1:4" x14ac:dyDescent="0.2">
      <c r="A3165" t="s">
        <v>118</v>
      </c>
      <c r="B3165" t="s">
        <v>1571</v>
      </c>
      <c r="C3165" t="s">
        <v>1619</v>
      </c>
      <c r="D3165">
        <v>0.2</v>
      </c>
    </row>
    <row r="3166" spans="1:4" x14ac:dyDescent="0.2">
      <c r="A3166" t="s">
        <v>117</v>
      </c>
      <c r="B3166" t="s">
        <v>1571</v>
      </c>
      <c r="C3166">
        <v>0.02</v>
      </c>
    </row>
    <row r="3167" spans="1:4" x14ac:dyDescent="0.2">
      <c r="A3167" t="s">
        <v>156</v>
      </c>
      <c r="B3167" t="s">
        <v>1571</v>
      </c>
      <c r="C3167">
        <v>5.0000000000000001E-3</v>
      </c>
    </row>
    <row r="3168" spans="1:4" x14ac:dyDescent="0.2">
      <c r="A3168" t="s">
        <v>70</v>
      </c>
      <c r="B3168">
        <v>4.4000000000000004</v>
      </c>
      <c r="C3168">
        <v>0.02</v>
      </c>
    </row>
    <row r="3169" spans="1:3" x14ac:dyDescent="0.2">
      <c r="A3169" t="s">
        <v>115</v>
      </c>
      <c r="B3169">
        <v>0.05</v>
      </c>
      <c r="C3169">
        <v>0.1</v>
      </c>
    </row>
    <row r="3170" spans="1:3" x14ac:dyDescent="0.2">
      <c r="A3170" t="s">
        <v>71</v>
      </c>
      <c r="B3170">
        <v>2</v>
      </c>
      <c r="C3170" t="s">
        <v>1720</v>
      </c>
    </row>
    <row r="3171" spans="1:3" x14ac:dyDescent="0.2">
      <c r="A3171" t="s">
        <v>70</v>
      </c>
      <c r="B3171">
        <v>15.8</v>
      </c>
      <c r="C3171" t="s">
        <v>1583</v>
      </c>
    </row>
    <row r="3172" spans="1:3" x14ac:dyDescent="0.2">
      <c r="A3172" t="s">
        <v>114</v>
      </c>
      <c r="B3172">
        <v>17.3</v>
      </c>
      <c r="C3172" t="s">
        <v>1656</v>
      </c>
    </row>
    <row r="3173" spans="1:3" x14ac:dyDescent="0.2">
      <c r="A3173" t="s">
        <v>1605</v>
      </c>
      <c r="B3173">
        <v>4.2</v>
      </c>
      <c r="C3173" t="s">
        <v>1656</v>
      </c>
    </row>
    <row r="3174" spans="1:3" x14ac:dyDescent="0.2">
      <c r="A3174" t="s">
        <v>52</v>
      </c>
      <c r="B3174">
        <v>10.8</v>
      </c>
      <c r="C3174">
        <v>0.15</v>
      </c>
    </row>
    <row r="3175" spans="1:3" x14ac:dyDescent="0.2">
      <c r="A3175" t="s">
        <v>1605</v>
      </c>
      <c r="B3175">
        <v>11</v>
      </c>
      <c r="C3175" t="s">
        <v>1604</v>
      </c>
    </row>
    <row r="3176" spans="1:3" x14ac:dyDescent="0.2">
      <c r="A3176" t="s">
        <v>1605</v>
      </c>
      <c r="B3176">
        <v>6.65</v>
      </c>
      <c r="C3176">
        <v>0.1</v>
      </c>
    </row>
    <row r="3177" spans="1:3" x14ac:dyDescent="0.2">
      <c r="A3177" t="s">
        <v>1605</v>
      </c>
      <c r="B3177">
        <v>2.2000000000000002</v>
      </c>
      <c r="C3177" t="s">
        <v>1656</v>
      </c>
    </row>
    <row r="3178" spans="1:3" x14ac:dyDescent="0.2">
      <c r="A3178" t="s">
        <v>1605</v>
      </c>
      <c r="B3178">
        <v>4.5999999999999996</v>
      </c>
      <c r="C3178" t="s">
        <v>1656</v>
      </c>
    </row>
    <row r="3179" spans="1:3" x14ac:dyDescent="0.2">
      <c r="A3179" t="s">
        <v>70</v>
      </c>
      <c r="B3179">
        <v>15.8</v>
      </c>
      <c r="C3179" t="s">
        <v>1656</v>
      </c>
    </row>
    <row r="3180" spans="1:3" x14ac:dyDescent="0.2">
      <c r="A3180" t="s">
        <v>70</v>
      </c>
      <c r="B3180">
        <v>13</v>
      </c>
      <c r="C3180" t="s">
        <v>1606</v>
      </c>
    </row>
    <row r="3181" spans="1:3" x14ac:dyDescent="0.2">
      <c r="A3181" t="s">
        <v>70</v>
      </c>
      <c r="B3181">
        <v>3.9</v>
      </c>
      <c r="C3181">
        <v>-0.1</v>
      </c>
    </row>
    <row r="3182" spans="1:3" x14ac:dyDescent="0.2">
      <c r="A3182" t="s">
        <v>70</v>
      </c>
      <c r="B3182">
        <v>4</v>
      </c>
      <c r="C3182">
        <f>0.05/0.2</f>
        <v>0.25</v>
      </c>
    </row>
    <row r="3183" spans="1:3" x14ac:dyDescent="0.2">
      <c r="A3183" t="s">
        <v>70</v>
      </c>
      <c r="B3183">
        <v>14</v>
      </c>
      <c r="C3183" t="s">
        <v>1606</v>
      </c>
    </row>
    <row r="3184" spans="1:3" x14ac:dyDescent="0.2">
      <c r="A3184" t="s">
        <v>207</v>
      </c>
      <c r="B3184">
        <v>14.7</v>
      </c>
      <c r="C3184">
        <v>-0.2</v>
      </c>
    </row>
    <row r="3185" spans="1:4" x14ac:dyDescent="0.2">
      <c r="A3185" t="s">
        <v>57</v>
      </c>
      <c r="B3185">
        <v>21.02</v>
      </c>
      <c r="C3185">
        <v>0.03</v>
      </c>
    </row>
    <row r="3186" spans="1:4" x14ac:dyDescent="0.2">
      <c r="A3186" t="s">
        <v>57</v>
      </c>
      <c r="B3186">
        <v>15.02</v>
      </c>
      <c r="C3186">
        <v>0.03</v>
      </c>
    </row>
    <row r="3187" spans="1:4" x14ac:dyDescent="0.2">
      <c r="A3187" t="s">
        <v>57</v>
      </c>
      <c r="B3187">
        <v>18.3</v>
      </c>
      <c r="C3187" t="s">
        <v>1656</v>
      </c>
    </row>
    <row r="3188" spans="1:4" x14ac:dyDescent="0.2">
      <c r="A3188" t="s">
        <v>70</v>
      </c>
      <c r="B3188">
        <v>2</v>
      </c>
      <c r="C3188" t="s">
        <v>1606</v>
      </c>
    </row>
    <row r="3189" spans="1:4" x14ac:dyDescent="0.2">
      <c r="A3189" t="s">
        <v>1710</v>
      </c>
      <c r="B3189">
        <v>8</v>
      </c>
      <c r="C3189" t="s">
        <v>1585</v>
      </c>
    </row>
    <row r="3190" spans="1:4" x14ac:dyDescent="0.2">
      <c r="A3190" t="s">
        <v>173</v>
      </c>
      <c r="B3190">
        <v>9.5500000000000007</v>
      </c>
      <c r="C3190" t="s">
        <v>1693</v>
      </c>
    </row>
    <row r="3191" spans="1:4" x14ac:dyDescent="0.2">
      <c r="A3191" t="s">
        <v>120</v>
      </c>
      <c r="B3191" t="s">
        <v>1571</v>
      </c>
      <c r="C3191">
        <v>0.04</v>
      </c>
    </row>
    <row r="3192" spans="1:4" x14ac:dyDescent="0.2">
      <c r="A3192" t="s">
        <v>1605</v>
      </c>
      <c r="B3192" t="s">
        <v>1711</v>
      </c>
    </row>
    <row r="3193" spans="1:4" x14ac:dyDescent="0.2">
      <c r="A3193" t="s">
        <v>176</v>
      </c>
      <c r="B3193">
        <v>10.5</v>
      </c>
      <c r="C3193" t="s">
        <v>1621</v>
      </c>
      <c r="D3193">
        <v>0.2</v>
      </c>
    </row>
    <row r="3194" spans="1:4" x14ac:dyDescent="0.2">
      <c r="A3194" t="s">
        <v>52</v>
      </c>
      <c r="B3194">
        <v>8.3000000000000007</v>
      </c>
      <c r="C3194">
        <v>-0.1</v>
      </c>
    </row>
    <row r="3195" spans="1:4" x14ac:dyDescent="0.2">
      <c r="A3195" t="s">
        <v>1712</v>
      </c>
      <c r="B3195" t="s">
        <v>1571</v>
      </c>
      <c r="C3195">
        <v>0.2</v>
      </c>
      <c r="D3195" t="s">
        <v>1713</v>
      </c>
    </row>
    <row r="3196" spans="1:4" x14ac:dyDescent="0.2">
      <c r="A3196" t="s">
        <v>120</v>
      </c>
      <c r="B3196" t="s">
        <v>1571</v>
      </c>
      <c r="C3196">
        <v>0.1</v>
      </c>
    </row>
    <row r="3197" spans="1:4" x14ac:dyDescent="0.2">
      <c r="A3197" t="s">
        <v>72</v>
      </c>
      <c r="B3197">
        <v>0.23</v>
      </c>
      <c r="C3197" t="s">
        <v>1621</v>
      </c>
      <c r="D3197">
        <v>0.08</v>
      </c>
    </row>
    <row r="3198" spans="1:4" x14ac:dyDescent="0.2">
      <c r="A3198" t="s">
        <v>72</v>
      </c>
      <c r="B3198">
        <v>0.4</v>
      </c>
      <c r="C3198" t="s">
        <v>1621</v>
      </c>
      <c r="D3198">
        <v>0.1</v>
      </c>
    </row>
    <row r="3199" spans="1:4" x14ac:dyDescent="0.2">
      <c r="A3199" t="s">
        <v>72</v>
      </c>
      <c r="B3199">
        <v>0.5</v>
      </c>
      <c r="C3199" t="s">
        <v>1621</v>
      </c>
      <c r="D3199">
        <v>0.2</v>
      </c>
    </row>
    <row r="3200" spans="1:4" x14ac:dyDescent="0.2">
      <c r="A3200" t="s">
        <v>72</v>
      </c>
      <c r="B3200" t="s">
        <v>1571</v>
      </c>
      <c r="C3200">
        <v>0.1</v>
      </c>
    </row>
    <row r="3201" spans="1:4" x14ac:dyDescent="0.2">
      <c r="A3201" t="s">
        <v>120</v>
      </c>
      <c r="B3201">
        <v>0.05</v>
      </c>
      <c r="C3201" t="s">
        <v>1593</v>
      </c>
      <c r="D3201" t="s">
        <v>1594</v>
      </c>
    </row>
    <row r="3202" spans="1:4" x14ac:dyDescent="0.2">
      <c r="A3202" t="s">
        <v>52</v>
      </c>
      <c r="B3202">
        <v>2.2000000000000002</v>
      </c>
      <c r="C3202" t="s">
        <v>1621</v>
      </c>
      <c r="D3202">
        <v>0.05</v>
      </c>
    </row>
    <row r="3203" spans="1:4" x14ac:dyDescent="0.2">
      <c r="A3203" t="s">
        <v>169</v>
      </c>
    </row>
    <row r="3204" spans="1:4" x14ac:dyDescent="0.2">
      <c r="A3204" t="s">
        <v>110</v>
      </c>
    </row>
    <row r="3205" spans="1:4" x14ac:dyDescent="0.2">
      <c r="A3205" t="s">
        <v>110</v>
      </c>
    </row>
    <row r="3206" spans="1:4" x14ac:dyDescent="0.2">
      <c r="A3206" t="s">
        <v>114</v>
      </c>
      <c r="B3206">
        <v>11.6</v>
      </c>
      <c r="C3206" t="s">
        <v>1584</v>
      </c>
    </row>
    <row r="3207" spans="1:4" x14ac:dyDescent="0.2">
      <c r="A3207" t="s">
        <v>52</v>
      </c>
      <c r="B3207">
        <v>5.5</v>
      </c>
      <c r="C3207" t="s">
        <v>1583</v>
      </c>
    </row>
    <row r="3208" spans="1:4" x14ac:dyDescent="0.2">
      <c r="A3208" t="s">
        <v>72</v>
      </c>
      <c r="B3208">
        <v>0.2</v>
      </c>
      <c r="C3208">
        <v>0.1</v>
      </c>
    </row>
    <row r="3209" spans="1:4" x14ac:dyDescent="0.2">
      <c r="A3209" t="s">
        <v>120</v>
      </c>
      <c r="B3209" t="s">
        <v>1571</v>
      </c>
      <c r="C3209">
        <v>0.03</v>
      </c>
    </row>
    <row r="3210" spans="1:4" x14ac:dyDescent="0.2">
      <c r="A3210" t="s">
        <v>118</v>
      </c>
      <c r="B3210" t="s">
        <v>1571</v>
      </c>
      <c r="C3210" t="s">
        <v>1619</v>
      </c>
      <c r="D3210">
        <v>0.2</v>
      </c>
    </row>
    <row r="3211" spans="1:4" x14ac:dyDescent="0.2">
      <c r="A3211" t="s">
        <v>117</v>
      </c>
      <c r="B3211" t="s">
        <v>1571</v>
      </c>
      <c r="C3211">
        <v>0.02</v>
      </c>
      <c r="D3211" t="s">
        <v>1594</v>
      </c>
    </row>
    <row r="3212" spans="1:4" x14ac:dyDescent="0.2">
      <c r="A3212" t="s">
        <v>156</v>
      </c>
      <c r="B3212" t="s">
        <v>1571</v>
      </c>
      <c r="C3212">
        <v>5.0000000000000001E-3</v>
      </c>
    </row>
    <row r="3213" spans="1:4" x14ac:dyDescent="0.2">
      <c r="A3213" t="s">
        <v>70</v>
      </c>
      <c r="B3213">
        <v>4.4000000000000004</v>
      </c>
      <c r="C3213">
        <v>0.02</v>
      </c>
    </row>
    <row r="3214" spans="1:4" x14ac:dyDescent="0.2">
      <c r="A3214" t="s">
        <v>115</v>
      </c>
      <c r="B3214">
        <v>0.05</v>
      </c>
      <c r="C3214">
        <v>0.1</v>
      </c>
    </row>
    <row r="3215" spans="1:4" x14ac:dyDescent="0.2">
      <c r="A3215" t="s">
        <v>1730</v>
      </c>
      <c r="B3215" t="s">
        <v>57</v>
      </c>
    </row>
    <row r="3216" spans="1:4" x14ac:dyDescent="0.2">
      <c r="A3216" t="s">
        <v>114</v>
      </c>
      <c r="B3216">
        <v>11.6</v>
      </c>
      <c r="C3216" t="s">
        <v>1584</v>
      </c>
    </row>
    <row r="3217" spans="1:4" x14ac:dyDescent="0.2">
      <c r="A3217" t="s">
        <v>52</v>
      </c>
      <c r="B3217">
        <v>5.5</v>
      </c>
      <c r="C3217" t="s">
        <v>1583</v>
      </c>
    </row>
    <row r="3218" spans="1:4" x14ac:dyDescent="0.2">
      <c r="A3218" t="s">
        <v>72</v>
      </c>
      <c r="B3218">
        <v>0.2</v>
      </c>
      <c r="C3218">
        <v>0.1</v>
      </c>
    </row>
    <row r="3219" spans="1:4" x14ac:dyDescent="0.2">
      <c r="A3219" t="s">
        <v>120</v>
      </c>
      <c r="B3219" t="s">
        <v>1571</v>
      </c>
      <c r="C3219">
        <v>0.03</v>
      </c>
    </row>
    <row r="3220" spans="1:4" x14ac:dyDescent="0.2">
      <c r="A3220" t="s">
        <v>118</v>
      </c>
      <c r="B3220" t="s">
        <v>1571</v>
      </c>
      <c r="C3220" t="s">
        <v>1619</v>
      </c>
      <c r="D3220">
        <v>0.2</v>
      </c>
    </row>
    <row r="3221" spans="1:4" x14ac:dyDescent="0.2">
      <c r="A3221" t="s">
        <v>117</v>
      </c>
      <c r="B3221" t="s">
        <v>1571</v>
      </c>
      <c r="C3221">
        <v>0.02</v>
      </c>
      <c r="D3221" t="s">
        <v>1594</v>
      </c>
    </row>
    <row r="3222" spans="1:4" x14ac:dyDescent="0.2">
      <c r="A3222" t="s">
        <v>156</v>
      </c>
      <c r="B3222" t="s">
        <v>1571</v>
      </c>
      <c r="C3222">
        <v>5.0000000000000001E-3</v>
      </c>
    </row>
    <row r="3223" spans="1:4" x14ac:dyDescent="0.2">
      <c r="A3223" t="s">
        <v>70</v>
      </c>
      <c r="B3223">
        <v>4.4000000000000004</v>
      </c>
      <c r="C3223">
        <v>0.02</v>
      </c>
    </row>
    <row r="3224" spans="1:4" x14ac:dyDescent="0.2">
      <c r="A3224" t="s">
        <v>115</v>
      </c>
      <c r="B3224">
        <v>0.05</v>
      </c>
      <c r="C3224">
        <v>0.1</v>
      </c>
    </row>
    <row r="3225" spans="1:4" x14ac:dyDescent="0.2">
      <c r="A3225" t="s">
        <v>1730</v>
      </c>
      <c r="B3225" t="s">
        <v>57</v>
      </c>
    </row>
    <row r="3226" spans="1:4" x14ac:dyDescent="0.2">
      <c r="A3226" t="s">
        <v>114</v>
      </c>
      <c r="B3226">
        <v>17.3</v>
      </c>
      <c r="C3226" t="s">
        <v>1656</v>
      </c>
    </row>
    <row r="3227" spans="1:4" x14ac:dyDescent="0.2">
      <c r="A3227" t="s">
        <v>1605</v>
      </c>
      <c r="B3227">
        <v>4.2</v>
      </c>
      <c r="C3227" t="s">
        <v>1656</v>
      </c>
    </row>
    <row r="3228" spans="1:4" x14ac:dyDescent="0.2">
      <c r="A3228" t="s">
        <v>52</v>
      </c>
      <c r="B3228">
        <v>10.8</v>
      </c>
      <c r="C3228">
        <v>0.15</v>
      </c>
    </row>
    <row r="3229" spans="1:4" x14ac:dyDescent="0.2">
      <c r="A3229" t="s">
        <v>1605</v>
      </c>
      <c r="B3229">
        <v>11</v>
      </c>
      <c r="C3229" t="s">
        <v>1604</v>
      </c>
    </row>
    <row r="3230" spans="1:4" x14ac:dyDescent="0.2">
      <c r="A3230" t="s">
        <v>1605</v>
      </c>
      <c r="B3230">
        <v>6.65</v>
      </c>
      <c r="C3230">
        <v>0.1</v>
      </c>
    </row>
    <row r="3231" spans="1:4" x14ac:dyDescent="0.2">
      <c r="A3231" t="s">
        <v>1605</v>
      </c>
      <c r="B3231">
        <v>2.2000000000000002</v>
      </c>
      <c r="C3231" t="s">
        <v>1656</v>
      </c>
    </row>
    <row r="3232" spans="1:4" x14ac:dyDescent="0.2">
      <c r="A3232" t="s">
        <v>1605</v>
      </c>
      <c r="B3232">
        <v>4.5999999999999996</v>
      </c>
      <c r="C3232" t="s">
        <v>1656</v>
      </c>
    </row>
    <row r="3233" spans="1:4" x14ac:dyDescent="0.2">
      <c r="A3233" t="s">
        <v>70</v>
      </c>
      <c r="B3233">
        <v>15.8</v>
      </c>
      <c r="C3233" t="s">
        <v>1656</v>
      </c>
    </row>
    <row r="3234" spans="1:4" x14ac:dyDescent="0.2">
      <c r="A3234" t="s">
        <v>70</v>
      </c>
      <c r="B3234">
        <v>13</v>
      </c>
      <c r="C3234" t="s">
        <v>1606</v>
      </c>
    </row>
    <row r="3235" spans="1:4" x14ac:dyDescent="0.2">
      <c r="A3235" t="s">
        <v>70</v>
      </c>
      <c r="B3235">
        <v>3.9</v>
      </c>
      <c r="C3235">
        <v>-0.1</v>
      </c>
    </row>
    <row r="3236" spans="1:4" x14ac:dyDescent="0.2">
      <c r="A3236" t="s">
        <v>70</v>
      </c>
      <c r="B3236">
        <v>4</v>
      </c>
      <c r="C3236">
        <f>0.05/0.2</f>
        <v>0.25</v>
      </c>
    </row>
    <row r="3237" spans="1:4" x14ac:dyDescent="0.2">
      <c r="A3237" t="s">
        <v>70</v>
      </c>
      <c r="B3237">
        <v>14</v>
      </c>
      <c r="C3237" t="s">
        <v>1606</v>
      </c>
    </row>
    <row r="3238" spans="1:4" x14ac:dyDescent="0.2">
      <c r="A3238" t="s">
        <v>207</v>
      </c>
      <c r="B3238">
        <v>14.7</v>
      </c>
      <c r="C3238">
        <v>-0.2</v>
      </c>
    </row>
    <row r="3239" spans="1:4" x14ac:dyDescent="0.2">
      <c r="A3239" t="s">
        <v>57</v>
      </c>
      <c r="B3239">
        <v>21.02</v>
      </c>
      <c r="C3239">
        <v>0.03</v>
      </c>
    </row>
    <row r="3240" spans="1:4" x14ac:dyDescent="0.2">
      <c r="A3240" t="s">
        <v>57</v>
      </c>
      <c r="B3240">
        <v>15.02</v>
      </c>
      <c r="C3240">
        <v>0.03</v>
      </c>
    </row>
    <row r="3241" spans="1:4" x14ac:dyDescent="0.2">
      <c r="A3241" t="s">
        <v>57</v>
      </c>
      <c r="B3241">
        <v>18.3</v>
      </c>
      <c r="C3241" t="s">
        <v>1656</v>
      </c>
    </row>
    <row r="3242" spans="1:4" x14ac:dyDescent="0.2">
      <c r="A3242" t="s">
        <v>70</v>
      </c>
      <c r="B3242">
        <v>2</v>
      </c>
      <c r="C3242" t="s">
        <v>1606</v>
      </c>
    </row>
    <row r="3243" spans="1:4" x14ac:dyDescent="0.2">
      <c r="A3243" t="s">
        <v>1710</v>
      </c>
      <c r="B3243">
        <v>8</v>
      </c>
      <c r="C3243" t="s">
        <v>1585</v>
      </c>
    </row>
    <row r="3244" spans="1:4" x14ac:dyDescent="0.2">
      <c r="A3244" t="s">
        <v>173</v>
      </c>
      <c r="B3244">
        <v>9.5500000000000007</v>
      </c>
      <c r="C3244" t="s">
        <v>1693</v>
      </c>
    </row>
    <row r="3245" spans="1:4" x14ac:dyDescent="0.2">
      <c r="A3245" t="s">
        <v>120</v>
      </c>
      <c r="B3245" t="s">
        <v>1571</v>
      </c>
      <c r="C3245">
        <v>0.04</v>
      </c>
    </row>
    <row r="3246" spans="1:4" x14ac:dyDescent="0.2">
      <c r="A3246" t="s">
        <v>1605</v>
      </c>
      <c r="B3246" t="s">
        <v>1711</v>
      </c>
    </row>
    <row r="3247" spans="1:4" x14ac:dyDescent="0.2">
      <c r="A3247" t="s">
        <v>176</v>
      </c>
      <c r="B3247">
        <v>10.5</v>
      </c>
      <c r="C3247" t="s">
        <v>1621</v>
      </c>
      <c r="D3247">
        <v>0.2</v>
      </c>
    </row>
    <row r="3248" spans="1:4" x14ac:dyDescent="0.2">
      <c r="A3248" t="s">
        <v>52</v>
      </c>
      <c r="B3248">
        <v>8.3000000000000007</v>
      </c>
      <c r="C3248">
        <v>-0.1</v>
      </c>
    </row>
    <row r="3249" spans="1:4" x14ac:dyDescent="0.2">
      <c r="A3249" t="s">
        <v>1712</v>
      </c>
      <c r="B3249" t="s">
        <v>1571</v>
      </c>
      <c r="C3249">
        <v>0.2</v>
      </c>
      <c r="D3249" t="s">
        <v>1713</v>
      </c>
    </row>
    <row r="3250" spans="1:4" x14ac:dyDescent="0.2">
      <c r="A3250" t="s">
        <v>120</v>
      </c>
      <c r="B3250" t="s">
        <v>1571</v>
      </c>
      <c r="C3250">
        <v>0.1</v>
      </c>
    </row>
    <row r="3251" spans="1:4" x14ac:dyDescent="0.2">
      <c r="A3251" t="s">
        <v>72</v>
      </c>
      <c r="B3251">
        <v>0.23</v>
      </c>
      <c r="C3251" t="s">
        <v>1621</v>
      </c>
      <c r="D3251">
        <v>0.08</v>
      </c>
    </row>
    <row r="3252" spans="1:4" x14ac:dyDescent="0.2">
      <c r="A3252" t="s">
        <v>72</v>
      </c>
      <c r="B3252">
        <v>0.4</v>
      </c>
      <c r="C3252" t="s">
        <v>1621</v>
      </c>
      <c r="D3252">
        <v>0.1</v>
      </c>
    </row>
    <row r="3253" spans="1:4" x14ac:dyDescent="0.2">
      <c r="A3253" t="s">
        <v>72</v>
      </c>
      <c r="B3253">
        <v>0.5</v>
      </c>
      <c r="C3253" t="s">
        <v>1621</v>
      </c>
      <c r="D3253">
        <v>0.2</v>
      </c>
    </row>
    <row r="3254" spans="1:4" x14ac:dyDescent="0.2">
      <c r="A3254" t="s">
        <v>72</v>
      </c>
      <c r="B3254" t="s">
        <v>1571</v>
      </c>
      <c r="C3254">
        <v>0.1</v>
      </c>
    </row>
    <row r="3255" spans="1:4" x14ac:dyDescent="0.2">
      <c r="A3255" t="s">
        <v>120</v>
      </c>
      <c r="B3255">
        <v>0.05</v>
      </c>
      <c r="C3255" t="s">
        <v>1593</v>
      </c>
      <c r="D3255" t="s">
        <v>1594</v>
      </c>
    </row>
    <row r="3256" spans="1:4" x14ac:dyDescent="0.2">
      <c r="A3256" t="s">
        <v>52</v>
      </c>
      <c r="B3256">
        <v>2.2000000000000002</v>
      </c>
      <c r="C3256" t="s">
        <v>1621</v>
      </c>
      <c r="D3256">
        <v>0.05</v>
      </c>
    </row>
    <row r="3257" spans="1:4" x14ac:dyDescent="0.2">
      <c r="A3257" t="s">
        <v>169</v>
      </c>
    </row>
    <row r="3258" spans="1:4" x14ac:dyDescent="0.2">
      <c r="A3258" t="s">
        <v>110</v>
      </c>
    </row>
    <row r="3259" spans="1:4" x14ac:dyDescent="0.2">
      <c r="A3259" t="s">
        <v>110</v>
      </c>
    </row>
    <row r="3260" spans="1:4" x14ac:dyDescent="0.2">
      <c r="A3260" t="s">
        <v>50</v>
      </c>
      <c r="B3260">
        <v>7.5</v>
      </c>
      <c r="C3260" t="s">
        <v>1606</v>
      </c>
    </row>
    <row r="3261" spans="1:4" x14ac:dyDescent="0.2">
      <c r="A3261" t="s">
        <v>1605</v>
      </c>
      <c r="B3261">
        <v>5.5</v>
      </c>
      <c r="C3261">
        <v>-0.1</v>
      </c>
    </row>
    <row r="3262" spans="1:4" x14ac:dyDescent="0.2">
      <c r="A3262" t="s">
        <v>57</v>
      </c>
      <c r="B3262">
        <v>34</v>
      </c>
      <c r="C3262">
        <v>-0.1</v>
      </c>
    </row>
    <row r="3263" spans="1:4" x14ac:dyDescent="0.2">
      <c r="A3263" t="s">
        <v>70</v>
      </c>
      <c r="B3263">
        <v>31.6</v>
      </c>
      <c r="C3263">
        <v>-0.1</v>
      </c>
    </row>
    <row r="3264" spans="1:4" x14ac:dyDescent="0.2">
      <c r="A3264" t="s">
        <v>70</v>
      </c>
      <c r="B3264">
        <v>18.100000000000001</v>
      </c>
      <c r="C3264">
        <v>0.1</v>
      </c>
    </row>
    <row r="3265" spans="1:5" x14ac:dyDescent="0.2">
      <c r="A3265" t="s">
        <v>79</v>
      </c>
      <c r="B3265" t="s">
        <v>1717</v>
      </c>
      <c r="C3265" t="s">
        <v>1620</v>
      </c>
      <c r="D3265">
        <v>0.4</v>
      </c>
    </row>
    <row r="3266" spans="1:5" x14ac:dyDescent="0.2">
      <c r="A3266" t="s">
        <v>1595</v>
      </c>
      <c r="B3266" t="s">
        <v>1596</v>
      </c>
      <c r="C3266" t="s">
        <v>1597</v>
      </c>
    </row>
    <row r="3267" spans="1:5" x14ac:dyDescent="0.2">
      <c r="A3267" t="s">
        <v>1595</v>
      </c>
      <c r="B3267" t="s">
        <v>1598</v>
      </c>
      <c r="C3267" t="s">
        <v>1599</v>
      </c>
      <c r="D3267" t="s">
        <v>1597</v>
      </c>
    </row>
    <row r="3268" spans="1:5" x14ac:dyDescent="0.2">
      <c r="A3268" t="s">
        <v>52</v>
      </c>
      <c r="B3268">
        <v>17.100000000000001</v>
      </c>
      <c r="C3268" t="s">
        <v>1584</v>
      </c>
    </row>
    <row r="3269" spans="1:5" x14ac:dyDescent="0.2">
      <c r="A3269" t="s">
        <v>71</v>
      </c>
      <c r="B3269">
        <v>4.95</v>
      </c>
      <c r="C3269" t="s">
        <v>1584</v>
      </c>
    </row>
    <row r="3270" spans="1:5" x14ac:dyDescent="0.2">
      <c r="A3270" t="s">
        <v>177</v>
      </c>
      <c r="B3270">
        <v>0.2</v>
      </c>
      <c r="C3270">
        <v>0.1</v>
      </c>
    </row>
    <row r="3271" spans="1:5" x14ac:dyDescent="0.2">
      <c r="A3271" t="s">
        <v>120</v>
      </c>
      <c r="B3271" t="s">
        <v>1571</v>
      </c>
      <c r="C3271">
        <v>0.03</v>
      </c>
      <c r="D3271" t="s">
        <v>1593</v>
      </c>
      <c r="E3271" t="s">
        <v>1594</v>
      </c>
    </row>
    <row r="3272" spans="1:5" x14ac:dyDescent="0.2">
      <c r="A3272" t="s">
        <v>118</v>
      </c>
      <c r="B3272" t="s">
        <v>1571</v>
      </c>
      <c r="C3272" t="s">
        <v>1619</v>
      </c>
      <c r="D3272">
        <v>0.2</v>
      </c>
    </row>
    <row r="3273" spans="1:5" x14ac:dyDescent="0.2">
      <c r="A3273" t="s">
        <v>117</v>
      </c>
      <c r="B3273" t="s">
        <v>1571</v>
      </c>
      <c r="C3273">
        <v>0.02</v>
      </c>
      <c r="D3273" t="s">
        <v>1593</v>
      </c>
      <c r="E3273" t="s">
        <v>1594</v>
      </c>
    </row>
    <row r="3274" spans="1:5" x14ac:dyDescent="0.2">
      <c r="A3274" t="s">
        <v>156</v>
      </c>
      <c r="B3274" t="s">
        <v>1571</v>
      </c>
      <c r="C3274">
        <v>5.0000000000000001E-3</v>
      </c>
    </row>
    <row r="3275" spans="1:5" x14ac:dyDescent="0.2">
      <c r="A3275" t="s">
        <v>70</v>
      </c>
      <c r="B3275">
        <v>3.7</v>
      </c>
      <c r="C3275">
        <v>0.02</v>
      </c>
    </row>
    <row r="3276" spans="1:5" x14ac:dyDescent="0.2">
      <c r="A3276" t="s">
        <v>115</v>
      </c>
      <c r="B3276">
        <v>0.05</v>
      </c>
      <c r="C3276">
        <v>0.1</v>
      </c>
    </row>
    <row r="3277" spans="1:5" x14ac:dyDescent="0.2">
      <c r="A3277" t="s">
        <v>71</v>
      </c>
      <c r="B3277">
        <v>2</v>
      </c>
      <c r="C3277" t="s">
        <v>1584</v>
      </c>
    </row>
    <row r="3278" spans="1:5" x14ac:dyDescent="0.2">
      <c r="A3278" t="s">
        <v>70</v>
      </c>
      <c r="B3278">
        <v>15.8</v>
      </c>
      <c r="C3278" t="s">
        <v>1583</v>
      </c>
    </row>
    <row r="3279" spans="1:5" x14ac:dyDescent="0.2">
      <c r="A3279" t="s">
        <v>110</v>
      </c>
      <c r="B3279" t="s">
        <v>1572</v>
      </c>
      <c r="C3279" t="s">
        <v>1573</v>
      </c>
      <c r="D3279" t="s">
        <v>1708</v>
      </c>
    </row>
    <row r="3280" spans="1:5" x14ac:dyDescent="0.2">
      <c r="A3280" t="s">
        <v>1575</v>
      </c>
      <c r="B3280" t="s">
        <v>1576</v>
      </c>
      <c r="C3280" t="s">
        <v>1577</v>
      </c>
      <c r="D3280" t="s">
        <v>1578</v>
      </c>
    </row>
    <row r="3281" spans="1:4" x14ac:dyDescent="0.2">
      <c r="A3281" t="s">
        <v>882</v>
      </c>
      <c r="B3281" t="s">
        <v>1579</v>
      </c>
      <c r="C3281" t="s">
        <v>1580</v>
      </c>
    </row>
    <row r="3282" spans="1:4" x14ac:dyDescent="0.2">
      <c r="A3282" t="s">
        <v>1581</v>
      </c>
      <c r="B3282" t="s">
        <v>1576</v>
      </c>
      <c r="C3282" t="s">
        <v>1577</v>
      </c>
      <c r="D3282" t="s">
        <v>1582</v>
      </c>
    </row>
    <row r="3283" spans="1:4" x14ac:dyDescent="0.2">
      <c r="A3283" t="s">
        <v>176</v>
      </c>
      <c r="B3283">
        <v>10.5</v>
      </c>
      <c r="C3283" t="s">
        <v>1604</v>
      </c>
    </row>
    <row r="3284" spans="1:4" x14ac:dyDescent="0.2">
      <c r="A3284" t="s">
        <v>50</v>
      </c>
      <c r="B3284">
        <v>17.3</v>
      </c>
      <c r="C3284" t="s">
        <v>1656</v>
      </c>
    </row>
    <row r="3285" spans="1:4" x14ac:dyDescent="0.2">
      <c r="A3285" t="s">
        <v>52</v>
      </c>
      <c r="B3285">
        <v>4.75</v>
      </c>
      <c r="C3285" t="s">
        <v>1656</v>
      </c>
    </row>
    <row r="3286" spans="1:4" x14ac:dyDescent="0.2">
      <c r="A3286" t="s">
        <v>52</v>
      </c>
      <c r="B3286">
        <v>8.3000000000000007</v>
      </c>
      <c r="C3286">
        <v>-0.1</v>
      </c>
    </row>
    <row r="3287" spans="1:4" x14ac:dyDescent="0.2">
      <c r="A3287" t="s">
        <v>1605</v>
      </c>
      <c r="B3287">
        <v>11</v>
      </c>
      <c r="C3287" t="s">
        <v>1604</v>
      </c>
    </row>
    <row r="3288" spans="1:4" x14ac:dyDescent="0.2">
      <c r="A3288" t="s">
        <v>1605</v>
      </c>
      <c r="B3288">
        <v>6.65</v>
      </c>
      <c r="C3288">
        <v>0.1</v>
      </c>
    </row>
    <row r="3289" spans="1:4" x14ac:dyDescent="0.2">
      <c r="A3289" t="s">
        <v>1605</v>
      </c>
      <c r="B3289">
        <v>4.5999999999999996</v>
      </c>
      <c r="C3289" t="s">
        <v>1656</v>
      </c>
    </row>
    <row r="3290" spans="1:4" x14ac:dyDescent="0.2">
      <c r="A3290" t="s">
        <v>1605</v>
      </c>
      <c r="B3290">
        <v>1.96</v>
      </c>
      <c r="C3290" t="s">
        <v>1656</v>
      </c>
    </row>
    <row r="3291" spans="1:4" x14ac:dyDescent="0.2">
      <c r="A3291" t="s">
        <v>70</v>
      </c>
      <c r="B3291" t="s">
        <v>1715</v>
      </c>
    </row>
    <row r="3292" spans="1:4" x14ac:dyDescent="0.2">
      <c r="A3292" t="s">
        <v>70</v>
      </c>
      <c r="B3292">
        <v>13</v>
      </c>
      <c r="C3292" t="s">
        <v>1606</v>
      </c>
    </row>
    <row r="3293" spans="1:4" x14ac:dyDescent="0.2">
      <c r="A3293" t="s">
        <v>52</v>
      </c>
      <c r="B3293">
        <v>10.8</v>
      </c>
      <c r="C3293">
        <v>0.15</v>
      </c>
    </row>
    <row r="3294" spans="1:4" x14ac:dyDescent="0.2">
      <c r="A3294" t="s">
        <v>70</v>
      </c>
      <c r="B3294">
        <v>3.6</v>
      </c>
      <c r="C3294">
        <v>-0.1</v>
      </c>
    </row>
    <row r="3295" spans="1:4" x14ac:dyDescent="0.2">
      <c r="A3295" t="s">
        <v>70</v>
      </c>
      <c r="B3295" t="s">
        <v>1731</v>
      </c>
    </row>
    <row r="3296" spans="1:4" x14ac:dyDescent="0.2">
      <c r="A3296" t="s">
        <v>1712</v>
      </c>
      <c r="B3296" t="s">
        <v>1717</v>
      </c>
      <c r="C3296" t="s">
        <v>1713</v>
      </c>
    </row>
    <row r="3297" spans="1:4" x14ac:dyDescent="0.2">
      <c r="A3297" t="s">
        <v>70</v>
      </c>
      <c r="B3297">
        <v>14</v>
      </c>
      <c r="C3297" t="s">
        <v>1606</v>
      </c>
    </row>
    <row r="3298" spans="1:4" x14ac:dyDescent="0.2">
      <c r="A3298" t="s">
        <v>207</v>
      </c>
      <c r="B3298">
        <v>14.7</v>
      </c>
      <c r="C3298">
        <v>-0.2</v>
      </c>
    </row>
    <row r="3299" spans="1:4" x14ac:dyDescent="0.2">
      <c r="A3299" t="s">
        <v>57</v>
      </c>
      <c r="B3299">
        <v>21.02</v>
      </c>
      <c r="C3299">
        <v>0.03</v>
      </c>
    </row>
    <row r="3300" spans="1:4" x14ac:dyDescent="0.2">
      <c r="A3300" t="s">
        <v>57</v>
      </c>
      <c r="B3300">
        <v>15.02</v>
      </c>
      <c r="C3300">
        <v>0.03</v>
      </c>
    </row>
    <row r="3301" spans="1:4" x14ac:dyDescent="0.2">
      <c r="A3301" t="s">
        <v>57</v>
      </c>
      <c r="B3301">
        <v>18.3</v>
      </c>
      <c r="C3301" t="s">
        <v>1656</v>
      </c>
    </row>
    <row r="3302" spans="1:4" x14ac:dyDescent="0.2">
      <c r="A3302" t="s">
        <v>173</v>
      </c>
      <c r="B3302" t="s">
        <v>1718</v>
      </c>
    </row>
    <row r="3303" spans="1:4" x14ac:dyDescent="0.2">
      <c r="A3303" t="s">
        <v>70</v>
      </c>
      <c r="B3303">
        <v>2</v>
      </c>
      <c r="C3303" t="s">
        <v>1606</v>
      </c>
    </row>
    <row r="3304" spans="1:4" x14ac:dyDescent="0.2">
      <c r="A3304" t="s">
        <v>1719</v>
      </c>
      <c r="B3304" t="s">
        <v>1644</v>
      </c>
      <c r="C3304">
        <v>8</v>
      </c>
      <c r="D3304" t="s">
        <v>1604</v>
      </c>
    </row>
    <row r="3305" spans="1:4" x14ac:dyDescent="0.2">
      <c r="A3305" t="s">
        <v>120</v>
      </c>
      <c r="B3305" t="s">
        <v>1571</v>
      </c>
      <c r="C3305">
        <v>0.1</v>
      </c>
    </row>
    <row r="3306" spans="1:4" x14ac:dyDescent="0.2">
      <c r="A3306" t="s">
        <v>120</v>
      </c>
      <c r="B3306" t="s">
        <v>1571</v>
      </c>
      <c r="C3306">
        <v>0.04</v>
      </c>
    </row>
    <row r="3307" spans="1:4" x14ac:dyDescent="0.2">
      <c r="A3307" t="s">
        <v>1605</v>
      </c>
      <c r="B3307">
        <v>1.2</v>
      </c>
      <c r="C3307">
        <v>0.2</v>
      </c>
    </row>
    <row r="3308" spans="1:4" x14ac:dyDescent="0.2">
      <c r="A3308" t="s">
        <v>72</v>
      </c>
      <c r="B3308">
        <v>0.23</v>
      </c>
      <c r="C3308" t="s">
        <v>1615</v>
      </c>
    </row>
    <row r="3309" spans="1:4" x14ac:dyDescent="0.2">
      <c r="A3309" t="s">
        <v>72</v>
      </c>
      <c r="B3309">
        <v>0.4</v>
      </c>
      <c r="C3309" t="s">
        <v>1606</v>
      </c>
    </row>
    <row r="3310" spans="1:4" x14ac:dyDescent="0.2">
      <c r="A3310" t="s">
        <v>72</v>
      </c>
      <c r="B3310">
        <v>0.5</v>
      </c>
      <c r="C3310" t="s">
        <v>1604</v>
      </c>
    </row>
    <row r="3311" spans="1:4" x14ac:dyDescent="0.2">
      <c r="A3311" t="s">
        <v>72</v>
      </c>
      <c r="B3311" t="s">
        <v>1571</v>
      </c>
      <c r="C3311">
        <v>0.1</v>
      </c>
    </row>
    <row r="3312" spans="1:4" x14ac:dyDescent="0.2">
      <c r="A3312" t="s">
        <v>120</v>
      </c>
      <c r="B3312">
        <v>0.1</v>
      </c>
      <c r="C3312" t="s">
        <v>1593</v>
      </c>
      <c r="D3312" t="s">
        <v>1594</v>
      </c>
    </row>
    <row r="3313" spans="1:4" x14ac:dyDescent="0.2">
      <c r="A3313" t="s">
        <v>52</v>
      </c>
      <c r="B3313">
        <v>2.2000000000000002</v>
      </c>
      <c r="C3313" t="s">
        <v>1656</v>
      </c>
    </row>
    <row r="3314" spans="1:4" x14ac:dyDescent="0.2">
      <c r="A3314" t="s">
        <v>169</v>
      </c>
    </row>
    <row r="3315" spans="1:4" x14ac:dyDescent="0.2">
      <c r="A3315" t="s">
        <v>110</v>
      </c>
    </row>
    <row r="3316" spans="1:4" x14ac:dyDescent="0.2">
      <c r="A3316" t="s">
        <v>110</v>
      </c>
    </row>
    <row r="3317" spans="1:4" x14ac:dyDescent="0.2">
      <c r="A3317" t="s">
        <v>120</v>
      </c>
      <c r="B3317" t="s">
        <v>1714</v>
      </c>
    </row>
    <row r="3318" spans="1:4" x14ac:dyDescent="0.2">
      <c r="A3318" t="s">
        <v>1575</v>
      </c>
      <c r="B3318" t="s">
        <v>1576</v>
      </c>
      <c r="C3318" t="s">
        <v>1577</v>
      </c>
      <c r="D3318" t="s">
        <v>1578</v>
      </c>
    </row>
    <row r="3319" spans="1:4" x14ac:dyDescent="0.2">
      <c r="A3319" t="s">
        <v>882</v>
      </c>
      <c r="B3319" t="s">
        <v>1579</v>
      </c>
      <c r="C3319" t="s">
        <v>1580</v>
      </c>
    </row>
    <row r="3320" spans="1:4" x14ac:dyDescent="0.2">
      <c r="A3320" t="s">
        <v>1581</v>
      </c>
      <c r="B3320" t="s">
        <v>1576</v>
      </c>
      <c r="C3320" t="s">
        <v>1577</v>
      </c>
      <c r="D3320" t="s">
        <v>1582</v>
      </c>
    </row>
    <row r="3321" spans="1:4" x14ac:dyDescent="0.2">
      <c r="A3321" t="s">
        <v>114</v>
      </c>
      <c r="B3321">
        <v>17.3</v>
      </c>
      <c r="C3321" t="s">
        <v>1656</v>
      </c>
    </row>
    <row r="3322" spans="1:4" x14ac:dyDescent="0.2">
      <c r="A3322" t="s">
        <v>1605</v>
      </c>
      <c r="B3322">
        <v>4.2</v>
      </c>
      <c r="C3322" t="s">
        <v>1656</v>
      </c>
    </row>
    <row r="3323" spans="1:4" x14ac:dyDescent="0.2">
      <c r="A3323" t="s">
        <v>52</v>
      </c>
      <c r="B3323">
        <v>10.8</v>
      </c>
      <c r="C3323">
        <v>0.15</v>
      </c>
    </row>
    <row r="3324" spans="1:4" x14ac:dyDescent="0.2">
      <c r="A3324" t="s">
        <v>1605</v>
      </c>
      <c r="B3324">
        <v>11</v>
      </c>
      <c r="C3324" t="s">
        <v>1604</v>
      </c>
    </row>
    <row r="3325" spans="1:4" x14ac:dyDescent="0.2">
      <c r="A3325" t="s">
        <v>1605</v>
      </c>
      <c r="B3325">
        <v>6.65</v>
      </c>
      <c r="C3325">
        <v>0.1</v>
      </c>
    </row>
    <row r="3326" spans="1:4" x14ac:dyDescent="0.2">
      <c r="A3326" t="s">
        <v>1605</v>
      </c>
      <c r="B3326">
        <v>2.2000000000000002</v>
      </c>
      <c r="C3326" t="s">
        <v>1656</v>
      </c>
    </row>
    <row r="3327" spans="1:4" x14ac:dyDescent="0.2">
      <c r="A3327" t="s">
        <v>1605</v>
      </c>
      <c r="B3327">
        <v>4.5999999999999996</v>
      </c>
      <c r="C3327" t="s">
        <v>1656</v>
      </c>
    </row>
    <row r="3328" spans="1:4" x14ac:dyDescent="0.2">
      <c r="A3328" t="s">
        <v>70</v>
      </c>
      <c r="B3328">
        <v>15.8</v>
      </c>
      <c r="C3328" t="s">
        <v>1656</v>
      </c>
    </row>
    <row r="3329" spans="1:4" x14ac:dyDescent="0.2">
      <c r="A3329" t="s">
        <v>70</v>
      </c>
      <c r="B3329">
        <v>13</v>
      </c>
      <c r="C3329" t="s">
        <v>1606</v>
      </c>
    </row>
    <row r="3330" spans="1:4" x14ac:dyDescent="0.2">
      <c r="A3330" t="s">
        <v>70</v>
      </c>
      <c r="B3330">
        <v>3.9</v>
      </c>
      <c r="C3330">
        <v>-0.1</v>
      </c>
    </row>
    <row r="3331" spans="1:4" x14ac:dyDescent="0.2">
      <c r="A3331" t="s">
        <v>70</v>
      </c>
      <c r="B3331">
        <v>4</v>
      </c>
      <c r="C3331">
        <f>0.05/0.2</f>
        <v>0.25</v>
      </c>
    </row>
    <row r="3332" spans="1:4" x14ac:dyDescent="0.2">
      <c r="A3332" t="s">
        <v>70</v>
      </c>
      <c r="B3332">
        <v>14</v>
      </c>
      <c r="C3332" t="s">
        <v>1606</v>
      </c>
    </row>
    <row r="3333" spans="1:4" x14ac:dyDescent="0.2">
      <c r="A3333" t="s">
        <v>207</v>
      </c>
      <c r="B3333">
        <v>14.7</v>
      </c>
      <c r="C3333">
        <v>-0.2</v>
      </c>
    </row>
    <row r="3334" spans="1:4" x14ac:dyDescent="0.2">
      <c r="A3334" t="s">
        <v>57</v>
      </c>
      <c r="B3334">
        <v>21.02</v>
      </c>
      <c r="C3334">
        <v>0.03</v>
      </c>
    </row>
    <row r="3335" spans="1:4" x14ac:dyDescent="0.2">
      <c r="A3335" t="s">
        <v>57</v>
      </c>
      <c r="B3335">
        <v>15.02</v>
      </c>
      <c r="C3335">
        <v>0.03</v>
      </c>
    </row>
    <row r="3336" spans="1:4" x14ac:dyDescent="0.2">
      <c r="A3336" t="s">
        <v>57</v>
      </c>
      <c r="B3336">
        <v>18.3</v>
      </c>
      <c r="C3336" t="s">
        <v>1656</v>
      </c>
    </row>
    <row r="3337" spans="1:4" x14ac:dyDescent="0.2">
      <c r="A3337" t="s">
        <v>70</v>
      </c>
      <c r="B3337">
        <v>2</v>
      </c>
      <c r="C3337" t="s">
        <v>1606</v>
      </c>
    </row>
    <row r="3338" spans="1:4" x14ac:dyDescent="0.2">
      <c r="A3338" t="s">
        <v>1710</v>
      </c>
      <c r="B3338">
        <v>8</v>
      </c>
      <c r="C3338" t="s">
        <v>1585</v>
      </c>
    </row>
    <row r="3339" spans="1:4" x14ac:dyDescent="0.2">
      <c r="A3339" t="s">
        <v>173</v>
      </c>
      <c r="B3339">
        <v>9.5500000000000007</v>
      </c>
      <c r="C3339" t="s">
        <v>1693</v>
      </c>
    </row>
    <row r="3340" spans="1:4" x14ac:dyDescent="0.2">
      <c r="A3340" t="s">
        <v>120</v>
      </c>
      <c r="B3340" t="s">
        <v>1571</v>
      </c>
      <c r="C3340">
        <v>0.04</v>
      </c>
    </row>
    <row r="3341" spans="1:4" x14ac:dyDescent="0.2">
      <c r="A3341" t="s">
        <v>1605</v>
      </c>
      <c r="B3341" t="s">
        <v>1711</v>
      </c>
    </row>
    <row r="3342" spans="1:4" x14ac:dyDescent="0.2">
      <c r="A3342" t="s">
        <v>176</v>
      </c>
      <c r="B3342">
        <v>10.5</v>
      </c>
      <c r="C3342" t="s">
        <v>1621</v>
      </c>
      <c r="D3342">
        <v>0.2</v>
      </c>
    </row>
    <row r="3343" spans="1:4" x14ac:dyDescent="0.2">
      <c r="A3343" t="s">
        <v>52</v>
      </c>
      <c r="B3343">
        <v>8.3000000000000007</v>
      </c>
      <c r="C3343">
        <v>-0.1</v>
      </c>
    </row>
    <row r="3344" spans="1:4" x14ac:dyDescent="0.2">
      <c r="A3344" t="s">
        <v>1712</v>
      </c>
      <c r="B3344" t="s">
        <v>1571</v>
      </c>
      <c r="C3344">
        <v>0.2</v>
      </c>
      <c r="D3344" t="s">
        <v>1713</v>
      </c>
    </row>
    <row r="3345" spans="1:4" x14ac:dyDescent="0.2">
      <c r="A3345" t="s">
        <v>120</v>
      </c>
      <c r="B3345" t="s">
        <v>1571</v>
      </c>
      <c r="C3345">
        <v>0.1</v>
      </c>
    </row>
    <row r="3346" spans="1:4" x14ac:dyDescent="0.2">
      <c r="A3346" t="s">
        <v>72</v>
      </c>
      <c r="B3346">
        <v>0.23</v>
      </c>
      <c r="C3346" t="s">
        <v>1621</v>
      </c>
      <c r="D3346">
        <v>0.08</v>
      </c>
    </row>
    <row r="3347" spans="1:4" x14ac:dyDescent="0.2">
      <c r="A3347" t="s">
        <v>72</v>
      </c>
      <c r="B3347">
        <v>0.4</v>
      </c>
      <c r="C3347" t="s">
        <v>1621</v>
      </c>
      <c r="D3347">
        <v>0.1</v>
      </c>
    </row>
    <row r="3348" spans="1:4" x14ac:dyDescent="0.2">
      <c r="A3348" t="s">
        <v>72</v>
      </c>
      <c r="B3348">
        <v>0.5</v>
      </c>
      <c r="C3348" t="s">
        <v>1621</v>
      </c>
      <c r="D3348">
        <v>0.2</v>
      </c>
    </row>
    <row r="3349" spans="1:4" x14ac:dyDescent="0.2">
      <c r="A3349" t="s">
        <v>72</v>
      </c>
      <c r="B3349" t="s">
        <v>1571</v>
      </c>
      <c r="C3349">
        <v>0.1</v>
      </c>
    </row>
    <row r="3350" spans="1:4" x14ac:dyDescent="0.2">
      <c r="A3350" t="s">
        <v>120</v>
      </c>
      <c r="B3350">
        <v>0.05</v>
      </c>
      <c r="C3350" t="s">
        <v>1593</v>
      </c>
      <c r="D3350" t="s">
        <v>1594</v>
      </c>
    </row>
    <row r="3351" spans="1:4" x14ac:dyDescent="0.2">
      <c r="A3351" t="s">
        <v>52</v>
      </c>
      <c r="B3351">
        <v>2.2000000000000002</v>
      </c>
      <c r="C3351" t="s">
        <v>1621</v>
      </c>
      <c r="D3351">
        <v>0.05</v>
      </c>
    </row>
    <row r="3352" spans="1:4" x14ac:dyDescent="0.2">
      <c r="A3352" t="s">
        <v>169</v>
      </c>
    </row>
    <row r="3353" spans="1:4" x14ac:dyDescent="0.2">
      <c r="A3353" t="s">
        <v>110</v>
      </c>
    </row>
    <row r="3354" spans="1:4" x14ac:dyDescent="0.2">
      <c r="A3354" t="s">
        <v>110</v>
      </c>
    </row>
    <row r="3355" spans="1:4" x14ac:dyDescent="0.2">
      <c r="A3355" t="s">
        <v>120</v>
      </c>
      <c r="B3355" t="s">
        <v>1714</v>
      </c>
    </row>
    <row r="3356" spans="1:4" x14ac:dyDescent="0.2">
      <c r="A3356" t="s">
        <v>1575</v>
      </c>
      <c r="B3356" t="s">
        <v>1576</v>
      </c>
      <c r="C3356" t="s">
        <v>1577</v>
      </c>
      <c r="D3356" t="s">
        <v>1578</v>
      </c>
    </row>
    <row r="3357" spans="1:4" x14ac:dyDescent="0.2">
      <c r="A3357" t="s">
        <v>882</v>
      </c>
      <c r="B3357" t="s">
        <v>1579</v>
      </c>
      <c r="C3357" t="s">
        <v>1580</v>
      </c>
    </row>
    <row r="3358" spans="1:4" x14ac:dyDescent="0.2">
      <c r="A3358" t="s">
        <v>1581</v>
      </c>
      <c r="B3358" t="s">
        <v>1576</v>
      </c>
      <c r="C3358" t="s">
        <v>1577</v>
      </c>
      <c r="D3358" t="s">
        <v>1582</v>
      </c>
    </row>
    <row r="3359" spans="1:4" x14ac:dyDescent="0.2">
      <c r="A3359" t="s">
        <v>114</v>
      </c>
      <c r="B3359">
        <v>17.100000000000001</v>
      </c>
      <c r="C3359" t="s">
        <v>1584</v>
      </c>
    </row>
    <row r="3360" spans="1:4" x14ac:dyDescent="0.2">
      <c r="A3360" t="s">
        <v>52</v>
      </c>
      <c r="B3360">
        <v>4.95</v>
      </c>
      <c r="C3360" t="s">
        <v>1584</v>
      </c>
    </row>
    <row r="3361" spans="1:5" x14ac:dyDescent="0.2">
      <c r="A3361" t="s">
        <v>72</v>
      </c>
      <c r="B3361">
        <v>0.2</v>
      </c>
      <c r="C3361">
        <v>0.1</v>
      </c>
    </row>
    <row r="3362" spans="1:5" x14ac:dyDescent="0.2">
      <c r="A3362" t="s">
        <v>120</v>
      </c>
      <c r="B3362" t="s">
        <v>1571</v>
      </c>
      <c r="C3362">
        <v>0.03</v>
      </c>
      <c r="D3362" t="s">
        <v>1593</v>
      </c>
      <c r="E3362" t="s">
        <v>1594</v>
      </c>
    </row>
    <row r="3363" spans="1:5" x14ac:dyDescent="0.2">
      <c r="A3363" t="s">
        <v>118</v>
      </c>
      <c r="B3363" t="s">
        <v>1571</v>
      </c>
      <c r="C3363" t="s">
        <v>1619</v>
      </c>
      <c r="D3363">
        <v>0.2</v>
      </c>
    </row>
    <row r="3364" spans="1:5" x14ac:dyDescent="0.2">
      <c r="A3364" t="s">
        <v>117</v>
      </c>
      <c r="B3364" t="s">
        <v>1571</v>
      </c>
      <c r="C3364">
        <v>0.02</v>
      </c>
      <c r="D3364" t="s">
        <v>1594</v>
      </c>
    </row>
    <row r="3365" spans="1:5" x14ac:dyDescent="0.2">
      <c r="A3365" t="s">
        <v>156</v>
      </c>
      <c r="B3365" t="s">
        <v>1571</v>
      </c>
      <c r="C3365">
        <v>5.0000000000000001E-3</v>
      </c>
    </row>
    <row r="3366" spans="1:5" x14ac:dyDescent="0.2">
      <c r="A3366" t="s">
        <v>70</v>
      </c>
      <c r="B3366">
        <v>3.7</v>
      </c>
      <c r="C3366">
        <v>0.02</v>
      </c>
    </row>
    <row r="3367" spans="1:5" x14ac:dyDescent="0.2">
      <c r="A3367" t="s">
        <v>115</v>
      </c>
      <c r="B3367">
        <v>0.05</v>
      </c>
      <c r="C3367">
        <v>0.1</v>
      </c>
    </row>
    <row r="3368" spans="1:5" x14ac:dyDescent="0.2">
      <c r="A3368" t="s">
        <v>1730</v>
      </c>
      <c r="B3368" t="s">
        <v>57</v>
      </c>
    </row>
    <row r="3369" spans="1:5" x14ac:dyDescent="0.2">
      <c r="A3369" t="s">
        <v>71</v>
      </c>
      <c r="B3369">
        <v>2</v>
      </c>
      <c r="C3369" t="s">
        <v>1584</v>
      </c>
    </row>
    <row r="3370" spans="1:5" x14ac:dyDescent="0.2">
      <c r="A3370" t="s">
        <v>70</v>
      </c>
      <c r="B3370">
        <v>15.8</v>
      </c>
      <c r="C3370" t="s">
        <v>1583</v>
      </c>
    </row>
    <row r="3371" spans="1:5" x14ac:dyDescent="0.2">
      <c r="A3371" t="s">
        <v>1575</v>
      </c>
      <c r="B3371" t="s">
        <v>1576</v>
      </c>
      <c r="C3371" t="s">
        <v>1577</v>
      </c>
      <c r="D3371" t="s">
        <v>1578</v>
      </c>
    </row>
    <row r="3372" spans="1:5" x14ac:dyDescent="0.2">
      <c r="A3372" t="s">
        <v>882</v>
      </c>
      <c r="B3372" t="s">
        <v>1579</v>
      </c>
      <c r="C3372" t="s">
        <v>1580</v>
      </c>
    </row>
    <row r="3373" spans="1:5" x14ac:dyDescent="0.2">
      <c r="A3373" t="s">
        <v>1581</v>
      </c>
      <c r="B3373" t="s">
        <v>1576</v>
      </c>
      <c r="C3373" t="s">
        <v>1577</v>
      </c>
      <c r="D3373" t="s">
        <v>1582</v>
      </c>
    </row>
    <row r="3374" spans="1:5" x14ac:dyDescent="0.2">
      <c r="A3374" t="s">
        <v>176</v>
      </c>
      <c r="B3374">
        <v>10.5</v>
      </c>
      <c r="C3374" t="s">
        <v>1604</v>
      </c>
    </row>
    <row r="3375" spans="1:5" x14ac:dyDescent="0.2">
      <c r="A3375" t="s">
        <v>50</v>
      </c>
      <c r="B3375">
        <v>17.3</v>
      </c>
      <c r="C3375" t="s">
        <v>1656</v>
      </c>
    </row>
    <row r="3376" spans="1:5" x14ac:dyDescent="0.2">
      <c r="A3376" t="s">
        <v>52</v>
      </c>
      <c r="B3376">
        <v>4.75</v>
      </c>
      <c r="C3376" t="s">
        <v>1656</v>
      </c>
    </row>
    <row r="3377" spans="1:3" x14ac:dyDescent="0.2">
      <c r="A3377" t="s">
        <v>52</v>
      </c>
      <c r="B3377">
        <v>8.3000000000000007</v>
      </c>
      <c r="C3377">
        <v>-0.1</v>
      </c>
    </row>
    <row r="3378" spans="1:3" x14ac:dyDescent="0.2">
      <c r="A3378" t="s">
        <v>1605</v>
      </c>
      <c r="B3378">
        <v>11</v>
      </c>
      <c r="C3378" t="s">
        <v>1604</v>
      </c>
    </row>
    <row r="3379" spans="1:3" x14ac:dyDescent="0.2">
      <c r="A3379" t="s">
        <v>1605</v>
      </c>
      <c r="B3379">
        <v>6.65</v>
      </c>
      <c r="C3379">
        <v>0.1</v>
      </c>
    </row>
    <row r="3380" spans="1:3" x14ac:dyDescent="0.2">
      <c r="A3380" t="s">
        <v>1605</v>
      </c>
      <c r="B3380">
        <v>4.5999999999999996</v>
      </c>
      <c r="C3380" t="s">
        <v>1656</v>
      </c>
    </row>
    <row r="3381" spans="1:3" x14ac:dyDescent="0.2">
      <c r="A3381" t="s">
        <v>1605</v>
      </c>
      <c r="B3381" t="s">
        <v>1709</v>
      </c>
    </row>
    <row r="3382" spans="1:3" x14ac:dyDescent="0.2">
      <c r="A3382" t="s">
        <v>70</v>
      </c>
      <c r="B3382" t="s">
        <v>1715</v>
      </c>
    </row>
    <row r="3383" spans="1:3" x14ac:dyDescent="0.2">
      <c r="A3383" t="s">
        <v>70</v>
      </c>
      <c r="B3383">
        <v>13</v>
      </c>
      <c r="C3383" t="s">
        <v>1606</v>
      </c>
    </row>
    <row r="3384" spans="1:3" x14ac:dyDescent="0.2">
      <c r="A3384" t="s">
        <v>52</v>
      </c>
      <c r="B3384">
        <v>10.8</v>
      </c>
      <c r="C3384">
        <v>0.15</v>
      </c>
    </row>
    <row r="3385" spans="1:3" x14ac:dyDescent="0.2">
      <c r="A3385" t="s">
        <v>70</v>
      </c>
      <c r="B3385">
        <v>3.6</v>
      </c>
      <c r="C3385">
        <v>-0.1</v>
      </c>
    </row>
    <row r="3386" spans="1:3" x14ac:dyDescent="0.2">
      <c r="A3386" t="s">
        <v>70</v>
      </c>
      <c r="B3386" t="s">
        <v>1731</v>
      </c>
    </row>
    <row r="3387" spans="1:3" x14ac:dyDescent="0.2">
      <c r="A3387" t="s">
        <v>1712</v>
      </c>
      <c r="B3387" t="s">
        <v>1717</v>
      </c>
      <c r="C3387" t="s">
        <v>1713</v>
      </c>
    </row>
    <row r="3388" spans="1:3" x14ac:dyDescent="0.2">
      <c r="A3388" t="s">
        <v>70</v>
      </c>
      <c r="B3388">
        <v>14</v>
      </c>
      <c r="C3388" t="s">
        <v>1606</v>
      </c>
    </row>
    <row r="3389" spans="1:3" x14ac:dyDescent="0.2">
      <c r="A3389" t="s">
        <v>207</v>
      </c>
      <c r="B3389">
        <v>14.7</v>
      </c>
      <c r="C3389">
        <v>-0.2</v>
      </c>
    </row>
    <row r="3390" spans="1:3" x14ac:dyDescent="0.2">
      <c r="A3390" t="s">
        <v>57</v>
      </c>
      <c r="B3390">
        <v>21.02</v>
      </c>
      <c r="C3390">
        <v>0.03</v>
      </c>
    </row>
    <row r="3391" spans="1:3" x14ac:dyDescent="0.2">
      <c r="A3391" t="s">
        <v>57</v>
      </c>
      <c r="B3391">
        <v>15.02</v>
      </c>
      <c r="C3391">
        <v>0.03</v>
      </c>
    </row>
    <row r="3392" spans="1:3" x14ac:dyDescent="0.2">
      <c r="A3392" t="s">
        <v>57</v>
      </c>
      <c r="B3392">
        <v>18.3</v>
      </c>
      <c r="C3392" t="s">
        <v>1656</v>
      </c>
    </row>
    <row r="3393" spans="1:4" x14ac:dyDescent="0.2">
      <c r="A3393" t="s">
        <v>173</v>
      </c>
      <c r="B3393" t="s">
        <v>1718</v>
      </c>
    </row>
    <row r="3394" spans="1:4" x14ac:dyDescent="0.2">
      <c r="A3394" t="s">
        <v>70</v>
      </c>
      <c r="B3394">
        <v>2</v>
      </c>
      <c r="C3394" t="s">
        <v>1606</v>
      </c>
    </row>
    <row r="3395" spans="1:4" x14ac:dyDescent="0.2">
      <c r="A3395" t="s">
        <v>1719</v>
      </c>
      <c r="B3395" t="s">
        <v>1644</v>
      </c>
      <c r="C3395">
        <v>8</v>
      </c>
      <c r="D3395" t="s">
        <v>1604</v>
      </c>
    </row>
    <row r="3396" spans="1:4" x14ac:dyDescent="0.2">
      <c r="A3396" t="s">
        <v>120</v>
      </c>
      <c r="B3396" t="s">
        <v>1571</v>
      </c>
      <c r="C3396">
        <v>0.1</v>
      </c>
    </row>
    <row r="3397" spans="1:4" x14ac:dyDescent="0.2">
      <c r="A3397" t="s">
        <v>120</v>
      </c>
      <c r="B3397" t="s">
        <v>1571</v>
      </c>
      <c r="C3397">
        <v>0.04</v>
      </c>
    </row>
    <row r="3398" spans="1:4" x14ac:dyDescent="0.2">
      <c r="A3398" t="s">
        <v>1605</v>
      </c>
      <c r="B3398">
        <v>1.2</v>
      </c>
      <c r="C3398">
        <v>0.2</v>
      </c>
    </row>
    <row r="3399" spans="1:4" x14ac:dyDescent="0.2">
      <c r="A3399" t="s">
        <v>72</v>
      </c>
      <c r="B3399">
        <v>0.23</v>
      </c>
      <c r="C3399" t="s">
        <v>1615</v>
      </c>
    </row>
    <row r="3400" spans="1:4" x14ac:dyDescent="0.2">
      <c r="A3400" t="s">
        <v>72</v>
      </c>
      <c r="B3400">
        <v>0.4</v>
      </c>
      <c r="C3400" t="s">
        <v>1606</v>
      </c>
    </row>
    <row r="3401" spans="1:4" x14ac:dyDescent="0.2">
      <c r="A3401" t="s">
        <v>72</v>
      </c>
      <c r="B3401">
        <v>0.5</v>
      </c>
      <c r="C3401" t="s">
        <v>1604</v>
      </c>
    </row>
    <row r="3402" spans="1:4" x14ac:dyDescent="0.2">
      <c r="A3402" t="s">
        <v>72</v>
      </c>
      <c r="B3402" t="s">
        <v>1571</v>
      </c>
      <c r="C3402">
        <v>0.1</v>
      </c>
    </row>
    <row r="3403" spans="1:4" x14ac:dyDescent="0.2">
      <c r="A3403" t="s">
        <v>120</v>
      </c>
      <c r="B3403">
        <v>0.1</v>
      </c>
      <c r="C3403" t="s">
        <v>1593</v>
      </c>
      <c r="D3403" t="s">
        <v>1594</v>
      </c>
    </row>
    <row r="3404" spans="1:4" x14ac:dyDescent="0.2">
      <c r="A3404" t="s">
        <v>52</v>
      </c>
      <c r="B3404">
        <v>2.2000000000000002</v>
      </c>
      <c r="C3404" t="s">
        <v>1656</v>
      </c>
    </row>
    <row r="3405" spans="1:4" x14ac:dyDescent="0.2">
      <c r="A3405" t="s">
        <v>169</v>
      </c>
    </row>
    <row r="3406" spans="1:4" x14ac:dyDescent="0.2">
      <c r="A3406" t="s">
        <v>110</v>
      </c>
    </row>
    <row r="3407" spans="1:4" x14ac:dyDescent="0.2">
      <c r="A3407" t="s">
        <v>110</v>
      </c>
    </row>
    <row r="3408" spans="1:4" x14ac:dyDescent="0.2">
      <c r="A3408" t="s">
        <v>1575</v>
      </c>
      <c r="B3408" t="s">
        <v>1576</v>
      </c>
      <c r="C3408" t="s">
        <v>1577</v>
      </c>
      <c r="D3408" t="s">
        <v>1578</v>
      </c>
    </row>
    <row r="3409" spans="1:4" x14ac:dyDescent="0.2">
      <c r="A3409" t="s">
        <v>882</v>
      </c>
      <c r="B3409" t="s">
        <v>1579</v>
      </c>
      <c r="C3409" t="s">
        <v>1580</v>
      </c>
    </row>
    <row r="3410" spans="1:4" x14ac:dyDescent="0.2">
      <c r="A3410" t="s">
        <v>1581</v>
      </c>
      <c r="B3410" t="s">
        <v>1576</v>
      </c>
      <c r="C3410" t="s">
        <v>1577</v>
      </c>
      <c r="D3410" t="s">
        <v>1582</v>
      </c>
    </row>
    <row r="3411" spans="1:4" x14ac:dyDescent="0.2">
      <c r="A3411" t="s">
        <v>114</v>
      </c>
      <c r="B3411">
        <v>12.15</v>
      </c>
      <c r="C3411" t="s">
        <v>1584</v>
      </c>
    </row>
    <row r="3412" spans="1:4" x14ac:dyDescent="0.2">
      <c r="A3412" t="s">
        <v>52</v>
      </c>
      <c r="B3412">
        <v>4.95</v>
      </c>
      <c r="C3412" t="s">
        <v>1583</v>
      </c>
    </row>
    <row r="3413" spans="1:4" x14ac:dyDescent="0.2">
      <c r="A3413" t="s">
        <v>177</v>
      </c>
      <c r="B3413">
        <v>0.2</v>
      </c>
      <c r="C3413">
        <v>0.1</v>
      </c>
    </row>
    <row r="3414" spans="1:4" x14ac:dyDescent="0.2">
      <c r="A3414" t="s">
        <v>120</v>
      </c>
      <c r="B3414" t="s">
        <v>1571</v>
      </c>
      <c r="C3414">
        <v>0.03</v>
      </c>
    </row>
    <row r="3415" spans="1:4" x14ac:dyDescent="0.2">
      <c r="A3415" t="s">
        <v>118</v>
      </c>
      <c r="B3415" t="s">
        <v>1571</v>
      </c>
      <c r="C3415" t="s">
        <v>1619</v>
      </c>
      <c r="D3415">
        <v>0.2</v>
      </c>
    </row>
    <row r="3416" spans="1:4" x14ac:dyDescent="0.2">
      <c r="A3416" t="s">
        <v>117</v>
      </c>
      <c r="B3416" t="s">
        <v>1571</v>
      </c>
      <c r="C3416">
        <v>0.02</v>
      </c>
    </row>
    <row r="3417" spans="1:4" x14ac:dyDescent="0.2">
      <c r="A3417" t="s">
        <v>156</v>
      </c>
      <c r="B3417" t="s">
        <v>1571</v>
      </c>
      <c r="C3417">
        <v>5.0000000000000001E-3</v>
      </c>
    </row>
    <row r="3418" spans="1:4" x14ac:dyDescent="0.2">
      <c r="A3418" t="s">
        <v>70</v>
      </c>
      <c r="B3418">
        <v>3.7</v>
      </c>
      <c r="C3418">
        <v>0.02</v>
      </c>
    </row>
    <row r="3419" spans="1:4" x14ac:dyDescent="0.2">
      <c r="A3419" t="s">
        <v>115</v>
      </c>
      <c r="B3419">
        <v>0.05</v>
      </c>
      <c r="C3419">
        <v>0.1</v>
      </c>
    </row>
    <row r="3420" spans="1:4" x14ac:dyDescent="0.2">
      <c r="A3420" t="s">
        <v>71</v>
      </c>
      <c r="B3420">
        <v>2</v>
      </c>
      <c r="C3420" t="s">
        <v>1720</v>
      </c>
    </row>
    <row r="3421" spans="1:4" x14ac:dyDescent="0.2">
      <c r="A3421" t="s">
        <v>70</v>
      </c>
      <c r="B3421">
        <v>15.8</v>
      </c>
      <c r="C3421" t="s">
        <v>1583</v>
      </c>
    </row>
    <row r="3422" spans="1:4" x14ac:dyDescent="0.2">
      <c r="A3422" t="s">
        <v>1575</v>
      </c>
      <c r="B3422" t="s">
        <v>1576</v>
      </c>
      <c r="C3422" t="s">
        <v>1577</v>
      </c>
      <c r="D3422" t="s">
        <v>1578</v>
      </c>
    </row>
    <row r="3423" spans="1:4" x14ac:dyDescent="0.2">
      <c r="A3423" t="s">
        <v>882</v>
      </c>
      <c r="B3423" t="s">
        <v>1579</v>
      </c>
      <c r="C3423" t="s">
        <v>1580</v>
      </c>
    </row>
    <row r="3424" spans="1:4" x14ac:dyDescent="0.2">
      <c r="A3424" t="s">
        <v>1581</v>
      </c>
      <c r="B3424" t="s">
        <v>1576</v>
      </c>
      <c r="C3424" t="s">
        <v>1577</v>
      </c>
      <c r="D3424" t="s">
        <v>1582</v>
      </c>
    </row>
    <row r="3425" spans="1:3" x14ac:dyDescent="0.2">
      <c r="A3425" t="s">
        <v>114</v>
      </c>
      <c r="B3425">
        <v>17.3</v>
      </c>
      <c r="C3425" t="s">
        <v>1656</v>
      </c>
    </row>
    <row r="3426" spans="1:3" x14ac:dyDescent="0.2">
      <c r="A3426" t="s">
        <v>1605</v>
      </c>
      <c r="B3426">
        <v>4.2</v>
      </c>
      <c r="C3426" t="s">
        <v>1656</v>
      </c>
    </row>
    <row r="3427" spans="1:3" x14ac:dyDescent="0.2">
      <c r="A3427" t="s">
        <v>52</v>
      </c>
      <c r="B3427">
        <v>10.8</v>
      </c>
      <c r="C3427">
        <v>0.15</v>
      </c>
    </row>
    <row r="3428" spans="1:3" x14ac:dyDescent="0.2">
      <c r="A3428" t="s">
        <v>1605</v>
      </c>
      <c r="B3428">
        <v>11</v>
      </c>
      <c r="C3428" t="s">
        <v>1604</v>
      </c>
    </row>
    <row r="3429" spans="1:3" x14ac:dyDescent="0.2">
      <c r="A3429" t="s">
        <v>1605</v>
      </c>
      <c r="B3429">
        <v>6.65</v>
      </c>
      <c r="C3429">
        <v>0.1</v>
      </c>
    </row>
    <row r="3430" spans="1:3" x14ac:dyDescent="0.2">
      <c r="A3430" t="s">
        <v>1605</v>
      </c>
      <c r="B3430">
        <v>2.2000000000000002</v>
      </c>
      <c r="C3430" t="s">
        <v>1656</v>
      </c>
    </row>
    <row r="3431" spans="1:3" x14ac:dyDescent="0.2">
      <c r="A3431" t="s">
        <v>1605</v>
      </c>
      <c r="B3431">
        <v>4.5999999999999996</v>
      </c>
      <c r="C3431" t="s">
        <v>1656</v>
      </c>
    </row>
    <row r="3432" spans="1:3" x14ac:dyDescent="0.2">
      <c r="A3432" t="s">
        <v>70</v>
      </c>
      <c r="B3432">
        <v>15.8</v>
      </c>
      <c r="C3432" t="s">
        <v>1656</v>
      </c>
    </row>
    <row r="3433" spans="1:3" x14ac:dyDescent="0.2">
      <c r="A3433" t="s">
        <v>70</v>
      </c>
      <c r="B3433">
        <v>13</v>
      </c>
      <c r="C3433" t="s">
        <v>1606</v>
      </c>
    </row>
    <row r="3434" spans="1:3" x14ac:dyDescent="0.2">
      <c r="A3434" t="s">
        <v>70</v>
      </c>
      <c r="B3434">
        <v>3.9</v>
      </c>
      <c r="C3434">
        <v>-0.1</v>
      </c>
    </row>
    <row r="3435" spans="1:3" x14ac:dyDescent="0.2">
      <c r="A3435" t="s">
        <v>70</v>
      </c>
      <c r="B3435">
        <v>4</v>
      </c>
      <c r="C3435">
        <f>0.05/0.2</f>
        <v>0.25</v>
      </c>
    </row>
    <row r="3436" spans="1:3" x14ac:dyDescent="0.2">
      <c r="A3436" t="s">
        <v>70</v>
      </c>
      <c r="B3436">
        <v>14</v>
      </c>
      <c r="C3436" t="s">
        <v>1606</v>
      </c>
    </row>
    <row r="3437" spans="1:3" x14ac:dyDescent="0.2">
      <c r="A3437" t="s">
        <v>207</v>
      </c>
      <c r="B3437">
        <v>14.7</v>
      </c>
      <c r="C3437">
        <v>-0.2</v>
      </c>
    </row>
    <row r="3438" spans="1:3" x14ac:dyDescent="0.2">
      <c r="A3438" t="s">
        <v>57</v>
      </c>
      <c r="B3438">
        <v>21.02</v>
      </c>
      <c r="C3438">
        <v>0.03</v>
      </c>
    </row>
    <row r="3439" spans="1:3" x14ac:dyDescent="0.2">
      <c r="A3439" t="s">
        <v>57</v>
      </c>
      <c r="B3439">
        <v>15.02</v>
      </c>
      <c r="C3439">
        <v>0.03</v>
      </c>
    </row>
    <row r="3440" spans="1:3" x14ac:dyDescent="0.2">
      <c r="A3440" t="s">
        <v>57</v>
      </c>
      <c r="B3440">
        <v>18.3</v>
      </c>
      <c r="C3440" t="s">
        <v>1656</v>
      </c>
    </row>
    <row r="3441" spans="1:4" x14ac:dyDescent="0.2">
      <c r="A3441" t="s">
        <v>70</v>
      </c>
      <c r="B3441">
        <v>2</v>
      </c>
      <c r="C3441" t="s">
        <v>1606</v>
      </c>
    </row>
    <row r="3442" spans="1:4" x14ac:dyDescent="0.2">
      <c r="A3442" t="s">
        <v>1710</v>
      </c>
      <c r="B3442">
        <v>8</v>
      </c>
      <c r="C3442" t="s">
        <v>1585</v>
      </c>
    </row>
    <row r="3443" spans="1:4" x14ac:dyDescent="0.2">
      <c r="A3443" t="s">
        <v>173</v>
      </c>
      <c r="B3443">
        <v>9.5500000000000007</v>
      </c>
      <c r="C3443" t="s">
        <v>1693</v>
      </c>
    </row>
    <row r="3444" spans="1:4" x14ac:dyDescent="0.2">
      <c r="A3444" t="s">
        <v>120</v>
      </c>
      <c r="B3444" t="s">
        <v>1571</v>
      </c>
      <c r="C3444">
        <v>0.04</v>
      </c>
    </row>
    <row r="3445" spans="1:4" x14ac:dyDescent="0.2">
      <c r="A3445" t="s">
        <v>1605</v>
      </c>
      <c r="B3445" t="s">
        <v>1711</v>
      </c>
    </row>
    <row r="3446" spans="1:4" x14ac:dyDescent="0.2">
      <c r="A3446" t="s">
        <v>176</v>
      </c>
      <c r="B3446">
        <v>10.5</v>
      </c>
      <c r="C3446" t="s">
        <v>1621</v>
      </c>
      <c r="D3446">
        <v>0.2</v>
      </c>
    </row>
    <row r="3447" spans="1:4" x14ac:dyDescent="0.2">
      <c r="A3447" t="s">
        <v>52</v>
      </c>
      <c r="B3447">
        <v>8.3000000000000007</v>
      </c>
      <c r="C3447">
        <v>-0.1</v>
      </c>
    </row>
    <row r="3448" spans="1:4" x14ac:dyDescent="0.2">
      <c r="A3448" t="s">
        <v>1712</v>
      </c>
      <c r="B3448" t="s">
        <v>1571</v>
      </c>
      <c r="C3448">
        <v>0.2</v>
      </c>
      <c r="D3448" t="s">
        <v>1713</v>
      </c>
    </row>
    <row r="3449" spans="1:4" x14ac:dyDescent="0.2">
      <c r="A3449" t="s">
        <v>120</v>
      </c>
      <c r="B3449" t="s">
        <v>1571</v>
      </c>
      <c r="C3449">
        <v>0.1</v>
      </c>
    </row>
    <row r="3450" spans="1:4" x14ac:dyDescent="0.2">
      <c r="A3450" t="s">
        <v>72</v>
      </c>
      <c r="B3450">
        <v>0.23</v>
      </c>
      <c r="C3450" t="s">
        <v>1621</v>
      </c>
      <c r="D3450">
        <v>0.08</v>
      </c>
    </row>
    <row r="3451" spans="1:4" x14ac:dyDescent="0.2">
      <c r="A3451" t="s">
        <v>72</v>
      </c>
      <c r="B3451">
        <v>0.4</v>
      </c>
      <c r="C3451" t="s">
        <v>1621</v>
      </c>
      <c r="D3451">
        <v>0.1</v>
      </c>
    </row>
    <row r="3452" spans="1:4" x14ac:dyDescent="0.2">
      <c r="A3452" t="s">
        <v>72</v>
      </c>
      <c r="B3452">
        <v>0.5</v>
      </c>
      <c r="C3452" t="s">
        <v>1621</v>
      </c>
      <c r="D3452">
        <v>0.2</v>
      </c>
    </row>
    <row r="3453" spans="1:4" x14ac:dyDescent="0.2">
      <c r="A3453" t="s">
        <v>72</v>
      </c>
      <c r="B3453" t="s">
        <v>1571</v>
      </c>
      <c r="C3453">
        <v>0.1</v>
      </c>
    </row>
    <row r="3454" spans="1:4" x14ac:dyDescent="0.2">
      <c r="A3454" t="s">
        <v>120</v>
      </c>
      <c r="B3454">
        <v>0.05</v>
      </c>
      <c r="C3454" t="s">
        <v>1593</v>
      </c>
      <c r="D3454" t="s">
        <v>1594</v>
      </c>
    </row>
    <row r="3455" spans="1:4" x14ac:dyDescent="0.2">
      <c r="A3455" t="s">
        <v>52</v>
      </c>
      <c r="B3455">
        <v>2.2000000000000002</v>
      </c>
      <c r="C3455" t="s">
        <v>1621</v>
      </c>
      <c r="D3455">
        <v>0.05</v>
      </c>
    </row>
    <row r="3456" spans="1:4" x14ac:dyDescent="0.2">
      <c r="A3456" t="s">
        <v>169</v>
      </c>
    </row>
    <row r="3457" spans="1:4" x14ac:dyDescent="0.2">
      <c r="A3457" t="s">
        <v>110</v>
      </c>
    </row>
    <row r="3458" spans="1:4" x14ac:dyDescent="0.2">
      <c r="A3458" t="s">
        <v>110</v>
      </c>
    </row>
    <row r="3459" spans="1:4" x14ac:dyDescent="0.2">
      <c r="A3459" t="s">
        <v>1575</v>
      </c>
      <c r="B3459" t="s">
        <v>1576</v>
      </c>
      <c r="C3459" t="s">
        <v>1577</v>
      </c>
      <c r="D3459" t="s">
        <v>1578</v>
      </c>
    </row>
    <row r="3460" spans="1:4" x14ac:dyDescent="0.2">
      <c r="A3460" t="s">
        <v>882</v>
      </c>
      <c r="B3460" t="s">
        <v>1579</v>
      </c>
      <c r="C3460" t="s">
        <v>1580</v>
      </c>
    </row>
    <row r="3461" spans="1:4" x14ac:dyDescent="0.2">
      <c r="A3461" t="s">
        <v>1581</v>
      </c>
      <c r="B3461" t="s">
        <v>1576</v>
      </c>
      <c r="C3461" t="s">
        <v>1577</v>
      </c>
      <c r="D3461" t="s">
        <v>1582</v>
      </c>
    </row>
    <row r="3462" spans="1:4" x14ac:dyDescent="0.2">
      <c r="A3462" t="s">
        <v>114</v>
      </c>
      <c r="B3462">
        <v>12.15</v>
      </c>
      <c r="C3462" t="s">
        <v>1584</v>
      </c>
    </row>
    <row r="3463" spans="1:4" x14ac:dyDescent="0.2">
      <c r="A3463" t="s">
        <v>52</v>
      </c>
      <c r="B3463">
        <v>4.95</v>
      </c>
      <c r="C3463" t="s">
        <v>1583</v>
      </c>
    </row>
    <row r="3464" spans="1:4" x14ac:dyDescent="0.2">
      <c r="A3464" t="s">
        <v>72</v>
      </c>
      <c r="B3464">
        <v>0.2</v>
      </c>
      <c r="C3464">
        <v>0.1</v>
      </c>
    </row>
    <row r="3465" spans="1:4" x14ac:dyDescent="0.2">
      <c r="A3465" t="s">
        <v>120</v>
      </c>
      <c r="B3465" t="s">
        <v>1571</v>
      </c>
      <c r="C3465">
        <v>0.03</v>
      </c>
    </row>
    <row r="3466" spans="1:4" x14ac:dyDescent="0.2">
      <c r="A3466" t="s">
        <v>118</v>
      </c>
      <c r="B3466" t="s">
        <v>1571</v>
      </c>
      <c r="C3466" t="s">
        <v>1619</v>
      </c>
      <c r="D3466">
        <v>0.2</v>
      </c>
    </row>
    <row r="3467" spans="1:4" x14ac:dyDescent="0.2">
      <c r="A3467" t="s">
        <v>117</v>
      </c>
      <c r="B3467" t="s">
        <v>1571</v>
      </c>
      <c r="C3467">
        <v>0.02</v>
      </c>
      <c r="D3467" t="s">
        <v>1594</v>
      </c>
    </row>
    <row r="3468" spans="1:4" x14ac:dyDescent="0.2">
      <c r="A3468" t="s">
        <v>156</v>
      </c>
      <c r="B3468" t="s">
        <v>1571</v>
      </c>
      <c r="C3468">
        <v>5.0000000000000001E-3</v>
      </c>
    </row>
    <row r="3469" spans="1:4" x14ac:dyDescent="0.2">
      <c r="A3469" t="s">
        <v>70</v>
      </c>
      <c r="B3469">
        <v>3.7</v>
      </c>
      <c r="C3469">
        <v>0.02</v>
      </c>
    </row>
    <row r="3470" spans="1:4" x14ac:dyDescent="0.2">
      <c r="A3470" t="s">
        <v>115</v>
      </c>
      <c r="B3470">
        <v>0.05</v>
      </c>
      <c r="C3470">
        <v>0.1</v>
      </c>
    </row>
    <row r="3471" spans="1:4" x14ac:dyDescent="0.2">
      <c r="A3471" t="s">
        <v>1730</v>
      </c>
      <c r="B3471" t="s">
        <v>57</v>
      </c>
    </row>
    <row r="3472" spans="1:4" x14ac:dyDescent="0.2">
      <c r="A3472" t="s">
        <v>1575</v>
      </c>
      <c r="B3472" t="s">
        <v>1576</v>
      </c>
      <c r="C3472" t="s">
        <v>1577</v>
      </c>
      <c r="D3472" t="s">
        <v>1578</v>
      </c>
    </row>
    <row r="3473" spans="1:4" x14ac:dyDescent="0.2">
      <c r="A3473" t="s">
        <v>882</v>
      </c>
      <c r="B3473" t="s">
        <v>1579</v>
      </c>
      <c r="C3473" t="s">
        <v>1580</v>
      </c>
    </row>
    <row r="3474" spans="1:4" x14ac:dyDescent="0.2">
      <c r="A3474" t="s">
        <v>1581</v>
      </c>
      <c r="B3474" t="s">
        <v>1576</v>
      </c>
      <c r="C3474" t="s">
        <v>1577</v>
      </c>
      <c r="D3474" t="s">
        <v>1582</v>
      </c>
    </row>
    <row r="3475" spans="1:4" x14ac:dyDescent="0.2">
      <c r="A3475" t="s">
        <v>114</v>
      </c>
      <c r="B3475">
        <v>17.3</v>
      </c>
      <c r="C3475" t="s">
        <v>1656</v>
      </c>
    </row>
    <row r="3476" spans="1:4" x14ac:dyDescent="0.2">
      <c r="A3476" t="s">
        <v>1605</v>
      </c>
      <c r="B3476">
        <v>4.2</v>
      </c>
      <c r="C3476" t="s">
        <v>1656</v>
      </c>
    </row>
    <row r="3477" spans="1:4" x14ac:dyDescent="0.2">
      <c r="A3477" t="s">
        <v>52</v>
      </c>
      <c r="B3477">
        <v>10.8</v>
      </c>
      <c r="C3477">
        <v>0.15</v>
      </c>
    </row>
    <row r="3478" spans="1:4" x14ac:dyDescent="0.2">
      <c r="A3478" t="s">
        <v>1605</v>
      </c>
      <c r="B3478">
        <v>11</v>
      </c>
      <c r="C3478" t="s">
        <v>1604</v>
      </c>
    </row>
    <row r="3479" spans="1:4" x14ac:dyDescent="0.2">
      <c r="A3479" t="s">
        <v>1605</v>
      </c>
      <c r="B3479">
        <v>6.65</v>
      </c>
      <c r="C3479">
        <v>0.1</v>
      </c>
    </row>
    <row r="3480" spans="1:4" x14ac:dyDescent="0.2">
      <c r="A3480" t="s">
        <v>1605</v>
      </c>
      <c r="B3480">
        <v>2.2000000000000002</v>
      </c>
      <c r="C3480" t="s">
        <v>1656</v>
      </c>
    </row>
    <row r="3481" spans="1:4" x14ac:dyDescent="0.2">
      <c r="A3481" t="s">
        <v>1605</v>
      </c>
      <c r="B3481">
        <v>4.5999999999999996</v>
      </c>
      <c r="C3481" t="s">
        <v>1656</v>
      </c>
    </row>
    <row r="3482" spans="1:4" x14ac:dyDescent="0.2">
      <c r="A3482" t="s">
        <v>70</v>
      </c>
      <c r="B3482">
        <v>15.8</v>
      </c>
      <c r="C3482" t="s">
        <v>1656</v>
      </c>
    </row>
    <row r="3483" spans="1:4" x14ac:dyDescent="0.2">
      <c r="A3483" t="s">
        <v>70</v>
      </c>
      <c r="B3483">
        <v>13</v>
      </c>
      <c r="C3483" t="s">
        <v>1606</v>
      </c>
    </row>
    <row r="3484" spans="1:4" x14ac:dyDescent="0.2">
      <c r="A3484" t="s">
        <v>70</v>
      </c>
      <c r="B3484">
        <v>3.9</v>
      </c>
      <c r="C3484">
        <v>-0.1</v>
      </c>
    </row>
    <row r="3485" spans="1:4" x14ac:dyDescent="0.2">
      <c r="A3485" t="s">
        <v>70</v>
      </c>
      <c r="B3485">
        <v>4</v>
      </c>
      <c r="C3485">
        <f>0.05/0.2</f>
        <v>0.25</v>
      </c>
    </row>
    <row r="3486" spans="1:4" x14ac:dyDescent="0.2">
      <c r="A3486" t="s">
        <v>70</v>
      </c>
      <c r="B3486">
        <v>14</v>
      </c>
      <c r="C3486" t="s">
        <v>1606</v>
      </c>
    </row>
    <row r="3487" spans="1:4" x14ac:dyDescent="0.2">
      <c r="A3487" t="s">
        <v>207</v>
      </c>
      <c r="B3487">
        <v>14.7</v>
      </c>
      <c r="C3487">
        <v>-0.2</v>
      </c>
    </row>
    <row r="3488" spans="1:4" x14ac:dyDescent="0.2">
      <c r="A3488" t="s">
        <v>57</v>
      </c>
      <c r="B3488">
        <v>21.02</v>
      </c>
      <c r="C3488">
        <v>0.03</v>
      </c>
    </row>
    <row r="3489" spans="1:4" x14ac:dyDescent="0.2">
      <c r="A3489" t="s">
        <v>57</v>
      </c>
      <c r="B3489">
        <v>15.02</v>
      </c>
      <c r="C3489">
        <v>0.03</v>
      </c>
    </row>
    <row r="3490" spans="1:4" x14ac:dyDescent="0.2">
      <c r="A3490" t="s">
        <v>57</v>
      </c>
      <c r="B3490">
        <v>18.3</v>
      </c>
      <c r="C3490" t="s">
        <v>1656</v>
      </c>
    </row>
    <row r="3491" spans="1:4" x14ac:dyDescent="0.2">
      <c r="A3491" t="s">
        <v>70</v>
      </c>
      <c r="B3491">
        <v>2</v>
      </c>
      <c r="C3491" t="s">
        <v>1606</v>
      </c>
    </row>
    <row r="3492" spans="1:4" x14ac:dyDescent="0.2">
      <c r="A3492" t="s">
        <v>1710</v>
      </c>
      <c r="B3492">
        <v>8</v>
      </c>
      <c r="C3492" t="s">
        <v>1585</v>
      </c>
    </row>
    <row r="3493" spans="1:4" x14ac:dyDescent="0.2">
      <c r="A3493" t="s">
        <v>173</v>
      </c>
      <c r="B3493">
        <v>9.5500000000000007</v>
      </c>
      <c r="C3493" t="s">
        <v>1693</v>
      </c>
    </row>
    <row r="3494" spans="1:4" x14ac:dyDescent="0.2">
      <c r="A3494" t="s">
        <v>120</v>
      </c>
      <c r="B3494" t="s">
        <v>1571</v>
      </c>
      <c r="C3494">
        <v>0.04</v>
      </c>
    </row>
    <row r="3495" spans="1:4" x14ac:dyDescent="0.2">
      <c r="A3495" t="s">
        <v>1605</v>
      </c>
      <c r="B3495" t="s">
        <v>1711</v>
      </c>
    </row>
    <row r="3496" spans="1:4" x14ac:dyDescent="0.2">
      <c r="A3496" t="s">
        <v>176</v>
      </c>
      <c r="B3496">
        <v>10.5</v>
      </c>
      <c r="C3496" t="s">
        <v>1621</v>
      </c>
      <c r="D3496">
        <v>0.2</v>
      </c>
    </row>
    <row r="3497" spans="1:4" x14ac:dyDescent="0.2">
      <c r="A3497" t="s">
        <v>52</v>
      </c>
      <c r="B3497">
        <v>8.3000000000000007</v>
      </c>
      <c r="C3497">
        <v>-0.1</v>
      </c>
    </row>
    <row r="3498" spans="1:4" x14ac:dyDescent="0.2">
      <c r="A3498" t="s">
        <v>1712</v>
      </c>
      <c r="B3498" t="s">
        <v>1571</v>
      </c>
      <c r="C3498">
        <v>0.2</v>
      </c>
      <c r="D3498" t="s">
        <v>1713</v>
      </c>
    </row>
    <row r="3499" spans="1:4" x14ac:dyDescent="0.2">
      <c r="A3499" t="s">
        <v>120</v>
      </c>
      <c r="B3499" t="s">
        <v>1571</v>
      </c>
      <c r="C3499">
        <v>0.1</v>
      </c>
    </row>
    <row r="3500" spans="1:4" x14ac:dyDescent="0.2">
      <c r="A3500" t="s">
        <v>72</v>
      </c>
      <c r="B3500">
        <v>0.23</v>
      </c>
      <c r="C3500" t="s">
        <v>1621</v>
      </c>
      <c r="D3500">
        <v>0.08</v>
      </c>
    </row>
    <row r="3501" spans="1:4" x14ac:dyDescent="0.2">
      <c r="A3501" t="s">
        <v>72</v>
      </c>
      <c r="B3501">
        <v>0.4</v>
      </c>
      <c r="C3501" t="s">
        <v>1621</v>
      </c>
      <c r="D3501">
        <v>0.1</v>
      </c>
    </row>
    <row r="3502" spans="1:4" x14ac:dyDescent="0.2">
      <c r="A3502" t="s">
        <v>72</v>
      </c>
      <c r="B3502">
        <v>0.5</v>
      </c>
      <c r="C3502" t="s">
        <v>1621</v>
      </c>
      <c r="D3502">
        <v>0.2</v>
      </c>
    </row>
    <row r="3503" spans="1:4" x14ac:dyDescent="0.2">
      <c r="A3503" t="s">
        <v>72</v>
      </c>
      <c r="B3503" t="s">
        <v>1571</v>
      </c>
      <c r="C3503">
        <v>0.1</v>
      </c>
    </row>
    <row r="3504" spans="1:4" x14ac:dyDescent="0.2">
      <c r="A3504" t="s">
        <v>120</v>
      </c>
      <c r="B3504">
        <v>0.05</v>
      </c>
      <c r="C3504" t="s">
        <v>1593</v>
      </c>
      <c r="D3504" t="s">
        <v>1594</v>
      </c>
    </row>
    <row r="3505" spans="1:4" x14ac:dyDescent="0.2">
      <c r="A3505" t="s">
        <v>52</v>
      </c>
      <c r="B3505">
        <v>2.2000000000000002</v>
      </c>
      <c r="C3505" t="s">
        <v>1621</v>
      </c>
      <c r="D3505">
        <v>0.05</v>
      </c>
    </row>
    <row r="3506" spans="1:4" x14ac:dyDescent="0.2">
      <c r="A3506" t="s">
        <v>169</v>
      </c>
    </row>
    <row r="3507" spans="1:4" x14ac:dyDescent="0.2">
      <c r="A3507" t="s">
        <v>110</v>
      </c>
    </row>
    <row r="3508" spans="1:4" x14ac:dyDescent="0.2">
      <c r="A3508" t="s">
        <v>110</v>
      </c>
    </row>
    <row r="3509" spans="1:4" x14ac:dyDescent="0.2">
      <c r="A3509" t="s">
        <v>1575</v>
      </c>
      <c r="B3509" t="s">
        <v>1576</v>
      </c>
      <c r="C3509" t="s">
        <v>1577</v>
      </c>
      <c r="D3509" t="s">
        <v>1578</v>
      </c>
    </row>
    <row r="3510" spans="1:4" x14ac:dyDescent="0.2">
      <c r="A3510" t="s">
        <v>882</v>
      </c>
      <c r="B3510" t="s">
        <v>1579</v>
      </c>
      <c r="C3510" t="s">
        <v>1580</v>
      </c>
    </row>
    <row r="3511" spans="1:4" x14ac:dyDescent="0.2">
      <c r="A3511" t="s">
        <v>1581</v>
      </c>
      <c r="B3511" t="s">
        <v>1576</v>
      </c>
      <c r="C3511" t="s">
        <v>1577</v>
      </c>
      <c r="D3511" t="s">
        <v>1582</v>
      </c>
    </row>
    <row r="3512" spans="1:4" x14ac:dyDescent="0.2">
      <c r="A3512" t="s">
        <v>50</v>
      </c>
      <c r="B3512">
        <v>57.9</v>
      </c>
      <c r="C3512" t="s">
        <v>1583</v>
      </c>
    </row>
    <row r="3513" spans="1:4" x14ac:dyDescent="0.2">
      <c r="A3513" t="s">
        <v>52</v>
      </c>
      <c r="B3513">
        <v>27.5</v>
      </c>
      <c r="C3513" t="s">
        <v>1601</v>
      </c>
    </row>
    <row r="3514" spans="1:4" x14ac:dyDescent="0.2">
      <c r="A3514" t="s">
        <v>52</v>
      </c>
      <c r="B3514" s="10">
        <v>45502</v>
      </c>
      <c r="C3514">
        <f>0.17/-0.2</f>
        <v>-0.85</v>
      </c>
    </row>
    <row r="3515" spans="1:4" x14ac:dyDescent="0.2">
      <c r="A3515" t="s">
        <v>52</v>
      </c>
      <c r="B3515">
        <v>7</v>
      </c>
      <c r="C3515">
        <v>0.2</v>
      </c>
    </row>
    <row r="3516" spans="1:4" x14ac:dyDescent="0.2">
      <c r="A3516" t="s">
        <v>52</v>
      </c>
      <c r="B3516">
        <v>1.3</v>
      </c>
      <c r="C3516">
        <f>-0.016/-0.116</f>
        <v>0.13793103448275862</v>
      </c>
    </row>
    <row r="3517" spans="1:4" x14ac:dyDescent="0.2">
      <c r="A3517" t="s">
        <v>1838</v>
      </c>
      <c r="B3517">
        <f>0.11/0.03</f>
        <v>3.666666666666667</v>
      </c>
    </row>
    <row r="3518" spans="1:4" x14ac:dyDescent="0.2">
      <c r="A3518" t="s">
        <v>227</v>
      </c>
    </row>
    <row r="3519" spans="1:4" x14ac:dyDescent="0.2">
      <c r="A3519" t="s">
        <v>207</v>
      </c>
      <c r="B3519">
        <v>20.5</v>
      </c>
      <c r="C3519">
        <f>-0.02/-0.2</f>
        <v>9.9999999999999992E-2</v>
      </c>
    </row>
    <row r="3520" spans="1:4" x14ac:dyDescent="0.2">
      <c r="A3520" t="s">
        <v>1839</v>
      </c>
      <c r="B3520">
        <f>-0.016/-0.116</f>
        <v>0.13793103448275862</v>
      </c>
    </row>
    <row r="3521" spans="1:5" x14ac:dyDescent="0.2">
      <c r="A3521" t="s">
        <v>57</v>
      </c>
      <c r="B3521">
        <v>33.9</v>
      </c>
      <c r="C3521" t="s">
        <v>1840</v>
      </c>
    </row>
    <row r="3522" spans="1:5" x14ac:dyDescent="0.2">
      <c r="A3522" t="s">
        <v>57</v>
      </c>
      <c r="B3522">
        <v>16</v>
      </c>
      <c r="C3522">
        <f>-0.03/-0.066</f>
        <v>0.45454545454545453</v>
      </c>
    </row>
    <row r="3523" spans="1:5" x14ac:dyDescent="0.2">
      <c r="A3523" t="s">
        <v>70</v>
      </c>
      <c r="B3523">
        <v>8.8000000000000007</v>
      </c>
      <c r="C3523">
        <v>-0.05</v>
      </c>
    </row>
    <row r="3524" spans="1:5" x14ac:dyDescent="0.2">
      <c r="A3524" t="s">
        <v>59</v>
      </c>
      <c r="B3524" t="s">
        <v>1841</v>
      </c>
      <c r="C3524">
        <v>22</v>
      </c>
      <c r="D3524" t="s">
        <v>1123</v>
      </c>
      <c r="E3524" t="s">
        <v>1842</v>
      </c>
    </row>
    <row r="3525" spans="1:5" x14ac:dyDescent="0.2">
      <c r="A3525" t="s">
        <v>50</v>
      </c>
      <c r="B3525">
        <v>57.7</v>
      </c>
      <c r="C3525">
        <f>0.07/-0.11</f>
        <v>-0.63636363636363646</v>
      </c>
    </row>
    <row r="3526" spans="1:5" x14ac:dyDescent="0.2">
      <c r="A3526" t="s">
        <v>52</v>
      </c>
      <c r="B3526">
        <v>4</v>
      </c>
      <c r="C3526" t="s">
        <v>1584</v>
      </c>
    </row>
    <row r="3527" spans="1:5" x14ac:dyDescent="0.2">
      <c r="A3527" t="s">
        <v>71</v>
      </c>
      <c r="B3527">
        <v>15</v>
      </c>
      <c r="C3527" t="s">
        <v>1585</v>
      </c>
    </row>
    <row r="3528" spans="1:5" x14ac:dyDescent="0.2">
      <c r="A3528" t="s">
        <v>71</v>
      </c>
      <c r="B3528">
        <v>27</v>
      </c>
      <c r="C3528">
        <v>-0.1</v>
      </c>
    </row>
    <row r="3529" spans="1:5" x14ac:dyDescent="0.2">
      <c r="A3529" t="s">
        <v>173</v>
      </c>
      <c r="B3529">
        <v>6.2</v>
      </c>
      <c r="C3529">
        <v>0.1</v>
      </c>
    </row>
    <row r="3530" spans="1:5" x14ac:dyDescent="0.2">
      <c r="A3530" t="s">
        <v>1843</v>
      </c>
      <c r="B3530">
        <v>5</v>
      </c>
      <c r="C3530">
        <f>0.11/0.02</f>
        <v>5.5</v>
      </c>
    </row>
    <row r="3531" spans="1:5" x14ac:dyDescent="0.2">
      <c r="A3531" t="s">
        <v>173</v>
      </c>
      <c r="B3531">
        <v>20.9</v>
      </c>
      <c r="C3531">
        <v>-0.05</v>
      </c>
    </row>
    <row r="3532" spans="1:5" x14ac:dyDescent="0.2">
      <c r="A3532" t="s">
        <v>131</v>
      </c>
      <c r="B3532">
        <v>1.1000000000000001</v>
      </c>
      <c r="C3532">
        <f>0.12/0.02</f>
        <v>6</v>
      </c>
    </row>
    <row r="3533" spans="1:5" x14ac:dyDescent="0.2">
      <c r="A3533" t="s">
        <v>70</v>
      </c>
      <c r="B3533">
        <v>13.9</v>
      </c>
      <c r="C3533">
        <v>-0.05</v>
      </c>
    </row>
    <row r="3534" spans="1:5" x14ac:dyDescent="0.2">
      <c r="A3534" t="s">
        <v>70</v>
      </c>
      <c r="B3534">
        <v>16</v>
      </c>
      <c r="C3534">
        <f>0.16/0.02</f>
        <v>8</v>
      </c>
    </row>
    <row r="3535" spans="1:5" x14ac:dyDescent="0.2">
      <c r="A3535" t="s">
        <v>207</v>
      </c>
      <c r="B3535">
        <v>16.8</v>
      </c>
      <c r="C3535">
        <f>0.11/0.02</f>
        <v>5.5</v>
      </c>
    </row>
    <row r="3536" spans="1:5" x14ac:dyDescent="0.2">
      <c r="A3536" t="s">
        <v>207</v>
      </c>
      <c r="B3536">
        <v>30.05</v>
      </c>
      <c r="C3536">
        <f>0.16/0.03</f>
        <v>5.3333333333333339</v>
      </c>
    </row>
    <row r="3537" spans="1:6" x14ac:dyDescent="0.2">
      <c r="A3537" t="s">
        <v>140</v>
      </c>
      <c r="B3537">
        <v>14.54</v>
      </c>
      <c r="C3537">
        <v>-0.05</v>
      </c>
    </row>
    <row r="3538" spans="1:6" x14ac:dyDescent="0.2">
      <c r="A3538" t="s">
        <v>52</v>
      </c>
      <c r="B3538">
        <v>30.18</v>
      </c>
      <c r="C3538" t="s">
        <v>1601</v>
      </c>
    </row>
    <row r="3539" spans="1:6" x14ac:dyDescent="0.2">
      <c r="A3539" t="s">
        <v>57</v>
      </c>
      <c r="B3539">
        <v>31</v>
      </c>
      <c r="C3539" t="s">
        <v>1584</v>
      </c>
    </row>
    <row r="3540" spans="1:6" x14ac:dyDescent="0.2">
      <c r="A3540" t="s">
        <v>59</v>
      </c>
      <c r="B3540" t="s">
        <v>1844</v>
      </c>
      <c r="C3540" t="s">
        <v>1123</v>
      </c>
      <c r="D3540">
        <v>1</v>
      </c>
      <c r="E3540" t="s">
        <v>1588</v>
      </c>
      <c r="F3540" t="s">
        <v>1589</v>
      </c>
    </row>
    <row r="3541" spans="1:6" x14ac:dyDescent="0.2">
      <c r="A3541" t="s">
        <v>120</v>
      </c>
      <c r="B3541" t="s">
        <v>1571</v>
      </c>
      <c r="C3541">
        <v>0.03</v>
      </c>
      <c r="D3541" t="s">
        <v>1593</v>
      </c>
      <c r="E3541" t="s">
        <v>1594</v>
      </c>
    </row>
    <row r="3542" spans="1:6" x14ac:dyDescent="0.2">
      <c r="A3542" t="s">
        <v>173</v>
      </c>
      <c r="B3542">
        <v>21</v>
      </c>
      <c r="C3542">
        <v>-0.1</v>
      </c>
    </row>
    <row r="3543" spans="1:6" x14ac:dyDescent="0.2">
      <c r="A3543" t="s">
        <v>228</v>
      </c>
      <c r="B3543">
        <v>16.7</v>
      </c>
      <c r="C3543">
        <v>-0.1</v>
      </c>
    </row>
    <row r="3544" spans="1:6" x14ac:dyDescent="0.2">
      <c r="A3544" t="s">
        <v>228</v>
      </c>
      <c r="B3544">
        <v>20.7</v>
      </c>
      <c r="C3544">
        <v>0.1</v>
      </c>
    </row>
    <row r="3545" spans="1:6" x14ac:dyDescent="0.2">
      <c r="A3545" t="s">
        <v>120</v>
      </c>
      <c r="B3545" t="s">
        <v>1571</v>
      </c>
      <c r="C3545">
        <v>0.03</v>
      </c>
    </row>
    <row r="3546" spans="1:6" x14ac:dyDescent="0.2">
      <c r="A3546" t="s">
        <v>70</v>
      </c>
      <c r="B3546">
        <v>14</v>
      </c>
      <c r="C3546" t="s">
        <v>1845</v>
      </c>
      <c r="D3546" t="s">
        <v>1846</v>
      </c>
    </row>
    <row r="3547" spans="1:6" x14ac:dyDescent="0.2">
      <c r="A3547" t="s">
        <v>70</v>
      </c>
      <c r="B3547">
        <v>9</v>
      </c>
      <c r="C3547" t="s">
        <v>1691</v>
      </c>
    </row>
    <row r="3548" spans="1:6" x14ac:dyDescent="0.2">
      <c r="A3548" t="s">
        <v>118</v>
      </c>
      <c r="B3548" t="s">
        <v>1571</v>
      </c>
      <c r="C3548" t="s">
        <v>1619</v>
      </c>
      <c r="D3548">
        <v>1.6</v>
      </c>
    </row>
    <row r="3549" spans="1:6" x14ac:dyDescent="0.2">
      <c r="A3549" t="s">
        <v>115</v>
      </c>
      <c r="B3549">
        <v>0.2</v>
      </c>
      <c r="C3549">
        <v>0.1</v>
      </c>
    </row>
    <row r="3550" spans="1:6" x14ac:dyDescent="0.2">
      <c r="A3550" t="s">
        <v>52</v>
      </c>
      <c r="B3550">
        <v>0.1</v>
      </c>
      <c r="C3550">
        <v>0.05</v>
      </c>
    </row>
    <row r="3551" spans="1:6" x14ac:dyDescent="0.2">
      <c r="A3551" t="s">
        <v>77</v>
      </c>
      <c r="B3551" t="s">
        <v>1754</v>
      </c>
      <c r="C3551" t="s">
        <v>1847</v>
      </c>
    </row>
    <row r="3552" spans="1:6" x14ac:dyDescent="0.2">
      <c r="A3552" t="s">
        <v>118</v>
      </c>
      <c r="B3552" t="s">
        <v>1571</v>
      </c>
      <c r="C3552" t="s">
        <v>1619</v>
      </c>
      <c r="D3552">
        <v>0.8</v>
      </c>
    </row>
    <row r="3553" spans="1:4" x14ac:dyDescent="0.2">
      <c r="A3553" t="s">
        <v>50</v>
      </c>
      <c r="B3553">
        <v>6.5</v>
      </c>
      <c r="C3553" t="s">
        <v>1606</v>
      </c>
    </row>
    <row r="3554" spans="1:4" x14ac:dyDescent="0.2">
      <c r="A3554" t="s">
        <v>52</v>
      </c>
      <c r="B3554">
        <v>3</v>
      </c>
      <c r="C3554" t="s">
        <v>1606</v>
      </c>
    </row>
    <row r="3555" spans="1:4" x14ac:dyDescent="0.2">
      <c r="A3555" t="s">
        <v>57</v>
      </c>
      <c r="B3555">
        <v>34</v>
      </c>
      <c r="C3555">
        <v>-0.3</v>
      </c>
    </row>
    <row r="3556" spans="1:4" x14ac:dyDescent="0.2">
      <c r="A3556" t="s">
        <v>57</v>
      </c>
      <c r="B3556">
        <v>22.4</v>
      </c>
      <c r="C3556" t="s">
        <v>1606</v>
      </c>
    </row>
    <row r="3557" spans="1:4" x14ac:dyDescent="0.2">
      <c r="A3557" t="s">
        <v>70</v>
      </c>
      <c r="B3557">
        <v>18</v>
      </c>
      <c r="C3557">
        <v>0.06</v>
      </c>
    </row>
    <row r="3558" spans="1:4" x14ac:dyDescent="0.2">
      <c r="A3558" t="s">
        <v>61</v>
      </c>
      <c r="B3558">
        <v>0.4</v>
      </c>
      <c r="C3558" t="s">
        <v>1593</v>
      </c>
      <c r="D3558" t="s">
        <v>1594</v>
      </c>
    </row>
    <row r="3559" spans="1:4" x14ac:dyDescent="0.2">
      <c r="A3559" t="s">
        <v>79</v>
      </c>
      <c r="B3559" t="s">
        <v>1571</v>
      </c>
      <c r="C3559">
        <v>0.2</v>
      </c>
    </row>
    <row r="3560" spans="1:4" x14ac:dyDescent="0.2">
      <c r="A3560" t="s">
        <v>1595</v>
      </c>
      <c r="B3560" t="s">
        <v>1596</v>
      </c>
      <c r="C3560" t="s">
        <v>1597</v>
      </c>
    </row>
    <row r="3561" spans="1:4" x14ac:dyDescent="0.2">
      <c r="A3561" t="s">
        <v>1595</v>
      </c>
      <c r="B3561" t="s">
        <v>1598</v>
      </c>
      <c r="C3561" t="s">
        <v>1599</v>
      </c>
      <c r="D3561" t="s">
        <v>1597</v>
      </c>
    </row>
    <row r="3562" spans="1:4" x14ac:dyDescent="0.2">
      <c r="A3562" t="s">
        <v>50</v>
      </c>
      <c r="B3562">
        <v>6.5</v>
      </c>
      <c r="C3562" t="s">
        <v>1606</v>
      </c>
    </row>
    <row r="3563" spans="1:4" x14ac:dyDescent="0.2">
      <c r="A3563" t="s">
        <v>52</v>
      </c>
      <c r="B3563">
        <v>3</v>
      </c>
      <c r="C3563" t="s">
        <v>1606</v>
      </c>
    </row>
    <row r="3564" spans="1:4" x14ac:dyDescent="0.2">
      <c r="A3564" t="s">
        <v>57</v>
      </c>
      <c r="B3564">
        <v>34</v>
      </c>
      <c r="C3564">
        <v>-0.3</v>
      </c>
    </row>
    <row r="3565" spans="1:4" x14ac:dyDescent="0.2">
      <c r="A3565" t="s">
        <v>57</v>
      </c>
      <c r="B3565">
        <v>22.4</v>
      </c>
      <c r="C3565" t="s">
        <v>1606</v>
      </c>
    </row>
    <row r="3566" spans="1:4" x14ac:dyDescent="0.2">
      <c r="A3566" t="s">
        <v>70</v>
      </c>
      <c r="B3566">
        <v>18</v>
      </c>
      <c r="C3566">
        <v>0.06</v>
      </c>
    </row>
    <row r="3567" spans="1:4" x14ac:dyDescent="0.2">
      <c r="A3567" t="s">
        <v>61</v>
      </c>
      <c r="B3567">
        <v>0.4</v>
      </c>
      <c r="C3567" t="s">
        <v>1593</v>
      </c>
      <c r="D3567" t="s">
        <v>1594</v>
      </c>
    </row>
    <row r="3568" spans="1:4" x14ac:dyDescent="0.2">
      <c r="A3568" t="s">
        <v>79</v>
      </c>
      <c r="B3568" t="s">
        <v>1571</v>
      </c>
      <c r="C3568">
        <v>0.2</v>
      </c>
    </row>
    <row r="3569" spans="1:4" x14ac:dyDescent="0.2">
      <c r="A3569" t="s">
        <v>1595</v>
      </c>
      <c r="B3569" t="s">
        <v>1596</v>
      </c>
      <c r="C3569" t="s">
        <v>1597</v>
      </c>
    </row>
    <row r="3570" spans="1:4" x14ac:dyDescent="0.2">
      <c r="A3570" t="s">
        <v>1595</v>
      </c>
      <c r="B3570" t="s">
        <v>1598</v>
      </c>
      <c r="C3570" t="s">
        <v>1599</v>
      </c>
      <c r="D3570" t="s">
        <v>1597</v>
      </c>
    </row>
    <row r="3571" spans="1:4" x14ac:dyDescent="0.2">
      <c r="A3571" t="s">
        <v>50</v>
      </c>
      <c r="B3571">
        <v>54</v>
      </c>
      <c r="C3571" t="s">
        <v>1656</v>
      </c>
    </row>
    <row r="3572" spans="1:4" x14ac:dyDescent="0.2">
      <c r="A3572" t="s">
        <v>52</v>
      </c>
      <c r="B3572">
        <v>6</v>
      </c>
      <c r="C3572" t="s">
        <v>1726</v>
      </c>
    </row>
    <row r="3573" spans="1:4" x14ac:dyDescent="0.2">
      <c r="A3573" t="s">
        <v>70</v>
      </c>
      <c r="B3573">
        <v>29</v>
      </c>
      <c r="C3573" t="s">
        <v>1604</v>
      </c>
    </row>
    <row r="3574" spans="1:4" x14ac:dyDescent="0.2">
      <c r="A3574" t="s">
        <v>70</v>
      </c>
      <c r="B3574">
        <v>15</v>
      </c>
      <c r="C3574" t="s">
        <v>1848</v>
      </c>
    </row>
    <row r="3575" spans="1:4" x14ac:dyDescent="0.2">
      <c r="A3575" t="s">
        <v>120</v>
      </c>
      <c r="B3575">
        <v>0.2</v>
      </c>
      <c r="C3575" t="s">
        <v>1593</v>
      </c>
      <c r="D3575" t="s">
        <v>1594</v>
      </c>
    </row>
    <row r="3576" spans="1:4" x14ac:dyDescent="0.2">
      <c r="A3576" t="s">
        <v>72</v>
      </c>
      <c r="B3576">
        <v>0.2</v>
      </c>
      <c r="C3576" t="s">
        <v>1588</v>
      </c>
      <c r="D3576">
        <v>0.6</v>
      </c>
    </row>
    <row r="3577" spans="1:4" x14ac:dyDescent="0.2">
      <c r="A3577" t="s">
        <v>72</v>
      </c>
      <c r="B3577" t="s">
        <v>1571</v>
      </c>
      <c r="C3577">
        <v>0.5</v>
      </c>
    </row>
    <row r="3578" spans="1:4" x14ac:dyDescent="0.2">
      <c r="A3578" t="s">
        <v>177</v>
      </c>
      <c r="B3578">
        <v>3.5</v>
      </c>
      <c r="C3578" t="s">
        <v>1604</v>
      </c>
    </row>
    <row r="3579" spans="1:4" x14ac:dyDescent="0.2">
      <c r="A3579" t="s">
        <v>1595</v>
      </c>
      <c r="B3579" t="s">
        <v>1596</v>
      </c>
      <c r="C3579" t="s">
        <v>1597</v>
      </c>
    </row>
    <row r="3580" spans="1:4" x14ac:dyDescent="0.2">
      <c r="A3580" t="s">
        <v>1595</v>
      </c>
      <c r="B3580" t="s">
        <v>1598</v>
      </c>
      <c r="C3580" t="s">
        <v>1599</v>
      </c>
      <c r="D3580" t="s">
        <v>1597</v>
      </c>
    </row>
    <row r="3581" spans="1:4" x14ac:dyDescent="0.2">
      <c r="A3581" t="s">
        <v>50</v>
      </c>
      <c r="B3581" t="s">
        <v>1849</v>
      </c>
    </row>
    <row r="3582" spans="1:4" x14ac:dyDescent="0.2">
      <c r="A3582" t="s">
        <v>52</v>
      </c>
      <c r="B3582" t="s">
        <v>1850</v>
      </c>
    </row>
    <row r="3583" spans="1:4" x14ac:dyDescent="0.2">
      <c r="A3583" t="s">
        <v>52</v>
      </c>
      <c r="B3583" t="s">
        <v>1828</v>
      </c>
    </row>
    <row r="3584" spans="1:4" x14ac:dyDescent="0.2">
      <c r="A3584" t="s">
        <v>52</v>
      </c>
      <c r="B3584" t="s">
        <v>1851</v>
      </c>
    </row>
    <row r="3585" spans="1:3" x14ac:dyDescent="0.2">
      <c r="A3585" t="s">
        <v>52</v>
      </c>
      <c r="B3585" t="s">
        <v>1852</v>
      </c>
    </row>
    <row r="3586" spans="1:3" x14ac:dyDescent="0.2">
      <c r="A3586" t="s">
        <v>131</v>
      </c>
      <c r="B3586" t="s">
        <v>1853</v>
      </c>
    </row>
    <row r="3587" spans="1:3" x14ac:dyDescent="0.2">
      <c r="A3587" t="s">
        <v>207</v>
      </c>
      <c r="B3587" t="s">
        <v>1854</v>
      </c>
    </row>
    <row r="3588" spans="1:3" x14ac:dyDescent="0.2">
      <c r="A3588" t="s">
        <v>57</v>
      </c>
      <c r="B3588" t="s">
        <v>1855</v>
      </c>
    </row>
    <row r="3589" spans="1:3" x14ac:dyDescent="0.2">
      <c r="A3589" t="s">
        <v>57</v>
      </c>
      <c r="B3589">
        <v>12</v>
      </c>
      <c r="C3589">
        <v>-0.2</v>
      </c>
    </row>
    <row r="3590" spans="1:3" x14ac:dyDescent="0.2">
      <c r="A3590" t="s">
        <v>57</v>
      </c>
      <c r="B3590" t="s">
        <v>1856</v>
      </c>
    </row>
    <row r="3591" spans="1:3" x14ac:dyDescent="0.2">
      <c r="A3591" t="s">
        <v>57</v>
      </c>
      <c r="B3591" t="s">
        <v>1857</v>
      </c>
    </row>
    <row r="3592" spans="1:3" x14ac:dyDescent="0.2">
      <c r="A3592" t="s">
        <v>57</v>
      </c>
      <c r="B3592" t="s">
        <v>1858</v>
      </c>
    </row>
    <row r="3593" spans="1:3" x14ac:dyDescent="0.2">
      <c r="A3593" t="s">
        <v>70</v>
      </c>
      <c r="B3593">
        <v>4.2</v>
      </c>
      <c r="C3593">
        <v>0.2</v>
      </c>
    </row>
    <row r="3594" spans="1:3" x14ac:dyDescent="0.2">
      <c r="A3594" t="s">
        <v>70</v>
      </c>
      <c r="B3594">
        <v>5.65</v>
      </c>
      <c r="C3594" t="s">
        <v>1656</v>
      </c>
    </row>
    <row r="3595" spans="1:3" x14ac:dyDescent="0.2">
      <c r="A3595" t="s">
        <v>173</v>
      </c>
      <c r="B3595">
        <v>7.5</v>
      </c>
      <c r="C3595">
        <v>0.2</v>
      </c>
    </row>
    <row r="3596" spans="1:3" x14ac:dyDescent="0.2">
      <c r="A3596" t="s">
        <v>120</v>
      </c>
      <c r="B3596" t="s">
        <v>1571</v>
      </c>
      <c r="C3596">
        <v>0.2</v>
      </c>
    </row>
    <row r="3597" spans="1:3" x14ac:dyDescent="0.2">
      <c r="A3597" t="s">
        <v>197</v>
      </c>
      <c r="B3597" t="s">
        <v>1859</v>
      </c>
    </row>
    <row r="3598" spans="1:3" x14ac:dyDescent="0.2">
      <c r="A3598" t="s">
        <v>1605</v>
      </c>
      <c r="B3598">
        <v>5.5</v>
      </c>
      <c r="C3598">
        <v>0.3</v>
      </c>
    </row>
    <row r="3599" spans="1:3" x14ac:dyDescent="0.2">
      <c r="A3599" t="s">
        <v>1605</v>
      </c>
      <c r="B3599">
        <v>10.7</v>
      </c>
      <c r="C3599">
        <v>0.3</v>
      </c>
    </row>
    <row r="3600" spans="1:3" x14ac:dyDescent="0.2">
      <c r="A3600" t="s">
        <v>70</v>
      </c>
      <c r="B3600">
        <v>2.5</v>
      </c>
      <c r="C3600">
        <v>0.2</v>
      </c>
    </row>
    <row r="3601" spans="1:4" x14ac:dyDescent="0.2">
      <c r="A3601" t="s">
        <v>118</v>
      </c>
      <c r="B3601" t="s">
        <v>1619</v>
      </c>
      <c r="C3601">
        <v>1.6</v>
      </c>
    </row>
    <row r="3602" spans="1:4" x14ac:dyDescent="0.2">
      <c r="A3602" t="s">
        <v>209</v>
      </c>
      <c r="B3602" t="s">
        <v>1571</v>
      </c>
      <c r="C3602">
        <v>0.2</v>
      </c>
    </row>
    <row r="3603" spans="1:4" x14ac:dyDescent="0.2">
      <c r="A3603" t="s">
        <v>110</v>
      </c>
    </row>
    <row r="3604" spans="1:4" x14ac:dyDescent="0.2">
      <c r="A3604" t="s">
        <v>360</v>
      </c>
      <c r="B3604" t="s">
        <v>1860</v>
      </c>
    </row>
    <row r="3605" spans="1:4" x14ac:dyDescent="0.2">
      <c r="A3605" t="s">
        <v>110</v>
      </c>
      <c r="B3605" t="s">
        <v>1831</v>
      </c>
    </row>
    <row r="3606" spans="1:4" x14ac:dyDescent="0.2">
      <c r="A3606" t="s">
        <v>1575</v>
      </c>
      <c r="B3606" t="s">
        <v>1576</v>
      </c>
      <c r="C3606" t="s">
        <v>1577</v>
      </c>
      <c r="D3606" t="s">
        <v>1578</v>
      </c>
    </row>
    <row r="3607" spans="1:4" x14ac:dyDescent="0.2">
      <c r="A3607" t="s">
        <v>882</v>
      </c>
      <c r="B3607" t="s">
        <v>1579</v>
      </c>
      <c r="C3607" t="s">
        <v>1580</v>
      </c>
    </row>
    <row r="3608" spans="1:4" x14ac:dyDescent="0.2">
      <c r="A3608" t="s">
        <v>50</v>
      </c>
      <c r="B3608" t="s">
        <v>1849</v>
      </c>
    </row>
    <row r="3609" spans="1:4" x14ac:dyDescent="0.2">
      <c r="A3609" t="s">
        <v>52</v>
      </c>
      <c r="B3609" t="s">
        <v>1850</v>
      </c>
    </row>
    <row r="3610" spans="1:4" x14ac:dyDescent="0.2">
      <c r="A3610" t="s">
        <v>52</v>
      </c>
      <c r="B3610" t="s">
        <v>1828</v>
      </c>
    </row>
    <row r="3611" spans="1:4" x14ac:dyDescent="0.2">
      <c r="A3611" t="s">
        <v>52</v>
      </c>
      <c r="B3611" t="s">
        <v>1851</v>
      </c>
    </row>
    <row r="3612" spans="1:4" x14ac:dyDescent="0.2">
      <c r="A3612" t="s">
        <v>52</v>
      </c>
      <c r="B3612" t="s">
        <v>1852</v>
      </c>
    </row>
    <row r="3613" spans="1:4" x14ac:dyDescent="0.2">
      <c r="A3613" t="s">
        <v>131</v>
      </c>
      <c r="B3613" t="s">
        <v>1853</v>
      </c>
    </row>
    <row r="3614" spans="1:4" x14ac:dyDescent="0.2">
      <c r="A3614" t="s">
        <v>207</v>
      </c>
      <c r="B3614" t="s">
        <v>1854</v>
      </c>
    </row>
    <row r="3615" spans="1:4" x14ac:dyDescent="0.2">
      <c r="A3615" t="s">
        <v>57</v>
      </c>
      <c r="B3615" t="s">
        <v>1855</v>
      </c>
    </row>
    <row r="3616" spans="1:4" x14ac:dyDescent="0.2">
      <c r="A3616" t="s">
        <v>57</v>
      </c>
      <c r="B3616">
        <v>12</v>
      </c>
      <c r="C3616">
        <v>-0.2</v>
      </c>
    </row>
    <row r="3617" spans="1:3" x14ac:dyDescent="0.2">
      <c r="A3617" t="s">
        <v>57</v>
      </c>
      <c r="B3617" t="s">
        <v>1856</v>
      </c>
    </row>
    <row r="3618" spans="1:3" x14ac:dyDescent="0.2">
      <c r="A3618" t="s">
        <v>57</v>
      </c>
      <c r="B3618" t="s">
        <v>1857</v>
      </c>
    </row>
    <row r="3619" spans="1:3" x14ac:dyDescent="0.2">
      <c r="A3619" t="s">
        <v>57</v>
      </c>
      <c r="B3619" t="s">
        <v>1858</v>
      </c>
    </row>
    <row r="3620" spans="1:3" x14ac:dyDescent="0.2">
      <c r="A3620" t="s">
        <v>70</v>
      </c>
      <c r="B3620">
        <v>4.2</v>
      </c>
      <c r="C3620">
        <v>0.2</v>
      </c>
    </row>
    <row r="3621" spans="1:3" x14ac:dyDescent="0.2">
      <c r="A3621" t="s">
        <v>70</v>
      </c>
      <c r="B3621">
        <v>5.65</v>
      </c>
      <c r="C3621" t="s">
        <v>1656</v>
      </c>
    </row>
    <row r="3622" spans="1:3" x14ac:dyDescent="0.2">
      <c r="A3622" t="s">
        <v>173</v>
      </c>
      <c r="B3622">
        <v>7.5</v>
      </c>
      <c r="C3622">
        <v>0.2</v>
      </c>
    </row>
    <row r="3623" spans="1:3" x14ac:dyDescent="0.2">
      <c r="A3623" t="s">
        <v>120</v>
      </c>
      <c r="B3623" t="s">
        <v>1571</v>
      </c>
      <c r="C3623">
        <v>0.2</v>
      </c>
    </row>
    <row r="3624" spans="1:3" x14ac:dyDescent="0.2">
      <c r="A3624" t="s">
        <v>197</v>
      </c>
      <c r="B3624" t="s">
        <v>1859</v>
      </c>
    </row>
    <row r="3625" spans="1:3" x14ac:dyDescent="0.2">
      <c r="A3625" t="s">
        <v>1605</v>
      </c>
      <c r="B3625">
        <v>5.5</v>
      </c>
      <c r="C3625">
        <v>0.3</v>
      </c>
    </row>
    <row r="3626" spans="1:3" x14ac:dyDescent="0.2">
      <c r="A3626" t="s">
        <v>1605</v>
      </c>
      <c r="B3626">
        <v>10.7</v>
      </c>
      <c r="C3626">
        <v>0.3</v>
      </c>
    </row>
    <row r="3627" spans="1:3" x14ac:dyDescent="0.2">
      <c r="A3627" t="s">
        <v>70</v>
      </c>
      <c r="B3627">
        <v>2.5</v>
      </c>
      <c r="C3627">
        <v>0.2</v>
      </c>
    </row>
    <row r="3628" spans="1:3" x14ac:dyDescent="0.2">
      <c r="A3628" t="s">
        <v>118</v>
      </c>
      <c r="B3628" t="s">
        <v>1619</v>
      </c>
      <c r="C3628">
        <v>1.6</v>
      </c>
    </row>
    <row r="3629" spans="1:3" x14ac:dyDescent="0.2">
      <c r="A3629" t="s">
        <v>209</v>
      </c>
      <c r="B3629" t="s">
        <v>1571</v>
      </c>
      <c r="C3629">
        <v>0.2</v>
      </c>
    </row>
    <row r="3630" spans="1:3" x14ac:dyDescent="0.2">
      <c r="A3630" t="s">
        <v>110</v>
      </c>
    </row>
    <row r="3631" spans="1:3" x14ac:dyDescent="0.2">
      <c r="A3631" t="s">
        <v>360</v>
      </c>
      <c r="B3631" t="s">
        <v>1860</v>
      </c>
    </row>
    <row r="3632" spans="1:3" x14ac:dyDescent="0.2">
      <c r="A3632" t="s">
        <v>110</v>
      </c>
      <c r="B3632" t="s">
        <v>1831</v>
      </c>
    </row>
    <row r="3633" spans="1:5" x14ac:dyDescent="0.2">
      <c r="A3633" t="s">
        <v>1575</v>
      </c>
      <c r="B3633" t="s">
        <v>1576</v>
      </c>
      <c r="C3633" t="s">
        <v>1577</v>
      </c>
      <c r="D3633" t="s">
        <v>1578</v>
      </c>
    </row>
    <row r="3634" spans="1:5" x14ac:dyDescent="0.2">
      <c r="A3634" t="s">
        <v>882</v>
      </c>
      <c r="B3634" t="s">
        <v>1579</v>
      </c>
      <c r="C3634" t="s">
        <v>1580</v>
      </c>
    </row>
    <row r="3635" spans="1:5" x14ac:dyDescent="0.2">
      <c r="A3635" t="s">
        <v>50</v>
      </c>
      <c r="B3635">
        <v>9</v>
      </c>
      <c r="C3635">
        <v>-0.1</v>
      </c>
    </row>
    <row r="3636" spans="1:5" x14ac:dyDescent="0.2">
      <c r="A3636" t="s">
        <v>52</v>
      </c>
      <c r="B3636">
        <v>5</v>
      </c>
      <c r="C3636">
        <v>-0.1</v>
      </c>
    </row>
    <row r="3637" spans="1:5" x14ac:dyDescent="0.2">
      <c r="A3637" t="s">
        <v>1605</v>
      </c>
      <c r="B3637">
        <v>6.8</v>
      </c>
      <c r="C3637">
        <v>0.1</v>
      </c>
    </row>
    <row r="3638" spans="1:5" x14ac:dyDescent="0.2">
      <c r="A3638" t="s">
        <v>57</v>
      </c>
      <c r="B3638">
        <v>40</v>
      </c>
      <c r="C3638" t="s">
        <v>1606</v>
      </c>
    </row>
    <row r="3639" spans="1:5" x14ac:dyDescent="0.2">
      <c r="A3639" t="s">
        <v>57</v>
      </c>
      <c r="B3639">
        <v>35.950000000000003</v>
      </c>
      <c r="C3639" t="s">
        <v>1656</v>
      </c>
    </row>
    <row r="3640" spans="1:5" x14ac:dyDescent="0.2">
      <c r="A3640" t="s">
        <v>70</v>
      </c>
      <c r="B3640">
        <v>32</v>
      </c>
      <c r="C3640">
        <f>0.04/-0.03</f>
        <v>-1.3333333333333335</v>
      </c>
    </row>
    <row r="3641" spans="1:5" x14ac:dyDescent="0.2">
      <c r="A3641" t="s">
        <v>70</v>
      </c>
      <c r="B3641">
        <v>20.399999999999999</v>
      </c>
      <c r="C3641">
        <v>0.1</v>
      </c>
    </row>
    <row r="3642" spans="1:5" x14ac:dyDescent="0.2">
      <c r="A3642" t="s">
        <v>120</v>
      </c>
      <c r="B3642">
        <v>0.05</v>
      </c>
      <c r="C3642" t="s">
        <v>1593</v>
      </c>
      <c r="D3642" t="s">
        <v>1594</v>
      </c>
    </row>
    <row r="3643" spans="1:5" x14ac:dyDescent="0.2">
      <c r="A3643" t="s">
        <v>388</v>
      </c>
      <c r="B3643">
        <v>35.549999999999997</v>
      </c>
      <c r="C3643" t="s">
        <v>1604</v>
      </c>
    </row>
    <row r="3644" spans="1:5" x14ac:dyDescent="0.2">
      <c r="A3644" t="s">
        <v>72</v>
      </c>
      <c r="B3644">
        <v>0.2</v>
      </c>
      <c r="C3644" t="s">
        <v>1606</v>
      </c>
      <c r="D3644" t="s">
        <v>1123</v>
      </c>
      <c r="E3644" t="s">
        <v>1662</v>
      </c>
    </row>
    <row r="3645" spans="1:5" x14ac:dyDescent="0.2">
      <c r="A3645" t="s">
        <v>72</v>
      </c>
      <c r="B3645" t="s">
        <v>1571</v>
      </c>
      <c r="C3645">
        <v>0.15</v>
      </c>
    </row>
    <row r="3646" spans="1:5" x14ac:dyDescent="0.2">
      <c r="A3646" t="s">
        <v>110</v>
      </c>
    </row>
    <row r="3647" spans="1:5" x14ac:dyDescent="0.2">
      <c r="A3647" t="s">
        <v>1595</v>
      </c>
      <c r="B3647" t="s">
        <v>1596</v>
      </c>
      <c r="C3647" t="s">
        <v>1597</v>
      </c>
    </row>
    <row r="3648" spans="1:5" x14ac:dyDescent="0.2">
      <c r="A3648" t="s">
        <v>1595</v>
      </c>
      <c r="B3648" t="s">
        <v>1598</v>
      </c>
      <c r="C3648" t="s">
        <v>1599</v>
      </c>
      <c r="D3648" t="s">
        <v>1597</v>
      </c>
    </row>
    <row r="3649" spans="1:5" x14ac:dyDescent="0.2">
      <c r="A3649" t="s">
        <v>52</v>
      </c>
      <c r="B3649">
        <v>35.9</v>
      </c>
      <c r="C3649" t="s">
        <v>1584</v>
      </c>
    </row>
    <row r="3650" spans="1:5" x14ac:dyDescent="0.2">
      <c r="A3650" t="s">
        <v>52</v>
      </c>
      <c r="B3650">
        <v>8</v>
      </c>
      <c r="C3650" t="s">
        <v>1584</v>
      </c>
    </row>
    <row r="3651" spans="1:5" x14ac:dyDescent="0.2">
      <c r="A3651" t="s">
        <v>52</v>
      </c>
      <c r="B3651">
        <v>22.3</v>
      </c>
      <c r="C3651" t="s">
        <v>1583</v>
      </c>
    </row>
    <row r="3652" spans="1:5" x14ac:dyDescent="0.2">
      <c r="A3652" t="s">
        <v>52</v>
      </c>
      <c r="B3652">
        <v>24</v>
      </c>
      <c r="C3652" t="s">
        <v>1583</v>
      </c>
    </row>
    <row r="3653" spans="1:5" x14ac:dyDescent="0.2">
      <c r="A3653" t="s">
        <v>200</v>
      </c>
      <c r="B3653">
        <v>0.83</v>
      </c>
      <c r="C3653">
        <v>0.06</v>
      </c>
    </row>
    <row r="3654" spans="1:5" x14ac:dyDescent="0.2">
      <c r="A3654" t="s">
        <v>57</v>
      </c>
      <c r="B3654">
        <v>18.8</v>
      </c>
      <c r="C3654">
        <f>0.015/-0.06</f>
        <v>-0.25</v>
      </c>
    </row>
    <row r="3655" spans="1:5" x14ac:dyDescent="0.2">
      <c r="A3655" t="s">
        <v>234</v>
      </c>
    </row>
    <row r="3656" spans="1:5" x14ac:dyDescent="0.2">
      <c r="A3656" t="s">
        <v>197</v>
      </c>
      <c r="B3656" t="s">
        <v>1571</v>
      </c>
      <c r="C3656">
        <v>0.25</v>
      </c>
    </row>
    <row r="3657" spans="1:5" x14ac:dyDescent="0.2">
      <c r="A3657" t="s">
        <v>57</v>
      </c>
      <c r="B3657">
        <v>19.2</v>
      </c>
      <c r="C3657">
        <v>0.2</v>
      </c>
    </row>
    <row r="3658" spans="1:5" x14ac:dyDescent="0.2">
      <c r="A3658" t="s">
        <v>70</v>
      </c>
      <c r="B3658">
        <v>6</v>
      </c>
      <c r="C3658" t="s">
        <v>1585</v>
      </c>
    </row>
    <row r="3659" spans="1:5" x14ac:dyDescent="0.2">
      <c r="A3659" t="s">
        <v>71</v>
      </c>
      <c r="B3659">
        <v>12</v>
      </c>
      <c r="C3659" t="s">
        <v>1585</v>
      </c>
    </row>
    <row r="3660" spans="1:5" x14ac:dyDescent="0.2">
      <c r="A3660" t="s">
        <v>120</v>
      </c>
      <c r="B3660" t="s">
        <v>1571</v>
      </c>
      <c r="C3660">
        <v>0.2</v>
      </c>
      <c r="D3660" t="s">
        <v>1593</v>
      </c>
      <c r="E3660" t="s">
        <v>1594</v>
      </c>
    </row>
    <row r="3661" spans="1:5" x14ac:dyDescent="0.2">
      <c r="A3661" t="s">
        <v>120</v>
      </c>
      <c r="B3661" t="s">
        <v>1571</v>
      </c>
      <c r="C3661">
        <v>0.02</v>
      </c>
      <c r="D3661" t="s">
        <v>1593</v>
      </c>
      <c r="E3661" t="s">
        <v>1594</v>
      </c>
    </row>
    <row r="3662" spans="1:5" x14ac:dyDescent="0.2">
      <c r="A3662" t="s">
        <v>52</v>
      </c>
      <c r="B3662">
        <v>29.5</v>
      </c>
      <c r="C3662" t="s">
        <v>1583</v>
      </c>
    </row>
    <row r="3663" spans="1:5" x14ac:dyDescent="0.2">
      <c r="A3663" t="s">
        <v>52</v>
      </c>
      <c r="B3663">
        <v>35.9</v>
      </c>
      <c r="C3663" t="s">
        <v>1584</v>
      </c>
    </row>
    <row r="3664" spans="1:5" x14ac:dyDescent="0.2">
      <c r="A3664" t="s">
        <v>52</v>
      </c>
      <c r="B3664">
        <v>27.8</v>
      </c>
      <c r="C3664" t="s">
        <v>1583</v>
      </c>
    </row>
    <row r="3665" spans="1:4" x14ac:dyDescent="0.2">
      <c r="A3665" t="s">
        <v>200</v>
      </c>
      <c r="B3665">
        <v>0.83</v>
      </c>
      <c r="C3665">
        <v>0.06</v>
      </c>
    </row>
    <row r="3666" spans="1:4" x14ac:dyDescent="0.2">
      <c r="A3666" t="s">
        <v>57</v>
      </c>
      <c r="B3666">
        <v>18.8</v>
      </c>
      <c r="C3666">
        <f>0.015/-0.06</f>
        <v>-0.25</v>
      </c>
    </row>
    <row r="3667" spans="1:4" x14ac:dyDescent="0.2">
      <c r="A3667" t="s">
        <v>1688</v>
      </c>
      <c r="B3667" t="s">
        <v>1861</v>
      </c>
    </row>
    <row r="3668" spans="1:4" x14ac:dyDescent="0.2">
      <c r="A3668" t="s">
        <v>120</v>
      </c>
      <c r="B3668" t="s">
        <v>1571</v>
      </c>
      <c r="C3668">
        <v>0.02</v>
      </c>
      <c r="D3668" t="s">
        <v>1594</v>
      </c>
    </row>
    <row r="3669" spans="1:4" x14ac:dyDescent="0.2">
      <c r="A3669" t="s">
        <v>52</v>
      </c>
      <c r="B3669">
        <v>47.73</v>
      </c>
      <c r="C3669" t="s">
        <v>1583</v>
      </c>
    </row>
    <row r="3670" spans="1:4" x14ac:dyDescent="0.2">
      <c r="A3670" t="s">
        <v>70</v>
      </c>
      <c r="B3670">
        <v>4.024</v>
      </c>
      <c r="C3670" t="s">
        <v>1862</v>
      </c>
    </row>
    <row r="3671" spans="1:4" x14ac:dyDescent="0.2">
      <c r="A3671" t="s">
        <v>1605</v>
      </c>
      <c r="B3671">
        <v>13.654999999999999</v>
      </c>
      <c r="C3671" t="s">
        <v>1606</v>
      </c>
    </row>
    <row r="3672" spans="1:4" x14ac:dyDescent="0.2">
      <c r="A3672" t="s">
        <v>1605</v>
      </c>
      <c r="B3672">
        <v>13.5</v>
      </c>
      <c r="C3672" t="s">
        <v>1583</v>
      </c>
    </row>
    <row r="3673" spans="1:4" x14ac:dyDescent="0.2">
      <c r="A3673" t="s">
        <v>52</v>
      </c>
      <c r="B3673">
        <v>9.5</v>
      </c>
      <c r="C3673" t="s">
        <v>1585</v>
      </c>
    </row>
    <row r="3674" spans="1:4" x14ac:dyDescent="0.2">
      <c r="A3674" t="s">
        <v>52</v>
      </c>
      <c r="B3674">
        <v>8</v>
      </c>
      <c r="C3674" t="s">
        <v>1585</v>
      </c>
    </row>
    <row r="3675" spans="1:4" x14ac:dyDescent="0.2">
      <c r="A3675" t="s">
        <v>52</v>
      </c>
      <c r="B3675">
        <v>29.7</v>
      </c>
      <c r="C3675" t="s">
        <v>1584</v>
      </c>
    </row>
    <row r="3676" spans="1:4" x14ac:dyDescent="0.2">
      <c r="A3676" t="s">
        <v>1605</v>
      </c>
      <c r="B3676">
        <v>5.9</v>
      </c>
      <c r="C3676" t="s">
        <v>1583</v>
      </c>
    </row>
    <row r="3677" spans="1:4" x14ac:dyDescent="0.2">
      <c r="A3677" t="s">
        <v>173</v>
      </c>
      <c r="B3677">
        <v>7.5</v>
      </c>
      <c r="C3677" t="s">
        <v>1604</v>
      </c>
    </row>
    <row r="3678" spans="1:4" x14ac:dyDescent="0.2">
      <c r="A3678" t="s">
        <v>597</v>
      </c>
      <c r="B3678">
        <v>0.2</v>
      </c>
      <c r="C3678" t="s">
        <v>1583</v>
      </c>
    </row>
    <row r="3679" spans="1:4" x14ac:dyDescent="0.2">
      <c r="A3679" t="s">
        <v>131</v>
      </c>
      <c r="B3679">
        <v>12.1</v>
      </c>
      <c r="C3679" t="s">
        <v>1606</v>
      </c>
    </row>
    <row r="3680" spans="1:4" x14ac:dyDescent="0.2">
      <c r="A3680" t="s">
        <v>131</v>
      </c>
      <c r="B3680">
        <v>8.8000000000000007</v>
      </c>
      <c r="C3680" t="s">
        <v>1584</v>
      </c>
    </row>
    <row r="3681" spans="1:3" x14ac:dyDescent="0.2">
      <c r="A3681" t="s">
        <v>131</v>
      </c>
      <c r="B3681">
        <v>5.4</v>
      </c>
      <c r="C3681" t="s">
        <v>1584</v>
      </c>
    </row>
    <row r="3682" spans="1:3" x14ac:dyDescent="0.2">
      <c r="A3682" t="s">
        <v>57</v>
      </c>
      <c r="B3682">
        <v>17.95</v>
      </c>
      <c r="C3682" t="s">
        <v>1583</v>
      </c>
    </row>
    <row r="3683" spans="1:3" x14ac:dyDescent="0.2">
      <c r="A3683" t="s">
        <v>57</v>
      </c>
      <c r="B3683">
        <v>18.8</v>
      </c>
      <c r="C3683" t="s">
        <v>1658</v>
      </c>
    </row>
    <row r="3684" spans="1:3" x14ac:dyDescent="0.2">
      <c r="A3684" t="s">
        <v>207</v>
      </c>
      <c r="B3684">
        <v>16.75</v>
      </c>
      <c r="C3684" t="s">
        <v>1658</v>
      </c>
    </row>
    <row r="3685" spans="1:3" x14ac:dyDescent="0.2">
      <c r="A3685" t="s">
        <v>207</v>
      </c>
      <c r="B3685">
        <v>16.945</v>
      </c>
      <c r="C3685" t="s">
        <v>1863</v>
      </c>
    </row>
    <row r="3686" spans="1:3" x14ac:dyDescent="0.2">
      <c r="A3686" t="s">
        <v>207</v>
      </c>
      <c r="B3686">
        <v>16</v>
      </c>
      <c r="C3686" t="s">
        <v>1585</v>
      </c>
    </row>
    <row r="3687" spans="1:3" x14ac:dyDescent="0.2">
      <c r="A3687" t="s">
        <v>57</v>
      </c>
      <c r="B3687">
        <v>42.65</v>
      </c>
      <c r="C3687" t="s">
        <v>1584</v>
      </c>
    </row>
    <row r="3688" spans="1:3" x14ac:dyDescent="0.2">
      <c r="A3688" t="s">
        <v>176</v>
      </c>
      <c r="B3688">
        <v>20.75</v>
      </c>
      <c r="C3688" t="s">
        <v>1601</v>
      </c>
    </row>
    <row r="3689" spans="1:3" x14ac:dyDescent="0.2">
      <c r="A3689" t="s">
        <v>176</v>
      </c>
      <c r="B3689">
        <v>33.700000000000003</v>
      </c>
      <c r="C3689" t="s">
        <v>1601</v>
      </c>
    </row>
    <row r="3690" spans="1:3" x14ac:dyDescent="0.2">
      <c r="A3690" t="s">
        <v>70</v>
      </c>
      <c r="B3690">
        <v>8</v>
      </c>
      <c r="C3690" t="s">
        <v>1584</v>
      </c>
    </row>
    <row r="3691" spans="1:3" x14ac:dyDescent="0.2">
      <c r="A3691" t="s">
        <v>70</v>
      </c>
      <c r="B3691">
        <v>16.100000000000001</v>
      </c>
      <c r="C3691" t="s">
        <v>1583</v>
      </c>
    </row>
    <row r="3692" spans="1:3" x14ac:dyDescent="0.2">
      <c r="A3692" t="s">
        <v>70</v>
      </c>
      <c r="B3692">
        <v>40.65</v>
      </c>
      <c r="C3692" t="s">
        <v>1584</v>
      </c>
    </row>
    <row r="3693" spans="1:3" x14ac:dyDescent="0.2">
      <c r="A3693" t="s">
        <v>131</v>
      </c>
      <c r="B3693">
        <v>2.2000000000000002</v>
      </c>
      <c r="C3693" t="s">
        <v>1584</v>
      </c>
    </row>
    <row r="3694" spans="1:3" x14ac:dyDescent="0.2">
      <c r="A3694" t="s">
        <v>131</v>
      </c>
      <c r="B3694">
        <v>2.2999999999999998</v>
      </c>
      <c r="C3694" t="s">
        <v>1584</v>
      </c>
    </row>
    <row r="3695" spans="1:3" x14ac:dyDescent="0.2">
      <c r="A3695" t="s">
        <v>1605</v>
      </c>
      <c r="B3695">
        <v>4.25</v>
      </c>
      <c r="C3695" t="s">
        <v>1583</v>
      </c>
    </row>
    <row r="3696" spans="1:3" x14ac:dyDescent="0.2">
      <c r="A3696" t="s">
        <v>70</v>
      </c>
      <c r="B3696">
        <v>5.83</v>
      </c>
      <c r="C3696" t="s">
        <v>1601</v>
      </c>
    </row>
    <row r="3697" spans="1:6" x14ac:dyDescent="0.2">
      <c r="A3697" t="s">
        <v>118</v>
      </c>
      <c r="B3697" t="s">
        <v>1571</v>
      </c>
      <c r="C3697">
        <v>0.6</v>
      </c>
      <c r="D3697" t="s">
        <v>1620</v>
      </c>
      <c r="E3697" t="s">
        <v>1610</v>
      </c>
      <c r="F3697">
        <v>12</v>
      </c>
    </row>
    <row r="3698" spans="1:6" x14ac:dyDescent="0.2">
      <c r="A3698" t="s">
        <v>1605</v>
      </c>
      <c r="B3698">
        <v>37.15</v>
      </c>
      <c r="C3698" t="s">
        <v>1693</v>
      </c>
    </row>
    <row r="3699" spans="1:6" x14ac:dyDescent="0.2">
      <c r="A3699" t="s">
        <v>52</v>
      </c>
      <c r="B3699">
        <v>7</v>
      </c>
      <c r="C3699" t="s">
        <v>1600</v>
      </c>
    </row>
    <row r="3700" spans="1:6" x14ac:dyDescent="0.2">
      <c r="A3700" t="s">
        <v>52</v>
      </c>
      <c r="B3700">
        <v>28.85</v>
      </c>
      <c r="C3700" t="s">
        <v>1600</v>
      </c>
    </row>
    <row r="3701" spans="1:6" x14ac:dyDescent="0.2">
      <c r="A3701" t="s">
        <v>52</v>
      </c>
      <c r="B3701">
        <v>14</v>
      </c>
      <c r="C3701" t="s">
        <v>1600</v>
      </c>
    </row>
    <row r="3702" spans="1:6" x14ac:dyDescent="0.2">
      <c r="A3702" t="s">
        <v>52</v>
      </c>
      <c r="B3702">
        <v>19.399999999999999</v>
      </c>
      <c r="C3702" t="s">
        <v>1584</v>
      </c>
    </row>
    <row r="3703" spans="1:6" x14ac:dyDescent="0.2">
      <c r="A3703" t="s">
        <v>52</v>
      </c>
      <c r="B3703">
        <v>21</v>
      </c>
      <c r="C3703" t="s">
        <v>1732</v>
      </c>
    </row>
    <row r="3704" spans="1:6" x14ac:dyDescent="0.2">
      <c r="A3704" t="s">
        <v>1605</v>
      </c>
      <c r="B3704">
        <v>3.9</v>
      </c>
      <c r="C3704">
        <v>0.3</v>
      </c>
    </row>
    <row r="3705" spans="1:6" x14ac:dyDescent="0.2">
      <c r="A3705" t="s">
        <v>57</v>
      </c>
      <c r="B3705">
        <v>22</v>
      </c>
      <c r="C3705" t="s">
        <v>1864</v>
      </c>
      <c r="D3705" t="s">
        <v>1865</v>
      </c>
    </row>
    <row r="3706" spans="1:6" x14ac:dyDescent="0.2">
      <c r="A3706" t="s">
        <v>57</v>
      </c>
      <c r="B3706">
        <v>15.7</v>
      </c>
      <c r="C3706" t="s">
        <v>1866</v>
      </c>
      <c r="D3706" t="s">
        <v>1867</v>
      </c>
    </row>
    <row r="3707" spans="1:6" x14ac:dyDescent="0.2">
      <c r="A3707" t="s">
        <v>70</v>
      </c>
      <c r="B3707">
        <v>7</v>
      </c>
      <c r="C3707" t="s">
        <v>1868</v>
      </c>
      <c r="D3707" t="s">
        <v>1869</v>
      </c>
    </row>
    <row r="3708" spans="1:6" x14ac:dyDescent="0.2">
      <c r="A3708" t="s">
        <v>70</v>
      </c>
      <c r="B3708">
        <v>8.5</v>
      </c>
      <c r="C3708" t="s">
        <v>1868</v>
      </c>
      <c r="D3708" t="s">
        <v>1869</v>
      </c>
    </row>
    <row r="3709" spans="1:6" x14ac:dyDescent="0.2">
      <c r="A3709" t="s">
        <v>120</v>
      </c>
      <c r="B3709" t="s">
        <v>1571</v>
      </c>
      <c r="C3709">
        <v>0.1</v>
      </c>
      <c r="D3709" t="s">
        <v>1593</v>
      </c>
      <c r="E3709" t="s">
        <v>1594</v>
      </c>
    </row>
    <row r="3710" spans="1:6" x14ac:dyDescent="0.2">
      <c r="A3710" t="s">
        <v>50</v>
      </c>
      <c r="B3710">
        <v>44.6</v>
      </c>
      <c r="C3710">
        <v>0.2</v>
      </c>
    </row>
    <row r="3711" spans="1:6" x14ac:dyDescent="0.2">
      <c r="A3711" t="s">
        <v>52</v>
      </c>
      <c r="B3711">
        <v>11.65</v>
      </c>
      <c r="C3711" t="s">
        <v>1606</v>
      </c>
    </row>
    <row r="3712" spans="1:6" x14ac:dyDescent="0.2">
      <c r="A3712" t="s">
        <v>52</v>
      </c>
      <c r="B3712">
        <v>8.56</v>
      </c>
      <c r="C3712" t="s">
        <v>1870</v>
      </c>
    </row>
    <row r="3713" spans="1:6" x14ac:dyDescent="0.2">
      <c r="A3713" t="s">
        <v>52</v>
      </c>
      <c r="B3713">
        <v>23.15</v>
      </c>
      <c r="C3713" t="s">
        <v>1614</v>
      </c>
    </row>
    <row r="3714" spans="1:6" x14ac:dyDescent="0.2">
      <c r="A3714" t="s">
        <v>52</v>
      </c>
      <c r="B3714" t="s">
        <v>1871</v>
      </c>
    </row>
    <row r="3715" spans="1:6" x14ac:dyDescent="0.2">
      <c r="A3715" t="s">
        <v>57</v>
      </c>
      <c r="B3715">
        <v>22.2</v>
      </c>
      <c r="C3715" t="s">
        <v>1642</v>
      </c>
    </row>
    <row r="3716" spans="1:6" x14ac:dyDescent="0.2">
      <c r="A3716" t="s">
        <v>57</v>
      </c>
      <c r="B3716">
        <v>25.1</v>
      </c>
      <c r="C3716" t="s">
        <v>1866</v>
      </c>
      <c r="D3716">
        <v>-0.21</v>
      </c>
    </row>
    <row r="3717" spans="1:6" x14ac:dyDescent="0.2">
      <c r="A3717" t="s">
        <v>57</v>
      </c>
      <c r="B3717">
        <v>19.2</v>
      </c>
      <c r="C3717">
        <v>-0.2</v>
      </c>
    </row>
    <row r="3718" spans="1:6" x14ac:dyDescent="0.2">
      <c r="A3718" t="s">
        <v>57</v>
      </c>
      <c r="B3718">
        <v>18.7</v>
      </c>
      <c r="C3718" t="s">
        <v>1866</v>
      </c>
      <c r="D3718">
        <v>-0.21</v>
      </c>
    </row>
    <row r="3719" spans="1:6" x14ac:dyDescent="0.2">
      <c r="A3719" t="s">
        <v>57</v>
      </c>
      <c r="B3719">
        <v>15.8</v>
      </c>
      <c r="C3719">
        <v>0.1</v>
      </c>
    </row>
    <row r="3720" spans="1:6" x14ac:dyDescent="0.2">
      <c r="A3720" t="s">
        <v>57</v>
      </c>
      <c r="B3720">
        <v>15.7</v>
      </c>
      <c r="C3720" t="s">
        <v>1866</v>
      </c>
      <c r="D3720">
        <v>-0.18</v>
      </c>
    </row>
    <row r="3721" spans="1:6" x14ac:dyDescent="0.2">
      <c r="A3721" t="s">
        <v>70</v>
      </c>
      <c r="B3721">
        <v>16</v>
      </c>
      <c r="C3721" t="s">
        <v>1872</v>
      </c>
    </row>
    <row r="3722" spans="1:6" x14ac:dyDescent="0.2">
      <c r="A3722" t="s">
        <v>1605</v>
      </c>
      <c r="B3722">
        <v>14.5</v>
      </c>
      <c r="C3722">
        <v>-0.2</v>
      </c>
    </row>
    <row r="3723" spans="1:6" x14ac:dyDescent="0.2">
      <c r="A3723" t="s">
        <v>59</v>
      </c>
      <c r="B3723" t="s">
        <v>1873</v>
      </c>
      <c r="C3723" t="s">
        <v>1123</v>
      </c>
      <c r="D3723">
        <v>1.5</v>
      </c>
      <c r="E3723" t="s">
        <v>1588</v>
      </c>
      <c r="F3723" t="s">
        <v>1874</v>
      </c>
    </row>
    <row r="3724" spans="1:6" x14ac:dyDescent="0.2">
      <c r="A3724" t="s">
        <v>52</v>
      </c>
      <c r="B3724">
        <v>2.5</v>
      </c>
      <c r="C3724">
        <v>0.3</v>
      </c>
    </row>
    <row r="3725" spans="1:6" x14ac:dyDescent="0.2">
      <c r="A3725" t="s">
        <v>120</v>
      </c>
      <c r="B3725" t="s">
        <v>1702</v>
      </c>
    </row>
    <row r="3726" spans="1:6" x14ac:dyDescent="0.2">
      <c r="A3726" t="s">
        <v>79</v>
      </c>
      <c r="B3726" t="s">
        <v>1571</v>
      </c>
      <c r="C3726">
        <v>0.2</v>
      </c>
    </row>
    <row r="3727" spans="1:6" x14ac:dyDescent="0.2">
      <c r="A3727" t="s">
        <v>50</v>
      </c>
      <c r="B3727">
        <v>60.73</v>
      </c>
      <c r="C3727" t="s">
        <v>1656</v>
      </c>
    </row>
    <row r="3728" spans="1:6" x14ac:dyDescent="0.2">
      <c r="A3728" t="s">
        <v>52</v>
      </c>
      <c r="B3728">
        <v>29.3</v>
      </c>
      <c r="C3728">
        <v>-0.2</v>
      </c>
    </row>
    <row r="3729" spans="1:4" x14ac:dyDescent="0.2">
      <c r="A3729" t="s">
        <v>580</v>
      </c>
      <c r="B3729">
        <v>24.225000000000001</v>
      </c>
      <c r="C3729" t="s">
        <v>1606</v>
      </c>
    </row>
    <row r="3730" spans="1:4" x14ac:dyDescent="0.2">
      <c r="A3730" t="s">
        <v>579</v>
      </c>
      <c r="B3730">
        <v>29.925000000000001</v>
      </c>
      <c r="C3730">
        <f>0.095/-0.125</f>
        <v>-0.76</v>
      </c>
    </row>
    <row r="3731" spans="1:4" x14ac:dyDescent="0.2">
      <c r="A3731" t="s">
        <v>1605</v>
      </c>
      <c r="B3731">
        <v>12.9</v>
      </c>
      <c r="C3731">
        <v>-0.1</v>
      </c>
    </row>
    <row r="3732" spans="1:4" x14ac:dyDescent="0.2">
      <c r="A3732" t="s">
        <v>1605</v>
      </c>
      <c r="B3732">
        <v>26.6</v>
      </c>
      <c r="C3732">
        <v>-0.1</v>
      </c>
    </row>
    <row r="3733" spans="1:4" x14ac:dyDescent="0.2">
      <c r="A3733" t="s">
        <v>70</v>
      </c>
      <c r="B3733">
        <v>30.25</v>
      </c>
      <c r="C3733" t="s">
        <v>1606</v>
      </c>
    </row>
    <row r="3734" spans="1:4" x14ac:dyDescent="0.2">
      <c r="A3734" t="s">
        <v>70</v>
      </c>
      <c r="B3734">
        <v>25.2</v>
      </c>
      <c r="C3734">
        <v>-0.2</v>
      </c>
    </row>
    <row r="3735" spans="1:4" x14ac:dyDescent="0.2">
      <c r="A3735" t="s">
        <v>1719</v>
      </c>
      <c r="B3735" t="s">
        <v>1644</v>
      </c>
      <c r="C3735">
        <v>15</v>
      </c>
      <c r="D3735">
        <v>0.2</v>
      </c>
    </row>
    <row r="3736" spans="1:4" x14ac:dyDescent="0.2">
      <c r="A3736" t="s">
        <v>57</v>
      </c>
      <c r="B3736">
        <v>35</v>
      </c>
      <c r="C3736">
        <v>-0.2</v>
      </c>
    </row>
    <row r="3737" spans="1:4" x14ac:dyDescent="0.2">
      <c r="A3737" t="s">
        <v>57</v>
      </c>
      <c r="B3737">
        <v>23</v>
      </c>
      <c r="C3737" t="s">
        <v>1656</v>
      </c>
    </row>
    <row r="3738" spans="1:4" x14ac:dyDescent="0.2">
      <c r="A3738" t="s">
        <v>197</v>
      </c>
      <c r="B3738">
        <v>0.3</v>
      </c>
      <c r="C3738" t="s">
        <v>1593</v>
      </c>
      <c r="D3738" t="s">
        <v>1594</v>
      </c>
    </row>
    <row r="3739" spans="1:4" x14ac:dyDescent="0.2">
      <c r="A3739" t="s">
        <v>120</v>
      </c>
      <c r="B3739" t="s">
        <v>1571</v>
      </c>
      <c r="C3739">
        <v>0.2</v>
      </c>
    </row>
    <row r="3740" spans="1:4" x14ac:dyDescent="0.2">
      <c r="A3740" t="s">
        <v>1875</v>
      </c>
      <c r="B3740">
        <v>0.2</v>
      </c>
      <c r="C3740" t="s">
        <v>1876</v>
      </c>
      <c r="D3740">
        <v>0.4</v>
      </c>
    </row>
    <row r="3741" spans="1:4" x14ac:dyDescent="0.2">
      <c r="A3741" t="s">
        <v>118</v>
      </c>
      <c r="B3741" t="s">
        <v>1655</v>
      </c>
      <c r="C3741">
        <v>25</v>
      </c>
    </row>
    <row r="3742" spans="1:4" x14ac:dyDescent="0.2">
      <c r="A3742" t="s">
        <v>588</v>
      </c>
      <c r="B3742">
        <v>35.799999999999997</v>
      </c>
      <c r="C3742" t="s">
        <v>1584</v>
      </c>
    </row>
    <row r="3743" spans="1:4" x14ac:dyDescent="0.2">
      <c r="A3743" t="s">
        <v>52</v>
      </c>
      <c r="B3743">
        <v>8.5</v>
      </c>
      <c r="C3743" t="s">
        <v>1693</v>
      </c>
    </row>
    <row r="3744" spans="1:4" x14ac:dyDescent="0.2">
      <c r="A3744" t="s">
        <v>1605</v>
      </c>
      <c r="B3744">
        <v>12.9</v>
      </c>
      <c r="C3744">
        <v>-0.1</v>
      </c>
    </row>
    <row r="3745" spans="1:4" x14ac:dyDescent="0.2">
      <c r="A3745" t="s">
        <v>1605</v>
      </c>
      <c r="B3745">
        <v>26.6</v>
      </c>
      <c r="C3745">
        <v>-0.1</v>
      </c>
    </row>
    <row r="3746" spans="1:4" x14ac:dyDescent="0.2">
      <c r="A3746" t="s">
        <v>70</v>
      </c>
      <c r="B3746">
        <v>30.25</v>
      </c>
      <c r="C3746" t="s">
        <v>1617</v>
      </c>
    </row>
    <row r="3747" spans="1:4" x14ac:dyDescent="0.2">
      <c r="A3747" t="s">
        <v>70</v>
      </c>
      <c r="B3747">
        <v>25.2</v>
      </c>
      <c r="C3747">
        <v>-0.2</v>
      </c>
    </row>
    <row r="3748" spans="1:4" x14ac:dyDescent="0.2">
      <c r="A3748" t="s">
        <v>1719</v>
      </c>
      <c r="B3748" t="s">
        <v>1644</v>
      </c>
      <c r="C3748">
        <v>15</v>
      </c>
      <c r="D3748">
        <v>0.2</v>
      </c>
    </row>
    <row r="3749" spans="1:4" x14ac:dyDescent="0.2">
      <c r="A3749" t="s">
        <v>1688</v>
      </c>
      <c r="B3749">
        <v>34.6</v>
      </c>
      <c r="C3749" t="s">
        <v>1584</v>
      </c>
    </row>
    <row r="3750" spans="1:4" x14ac:dyDescent="0.2">
      <c r="A3750" t="s">
        <v>57</v>
      </c>
      <c r="B3750" t="s">
        <v>1877</v>
      </c>
    </row>
    <row r="3751" spans="1:4" x14ac:dyDescent="0.2">
      <c r="A3751" t="s">
        <v>131</v>
      </c>
      <c r="B3751">
        <v>9.6999999999999993</v>
      </c>
      <c r="C3751" t="s">
        <v>1604</v>
      </c>
    </row>
    <row r="3752" spans="1:4" x14ac:dyDescent="0.2">
      <c r="A3752" t="s">
        <v>207</v>
      </c>
      <c r="B3752">
        <v>17</v>
      </c>
      <c r="C3752" t="s">
        <v>1604</v>
      </c>
    </row>
    <row r="3753" spans="1:4" x14ac:dyDescent="0.2">
      <c r="A3753" t="s">
        <v>120</v>
      </c>
      <c r="B3753" t="s">
        <v>1571</v>
      </c>
      <c r="C3753">
        <v>0.25</v>
      </c>
    </row>
    <row r="3754" spans="1:4" x14ac:dyDescent="0.2">
      <c r="A3754" t="s">
        <v>72</v>
      </c>
      <c r="B3754" t="s">
        <v>1571</v>
      </c>
      <c r="C3754">
        <v>0.4</v>
      </c>
    </row>
    <row r="3755" spans="1:4" x14ac:dyDescent="0.2">
      <c r="A3755" t="s">
        <v>118</v>
      </c>
      <c r="B3755" t="s">
        <v>1655</v>
      </c>
      <c r="C3755">
        <v>25</v>
      </c>
    </row>
    <row r="3756" spans="1:4" x14ac:dyDescent="0.2">
      <c r="A3756" t="s">
        <v>110</v>
      </c>
      <c r="B3756" t="s">
        <v>1603</v>
      </c>
    </row>
    <row r="3757" spans="1:4" x14ac:dyDescent="0.2">
      <c r="A3757" t="s">
        <v>169</v>
      </c>
      <c r="B3757" t="s">
        <v>1603</v>
      </c>
    </row>
    <row r="3758" spans="1:4" x14ac:dyDescent="0.2">
      <c r="A3758" t="s">
        <v>52</v>
      </c>
      <c r="B3758">
        <v>23.4</v>
      </c>
      <c r="C3758" t="s">
        <v>1584</v>
      </c>
    </row>
    <row r="3759" spans="1:4" x14ac:dyDescent="0.2">
      <c r="A3759" t="s">
        <v>52</v>
      </c>
      <c r="B3759">
        <v>7.28</v>
      </c>
      <c r="C3759" t="s">
        <v>1585</v>
      </c>
    </row>
    <row r="3760" spans="1:4" x14ac:dyDescent="0.2">
      <c r="A3760" t="s">
        <v>57</v>
      </c>
      <c r="B3760" t="s">
        <v>1878</v>
      </c>
    </row>
    <row r="3761" spans="1:4" x14ac:dyDescent="0.2">
      <c r="A3761" t="s">
        <v>1879</v>
      </c>
      <c r="B3761" t="s">
        <v>1571</v>
      </c>
      <c r="C3761">
        <v>1.5</v>
      </c>
    </row>
    <row r="3762" spans="1:4" x14ac:dyDescent="0.2">
      <c r="A3762" t="s">
        <v>79</v>
      </c>
      <c r="B3762">
        <v>0.1</v>
      </c>
    </row>
    <row r="3763" spans="1:4" x14ac:dyDescent="0.2">
      <c r="A3763" t="s">
        <v>588</v>
      </c>
      <c r="B3763" t="s">
        <v>1880</v>
      </c>
    </row>
    <row r="3764" spans="1:4" x14ac:dyDescent="0.2">
      <c r="A3764" t="s">
        <v>52</v>
      </c>
      <c r="B3764">
        <v>8</v>
      </c>
      <c r="C3764" t="s">
        <v>1693</v>
      </c>
    </row>
    <row r="3765" spans="1:4" x14ac:dyDescent="0.2">
      <c r="A3765" t="s">
        <v>1605</v>
      </c>
      <c r="B3765">
        <v>12.9</v>
      </c>
      <c r="C3765">
        <v>-0.1</v>
      </c>
    </row>
    <row r="3766" spans="1:4" x14ac:dyDescent="0.2">
      <c r="A3766" t="s">
        <v>1605</v>
      </c>
      <c r="B3766">
        <v>26.6</v>
      </c>
      <c r="C3766">
        <v>-0.1</v>
      </c>
    </row>
    <row r="3767" spans="1:4" x14ac:dyDescent="0.2">
      <c r="A3767" t="s">
        <v>70</v>
      </c>
      <c r="B3767">
        <v>30.25</v>
      </c>
      <c r="C3767" t="s">
        <v>1617</v>
      </c>
    </row>
    <row r="3768" spans="1:4" x14ac:dyDescent="0.2">
      <c r="A3768" t="s">
        <v>70</v>
      </c>
      <c r="B3768">
        <v>25.2</v>
      </c>
      <c r="C3768">
        <v>-0.2</v>
      </c>
    </row>
    <row r="3769" spans="1:4" x14ac:dyDescent="0.2">
      <c r="A3769" t="s">
        <v>1719</v>
      </c>
      <c r="B3769" t="s">
        <v>1644</v>
      </c>
      <c r="C3769">
        <v>15</v>
      </c>
      <c r="D3769">
        <v>0.2</v>
      </c>
    </row>
    <row r="3770" spans="1:4" x14ac:dyDescent="0.2">
      <c r="A3770" t="s">
        <v>1688</v>
      </c>
      <c r="B3770" t="s">
        <v>1881</v>
      </c>
    </row>
    <row r="3771" spans="1:4" x14ac:dyDescent="0.2">
      <c r="A3771" t="s">
        <v>57</v>
      </c>
      <c r="B3771">
        <v>18.8</v>
      </c>
      <c r="C3771">
        <f>0.015/-0.06</f>
        <v>-0.25</v>
      </c>
    </row>
    <row r="3772" spans="1:4" x14ac:dyDescent="0.2">
      <c r="A3772" t="s">
        <v>57</v>
      </c>
      <c r="B3772" t="s">
        <v>1882</v>
      </c>
    </row>
    <row r="3773" spans="1:4" x14ac:dyDescent="0.2">
      <c r="A3773" t="s">
        <v>120</v>
      </c>
      <c r="B3773">
        <v>0.02</v>
      </c>
      <c r="C3773" t="s">
        <v>1593</v>
      </c>
      <c r="D3773" t="s">
        <v>1594</v>
      </c>
    </row>
    <row r="3774" spans="1:4" x14ac:dyDescent="0.2">
      <c r="A3774" t="s">
        <v>131</v>
      </c>
      <c r="B3774">
        <v>9.6999999999999993</v>
      </c>
      <c r="C3774" t="s">
        <v>1604</v>
      </c>
    </row>
    <row r="3775" spans="1:4" x14ac:dyDescent="0.2">
      <c r="A3775" t="s">
        <v>207</v>
      </c>
      <c r="B3775">
        <v>17</v>
      </c>
      <c r="C3775" t="s">
        <v>1604</v>
      </c>
    </row>
    <row r="3776" spans="1:4" x14ac:dyDescent="0.2">
      <c r="A3776" t="s">
        <v>1883</v>
      </c>
      <c r="B3776">
        <v>22</v>
      </c>
      <c r="C3776" t="s">
        <v>1656</v>
      </c>
    </row>
    <row r="3777" spans="1:7" x14ac:dyDescent="0.2">
      <c r="A3777" t="s">
        <v>197</v>
      </c>
      <c r="B3777">
        <v>0.25</v>
      </c>
    </row>
    <row r="3778" spans="1:7" x14ac:dyDescent="0.2">
      <c r="A3778" t="s">
        <v>120</v>
      </c>
      <c r="B3778" t="s">
        <v>1571</v>
      </c>
      <c r="C3778">
        <v>0.2</v>
      </c>
    </row>
    <row r="3779" spans="1:7" x14ac:dyDescent="0.2">
      <c r="A3779" t="s">
        <v>72</v>
      </c>
      <c r="B3779" t="s">
        <v>1571</v>
      </c>
      <c r="C3779">
        <v>0.4</v>
      </c>
    </row>
    <row r="3780" spans="1:7" x14ac:dyDescent="0.2">
      <c r="A3780" t="s">
        <v>118</v>
      </c>
      <c r="B3780" t="s">
        <v>1655</v>
      </c>
      <c r="C3780">
        <v>16</v>
      </c>
      <c r="D3780" t="s">
        <v>1620</v>
      </c>
      <c r="E3780" t="s">
        <v>1655</v>
      </c>
      <c r="F3780">
        <v>25</v>
      </c>
    </row>
    <row r="3781" spans="1:7" x14ac:dyDescent="0.2">
      <c r="A3781" t="s">
        <v>240</v>
      </c>
    </row>
    <row r="3782" spans="1:7" x14ac:dyDescent="0.2">
      <c r="A3782" t="s">
        <v>1860</v>
      </c>
      <c r="B3782" t="s">
        <v>1884</v>
      </c>
    </row>
    <row r="3783" spans="1:7" x14ac:dyDescent="0.2">
      <c r="A3783">
        <v>2</v>
      </c>
      <c r="B3783" t="s">
        <v>1123</v>
      </c>
      <c r="C3783" t="s">
        <v>1885</v>
      </c>
      <c r="D3783" t="s">
        <v>1813</v>
      </c>
      <c r="E3783" t="s">
        <v>1886</v>
      </c>
      <c r="F3783" t="s">
        <v>28</v>
      </c>
      <c r="G3783" t="s">
        <v>1814</v>
      </c>
    </row>
    <row r="3784" spans="1:7" x14ac:dyDescent="0.2">
      <c r="A3784" t="s">
        <v>241</v>
      </c>
    </row>
    <row r="3785" spans="1:7" x14ac:dyDescent="0.2">
      <c r="A3785" t="s">
        <v>52</v>
      </c>
      <c r="B3785" t="s">
        <v>1887</v>
      </c>
    </row>
    <row r="3786" spans="1:7" x14ac:dyDescent="0.2">
      <c r="A3786" t="s">
        <v>1888</v>
      </c>
      <c r="B3786">
        <v>0.83</v>
      </c>
      <c r="C3786">
        <v>0.06</v>
      </c>
    </row>
    <row r="3787" spans="1:7" x14ac:dyDescent="0.2">
      <c r="A3787" t="s">
        <v>52</v>
      </c>
      <c r="B3787">
        <v>7</v>
      </c>
      <c r="C3787" t="s">
        <v>1585</v>
      </c>
    </row>
    <row r="3788" spans="1:7" x14ac:dyDescent="0.2">
      <c r="A3788" t="s">
        <v>57</v>
      </c>
      <c r="B3788" t="s">
        <v>1878</v>
      </c>
    </row>
    <row r="3789" spans="1:7" x14ac:dyDescent="0.2">
      <c r="A3789" t="s">
        <v>70</v>
      </c>
      <c r="B3789">
        <v>6</v>
      </c>
      <c r="C3789" t="s">
        <v>1604</v>
      </c>
    </row>
    <row r="3790" spans="1:7" x14ac:dyDescent="0.2">
      <c r="A3790" t="s">
        <v>1605</v>
      </c>
      <c r="B3790">
        <v>12</v>
      </c>
      <c r="C3790" t="s">
        <v>1604</v>
      </c>
    </row>
    <row r="3791" spans="1:7" x14ac:dyDescent="0.2">
      <c r="A3791" t="s">
        <v>1879</v>
      </c>
      <c r="B3791" t="s">
        <v>1571</v>
      </c>
      <c r="C3791">
        <v>1.5</v>
      </c>
    </row>
    <row r="3792" spans="1:7" x14ac:dyDescent="0.2">
      <c r="A3792" t="s">
        <v>79</v>
      </c>
      <c r="B3792">
        <v>0.1</v>
      </c>
    </row>
    <row r="3793" spans="1:4" x14ac:dyDescent="0.2">
      <c r="A3793" t="s">
        <v>1605</v>
      </c>
      <c r="B3793">
        <v>12.9</v>
      </c>
      <c r="C3793">
        <v>-0.3</v>
      </c>
    </row>
    <row r="3794" spans="1:4" x14ac:dyDescent="0.2">
      <c r="A3794" t="s">
        <v>1575</v>
      </c>
      <c r="B3794" t="s">
        <v>1576</v>
      </c>
      <c r="C3794" t="s">
        <v>1577</v>
      </c>
      <c r="D3794" t="s">
        <v>1578</v>
      </c>
    </row>
    <row r="3795" spans="1:4" x14ac:dyDescent="0.2">
      <c r="A3795" t="s">
        <v>882</v>
      </c>
      <c r="B3795" t="s">
        <v>1579</v>
      </c>
      <c r="C3795" t="s">
        <v>1580</v>
      </c>
    </row>
    <row r="3796" spans="1:4" x14ac:dyDescent="0.2">
      <c r="A3796" t="s">
        <v>114</v>
      </c>
      <c r="B3796">
        <v>67.099999999999994</v>
      </c>
      <c r="C3796" t="s">
        <v>1583</v>
      </c>
    </row>
    <row r="3797" spans="1:4" x14ac:dyDescent="0.2">
      <c r="A3797" t="s">
        <v>52</v>
      </c>
      <c r="B3797">
        <v>48.174999999999997</v>
      </c>
      <c r="C3797" t="s">
        <v>1583</v>
      </c>
    </row>
    <row r="3798" spans="1:4" x14ac:dyDescent="0.2">
      <c r="A3798" t="s">
        <v>70</v>
      </c>
      <c r="B3798">
        <v>4.024</v>
      </c>
      <c r="C3798" t="s">
        <v>1862</v>
      </c>
    </row>
    <row r="3799" spans="1:4" x14ac:dyDescent="0.2">
      <c r="A3799" t="s">
        <v>1605</v>
      </c>
      <c r="B3799" t="s">
        <v>1889</v>
      </c>
    </row>
    <row r="3800" spans="1:4" x14ac:dyDescent="0.2">
      <c r="A3800" t="s">
        <v>1605</v>
      </c>
      <c r="B3800">
        <v>13.025</v>
      </c>
      <c r="C3800" t="s">
        <v>1606</v>
      </c>
    </row>
    <row r="3801" spans="1:4" x14ac:dyDescent="0.2">
      <c r="A3801" t="s">
        <v>1605</v>
      </c>
      <c r="B3801">
        <v>13.6</v>
      </c>
      <c r="C3801" t="s">
        <v>1583</v>
      </c>
    </row>
    <row r="3802" spans="1:4" x14ac:dyDescent="0.2">
      <c r="A3802" t="s">
        <v>52</v>
      </c>
      <c r="B3802">
        <v>9.5</v>
      </c>
      <c r="C3802" t="s">
        <v>1585</v>
      </c>
    </row>
    <row r="3803" spans="1:4" x14ac:dyDescent="0.2">
      <c r="A3803" t="s">
        <v>52</v>
      </c>
      <c r="B3803">
        <v>29.7</v>
      </c>
      <c r="C3803" t="s">
        <v>1584</v>
      </c>
    </row>
    <row r="3804" spans="1:4" x14ac:dyDescent="0.2">
      <c r="A3804" t="s">
        <v>52</v>
      </c>
      <c r="B3804">
        <v>8</v>
      </c>
      <c r="C3804" t="s">
        <v>1585</v>
      </c>
    </row>
    <row r="3805" spans="1:4" x14ac:dyDescent="0.2">
      <c r="A3805" t="s">
        <v>1605</v>
      </c>
      <c r="B3805">
        <v>5.9</v>
      </c>
      <c r="C3805" t="s">
        <v>1583</v>
      </c>
    </row>
    <row r="3806" spans="1:4" x14ac:dyDescent="0.2">
      <c r="A3806" t="s">
        <v>1605</v>
      </c>
      <c r="B3806">
        <v>2</v>
      </c>
      <c r="C3806" t="s">
        <v>1634</v>
      </c>
      <c r="D3806">
        <v>0.2</v>
      </c>
    </row>
    <row r="3807" spans="1:4" x14ac:dyDescent="0.2">
      <c r="A3807" t="s">
        <v>173</v>
      </c>
      <c r="B3807">
        <v>7.5</v>
      </c>
      <c r="C3807" t="s">
        <v>1604</v>
      </c>
    </row>
    <row r="3808" spans="1:4" x14ac:dyDescent="0.2">
      <c r="A3808" t="s">
        <v>597</v>
      </c>
      <c r="B3808">
        <v>0.2</v>
      </c>
      <c r="C3808" t="s">
        <v>1583</v>
      </c>
    </row>
    <row r="3809" spans="1:4" x14ac:dyDescent="0.2">
      <c r="A3809" t="s">
        <v>1633</v>
      </c>
      <c r="B3809" t="s">
        <v>1890</v>
      </c>
    </row>
    <row r="3810" spans="1:4" x14ac:dyDescent="0.2">
      <c r="A3810" t="s">
        <v>1633</v>
      </c>
      <c r="B3810" t="s">
        <v>1891</v>
      </c>
    </row>
    <row r="3811" spans="1:4" x14ac:dyDescent="0.2">
      <c r="A3811" t="s">
        <v>1633</v>
      </c>
      <c r="B3811" t="s">
        <v>1892</v>
      </c>
    </row>
    <row r="3812" spans="1:4" x14ac:dyDescent="0.2">
      <c r="A3812" t="s">
        <v>77</v>
      </c>
      <c r="B3812" t="s">
        <v>1893</v>
      </c>
      <c r="C3812" t="s">
        <v>1634</v>
      </c>
      <c r="D3812" t="s">
        <v>1894</v>
      </c>
    </row>
    <row r="3813" spans="1:4" x14ac:dyDescent="0.2">
      <c r="A3813" t="s">
        <v>57</v>
      </c>
      <c r="B3813">
        <v>17.95</v>
      </c>
      <c r="C3813" t="s">
        <v>1583</v>
      </c>
    </row>
    <row r="3814" spans="1:4" x14ac:dyDescent="0.2">
      <c r="A3814" t="s">
        <v>57</v>
      </c>
      <c r="B3814">
        <v>18.79</v>
      </c>
      <c r="C3814" t="s">
        <v>1658</v>
      </c>
    </row>
    <row r="3815" spans="1:4" x14ac:dyDescent="0.2">
      <c r="A3815" t="s">
        <v>57</v>
      </c>
      <c r="B3815">
        <v>18.8</v>
      </c>
      <c r="C3815" t="s">
        <v>1658</v>
      </c>
    </row>
    <row r="3816" spans="1:4" x14ac:dyDescent="0.2">
      <c r="A3816" t="s">
        <v>207</v>
      </c>
      <c r="B3816">
        <v>16.75</v>
      </c>
      <c r="C3816" t="s">
        <v>1658</v>
      </c>
    </row>
    <row r="3817" spans="1:4" x14ac:dyDescent="0.2">
      <c r="A3817" t="s">
        <v>207</v>
      </c>
      <c r="B3817">
        <v>16.945</v>
      </c>
      <c r="C3817" t="s">
        <v>1863</v>
      </c>
    </row>
    <row r="3818" spans="1:4" x14ac:dyDescent="0.2">
      <c r="A3818" t="s">
        <v>207</v>
      </c>
      <c r="B3818">
        <v>16</v>
      </c>
      <c r="C3818" t="s">
        <v>1585</v>
      </c>
    </row>
    <row r="3819" spans="1:4" x14ac:dyDescent="0.2">
      <c r="A3819" t="s">
        <v>57</v>
      </c>
      <c r="B3819">
        <v>32.774999999999999</v>
      </c>
      <c r="C3819" t="s">
        <v>1584</v>
      </c>
    </row>
    <row r="3820" spans="1:4" x14ac:dyDescent="0.2">
      <c r="A3820" t="s">
        <v>119</v>
      </c>
      <c r="B3820" t="s">
        <v>1895</v>
      </c>
    </row>
    <row r="3821" spans="1:4" x14ac:dyDescent="0.2">
      <c r="A3821" t="s">
        <v>119</v>
      </c>
      <c r="B3821" t="s">
        <v>1896</v>
      </c>
    </row>
    <row r="3822" spans="1:4" x14ac:dyDescent="0.2">
      <c r="A3822" t="s">
        <v>70</v>
      </c>
      <c r="B3822">
        <v>8</v>
      </c>
      <c r="C3822" t="s">
        <v>1584</v>
      </c>
    </row>
    <row r="3823" spans="1:4" x14ac:dyDescent="0.2">
      <c r="A3823" t="s">
        <v>70</v>
      </c>
      <c r="B3823">
        <v>16.100000000000001</v>
      </c>
      <c r="C3823" t="s">
        <v>1583</v>
      </c>
    </row>
    <row r="3824" spans="1:4" x14ac:dyDescent="0.2">
      <c r="A3824" t="s">
        <v>70</v>
      </c>
      <c r="B3824">
        <v>30.774999999999999</v>
      </c>
      <c r="C3824" t="s">
        <v>1583</v>
      </c>
    </row>
    <row r="3825" spans="1:5" x14ac:dyDescent="0.2">
      <c r="A3825" t="s">
        <v>131</v>
      </c>
      <c r="B3825">
        <v>2.2999999999999998</v>
      </c>
      <c r="C3825" t="s">
        <v>1584</v>
      </c>
    </row>
    <row r="3826" spans="1:5" x14ac:dyDescent="0.2">
      <c r="A3826" t="s">
        <v>131</v>
      </c>
      <c r="B3826">
        <v>2.2000000000000002</v>
      </c>
      <c r="C3826" t="s">
        <v>1584</v>
      </c>
    </row>
    <row r="3827" spans="1:5" x14ac:dyDescent="0.2">
      <c r="A3827" t="s">
        <v>120</v>
      </c>
      <c r="B3827" t="s">
        <v>1571</v>
      </c>
      <c r="C3827">
        <v>0.05</v>
      </c>
      <c r="D3827" t="s">
        <v>1593</v>
      </c>
      <c r="E3827" t="s">
        <v>28</v>
      </c>
    </row>
    <row r="3828" spans="1:5" x14ac:dyDescent="0.2">
      <c r="A3828" t="s">
        <v>1630</v>
      </c>
      <c r="B3828" t="s">
        <v>1644</v>
      </c>
      <c r="C3828" t="s">
        <v>1897</v>
      </c>
    </row>
    <row r="3829" spans="1:5" x14ac:dyDescent="0.2">
      <c r="A3829" t="s">
        <v>70</v>
      </c>
      <c r="B3829" t="s">
        <v>1898</v>
      </c>
    </row>
    <row r="3830" spans="1:5" x14ac:dyDescent="0.2">
      <c r="A3830" t="s">
        <v>70</v>
      </c>
      <c r="B3830">
        <v>5.83</v>
      </c>
      <c r="C3830" t="s">
        <v>1601</v>
      </c>
    </row>
    <row r="3831" spans="1:5" x14ac:dyDescent="0.2">
      <c r="A3831" t="s">
        <v>70</v>
      </c>
      <c r="B3831" t="s">
        <v>1899</v>
      </c>
    </row>
    <row r="3832" spans="1:5" x14ac:dyDescent="0.2">
      <c r="A3832" t="s">
        <v>156</v>
      </c>
      <c r="B3832" t="s">
        <v>1900</v>
      </c>
      <c r="C3832" t="s">
        <v>1901</v>
      </c>
    </row>
    <row r="3833" spans="1:5" x14ac:dyDescent="0.2">
      <c r="A3833" t="s">
        <v>117</v>
      </c>
      <c r="B3833" t="s">
        <v>1571</v>
      </c>
      <c r="C3833">
        <v>0.03</v>
      </c>
      <c r="D3833" t="s">
        <v>1593</v>
      </c>
      <c r="E3833" t="s">
        <v>1594</v>
      </c>
    </row>
    <row r="3834" spans="1:5" x14ac:dyDescent="0.2">
      <c r="A3834" t="s">
        <v>1902</v>
      </c>
      <c r="B3834">
        <v>5.0000000000000001E-3</v>
      </c>
      <c r="C3834" t="s">
        <v>1634</v>
      </c>
      <c r="D3834">
        <v>4.0000000000000001E-3</v>
      </c>
    </row>
    <row r="3835" spans="1:5" x14ac:dyDescent="0.2">
      <c r="A3835" t="s">
        <v>243</v>
      </c>
      <c r="B3835" t="s">
        <v>1571</v>
      </c>
      <c r="C3835">
        <v>0.04</v>
      </c>
      <c r="D3835" t="s">
        <v>1594</v>
      </c>
    </row>
    <row r="3836" spans="1:5" x14ac:dyDescent="0.2">
      <c r="A3836" t="s">
        <v>118</v>
      </c>
      <c r="B3836" t="s">
        <v>1571</v>
      </c>
      <c r="C3836" t="s">
        <v>1655</v>
      </c>
      <c r="D3836">
        <v>10</v>
      </c>
    </row>
    <row r="3837" spans="1:5" x14ac:dyDescent="0.2">
      <c r="A3837" t="s">
        <v>115</v>
      </c>
      <c r="B3837">
        <v>1.0249999999999999</v>
      </c>
      <c r="C3837" t="s">
        <v>1658</v>
      </c>
    </row>
    <row r="3838" spans="1:5" x14ac:dyDescent="0.2">
      <c r="A3838" t="s">
        <v>173</v>
      </c>
      <c r="B3838" t="s">
        <v>1903</v>
      </c>
    </row>
    <row r="3839" spans="1:5" x14ac:dyDescent="0.2">
      <c r="A3839" t="s">
        <v>110</v>
      </c>
    </row>
    <row r="3840" spans="1:5" x14ac:dyDescent="0.2">
      <c r="A3840" t="s">
        <v>120</v>
      </c>
      <c r="B3840" t="s">
        <v>1702</v>
      </c>
      <c r="C3840" t="s">
        <v>1594</v>
      </c>
      <c r="D3840" t="s">
        <v>1904</v>
      </c>
      <c r="E3840" t="s">
        <v>1905</v>
      </c>
    </row>
    <row r="3841" spans="1:5" x14ac:dyDescent="0.2">
      <c r="A3841" t="s">
        <v>120</v>
      </c>
      <c r="B3841" t="s">
        <v>1702</v>
      </c>
      <c r="C3841" t="s">
        <v>1594</v>
      </c>
      <c r="D3841" t="s">
        <v>1906</v>
      </c>
      <c r="E3841" t="s">
        <v>1907</v>
      </c>
    </row>
    <row r="3842" spans="1:5" x14ac:dyDescent="0.2">
      <c r="A3842" t="s">
        <v>173</v>
      </c>
      <c r="B3842" s="10">
        <v>45421</v>
      </c>
      <c r="C3842" t="s">
        <v>1634</v>
      </c>
      <c r="D3842" t="s">
        <v>1908</v>
      </c>
    </row>
    <row r="3843" spans="1:5" x14ac:dyDescent="0.2">
      <c r="A3843" t="s">
        <v>197</v>
      </c>
      <c r="B3843" t="s">
        <v>1571</v>
      </c>
      <c r="C3843">
        <v>0.5</v>
      </c>
    </row>
    <row r="3844" spans="1:5" x14ac:dyDescent="0.2">
      <c r="A3844" t="s">
        <v>244</v>
      </c>
    </row>
    <row r="3845" spans="1:5" x14ac:dyDescent="0.2">
      <c r="A3845" t="s">
        <v>50</v>
      </c>
      <c r="B3845">
        <v>53.65</v>
      </c>
      <c r="C3845" t="s">
        <v>1613</v>
      </c>
    </row>
    <row r="3846" spans="1:5" x14ac:dyDescent="0.2">
      <c r="A3846" t="s">
        <v>52</v>
      </c>
      <c r="B3846">
        <v>8.1999999999999993</v>
      </c>
      <c r="C3846">
        <v>0.2</v>
      </c>
    </row>
    <row r="3847" spans="1:5" x14ac:dyDescent="0.2">
      <c r="A3847" t="s">
        <v>52</v>
      </c>
      <c r="B3847">
        <v>3.2</v>
      </c>
      <c r="C3847" t="s">
        <v>1606</v>
      </c>
    </row>
    <row r="3848" spans="1:5" x14ac:dyDescent="0.2">
      <c r="A3848" t="s">
        <v>1605</v>
      </c>
      <c r="B3848">
        <v>13.25</v>
      </c>
      <c r="C3848">
        <v>1</v>
      </c>
    </row>
    <row r="3849" spans="1:5" x14ac:dyDescent="0.2">
      <c r="A3849" t="s">
        <v>1605</v>
      </c>
      <c r="B3849">
        <v>38.450000000000003</v>
      </c>
      <c r="C3849">
        <v>1</v>
      </c>
    </row>
    <row r="3850" spans="1:5" x14ac:dyDescent="0.2">
      <c r="A3850" t="s">
        <v>1909</v>
      </c>
      <c r="B3850">
        <v>13.5</v>
      </c>
      <c r="C3850">
        <v>0.02</v>
      </c>
      <c r="D3850" t="s">
        <v>1620</v>
      </c>
      <c r="E3850">
        <v>7.0000000000000007E-2</v>
      </c>
    </row>
    <row r="3851" spans="1:5" x14ac:dyDescent="0.2">
      <c r="A3851" t="s">
        <v>70</v>
      </c>
      <c r="B3851">
        <v>13.1</v>
      </c>
      <c r="C3851" t="s">
        <v>1864</v>
      </c>
      <c r="D3851">
        <v>0.18</v>
      </c>
    </row>
    <row r="3852" spans="1:5" x14ac:dyDescent="0.2">
      <c r="A3852" t="s">
        <v>70</v>
      </c>
      <c r="B3852">
        <v>12.8</v>
      </c>
      <c r="C3852" t="s">
        <v>1864</v>
      </c>
      <c r="D3852">
        <v>0.18</v>
      </c>
    </row>
    <row r="3853" spans="1:5" x14ac:dyDescent="0.2">
      <c r="A3853" t="s">
        <v>57</v>
      </c>
      <c r="B3853">
        <v>17.600000000000001</v>
      </c>
      <c r="C3853" t="s">
        <v>1910</v>
      </c>
      <c r="D3853">
        <v>-0.43</v>
      </c>
    </row>
    <row r="3854" spans="1:5" x14ac:dyDescent="0.2">
      <c r="A3854" t="s">
        <v>57</v>
      </c>
      <c r="B3854">
        <v>15</v>
      </c>
      <c r="C3854">
        <v>-0.01</v>
      </c>
      <c r="D3854" t="s">
        <v>1911</v>
      </c>
    </row>
    <row r="3855" spans="1:5" x14ac:dyDescent="0.2">
      <c r="A3855" t="s">
        <v>57</v>
      </c>
      <c r="B3855">
        <v>14.5</v>
      </c>
      <c r="C3855" t="s">
        <v>1866</v>
      </c>
      <c r="D3855">
        <v>-0.18</v>
      </c>
    </row>
    <row r="3856" spans="1:5" x14ac:dyDescent="0.2">
      <c r="A3856" t="s">
        <v>57</v>
      </c>
      <c r="B3856">
        <v>14.4</v>
      </c>
      <c r="C3856" t="s">
        <v>1866</v>
      </c>
      <c r="D3856">
        <v>-0.18</v>
      </c>
    </row>
    <row r="3857" spans="1:4" x14ac:dyDescent="0.2">
      <c r="A3857" t="s">
        <v>120</v>
      </c>
      <c r="B3857" t="s">
        <v>1571</v>
      </c>
      <c r="C3857">
        <v>0.1</v>
      </c>
    </row>
    <row r="3858" spans="1:4" x14ac:dyDescent="0.2">
      <c r="A3858" t="s">
        <v>59</v>
      </c>
      <c r="B3858" t="s">
        <v>1912</v>
      </c>
    </row>
    <row r="3859" spans="1:4" x14ac:dyDescent="0.2">
      <c r="A3859" t="s">
        <v>1913</v>
      </c>
      <c r="B3859" t="s">
        <v>1655</v>
      </c>
      <c r="C3859">
        <v>16</v>
      </c>
    </row>
    <row r="3860" spans="1:4" x14ac:dyDescent="0.2">
      <c r="A3860" t="s">
        <v>246</v>
      </c>
    </row>
    <row r="3861" spans="1:4" x14ac:dyDescent="0.2">
      <c r="A3861" t="s">
        <v>50</v>
      </c>
      <c r="B3861">
        <v>53.2</v>
      </c>
      <c r="C3861">
        <f>0.03/-0.02</f>
        <v>-1.5</v>
      </c>
    </row>
    <row r="3862" spans="1:4" x14ac:dyDescent="0.2">
      <c r="A3862" t="s">
        <v>52</v>
      </c>
      <c r="B3862">
        <v>7.33</v>
      </c>
      <c r="C3862" t="s">
        <v>1583</v>
      </c>
    </row>
    <row r="3863" spans="1:4" x14ac:dyDescent="0.2">
      <c r="A3863" t="s">
        <v>57</v>
      </c>
      <c r="B3863">
        <v>16.5</v>
      </c>
      <c r="C3863" t="s">
        <v>1866</v>
      </c>
      <c r="D3863" t="s">
        <v>1867</v>
      </c>
    </row>
    <row r="3864" spans="1:4" x14ac:dyDescent="0.2">
      <c r="A3864" t="s">
        <v>72</v>
      </c>
      <c r="B3864">
        <v>0.34</v>
      </c>
      <c r="C3864" t="s">
        <v>1812</v>
      </c>
    </row>
    <row r="3865" spans="1:4" x14ac:dyDescent="0.2">
      <c r="A3865" t="s">
        <v>52</v>
      </c>
      <c r="B3865">
        <v>0.8</v>
      </c>
      <c r="C3865" t="s">
        <v>1584</v>
      </c>
    </row>
    <row r="3866" spans="1:4" x14ac:dyDescent="0.2">
      <c r="A3866" t="s">
        <v>57</v>
      </c>
      <c r="B3866">
        <v>15</v>
      </c>
      <c r="C3866" t="s">
        <v>1866</v>
      </c>
      <c r="D3866" t="s">
        <v>1867</v>
      </c>
    </row>
    <row r="3867" spans="1:4" x14ac:dyDescent="0.2">
      <c r="A3867" t="s">
        <v>120</v>
      </c>
      <c r="B3867" t="s">
        <v>1571</v>
      </c>
      <c r="C3867">
        <v>0.1</v>
      </c>
    </row>
    <row r="3868" spans="1:4" x14ac:dyDescent="0.2">
      <c r="A3868" t="s">
        <v>1914</v>
      </c>
      <c r="B3868" t="s">
        <v>1572</v>
      </c>
      <c r="C3868" t="s">
        <v>1573</v>
      </c>
      <c r="D3868" t="s">
        <v>1574</v>
      </c>
    </row>
    <row r="3869" spans="1:4" x14ac:dyDescent="0.2">
      <c r="A3869" t="s">
        <v>50</v>
      </c>
      <c r="B3869">
        <v>53.37</v>
      </c>
      <c r="C3869">
        <v>0.05</v>
      </c>
    </row>
    <row r="3870" spans="1:4" x14ac:dyDescent="0.2">
      <c r="A3870" t="s">
        <v>72</v>
      </c>
      <c r="B3870" t="s">
        <v>1571</v>
      </c>
      <c r="C3870">
        <v>0.2</v>
      </c>
    </row>
    <row r="3871" spans="1:4" x14ac:dyDescent="0.2">
      <c r="A3871" t="s">
        <v>50</v>
      </c>
      <c r="B3871">
        <v>37.700000000000003</v>
      </c>
      <c r="C3871">
        <v>0.2</v>
      </c>
    </row>
    <row r="3872" spans="1:4" x14ac:dyDescent="0.2">
      <c r="A3872" t="s">
        <v>52</v>
      </c>
      <c r="B3872">
        <v>5.5</v>
      </c>
      <c r="C3872" t="s">
        <v>1915</v>
      </c>
    </row>
    <row r="3873" spans="1:6" x14ac:dyDescent="0.2">
      <c r="A3873" t="s">
        <v>52</v>
      </c>
      <c r="B3873">
        <v>15.25</v>
      </c>
      <c r="C3873" t="s">
        <v>1614</v>
      </c>
    </row>
    <row r="3874" spans="1:6" x14ac:dyDescent="0.2">
      <c r="A3874" t="s">
        <v>131</v>
      </c>
      <c r="B3874">
        <v>2.5</v>
      </c>
      <c r="C3874" t="s">
        <v>1656</v>
      </c>
    </row>
    <row r="3875" spans="1:6" x14ac:dyDescent="0.2">
      <c r="A3875" t="s">
        <v>52</v>
      </c>
      <c r="B3875">
        <v>17.8</v>
      </c>
      <c r="C3875" t="s">
        <v>1606</v>
      </c>
    </row>
    <row r="3876" spans="1:6" x14ac:dyDescent="0.2">
      <c r="A3876" t="s">
        <v>52</v>
      </c>
      <c r="B3876">
        <v>7.23</v>
      </c>
      <c r="C3876" t="s">
        <v>1726</v>
      </c>
    </row>
    <row r="3877" spans="1:6" x14ac:dyDescent="0.2">
      <c r="A3877" t="s">
        <v>1605</v>
      </c>
      <c r="B3877">
        <v>11.1</v>
      </c>
      <c r="C3877">
        <v>-0.2</v>
      </c>
    </row>
    <row r="3878" spans="1:6" x14ac:dyDescent="0.2">
      <c r="A3878" t="s">
        <v>70</v>
      </c>
      <c r="B3878">
        <v>12</v>
      </c>
      <c r="C3878" t="s">
        <v>1604</v>
      </c>
    </row>
    <row r="3879" spans="1:6" x14ac:dyDescent="0.2">
      <c r="A3879" t="s">
        <v>57</v>
      </c>
      <c r="B3879">
        <v>11.76</v>
      </c>
      <c r="C3879" t="s">
        <v>1614</v>
      </c>
    </row>
    <row r="3880" spans="1:6" x14ac:dyDescent="0.2">
      <c r="A3880" t="s">
        <v>57</v>
      </c>
      <c r="B3880">
        <v>12.45</v>
      </c>
      <c r="C3880" t="s">
        <v>1656</v>
      </c>
    </row>
    <row r="3881" spans="1:6" x14ac:dyDescent="0.2">
      <c r="A3881" t="s">
        <v>57</v>
      </c>
      <c r="B3881">
        <v>14.75</v>
      </c>
      <c r="C3881" t="s">
        <v>1656</v>
      </c>
    </row>
    <row r="3882" spans="1:6" x14ac:dyDescent="0.2">
      <c r="A3882" t="s">
        <v>57</v>
      </c>
      <c r="B3882">
        <v>18.100000000000001</v>
      </c>
      <c r="C3882">
        <v>-0.4</v>
      </c>
    </row>
    <row r="3883" spans="1:6" x14ac:dyDescent="0.2">
      <c r="A3883" t="s">
        <v>57</v>
      </c>
      <c r="B3883">
        <v>15.15</v>
      </c>
      <c r="C3883" t="s">
        <v>1656</v>
      </c>
    </row>
    <row r="3884" spans="1:6" x14ac:dyDescent="0.2">
      <c r="A3884" t="s">
        <v>57</v>
      </c>
      <c r="B3884">
        <v>18.75</v>
      </c>
      <c r="C3884" t="s">
        <v>1642</v>
      </c>
    </row>
    <row r="3885" spans="1:6" x14ac:dyDescent="0.2">
      <c r="A3885" t="s">
        <v>120</v>
      </c>
      <c r="B3885" t="s">
        <v>1571</v>
      </c>
      <c r="C3885">
        <v>0.1</v>
      </c>
    </row>
    <row r="3886" spans="1:6" x14ac:dyDescent="0.2">
      <c r="A3886" t="s">
        <v>59</v>
      </c>
      <c r="B3886" t="s">
        <v>1916</v>
      </c>
      <c r="C3886" t="s">
        <v>1123</v>
      </c>
      <c r="D3886">
        <v>1.5</v>
      </c>
      <c r="E3886" t="s">
        <v>1588</v>
      </c>
      <c r="F3886" t="s">
        <v>1917</v>
      </c>
    </row>
    <row r="3887" spans="1:6" x14ac:dyDescent="0.2">
      <c r="A3887" t="s">
        <v>246</v>
      </c>
    </row>
    <row r="3888" spans="1:6" x14ac:dyDescent="0.2">
      <c r="A3888" t="s">
        <v>118</v>
      </c>
      <c r="B3888" t="s">
        <v>1571</v>
      </c>
      <c r="C3888" t="s">
        <v>1655</v>
      </c>
      <c r="D3888">
        <v>4</v>
      </c>
    </row>
    <row r="3889" spans="1:4" x14ac:dyDescent="0.2">
      <c r="A3889" t="s">
        <v>71</v>
      </c>
      <c r="B3889">
        <v>31.75</v>
      </c>
      <c r="C3889" t="s">
        <v>1584</v>
      </c>
    </row>
    <row r="3890" spans="1:4" x14ac:dyDescent="0.2">
      <c r="A3890" t="s">
        <v>173</v>
      </c>
      <c r="B3890">
        <v>5.5</v>
      </c>
      <c r="C3890" t="s">
        <v>1584</v>
      </c>
    </row>
    <row r="3891" spans="1:4" x14ac:dyDescent="0.2">
      <c r="A3891" t="s">
        <v>71</v>
      </c>
      <c r="B3891">
        <v>11.39</v>
      </c>
      <c r="C3891" t="s">
        <v>1584</v>
      </c>
    </row>
    <row r="3892" spans="1:4" x14ac:dyDescent="0.2">
      <c r="A3892" t="s">
        <v>173</v>
      </c>
      <c r="B3892">
        <v>16.5</v>
      </c>
      <c r="C3892" t="s">
        <v>1584</v>
      </c>
    </row>
    <row r="3893" spans="1:4" x14ac:dyDescent="0.2">
      <c r="A3893" t="s">
        <v>173</v>
      </c>
      <c r="B3893">
        <v>1.5</v>
      </c>
      <c r="C3893" t="s">
        <v>1584</v>
      </c>
    </row>
    <row r="3894" spans="1:4" x14ac:dyDescent="0.2">
      <c r="A3894" t="s">
        <v>173</v>
      </c>
      <c r="B3894">
        <v>1</v>
      </c>
      <c r="C3894" t="s">
        <v>1584</v>
      </c>
    </row>
    <row r="3895" spans="1:4" x14ac:dyDescent="0.2">
      <c r="A3895" t="s">
        <v>173</v>
      </c>
      <c r="B3895">
        <v>4.5</v>
      </c>
      <c r="C3895" t="s">
        <v>1584</v>
      </c>
    </row>
    <row r="3896" spans="1:4" x14ac:dyDescent="0.2">
      <c r="A3896" t="s">
        <v>52</v>
      </c>
      <c r="B3896">
        <v>22</v>
      </c>
      <c r="C3896" t="s">
        <v>1584</v>
      </c>
    </row>
    <row r="3897" spans="1:4" x14ac:dyDescent="0.2">
      <c r="A3897" t="s">
        <v>52</v>
      </c>
      <c r="B3897">
        <v>19</v>
      </c>
      <c r="C3897" t="s">
        <v>1584</v>
      </c>
    </row>
    <row r="3898" spans="1:4" x14ac:dyDescent="0.2">
      <c r="A3898" t="s">
        <v>57</v>
      </c>
      <c r="B3898">
        <v>18.55</v>
      </c>
      <c r="C3898" t="s">
        <v>1583</v>
      </c>
    </row>
    <row r="3899" spans="1:4" x14ac:dyDescent="0.2">
      <c r="A3899" t="s">
        <v>120</v>
      </c>
      <c r="B3899" t="s">
        <v>1571</v>
      </c>
      <c r="C3899">
        <v>0.1</v>
      </c>
    </row>
    <row r="3900" spans="1:4" x14ac:dyDescent="0.2">
      <c r="A3900" t="s">
        <v>70</v>
      </c>
      <c r="B3900">
        <v>4</v>
      </c>
      <c r="C3900" t="s">
        <v>1601</v>
      </c>
    </row>
    <row r="3901" spans="1:4" x14ac:dyDescent="0.2">
      <c r="A3901" t="s">
        <v>70</v>
      </c>
      <c r="B3901">
        <v>6.45</v>
      </c>
      <c r="C3901" t="s">
        <v>1583</v>
      </c>
    </row>
    <row r="3902" spans="1:4" x14ac:dyDescent="0.2">
      <c r="A3902" t="s">
        <v>70</v>
      </c>
      <c r="B3902">
        <v>9.25</v>
      </c>
      <c r="C3902" t="s">
        <v>1609</v>
      </c>
    </row>
    <row r="3903" spans="1:4" x14ac:dyDescent="0.2">
      <c r="A3903" t="s">
        <v>70</v>
      </c>
      <c r="B3903">
        <v>12.74</v>
      </c>
      <c r="C3903" t="s">
        <v>1609</v>
      </c>
    </row>
    <row r="3904" spans="1:4" x14ac:dyDescent="0.2">
      <c r="A3904" t="s">
        <v>59</v>
      </c>
      <c r="B3904" t="s">
        <v>1916</v>
      </c>
      <c r="C3904" t="s">
        <v>1123</v>
      </c>
      <c r="D3904" t="s">
        <v>1918</v>
      </c>
    </row>
    <row r="3905" spans="1:4" x14ac:dyDescent="0.2">
      <c r="A3905" t="s">
        <v>110</v>
      </c>
      <c r="B3905" t="s">
        <v>1572</v>
      </c>
      <c r="C3905" t="s">
        <v>1573</v>
      </c>
      <c r="D3905" t="s">
        <v>1574</v>
      </c>
    </row>
    <row r="3906" spans="1:4" x14ac:dyDescent="0.2">
      <c r="A3906" t="s">
        <v>118</v>
      </c>
      <c r="B3906" t="s">
        <v>1571</v>
      </c>
      <c r="C3906" t="s">
        <v>1655</v>
      </c>
      <c r="D3906">
        <v>4</v>
      </c>
    </row>
    <row r="3907" spans="1:4" x14ac:dyDescent="0.2">
      <c r="A3907" t="s">
        <v>1605</v>
      </c>
      <c r="B3907">
        <v>30.75</v>
      </c>
      <c r="C3907" t="s">
        <v>1584</v>
      </c>
    </row>
    <row r="3908" spans="1:4" x14ac:dyDescent="0.2">
      <c r="A3908" t="s">
        <v>173</v>
      </c>
      <c r="B3908">
        <v>6.5</v>
      </c>
      <c r="C3908" t="s">
        <v>1584</v>
      </c>
    </row>
    <row r="3909" spans="1:4" x14ac:dyDescent="0.2">
      <c r="A3909" t="s">
        <v>1605</v>
      </c>
      <c r="B3909">
        <v>11.39</v>
      </c>
      <c r="C3909" t="s">
        <v>1584</v>
      </c>
    </row>
    <row r="3910" spans="1:4" x14ac:dyDescent="0.2">
      <c r="A3910" t="s">
        <v>1605</v>
      </c>
      <c r="B3910" s="10">
        <v>45427</v>
      </c>
      <c r="C3910" t="s">
        <v>1584</v>
      </c>
    </row>
    <row r="3911" spans="1:4" x14ac:dyDescent="0.2">
      <c r="A3911" t="s">
        <v>173</v>
      </c>
      <c r="B3911" s="10">
        <v>45413</v>
      </c>
      <c r="C3911" t="s">
        <v>1584</v>
      </c>
    </row>
    <row r="3912" spans="1:4" x14ac:dyDescent="0.2">
      <c r="A3912" t="s">
        <v>173</v>
      </c>
      <c r="B3912">
        <v>1</v>
      </c>
      <c r="C3912" t="s">
        <v>1584</v>
      </c>
    </row>
    <row r="3913" spans="1:4" x14ac:dyDescent="0.2">
      <c r="A3913" t="s">
        <v>173</v>
      </c>
      <c r="B3913" s="10">
        <v>45417</v>
      </c>
      <c r="C3913" t="s">
        <v>1584</v>
      </c>
    </row>
    <row r="3914" spans="1:4" x14ac:dyDescent="0.2">
      <c r="A3914" t="s">
        <v>52</v>
      </c>
      <c r="B3914">
        <v>22</v>
      </c>
      <c r="C3914" t="s">
        <v>1584</v>
      </c>
    </row>
    <row r="3915" spans="1:4" x14ac:dyDescent="0.2">
      <c r="A3915" t="s">
        <v>52</v>
      </c>
      <c r="B3915">
        <v>19</v>
      </c>
      <c r="C3915" t="s">
        <v>1584</v>
      </c>
    </row>
    <row r="3916" spans="1:4" x14ac:dyDescent="0.2">
      <c r="A3916" t="s">
        <v>57</v>
      </c>
      <c r="B3916" t="s">
        <v>1919</v>
      </c>
      <c r="C3916" t="s">
        <v>1583</v>
      </c>
    </row>
    <row r="3917" spans="1:4" x14ac:dyDescent="0.2">
      <c r="A3917" t="s">
        <v>120</v>
      </c>
      <c r="B3917" t="s">
        <v>1571</v>
      </c>
      <c r="C3917" t="s">
        <v>1920</v>
      </c>
    </row>
    <row r="3918" spans="1:4" x14ac:dyDescent="0.2">
      <c r="A3918" t="s">
        <v>70</v>
      </c>
      <c r="B3918">
        <v>4</v>
      </c>
      <c r="C3918" t="s">
        <v>1601</v>
      </c>
    </row>
    <row r="3919" spans="1:4" x14ac:dyDescent="0.2">
      <c r="A3919" t="s">
        <v>70</v>
      </c>
      <c r="B3919">
        <v>6.45</v>
      </c>
      <c r="C3919" t="s">
        <v>1583</v>
      </c>
    </row>
    <row r="3920" spans="1:4" x14ac:dyDescent="0.2">
      <c r="A3920" t="s">
        <v>70</v>
      </c>
      <c r="B3920">
        <v>9.25</v>
      </c>
      <c r="C3920" t="s">
        <v>1609</v>
      </c>
    </row>
    <row r="3921" spans="1:6" x14ac:dyDescent="0.2">
      <c r="A3921" t="s">
        <v>70</v>
      </c>
      <c r="B3921" s="11">
        <v>27364</v>
      </c>
      <c r="C3921" t="s">
        <v>1609</v>
      </c>
    </row>
    <row r="3922" spans="1:6" x14ac:dyDescent="0.2">
      <c r="A3922" t="s">
        <v>59</v>
      </c>
      <c r="B3922" t="s">
        <v>1916</v>
      </c>
      <c r="C3922" t="s">
        <v>1123</v>
      </c>
      <c r="D3922" t="s">
        <v>1918</v>
      </c>
    </row>
    <row r="3923" spans="1:6" x14ac:dyDescent="0.2">
      <c r="A3923" t="s">
        <v>50</v>
      </c>
      <c r="B3923">
        <v>37.700000000000003</v>
      </c>
      <c r="C3923">
        <v>0.2</v>
      </c>
    </row>
    <row r="3924" spans="1:6" x14ac:dyDescent="0.2">
      <c r="A3924" t="s">
        <v>52</v>
      </c>
      <c r="B3924">
        <v>15.25</v>
      </c>
      <c r="C3924" t="s">
        <v>1614</v>
      </c>
    </row>
    <row r="3925" spans="1:6" x14ac:dyDescent="0.2">
      <c r="A3925" t="s">
        <v>52</v>
      </c>
      <c r="B3925">
        <v>17.8</v>
      </c>
      <c r="C3925" t="s">
        <v>1606</v>
      </c>
    </row>
    <row r="3926" spans="1:6" x14ac:dyDescent="0.2">
      <c r="A3926" t="s">
        <v>52</v>
      </c>
      <c r="B3926">
        <v>7.23</v>
      </c>
      <c r="C3926" t="s">
        <v>1726</v>
      </c>
    </row>
    <row r="3927" spans="1:6" x14ac:dyDescent="0.2">
      <c r="A3927" t="s">
        <v>1605</v>
      </c>
      <c r="B3927">
        <v>11.1</v>
      </c>
      <c r="C3927">
        <v>-0.2</v>
      </c>
    </row>
    <row r="3928" spans="1:6" x14ac:dyDescent="0.2">
      <c r="A3928" t="s">
        <v>70</v>
      </c>
      <c r="B3928">
        <v>12</v>
      </c>
      <c r="C3928" t="s">
        <v>1604</v>
      </c>
    </row>
    <row r="3929" spans="1:6" x14ac:dyDescent="0.2">
      <c r="A3929" t="s">
        <v>57</v>
      </c>
      <c r="B3929">
        <v>11.76</v>
      </c>
      <c r="C3929" t="s">
        <v>1614</v>
      </c>
    </row>
    <row r="3930" spans="1:6" x14ac:dyDescent="0.2">
      <c r="A3930" t="s">
        <v>57</v>
      </c>
      <c r="B3930">
        <v>12.45</v>
      </c>
      <c r="C3930" t="s">
        <v>1656</v>
      </c>
    </row>
    <row r="3931" spans="1:6" x14ac:dyDescent="0.2">
      <c r="A3931" t="s">
        <v>57</v>
      </c>
      <c r="B3931">
        <v>14.75</v>
      </c>
      <c r="C3931" t="s">
        <v>1656</v>
      </c>
    </row>
    <row r="3932" spans="1:6" x14ac:dyDescent="0.2">
      <c r="A3932" t="s">
        <v>57</v>
      </c>
      <c r="B3932">
        <v>18.100000000000001</v>
      </c>
      <c r="C3932">
        <v>-0.4</v>
      </c>
    </row>
    <row r="3933" spans="1:6" x14ac:dyDescent="0.2">
      <c r="A3933" t="s">
        <v>57</v>
      </c>
      <c r="B3933">
        <v>15.15</v>
      </c>
      <c r="C3933" t="s">
        <v>1656</v>
      </c>
    </row>
    <row r="3934" spans="1:6" x14ac:dyDescent="0.2">
      <c r="A3934" t="s">
        <v>57</v>
      </c>
      <c r="B3934">
        <v>18.75</v>
      </c>
      <c r="C3934" t="s">
        <v>1642</v>
      </c>
    </row>
    <row r="3935" spans="1:6" x14ac:dyDescent="0.2">
      <c r="A3935" t="s">
        <v>120</v>
      </c>
      <c r="B3935" t="s">
        <v>1571</v>
      </c>
      <c r="C3935">
        <v>0.1</v>
      </c>
    </row>
    <row r="3936" spans="1:6" x14ac:dyDescent="0.2">
      <c r="A3936" t="s">
        <v>59</v>
      </c>
      <c r="B3936" t="s">
        <v>1916</v>
      </c>
      <c r="C3936" t="s">
        <v>1123</v>
      </c>
      <c r="D3936">
        <v>1.5</v>
      </c>
      <c r="E3936" t="s">
        <v>1588</v>
      </c>
      <c r="F3936" t="s">
        <v>1917</v>
      </c>
    </row>
    <row r="3937" spans="1:4" x14ac:dyDescent="0.2">
      <c r="A3937" t="s">
        <v>169</v>
      </c>
    </row>
    <row r="3938" spans="1:4" x14ac:dyDescent="0.2">
      <c r="A3938" t="s">
        <v>52</v>
      </c>
      <c r="B3938">
        <v>5.5</v>
      </c>
      <c r="C3938" t="s">
        <v>1921</v>
      </c>
    </row>
    <row r="3939" spans="1:4" x14ac:dyDescent="0.2">
      <c r="A3939" t="s">
        <v>131</v>
      </c>
      <c r="B3939">
        <v>2.5</v>
      </c>
      <c r="C3939" t="s">
        <v>1621</v>
      </c>
      <c r="D3939">
        <v>0.05</v>
      </c>
    </row>
    <row r="3940" spans="1:4" x14ac:dyDescent="0.2">
      <c r="A3940" t="s">
        <v>50</v>
      </c>
      <c r="B3940">
        <v>39.5</v>
      </c>
      <c r="C3940">
        <v>0.1</v>
      </c>
    </row>
    <row r="3941" spans="1:4" x14ac:dyDescent="0.2">
      <c r="A3941" t="s">
        <v>588</v>
      </c>
      <c r="B3941">
        <v>9</v>
      </c>
      <c r="C3941" t="s">
        <v>1606</v>
      </c>
    </row>
    <row r="3942" spans="1:4" x14ac:dyDescent="0.2">
      <c r="A3942" t="s">
        <v>1605</v>
      </c>
      <c r="B3942">
        <v>23.5</v>
      </c>
      <c r="C3942" t="s">
        <v>1606</v>
      </c>
    </row>
    <row r="3943" spans="1:4" x14ac:dyDescent="0.2">
      <c r="A3943" t="s">
        <v>1605</v>
      </c>
      <c r="B3943">
        <v>3</v>
      </c>
      <c r="C3943">
        <v>0.1</v>
      </c>
    </row>
    <row r="3944" spans="1:4" x14ac:dyDescent="0.2">
      <c r="A3944" t="s">
        <v>200</v>
      </c>
      <c r="B3944">
        <v>0.9</v>
      </c>
      <c r="C3944">
        <v>-0.1</v>
      </c>
    </row>
    <row r="3945" spans="1:4" x14ac:dyDescent="0.2">
      <c r="A3945" t="s">
        <v>70</v>
      </c>
      <c r="B3945">
        <v>25.1</v>
      </c>
      <c r="C3945">
        <v>0.1</v>
      </c>
    </row>
    <row r="3946" spans="1:4" x14ac:dyDescent="0.2">
      <c r="A3946" t="s">
        <v>70</v>
      </c>
      <c r="B3946">
        <v>18.2</v>
      </c>
      <c r="C3946">
        <v>0.1</v>
      </c>
    </row>
    <row r="3947" spans="1:4" x14ac:dyDescent="0.2">
      <c r="A3947" t="s">
        <v>70</v>
      </c>
      <c r="B3947">
        <v>3</v>
      </c>
      <c r="C3947">
        <v>-0.2</v>
      </c>
    </row>
    <row r="3948" spans="1:4" x14ac:dyDescent="0.2">
      <c r="A3948" t="s">
        <v>57</v>
      </c>
      <c r="B3948">
        <v>27</v>
      </c>
      <c r="C3948">
        <v>-0.1</v>
      </c>
    </row>
    <row r="3949" spans="1:4" x14ac:dyDescent="0.2">
      <c r="A3949" t="s">
        <v>649</v>
      </c>
      <c r="B3949" t="s">
        <v>1922</v>
      </c>
      <c r="C3949">
        <v>29.56</v>
      </c>
    </row>
    <row r="3950" spans="1:4" x14ac:dyDescent="0.2">
      <c r="A3950" t="s">
        <v>59</v>
      </c>
      <c r="B3950" t="s">
        <v>1923</v>
      </c>
      <c r="C3950" t="s">
        <v>1924</v>
      </c>
      <c r="D3950" t="s">
        <v>1925</v>
      </c>
    </row>
    <row r="3951" spans="1:4" x14ac:dyDescent="0.2">
      <c r="A3951" t="s">
        <v>1595</v>
      </c>
      <c r="B3951" t="s">
        <v>1596</v>
      </c>
      <c r="C3951" t="s">
        <v>1597</v>
      </c>
    </row>
    <row r="3952" spans="1:4" x14ac:dyDescent="0.2">
      <c r="A3952" t="s">
        <v>1595</v>
      </c>
      <c r="B3952" t="s">
        <v>1598</v>
      </c>
      <c r="C3952" t="s">
        <v>1599</v>
      </c>
      <c r="D3952" t="s">
        <v>1597</v>
      </c>
    </row>
    <row r="3953" spans="1:3" x14ac:dyDescent="0.2">
      <c r="A3953" t="s">
        <v>50</v>
      </c>
      <c r="B3953">
        <v>39.200000000000003</v>
      </c>
      <c r="C3953" t="s">
        <v>1606</v>
      </c>
    </row>
    <row r="3954" spans="1:3" x14ac:dyDescent="0.2">
      <c r="A3954" t="s">
        <v>52</v>
      </c>
      <c r="B3954">
        <v>8</v>
      </c>
      <c r="C3954" t="s">
        <v>1606</v>
      </c>
    </row>
    <row r="3955" spans="1:3" x14ac:dyDescent="0.2">
      <c r="A3955" t="s">
        <v>52</v>
      </c>
      <c r="B3955">
        <v>15</v>
      </c>
      <c r="C3955" t="s">
        <v>1606</v>
      </c>
    </row>
    <row r="3956" spans="1:3" x14ac:dyDescent="0.2">
      <c r="A3956" t="s">
        <v>52</v>
      </c>
      <c r="B3956">
        <v>10.1</v>
      </c>
      <c r="C3956">
        <v>0.1</v>
      </c>
    </row>
    <row r="3957" spans="1:3" x14ac:dyDescent="0.2">
      <c r="A3957" t="s">
        <v>52</v>
      </c>
      <c r="B3957">
        <v>2</v>
      </c>
      <c r="C3957">
        <v>-0.1</v>
      </c>
    </row>
    <row r="3958" spans="1:3" x14ac:dyDescent="0.2">
      <c r="A3958" t="s">
        <v>52</v>
      </c>
      <c r="B3958">
        <v>1</v>
      </c>
      <c r="C3958">
        <v>0.1</v>
      </c>
    </row>
    <row r="3959" spans="1:3" x14ac:dyDescent="0.2">
      <c r="A3959" t="s">
        <v>70</v>
      </c>
      <c r="B3959">
        <v>17.100000000000001</v>
      </c>
      <c r="C3959">
        <v>0.1</v>
      </c>
    </row>
    <row r="3960" spans="1:3" x14ac:dyDescent="0.2">
      <c r="A3960" t="s">
        <v>70</v>
      </c>
      <c r="B3960">
        <v>11.5</v>
      </c>
      <c r="C3960">
        <v>0.2</v>
      </c>
    </row>
    <row r="3961" spans="1:3" x14ac:dyDescent="0.2">
      <c r="A3961" t="s">
        <v>70</v>
      </c>
      <c r="B3961">
        <v>7.2</v>
      </c>
      <c r="C3961">
        <v>0.1</v>
      </c>
    </row>
    <row r="3962" spans="1:3" x14ac:dyDescent="0.2">
      <c r="A3962" t="s">
        <v>70</v>
      </c>
      <c r="B3962">
        <v>6.07</v>
      </c>
      <c r="C3962">
        <v>0.04</v>
      </c>
    </row>
    <row r="3963" spans="1:3" x14ac:dyDescent="0.2">
      <c r="A3963" t="s">
        <v>57</v>
      </c>
      <c r="B3963">
        <v>19</v>
      </c>
      <c r="C3963">
        <v>-0.1</v>
      </c>
    </row>
    <row r="3964" spans="1:3" x14ac:dyDescent="0.2">
      <c r="A3964" t="s">
        <v>57</v>
      </c>
      <c r="B3964">
        <v>9.6999999999999993</v>
      </c>
      <c r="C3964">
        <v>-0.2</v>
      </c>
    </row>
    <row r="3965" spans="1:3" x14ac:dyDescent="0.2">
      <c r="A3965" t="s">
        <v>140</v>
      </c>
      <c r="B3965">
        <v>18.100000000000001</v>
      </c>
      <c r="C3965" t="s">
        <v>1606</v>
      </c>
    </row>
    <row r="3966" spans="1:3" x14ac:dyDescent="0.2">
      <c r="A3966" t="s">
        <v>59</v>
      </c>
      <c r="B3966" t="s">
        <v>1926</v>
      </c>
    </row>
    <row r="3967" spans="1:3" x14ac:dyDescent="0.2">
      <c r="A3967" t="s">
        <v>649</v>
      </c>
      <c r="B3967" t="s">
        <v>1927</v>
      </c>
    </row>
    <row r="3968" spans="1:3" x14ac:dyDescent="0.2">
      <c r="A3968" t="s">
        <v>1595</v>
      </c>
      <c r="B3968" t="s">
        <v>1596</v>
      </c>
      <c r="C3968" t="s">
        <v>1597</v>
      </c>
    </row>
    <row r="3969" spans="1:4" x14ac:dyDescent="0.2">
      <c r="A3969" t="s">
        <v>1595</v>
      </c>
      <c r="B3969" t="s">
        <v>1598</v>
      </c>
      <c r="C3969" t="s">
        <v>1599</v>
      </c>
      <c r="D3969" t="s">
        <v>1597</v>
      </c>
    </row>
    <row r="3970" spans="1:4" x14ac:dyDescent="0.2">
      <c r="A3970" t="s">
        <v>50</v>
      </c>
      <c r="B3970">
        <v>39.5</v>
      </c>
      <c r="C3970">
        <v>0.1</v>
      </c>
    </row>
    <row r="3971" spans="1:4" x14ac:dyDescent="0.2">
      <c r="A3971" t="s">
        <v>588</v>
      </c>
      <c r="B3971" t="s">
        <v>1852</v>
      </c>
    </row>
    <row r="3972" spans="1:4" x14ac:dyDescent="0.2">
      <c r="A3972" t="s">
        <v>52</v>
      </c>
      <c r="B3972">
        <v>2.5</v>
      </c>
      <c r="C3972">
        <v>0.1</v>
      </c>
    </row>
    <row r="3973" spans="1:4" x14ac:dyDescent="0.2">
      <c r="A3973" t="s">
        <v>52</v>
      </c>
      <c r="B3973">
        <v>0.9</v>
      </c>
      <c r="C3973">
        <v>-0.1</v>
      </c>
    </row>
    <row r="3974" spans="1:4" x14ac:dyDescent="0.2">
      <c r="A3974" t="s">
        <v>1605</v>
      </c>
      <c r="B3974">
        <v>24</v>
      </c>
      <c r="C3974">
        <v>0.1</v>
      </c>
    </row>
    <row r="3975" spans="1:4" x14ac:dyDescent="0.2">
      <c r="A3975" t="s">
        <v>70</v>
      </c>
      <c r="B3975">
        <v>25.1</v>
      </c>
      <c r="C3975">
        <v>0.1</v>
      </c>
    </row>
    <row r="3976" spans="1:4" x14ac:dyDescent="0.2">
      <c r="A3976" t="s">
        <v>70</v>
      </c>
      <c r="B3976">
        <v>18.2</v>
      </c>
      <c r="C3976">
        <v>0.1</v>
      </c>
    </row>
    <row r="3977" spans="1:4" x14ac:dyDescent="0.2">
      <c r="A3977" t="s">
        <v>70</v>
      </c>
      <c r="B3977">
        <v>3</v>
      </c>
      <c r="C3977">
        <v>-0.2</v>
      </c>
    </row>
    <row r="3978" spans="1:4" x14ac:dyDescent="0.2">
      <c r="A3978" t="s">
        <v>57</v>
      </c>
      <c r="B3978">
        <v>27</v>
      </c>
      <c r="C3978">
        <v>-0.1</v>
      </c>
    </row>
    <row r="3979" spans="1:4" x14ac:dyDescent="0.2">
      <c r="A3979" t="s">
        <v>59</v>
      </c>
      <c r="B3979" t="s">
        <v>1923</v>
      </c>
      <c r="C3979" t="s">
        <v>1928</v>
      </c>
    </row>
    <row r="3980" spans="1:4" x14ac:dyDescent="0.2">
      <c r="A3980">
        <v>15</v>
      </c>
      <c r="B3980" t="s">
        <v>1693</v>
      </c>
    </row>
    <row r="3981" spans="1:4" x14ac:dyDescent="0.2">
      <c r="A3981" t="s">
        <v>52</v>
      </c>
      <c r="B3981">
        <v>3</v>
      </c>
      <c r="C3981" t="s">
        <v>1606</v>
      </c>
    </row>
    <row r="3982" spans="1:4" x14ac:dyDescent="0.2">
      <c r="A3982" t="s">
        <v>72</v>
      </c>
      <c r="B3982">
        <v>0.5</v>
      </c>
      <c r="C3982" t="s">
        <v>1606</v>
      </c>
    </row>
    <row r="3983" spans="1:4" x14ac:dyDescent="0.2">
      <c r="A3983" t="s">
        <v>649</v>
      </c>
      <c r="B3983" t="s">
        <v>1922</v>
      </c>
      <c r="C3983">
        <v>29.56</v>
      </c>
    </row>
    <row r="3984" spans="1:4" x14ac:dyDescent="0.2">
      <c r="A3984" t="s">
        <v>120</v>
      </c>
      <c r="B3984">
        <v>0.2</v>
      </c>
    </row>
    <row r="3985" spans="1:4" x14ac:dyDescent="0.2">
      <c r="A3985" t="s">
        <v>1595</v>
      </c>
      <c r="B3985" t="s">
        <v>1596</v>
      </c>
      <c r="C3985" t="s">
        <v>1597</v>
      </c>
    </row>
    <row r="3986" spans="1:4" x14ac:dyDescent="0.2">
      <c r="A3986" t="s">
        <v>1595</v>
      </c>
      <c r="B3986" t="s">
        <v>1598</v>
      </c>
      <c r="C3986" t="s">
        <v>1599</v>
      </c>
      <c r="D3986" t="s">
        <v>1597</v>
      </c>
    </row>
    <row r="3987" spans="1:4" x14ac:dyDescent="0.2">
      <c r="A3987" t="s">
        <v>52</v>
      </c>
      <c r="B3987">
        <v>25.5</v>
      </c>
      <c r="C3987" t="s">
        <v>1634</v>
      </c>
      <c r="D3987">
        <v>0.15</v>
      </c>
    </row>
    <row r="3988" spans="1:4" x14ac:dyDescent="0.2">
      <c r="A3988" t="s">
        <v>52</v>
      </c>
      <c r="B3988">
        <v>9</v>
      </c>
      <c r="C3988" t="s">
        <v>1634</v>
      </c>
      <c r="D3988">
        <v>0.15</v>
      </c>
    </row>
    <row r="3989" spans="1:4" x14ac:dyDescent="0.2">
      <c r="A3989" t="s">
        <v>52</v>
      </c>
      <c r="B3989" t="s">
        <v>1929</v>
      </c>
    </row>
    <row r="3990" spans="1:4" x14ac:dyDescent="0.2">
      <c r="A3990" t="s">
        <v>52</v>
      </c>
      <c r="B3990">
        <v>0.5</v>
      </c>
      <c r="C3990">
        <v>0.1</v>
      </c>
    </row>
    <row r="3991" spans="1:4" x14ac:dyDescent="0.2">
      <c r="A3991" t="s">
        <v>52</v>
      </c>
      <c r="B3991">
        <v>3.05</v>
      </c>
      <c r="C3991" t="s">
        <v>1634</v>
      </c>
      <c r="D3991">
        <v>0.05</v>
      </c>
    </row>
    <row r="3992" spans="1:4" x14ac:dyDescent="0.2">
      <c r="A3992" t="s">
        <v>176</v>
      </c>
      <c r="B3992">
        <v>23.8</v>
      </c>
      <c r="C3992" t="s">
        <v>1588</v>
      </c>
      <c r="D3992">
        <v>0.1</v>
      </c>
    </row>
    <row r="3993" spans="1:4" x14ac:dyDescent="0.2">
      <c r="A3993" t="s">
        <v>176</v>
      </c>
      <c r="B3993">
        <v>23.8</v>
      </c>
      <c r="C3993" t="s">
        <v>1588</v>
      </c>
      <c r="D3993">
        <v>0.25</v>
      </c>
    </row>
    <row r="3994" spans="1:4" x14ac:dyDescent="0.2">
      <c r="A3994" t="s">
        <v>70</v>
      </c>
      <c r="B3994">
        <v>18.2</v>
      </c>
      <c r="C3994" t="s">
        <v>1639</v>
      </c>
      <c r="D3994">
        <v>0.1</v>
      </c>
    </row>
    <row r="3995" spans="1:4" x14ac:dyDescent="0.2">
      <c r="A3995" t="s">
        <v>70</v>
      </c>
      <c r="B3995">
        <v>21.1</v>
      </c>
      <c r="C3995" t="s">
        <v>1639</v>
      </c>
      <c r="D3995">
        <v>0.1</v>
      </c>
    </row>
    <row r="3996" spans="1:4" x14ac:dyDescent="0.2">
      <c r="A3996" t="s">
        <v>59</v>
      </c>
      <c r="B3996" t="s">
        <v>1923</v>
      </c>
      <c r="C3996" t="s">
        <v>1930</v>
      </c>
    </row>
    <row r="3997" spans="1:4" x14ac:dyDescent="0.2">
      <c r="A3997" t="s">
        <v>70</v>
      </c>
      <c r="B3997">
        <v>3</v>
      </c>
      <c r="C3997" t="s">
        <v>1639</v>
      </c>
      <c r="D3997">
        <v>0.2</v>
      </c>
    </row>
    <row r="3998" spans="1:4" x14ac:dyDescent="0.2">
      <c r="A3998" t="s">
        <v>1931</v>
      </c>
      <c r="B3998" t="s">
        <v>61</v>
      </c>
    </row>
    <row r="3999" spans="1:4" x14ac:dyDescent="0.2">
      <c r="A3999" t="s">
        <v>246</v>
      </c>
    </row>
    <row r="4000" spans="1:4" x14ac:dyDescent="0.2">
      <c r="A4000" t="s">
        <v>1575</v>
      </c>
      <c r="B4000" t="s">
        <v>1576</v>
      </c>
      <c r="C4000" t="s">
        <v>1577</v>
      </c>
      <c r="D4000" t="s">
        <v>1578</v>
      </c>
    </row>
    <row r="4001" spans="1:4" x14ac:dyDescent="0.2">
      <c r="A4001" t="s">
        <v>882</v>
      </c>
      <c r="B4001" t="s">
        <v>1579</v>
      </c>
      <c r="C4001" t="s">
        <v>1580</v>
      </c>
    </row>
    <row r="4002" spans="1:4" x14ac:dyDescent="0.2">
      <c r="A4002" t="s">
        <v>1581</v>
      </c>
      <c r="B4002" t="s">
        <v>1576</v>
      </c>
      <c r="C4002" t="s">
        <v>1577</v>
      </c>
      <c r="D4002" t="s">
        <v>1582</v>
      </c>
    </row>
    <row r="4003" spans="1:4" x14ac:dyDescent="0.2">
      <c r="A4003" t="s">
        <v>1595</v>
      </c>
      <c r="B4003" t="s">
        <v>1596</v>
      </c>
      <c r="C4003" t="s">
        <v>1597</v>
      </c>
    </row>
    <row r="4004" spans="1:4" x14ac:dyDescent="0.2">
      <c r="A4004" t="s">
        <v>1595</v>
      </c>
      <c r="B4004" t="s">
        <v>1598</v>
      </c>
      <c r="C4004" t="s">
        <v>1599</v>
      </c>
      <c r="D4004" t="s">
        <v>1597</v>
      </c>
    </row>
    <row r="4005" spans="1:4" x14ac:dyDescent="0.2">
      <c r="A4005" t="s">
        <v>114</v>
      </c>
      <c r="B4005">
        <v>13.5</v>
      </c>
      <c r="C4005" t="s">
        <v>1606</v>
      </c>
    </row>
    <row r="4006" spans="1:4" x14ac:dyDescent="0.2">
      <c r="A4006" t="s">
        <v>52</v>
      </c>
      <c r="B4006">
        <v>5</v>
      </c>
      <c r="C4006" t="s">
        <v>1656</v>
      </c>
    </row>
    <row r="4007" spans="1:4" x14ac:dyDescent="0.2">
      <c r="A4007" t="s">
        <v>1605</v>
      </c>
      <c r="B4007">
        <v>0.75</v>
      </c>
      <c r="C4007" t="s">
        <v>1656</v>
      </c>
    </row>
    <row r="4008" spans="1:4" x14ac:dyDescent="0.2">
      <c r="A4008" t="s">
        <v>1605</v>
      </c>
      <c r="B4008">
        <v>1.4</v>
      </c>
      <c r="C4008" t="s">
        <v>1606</v>
      </c>
    </row>
    <row r="4009" spans="1:4" x14ac:dyDescent="0.2">
      <c r="A4009" t="s">
        <v>1605</v>
      </c>
      <c r="B4009">
        <v>6</v>
      </c>
      <c r="C4009" t="s">
        <v>1606</v>
      </c>
    </row>
    <row r="4010" spans="1:4" x14ac:dyDescent="0.2">
      <c r="A4010" t="s">
        <v>1605</v>
      </c>
      <c r="B4010">
        <v>8.5</v>
      </c>
      <c r="C4010" t="s">
        <v>1606</v>
      </c>
    </row>
    <row r="4011" spans="1:4" x14ac:dyDescent="0.2">
      <c r="A4011" t="s">
        <v>1605</v>
      </c>
      <c r="B4011">
        <v>9.5</v>
      </c>
      <c r="C4011" t="s">
        <v>1606</v>
      </c>
    </row>
    <row r="4012" spans="1:4" x14ac:dyDescent="0.2">
      <c r="A4012" t="s">
        <v>588</v>
      </c>
      <c r="B4012">
        <v>7.5</v>
      </c>
      <c r="C4012">
        <v>0.15</v>
      </c>
    </row>
    <row r="4013" spans="1:4" x14ac:dyDescent="0.2">
      <c r="A4013" t="s">
        <v>70</v>
      </c>
      <c r="B4013">
        <v>3</v>
      </c>
      <c r="C4013">
        <v>0.2</v>
      </c>
    </row>
    <row r="4014" spans="1:4" x14ac:dyDescent="0.2">
      <c r="A4014" t="s">
        <v>70</v>
      </c>
      <c r="B4014">
        <v>15</v>
      </c>
      <c r="C4014" t="s">
        <v>1606</v>
      </c>
    </row>
    <row r="4015" spans="1:4" x14ac:dyDescent="0.2">
      <c r="A4015" t="s">
        <v>70</v>
      </c>
      <c r="B4015">
        <v>19.149999999999999</v>
      </c>
      <c r="C4015" t="s">
        <v>1656</v>
      </c>
    </row>
    <row r="4016" spans="1:4" x14ac:dyDescent="0.2">
      <c r="A4016" t="s">
        <v>70</v>
      </c>
      <c r="B4016">
        <v>22</v>
      </c>
      <c r="C4016">
        <v>0.1</v>
      </c>
    </row>
    <row r="4017" spans="1:4" x14ac:dyDescent="0.2">
      <c r="A4017" t="s">
        <v>1745</v>
      </c>
      <c r="B4017">
        <v>8.75</v>
      </c>
      <c r="C4017">
        <v>-0.1</v>
      </c>
    </row>
    <row r="4018" spans="1:4" x14ac:dyDescent="0.2">
      <c r="A4018" t="s">
        <v>207</v>
      </c>
      <c r="B4018">
        <v>23.7</v>
      </c>
      <c r="C4018">
        <v>0.2</v>
      </c>
    </row>
    <row r="4019" spans="1:4" x14ac:dyDescent="0.2">
      <c r="A4019" t="s">
        <v>59</v>
      </c>
      <c r="B4019" t="s">
        <v>1932</v>
      </c>
    </row>
    <row r="4020" spans="1:4" x14ac:dyDescent="0.2">
      <c r="A4020" t="s">
        <v>140</v>
      </c>
      <c r="B4020">
        <v>23</v>
      </c>
      <c r="C4020">
        <v>-0.1</v>
      </c>
    </row>
    <row r="4021" spans="1:4" x14ac:dyDescent="0.2">
      <c r="A4021" t="s">
        <v>72</v>
      </c>
      <c r="B4021">
        <v>0.5</v>
      </c>
      <c r="C4021" t="s">
        <v>1606</v>
      </c>
    </row>
    <row r="4022" spans="1:4" x14ac:dyDescent="0.2">
      <c r="A4022" t="s">
        <v>254</v>
      </c>
    </row>
    <row r="4023" spans="1:4" x14ac:dyDescent="0.2">
      <c r="A4023" t="s">
        <v>1595</v>
      </c>
      <c r="B4023" t="s">
        <v>1596</v>
      </c>
      <c r="C4023" t="s">
        <v>1597</v>
      </c>
    </row>
    <row r="4024" spans="1:4" x14ac:dyDescent="0.2">
      <c r="A4024" t="s">
        <v>1595</v>
      </c>
      <c r="B4024" t="s">
        <v>1598</v>
      </c>
      <c r="C4024" t="s">
        <v>1599</v>
      </c>
      <c r="D4024" t="s">
        <v>1597</v>
      </c>
    </row>
    <row r="4025" spans="1:4" x14ac:dyDescent="0.2">
      <c r="A4025" t="s">
        <v>50</v>
      </c>
      <c r="B4025" t="s">
        <v>1933</v>
      </c>
    </row>
    <row r="4026" spans="1:4" x14ac:dyDescent="0.2">
      <c r="A4026" t="s">
        <v>52</v>
      </c>
      <c r="B4026" t="s">
        <v>1934</v>
      </c>
    </row>
    <row r="4027" spans="1:4" x14ac:dyDescent="0.2">
      <c r="A4027" t="s">
        <v>52</v>
      </c>
      <c r="B4027" t="s">
        <v>1935</v>
      </c>
    </row>
    <row r="4028" spans="1:4" x14ac:dyDescent="0.2">
      <c r="A4028" t="s">
        <v>52</v>
      </c>
      <c r="B4028" t="s">
        <v>1936</v>
      </c>
    </row>
    <row r="4029" spans="1:4" x14ac:dyDescent="0.2">
      <c r="A4029" t="s">
        <v>52</v>
      </c>
      <c r="B4029" t="s">
        <v>1937</v>
      </c>
    </row>
    <row r="4030" spans="1:4" x14ac:dyDescent="0.2">
      <c r="A4030" t="s">
        <v>1605</v>
      </c>
      <c r="B4030" t="s">
        <v>1938</v>
      </c>
    </row>
    <row r="4031" spans="1:4" x14ac:dyDescent="0.2">
      <c r="A4031" t="s">
        <v>1605</v>
      </c>
      <c r="B4031" t="s">
        <v>1571</v>
      </c>
      <c r="C4031">
        <v>15.65</v>
      </c>
    </row>
    <row r="4032" spans="1:4" x14ac:dyDescent="0.2">
      <c r="A4032" t="s">
        <v>1605</v>
      </c>
      <c r="B4032" t="s">
        <v>1939</v>
      </c>
    </row>
    <row r="4033" spans="1:4" x14ac:dyDescent="0.2">
      <c r="A4033" t="s">
        <v>70</v>
      </c>
      <c r="B4033" t="s">
        <v>1940</v>
      </c>
    </row>
    <row r="4034" spans="1:4" x14ac:dyDescent="0.2">
      <c r="A4034" t="s">
        <v>70</v>
      </c>
      <c r="B4034" t="s">
        <v>1936</v>
      </c>
    </row>
    <row r="4035" spans="1:4" x14ac:dyDescent="0.2">
      <c r="A4035" t="s">
        <v>57</v>
      </c>
      <c r="B4035" t="s">
        <v>1941</v>
      </c>
    </row>
    <row r="4036" spans="1:4" x14ac:dyDescent="0.2">
      <c r="A4036" t="s">
        <v>57</v>
      </c>
      <c r="B4036" t="s">
        <v>1942</v>
      </c>
    </row>
    <row r="4037" spans="1:4" x14ac:dyDescent="0.2">
      <c r="A4037" t="s">
        <v>57</v>
      </c>
      <c r="B4037" t="s">
        <v>1943</v>
      </c>
    </row>
    <row r="4038" spans="1:4" x14ac:dyDescent="0.2">
      <c r="A4038" t="s">
        <v>207</v>
      </c>
      <c r="B4038">
        <v>11.1</v>
      </c>
      <c r="C4038">
        <v>-4.2999999999999997E-2</v>
      </c>
    </row>
    <row r="4039" spans="1:4" x14ac:dyDescent="0.2">
      <c r="A4039" t="s">
        <v>207</v>
      </c>
      <c r="B4039" t="s">
        <v>1944</v>
      </c>
    </row>
    <row r="4040" spans="1:4" x14ac:dyDescent="0.2">
      <c r="A4040" t="s">
        <v>256</v>
      </c>
    </row>
    <row r="4041" spans="1:4" x14ac:dyDescent="0.2">
      <c r="A4041" t="s">
        <v>131</v>
      </c>
      <c r="B4041" t="s">
        <v>1945</v>
      </c>
    </row>
    <row r="4042" spans="1:4" x14ac:dyDescent="0.2">
      <c r="A4042" t="s">
        <v>59</v>
      </c>
      <c r="B4042" t="s">
        <v>1946</v>
      </c>
      <c r="C4042" t="s">
        <v>1947</v>
      </c>
      <c r="D4042" t="s">
        <v>1948</v>
      </c>
    </row>
    <row r="4043" spans="1:4" x14ac:dyDescent="0.2">
      <c r="A4043" t="s">
        <v>1949</v>
      </c>
      <c r="B4043" t="s">
        <v>1593</v>
      </c>
      <c r="C4043" t="s">
        <v>1594</v>
      </c>
    </row>
    <row r="4044" spans="1:4" x14ac:dyDescent="0.2">
      <c r="A4044" t="s">
        <v>385</v>
      </c>
      <c r="B4044" t="s">
        <v>1950</v>
      </c>
      <c r="C4044" t="s">
        <v>1951</v>
      </c>
    </row>
    <row r="4045" spans="1:4" x14ac:dyDescent="0.2">
      <c r="A4045" t="s">
        <v>1575</v>
      </c>
      <c r="B4045" t="s">
        <v>1576</v>
      </c>
      <c r="C4045" t="s">
        <v>1577</v>
      </c>
      <c r="D4045" t="s">
        <v>1578</v>
      </c>
    </row>
    <row r="4046" spans="1:4" x14ac:dyDescent="0.2">
      <c r="A4046" t="s">
        <v>882</v>
      </c>
      <c r="B4046" t="s">
        <v>1579</v>
      </c>
      <c r="C4046" t="s">
        <v>1580</v>
      </c>
    </row>
    <row r="4047" spans="1:4" x14ac:dyDescent="0.2">
      <c r="A4047" t="s">
        <v>1581</v>
      </c>
      <c r="B4047" t="s">
        <v>1576</v>
      </c>
      <c r="C4047" t="s">
        <v>1577</v>
      </c>
      <c r="D4047" t="s">
        <v>1582</v>
      </c>
    </row>
    <row r="4048" spans="1:4" x14ac:dyDescent="0.2">
      <c r="A4048" t="s">
        <v>50</v>
      </c>
      <c r="B4048">
        <v>110</v>
      </c>
      <c r="C4048" t="s">
        <v>1732</v>
      </c>
    </row>
    <row r="4049" spans="1:3" x14ac:dyDescent="0.2">
      <c r="A4049" t="s">
        <v>52</v>
      </c>
      <c r="B4049">
        <v>20</v>
      </c>
      <c r="C4049" t="s">
        <v>1585</v>
      </c>
    </row>
    <row r="4050" spans="1:3" x14ac:dyDescent="0.2">
      <c r="A4050" t="s">
        <v>57</v>
      </c>
      <c r="B4050">
        <v>11.95</v>
      </c>
      <c r="C4050">
        <v>-0.1</v>
      </c>
    </row>
    <row r="4051" spans="1:3" x14ac:dyDescent="0.2">
      <c r="A4051" t="s">
        <v>120</v>
      </c>
      <c r="B4051" t="s">
        <v>1571</v>
      </c>
      <c r="C4051">
        <v>0.05</v>
      </c>
    </row>
    <row r="4052" spans="1:3" x14ac:dyDescent="0.2">
      <c r="A4052" t="s">
        <v>50</v>
      </c>
      <c r="B4052">
        <v>27.5</v>
      </c>
      <c r="C4052" t="s">
        <v>1693</v>
      </c>
    </row>
    <row r="4053" spans="1:3" x14ac:dyDescent="0.2">
      <c r="A4053" t="s">
        <v>52</v>
      </c>
      <c r="B4053">
        <v>13.5</v>
      </c>
      <c r="C4053">
        <v>-0.15</v>
      </c>
    </row>
    <row r="4054" spans="1:3" x14ac:dyDescent="0.2">
      <c r="A4054" t="s">
        <v>52</v>
      </c>
      <c r="B4054">
        <v>3</v>
      </c>
      <c r="C4054" t="s">
        <v>1606</v>
      </c>
    </row>
    <row r="4055" spans="1:3" x14ac:dyDescent="0.2">
      <c r="A4055" t="s">
        <v>1605</v>
      </c>
      <c r="B4055" t="s">
        <v>1952</v>
      </c>
    </row>
    <row r="4056" spans="1:3" x14ac:dyDescent="0.2">
      <c r="A4056" t="s">
        <v>1605</v>
      </c>
      <c r="B4056">
        <v>1.5</v>
      </c>
      <c r="C4056" t="s">
        <v>1606</v>
      </c>
    </row>
    <row r="4057" spans="1:3" x14ac:dyDescent="0.2">
      <c r="A4057" t="s">
        <v>1605</v>
      </c>
      <c r="B4057">
        <v>13.5</v>
      </c>
      <c r="C4057" t="s">
        <v>1606</v>
      </c>
    </row>
    <row r="4058" spans="1:3" x14ac:dyDescent="0.2">
      <c r="A4058" t="s">
        <v>1605</v>
      </c>
      <c r="B4058">
        <v>0.8</v>
      </c>
      <c r="C4058">
        <v>0.2</v>
      </c>
    </row>
    <row r="4059" spans="1:3" x14ac:dyDescent="0.2">
      <c r="A4059" t="s">
        <v>70</v>
      </c>
      <c r="B4059" t="s">
        <v>1953</v>
      </c>
    </row>
    <row r="4060" spans="1:3" x14ac:dyDescent="0.2">
      <c r="A4060" t="s">
        <v>1954</v>
      </c>
      <c r="B4060">
        <v>7</v>
      </c>
      <c r="C4060" t="s">
        <v>1604</v>
      </c>
    </row>
    <row r="4061" spans="1:3" x14ac:dyDescent="0.2">
      <c r="A4061" t="s">
        <v>1954</v>
      </c>
      <c r="B4061">
        <v>8.4</v>
      </c>
      <c r="C4061" t="s">
        <v>1604</v>
      </c>
    </row>
    <row r="4062" spans="1:3" x14ac:dyDescent="0.2">
      <c r="A4062" t="s">
        <v>1954</v>
      </c>
      <c r="B4062">
        <v>8</v>
      </c>
      <c r="C4062">
        <v>0.2</v>
      </c>
    </row>
    <row r="4063" spans="1:3" x14ac:dyDescent="0.2">
      <c r="A4063" t="s">
        <v>1955</v>
      </c>
      <c r="B4063">
        <v>4.5</v>
      </c>
      <c r="C4063" t="s">
        <v>1606</v>
      </c>
    </row>
    <row r="4064" spans="1:3" x14ac:dyDescent="0.2">
      <c r="A4064" t="s">
        <v>59</v>
      </c>
      <c r="B4064" t="s">
        <v>1956</v>
      </c>
      <c r="C4064" t="s">
        <v>1957</v>
      </c>
    </row>
    <row r="4065" spans="1:4" x14ac:dyDescent="0.2">
      <c r="A4065" t="s">
        <v>1745</v>
      </c>
      <c r="B4065">
        <v>14</v>
      </c>
      <c r="C4065">
        <v>-0.1</v>
      </c>
    </row>
    <row r="4066" spans="1:4" x14ac:dyDescent="0.2">
      <c r="A4066" t="s">
        <v>57</v>
      </c>
      <c r="B4066">
        <v>22</v>
      </c>
      <c r="C4066" t="s">
        <v>1604</v>
      </c>
    </row>
    <row r="4067" spans="1:4" x14ac:dyDescent="0.2">
      <c r="A4067" t="s">
        <v>649</v>
      </c>
      <c r="B4067">
        <v>24.5</v>
      </c>
      <c r="C4067" t="s">
        <v>1606</v>
      </c>
    </row>
    <row r="4068" spans="1:4" x14ac:dyDescent="0.2">
      <c r="A4068" t="s">
        <v>140</v>
      </c>
      <c r="B4068">
        <v>12</v>
      </c>
      <c r="C4068" t="s">
        <v>1604</v>
      </c>
    </row>
    <row r="4069" spans="1:4" x14ac:dyDescent="0.2">
      <c r="A4069" t="s">
        <v>118</v>
      </c>
      <c r="B4069" t="s">
        <v>1655</v>
      </c>
      <c r="C4069" t="s">
        <v>1645</v>
      </c>
      <c r="D4069">
        <v>8</v>
      </c>
    </row>
    <row r="4070" spans="1:4" x14ac:dyDescent="0.2">
      <c r="A4070" t="s">
        <v>259</v>
      </c>
    </row>
    <row r="4071" spans="1:4" x14ac:dyDescent="0.2">
      <c r="A4071" t="s">
        <v>246</v>
      </c>
    </row>
    <row r="4072" spans="1:4" x14ac:dyDescent="0.2">
      <c r="A4072" t="s">
        <v>110</v>
      </c>
    </row>
    <row r="4073" spans="1:4" x14ac:dyDescent="0.2">
      <c r="A4073" t="s">
        <v>169</v>
      </c>
    </row>
    <row r="4074" spans="1:4" x14ac:dyDescent="0.2">
      <c r="A4074" t="s">
        <v>50</v>
      </c>
      <c r="B4074">
        <v>83</v>
      </c>
      <c r="C4074" t="s">
        <v>1584</v>
      </c>
    </row>
    <row r="4075" spans="1:4" x14ac:dyDescent="0.2">
      <c r="A4075" t="s">
        <v>52</v>
      </c>
      <c r="B4075">
        <v>6.5</v>
      </c>
      <c r="C4075" t="s">
        <v>1584</v>
      </c>
    </row>
    <row r="4076" spans="1:4" x14ac:dyDescent="0.2">
      <c r="A4076" t="s">
        <v>1688</v>
      </c>
      <c r="B4076">
        <v>8</v>
      </c>
      <c r="C4076" t="s">
        <v>1705</v>
      </c>
      <c r="D4076">
        <f>0.028/0.019</f>
        <v>1.4736842105263159</v>
      </c>
    </row>
    <row r="4077" spans="1:4" x14ac:dyDescent="0.2">
      <c r="A4077" t="s">
        <v>52</v>
      </c>
      <c r="B4077">
        <v>7</v>
      </c>
      <c r="C4077">
        <v>-0.1</v>
      </c>
    </row>
    <row r="4078" spans="1:4" x14ac:dyDescent="0.2">
      <c r="A4078" t="s">
        <v>57</v>
      </c>
      <c r="B4078">
        <v>7.5</v>
      </c>
      <c r="C4078" t="s">
        <v>1583</v>
      </c>
    </row>
    <row r="4079" spans="1:4" x14ac:dyDescent="0.2">
      <c r="A4079" t="s">
        <v>114</v>
      </c>
      <c r="B4079">
        <v>58</v>
      </c>
      <c r="C4079" t="s">
        <v>1584</v>
      </c>
    </row>
    <row r="4080" spans="1:4" x14ac:dyDescent="0.2">
      <c r="A4080" t="s">
        <v>1605</v>
      </c>
      <c r="B4080">
        <v>44.2</v>
      </c>
      <c r="C4080">
        <v>-0.3</v>
      </c>
    </row>
    <row r="4081" spans="1:4" x14ac:dyDescent="0.2">
      <c r="A4081" t="s">
        <v>70</v>
      </c>
      <c r="B4081">
        <v>19</v>
      </c>
      <c r="C4081" t="s">
        <v>1661</v>
      </c>
      <c r="D4081" t="s">
        <v>1728</v>
      </c>
    </row>
    <row r="4082" spans="1:4" x14ac:dyDescent="0.2">
      <c r="A4082" t="s">
        <v>118</v>
      </c>
      <c r="B4082" t="s">
        <v>1571</v>
      </c>
      <c r="C4082" t="s">
        <v>1619</v>
      </c>
      <c r="D4082">
        <v>0.6</v>
      </c>
    </row>
    <row r="4083" spans="1:4" x14ac:dyDescent="0.2">
      <c r="A4083" t="s">
        <v>263</v>
      </c>
    </row>
    <row r="4084" spans="1:4" x14ac:dyDescent="0.2">
      <c r="A4084" t="s">
        <v>50</v>
      </c>
      <c r="B4084">
        <v>58</v>
      </c>
      <c r="C4084" t="s">
        <v>1606</v>
      </c>
    </row>
    <row r="4085" spans="1:4" x14ac:dyDescent="0.2">
      <c r="A4085" t="s">
        <v>52</v>
      </c>
      <c r="B4085">
        <v>46.7</v>
      </c>
      <c r="C4085" t="s">
        <v>1726</v>
      </c>
    </row>
    <row r="4086" spans="1:4" x14ac:dyDescent="0.2">
      <c r="A4086" t="s">
        <v>1605</v>
      </c>
      <c r="B4086">
        <v>44.3</v>
      </c>
      <c r="C4086">
        <v>0.1</v>
      </c>
    </row>
    <row r="4087" spans="1:4" x14ac:dyDescent="0.2">
      <c r="A4087" t="s">
        <v>1958</v>
      </c>
      <c r="B4087">
        <v>0.15</v>
      </c>
      <c r="C4087">
        <v>0.15</v>
      </c>
    </row>
    <row r="4088" spans="1:4" x14ac:dyDescent="0.2">
      <c r="A4088" t="s">
        <v>1959</v>
      </c>
      <c r="B4088">
        <v>14</v>
      </c>
      <c r="C4088" t="s">
        <v>1604</v>
      </c>
    </row>
    <row r="4089" spans="1:4" x14ac:dyDescent="0.2">
      <c r="A4089" t="s">
        <v>580</v>
      </c>
      <c r="B4089">
        <v>21.8</v>
      </c>
      <c r="C4089" t="s">
        <v>1604</v>
      </c>
    </row>
    <row r="4090" spans="1:4" x14ac:dyDescent="0.2">
      <c r="A4090" t="s">
        <v>57</v>
      </c>
      <c r="B4090">
        <v>22.55</v>
      </c>
      <c r="C4090">
        <f>0.01/-0.04</f>
        <v>-0.25</v>
      </c>
    </row>
    <row r="4091" spans="1:4" x14ac:dyDescent="0.2">
      <c r="A4091" t="s">
        <v>1960</v>
      </c>
      <c r="B4091">
        <v>0.1</v>
      </c>
    </row>
    <row r="4092" spans="1:4" x14ac:dyDescent="0.2">
      <c r="A4092" t="s">
        <v>57</v>
      </c>
      <c r="B4092">
        <v>17</v>
      </c>
      <c r="C4092" t="s">
        <v>1604</v>
      </c>
    </row>
    <row r="4093" spans="1:4" x14ac:dyDescent="0.2">
      <c r="A4093" t="s">
        <v>72</v>
      </c>
      <c r="B4093" t="s">
        <v>1961</v>
      </c>
      <c r="C4093" t="s">
        <v>1123</v>
      </c>
      <c r="D4093" t="s">
        <v>1662</v>
      </c>
    </row>
    <row r="4094" spans="1:4" x14ac:dyDescent="0.2">
      <c r="A4094" t="s">
        <v>72</v>
      </c>
      <c r="B4094" t="s">
        <v>1571</v>
      </c>
      <c r="C4094">
        <v>0.2</v>
      </c>
    </row>
    <row r="4095" spans="1:4" x14ac:dyDescent="0.2">
      <c r="A4095" t="s">
        <v>61</v>
      </c>
      <c r="B4095" t="s">
        <v>1571</v>
      </c>
      <c r="C4095">
        <v>0.1</v>
      </c>
    </row>
    <row r="4096" spans="1:4" x14ac:dyDescent="0.2">
      <c r="A4096" t="s">
        <v>72</v>
      </c>
      <c r="B4096" t="s">
        <v>1962</v>
      </c>
      <c r="C4096" t="s">
        <v>1123</v>
      </c>
      <c r="D4096" t="s">
        <v>1662</v>
      </c>
    </row>
    <row r="4097" spans="1:4" x14ac:dyDescent="0.2">
      <c r="A4097" t="s">
        <v>1963</v>
      </c>
      <c r="B4097">
        <v>0.03</v>
      </c>
    </row>
    <row r="4098" spans="1:4" x14ac:dyDescent="0.2">
      <c r="A4098" t="s">
        <v>118</v>
      </c>
      <c r="B4098" t="s">
        <v>1964</v>
      </c>
      <c r="C4098">
        <v>25</v>
      </c>
    </row>
    <row r="4099" spans="1:4" x14ac:dyDescent="0.2">
      <c r="A4099" t="s">
        <v>1595</v>
      </c>
      <c r="B4099" t="s">
        <v>1596</v>
      </c>
      <c r="C4099" t="s">
        <v>1597</v>
      </c>
    </row>
    <row r="4100" spans="1:4" x14ac:dyDescent="0.2">
      <c r="A4100" t="s">
        <v>1595</v>
      </c>
      <c r="B4100" t="s">
        <v>1598</v>
      </c>
      <c r="C4100" t="s">
        <v>1599</v>
      </c>
      <c r="D4100" t="s">
        <v>1597</v>
      </c>
    </row>
    <row r="4101" spans="1:4" x14ac:dyDescent="0.2">
      <c r="A4101" t="s">
        <v>1595</v>
      </c>
      <c r="B4101" t="s">
        <v>1596</v>
      </c>
      <c r="C4101" t="s">
        <v>1597</v>
      </c>
    </row>
    <row r="4102" spans="1:4" x14ac:dyDescent="0.2">
      <c r="A4102" t="s">
        <v>1595</v>
      </c>
      <c r="B4102" t="s">
        <v>1598</v>
      </c>
      <c r="C4102" t="s">
        <v>1599</v>
      </c>
      <c r="D4102" t="s">
        <v>1597</v>
      </c>
    </row>
    <row r="4103" spans="1:4" x14ac:dyDescent="0.2">
      <c r="A4103" t="s">
        <v>1954</v>
      </c>
      <c r="B4103">
        <v>44</v>
      </c>
      <c r="C4103">
        <f>0.045/0.02</f>
        <v>2.25</v>
      </c>
    </row>
    <row r="4104" spans="1:4" x14ac:dyDescent="0.2">
      <c r="A4104" t="s">
        <v>118</v>
      </c>
      <c r="B4104" t="s">
        <v>1571</v>
      </c>
      <c r="C4104" t="s">
        <v>1619</v>
      </c>
      <c r="D4104">
        <v>0.6</v>
      </c>
    </row>
    <row r="4105" spans="1:4" x14ac:dyDescent="0.2">
      <c r="A4105" t="s">
        <v>114</v>
      </c>
      <c r="B4105">
        <v>211.8</v>
      </c>
      <c r="C4105">
        <v>0.5</v>
      </c>
    </row>
    <row r="4106" spans="1:4" x14ac:dyDescent="0.2">
      <c r="A4106" t="s">
        <v>57</v>
      </c>
      <c r="B4106">
        <v>61.5</v>
      </c>
      <c r="C4106" t="s">
        <v>1601</v>
      </c>
    </row>
    <row r="4107" spans="1:4" x14ac:dyDescent="0.2">
      <c r="A4107" t="s">
        <v>50</v>
      </c>
      <c r="B4107">
        <v>70.7</v>
      </c>
      <c r="C4107" t="s">
        <v>1584</v>
      </c>
    </row>
    <row r="4108" spans="1:4" x14ac:dyDescent="0.2">
      <c r="A4108" t="s">
        <v>1605</v>
      </c>
      <c r="B4108">
        <v>49.7</v>
      </c>
      <c r="C4108">
        <v>0.1</v>
      </c>
    </row>
    <row r="4109" spans="1:4" x14ac:dyDescent="0.2">
      <c r="A4109" t="s">
        <v>52</v>
      </c>
      <c r="B4109">
        <v>21.4</v>
      </c>
      <c r="C4109" t="s">
        <v>1584</v>
      </c>
    </row>
    <row r="4110" spans="1:4" x14ac:dyDescent="0.2">
      <c r="A4110" t="s">
        <v>1958</v>
      </c>
      <c r="B4110">
        <v>0.15</v>
      </c>
      <c r="C4110">
        <v>0.15</v>
      </c>
    </row>
    <row r="4111" spans="1:4" x14ac:dyDescent="0.2">
      <c r="A4111" t="s">
        <v>120</v>
      </c>
      <c r="B4111" t="s">
        <v>1571</v>
      </c>
      <c r="C4111">
        <v>0.1</v>
      </c>
    </row>
    <row r="4112" spans="1:4" x14ac:dyDescent="0.2">
      <c r="A4112" t="s">
        <v>70</v>
      </c>
      <c r="B4112">
        <v>21.7</v>
      </c>
      <c r="C4112">
        <v>-0.15</v>
      </c>
    </row>
    <row r="4113" spans="1:4" x14ac:dyDescent="0.2">
      <c r="A4113" t="s">
        <v>57</v>
      </c>
      <c r="B4113">
        <v>25.7</v>
      </c>
      <c r="C4113" t="s">
        <v>1584</v>
      </c>
    </row>
    <row r="4114" spans="1:4" x14ac:dyDescent="0.2">
      <c r="A4114" t="s">
        <v>57</v>
      </c>
      <c r="B4114">
        <v>26.04</v>
      </c>
      <c r="C4114">
        <f>0.01/-0.04</f>
        <v>-0.25</v>
      </c>
    </row>
    <row r="4115" spans="1:4" x14ac:dyDescent="0.2">
      <c r="A4115" t="s">
        <v>72</v>
      </c>
      <c r="B4115">
        <v>0.25</v>
      </c>
      <c r="C4115">
        <v>0.1</v>
      </c>
    </row>
    <row r="4116" spans="1:4" x14ac:dyDescent="0.2">
      <c r="A4116" t="s">
        <v>72</v>
      </c>
      <c r="B4116" t="s">
        <v>1571</v>
      </c>
      <c r="C4116">
        <v>0.3</v>
      </c>
    </row>
    <row r="4117" spans="1:4" x14ac:dyDescent="0.2">
      <c r="A4117" t="s">
        <v>580</v>
      </c>
      <c r="B4117">
        <v>25.2</v>
      </c>
      <c r="C4117" t="s">
        <v>1600</v>
      </c>
    </row>
    <row r="4118" spans="1:4" x14ac:dyDescent="0.2">
      <c r="A4118" t="s">
        <v>1959</v>
      </c>
      <c r="B4118">
        <v>14.2</v>
      </c>
      <c r="C4118">
        <v>0.2</v>
      </c>
    </row>
    <row r="4119" spans="1:4" x14ac:dyDescent="0.2">
      <c r="A4119" t="s">
        <v>118</v>
      </c>
      <c r="B4119" t="s">
        <v>1964</v>
      </c>
      <c r="C4119">
        <v>25</v>
      </c>
    </row>
    <row r="4120" spans="1:4" x14ac:dyDescent="0.2">
      <c r="A4120" t="s">
        <v>1963</v>
      </c>
      <c r="B4120">
        <v>0.03</v>
      </c>
    </row>
    <row r="4121" spans="1:4" x14ac:dyDescent="0.2">
      <c r="A4121" t="s">
        <v>114</v>
      </c>
      <c r="B4121">
        <v>70.7</v>
      </c>
      <c r="C4121" t="s">
        <v>1584</v>
      </c>
    </row>
    <row r="4122" spans="1:4" x14ac:dyDescent="0.2">
      <c r="A4122" t="s">
        <v>1605</v>
      </c>
      <c r="B4122">
        <v>49.3</v>
      </c>
      <c r="C4122">
        <v>0.3</v>
      </c>
    </row>
    <row r="4123" spans="1:4" x14ac:dyDescent="0.2">
      <c r="A4123" t="s">
        <v>70</v>
      </c>
      <c r="B4123">
        <v>22</v>
      </c>
      <c r="C4123" t="s">
        <v>1661</v>
      </c>
      <c r="D4123" t="s">
        <v>1728</v>
      </c>
    </row>
    <row r="4124" spans="1:4" x14ac:dyDescent="0.2">
      <c r="A4124" t="s">
        <v>118</v>
      </c>
      <c r="B4124" t="s">
        <v>1571</v>
      </c>
      <c r="C4124" t="s">
        <v>1619</v>
      </c>
      <c r="D4124">
        <v>0.6</v>
      </c>
    </row>
    <row r="4125" spans="1:4" x14ac:dyDescent="0.2">
      <c r="A4125" t="s">
        <v>263</v>
      </c>
    </row>
    <row r="4126" spans="1:4" x14ac:dyDescent="0.2">
      <c r="A4126" t="s">
        <v>1965</v>
      </c>
      <c r="B4126">
        <f>0.045/0.02</f>
        <v>2.25</v>
      </c>
    </row>
    <row r="4127" spans="1:4" x14ac:dyDescent="0.2">
      <c r="A4127" t="s">
        <v>118</v>
      </c>
      <c r="B4127" t="s">
        <v>1645</v>
      </c>
      <c r="C4127">
        <v>0.6</v>
      </c>
    </row>
    <row r="4128" spans="1:4" x14ac:dyDescent="0.2">
      <c r="A4128" t="s">
        <v>114</v>
      </c>
      <c r="B4128">
        <v>145.5</v>
      </c>
      <c r="C4128">
        <v>0.5</v>
      </c>
    </row>
    <row r="4129" spans="1:4" x14ac:dyDescent="0.2">
      <c r="A4129" t="s">
        <v>57</v>
      </c>
      <c r="B4129">
        <v>46.6</v>
      </c>
      <c r="C4129" t="s">
        <v>1601</v>
      </c>
    </row>
    <row r="4130" spans="1:4" x14ac:dyDescent="0.2">
      <c r="A4130" t="s">
        <v>52</v>
      </c>
      <c r="B4130">
        <v>40</v>
      </c>
      <c r="C4130" t="s">
        <v>1966</v>
      </c>
    </row>
    <row r="4131" spans="1:4" x14ac:dyDescent="0.2">
      <c r="A4131" t="s">
        <v>50</v>
      </c>
      <c r="B4131">
        <v>121</v>
      </c>
      <c r="C4131">
        <f>0.1/-0.15</f>
        <v>-0.66666666666666674</v>
      </c>
    </row>
    <row r="4132" spans="1:4" x14ac:dyDescent="0.2">
      <c r="A4132" t="s">
        <v>1843</v>
      </c>
      <c r="B4132">
        <v>107</v>
      </c>
      <c r="C4132">
        <f>0.05/-0.13</f>
        <v>-0.38461538461538464</v>
      </c>
    </row>
    <row r="4133" spans="1:4" x14ac:dyDescent="0.2">
      <c r="A4133" t="s">
        <v>1633</v>
      </c>
      <c r="B4133">
        <v>10</v>
      </c>
      <c r="C4133">
        <f>0.15/-0.2</f>
        <v>-0.74999999999999989</v>
      </c>
    </row>
    <row r="4134" spans="1:4" x14ac:dyDescent="0.2">
      <c r="A4134" t="s">
        <v>1967</v>
      </c>
      <c r="B4134">
        <v>35.25</v>
      </c>
      <c r="C4134" t="s">
        <v>1691</v>
      </c>
    </row>
    <row r="4135" spans="1:4" x14ac:dyDescent="0.2">
      <c r="A4135" t="s">
        <v>57</v>
      </c>
      <c r="B4135">
        <v>36</v>
      </c>
      <c r="C4135">
        <f>-0.04/-0.055</f>
        <v>0.72727272727272729</v>
      </c>
    </row>
    <row r="4136" spans="1:4" x14ac:dyDescent="0.2">
      <c r="A4136" t="s">
        <v>207</v>
      </c>
      <c r="B4136">
        <v>33.5</v>
      </c>
      <c r="C4136">
        <v>0.08</v>
      </c>
    </row>
    <row r="4137" spans="1:4" x14ac:dyDescent="0.2">
      <c r="A4137" t="s">
        <v>131</v>
      </c>
      <c r="B4137">
        <v>2</v>
      </c>
      <c r="C4137">
        <f>0.13/-0.05</f>
        <v>-2.6</v>
      </c>
    </row>
    <row r="4138" spans="1:4" x14ac:dyDescent="0.2">
      <c r="A4138" t="s">
        <v>70</v>
      </c>
      <c r="B4138">
        <v>31</v>
      </c>
      <c r="C4138">
        <f>0.05/0.035</f>
        <v>1.4285714285714286</v>
      </c>
    </row>
    <row r="4139" spans="1:4" x14ac:dyDescent="0.2">
      <c r="A4139" t="s">
        <v>118</v>
      </c>
      <c r="B4139" t="s">
        <v>1571</v>
      </c>
      <c r="C4139" t="s">
        <v>1619</v>
      </c>
      <c r="D4139">
        <v>0.6</v>
      </c>
    </row>
    <row r="4140" spans="1:4" x14ac:dyDescent="0.2">
      <c r="A4140" t="s">
        <v>269</v>
      </c>
      <c r="B4140" t="s">
        <v>1968</v>
      </c>
    </row>
    <row r="4141" spans="1:4" x14ac:dyDescent="0.2">
      <c r="A4141" t="s">
        <v>79</v>
      </c>
    </row>
    <row r="4142" spans="1:4" x14ac:dyDescent="0.2">
      <c r="A4142" t="s">
        <v>114</v>
      </c>
      <c r="B4142">
        <v>211.8</v>
      </c>
      <c r="C4142">
        <v>0.5</v>
      </c>
    </row>
    <row r="4143" spans="1:4" x14ac:dyDescent="0.2">
      <c r="A4143" t="s">
        <v>57</v>
      </c>
      <c r="B4143">
        <v>61</v>
      </c>
      <c r="C4143" t="s">
        <v>1601</v>
      </c>
    </row>
    <row r="4144" spans="1:4" x14ac:dyDescent="0.2">
      <c r="A4144" t="s">
        <v>52</v>
      </c>
      <c r="B4144">
        <v>100</v>
      </c>
      <c r="C4144">
        <v>-0.5</v>
      </c>
    </row>
    <row r="4145" spans="1:4" x14ac:dyDescent="0.2">
      <c r="A4145" t="s">
        <v>1969</v>
      </c>
      <c r="B4145">
        <f>0.045/0.02</f>
        <v>2.25</v>
      </c>
    </row>
    <row r="4146" spans="1:4" x14ac:dyDescent="0.2">
      <c r="A4146" t="s">
        <v>118</v>
      </c>
      <c r="B4146" t="s">
        <v>1571</v>
      </c>
      <c r="C4146" t="s">
        <v>1619</v>
      </c>
      <c r="D4146">
        <v>0.6</v>
      </c>
    </row>
    <row r="4147" spans="1:4" x14ac:dyDescent="0.2">
      <c r="A4147" t="s">
        <v>50</v>
      </c>
      <c r="B4147">
        <v>70.7</v>
      </c>
      <c r="C4147" t="s">
        <v>1606</v>
      </c>
    </row>
    <row r="4148" spans="1:4" x14ac:dyDescent="0.2">
      <c r="A4148" t="s">
        <v>1605</v>
      </c>
      <c r="B4148">
        <v>49.7</v>
      </c>
      <c r="C4148">
        <v>0.1</v>
      </c>
    </row>
    <row r="4149" spans="1:4" x14ac:dyDescent="0.2">
      <c r="A4149" t="s">
        <v>52</v>
      </c>
      <c r="B4149">
        <v>21.4</v>
      </c>
      <c r="C4149" t="s">
        <v>1606</v>
      </c>
    </row>
    <row r="4150" spans="1:4" x14ac:dyDescent="0.2">
      <c r="A4150" t="s">
        <v>1958</v>
      </c>
      <c r="B4150">
        <v>0.15</v>
      </c>
      <c r="C4150">
        <v>0.15</v>
      </c>
    </row>
    <row r="4151" spans="1:4" x14ac:dyDescent="0.2">
      <c r="A4151" t="s">
        <v>120</v>
      </c>
      <c r="B4151" t="s">
        <v>1571</v>
      </c>
      <c r="C4151">
        <v>0.1</v>
      </c>
    </row>
    <row r="4152" spans="1:4" x14ac:dyDescent="0.2">
      <c r="A4152" t="s">
        <v>70</v>
      </c>
      <c r="B4152">
        <v>21.7</v>
      </c>
      <c r="C4152">
        <v>-0.1</v>
      </c>
    </row>
    <row r="4153" spans="1:4" x14ac:dyDescent="0.2">
      <c r="A4153" t="s">
        <v>57</v>
      </c>
      <c r="B4153">
        <v>25.7</v>
      </c>
      <c r="C4153" t="s">
        <v>1606</v>
      </c>
    </row>
    <row r="4154" spans="1:4" x14ac:dyDescent="0.2">
      <c r="A4154" t="s">
        <v>57</v>
      </c>
      <c r="B4154">
        <v>26.04</v>
      </c>
      <c r="C4154">
        <f>0.01/-0.04</f>
        <v>-0.25</v>
      </c>
    </row>
    <row r="4155" spans="1:4" x14ac:dyDescent="0.2">
      <c r="A4155" t="s">
        <v>72</v>
      </c>
      <c r="B4155">
        <v>0.25</v>
      </c>
      <c r="C4155">
        <v>0.1</v>
      </c>
    </row>
    <row r="4156" spans="1:4" x14ac:dyDescent="0.2">
      <c r="A4156" t="s">
        <v>72</v>
      </c>
      <c r="B4156" t="s">
        <v>1571</v>
      </c>
      <c r="C4156">
        <v>0.3</v>
      </c>
    </row>
    <row r="4157" spans="1:4" x14ac:dyDescent="0.2">
      <c r="A4157" t="s">
        <v>580</v>
      </c>
      <c r="B4157">
        <v>25.2</v>
      </c>
      <c r="C4157" t="s">
        <v>1693</v>
      </c>
    </row>
    <row r="4158" spans="1:4" x14ac:dyDescent="0.2">
      <c r="A4158" t="s">
        <v>1959</v>
      </c>
      <c r="B4158">
        <v>14.2</v>
      </c>
      <c r="C4158">
        <v>0.2</v>
      </c>
    </row>
    <row r="4159" spans="1:4" x14ac:dyDescent="0.2">
      <c r="A4159" t="s">
        <v>118</v>
      </c>
      <c r="B4159" t="s">
        <v>1956</v>
      </c>
      <c r="C4159" t="s">
        <v>1645</v>
      </c>
      <c r="D4159">
        <v>25</v>
      </c>
    </row>
    <row r="4160" spans="1:4" x14ac:dyDescent="0.2">
      <c r="A4160" t="s">
        <v>1963</v>
      </c>
      <c r="B4160">
        <v>0.03</v>
      </c>
    </row>
    <row r="4161" spans="1:4" x14ac:dyDescent="0.2">
      <c r="A4161" t="s">
        <v>52</v>
      </c>
      <c r="B4161">
        <v>10</v>
      </c>
      <c r="C4161" t="s">
        <v>1585</v>
      </c>
    </row>
    <row r="4162" spans="1:4" x14ac:dyDescent="0.2">
      <c r="A4162" t="s">
        <v>52</v>
      </c>
      <c r="B4162">
        <v>20</v>
      </c>
      <c r="C4162" t="s">
        <v>1585</v>
      </c>
    </row>
    <row r="4163" spans="1:4" x14ac:dyDescent="0.2">
      <c r="A4163" t="s">
        <v>207</v>
      </c>
      <c r="B4163">
        <v>32.799999999999997</v>
      </c>
      <c r="C4163" t="s">
        <v>1583</v>
      </c>
    </row>
    <row r="4164" spans="1:4" x14ac:dyDescent="0.2">
      <c r="A4164" t="s">
        <v>131</v>
      </c>
      <c r="B4164">
        <v>2.2999999999999998</v>
      </c>
      <c r="C4164" t="s">
        <v>1584</v>
      </c>
    </row>
    <row r="4165" spans="1:4" x14ac:dyDescent="0.2">
      <c r="A4165" t="s">
        <v>57</v>
      </c>
      <c r="B4165">
        <v>35</v>
      </c>
      <c r="C4165" t="s">
        <v>1601</v>
      </c>
    </row>
    <row r="4166" spans="1:4" x14ac:dyDescent="0.2">
      <c r="A4166" t="s">
        <v>1595</v>
      </c>
      <c r="B4166" t="s">
        <v>1596</v>
      </c>
      <c r="C4166" t="s">
        <v>1597</v>
      </c>
    </row>
    <row r="4167" spans="1:4" x14ac:dyDescent="0.2">
      <c r="A4167" t="s">
        <v>1595</v>
      </c>
      <c r="B4167" t="s">
        <v>1598</v>
      </c>
      <c r="C4167" t="s">
        <v>1599</v>
      </c>
      <c r="D4167" t="s">
        <v>1597</v>
      </c>
    </row>
    <row r="4168" spans="1:4" x14ac:dyDescent="0.2">
      <c r="A4168" t="s">
        <v>1688</v>
      </c>
      <c r="B4168">
        <v>22.5</v>
      </c>
      <c r="C4168">
        <f>-0.05/-0.071</f>
        <v>0.70422535211267612</v>
      </c>
    </row>
    <row r="4169" spans="1:4" x14ac:dyDescent="0.2">
      <c r="A4169" t="s">
        <v>118</v>
      </c>
      <c r="B4169" t="s">
        <v>1571</v>
      </c>
      <c r="C4169" t="s">
        <v>1619</v>
      </c>
      <c r="D4169">
        <v>0.6</v>
      </c>
    </row>
    <row r="4170" spans="1:4" x14ac:dyDescent="0.2">
      <c r="A4170" t="s">
        <v>1595</v>
      </c>
      <c r="B4170" t="s">
        <v>1596</v>
      </c>
      <c r="C4170" t="s">
        <v>1597</v>
      </c>
    </row>
    <row r="4171" spans="1:4" x14ac:dyDescent="0.2">
      <c r="A4171" t="s">
        <v>1595</v>
      </c>
      <c r="B4171" t="s">
        <v>1598</v>
      </c>
      <c r="C4171" t="s">
        <v>1599</v>
      </c>
      <c r="D4171" t="s">
        <v>1597</v>
      </c>
    </row>
    <row r="4172" spans="1:4" x14ac:dyDescent="0.2">
      <c r="A4172" t="s">
        <v>114</v>
      </c>
      <c r="B4172">
        <v>67.5</v>
      </c>
      <c r="C4172" t="s">
        <v>1584</v>
      </c>
    </row>
    <row r="4173" spans="1:4" x14ac:dyDescent="0.2">
      <c r="A4173" t="s">
        <v>1605</v>
      </c>
      <c r="B4173">
        <v>44.2</v>
      </c>
      <c r="C4173">
        <v>-0.3</v>
      </c>
    </row>
    <row r="4174" spans="1:4" x14ac:dyDescent="0.2">
      <c r="A4174" t="s">
        <v>70</v>
      </c>
      <c r="B4174">
        <v>19</v>
      </c>
      <c r="C4174" t="s">
        <v>1661</v>
      </c>
      <c r="D4174" t="s">
        <v>1728</v>
      </c>
    </row>
    <row r="4175" spans="1:4" x14ac:dyDescent="0.2">
      <c r="A4175" t="s">
        <v>388</v>
      </c>
      <c r="B4175">
        <v>0.35</v>
      </c>
      <c r="C4175">
        <v>0.05</v>
      </c>
    </row>
    <row r="4176" spans="1:4" x14ac:dyDescent="0.2">
      <c r="A4176" t="s">
        <v>118</v>
      </c>
      <c r="B4176" t="s">
        <v>1571</v>
      </c>
      <c r="C4176" t="s">
        <v>1619</v>
      </c>
      <c r="D4176">
        <v>0.6</v>
      </c>
    </row>
    <row r="4177" spans="1:4" x14ac:dyDescent="0.2">
      <c r="A4177" t="s">
        <v>1595</v>
      </c>
      <c r="B4177" t="s">
        <v>1596</v>
      </c>
      <c r="C4177" t="s">
        <v>1597</v>
      </c>
    </row>
    <row r="4178" spans="1:4" x14ac:dyDescent="0.2">
      <c r="A4178" t="s">
        <v>1595</v>
      </c>
      <c r="B4178" t="s">
        <v>1598</v>
      </c>
      <c r="C4178" t="s">
        <v>1599</v>
      </c>
      <c r="D4178" t="s">
        <v>1597</v>
      </c>
    </row>
    <row r="4179" spans="1:4" x14ac:dyDescent="0.2">
      <c r="A4179" t="s">
        <v>1595</v>
      </c>
      <c r="B4179" t="s">
        <v>1596</v>
      </c>
      <c r="C4179" t="s">
        <v>1597</v>
      </c>
    </row>
    <row r="4180" spans="1:4" x14ac:dyDescent="0.2">
      <c r="A4180" t="s">
        <v>1595</v>
      </c>
      <c r="B4180" t="s">
        <v>1598</v>
      </c>
      <c r="C4180" t="s">
        <v>1599</v>
      </c>
      <c r="D4180" t="s">
        <v>1597</v>
      </c>
    </row>
    <row r="4181" spans="1:4" x14ac:dyDescent="0.2">
      <c r="A4181" t="s">
        <v>50</v>
      </c>
      <c r="B4181">
        <v>27</v>
      </c>
      <c r="C4181" t="s">
        <v>1588</v>
      </c>
      <c r="D4181">
        <v>0.5</v>
      </c>
    </row>
    <row r="4182" spans="1:4" x14ac:dyDescent="0.2">
      <c r="A4182" t="s">
        <v>52</v>
      </c>
      <c r="B4182">
        <v>4.8499999999999996</v>
      </c>
      <c r="C4182" t="s">
        <v>1615</v>
      </c>
    </row>
    <row r="4183" spans="1:4" x14ac:dyDescent="0.2">
      <c r="A4183" t="s">
        <v>52</v>
      </c>
      <c r="B4183">
        <v>6</v>
      </c>
      <c r="C4183" t="s">
        <v>1634</v>
      </c>
      <c r="D4183">
        <v>0.15</v>
      </c>
    </row>
    <row r="4184" spans="1:4" x14ac:dyDescent="0.2">
      <c r="A4184" t="s">
        <v>70</v>
      </c>
      <c r="B4184">
        <v>13.65</v>
      </c>
      <c r="C4184">
        <v>0.1</v>
      </c>
    </row>
    <row r="4185" spans="1:4" x14ac:dyDescent="0.2">
      <c r="A4185" t="s">
        <v>70</v>
      </c>
      <c r="B4185">
        <v>4</v>
      </c>
      <c r="C4185" t="s">
        <v>1606</v>
      </c>
    </row>
    <row r="4186" spans="1:4" x14ac:dyDescent="0.2">
      <c r="A4186" t="s">
        <v>140</v>
      </c>
      <c r="B4186">
        <v>15.96</v>
      </c>
      <c r="C4186" t="s">
        <v>1606</v>
      </c>
    </row>
    <row r="4187" spans="1:4" x14ac:dyDescent="0.2">
      <c r="A4187" t="s">
        <v>120</v>
      </c>
      <c r="B4187" t="s">
        <v>1645</v>
      </c>
      <c r="C4187">
        <v>0.2</v>
      </c>
    </row>
    <row r="4188" spans="1:4" x14ac:dyDescent="0.2">
      <c r="A4188" t="s">
        <v>1970</v>
      </c>
      <c r="B4188">
        <v>11.9</v>
      </c>
      <c r="C4188" t="s">
        <v>1634</v>
      </c>
      <c r="D4188">
        <v>0.1</v>
      </c>
    </row>
    <row r="4189" spans="1:4" x14ac:dyDescent="0.2">
      <c r="A4189" t="s">
        <v>118</v>
      </c>
      <c r="B4189" t="s">
        <v>1655</v>
      </c>
      <c r="C4189">
        <v>25</v>
      </c>
    </row>
    <row r="4190" spans="1:4" x14ac:dyDescent="0.2">
      <c r="A4190" t="s">
        <v>118</v>
      </c>
      <c r="B4190" t="s">
        <v>1655</v>
      </c>
      <c r="C4190">
        <v>63</v>
      </c>
    </row>
    <row r="4191" spans="1:4" x14ac:dyDescent="0.2">
      <c r="A4191" t="s">
        <v>1971</v>
      </c>
      <c r="B4191" t="s">
        <v>1972</v>
      </c>
    </row>
    <row r="4192" spans="1:4" x14ac:dyDescent="0.2">
      <c r="A4192" t="s">
        <v>882</v>
      </c>
      <c r="B4192" t="s">
        <v>1579</v>
      </c>
      <c r="C4192" t="s">
        <v>1580</v>
      </c>
    </row>
    <row r="4193" spans="1:4" x14ac:dyDescent="0.2">
      <c r="A4193" t="s">
        <v>1575</v>
      </c>
      <c r="B4193" t="s">
        <v>1576</v>
      </c>
      <c r="C4193" t="s">
        <v>1577</v>
      </c>
      <c r="D4193" t="s">
        <v>1578</v>
      </c>
    </row>
    <row r="4194" spans="1:4" x14ac:dyDescent="0.2">
      <c r="A4194" t="s">
        <v>1595</v>
      </c>
      <c r="B4194" t="s">
        <v>1596</v>
      </c>
      <c r="C4194" t="s">
        <v>1597</v>
      </c>
    </row>
    <row r="4195" spans="1:4" x14ac:dyDescent="0.2">
      <c r="A4195" t="s">
        <v>1595</v>
      </c>
      <c r="B4195" t="s">
        <v>1598</v>
      </c>
      <c r="C4195" t="s">
        <v>1599</v>
      </c>
      <c r="D4195" t="s">
        <v>1597</v>
      </c>
    </row>
    <row r="4196" spans="1:4" x14ac:dyDescent="0.2">
      <c r="A4196" t="s">
        <v>50</v>
      </c>
      <c r="B4196">
        <v>47.5</v>
      </c>
      <c r="C4196">
        <f>-0.02/-0.2</f>
        <v>9.9999999999999992E-2</v>
      </c>
    </row>
    <row r="4197" spans="1:4" x14ac:dyDescent="0.2">
      <c r="A4197" t="s">
        <v>588</v>
      </c>
      <c r="B4197">
        <v>11</v>
      </c>
      <c r="C4197" t="s">
        <v>1604</v>
      </c>
    </row>
    <row r="4198" spans="1:4" x14ac:dyDescent="0.2">
      <c r="A4198" t="s">
        <v>1605</v>
      </c>
      <c r="B4198">
        <v>12.5</v>
      </c>
      <c r="C4198" t="s">
        <v>1606</v>
      </c>
    </row>
    <row r="4199" spans="1:4" x14ac:dyDescent="0.2">
      <c r="A4199" t="s">
        <v>1605</v>
      </c>
      <c r="B4199">
        <v>17.8</v>
      </c>
      <c r="C4199" t="s">
        <v>1606</v>
      </c>
    </row>
    <row r="4200" spans="1:4" x14ac:dyDescent="0.2">
      <c r="A4200" t="s">
        <v>1605</v>
      </c>
      <c r="B4200">
        <v>22.5</v>
      </c>
      <c r="C4200" t="s">
        <v>1604</v>
      </c>
    </row>
    <row r="4201" spans="1:4" x14ac:dyDescent="0.2">
      <c r="A4201" t="s">
        <v>1605</v>
      </c>
      <c r="B4201">
        <v>2.2000000000000002</v>
      </c>
      <c r="C4201">
        <v>0.2</v>
      </c>
    </row>
    <row r="4202" spans="1:4" x14ac:dyDescent="0.2">
      <c r="A4202" t="s">
        <v>1605</v>
      </c>
      <c r="B4202">
        <v>6.1</v>
      </c>
      <c r="C4202" t="s">
        <v>1656</v>
      </c>
    </row>
    <row r="4203" spans="1:4" x14ac:dyDescent="0.2">
      <c r="A4203" t="s">
        <v>276</v>
      </c>
    </row>
    <row r="4204" spans="1:4" x14ac:dyDescent="0.2">
      <c r="A4204" t="s">
        <v>1973</v>
      </c>
      <c r="B4204">
        <v>0.2</v>
      </c>
    </row>
    <row r="4205" spans="1:4" x14ac:dyDescent="0.2">
      <c r="A4205" t="s">
        <v>1974</v>
      </c>
      <c r="B4205">
        <f>0.04/0.12</f>
        <v>0.33333333333333337</v>
      </c>
    </row>
    <row r="4206" spans="1:4" x14ac:dyDescent="0.2">
      <c r="A4206" t="s">
        <v>70</v>
      </c>
      <c r="B4206">
        <v>8.6999999999999993</v>
      </c>
      <c r="C4206">
        <v>-0.2</v>
      </c>
    </row>
    <row r="4207" spans="1:4" x14ac:dyDescent="0.2">
      <c r="A4207" t="s">
        <v>70</v>
      </c>
      <c r="B4207">
        <v>3.8</v>
      </c>
      <c r="C4207">
        <v>-0.1</v>
      </c>
    </row>
    <row r="4208" spans="1:4" x14ac:dyDescent="0.2">
      <c r="A4208" t="s">
        <v>57</v>
      </c>
      <c r="B4208">
        <v>26.9</v>
      </c>
      <c r="C4208">
        <f>-0.04/-0.12</f>
        <v>0.33333333333333337</v>
      </c>
    </row>
    <row r="4209" spans="1:6" x14ac:dyDescent="0.2">
      <c r="A4209" t="s">
        <v>57</v>
      </c>
      <c r="B4209">
        <v>26</v>
      </c>
      <c r="C4209">
        <f>-0.04/-0.12</f>
        <v>0.33333333333333337</v>
      </c>
    </row>
    <row r="4210" spans="1:6" x14ac:dyDescent="0.2">
      <c r="A4210" t="s">
        <v>57</v>
      </c>
      <c r="B4210">
        <v>16.8</v>
      </c>
      <c r="C4210">
        <f>0.15/-0.2</f>
        <v>-0.74999999999999989</v>
      </c>
    </row>
    <row r="4211" spans="1:6" x14ac:dyDescent="0.2">
      <c r="A4211" t="s">
        <v>207</v>
      </c>
      <c r="B4211">
        <v>9.6999999999999993</v>
      </c>
      <c r="C4211">
        <v>-0.1</v>
      </c>
    </row>
    <row r="4212" spans="1:6" x14ac:dyDescent="0.2">
      <c r="A4212" t="s">
        <v>649</v>
      </c>
      <c r="B4212" t="s">
        <v>1975</v>
      </c>
    </row>
    <row r="4213" spans="1:6" x14ac:dyDescent="0.2">
      <c r="A4213" t="s">
        <v>59</v>
      </c>
      <c r="B4213" t="s">
        <v>1734</v>
      </c>
      <c r="C4213" t="s">
        <v>1123</v>
      </c>
      <c r="D4213">
        <v>1.5</v>
      </c>
      <c r="E4213" t="s">
        <v>1588</v>
      </c>
      <c r="F4213" t="s">
        <v>1917</v>
      </c>
    </row>
    <row r="4214" spans="1:6" x14ac:dyDescent="0.2">
      <c r="A4214" t="s">
        <v>118</v>
      </c>
      <c r="B4214" t="s">
        <v>1655</v>
      </c>
      <c r="C4214">
        <v>6.3</v>
      </c>
      <c r="D4214" t="s">
        <v>1620</v>
      </c>
      <c r="E4214" t="s">
        <v>1655</v>
      </c>
      <c r="F4214">
        <v>25</v>
      </c>
    </row>
    <row r="4215" spans="1:6" x14ac:dyDescent="0.2">
      <c r="A4215" t="s">
        <v>61</v>
      </c>
      <c r="B4215">
        <v>0.15</v>
      </c>
      <c r="C4215" t="s">
        <v>1593</v>
      </c>
      <c r="D4215" t="s">
        <v>1659</v>
      </c>
    </row>
    <row r="4216" spans="1:6" x14ac:dyDescent="0.2">
      <c r="A4216" t="s">
        <v>72</v>
      </c>
      <c r="B4216">
        <v>0.5</v>
      </c>
      <c r="C4216" t="s">
        <v>1604</v>
      </c>
    </row>
    <row r="4217" spans="1:6" x14ac:dyDescent="0.2">
      <c r="A4217" t="s">
        <v>61</v>
      </c>
      <c r="B4217">
        <v>0.15</v>
      </c>
      <c r="C4217" t="s">
        <v>1593</v>
      </c>
      <c r="D4217" t="s">
        <v>1659</v>
      </c>
    </row>
    <row r="4218" spans="1:6" x14ac:dyDescent="0.2">
      <c r="A4218" t="s">
        <v>1976</v>
      </c>
      <c r="B4218" t="s">
        <v>1708</v>
      </c>
      <c r="C4218">
        <v>6</v>
      </c>
      <c r="D4218" t="s">
        <v>1977</v>
      </c>
    </row>
    <row r="4219" spans="1:6" x14ac:dyDescent="0.2">
      <c r="A4219" t="s">
        <v>173</v>
      </c>
      <c r="B4219">
        <v>2.2000000000000002</v>
      </c>
      <c r="C4219">
        <v>0.2</v>
      </c>
    </row>
    <row r="4220" spans="1:6" x14ac:dyDescent="0.2">
      <c r="A4220" t="s">
        <v>173</v>
      </c>
      <c r="B4220">
        <v>18</v>
      </c>
      <c r="C4220" t="s">
        <v>1584</v>
      </c>
    </row>
    <row r="4221" spans="1:6" x14ac:dyDescent="0.2">
      <c r="A4221" t="s">
        <v>277</v>
      </c>
    </row>
    <row r="4222" spans="1:6" x14ac:dyDescent="0.2">
      <c r="A4222" t="s">
        <v>70</v>
      </c>
      <c r="B4222">
        <v>9</v>
      </c>
      <c r="C4222" t="s">
        <v>1978</v>
      </c>
      <c r="D4222" t="s">
        <v>1979</v>
      </c>
    </row>
    <row r="4223" spans="1:6" x14ac:dyDescent="0.2">
      <c r="A4223" t="s">
        <v>1980</v>
      </c>
      <c r="B4223">
        <f>0.06/0.02</f>
        <v>3</v>
      </c>
    </row>
    <row r="4224" spans="1:6" x14ac:dyDescent="0.2">
      <c r="A4224" t="s">
        <v>118</v>
      </c>
      <c r="B4224" t="s">
        <v>1571</v>
      </c>
      <c r="C4224" t="s">
        <v>1655</v>
      </c>
      <c r="D4224">
        <v>6.3</v>
      </c>
    </row>
    <row r="4225" spans="1:4" x14ac:dyDescent="0.2">
      <c r="A4225" t="s">
        <v>110</v>
      </c>
      <c r="B4225" t="s">
        <v>1572</v>
      </c>
      <c r="C4225" t="s">
        <v>1573</v>
      </c>
      <c r="D4225" t="s">
        <v>1574</v>
      </c>
    </row>
    <row r="4226" spans="1:4" x14ac:dyDescent="0.2">
      <c r="A4226" t="s">
        <v>173</v>
      </c>
      <c r="B4226">
        <v>2.2000000000000002</v>
      </c>
      <c r="C4226">
        <v>0.2</v>
      </c>
    </row>
    <row r="4227" spans="1:4" x14ac:dyDescent="0.2">
      <c r="A4227" t="s">
        <v>173</v>
      </c>
      <c r="B4227">
        <v>18</v>
      </c>
      <c r="C4227" t="s">
        <v>1584</v>
      </c>
    </row>
    <row r="4228" spans="1:4" x14ac:dyDescent="0.2">
      <c r="A4228" t="s">
        <v>277</v>
      </c>
    </row>
    <row r="4229" spans="1:4" x14ac:dyDescent="0.2">
      <c r="A4229" t="s">
        <v>70</v>
      </c>
      <c r="B4229">
        <v>9</v>
      </c>
      <c r="C4229" t="s">
        <v>1978</v>
      </c>
      <c r="D4229" t="s">
        <v>1979</v>
      </c>
    </row>
    <row r="4230" spans="1:4" x14ac:dyDescent="0.2">
      <c r="A4230" t="s">
        <v>1980</v>
      </c>
      <c r="B4230">
        <f>0.06/0.02</f>
        <v>3</v>
      </c>
    </row>
    <row r="4231" spans="1:4" x14ac:dyDescent="0.2">
      <c r="A4231" t="s">
        <v>118</v>
      </c>
      <c r="B4231" t="s">
        <v>1571</v>
      </c>
      <c r="C4231" t="s">
        <v>1655</v>
      </c>
      <c r="D4231">
        <v>6.3</v>
      </c>
    </row>
    <row r="4232" spans="1:4" x14ac:dyDescent="0.2">
      <c r="A4232" t="s">
        <v>110</v>
      </c>
      <c r="B4232" t="s">
        <v>1572</v>
      </c>
      <c r="C4232" t="s">
        <v>1573</v>
      </c>
      <c r="D4232" t="s">
        <v>1574</v>
      </c>
    </row>
    <row r="4233" spans="1:4" x14ac:dyDescent="0.2">
      <c r="A4233" t="s">
        <v>173</v>
      </c>
      <c r="B4233">
        <v>2.2000000000000002</v>
      </c>
      <c r="C4233">
        <v>0.2</v>
      </c>
    </row>
    <row r="4234" spans="1:4" x14ac:dyDescent="0.2">
      <c r="A4234" t="s">
        <v>173</v>
      </c>
      <c r="B4234" t="s">
        <v>1981</v>
      </c>
    </row>
    <row r="4235" spans="1:4" x14ac:dyDescent="0.2">
      <c r="A4235" t="s">
        <v>277</v>
      </c>
    </row>
    <row r="4236" spans="1:4" x14ac:dyDescent="0.2">
      <c r="A4236" t="s">
        <v>70</v>
      </c>
      <c r="B4236">
        <v>9</v>
      </c>
      <c r="C4236" t="s">
        <v>1978</v>
      </c>
      <c r="D4236" t="s">
        <v>1979</v>
      </c>
    </row>
    <row r="4237" spans="1:4" x14ac:dyDescent="0.2">
      <c r="A4237" t="s">
        <v>1980</v>
      </c>
      <c r="B4237">
        <f>0.06/0.02</f>
        <v>3</v>
      </c>
    </row>
    <row r="4238" spans="1:4" x14ac:dyDescent="0.2">
      <c r="A4238" t="s">
        <v>118</v>
      </c>
      <c r="B4238" t="s">
        <v>1571</v>
      </c>
      <c r="C4238" t="s">
        <v>1655</v>
      </c>
      <c r="D4238">
        <v>6.3</v>
      </c>
    </row>
    <row r="4239" spans="1:4" x14ac:dyDescent="0.2">
      <c r="A4239" t="s">
        <v>50</v>
      </c>
      <c r="B4239" t="s">
        <v>1982</v>
      </c>
    </row>
    <row r="4240" spans="1:4" x14ac:dyDescent="0.2">
      <c r="A4240" t="s">
        <v>588</v>
      </c>
      <c r="B4240" t="s">
        <v>1983</v>
      </c>
    </row>
    <row r="4241" spans="1:3" x14ac:dyDescent="0.2">
      <c r="A4241" t="s">
        <v>1605</v>
      </c>
      <c r="B4241" t="s">
        <v>1984</v>
      </c>
    </row>
    <row r="4242" spans="1:3" x14ac:dyDescent="0.2">
      <c r="A4242" t="s">
        <v>1605</v>
      </c>
      <c r="B4242" t="s">
        <v>1985</v>
      </c>
    </row>
    <row r="4243" spans="1:3" x14ac:dyDescent="0.2">
      <c r="A4243" t="s">
        <v>1605</v>
      </c>
      <c r="B4243" t="s">
        <v>1986</v>
      </c>
    </row>
    <row r="4244" spans="1:3" x14ac:dyDescent="0.2">
      <c r="A4244" t="s">
        <v>1605</v>
      </c>
      <c r="B4244" t="s">
        <v>1987</v>
      </c>
    </row>
    <row r="4245" spans="1:3" x14ac:dyDescent="0.2">
      <c r="A4245" t="s">
        <v>1988</v>
      </c>
      <c r="B4245" t="s">
        <v>1945</v>
      </c>
    </row>
    <row r="4246" spans="1:3" x14ac:dyDescent="0.2">
      <c r="A4246" t="s">
        <v>177</v>
      </c>
      <c r="B4246">
        <v>0.5</v>
      </c>
      <c r="C4246" t="s">
        <v>1604</v>
      </c>
    </row>
    <row r="4247" spans="1:3" x14ac:dyDescent="0.2">
      <c r="A4247" t="s">
        <v>70</v>
      </c>
      <c r="B4247" t="s">
        <v>1989</v>
      </c>
    </row>
    <row r="4248" spans="1:3" x14ac:dyDescent="0.2">
      <c r="A4248" t="s">
        <v>70</v>
      </c>
      <c r="B4248" t="s">
        <v>1990</v>
      </c>
    </row>
    <row r="4249" spans="1:3" x14ac:dyDescent="0.2">
      <c r="A4249" t="s">
        <v>70</v>
      </c>
      <c r="B4249" t="s">
        <v>1991</v>
      </c>
    </row>
    <row r="4250" spans="1:3" x14ac:dyDescent="0.2">
      <c r="A4250" t="s">
        <v>70</v>
      </c>
      <c r="B4250" t="s">
        <v>1992</v>
      </c>
    </row>
    <row r="4251" spans="1:3" x14ac:dyDescent="0.2">
      <c r="A4251" t="s">
        <v>70</v>
      </c>
      <c r="B4251" t="s">
        <v>1993</v>
      </c>
    </row>
    <row r="4252" spans="1:3" x14ac:dyDescent="0.2">
      <c r="A4252" t="s">
        <v>176</v>
      </c>
      <c r="B4252" t="s">
        <v>1994</v>
      </c>
    </row>
    <row r="4253" spans="1:3" x14ac:dyDescent="0.2">
      <c r="A4253" t="s">
        <v>176</v>
      </c>
      <c r="B4253" t="s">
        <v>1995</v>
      </c>
    </row>
    <row r="4254" spans="1:3" x14ac:dyDescent="0.2">
      <c r="A4254" t="s">
        <v>176</v>
      </c>
      <c r="B4254" t="s">
        <v>1996</v>
      </c>
    </row>
    <row r="4255" spans="1:3" x14ac:dyDescent="0.2">
      <c r="A4255" t="s">
        <v>176</v>
      </c>
      <c r="B4255" t="s">
        <v>1975</v>
      </c>
    </row>
    <row r="4256" spans="1:3" x14ac:dyDescent="0.2">
      <c r="A4256" t="s">
        <v>59</v>
      </c>
      <c r="B4256" t="s">
        <v>1923</v>
      </c>
      <c r="C4256" t="s">
        <v>1924</v>
      </c>
    </row>
    <row r="4257" spans="1:4" x14ac:dyDescent="0.2">
      <c r="A4257" t="s">
        <v>118</v>
      </c>
      <c r="B4257" t="s">
        <v>1655</v>
      </c>
      <c r="C4257">
        <v>25</v>
      </c>
    </row>
    <row r="4258" spans="1:4" x14ac:dyDescent="0.2">
      <c r="A4258" t="s">
        <v>118</v>
      </c>
      <c r="B4258" t="s">
        <v>1655</v>
      </c>
      <c r="C4258">
        <v>10</v>
      </c>
    </row>
    <row r="4259" spans="1:4" x14ac:dyDescent="0.2">
      <c r="A4259" t="s">
        <v>61</v>
      </c>
      <c r="B4259">
        <v>0.15</v>
      </c>
      <c r="C4259" t="s">
        <v>1593</v>
      </c>
      <c r="D4259" t="s">
        <v>1594</v>
      </c>
    </row>
    <row r="4260" spans="1:4" x14ac:dyDescent="0.2">
      <c r="A4260" t="s">
        <v>61</v>
      </c>
      <c r="B4260">
        <v>0.15</v>
      </c>
      <c r="C4260" t="s">
        <v>1593</v>
      </c>
      <c r="D4260" t="s">
        <v>1594</v>
      </c>
    </row>
    <row r="4261" spans="1:4" x14ac:dyDescent="0.2">
      <c r="A4261" t="s">
        <v>1976</v>
      </c>
      <c r="B4261" t="s">
        <v>1708</v>
      </c>
      <c r="C4261" t="s">
        <v>1997</v>
      </c>
    </row>
    <row r="4262" spans="1:4" x14ac:dyDescent="0.2">
      <c r="A4262" t="s">
        <v>50</v>
      </c>
      <c r="B4262" t="s">
        <v>1982</v>
      </c>
    </row>
    <row r="4263" spans="1:4" x14ac:dyDescent="0.2">
      <c r="A4263" t="s">
        <v>588</v>
      </c>
      <c r="B4263" t="s">
        <v>1983</v>
      </c>
    </row>
    <row r="4264" spans="1:4" x14ac:dyDescent="0.2">
      <c r="A4264" t="s">
        <v>1605</v>
      </c>
      <c r="B4264" t="s">
        <v>1984</v>
      </c>
    </row>
    <row r="4265" spans="1:4" x14ac:dyDescent="0.2">
      <c r="A4265" t="s">
        <v>1605</v>
      </c>
      <c r="B4265" t="s">
        <v>1985</v>
      </c>
    </row>
    <row r="4266" spans="1:4" x14ac:dyDescent="0.2">
      <c r="A4266" t="s">
        <v>1605</v>
      </c>
      <c r="B4266" t="s">
        <v>1986</v>
      </c>
    </row>
    <row r="4267" spans="1:4" x14ac:dyDescent="0.2">
      <c r="A4267" t="s">
        <v>1605</v>
      </c>
      <c r="B4267" t="s">
        <v>1987</v>
      </c>
    </row>
    <row r="4268" spans="1:4" x14ac:dyDescent="0.2">
      <c r="A4268" t="s">
        <v>1988</v>
      </c>
      <c r="B4268" t="s">
        <v>1945</v>
      </c>
    </row>
    <row r="4269" spans="1:4" x14ac:dyDescent="0.2">
      <c r="A4269" t="s">
        <v>177</v>
      </c>
      <c r="B4269">
        <v>0.5</v>
      </c>
      <c r="C4269" t="s">
        <v>1604</v>
      </c>
    </row>
    <row r="4270" spans="1:4" x14ac:dyDescent="0.2">
      <c r="A4270" t="s">
        <v>70</v>
      </c>
      <c r="B4270" t="s">
        <v>1989</v>
      </c>
    </row>
    <row r="4271" spans="1:4" x14ac:dyDescent="0.2">
      <c r="A4271" t="s">
        <v>70</v>
      </c>
      <c r="B4271" t="s">
        <v>1990</v>
      </c>
    </row>
    <row r="4272" spans="1:4" x14ac:dyDescent="0.2">
      <c r="A4272" t="s">
        <v>70</v>
      </c>
      <c r="B4272" t="s">
        <v>1991</v>
      </c>
    </row>
    <row r="4273" spans="1:4" x14ac:dyDescent="0.2">
      <c r="A4273" t="s">
        <v>70</v>
      </c>
      <c r="B4273" t="s">
        <v>1992</v>
      </c>
    </row>
    <row r="4274" spans="1:4" x14ac:dyDescent="0.2">
      <c r="A4274" t="s">
        <v>70</v>
      </c>
      <c r="B4274" t="s">
        <v>1993</v>
      </c>
    </row>
    <row r="4275" spans="1:4" x14ac:dyDescent="0.2">
      <c r="A4275" t="s">
        <v>176</v>
      </c>
      <c r="B4275" t="s">
        <v>1994</v>
      </c>
    </row>
    <row r="4276" spans="1:4" x14ac:dyDescent="0.2">
      <c r="A4276" t="s">
        <v>176</v>
      </c>
      <c r="B4276" t="s">
        <v>1995</v>
      </c>
    </row>
    <row r="4277" spans="1:4" x14ac:dyDescent="0.2">
      <c r="A4277" t="s">
        <v>176</v>
      </c>
      <c r="B4277" t="s">
        <v>1996</v>
      </c>
    </row>
    <row r="4278" spans="1:4" x14ac:dyDescent="0.2">
      <c r="A4278" t="s">
        <v>176</v>
      </c>
      <c r="B4278" t="s">
        <v>1975</v>
      </c>
    </row>
    <row r="4279" spans="1:4" x14ac:dyDescent="0.2">
      <c r="A4279" t="s">
        <v>59</v>
      </c>
      <c r="B4279" t="s">
        <v>1923</v>
      </c>
      <c r="C4279" t="s">
        <v>1924</v>
      </c>
    </row>
    <row r="4280" spans="1:4" x14ac:dyDescent="0.2">
      <c r="A4280" t="s">
        <v>118</v>
      </c>
      <c r="B4280" t="s">
        <v>1655</v>
      </c>
      <c r="C4280">
        <v>25</v>
      </c>
    </row>
    <row r="4281" spans="1:4" x14ac:dyDescent="0.2">
      <c r="A4281" t="s">
        <v>118</v>
      </c>
      <c r="B4281" t="s">
        <v>1655</v>
      </c>
      <c r="C4281">
        <v>10</v>
      </c>
    </row>
    <row r="4282" spans="1:4" x14ac:dyDescent="0.2">
      <c r="A4282" t="s">
        <v>61</v>
      </c>
      <c r="B4282">
        <v>0.15</v>
      </c>
      <c r="C4282" t="s">
        <v>1593</v>
      </c>
      <c r="D4282" t="s">
        <v>1594</v>
      </c>
    </row>
    <row r="4283" spans="1:4" x14ac:dyDescent="0.2">
      <c r="A4283" t="s">
        <v>61</v>
      </c>
      <c r="B4283">
        <v>0.15</v>
      </c>
      <c r="C4283" t="s">
        <v>1593</v>
      </c>
      <c r="D4283" t="s">
        <v>1594</v>
      </c>
    </row>
    <row r="4284" spans="1:4" x14ac:dyDescent="0.2">
      <c r="A4284" t="s">
        <v>1976</v>
      </c>
      <c r="B4284" t="s">
        <v>1708</v>
      </c>
      <c r="C4284" t="s">
        <v>1997</v>
      </c>
    </row>
    <row r="4285" spans="1:4" x14ac:dyDescent="0.2">
      <c r="A4285" t="s">
        <v>1605</v>
      </c>
      <c r="B4285">
        <v>2.2000000000000002</v>
      </c>
      <c r="C4285">
        <v>0.5</v>
      </c>
    </row>
    <row r="4286" spans="1:4" x14ac:dyDescent="0.2">
      <c r="A4286" t="s">
        <v>277</v>
      </c>
    </row>
    <row r="4287" spans="1:4" x14ac:dyDescent="0.2">
      <c r="A4287" t="s">
        <v>70</v>
      </c>
      <c r="B4287">
        <v>9</v>
      </c>
      <c r="C4287" t="s">
        <v>1978</v>
      </c>
      <c r="D4287" t="s">
        <v>1979</v>
      </c>
    </row>
    <row r="4288" spans="1:4" x14ac:dyDescent="0.2">
      <c r="A4288" t="s">
        <v>118</v>
      </c>
      <c r="B4288" t="s">
        <v>1998</v>
      </c>
      <c r="C4288">
        <v>6.3</v>
      </c>
    </row>
    <row r="4289" spans="1:3" x14ac:dyDescent="0.2">
      <c r="A4289" t="s">
        <v>50</v>
      </c>
      <c r="B4289" t="s">
        <v>1999</v>
      </c>
    </row>
    <row r="4290" spans="1:3" x14ac:dyDescent="0.2">
      <c r="A4290" t="s">
        <v>588</v>
      </c>
      <c r="B4290">
        <v>10</v>
      </c>
      <c r="C4290">
        <v>0.2</v>
      </c>
    </row>
    <row r="4291" spans="1:3" x14ac:dyDescent="0.2">
      <c r="A4291" t="s">
        <v>1605</v>
      </c>
      <c r="B4291">
        <v>2.2000000000000002</v>
      </c>
      <c r="C4291" t="s">
        <v>1606</v>
      </c>
    </row>
    <row r="4292" spans="1:3" x14ac:dyDescent="0.2">
      <c r="A4292" t="s">
        <v>52</v>
      </c>
      <c r="B4292" t="s">
        <v>2000</v>
      </c>
    </row>
    <row r="4293" spans="1:3" x14ac:dyDescent="0.2">
      <c r="A4293" t="s">
        <v>1605</v>
      </c>
      <c r="B4293">
        <v>1.5</v>
      </c>
      <c r="C4293">
        <v>-0.05</v>
      </c>
    </row>
    <row r="4294" spans="1:3" x14ac:dyDescent="0.2">
      <c r="A4294" t="s">
        <v>1605</v>
      </c>
      <c r="B4294">
        <v>17.899999999999999</v>
      </c>
      <c r="C4294" t="s">
        <v>1606</v>
      </c>
    </row>
    <row r="4295" spans="1:3" x14ac:dyDescent="0.2">
      <c r="A4295" t="s">
        <v>1605</v>
      </c>
      <c r="B4295" t="s">
        <v>2001</v>
      </c>
    </row>
    <row r="4296" spans="1:3" x14ac:dyDescent="0.2">
      <c r="A4296" t="s">
        <v>1605</v>
      </c>
      <c r="B4296" t="s">
        <v>2002</v>
      </c>
    </row>
    <row r="4297" spans="1:3" x14ac:dyDescent="0.2">
      <c r="A4297" t="s">
        <v>70</v>
      </c>
      <c r="B4297" t="s">
        <v>2003</v>
      </c>
    </row>
    <row r="4298" spans="1:3" x14ac:dyDescent="0.2">
      <c r="A4298" t="s">
        <v>70</v>
      </c>
      <c r="B4298" t="s">
        <v>2004</v>
      </c>
    </row>
    <row r="4299" spans="1:3" x14ac:dyDescent="0.2">
      <c r="A4299" t="s">
        <v>70</v>
      </c>
      <c r="B4299" t="s">
        <v>2005</v>
      </c>
    </row>
    <row r="4300" spans="1:3" x14ac:dyDescent="0.2">
      <c r="A4300" t="s">
        <v>70</v>
      </c>
      <c r="B4300" t="s">
        <v>2006</v>
      </c>
    </row>
    <row r="4301" spans="1:3" x14ac:dyDescent="0.2">
      <c r="A4301" t="s">
        <v>70</v>
      </c>
      <c r="B4301" t="s">
        <v>2007</v>
      </c>
    </row>
    <row r="4302" spans="1:3" x14ac:dyDescent="0.2">
      <c r="A4302" t="s">
        <v>70</v>
      </c>
      <c r="B4302" t="s">
        <v>2008</v>
      </c>
    </row>
    <row r="4303" spans="1:3" x14ac:dyDescent="0.2">
      <c r="A4303" t="s">
        <v>57</v>
      </c>
      <c r="B4303" t="s">
        <v>2009</v>
      </c>
    </row>
    <row r="4304" spans="1:3" x14ac:dyDescent="0.2">
      <c r="A4304" t="s">
        <v>57</v>
      </c>
      <c r="B4304" t="s">
        <v>2010</v>
      </c>
    </row>
    <row r="4305" spans="1:4" x14ac:dyDescent="0.2">
      <c r="A4305" t="s">
        <v>57</v>
      </c>
      <c r="B4305" t="s">
        <v>2011</v>
      </c>
    </row>
    <row r="4306" spans="1:4" x14ac:dyDescent="0.2">
      <c r="A4306" t="s">
        <v>57</v>
      </c>
      <c r="B4306" t="s">
        <v>2012</v>
      </c>
    </row>
    <row r="4307" spans="1:4" x14ac:dyDescent="0.2">
      <c r="A4307" t="s">
        <v>59</v>
      </c>
      <c r="B4307" t="s">
        <v>2013</v>
      </c>
      <c r="C4307" t="s">
        <v>2014</v>
      </c>
    </row>
    <row r="4308" spans="1:4" x14ac:dyDescent="0.2">
      <c r="A4308" t="s">
        <v>72</v>
      </c>
      <c r="B4308" t="s">
        <v>2015</v>
      </c>
    </row>
    <row r="4309" spans="1:4" x14ac:dyDescent="0.2">
      <c r="A4309" t="s">
        <v>61</v>
      </c>
      <c r="B4309" t="s">
        <v>2016</v>
      </c>
      <c r="C4309" t="s">
        <v>1593</v>
      </c>
      <c r="D4309" t="s">
        <v>1659</v>
      </c>
    </row>
    <row r="4310" spans="1:4" x14ac:dyDescent="0.2">
      <c r="A4310" t="s">
        <v>649</v>
      </c>
      <c r="B4310" t="s">
        <v>2017</v>
      </c>
    </row>
    <row r="4311" spans="1:4" x14ac:dyDescent="0.2">
      <c r="A4311" t="s">
        <v>118</v>
      </c>
      <c r="B4311" t="s">
        <v>1655</v>
      </c>
      <c r="C4311">
        <v>10</v>
      </c>
    </row>
    <row r="4312" spans="1:4" x14ac:dyDescent="0.2">
      <c r="A4312" t="s">
        <v>50</v>
      </c>
      <c r="B4312">
        <v>37.200000000000003</v>
      </c>
      <c r="C4312">
        <f>-0.02/-0.2</f>
        <v>9.9999999999999992E-2</v>
      </c>
    </row>
    <row r="4313" spans="1:4" x14ac:dyDescent="0.2">
      <c r="A4313" t="s">
        <v>588</v>
      </c>
      <c r="B4313">
        <v>9</v>
      </c>
      <c r="C4313" t="s">
        <v>1604</v>
      </c>
    </row>
    <row r="4314" spans="1:4" x14ac:dyDescent="0.2">
      <c r="A4314" t="s">
        <v>1605</v>
      </c>
      <c r="B4314">
        <v>5.5</v>
      </c>
      <c r="C4314" t="s">
        <v>1606</v>
      </c>
    </row>
    <row r="4315" spans="1:4" x14ac:dyDescent="0.2">
      <c r="A4315" t="s">
        <v>1605</v>
      </c>
      <c r="B4315">
        <v>14.2</v>
      </c>
      <c r="C4315" t="s">
        <v>1604</v>
      </c>
    </row>
    <row r="4316" spans="1:4" x14ac:dyDescent="0.2">
      <c r="A4316" t="s">
        <v>173</v>
      </c>
      <c r="B4316">
        <v>16.5</v>
      </c>
      <c r="C4316" t="s">
        <v>1606</v>
      </c>
    </row>
    <row r="4317" spans="1:4" x14ac:dyDescent="0.2">
      <c r="A4317" t="s">
        <v>1605</v>
      </c>
      <c r="B4317">
        <v>6.1</v>
      </c>
      <c r="C4317" t="s">
        <v>1656</v>
      </c>
    </row>
    <row r="4318" spans="1:4" x14ac:dyDescent="0.2">
      <c r="A4318" t="s">
        <v>2018</v>
      </c>
      <c r="B4318">
        <f>0.06/0.02</f>
        <v>3</v>
      </c>
    </row>
    <row r="4319" spans="1:4" x14ac:dyDescent="0.2">
      <c r="A4319" t="s">
        <v>2019</v>
      </c>
      <c r="B4319">
        <f>0.12/0.04</f>
        <v>3</v>
      </c>
    </row>
    <row r="4320" spans="1:4" x14ac:dyDescent="0.2">
      <c r="A4320" t="s">
        <v>70</v>
      </c>
      <c r="B4320">
        <v>22</v>
      </c>
      <c r="C4320">
        <v>0.2</v>
      </c>
    </row>
    <row r="4321" spans="1:4" x14ac:dyDescent="0.2">
      <c r="A4321" t="s">
        <v>70</v>
      </c>
      <c r="B4321">
        <v>8.6999999999999993</v>
      </c>
      <c r="C4321">
        <v>-0.2</v>
      </c>
    </row>
    <row r="4322" spans="1:4" x14ac:dyDescent="0.2">
      <c r="A4322" t="s">
        <v>70</v>
      </c>
      <c r="B4322">
        <v>3.8</v>
      </c>
      <c r="C4322">
        <v>-0.1</v>
      </c>
    </row>
    <row r="4323" spans="1:4" x14ac:dyDescent="0.2">
      <c r="A4323" t="s">
        <v>57</v>
      </c>
      <c r="B4323">
        <v>26.9</v>
      </c>
      <c r="C4323">
        <f>-0.04/-0.12</f>
        <v>0.33333333333333337</v>
      </c>
    </row>
    <row r="4324" spans="1:4" x14ac:dyDescent="0.2">
      <c r="A4324" t="s">
        <v>173</v>
      </c>
      <c r="B4324">
        <v>2.2000000000000002</v>
      </c>
      <c r="C4324">
        <v>0.2</v>
      </c>
    </row>
    <row r="4325" spans="1:4" x14ac:dyDescent="0.2">
      <c r="A4325" t="s">
        <v>207</v>
      </c>
      <c r="B4325">
        <v>26</v>
      </c>
      <c r="C4325">
        <f>-0.04/-0.12</f>
        <v>0.33333333333333337</v>
      </c>
    </row>
    <row r="4326" spans="1:4" x14ac:dyDescent="0.2">
      <c r="A4326" t="s">
        <v>57</v>
      </c>
      <c r="B4326">
        <v>26</v>
      </c>
      <c r="C4326" t="s">
        <v>1656</v>
      </c>
    </row>
    <row r="4327" spans="1:4" x14ac:dyDescent="0.2">
      <c r="A4327" t="s">
        <v>57</v>
      </c>
      <c r="B4327">
        <v>30</v>
      </c>
      <c r="C4327">
        <f>-0.05/-0.3</f>
        <v>0.16666666666666669</v>
      </c>
    </row>
    <row r="4328" spans="1:4" x14ac:dyDescent="0.2">
      <c r="A4328" t="s">
        <v>61</v>
      </c>
      <c r="B4328">
        <v>7.0000000000000007E-2</v>
      </c>
      <c r="C4328" t="s">
        <v>1593</v>
      </c>
      <c r="D4328" t="s">
        <v>1594</v>
      </c>
    </row>
    <row r="4329" spans="1:4" x14ac:dyDescent="0.2">
      <c r="A4329" t="s">
        <v>59</v>
      </c>
      <c r="B4329" t="s">
        <v>2020</v>
      </c>
      <c r="C4329">
        <v>-0.03</v>
      </c>
    </row>
    <row r="4330" spans="1:4" x14ac:dyDescent="0.2">
      <c r="A4330" t="s">
        <v>61</v>
      </c>
      <c r="B4330">
        <v>0.15</v>
      </c>
      <c r="C4330" t="s">
        <v>1593</v>
      </c>
      <c r="D4330" t="s">
        <v>1659</v>
      </c>
    </row>
    <row r="4331" spans="1:4" x14ac:dyDescent="0.2">
      <c r="A4331" t="s">
        <v>173</v>
      </c>
      <c r="B4331">
        <v>16.7</v>
      </c>
      <c r="C4331" t="s">
        <v>1606</v>
      </c>
    </row>
    <row r="4332" spans="1:4" x14ac:dyDescent="0.2">
      <c r="A4332" t="s">
        <v>173</v>
      </c>
      <c r="B4332">
        <v>2.2000000000000002</v>
      </c>
      <c r="C4332">
        <v>0.2</v>
      </c>
    </row>
    <row r="4333" spans="1:4" x14ac:dyDescent="0.2">
      <c r="A4333" t="s">
        <v>1980</v>
      </c>
      <c r="B4333">
        <f>0.06/0.02</f>
        <v>3</v>
      </c>
    </row>
    <row r="4334" spans="1:4" x14ac:dyDescent="0.2">
      <c r="A4334" t="s">
        <v>70</v>
      </c>
      <c r="B4334">
        <v>9</v>
      </c>
      <c r="C4334" t="s">
        <v>1978</v>
      </c>
      <c r="D4334" t="s">
        <v>1979</v>
      </c>
    </row>
    <row r="4335" spans="1:4" x14ac:dyDescent="0.2">
      <c r="A4335" t="s">
        <v>277</v>
      </c>
    </row>
    <row r="4336" spans="1:4" x14ac:dyDescent="0.2">
      <c r="A4336" t="s">
        <v>118</v>
      </c>
      <c r="B4336" t="s">
        <v>1571</v>
      </c>
      <c r="C4336" t="s">
        <v>1655</v>
      </c>
      <c r="D4336">
        <v>6.3</v>
      </c>
    </row>
    <row r="4337" spans="1:3" x14ac:dyDescent="0.2">
      <c r="A4337" t="s">
        <v>50</v>
      </c>
      <c r="B4337">
        <v>45.5</v>
      </c>
      <c r="C4337">
        <v>-0.2</v>
      </c>
    </row>
    <row r="4338" spans="1:3" x14ac:dyDescent="0.2">
      <c r="A4338" t="s">
        <v>588</v>
      </c>
      <c r="B4338" t="s">
        <v>1983</v>
      </c>
    </row>
    <row r="4339" spans="1:3" x14ac:dyDescent="0.2">
      <c r="A4339" t="s">
        <v>71</v>
      </c>
      <c r="B4339">
        <v>12.5</v>
      </c>
      <c r="C4339" t="s">
        <v>1606</v>
      </c>
    </row>
    <row r="4340" spans="1:3" x14ac:dyDescent="0.2">
      <c r="A4340" t="s">
        <v>71</v>
      </c>
      <c r="B4340">
        <v>17.8</v>
      </c>
      <c r="C4340" t="s">
        <v>1606</v>
      </c>
    </row>
    <row r="4341" spans="1:3" x14ac:dyDescent="0.2">
      <c r="A4341" t="s">
        <v>71</v>
      </c>
      <c r="B4341">
        <v>22.5</v>
      </c>
      <c r="C4341" t="s">
        <v>1604</v>
      </c>
    </row>
    <row r="4342" spans="1:3" x14ac:dyDescent="0.2">
      <c r="A4342" t="s">
        <v>71</v>
      </c>
      <c r="B4342">
        <v>2.2000000000000002</v>
      </c>
      <c r="C4342">
        <v>0.2</v>
      </c>
    </row>
    <row r="4343" spans="1:3" x14ac:dyDescent="0.2">
      <c r="A4343" t="s">
        <v>71</v>
      </c>
      <c r="B4343">
        <v>6.1</v>
      </c>
      <c r="C4343" t="s">
        <v>1656</v>
      </c>
    </row>
    <row r="4344" spans="1:3" x14ac:dyDescent="0.2">
      <c r="A4344" t="s">
        <v>276</v>
      </c>
    </row>
    <row r="4345" spans="1:3" x14ac:dyDescent="0.2">
      <c r="A4345" t="s">
        <v>70</v>
      </c>
      <c r="B4345" t="s">
        <v>2021</v>
      </c>
    </row>
    <row r="4346" spans="1:3" x14ac:dyDescent="0.2">
      <c r="A4346" t="s">
        <v>70</v>
      </c>
      <c r="B4346" t="s">
        <v>2022</v>
      </c>
    </row>
    <row r="4347" spans="1:3" x14ac:dyDescent="0.2">
      <c r="A4347" t="s">
        <v>70</v>
      </c>
      <c r="B4347" t="s">
        <v>2007</v>
      </c>
    </row>
    <row r="4348" spans="1:3" x14ac:dyDescent="0.2">
      <c r="A4348" t="s">
        <v>70</v>
      </c>
      <c r="B4348" t="s">
        <v>2008</v>
      </c>
    </row>
    <row r="4349" spans="1:3" x14ac:dyDescent="0.2">
      <c r="A4349" t="s">
        <v>283</v>
      </c>
    </row>
    <row r="4350" spans="1:3" x14ac:dyDescent="0.2">
      <c r="A4350" t="s">
        <v>176</v>
      </c>
      <c r="B4350" t="s">
        <v>2023</v>
      </c>
    </row>
    <row r="4351" spans="1:3" x14ac:dyDescent="0.2">
      <c r="A4351" t="s">
        <v>176</v>
      </c>
      <c r="B4351" t="s">
        <v>2024</v>
      </c>
    </row>
    <row r="4352" spans="1:3" x14ac:dyDescent="0.2">
      <c r="A4352" t="s">
        <v>649</v>
      </c>
      <c r="B4352" t="s">
        <v>2025</v>
      </c>
    </row>
    <row r="4353" spans="1:4" x14ac:dyDescent="0.2">
      <c r="A4353" t="s">
        <v>2026</v>
      </c>
      <c r="B4353" t="s">
        <v>2027</v>
      </c>
    </row>
    <row r="4354" spans="1:4" x14ac:dyDescent="0.2">
      <c r="A4354" t="s">
        <v>118</v>
      </c>
      <c r="B4354" t="s">
        <v>1655</v>
      </c>
      <c r="C4354">
        <v>25</v>
      </c>
    </row>
    <row r="4355" spans="1:4" x14ac:dyDescent="0.2">
      <c r="A4355" t="s">
        <v>61</v>
      </c>
      <c r="B4355">
        <v>0.15</v>
      </c>
      <c r="C4355" t="s">
        <v>1593</v>
      </c>
      <c r="D4355" t="s">
        <v>1659</v>
      </c>
    </row>
    <row r="4356" spans="1:4" x14ac:dyDescent="0.2">
      <c r="A4356" t="s">
        <v>61</v>
      </c>
      <c r="B4356">
        <v>0.15</v>
      </c>
      <c r="C4356" t="s">
        <v>1593</v>
      </c>
      <c r="D4356" t="s">
        <v>1659</v>
      </c>
    </row>
    <row r="4357" spans="1:4" x14ac:dyDescent="0.2">
      <c r="A4357" t="s">
        <v>1976</v>
      </c>
      <c r="B4357" t="s">
        <v>1708</v>
      </c>
      <c r="C4357" t="s">
        <v>1997</v>
      </c>
    </row>
    <row r="4358" spans="1:4" x14ac:dyDescent="0.2">
      <c r="A4358" t="s">
        <v>61</v>
      </c>
      <c r="B4358">
        <v>0.14000000000000001</v>
      </c>
      <c r="C4358" t="s">
        <v>1593</v>
      </c>
      <c r="D4358" t="s">
        <v>1594</v>
      </c>
    </row>
    <row r="4359" spans="1:4" x14ac:dyDescent="0.2">
      <c r="A4359" t="s">
        <v>72</v>
      </c>
      <c r="B4359">
        <v>0.5</v>
      </c>
      <c r="C4359" t="s">
        <v>1604</v>
      </c>
    </row>
    <row r="4360" spans="1:4" x14ac:dyDescent="0.2">
      <c r="A4360" t="s">
        <v>110</v>
      </c>
    </row>
    <row r="4361" spans="1:4" x14ac:dyDescent="0.2">
      <c r="A4361" t="s">
        <v>169</v>
      </c>
    </row>
    <row r="4362" spans="1:4" x14ac:dyDescent="0.2">
      <c r="A4362" t="s">
        <v>173</v>
      </c>
      <c r="B4362">
        <v>2.2000000000000002</v>
      </c>
      <c r="C4362">
        <v>0.2</v>
      </c>
    </row>
    <row r="4363" spans="1:4" x14ac:dyDescent="0.2">
      <c r="A4363" t="s">
        <v>173</v>
      </c>
      <c r="B4363">
        <v>18</v>
      </c>
      <c r="C4363" t="s">
        <v>1584</v>
      </c>
    </row>
    <row r="4364" spans="1:4" x14ac:dyDescent="0.2">
      <c r="A4364" t="s">
        <v>284</v>
      </c>
    </row>
    <row r="4365" spans="1:4" x14ac:dyDescent="0.2">
      <c r="A4365" t="s">
        <v>70</v>
      </c>
      <c r="B4365">
        <v>9</v>
      </c>
      <c r="C4365" t="s">
        <v>1978</v>
      </c>
      <c r="D4365" t="s">
        <v>1979</v>
      </c>
    </row>
    <row r="4366" spans="1:4" x14ac:dyDescent="0.2">
      <c r="A4366" t="s">
        <v>1980</v>
      </c>
      <c r="B4366">
        <f>0.06/0.02</f>
        <v>3</v>
      </c>
    </row>
    <row r="4367" spans="1:4" x14ac:dyDescent="0.2">
      <c r="A4367" t="s">
        <v>118</v>
      </c>
      <c r="B4367" t="s">
        <v>1571</v>
      </c>
      <c r="C4367" t="s">
        <v>1655</v>
      </c>
      <c r="D4367">
        <v>6.3</v>
      </c>
    </row>
    <row r="4368" spans="1:4" x14ac:dyDescent="0.2">
      <c r="A4368" t="s">
        <v>70</v>
      </c>
      <c r="B4368">
        <v>9</v>
      </c>
      <c r="C4368" t="s">
        <v>1978</v>
      </c>
      <c r="D4368" t="s">
        <v>1979</v>
      </c>
    </row>
    <row r="4369" spans="1:4" x14ac:dyDescent="0.2">
      <c r="A4369" t="s">
        <v>1954</v>
      </c>
      <c r="B4369" t="s">
        <v>2028</v>
      </c>
    </row>
    <row r="4370" spans="1:4" x14ac:dyDescent="0.2">
      <c r="A4370" t="s">
        <v>173</v>
      </c>
      <c r="B4370">
        <v>2.2000000000000002</v>
      </c>
      <c r="C4370">
        <v>0.5</v>
      </c>
    </row>
    <row r="4371" spans="1:4" x14ac:dyDescent="0.2">
      <c r="A4371" t="s">
        <v>173</v>
      </c>
      <c r="B4371">
        <v>1.5</v>
      </c>
      <c r="C4371">
        <v>-0.05</v>
      </c>
    </row>
    <row r="4372" spans="1:4" x14ac:dyDescent="0.2">
      <c r="A4372" t="s">
        <v>173</v>
      </c>
      <c r="B4372">
        <v>17.899999999999999</v>
      </c>
      <c r="C4372" t="s">
        <v>1606</v>
      </c>
    </row>
    <row r="4373" spans="1:4" x14ac:dyDescent="0.2">
      <c r="A4373" t="s">
        <v>70</v>
      </c>
      <c r="B4373">
        <v>12</v>
      </c>
      <c r="C4373">
        <f>0.05/0.01</f>
        <v>5</v>
      </c>
    </row>
    <row r="4374" spans="1:4" x14ac:dyDescent="0.2">
      <c r="A4374" t="s">
        <v>2029</v>
      </c>
      <c r="B4374">
        <f>0.06/0.02</f>
        <v>3</v>
      </c>
    </row>
    <row r="4375" spans="1:4" x14ac:dyDescent="0.2">
      <c r="A4375" t="s">
        <v>118</v>
      </c>
      <c r="B4375" t="s">
        <v>1571</v>
      </c>
      <c r="C4375" t="s">
        <v>1655</v>
      </c>
      <c r="D4375">
        <v>6.3</v>
      </c>
    </row>
    <row r="4376" spans="1:4" x14ac:dyDescent="0.2">
      <c r="A4376" t="s">
        <v>50</v>
      </c>
      <c r="B4376" t="s">
        <v>2030</v>
      </c>
    </row>
    <row r="4377" spans="1:4" x14ac:dyDescent="0.2">
      <c r="A4377" t="s">
        <v>588</v>
      </c>
      <c r="B4377" t="s">
        <v>2031</v>
      </c>
    </row>
    <row r="4378" spans="1:4" x14ac:dyDescent="0.2">
      <c r="A4378" t="s">
        <v>1605</v>
      </c>
      <c r="B4378" t="s">
        <v>2002</v>
      </c>
    </row>
    <row r="4379" spans="1:4" x14ac:dyDescent="0.2">
      <c r="A4379" t="s">
        <v>1605</v>
      </c>
      <c r="B4379" t="s">
        <v>2032</v>
      </c>
    </row>
    <row r="4380" spans="1:4" x14ac:dyDescent="0.2">
      <c r="A4380" t="s">
        <v>1605</v>
      </c>
      <c r="B4380" t="s">
        <v>2001</v>
      </c>
    </row>
    <row r="4381" spans="1:4" x14ac:dyDescent="0.2">
      <c r="A4381" t="s">
        <v>1605</v>
      </c>
      <c r="B4381" t="s">
        <v>2033</v>
      </c>
    </row>
    <row r="4382" spans="1:4" x14ac:dyDescent="0.2">
      <c r="A4382" t="s">
        <v>1605</v>
      </c>
      <c r="B4382" t="s">
        <v>2034</v>
      </c>
    </row>
    <row r="4383" spans="1:4" x14ac:dyDescent="0.2">
      <c r="A4383" t="s">
        <v>2035</v>
      </c>
      <c r="B4383" t="s">
        <v>1606</v>
      </c>
    </row>
    <row r="4384" spans="1:4" x14ac:dyDescent="0.2">
      <c r="A4384" t="s">
        <v>70</v>
      </c>
      <c r="B4384" t="s">
        <v>2003</v>
      </c>
    </row>
    <row r="4385" spans="1:5" x14ac:dyDescent="0.2">
      <c r="A4385" t="s">
        <v>70</v>
      </c>
      <c r="B4385" t="s">
        <v>2004</v>
      </c>
    </row>
    <row r="4386" spans="1:5" x14ac:dyDescent="0.2">
      <c r="A4386" t="s">
        <v>70</v>
      </c>
      <c r="B4386" t="s">
        <v>2036</v>
      </c>
    </row>
    <row r="4387" spans="1:5" x14ac:dyDescent="0.2">
      <c r="A4387" t="s">
        <v>70</v>
      </c>
      <c r="B4387">
        <v>11.7</v>
      </c>
      <c r="C4387">
        <v>-0.2</v>
      </c>
    </row>
    <row r="4388" spans="1:5" x14ac:dyDescent="0.2">
      <c r="A4388" t="s">
        <v>70</v>
      </c>
      <c r="B4388" t="s">
        <v>2007</v>
      </c>
    </row>
    <row r="4389" spans="1:5" x14ac:dyDescent="0.2">
      <c r="A4389" t="s">
        <v>70</v>
      </c>
      <c r="B4389" t="s">
        <v>2008</v>
      </c>
    </row>
    <row r="4390" spans="1:5" x14ac:dyDescent="0.2">
      <c r="A4390" t="s">
        <v>176</v>
      </c>
      <c r="B4390" t="s">
        <v>2009</v>
      </c>
    </row>
    <row r="4391" spans="1:5" x14ac:dyDescent="0.2">
      <c r="A4391" t="s">
        <v>176</v>
      </c>
      <c r="B4391" t="s">
        <v>2010</v>
      </c>
    </row>
    <row r="4392" spans="1:5" x14ac:dyDescent="0.2">
      <c r="A4392" t="s">
        <v>176</v>
      </c>
      <c r="B4392" t="s">
        <v>2017</v>
      </c>
    </row>
    <row r="4393" spans="1:5" x14ac:dyDescent="0.2">
      <c r="A4393" t="s">
        <v>59</v>
      </c>
      <c r="B4393" t="s">
        <v>1923</v>
      </c>
      <c r="C4393" t="s">
        <v>1924</v>
      </c>
      <c r="D4393" t="s">
        <v>2037</v>
      </c>
    </row>
    <row r="4394" spans="1:5" x14ac:dyDescent="0.2">
      <c r="A4394" t="s">
        <v>118</v>
      </c>
      <c r="B4394" t="s">
        <v>2038</v>
      </c>
    </row>
    <row r="4395" spans="1:5" x14ac:dyDescent="0.2">
      <c r="A4395" t="s">
        <v>61</v>
      </c>
      <c r="B4395">
        <v>0.15</v>
      </c>
      <c r="C4395" t="s">
        <v>1593</v>
      </c>
      <c r="D4395" t="s">
        <v>1594</v>
      </c>
    </row>
    <row r="4396" spans="1:5" x14ac:dyDescent="0.2">
      <c r="A4396" t="s">
        <v>2039</v>
      </c>
      <c r="B4396" t="s">
        <v>2040</v>
      </c>
      <c r="C4396">
        <v>0.3</v>
      </c>
    </row>
    <row r="4397" spans="1:5" x14ac:dyDescent="0.2">
      <c r="A4397" t="s">
        <v>1976</v>
      </c>
      <c r="B4397" t="s">
        <v>1708</v>
      </c>
      <c r="C4397">
        <v>6</v>
      </c>
      <c r="D4397" t="s">
        <v>1588</v>
      </c>
      <c r="E4397" t="s">
        <v>2041</v>
      </c>
    </row>
    <row r="4398" spans="1:5" x14ac:dyDescent="0.2">
      <c r="A4398" t="s">
        <v>173</v>
      </c>
      <c r="B4398">
        <v>2.2000000000000002</v>
      </c>
      <c r="C4398">
        <v>0.2</v>
      </c>
    </row>
    <row r="4399" spans="1:5" x14ac:dyDescent="0.2">
      <c r="A4399" t="s">
        <v>173</v>
      </c>
      <c r="B4399">
        <v>18</v>
      </c>
      <c r="C4399" t="s">
        <v>1584</v>
      </c>
    </row>
    <row r="4400" spans="1:5" x14ac:dyDescent="0.2">
      <c r="A4400" t="s">
        <v>1954</v>
      </c>
      <c r="B4400" t="s">
        <v>2028</v>
      </c>
    </row>
    <row r="4401" spans="1:4" x14ac:dyDescent="0.2">
      <c r="A4401" t="s">
        <v>70</v>
      </c>
      <c r="B4401">
        <v>9</v>
      </c>
      <c r="C4401" t="s">
        <v>1978</v>
      </c>
      <c r="D4401" t="s">
        <v>1979</v>
      </c>
    </row>
    <row r="4402" spans="1:4" x14ac:dyDescent="0.2">
      <c r="A4402" t="s">
        <v>1954</v>
      </c>
      <c r="B4402">
        <v>22.5</v>
      </c>
      <c r="C4402">
        <f>0.06/0.02</f>
        <v>3</v>
      </c>
    </row>
    <row r="4403" spans="1:4" x14ac:dyDescent="0.2">
      <c r="A4403" t="s">
        <v>118</v>
      </c>
      <c r="B4403" t="s">
        <v>1571</v>
      </c>
      <c r="C4403" t="s">
        <v>1655</v>
      </c>
      <c r="D4403">
        <v>6.3</v>
      </c>
    </row>
    <row r="4404" spans="1:4" x14ac:dyDescent="0.2">
      <c r="A4404" t="s">
        <v>50</v>
      </c>
      <c r="B4404">
        <v>45.5</v>
      </c>
      <c r="C4404">
        <v>-0.2</v>
      </c>
    </row>
    <row r="4405" spans="1:4" x14ac:dyDescent="0.2">
      <c r="A4405" t="s">
        <v>588</v>
      </c>
      <c r="B4405" t="s">
        <v>1983</v>
      </c>
    </row>
    <row r="4406" spans="1:4" x14ac:dyDescent="0.2">
      <c r="A4406" t="s">
        <v>1605</v>
      </c>
      <c r="B4406">
        <v>12.5</v>
      </c>
      <c r="C4406" t="s">
        <v>1606</v>
      </c>
    </row>
    <row r="4407" spans="1:4" x14ac:dyDescent="0.2">
      <c r="A4407" t="s">
        <v>1605</v>
      </c>
      <c r="B4407">
        <v>17.8</v>
      </c>
      <c r="C4407" t="s">
        <v>1606</v>
      </c>
    </row>
    <row r="4408" spans="1:4" x14ac:dyDescent="0.2">
      <c r="A4408" t="s">
        <v>1605</v>
      </c>
      <c r="B4408">
        <v>22.5</v>
      </c>
      <c r="C4408" t="s">
        <v>1604</v>
      </c>
    </row>
    <row r="4409" spans="1:4" x14ac:dyDescent="0.2">
      <c r="A4409" t="s">
        <v>1605</v>
      </c>
      <c r="B4409">
        <v>6.1</v>
      </c>
      <c r="C4409" t="s">
        <v>1656</v>
      </c>
    </row>
    <row r="4410" spans="1:4" x14ac:dyDescent="0.2">
      <c r="A4410" t="s">
        <v>287</v>
      </c>
    </row>
    <row r="4411" spans="1:4" x14ac:dyDescent="0.2">
      <c r="A4411" t="s">
        <v>70</v>
      </c>
      <c r="B4411" t="s">
        <v>2042</v>
      </c>
    </row>
    <row r="4412" spans="1:4" x14ac:dyDescent="0.2">
      <c r="A4412" t="s">
        <v>70</v>
      </c>
      <c r="B4412" t="s">
        <v>2021</v>
      </c>
    </row>
    <row r="4413" spans="1:4" x14ac:dyDescent="0.2">
      <c r="A4413" t="s">
        <v>70</v>
      </c>
      <c r="B4413" t="s">
        <v>2007</v>
      </c>
    </row>
    <row r="4414" spans="1:4" x14ac:dyDescent="0.2">
      <c r="A4414" t="s">
        <v>70</v>
      </c>
      <c r="B4414" t="s">
        <v>2008</v>
      </c>
    </row>
    <row r="4415" spans="1:4" x14ac:dyDescent="0.2">
      <c r="A4415" t="s">
        <v>176</v>
      </c>
      <c r="B4415" t="s">
        <v>2043</v>
      </c>
    </row>
    <row r="4416" spans="1:4" x14ac:dyDescent="0.2">
      <c r="A4416" t="s">
        <v>1605</v>
      </c>
      <c r="B4416" t="s">
        <v>2044</v>
      </c>
    </row>
    <row r="4417" spans="1:4" x14ac:dyDescent="0.2">
      <c r="A4417" t="s">
        <v>176</v>
      </c>
      <c r="B4417" t="s">
        <v>2023</v>
      </c>
    </row>
    <row r="4418" spans="1:4" x14ac:dyDescent="0.2">
      <c r="A4418" t="s">
        <v>176</v>
      </c>
      <c r="B4418" t="s">
        <v>2024</v>
      </c>
    </row>
    <row r="4419" spans="1:4" x14ac:dyDescent="0.2">
      <c r="A4419" t="s">
        <v>176</v>
      </c>
      <c r="B4419" t="s">
        <v>2025</v>
      </c>
    </row>
    <row r="4420" spans="1:4" x14ac:dyDescent="0.2">
      <c r="A4420" t="s">
        <v>59</v>
      </c>
      <c r="B4420" t="s">
        <v>2045</v>
      </c>
    </row>
    <row r="4421" spans="1:4" x14ac:dyDescent="0.2">
      <c r="A4421" t="s">
        <v>120</v>
      </c>
      <c r="B4421" t="s">
        <v>2046</v>
      </c>
    </row>
    <row r="4422" spans="1:4" x14ac:dyDescent="0.2">
      <c r="A4422" t="s">
        <v>61</v>
      </c>
      <c r="B4422">
        <v>0.15</v>
      </c>
      <c r="C4422" t="s">
        <v>1593</v>
      </c>
      <c r="D4422" t="s">
        <v>1659</v>
      </c>
    </row>
    <row r="4423" spans="1:4" x14ac:dyDescent="0.2">
      <c r="A4423" t="s">
        <v>118</v>
      </c>
      <c r="B4423" t="s">
        <v>2038</v>
      </c>
    </row>
    <row r="4424" spans="1:4" x14ac:dyDescent="0.2">
      <c r="A4424" t="s">
        <v>118</v>
      </c>
      <c r="B4424" t="s">
        <v>1741</v>
      </c>
    </row>
    <row r="4425" spans="1:4" x14ac:dyDescent="0.2">
      <c r="A4425" t="s">
        <v>110</v>
      </c>
    </row>
    <row r="4426" spans="1:4" x14ac:dyDescent="0.2">
      <c r="A4426" t="s">
        <v>50</v>
      </c>
      <c r="B4426">
        <v>37.200000000000003</v>
      </c>
      <c r="C4426">
        <f>-0.02/-0.2</f>
        <v>9.9999999999999992E-2</v>
      </c>
    </row>
    <row r="4427" spans="1:4" x14ac:dyDescent="0.2">
      <c r="A4427" t="s">
        <v>588</v>
      </c>
      <c r="B4427">
        <v>9</v>
      </c>
      <c r="C4427" t="s">
        <v>1604</v>
      </c>
    </row>
    <row r="4428" spans="1:4" x14ac:dyDescent="0.2">
      <c r="A4428" t="s">
        <v>1605</v>
      </c>
      <c r="B4428">
        <v>5.5</v>
      </c>
      <c r="C4428" t="s">
        <v>1606</v>
      </c>
    </row>
    <row r="4429" spans="1:4" x14ac:dyDescent="0.2">
      <c r="A4429" t="s">
        <v>1605</v>
      </c>
      <c r="B4429">
        <v>14.2</v>
      </c>
      <c r="C4429" t="s">
        <v>1604</v>
      </c>
    </row>
    <row r="4430" spans="1:4" x14ac:dyDescent="0.2">
      <c r="A4430" t="s">
        <v>1605</v>
      </c>
      <c r="B4430" t="s">
        <v>2047</v>
      </c>
    </row>
    <row r="4431" spans="1:4" x14ac:dyDescent="0.2">
      <c r="A4431" t="s">
        <v>289</v>
      </c>
    </row>
    <row r="4432" spans="1:4" x14ac:dyDescent="0.2">
      <c r="A4432" t="s">
        <v>2018</v>
      </c>
      <c r="B4432">
        <f>0.06/0.02</f>
        <v>3</v>
      </c>
    </row>
    <row r="4433" spans="1:4" x14ac:dyDescent="0.2">
      <c r="A4433" t="s">
        <v>290</v>
      </c>
    </row>
    <row r="4434" spans="1:4" x14ac:dyDescent="0.2">
      <c r="A4434" t="s">
        <v>70</v>
      </c>
      <c r="B4434" t="s">
        <v>2048</v>
      </c>
    </row>
    <row r="4435" spans="1:4" x14ac:dyDescent="0.2">
      <c r="A4435" t="s">
        <v>70</v>
      </c>
      <c r="B4435" t="s">
        <v>2049</v>
      </c>
    </row>
    <row r="4436" spans="1:4" x14ac:dyDescent="0.2">
      <c r="A4436" t="s">
        <v>70</v>
      </c>
      <c r="B4436">
        <v>3</v>
      </c>
      <c r="C4436" t="s">
        <v>1606</v>
      </c>
    </row>
    <row r="4437" spans="1:4" x14ac:dyDescent="0.2">
      <c r="A4437" t="s">
        <v>57</v>
      </c>
      <c r="B4437">
        <v>26.9</v>
      </c>
      <c r="C4437">
        <f>-0.04/-0.12</f>
        <v>0.33333333333333337</v>
      </c>
    </row>
    <row r="4438" spans="1:4" x14ac:dyDescent="0.2">
      <c r="A4438" t="s">
        <v>1605</v>
      </c>
      <c r="B4438" t="s">
        <v>1945</v>
      </c>
    </row>
    <row r="4439" spans="1:4" x14ac:dyDescent="0.2">
      <c r="A4439" t="s">
        <v>207</v>
      </c>
      <c r="B4439">
        <v>26</v>
      </c>
      <c r="C4439">
        <f>-0.04/-0.12</f>
        <v>0.33333333333333337</v>
      </c>
    </row>
    <row r="4440" spans="1:4" x14ac:dyDescent="0.2">
      <c r="A4440" t="s">
        <v>57</v>
      </c>
      <c r="B4440">
        <v>26</v>
      </c>
      <c r="C4440">
        <f>0.15/-0.2</f>
        <v>-0.74999999999999989</v>
      </c>
    </row>
    <row r="4441" spans="1:4" x14ac:dyDescent="0.2">
      <c r="A4441" t="s">
        <v>57</v>
      </c>
      <c r="B4441">
        <v>30</v>
      </c>
      <c r="C4441">
        <f>-0.05/-0.3</f>
        <v>0.16666666666666669</v>
      </c>
    </row>
    <row r="4442" spans="1:4" x14ac:dyDescent="0.2">
      <c r="A4442" t="s">
        <v>61</v>
      </c>
      <c r="B4442">
        <v>0.15</v>
      </c>
      <c r="C4442" t="s">
        <v>1593</v>
      </c>
      <c r="D4442" t="s">
        <v>1594</v>
      </c>
    </row>
    <row r="4443" spans="1:4" x14ac:dyDescent="0.2">
      <c r="A4443" t="s">
        <v>59</v>
      </c>
      <c r="B4443" t="s">
        <v>2050</v>
      </c>
      <c r="C4443">
        <v>-0.03</v>
      </c>
    </row>
    <row r="4444" spans="1:4" x14ac:dyDescent="0.2">
      <c r="A4444" t="s">
        <v>118</v>
      </c>
      <c r="B4444" t="s">
        <v>1655</v>
      </c>
      <c r="C4444">
        <v>25</v>
      </c>
    </row>
    <row r="4445" spans="1:4" x14ac:dyDescent="0.2">
      <c r="A4445" t="s">
        <v>118</v>
      </c>
      <c r="B4445" t="s">
        <v>1655</v>
      </c>
      <c r="C4445">
        <v>10</v>
      </c>
    </row>
    <row r="4446" spans="1:4" x14ac:dyDescent="0.2">
      <c r="A4446" t="s">
        <v>246</v>
      </c>
    </row>
    <row r="4447" spans="1:4" x14ac:dyDescent="0.2">
      <c r="A4447" t="s">
        <v>169</v>
      </c>
      <c r="B4447" t="s">
        <v>1603</v>
      </c>
    </row>
    <row r="4448" spans="1:4" x14ac:dyDescent="0.2">
      <c r="A4448" t="s">
        <v>50</v>
      </c>
      <c r="B4448">
        <v>41</v>
      </c>
      <c r="C4448">
        <v>-0.2</v>
      </c>
    </row>
    <row r="4449" spans="1:3" x14ac:dyDescent="0.2">
      <c r="A4449" t="s">
        <v>588</v>
      </c>
      <c r="B4449" t="s">
        <v>2031</v>
      </c>
    </row>
    <row r="4450" spans="1:3" x14ac:dyDescent="0.2">
      <c r="A4450" t="s">
        <v>1605</v>
      </c>
      <c r="B4450" t="s">
        <v>2001</v>
      </c>
    </row>
    <row r="4451" spans="1:3" x14ac:dyDescent="0.2">
      <c r="A4451" t="s">
        <v>1605</v>
      </c>
      <c r="B4451" t="s">
        <v>2002</v>
      </c>
    </row>
    <row r="4452" spans="1:3" x14ac:dyDescent="0.2">
      <c r="A4452" t="s">
        <v>1605</v>
      </c>
      <c r="B4452" t="s">
        <v>2051</v>
      </c>
    </row>
    <row r="4453" spans="1:3" x14ac:dyDescent="0.2">
      <c r="A4453" t="s">
        <v>1605</v>
      </c>
      <c r="B4453" t="s">
        <v>2052</v>
      </c>
    </row>
    <row r="4454" spans="1:3" x14ac:dyDescent="0.2">
      <c r="A4454" t="s">
        <v>1605</v>
      </c>
      <c r="B4454" t="s">
        <v>2053</v>
      </c>
    </row>
    <row r="4455" spans="1:3" x14ac:dyDescent="0.2">
      <c r="A4455" t="s">
        <v>70</v>
      </c>
      <c r="B4455" t="s">
        <v>2003</v>
      </c>
    </row>
    <row r="4456" spans="1:3" x14ac:dyDescent="0.2">
      <c r="A4456" t="s">
        <v>70</v>
      </c>
      <c r="B4456" t="s">
        <v>2004</v>
      </c>
    </row>
    <row r="4457" spans="1:3" x14ac:dyDescent="0.2">
      <c r="A4457" t="s">
        <v>70</v>
      </c>
      <c r="B4457" t="s">
        <v>2005</v>
      </c>
    </row>
    <row r="4458" spans="1:3" x14ac:dyDescent="0.2">
      <c r="A4458" t="s">
        <v>70</v>
      </c>
      <c r="B4458" t="s">
        <v>2054</v>
      </c>
    </row>
    <row r="4459" spans="1:3" x14ac:dyDescent="0.2">
      <c r="A4459" t="s">
        <v>70</v>
      </c>
      <c r="B4459" t="s">
        <v>2055</v>
      </c>
    </row>
    <row r="4460" spans="1:3" x14ac:dyDescent="0.2">
      <c r="A4460" t="s">
        <v>70</v>
      </c>
      <c r="B4460" t="s">
        <v>1993</v>
      </c>
    </row>
    <row r="4461" spans="1:3" x14ac:dyDescent="0.2">
      <c r="A4461" t="s">
        <v>176</v>
      </c>
      <c r="B4461" t="s">
        <v>2009</v>
      </c>
    </row>
    <row r="4462" spans="1:3" x14ac:dyDescent="0.2">
      <c r="A4462" t="s">
        <v>176</v>
      </c>
      <c r="B4462" t="s">
        <v>2010</v>
      </c>
    </row>
    <row r="4463" spans="1:3" x14ac:dyDescent="0.2">
      <c r="A4463" t="s">
        <v>176</v>
      </c>
      <c r="B4463" t="s">
        <v>2056</v>
      </c>
    </row>
    <row r="4464" spans="1:3" x14ac:dyDescent="0.2">
      <c r="A4464" t="s">
        <v>59</v>
      </c>
      <c r="B4464" t="s">
        <v>2057</v>
      </c>
      <c r="C4464" t="s">
        <v>1594</v>
      </c>
    </row>
    <row r="4465" spans="1:5" x14ac:dyDescent="0.2">
      <c r="A4465" t="s">
        <v>120</v>
      </c>
      <c r="B4465" t="s">
        <v>1702</v>
      </c>
    </row>
    <row r="4466" spans="1:5" x14ac:dyDescent="0.2">
      <c r="A4466" t="s">
        <v>61</v>
      </c>
      <c r="B4466">
        <v>0.15</v>
      </c>
      <c r="C4466" t="s">
        <v>1593</v>
      </c>
      <c r="D4466" t="s">
        <v>1594</v>
      </c>
    </row>
    <row r="4467" spans="1:5" x14ac:dyDescent="0.2">
      <c r="A4467" t="s">
        <v>118</v>
      </c>
      <c r="B4467" t="s">
        <v>2038</v>
      </c>
    </row>
    <row r="4468" spans="1:5" x14ac:dyDescent="0.2">
      <c r="A4468" t="s">
        <v>118</v>
      </c>
      <c r="B4468" t="s">
        <v>1741</v>
      </c>
    </row>
    <row r="4469" spans="1:5" x14ac:dyDescent="0.2">
      <c r="A4469" t="s">
        <v>72</v>
      </c>
      <c r="B4469">
        <v>1</v>
      </c>
      <c r="C4469">
        <v>0.3</v>
      </c>
      <c r="D4469" t="s">
        <v>1123</v>
      </c>
      <c r="E4469" t="s">
        <v>1893</v>
      </c>
    </row>
    <row r="4470" spans="1:5" x14ac:dyDescent="0.2">
      <c r="A4470" t="s">
        <v>61</v>
      </c>
      <c r="B4470">
        <v>0.15</v>
      </c>
      <c r="C4470" t="s">
        <v>1593</v>
      </c>
      <c r="D4470" t="s">
        <v>1594</v>
      </c>
    </row>
    <row r="4471" spans="1:5" x14ac:dyDescent="0.2">
      <c r="A4471" t="s">
        <v>1976</v>
      </c>
      <c r="B4471" t="s">
        <v>1708</v>
      </c>
      <c r="C4471">
        <v>6</v>
      </c>
      <c r="D4471" t="s">
        <v>1588</v>
      </c>
      <c r="E4471" t="s">
        <v>2041</v>
      </c>
    </row>
    <row r="4472" spans="1:5" x14ac:dyDescent="0.2">
      <c r="A4472" t="s">
        <v>50</v>
      </c>
      <c r="B4472">
        <v>45.5</v>
      </c>
      <c r="C4472">
        <v>-0.2</v>
      </c>
    </row>
    <row r="4473" spans="1:5" x14ac:dyDescent="0.2">
      <c r="A4473" t="s">
        <v>588</v>
      </c>
      <c r="B4473" t="s">
        <v>1983</v>
      </c>
    </row>
    <row r="4474" spans="1:5" x14ac:dyDescent="0.2">
      <c r="A4474" t="s">
        <v>173</v>
      </c>
      <c r="B4474">
        <v>12.5</v>
      </c>
      <c r="C4474" t="s">
        <v>1606</v>
      </c>
    </row>
    <row r="4475" spans="1:5" x14ac:dyDescent="0.2">
      <c r="A4475" t="s">
        <v>173</v>
      </c>
      <c r="B4475">
        <v>17.8</v>
      </c>
      <c r="C4475" t="s">
        <v>1606</v>
      </c>
    </row>
    <row r="4476" spans="1:5" x14ac:dyDescent="0.2">
      <c r="A4476" t="s">
        <v>173</v>
      </c>
      <c r="B4476">
        <v>22.5</v>
      </c>
      <c r="C4476" t="s">
        <v>1604</v>
      </c>
    </row>
    <row r="4477" spans="1:5" x14ac:dyDescent="0.2">
      <c r="A4477" t="s">
        <v>173</v>
      </c>
      <c r="B4477">
        <v>2.2000000000000002</v>
      </c>
      <c r="C4477">
        <v>0.2</v>
      </c>
    </row>
    <row r="4478" spans="1:5" x14ac:dyDescent="0.2">
      <c r="A4478" t="s">
        <v>173</v>
      </c>
      <c r="B4478">
        <v>6.1</v>
      </c>
      <c r="C4478" t="s">
        <v>1656</v>
      </c>
    </row>
    <row r="4479" spans="1:5" x14ac:dyDescent="0.2">
      <c r="A4479" t="s">
        <v>276</v>
      </c>
    </row>
    <row r="4480" spans="1:5" x14ac:dyDescent="0.2">
      <c r="A4480" t="s">
        <v>70</v>
      </c>
      <c r="B4480" t="s">
        <v>2021</v>
      </c>
    </row>
    <row r="4481" spans="1:4" x14ac:dyDescent="0.2">
      <c r="A4481" t="s">
        <v>70</v>
      </c>
      <c r="B4481" t="s">
        <v>2022</v>
      </c>
    </row>
    <row r="4482" spans="1:4" x14ac:dyDescent="0.2">
      <c r="A4482" t="s">
        <v>70</v>
      </c>
      <c r="B4482" t="s">
        <v>2007</v>
      </c>
    </row>
    <row r="4483" spans="1:4" x14ac:dyDescent="0.2">
      <c r="A4483" t="s">
        <v>70</v>
      </c>
      <c r="B4483">
        <v>3.5</v>
      </c>
      <c r="C4483">
        <v>0.2</v>
      </c>
    </row>
    <row r="4484" spans="1:4" x14ac:dyDescent="0.2">
      <c r="A4484" t="s">
        <v>283</v>
      </c>
    </row>
    <row r="4485" spans="1:4" x14ac:dyDescent="0.2">
      <c r="A4485" t="s">
        <v>176</v>
      </c>
      <c r="B4485" t="s">
        <v>2023</v>
      </c>
    </row>
    <row r="4486" spans="1:4" x14ac:dyDescent="0.2">
      <c r="A4486" t="s">
        <v>176</v>
      </c>
      <c r="B4486" t="s">
        <v>2024</v>
      </c>
    </row>
    <row r="4487" spans="1:4" x14ac:dyDescent="0.2">
      <c r="A4487" t="s">
        <v>649</v>
      </c>
      <c r="B4487" t="s">
        <v>2025</v>
      </c>
    </row>
    <row r="4488" spans="1:4" x14ac:dyDescent="0.2">
      <c r="A4488" t="s">
        <v>59</v>
      </c>
      <c r="B4488" t="s">
        <v>1671</v>
      </c>
      <c r="C4488" s="10">
        <v>45383</v>
      </c>
    </row>
    <row r="4489" spans="1:4" x14ac:dyDescent="0.2">
      <c r="A4489" t="s">
        <v>118</v>
      </c>
      <c r="B4489" t="s">
        <v>1655</v>
      </c>
      <c r="C4489">
        <v>25</v>
      </c>
    </row>
    <row r="4490" spans="1:4" x14ac:dyDescent="0.2">
      <c r="A4490" t="s">
        <v>118</v>
      </c>
      <c r="B4490" t="s">
        <v>1655</v>
      </c>
      <c r="C4490">
        <v>10</v>
      </c>
    </row>
    <row r="4491" spans="1:4" x14ac:dyDescent="0.2">
      <c r="A4491" t="s">
        <v>61</v>
      </c>
      <c r="B4491">
        <v>0.15</v>
      </c>
      <c r="C4491" t="s">
        <v>1593</v>
      </c>
      <c r="D4491" t="s">
        <v>1659</v>
      </c>
    </row>
    <row r="4492" spans="1:4" x14ac:dyDescent="0.2">
      <c r="A4492" t="s">
        <v>61</v>
      </c>
      <c r="B4492">
        <v>0.1</v>
      </c>
      <c r="C4492" t="s">
        <v>1593</v>
      </c>
      <c r="D4492" t="s">
        <v>1594</v>
      </c>
    </row>
    <row r="4493" spans="1:4" x14ac:dyDescent="0.2">
      <c r="A4493" t="s">
        <v>72</v>
      </c>
      <c r="B4493">
        <v>0.5</v>
      </c>
      <c r="C4493" t="s">
        <v>1604</v>
      </c>
    </row>
    <row r="4494" spans="1:4" x14ac:dyDescent="0.2">
      <c r="A4494" t="s">
        <v>173</v>
      </c>
      <c r="B4494">
        <v>2.2000000000000002</v>
      </c>
      <c r="C4494">
        <v>0.2</v>
      </c>
    </row>
    <row r="4495" spans="1:4" x14ac:dyDescent="0.2">
      <c r="A4495" t="s">
        <v>173</v>
      </c>
      <c r="B4495">
        <v>18</v>
      </c>
      <c r="C4495" t="s">
        <v>1606</v>
      </c>
    </row>
    <row r="4496" spans="1:4" x14ac:dyDescent="0.2">
      <c r="A4496" t="s">
        <v>173</v>
      </c>
      <c r="B4496">
        <v>8.8000000000000007</v>
      </c>
      <c r="C4496">
        <v>0.5</v>
      </c>
    </row>
    <row r="4497" spans="1:4" x14ac:dyDescent="0.2">
      <c r="A4497" t="s">
        <v>2058</v>
      </c>
      <c r="B4497">
        <f>0.026/0.014</f>
        <v>1.857142857142857</v>
      </c>
    </row>
    <row r="4498" spans="1:4" x14ac:dyDescent="0.2">
      <c r="A4498" t="s">
        <v>70</v>
      </c>
      <c r="B4498">
        <v>9</v>
      </c>
      <c r="C4498" t="s">
        <v>1978</v>
      </c>
      <c r="D4498" t="s">
        <v>1979</v>
      </c>
    </row>
    <row r="4499" spans="1:4" x14ac:dyDescent="0.2">
      <c r="A4499" t="s">
        <v>1980</v>
      </c>
      <c r="B4499">
        <f>0.06/0.02</f>
        <v>3</v>
      </c>
    </row>
    <row r="4500" spans="1:4" x14ac:dyDescent="0.2">
      <c r="A4500" t="s">
        <v>118</v>
      </c>
      <c r="B4500" t="s">
        <v>1571</v>
      </c>
      <c r="C4500" t="s">
        <v>1655</v>
      </c>
      <c r="D4500">
        <v>6.3</v>
      </c>
    </row>
    <row r="4501" spans="1:4" x14ac:dyDescent="0.2">
      <c r="A4501" t="s">
        <v>50</v>
      </c>
      <c r="B4501">
        <v>44</v>
      </c>
      <c r="C4501">
        <v>-0.2</v>
      </c>
    </row>
    <row r="4502" spans="1:4" x14ac:dyDescent="0.2">
      <c r="A4502" t="s">
        <v>588</v>
      </c>
      <c r="B4502">
        <v>12</v>
      </c>
      <c r="C4502" t="s">
        <v>1604</v>
      </c>
    </row>
    <row r="4503" spans="1:4" x14ac:dyDescent="0.2">
      <c r="A4503" t="s">
        <v>1605</v>
      </c>
      <c r="B4503">
        <v>18.600000000000001</v>
      </c>
      <c r="C4503">
        <v>0.2</v>
      </c>
    </row>
    <row r="4504" spans="1:4" x14ac:dyDescent="0.2">
      <c r="A4504" t="s">
        <v>1605</v>
      </c>
      <c r="B4504">
        <v>7</v>
      </c>
      <c r="C4504" t="s">
        <v>1604</v>
      </c>
    </row>
    <row r="4505" spans="1:4" x14ac:dyDescent="0.2">
      <c r="A4505" t="s">
        <v>1605</v>
      </c>
      <c r="B4505">
        <v>15</v>
      </c>
      <c r="C4505" t="s">
        <v>1606</v>
      </c>
    </row>
    <row r="4506" spans="1:4" x14ac:dyDescent="0.2">
      <c r="A4506" t="s">
        <v>1605</v>
      </c>
      <c r="B4506">
        <v>2.2999999999999998</v>
      </c>
      <c r="C4506">
        <v>0.05</v>
      </c>
    </row>
    <row r="4507" spans="1:4" x14ac:dyDescent="0.2">
      <c r="A4507" t="s">
        <v>1605</v>
      </c>
      <c r="B4507">
        <v>3.5</v>
      </c>
      <c r="C4507" t="s">
        <v>1606</v>
      </c>
    </row>
    <row r="4508" spans="1:4" x14ac:dyDescent="0.2">
      <c r="A4508" t="s">
        <v>294</v>
      </c>
    </row>
    <row r="4509" spans="1:4" x14ac:dyDescent="0.2">
      <c r="A4509" t="s">
        <v>2059</v>
      </c>
      <c r="B4509">
        <f>0.04/0.12</f>
        <v>0.33333333333333337</v>
      </c>
    </row>
    <row r="4510" spans="1:4" x14ac:dyDescent="0.2">
      <c r="A4510" t="s">
        <v>2029</v>
      </c>
      <c r="B4510">
        <f>0.02/0.06</f>
        <v>0.33333333333333337</v>
      </c>
    </row>
    <row r="4511" spans="1:4" x14ac:dyDescent="0.2">
      <c r="A4511" t="s">
        <v>2060</v>
      </c>
      <c r="B4511">
        <f>0.02/0.06</f>
        <v>0.33333333333333337</v>
      </c>
    </row>
    <row r="4512" spans="1:4" x14ac:dyDescent="0.2">
      <c r="A4512" t="s">
        <v>295</v>
      </c>
    </row>
    <row r="4513" spans="1:5" x14ac:dyDescent="0.2">
      <c r="A4513" t="s">
        <v>1767</v>
      </c>
      <c r="B4513" t="s">
        <v>1606</v>
      </c>
    </row>
    <row r="4514" spans="1:5" x14ac:dyDescent="0.2">
      <c r="A4514" t="s">
        <v>57</v>
      </c>
      <c r="B4514">
        <v>24</v>
      </c>
      <c r="C4514">
        <f>-0.04/-0.12</f>
        <v>0.33333333333333337</v>
      </c>
    </row>
    <row r="4515" spans="1:5" x14ac:dyDescent="0.2">
      <c r="A4515" t="s">
        <v>207</v>
      </c>
      <c r="B4515">
        <v>23</v>
      </c>
      <c r="C4515">
        <f>-0.04/-0.12</f>
        <v>0.33333333333333337</v>
      </c>
    </row>
    <row r="4516" spans="1:5" x14ac:dyDescent="0.2">
      <c r="A4516" t="s">
        <v>649</v>
      </c>
      <c r="B4516">
        <v>26.4</v>
      </c>
      <c r="C4516">
        <f>-0.05/-0.2</f>
        <v>0.25</v>
      </c>
    </row>
    <row r="4517" spans="1:5" x14ac:dyDescent="0.2">
      <c r="A4517" t="s">
        <v>61</v>
      </c>
      <c r="B4517">
        <v>0.15</v>
      </c>
      <c r="C4517" t="s">
        <v>1593</v>
      </c>
      <c r="D4517" t="s">
        <v>1594</v>
      </c>
    </row>
    <row r="4518" spans="1:5" x14ac:dyDescent="0.2">
      <c r="A4518" t="s">
        <v>177</v>
      </c>
      <c r="B4518">
        <v>1.3</v>
      </c>
      <c r="C4518" t="s">
        <v>1606</v>
      </c>
    </row>
    <row r="4519" spans="1:5" x14ac:dyDescent="0.2">
      <c r="A4519" t="s">
        <v>118</v>
      </c>
      <c r="B4519" t="s">
        <v>1655</v>
      </c>
      <c r="C4519">
        <v>10</v>
      </c>
    </row>
    <row r="4520" spans="1:5" x14ac:dyDescent="0.2">
      <c r="A4520" t="s">
        <v>59</v>
      </c>
      <c r="B4520" t="s">
        <v>1956</v>
      </c>
      <c r="C4520" s="10">
        <v>45383</v>
      </c>
      <c r="D4520" t="s">
        <v>1924</v>
      </c>
      <c r="E4520" t="s">
        <v>2061</v>
      </c>
    </row>
    <row r="4521" spans="1:5" x14ac:dyDescent="0.2">
      <c r="A4521" t="s">
        <v>61</v>
      </c>
      <c r="B4521">
        <v>0.15</v>
      </c>
      <c r="C4521" t="s">
        <v>1593</v>
      </c>
      <c r="D4521" t="s">
        <v>1594</v>
      </c>
    </row>
    <row r="4522" spans="1:5" x14ac:dyDescent="0.2">
      <c r="A4522" t="s">
        <v>1976</v>
      </c>
      <c r="B4522" t="s">
        <v>1708</v>
      </c>
      <c r="C4522" t="s">
        <v>2062</v>
      </c>
    </row>
    <row r="4523" spans="1:5" x14ac:dyDescent="0.2">
      <c r="A4523" t="s">
        <v>50</v>
      </c>
      <c r="B4523" t="s">
        <v>1982</v>
      </c>
    </row>
    <row r="4524" spans="1:5" x14ac:dyDescent="0.2">
      <c r="A4524" t="s">
        <v>588</v>
      </c>
      <c r="B4524" t="s">
        <v>1983</v>
      </c>
    </row>
    <row r="4525" spans="1:5" x14ac:dyDescent="0.2">
      <c r="A4525" t="s">
        <v>1605</v>
      </c>
      <c r="B4525" t="s">
        <v>1984</v>
      </c>
    </row>
    <row r="4526" spans="1:5" x14ac:dyDescent="0.2">
      <c r="A4526" t="s">
        <v>1605</v>
      </c>
      <c r="B4526" t="s">
        <v>2063</v>
      </c>
    </row>
    <row r="4527" spans="1:5" x14ac:dyDescent="0.2">
      <c r="A4527" t="s">
        <v>1605</v>
      </c>
      <c r="B4527" t="s">
        <v>1986</v>
      </c>
    </row>
    <row r="4528" spans="1:5" x14ac:dyDescent="0.2">
      <c r="A4528" t="s">
        <v>1605</v>
      </c>
      <c r="B4528" t="s">
        <v>1899</v>
      </c>
    </row>
    <row r="4529" spans="1:4" x14ac:dyDescent="0.2">
      <c r="A4529" t="s">
        <v>287</v>
      </c>
    </row>
    <row r="4530" spans="1:4" x14ac:dyDescent="0.2">
      <c r="A4530" t="s">
        <v>297</v>
      </c>
    </row>
    <row r="4531" spans="1:4" x14ac:dyDescent="0.2">
      <c r="A4531" t="s">
        <v>70</v>
      </c>
      <c r="B4531" t="s">
        <v>2064</v>
      </c>
    </row>
    <row r="4532" spans="1:4" x14ac:dyDescent="0.2">
      <c r="A4532" t="s">
        <v>70</v>
      </c>
      <c r="B4532" t="s">
        <v>2065</v>
      </c>
    </row>
    <row r="4533" spans="1:4" x14ac:dyDescent="0.2">
      <c r="A4533" t="s">
        <v>70</v>
      </c>
      <c r="B4533" t="s">
        <v>1993</v>
      </c>
    </row>
    <row r="4534" spans="1:4" x14ac:dyDescent="0.2">
      <c r="A4534" t="s">
        <v>2066</v>
      </c>
      <c r="B4534" t="s">
        <v>2067</v>
      </c>
    </row>
    <row r="4535" spans="1:4" x14ac:dyDescent="0.2">
      <c r="A4535" t="s">
        <v>2066</v>
      </c>
      <c r="B4535" t="s">
        <v>2023</v>
      </c>
    </row>
    <row r="4536" spans="1:4" x14ac:dyDescent="0.2">
      <c r="A4536" t="s">
        <v>176</v>
      </c>
      <c r="B4536" t="s">
        <v>2068</v>
      </c>
    </row>
    <row r="4537" spans="1:4" x14ac:dyDescent="0.2">
      <c r="A4537" t="s">
        <v>176</v>
      </c>
      <c r="B4537">
        <v>30</v>
      </c>
      <c r="C4537">
        <f>-0.05/-0.3</f>
        <v>0.16666666666666669</v>
      </c>
    </row>
    <row r="4538" spans="1:4" x14ac:dyDescent="0.2">
      <c r="A4538" t="s">
        <v>59</v>
      </c>
      <c r="B4538" t="s">
        <v>1932</v>
      </c>
    </row>
    <row r="4539" spans="1:4" x14ac:dyDescent="0.2">
      <c r="A4539" t="s">
        <v>61</v>
      </c>
      <c r="B4539">
        <v>0.15</v>
      </c>
      <c r="C4539" t="s">
        <v>1593</v>
      </c>
      <c r="D4539" t="s">
        <v>1594</v>
      </c>
    </row>
    <row r="4540" spans="1:4" x14ac:dyDescent="0.2">
      <c r="A4540" t="s">
        <v>61</v>
      </c>
      <c r="B4540">
        <v>0.15</v>
      </c>
      <c r="C4540" t="s">
        <v>1593</v>
      </c>
      <c r="D4540" t="s">
        <v>1594</v>
      </c>
    </row>
    <row r="4541" spans="1:4" x14ac:dyDescent="0.2">
      <c r="A4541" t="s">
        <v>1976</v>
      </c>
      <c r="B4541" t="s">
        <v>1708</v>
      </c>
      <c r="C4541" t="s">
        <v>1997</v>
      </c>
    </row>
    <row r="4542" spans="1:4" x14ac:dyDescent="0.2">
      <c r="A4542" t="s">
        <v>118</v>
      </c>
      <c r="B4542" t="s">
        <v>1655</v>
      </c>
      <c r="C4542">
        <v>10</v>
      </c>
    </row>
    <row r="4543" spans="1:4" x14ac:dyDescent="0.2">
      <c r="A4543" t="s">
        <v>50</v>
      </c>
      <c r="B4543" t="s">
        <v>2030</v>
      </c>
    </row>
    <row r="4544" spans="1:4" x14ac:dyDescent="0.2">
      <c r="A4544" t="s">
        <v>588</v>
      </c>
      <c r="B4544" t="s">
        <v>2031</v>
      </c>
    </row>
    <row r="4545" spans="1:2" x14ac:dyDescent="0.2">
      <c r="A4545" t="s">
        <v>173</v>
      </c>
      <c r="B4545" t="s">
        <v>2001</v>
      </c>
    </row>
    <row r="4546" spans="1:2" x14ac:dyDescent="0.2">
      <c r="A4546" t="s">
        <v>173</v>
      </c>
      <c r="B4546" t="s">
        <v>2002</v>
      </c>
    </row>
    <row r="4547" spans="1:2" x14ac:dyDescent="0.2">
      <c r="A4547" t="s">
        <v>173</v>
      </c>
      <c r="B4547" t="s">
        <v>2069</v>
      </c>
    </row>
    <row r="4548" spans="1:2" x14ac:dyDescent="0.2">
      <c r="A4548" t="s">
        <v>173</v>
      </c>
      <c r="B4548" t="s">
        <v>2033</v>
      </c>
    </row>
    <row r="4549" spans="1:2" x14ac:dyDescent="0.2">
      <c r="A4549" t="s">
        <v>173</v>
      </c>
      <c r="B4549" t="s">
        <v>1721</v>
      </c>
    </row>
    <row r="4550" spans="1:2" x14ac:dyDescent="0.2">
      <c r="A4550" t="s">
        <v>299</v>
      </c>
    </row>
    <row r="4551" spans="1:2" x14ac:dyDescent="0.2">
      <c r="A4551" t="s">
        <v>70</v>
      </c>
      <c r="B4551" t="s">
        <v>2003</v>
      </c>
    </row>
    <row r="4552" spans="1:2" x14ac:dyDescent="0.2">
      <c r="A4552" t="s">
        <v>70</v>
      </c>
      <c r="B4552" t="s">
        <v>2004</v>
      </c>
    </row>
    <row r="4553" spans="1:2" x14ac:dyDescent="0.2">
      <c r="A4553" t="s">
        <v>70</v>
      </c>
      <c r="B4553" t="s">
        <v>2070</v>
      </c>
    </row>
    <row r="4554" spans="1:2" x14ac:dyDescent="0.2">
      <c r="A4554" t="s">
        <v>70</v>
      </c>
      <c r="B4554" t="s">
        <v>2006</v>
      </c>
    </row>
    <row r="4555" spans="1:2" x14ac:dyDescent="0.2">
      <c r="A4555" t="s">
        <v>70</v>
      </c>
      <c r="B4555" t="s">
        <v>2007</v>
      </c>
    </row>
    <row r="4556" spans="1:2" x14ac:dyDescent="0.2">
      <c r="A4556" t="s">
        <v>70</v>
      </c>
      <c r="B4556" t="s">
        <v>2008</v>
      </c>
    </row>
    <row r="4557" spans="1:2" x14ac:dyDescent="0.2">
      <c r="A4557" t="s">
        <v>176</v>
      </c>
      <c r="B4557" t="s">
        <v>2009</v>
      </c>
    </row>
    <row r="4558" spans="1:2" x14ac:dyDescent="0.2">
      <c r="A4558" t="s">
        <v>176</v>
      </c>
      <c r="B4558" t="s">
        <v>2010</v>
      </c>
    </row>
    <row r="4559" spans="1:2" x14ac:dyDescent="0.2">
      <c r="A4559" t="s">
        <v>176</v>
      </c>
      <c r="B4559" t="s">
        <v>2017</v>
      </c>
    </row>
    <row r="4560" spans="1:2" x14ac:dyDescent="0.2">
      <c r="A4560" t="s">
        <v>59</v>
      </c>
      <c r="B4560" t="s">
        <v>1926</v>
      </c>
    </row>
    <row r="4561" spans="1:4" x14ac:dyDescent="0.2">
      <c r="A4561" t="s">
        <v>118</v>
      </c>
      <c r="B4561" t="s">
        <v>2038</v>
      </c>
    </row>
    <row r="4562" spans="1:4" x14ac:dyDescent="0.2">
      <c r="A4562" t="s">
        <v>118</v>
      </c>
      <c r="B4562" t="s">
        <v>1741</v>
      </c>
    </row>
    <row r="4563" spans="1:4" x14ac:dyDescent="0.2">
      <c r="A4563" t="s">
        <v>61</v>
      </c>
      <c r="B4563">
        <v>0.15</v>
      </c>
      <c r="C4563" t="s">
        <v>1620</v>
      </c>
      <c r="D4563" t="s">
        <v>1659</v>
      </c>
    </row>
    <row r="4564" spans="1:4" x14ac:dyDescent="0.2">
      <c r="A4564" t="s">
        <v>1976</v>
      </c>
      <c r="B4564" t="s">
        <v>1708</v>
      </c>
      <c r="C4564">
        <v>6</v>
      </c>
      <c r="D4564" t="s">
        <v>1977</v>
      </c>
    </row>
    <row r="4565" spans="1:4" x14ac:dyDescent="0.2">
      <c r="A4565" t="s">
        <v>173</v>
      </c>
      <c r="B4565">
        <v>2.2000000000000002</v>
      </c>
      <c r="C4565">
        <v>0.5</v>
      </c>
    </row>
    <row r="4566" spans="1:4" x14ac:dyDescent="0.2">
      <c r="A4566" t="s">
        <v>277</v>
      </c>
    </row>
    <row r="4567" spans="1:4" x14ac:dyDescent="0.2">
      <c r="A4567" t="s">
        <v>70</v>
      </c>
      <c r="B4567">
        <v>9</v>
      </c>
      <c r="C4567" t="s">
        <v>1978</v>
      </c>
      <c r="D4567" t="s">
        <v>1979</v>
      </c>
    </row>
    <row r="4568" spans="1:4" x14ac:dyDescent="0.2">
      <c r="A4568" t="s">
        <v>118</v>
      </c>
      <c r="B4568" t="s">
        <v>1571</v>
      </c>
      <c r="C4568" t="s">
        <v>1655</v>
      </c>
      <c r="D4568">
        <v>6.3</v>
      </c>
    </row>
    <row r="4569" spans="1:4" x14ac:dyDescent="0.2">
      <c r="A4569" t="s">
        <v>50</v>
      </c>
      <c r="B4569" t="s">
        <v>2071</v>
      </c>
    </row>
    <row r="4570" spans="1:4" x14ac:dyDescent="0.2">
      <c r="A4570" t="s">
        <v>177</v>
      </c>
      <c r="B4570" t="s">
        <v>2015</v>
      </c>
    </row>
    <row r="4571" spans="1:4" x14ac:dyDescent="0.2">
      <c r="A4571" t="s">
        <v>2072</v>
      </c>
      <c r="B4571" t="s">
        <v>2073</v>
      </c>
    </row>
    <row r="4572" spans="1:4" x14ac:dyDescent="0.2">
      <c r="A4572" t="s">
        <v>173</v>
      </c>
      <c r="B4572" t="s">
        <v>2001</v>
      </c>
    </row>
    <row r="4573" spans="1:4" x14ac:dyDescent="0.2">
      <c r="A4573" t="s">
        <v>173</v>
      </c>
      <c r="B4573" t="s">
        <v>2051</v>
      </c>
    </row>
    <row r="4574" spans="1:4" x14ac:dyDescent="0.2">
      <c r="A4574" t="s">
        <v>173</v>
      </c>
      <c r="B4574" t="s">
        <v>2052</v>
      </c>
    </row>
    <row r="4575" spans="1:4" x14ac:dyDescent="0.2">
      <c r="A4575" t="s">
        <v>173</v>
      </c>
      <c r="B4575" t="s">
        <v>2053</v>
      </c>
    </row>
    <row r="4576" spans="1:4" x14ac:dyDescent="0.2">
      <c r="A4576" t="s">
        <v>70</v>
      </c>
      <c r="B4576" t="s">
        <v>2074</v>
      </c>
    </row>
    <row r="4577" spans="1:4" x14ac:dyDescent="0.2">
      <c r="A4577" t="s">
        <v>70</v>
      </c>
      <c r="B4577" t="s">
        <v>2004</v>
      </c>
    </row>
    <row r="4578" spans="1:4" x14ac:dyDescent="0.2">
      <c r="A4578" t="s">
        <v>70</v>
      </c>
      <c r="B4578" t="s">
        <v>2005</v>
      </c>
    </row>
    <row r="4579" spans="1:4" x14ac:dyDescent="0.2">
      <c r="A4579" t="s">
        <v>70</v>
      </c>
      <c r="B4579" t="s">
        <v>2054</v>
      </c>
    </row>
    <row r="4580" spans="1:4" x14ac:dyDescent="0.2">
      <c r="A4580" t="s">
        <v>301</v>
      </c>
    </row>
    <row r="4581" spans="1:4" x14ac:dyDescent="0.2">
      <c r="A4581" t="s">
        <v>70</v>
      </c>
      <c r="B4581" t="s">
        <v>1993</v>
      </c>
    </row>
    <row r="4582" spans="1:4" x14ac:dyDescent="0.2">
      <c r="A4582" t="s">
        <v>176</v>
      </c>
      <c r="B4582" t="s">
        <v>2009</v>
      </c>
    </row>
    <row r="4583" spans="1:4" x14ac:dyDescent="0.2">
      <c r="A4583" t="s">
        <v>176</v>
      </c>
      <c r="B4583" t="s">
        <v>2075</v>
      </c>
    </row>
    <row r="4584" spans="1:4" x14ac:dyDescent="0.2">
      <c r="A4584" t="s">
        <v>59</v>
      </c>
      <c r="B4584" t="s">
        <v>2076</v>
      </c>
      <c r="C4584" t="s">
        <v>2077</v>
      </c>
    </row>
    <row r="4585" spans="1:4" x14ac:dyDescent="0.2">
      <c r="A4585" t="s">
        <v>120</v>
      </c>
      <c r="B4585" t="s">
        <v>2078</v>
      </c>
    </row>
    <row r="4586" spans="1:4" x14ac:dyDescent="0.2">
      <c r="A4586" t="s">
        <v>118</v>
      </c>
      <c r="B4586" t="s">
        <v>1655</v>
      </c>
      <c r="C4586">
        <v>25</v>
      </c>
    </row>
    <row r="4587" spans="1:4" x14ac:dyDescent="0.2">
      <c r="A4587" t="s">
        <v>118</v>
      </c>
      <c r="B4587" t="s">
        <v>1655</v>
      </c>
      <c r="C4587">
        <v>10</v>
      </c>
    </row>
    <row r="4588" spans="1:4" x14ac:dyDescent="0.2">
      <c r="A4588" t="s">
        <v>173</v>
      </c>
      <c r="B4588">
        <v>18</v>
      </c>
      <c r="C4588" t="s">
        <v>1584</v>
      </c>
    </row>
    <row r="4589" spans="1:4" x14ac:dyDescent="0.2">
      <c r="A4589" t="s">
        <v>173</v>
      </c>
      <c r="B4589">
        <v>2.2000000000000002</v>
      </c>
      <c r="C4589">
        <v>0.2</v>
      </c>
    </row>
    <row r="4590" spans="1:4" x14ac:dyDescent="0.2">
      <c r="A4590" t="s">
        <v>2079</v>
      </c>
      <c r="B4590">
        <f>0.032/0.02</f>
        <v>1.6</v>
      </c>
    </row>
    <row r="4591" spans="1:4" x14ac:dyDescent="0.2">
      <c r="A4591" t="s">
        <v>70</v>
      </c>
      <c r="B4591">
        <v>9</v>
      </c>
      <c r="C4591" t="s">
        <v>1978</v>
      </c>
      <c r="D4591" t="s">
        <v>1979</v>
      </c>
    </row>
    <row r="4592" spans="1:4" x14ac:dyDescent="0.2">
      <c r="A4592" t="s">
        <v>1954</v>
      </c>
      <c r="B4592">
        <v>22.5</v>
      </c>
      <c r="C4592">
        <f>0.06/0.02</f>
        <v>3</v>
      </c>
    </row>
    <row r="4593" spans="1:4" x14ac:dyDescent="0.2">
      <c r="A4593" t="s">
        <v>118</v>
      </c>
      <c r="B4593" t="s">
        <v>1571</v>
      </c>
      <c r="C4593" t="s">
        <v>1655</v>
      </c>
      <c r="D4593">
        <v>6.3</v>
      </c>
    </row>
    <row r="4594" spans="1:4" x14ac:dyDescent="0.2">
      <c r="A4594" t="s">
        <v>50</v>
      </c>
      <c r="B4594" t="s">
        <v>2080</v>
      </c>
    </row>
    <row r="4595" spans="1:4" x14ac:dyDescent="0.2">
      <c r="A4595" t="s">
        <v>588</v>
      </c>
      <c r="B4595" t="s">
        <v>2081</v>
      </c>
    </row>
    <row r="4596" spans="1:4" x14ac:dyDescent="0.2">
      <c r="A4596" t="s">
        <v>1605</v>
      </c>
      <c r="B4596" t="s">
        <v>1984</v>
      </c>
    </row>
    <row r="4597" spans="1:4" x14ac:dyDescent="0.2">
      <c r="A4597" t="s">
        <v>1605</v>
      </c>
      <c r="B4597" t="s">
        <v>2082</v>
      </c>
    </row>
    <row r="4598" spans="1:4" x14ac:dyDescent="0.2">
      <c r="A4598" t="s">
        <v>1605</v>
      </c>
      <c r="B4598" t="s">
        <v>1986</v>
      </c>
    </row>
    <row r="4599" spans="1:4" x14ac:dyDescent="0.2">
      <c r="A4599" t="s">
        <v>1605</v>
      </c>
      <c r="B4599" t="s">
        <v>2044</v>
      </c>
    </row>
    <row r="4600" spans="1:4" x14ac:dyDescent="0.2">
      <c r="A4600" t="s">
        <v>173</v>
      </c>
      <c r="B4600" t="s">
        <v>2083</v>
      </c>
    </row>
    <row r="4601" spans="1:4" x14ac:dyDescent="0.2">
      <c r="A4601" t="s">
        <v>70</v>
      </c>
      <c r="B4601" t="s">
        <v>2084</v>
      </c>
    </row>
    <row r="4602" spans="1:4" x14ac:dyDescent="0.2">
      <c r="A4602" t="s">
        <v>70</v>
      </c>
      <c r="B4602" t="s">
        <v>2021</v>
      </c>
    </row>
    <row r="4603" spans="1:4" x14ac:dyDescent="0.2">
      <c r="A4603" t="s">
        <v>70</v>
      </c>
      <c r="B4603" t="s">
        <v>2085</v>
      </c>
    </row>
    <row r="4604" spans="1:4" x14ac:dyDescent="0.2">
      <c r="A4604" t="s">
        <v>70</v>
      </c>
      <c r="B4604" t="s">
        <v>2007</v>
      </c>
    </row>
    <row r="4605" spans="1:4" x14ac:dyDescent="0.2">
      <c r="A4605" t="s">
        <v>70</v>
      </c>
      <c r="B4605" t="s">
        <v>2008</v>
      </c>
    </row>
    <row r="4606" spans="1:4" x14ac:dyDescent="0.2">
      <c r="A4606" t="s">
        <v>283</v>
      </c>
    </row>
    <row r="4607" spans="1:4" x14ac:dyDescent="0.2">
      <c r="A4607" t="s">
        <v>207</v>
      </c>
      <c r="B4607" t="s">
        <v>2023</v>
      </c>
    </row>
    <row r="4608" spans="1:4" x14ac:dyDescent="0.2">
      <c r="A4608" t="s">
        <v>176</v>
      </c>
      <c r="B4608" t="s">
        <v>2024</v>
      </c>
    </row>
    <row r="4609" spans="1:4" x14ac:dyDescent="0.2">
      <c r="A4609" t="s">
        <v>649</v>
      </c>
      <c r="B4609" t="s">
        <v>2025</v>
      </c>
    </row>
    <row r="4610" spans="1:4" x14ac:dyDescent="0.2">
      <c r="A4610" t="s">
        <v>59</v>
      </c>
      <c r="B4610" t="s">
        <v>2020</v>
      </c>
    </row>
    <row r="4611" spans="1:4" x14ac:dyDescent="0.2">
      <c r="A4611" t="s">
        <v>2086</v>
      </c>
      <c r="B4611" t="s">
        <v>2087</v>
      </c>
    </row>
    <row r="4612" spans="1:4" x14ac:dyDescent="0.2">
      <c r="A4612" t="s">
        <v>72</v>
      </c>
      <c r="B4612" t="s">
        <v>1834</v>
      </c>
    </row>
    <row r="4613" spans="1:4" x14ac:dyDescent="0.2">
      <c r="A4613" t="s">
        <v>61</v>
      </c>
      <c r="B4613">
        <v>0.15</v>
      </c>
      <c r="C4613" t="s">
        <v>1593</v>
      </c>
      <c r="D4613" t="s">
        <v>1659</v>
      </c>
    </row>
    <row r="4614" spans="1:4" x14ac:dyDescent="0.2">
      <c r="A4614" t="s">
        <v>61</v>
      </c>
      <c r="B4614">
        <v>7.0000000000000007E-2</v>
      </c>
      <c r="C4614" t="s">
        <v>1593</v>
      </c>
      <c r="D4614" t="s">
        <v>1594</v>
      </c>
    </row>
    <row r="4615" spans="1:4" x14ac:dyDescent="0.2">
      <c r="A4615" t="s">
        <v>2088</v>
      </c>
      <c r="B4615" t="s">
        <v>1655</v>
      </c>
      <c r="C4615">
        <v>10</v>
      </c>
    </row>
    <row r="4616" spans="1:4" x14ac:dyDescent="0.2">
      <c r="A4616" t="s">
        <v>1976</v>
      </c>
      <c r="B4616" t="s">
        <v>1708</v>
      </c>
      <c r="C4616" t="s">
        <v>2062</v>
      </c>
    </row>
    <row r="4617" spans="1:4" x14ac:dyDescent="0.2">
      <c r="A4617" t="s">
        <v>50</v>
      </c>
      <c r="B4617">
        <v>47.5</v>
      </c>
      <c r="C4617" t="s">
        <v>2089</v>
      </c>
      <c r="D4617">
        <v>-0.2</v>
      </c>
    </row>
    <row r="4618" spans="1:4" x14ac:dyDescent="0.2">
      <c r="A4618" t="s">
        <v>588</v>
      </c>
      <c r="B4618" t="s">
        <v>2090</v>
      </c>
    </row>
    <row r="4619" spans="1:4" x14ac:dyDescent="0.2">
      <c r="A4619" t="s">
        <v>1605</v>
      </c>
      <c r="B4619">
        <v>12.5</v>
      </c>
      <c r="C4619" t="s">
        <v>1606</v>
      </c>
    </row>
    <row r="4620" spans="1:4" x14ac:dyDescent="0.2">
      <c r="A4620" t="s">
        <v>1605</v>
      </c>
      <c r="B4620">
        <v>17.8</v>
      </c>
      <c r="C4620" t="s">
        <v>1606</v>
      </c>
    </row>
    <row r="4621" spans="1:4" x14ac:dyDescent="0.2">
      <c r="A4621" t="s">
        <v>1605</v>
      </c>
      <c r="B4621">
        <v>22.5</v>
      </c>
      <c r="C4621" t="s">
        <v>1604</v>
      </c>
    </row>
    <row r="4622" spans="1:4" x14ac:dyDescent="0.2">
      <c r="A4622" t="s">
        <v>1605</v>
      </c>
      <c r="B4622">
        <v>2.2000000000000002</v>
      </c>
      <c r="C4622" t="s">
        <v>1604</v>
      </c>
    </row>
    <row r="4623" spans="1:4" x14ac:dyDescent="0.2">
      <c r="A4623" t="s">
        <v>1605</v>
      </c>
      <c r="B4623">
        <v>6.2</v>
      </c>
      <c r="C4623" t="s">
        <v>1656</v>
      </c>
    </row>
    <row r="4624" spans="1:4" x14ac:dyDescent="0.2">
      <c r="A4624" t="s">
        <v>276</v>
      </c>
    </row>
    <row r="4625" spans="1:4" x14ac:dyDescent="0.2">
      <c r="A4625" t="s">
        <v>70</v>
      </c>
      <c r="B4625" t="s">
        <v>2021</v>
      </c>
    </row>
    <row r="4626" spans="1:4" x14ac:dyDescent="0.2">
      <c r="A4626" t="s">
        <v>70</v>
      </c>
      <c r="B4626" t="s">
        <v>2022</v>
      </c>
    </row>
    <row r="4627" spans="1:4" x14ac:dyDescent="0.2">
      <c r="A4627" t="s">
        <v>70</v>
      </c>
      <c r="B4627" t="s">
        <v>2007</v>
      </c>
    </row>
    <row r="4628" spans="1:4" x14ac:dyDescent="0.2">
      <c r="A4628" t="s">
        <v>70</v>
      </c>
      <c r="B4628">
        <v>3.6</v>
      </c>
      <c r="C4628" t="s">
        <v>1606</v>
      </c>
    </row>
    <row r="4629" spans="1:4" x14ac:dyDescent="0.2">
      <c r="A4629" t="s">
        <v>283</v>
      </c>
    </row>
    <row r="4630" spans="1:4" x14ac:dyDescent="0.2">
      <c r="A4630" t="s">
        <v>176</v>
      </c>
      <c r="B4630" t="s">
        <v>2023</v>
      </c>
    </row>
    <row r="4631" spans="1:4" x14ac:dyDescent="0.2">
      <c r="A4631" t="s">
        <v>176</v>
      </c>
      <c r="B4631">
        <v>26</v>
      </c>
      <c r="C4631">
        <f>0.15/-0.2</f>
        <v>-0.74999999999999989</v>
      </c>
    </row>
    <row r="4632" spans="1:4" x14ac:dyDescent="0.2">
      <c r="A4632" t="s">
        <v>649</v>
      </c>
      <c r="B4632" t="s">
        <v>2025</v>
      </c>
    </row>
    <row r="4633" spans="1:4" x14ac:dyDescent="0.2">
      <c r="A4633" t="s">
        <v>59</v>
      </c>
      <c r="B4633" t="s">
        <v>2045</v>
      </c>
    </row>
    <row r="4634" spans="1:4" x14ac:dyDescent="0.2">
      <c r="A4634" t="s">
        <v>118</v>
      </c>
      <c r="B4634" t="s">
        <v>1655</v>
      </c>
      <c r="C4634">
        <v>25</v>
      </c>
    </row>
    <row r="4635" spans="1:4" x14ac:dyDescent="0.2">
      <c r="A4635" t="s">
        <v>61</v>
      </c>
      <c r="B4635">
        <v>0.15</v>
      </c>
      <c r="C4635" t="s">
        <v>1593</v>
      </c>
      <c r="D4635" t="s">
        <v>1659</v>
      </c>
    </row>
    <row r="4636" spans="1:4" x14ac:dyDescent="0.2">
      <c r="A4636" t="s">
        <v>207</v>
      </c>
      <c r="B4636">
        <v>11.9</v>
      </c>
      <c r="C4636">
        <v>-0.1</v>
      </c>
    </row>
    <row r="4637" spans="1:4" x14ac:dyDescent="0.2">
      <c r="A4637" t="s">
        <v>52</v>
      </c>
      <c r="B4637">
        <v>2.6</v>
      </c>
      <c r="C4637" t="s">
        <v>1656</v>
      </c>
    </row>
    <row r="4638" spans="1:4" x14ac:dyDescent="0.2">
      <c r="A4638" t="s">
        <v>1976</v>
      </c>
      <c r="B4638" t="s">
        <v>1708</v>
      </c>
      <c r="C4638">
        <v>-6</v>
      </c>
      <c r="D4638" t="s">
        <v>2091</v>
      </c>
    </row>
    <row r="4639" spans="1:4" x14ac:dyDescent="0.2">
      <c r="A4639" t="s">
        <v>52</v>
      </c>
      <c r="B4639">
        <v>11</v>
      </c>
      <c r="C4639" t="s">
        <v>1583</v>
      </c>
    </row>
    <row r="4640" spans="1:4" x14ac:dyDescent="0.2">
      <c r="A4640" t="s">
        <v>1605</v>
      </c>
      <c r="B4640">
        <v>13</v>
      </c>
      <c r="C4640" t="s">
        <v>1584</v>
      </c>
    </row>
    <row r="4641" spans="1:6" x14ac:dyDescent="0.2">
      <c r="A4641" t="s">
        <v>2092</v>
      </c>
      <c r="B4641">
        <v>11.07</v>
      </c>
      <c r="C4641" t="s">
        <v>1583</v>
      </c>
    </row>
    <row r="4642" spans="1:6" x14ac:dyDescent="0.2">
      <c r="A4642" t="s">
        <v>173</v>
      </c>
      <c r="B4642">
        <v>2.2000000000000002</v>
      </c>
      <c r="C4642" t="s">
        <v>1585</v>
      </c>
    </row>
    <row r="4643" spans="1:6" x14ac:dyDescent="0.2">
      <c r="A4643" t="s">
        <v>173</v>
      </c>
      <c r="B4643">
        <v>18</v>
      </c>
      <c r="C4643" t="s">
        <v>1606</v>
      </c>
    </row>
    <row r="4644" spans="1:6" x14ac:dyDescent="0.2">
      <c r="A4644" t="s">
        <v>120</v>
      </c>
      <c r="B4644" t="s">
        <v>1571</v>
      </c>
      <c r="C4644">
        <v>0.03</v>
      </c>
    </row>
    <row r="4645" spans="1:6" x14ac:dyDescent="0.2">
      <c r="A4645" t="s">
        <v>2093</v>
      </c>
      <c r="B4645">
        <f>0.12/-0.06</f>
        <v>-2</v>
      </c>
    </row>
    <row r="4646" spans="1:6" x14ac:dyDescent="0.2">
      <c r="A4646" t="s">
        <v>2058</v>
      </c>
      <c r="B4646">
        <f>0.026/0.014</f>
        <v>1.857142857142857</v>
      </c>
    </row>
    <row r="4647" spans="1:6" x14ac:dyDescent="0.2">
      <c r="A4647" t="s">
        <v>2094</v>
      </c>
      <c r="B4647">
        <f>0.033/0.018</f>
        <v>1.8333333333333335</v>
      </c>
    </row>
    <row r="4648" spans="1:6" x14ac:dyDescent="0.2">
      <c r="A4648" t="s">
        <v>70</v>
      </c>
      <c r="B4648">
        <v>9</v>
      </c>
      <c r="C4648" t="s">
        <v>1978</v>
      </c>
      <c r="D4648" t="s">
        <v>1979</v>
      </c>
    </row>
    <row r="4649" spans="1:6" x14ac:dyDescent="0.2">
      <c r="A4649" t="s">
        <v>1980</v>
      </c>
      <c r="B4649">
        <f>0.06/0.02</f>
        <v>3</v>
      </c>
    </row>
    <row r="4650" spans="1:6" x14ac:dyDescent="0.2">
      <c r="A4650" t="s">
        <v>207</v>
      </c>
      <c r="B4650">
        <v>8.3000000000000007</v>
      </c>
      <c r="C4650">
        <f>0.12/0.04</f>
        <v>3</v>
      </c>
    </row>
    <row r="4651" spans="1:6" x14ac:dyDescent="0.2">
      <c r="A4651" t="s">
        <v>304</v>
      </c>
    </row>
    <row r="4652" spans="1:6" x14ac:dyDescent="0.2">
      <c r="A4652" t="s">
        <v>118</v>
      </c>
      <c r="B4652" t="s">
        <v>1571</v>
      </c>
      <c r="C4652" t="s">
        <v>1655</v>
      </c>
      <c r="D4652">
        <v>6.3</v>
      </c>
    </row>
    <row r="4653" spans="1:6" x14ac:dyDescent="0.2">
      <c r="A4653" t="s">
        <v>59</v>
      </c>
      <c r="B4653" t="s">
        <v>1916</v>
      </c>
      <c r="C4653" t="s">
        <v>1123</v>
      </c>
      <c r="D4653">
        <v>1.5</v>
      </c>
      <c r="E4653" t="s">
        <v>1588</v>
      </c>
      <c r="F4653" t="s">
        <v>1917</v>
      </c>
    </row>
    <row r="4654" spans="1:6" x14ac:dyDescent="0.2">
      <c r="A4654" t="s">
        <v>50</v>
      </c>
      <c r="B4654" t="s">
        <v>2030</v>
      </c>
    </row>
    <row r="4655" spans="1:6" x14ac:dyDescent="0.2">
      <c r="A4655" t="s">
        <v>588</v>
      </c>
      <c r="B4655" t="s">
        <v>2031</v>
      </c>
    </row>
    <row r="4656" spans="1:6" x14ac:dyDescent="0.2">
      <c r="A4656" t="s">
        <v>1605</v>
      </c>
      <c r="B4656" t="s">
        <v>2001</v>
      </c>
    </row>
    <row r="4657" spans="1:4" x14ac:dyDescent="0.2">
      <c r="A4657" t="s">
        <v>1605</v>
      </c>
      <c r="B4657" t="s">
        <v>2051</v>
      </c>
    </row>
    <row r="4658" spans="1:4" x14ac:dyDescent="0.2">
      <c r="A4658" t="s">
        <v>1605</v>
      </c>
      <c r="B4658" t="s">
        <v>2002</v>
      </c>
    </row>
    <row r="4659" spans="1:4" x14ac:dyDescent="0.2">
      <c r="A4659" t="s">
        <v>1605</v>
      </c>
      <c r="B4659" t="s">
        <v>2052</v>
      </c>
    </row>
    <row r="4660" spans="1:4" x14ac:dyDescent="0.2">
      <c r="A4660" t="s">
        <v>1605</v>
      </c>
      <c r="B4660" t="s">
        <v>2053</v>
      </c>
    </row>
    <row r="4661" spans="1:4" x14ac:dyDescent="0.2">
      <c r="A4661" t="s">
        <v>70</v>
      </c>
      <c r="B4661" t="s">
        <v>2003</v>
      </c>
    </row>
    <row r="4662" spans="1:4" x14ac:dyDescent="0.2">
      <c r="A4662" t="s">
        <v>70</v>
      </c>
      <c r="B4662" t="s">
        <v>2004</v>
      </c>
    </row>
    <row r="4663" spans="1:4" x14ac:dyDescent="0.2">
      <c r="A4663" t="s">
        <v>70</v>
      </c>
      <c r="B4663" t="s">
        <v>2005</v>
      </c>
    </row>
    <row r="4664" spans="1:4" x14ac:dyDescent="0.2">
      <c r="A4664" t="s">
        <v>70</v>
      </c>
      <c r="B4664" t="s">
        <v>2054</v>
      </c>
    </row>
    <row r="4665" spans="1:4" x14ac:dyDescent="0.2">
      <c r="A4665" t="s">
        <v>70</v>
      </c>
      <c r="B4665" t="s">
        <v>2095</v>
      </c>
    </row>
    <row r="4666" spans="1:4" x14ac:dyDescent="0.2">
      <c r="A4666" t="s">
        <v>70</v>
      </c>
      <c r="B4666" t="s">
        <v>1993</v>
      </c>
    </row>
    <row r="4667" spans="1:4" x14ac:dyDescent="0.2">
      <c r="A4667" t="s">
        <v>306</v>
      </c>
    </row>
    <row r="4668" spans="1:4" x14ac:dyDescent="0.2">
      <c r="A4668" t="s">
        <v>307</v>
      </c>
    </row>
    <row r="4669" spans="1:4" x14ac:dyDescent="0.2">
      <c r="A4669" t="s">
        <v>176</v>
      </c>
      <c r="B4669" t="s">
        <v>2056</v>
      </c>
    </row>
    <row r="4670" spans="1:4" x14ac:dyDescent="0.2">
      <c r="A4670" t="s">
        <v>59</v>
      </c>
      <c r="B4670" t="s">
        <v>2045</v>
      </c>
    </row>
    <row r="4671" spans="1:4" x14ac:dyDescent="0.2">
      <c r="A4671" t="s">
        <v>177</v>
      </c>
      <c r="B4671">
        <v>1</v>
      </c>
      <c r="C4671">
        <v>0.3</v>
      </c>
    </row>
    <row r="4672" spans="1:4" x14ac:dyDescent="0.2">
      <c r="A4672" t="s">
        <v>61</v>
      </c>
      <c r="B4672">
        <v>0.15</v>
      </c>
      <c r="C4672" t="s">
        <v>1593</v>
      </c>
      <c r="D4672" t="s">
        <v>1594</v>
      </c>
    </row>
    <row r="4673" spans="1:3" x14ac:dyDescent="0.2">
      <c r="A4673" t="s">
        <v>118</v>
      </c>
      <c r="B4673" t="s">
        <v>2038</v>
      </c>
    </row>
    <row r="4674" spans="1:3" x14ac:dyDescent="0.2">
      <c r="A4674" t="s">
        <v>118</v>
      </c>
      <c r="B4674" t="s">
        <v>1741</v>
      </c>
    </row>
    <row r="4675" spans="1:3" x14ac:dyDescent="0.2">
      <c r="A4675" t="s">
        <v>50</v>
      </c>
      <c r="B4675">
        <v>41</v>
      </c>
      <c r="C4675" t="s">
        <v>2096</v>
      </c>
    </row>
    <row r="4676" spans="1:3" x14ac:dyDescent="0.2">
      <c r="A4676" t="s">
        <v>588</v>
      </c>
      <c r="B4676">
        <v>9</v>
      </c>
      <c r="C4676" t="s">
        <v>2097</v>
      </c>
    </row>
    <row r="4677" spans="1:3" x14ac:dyDescent="0.2">
      <c r="A4677" t="s">
        <v>70</v>
      </c>
      <c r="B4677">
        <v>23</v>
      </c>
      <c r="C4677" t="s">
        <v>2098</v>
      </c>
    </row>
    <row r="4678" spans="1:3" x14ac:dyDescent="0.2">
      <c r="A4678" t="s">
        <v>70</v>
      </c>
      <c r="B4678" t="s">
        <v>2099</v>
      </c>
    </row>
    <row r="4679" spans="1:3" x14ac:dyDescent="0.2">
      <c r="A4679" t="s">
        <v>70</v>
      </c>
      <c r="B4679" t="s">
        <v>2100</v>
      </c>
    </row>
    <row r="4680" spans="1:3" x14ac:dyDescent="0.2">
      <c r="A4680" t="s">
        <v>70</v>
      </c>
      <c r="B4680">
        <v>11.7</v>
      </c>
      <c r="C4680">
        <v>-0.2</v>
      </c>
    </row>
    <row r="4681" spans="1:3" x14ac:dyDescent="0.2">
      <c r="A4681" t="s">
        <v>70</v>
      </c>
      <c r="B4681" s="10">
        <v>45481</v>
      </c>
      <c r="C4681" t="s">
        <v>2096</v>
      </c>
    </row>
    <row r="4682" spans="1:3" x14ac:dyDescent="0.2">
      <c r="A4682" t="s">
        <v>70</v>
      </c>
      <c r="B4682" s="10">
        <v>45507</v>
      </c>
      <c r="C4682" t="s">
        <v>2101</v>
      </c>
    </row>
    <row r="4683" spans="1:3" x14ac:dyDescent="0.2">
      <c r="A4683" t="s">
        <v>1605</v>
      </c>
      <c r="B4683">
        <v>7</v>
      </c>
      <c r="C4683" t="s">
        <v>2102</v>
      </c>
    </row>
    <row r="4684" spans="1:3" x14ac:dyDescent="0.2">
      <c r="A4684" t="s">
        <v>1605</v>
      </c>
      <c r="B4684" s="10">
        <v>45490</v>
      </c>
      <c r="C4684" t="s">
        <v>2103</v>
      </c>
    </row>
    <row r="4685" spans="1:3" x14ac:dyDescent="0.2">
      <c r="A4685" t="s">
        <v>173</v>
      </c>
      <c r="B4685" s="10">
        <v>45413</v>
      </c>
      <c r="C4685" t="s">
        <v>2104</v>
      </c>
    </row>
    <row r="4686" spans="1:3" x14ac:dyDescent="0.2">
      <c r="A4686" t="s">
        <v>173</v>
      </c>
      <c r="B4686" s="10">
        <v>45384</v>
      </c>
      <c r="C4686" t="s">
        <v>2103</v>
      </c>
    </row>
    <row r="4687" spans="1:3" x14ac:dyDescent="0.2">
      <c r="A4687" t="s">
        <v>173</v>
      </c>
      <c r="B4687" s="10">
        <v>45448</v>
      </c>
      <c r="C4687" t="s">
        <v>1606</v>
      </c>
    </row>
    <row r="4688" spans="1:3" x14ac:dyDescent="0.2">
      <c r="A4688" t="s">
        <v>57</v>
      </c>
      <c r="B4688">
        <v>24</v>
      </c>
      <c r="C4688" t="s">
        <v>2105</v>
      </c>
    </row>
    <row r="4689" spans="1:4" x14ac:dyDescent="0.2">
      <c r="A4689" t="s">
        <v>57</v>
      </c>
      <c r="B4689">
        <v>23</v>
      </c>
      <c r="C4689">
        <f>-0.04/-0.12</f>
        <v>0.33333333333333337</v>
      </c>
    </row>
    <row r="4690" spans="1:4" x14ac:dyDescent="0.2">
      <c r="A4690" t="s">
        <v>649</v>
      </c>
      <c r="B4690" s="10">
        <v>45377</v>
      </c>
      <c r="C4690" t="s">
        <v>2106</v>
      </c>
    </row>
    <row r="4691" spans="1:4" x14ac:dyDescent="0.2">
      <c r="A4691" t="s">
        <v>59</v>
      </c>
      <c r="B4691" t="s">
        <v>1671</v>
      </c>
      <c r="C4691" s="10">
        <v>45383</v>
      </c>
      <c r="D4691" t="s">
        <v>1594</v>
      </c>
    </row>
    <row r="4692" spans="1:4" x14ac:dyDescent="0.2">
      <c r="A4692" t="s">
        <v>1605</v>
      </c>
      <c r="B4692" s="10">
        <v>45461</v>
      </c>
      <c r="C4692" t="s">
        <v>2097</v>
      </c>
    </row>
    <row r="4693" spans="1:4" x14ac:dyDescent="0.2">
      <c r="A4693" t="s">
        <v>118</v>
      </c>
      <c r="B4693">
        <v>25</v>
      </c>
    </row>
    <row r="4694" spans="1:4" x14ac:dyDescent="0.2">
      <c r="A4694" t="s">
        <v>61</v>
      </c>
      <c r="B4694" t="s">
        <v>2107</v>
      </c>
      <c r="C4694" t="s">
        <v>1593</v>
      </c>
      <c r="D4694" t="s">
        <v>1659</v>
      </c>
    </row>
    <row r="4695" spans="1:4" x14ac:dyDescent="0.2">
      <c r="A4695" t="s">
        <v>173</v>
      </c>
      <c r="B4695">
        <v>2.2000000000000002</v>
      </c>
      <c r="C4695">
        <v>0.5</v>
      </c>
    </row>
    <row r="4696" spans="1:4" x14ac:dyDescent="0.2">
      <c r="A4696" t="s">
        <v>173</v>
      </c>
      <c r="B4696">
        <v>1.5</v>
      </c>
      <c r="C4696">
        <v>-0.05</v>
      </c>
    </row>
    <row r="4697" spans="1:4" x14ac:dyDescent="0.2">
      <c r="A4697" t="s">
        <v>1843</v>
      </c>
      <c r="B4697">
        <v>19.7</v>
      </c>
      <c r="C4697" t="s">
        <v>1584</v>
      </c>
    </row>
    <row r="4698" spans="1:4" x14ac:dyDescent="0.2">
      <c r="A4698" t="s">
        <v>1954</v>
      </c>
      <c r="B4698" t="s">
        <v>2028</v>
      </c>
    </row>
    <row r="4699" spans="1:4" x14ac:dyDescent="0.2">
      <c r="A4699" t="s">
        <v>70</v>
      </c>
      <c r="B4699">
        <v>9</v>
      </c>
      <c r="C4699" t="s">
        <v>1978</v>
      </c>
      <c r="D4699" t="s">
        <v>1979</v>
      </c>
    </row>
    <row r="4700" spans="1:4" x14ac:dyDescent="0.2">
      <c r="A4700" t="s">
        <v>70</v>
      </c>
      <c r="B4700">
        <v>12</v>
      </c>
      <c r="C4700">
        <f>0.05/0.01</f>
        <v>5</v>
      </c>
    </row>
    <row r="4701" spans="1:4" x14ac:dyDescent="0.2">
      <c r="A4701" t="s">
        <v>2029</v>
      </c>
      <c r="B4701">
        <f>0.06/0.02</f>
        <v>3</v>
      </c>
    </row>
    <row r="4702" spans="1:4" x14ac:dyDescent="0.2">
      <c r="A4702" t="s">
        <v>118</v>
      </c>
      <c r="B4702" t="s">
        <v>1571</v>
      </c>
      <c r="C4702" t="s">
        <v>1655</v>
      </c>
      <c r="D4702">
        <v>6.3</v>
      </c>
    </row>
    <row r="4703" spans="1:4" x14ac:dyDescent="0.2">
      <c r="A4703" t="s">
        <v>50</v>
      </c>
      <c r="B4703" t="s">
        <v>2108</v>
      </c>
    </row>
    <row r="4704" spans="1:4" x14ac:dyDescent="0.2">
      <c r="A4704" t="s">
        <v>588</v>
      </c>
      <c r="B4704" t="s">
        <v>2109</v>
      </c>
    </row>
    <row r="4705" spans="1:3" x14ac:dyDescent="0.2">
      <c r="A4705" t="s">
        <v>173</v>
      </c>
      <c r="B4705" t="s">
        <v>1984</v>
      </c>
    </row>
    <row r="4706" spans="1:3" x14ac:dyDescent="0.2">
      <c r="A4706" t="s">
        <v>173</v>
      </c>
      <c r="B4706" t="s">
        <v>1985</v>
      </c>
    </row>
    <row r="4707" spans="1:3" x14ac:dyDescent="0.2">
      <c r="A4707" t="s">
        <v>173</v>
      </c>
      <c r="B4707" t="s">
        <v>1986</v>
      </c>
    </row>
    <row r="4708" spans="1:3" x14ac:dyDescent="0.2">
      <c r="A4708" t="s">
        <v>173</v>
      </c>
      <c r="B4708" t="s">
        <v>1987</v>
      </c>
    </row>
    <row r="4709" spans="1:3" x14ac:dyDescent="0.2">
      <c r="A4709" t="s">
        <v>173</v>
      </c>
      <c r="B4709" t="s">
        <v>1945</v>
      </c>
    </row>
    <row r="4710" spans="1:3" x14ac:dyDescent="0.2">
      <c r="A4710" t="s">
        <v>287</v>
      </c>
    </row>
    <row r="4711" spans="1:3" x14ac:dyDescent="0.2">
      <c r="A4711" t="s">
        <v>70</v>
      </c>
      <c r="B4711" t="s">
        <v>2042</v>
      </c>
    </row>
    <row r="4712" spans="1:3" x14ac:dyDescent="0.2">
      <c r="A4712" t="s">
        <v>70</v>
      </c>
      <c r="B4712" t="s">
        <v>2048</v>
      </c>
    </row>
    <row r="4713" spans="1:3" x14ac:dyDescent="0.2">
      <c r="A4713" t="s">
        <v>70</v>
      </c>
      <c r="B4713" t="s">
        <v>2110</v>
      </c>
    </row>
    <row r="4714" spans="1:3" x14ac:dyDescent="0.2">
      <c r="A4714" t="s">
        <v>70</v>
      </c>
      <c r="B4714" t="s">
        <v>1993</v>
      </c>
    </row>
    <row r="4715" spans="1:3" x14ac:dyDescent="0.2">
      <c r="A4715" t="s">
        <v>283</v>
      </c>
    </row>
    <row r="4716" spans="1:3" x14ac:dyDescent="0.2">
      <c r="A4716" t="s">
        <v>310</v>
      </c>
    </row>
    <row r="4717" spans="1:3" x14ac:dyDescent="0.2">
      <c r="A4717" t="s">
        <v>311</v>
      </c>
    </row>
    <row r="4718" spans="1:3" x14ac:dyDescent="0.2">
      <c r="A4718" t="s">
        <v>2066</v>
      </c>
      <c r="B4718" t="s">
        <v>2111</v>
      </c>
    </row>
    <row r="4719" spans="1:3" x14ac:dyDescent="0.2">
      <c r="A4719" t="s">
        <v>176</v>
      </c>
      <c r="B4719" t="s">
        <v>2025</v>
      </c>
    </row>
    <row r="4720" spans="1:3" x14ac:dyDescent="0.2">
      <c r="A4720" t="s">
        <v>59</v>
      </c>
      <c r="B4720" t="s">
        <v>2013</v>
      </c>
      <c r="C4720" t="s">
        <v>2014</v>
      </c>
    </row>
    <row r="4721" spans="1:3" x14ac:dyDescent="0.2">
      <c r="A4721" t="s">
        <v>120</v>
      </c>
      <c r="B4721" t="s">
        <v>1702</v>
      </c>
    </row>
    <row r="4722" spans="1:3" x14ac:dyDescent="0.2">
      <c r="A4722" t="s">
        <v>118</v>
      </c>
    </row>
    <row r="4723" spans="1:3" x14ac:dyDescent="0.2">
      <c r="A4723" t="s">
        <v>118</v>
      </c>
      <c r="B4723" t="s">
        <v>1655</v>
      </c>
      <c r="C4723">
        <v>10</v>
      </c>
    </row>
    <row r="4724" spans="1:3" x14ac:dyDescent="0.2">
      <c r="A4724" t="s">
        <v>50</v>
      </c>
      <c r="B4724" t="s">
        <v>2071</v>
      </c>
    </row>
    <row r="4725" spans="1:3" x14ac:dyDescent="0.2">
      <c r="A4725" t="s">
        <v>588</v>
      </c>
      <c r="B4725" t="s">
        <v>2073</v>
      </c>
    </row>
    <row r="4726" spans="1:3" x14ac:dyDescent="0.2">
      <c r="A4726" t="s">
        <v>70</v>
      </c>
      <c r="B4726" t="s">
        <v>2003</v>
      </c>
    </row>
    <row r="4727" spans="1:3" x14ac:dyDescent="0.2">
      <c r="A4727" t="s">
        <v>70</v>
      </c>
      <c r="B4727" t="s">
        <v>2004</v>
      </c>
    </row>
    <row r="4728" spans="1:3" x14ac:dyDescent="0.2">
      <c r="A4728" t="s">
        <v>70</v>
      </c>
      <c r="B4728" t="s">
        <v>2005</v>
      </c>
    </row>
    <row r="4729" spans="1:3" x14ac:dyDescent="0.2">
      <c r="A4729" t="s">
        <v>70</v>
      </c>
      <c r="B4729" t="s">
        <v>2006</v>
      </c>
    </row>
    <row r="4730" spans="1:3" x14ac:dyDescent="0.2">
      <c r="A4730" t="s">
        <v>70</v>
      </c>
      <c r="B4730" t="s">
        <v>2007</v>
      </c>
    </row>
    <row r="4731" spans="1:3" x14ac:dyDescent="0.2">
      <c r="A4731" t="s">
        <v>70</v>
      </c>
      <c r="B4731" t="s">
        <v>2008</v>
      </c>
    </row>
    <row r="4732" spans="1:3" x14ac:dyDescent="0.2">
      <c r="A4732" t="s">
        <v>173</v>
      </c>
      <c r="B4732" t="s">
        <v>2001</v>
      </c>
    </row>
    <row r="4733" spans="1:3" x14ac:dyDescent="0.2">
      <c r="A4733" t="s">
        <v>173</v>
      </c>
      <c r="B4733" t="s">
        <v>2069</v>
      </c>
    </row>
    <row r="4734" spans="1:3" x14ac:dyDescent="0.2">
      <c r="A4734" t="s">
        <v>173</v>
      </c>
      <c r="B4734" t="s">
        <v>2033</v>
      </c>
    </row>
    <row r="4735" spans="1:3" x14ac:dyDescent="0.2">
      <c r="A4735" t="s">
        <v>173</v>
      </c>
      <c r="B4735" t="s">
        <v>1721</v>
      </c>
    </row>
    <row r="4736" spans="1:3" x14ac:dyDescent="0.2">
      <c r="A4736" t="s">
        <v>313</v>
      </c>
    </row>
    <row r="4737" spans="1:4" x14ac:dyDescent="0.2">
      <c r="A4737" t="s">
        <v>176</v>
      </c>
      <c r="B4737" t="s">
        <v>2009</v>
      </c>
    </row>
    <row r="4738" spans="1:4" x14ac:dyDescent="0.2">
      <c r="A4738" t="s">
        <v>176</v>
      </c>
      <c r="B4738" t="s">
        <v>2010</v>
      </c>
    </row>
    <row r="4739" spans="1:4" x14ac:dyDescent="0.2">
      <c r="A4739" t="s">
        <v>176</v>
      </c>
      <c r="B4739" t="s">
        <v>2056</v>
      </c>
    </row>
    <row r="4740" spans="1:4" x14ac:dyDescent="0.2">
      <c r="A4740" t="s">
        <v>59</v>
      </c>
      <c r="B4740" t="s">
        <v>2077</v>
      </c>
      <c r="C4740" t="s">
        <v>2076</v>
      </c>
    </row>
    <row r="4741" spans="1:4" x14ac:dyDescent="0.2">
      <c r="A4741" t="s">
        <v>173</v>
      </c>
      <c r="B4741" t="s">
        <v>2002</v>
      </c>
    </row>
    <row r="4742" spans="1:4" x14ac:dyDescent="0.2">
      <c r="A4742" t="s">
        <v>118</v>
      </c>
      <c r="B4742" t="s">
        <v>2038</v>
      </c>
    </row>
    <row r="4743" spans="1:4" x14ac:dyDescent="0.2">
      <c r="A4743" t="s">
        <v>61</v>
      </c>
      <c r="B4743">
        <v>0.15</v>
      </c>
      <c r="C4743" t="s">
        <v>1593</v>
      </c>
      <c r="D4743" t="s">
        <v>1659</v>
      </c>
    </row>
    <row r="4744" spans="1:4" x14ac:dyDescent="0.2">
      <c r="A4744" t="s">
        <v>120</v>
      </c>
      <c r="B4744" t="s">
        <v>1571</v>
      </c>
      <c r="C4744">
        <v>0.1</v>
      </c>
    </row>
    <row r="4745" spans="1:4" x14ac:dyDescent="0.2">
      <c r="A4745" t="s">
        <v>173</v>
      </c>
      <c r="B4745">
        <v>2.2000000000000002</v>
      </c>
      <c r="C4745">
        <v>0.5</v>
      </c>
    </row>
    <row r="4746" spans="1:4" x14ac:dyDescent="0.2">
      <c r="A4746" t="s">
        <v>70</v>
      </c>
      <c r="B4746">
        <v>9</v>
      </c>
      <c r="C4746" t="s">
        <v>1978</v>
      </c>
      <c r="D4746" t="s">
        <v>1979</v>
      </c>
    </row>
    <row r="4747" spans="1:4" x14ac:dyDescent="0.2">
      <c r="A4747" t="s">
        <v>277</v>
      </c>
    </row>
    <row r="4748" spans="1:4" x14ac:dyDescent="0.2">
      <c r="A4748" t="s">
        <v>118</v>
      </c>
      <c r="B4748" t="s">
        <v>1571</v>
      </c>
      <c r="C4748" t="s">
        <v>1655</v>
      </c>
      <c r="D4748">
        <v>6.3</v>
      </c>
    </row>
    <row r="4749" spans="1:4" x14ac:dyDescent="0.2">
      <c r="A4749" t="s">
        <v>50</v>
      </c>
      <c r="B4749" t="s">
        <v>2112</v>
      </c>
      <c r="C4749" t="s">
        <v>1588</v>
      </c>
      <c r="D4749" t="s">
        <v>2113</v>
      </c>
    </row>
    <row r="4750" spans="1:4" x14ac:dyDescent="0.2">
      <c r="A4750" t="s">
        <v>588</v>
      </c>
      <c r="B4750">
        <v>9</v>
      </c>
      <c r="C4750" t="s">
        <v>1634</v>
      </c>
      <c r="D4750" t="s">
        <v>2113</v>
      </c>
    </row>
    <row r="4751" spans="1:4" x14ac:dyDescent="0.2">
      <c r="A4751" t="s">
        <v>59</v>
      </c>
      <c r="B4751" t="s">
        <v>2077</v>
      </c>
      <c r="C4751" t="s">
        <v>2114</v>
      </c>
    </row>
    <row r="4752" spans="1:4" x14ac:dyDescent="0.2">
      <c r="A4752" t="s">
        <v>57</v>
      </c>
      <c r="B4752">
        <v>26</v>
      </c>
      <c r="C4752" t="s">
        <v>1634</v>
      </c>
      <c r="D4752" t="s">
        <v>2113</v>
      </c>
    </row>
    <row r="4753" spans="1:6" x14ac:dyDescent="0.2">
      <c r="A4753" t="s">
        <v>649</v>
      </c>
      <c r="B4753" t="s">
        <v>2115</v>
      </c>
    </row>
    <row r="4754" spans="1:6" x14ac:dyDescent="0.2">
      <c r="A4754" t="s">
        <v>315</v>
      </c>
    </row>
    <row r="4755" spans="1:6" x14ac:dyDescent="0.2">
      <c r="A4755" t="s">
        <v>2116</v>
      </c>
      <c r="B4755">
        <f>-0.04/-0.12</f>
        <v>0.33333333333333337</v>
      </c>
    </row>
    <row r="4756" spans="1:6" x14ac:dyDescent="0.2">
      <c r="A4756" t="s">
        <v>1605</v>
      </c>
      <c r="B4756" s="10">
        <v>45424</v>
      </c>
      <c r="C4756" t="s">
        <v>1634</v>
      </c>
      <c r="D4756" t="s">
        <v>1920</v>
      </c>
    </row>
    <row r="4757" spans="1:6" x14ac:dyDescent="0.2">
      <c r="A4757" t="s">
        <v>1605</v>
      </c>
      <c r="B4757" s="10">
        <v>45434</v>
      </c>
      <c r="C4757" t="s">
        <v>1634</v>
      </c>
      <c r="D4757" t="s">
        <v>2113</v>
      </c>
    </row>
    <row r="4758" spans="1:6" x14ac:dyDescent="0.2">
      <c r="A4758" t="s">
        <v>2117</v>
      </c>
      <c r="B4758" s="10">
        <v>45338</v>
      </c>
      <c r="C4758" t="s">
        <v>1639</v>
      </c>
      <c r="D4758" t="s">
        <v>2113</v>
      </c>
    </row>
    <row r="4759" spans="1:6" x14ac:dyDescent="0.2">
      <c r="A4759" t="s">
        <v>2117</v>
      </c>
      <c r="B4759" s="10">
        <v>45414</v>
      </c>
      <c r="C4759" t="s">
        <v>1634</v>
      </c>
      <c r="D4759" t="s">
        <v>1920</v>
      </c>
    </row>
    <row r="4760" spans="1:6" x14ac:dyDescent="0.2">
      <c r="A4760" t="s">
        <v>316</v>
      </c>
    </row>
    <row r="4761" spans="1:6" x14ac:dyDescent="0.2">
      <c r="A4761" t="s">
        <v>317</v>
      </c>
    </row>
    <row r="4762" spans="1:6" x14ac:dyDescent="0.2">
      <c r="A4762" t="s">
        <v>318</v>
      </c>
    </row>
    <row r="4763" spans="1:6" x14ac:dyDescent="0.2">
      <c r="A4763" t="s">
        <v>319</v>
      </c>
    </row>
    <row r="4764" spans="1:6" x14ac:dyDescent="0.2">
      <c r="A4764" t="s">
        <v>1767</v>
      </c>
      <c r="B4764" t="s">
        <v>1634</v>
      </c>
      <c r="C4764" t="s">
        <v>1920</v>
      </c>
    </row>
    <row r="4765" spans="1:6" x14ac:dyDescent="0.2">
      <c r="A4765" t="s">
        <v>61</v>
      </c>
      <c r="B4765" t="s">
        <v>2107</v>
      </c>
      <c r="C4765" t="s">
        <v>1593</v>
      </c>
      <c r="D4765" t="s">
        <v>1594</v>
      </c>
    </row>
    <row r="4766" spans="1:6" x14ac:dyDescent="0.2">
      <c r="A4766" t="s">
        <v>118</v>
      </c>
      <c r="B4766" t="s">
        <v>1655</v>
      </c>
      <c r="C4766">
        <v>10</v>
      </c>
      <c r="D4766" t="s">
        <v>1620</v>
      </c>
      <c r="E4766" t="s">
        <v>1655</v>
      </c>
      <c r="F4766">
        <v>25</v>
      </c>
    </row>
    <row r="4767" spans="1:6" x14ac:dyDescent="0.2">
      <c r="A4767" t="s">
        <v>50</v>
      </c>
      <c r="B4767" t="s">
        <v>2030</v>
      </c>
    </row>
    <row r="4768" spans="1:6" x14ac:dyDescent="0.2">
      <c r="A4768" t="s">
        <v>588</v>
      </c>
      <c r="B4768" t="s">
        <v>2031</v>
      </c>
    </row>
    <row r="4769" spans="1:3" x14ac:dyDescent="0.2">
      <c r="A4769" t="s">
        <v>1605</v>
      </c>
      <c r="B4769">
        <v>18.600000000000001</v>
      </c>
      <c r="C4769">
        <v>0.2</v>
      </c>
    </row>
    <row r="4770" spans="1:3" x14ac:dyDescent="0.2">
      <c r="A4770" t="s">
        <v>1605</v>
      </c>
      <c r="B4770" t="s">
        <v>2001</v>
      </c>
    </row>
    <row r="4771" spans="1:3" x14ac:dyDescent="0.2">
      <c r="A4771" t="s">
        <v>1605</v>
      </c>
      <c r="B4771" t="s">
        <v>2069</v>
      </c>
    </row>
    <row r="4772" spans="1:3" x14ac:dyDescent="0.2">
      <c r="A4772" t="s">
        <v>1605</v>
      </c>
      <c r="B4772" t="s">
        <v>2033</v>
      </c>
    </row>
    <row r="4773" spans="1:3" x14ac:dyDescent="0.2">
      <c r="A4773" t="s">
        <v>1605</v>
      </c>
      <c r="B4773" t="s">
        <v>1721</v>
      </c>
    </row>
    <row r="4774" spans="1:3" x14ac:dyDescent="0.2">
      <c r="A4774" t="s">
        <v>321</v>
      </c>
    </row>
    <row r="4775" spans="1:3" x14ac:dyDescent="0.2">
      <c r="A4775" t="s">
        <v>177</v>
      </c>
      <c r="B4775" t="s">
        <v>2015</v>
      </c>
    </row>
    <row r="4776" spans="1:3" x14ac:dyDescent="0.2">
      <c r="A4776" t="s">
        <v>70</v>
      </c>
      <c r="B4776" t="s">
        <v>2003</v>
      </c>
    </row>
    <row r="4777" spans="1:3" x14ac:dyDescent="0.2">
      <c r="A4777" t="s">
        <v>70</v>
      </c>
      <c r="B4777" t="s">
        <v>2004</v>
      </c>
    </row>
    <row r="4778" spans="1:3" x14ac:dyDescent="0.2">
      <c r="A4778" t="s">
        <v>70</v>
      </c>
      <c r="B4778" t="s">
        <v>2005</v>
      </c>
    </row>
    <row r="4779" spans="1:3" x14ac:dyDescent="0.2">
      <c r="A4779" t="s">
        <v>70</v>
      </c>
      <c r="B4779" t="s">
        <v>2006</v>
      </c>
    </row>
    <row r="4780" spans="1:3" x14ac:dyDescent="0.2">
      <c r="A4780" t="s">
        <v>70</v>
      </c>
      <c r="B4780" t="s">
        <v>2007</v>
      </c>
    </row>
    <row r="4781" spans="1:3" x14ac:dyDescent="0.2">
      <c r="A4781" t="s">
        <v>70</v>
      </c>
      <c r="B4781" t="s">
        <v>2008</v>
      </c>
    </row>
    <row r="4782" spans="1:3" x14ac:dyDescent="0.2">
      <c r="A4782" t="s">
        <v>176</v>
      </c>
      <c r="B4782" t="s">
        <v>2009</v>
      </c>
    </row>
    <row r="4783" spans="1:3" x14ac:dyDescent="0.2">
      <c r="A4783" t="s">
        <v>176</v>
      </c>
      <c r="B4783" t="s">
        <v>2010</v>
      </c>
    </row>
    <row r="4784" spans="1:3" x14ac:dyDescent="0.2">
      <c r="A4784" t="s">
        <v>176</v>
      </c>
      <c r="B4784" t="s">
        <v>2017</v>
      </c>
    </row>
    <row r="4785" spans="1:5" x14ac:dyDescent="0.2">
      <c r="A4785" t="s">
        <v>59</v>
      </c>
      <c r="B4785" s="10">
        <v>45505</v>
      </c>
      <c r="C4785" t="s">
        <v>2077</v>
      </c>
    </row>
    <row r="4786" spans="1:5" x14ac:dyDescent="0.2">
      <c r="A4786" t="s">
        <v>118</v>
      </c>
      <c r="B4786" t="s">
        <v>2038</v>
      </c>
    </row>
    <row r="4787" spans="1:5" x14ac:dyDescent="0.2">
      <c r="A4787" t="s">
        <v>61</v>
      </c>
      <c r="B4787">
        <v>0.15</v>
      </c>
      <c r="C4787" t="s">
        <v>1593</v>
      </c>
      <c r="D4787" t="s">
        <v>1659</v>
      </c>
    </row>
    <row r="4788" spans="1:5" x14ac:dyDescent="0.2">
      <c r="A4788" t="s">
        <v>61</v>
      </c>
      <c r="B4788" t="s">
        <v>1571</v>
      </c>
      <c r="C4788">
        <v>0.15</v>
      </c>
      <c r="D4788" t="s">
        <v>1593</v>
      </c>
      <c r="E4788" t="s">
        <v>1659</v>
      </c>
    </row>
    <row r="4789" spans="1:5" x14ac:dyDescent="0.2">
      <c r="A4789" t="s">
        <v>1976</v>
      </c>
      <c r="B4789" t="s">
        <v>1708</v>
      </c>
      <c r="C4789" t="s">
        <v>1997</v>
      </c>
    </row>
    <row r="4790" spans="1:5" x14ac:dyDescent="0.2">
      <c r="A4790" t="s">
        <v>61</v>
      </c>
      <c r="B4790" t="s">
        <v>1571</v>
      </c>
      <c r="C4790">
        <v>0.15</v>
      </c>
      <c r="D4790" t="s">
        <v>1593</v>
      </c>
      <c r="E4790" t="s">
        <v>1659</v>
      </c>
    </row>
    <row r="4791" spans="1:5" x14ac:dyDescent="0.2">
      <c r="A4791" t="s">
        <v>70</v>
      </c>
      <c r="B4791">
        <v>9</v>
      </c>
      <c r="C4791" t="s">
        <v>1978</v>
      </c>
      <c r="D4791" t="s">
        <v>1979</v>
      </c>
    </row>
    <row r="4792" spans="1:5" x14ac:dyDescent="0.2">
      <c r="A4792" t="s">
        <v>277</v>
      </c>
    </row>
    <row r="4793" spans="1:5" x14ac:dyDescent="0.2">
      <c r="A4793" t="s">
        <v>173</v>
      </c>
      <c r="B4793">
        <v>2.2000000000000002</v>
      </c>
      <c r="C4793">
        <v>0.5</v>
      </c>
    </row>
    <row r="4794" spans="1:5" x14ac:dyDescent="0.2">
      <c r="A4794" t="s">
        <v>118</v>
      </c>
      <c r="B4794" t="s">
        <v>1571</v>
      </c>
      <c r="C4794" t="s">
        <v>1655</v>
      </c>
      <c r="D4794">
        <v>6.3</v>
      </c>
    </row>
    <row r="4795" spans="1:5" x14ac:dyDescent="0.2">
      <c r="A4795" t="s">
        <v>50</v>
      </c>
      <c r="B4795" t="s">
        <v>2030</v>
      </c>
    </row>
    <row r="4796" spans="1:5" x14ac:dyDescent="0.2">
      <c r="A4796" t="s">
        <v>588</v>
      </c>
      <c r="B4796" t="s">
        <v>2031</v>
      </c>
    </row>
    <row r="4797" spans="1:5" x14ac:dyDescent="0.2">
      <c r="A4797" t="s">
        <v>52</v>
      </c>
      <c r="B4797" t="s">
        <v>1993</v>
      </c>
    </row>
    <row r="4798" spans="1:5" x14ac:dyDescent="0.2">
      <c r="A4798" t="s">
        <v>173</v>
      </c>
      <c r="B4798" t="s">
        <v>2001</v>
      </c>
    </row>
    <row r="4799" spans="1:5" x14ac:dyDescent="0.2">
      <c r="A4799" t="s">
        <v>173</v>
      </c>
      <c r="B4799" t="s">
        <v>2051</v>
      </c>
    </row>
    <row r="4800" spans="1:5" x14ac:dyDescent="0.2">
      <c r="A4800" t="s">
        <v>173</v>
      </c>
      <c r="B4800" t="s">
        <v>2002</v>
      </c>
    </row>
    <row r="4801" spans="1:4" x14ac:dyDescent="0.2">
      <c r="A4801" t="s">
        <v>173</v>
      </c>
      <c r="B4801" t="s">
        <v>2052</v>
      </c>
    </row>
    <row r="4802" spans="1:4" x14ac:dyDescent="0.2">
      <c r="A4802" t="s">
        <v>173</v>
      </c>
      <c r="B4802" t="s">
        <v>2053</v>
      </c>
    </row>
    <row r="4803" spans="1:4" x14ac:dyDescent="0.2">
      <c r="A4803" t="s">
        <v>70</v>
      </c>
      <c r="B4803" t="s">
        <v>2118</v>
      </c>
    </row>
    <row r="4804" spans="1:4" x14ac:dyDescent="0.2">
      <c r="A4804" t="s">
        <v>70</v>
      </c>
      <c r="B4804" t="s">
        <v>2004</v>
      </c>
    </row>
    <row r="4805" spans="1:4" x14ac:dyDescent="0.2">
      <c r="A4805" t="s">
        <v>70</v>
      </c>
      <c r="B4805" t="s">
        <v>2005</v>
      </c>
    </row>
    <row r="4806" spans="1:4" x14ac:dyDescent="0.2">
      <c r="A4806" t="s">
        <v>70</v>
      </c>
      <c r="B4806" t="s">
        <v>2054</v>
      </c>
    </row>
    <row r="4807" spans="1:4" x14ac:dyDescent="0.2">
      <c r="A4807" t="s">
        <v>70</v>
      </c>
      <c r="B4807" t="s">
        <v>2055</v>
      </c>
    </row>
    <row r="4808" spans="1:4" x14ac:dyDescent="0.2">
      <c r="A4808" t="s">
        <v>70</v>
      </c>
      <c r="B4808" t="s">
        <v>1993</v>
      </c>
    </row>
    <row r="4809" spans="1:4" x14ac:dyDescent="0.2">
      <c r="A4809" t="s">
        <v>306</v>
      </c>
    </row>
    <row r="4810" spans="1:4" x14ac:dyDescent="0.2">
      <c r="A4810" t="s">
        <v>307</v>
      </c>
    </row>
    <row r="4811" spans="1:4" x14ac:dyDescent="0.2">
      <c r="A4811" t="s">
        <v>323</v>
      </c>
    </row>
    <row r="4812" spans="1:4" x14ac:dyDescent="0.2">
      <c r="A4812" t="s">
        <v>324</v>
      </c>
    </row>
    <row r="4813" spans="1:4" x14ac:dyDescent="0.2">
      <c r="A4813" t="s">
        <v>325</v>
      </c>
    </row>
    <row r="4814" spans="1:4" x14ac:dyDescent="0.2">
      <c r="A4814" t="s">
        <v>59</v>
      </c>
      <c r="B4814" t="s">
        <v>2119</v>
      </c>
      <c r="C4814" t="s">
        <v>2014</v>
      </c>
    </row>
    <row r="4815" spans="1:4" x14ac:dyDescent="0.2">
      <c r="A4815" t="s">
        <v>61</v>
      </c>
      <c r="B4815">
        <v>0.15</v>
      </c>
      <c r="C4815" t="s">
        <v>1593</v>
      </c>
      <c r="D4815" t="s">
        <v>1594</v>
      </c>
    </row>
    <row r="4816" spans="1:4" x14ac:dyDescent="0.2">
      <c r="A4816" t="s">
        <v>177</v>
      </c>
      <c r="B4816">
        <v>1</v>
      </c>
      <c r="C4816">
        <v>0.3</v>
      </c>
    </row>
    <row r="4817" spans="1:2" x14ac:dyDescent="0.2">
      <c r="A4817" t="s">
        <v>118</v>
      </c>
      <c r="B4817" t="s">
        <v>2038</v>
      </c>
    </row>
    <row r="4818" spans="1:2" x14ac:dyDescent="0.2">
      <c r="A4818" t="s">
        <v>118</v>
      </c>
      <c r="B4818" t="s">
        <v>1741</v>
      </c>
    </row>
    <row r="4819" spans="1:2" x14ac:dyDescent="0.2">
      <c r="A4819" t="s">
        <v>50</v>
      </c>
      <c r="B4819" t="s">
        <v>2030</v>
      </c>
    </row>
    <row r="4820" spans="1:2" x14ac:dyDescent="0.2">
      <c r="A4820" t="s">
        <v>588</v>
      </c>
      <c r="B4820" t="s">
        <v>2031</v>
      </c>
    </row>
    <row r="4821" spans="1:2" x14ac:dyDescent="0.2">
      <c r="A4821" t="s">
        <v>52</v>
      </c>
      <c r="B4821" t="s">
        <v>1993</v>
      </c>
    </row>
    <row r="4822" spans="1:2" x14ac:dyDescent="0.2">
      <c r="A4822" t="s">
        <v>173</v>
      </c>
      <c r="B4822" t="s">
        <v>2001</v>
      </c>
    </row>
    <row r="4823" spans="1:2" x14ac:dyDescent="0.2">
      <c r="A4823" t="s">
        <v>173</v>
      </c>
      <c r="B4823" t="s">
        <v>2051</v>
      </c>
    </row>
    <row r="4824" spans="1:2" x14ac:dyDescent="0.2">
      <c r="A4824" t="s">
        <v>173</v>
      </c>
      <c r="B4824" t="s">
        <v>2002</v>
      </c>
    </row>
    <row r="4825" spans="1:2" x14ac:dyDescent="0.2">
      <c r="A4825" t="s">
        <v>173</v>
      </c>
      <c r="B4825" t="s">
        <v>2052</v>
      </c>
    </row>
    <row r="4826" spans="1:2" x14ac:dyDescent="0.2">
      <c r="A4826" t="s">
        <v>173</v>
      </c>
      <c r="B4826" t="s">
        <v>2053</v>
      </c>
    </row>
    <row r="4827" spans="1:2" x14ac:dyDescent="0.2">
      <c r="A4827" t="s">
        <v>70</v>
      </c>
      <c r="B4827" t="s">
        <v>2118</v>
      </c>
    </row>
    <row r="4828" spans="1:2" x14ac:dyDescent="0.2">
      <c r="A4828" t="s">
        <v>70</v>
      </c>
      <c r="B4828" t="s">
        <v>2004</v>
      </c>
    </row>
    <row r="4829" spans="1:2" x14ac:dyDescent="0.2">
      <c r="A4829" t="s">
        <v>70</v>
      </c>
      <c r="B4829" t="s">
        <v>2005</v>
      </c>
    </row>
    <row r="4830" spans="1:2" x14ac:dyDescent="0.2">
      <c r="A4830" t="s">
        <v>70</v>
      </c>
      <c r="B4830" t="s">
        <v>2054</v>
      </c>
    </row>
    <row r="4831" spans="1:2" x14ac:dyDescent="0.2">
      <c r="A4831" t="s">
        <v>70</v>
      </c>
      <c r="B4831" t="s">
        <v>2055</v>
      </c>
    </row>
    <row r="4832" spans="1:2" x14ac:dyDescent="0.2">
      <c r="A4832" t="s">
        <v>70</v>
      </c>
      <c r="B4832" t="s">
        <v>1993</v>
      </c>
    </row>
    <row r="4833" spans="1:4" x14ac:dyDescent="0.2">
      <c r="A4833" t="s">
        <v>306</v>
      </c>
    </row>
    <row r="4834" spans="1:4" x14ac:dyDescent="0.2">
      <c r="A4834" t="s">
        <v>307</v>
      </c>
    </row>
    <row r="4835" spans="1:4" x14ac:dyDescent="0.2">
      <c r="A4835" t="s">
        <v>323</v>
      </c>
    </row>
    <row r="4836" spans="1:4" x14ac:dyDescent="0.2">
      <c r="A4836" t="s">
        <v>324</v>
      </c>
    </row>
    <row r="4837" spans="1:4" x14ac:dyDescent="0.2">
      <c r="A4837" t="s">
        <v>325</v>
      </c>
    </row>
    <row r="4838" spans="1:4" x14ac:dyDescent="0.2">
      <c r="A4838" t="s">
        <v>59</v>
      </c>
      <c r="B4838" t="s">
        <v>2119</v>
      </c>
      <c r="C4838" t="s">
        <v>2014</v>
      </c>
    </row>
    <row r="4839" spans="1:4" x14ac:dyDescent="0.2">
      <c r="A4839" t="s">
        <v>61</v>
      </c>
      <c r="B4839">
        <v>0.15</v>
      </c>
      <c r="C4839" t="s">
        <v>1593</v>
      </c>
      <c r="D4839" t="s">
        <v>1594</v>
      </c>
    </row>
    <row r="4840" spans="1:4" x14ac:dyDescent="0.2">
      <c r="A4840" t="s">
        <v>177</v>
      </c>
      <c r="B4840">
        <v>1</v>
      </c>
      <c r="C4840">
        <v>0.3</v>
      </c>
    </row>
    <row r="4841" spans="1:4" x14ac:dyDescent="0.2">
      <c r="A4841" t="s">
        <v>118</v>
      </c>
      <c r="B4841" t="s">
        <v>2038</v>
      </c>
    </row>
    <row r="4842" spans="1:4" x14ac:dyDescent="0.2">
      <c r="A4842" t="s">
        <v>118</v>
      </c>
      <c r="B4842" t="s">
        <v>1741</v>
      </c>
    </row>
    <row r="4843" spans="1:4" x14ac:dyDescent="0.2">
      <c r="A4843" t="s">
        <v>50</v>
      </c>
      <c r="B4843" t="s">
        <v>2120</v>
      </c>
    </row>
    <row r="4844" spans="1:4" x14ac:dyDescent="0.2">
      <c r="A4844" t="s">
        <v>588</v>
      </c>
      <c r="B4844" t="s">
        <v>2073</v>
      </c>
    </row>
    <row r="4845" spans="1:4" x14ac:dyDescent="0.2">
      <c r="A4845" t="s">
        <v>1605</v>
      </c>
      <c r="B4845" t="s">
        <v>1984</v>
      </c>
    </row>
    <row r="4846" spans="1:4" x14ac:dyDescent="0.2">
      <c r="A4846" t="s">
        <v>1605</v>
      </c>
      <c r="B4846" t="s">
        <v>2063</v>
      </c>
    </row>
    <row r="4847" spans="1:4" x14ac:dyDescent="0.2">
      <c r="A4847" t="s">
        <v>1605</v>
      </c>
      <c r="B4847" t="s">
        <v>1986</v>
      </c>
    </row>
    <row r="4848" spans="1:4" x14ac:dyDescent="0.2">
      <c r="A4848" t="s">
        <v>1605</v>
      </c>
      <c r="B4848" t="s">
        <v>1899</v>
      </c>
    </row>
    <row r="4849" spans="1:5" x14ac:dyDescent="0.2">
      <c r="A4849" t="s">
        <v>287</v>
      </c>
    </row>
    <row r="4850" spans="1:5" x14ac:dyDescent="0.2">
      <c r="A4850" t="s">
        <v>70</v>
      </c>
      <c r="B4850" t="s">
        <v>2042</v>
      </c>
    </row>
    <row r="4851" spans="1:5" x14ac:dyDescent="0.2">
      <c r="A4851" t="s">
        <v>70</v>
      </c>
      <c r="B4851" t="s">
        <v>2121</v>
      </c>
    </row>
    <row r="4852" spans="1:5" x14ac:dyDescent="0.2">
      <c r="A4852" t="s">
        <v>70</v>
      </c>
      <c r="B4852" t="s">
        <v>2054</v>
      </c>
    </row>
    <row r="4853" spans="1:5" x14ac:dyDescent="0.2">
      <c r="A4853" t="s">
        <v>70</v>
      </c>
      <c r="B4853" t="s">
        <v>1993</v>
      </c>
    </row>
    <row r="4854" spans="1:5" x14ac:dyDescent="0.2">
      <c r="A4854" t="s">
        <v>283</v>
      </c>
    </row>
    <row r="4855" spans="1:5" x14ac:dyDescent="0.2">
      <c r="A4855" t="s">
        <v>176</v>
      </c>
      <c r="B4855" t="s">
        <v>2023</v>
      </c>
    </row>
    <row r="4856" spans="1:5" x14ac:dyDescent="0.2">
      <c r="A4856" t="s">
        <v>176</v>
      </c>
      <c r="B4856" t="s">
        <v>2122</v>
      </c>
    </row>
    <row r="4857" spans="1:5" x14ac:dyDescent="0.2">
      <c r="A4857" t="s">
        <v>176</v>
      </c>
      <c r="B4857" t="s">
        <v>2025</v>
      </c>
    </row>
    <row r="4858" spans="1:5" x14ac:dyDescent="0.2">
      <c r="A4858" t="s">
        <v>59</v>
      </c>
      <c r="B4858" t="s">
        <v>2077</v>
      </c>
      <c r="C4858" t="s">
        <v>2076</v>
      </c>
    </row>
    <row r="4859" spans="1:5" x14ac:dyDescent="0.2">
      <c r="A4859" t="s">
        <v>61</v>
      </c>
      <c r="B4859">
        <v>0.15</v>
      </c>
      <c r="C4859" t="s">
        <v>1593</v>
      </c>
      <c r="D4859" t="s">
        <v>1594</v>
      </c>
    </row>
    <row r="4860" spans="1:5" x14ac:dyDescent="0.2">
      <c r="A4860" t="s">
        <v>118</v>
      </c>
      <c r="B4860" t="s">
        <v>1741</v>
      </c>
      <c r="C4860" t="s">
        <v>1620</v>
      </c>
      <c r="D4860" t="s">
        <v>1655</v>
      </c>
      <c r="E4860">
        <v>25</v>
      </c>
    </row>
    <row r="4861" spans="1:5" x14ac:dyDescent="0.2">
      <c r="A4861" t="s">
        <v>50</v>
      </c>
      <c r="B4861" t="s">
        <v>1982</v>
      </c>
    </row>
    <row r="4862" spans="1:5" x14ac:dyDescent="0.2">
      <c r="A4862" t="s">
        <v>588</v>
      </c>
      <c r="B4862" t="s">
        <v>1983</v>
      </c>
    </row>
    <row r="4863" spans="1:5" x14ac:dyDescent="0.2">
      <c r="A4863" t="s">
        <v>173</v>
      </c>
      <c r="B4863" t="s">
        <v>1984</v>
      </c>
    </row>
    <row r="4864" spans="1:5" x14ac:dyDescent="0.2">
      <c r="A4864" t="s">
        <v>173</v>
      </c>
      <c r="B4864" t="s">
        <v>1985</v>
      </c>
    </row>
    <row r="4865" spans="1:4" x14ac:dyDescent="0.2">
      <c r="A4865" t="s">
        <v>173</v>
      </c>
      <c r="B4865" t="s">
        <v>1986</v>
      </c>
    </row>
    <row r="4866" spans="1:4" x14ac:dyDescent="0.2">
      <c r="A4866" t="s">
        <v>173</v>
      </c>
      <c r="B4866" t="s">
        <v>1987</v>
      </c>
    </row>
    <row r="4867" spans="1:4" x14ac:dyDescent="0.2">
      <c r="A4867" t="s">
        <v>173</v>
      </c>
      <c r="B4867" t="s">
        <v>1945</v>
      </c>
    </row>
    <row r="4868" spans="1:4" x14ac:dyDescent="0.2">
      <c r="A4868" t="s">
        <v>287</v>
      </c>
    </row>
    <row r="4869" spans="1:4" x14ac:dyDescent="0.2">
      <c r="A4869" t="s">
        <v>70</v>
      </c>
      <c r="B4869" t="s">
        <v>2042</v>
      </c>
    </row>
    <row r="4870" spans="1:4" x14ac:dyDescent="0.2">
      <c r="A4870" t="s">
        <v>70</v>
      </c>
      <c r="B4870" t="s">
        <v>2048</v>
      </c>
    </row>
    <row r="4871" spans="1:4" x14ac:dyDescent="0.2">
      <c r="A4871" t="s">
        <v>70</v>
      </c>
      <c r="B4871" t="s">
        <v>2110</v>
      </c>
    </row>
    <row r="4872" spans="1:4" x14ac:dyDescent="0.2">
      <c r="A4872" t="s">
        <v>70</v>
      </c>
      <c r="B4872" t="s">
        <v>1993</v>
      </c>
    </row>
    <row r="4873" spans="1:4" x14ac:dyDescent="0.2">
      <c r="A4873" t="s">
        <v>283</v>
      </c>
    </row>
    <row r="4874" spans="1:4" x14ac:dyDescent="0.2">
      <c r="A4874" t="s">
        <v>176</v>
      </c>
      <c r="B4874" t="s">
        <v>2023</v>
      </c>
    </row>
    <row r="4875" spans="1:4" x14ac:dyDescent="0.2">
      <c r="A4875" t="s">
        <v>176</v>
      </c>
      <c r="B4875" t="s">
        <v>2068</v>
      </c>
    </row>
    <row r="4876" spans="1:4" x14ac:dyDescent="0.2">
      <c r="A4876" t="s">
        <v>176</v>
      </c>
      <c r="B4876" t="s">
        <v>2025</v>
      </c>
    </row>
    <row r="4877" spans="1:4" x14ac:dyDescent="0.2">
      <c r="A4877" t="s">
        <v>59</v>
      </c>
      <c r="B4877" t="s">
        <v>2077</v>
      </c>
      <c r="C4877" t="s">
        <v>2123</v>
      </c>
      <c r="D4877">
        <v>-27</v>
      </c>
    </row>
    <row r="4878" spans="1:4" x14ac:dyDescent="0.2">
      <c r="A4878" t="s">
        <v>118</v>
      </c>
      <c r="B4878" t="s">
        <v>2038</v>
      </c>
    </row>
    <row r="4879" spans="1:4" x14ac:dyDescent="0.2">
      <c r="A4879" t="s">
        <v>118</v>
      </c>
      <c r="B4879" t="s">
        <v>1741</v>
      </c>
    </row>
    <row r="4880" spans="1:4" x14ac:dyDescent="0.2">
      <c r="A4880" t="s">
        <v>61</v>
      </c>
      <c r="B4880">
        <v>0.15</v>
      </c>
      <c r="C4880" t="s">
        <v>1593</v>
      </c>
      <c r="D4880" t="s">
        <v>1594</v>
      </c>
    </row>
    <row r="4881" spans="1:5" x14ac:dyDescent="0.2">
      <c r="A4881" t="s">
        <v>61</v>
      </c>
      <c r="B4881">
        <v>0.15</v>
      </c>
      <c r="C4881" t="s">
        <v>1593</v>
      </c>
      <c r="D4881" t="s">
        <v>1594</v>
      </c>
    </row>
    <row r="4882" spans="1:5" x14ac:dyDescent="0.2">
      <c r="A4882" t="s">
        <v>1976</v>
      </c>
      <c r="B4882" t="s">
        <v>1708</v>
      </c>
      <c r="C4882">
        <v>6</v>
      </c>
      <c r="D4882" t="s">
        <v>1588</v>
      </c>
      <c r="E4882" t="s">
        <v>2091</v>
      </c>
    </row>
    <row r="4883" spans="1:5" x14ac:dyDescent="0.2">
      <c r="A4883" t="s">
        <v>50</v>
      </c>
      <c r="B4883">
        <v>45.5</v>
      </c>
      <c r="C4883">
        <v>-0.2</v>
      </c>
    </row>
    <row r="4884" spans="1:5" x14ac:dyDescent="0.2">
      <c r="A4884" t="s">
        <v>588</v>
      </c>
      <c r="B4884" t="s">
        <v>1983</v>
      </c>
    </row>
    <row r="4885" spans="1:5" x14ac:dyDescent="0.2">
      <c r="A4885" t="s">
        <v>1605</v>
      </c>
      <c r="B4885" t="s">
        <v>1984</v>
      </c>
    </row>
    <row r="4886" spans="1:5" x14ac:dyDescent="0.2">
      <c r="A4886" t="s">
        <v>1605</v>
      </c>
      <c r="B4886">
        <v>16.2</v>
      </c>
      <c r="C4886">
        <v>0.2</v>
      </c>
    </row>
    <row r="4887" spans="1:5" x14ac:dyDescent="0.2">
      <c r="A4887" t="s">
        <v>1605</v>
      </c>
      <c r="B4887" t="s">
        <v>1986</v>
      </c>
    </row>
    <row r="4888" spans="1:5" x14ac:dyDescent="0.2">
      <c r="A4888" t="s">
        <v>1605</v>
      </c>
      <c r="B4888" t="s">
        <v>1899</v>
      </c>
    </row>
    <row r="4889" spans="1:5" x14ac:dyDescent="0.2">
      <c r="A4889" t="s">
        <v>70</v>
      </c>
      <c r="B4889" t="s">
        <v>2124</v>
      </c>
    </row>
    <row r="4890" spans="1:5" x14ac:dyDescent="0.2">
      <c r="A4890" t="s">
        <v>70</v>
      </c>
      <c r="B4890" t="s">
        <v>2125</v>
      </c>
    </row>
    <row r="4891" spans="1:5" x14ac:dyDescent="0.2">
      <c r="A4891" t="s">
        <v>70</v>
      </c>
      <c r="B4891" t="s">
        <v>2126</v>
      </c>
    </row>
    <row r="4892" spans="1:5" x14ac:dyDescent="0.2">
      <c r="A4892" t="s">
        <v>70</v>
      </c>
      <c r="B4892" t="s">
        <v>2049</v>
      </c>
    </row>
    <row r="4893" spans="1:5" x14ac:dyDescent="0.2">
      <c r="A4893" t="s">
        <v>70</v>
      </c>
      <c r="B4893" t="s">
        <v>1993</v>
      </c>
    </row>
    <row r="4894" spans="1:5" x14ac:dyDescent="0.2">
      <c r="A4894" t="s">
        <v>176</v>
      </c>
      <c r="B4894" t="s">
        <v>1994</v>
      </c>
    </row>
    <row r="4895" spans="1:5" x14ac:dyDescent="0.2">
      <c r="A4895" t="s">
        <v>207</v>
      </c>
      <c r="B4895" t="s">
        <v>2127</v>
      </c>
    </row>
    <row r="4896" spans="1:5" x14ac:dyDescent="0.2">
      <c r="A4896" t="s">
        <v>176</v>
      </c>
      <c r="B4896" t="s">
        <v>2068</v>
      </c>
    </row>
    <row r="4897" spans="1:4" x14ac:dyDescent="0.2">
      <c r="A4897" t="s">
        <v>649</v>
      </c>
      <c r="B4897" t="s">
        <v>2025</v>
      </c>
    </row>
    <row r="4898" spans="1:4" x14ac:dyDescent="0.2">
      <c r="A4898" t="s">
        <v>59</v>
      </c>
      <c r="B4898" t="s">
        <v>1734</v>
      </c>
      <c r="C4898" t="s">
        <v>2128</v>
      </c>
      <c r="D4898" t="s">
        <v>2129</v>
      </c>
    </row>
    <row r="4899" spans="1:4" x14ac:dyDescent="0.2">
      <c r="A4899" t="s">
        <v>118</v>
      </c>
      <c r="B4899" t="s">
        <v>1655</v>
      </c>
      <c r="C4899">
        <v>25</v>
      </c>
    </row>
    <row r="4900" spans="1:4" x14ac:dyDescent="0.2">
      <c r="A4900" t="s">
        <v>120</v>
      </c>
      <c r="B4900" t="s">
        <v>1702</v>
      </c>
    </row>
    <row r="4901" spans="1:4" x14ac:dyDescent="0.2">
      <c r="A4901" t="s">
        <v>72</v>
      </c>
      <c r="B4901">
        <v>0.5</v>
      </c>
      <c r="C4901" t="s">
        <v>1123</v>
      </c>
      <c r="D4901" t="s">
        <v>1662</v>
      </c>
    </row>
    <row r="4902" spans="1:4" x14ac:dyDescent="0.2">
      <c r="A4902" t="s">
        <v>118</v>
      </c>
      <c r="B4902" t="s">
        <v>1655</v>
      </c>
      <c r="C4902">
        <v>10</v>
      </c>
    </row>
    <row r="4903" spans="1:4" x14ac:dyDescent="0.2">
      <c r="A4903" t="s">
        <v>1976</v>
      </c>
      <c r="B4903" t="s">
        <v>1708</v>
      </c>
      <c r="C4903" t="s">
        <v>1997</v>
      </c>
    </row>
    <row r="4904" spans="1:4" x14ac:dyDescent="0.2">
      <c r="A4904" t="s">
        <v>50</v>
      </c>
      <c r="B4904" t="s">
        <v>1982</v>
      </c>
    </row>
    <row r="4905" spans="1:4" x14ac:dyDescent="0.2">
      <c r="A4905" t="s">
        <v>588</v>
      </c>
      <c r="B4905" t="s">
        <v>1983</v>
      </c>
    </row>
    <row r="4906" spans="1:4" x14ac:dyDescent="0.2">
      <c r="A4906" t="s">
        <v>1605</v>
      </c>
      <c r="B4906" t="s">
        <v>1984</v>
      </c>
    </row>
    <row r="4907" spans="1:4" x14ac:dyDescent="0.2">
      <c r="A4907" t="s">
        <v>1605</v>
      </c>
      <c r="B4907" t="s">
        <v>2082</v>
      </c>
    </row>
    <row r="4908" spans="1:4" x14ac:dyDescent="0.2">
      <c r="A4908" t="s">
        <v>1605</v>
      </c>
      <c r="B4908" t="s">
        <v>1986</v>
      </c>
    </row>
    <row r="4909" spans="1:4" x14ac:dyDescent="0.2">
      <c r="A4909" t="s">
        <v>1605</v>
      </c>
      <c r="B4909" t="s">
        <v>2083</v>
      </c>
    </row>
    <row r="4910" spans="1:4" x14ac:dyDescent="0.2">
      <c r="A4910" t="s">
        <v>173</v>
      </c>
      <c r="B4910" t="s">
        <v>2044</v>
      </c>
    </row>
    <row r="4911" spans="1:4" x14ac:dyDescent="0.2">
      <c r="A4911" t="s">
        <v>287</v>
      </c>
    </row>
    <row r="4912" spans="1:4" x14ac:dyDescent="0.2">
      <c r="A4912" t="s">
        <v>70</v>
      </c>
      <c r="B4912" t="s">
        <v>2042</v>
      </c>
    </row>
    <row r="4913" spans="1:4" x14ac:dyDescent="0.2">
      <c r="A4913" t="s">
        <v>70</v>
      </c>
      <c r="B4913" t="s">
        <v>2021</v>
      </c>
    </row>
    <row r="4914" spans="1:4" x14ac:dyDescent="0.2">
      <c r="A4914" t="s">
        <v>70</v>
      </c>
      <c r="B4914" t="s">
        <v>2007</v>
      </c>
    </row>
    <row r="4915" spans="1:4" x14ac:dyDescent="0.2">
      <c r="A4915" t="s">
        <v>70</v>
      </c>
      <c r="B4915" t="s">
        <v>2008</v>
      </c>
    </row>
    <row r="4916" spans="1:4" x14ac:dyDescent="0.2">
      <c r="A4916" t="s">
        <v>283</v>
      </c>
    </row>
    <row r="4917" spans="1:4" x14ac:dyDescent="0.2">
      <c r="A4917" t="s">
        <v>176</v>
      </c>
      <c r="B4917" t="s">
        <v>2023</v>
      </c>
    </row>
    <row r="4918" spans="1:4" x14ac:dyDescent="0.2">
      <c r="A4918" t="s">
        <v>176</v>
      </c>
      <c r="B4918" t="s">
        <v>2024</v>
      </c>
    </row>
    <row r="4919" spans="1:4" x14ac:dyDescent="0.2">
      <c r="A4919" t="s">
        <v>176</v>
      </c>
      <c r="B4919" t="s">
        <v>2130</v>
      </c>
      <c r="C4919" t="s">
        <v>1620</v>
      </c>
      <c r="D4919">
        <v>-0.3</v>
      </c>
    </row>
    <row r="4920" spans="1:4" x14ac:dyDescent="0.2">
      <c r="A4920" t="s">
        <v>177</v>
      </c>
      <c r="B4920">
        <v>0.5</v>
      </c>
      <c r="C4920" t="s">
        <v>1604</v>
      </c>
    </row>
    <row r="4921" spans="1:4" x14ac:dyDescent="0.2">
      <c r="A4921" t="s">
        <v>59</v>
      </c>
      <c r="B4921" t="s">
        <v>1926</v>
      </c>
    </row>
    <row r="4922" spans="1:4" x14ac:dyDescent="0.2">
      <c r="A4922" t="s">
        <v>118</v>
      </c>
      <c r="B4922" t="s">
        <v>2038</v>
      </c>
    </row>
    <row r="4923" spans="1:4" x14ac:dyDescent="0.2">
      <c r="A4923" t="s">
        <v>118</v>
      </c>
      <c r="B4923" t="s">
        <v>1741</v>
      </c>
    </row>
    <row r="4924" spans="1:4" x14ac:dyDescent="0.2">
      <c r="A4924" t="s">
        <v>61</v>
      </c>
      <c r="B4924">
        <v>7.0000000000000007E-2</v>
      </c>
      <c r="C4924" t="s">
        <v>1593</v>
      </c>
      <c r="D4924" t="s">
        <v>1594</v>
      </c>
    </row>
    <row r="4925" spans="1:4" x14ac:dyDescent="0.2">
      <c r="A4925" t="s">
        <v>61</v>
      </c>
      <c r="B4925">
        <v>0.15</v>
      </c>
      <c r="C4925" t="s">
        <v>1593</v>
      </c>
      <c r="D4925" t="s">
        <v>1659</v>
      </c>
    </row>
    <row r="4926" spans="1:4" x14ac:dyDescent="0.2">
      <c r="A4926" t="s">
        <v>173</v>
      </c>
      <c r="B4926">
        <v>2.2000000000000002</v>
      </c>
      <c r="C4926">
        <v>0.2</v>
      </c>
    </row>
    <row r="4927" spans="1:4" x14ac:dyDescent="0.2">
      <c r="A4927" t="s">
        <v>173</v>
      </c>
      <c r="B4927">
        <v>18</v>
      </c>
      <c r="C4927" t="s">
        <v>1606</v>
      </c>
    </row>
    <row r="4928" spans="1:4" x14ac:dyDescent="0.2">
      <c r="A4928" t="s">
        <v>277</v>
      </c>
    </row>
    <row r="4929" spans="1:4" x14ac:dyDescent="0.2">
      <c r="A4929" t="s">
        <v>70</v>
      </c>
      <c r="B4929">
        <v>9</v>
      </c>
      <c r="C4929" t="s">
        <v>1978</v>
      </c>
      <c r="D4929" t="s">
        <v>1979</v>
      </c>
    </row>
    <row r="4930" spans="1:4" x14ac:dyDescent="0.2">
      <c r="A4930" t="s">
        <v>1980</v>
      </c>
      <c r="B4930">
        <f>0.06/0.02</f>
        <v>3</v>
      </c>
    </row>
    <row r="4931" spans="1:4" x14ac:dyDescent="0.2">
      <c r="A4931" t="s">
        <v>50</v>
      </c>
      <c r="B4931" t="s">
        <v>2120</v>
      </c>
    </row>
    <row r="4932" spans="1:4" x14ac:dyDescent="0.2">
      <c r="A4932" t="s">
        <v>588</v>
      </c>
      <c r="B4932" t="s">
        <v>2073</v>
      </c>
    </row>
    <row r="4933" spans="1:4" x14ac:dyDescent="0.2">
      <c r="A4933" t="s">
        <v>173</v>
      </c>
      <c r="B4933" t="s">
        <v>1984</v>
      </c>
    </row>
    <row r="4934" spans="1:4" x14ac:dyDescent="0.2">
      <c r="A4934" t="s">
        <v>173</v>
      </c>
      <c r="B4934" t="s">
        <v>2131</v>
      </c>
    </row>
    <row r="4935" spans="1:4" x14ac:dyDescent="0.2">
      <c r="A4935" t="s">
        <v>173</v>
      </c>
      <c r="B4935" t="s">
        <v>1986</v>
      </c>
    </row>
    <row r="4936" spans="1:4" x14ac:dyDescent="0.2">
      <c r="A4936" t="s">
        <v>173</v>
      </c>
      <c r="B4936" t="s">
        <v>1987</v>
      </c>
    </row>
    <row r="4937" spans="1:4" x14ac:dyDescent="0.2">
      <c r="A4937" t="s">
        <v>173</v>
      </c>
      <c r="B4937" t="s">
        <v>1945</v>
      </c>
    </row>
    <row r="4938" spans="1:4" x14ac:dyDescent="0.2">
      <c r="A4938" t="s">
        <v>287</v>
      </c>
    </row>
    <row r="4939" spans="1:4" x14ac:dyDescent="0.2">
      <c r="A4939" t="s">
        <v>70</v>
      </c>
      <c r="B4939" t="s">
        <v>2042</v>
      </c>
    </row>
    <row r="4940" spans="1:4" x14ac:dyDescent="0.2">
      <c r="A4940" t="s">
        <v>70</v>
      </c>
      <c r="B4940" t="s">
        <v>2132</v>
      </c>
    </row>
    <row r="4941" spans="1:4" x14ac:dyDescent="0.2">
      <c r="A4941" t="s">
        <v>70</v>
      </c>
      <c r="B4941" t="s">
        <v>2049</v>
      </c>
    </row>
    <row r="4942" spans="1:4" x14ac:dyDescent="0.2">
      <c r="A4942" t="s">
        <v>70</v>
      </c>
      <c r="B4942" t="s">
        <v>1993</v>
      </c>
    </row>
    <row r="4943" spans="1:4" x14ac:dyDescent="0.2">
      <c r="A4943" t="s">
        <v>283</v>
      </c>
    </row>
    <row r="4944" spans="1:4" x14ac:dyDescent="0.2">
      <c r="A4944" t="s">
        <v>176</v>
      </c>
      <c r="B4944" t="s">
        <v>2023</v>
      </c>
    </row>
    <row r="4945" spans="1:4" x14ac:dyDescent="0.2">
      <c r="A4945" t="s">
        <v>176</v>
      </c>
      <c r="B4945" t="s">
        <v>2068</v>
      </c>
    </row>
    <row r="4946" spans="1:4" x14ac:dyDescent="0.2">
      <c r="A4946" t="s">
        <v>176</v>
      </c>
      <c r="B4946" t="s">
        <v>2133</v>
      </c>
    </row>
    <row r="4947" spans="1:4" x14ac:dyDescent="0.2">
      <c r="A4947" t="s">
        <v>59</v>
      </c>
      <c r="B4947" t="s">
        <v>2077</v>
      </c>
      <c r="C4947" t="s">
        <v>2076</v>
      </c>
    </row>
    <row r="4948" spans="1:4" x14ac:dyDescent="0.2">
      <c r="A4948" t="s">
        <v>61</v>
      </c>
      <c r="B4948">
        <v>0.15</v>
      </c>
      <c r="C4948" t="s">
        <v>1593</v>
      </c>
      <c r="D4948" t="s">
        <v>1594</v>
      </c>
    </row>
    <row r="4949" spans="1:4" x14ac:dyDescent="0.2">
      <c r="A4949" t="s">
        <v>118</v>
      </c>
      <c r="B4949" t="s">
        <v>2038</v>
      </c>
    </row>
    <row r="4950" spans="1:4" x14ac:dyDescent="0.2">
      <c r="A4950" t="s">
        <v>118</v>
      </c>
      <c r="B4950" t="s">
        <v>1741</v>
      </c>
    </row>
    <row r="4951" spans="1:4" x14ac:dyDescent="0.2">
      <c r="A4951" t="s">
        <v>50</v>
      </c>
      <c r="B4951">
        <v>42.5</v>
      </c>
      <c r="C4951" t="s">
        <v>2134</v>
      </c>
    </row>
    <row r="4952" spans="1:4" x14ac:dyDescent="0.2">
      <c r="A4952" t="s">
        <v>52</v>
      </c>
      <c r="B4952">
        <v>11</v>
      </c>
      <c r="C4952" t="s">
        <v>1604</v>
      </c>
    </row>
    <row r="4953" spans="1:4" x14ac:dyDescent="0.2">
      <c r="A4953" t="s">
        <v>52</v>
      </c>
      <c r="B4953">
        <v>2.5</v>
      </c>
      <c r="C4953" t="s">
        <v>1606</v>
      </c>
    </row>
    <row r="4954" spans="1:4" x14ac:dyDescent="0.2">
      <c r="A4954" t="s">
        <v>1605</v>
      </c>
      <c r="B4954">
        <v>2.2000000000000002</v>
      </c>
      <c r="C4954" t="s">
        <v>1617</v>
      </c>
    </row>
    <row r="4955" spans="1:4" x14ac:dyDescent="0.2">
      <c r="A4955" t="s">
        <v>1605</v>
      </c>
      <c r="B4955">
        <v>1.5</v>
      </c>
      <c r="C4955">
        <v>-0.05</v>
      </c>
    </row>
    <row r="4956" spans="1:4" x14ac:dyDescent="0.2">
      <c r="A4956" t="s">
        <v>1605</v>
      </c>
      <c r="B4956">
        <v>17.899999999999999</v>
      </c>
      <c r="C4956" t="s">
        <v>1606</v>
      </c>
    </row>
    <row r="4957" spans="1:4" x14ac:dyDescent="0.2">
      <c r="A4957" t="s">
        <v>1605</v>
      </c>
      <c r="B4957">
        <v>7</v>
      </c>
      <c r="C4957" t="s">
        <v>1604</v>
      </c>
    </row>
    <row r="4958" spans="1:4" x14ac:dyDescent="0.2">
      <c r="A4958" t="s">
        <v>1605</v>
      </c>
      <c r="B4958">
        <v>18.600000000000001</v>
      </c>
      <c r="C4958">
        <v>0.2</v>
      </c>
    </row>
    <row r="4959" spans="1:4" x14ac:dyDescent="0.2">
      <c r="A4959" t="s">
        <v>207</v>
      </c>
      <c r="B4959">
        <v>23</v>
      </c>
      <c r="C4959">
        <f>-0.04/-0.12</f>
        <v>0.33333333333333337</v>
      </c>
    </row>
    <row r="4960" spans="1:4" x14ac:dyDescent="0.2">
      <c r="A4960" t="s">
        <v>2135</v>
      </c>
      <c r="B4960">
        <f>-0.05/-0.12</f>
        <v>0.41666666666666669</v>
      </c>
    </row>
    <row r="4961" spans="1:4" x14ac:dyDescent="0.2">
      <c r="A4961" t="s">
        <v>57</v>
      </c>
      <c r="B4961" t="s">
        <v>2136</v>
      </c>
    </row>
    <row r="4962" spans="1:4" x14ac:dyDescent="0.2">
      <c r="A4962" t="s">
        <v>57</v>
      </c>
      <c r="B4962">
        <v>24</v>
      </c>
      <c r="C4962">
        <f>-0.04/-0.12</f>
        <v>0.33333333333333337</v>
      </c>
    </row>
    <row r="4963" spans="1:4" x14ac:dyDescent="0.2">
      <c r="A4963" t="s">
        <v>649</v>
      </c>
      <c r="B4963">
        <v>26.4</v>
      </c>
      <c r="C4963">
        <f>-0.05/-0.2</f>
        <v>0.25</v>
      </c>
    </row>
    <row r="4964" spans="1:4" x14ac:dyDescent="0.2">
      <c r="A4964" t="s">
        <v>70</v>
      </c>
      <c r="B4964">
        <v>23</v>
      </c>
      <c r="C4964">
        <f>0.04/0.12</f>
        <v>0.33333333333333337</v>
      </c>
    </row>
    <row r="4965" spans="1:4" x14ac:dyDescent="0.2">
      <c r="A4965" t="s">
        <v>70</v>
      </c>
      <c r="B4965" t="s">
        <v>2137</v>
      </c>
    </row>
    <row r="4966" spans="1:4" x14ac:dyDescent="0.2">
      <c r="A4966" t="s">
        <v>2029</v>
      </c>
      <c r="B4966">
        <f>0.02/0.06</f>
        <v>0.33333333333333337</v>
      </c>
    </row>
    <row r="4967" spans="1:4" x14ac:dyDescent="0.2">
      <c r="A4967" t="s">
        <v>2138</v>
      </c>
      <c r="B4967">
        <f>0.01/0.05</f>
        <v>0.19999999999999998</v>
      </c>
    </row>
    <row r="4968" spans="1:4" x14ac:dyDescent="0.2">
      <c r="A4968" t="s">
        <v>70</v>
      </c>
      <c r="B4968">
        <v>8.6999999999999993</v>
      </c>
      <c r="C4968">
        <v>-0.2</v>
      </c>
    </row>
    <row r="4969" spans="1:4" x14ac:dyDescent="0.2">
      <c r="A4969" t="s">
        <v>70</v>
      </c>
      <c r="B4969">
        <v>3.8</v>
      </c>
      <c r="C4969">
        <v>-0.1</v>
      </c>
    </row>
    <row r="4970" spans="1:4" x14ac:dyDescent="0.2">
      <c r="A4970" t="s">
        <v>61</v>
      </c>
      <c r="B4970">
        <v>0.15</v>
      </c>
      <c r="C4970" t="s">
        <v>1593</v>
      </c>
      <c r="D4970" t="s">
        <v>1659</v>
      </c>
    </row>
    <row r="4971" spans="1:4" x14ac:dyDescent="0.2">
      <c r="A4971" t="s">
        <v>177</v>
      </c>
      <c r="B4971">
        <v>1</v>
      </c>
      <c r="C4971">
        <v>0.3</v>
      </c>
    </row>
    <row r="4972" spans="1:4" x14ac:dyDescent="0.2">
      <c r="A4972" t="s">
        <v>59</v>
      </c>
      <c r="B4972" t="s">
        <v>2045</v>
      </c>
    </row>
    <row r="4973" spans="1:4" x14ac:dyDescent="0.2">
      <c r="A4973" t="s">
        <v>118</v>
      </c>
      <c r="B4973" t="s">
        <v>1655</v>
      </c>
      <c r="C4973">
        <v>12</v>
      </c>
    </row>
    <row r="4974" spans="1:4" x14ac:dyDescent="0.2">
      <c r="A4974" t="s">
        <v>173</v>
      </c>
      <c r="B4974">
        <v>2.2000000000000002</v>
      </c>
      <c r="C4974">
        <v>0.5</v>
      </c>
    </row>
    <row r="4975" spans="1:4" x14ac:dyDescent="0.2">
      <c r="A4975" t="s">
        <v>70</v>
      </c>
      <c r="B4975">
        <v>4</v>
      </c>
      <c r="C4975">
        <f>0.032/0.02</f>
        <v>1.6</v>
      </c>
    </row>
    <row r="4976" spans="1:4" x14ac:dyDescent="0.2">
      <c r="A4976" t="s">
        <v>70</v>
      </c>
      <c r="B4976">
        <v>9</v>
      </c>
      <c r="C4976" t="s">
        <v>1978</v>
      </c>
      <c r="D4976" t="s">
        <v>1979</v>
      </c>
    </row>
    <row r="4977" spans="1:4" x14ac:dyDescent="0.2">
      <c r="A4977" t="s">
        <v>118</v>
      </c>
      <c r="B4977" t="s">
        <v>1571</v>
      </c>
      <c r="C4977" t="s">
        <v>1655</v>
      </c>
      <c r="D4977">
        <v>6.3</v>
      </c>
    </row>
    <row r="4978" spans="1:4" x14ac:dyDescent="0.2">
      <c r="A4978" t="s">
        <v>173</v>
      </c>
      <c r="B4978">
        <v>2.2000000000000002</v>
      </c>
      <c r="C4978">
        <v>0.5</v>
      </c>
    </row>
    <row r="4979" spans="1:4" x14ac:dyDescent="0.2">
      <c r="A4979" t="s">
        <v>277</v>
      </c>
    </row>
    <row r="4980" spans="1:4" x14ac:dyDescent="0.2">
      <c r="A4980" t="s">
        <v>70</v>
      </c>
      <c r="B4980">
        <v>9</v>
      </c>
      <c r="C4980" t="s">
        <v>1978</v>
      </c>
      <c r="D4980" t="s">
        <v>1979</v>
      </c>
    </row>
    <row r="4981" spans="1:4" x14ac:dyDescent="0.2">
      <c r="A4981" t="s">
        <v>118</v>
      </c>
      <c r="B4981" t="s">
        <v>1571</v>
      </c>
      <c r="C4981" t="s">
        <v>1655</v>
      </c>
      <c r="D4981">
        <v>6.3</v>
      </c>
    </row>
    <row r="4982" spans="1:4" x14ac:dyDescent="0.2">
      <c r="A4982" t="s">
        <v>50</v>
      </c>
      <c r="B4982" t="s">
        <v>2139</v>
      </c>
      <c r="C4982" t="s">
        <v>1588</v>
      </c>
      <c r="D4982">
        <v>0.2</v>
      </c>
    </row>
    <row r="4983" spans="1:4" x14ac:dyDescent="0.2">
      <c r="A4983" t="s">
        <v>588</v>
      </c>
      <c r="B4983" t="s">
        <v>2031</v>
      </c>
    </row>
    <row r="4984" spans="1:4" x14ac:dyDescent="0.2">
      <c r="A4984" t="s">
        <v>173</v>
      </c>
      <c r="B4984" t="s">
        <v>2001</v>
      </c>
    </row>
    <row r="4985" spans="1:4" x14ac:dyDescent="0.2">
      <c r="A4985" t="s">
        <v>173</v>
      </c>
      <c r="B4985" t="s">
        <v>2069</v>
      </c>
    </row>
    <row r="4986" spans="1:4" x14ac:dyDescent="0.2">
      <c r="A4986" t="s">
        <v>173</v>
      </c>
      <c r="B4986" t="s">
        <v>2033</v>
      </c>
    </row>
    <row r="4987" spans="1:4" x14ac:dyDescent="0.2">
      <c r="A4987" t="s">
        <v>173</v>
      </c>
      <c r="B4987" t="s">
        <v>1721</v>
      </c>
    </row>
    <row r="4988" spans="1:4" x14ac:dyDescent="0.2">
      <c r="A4988" t="s">
        <v>299</v>
      </c>
    </row>
    <row r="4989" spans="1:4" x14ac:dyDescent="0.2">
      <c r="A4989" t="s">
        <v>70</v>
      </c>
      <c r="B4989" t="s">
        <v>2003</v>
      </c>
    </row>
    <row r="4990" spans="1:4" x14ac:dyDescent="0.2">
      <c r="A4990" t="s">
        <v>70</v>
      </c>
      <c r="B4990" t="s">
        <v>2004</v>
      </c>
    </row>
    <row r="4991" spans="1:4" x14ac:dyDescent="0.2">
      <c r="A4991" t="s">
        <v>70</v>
      </c>
      <c r="B4991" t="s">
        <v>2005</v>
      </c>
    </row>
    <row r="4992" spans="1:4" x14ac:dyDescent="0.2">
      <c r="A4992" t="s">
        <v>70</v>
      </c>
      <c r="B4992" t="s">
        <v>2006</v>
      </c>
    </row>
    <row r="4993" spans="1:4" x14ac:dyDescent="0.2">
      <c r="A4993" t="s">
        <v>70</v>
      </c>
      <c r="B4993" t="s">
        <v>2007</v>
      </c>
    </row>
    <row r="4994" spans="1:4" x14ac:dyDescent="0.2">
      <c r="A4994" t="s">
        <v>70</v>
      </c>
      <c r="B4994" t="s">
        <v>2008</v>
      </c>
    </row>
    <row r="4995" spans="1:4" x14ac:dyDescent="0.2">
      <c r="A4995" t="s">
        <v>176</v>
      </c>
      <c r="B4995" t="s">
        <v>2009</v>
      </c>
    </row>
    <row r="4996" spans="1:4" x14ac:dyDescent="0.2">
      <c r="A4996" t="s">
        <v>176</v>
      </c>
      <c r="B4996" t="s">
        <v>2010</v>
      </c>
    </row>
    <row r="4997" spans="1:4" x14ac:dyDescent="0.2">
      <c r="A4997" t="s">
        <v>176</v>
      </c>
      <c r="B4997" t="s">
        <v>2056</v>
      </c>
    </row>
    <row r="4998" spans="1:4" x14ac:dyDescent="0.2">
      <c r="A4998" t="s">
        <v>59</v>
      </c>
      <c r="B4998" t="s">
        <v>1671</v>
      </c>
      <c r="C4998" s="10">
        <v>45505</v>
      </c>
      <c r="D4998" t="s">
        <v>2140</v>
      </c>
    </row>
    <row r="4999" spans="1:4" x14ac:dyDescent="0.2">
      <c r="A4999" t="s">
        <v>118</v>
      </c>
      <c r="B4999" t="s">
        <v>1741</v>
      </c>
      <c r="C4999" t="s">
        <v>1620</v>
      </c>
      <c r="D4999" t="s">
        <v>2038</v>
      </c>
    </row>
    <row r="5000" spans="1:4" x14ac:dyDescent="0.2">
      <c r="A5000" t="s">
        <v>61</v>
      </c>
      <c r="B5000">
        <v>0.15</v>
      </c>
      <c r="C5000" t="s">
        <v>1593</v>
      </c>
      <c r="D5000" t="s">
        <v>1659</v>
      </c>
    </row>
    <row r="5001" spans="1:4" x14ac:dyDescent="0.2">
      <c r="A5001" t="s">
        <v>177</v>
      </c>
      <c r="B5001" t="s">
        <v>2015</v>
      </c>
    </row>
    <row r="5002" spans="1:4" x14ac:dyDescent="0.2">
      <c r="A5002" t="s">
        <v>207</v>
      </c>
      <c r="B5002">
        <v>25.9</v>
      </c>
      <c r="C5002" t="s">
        <v>1604</v>
      </c>
    </row>
    <row r="5003" spans="1:4" x14ac:dyDescent="0.2">
      <c r="A5003" t="s">
        <v>131</v>
      </c>
      <c r="B5003">
        <v>2.62</v>
      </c>
      <c r="C5003" t="s">
        <v>1693</v>
      </c>
    </row>
    <row r="5004" spans="1:4" x14ac:dyDescent="0.2">
      <c r="A5004" t="s">
        <v>50</v>
      </c>
      <c r="B5004">
        <v>46.5</v>
      </c>
      <c r="C5004">
        <v>-0.2</v>
      </c>
    </row>
    <row r="5005" spans="1:4" x14ac:dyDescent="0.2">
      <c r="A5005" t="s">
        <v>588</v>
      </c>
      <c r="B5005">
        <v>9</v>
      </c>
      <c r="C5005" t="s">
        <v>1604</v>
      </c>
    </row>
    <row r="5006" spans="1:4" x14ac:dyDescent="0.2">
      <c r="A5006" t="s">
        <v>52</v>
      </c>
      <c r="B5006">
        <v>7.1</v>
      </c>
      <c r="C5006" t="s">
        <v>1656</v>
      </c>
    </row>
    <row r="5007" spans="1:4" x14ac:dyDescent="0.2">
      <c r="A5007" t="s">
        <v>1605</v>
      </c>
      <c r="B5007">
        <v>12.5</v>
      </c>
      <c r="C5007" t="s">
        <v>1606</v>
      </c>
    </row>
    <row r="5008" spans="1:4" x14ac:dyDescent="0.2">
      <c r="A5008" t="s">
        <v>1605</v>
      </c>
      <c r="B5008">
        <v>17.8</v>
      </c>
      <c r="C5008" t="s">
        <v>1606</v>
      </c>
    </row>
    <row r="5009" spans="1:6" x14ac:dyDescent="0.2">
      <c r="A5009" t="s">
        <v>1605</v>
      </c>
      <c r="B5009">
        <v>22.5</v>
      </c>
      <c r="C5009" t="s">
        <v>1604</v>
      </c>
    </row>
    <row r="5010" spans="1:6" x14ac:dyDescent="0.2">
      <c r="A5010" t="s">
        <v>1605</v>
      </c>
      <c r="B5010">
        <v>2.2000000000000002</v>
      </c>
      <c r="C5010">
        <v>0.2</v>
      </c>
    </row>
    <row r="5011" spans="1:6" x14ac:dyDescent="0.2">
      <c r="A5011" t="s">
        <v>1909</v>
      </c>
      <c r="B5011">
        <v>25.65</v>
      </c>
      <c r="C5011">
        <f>0.06/0.02</f>
        <v>3</v>
      </c>
    </row>
    <row r="5012" spans="1:6" x14ac:dyDescent="0.2">
      <c r="A5012" t="s">
        <v>1909</v>
      </c>
      <c r="B5012">
        <v>24.1</v>
      </c>
      <c r="C5012">
        <f>0.12/0.04</f>
        <v>3</v>
      </c>
    </row>
    <row r="5013" spans="1:6" x14ac:dyDescent="0.2">
      <c r="A5013" t="s">
        <v>70</v>
      </c>
      <c r="B5013">
        <v>22</v>
      </c>
      <c r="C5013">
        <v>0.2</v>
      </c>
    </row>
    <row r="5014" spans="1:6" x14ac:dyDescent="0.2">
      <c r="A5014" t="s">
        <v>70</v>
      </c>
      <c r="B5014">
        <v>8.6999999999999993</v>
      </c>
      <c r="C5014">
        <v>-0.2</v>
      </c>
    </row>
    <row r="5015" spans="1:6" x14ac:dyDescent="0.2">
      <c r="A5015" t="s">
        <v>70</v>
      </c>
      <c r="B5015">
        <v>3.8</v>
      </c>
      <c r="C5015">
        <v>-0.1</v>
      </c>
    </row>
    <row r="5016" spans="1:6" x14ac:dyDescent="0.2">
      <c r="A5016" t="s">
        <v>57</v>
      </c>
      <c r="B5016">
        <v>26.9</v>
      </c>
      <c r="C5016">
        <f>-0.04/-0.12</f>
        <v>0.33333333333333337</v>
      </c>
    </row>
    <row r="5017" spans="1:6" x14ac:dyDescent="0.2">
      <c r="A5017" t="s">
        <v>57</v>
      </c>
      <c r="B5017">
        <v>26</v>
      </c>
      <c r="C5017">
        <f>-0.04/-0.12</f>
        <v>0.33333333333333337</v>
      </c>
    </row>
    <row r="5018" spans="1:6" x14ac:dyDescent="0.2">
      <c r="A5018" t="s">
        <v>57</v>
      </c>
      <c r="B5018">
        <v>20.6</v>
      </c>
      <c r="C5018">
        <f>-0.05/-0.2</f>
        <v>0.25</v>
      </c>
    </row>
    <row r="5019" spans="1:6" x14ac:dyDescent="0.2">
      <c r="A5019" t="s">
        <v>57</v>
      </c>
      <c r="B5019">
        <v>9.25</v>
      </c>
      <c r="C5019">
        <f>0.01/-0.1</f>
        <v>-9.9999999999999992E-2</v>
      </c>
    </row>
    <row r="5020" spans="1:6" x14ac:dyDescent="0.2">
      <c r="A5020" t="s">
        <v>649</v>
      </c>
      <c r="B5020" t="s">
        <v>2141</v>
      </c>
      <c r="C5020">
        <v>-0.3</v>
      </c>
    </row>
    <row r="5021" spans="1:6" x14ac:dyDescent="0.2">
      <c r="A5021" t="s">
        <v>2142</v>
      </c>
      <c r="B5021" t="s">
        <v>2143</v>
      </c>
      <c r="C5021">
        <v>20</v>
      </c>
      <c r="D5021" t="s">
        <v>2144</v>
      </c>
      <c r="E5021" t="s">
        <v>1588</v>
      </c>
      <c r="F5021" t="s">
        <v>2145</v>
      </c>
    </row>
    <row r="5022" spans="1:6" x14ac:dyDescent="0.2">
      <c r="A5022" t="s">
        <v>61</v>
      </c>
      <c r="B5022">
        <v>7.0000000000000007E-2</v>
      </c>
      <c r="C5022" t="s">
        <v>1593</v>
      </c>
      <c r="D5022" t="s">
        <v>1594</v>
      </c>
    </row>
    <row r="5023" spans="1:6" x14ac:dyDescent="0.2">
      <c r="A5023" t="s">
        <v>61</v>
      </c>
      <c r="B5023">
        <v>0.15</v>
      </c>
      <c r="C5023" t="s">
        <v>1593</v>
      </c>
      <c r="D5023" t="s">
        <v>1659</v>
      </c>
    </row>
    <row r="5024" spans="1:6" x14ac:dyDescent="0.2">
      <c r="A5024" t="s">
        <v>118</v>
      </c>
      <c r="B5024" t="s">
        <v>1655</v>
      </c>
      <c r="C5024">
        <v>10</v>
      </c>
    </row>
    <row r="5025" spans="1:4" x14ac:dyDescent="0.2">
      <c r="A5025" t="s">
        <v>61</v>
      </c>
      <c r="B5025">
        <v>0.15</v>
      </c>
      <c r="C5025" t="s">
        <v>1593</v>
      </c>
      <c r="D5025" t="s">
        <v>1659</v>
      </c>
    </row>
    <row r="5026" spans="1:4" x14ac:dyDescent="0.2">
      <c r="A5026" t="s">
        <v>1976</v>
      </c>
      <c r="B5026" t="s">
        <v>1708</v>
      </c>
      <c r="C5026">
        <v>6</v>
      </c>
      <c r="D5026" t="s">
        <v>1977</v>
      </c>
    </row>
    <row r="5027" spans="1:4" x14ac:dyDescent="0.2">
      <c r="A5027" t="s">
        <v>173</v>
      </c>
      <c r="B5027">
        <v>2.2000000000000002</v>
      </c>
      <c r="C5027">
        <v>0.2</v>
      </c>
    </row>
    <row r="5028" spans="1:4" x14ac:dyDescent="0.2">
      <c r="A5028" t="s">
        <v>173</v>
      </c>
      <c r="B5028">
        <v>18</v>
      </c>
      <c r="C5028" t="s">
        <v>1584</v>
      </c>
    </row>
    <row r="5029" spans="1:4" x14ac:dyDescent="0.2">
      <c r="A5029" t="s">
        <v>277</v>
      </c>
    </row>
    <row r="5030" spans="1:4" x14ac:dyDescent="0.2">
      <c r="A5030" t="s">
        <v>70</v>
      </c>
      <c r="B5030">
        <v>9</v>
      </c>
      <c r="C5030" t="s">
        <v>1978</v>
      </c>
      <c r="D5030" t="s">
        <v>1979</v>
      </c>
    </row>
    <row r="5031" spans="1:4" x14ac:dyDescent="0.2">
      <c r="A5031" t="s">
        <v>1980</v>
      </c>
      <c r="B5031">
        <f>0.06/0.02</f>
        <v>3</v>
      </c>
    </row>
    <row r="5032" spans="1:4" x14ac:dyDescent="0.2">
      <c r="A5032" t="s">
        <v>118</v>
      </c>
      <c r="B5032" t="s">
        <v>1571</v>
      </c>
      <c r="C5032" t="s">
        <v>1655</v>
      </c>
      <c r="D5032">
        <v>6.3</v>
      </c>
    </row>
    <row r="5033" spans="1:4" x14ac:dyDescent="0.2">
      <c r="A5033" t="s">
        <v>50</v>
      </c>
      <c r="B5033" t="s">
        <v>2120</v>
      </c>
    </row>
    <row r="5034" spans="1:4" x14ac:dyDescent="0.2">
      <c r="A5034" t="s">
        <v>588</v>
      </c>
      <c r="B5034" t="s">
        <v>2073</v>
      </c>
    </row>
    <row r="5035" spans="1:4" x14ac:dyDescent="0.2">
      <c r="A5035" t="s">
        <v>1605</v>
      </c>
      <c r="B5035" t="s">
        <v>1984</v>
      </c>
    </row>
    <row r="5036" spans="1:4" x14ac:dyDescent="0.2">
      <c r="A5036" t="s">
        <v>1605</v>
      </c>
      <c r="B5036">
        <v>17.8</v>
      </c>
      <c r="C5036" t="s">
        <v>1606</v>
      </c>
    </row>
    <row r="5037" spans="1:4" x14ac:dyDescent="0.2">
      <c r="A5037" t="s">
        <v>1605</v>
      </c>
      <c r="B5037" t="s">
        <v>1986</v>
      </c>
    </row>
    <row r="5038" spans="1:4" x14ac:dyDescent="0.2">
      <c r="A5038" t="s">
        <v>1605</v>
      </c>
      <c r="B5038" t="s">
        <v>2044</v>
      </c>
    </row>
    <row r="5039" spans="1:4" x14ac:dyDescent="0.2">
      <c r="A5039" t="s">
        <v>1605</v>
      </c>
      <c r="B5039" t="s">
        <v>2146</v>
      </c>
    </row>
    <row r="5040" spans="1:4" x14ac:dyDescent="0.2">
      <c r="A5040" t="s">
        <v>287</v>
      </c>
    </row>
    <row r="5041" spans="1:4" x14ac:dyDescent="0.2">
      <c r="A5041" t="s">
        <v>70</v>
      </c>
      <c r="B5041">
        <v>22</v>
      </c>
      <c r="C5041">
        <v>0.2</v>
      </c>
    </row>
    <row r="5042" spans="1:4" x14ac:dyDescent="0.2">
      <c r="A5042" t="s">
        <v>70</v>
      </c>
      <c r="B5042" t="s">
        <v>2042</v>
      </c>
    </row>
    <row r="5043" spans="1:4" x14ac:dyDescent="0.2">
      <c r="A5043" t="s">
        <v>70</v>
      </c>
      <c r="B5043" t="s">
        <v>2007</v>
      </c>
    </row>
    <row r="5044" spans="1:4" x14ac:dyDescent="0.2">
      <c r="A5044" t="s">
        <v>70</v>
      </c>
      <c r="B5044" t="s">
        <v>2008</v>
      </c>
    </row>
    <row r="5045" spans="1:4" x14ac:dyDescent="0.2">
      <c r="A5045" t="s">
        <v>283</v>
      </c>
    </row>
    <row r="5046" spans="1:4" x14ac:dyDescent="0.2">
      <c r="A5046" t="s">
        <v>176</v>
      </c>
      <c r="B5046" t="s">
        <v>2023</v>
      </c>
    </row>
    <row r="5047" spans="1:4" x14ac:dyDescent="0.2">
      <c r="A5047" t="s">
        <v>176</v>
      </c>
      <c r="B5047">
        <v>26</v>
      </c>
      <c r="C5047" t="s">
        <v>1656</v>
      </c>
    </row>
    <row r="5048" spans="1:4" x14ac:dyDescent="0.2">
      <c r="A5048" t="s">
        <v>176</v>
      </c>
      <c r="B5048">
        <v>30</v>
      </c>
      <c r="C5048">
        <f>-0.05/-0.3</f>
        <v>0.16666666666666669</v>
      </c>
    </row>
    <row r="5049" spans="1:4" x14ac:dyDescent="0.2">
      <c r="A5049" t="s">
        <v>59</v>
      </c>
      <c r="B5049" t="s">
        <v>2077</v>
      </c>
      <c r="C5049" t="s">
        <v>2147</v>
      </c>
    </row>
    <row r="5050" spans="1:4" x14ac:dyDescent="0.2">
      <c r="A5050" t="s">
        <v>61</v>
      </c>
      <c r="B5050">
        <v>7.0000000000000007E-2</v>
      </c>
      <c r="C5050" t="s">
        <v>1593</v>
      </c>
      <c r="D5050" t="s">
        <v>1594</v>
      </c>
    </row>
    <row r="5051" spans="1:4" x14ac:dyDescent="0.2">
      <c r="A5051" t="s">
        <v>118</v>
      </c>
      <c r="B5051" t="s">
        <v>2038</v>
      </c>
    </row>
    <row r="5052" spans="1:4" x14ac:dyDescent="0.2">
      <c r="A5052" t="s">
        <v>61</v>
      </c>
      <c r="B5052">
        <v>0.15</v>
      </c>
      <c r="C5052" t="s">
        <v>1593</v>
      </c>
      <c r="D5052" t="s">
        <v>1659</v>
      </c>
    </row>
    <row r="5053" spans="1:4" x14ac:dyDescent="0.2">
      <c r="A5053" t="s">
        <v>71</v>
      </c>
      <c r="B5053">
        <v>2.2000000000000002</v>
      </c>
      <c r="C5053">
        <v>0.2</v>
      </c>
    </row>
    <row r="5054" spans="1:4" x14ac:dyDescent="0.2">
      <c r="A5054" t="s">
        <v>52</v>
      </c>
      <c r="B5054">
        <v>18</v>
      </c>
      <c r="C5054" t="s">
        <v>1584</v>
      </c>
    </row>
    <row r="5055" spans="1:4" x14ac:dyDescent="0.2">
      <c r="A5055" t="s">
        <v>277</v>
      </c>
    </row>
    <row r="5056" spans="1:4" x14ac:dyDescent="0.2">
      <c r="A5056" t="s">
        <v>70</v>
      </c>
      <c r="B5056">
        <v>9</v>
      </c>
      <c r="C5056" t="s">
        <v>1978</v>
      </c>
      <c r="D5056" t="s">
        <v>1979</v>
      </c>
    </row>
    <row r="5057" spans="1:4" x14ac:dyDescent="0.2">
      <c r="A5057" t="s">
        <v>1980</v>
      </c>
      <c r="B5057">
        <f>0.06/0.02</f>
        <v>3</v>
      </c>
    </row>
    <row r="5058" spans="1:4" x14ac:dyDescent="0.2">
      <c r="A5058" t="s">
        <v>118</v>
      </c>
      <c r="B5058" t="s">
        <v>1571</v>
      </c>
      <c r="C5058" t="s">
        <v>1655</v>
      </c>
      <c r="D5058">
        <v>6.3</v>
      </c>
    </row>
    <row r="5059" spans="1:4" x14ac:dyDescent="0.2">
      <c r="A5059" t="s">
        <v>173</v>
      </c>
      <c r="B5059">
        <v>2.2000000000000002</v>
      </c>
      <c r="C5059">
        <v>0.2</v>
      </c>
    </row>
    <row r="5060" spans="1:4" x14ac:dyDescent="0.2">
      <c r="A5060" t="s">
        <v>2148</v>
      </c>
      <c r="B5060">
        <v>4</v>
      </c>
      <c r="C5060" t="s">
        <v>2149</v>
      </c>
      <c r="D5060">
        <f>0.01/0.022</f>
        <v>0.45454545454545459</v>
      </c>
    </row>
    <row r="5061" spans="1:4" x14ac:dyDescent="0.2">
      <c r="A5061" t="s">
        <v>70</v>
      </c>
      <c r="B5061">
        <v>9</v>
      </c>
      <c r="C5061" t="s">
        <v>1978</v>
      </c>
      <c r="D5061" t="s">
        <v>1979</v>
      </c>
    </row>
    <row r="5062" spans="1:4" x14ac:dyDescent="0.2">
      <c r="A5062" t="s">
        <v>118</v>
      </c>
      <c r="B5062" t="s">
        <v>1571</v>
      </c>
      <c r="C5062" t="s">
        <v>1655</v>
      </c>
      <c r="D5062">
        <v>6.3</v>
      </c>
    </row>
    <row r="5063" spans="1:4" x14ac:dyDescent="0.2">
      <c r="A5063" t="s">
        <v>50</v>
      </c>
      <c r="B5063" t="s">
        <v>2030</v>
      </c>
    </row>
    <row r="5064" spans="1:4" x14ac:dyDescent="0.2">
      <c r="A5064" t="s">
        <v>588</v>
      </c>
      <c r="B5064" t="s">
        <v>2150</v>
      </c>
    </row>
    <row r="5065" spans="1:4" x14ac:dyDescent="0.2">
      <c r="A5065" t="s">
        <v>173</v>
      </c>
      <c r="B5065" t="s">
        <v>2001</v>
      </c>
    </row>
    <row r="5066" spans="1:4" x14ac:dyDescent="0.2">
      <c r="A5066" t="s">
        <v>173</v>
      </c>
      <c r="B5066" t="s">
        <v>2051</v>
      </c>
    </row>
    <row r="5067" spans="1:4" x14ac:dyDescent="0.2">
      <c r="A5067" t="s">
        <v>173</v>
      </c>
      <c r="B5067" t="s">
        <v>2052</v>
      </c>
    </row>
    <row r="5068" spans="1:4" x14ac:dyDescent="0.2">
      <c r="A5068" t="s">
        <v>173</v>
      </c>
      <c r="B5068" t="s">
        <v>2053</v>
      </c>
    </row>
    <row r="5069" spans="1:4" x14ac:dyDescent="0.2">
      <c r="A5069" t="s">
        <v>70</v>
      </c>
      <c r="B5069" t="s">
        <v>2003</v>
      </c>
    </row>
    <row r="5070" spans="1:4" x14ac:dyDescent="0.2">
      <c r="A5070" t="s">
        <v>70</v>
      </c>
      <c r="B5070" t="s">
        <v>2004</v>
      </c>
    </row>
    <row r="5071" spans="1:4" x14ac:dyDescent="0.2">
      <c r="A5071" t="s">
        <v>70</v>
      </c>
      <c r="B5071" t="s">
        <v>2005</v>
      </c>
    </row>
    <row r="5072" spans="1:4" x14ac:dyDescent="0.2">
      <c r="A5072" t="s">
        <v>70</v>
      </c>
      <c r="B5072" t="s">
        <v>2054</v>
      </c>
    </row>
    <row r="5073" spans="1:4" x14ac:dyDescent="0.2">
      <c r="A5073" t="s">
        <v>70</v>
      </c>
      <c r="B5073" t="s">
        <v>2151</v>
      </c>
    </row>
    <row r="5074" spans="1:4" x14ac:dyDescent="0.2">
      <c r="A5074" t="s">
        <v>70</v>
      </c>
      <c r="B5074" t="s">
        <v>1993</v>
      </c>
    </row>
    <row r="5075" spans="1:4" x14ac:dyDescent="0.2">
      <c r="A5075" t="s">
        <v>176</v>
      </c>
      <c r="B5075" t="s">
        <v>2009</v>
      </c>
    </row>
    <row r="5076" spans="1:4" x14ac:dyDescent="0.2">
      <c r="A5076" t="s">
        <v>176</v>
      </c>
      <c r="B5076" t="s">
        <v>2010</v>
      </c>
    </row>
    <row r="5077" spans="1:4" x14ac:dyDescent="0.2">
      <c r="A5077" t="s">
        <v>176</v>
      </c>
      <c r="B5077" t="s">
        <v>2056</v>
      </c>
    </row>
    <row r="5078" spans="1:4" x14ac:dyDescent="0.2">
      <c r="A5078" t="s">
        <v>59</v>
      </c>
      <c r="B5078" s="10">
        <v>45505</v>
      </c>
      <c r="C5078" t="s">
        <v>2077</v>
      </c>
    </row>
    <row r="5079" spans="1:4" x14ac:dyDescent="0.2">
      <c r="A5079" t="s">
        <v>118</v>
      </c>
      <c r="B5079" t="s">
        <v>2038</v>
      </c>
    </row>
    <row r="5080" spans="1:4" x14ac:dyDescent="0.2">
      <c r="A5080" t="s">
        <v>118</v>
      </c>
      <c r="B5080" t="s">
        <v>1741</v>
      </c>
    </row>
    <row r="5081" spans="1:4" x14ac:dyDescent="0.2">
      <c r="A5081" t="s">
        <v>120</v>
      </c>
      <c r="B5081" t="s">
        <v>2152</v>
      </c>
    </row>
    <row r="5082" spans="1:4" x14ac:dyDescent="0.2">
      <c r="A5082" t="s">
        <v>61</v>
      </c>
      <c r="B5082">
        <v>0.15</v>
      </c>
      <c r="C5082" t="s">
        <v>1593</v>
      </c>
      <c r="D5082" t="s">
        <v>1659</v>
      </c>
    </row>
    <row r="5083" spans="1:4" x14ac:dyDescent="0.2">
      <c r="A5083" t="s">
        <v>61</v>
      </c>
      <c r="B5083">
        <v>0.15</v>
      </c>
      <c r="C5083" t="s">
        <v>1593</v>
      </c>
      <c r="D5083" t="s">
        <v>1659</v>
      </c>
    </row>
    <row r="5084" spans="1:4" x14ac:dyDescent="0.2">
      <c r="A5084" t="s">
        <v>1976</v>
      </c>
      <c r="B5084" t="s">
        <v>1708</v>
      </c>
      <c r="C5084" t="s">
        <v>1997</v>
      </c>
    </row>
    <row r="5085" spans="1:4" x14ac:dyDescent="0.2">
      <c r="A5085" t="s">
        <v>173</v>
      </c>
      <c r="B5085">
        <v>2.2000000000000002</v>
      </c>
      <c r="C5085">
        <v>0.2</v>
      </c>
    </row>
    <row r="5086" spans="1:4" x14ac:dyDescent="0.2">
      <c r="A5086" t="s">
        <v>173</v>
      </c>
      <c r="B5086">
        <v>18</v>
      </c>
      <c r="C5086" t="s">
        <v>1584</v>
      </c>
    </row>
    <row r="5087" spans="1:4" x14ac:dyDescent="0.2">
      <c r="A5087" t="s">
        <v>2079</v>
      </c>
      <c r="B5087">
        <f>0.032/0.02</f>
        <v>1.6</v>
      </c>
    </row>
    <row r="5088" spans="1:4" x14ac:dyDescent="0.2">
      <c r="A5088" t="s">
        <v>70</v>
      </c>
      <c r="B5088">
        <v>9</v>
      </c>
      <c r="C5088" t="s">
        <v>1978</v>
      </c>
      <c r="D5088" t="s">
        <v>1979</v>
      </c>
    </row>
    <row r="5089" spans="1:4" x14ac:dyDescent="0.2">
      <c r="A5089" t="s">
        <v>118</v>
      </c>
      <c r="B5089" t="s">
        <v>1571</v>
      </c>
      <c r="C5089" t="s">
        <v>1655</v>
      </c>
      <c r="D5089">
        <v>6.3</v>
      </c>
    </row>
    <row r="5090" spans="1:4" x14ac:dyDescent="0.2">
      <c r="A5090" t="s">
        <v>70</v>
      </c>
      <c r="B5090" t="s">
        <v>2048</v>
      </c>
    </row>
    <row r="5091" spans="1:4" x14ac:dyDescent="0.2">
      <c r="A5091" t="s">
        <v>50</v>
      </c>
      <c r="B5091" t="s">
        <v>2153</v>
      </c>
    </row>
    <row r="5092" spans="1:4" x14ac:dyDescent="0.2">
      <c r="A5092" t="s">
        <v>52</v>
      </c>
      <c r="B5092" t="s">
        <v>2083</v>
      </c>
    </row>
    <row r="5093" spans="1:4" x14ac:dyDescent="0.2">
      <c r="A5093" t="s">
        <v>52</v>
      </c>
      <c r="B5093" t="s">
        <v>2109</v>
      </c>
    </row>
    <row r="5094" spans="1:4" x14ac:dyDescent="0.2">
      <c r="A5094" t="s">
        <v>52</v>
      </c>
      <c r="B5094" t="s">
        <v>1993</v>
      </c>
    </row>
    <row r="5095" spans="1:4" x14ac:dyDescent="0.2">
      <c r="A5095" t="s">
        <v>52</v>
      </c>
      <c r="B5095" t="s">
        <v>2044</v>
      </c>
    </row>
    <row r="5096" spans="1:4" x14ac:dyDescent="0.2">
      <c r="A5096" t="s">
        <v>1605</v>
      </c>
      <c r="B5096" t="s">
        <v>1984</v>
      </c>
    </row>
    <row r="5097" spans="1:4" x14ac:dyDescent="0.2">
      <c r="A5097" t="s">
        <v>1605</v>
      </c>
      <c r="B5097" t="s">
        <v>1986</v>
      </c>
    </row>
    <row r="5098" spans="1:4" x14ac:dyDescent="0.2">
      <c r="A5098" t="s">
        <v>1605</v>
      </c>
      <c r="B5098" t="s">
        <v>2082</v>
      </c>
    </row>
    <row r="5099" spans="1:4" x14ac:dyDescent="0.2">
      <c r="A5099" t="s">
        <v>70</v>
      </c>
      <c r="B5099" t="s">
        <v>2008</v>
      </c>
    </row>
    <row r="5100" spans="1:4" x14ac:dyDescent="0.2">
      <c r="A5100" t="s">
        <v>70</v>
      </c>
      <c r="B5100" t="s">
        <v>2007</v>
      </c>
    </row>
    <row r="5101" spans="1:4" x14ac:dyDescent="0.2">
      <c r="A5101" t="s">
        <v>70</v>
      </c>
      <c r="B5101" t="s">
        <v>2021</v>
      </c>
    </row>
    <row r="5102" spans="1:4" x14ac:dyDescent="0.2">
      <c r="A5102" t="s">
        <v>70</v>
      </c>
      <c r="B5102" t="s">
        <v>2022</v>
      </c>
    </row>
    <row r="5103" spans="1:4" x14ac:dyDescent="0.2">
      <c r="A5103" t="s">
        <v>287</v>
      </c>
    </row>
    <row r="5104" spans="1:4" x14ac:dyDescent="0.2">
      <c r="A5104" t="s">
        <v>57</v>
      </c>
      <c r="B5104" t="s">
        <v>2067</v>
      </c>
    </row>
    <row r="5105" spans="1:4" x14ac:dyDescent="0.2">
      <c r="A5105" t="s">
        <v>57</v>
      </c>
      <c r="B5105" t="s">
        <v>2154</v>
      </c>
    </row>
    <row r="5106" spans="1:4" x14ac:dyDescent="0.2">
      <c r="A5106" t="s">
        <v>70</v>
      </c>
      <c r="B5106" t="s">
        <v>2012</v>
      </c>
    </row>
    <row r="5107" spans="1:4" x14ac:dyDescent="0.2">
      <c r="A5107" t="s">
        <v>57</v>
      </c>
      <c r="B5107" t="s">
        <v>2127</v>
      </c>
    </row>
    <row r="5108" spans="1:4" x14ac:dyDescent="0.2">
      <c r="A5108" t="s">
        <v>59</v>
      </c>
      <c r="B5108" t="s">
        <v>2013</v>
      </c>
      <c r="C5108" t="s">
        <v>2014</v>
      </c>
    </row>
    <row r="5109" spans="1:4" x14ac:dyDescent="0.2">
      <c r="A5109" t="s">
        <v>120</v>
      </c>
      <c r="B5109" t="s">
        <v>2046</v>
      </c>
      <c r="C5109" t="s">
        <v>1593</v>
      </c>
      <c r="D5109" t="s">
        <v>1594</v>
      </c>
    </row>
    <row r="5110" spans="1:4" x14ac:dyDescent="0.2">
      <c r="A5110" t="s">
        <v>649</v>
      </c>
      <c r="B5110">
        <v>30</v>
      </c>
      <c r="C5110">
        <f>-0.05/-0.3</f>
        <v>0.16666666666666669</v>
      </c>
    </row>
    <row r="5111" spans="1:4" x14ac:dyDescent="0.2">
      <c r="A5111" t="s">
        <v>61</v>
      </c>
      <c r="B5111">
        <v>0.15</v>
      </c>
      <c r="C5111" t="s">
        <v>1593</v>
      </c>
      <c r="D5111" t="s">
        <v>1659</v>
      </c>
    </row>
    <row r="5112" spans="1:4" x14ac:dyDescent="0.2">
      <c r="A5112" t="s">
        <v>1976</v>
      </c>
      <c r="B5112" t="s">
        <v>1708</v>
      </c>
      <c r="C5112" t="s">
        <v>1997</v>
      </c>
    </row>
    <row r="5113" spans="1:4" x14ac:dyDescent="0.2">
      <c r="A5113" t="s">
        <v>173</v>
      </c>
      <c r="B5113">
        <v>2.2000000000000002</v>
      </c>
      <c r="C5113">
        <v>0.5</v>
      </c>
    </row>
    <row r="5114" spans="1:4" x14ac:dyDescent="0.2">
      <c r="A5114" t="s">
        <v>70</v>
      </c>
      <c r="B5114">
        <v>9</v>
      </c>
      <c r="C5114" t="s">
        <v>1978</v>
      </c>
      <c r="D5114" t="s">
        <v>1979</v>
      </c>
    </row>
    <row r="5115" spans="1:4" x14ac:dyDescent="0.2">
      <c r="A5115" t="s">
        <v>70</v>
      </c>
      <c r="B5115">
        <v>4</v>
      </c>
      <c r="C5115">
        <f>0.032/0.02</f>
        <v>1.6</v>
      </c>
    </row>
    <row r="5116" spans="1:4" x14ac:dyDescent="0.2">
      <c r="A5116" t="s">
        <v>118</v>
      </c>
      <c r="B5116" t="s">
        <v>1571</v>
      </c>
      <c r="C5116" t="s">
        <v>1655</v>
      </c>
      <c r="D5116">
        <v>6.3</v>
      </c>
    </row>
    <row r="5117" spans="1:4" x14ac:dyDescent="0.2">
      <c r="A5117" t="s">
        <v>50</v>
      </c>
      <c r="B5117" t="s">
        <v>2030</v>
      </c>
    </row>
    <row r="5118" spans="1:4" x14ac:dyDescent="0.2">
      <c r="A5118" t="s">
        <v>588</v>
      </c>
      <c r="B5118" t="s">
        <v>2031</v>
      </c>
    </row>
    <row r="5119" spans="1:4" x14ac:dyDescent="0.2">
      <c r="A5119" t="s">
        <v>1605</v>
      </c>
      <c r="B5119" t="s">
        <v>2001</v>
      </c>
    </row>
    <row r="5120" spans="1:4" x14ac:dyDescent="0.2">
      <c r="A5120" t="s">
        <v>1605</v>
      </c>
      <c r="B5120" t="s">
        <v>2002</v>
      </c>
    </row>
    <row r="5121" spans="1:2" x14ac:dyDescent="0.2">
      <c r="A5121" t="s">
        <v>1605</v>
      </c>
      <c r="B5121" t="s">
        <v>2069</v>
      </c>
    </row>
    <row r="5122" spans="1:2" x14ac:dyDescent="0.2">
      <c r="A5122" t="s">
        <v>1605</v>
      </c>
      <c r="B5122" t="s">
        <v>2033</v>
      </c>
    </row>
    <row r="5123" spans="1:2" x14ac:dyDescent="0.2">
      <c r="A5123" t="s">
        <v>1605</v>
      </c>
      <c r="B5123" t="s">
        <v>1721</v>
      </c>
    </row>
    <row r="5124" spans="1:2" x14ac:dyDescent="0.2">
      <c r="A5124" t="s">
        <v>321</v>
      </c>
    </row>
    <row r="5125" spans="1:2" x14ac:dyDescent="0.2">
      <c r="A5125" t="s">
        <v>72</v>
      </c>
      <c r="B5125" t="s">
        <v>2015</v>
      </c>
    </row>
    <row r="5126" spans="1:2" x14ac:dyDescent="0.2">
      <c r="A5126" t="s">
        <v>207</v>
      </c>
      <c r="B5126" t="s">
        <v>2010</v>
      </c>
    </row>
    <row r="5127" spans="1:2" x14ac:dyDescent="0.2">
      <c r="A5127" t="s">
        <v>207</v>
      </c>
      <c r="B5127" t="s">
        <v>2155</v>
      </c>
    </row>
    <row r="5128" spans="1:2" x14ac:dyDescent="0.2">
      <c r="A5128" t="s">
        <v>57</v>
      </c>
      <c r="B5128" t="s">
        <v>2156</v>
      </c>
    </row>
    <row r="5129" spans="1:2" x14ac:dyDescent="0.2">
      <c r="A5129" t="s">
        <v>57</v>
      </c>
      <c r="B5129" t="s">
        <v>2017</v>
      </c>
    </row>
    <row r="5130" spans="1:2" x14ac:dyDescent="0.2">
      <c r="A5130" t="s">
        <v>57</v>
      </c>
      <c r="B5130" t="s">
        <v>2009</v>
      </c>
    </row>
    <row r="5131" spans="1:2" x14ac:dyDescent="0.2">
      <c r="A5131" t="s">
        <v>70</v>
      </c>
      <c r="B5131" t="s">
        <v>2008</v>
      </c>
    </row>
    <row r="5132" spans="1:2" x14ac:dyDescent="0.2">
      <c r="A5132" t="s">
        <v>70</v>
      </c>
      <c r="B5132" t="s">
        <v>2007</v>
      </c>
    </row>
    <row r="5133" spans="1:2" x14ac:dyDescent="0.2">
      <c r="A5133" t="s">
        <v>70</v>
      </c>
      <c r="B5133" t="s">
        <v>2157</v>
      </c>
    </row>
    <row r="5134" spans="1:2" x14ac:dyDescent="0.2">
      <c r="A5134" t="s">
        <v>70</v>
      </c>
      <c r="B5134" t="s">
        <v>2005</v>
      </c>
    </row>
    <row r="5135" spans="1:2" x14ac:dyDescent="0.2">
      <c r="A5135" t="s">
        <v>70</v>
      </c>
      <c r="B5135" t="s">
        <v>2004</v>
      </c>
    </row>
    <row r="5136" spans="1:2" x14ac:dyDescent="0.2">
      <c r="A5136" t="s">
        <v>70</v>
      </c>
      <c r="B5136" t="s">
        <v>2003</v>
      </c>
    </row>
    <row r="5137" spans="1:4" x14ac:dyDescent="0.2">
      <c r="A5137" t="s">
        <v>61</v>
      </c>
      <c r="B5137" t="s">
        <v>1702</v>
      </c>
      <c r="C5137" t="s">
        <v>1593</v>
      </c>
      <c r="D5137" t="s">
        <v>1659</v>
      </c>
    </row>
    <row r="5138" spans="1:4" x14ac:dyDescent="0.2">
      <c r="A5138" t="s">
        <v>59</v>
      </c>
      <c r="B5138" t="s">
        <v>2119</v>
      </c>
      <c r="C5138" t="s">
        <v>2014</v>
      </c>
    </row>
    <row r="5139" spans="1:4" x14ac:dyDescent="0.2">
      <c r="A5139" t="s">
        <v>50</v>
      </c>
      <c r="B5139">
        <v>42.5</v>
      </c>
      <c r="C5139">
        <f>-0.03/-0.2</f>
        <v>0.15</v>
      </c>
    </row>
    <row r="5140" spans="1:4" x14ac:dyDescent="0.2">
      <c r="A5140" t="s">
        <v>588</v>
      </c>
      <c r="B5140">
        <v>11</v>
      </c>
      <c r="C5140" t="s">
        <v>1604</v>
      </c>
    </row>
    <row r="5141" spans="1:4" x14ac:dyDescent="0.2">
      <c r="A5141" t="s">
        <v>52</v>
      </c>
      <c r="B5141">
        <v>2.5</v>
      </c>
      <c r="C5141" t="s">
        <v>1606</v>
      </c>
    </row>
    <row r="5142" spans="1:4" x14ac:dyDescent="0.2">
      <c r="A5142" t="s">
        <v>1605</v>
      </c>
      <c r="B5142">
        <v>7</v>
      </c>
      <c r="C5142" t="s">
        <v>1604</v>
      </c>
    </row>
    <row r="5143" spans="1:4" x14ac:dyDescent="0.2">
      <c r="A5143" t="s">
        <v>1605</v>
      </c>
      <c r="B5143">
        <v>15</v>
      </c>
      <c r="C5143" t="s">
        <v>1606</v>
      </c>
    </row>
    <row r="5144" spans="1:4" x14ac:dyDescent="0.2">
      <c r="A5144" t="s">
        <v>1605</v>
      </c>
      <c r="B5144">
        <v>2.2999999999999998</v>
      </c>
      <c r="C5144">
        <v>0.05</v>
      </c>
    </row>
    <row r="5145" spans="1:4" x14ac:dyDescent="0.2">
      <c r="A5145" t="s">
        <v>1605</v>
      </c>
      <c r="B5145">
        <v>3.5</v>
      </c>
      <c r="C5145" t="s">
        <v>1606</v>
      </c>
    </row>
    <row r="5146" spans="1:4" x14ac:dyDescent="0.2">
      <c r="A5146" t="s">
        <v>70</v>
      </c>
      <c r="B5146" t="s">
        <v>2158</v>
      </c>
    </row>
    <row r="5147" spans="1:4" x14ac:dyDescent="0.2">
      <c r="A5147" t="s">
        <v>70</v>
      </c>
      <c r="B5147" t="s">
        <v>2137</v>
      </c>
    </row>
    <row r="5148" spans="1:4" x14ac:dyDescent="0.2">
      <c r="A5148" t="s">
        <v>70</v>
      </c>
      <c r="B5148" t="s">
        <v>2070</v>
      </c>
    </row>
    <row r="5149" spans="1:4" x14ac:dyDescent="0.2">
      <c r="A5149" t="s">
        <v>70</v>
      </c>
      <c r="B5149" t="s">
        <v>2049</v>
      </c>
    </row>
    <row r="5150" spans="1:4" x14ac:dyDescent="0.2">
      <c r="A5150" t="s">
        <v>70</v>
      </c>
      <c r="B5150">
        <v>13</v>
      </c>
      <c r="C5150">
        <f>0.05+0.2</f>
        <v>0.25</v>
      </c>
    </row>
    <row r="5151" spans="1:4" x14ac:dyDescent="0.2">
      <c r="A5151" t="s">
        <v>70</v>
      </c>
      <c r="B5151">
        <v>3</v>
      </c>
      <c r="C5151" t="s">
        <v>1606</v>
      </c>
    </row>
    <row r="5152" spans="1:4" x14ac:dyDescent="0.2">
      <c r="A5152" t="s">
        <v>57</v>
      </c>
      <c r="B5152">
        <v>24</v>
      </c>
      <c r="C5152">
        <f>-0.04/-0.12</f>
        <v>0.33333333333333337</v>
      </c>
    </row>
    <row r="5153" spans="1:5" x14ac:dyDescent="0.2">
      <c r="A5153" t="s">
        <v>57</v>
      </c>
      <c r="B5153">
        <v>20.3</v>
      </c>
      <c r="C5153">
        <f>0.15/-0.2</f>
        <v>-0.74999999999999989</v>
      </c>
    </row>
    <row r="5154" spans="1:5" x14ac:dyDescent="0.2">
      <c r="A5154" t="s">
        <v>207</v>
      </c>
      <c r="B5154">
        <v>23</v>
      </c>
      <c r="C5154">
        <f>-0.04/-0.12</f>
        <v>0.33333333333333337</v>
      </c>
    </row>
    <row r="5155" spans="1:5" x14ac:dyDescent="0.2">
      <c r="A5155" t="s">
        <v>649</v>
      </c>
      <c r="B5155">
        <v>26.4</v>
      </c>
      <c r="C5155">
        <f>-0.05/-0.2</f>
        <v>0.25</v>
      </c>
    </row>
    <row r="5156" spans="1:5" x14ac:dyDescent="0.2">
      <c r="A5156" t="s">
        <v>340</v>
      </c>
    </row>
    <row r="5157" spans="1:5" x14ac:dyDescent="0.2">
      <c r="A5157" t="s">
        <v>61</v>
      </c>
      <c r="B5157">
        <v>0.15</v>
      </c>
      <c r="C5157" t="s">
        <v>1593</v>
      </c>
      <c r="D5157" t="s">
        <v>1594</v>
      </c>
    </row>
    <row r="5158" spans="1:5" x14ac:dyDescent="0.2">
      <c r="A5158" t="s">
        <v>177</v>
      </c>
      <c r="B5158" t="s">
        <v>2015</v>
      </c>
    </row>
    <row r="5159" spans="1:5" x14ac:dyDescent="0.2">
      <c r="A5159" t="s">
        <v>118</v>
      </c>
      <c r="B5159" t="s">
        <v>1655</v>
      </c>
      <c r="C5159">
        <v>10</v>
      </c>
    </row>
    <row r="5160" spans="1:5" x14ac:dyDescent="0.2">
      <c r="A5160" t="s">
        <v>59</v>
      </c>
      <c r="B5160" t="s">
        <v>1916</v>
      </c>
      <c r="C5160" t="s">
        <v>1123</v>
      </c>
      <c r="D5160">
        <v>1.5</v>
      </c>
      <c r="E5160" t="s">
        <v>2129</v>
      </c>
    </row>
    <row r="5161" spans="1:5" x14ac:dyDescent="0.2">
      <c r="A5161" t="s">
        <v>1605</v>
      </c>
      <c r="B5161">
        <v>18.600000000000001</v>
      </c>
      <c r="C5161">
        <v>0.2</v>
      </c>
    </row>
    <row r="5162" spans="1:5" x14ac:dyDescent="0.2">
      <c r="A5162" t="s">
        <v>61</v>
      </c>
      <c r="B5162">
        <v>0.15</v>
      </c>
      <c r="C5162" t="s">
        <v>1593</v>
      </c>
      <c r="D5162" t="s">
        <v>1594</v>
      </c>
    </row>
    <row r="5163" spans="1:5" x14ac:dyDescent="0.2">
      <c r="A5163" t="s">
        <v>1976</v>
      </c>
      <c r="B5163" t="s">
        <v>1708</v>
      </c>
      <c r="C5163" t="s">
        <v>1997</v>
      </c>
    </row>
    <row r="5164" spans="1:5" x14ac:dyDescent="0.2">
      <c r="A5164" t="s">
        <v>50</v>
      </c>
      <c r="B5164">
        <v>41.5</v>
      </c>
      <c r="C5164">
        <f>-0.05/-0.2</f>
        <v>0.25</v>
      </c>
    </row>
    <row r="5165" spans="1:5" x14ac:dyDescent="0.2">
      <c r="A5165" t="s">
        <v>1605</v>
      </c>
      <c r="B5165">
        <v>7</v>
      </c>
      <c r="C5165" t="s">
        <v>1604</v>
      </c>
    </row>
    <row r="5166" spans="1:5" x14ac:dyDescent="0.2">
      <c r="A5166" t="s">
        <v>1605</v>
      </c>
      <c r="B5166">
        <v>18.600000000000001</v>
      </c>
      <c r="C5166">
        <v>0.2</v>
      </c>
    </row>
    <row r="5167" spans="1:5" x14ac:dyDescent="0.2">
      <c r="A5167" t="s">
        <v>1605</v>
      </c>
      <c r="B5167">
        <v>15</v>
      </c>
      <c r="C5167" t="s">
        <v>1606</v>
      </c>
    </row>
    <row r="5168" spans="1:5" x14ac:dyDescent="0.2">
      <c r="A5168" t="s">
        <v>1605</v>
      </c>
      <c r="B5168">
        <v>2.2999999999999998</v>
      </c>
      <c r="C5168">
        <v>0.05</v>
      </c>
    </row>
    <row r="5169" spans="1:5" x14ac:dyDescent="0.2">
      <c r="A5169" t="s">
        <v>1605</v>
      </c>
      <c r="B5169">
        <v>3.5</v>
      </c>
      <c r="C5169" t="s">
        <v>1606</v>
      </c>
    </row>
    <row r="5170" spans="1:5" x14ac:dyDescent="0.2">
      <c r="A5170" t="s">
        <v>70</v>
      </c>
      <c r="B5170">
        <v>23</v>
      </c>
      <c r="C5170">
        <f>0.04/0.12</f>
        <v>0.33333333333333337</v>
      </c>
    </row>
    <row r="5171" spans="1:5" x14ac:dyDescent="0.2">
      <c r="A5171" t="s">
        <v>70</v>
      </c>
      <c r="B5171" t="s">
        <v>2137</v>
      </c>
    </row>
    <row r="5172" spans="1:5" x14ac:dyDescent="0.2">
      <c r="A5172" t="s">
        <v>70</v>
      </c>
      <c r="B5172" t="s">
        <v>2070</v>
      </c>
    </row>
    <row r="5173" spans="1:5" x14ac:dyDescent="0.2">
      <c r="A5173" t="s">
        <v>70</v>
      </c>
      <c r="B5173" t="s">
        <v>2049</v>
      </c>
    </row>
    <row r="5174" spans="1:5" x14ac:dyDescent="0.2">
      <c r="A5174" t="s">
        <v>70</v>
      </c>
      <c r="B5174" t="s">
        <v>2159</v>
      </c>
    </row>
    <row r="5175" spans="1:5" x14ac:dyDescent="0.2">
      <c r="A5175" t="s">
        <v>70</v>
      </c>
      <c r="B5175">
        <v>3</v>
      </c>
      <c r="C5175" t="s">
        <v>1617</v>
      </c>
    </row>
    <row r="5176" spans="1:5" x14ac:dyDescent="0.2">
      <c r="A5176" t="s">
        <v>57</v>
      </c>
      <c r="B5176">
        <v>24</v>
      </c>
      <c r="C5176">
        <f>-0.04/-0.12</f>
        <v>0.33333333333333337</v>
      </c>
    </row>
    <row r="5177" spans="1:5" x14ac:dyDescent="0.2">
      <c r="A5177" t="s">
        <v>57</v>
      </c>
      <c r="B5177">
        <v>23</v>
      </c>
      <c r="C5177">
        <f>-0.04/-0.12</f>
        <v>0.33333333333333337</v>
      </c>
    </row>
    <row r="5178" spans="1:5" x14ac:dyDescent="0.2">
      <c r="A5178" t="s">
        <v>57</v>
      </c>
      <c r="B5178">
        <v>26.3</v>
      </c>
      <c r="C5178" t="s">
        <v>1656</v>
      </c>
    </row>
    <row r="5179" spans="1:5" x14ac:dyDescent="0.2">
      <c r="A5179" t="s">
        <v>61</v>
      </c>
      <c r="B5179">
        <v>0.15</v>
      </c>
      <c r="C5179" t="s">
        <v>1593</v>
      </c>
      <c r="D5179" t="s">
        <v>1594</v>
      </c>
    </row>
    <row r="5180" spans="1:5" x14ac:dyDescent="0.2">
      <c r="A5180" t="s">
        <v>1605</v>
      </c>
      <c r="B5180">
        <v>9.5</v>
      </c>
      <c r="C5180">
        <v>0.5</v>
      </c>
    </row>
    <row r="5181" spans="1:5" x14ac:dyDescent="0.2">
      <c r="A5181" t="s">
        <v>1745</v>
      </c>
      <c r="B5181">
        <v>17.8</v>
      </c>
      <c r="C5181" t="s">
        <v>1585</v>
      </c>
    </row>
    <row r="5182" spans="1:5" x14ac:dyDescent="0.2">
      <c r="A5182" t="s">
        <v>59</v>
      </c>
      <c r="B5182" s="11">
        <v>42675</v>
      </c>
      <c r="C5182" t="s">
        <v>1588</v>
      </c>
      <c r="D5182">
        <v>16</v>
      </c>
      <c r="E5182" t="s">
        <v>2160</v>
      </c>
    </row>
    <row r="5183" spans="1:5" x14ac:dyDescent="0.2">
      <c r="A5183" t="s">
        <v>72</v>
      </c>
      <c r="B5183">
        <v>0.5</v>
      </c>
      <c r="C5183" t="s">
        <v>1584</v>
      </c>
    </row>
    <row r="5184" spans="1:5" x14ac:dyDescent="0.2">
      <c r="A5184" t="s">
        <v>55</v>
      </c>
      <c r="B5184">
        <v>7.7</v>
      </c>
      <c r="C5184">
        <v>0.5</v>
      </c>
    </row>
    <row r="5185" spans="1:4" x14ac:dyDescent="0.2">
      <c r="A5185" t="s">
        <v>173</v>
      </c>
      <c r="B5185">
        <v>2.2000000000000002</v>
      </c>
      <c r="C5185">
        <v>0.2</v>
      </c>
    </row>
    <row r="5186" spans="1:4" x14ac:dyDescent="0.2">
      <c r="A5186" t="s">
        <v>173</v>
      </c>
      <c r="B5186" t="s">
        <v>1981</v>
      </c>
    </row>
    <row r="5187" spans="1:4" x14ac:dyDescent="0.2">
      <c r="A5187" t="s">
        <v>277</v>
      </c>
    </row>
    <row r="5188" spans="1:4" x14ac:dyDescent="0.2">
      <c r="A5188" t="s">
        <v>70</v>
      </c>
      <c r="B5188">
        <v>9</v>
      </c>
      <c r="C5188" t="s">
        <v>1978</v>
      </c>
      <c r="D5188" t="s">
        <v>2161</v>
      </c>
    </row>
    <row r="5189" spans="1:4" x14ac:dyDescent="0.2">
      <c r="A5189" t="s">
        <v>1980</v>
      </c>
      <c r="B5189">
        <f>0.06/0.02</f>
        <v>3</v>
      </c>
    </row>
    <row r="5190" spans="1:4" x14ac:dyDescent="0.2">
      <c r="A5190" t="s">
        <v>118</v>
      </c>
      <c r="B5190" t="s">
        <v>1571</v>
      </c>
      <c r="C5190" t="s">
        <v>1655</v>
      </c>
      <c r="D5190">
        <v>6.3</v>
      </c>
    </row>
    <row r="5191" spans="1:4" x14ac:dyDescent="0.2">
      <c r="A5191" t="s">
        <v>50</v>
      </c>
      <c r="B5191" t="s">
        <v>2162</v>
      </c>
    </row>
    <row r="5192" spans="1:4" x14ac:dyDescent="0.2">
      <c r="A5192" t="s">
        <v>1605</v>
      </c>
      <c r="B5192" t="s">
        <v>2001</v>
      </c>
    </row>
    <row r="5193" spans="1:4" x14ac:dyDescent="0.2">
      <c r="A5193" t="s">
        <v>1605</v>
      </c>
      <c r="B5193" t="s">
        <v>2051</v>
      </c>
    </row>
    <row r="5194" spans="1:4" x14ac:dyDescent="0.2">
      <c r="A5194" t="s">
        <v>1605</v>
      </c>
      <c r="B5194" t="s">
        <v>2052</v>
      </c>
    </row>
    <row r="5195" spans="1:4" x14ac:dyDescent="0.2">
      <c r="A5195" t="s">
        <v>1605</v>
      </c>
      <c r="B5195" t="s">
        <v>2053</v>
      </c>
    </row>
    <row r="5196" spans="1:4" x14ac:dyDescent="0.2">
      <c r="A5196" t="s">
        <v>70</v>
      </c>
      <c r="B5196" t="s">
        <v>2003</v>
      </c>
    </row>
    <row r="5197" spans="1:4" x14ac:dyDescent="0.2">
      <c r="A5197" t="s">
        <v>70</v>
      </c>
      <c r="B5197" t="s">
        <v>2004</v>
      </c>
    </row>
    <row r="5198" spans="1:4" x14ac:dyDescent="0.2">
      <c r="A5198" t="s">
        <v>70</v>
      </c>
      <c r="B5198" t="s">
        <v>2005</v>
      </c>
    </row>
    <row r="5199" spans="1:4" x14ac:dyDescent="0.2">
      <c r="A5199" t="s">
        <v>70</v>
      </c>
      <c r="B5199" t="s">
        <v>2054</v>
      </c>
    </row>
    <row r="5200" spans="1:4" x14ac:dyDescent="0.2">
      <c r="A5200" t="s">
        <v>70</v>
      </c>
      <c r="B5200" t="s">
        <v>2151</v>
      </c>
    </row>
    <row r="5201" spans="1:6" x14ac:dyDescent="0.2">
      <c r="A5201" t="s">
        <v>70</v>
      </c>
      <c r="B5201" t="s">
        <v>2163</v>
      </c>
    </row>
    <row r="5202" spans="1:6" x14ac:dyDescent="0.2">
      <c r="A5202" t="s">
        <v>176</v>
      </c>
      <c r="B5202" t="s">
        <v>2009</v>
      </c>
    </row>
    <row r="5203" spans="1:6" x14ac:dyDescent="0.2">
      <c r="A5203" t="s">
        <v>176</v>
      </c>
      <c r="B5203" t="s">
        <v>2010</v>
      </c>
    </row>
    <row r="5204" spans="1:6" x14ac:dyDescent="0.2">
      <c r="A5204" t="s">
        <v>176</v>
      </c>
      <c r="B5204" t="s">
        <v>2017</v>
      </c>
    </row>
    <row r="5205" spans="1:6" x14ac:dyDescent="0.2">
      <c r="A5205" t="s">
        <v>118</v>
      </c>
      <c r="B5205" t="s">
        <v>2038</v>
      </c>
    </row>
    <row r="5206" spans="1:6" x14ac:dyDescent="0.2">
      <c r="A5206" t="s">
        <v>120</v>
      </c>
      <c r="B5206" t="s">
        <v>1702</v>
      </c>
    </row>
    <row r="5207" spans="1:6" x14ac:dyDescent="0.2">
      <c r="A5207" t="s">
        <v>1605</v>
      </c>
      <c r="B5207" t="s">
        <v>2002</v>
      </c>
    </row>
    <row r="5208" spans="1:6" x14ac:dyDescent="0.2">
      <c r="A5208" t="s">
        <v>1605</v>
      </c>
      <c r="B5208">
        <v>11</v>
      </c>
      <c r="C5208" t="s">
        <v>1585</v>
      </c>
    </row>
    <row r="5209" spans="1:6" x14ac:dyDescent="0.2">
      <c r="A5209" t="s">
        <v>388</v>
      </c>
      <c r="B5209">
        <v>12.2</v>
      </c>
      <c r="C5209">
        <v>0.2</v>
      </c>
    </row>
    <row r="5210" spans="1:6" x14ac:dyDescent="0.2">
      <c r="A5210" t="s">
        <v>59</v>
      </c>
      <c r="B5210" t="s">
        <v>1734</v>
      </c>
      <c r="C5210" t="s">
        <v>1123</v>
      </c>
      <c r="D5210">
        <v>1.5</v>
      </c>
      <c r="E5210" t="s">
        <v>1588</v>
      </c>
      <c r="F5210" t="s">
        <v>2164</v>
      </c>
    </row>
    <row r="5211" spans="1:6" x14ac:dyDescent="0.2">
      <c r="A5211" t="s">
        <v>114</v>
      </c>
      <c r="B5211">
        <v>48.5</v>
      </c>
      <c r="C5211">
        <v>-0.2</v>
      </c>
    </row>
    <row r="5212" spans="1:6" x14ac:dyDescent="0.2">
      <c r="A5212" t="s">
        <v>1605</v>
      </c>
      <c r="B5212">
        <v>2.67</v>
      </c>
      <c r="C5212" t="s">
        <v>1585</v>
      </c>
    </row>
    <row r="5213" spans="1:6" x14ac:dyDescent="0.2">
      <c r="A5213" t="s">
        <v>140</v>
      </c>
      <c r="B5213">
        <v>15.7</v>
      </c>
      <c r="C5213">
        <f>0.08/-0.05</f>
        <v>-1.5999999999999999</v>
      </c>
    </row>
    <row r="5214" spans="1:6" x14ac:dyDescent="0.2">
      <c r="A5214" t="s">
        <v>59</v>
      </c>
      <c r="B5214" t="s">
        <v>2165</v>
      </c>
      <c r="C5214">
        <v>0.03</v>
      </c>
    </row>
    <row r="5215" spans="1:6" x14ac:dyDescent="0.2">
      <c r="A5215" t="s">
        <v>55</v>
      </c>
      <c r="B5215">
        <v>13.5</v>
      </c>
      <c r="C5215">
        <v>0.5</v>
      </c>
    </row>
    <row r="5216" spans="1:6" x14ac:dyDescent="0.2">
      <c r="A5216" t="s">
        <v>50</v>
      </c>
      <c r="B5216" t="s">
        <v>2166</v>
      </c>
    </row>
    <row r="5217" spans="1:5" x14ac:dyDescent="0.2">
      <c r="A5217" t="s">
        <v>173</v>
      </c>
      <c r="B5217" t="s">
        <v>1984</v>
      </c>
    </row>
    <row r="5218" spans="1:5" x14ac:dyDescent="0.2">
      <c r="A5218" t="s">
        <v>173</v>
      </c>
      <c r="B5218" t="s">
        <v>1985</v>
      </c>
    </row>
    <row r="5219" spans="1:5" x14ac:dyDescent="0.2">
      <c r="A5219" t="s">
        <v>173</v>
      </c>
      <c r="B5219" t="s">
        <v>1986</v>
      </c>
    </row>
    <row r="5220" spans="1:5" x14ac:dyDescent="0.2">
      <c r="A5220" t="s">
        <v>173</v>
      </c>
      <c r="B5220" t="s">
        <v>1987</v>
      </c>
    </row>
    <row r="5221" spans="1:5" x14ac:dyDescent="0.2">
      <c r="A5221" t="s">
        <v>287</v>
      </c>
    </row>
    <row r="5222" spans="1:5" x14ac:dyDescent="0.2">
      <c r="A5222" t="s">
        <v>173</v>
      </c>
      <c r="B5222" t="s">
        <v>2167</v>
      </c>
    </row>
    <row r="5223" spans="1:5" x14ac:dyDescent="0.2">
      <c r="A5223" t="s">
        <v>70</v>
      </c>
      <c r="B5223" t="s">
        <v>2042</v>
      </c>
    </row>
    <row r="5224" spans="1:5" x14ac:dyDescent="0.2">
      <c r="A5224" t="s">
        <v>70</v>
      </c>
      <c r="B5224" t="s">
        <v>2048</v>
      </c>
    </row>
    <row r="5225" spans="1:5" x14ac:dyDescent="0.2">
      <c r="A5225" t="s">
        <v>70</v>
      </c>
      <c r="B5225" t="s">
        <v>2110</v>
      </c>
    </row>
    <row r="5226" spans="1:5" x14ac:dyDescent="0.2">
      <c r="A5226" t="s">
        <v>70</v>
      </c>
      <c r="B5226" t="s">
        <v>2168</v>
      </c>
    </row>
    <row r="5227" spans="1:5" x14ac:dyDescent="0.2">
      <c r="A5227" t="s">
        <v>283</v>
      </c>
    </row>
    <row r="5228" spans="1:5" x14ac:dyDescent="0.2">
      <c r="A5228" t="s">
        <v>176</v>
      </c>
      <c r="B5228" t="s">
        <v>2023</v>
      </c>
    </row>
    <row r="5229" spans="1:5" x14ac:dyDescent="0.2">
      <c r="A5229" t="s">
        <v>176</v>
      </c>
      <c r="B5229" t="s">
        <v>2169</v>
      </c>
    </row>
    <row r="5230" spans="1:5" x14ac:dyDescent="0.2">
      <c r="A5230" t="s">
        <v>176</v>
      </c>
      <c r="B5230">
        <v>30</v>
      </c>
      <c r="C5230">
        <v>-0.05</v>
      </c>
      <c r="D5230" t="s">
        <v>2170</v>
      </c>
    </row>
    <row r="5231" spans="1:5" x14ac:dyDescent="0.2">
      <c r="A5231" t="s">
        <v>118</v>
      </c>
      <c r="B5231" t="s">
        <v>1655</v>
      </c>
      <c r="C5231">
        <v>10</v>
      </c>
      <c r="D5231" t="s">
        <v>1620</v>
      </c>
      <c r="E5231">
        <v>25</v>
      </c>
    </row>
    <row r="5232" spans="1:5" x14ac:dyDescent="0.2">
      <c r="A5232" t="s">
        <v>120</v>
      </c>
      <c r="B5232">
        <v>0.15</v>
      </c>
      <c r="C5232" t="s">
        <v>1593</v>
      </c>
      <c r="D5232" t="s">
        <v>1594</v>
      </c>
    </row>
    <row r="5233" spans="1:3" x14ac:dyDescent="0.2">
      <c r="A5233" t="s">
        <v>50</v>
      </c>
      <c r="B5233">
        <v>41</v>
      </c>
      <c r="C5233">
        <f>-0.02/-0.2</f>
        <v>9.9999999999999992E-2</v>
      </c>
    </row>
    <row r="5234" spans="1:3" x14ac:dyDescent="0.2">
      <c r="A5234" t="s">
        <v>588</v>
      </c>
      <c r="B5234">
        <v>9</v>
      </c>
      <c r="C5234">
        <v>0.2</v>
      </c>
    </row>
    <row r="5235" spans="1:3" x14ac:dyDescent="0.2">
      <c r="A5235" t="s">
        <v>1605</v>
      </c>
      <c r="B5235">
        <v>7</v>
      </c>
      <c r="C5235" t="s">
        <v>1604</v>
      </c>
    </row>
    <row r="5236" spans="1:3" x14ac:dyDescent="0.2">
      <c r="A5236" t="s">
        <v>1605</v>
      </c>
      <c r="B5236">
        <v>18.600000000000001</v>
      </c>
      <c r="C5236">
        <v>0.2</v>
      </c>
    </row>
    <row r="5237" spans="1:3" x14ac:dyDescent="0.2">
      <c r="A5237" t="s">
        <v>1605</v>
      </c>
      <c r="B5237">
        <v>17.899999999999999</v>
      </c>
      <c r="C5237" t="s">
        <v>1606</v>
      </c>
    </row>
    <row r="5238" spans="1:3" x14ac:dyDescent="0.2">
      <c r="A5238" t="s">
        <v>1605</v>
      </c>
      <c r="B5238">
        <v>1.5</v>
      </c>
      <c r="C5238">
        <v>-0.05</v>
      </c>
    </row>
    <row r="5239" spans="1:3" x14ac:dyDescent="0.2">
      <c r="A5239" t="s">
        <v>1605</v>
      </c>
      <c r="B5239">
        <v>2.2000000000000002</v>
      </c>
      <c r="C5239" t="s">
        <v>1606</v>
      </c>
    </row>
    <row r="5240" spans="1:3" x14ac:dyDescent="0.2">
      <c r="A5240" t="s">
        <v>52</v>
      </c>
      <c r="B5240">
        <v>5.4</v>
      </c>
      <c r="C5240">
        <f>0.1/-0.05</f>
        <v>-2</v>
      </c>
    </row>
    <row r="5241" spans="1:3" x14ac:dyDescent="0.2">
      <c r="A5241" t="s">
        <v>70</v>
      </c>
      <c r="B5241">
        <v>23</v>
      </c>
      <c r="C5241">
        <f>0.04/0.12</f>
        <v>0.33333333333333337</v>
      </c>
    </row>
    <row r="5242" spans="1:3" x14ac:dyDescent="0.2">
      <c r="A5242" t="s">
        <v>2059</v>
      </c>
      <c r="B5242">
        <f>0.04/0.12</f>
        <v>0.33333333333333337</v>
      </c>
    </row>
    <row r="5243" spans="1:3" x14ac:dyDescent="0.2">
      <c r="A5243" t="s">
        <v>2029</v>
      </c>
      <c r="B5243">
        <f>0.02/0.06</f>
        <v>0.33333333333333337</v>
      </c>
    </row>
    <row r="5244" spans="1:3" x14ac:dyDescent="0.2">
      <c r="A5244" t="s">
        <v>2138</v>
      </c>
      <c r="B5244">
        <f>0.01/0.05</f>
        <v>0.19999999999999998</v>
      </c>
    </row>
    <row r="5245" spans="1:3" x14ac:dyDescent="0.2">
      <c r="A5245" t="s">
        <v>70</v>
      </c>
      <c r="B5245">
        <v>8.6999999999999993</v>
      </c>
      <c r="C5245">
        <v>-0.2</v>
      </c>
    </row>
    <row r="5246" spans="1:3" x14ac:dyDescent="0.2">
      <c r="A5246" t="s">
        <v>70</v>
      </c>
      <c r="B5246">
        <v>3.8</v>
      </c>
      <c r="C5246">
        <v>-0.1</v>
      </c>
    </row>
    <row r="5247" spans="1:3" x14ac:dyDescent="0.2">
      <c r="A5247" t="s">
        <v>57</v>
      </c>
      <c r="B5247">
        <v>24</v>
      </c>
      <c r="C5247">
        <f>-0.04/-0.12</f>
        <v>0.33333333333333337</v>
      </c>
    </row>
    <row r="5248" spans="1:3" x14ac:dyDescent="0.2">
      <c r="A5248" t="s">
        <v>207</v>
      </c>
      <c r="B5248">
        <v>23</v>
      </c>
      <c r="C5248">
        <f>-0.04/-0.12</f>
        <v>0.33333333333333337</v>
      </c>
    </row>
    <row r="5249" spans="1:4" x14ac:dyDescent="0.2">
      <c r="A5249" t="s">
        <v>649</v>
      </c>
      <c r="B5249">
        <v>26.4</v>
      </c>
      <c r="C5249">
        <f>-0.05/-0.2</f>
        <v>0.25</v>
      </c>
    </row>
    <row r="5250" spans="1:4" x14ac:dyDescent="0.2">
      <c r="A5250" t="s">
        <v>59</v>
      </c>
      <c r="B5250" t="s">
        <v>1932</v>
      </c>
    </row>
    <row r="5251" spans="1:4" x14ac:dyDescent="0.2">
      <c r="A5251" t="s">
        <v>120</v>
      </c>
      <c r="B5251">
        <v>0.1</v>
      </c>
    </row>
    <row r="5252" spans="1:4" x14ac:dyDescent="0.2">
      <c r="A5252" t="s">
        <v>61</v>
      </c>
      <c r="B5252">
        <v>0.15</v>
      </c>
      <c r="C5252" t="s">
        <v>1593</v>
      </c>
      <c r="D5252" t="s">
        <v>1659</v>
      </c>
    </row>
    <row r="5253" spans="1:4" x14ac:dyDescent="0.2">
      <c r="A5253" t="s">
        <v>118</v>
      </c>
      <c r="B5253" t="s">
        <v>1655</v>
      </c>
      <c r="C5253">
        <v>10</v>
      </c>
    </row>
    <row r="5254" spans="1:4" x14ac:dyDescent="0.2">
      <c r="A5254" t="s">
        <v>118</v>
      </c>
      <c r="B5254" t="s">
        <v>1655</v>
      </c>
      <c r="C5254">
        <v>25</v>
      </c>
    </row>
    <row r="5255" spans="1:4" x14ac:dyDescent="0.2">
      <c r="A5255" t="s">
        <v>173</v>
      </c>
      <c r="B5255">
        <v>2.2000000000000002</v>
      </c>
      <c r="C5255">
        <v>0.5</v>
      </c>
    </row>
    <row r="5256" spans="1:4" x14ac:dyDescent="0.2">
      <c r="A5256" t="s">
        <v>277</v>
      </c>
    </row>
    <row r="5257" spans="1:4" x14ac:dyDescent="0.2">
      <c r="A5257" t="s">
        <v>70</v>
      </c>
      <c r="B5257">
        <v>9</v>
      </c>
      <c r="C5257" t="s">
        <v>1978</v>
      </c>
      <c r="D5257" t="s">
        <v>1979</v>
      </c>
    </row>
    <row r="5258" spans="1:4" x14ac:dyDescent="0.2">
      <c r="A5258" t="s">
        <v>118</v>
      </c>
      <c r="B5258" t="s">
        <v>1571</v>
      </c>
      <c r="C5258" t="s">
        <v>1655</v>
      </c>
      <c r="D5258">
        <v>6.3</v>
      </c>
    </row>
    <row r="5259" spans="1:4" x14ac:dyDescent="0.2">
      <c r="A5259" t="s">
        <v>50</v>
      </c>
      <c r="B5259">
        <v>44.5</v>
      </c>
      <c r="C5259">
        <v>-0.2</v>
      </c>
    </row>
    <row r="5260" spans="1:4" x14ac:dyDescent="0.2">
      <c r="A5260" t="s">
        <v>588</v>
      </c>
      <c r="B5260">
        <v>8</v>
      </c>
      <c r="C5260">
        <v>-0.2</v>
      </c>
    </row>
    <row r="5261" spans="1:4" x14ac:dyDescent="0.2">
      <c r="A5261" t="s">
        <v>1605</v>
      </c>
      <c r="B5261">
        <v>12.5</v>
      </c>
      <c r="C5261" t="s">
        <v>1606</v>
      </c>
    </row>
    <row r="5262" spans="1:4" x14ac:dyDescent="0.2">
      <c r="A5262" t="s">
        <v>1605</v>
      </c>
      <c r="B5262">
        <v>16.2</v>
      </c>
      <c r="C5262" t="s">
        <v>2097</v>
      </c>
    </row>
    <row r="5263" spans="1:4" x14ac:dyDescent="0.2">
      <c r="A5263" t="s">
        <v>1605</v>
      </c>
      <c r="B5263">
        <v>22.5</v>
      </c>
      <c r="C5263" t="s">
        <v>1604</v>
      </c>
    </row>
    <row r="5264" spans="1:4" x14ac:dyDescent="0.2">
      <c r="A5264" t="s">
        <v>1605</v>
      </c>
      <c r="B5264">
        <v>2.5</v>
      </c>
      <c r="C5264" t="s">
        <v>1606</v>
      </c>
    </row>
    <row r="5265" spans="1:4" x14ac:dyDescent="0.2">
      <c r="A5265" t="s">
        <v>287</v>
      </c>
    </row>
    <row r="5266" spans="1:4" x14ac:dyDescent="0.2">
      <c r="A5266" t="s">
        <v>70</v>
      </c>
      <c r="B5266" t="s">
        <v>2042</v>
      </c>
    </row>
    <row r="5267" spans="1:4" x14ac:dyDescent="0.2">
      <c r="A5267" t="s">
        <v>70</v>
      </c>
      <c r="B5267" t="s">
        <v>2121</v>
      </c>
    </row>
    <row r="5268" spans="1:4" x14ac:dyDescent="0.2">
      <c r="A5268" t="s">
        <v>70</v>
      </c>
      <c r="B5268" t="s">
        <v>2065</v>
      </c>
    </row>
    <row r="5269" spans="1:4" x14ac:dyDescent="0.2">
      <c r="A5269" t="s">
        <v>70</v>
      </c>
      <c r="B5269" t="s">
        <v>1993</v>
      </c>
    </row>
    <row r="5270" spans="1:4" x14ac:dyDescent="0.2">
      <c r="A5270" t="s">
        <v>283</v>
      </c>
    </row>
    <row r="5271" spans="1:4" x14ac:dyDescent="0.2">
      <c r="A5271" t="s">
        <v>176</v>
      </c>
      <c r="B5271">
        <v>26</v>
      </c>
      <c r="C5271">
        <f>-0.04/-0.12</f>
        <v>0.33333333333333337</v>
      </c>
    </row>
    <row r="5272" spans="1:4" x14ac:dyDescent="0.2">
      <c r="A5272" t="s">
        <v>176</v>
      </c>
      <c r="B5272">
        <v>26</v>
      </c>
      <c r="C5272">
        <f>0.15/-0.2</f>
        <v>-0.74999999999999989</v>
      </c>
    </row>
    <row r="5273" spans="1:4" x14ac:dyDescent="0.2">
      <c r="A5273" t="s">
        <v>176</v>
      </c>
      <c r="B5273">
        <v>30</v>
      </c>
      <c r="C5273">
        <f>-0.05/-0.3</f>
        <v>0.16666666666666669</v>
      </c>
    </row>
    <row r="5274" spans="1:4" x14ac:dyDescent="0.2">
      <c r="A5274" t="s">
        <v>59</v>
      </c>
      <c r="B5274" t="s">
        <v>1671</v>
      </c>
      <c r="C5274" s="10">
        <v>45383</v>
      </c>
    </row>
    <row r="5275" spans="1:4" x14ac:dyDescent="0.2">
      <c r="A5275" t="s">
        <v>72</v>
      </c>
      <c r="B5275">
        <v>0.5</v>
      </c>
      <c r="C5275" t="s">
        <v>1621</v>
      </c>
      <c r="D5275">
        <v>0.2</v>
      </c>
    </row>
    <row r="5276" spans="1:4" x14ac:dyDescent="0.2">
      <c r="A5276" t="s">
        <v>118</v>
      </c>
      <c r="B5276" t="s">
        <v>1655</v>
      </c>
      <c r="C5276">
        <v>25</v>
      </c>
    </row>
    <row r="5277" spans="1:4" x14ac:dyDescent="0.2">
      <c r="A5277" t="s">
        <v>118</v>
      </c>
      <c r="B5277" t="s">
        <v>1655</v>
      </c>
      <c r="C5277">
        <v>10</v>
      </c>
    </row>
    <row r="5278" spans="1:4" x14ac:dyDescent="0.2">
      <c r="A5278" t="s">
        <v>61</v>
      </c>
      <c r="B5278">
        <v>0.15</v>
      </c>
      <c r="C5278" t="s">
        <v>1593</v>
      </c>
      <c r="D5278" t="s">
        <v>1594</v>
      </c>
    </row>
    <row r="5279" spans="1:4" x14ac:dyDescent="0.2">
      <c r="A5279" t="s">
        <v>61</v>
      </c>
      <c r="B5279">
        <v>0.15</v>
      </c>
      <c r="C5279" t="s">
        <v>1593</v>
      </c>
      <c r="D5279" t="s">
        <v>1594</v>
      </c>
    </row>
    <row r="5280" spans="1:4" x14ac:dyDescent="0.2">
      <c r="A5280" t="s">
        <v>1976</v>
      </c>
      <c r="B5280" t="s">
        <v>1708</v>
      </c>
      <c r="C5280" t="s">
        <v>1997</v>
      </c>
    </row>
    <row r="5281" spans="1:3" x14ac:dyDescent="0.2">
      <c r="A5281" t="s">
        <v>50</v>
      </c>
      <c r="B5281">
        <v>45.5</v>
      </c>
      <c r="C5281">
        <v>-0.2</v>
      </c>
    </row>
    <row r="5282" spans="1:3" x14ac:dyDescent="0.2">
      <c r="A5282" t="s">
        <v>588</v>
      </c>
      <c r="B5282" t="s">
        <v>1983</v>
      </c>
    </row>
    <row r="5283" spans="1:3" x14ac:dyDescent="0.2">
      <c r="A5283" t="s">
        <v>1605</v>
      </c>
      <c r="B5283" t="s">
        <v>1984</v>
      </c>
    </row>
    <row r="5284" spans="1:3" x14ac:dyDescent="0.2">
      <c r="A5284" t="s">
        <v>1605</v>
      </c>
      <c r="B5284">
        <v>16.2</v>
      </c>
      <c r="C5284">
        <v>0.2</v>
      </c>
    </row>
    <row r="5285" spans="1:3" x14ac:dyDescent="0.2">
      <c r="A5285" t="s">
        <v>1605</v>
      </c>
      <c r="B5285" t="s">
        <v>1986</v>
      </c>
    </row>
    <row r="5286" spans="1:3" x14ac:dyDescent="0.2">
      <c r="A5286" t="s">
        <v>1605</v>
      </c>
      <c r="B5286" t="s">
        <v>1899</v>
      </c>
    </row>
    <row r="5287" spans="1:3" x14ac:dyDescent="0.2">
      <c r="A5287" t="s">
        <v>70</v>
      </c>
      <c r="B5287" t="s">
        <v>2124</v>
      </c>
    </row>
    <row r="5288" spans="1:3" x14ac:dyDescent="0.2">
      <c r="A5288" t="s">
        <v>70</v>
      </c>
      <c r="B5288" t="s">
        <v>2125</v>
      </c>
    </row>
    <row r="5289" spans="1:3" x14ac:dyDescent="0.2">
      <c r="A5289" t="s">
        <v>70</v>
      </c>
      <c r="B5289" t="s">
        <v>2126</v>
      </c>
    </row>
    <row r="5290" spans="1:3" x14ac:dyDescent="0.2">
      <c r="A5290" t="s">
        <v>70</v>
      </c>
      <c r="B5290" t="s">
        <v>2171</v>
      </c>
    </row>
    <row r="5291" spans="1:3" x14ac:dyDescent="0.2">
      <c r="A5291" t="s">
        <v>70</v>
      </c>
      <c r="B5291" t="s">
        <v>1993</v>
      </c>
    </row>
    <row r="5292" spans="1:3" x14ac:dyDescent="0.2">
      <c r="A5292" t="s">
        <v>176</v>
      </c>
      <c r="B5292" t="s">
        <v>1994</v>
      </c>
    </row>
    <row r="5293" spans="1:3" x14ac:dyDescent="0.2">
      <c r="A5293" t="s">
        <v>207</v>
      </c>
      <c r="B5293" t="s">
        <v>2127</v>
      </c>
    </row>
    <row r="5294" spans="1:3" x14ac:dyDescent="0.2">
      <c r="A5294" t="s">
        <v>176</v>
      </c>
      <c r="B5294" t="s">
        <v>2068</v>
      </c>
    </row>
    <row r="5295" spans="1:3" x14ac:dyDescent="0.2">
      <c r="A5295" t="s">
        <v>649</v>
      </c>
      <c r="B5295" t="s">
        <v>2025</v>
      </c>
    </row>
    <row r="5296" spans="1:3" x14ac:dyDescent="0.2">
      <c r="A5296" t="s">
        <v>59</v>
      </c>
      <c r="B5296" t="s">
        <v>1923</v>
      </c>
      <c r="C5296" t="s">
        <v>1924</v>
      </c>
    </row>
    <row r="5297" spans="1:4" x14ac:dyDescent="0.2">
      <c r="A5297" t="s">
        <v>118</v>
      </c>
      <c r="B5297" t="s">
        <v>1655</v>
      </c>
      <c r="C5297">
        <v>25</v>
      </c>
    </row>
    <row r="5298" spans="1:4" x14ac:dyDescent="0.2">
      <c r="A5298" t="s">
        <v>118</v>
      </c>
      <c r="B5298" t="s">
        <v>1655</v>
      </c>
      <c r="C5298">
        <v>10</v>
      </c>
    </row>
    <row r="5299" spans="1:4" x14ac:dyDescent="0.2">
      <c r="A5299" t="s">
        <v>61</v>
      </c>
      <c r="B5299">
        <v>0.15</v>
      </c>
      <c r="C5299" t="s">
        <v>1593</v>
      </c>
      <c r="D5299" t="s">
        <v>1594</v>
      </c>
    </row>
    <row r="5300" spans="1:4" x14ac:dyDescent="0.2">
      <c r="A5300" t="s">
        <v>173</v>
      </c>
      <c r="B5300">
        <v>2.2000000000000002</v>
      </c>
      <c r="C5300">
        <v>0.2</v>
      </c>
    </row>
    <row r="5301" spans="1:4" x14ac:dyDescent="0.2">
      <c r="A5301" t="s">
        <v>173</v>
      </c>
      <c r="B5301" t="s">
        <v>1981</v>
      </c>
    </row>
    <row r="5302" spans="1:4" x14ac:dyDescent="0.2">
      <c r="A5302" t="s">
        <v>277</v>
      </c>
    </row>
    <row r="5303" spans="1:4" x14ac:dyDescent="0.2">
      <c r="A5303" t="s">
        <v>70</v>
      </c>
      <c r="B5303">
        <v>9</v>
      </c>
      <c r="C5303" t="s">
        <v>1978</v>
      </c>
      <c r="D5303" t="s">
        <v>1979</v>
      </c>
    </row>
    <row r="5304" spans="1:4" x14ac:dyDescent="0.2">
      <c r="A5304" t="s">
        <v>1980</v>
      </c>
      <c r="B5304">
        <f>0/6+0.02</f>
        <v>0.02</v>
      </c>
    </row>
    <row r="5305" spans="1:4" x14ac:dyDescent="0.2">
      <c r="A5305" t="s">
        <v>118</v>
      </c>
      <c r="B5305" t="s">
        <v>1571</v>
      </c>
      <c r="C5305" t="s">
        <v>1655</v>
      </c>
      <c r="D5305">
        <v>6.3</v>
      </c>
    </row>
    <row r="5306" spans="1:4" x14ac:dyDescent="0.2">
      <c r="A5306" t="s">
        <v>50</v>
      </c>
      <c r="B5306">
        <v>37.200000000000003</v>
      </c>
      <c r="C5306">
        <v>-0.2</v>
      </c>
    </row>
    <row r="5307" spans="1:4" x14ac:dyDescent="0.2">
      <c r="A5307" t="s">
        <v>588</v>
      </c>
      <c r="B5307">
        <v>9</v>
      </c>
      <c r="C5307">
        <v>0.2</v>
      </c>
    </row>
    <row r="5308" spans="1:4" x14ac:dyDescent="0.2">
      <c r="A5308" t="s">
        <v>1605</v>
      </c>
      <c r="B5308">
        <v>5.5</v>
      </c>
      <c r="C5308" t="s">
        <v>1606</v>
      </c>
    </row>
    <row r="5309" spans="1:4" x14ac:dyDescent="0.2">
      <c r="A5309" t="s">
        <v>1605</v>
      </c>
      <c r="B5309">
        <v>14.2</v>
      </c>
      <c r="C5309" t="s">
        <v>1604</v>
      </c>
    </row>
    <row r="5310" spans="1:4" x14ac:dyDescent="0.2">
      <c r="A5310" t="s">
        <v>1605</v>
      </c>
      <c r="B5310" t="s">
        <v>2047</v>
      </c>
    </row>
    <row r="5311" spans="1:4" x14ac:dyDescent="0.2">
      <c r="A5311" t="s">
        <v>1605</v>
      </c>
      <c r="B5311" t="s">
        <v>2052</v>
      </c>
    </row>
    <row r="5312" spans="1:4" x14ac:dyDescent="0.2">
      <c r="A5312" t="s">
        <v>2018</v>
      </c>
      <c r="B5312">
        <f>0.06/0.02</f>
        <v>3</v>
      </c>
    </row>
    <row r="5313" spans="1:4" x14ac:dyDescent="0.2">
      <c r="A5313" t="s">
        <v>290</v>
      </c>
    </row>
    <row r="5314" spans="1:4" x14ac:dyDescent="0.2">
      <c r="A5314" t="s">
        <v>70</v>
      </c>
      <c r="B5314" t="s">
        <v>2048</v>
      </c>
    </row>
    <row r="5315" spans="1:4" x14ac:dyDescent="0.2">
      <c r="A5315" t="s">
        <v>70</v>
      </c>
      <c r="B5315" t="s">
        <v>2049</v>
      </c>
    </row>
    <row r="5316" spans="1:4" x14ac:dyDescent="0.2">
      <c r="A5316" t="s">
        <v>70</v>
      </c>
      <c r="B5316">
        <v>3</v>
      </c>
      <c r="C5316" t="s">
        <v>1606</v>
      </c>
    </row>
    <row r="5317" spans="1:4" x14ac:dyDescent="0.2">
      <c r="A5317" t="s">
        <v>57</v>
      </c>
      <c r="B5317">
        <v>26.9</v>
      </c>
      <c r="C5317">
        <f>-0.04/-0.12</f>
        <v>0.33333333333333337</v>
      </c>
    </row>
    <row r="5318" spans="1:4" x14ac:dyDescent="0.2">
      <c r="A5318" t="s">
        <v>173</v>
      </c>
      <c r="B5318">
        <v>3.5</v>
      </c>
      <c r="C5318">
        <v>0.2</v>
      </c>
    </row>
    <row r="5319" spans="1:4" x14ac:dyDescent="0.2">
      <c r="A5319" t="s">
        <v>207</v>
      </c>
      <c r="B5319">
        <v>26</v>
      </c>
      <c r="C5319">
        <f>-0.04/-0.12</f>
        <v>0.33333333333333337</v>
      </c>
    </row>
    <row r="5320" spans="1:4" x14ac:dyDescent="0.2">
      <c r="A5320" t="s">
        <v>57</v>
      </c>
      <c r="B5320">
        <v>26</v>
      </c>
      <c r="C5320" t="s">
        <v>1604</v>
      </c>
    </row>
    <row r="5321" spans="1:4" x14ac:dyDescent="0.2">
      <c r="A5321" t="s">
        <v>57</v>
      </c>
      <c r="B5321">
        <v>30</v>
      </c>
      <c r="C5321">
        <f>-0.05/-0.3</f>
        <v>0.16666666666666669</v>
      </c>
    </row>
    <row r="5322" spans="1:4" x14ac:dyDescent="0.2">
      <c r="A5322" t="s">
        <v>61</v>
      </c>
      <c r="B5322">
        <v>0.15</v>
      </c>
      <c r="C5322" t="s">
        <v>1593</v>
      </c>
      <c r="D5322" t="s">
        <v>1594</v>
      </c>
    </row>
    <row r="5323" spans="1:4" x14ac:dyDescent="0.2">
      <c r="A5323" t="s">
        <v>61</v>
      </c>
      <c r="B5323">
        <v>0.15</v>
      </c>
      <c r="C5323" t="s">
        <v>1593</v>
      </c>
      <c r="D5323" t="s">
        <v>1594</v>
      </c>
    </row>
    <row r="5324" spans="1:4" x14ac:dyDescent="0.2">
      <c r="A5324" t="s">
        <v>1976</v>
      </c>
      <c r="B5324" t="s">
        <v>1708</v>
      </c>
      <c r="C5324" t="s">
        <v>1997</v>
      </c>
    </row>
    <row r="5325" spans="1:4" x14ac:dyDescent="0.2">
      <c r="A5325" t="s">
        <v>59</v>
      </c>
      <c r="B5325" t="s">
        <v>2077</v>
      </c>
      <c r="C5325" t="s">
        <v>2123</v>
      </c>
    </row>
    <row r="5326" spans="1:4" x14ac:dyDescent="0.2">
      <c r="A5326" t="s">
        <v>118</v>
      </c>
      <c r="B5326" t="s">
        <v>1655</v>
      </c>
      <c r="C5326">
        <v>25</v>
      </c>
    </row>
    <row r="5327" spans="1:4" x14ac:dyDescent="0.2">
      <c r="A5327" t="s">
        <v>118</v>
      </c>
      <c r="B5327" t="s">
        <v>1655</v>
      </c>
      <c r="C5327">
        <v>10</v>
      </c>
    </row>
    <row r="5328" spans="1:4" x14ac:dyDescent="0.2">
      <c r="A5328" t="s">
        <v>246</v>
      </c>
    </row>
    <row r="5329" spans="1:4" x14ac:dyDescent="0.2">
      <c r="A5329" t="s">
        <v>177</v>
      </c>
      <c r="B5329">
        <v>2</v>
      </c>
      <c r="C5329" t="s">
        <v>1732</v>
      </c>
    </row>
    <row r="5330" spans="1:4" x14ac:dyDescent="0.2">
      <c r="A5330" t="s">
        <v>1575</v>
      </c>
      <c r="B5330" t="s">
        <v>1576</v>
      </c>
      <c r="C5330" t="s">
        <v>1577</v>
      </c>
      <c r="D5330" t="s">
        <v>1578</v>
      </c>
    </row>
    <row r="5331" spans="1:4" x14ac:dyDescent="0.2">
      <c r="A5331" t="s">
        <v>882</v>
      </c>
      <c r="B5331" t="s">
        <v>1579</v>
      </c>
      <c r="C5331" t="s">
        <v>1580</v>
      </c>
    </row>
    <row r="5332" spans="1:4" x14ac:dyDescent="0.2">
      <c r="A5332" t="s">
        <v>1581</v>
      </c>
      <c r="B5332" t="s">
        <v>1576</v>
      </c>
      <c r="C5332" t="s">
        <v>1577</v>
      </c>
      <c r="D5332" t="s">
        <v>1582</v>
      </c>
    </row>
    <row r="5333" spans="1:4" x14ac:dyDescent="0.2">
      <c r="A5333" t="s">
        <v>1605</v>
      </c>
      <c r="B5333" t="s">
        <v>2172</v>
      </c>
    </row>
    <row r="5334" spans="1:4" x14ac:dyDescent="0.2">
      <c r="A5334" t="s">
        <v>598</v>
      </c>
      <c r="B5334">
        <v>7</v>
      </c>
      <c r="C5334">
        <v>1</v>
      </c>
    </row>
    <row r="5335" spans="1:4" x14ac:dyDescent="0.2">
      <c r="A5335" t="s">
        <v>177</v>
      </c>
      <c r="B5335" t="s">
        <v>2173</v>
      </c>
    </row>
    <row r="5336" spans="1:4" x14ac:dyDescent="0.2">
      <c r="A5336" t="s">
        <v>120</v>
      </c>
      <c r="B5336" t="s">
        <v>1571</v>
      </c>
      <c r="C5336">
        <v>0.02</v>
      </c>
    </row>
    <row r="5337" spans="1:4" x14ac:dyDescent="0.2">
      <c r="A5337" t="s">
        <v>352</v>
      </c>
    </row>
    <row r="5338" spans="1:4" x14ac:dyDescent="0.2">
      <c r="A5338" t="s">
        <v>140</v>
      </c>
      <c r="B5338">
        <v>15</v>
      </c>
      <c r="C5338">
        <v>0.2</v>
      </c>
    </row>
    <row r="5339" spans="1:4" x14ac:dyDescent="0.2">
      <c r="A5339" t="s">
        <v>77</v>
      </c>
      <c r="B5339">
        <v>60</v>
      </c>
      <c r="C5339" t="s">
        <v>78</v>
      </c>
      <c r="D5339" t="s">
        <v>2174</v>
      </c>
    </row>
    <row r="5340" spans="1:4" x14ac:dyDescent="0.2">
      <c r="A5340" t="s">
        <v>1595</v>
      </c>
      <c r="B5340" t="s">
        <v>1596</v>
      </c>
      <c r="C5340" t="s">
        <v>1597</v>
      </c>
    </row>
    <row r="5341" spans="1:4" x14ac:dyDescent="0.2">
      <c r="A5341" t="s">
        <v>1595</v>
      </c>
      <c r="B5341" t="s">
        <v>1598</v>
      </c>
      <c r="C5341" t="s">
        <v>1599</v>
      </c>
      <c r="D5341" t="s">
        <v>1597</v>
      </c>
    </row>
    <row r="5342" spans="1:4" x14ac:dyDescent="0.2">
      <c r="A5342" t="s">
        <v>50</v>
      </c>
      <c r="B5342">
        <v>45.5</v>
      </c>
      <c r="C5342">
        <v>0.1</v>
      </c>
    </row>
    <row r="5343" spans="1:4" x14ac:dyDescent="0.2">
      <c r="A5343" t="s">
        <v>52</v>
      </c>
      <c r="B5343" t="s">
        <v>2175</v>
      </c>
    </row>
    <row r="5344" spans="1:4" x14ac:dyDescent="0.2">
      <c r="A5344" t="s">
        <v>1605</v>
      </c>
      <c r="B5344" t="s">
        <v>2176</v>
      </c>
    </row>
    <row r="5345" spans="1:4" x14ac:dyDescent="0.2">
      <c r="A5345" t="s">
        <v>70</v>
      </c>
      <c r="B5345" t="s">
        <v>2177</v>
      </c>
    </row>
    <row r="5346" spans="1:4" x14ac:dyDescent="0.2">
      <c r="A5346" t="s">
        <v>59</v>
      </c>
      <c r="B5346" t="s">
        <v>2178</v>
      </c>
      <c r="C5346" t="s">
        <v>2179</v>
      </c>
    </row>
    <row r="5347" spans="1:4" x14ac:dyDescent="0.2">
      <c r="A5347" t="s">
        <v>2180</v>
      </c>
      <c r="B5347" t="s">
        <v>2181</v>
      </c>
    </row>
    <row r="5348" spans="1:4" x14ac:dyDescent="0.2">
      <c r="A5348" t="s">
        <v>176</v>
      </c>
      <c r="B5348" t="s">
        <v>2182</v>
      </c>
    </row>
    <row r="5349" spans="1:4" x14ac:dyDescent="0.2">
      <c r="A5349" t="s">
        <v>176</v>
      </c>
      <c r="B5349" t="s">
        <v>2183</v>
      </c>
    </row>
    <row r="5350" spans="1:4" x14ac:dyDescent="0.2">
      <c r="A5350" t="s">
        <v>176</v>
      </c>
      <c r="B5350" t="s">
        <v>2184</v>
      </c>
    </row>
    <row r="5351" spans="1:4" x14ac:dyDescent="0.2">
      <c r="A5351" t="s">
        <v>61</v>
      </c>
      <c r="B5351">
        <v>0.08</v>
      </c>
    </row>
    <row r="5352" spans="1:4" x14ac:dyDescent="0.2">
      <c r="A5352" t="s">
        <v>118</v>
      </c>
      <c r="B5352" t="s">
        <v>1619</v>
      </c>
      <c r="C5352">
        <v>3.2</v>
      </c>
    </row>
    <row r="5353" spans="1:4" x14ac:dyDescent="0.2">
      <c r="A5353" t="s">
        <v>1595</v>
      </c>
      <c r="B5353" t="s">
        <v>1596</v>
      </c>
      <c r="C5353" t="s">
        <v>1597</v>
      </c>
    </row>
    <row r="5354" spans="1:4" x14ac:dyDescent="0.2">
      <c r="A5354" t="s">
        <v>1595</v>
      </c>
      <c r="B5354" t="s">
        <v>1598</v>
      </c>
      <c r="C5354" t="s">
        <v>1599</v>
      </c>
      <c r="D5354" t="s">
        <v>1597</v>
      </c>
    </row>
    <row r="5355" spans="1:4" x14ac:dyDescent="0.2">
      <c r="A5355" t="s">
        <v>114</v>
      </c>
      <c r="B5355">
        <v>39</v>
      </c>
      <c r="C5355">
        <v>0.5</v>
      </c>
    </row>
    <row r="5356" spans="1:4" x14ac:dyDescent="0.2">
      <c r="A5356" t="s">
        <v>114</v>
      </c>
      <c r="B5356">
        <v>28</v>
      </c>
      <c r="C5356" t="s">
        <v>1585</v>
      </c>
    </row>
    <row r="5357" spans="1:4" x14ac:dyDescent="0.2">
      <c r="A5357" t="s">
        <v>52</v>
      </c>
      <c r="B5357">
        <v>10</v>
      </c>
      <c r="C5357" t="s">
        <v>1585</v>
      </c>
    </row>
    <row r="5358" spans="1:4" x14ac:dyDescent="0.2">
      <c r="A5358" t="s">
        <v>52</v>
      </c>
      <c r="B5358">
        <v>7</v>
      </c>
      <c r="C5358" t="s">
        <v>1585</v>
      </c>
    </row>
    <row r="5359" spans="1:4" x14ac:dyDescent="0.2">
      <c r="A5359" t="s">
        <v>52</v>
      </c>
      <c r="B5359">
        <v>2.1</v>
      </c>
      <c r="C5359">
        <v>0.2</v>
      </c>
    </row>
    <row r="5360" spans="1:4" x14ac:dyDescent="0.2">
      <c r="A5360" t="s">
        <v>57</v>
      </c>
      <c r="B5360">
        <v>6.25</v>
      </c>
      <c r="C5360">
        <v>-0.1</v>
      </c>
    </row>
    <row r="5361" spans="1:4" x14ac:dyDescent="0.2">
      <c r="A5361" t="s">
        <v>207</v>
      </c>
      <c r="B5361">
        <v>5</v>
      </c>
      <c r="C5361" t="s">
        <v>1585</v>
      </c>
    </row>
    <row r="5362" spans="1:4" x14ac:dyDescent="0.2">
      <c r="A5362" t="s">
        <v>207</v>
      </c>
      <c r="B5362">
        <v>6</v>
      </c>
      <c r="C5362">
        <f>-0.4/-0.6</f>
        <v>0.66666666666666674</v>
      </c>
    </row>
    <row r="5363" spans="1:4" x14ac:dyDescent="0.2">
      <c r="A5363" t="s">
        <v>520</v>
      </c>
      <c r="B5363">
        <v>0.5</v>
      </c>
      <c r="C5363">
        <v>-0.1</v>
      </c>
    </row>
    <row r="5364" spans="1:4" x14ac:dyDescent="0.2">
      <c r="A5364" t="s">
        <v>50</v>
      </c>
      <c r="B5364">
        <v>58</v>
      </c>
      <c r="C5364" t="s">
        <v>1726</v>
      </c>
    </row>
    <row r="5365" spans="1:4" x14ac:dyDescent="0.2">
      <c r="A5365" t="s">
        <v>52</v>
      </c>
      <c r="B5365">
        <v>7.5</v>
      </c>
      <c r="C5365" t="s">
        <v>1726</v>
      </c>
    </row>
    <row r="5366" spans="1:4" x14ac:dyDescent="0.2">
      <c r="A5366" t="s">
        <v>52</v>
      </c>
      <c r="B5366">
        <v>28.5</v>
      </c>
      <c r="C5366" t="s">
        <v>1604</v>
      </c>
    </row>
    <row r="5367" spans="1:4" x14ac:dyDescent="0.2">
      <c r="A5367" t="s">
        <v>52</v>
      </c>
      <c r="B5367">
        <v>31</v>
      </c>
      <c r="C5367">
        <v>-0.2</v>
      </c>
    </row>
    <row r="5368" spans="1:4" x14ac:dyDescent="0.2">
      <c r="A5368" t="s">
        <v>1605</v>
      </c>
      <c r="B5368">
        <v>0.25</v>
      </c>
      <c r="C5368" t="s">
        <v>1621</v>
      </c>
      <c r="D5368">
        <v>0.05</v>
      </c>
    </row>
    <row r="5369" spans="1:4" x14ac:dyDescent="0.2">
      <c r="A5369" t="s">
        <v>2117</v>
      </c>
      <c r="B5369">
        <v>1.55</v>
      </c>
      <c r="C5369" t="s">
        <v>1621</v>
      </c>
      <c r="D5369">
        <v>0.05</v>
      </c>
    </row>
    <row r="5370" spans="1:4" x14ac:dyDescent="0.2">
      <c r="A5370" t="s">
        <v>70</v>
      </c>
      <c r="B5370" t="s">
        <v>2185</v>
      </c>
    </row>
    <row r="5371" spans="1:4" x14ac:dyDescent="0.2">
      <c r="A5371" t="s">
        <v>70</v>
      </c>
      <c r="B5371" t="s">
        <v>2186</v>
      </c>
      <c r="C5371">
        <v>-0.2</v>
      </c>
    </row>
    <row r="5372" spans="1:4" x14ac:dyDescent="0.2">
      <c r="A5372" t="s">
        <v>70</v>
      </c>
      <c r="B5372">
        <v>18</v>
      </c>
      <c r="C5372" t="s">
        <v>1864</v>
      </c>
      <c r="D5372" t="s">
        <v>2187</v>
      </c>
    </row>
    <row r="5373" spans="1:4" x14ac:dyDescent="0.2">
      <c r="A5373" t="s">
        <v>1089</v>
      </c>
      <c r="B5373">
        <v>6.8</v>
      </c>
      <c r="C5373">
        <v>0.4</v>
      </c>
    </row>
    <row r="5374" spans="1:4" x14ac:dyDescent="0.2">
      <c r="A5374" t="s">
        <v>120</v>
      </c>
      <c r="B5374">
        <v>0.2</v>
      </c>
      <c r="C5374" t="s">
        <v>1593</v>
      </c>
      <c r="D5374" t="s">
        <v>1686</v>
      </c>
    </row>
    <row r="5375" spans="1:4" x14ac:dyDescent="0.2">
      <c r="A5375" t="s">
        <v>57</v>
      </c>
      <c r="B5375">
        <v>14</v>
      </c>
      <c r="C5375" t="s">
        <v>1604</v>
      </c>
    </row>
    <row r="5376" spans="1:4" x14ac:dyDescent="0.2">
      <c r="A5376" t="s">
        <v>57</v>
      </c>
      <c r="B5376">
        <v>22</v>
      </c>
      <c r="C5376" t="s">
        <v>1604</v>
      </c>
    </row>
    <row r="5377" spans="1:6" x14ac:dyDescent="0.2">
      <c r="A5377" t="s">
        <v>57</v>
      </c>
      <c r="B5377">
        <v>28</v>
      </c>
      <c r="C5377" t="s">
        <v>1864</v>
      </c>
    </row>
    <row r="5378" spans="1:6" x14ac:dyDescent="0.2">
      <c r="A5378" t="s">
        <v>131</v>
      </c>
      <c r="B5378" t="s">
        <v>2188</v>
      </c>
    </row>
    <row r="5379" spans="1:6" x14ac:dyDescent="0.2">
      <c r="A5379" t="s">
        <v>1089</v>
      </c>
      <c r="B5379" t="s">
        <v>2109</v>
      </c>
    </row>
    <row r="5380" spans="1:6" x14ac:dyDescent="0.2">
      <c r="A5380" t="s">
        <v>1089</v>
      </c>
      <c r="B5380" t="s">
        <v>2189</v>
      </c>
    </row>
    <row r="5381" spans="1:6" x14ac:dyDescent="0.2">
      <c r="A5381" t="s">
        <v>118</v>
      </c>
      <c r="B5381" t="s">
        <v>1655</v>
      </c>
      <c r="C5381">
        <v>16</v>
      </c>
    </row>
    <row r="5382" spans="1:6" x14ac:dyDescent="0.2">
      <c r="A5382" t="s">
        <v>259</v>
      </c>
    </row>
    <row r="5383" spans="1:6" x14ac:dyDescent="0.2">
      <c r="A5383" t="s">
        <v>2190</v>
      </c>
      <c r="B5383" t="s">
        <v>2191</v>
      </c>
      <c r="C5383" t="s">
        <v>120</v>
      </c>
      <c r="D5383">
        <v>0.05</v>
      </c>
      <c r="E5383" t="s">
        <v>1593</v>
      </c>
      <c r="F5383" t="s">
        <v>1594</v>
      </c>
    </row>
    <row r="5384" spans="1:6" x14ac:dyDescent="0.2">
      <c r="A5384" t="s">
        <v>57</v>
      </c>
      <c r="B5384">
        <v>18.399999999999999</v>
      </c>
      <c r="C5384">
        <v>-0.3</v>
      </c>
    </row>
    <row r="5385" spans="1:6" x14ac:dyDescent="0.2">
      <c r="A5385" t="s">
        <v>1909</v>
      </c>
      <c r="B5385">
        <v>5.5</v>
      </c>
      <c r="C5385" t="s">
        <v>1800</v>
      </c>
    </row>
    <row r="5386" spans="1:6" x14ac:dyDescent="0.2">
      <c r="A5386" t="s">
        <v>2192</v>
      </c>
      <c r="B5386" t="s">
        <v>1585</v>
      </c>
    </row>
    <row r="5387" spans="1:6" x14ac:dyDescent="0.2">
      <c r="A5387" t="s">
        <v>70</v>
      </c>
      <c r="B5387">
        <v>11</v>
      </c>
      <c r="C5387" t="s">
        <v>1585</v>
      </c>
    </row>
    <row r="5388" spans="1:6" x14ac:dyDescent="0.2">
      <c r="A5388" t="s">
        <v>173</v>
      </c>
      <c r="B5388">
        <v>13.5</v>
      </c>
      <c r="C5388" t="s">
        <v>1585</v>
      </c>
    </row>
    <row r="5389" spans="1:6" x14ac:dyDescent="0.2">
      <c r="A5389" t="s">
        <v>173</v>
      </c>
      <c r="B5389">
        <v>35.5</v>
      </c>
      <c r="C5389" t="s">
        <v>1585</v>
      </c>
    </row>
    <row r="5390" spans="1:6" x14ac:dyDescent="0.2">
      <c r="A5390" t="s">
        <v>197</v>
      </c>
      <c r="B5390">
        <v>0.5</v>
      </c>
      <c r="C5390" t="s">
        <v>2193</v>
      </c>
    </row>
    <row r="5391" spans="1:6" x14ac:dyDescent="0.2">
      <c r="A5391" t="s">
        <v>197</v>
      </c>
      <c r="B5391">
        <v>0.5</v>
      </c>
      <c r="C5391" t="s">
        <v>2194</v>
      </c>
    </row>
    <row r="5392" spans="1:6" x14ac:dyDescent="0.2">
      <c r="A5392" t="s">
        <v>50</v>
      </c>
      <c r="B5392">
        <v>20.5</v>
      </c>
      <c r="C5392">
        <v>-0.1</v>
      </c>
    </row>
    <row r="5393" spans="1:7" x14ac:dyDescent="0.2">
      <c r="A5393" t="s">
        <v>52</v>
      </c>
      <c r="B5393">
        <v>3</v>
      </c>
      <c r="C5393" t="s">
        <v>1606</v>
      </c>
    </row>
    <row r="5394" spans="1:7" x14ac:dyDescent="0.2">
      <c r="A5394" t="s">
        <v>52</v>
      </c>
      <c r="B5394">
        <v>7.5</v>
      </c>
      <c r="C5394">
        <v>0.1</v>
      </c>
    </row>
    <row r="5395" spans="1:7" x14ac:dyDescent="0.2">
      <c r="A5395" t="s">
        <v>52</v>
      </c>
      <c r="B5395">
        <v>5</v>
      </c>
      <c r="C5395" t="s">
        <v>1606</v>
      </c>
    </row>
    <row r="5396" spans="1:7" x14ac:dyDescent="0.2">
      <c r="A5396" t="s">
        <v>57</v>
      </c>
      <c r="B5396">
        <v>30.8</v>
      </c>
      <c r="C5396" t="s">
        <v>1606</v>
      </c>
    </row>
    <row r="5397" spans="1:7" x14ac:dyDescent="0.2">
      <c r="A5397" t="s">
        <v>2195</v>
      </c>
      <c r="B5397">
        <v>30</v>
      </c>
      <c r="C5397">
        <v>-0.1</v>
      </c>
    </row>
    <row r="5398" spans="1:7" x14ac:dyDescent="0.2">
      <c r="A5398" t="s">
        <v>57</v>
      </c>
      <c r="B5398">
        <v>29.8</v>
      </c>
      <c r="C5398" t="s">
        <v>1656</v>
      </c>
    </row>
    <row r="5399" spans="1:7" x14ac:dyDescent="0.2">
      <c r="A5399" t="s">
        <v>140</v>
      </c>
      <c r="B5399">
        <v>30</v>
      </c>
      <c r="C5399" t="s">
        <v>1606</v>
      </c>
    </row>
    <row r="5400" spans="1:7" x14ac:dyDescent="0.2">
      <c r="A5400" t="s">
        <v>140</v>
      </c>
      <c r="B5400">
        <v>30.3</v>
      </c>
      <c r="C5400" t="s">
        <v>1606</v>
      </c>
    </row>
    <row r="5401" spans="1:7" x14ac:dyDescent="0.2">
      <c r="A5401" t="s">
        <v>140</v>
      </c>
      <c r="B5401">
        <v>28.5</v>
      </c>
      <c r="C5401" t="s">
        <v>1606</v>
      </c>
      <c r="D5401" t="s">
        <v>2196</v>
      </c>
    </row>
    <row r="5402" spans="1:7" x14ac:dyDescent="0.2">
      <c r="A5402" t="s">
        <v>70</v>
      </c>
      <c r="B5402">
        <v>27.1</v>
      </c>
      <c r="C5402">
        <v>0.1</v>
      </c>
    </row>
    <row r="5403" spans="1:7" x14ac:dyDescent="0.2">
      <c r="A5403" t="s">
        <v>2197</v>
      </c>
      <c r="B5403">
        <v>0.1</v>
      </c>
      <c r="C5403">
        <v>-0.75</v>
      </c>
    </row>
    <row r="5404" spans="1:7" x14ac:dyDescent="0.2">
      <c r="A5404" t="s">
        <v>2197</v>
      </c>
      <c r="B5404">
        <v>0.1</v>
      </c>
      <c r="C5404">
        <v>-0.5</v>
      </c>
    </row>
    <row r="5405" spans="1:7" x14ac:dyDescent="0.2">
      <c r="A5405" t="s">
        <v>59</v>
      </c>
      <c r="B5405" t="s">
        <v>1841</v>
      </c>
      <c r="C5405">
        <v>28</v>
      </c>
      <c r="D5405" t="s">
        <v>1123</v>
      </c>
      <c r="E5405">
        <v>0.5</v>
      </c>
      <c r="F5405" t="s">
        <v>1588</v>
      </c>
      <c r="G5405" t="s">
        <v>1808</v>
      </c>
    </row>
    <row r="5406" spans="1:7" x14ac:dyDescent="0.2">
      <c r="A5406" t="s">
        <v>59</v>
      </c>
      <c r="B5406" t="s">
        <v>1841</v>
      </c>
      <c r="C5406">
        <v>28</v>
      </c>
      <c r="D5406" t="s">
        <v>1123</v>
      </c>
      <c r="E5406">
        <v>0.75</v>
      </c>
      <c r="F5406" t="s">
        <v>1588</v>
      </c>
      <c r="G5406" t="s">
        <v>1808</v>
      </c>
    </row>
    <row r="5407" spans="1:7" x14ac:dyDescent="0.2">
      <c r="A5407" t="s">
        <v>52</v>
      </c>
      <c r="B5407">
        <v>5.3</v>
      </c>
      <c r="C5407" t="s">
        <v>1606</v>
      </c>
    </row>
    <row r="5408" spans="1:7" x14ac:dyDescent="0.2">
      <c r="A5408" t="s">
        <v>52</v>
      </c>
      <c r="B5408">
        <v>7.5</v>
      </c>
      <c r="C5408" t="s">
        <v>1606</v>
      </c>
    </row>
    <row r="5409" spans="1:5" x14ac:dyDescent="0.2">
      <c r="A5409" t="s">
        <v>52</v>
      </c>
      <c r="B5409">
        <v>13.5</v>
      </c>
      <c r="C5409">
        <v>-0.1</v>
      </c>
    </row>
    <row r="5410" spans="1:5" x14ac:dyDescent="0.2">
      <c r="A5410" t="s">
        <v>52</v>
      </c>
      <c r="B5410">
        <v>15</v>
      </c>
      <c r="C5410" t="s">
        <v>1639</v>
      </c>
      <c r="D5410">
        <v>0.1</v>
      </c>
    </row>
    <row r="5411" spans="1:5" x14ac:dyDescent="0.2">
      <c r="A5411" t="s">
        <v>120</v>
      </c>
      <c r="B5411" t="s">
        <v>1571</v>
      </c>
      <c r="C5411">
        <v>0.1</v>
      </c>
    </row>
    <row r="5412" spans="1:5" x14ac:dyDescent="0.2">
      <c r="A5412" t="s">
        <v>79</v>
      </c>
    </row>
    <row r="5413" spans="1:5" x14ac:dyDescent="0.2">
      <c r="A5413" t="s">
        <v>52</v>
      </c>
      <c r="B5413">
        <v>7.5</v>
      </c>
      <c r="C5413" t="s">
        <v>1639</v>
      </c>
      <c r="D5413">
        <v>0.1</v>
      </c>
    </row>
    <row r="5414" spans="1:5" x14ac:dyDescent="0.2">
      <c r="A5414" t="s">
        <v>59</v>
      </c>
      <c r="B5414" t="s">
        <v>2198</v>
      </c>
      <c r="C5414" t="s">
        <v>2199</v>
      </c>
      <c r="D5414" t="s">
        <v>2191</v>
      </c>
      <c r="E5414" t="s">
        <v>2200</v>
      </c>
    </row>
    <row r="5415" spans="1:5" x14ac:dyDescent="0.2">
      <c r="A5415" t="s">
        <v>2201</v>
      </c>
      <c r="B5415" t="s">
        <v>1835</v>
      </c>
      <c r="C5415" t="s">
        <v>2202</v>
      </c>
      <c r="D5415" t="s">
        <v>2203</v>
      </c>
    </row>
    <row r="5416" spans="1:5" x14ac:dyDescent="0.2">
      <c r="A5416" t="s">
        <v>1575</v>
      </c>
      <c r="B5416" t="s">
        <v>1576</v>
      </c>
      <c r="C5416" t="s">
        <v>1577</v>
      </c>
      <c r="D5416" t="s">
        <v>1578</v>
      </c>
    </row>
    <row r="5417" spans="1:5" x14ac:dyDescent="0.2">
      <c r="A5417" t="s">
        <v>882</v>
      </c>
      <c r="B5417" t="s">
        <v>1579</v>
      </c>
      <c r="C5417" t="s">
        <v>1580</v>
      </c>
    </row>
    <row r="5418" spans="1:5" x14ac:dyDescent="0.2">
      <c r="A5418" t="s">
        <v>487</v>
      </c>
      <c r="B5418" t="s">
        <v>1576</v>
      </c>
      <c r="C5418" t="s">
        <v>1577</v>
      </c>
      <c r="D5418" s="8">
        <v>37415</v>
      </c>
    </row>
    <row r="5419" spans="1:5" x14ac:dyDescent="0.2">
      <c r="A5419" t="s">
        <v>1595</v>
      </c>
      <c r="B5419" t="s">
        <v>1596</v>
      </c>
      <c r="C5419" t="s">
        <v>1597</v>
      </c>
    </row>
    <row r="5420" spans="1:5" x14ac:dyDescent="0.2">
      <c r="A5420" t="s">
        <v>1595</v>
      </c>
      <c r="B5420" t="s">
        <v>1598</v>
      </c>
      <c r="C5420" t="s">
        <v>1599</v>
      </c>
      <c r="D5420" t="s">
        <v>1597</v>
      </c>
    </row>
    <row r="5421" spans="1:5" x14ac:dyDescent="0.2">
      <c r="A5421" t="s">
        <v>50</v>
      </c>
      <c r="B5421">
        <v>58</v>
      </c>
      <c r="C5421" t="s">
        <v>2204</v>
      </c>
    </row>
    <row r="5422" spans="1:5" x14ac:dyDescent="0.2">
      <c r="A5422" t="s">
        <v>52</v>
      </c>
      <c r="B5422" s="10">
        <v>45419</v>
      </c>
      <c r="C5422" t="s">
        <v>2204</v>
      </c>
    </row>
    <row r="5423" spans="1:5" x14ac:dyDescent="0.2">
      <c r="A5423" t="s">
        <v>52</v>
      </c>
      <c r="B5423" s="10">
        <v>45440</v>
      </c>
      <c r="C5423" t="s">
        <v>2102</v>
      </c>
    </row>
    <row r="5424" spans="1:5" x14ac:dyDescent="0.2">
      <c r="A5424" t="s">
        <v>52</v>
      </c>
      <c r="B5424">
        <v>31</v>
      </c>
      <c r="C5424" t="s">
        <v>2096</v>
      </c>
    </row>
    <row r="5425" spans="1:4" x14ac:dyDescent="0.2">
      <c r="A5425" t="s">
        <v>1605</v>
      </c>
      <c r="B5425" s="10">
        <v>45532</v>
      </c>
      <c r="C5425" t="s">
        <v>2097</v>
      </c>
    </row>
    <row r="5426" spans="1:4" x14ac:dyDescent="0.2">
      <c r="A5426" t="s">
        <v>2117</v>
      </c>
      <c r="B5426" s="10">
        <v>45506</v>
      </c>
      <c r="C5426" t="s">
        <v>2097</v>
      </c>
    </row>
    <row r="5427" spans="1:4" x14ac:dyDescent="0.2">
      <c r="A5427" t="s">
        <v>70</v>
      </c>
      <c r="B5427">
        <v>5.5</v>
      </c>
      <c r="C5427" t="s">
        <v>2103</v>
      </c>
    </row>
    <row r="5428" spans="1:4" x14ac:dyDescent="0.2">
      <c r="A5428" t="s">
        <v>70</v>
      </c>
      <c r="B5428">
        <v>15</v>
      </c>
      <c r="C5428" t="s">
        <v>1864</v>
      </c>
    </row>
    <row r="5429" spans="1:4" x14ac:dyDescent="0.2">
      <c r="A5429" t="s">
        <v>70</v>
      </c>
      <c r="B5429" s="10">
        <v>45491</v>
      </c>
      <c r="C5429" t="s">
        <v>1742</v>
      </c>
    </row>
    <row r="5430" spans="1:4" x14ac:dyDescent="0.2">
      <c r="A5430" t="s">
        <v>140</v>
      </c>
      <c r="B5430" s="10">
        <v>45510</v>
      </c>
      <c r="C5430" t="s">
        <v>2205</v>
      </c>
    </row>
    <row r="5431" spans="1:4" x14ac:dyDescent="0.2">
      <c r="A5431" t="s">
        <v>120</v>
      </c>
      <c r="B5431" t="s">
        <v>2206</v>
      </c>
    </row>
    <row r="5432" spans="1:4" x14ac:dyDescent="0.2">
      <c r="A5432" t="s">
        <v>57</v>
      </c>
      <c r="B5432">
        <v>14</v>
      </c>
      <c r="C5432" t="s">
        <v>2102</v>
      </c>
    </row>
    <row r="5433" spans="1:4" x14ac:dyDescent="0.2">
      <c r="A5433" t="s">
        <v>57</v>
      </c>
      <c r="B5433" s="10">
        <v>45526</v>
      </c>
      <c r="C5433" t="s">
        <v>2102</v>
      </c>
    </row>
    <row r="5434" spans="1:4" x14ac:dyDescent="0.2">
      <c r="A5434" t="s">
        <v>57</v>
      </c>
      <c r="B5434">
        <v>28</v>
      </c>
      <c r="C5434" t="s">
        <v>1866</v>
      </c>
    </row>
    <row r="5435" spans="1:4" x14ac:dyDescent="0.2">
      <c r="A5435" t="s">
        <v>131</v>
      </c>
      <c r="B5435">
        <v>13</v>
      </c>
      <c r="C5435" t="s">
        <v>2102</v>
      </c>
    </row>
    <row r="5436" spans="1:4" x14ac:dyDescent="0.2">
      <c r="A5436" t="s">
        <v>140</v>
      </c>
      <c r="B5436">
        <v>10</v>
      </c>
      <c r="C5436" t="s">
        <v>2102</v>
      </c>
    </row>
    <row r="5437" spans="1:4" x14ac:dyDescent="0.2">
      <c r="A5437" t="s">
        <v>140</v>
      </c>
      <c r="B5437" s="10">
        <v>45403</v>
      </c>
      <c r="C5437" t="s">
        <v>2103</v>
      </c>
    </row>
    <row r="5438" spans="1:4" x14ac:dyDescent="0.2">
      <c r="A5438" t="s">
        <v>207</v>
      </c>
      <c r="B5438">
        <v>27</v>
      </c>
      <c r="C5438" t="s">
        <v>1604</v>
      </c>
    </row>
    <row r="5439" spans="1:4" x14ac:dyDescent="0.2">
      <c r="A5439" t="s">
        <v>131</v>
      </c>
      <c r="B5439">
        <v>4</v>
      </c>
      <c r="C5439" t="s">
        <v>1606</v>
      </c>
    </row>
    <row r="5440" spans="1:4" x14ac:dyDescent="0.2">
      <c r="A5440" t="s">
        <v>117</v>
      </c>
      <c r="B5440" t="s">
        <v>1635</v>
      </c>
      <c r="C5440" t="s">
        <v>1593</v>
      </c>
      <c r="D5440" t="s">
        <v>1594</v>
      </c>
    </row>
    <row r="5441" spans="1:4" x14ac:dyDescent="0.2">
      <c r="A5441" t="s">
        <v>120</v>
      </c>
      <c r="B5441" t="s">
        <v>1635</v>
      </c>
      <c r="C5441" t="s">
        <v>1593</v>
      </c>
      <c r="D5441" t="s">
        <v>1594</v>
      </c>
    </row>
    <row r="5442" spans="1:4" x14ac:dyDescent="0.2">
      <c r="A5442" t="s">
        <v>259</v>
      </c>
    </row>
    <row r="5443" spans="1:4" x14ac:dyDescent="0.2">
      <c r="A5443" t="s">
        <v>118</v>
      </c>
      <c r="B5443" t="s">
        <v>1655</v>
      </c>
      <c r="C5443">
        <v>16</v>
      </c>
    </row>
    <row r="5444" spans="1:4" x14ac:dyDescent="0.2">
      <c r="A5444" t="s">
        <v>359</v>
      </c>
    </row>
    <row r="5445" spans="1:4" x14ac:dyDescent="0.2">
      <c r="A5445" t="s">
        <v>360</v>
      </c>
    </row>
    <row r="5446" spans="1:4" x14ac:dyDescent="0.2">
      <c r="A5446" t="s">
        <v>114</v>
      </c>
      <c r="B5446">
        <v>60</v>
      </c>
      <c r="C5446">
        <v>-0.3</v>
      </c>
    </row>
    <row r="5447" spans="1:4" x14ac:dyDescent="0.2">
      <c r="A5447" t="s">
        <v>1605</v>
      </c>
      <c r="B5447">
        <v>11</v>
      </c>
      <c r="C5447" t="s">
        <v>1585</v>
      </c>
    </row>
    <row r="5448" spans="1:4" x14ac:dyDescent="0.2">
      <c r="A5448" t="s">
        <v>2207</v>
      </c>
      <c r="B5448" t="s">
        <v>2208</v>
      </c>
    </row>
    <row r="5449" spans="1:4" x14ac:dyDescent="0.2">
      <c r="A5449" t="s">
        <v>70</v>
      </c>
      <c r="B5449">
        <v>0.8</v>
      </c>
      <c r="C5449" t="s">
        <v>1868</v>
      </c>
      <c r="D5449" t="s">
        <v>2209</v>
      </c>
    </row>
    <row r="5450" spans="1:4" x14ac:dyDescent="0.2">
      <c r="A5450" t="s">
        <v>2210</v>
      </c>
      <c r="B5450" t="s">
        <v>2211</v>
      </c>
    </row>
    <row r="5451" spans="1:4" x14ac:dyDescent="0.2">
      <c r="A5451" t="s">
        <v>131</v>
      </c>
      <c r="B5451">
        <v>2.2000000000000002</v>
      </c>
      <c r="C5451">
        <v>0.2</v>
      </c>
    </row>
    <row r="5452" spans="1:4" x14ac:dyDescent="0.2">
      <c r="A5452" t="s">
        <v>2212</v>
      </c>
      <c r="B5452" t="s">
        <v>1868</v>
      </c>
      <c r="C5452" t="s">
        <v>2209</v>
      </c>
    </row>
    <row r="5453" spans="1:4" x14ac:dyDescent="0.2">
      <c r="A5453" t="s">
        <v>140</v>
      </c>
      <c r="B5453">
        <v>16</v>
      </c>
      <c r="C5453">
        <v>-0.06</v>
      </c>
    </row>
    <row r="5454" spans="1:4" x14ac:dyDescent="0.2">
      <c r="A5454" t="s">
        <v>50</v>
      </c>
      <c r="B5454">
        <v>60.2</v>
      </c>
      <c r="C5454">
        <v>-0.2</v>
      </c>
    </row>
    <row r="5455" spans="1:4" x14ac:dyDescent="0.2">
      <c r="A5455" t="s">
        <v>52</v>
      </c>
      <c r="B5455">
        <v>55.75</v>
      </c>
      <c r="C5455">
        <v>-0.3</v>
      </c>
    </row>
    <row r="5456" spans="1:4" x14ac:dyDescent="0.2">
      <c r="A5456" t="s">
        <v>52</v>
      </c>
      <c r="B5456">
        <v>38.25</v>
      </c>
      <c r="C5456">
        <v>-0.3</v>
      </c>
    </row>
    <row r="5457" spans="1:5" x14ac:dyDescent="0.2">
      <c r="A5457" t="s">
        <v>52</v>
      </c>
      <c r="B5457">
        <v>20.85</v>
      </c>
      <c r="C5457">
        <v>-0.2</v>
      </c>
    </row>
    <row r="5458" spans="1:5" x14ac:dyDescent="0.2">
      <c r="A5458" t="s">
        <v>52</v>
      </c>
      <c r="B5458">
        <v>40.549999999999997</v>
      </c>
      <c r="C5458">
        <v>-0.2</v>
      </c>
    </row>
    <row r="5459" spans="1:5" x14ac:dyDescent="0.2">
      <c r="A5459" t="s">
        <v>131</v>
      </c>
      <c r="B5459">
        <v>5</v>
      </c>
      <c r="C5459">
        <v>0.3</v>
      </c>
    </row>
    <row r="5460" spans="1:5" x14ac:dyDescent="0.2">
      <c r="A5460" t="s">
        <v>131</v>
      </c>
      <c r="B5460">
        <v>3</v>
      </c>
      <c r="C5460">
        <v>0.2</v>
      </c>
    </row>
    <row r="5461" spans="1:5" x14ac:dyDescent="0.2">
      <c r="A5461" t="s">
        <v>207</v>
      </c>
      <c r="B5461">
        <v>12</v>
      </c>
      <c r="C5461" t="s">
        <v>1866</v>
      </c>
    </row>
    <row r="5462" spans="1:5" x14ac:dyDescent="0.2">
      <c r="A5462" t="s">
        <v>207</v>
      </c>
      <c r="B5462">
        <v>14.5</v>
      </c>
      <c r="C5462">
        <v>-0.1</v>
      </c>
    </row>
    <row r="5463" spans="1:5" x14ac:dyDescent="0.2">
      <c r="A5463" t="s">
        <v>131</v>
      </c>
      <c r="B5463">
        <v>53.75</v>
      </c>
      <c r="C5463" t="s">
        <v>1606</v>
      </c>
    </row>
    <row r="5464" spans="1:5" x14ac:dyDescent="0.2">
      <c r="A5464" t="s">
        <v>140</v>
      </c>
      <c r="B5464">
        <v>15.36</v>
      </c>
      <c r="C5464" t="s">
        <v>2213</v>
      </c>
    </row>
    <row r="5465" spans="1:5" x14ac:dyDescent="0.2">
      <c r="A5465" t="s">
        <v>140</v>
      </c>
      <c r="B5465">
        <v>14.4</v>
      </c>
      <c r="C5465">
        <v>-0.2</v>
      </c>
    </row>
    <row r="5466" spans="1:5" x14ac:dyDescent="0.2">
      <c r="A5466" t="s">
        <v>70</v>
      </c>
      <c r="B5466">
        <v>0.84</v>
      </c>
      <c r="C5466">
        <v>0.1</v>
      </c>
    </row>
    <row r="5467" spans="1:5" x14ac:dyDescent="0.2">
      <c r="A5467" t="s">
        <v>70</v>
      </c>
      <c r="B5467">
        <v>7</v>
      </c>
      <c r="C5467" t="s">
        <v>1868</v>
      </c>
    </row>
    <row r="5468" spans="1:5" x14ac:dyDescent="0.2">
      <c r="A5468" t="s">
        <v>70</v>
      </c>
      <c r="B5468">
        <v>11</v>
      </c>
      <c r="C5468" t="s">
        <v>1864</v>
      </c>
    </row>
    <row r="5469" spans="1:5" x14ac:dyDescent="0.2">
      <c r="A5469" t="s">
        <v>120</v>
      </c>
      <c r="B5469" t="e">
        <f>-Fase</f>
        <v>#NAME?</v>
      </c>
      <c r="C5469">
        <v>0.05</v>
      </c>
      <c r="D5469" t="s">
        <v>1593</v>
      </c>
      <c r="E5469" t="s">
        <v>1594</v>
      </c>
    </row>
    <row r="5470" spans="1:5" x14ac:dyDescent="0.2">
      <c r="A5470" t="s">
        <v>120</v>
      </c>
      <c r="B5470">
        <v>7.0000000000000007E-2</v>
      </c>
    </row>
    <row r="5471" spans="1:5" x14ac:dyDescent="0.2">
      <c r="A5471" t="s">
        <v>2214</v>
      </c>
      <c r="B5471" t="s">
        <v>2215</v>
      </c>
    </row>
    <row r="5472" spans="1:5" x14ac:dyDescent="0.2">
      <c r="A5472" t="s">
        <v>1605</v>
      </c>
      <c r="B5472">
        <v>9.6</v>
      </c>
      <c r="C5472">
        <v>0.2</v>
      </c>
    </row>
    <row r="5473" spans="1:4" x14ac:dyDescent="0.2">
      <c r="A5473" t="s">
        <v>173</v>
      </c>
      <c r="B5473">
        <v>2.7</v>
      </c>
      <c r="C5473" t="s">
        <v>1606</v>
      </c>
    </row>
    <row r="5474" spans="1:4" x14ac:dyDescent="0.2">
      <c r="A5474" t="s">
        <v>2216</v>
      </c>
      <c r="B5474">
        <f>0.12/0.05</f>
        <v>2.4</v>
      </c>
    </row>
    <row r="5475" spans="1:4" x14ac:dyDescent="0.2">
      <c r="A5475" t="s">
        <v>70</v>
      </c>
      <c r="B5475">
        <v>6.01</v>
      </c>
      <c r="C5475">
        <v>0.02</v>
      </c>
    </row>
    <row r="5476" spans="1:4" x14ac:dyDescent="0.2">
      <c r="A5476" t="s">
        <v>118</v>
      </c>
      <c r="B5476" t="s">
        <v>1571</v>
      </c>
      <c r="C5476" t="s">
        <v>1655</v>
      </c>
      <c r="D5476">
        <v>8</v>
      </c>
    </row>
    <row r="5477" spans="1:4" x14ac:dyDescent="0.2">
      <c r="A5477" t="s">
        <v>121</v>
      </c>
      <c r="B5477" t="s">
        <v>1571</v>
      </c>
      <c r="C5477">
        <v>0.01</v>
      </c>
    </row>
    <row r="5478" spans="1:4" x14ac:dyDescent="0.2">
      <c r="A5478" t="s">
        <v>1963</v>
      </c>
      <c r="B5478" t="s">
        <v>1571</v>
      </c>
      <c r="C5478">
        <v>1.2E-2</v>
      </c>
    </row>
    <row r="5479" spans="1:4" x14ac:dyDescent="0.2">
      <c r="A5479" t="s">
        <v>72</v>
      </c>
      <c r="B5479" t="s">
        <v>1618</v>
      </c>
    </row>
    <row r="5480" spans="1:4" x14ac:dyDescent="0.2">
      <c r="A5480" t="s">
        <v>50</v>
      </c>
      <c r="B5480">
        <v>31.3</v>
      </c>
      <c r="C5480">
        <v>0.1</v>
      </c>
    </row>
    <row r="5481" spans="1:4" x14ac:dyDescent="0.2">
      <c r="A5481" t="s">
        <v>52</v>
      </c>
      <c r="B5481">
        <v>29.2</v>
      </c>
      <c r="C5481">
        <v>-0.1</v>
      </c>
    </row>
    <row r="5482" spans="1:4" x14ac:dyDescent="0.2">
      <c r="A5482" t="s">
        <v>52</v>
      </c>
      <c r="B5482">
        <v>22.4</v>
      </c>
      <c r="C5482">
        <v>0.2</v>
      </c>
    </row>
    <row r="5483" spans="1:4" x14ac:dyDescent="0.2">
      <c r="A5483" t="s">
        <v>52</v>
      </c>
      <c r="B5483">
        <v>20</v>
      </c>
      <c r="C5483" t="s">
        <v>1606</v>
      </c>
    </row>
    <row r="5484" spans="1:4" x14ac:dyDescent="0.2">
      <c r="A5484" t="s">
        <v>52</v>
      </c>
      <c r="B5484">
        <v>13.4</v>
      </c>
      <c r="C5484" t="s">
        <v>1606</v>
      </c>
    </row>
    <row r="5485" spans="1:4" x14ac:dyDescent="0.2">
      <c r="A5485" t="s">
        <v>52</v>
      </c>
      <c r="B5485">
        <v>20.399999999999999</v>
      </c>
      <c r="C5485">
        <v>-0.1</v>
      </c>
    </row>
    <row r="5486" spans="1:4" x14ac:dyDescent="0.2">
      <c r="A5486" t="s">
        <v>173</v>
      </c>
      <c r="B5486">
        <v>16.8</v>
      </c>
      <c r="C5486">
        <v>-0.2</v>
      </c>
    </row>
    <row r="5487" spans="1:4" x14ac:dyDescent="0.2">
      <c r="A5487" t="s">
        <v>177</v>
      </c>
      <c r="B5487">
        <v>3.12</v>
      </c>
      <c r="C5487">
        <v>0.1</v>
      </c>
    </row>
    <row r="5488" spans="1:4" x14ac:dyDescent="0.2">
      <c r="A5488" t="s">
        <v>207</v>
      </c>
      <c r="B5488">
        <v>19.600000000000001</v>
      </c>
      <c r="C5488">
        <v>-0.2</v>
      </c>
    </row>
    <row r="5489" spans="1:4" x14ac:dyDescent="0.2">
      <c r="A5489" t="s">
        <v>207</v>
      </c>
      <c r="B5489">
        <v>21</v>
      </c>
      <c r="C5489" t="s">
        <v>1604</v>
      </c>
    </row>
    <row r="5490" spans="1:4" x14ac:dyDescent="0.2">
      <c r="A5490" t="s">
        <v>70</v>
      </c>
      <c r="B5490">
        <v>6</v>
      </c>
      <c r="C5490" t="s">
        <v>1606</v>
      </c>
    </row>
    <row r="5491" spans="1:4" x14ac:dyDescent="0.2">
      <c r="A5491" t="s">
        <v>70</v>
      </c>
      <c r="B5491">
        <v>19.8</v>
      </c>
      <c r="C5491">
        <v>-0.2</v>
      </c>
    </row>
    <row r="5492" spans="1:4" x14ac:dyDescent="0.2">
      <c r="A5492" t="s">
        <v>70</v>
      </c>
      <c r="B5492">
        <v>15.8</v>
      </c>
      <c r="C5492">
        <v>-0.2</v>
      </c>
    </row>
    <row r="5493" spans="1:4" x14ac:dyDescent="0.2">
      <c r="A5493" t="s">
        <v>70</v>
      </c>
      <c r="B5493">
        <v>16</v>
      </c>
      <c r="C5493">
        <v>-0.2</v>
      </c>
    </row>
    <row r="5494" spans="1:4" x14ac:dyDescent="0.2">
      <c r="A5494" t="s">
        <v>57</v>
      </c>
      <c r="B5494">
        <v>24.05</v>
      </c>
      <c r="C5494">
        <v>0.05</v>
      </c>
    </row>
    <row r="5495" spans="1:4" x14ac:dyDescent="0.2">
      <c r="A5495" t="s">
        <v>120</v>
      </c>
      <c r="B5495" t="s">
        <v>2152</v>
      </c>
    </row>
    <row r="5496" spans="1:4" x14ac:dyDescent="0.2">
      <c r="A5496" t="s">
        <v>197</v>
      </c>
      <c r="B5496" t="s">
        <v>1837</v>
      </c>
    </row>
    <row r="5497" spans="1:4" x14ac:dyDescent="0.2">
      <c r="A5497" t="s">
        <v>72</v>
      </c>
      <c r="B5497">
        <v>0.09</v>
      </c>
      <c r="C5497">
        <v>-0.2</v>
      </c>
    </row>
    <row r="5498" spans="1:4" x14ac:dyDescent="0.2">
      <c r="A5498" t="s">
        <v>72</v>
      </c>
      <c r="B5498">
        <v>0.03</v>
      </c>
      <c r="C5498">
        <v>-0.16</v>
      </c>
    </row>
    <row r="5499" spans="1:4" x14ac:dyDescent="0.2">
      <c r="A5499" t="s">
        <v>140</v>
      </c>
      <c r="B5499">
        <v>7.69</v>
      </c>
      <c r="C5499">
        <v>0.3</v>
      </c>
    </row>
    <row r="5500" spans="1:4" x14ac:dyDescent="0.2">
      <c r="A5500" t="s">
        <v>118</v>
      </c>
      <c r="B5500" t="s">
        <v>1655</v>
      </c>
      <c r="C5500">
        <v>16</v>
      </c>
    </row>
    <row r="5501" spans="1:4" x14ac:dyDescent="0.2">
      <c r="A5501" t="s">
        <v>207</v>
      </c>
      <c r="B5501">
        <v>24</v>
      </c>
      <c r="C5501" t="s">
        <v>2217</v>
      </c>
      <c r="D5501">
        <v>-0.65</v>
      </c>
    </row>
    <row r="5502" spans="1:4" x14ac:dyDescent="0.2">
      <c r="A5502" t="s">
        <v>131</v>
      </c>
      <c r="B5502">
        <v>0.5</v>
      </c>
      <c r="C5502" t="s">
        <v>1656</v>
      </c>
    </row>
    <row r="5503" spans="1:4" x14ac:dyDescent="0.2">
      <c r="A5503" t="s">
        <v>52</v>
      </c>
      <c r="B5503">
        <v>1.9</v>
      </c>
      <c r="C5503">
        <v>-0.1</v>
      </c>
    </row>
    <row r="5504" spans="1:4" x14ac:dyDescent="0.2">
      <c r="A5504" t="s">
        <v>110</v>
      </c>
    </row>
    <row r="5505" spans="1:4" x14ac:dyDescent="0.2">
      <c r="A5505" t="s">
        <v>169</v>
      </c>
    </row>
    <row r="5506" spans="1:4" x14ac:dyDescent="0.2">
      <c r="A5506" t="s">
        <v>114</v>
      </c>
      <c r="B5506">
        <v>31.3</v>
      </c>
      <c r="C5506" t="s">
        <v>1584</v>
      </c>
    </row>
    <row r="5507" spans="1:4" x14ac:dyDescent="0.2">
      <c r="A5507" t="s">
        <v>131</v>
      </c>
      <c r="B5507">
        <v>29.4</v>
      </c>
      <c r="C5507">
        <v>0.1</v>
      </c>
    </row>
    <row r="5508" spans="1:4" x14ac:dyDescent="0.2">
      <c r="A5508" t="s">
        <v>131</v>
      </c>
      <c r="B5508">
        <v>22.1</v>
      </c>
      <c r="C5508">
        <v>0.3</v>
      </c>
    </row>
    <row r="5509" spans="1:4" x14ac:dyDescent="0.2">
      <c r="A5509" t="s">
        <v>52</v>
      </c>
      <c r="B5509">
        <v>20.6</v>
      </c>
      <c r="C5509">
        <v>0.1</v>
      </c>
    </row>
    <row r="5510" spans="1:4" x14ac:dyDescent="0.2">
      <c r="A5510" t="s">
        <v>1626</v>
      </c>
      <c r="B5510">
        <f>0.023/0.005</f>
        <v>4.5999999999999996</v>
      </c>
    </row>
    <row r="5511" spans="1:4" x14ac:dyDescent="0.2">
      <c r="A5511" t="s">
        <v>2218</v>
      </c>
      <c r="B5511">
        <f>0.025/0.012</f>
        <v>2.0833333333333335</v>
      </c>
    </row>
    <row r="5512" spans="1:4" x14ac:dyDescent="0.2">
      <c r="A5512" t="s">
        <v>2219</v>
      </c>
      <c r="B5512" t="s">
        <v>1742</v>
      </c>
      <c r="C5512" t="s">
        <v>2211</v>
      </c>
    </row>
    <row r="5513" spans="1:4" x14ac:dyDescent="0.2">
      <c r="A5513" t="s">
        <v>207</v>
      </c>
      <c r="B5513">
        <v>19.8</v>
      </c>
      <c r="C5513" t="s">
        <v>1585</v>
      </c>
    </row>
    <row r="5514" spans="1:4" x14ac:dyDescent="0.2">
      <c r="A5514" t="s">
        <v>121</v>
      </c>
      <c r="B5514" t="s">
        <v>1571</v>
      </c>
      <c r="C5514">
        <v>5.0000000000000001E-3</v>
      </c>
    </row>
    <row r="5515" spans="1:4" x14ac:dyDescent="0.2">
      <c r="A5515" t="s">
        <v>699</v>
      </c>
      <c r="B5515" t="s">
        <v>1571</v>
      </c>
      <c r="C5515">
        <v>4.0000000000000001E-3</v>
      </c>
    </row>
    <row r="5516" spans="1:4" x14ac:dyDescent="0.2">
      <c r="A5516" t="s">
        <v>61</v>
      </c>
      <c r="B5516" t="s">
        <v>1571</v>
      </c>
      <c r="C5516">
        <v>5.0000000000000001E-3</v>
      </c>
      <c r="D5516" t="s">
        <v>1594</v>
      </c>
    </row>
    <row r="5517" spans="1:4" x14ac:dyDescent="0.2">
      <c r="A5517" t="s">
        <v>118</v>
      </c>
      <c r="B5517" t="s">
        <v>1571</v>
      </c>
      <c r="C5517" t="s">
        <v>1655</v>
      </c>
      <c r="D5517">
        <v>6.3</v>
      </c>
    </row>
    <row r="5518" spans="1:4" x14ac:dyDescent="0.2">
      <c r="A5518" t="s">
        <v>50</v>
      </c>
      <c r="B5518">
        <v>39.6</v>
      </c>
      <c r="C5518">
        <v>-0.3</v>
      </c>
    </row>
    <row r="5519" spans="1:4" x14ac:dyDescent="0.2">
      <c r="A5519" t="s">
        <v>52</v>
      </c>
      <c r="B5519">
        <v>13.5</v>
      </c>
      <c r="C5519" t="s">
        <v>1634</v>
      </c>
      <c r="D5519">
        <v>0.2</v>
      </c>
    </row>
    <row r="5520" spans="1:4" x14ac:dyDescent="0.2">
      <c r="A5520" t="s">
        <v>52</v>
      </c>
      <c r="B5520">
        <v>11.5</v>
      </c>
      <c r="C5520" t="s">
        <v>1634</v>
      </c>
      <c r="D5520">
        <v>0.1</v>
      </c>
    </row>
    <row r="5521" spans="1:3" x14ac:dyDescent="0.2">
      <c r="A5521" t="s">
        <v>2220</v>
      </c>
      <c r="B5521" t="s">
        <v>1606</v>
      </c>
    </row>
    <row r="5522" spans="1:3" x14ac:dyDescent="0.2">
      <c r="A5522" t="s">
        <v>140</v>
      </c>
      <c r="B5522">
        <v>6.4</v>
      </c>
      <c r="C5522">
        <f>0.4/0.8</f>
        <v>0.5</v>
      </c>
    </row>
    <row r="5523" spans="1:3" x14ac:dyDescent="0.2">
      <c r="A5523" t="s">
        <v>57</v>
      </c>
      <c r="B5523">
        <v>10</v>
      </c>
      <c r="C5523" t="s">
        <v>2221</v>
      </c>
    </row>
    <row r="5524" spans="1:3" x14ac:dyDescent="0.2">
      <c r="A5524" t="s">
        <v>57</v>
      </c>
      <c r="B5524">
        <v>21.7</v>
      </c>
      <c r="C5524">
        <v>-0.2</v>
      </c>
    </row>
    <row r="5525" spans="1:3" x14ac:dyDescent="0.2">
      <c r="A5525" t="s">
        <v>57</v>
      </c>
      <c r="B5525">
        <v>22</v>
      </c>
      <c r="C5525" t="s">
        <v>2222</v>
      </c>
    </row>
    <row r="5526" spans="1:3" x14ac:dyDescent="0.2">
      <c r="A5526" t="s">
        <v>59</v>
      </c>
      <c r="B5526" t="s">
        <v>2223</v>
      </c>
    </row>
    <row r="5527" spans="1:3" x14ac:dyDescent="0.2">
      <c r="A5527" t="s">
        <v>1605</v>
      </c>
      <c r="B5527">
        <v>2.7</v>
      </c>
      <c r="C5527" t="s">
        <v>1606</v>
      </c>
    </row>
    <row r="5528" spans="1:3" x14ac:dyDescent="0.2">
      <c r="A5528" t="s">
        <v>1605</v>
      </c>
      <c r="B5528">
        <v>2.9</v>
      </c>
      <c r="C5528">
        <v>-0.2</v>
      </c>
    </row>
    <row r="5529" spans="1:3" x14ac:dyDescent="0.2">
      <c r="A5529" t="s">
        <v>70</v>
      </c>
      <c r="B5529">
        <v>15</v>
      </c>
      <c r="C5529" t="s">
        <v>2224</v>
      </c>
    </row>
    <row r="5530" spans="1:3" x14ac:dyDescent="0.2">
      <c r="A5530" t="s">
        <v>70</v>
      </c>
      <c r="B5530">
        <v>18</v>
      </c>
      <c r="C5530" t="s">
        <v>2224</v>
      </c>
    </row>
    <row r="5531" spans="1:3" x14ac:dyDescent="0.2">
      <c r="A5531" t="s">
        <v>491</v>
      </c>
      <c r="B5531">
        <v>2</v>
      </c>
      <c r="C5531" t="s">
        <v>1606</v>
      </c>
    </row>
    <row r="5532" spans="1:3" x14ac:dyDescent="0.2">
      <c r="A5532" t="s">
        <v>1078</v>
      </c>
      <c r="B5532">
        <v>5</v>
      </c>
      <c r="C5532" t="s">
        <v>1606</v>
      </c>
    </row>
    <row r="5533" spans="1:3" x14ac:dyDescent="0.2">
      <c r="A5533" t="s">
        <v>197</v>
      </c>
      <c r="B5533" t="s">
        <v>1571</v>
      </c>
      <c r="C5533">
        <v>0.3</v>
      </c>
    </row>
    <row r="5534" spans="1:3" x14ac:dyDescent="0.2">
      <c r="A5534" t="s">
        <v>50</v>
      </c>
      <c r="B5534">
        <v>61.9</v>
      </c>
      <c r="C5534">
        <v>-0.1</v>
      </c>
    </row>
    <row r="5535" spans="1:3" x14ac:dyDescent="0.2">
      <c r="A5535" t="s">
        <v>1605</v>
      </c>
      <c r="B5535">
        <v>11</v>
      </c>
      <c r="C5535" t="s">
        <v>1585</v>
      </c>
    </row>
    <row r="5536" spans="1:3" x14ac:dyDescent="0.2">
      <c r="A5536" t="s">
        <v>2225</v>
      </c>
      <c r="B5536" t="s">
        <v>1742</v>
      </c>
      <c r="C5536" t="s">
        <v>2211</v>
      </c>
    </row>
    <row r="5537" spans="1:3" x14ac:dyDescent="0.2">
      <c r="A5537" t="s">
        <v>2226</v>
      </c>
      <c r="B5537" t="s">
        <v>1742</v>
      </c>
      <c r="C5537" t="s">
        <v>2211</v>
      </c>
    </row>
    <row r="5538" spans="1:3" x14ac:dyDescent="0.2">
      <c r="A5538" t="s">
        <v>131</v>
      </c>
      <c r="B5538">
        <v>2.2000000000000002</v>
      </c>
      <c r="C5538">
        <v>0.2</v>
      </c>
    </row>
    <row r="5539" spans="1:3" x14ac:dyDescent="0.2">
      <c r="A5539" t="s">
        <v>2212</v>
      </c>
      <c r="B5539" t="s">
        <v>1868</v>
      </c>
      <c r="C5539" t="s">
        <v>2209</v>
      </c>
    </row>
    <row r="5540" spans="1:3" x14ac:dyDescent="0.2">
      <c r="A5540" t="s">
        <v>52</v>
      </c>
      <c r="B5540">
        <v>0.22</v>
      </c>
      <c r="C5540">
        <v>0.05</v>
      </c>
    </row>
    <row r="5541" spans="1:3" x14ac:dyDescent="0.2">
      <c r="A5541" t="s">
        <v>70</v>
      </c>
      <c r="B5541">
        <v>0.84</v>
      </c>
      <c r="C5541">
        <v>0.1</v>
      </c>
    </row>
    <row r="5542" spans="1:3" x14ac:dyDescent="0.2">
      <c r="A5542" t="s">
        <v>57</v>
      </c>
      <c r="B5542">
        <v>14.5</v>
      </c>
      <c r="C5542">
        <v>-0.2</v>
      </c>
    </row>
    <row r="5543" spans="1:3" x14ac:dyDescent="0.2">
      <c r="A5543" t="s">
        <v>52</v>
      </c>
      <c r="B5543">
        <v>4.5</v>
      </c>
      <c r="C5543">
        <v>0.1</v>
      </c>
    </row>
    <row r="5544" spans="1:3" x14ac:dyDescent="0.2">
      <c r="A5544" t="s">
        <v>2227</v>
      </c>
      <c r="B5544" t="s">
        <v>1661</v>
      </c>
      <c r="C5544" t="s">
        <v>2228</v>
      </c>
    </row>
    <row r="5545" spans="1:3" x14ac:dyDescent="0.2">
      <c r="A5545" t="s">
        <v>1605</v>
      </c>
      <c r="B5545">
        <v>23.5</v>
      </c>
      <c r="C5545">
        <v>0.5</v>
      </c>
    </row>
    <row r="5546" spans="1:3" x14ac:dyDescent="0.2">
      <c r="A5546" t="s">
        <v>2229</v>
      </c>
      <c r="B5546">
        <v>24.5</v>
      </c>
      <c r="C5546">
        <v>-0.5</v>
      </c>
    </row>
    <row r="5547" spans="1:3" x14ac:dyDescent="0.2">
      <c r="A5547" t="s">
        <v>72</v>
      </c>
      <c r="B5547">
        <v>0.2</v>
      </c>
      <c r="C5547">
        <v>0.1</v>
      </c>
    </row>
    <row r="5548" spans="1:3" x14ac:dyDescent="0.2">
      <c r="A5548" t="s">
        <v>2230</v>
      </c>
      <c r="B5548">
        <v>0.02</v>
      </c>
    </row>
    <row r="5549" spans="1:3" x14ac:dyDescent="0.2">
      <c r="A5549" t="s">
        <v>57</v>
      </c>
      <c r="B5549">
        <v>18.5</v>
      </c>
      <c r="C5549" t="s">
        <v>1658</v>
      </c>
    </row>
    <row r="5550" spans="1:3" x14ac:dyDescent="0.2">
      <c r="A5550" t="s">
        <v>57</v>
      </c>
      <c r="B5550">
        <v>17</v>
      </c>
      <c r="C5550" t="s">
        <v>1585</v>
      </c>
    </row>
    <row r="5551" spans="1:3" x14ac:dyDescent="0.2">
      <c r="A5551" t="s">
        <v>2231</v>
      </c>
      <c r="B5551">
        <v>12.4</v>
      </c>
      <c r="C5551">
        <v>0.1</v>
      </c>
    </row>
    <row r="5552" spans="1:3" x14ac:dyDescent="0.2">
      <c r="A5552" t="s">
        <v>57</v>
      </c>
      <c r="B5552">
        <v>9.5</v>
      </c>
      <c r="C5552" t="s">
        <v>1584</v>
      </c>
    </row>
    <row r="5553" spans="1:6" x14ac:dyDescent="0.2">
      <c r="A5553" t="s">
        <v>177</v>
      </c>
      <c r="B5553">
        <v>1.5</v>
      </c>
      <c r="C5553" t="s">
        <v>1606</v>
      </c>
    </row>
    <row r="5554" spans="1:6" x14ac:dyDescent="0.2">
      <c r="A5554" t="s">
        <v>50</v>
      </c>
      <c r="B5554">
        <v>26.15</v>
      </c>
      <c r="C5554">
        <v>0.1</v>
      </c>
    </row>
    <row r="5555" spans="1:6" x14ac:dyDescent="0.2">
      <c r="A5555" t="s">
        <v>52</v>
      </c>
      <c r="B5555">
        <v>0.3</v>
      </c>
      <c r="C5555" t="s">
        <v>1584</v>
      </c>
    </row>
    <row r="5556" spans="1:6" x14ac:dyDescent="0.2">
      <c r="A5556" t="s">
        <v>52</v>
      </c>
      <c r="B5556">
        <v>0.45</v>
      </c>
      <c r="C5556">
        <f>0.05/-0.1</f>
        <v>-0.5</v>
      </c>
    </row>
    <row r="5557" spans="1:6" x14ac:dyDescent="0.2">
      <c r="A5557" t="s">
        <v>52</v>
      </c>
      <c r="B5557">
        <v>4.6500000000000004</v>
      </c>
      <c r="C5557">
        <v>0.1</v>
      </c>
    </row>
    <row r="5558" spans="1:6" x14ac:dyDescent="0.2">
      <c r="A5558" t="s">
        <v>52</v>
      </c>
      <c r="B5558">
        <v>15</v>
      </c>
      <c r="C5558">
        <v>0.2</v>
      </c>
    </row>
    <row r="5559" spans="1:6" x14ac:dyDescent="0.2">
      <c r="A5559" t="s">
        <v>59</v>
      </c>
      <c r="B5559" t="s">
        <v>2232</v>
      </c>
    </row>
    <row r="5560" spans="1:6" x14ac:dyDescent="0.2">
      <c r="A5560" t="s">
        <v>118</v>
      </c>
      <c r="B5560" t="s">
        <v>1655</v>
      </c>
      <c r="C5560">
        <v>16</v>
      </c>
      <c r="D5560" t="s">
        <v>1620</v>
      </c>
      <c r="E5560" t="s">
        <v>1655</v>
      </c>
      <c r="F5560">
        <v>20</v>
      </c>
    </row>
    <row r="5561" spans="1:6" x14ac:dyDescent="0.2">
      <c r="A5561" t="s">
        <v>110</v>
      </c>
    </row>
    <row r="5562" spans="1:6" x14ac:dyDescent="0.2">
      <c r="A5562" t="s">
        <v>169</v>
      </c>
    </row>
    <row r="5563" spans="1:6" x14ac:dyDescent="0.2">
      <c r="A5563" t="s">
        <v>52</v>
      </c>
      <c r="B5563">
        <v>4.5999999999999996</v>
      </c>
      <c r="C5563">
        <v>0.05</v>
      </c>
    </row>
    <row r="5564" spans="1:6" x14ac:dyDescent="0.2">
      <c r="A5564" t="s">
        <v>71</v>
      </c>
      <c r="B5564">
        <v>15</v>
      </c>
      <c r="C5564">
        <v>0.1</v>
      </c>
    </row>
    <row r="5565" spans="1:6" x14ac:dyDescent="0.2">
      <c r="A5565" t="s">
        <v>71</v>
      </c>
      <c r="B5565">
        <v>15.4</v>
      </c>
      <c r="C5565">
        <v>0.3</v>
      </c>
    </row>
    <row r="5566" spans="1:6" x14ac:dyDescent="0.2">
      <c r="A5566" t="s">
        <v>70</v>
      </c>
      <c r="B5566">
        <v>6.02</v>
      </c>
      <c r="C5566">
        <v>0.04</v>
      </c>
    </row>
    <row r="5567" spans="1:6" x14ac:dyDescent="0.2">
      <c r="A5567" t="s">
        <v>120</v>
      </c>
      <c r="B5567" t="s">
        <v>1571</v>
      </c>
      <c r="C5567">
        <v>0.04</v>
      </c>
    </row>
    <row r="5568" spans="1:6" x14ac:dyDescent="0.2">
      <c r="A5568" t="s">
        <v>114</v>
      </c>
      <c r="B5568">
        <v>43.2</v>
      </c>
      <c r="C5568">
        <v>-0.2</v>
      </c>
    </row>
    <row r="5569" spans="1:4" x14ac:dyDescent="0.2">
      <c r="A5569" t="s">
        <v>52</v>
      </c>
      <c r="B5569">
        <v>31</v>
      </c>
      <c r="C5569">
        <v>-0.2</v>
      </c>
    </row>
    <row r="5570" spans="1:4" x14ac:dyDescent="0.2">
      <c r="A5570" t="s">
        <v>2233</v>
      </c>
      <c r="B5570">
        <f>-0.04/-0.073</f>
        <v>0.54794520547945214</v>
      </c>
    </row>
    <row r="5571" spans="1:4" x14ac:dyDescent="0.2">
      <c r="A5571" t="s">
        <v>2234</v>
      </c>
      <c r="B5571">
        <f>-0.025/-0.064</f>
        <v>0.390625</v>
      </c>
    </row>
    <row r="5572" spans="1:4" x14ac:dyDescent="0.2">
      <c r="A5572" t="s">
        <v>120</v>
      </c>
      <c r="B5572" t="s">
        <v>1571</v>
      </c>
      <c r="C5572">
        <v>0.02</v>
      </c>
    </row>
    <row r="5573" spans="1:4" x14ac:dyDescent="0.2">
      <c r="A5573" t="s">
        <v>118</v>
      </c>
      <c r="B5573" t="s">
        <v>1571</v>
      </c>
      <c r="C5573" t="s">
        <v>1655</v>
      </c>
      <c r="D5573">
        <v>3</v>
      </c>
    </row>
    <row r="5574" spans="1:4" x14ac:dyDescent="0.2">
      <c r="A5574" t="s">
        <v>50</v>
      </c>
      <c r="B5574">
        <v>36.799999999999997</v>
      </c>
      <c r="C5574" t="s">
        <v>1604</v>
      </c>
    </row>
    <row r="5575" spans="1:4" x14ac:dyDescent="0.2">
      <c r="A5575" t="s">
        <v>52</v>
      </c>
      <c r="B5575">
        <v>14.1</v>
      </c>
      <c r="C5575" t="s">
        <v>1604</v>
      </c>
    </row>
    <row r="5576" spans="1:4" x14ac:dyDescent="0.2">
      <c r="A5576" t="s">
        <v>52</v>
      </c>
      <c r="B5576">
        <v>8.3000000000000007</v>
      </c>
      <c r="C5576" t="s">
        <v>1604</v>
      </c>
    </row>
    <row r="5577" spans="1:4" x14ac:dyDescent="0.2">
      <c r="A5577" t="s">
        <v>52</v>
      </c>
      <c r="B5577">
        <v>7.6</v>
      </c>
      <c r="C5577">
        <v>-0.2</v>
      </c>
    </row>
    <row r="5578" spans="1:4" x14ac:dyDescent="0.2">
      <c r="A5578" t="s">
        <v>52</v>
      </c>
      <c r="B5578">
        <v>16.7</v>
      </c>
      <c r="C5578" t="s">
        <v>2235</v>
      </c>
    </row>
    <row r="5579" spans="1:4" x14ac:dyDescent="0.2">
      <c r="A5579" t="s">
        <v>52</v>
      </c>
      <c r="B5579">
        <v>17.5</v>
      </c>
      <c r="C5579" t="s">
        <v>1604</v>
      </c>
    </row>
    <row r="5580" spans="1:4" x14ac:dyDescent="0.2">
      <c r="A5580" t="s">
        <v>200</v>
      </c>
      <c r="B5580">
        <v>0.15</v>
      </c>
      <c r="C5580" t="s">
        <v>1656</v>
      </c>
    </row>
    <row r="5581" spans="1:4" x14ac:dyDescent="0.2">
      <c r="A5581" t="s">
        <v>1605</v>
      </c>
      <c r="B5581">
        <v>15</v>
      </c>
      <c r="C5581">
        <v>0.3</v>
      </c>
    </row>
    <row r="5582" spans="1:4" x14ac:dyDescent="0.2">
      <c r="A5582" t="s">
        <v>2236</v>
      </c>
      <c r="B5582" t="s">
        <v>1606</v>
      </c>
    </row>
    <row r="5583" spans="1:4" x14ac:dyDescent="0.2">
      <c r="A5583" t="s">
        <v>2237</v>
      </c>
      <c r="B5583" t="s">
        <v>1604</v>
      </c>
    </row>
    <row r="5584" spans="1:4" x14ac:dyDescent="0.2">
      <c r="A5584" t="s">
        <v>57</v>
      </c>
      <c r="B5584">
        <v>18.899999999999999</v>
      </c>
      <c r="C5584">
        <f>-0.03/-0.08</f>
        <v>0.375</v>
      </c>
    </row>
    <row r="5585" spans="1:4" x14ac:dyDescent="0.2">
      <c r="A5585" t="s">
        <v>57</v>
      </c>
      <c r="B5585">
        <v>16.8</v>
      </c>
      <c r="C5585" t="s">
        <v>1656</v>
      </c>
    </row>
    <row r="5586" spans="1:4" x14ac:dyDescent="0.2">
      <c r="A5586" t="s">
        <v>57</v>
      </c>
      <c r="B5586">
        <v>18.899999999999999</v>
      </c>
      <c r="C5586">
        <v>-0.4</v>
      </c>
    </row>
    <row r="5587" spans="1:4" x14ac:dyDescent="0.2">
      <c r="A5587" t="s">
        <v>579</v>
      </c>
      <c r="B5587">
        <v>17.7</v>
      </c>
      <c r="C5587" t="s">
        <v>2238</v>
      </c>
      <c r="D5587">
        <v>-0.27</v>
      </c>
    </row>
    <row r="5588" spans="1:4" x14ac:dyDescent="0.2">
      <c r="A5588" t="s">
        <v>70</v>
      </c>
      <c r="B5588" t="s">
        <v>2239</v>
      </c>
    </row>
    <row r="5589" spans="1:4" x14ac:dyDescent="0.2">
      <c r="A5589" t="s">
        <v>70</v>
      </c>
      <c r="B5589" t="s">
        <v>2240</v>
      </c>
    </row>
    <row r="5590" spans="1:4" x14ac:dyDescent="0.2">
      <c r="A5590" t="s">
        <v>70</v>
      </c>
      <c r="B5590">
        <v>16.2</v>
      </c>
      <c r="C5590" t="s">
        <v>1742</v>
      </c>
    </row>
    <row r="5591" spans="1:4" x14ac:dyDescent="0.2">
      <c r="A5591" t="s">
        <v>55</v>
      </c>
      <c r="B5591">
        <v>12.2</v>
      </c>
      <c r="C5591">
        <v>0.8</v>
      </c>
    </row>
    <row r="5592" spans="1:4" x14ac:dyDescent="0.2">
      <c r="A5592" t="s">
        <v>59</v>
      </c>
      <c r="B5592" t="s">
        <v>2241</v>
      </c>
      <c r="C5592" t="s">
        <v>1588</v>
      </c>
      <c r="D5592" t="s">
        <v>1808</v>
      </c>
    </row>
    <row r="5593" spans="1:4" x14ac:dyDescent="0.2">
      <c r="A5593" t="s">
        <v>117</v>
      </c>
      <c r="B5593">
        <v>0.05</v>
      </c>
      <c r="C5593" t="s">
        <v>1593</v>
      </c>
      <c r="D5593" t="s">
        <v>1659</v>
      </c>
    </row>
    <row r="5594" spans="1:4" x14ac:dyDescent="0.2">
      <c r="A5594" t="s">
        <v>120</v>
      </c>
      <c r="B5594">
        <v>0.05</v>
      </c>
      <c r="C5594" t="s">
        <v>1593</v>
      </c>
      <c r="D5594" t="s">
        <v>1659</v>
      </c>
    </row>
    <row r="5595" spans="1:4" x14ac:dyDescent="0.2">
      <c r="A5595" t="s">
        <v>120</v>
      </c>
      <c r="B5595">
        <v>0.1</v>
      </c>
      <c r="C5595" t="s">
        <v>1593</v>
      </c>
      <c r="D5595" t="s">
        <v>1659</v>
      </c>
    </row>
    <row r="5596" spans="1:4" x14ac:dyDescent="0.2">
      <c r="A5596" t="s">
        <v>120</v>
      </c>
      <c r="B5596">
        <v>0.05</v>
      </c>
      <c r="C5596" t="s">
        <v>1593</v>
      </c>
      <c r="D5596" t="s">
        <v>1686</v>
      </c>
    </row>
    <row r="5597" spans="1:4" x14ac:dyDescent="0.2">
      <c r="A5597" t="s">
        <v>61</v>
      </c>
      <c r="B5597">
        <v>0.1</v>
      </c>
      <c r="C5597" t="s">
        <v>1593</v>
      </c>
      <c r="D5597" t="s">
        <v>1594</v>
      </c>
    </row>
    <row r="5598" spans="1:4" x14ac:dyDescent="0.2">
      <c r="A5598" t="s">
        <v>121</v>
      </c>
      <c r="B5598">
        <v>0.03</v>
      </c>
    </row>
    <row r="5599" spans="1:4" x14ac:dyDescent="0.2">
      <c r="A5599" t="s">
        <v>118</v>
      </c>
      <c r="B5599">
        <v>2.4</v>
      </c>
      <c r="C5599" t="s">
        <v>1620</v>
      </c>
      <c r="D5599" t="s">
        <v>2242</v>
      </c>
    </row>
    <row r="5600" spans="1:4" x14ac:dyDescent="0.2">
      <c r="A5600" t="s">
        <v>118</v>
      </c>
      <c r="B5600" t="s">
        <v>2243</v>
      </c>
    </row>
    <row r="5601" spans="1:5" x14ac:dyDescent="0.2">
      <c r="A5601" t="s">
        <v>118</v>
      </c>
      <c r="B5601" t="s">
        <v>1655</v>
      </c>
      <c r="C5601">
        <v>25</v>
      </c>
      <c r="D5601" t="s">
        <v>1620</v>
      </c>
      <c r="E5601">
        <v>40</v>
      </c>
    </row>
    <row r="5602" spans="1:5" x14ac:dyDescent="0.2">
      <c r="A5602" t="s">
        <v>699</v>
      </c>
      <c r="B5602">
        <v>0.01</v>
      </c>
      <c r="C5602" t="s">
        <v>1620</v>
      </c>
      <c r="D5602" t="s">
        <v>28</v>
      </c>
    </row>
    <row r="5603" spans="1:5" x14ac:dyDescent="0.2">
      <c r="A5603" t="s">
        <v>2244</v>
      </c>
      <c r="B5603" t="s">
        <v>1893</v>
      </c>
    </row>
    <row r="5604" spans="1:5" x14ac:dyDescent="0.2">
      <c r="A5604" t="s">
        <v>77</v>
      </c>
      <c r="B5604" t="s">
        <v>1749</v>
      </c>
      <c r="C5604" t="s">
        <v>2245</v>
      </c>
    </row>
    <row r="5605" spans="1:5" x14ac:dyDescent="0.2">
      <c r="A5605" t="s">
        <v>110</v>
      </c>
    </row>
    <row r="5606" spans="1:5" x14ac:dyDescent="0.2">
      <c r="A5606" t="s">
        <v>169</v>
      </c>
      <c r="B5606" t="s">
        <v>1603</v>
      </c>
    </row>
    <row r="5607" spans="1:5" x14ac:dyDescent="0.2">
      <c r="A5607" t="s">
        <v>1605</v>
      </c>
      <c r="B5607">
        <v>0.2</v>
      </c>
      <c r="C5607">
        <v>-0.1</v>
      </c>
    </row>
    <row r="5608" spans="1:5" x14ac:dyDescent="0.2">
      <c r="A5608" t="s">
        <v>228</v>
      </c>
      <c r="B5608">
        <v>11.8</v>
      </c>
      <c r="C5608" t="s">
        <v>1584</v>
      </c>
    </row>
    <row r="5609" spans="1:5" x14ac:dyDescent="0.2">
      <c r="A5609" t="s">
        <v>228</v>
      </c>
      <c r="B5609">
        <v>5.7</v>
      </c>
      <c r="C5609" t="s">
        <v>1584</v>
      </c>
    </row>
    <row r="5610" spans="1:5" x14ac:dyDescent="0.2">
      <c r="A5610" t="s">
        <v>1605</v>
      </c>
      <c r="B5610">
        <v>9</v>
      </c>
      <c r="C5610" t="s">
        <v>1966</v>
      </c>
    </row>
    <row r="5611" spans="1:5" x14ac:dyDescent="0.2">
      <c r="A5611" t="s">
        <v>120</v>
      </c>
      <c r="B5611" t="s">
        <v>1571</v>
      </c>
      <c r="C5611">
        <v>0.05</v>
      </c>
    </row>
    <row r="5612" spans="1:5" x14ac:dyDescent="0.2">
      <c r="A5612" t="s">
        <v>70</v>
      </c>
      <c r="B5612">
        <v>9</v>
      </c>
      <c r="C5612" t="s">
        <v>1585</v>
      </c>
    </row>
    <row r="5613" spans="1:5" x14ac:dyDescent="0.2">
      <c r="A5613" t="s">
        <v>70</v>
      </c>
      <c r="B5613">
        <v>6.57</v>
      </c>
      <c r="C5613">
        <v>0.01</v>
      </c>
    </row>
    <row r="5614" spans="1:5" x14ac:dyDescent="0.2">
      <c r="A5614" t="s">
        <v>70</v>
      </c>
      <c r="B5614">
        <v>6.75</v>
      </c>
      <c r="C5614">
        <v>0.03</v>
      </c>
    </row>
    <row r="5615" spans="1:5" x14ac:dyDescent="0.2">
      <c r="A5615" t="s">
        <v>121</v>
      </c>
      <c r="B5615" t="s">
        <v>1571</v>
      </c>
      <c r="C5615">
        <v>0.01</v>
      </c>
    </row>
    <row r="5616" spans="1:5" x14ac:dyDescent="0.2">
      <c r="A5616" t="s">
        <v>1963</v>
      </c>
      <c r="B5616" t="s">
        <v>1571</v>
      </c>
      <c r="C5616">
        <v>0.01</v>
      </c>
    </row>
    <row r="5617" spans="1:5" x14ac:dyDescent="0.2">
      <c r="A5617" t="s">
        <v>118</v>
      </c>
      <c r="B5617" t="s">
        <v>1571</v>
      </c>
      <c r="C5617" t="s">
        <v>1655</v>
      </c>
      <c r="D5617">
        <v>8</v>
      </c>
    </row>
    <row r="5618" spans="1:5" x14ac:dyDescent="0.2">
      <c r="A5618" t="s">
        <v>72</v>
      </c>
      <c r="B5618">
        <v>0.04</v>
      </c>
      <c r="C5618">
        <v>-0.02</v>
      </c>
    </row>
    <row r="5619" spans="1:5" x14ac:dyDescent="0.2">
      <c r="A5619" t="s">
        <v>52</v>
      </c>
      <c r="B5619">
        <v>4.5</v>
      </c>
      <c r="C5619">
        <v>0.1</v>
      </c>
    </row>
    <row r="5620" spans="1:5" x14ac:dyDescent="0.2">
      <c r="A5620" t="s">
        <v>52</v>
      </c>
      <c r="B5620" t="s">
        <v>2246</v>
      </c>
    </row>
    <row r="5621" spans="1:5" x14ac:dyDescent="0.2">
      <c r="A5621" t="s">
        <v>52</v>
      </c>
      <c r="B5621">
        <v>6.9</v>
      </c>
      <c r="C5621" t="s">
        <v>1726</v>
      </c>
    </row>
    <row r="5622" spans="1:5" x14ac:dyDescent="0.2">
      <c r="A5622" t="s">
        <v>1605</v>
      </c>
      <c r="B5622">
        <v>7.9</v>
      </c>
      <c r="C5622" t="s">
        <v>1726</v>
      </c>
    </row>
    <row r="5623" spans="1:5" x14ac:dyDescent="0.2">
      <c r="A5623" t="s">
        <v>1605</v>
      </c>
      <c r="B5623">
        <v>18.3</v>
      </c>
      <c r="C5623" t="s">
        <v>1606</v>
      </c>
    </row>
    <row r="5624" spans="1:5" x14ac:dyDescent="0.2">
      <c r="A5624" t="s">
        <v>55</v>
      </c>
      <c r="B5624">
        <v>14</v>
      </c>
      <c r="C5624">
        <v>0.8</v>
      </c>
    </row>
    <row r="5625" spans="1:5" x14ac:dyDescent="0.2">
      <c r="A5625" t="s">
        <v>2247</v>
      </c>
      <c r="B5625" t="s">
        <v>2248</v>
      </c>
      <c r="C5625" t="s">
        <v>6</v>
      </c>
    </row>
    <row r="5626" spans="1:5" x14ac:dyDescent="0.2">
      <c r="A5626" t="s">
        <v>131</v>
      </c>
      <c r="B5626">
        <v>2</v>
      </c>
      <c r="C5626" t="s">
        <v>1606</v>
      </c>
    </row>
    <row r="5627" spans="1:5" x14ac:dyDescent="0.2">
      <c r="A5627" t="s">
        <v>207</v>
      </c>
      <c r="B5627">
        <v>26.4</v>
      </c>
      <c r="C5627" t="s">
        <v>1656</v>
      </c>
    </row>
    <row r="5628" spans="1:5" x14ac:dyDescent="0.2">
      <c r="A5628" t="s">
        <v>207</v>
      </c>
      <c r="B5628">
        <v>26.5</v>
      </c>
      <c r="C5628">
        <v>-0.15</v>
      </c>
    </row>
    <row r="5629" spans="1:5" x14ac:dyDescent="0.2">
      <c r="A5629" t="s">
        <v>70</v>
      </c>
      <c r="B5629">
        <v>24.06</v>
      </c>
      <c r="C5629" t="s">
        <v>2249</v>
      </c>
    </row>
    <row r="5630" spans="1:5" x14ac:dyDescent="0.2">
      <c r="A5630" t="s">
        <v>2148</v>
      </c>
      <c r="B5630">
        <v>27.56</v>
      </c>
      <c r="C5630">
        <f>0.03/-0.02</f>
        <v>-1.5</v>
      </c>
    </row>
    <row r="5631" spans="1:5" x14ac:dyDescent="0.2">
      <c r="A5631" t="s">
        <v>59</v>
      </c>
      <c r="B5631" t="s">
        <v>2250</v>
      </c>
    </row>
    <row r="5632" spans="1:5" x14ac:dyDescent="0.2">
      <c r="A5632">
        <v>12</v>
      </c>
      <c r="B5632" t="s">
        <v>1977</v>
      </c>
      <c r="C5632" t="s">
        <v>579</v>
      </c>
      <c r="D5632">
        <v>27.94</v>
      </c>
      <c r="E5632">
        <v>-0.14000000000000001</v>
      </c>
    </row>
    <row r="5633" spans="1:5" x14ac:dyDescent="0.2">
      <c r="A5633" t="s">
        <v>140</v>
      </c>
      <c r="B5633">
        <v>27.6</v>
      </c>
      <c r="C5633">
        <v>-0.2</v>
      </c>
    </row>
    <row r="5634" spans="1:5" x14ac:dyDescent="0.2">
      <c r="A5634" t="s">
        <v>57</v>
      </c>
      <c r="B5634">
        <v>29</v>
      </c>
      <c r="C5634">
        <v>-0.1</v>
      </c>
    </row>
    <row r="5635" spans="1:5" x14ac:dyDescent="0.2">
      <c r="A5635" t="s">
        <v>120</v>
      </c>
      <c r="B5635" t="s">
        <v>1571</v>
      </c>
      <c r="C5635">
        <v>0.1</v>
      </c>
    </row>
    <row r="5636" spans="1:5" x14ac:dyDescent="0.2">
      <c r="A5636" t="s">
        <v>72</v>
      </c>
      <c r="B5636">
        <v>0.1</v>
      </c>
      <c r="C5636" t="s">
        <v>1588</v>
      </c>
      <c r="D5636">
        <v>0.2</v>
      </c>
    </row>
    <row r="5637" spans="1:5" x14ac:dyDescent="0.2">
      <c r="A5637" t="s">
        <v>72</v>
      </c>
      <c r="B5637">
        <v>0.1</v>
      </c>
      <c r="C5637" t="s">
        <v>1588</v>
      </c>
      <c r="D5637">
        <v>0.3</v>
      </c>
    </row>
    <row r="5638" spans="1:5" x14ac:dyDescent="0.2">
      <c r="A5638" t="s">
        <v>72</v>
      </c>
      <c r="B5638">
        <v>0.1</v>
      </c>
      <c r="C5638" t="s">
        <v>1588</v>
      </c>
      <c r="D5638">
        <v>0.2</v>
      </c>
    </row>
    <row r="5639" spans="1:5" x14ac:dyDescent="0.2">
      <c r="A5639" t="s">
        <v>72</v>
      </c>
      <c r="B5639" t="s">
        <v>1571</v>
      </c>
      <c r="C5639">
        <v>0.2</v>
      </c>
    </row>
    <row r="5640" spans="1:5" x14ac:dyDescent="0.2">
      <c r="A5640" t="s">
        <v>72</v>
      </c>
      <c r="B5640" t="s">
        <v>1571</v>
      </c>
      <c r="C5640">
        <v>0.15</v>
      </c>
    </row>
    <row r="5641" spans="1:5" x14ac:dyDescent="0.2">
      <c r="A5641" t="s">
        <v>117</v>
      </c>
      <c r="B5641">
        <v>0.05</v>
      </c>
      <c r="C5641" t="s">
        <v>1593</v>
      </c>
      <c r="D5641" t="s">
        <v>1659</v>
      </c>
    </row>
    <row r="5642" spans="1:5" x14ac:dyDescent="0.2">
      <c r="A5642" t="s">
        <v>120</v>
      </c>
      <c r="B5642">
        <v>0.08</v>
      </c>
      <c r="C5642" t="s">
        <v>1593</v>
      </c>
      <c r="D5642" t="s">
        <v>1659</v>
      </c>
    </row>
    <row r="5643" spans="1:5" x14ac:dyDescent="0.2">
      <c r="A5643" t="s">
        <v>120</v>
      </c>
      <c r="B5643">
        <v>0.08</v>
      </c>
      <c r="C5643" t="s">
        <v>1593</v>
      </c>
      <c r="D5643" t="s">
        <v>1659</v>
      </c>
    </row>
    <row r="5644" spans="1:5" x14ac:dyDescent="0.2">
      <c r="A5644" t="s">
        <v>120</v>
      </c>
      <c r="B5644">
        <v>0.08</v>
      </c>
      <c r="C5644" t="s">
        <v>1593</v>
      </c>
      <c r="D5644" t="s">
        <v>1659</v>
      </c>
    </row>
    <row r="5645" spans="1:5" x14ac:dyDescent="0.2">
      <c r="A5645" t="s">
        <v>118</v>
      </c>
      <c r="B5645">
        <v>0.7</v>
      </c>
      <c r="C5645" t="s">
        <v>1620</v>
      </c>
      <c r="D5645" t="s">
        <v>1610</v>
      </c>
      <c r="E5645">
        <v>20</v>
      </c>
    </row>
    <row r="5646" spans="1:5" x14ac:dyDescent="0.2">
      <c r="A5646" t="s">
        <v>118</v>
      </c>
      <c r="B5646">
        <v>0.5</v>
      </c>
      <c r="C5646" t="s">
        <v>1620</v>
      </c>
      <c r="D5646" t="s">
        <v>1610</v>
      </c>
      <c r="E5646">
        <v>20</v>
      </c>
    </row>
    <row r="5647" spans="1:5" x14ac:dyDescent="0.2">
      <c r="A5647" t="s">
        <v>118</v>
      </c>
      <c r="B5647" t="s">
        <v>1655</v>
      </c>
      <c r="C5647">
        <v>10</v>
      </c>
    </row>
    <row r="5648" spans="1:5" x14ac:dyDescent="0.2">
      <c r="A5648" t="s">
        <v>118</v>
      </c>
      <c r="B5648" t="s">
        <v>1655</v>
      </c>
      <c r="C5648">
        <v>25</v>
      </c>
    </row>
    <row r="5649" spans="1:4" x14ac:dyDescent="0.2">
      <c r="A5649" t="s">
        <v>118</v>
      </c>
      <c r="B5649">
        <v>0.8</v>
      </c>
      <c r="C5649" t="s">
        <v>1610</v>
      </c>
      <c r="D5649">
        <v>20</v>
      </c>
    </row>
    <row r="5650" spans="1:4" x14ac:dyDescent="0.2">
      <c r="A5650" t="s">
        <v>79</v>
      </c>
    </row>
    <row r="5651" spans="1:4" x14ac:dyDescent="0.2">
      <c r="A5651" t="s">
        <v>246</v>
      </c>
    </row>
    <row r="5652" spans="1:4" x14ac:dyDescent="0.2">
      <c r="A5652" t="s">
        <v>416</v>
      </c>
      <c r="B5652" t="s">
        <v>1593</v>
      </c>
      <c r="C5652" t="s">
        <v>2251</v>
      </c>
    </row>
    <row r="5653" spans="1:4" x14ac:dyDescent="0.2">
      <c r="A5653" t="s">
        <v>416</v>
      </c>
      <c r="B5653" t="s">
        <v>1593</v>
      </c>
      <c r="C5653" t="s">
        <v>1925</v>
      </c>
    </row>
    <row r="5654" spans="1:4" x14ac:dyDescent="0.2">
      <c r="A5654" t="s">
        <v>371</v>
      </c>
    </row>
    <row r="5655" spans="1:4" x14ac:dyDescent="0.2">
      <c r="A5655" t="s">
        <v>2252</v>
      </c>
      <c r="B5655" t="s">
        <v>1593</v>
      </c>
      <c r="C5655" t="s">
        <v>2253</v>
      </c>
    </row>
    <row r="5656" spans="1:4" x14ac:dyDescent="0.2">
      <c r="A5656" t="s">
        <v>372</v>
      </c>
    </row>
    <row r="5657" spans="1:4" x14ac:dyDescent="0.2">
      <c r="A5657" t="s">
        <v>1818</v>
      </c>
      <c r="B5657" t="s">
        <v>2254</v>
      </c>
    </row>
    <row r="5658" spans="1:4" x14ac:dyDescent="0.2">
      <c r="A5658" t="s">
        <v>2255</v>
      </c>
      <c r="B5658" t="s">
        <v>2256</v>
      </c>
    </row>
    <row r="5659" spans="1:4" x14ac:dyDescent="0.2">
      <c r="A5659" t="s">
        <v>1605</v>
      </c>
      <c r="B5659">
        <v>11</v>
      </c>
      <c r="C5659" t="s">
        <v>1585</v>
      </c>
    </row>
    <row r="5660" spans="1:4" x14ac:dyDescent="0.2">
      <c r="A5660" t="s">
        <v>2207</v>
      </c>
      <c r="B5660" t="s">
        <v>2208</v>
      </c>
    </row>
    <row r="5661" spans="1:4" x14ac:dyDescent="0.2">
      <c r="A5661" t="s">
        <v>70</v>
      </c>
      <c r="B5661">
        <v>0.8</v>
      </c>
      <c r="C5661" t="s">
        <v>1868</v>
      </c>
      <c r="D5661" t="s">
        <v>2209</v>
      </c>
    </row>
    <row r="5662" spans="1:4" x14ac:dyDescent="0.2">
      <c r="A5662" t="s">
        <v>131</v>
      </c>
      <c r="B5662">
        <v>2.2000000000000002</v>
      </c>
      <c r="C5662">
        <v>0.2</v>
      </c>
    </row>
    <row r="5663" spans="1:4" x14ac:dyDescent="0.2">
      <c r="A5663" t="s">
        <v>2257</v>
      </c>
      <c r="B5663">
        <v>1.1000000000000001</v>
      </c>
      <c r="C5663" t="s">
        <v>1868</v>
      </c>
      <c r="D5663" t="s">
        <v>2209</v>
      </c>
    </row>
    <row r="5664" spans="1:4" x14ac:dyDescent="0.2">
      <c r="A5664" t="s">
        <v>2226</v>
      </c>
      <c r="B5664" t="s">
        <v>1742</v>
      </c>
      <c r="C5664" t="s">
        <v>2211</v>
      </c>
    </row>
    <row r="5665" spans="1:5" x14ac:dyDescent="0.2">
      <c r="A5665" t="s">
        <v>50</v>
      </c>
      <c r="B5665">
        <v>59.8</v>
      </c>
      <c r="C5665">
        <v>0.1</v>
      </c>
    </row>
    <row r="5666" spans="1:5" x14ac:dyDescent="0.2">
      <c r="A5666" t="s">
        <v>52</v>
      </c>
      <c r="B5666">
        <v>55.5</v>
      </c>
      <c r="C5666">
        <v>-0.3</v>
      </c>
    </row>
    <row r="5667" spans="1:5" x14ac:dyDescent="0.2">
      <c r="A5667" t="s">
        <v>52</v>
      </c>
      <c r="B5667">
        <v>38</v>
      </c>
      <c r="C5667">
        <v>-0.3</v>
      </c>
    </row>
    <row r="5668" spans="1:5" x14ac:dyDescent="0.2">
      <c r="A5668" t="s">
        <v>52</v>
      </c>
      <c r="B5668" t="s">
        <v>2258</v>
      </c>
    </row>
    <row r="5669" spans="1:5" x14ac:dyDescent="0.2">
      <c r="A5669" t="s">
        <v>52</v>
      </c>
      <c r="B5669">
        <v>40.299999999999997</v>
      </c>
      <c r="C5669">
        <v>-0.2</v>
      </c>
    </row>
    <row r="5670" spans="1:5" x14ac:dyDescent="0.2">
      <c r="A5670" t="s">
        <v>131</v>
      </c>
      <c r="B5670">
        <v>5</v>
      </c>
      <c r="C5670">
        <v>0.3</v>
      </c>
    </row>
    <row r="5671" spans="1:5" x14ac:dyDescent="0.2">
      <c r="A5671" t="s">
        <v>131</v>
      </c>
      <c r="B5671">
        <v>3</v>
      </c>
      <c r="C5671">
        <v>0.2</v>
      </c>
    </row>
    <row r="5672" spans="1:5" x14ac:dyDescent="0.2">
      <c r="A5672" t="s">
        <v>207</v>
      </c>
      <c r="B5672">
        <v>12</v>
      </c>
      <c r="C5672" t="s">
        <v>1866</v>
      </c>
    </row>
    <row r="5673" spans="1:5" x14ac:dyDescent="0.2">
      <c r="A5673" t="s">
        <v>207</v>
      </c>
      <c r="B5673">
        <v>14.5</v>
      </c>
      <c r="C5673">
        <v>-0.1</v>
      </c>
    </row>
    <row r="5674" spans="1:5" x14ac:dyDescent="0.2">
      <c r="A5674" t="s">
        <v>52</v>
      </c>
      <c r="B5674">
        <v>53.5</v>
      </c>
      <c r="C5674" t="s">
        <v>1606</v>
      </c>
    </row>
    <row r="5675" spans="1:5" x14ac:dyDescent="0.2">
      <c r="A5675" t="s">
        <v>140</v>
      </c>
      <c r="B5675">
        <v>14.4</v>
      </c>
      <c r="C5675">
        <v>-0.2</v>
      </c>
    </row>
    <row r="5676" spans="1:5" x14ac:dyDescent="0.2">
      <c r="A5676" t="s">
        <v>140</v>
      </c>
      <c r="B5676">
        <v>15.7</v>
      </c>
      <c r="C5676">
        <v>-0.2</v>
      </c>
    </row>
    <row r="5677" spans="1:5" x14ac:dyDescent="0.2">
      <c r="A5677" t="s">
        <v>70</v>
      </c>
      <c r="B5677">
        <v>0.84</v>
      </c>
      <c r="C5677">
        <v>0.1</v>
      </c>
    </row>
    <row r="5678" spans="1:5" x14ac:dyDescent="0.2">
      <c r="A5678" t="s">
        <v>70</v>
      </c>
      <c r="B5678">
        <v>7</v>
      </c>
      <c r="C5678" t="s">
        <v>1868</v>
      </c>
    </row>
    <row r="5679" spans="1:5" x14ac:dyDescent="0.2">
      <c r="A5679" t="s">
        <v>70</v>
      </c>
      <c r="B5679">
        <v>11</v>
      </c>
      <c r="C5679" t="s">
        <v>1864</v>
      </c>
    </row>
    <row r="5680" spans="1:5" x14ac:dyDescent="0.2">
      <c r="A5680" t="s">
        <v>120</v>
      </c>
      <c r="B5680" t="s">
        <v>1571</v>
      </c>
      <c r="C5680">
        <v>0.1</v>
      </c>
      <c r="D5680" t="s">
        <v>1593</v>
      </c>
      <c r="E5680" t="s">
        <v>1594</v>
      </c>
    </row>
    <row r="5681" spans="1:4" x14ac:dyDescent="0.2">
      <c r="A5681" t="s">
        <v>120</v>
      </c>
      <c r="B5681" t="s">
        <v>1571</v>
      </c>
      <c r="C5681">
        <v>7.0000000000000007E-2</v>
      </c>
    </row>
    <row r="5682" spans="1:4" x14ac:dyDescent="0.2">
      <c r="A5682" t="s">
        <v>2214</v>
      </c>
      <c r="B5682" t="s">
        <v>2215</v>
      </c>
      <c r="C5682" t="s">
        <v>2259</v>
      </c>
    </row>
    <row r="5683" spans="1:4" x14ac:dyDescent="0.2">
      <c r="A5683" t="s">
        <v>114</v>
      </c>
      <c r="B5683">
        <v>19.5</v>
      </c>
      <c r="C5683">
        <v>0.5</v>
      </c>
    </row>
    <row r="5684" spans="1:4" x14ac:dyDescent="0.2">
      <c r="A5684" t="s">
        <v>1595</v>
      </c>
      <c r="B5684" t="s">
        <v>1596</v>
      </c>
      <c r="C5684" t="s">
        <v>1597</v>
      </c>
    </row>
    <row r="5685" spans="1:4" x14ac:dyDescent="0.2">
      <c r="A5685" t="s">
        <v>1595</v>
      </c>
      <c r="B5685" t="s">
        <v>1598</v>
      </c>
      <c r="C5685" t="s">
        <v>1599</v>
      </c>
      <c r="D5685" t="s">
        <v>1597</v>
      </c>
    </row>
    <row r="5686" spans="1:4" x14ac:dyDescent="0.2">
      <c r="A5686" t="s">
        <v>50</v>
      </c>
      <c r="B5686">
        <v>580</v>
      </c>
      <c r="C5686">
        <v>0.5</v>
      </c>
    </row>
    <row r="5687" spans="1:4" x14ac:dyDescent="0.2">
      <c r="A5687" t="s">
        <v>52</v>
      </c>
      <c r="B5687">
        <v>7.5</v>
      </c>
      <c r="C5687" t="s">
        <v>1585</v>
      </c>
    </row>
    <row r="5688" spans="1:4" x14ac:dyDescent="0.2">
      <c r="A5688" t="s">
        <v>52</v>
      </c>
      <c r="B5688">
        <v>10.75</v>
      </c>
      <c r="C5688" t="s">
        <v>1604</v>
      </c>
    </row>
    <row r="5689" spans="1:4" x14ac:dyDescent="0.2">
      <c r="A5689" t="s">
        <v>118</v>
      </c>
      <c r="B5689" t="s">
        <v>1571</v>
      </c>
      <c r="C5689" t="s">
        <v>1655</v>
      </c>
      <c r="D5689">
        <v>25</v>
      </c>
    </row>
    <row r="5690" spans="1:4" x14ac:dyDescent="0.2">
      <c r="A5690" t="s">
        <v>114</v>
      </c>
      <c r="B5690">
        <v>23.65</v>
      </c>
      <c r="C5690">
        <v>-0.1</v>
      </c>
    </row>
    <row r="5691" spans="1:4" x14ac:dyDescent="0.2">
      <c r="A5691" t="s">
        <v>50</v>
      </c>
      <c r="B5691">
        <v>227.8</v>
      </c>
      <c r="C5691">
        <v>0.5</v>
      </c>
    </row>
    <row r="5692" spans="1:4" x14ac:dyDescent="0.2">
      <c r="A5692" t="s">
        <v>70</v>
      </c>
      <c r="B5692">
        <v>14</v>
      </c>
      <c r="C5692" t="s">
        <v>1661</v>
      </c>
      <c r="D5692" t="s">
        <v>1736</v>
      </c>
    </row>
    <row r="5693" spans="1:4" x14ac:dyDescent="0.2">
      <c r="A5693" t="s">
        <v>120</v>
      </c>
      <c r="B5693" t="s">
        <v>1571</v>
      </c>
      <c r="C5693">
        <v>0.04</v>
      </c>
    </row>
    <row r="5694" spans="1:4" x14ac:dyDescent="0.2">
      <c r="A5694" t="s">
        <v>1595</v>
      </c>
      <c r="B5694" t="s">
        <v>1596</v>
      </c>
      <c r="C5694" t="s">
        <v>1597</v>
      </c>
    </row>
    <row r="5695" spans="1:4" x14ac:dyDescent="0.2">
      <c r="A5695" t="s">
        <v>1595</v>
      </c>
      <c r="B5695" t="s">
        <v>1598</v>
      </c>
      <c r="C5695" t="s">
        <v>1599</v>
      </c>
      <c r="D5695" t="s">
        <v>1597</v>
      </c>
    </row>
    <row r="5696" spans="1:4" x14ac:dyDescent="0.2">
      <c r="A5696" t="s">
        <v>50</v>
      </c>
      <c r="B5696">
        <v>17.5</v>
      </c>
      <c r="C5696" t="s">
        <v>1614</v>
      </c>
    </row>
    <row r="5697" spans="1:4" x14ac:dyDescent="0.2">
      <c r="A5697" t="s">
        <v>52</v>
      </c>
      <c r="B5697">
        <v>2</v>
      </c>
      <c r="C5697" t="s">
        <v>2260</v>
      </c>
      <c r="D5697">
        <v>0.06</v>
      </c>
    </row>
    <row r="5698" spans="1:4" x14ac:dyDescent="0.2">
      <c r="A5698" t="s">
        <v>57</v>
      </c>
      <c r="B5698">
        <v>20.149999999999999</v>
      </c>
      <c r="C5698" t="s">
        <v>1656</v>
      </c>
    </row>
    <row r="5699" spans="1:4" x14ac:dyDescent="0.2">
      <c r="A5699" t="s">
        <v>177</v>
      </c>
      <c r="B5699">
        <v>0.2</v>
      </c>
      <c r="C5699">
        <v>0.1</v>
      </c>
    </row>
    <row r="5700" spans="1:4" x14ac:dyDescent="0.2">
      <c r="A5700" t="s">
        <v>140</v>
      </c>
      <c r="B5700">
        <v>20</v>
      </c>
      <c r="C5700" t="s">
        <v>1606</v>
      </c>
    </row>
    <row r="5701" spans="1:4" x14ac:dyDescent="0.2">
      <c r="A5701" t="s">
        <v>207</v>
      </c>
      <c r="B5701">
        <v>19.3</v>
      </c>
      <c r="C5701" t="s">
        <v>1606</v>
      </c>
    </row>
    <row r="5702" spans="1:4" x14ac:dyDescent="0.2">
      <c r="A5702" t="s">
        <v>70</v>
      </c>
      <c r="B5702">
        <v>13.5</v>
      </c>
      <c r="C5702" t="s">
        <v>1613</v>
      </c>
    </row>
    <row r="5703" spans="1:4" x14ac:dyDescent="0.2">
      <c r="A5703" t="s">
        <v>120</v>
      </c>
      <c r="B5703" t="s">
        <v>1571</v>
      </c>
      <c r="C5703">
        <v>0.2</v>
      </c>
    </row>
    <row r="5704" spans="1:4" x14ac:dyDescent="0.2">
      <c r="A5704" t="s">
        <v>1595</v>
      </c>
      <c r="B5704" t="s">
        <v>1596</v>
      </c>
      <c r="C5704" t="s">
        <v>1597</v>
      </c>
    </row>
    <row r="5705" spans="1:4" x14ac:dyDescent="0.2">
      <c r="A5705" t="s">
        <v>1595</v>
      </c>
      <c r="B5705" t="s">
        <v>1598</v>
      </c>
      <c r="C5705" t="s">
        <v>1599</v>
      </c>
      <c r="D5705" t="s">
        <v>1597</v>
      </c>
    </row>
    <row r="5706" spans="1:4" x14ac:dyDescent="0.2">
      <c r="A5706" t="s">
        <v>2261</v>
      </c>
      <c r="B5706" t="s">
        <v>2262</v>
      </c>
      <c r="C5706">
        <f>-0.016/-0.034</f>
        <v>0.47058823529411764</v>
      </c>
    </row>
    <row r="5707" spans="1:4" x14ac:dyDescent="0.2">
      <c r="A5707" t="s">
        <v>118</v>
      </c>
      <c r="B5707" t="s">
        <v>1571</v>
      </c>
      <c r="C5707" t="s">
        <v>1655</v>
      </c>
      <c r="D5707">
        <v>8</v>
      </c>
    </row>
    <row r="5708" spans="1:4" x14ac:dyDescent="0.2">
      <c r="A5708" t="s">
        <v>2263</v>
      </c>
      <c r="B5708" t="s">
        <v>2262</v>
      </c>
      <c r="C5708">
        <f>-0.02/-0.041</f>
        <v>0.48780487804878048</v>
      </c>
    </row>
    <row r="5709" spans="1:4" x14ac:dyDescent="0.2">
      <c r="A5709" t="s">
        <v>118</v>
      </c>
      <c r="B5709" t="s">
        <v>1571</v>
      </c>
      <c r="C5709" t="s">
        <v>1655</v>
      </c>
      <c r="D5709">
        <v>8</v>
      </c>
    </row>
    <row r="5710" spans="1:4" x14ac:dyDescent="0.2">
      <c r="A5710" t="s">
        <v>120</v>
      </c>
      <c r="B5710" t="s">
        <v>1571</v>
      </c>
      <c r="C5710">
        <v>0.15</v>
      </c>
    </row>
    <row r="5711" spans="1:4" x14ac:dyDescent="0.2">
      <c r="A5711" t="s">
        <v>110</v>
      </c>
      <c r="B5711" t="s">
        <v>1572</v>
      </c>
      <c r="C5711" t="s">
        <v>1573</v>
      </c>
      <c r="D5711" t="s">
        <v>1574</v>
      </c>
    </row>
    <row r="5712" spans="1:4" x14ac:dyDescent="0.2">
      <c r="A5712" t="s">
        <v>1575</v>
      </c>
      <c r="B5712" t="s">
        <v>1576</v>
      </c>
      <c r="C5712" t="s">
        <v>1577</v>
      </c>
      <c r="D5712" t="s">
        <v>1578</v>
      </c>
    </row>
    <row r="5713" spans="1:5" x14ac:dyDescent="0.2">
      <c r="A5713" t="s">
        <v>882</v>
      </c>
      <c r="B5713" t="s">
        <v>1579</v>
      </c>
      <c r="C5713" t="s">
        <v>1580</v>
      </c>
    </row>
    <row r="5714" spans="1:5" x14ac:dyDescent="0.2">
      <c r="A5714" t="s">
        <v>1581</v>
      </c>
      <c r="B5714" t="s">
        <v>1576</v>
      </c>
      <c r="C5714" t="s">
        <v>1577</v>
      </c>
      <c r="D5714" t="s">
        <v>1582</v>
      </c>
    </row>
    <row r="5715" spans="1:5" x14ac:dyDescent="0.2">
      <c r="A5715" t="s">
        <v>52</v>
      </c>
      <c r="B5715">
        <v>19.899999999999999</v>
      </c>
      <c r="C5715" t="s">
        <v>1583</v>
      </c>
    </row>
    <row r="5716" spans="1:5" x14ac:dyDescent="0.2">
      <c r="A5716" t="s">
        <v>131</v>
      </c>
      <c r="B5716">
        <v>11</v>
      </c>
      <c r="C5716" t="s">
        <v>1585</v>
      </c>
    </row>
    <row r="5717" spans="1:5" x14ac:dyDescent="0.2">
      <c r="A5717" t="s">
        <v>57</v>
      </c>
      <c r="B5717">
        <v>51.15</v>
      </c>
      <c r="C5717" t="s">
        <v>1608</v>
      </c>
    </row>
    <row r="5718" spans="1:5" x14ac:dyDescent="0.2">
      <c r="A5718" t="s">
        <v>207</v>
      </c>
      <c r="B5718">
        <v>45.6</v>
      </c>
      <c r="C5718">
        <v>-0.2</v>
      </c>
    </row>
    <row r="5719" spans="1:5" x14ac:dyDescent="0.2">
      <c r="A5719" t="s">
        <v>131</v>
      </c>
      <c r="B5719">
        <v>3.6</v>
      </c>
      <c r="C5719">
        <v>0.2</v>
      </c>
    </row>
    <row r="5720" spans="1:5" x14ac:dyDescent="0.2">
      <c r="A5720" t="s">
        <v>61</v>
      </c>
      <c r="B5720" t="s">
        <v>1571</v>
      </c>
      <c r="C5720">
        <v>0.1</v>
      </c>
      <c r="D5720" t="s">
        <v>1593</v>
      </c>
      <c r="E5720" t="s">
        <v>1659</v>
      </c>
    </row>
    <row r="5721" spans="1:5" x14ac:dyDescent="0.2">
      <c r="A5721" t="s">
        <v>50</v>
      </c>
      <c r="B5721">
        <v>63.5</v>
      </c>
      <c r="C5721" t="s">
        <v>1584</v>
      </c>
    </row>
    <row r="5722" spans="1:5" x14ac:dyDescent="0.2">
      <c r="A5722" t="s">
        <v>57</v>
      </c>
      <c r="B5722">
        <v>34.25</v>
      </c>
      <c r="C5722">
        <v>0.05</v>
      </c>
    </row>
    <row r="5723" spans="1:5" x14ac:dyDescent="0.2">
      <c r="A5723" t="s">
        <v>131</v>
      </c>
      <c r="B5723">
        <v>9.3000000000000007</v>
      </c>
      <c r="C5723" t="s">
        <v>1584</v>
      </c>
    </row>
    <row r="5724" spans="1:5" x14ac:dyDescent="0.2">
      <c r="A5724" t="s">
        <v>52</v>
      </c>
      <c r="B5724">
        <v>43.5</v>
      </c>
      <c r="C5724">
        <v>0.2</v>
      </c>
    </row>
    <row r="5725" spans="1:5" x14ac:dyDescent="0.2">
      <c r="A5725" t="s">
        <v>1605</v>
      </c>
      <c r="B5725">
        <v>38</v>
      </c>
      <c r="C5725" t="s">
        <v>1732</v>
      </c>
    </row>
    <row r="5726" spans="1:5" x14ac:dyDescent="0.2">
      <c r="A5726" t="s">
        <v>52</v>
      </c>
      <c r="B5726">
        <v>42.5</v>
      </c>
      <c r="C5726" t="s">
        <v>1732</v>
      </c>
    </row>
    <row r="5727" spans="1:5" x14ac:dyDescent="0.2">
      <c r="A5727" t="s">
        <v>61</v>
      </c>
      <c r="B5727" t="s">
        <v>1571</v>
      </c>
      <c r="C5727">
        <v>0.15</v>
      </c>
      <c r="D5727" t="s">
        <v>1593</v>
      </c>
      <c r="E5727" t="s">
        <v>1594</v>
      </c>
    </row>
    <row r="5728" spans="1:5" x14ac:dyDescent="0.2">
      <c r="A5728" t="s">
        <v>70</v>
      </c>
      <c r="B5728">
        <v>23</v>
      </c>
      <c r="C5728" t="s">
        <v>1585</v>
      </c>
    </row>
    <row r="5729" spans="1:4" x14ac:dyDescent="0.2">
      <c r="A5729" t="s">
        <v>131</v>
      </c>
      <c r="B5729">
        <v>1.6</v>
      </c>
      <c r="C5729">
        <v>0.2</v>
      </c>
    </row>
    <row r="5730" spans="1:4" x14ac:dyDescent="0.2">
      <c r="A5730" t="s">
        <v>207</v>
      </c>
      <c r="B5730">
        <v>32.299999999999997</v>
      </c>
      <c r="C5730">
        <v>-0.25</v>
      </c>
    </row>
    <row r="5731" spans="1:4" x14ac:dyDescent="0.2">
      <c r="A5731" t="s">
        <v>50</v>
      </c>
      <c r="B5731">
        <v>12.8</v>
      </c>
      <c r="C5731">
        <v>0.2</v>
      </c>
    </row>
    <row r="5732" spans="1:4" x14ac:dyDescent="0.2">
      <c r="A5732" t="s">
        <v>2264</v>
      </c>
      <c r="B5732">
        <v>2.8</v>
      </c>
      <c r="C5732">
        <v>0.2</v>
      </c>
    </row>
    <row r="5733" spans="1:4" x14ac:dyDescent="0.2">
      <c r="A5733" t="s">
        <v>57</v>
      </c>
      <c r="B5733">
        <v>24</v>
      </c>
      <c r="C5733">
        <v>0.1</v>
      </c>
    </row>
    <row r="5734" spans="1:4" x14ac:dyDescent="0.2">
      <c r="A5734" t="s">
        <v>70</v>
      </c>
      <c r="B5734">
        <v>11</v>
      </c>
      <c r="C5734" t="s">
        <v>1604</v>
      </c>
    </row>
    <row r="5735" spans="1:4" x14ac:dyDescent="0.2">
      <c r="A5735" t="s">
        <v>70</v>
      </c>
      <c r="B5735">
        <v>21.3</v>
      </c>
      <c r="C5735">
        <v>0.1</v>
      </c>
    </row>
    <row r="5736" spans="1:4" x14ac:dyDescent="0.2">
      <c r="A5736" t="s">
        <v>120</v>
      </c>
      <c r="B5736">
        <v>0.1</v>
      </c>
      <c r="C5736" t="s">
        <v>1594</v>
      </c>
    </row>
    <row r="5737" spans="1:4" x14ac:dyDescent="0.2">
      <c r="A5737" t="s">
        <v>57</v>
      </c>
      <c r="B5737">
        <v>24</v>
      </c>
      <c r="C5737">
        <v>0.1</v>
      </c>
    </row>
    <row r="5738" spans="1:4" x14ac:dyDescent="0.2">
      <c r="A5738" t="s">
        <v>1575</v>
      </c>
      <c r="B5738" t="s">
        <v>1576</v>
      </c>
      <c r="C5738" t="s">
        <v>1577</v>
      </c>
      <c r="D5738" t="s">
        <v>1578</v>
      </c>
    </row>
    <row r="5739" spans="1:4" x14ac:dyDescent="0.2">
      <c r="A5739" t="s">
        <v>882</v>
      </c>
      <c r="B5739" t="s">
        <v>1579</v>
      </c>
      <c r="C5739" t="s">
        <v>1580</v>
      </c>
    </row>
    <row r="5740" spans="1:4" x14ac:dyDescent="0.2">
      <c r="A5740" t="s">
        <v>1581</v>
      </c>
      <c r="B5740" t="s">
        <v>1576</v>
      </c>
      <c r="C5740" t="s">
        <v>1577</v>
      </c>
      <c r="D5740" t="s">
        <v>1582</v>
      </c>
    </row>
    <row r="5741" spans="1:4" x14ac:dyDescent="0.2">
      <c r="A5741" t="s">
        <v>1595</v>
      </c>
      <c r="B5741" t="s">
        <v>1596</v>
      </c>
      <c r="C5741" t="s">
        <v>1597</v>
      </c>
    </row>
    <row r="5742" spans="1:4" x14ac:dyDescent="0.2">
      <c r="A5742" t="s">
        <v>1595</v>
      </c>
      <c r="B5742" t="s">
        <v>1598</v>
      </c>
      <c r="C5742" t="s">
        <v>1599</v>
      </c>
      <c r="D5742" t="s">
        <v>1597</v>
      </c>
    </row>
    <row r="5743" spans="1:4" x14ac:dyDescent="0.2">
      <c r="A5743" t="s">
        <v>70</v>
      </c>
      <c r="B5743">
        <v>15</v>
      </c>
      <c r="C5743" t="s">
        <v>2265</v>
      </c>
      <c r="D5743" t="s">
        <v>2266</v>
      </c>
    </row>
    <row r="5744" spans="1:4" x14ac:dyDescent="0.2">
      <c r="A5744" t="s">
        <v>61</v>
      </c>
      <c r="B5744" t="s">
        <v>1571</v>
      </c>
      <c r="C5744">
        <v>0.1</v>
      </c>
    </row>
    <row r="5745" spans="1:4" x14ac:dyDescent="0.2">
      <c r="A5745" t="s">
        <v>110</v>
      </c>
      <c r="B5745" t="s">
        <v>1572</v>
      </c>
      <c r="C5745" t="s">
        <v>1573</v>
      </c>
      <c r="D5745" t="s">
        <v>1574</v>
      </c>
    </row>
    <row r="5746" spans="1:4" x14ac:dyDescent="0.2">
      <c r="A5746" t="s">
        <v>1575</v>
      </c>
      <c r="B5746" t="s">
        <v>1576</v>
      </c>
      <c r="C5746" t="s">
        <v>1577</v>
      </c>
      <c r="D5746" t="s">
        <v>1578</v>
      </c>
    </row>
    <row r="5747" spans="1:4" x14ac:dyDescent="0.2">
      <c r="A5747" t="s">
        <v>882</v>
      </c>
      <c r="B5747" t="s">
        <v>1579</v>
      </c>
      <c r="C5747" t="s">
        <v>1580</v>
      </c>
    </row>
    <row r="5748" spans="1:4" x14ac:dyDescent="0.2">
      <c r="A5748" t="s">
        <v>1581</v>
      </c>
      <c r="B5748" t="s">
        <v>1576</v>
      </c>
      <c r="C5748" t="s">
        <v>1577</v>
      </c>
      <c r="D5748" t="s">
        <v>1582</v>
      </c>
    </row>
    <row r="5749" spans="1:4" x14ac:dyDescent="0.2">
      <c r="A5749" t="s">
        <v>487</v>
      </c>
      <c r="B5749" t="s">
        <v>1576</v>
      </c>
      <c r="C5749" t="s">
        <v>1577</v>
      </c>
      <c r="D5749" s="8">
        <v>37415</v>
      </c>
    </row>
    <row r="5750" spans="1:4" x14ac:dyDescent="0.2">
      <c r="A5750" t="s">
        <v>1595</v>
      </c>
      <c r="B5750" t="s">
        <v>1596</v>
      </c>
      <c r="C5750" t="s">
        <v>1597</v>
      </c>
    </row>
    <row r="5751" spans="1:4" x14ac:dyDescent="0.2">
      <c r="A5751" t="s">
        <v>1595</v>
      </c>
      <c r="B5751" t="s">
        <v>1598</v>
      </c>
      <c r="C5751" t="s">
        <v>1599</v>
      </c>
      <c r="D5751" t="s">
        <v>1597</v>
      </c>
    </row>
    <row r="5752" spans="1:4" x14ac:dyDescent="0.2">
      <c r="A5752" t="s">
        <v>70</v>
      </c>
      <c r="B5752">
        <v>15</v>
      </c>
      <c r="C5752" t="s">
        <v>2265</v>
      </c>
      <c r="D5752" t="s">
        <v>2266</v>
      </c>
    </row>
    <row r="5753" spans="1:4" x14ac:dyDescent="0.2">
      <c r="A5753" t="s">
        <v>61</v>
      </c>
      <c r="B5753" t="s">
        <v>1571</v>
      </c>
      <c r="C5753">
        <v>0.1</v>
      </c>
    </row>
    <row r="5754" spans="1:4" x14ac:dyDescent="0.2">
      <c r="A5754" t="s">
        <v>1595</v>
      </c>
      <c r="B5754" t="s">
        <v>1596</v>
      </c>
      <c r="C5754" t="s">
        <v>1597</v>
      </c>
    </row>
    <row r="5755" spans="1:4" x14ac:dyDescent="0.2">
      <c r="A5755" t="s">
        <v>1595</v>
      </c>
      <c r="B5755" t="s">
        <v>1598</v>
      </c>
      <c r="C5755" t="s">
        <v>1599</v>
      </c>
      <c r="D5755" t="s">
        <v>1597</v>
      </c>
    </row>
    <row r="5756" spans="1:4" x14ac:dyDescent="0.2">
      <c r="A5756" t="s">
        <v>50</v>
      </c>
      <c r="B5756">
        <v>10</v>
      </c>
      <c r="C5756">
        <v>-0.15</v>
      </c>
    </row>
    <row r="5757" spans="1:4" x14ac:dyDescent="0.2">
      <c r="A5757" t="s">
        <v>57</v>
      </c>
      <c r="B5757">
        <v>24</v>
      </c>
      <c r="C5757">
        <v>-0.13</v>
      </c>
    </row>
    <row r="5758" spans="1:4" x14ac:dyDescent="0.2">
      <c r="A5758" t="s">
        <v>50</v>
      </c>
      <c r="B5758">
        <v>10</v>
      </c>
      <c r="C5758">
        <v>-0.1</v>
      </c>
    </row>
    <row r="5759" spans="1:4" x14ac:dyDescent="0.2">
      <c r="A5759" t="s">
        <v>118</v>
      </c>
      <c r="B5759">
        <v>6.3</v>
      </c>
    </row>
    <row r="5760" spans="1:4" x14ac:dyDescent="0.2">
      <c r="A5760" t="s">
        <v>385</v>
      </c>
    </row>
    <row r="5761" spans="1:4" x14ac:dyDescent="0.2">
      <c r="A5761" t="s">
        <v>1575</v>
      </c>
      <c r="B5761" t="s">
        <v>1576</v>
      </c>
      <c r="C5761" t="s">
        <v>1577</v>
      </c>
      <c r="D5761" t="s">
        <v>1578</v>
      </c>
    </row>
    <row r="5762" spans="1:4" x14ac:dyDescent="0.2">
      <c r="A5762" t="s">
        <v>882</v>
      </c>
      <c r="B5762" t="s">
        <v>1579</v>
      </c>
      <c r="C5762" t="s">
        <v>1580</v>
      </c>
    </row>
    <row r="5763" spans="1:4" x14ac:dyDescent="0.2">
      <c r="A5763" t="s">
        <v>1595</v>
      </c>
      <c r="B5763" t="s">
        <v>1596</v>
      </c>
      <c r="C5763" t="s">
        <v>1597</v>
      </c>
    </row>
    <row r="5764" spans="1:4" x14ac:dyDescent="0.2">
      <c r="A5764" t="s">
        <v>1595</v>
      </c>
      <c r="B5764" t="s">
        <v>1598</v>
      </c>
      <c r="C5764" t="s">
        <v>1599</v>
      </c>
      <c r="D5764" t="s">
        <v>1597</v>
      </c>
    </row>
    <row r="5765" spans="1:4" x14ac:dyDescent="0.2">
      <c r="A5765" t="s">
        <v>50</v>
      </c>
      <c r="B5765">
        <v>37.799999999999997</v>
      </c>
      <c r="C5765">
        <v>0.3</v>
      </c>
    </row>
    <row r="5766" spans="1:4" x14ac:dyDescent="0.2">
      <c r="A5766" t="s">
        <v>52</v>
      </c>
      <c r="B5766">
        <v>15.2</v>
      </c>
      <c r="C5766" t="s">
        <v>1656</v>
      </c>
    </row>
    <row r="5767" spans="1:4" x14ac:dyDescent="0.2">
      <c r="A5767" t="s">
        <v>52</v>
      </c>
      <c r="B5767" t="s">
        <v>2267</v>
      </c>
    </row>
    <row r="5768" spans="1:4" x14ac:dyDescent="0.2">
      <c r="A5768" t="s">
        <v>57</v>
      </c>
      <c r="B5768">
        <v>24</v>
      </c>
      <c r="C5768">
        <v>0.1</v>
      </c>
    </row>
    <row r="5769" spans="1:4" x14ac:dyDescent="0.2">
      <c r="A5769" t="s">
        <v>57</v>
      </c>
      <c r="B5769">
        <v>15.5</v>
      </c>
      <c r="C5769">
        <v>0.1</v>
      </c>
    </row>
    <row r="5770" spans="1:4" x14ac:dyDescent="0.2">
      <c r="A5770" t="s">
        <v>57</v>
      </c>
      <c r="B5770" t="s">
        <v>2268</v>
      </c>
    </row>
    <row r="5771" spans="1:4" x14ac:dyDescent="0.2">
      <c r="A5771" t="s">
        <v>70</v>
      </c>
      <c r="B5771">
        <v>21.3</v>
      </c>
      <c r="C5771">
        <v>0.1</v>
      </c>
    </row>
    <row r="5772" spans="1:4" x14ac:dyDescent="0.2">
      <c r="A5772" t="s">
        <v>70</v>
      </c>
      <c r="B5772">
        <v>11.5</v>
      </c>
      <c r="C5772" t="s">
        <v>1606</v>
      </c>
    </row>
    <row r="5773" spans="1:4" x14ac:dyDescent="0.2">
      <c r="A5773" t="s">
        <v>57</v>
      </c>
      <c r="B5773">
        <v>25</v>
      </c>
      <c r="C5773">
        <v>-0.05</v>
      </c>
    </row>
    <row r="5774" spans="1:4" x14ac:dyDescent="0.2">
      <c r="A5774" t="s">
        <v>52</v>
      </c>
      <c r="B5774" t="s">
        <v>2269</v>
      </c>
    </row>
    <row r="5775" spans="1:4" x14ac:dyDescent="0.2">
      <c r="A5775" t="s">
        <v>52</v>
      </c>
      <c r="B5775" t="s">
        <v>1571</v>
      </c>
      <c r="C5775">
        <v>0.3</v>
      </c>
    </row>
    <row r="5776" spans="1:4" x14ac:dyDescent="0.2">
      <c r="A5776" t="s">
        <v>57</v>
      </c>
      <c r="B5776" t="s">
        <v>1571</v>
      </c>
      <c r="C5776">
        <v>15</v>
      </c>
    </row>
    <row r="5777" spans="1:4" x14ac:dyDescent="0.2">
      <c r="A5777" t="s">
        <v>243</v>
      </c>
      <c r="B5777">
        <v>0.03</v>
      </c>
      <c r="C5777" t="s">
        <v>1620</v>
      </c>
      <c r="D5777" t="s">
        <v>1594</v>
      </c>
    </row>
    <row r="5778" spans="1:4" x14ac:dyDescent="0.2">
      <c r="A5778" t="s">
        <v>1575</v>
      </c>
      <c r="B5778" t="s">
        <v>1576</v>
      </c>
      <c r="C5778" t="s">
        <v>1577</v>
      </c>
      <c r="D5778" t="s">
        <v>1578</v>
      </c>
    </row>
    <row r="5779" spans="1:4" x14ac:dyDescent="0.2">
      <c r="A5779" t="s">
        <v>882</v>
      </c>
      <c r="B5779" t="s">
        <v>1579</v>
      </c>
      <c r="C5779" t="s">
        <v>1580</v>
      </c>
    </row>
    <row r="5780" spans="1:4" x14ac:dyDescent="0.2">
      <c r="A5780" t="s">
        <v>1595</v>
      </c>
      <c r="B5780" t="s">
        <v>1596</v>
      </c>
      <c r="C5780" t="s">
        <v>1597</v>
      </c>
    </row>
    <row r="5781" spans="1:4" x14ac:dyDescent="0.2">
      <c r="A5781" t="s">
        <v>1595</v>
      </c>
      <c r="B5781" t="s">
        <v>1598</v>
      </c>
      <c r="C5781" t="s">
        <v>1599</v>
      </c>
      <c r="D5781" t="s">
        <v>1597</v>
      </c>
    </row>
    <row r="5782" spans="1:4" x14ac:dyDescent="0.2">
      <c r="A5782" t="s">
        <v>52</v>
      </c>
      <c r="B5782">
        <v>14.1</v>
      </c>
      <c r="C5782">
        <v>-0.05</v>
      </c>
    </row>
    <row r="5783" spans="1:4" x14ac:dyDescent="0.2">
      <c r="A5783" t="s">
        <v>52</v>
      </c>
      <c r="B5783">
        <v>10.199999999999999</v>
      </c>
      <c r="C5783" t="s">
        <v>1634</v>
      </c>
      <c r="D5783">
        <v>0.1</v>
      </c>
    </row>
    <row r="5784" spans="1:4" x14ac:dyDescent="0.2">
      <c r="A5784" t="s">
        <v>57</v>
      </c>
      <c r="B5784">
        <v>23.9</v>
      </c>
      <c r="C5784">
        <v>-0.05</v>
      </c>
    </row>
    <row r="5785" spans="1:4" x14ac:dyDescent="0.2">
      <c r="A5785" t="s">
        <v>110</v>
      </c>
      <c r="B5785" t="s">
        <v>1572</v>
      </c>
      <c r="C5785" t="s">
        <v>1573</v>
      </c>
      <c r="D5785" t="s">
        <v>1574</v>
      </c>
    </row>
    <row r="5786" spans="1:4" x14ac:dyDescent="0.2">
      <c r="A5786" t="s">
        <v>1575</v>
      </c>
      <c r="B5786" t="s">
        <v>1576</v>
      </c>
      <c r="C5786" t="s">
        <v>1577</v>
      </c>
      <c r="D5786" t="s">
        <v>1578</v>
      </c>
    </row>
    <row r="5787" spans="1:4" x14ac:dyDescent="0.2">
      <c r="A5787" t="s">
        <v>882</v>
      </c>
      <c r="B5787" t="s">
        <v>1579</v>
      </c>
      <c r="C5787" t="s">
        <v>1580</v>
      </c>
    </row>
    <row r="5788" spans="1:4" x14ac:dyDescent="0.2">
      <c r="A5788" t="s">
        <v>1581</v>
      </c>
      <c r="B5788" t="s">
        <v>1576</v>
      </c>
      <c r="C5788" t="s">
        <v>1577</v>
      </c>
      <c r="D5788" t="s">
        <v>1582</v>
      </c>
    </row>
    <row r="5789" spans="1:4" x14ac:dyDescent="0.2">
      <c r="A5789" t="s">
        <v>487</v>
      </c>
      <c r="B5789" t="s">
        <v>1576</v>
      </c>
      <c r="C5789" t="s">
        <v>1577</v>
      </c>
      <c r="D5789" s="8">
        <v>37415</v>
      </c>
    </row>
    <row r="5790" spans="1:4" x14ac:dyDescent="0.2">
      <c r="A5790" t="s">
        <v>1595</v>
      </c>
      <c r="B5790" t="s">
        <v>1596</v>
      </c>
      <c r="C5790" t="s">
        <v>1597</v>
      </c>
    </row>
    <row r="5791" spans="1:4" x14ac:dyDescent="0.2">
      <c r="A5791" t="s">
        <v>1595</v>
      </c>
      <c r="B5791" t="s">
        <v>1598</v>
      </c>
      <c r="C5791" t="s">
        <v>1599</v>
      </c>
      <c r="D5791" t="s">
        <v>1597</v>
      </c>
    </row>
    <row r="5792" spans="1:4" x14ac:dyDescent="0.2">
      <c r="A5792" t="s">
        <v>387</v>
      </c>
    </row>
    <row r="5793" spans="1:5" x14ac:dyDescent="0.2">
      <c r="A5793" t="s">
        <v>57</v>
      </c>
      <c r="B5793">
        <v>23</v>
      </c>
      <c r="C5793" t="s">
        <v>2270</v>
      </c>
      <c r="D5793" t="s">
        <v>2271</v>
      </c>
    </row>
    <row r="5794" spans="1:5" x14ac:dyDescent="0.2">
      <c r="A5794" t="s">
        <v>52</v>
      </c>
      <c r="B5794">
        <v>10.5</v>
      </c>
      <c r="C5794" t="s">
        <v>1585</v>
      </c>
    </row>
    <row r="5795" spans="1:5" x14ac:dyDescent="0.2">
      <c r="A5795" t="s">
        <v>1633</v>
      </c>
      <c r="B5795">
        <v>36</v>
      </c>
      <c r="C5795" t="s">
        <v>1585</v>
      </c>
    </row>
    <row r="5796" spans="1:5" x14ac:dyDescent="0.2">
      <c r="A5796" t="s">
        <v>177</v>
      </c>
      <c r="B5796">
        <v>2</v>
      </c>
      <c r="C5796" t="s">
        <v>1585</v>
      </c>
    </row>
    <row r="5797" spans="1:5" x14ac:dyDescent="0.2">
      <c r="A5797" t="s">
        <v>118</v>
      </c>
      <c r="B5797" t="s">
        <v>1571</v>
      </c>
      <c r="C5797" t="s">
        <v>1619</v>
      </c>
      <c r="D5797">
        <v>1.6</v>
      </c>
    </row>
    <row r="5798" spans="1:5" x14ac:dyDescent="0.2">
      <c r="A5798" t="s">
        <v>114</v>
      </c>
      <c r="B5798">
        <v>37.200000000000003</v>
      </c>
      <c r="C5798" t="s">
        <v>1583</v>
      </c>
    </row>
    <row r="5799" spans="1:5" x14ac:dyDescent="0.2">
      <c r="A5799" t="s">
        <v>52</v>
      </c>
      <c r="B5799">
        <v>14</v>
      </c>
      <c r="C5799">
        <v>-0.2</v>
      </c>
    </row>
    <row r="5800" spans="1:5" x14ac:dyDescent="0.2">
      <c r="A5800" t="s">
        <v>388</v>
      </c>
      <c r="B5800">
        <v>14</v>
      </c>
      <c r="C5800">
        <v>-0.1</v>
      </c>
    </row>
    <row r="5801" spans="1:5" x14ac:dyDescent="0.2">
      <c r="A5801" t="s">
        <v>131</v>
      </c>
      <c r="B5801">
        <v>1.1000000000000001</v>
      </c>
      <c r="C5801">
        <v>0.2</v>
      </c>
    </row>
    <row r="5802" spans="1:5" x14ac:dyDescent="0.2">
      <c r="A5802" t="s">
        <v>52</v>
      </c>
      <c r="B5802">
        <v>14.5</v>
      </c>
      <c r="C5802">
        <v>-0.3</v>
      </c>
    </row>
    <row r="5803" spans="1:5" x14ac:dyDescent="0.2">
      <c r="A5803" t="s">
        <v>228</v>
      </c>
      <c r="B5803">
        <v>1.2</v>
      </c>
      <c r="C5803" t="s">
        <v>1584</v>
      </c>
    </row>
    <row r="5804" spans="1:5" x14ac:dyDescent="0.2">
      <c r="A5804" t="s">
        <v>57</v>
      </c>
      <c r="B5804">
        <v>15</v>
      </c>
      <c r="C5804">
        <f>-0.016/-0.043</f>
        <v>0.372093023255814</v>
      </c>
    </row>
    <row r="5805" spans="1:5" x14ac:dyDescent="0.2">
      <c r="A5805" t="s">
        <v>61</v>
      </c>
      <c r="B5805" t="s">
        <v>1571</v>
      </c>
      <c r="C5805">
        <v>0.02</v>
      </c>
      <c r="D5805" t="s">
        <v>1593</v>
      </c>
      <c r="E5805" t="s">
        <v>1686</v>
      </c>
    </row>
    <row r="5806" spans="1:5" x14ac:dyDescent="0.2">
      <c r="A5806" t="s">
        <v>61</v>
      </c>
      <c r="B5806" t="s">
        <v>1571</v>
      </c>
      <c r="C5806">
        <v>0.1</v>
      </c>
      <c r="D5806" t="s">
        <v>1593</v>
      </c>
      <c r="E5806" t="s">
        <v>1594</v>
      </c>
    </row>
    <row r="5807" spans="1:5" x14ac:dyDescent="0.2">
      <c r="A5807" t="s">
        <v>110</v>
      </c>
      <c r="B5807" t="s">
        <v>1572</v>
      </c>
      <c r="C5807" t="s">
        <v>1573</v>
      </c>
      <c r="D5807" t="s">
        <v>1574</v>
      </c>
    </row>
    <row r="5808" spans="1:5" x14ac:dyDescent="0.2">
      <c r="A5808" t="s">
        <v>57</v>
      </c>
      <c r="B5808">
        <v>26</v>
      </c>
      <c r="C5808">
        <v>-0.13</v>
      </c>
    </row>
    <row r="5809" spans="1:4" x14ac:dyDescent="0.2">
      <c r="A5809" t="s">
        <v>110</v>
      </c>
      <c r="B5809" t="s">
        <v>1572</v>
      </c>
      <c r="C5809" t="s">
        <v>1573</v>
      </c>
      <c r="D5809" t="s">
        <v>1574</v>
      </c>
    </row>
    <row r="5810" spans="1:4" x14ac:dyDescent="0.2">
      <c r="A5810" t="s">
        <v>1575</v>
      </c>
      <c r="B5810" t="s">
        <v>1576</v>
      </c>
      <c r="C5810" t="s">
        <v>1577</v>
      </c>
      <c r="D5810" t="s">
        <v>1578</v>
      </c>
    </row>
    <row r="5811" spans="1:4" x14ac:dyDescent="0.2">
      <c r="A5811" t="s">
        <v>882</v>
      </c>
      <c r="B5811" t="s">
        <v>1579</v>
      </c>
      <c r="C5811" t="s">
        <v>1580</v>
      </c>
    </row>
    <row r="5812" spans="1:4" x14ac:dyDescent="0.2">
      <c r="A5812" t="s">
        <v>1581</v>
      </c>
      <c r="B5812" t="s">
        <v>1576</v>
      </c>
      <c r="C5812" t="s">
        <v>1577</v>
      </c>
      <c r="D5812" t="s">
        <v>1582</v>
      </c>
    </row>
    <row r="5813" spans="1:4" x14ac:dyDescent="0.2">
      <c r="A5813" t="s">
        <v>487</v>
      </c>
      <c r="B5813" t="s">
        <v>1576</v>
      </c>
      <c r="C5813" t="s">
        <v>1577</v>
      </c>
      <c r="D5813" s="8">
        <v>37415</v>
      </c>
    </row>
    <row r="5814" spans="1:4" x14ac:dyDescent="0.2">
      <c r="A5814" t="s">
        <v>1595</v>
      </c>
      <c r="B5814" t="s">
        <v>1596</v>
      </c>
      <c r="C5814" t="s">
        <v>1597</v>
      </c>
    </row>
    <row r="5815" spans="1:4" x14ac:dyDescent="0.2">
      <c r="A5815" t="s">
        <v>1595</v>
      </c>
      <c r="B5815" t="s">
        <v>1598</v>
      </c>
      <c r="C5815" t="s">
        <v>1599</v>
      </c>
      <c r="D5815" t="s">
        <v>1597</v>
      </c>
    </row>
    <row r="5816" spans="1:4" x14ac:dyDescent="0.2">
      <c r="A5816" t="s">
        <v>50</v>
      </c>
      <c r="B5816">
        <v>37.799999999999997</v>
      </c>
      <c r="C5816">
        <v>0.3</v>
      </c>
    </row>
    <row r="5817" spans="1:4" x14ac:dyDescent="0.2">
      <c r="A5817" t="s">
        <v>52</v>
      </c>
      <c r="B5817">
        <v>15.2</v>
      </c>
      <c r="C5817" t="s">
        <v>1656</v>
      </c>
    </row>
    <row r="5818" spans="1:4" x14ac:dyDescent="0.2">
      <c r="A5818" t="s">
        <v>52</v>
      </c>
      <c r="B5818" t="s">
        <v>2267</v>
      </c>
    </row>
    <row r="5819" spans="1:4" x14ac:dyDescent="0.2">
      <c r="A5819" t="s">
        <v>57</v>
      </c>
      <c r="B5819">
        <v>24</v>
      </c>
      <c r="C5819">
        <v>0.1</v>
      </c>
    </row>
    <row r="5820" spans="1:4" x14ac:dyDescent="0.2">
      <c r="A5820" t="s">
        <v>57</v>
      </c>
      <c r="B5820">
        <v>15.5</v>
      </c>
      <c r="C5820">
        <v>0.1</v>
      </c>
    </row>
    <row r="5821" spans="1:4" x14ac:dyDescent="0.2">
      <c r="A5821" t="s">
        <v>57</v>
      </c>
      <c r="B5821" t="s">
        <v>2268</v>
      </c>
    </row>
    <row r="5822" spans="1:4" x14ac:dyDescent="0.2">
      <c r="A5822" t="s">
        <v>70</v>
      </c>
      <c r="B5822">
        <v>21.3</v>
      </c>
      <c r="C5822">
        <v>0.1</v>
      </c>
    </row>
    <row r="5823" spans="1:4" x14ac:dyDescent="0.2">
      <c r="A5823" t="s">
        <v>70</v>
      </c>
      <c r="B5823">
        <v>11.5</v>
      </c>
      <c r="C5823" t="s">
        <v>1606</v>
      </c>
    </row>
    <row r="5824" spans="1:4" x14ac:dyDescent="0.2">
      <c r="A5824" t="s">
        <v>57</v>
      </c>
      <c r="B5824">
        <v>25</v>
      </c>
      <c r="C5824">
        <v>-0.05</v>
      </c>
    </row>
    <row r="5825" spans="1:4" x14ac:dyDescent="0.2">
      <c r="A5825" t="s">
        <v>52</v>
      </c>
      <c r="B5825" t="s">
        <v>2269</v>
      </c>
    </row>
    <row r="5826" spans="1:4" x14ac:dyDescent="0.2">
      <c r="A5826" t="s">
        <v>52</v>
      </c>
      <c r="B5826" t="s">
        <v>1571</v>
      </c>
      <c r="C5826">
        <v>0.3</v>
      </c>
    </row>
    <row r="5827" spans="1:4" x14ac:dyDescent="0.2">
      <c r="A5827" t="s">
        <v>57</v>
      </c>
      <c r="B5827" t="s">
        <v>1571</v>
      </c>
      <c r="C5827">
        <v>15</v>
      </c>
    </row>
    <row r="5828" spans="1:4" x14ac:dyDescent="0.2">
      <c r="A5828" t="s">
        <v>243</v>
      </c>
      <c r="B5828">
        <v>0.03</v>
      </c>
      <c r="C5828" t="s">
        <v>1620</v>
      </c>
      <c r="D5828" t="s">
        <v>1594</v>
      </c>
    </row>
    <row r="5829" spans="1:4" x14ac:dyDescent="0.2">
      <c r="A5829" t="s">
        <v>1575</v>
      </c>
      <c r="B5829" t="s">
        <v>1576</v>
      </c>
      <c r="C5829" t="s">
        <v>1577</v>
      </c>
      <c r="D5829" t="s">
        <v>1578</v>
      </c>
    </row>
    <row r="5830" spans="1:4" x14ac:dyDescent="0.2">
      <c r="A5830" t="s">
        <v>882</v>
      </c>
      <c r="B5830" t="s">
        <v>1579</v>
      </c>
      <c r="C5830" t="s">
        <v>1580</v>
      </c>
    </row>
    <row r="5831" spans="1:4" x14ac:dyDescent="0.2">
      <c r="A5831" t="s">
        <v>1595</v>
      </c>
      <c r="B5831" t="s">
        <v>1596</v>
      </c>
      <c r="C5831" t="s">
        <v>1597</v>
      </c>
    </row>
    <row r="5832" spans="1:4" x14ac:dyDescent="0.2">
      <c r="A5832" t="s">
        <v>1595</v>
      </c>
      <c r="B5832" t="s">
        <v>1598</v>
      </c>
      <c r="C5832" t="s">
        <v>1599</v>
      </c>
      <c r="D5832" t="s">
        <v>1597</v>
      </c>
    </row>
    <row r="5833" spans="1:4" x14ac:dyDescent="0.2">
      <c r="A5833" t="s">
        <v>52</v>
      </c>
      <c r="B5833">
        <v>14.1</v>
      </c>
      <c r="C5833">
        <v>-0.05</v>
      </c>
    </row>
    <row r="5834" spans="1:4" x14ac:dyDescent="0.2">
      <c r="A5834" t="s">
        <v>52</v>
      </c>
      <c r="B5834">
        <v>10.199999999999999</v>
      </c>
      <c r="C5834" t="s">
        <v>1634</v>
      </c>
      <c r="D5834">
        <v>0.1</v>
      </c>
    </row>
    <row r="5835" spans="1:4" x14ac:dyDescent="0.2">
      <c r="A5835" t="s">
        <v>57</v>
      </c>
      <c r="B5835">
        <v>23.9</v>
      </c>
      <c r="C5835">
        <v>-0.05</v>
      </c>
    </row>
    <row r="5836" spans="1:4" x14ac:dyDescent="0.2">
      <c r="A5836" t="s">
        <v>110</v>
      </c>
      <c r="B5836" t="s">
        <v>1572</v>
      </c>
      <c r="C5836" t="s">
        <v>1573</v>
      </c>
      <c r="D5836" t="s">
        <v>1574</v>
      </c>
    </row>
    <row r="5837" spans="1:4" x14ac:dyDescent="0.2">
      <c r="A5837" t="s">
        <v>1575</v>
      </c>
      <c r="B5837" t="s">
        <v>1576</v>
      </c>
      <c r="C5837" t="s">
        <v>1577</v>
      </c>
      <c r="D5837" t="s">
        <v>1578</v>
      </c>
    </row>
    <row r="5838" spans="1:4" x14ac:dyDescent="0.2">
      <c r="A5838" t="s">
        <v>882</v>
      </c>
      <c r="B5838" t="s">
        <v>1579</v>
      </c>
      <c r="C5838" t="s">
        <v>1580</v>
      </c>
    </row>
    <row r="5839" spans="1:4" x14ac:dyDescent="0.2">
      <c r="A5839" t="s">
        <v>1581</v>
      </c>
      <c r="B5839" t="s">
        <v>1576</v>
      </c>
      <c r="C5839" t="s">
        <v>1577</v>
      </c>
      <c r="D5839" t="s">
        <v>1582</v>
      </c>
    </row>
    <row r="5840" spans="1:4" x14ac:dyDescent="0.2">
      <c r="A5840" t="s">
        <v>487</v>
      </c>
      <c r="B5840" t="s">
        <v>1576</v>
      </c>
      <c r="C5840" t="s">
        <v>1577</v>
      </c>
      <c r="D5840" s="8">
        <v>37415</v>
      </c>
    </row>
    <row r="5841" spans="1:5" x14ac:dyDescent="0.2">
      <c r="A5841" t="s">
        <v>1595</v>
      </c>
      <c r="B5841" t="s">
        <v>1596</v>
      </c>
      <c r="C5841" t="s">
        <v>1597</v>
      </c>
    </row>
    <row r="5842" spans="1:5" x14ac:dyDescent="0.2">
      <c r="A5842" t="s">
        <v>1595</v>
      </c>
      <c r="B5842" t="s">
        <v>1598</v>
      </c>
      <c r="C5842" t="s">
        <v>1599</v>
      </c>
      <c r="D5842" t="s">
        <v>1597</v>
      </c>
    </row>
    <row r="5843" spans="1:5" x14ac:dyDescent="0.2">
      <c r="A5843" t="s">
        <v>387</v>
      </c>
    </row>
    <row r="5844" spans="1:5" x14ac:dyDescent="0.2">
      <c r="A5844" t="s">
        <v>57</v>
      </c>
      <c r="B5844">
        <v>23</v>
      </c>
      <c r="C5844" t="s">
        <v>2270</v>
      </c>
      <c r="D5844" t="s">
        <v>2271</v>
      </c>
    </row>
    <row r="5845" spans="1:5" x14ac:dyDescent="0.2">
      <c r="A5845" t="s">
        <v>52</v>
      </c>
      <c r="B5845">
        <v>10.5</v>
      </c>
      <c r="C5845" t="s">
        <v>1585</v>
      </c>
    </row>
    <row r="5846" spans="1:5" x14ac:dyDescent="0.2">
      <c r="A5846" t="s">
        <v>1633</v>
      </c>
      <c r="B5846">
        <v>36</v>
      </c>
      <c r="C5846" t="s">
        <v>1585</v>
      </c>
    </row>
    <row r="5847" spans="1:5" x14ac:dyDescent="0.2">
      <c r="A5847" t="s">
        <v>177</v>
      </c>
      <c r="B5847">
        <v>2</v>
      </c>
      <c r="C5847" t="s">
        <v>1585</v>
      </c>
    </row>
    <row r="5848" spans="1:5" x14ac:dyDescent="0.2">
      <c r="A5848" t="s">
        <v>118</v>
      </c>
      <c r="B5848" t="s">
        <v>1571</v>
      </c>
      <c r="C5848" t="s">
        <v>1619</v>
      </c>
      <c r="D5848">
        <v>1.6</v>
      </c>
    </row>
    <row r="5849" spans="1:5" x14ac:dyDescent="0.2">
      <c r="A5849" t="s">
        <v>114</v>
      </c>
      <c r="B5849">
        <v>37.200000000000003</v>
      </c>
      <c r="C5849" t="s">
        <v>1583</v>
      </c>
    </row>
    <row r="5850" spans="1:5" x14ac:dyDescent="0.2">
      <c r="A5850" t="s">
        <v>52</v>
      </c>
      <c r="B5850">
        <v>14</v>
      </c>
      <c r="C5850">
        <v>-0.2</v>
      </c>
    </row>
    <row r="5851" spans="1:5" x14ac:dyDescent="0.2">
      <c r="A5851" t="s">
        <v>388</v>
      </c>
      <c r="B5851">
        <v>14</v>
      </c>
      <c r="C5851">
        <v>-0.1</v>
      </c>
    </row>
    <row r="5852" spans="1:5" x14ac:dyDescent="0.2">
      <c r="A5852" t="s">
        <v>131</v>
      </c>
      <c r="B5852">
        <v>1.1000000000000001</v>
      </c>
      <c r="C5852">
        <v>0.2</v>
      </c>
    </row>
    <row r="5853" spans="1:5" x14ac:dyDescent="0.2">
      <c r="A5853" t="s">
        <v>52</v>
      </c>
      <c r="B5853">
        <v>14.5</v>
      </c>
      <c r="C5853">
        <v>-0.3</v>
      </c>
    </row>
    <row r="5854" spans="1:5" x14ac:dyDescent="0.2">
      <c r="A5854" t="s">
        <v>228</v>
      </c>
      <c r="B5854">
        <v>1.2</v>
      </c>
      <c r="C5854" t="s">
        <v>1584</v>
      </c>
    </row>
    <row r="5855" spans="1:5" x14ac:dyDescent="0.2">
      <c r="A5855" t="s">
        <v>57</v>
      </c>
      <c r="B5855">
        <v>15</v>
      </c>
      <c r="C5855">
        <f>-0.016/-0.043</f>
        <v>0.372093023255814</v>
      </c>
    </row>
    <row r="5856" spans="1:5" x14ac:dyDescent="0.2">
      <c r="A5856" t="s">
        <v>61</v>
      </c>
      <c r="B5856" t="s">
        <v>1571</v>
      </c>
      <c r="C5856">
        <v>0.02</v>
      </c>
      <c r="D5856" t="s">
        <v>1593</v>
      </c>
      <c r="E5856" t="s">
        <v>1686</v>
      </c>
    </row>
    <row r="5857" spans="1:5" x14ac:dyDescent="0.2">
      <c r="A5857" t="s">
        <v>61</v>
      </c>
      <c r="B5857" t="s">
        <v>1571</v>
      </c>
      <c r="C5857">
        <v>0.1</v>
      </c>
      <c r="D5857" t="s">
        <v>1593</v>
      </c>
      <c r="E5857" t="s">
        <v>1594</v>
      </c>
    </row>
    <row r="5858" spans="1:5" x14ac:dyDescent="0.2">
      <c r="A5858" t="s">
        <v>110</v>
      </c>
      <c r="B5858" t="s">
        <v>1572</v>
      </c>
      <c r="C5858" t="s">
        <v>1573</v>
      </c>
      <c r="D5858" t="s">
        <v>1574</v>
      </c>
    </row>
    <row r="5859" spans="1:5" x14ac:dyDescent="0.2">
      <c r="A5859" t="s">
        <v>57</v>
      </c>
      <c r="B5859">
        <v>26</v>
      </c>
      <c r="C5859">
        <v>-0.13</v>
      </c>
    </row>
    <row r="5860" spans="1:5" x14ac:dyDescent="0.2">
      <c r="A5860" t="s">
        <v>110</v>
      </c>
      <c r="B5860" t="s">
        <v>1572</v>
      </c>
      <c r="C5860" t="s">
        <v>1573</v>
      </c>
      <c r="D5860" t="s">
        <v>1574</v>
      </c>
    </row>
    <row r="5861" spans="1:5" x14ac:dyDescent="0.2">
      <c r="A5861" t="s">
        <v>1575</v>
      </c>
      <c r="B5861" t="s">
        <v>1576</v>
      </c>
      <c r="C5861" t="s">
        <v>1577</v>
      </c>
      <c r="D5861" t="s">
        <v>1578</v>
      </c>
    </row>
    <row r="5862" spans="1:5" x14ac:dyDescent="0.2">
      <c r="A5862" t="s">
        <v>882</v>
      </c>
      <c r="B5862" t="s">
        <v>1579</v>
      </c>
      <c r="C5862" t="s">
        <v>1580</v>
      </c>
    </row>
    <row r="5863" spans="1:5" x14ac:dyDescent="0.2">
      <c r="A5863" t="s">
        <v>1581</v>
      </c>
      <c r="B5863" t="s">
        <v>1576</v>
      </c>
      <c r="C5863" t="s">
        <v>1577</v>
      </c>
      <c r="D5863" t="s">
        <v>1582</v>
      </c>
    </row>
    <row r="5864" spans="1:5" x14ac:dyDescent="0.2">
      <c r="A5864" t="s">
        <v>487</v>
      </c>
      <c r="B5864" t="s">
        <v>1576</v>
      </c>
      <c r="C5864" t="s">
        <v>1577</v>
      </c>
      <c r="D5864" s="8">
        <v>37415</v>
      </c>
    </row>
    <row r="5865" spans="1:5" x14ac:dyDescent="0.2">
      <c r="A5865" t="s">
        <v>1595</v>
      </c>
      <c r="B5865" t="s">
        <v>1596</v>
      </c>
      <c r="C5865" t="s">
        <v>1597</v>
      </c>
    </row>
    <row r="5866" spans="1:5" x14ac:dyDescent="0.2">
      <c r="A5866" t="s">
        <v>1595</v>
      </c>
      <c r="B5866" t="s">
        <v>1598</v>
      </c>
      <c r="C5866" t="s">
        <v>1599</v>
      </c>
      <c r="D5866" t="s">
        <v>1597</v>
      </c>
    </row>
    <row r="5867" spans="1:5" x14ac:dyDescent="0.2">
      <c r="A5867" t="s">
        <v>70</v>
      </c>
      <c r="B5867">
        <v>17</v>
      </c>
      <c r="C5867" t="s">
        <v>2265</v>
      </c>
      <c r="D5867" t="s">
        <v>2266</v>
      </c>
    </row>
    <row r="5868" spans="1:5" x14ac:dyDescent="0.2">
      <c r="A5868" t="s">
        <v>61</v>
      </c>
      <c r="B5868" t="s">
        <v>1571</v>
      </c>
      <c r="C5868">
        <v>0.1</v>
      </c>
    </row>
    <row r="5869" spans="1:5" x14ac:dyDescent="0.2">
      <c r="A5869" t="s">
        <v>114</v>
      </c>
      <c r="B5869">
        <v>37.4</v>
      </c>
      <c r="C5869" t="s">
        <v>1583</v>
      </c>
    </row>
    <row r="5870" spans="1:5" x14ac:dyDescent="0.2">
      <c r="A5870" t="s">
        <v>1633</v>
      </c>
      <c r="B5870">
        <v>36</v>
      </c>
      <c r="C5870" t="s">
        <v>1732</v>
      </c>
    </row>
    <row r="5871" spans="1:5" x14ac:dyDescent="0.2">
      <c r="A5871" t="s">
        <v>52</v>
      </c>
      <c r="B5871">
        <v>14.5</v>
      </c>
      <c r="C5871">
        <v>-0.3</v>
      </c>
    </row>
    <row r="5872" spans="1:5" x14ac:dyDescent="0.2">
      <c r="A5872" t="s">
        <v>2272</v>
      </c>
      <c r="B5872" t="s">
        <v>2273</v>
      </c>
      <c r="C5872">
        <f>-0.016/-0.043</f>
        <v>0.372093023255814</v>
      </c>
    </row>
    <row r="5873" spans="1:5" x14ac:dyDescent="0.2">
      <c r="A5873" t="s">
        <v>391</v>
      </c>
    </row>
    <row r="5874" spans="1:5" x14ac:dyDescent="0.2">
      <c r="A5874" t="s">
        <v>207</v>
      </c>
      <c r="B5874">
        <v>16</v>
      </c>
      <c r="C5874">
        <v>-0.1</v>
      </c>
    </row>
    <row r="5875" spans="1:5" x14ac:dyDescent="0.2">
      <c r="A5875" t="s">
        <v>131</v>
      </c>
      <c r="B5875">
        <v>1.1000000000000001</v>
      </c>
      <c r="C5875">
        <v>0.2</v>
      </c>
    </row>
    <row r="5876" spans="1:5" x14ac:dyDescent="0.2">
      <c r="A5876" t="s">
        <v>61</v>
      </c>
      <c r="B5876" t="s">
        <v>1571</v>
      </c>
      <c r="C5876">
        <v>0.02</v>
      </c>
      <c r="D5876" t="s">
        <v>1593</v>
      </c>
      <c r="E5876" t="s">
        <v>1686</v>
      </c>
    </row>
    <row r="5877" spans="1:5" x14ac:dyDescent="0.2">
      <c r="A5877" t="s">
        <v>61</v>
      </c>
      <c r="B5877" t="s">
        <v>1571</v>
      </c>
      <c r="C5877">
        <v>0.1</v>
      </c>
      <c r="D5877" t="s">
        <v>1593</v>
      </c>
      <c r="E5877" t="s">
        <v>1659</v>
      </c>
    </row>
    <row r="5878" spans="1:5" x14ac:dyDescent="0.2">
      <c r="A5878" t="s">
        <v>57</v>
      </c>
      <c r="B5878">
        <v>27</v>
      </c>
      <c r="C5878" t="s">
        <v>2270</v>
      </c>
      <c r="D5878" t="s">
        <v>2271</v>
      </c>
    </row>
    <row r="5879" spans="1:5" x14ac:dyDescent="0.2">
      <c r="A5879" t="s">
        <v>52</v>
      </c>
      <c r="B5879">
        <v>10.5</v>
      </c>
      <c r="C5879" t="s">
        <v>1585</v>
      </c>
    </row>
    <row r="5880" spans="1:5" x14ac:dyDescent="0.2">
      <c r="A5880" t="s">
        <v>52</v>
      </c>
      <c r="B5880">
        <v>14</v>
      </c>
      <c r="C5880">
        <v>-0.2</v>
      </c>
    </row>
    <row r="5881" spans="1:5" x14ac:dyDescent="0.2">
      <c r="A5881" t="s">
        <v>177</v>
      </c>
      <c r="B5881">
        <v>2</v>
      </c>
      <c r="C5881" t="s">
        <v>1585</v>
      </c>
    </row>
    <row r="5882" spans="1:5" x14ac:dyDescent="0.2">
      <c r="A5882" t="s">
        <v>52</v>
      </c>
      <c r="B5882">
        <v>14.1</v>
      </c>
      <c r="C5882">
        <v>-0.05</v>
      </c>
    </row>
    <row r="5883" spans="1:5" x14ac:dyDescent="0.2">
      <c r="A5883" t="s">
        <v>52</v>
      </c>
      <c r="B5883">
        <v>7.5</v>
      </c>
      <c r="C5883">
        <v>0.5</v>
      </c>
    </row>
    <row r="5884" spans="1:5" x14ac:dyDescent="0.2">
      <c r="A5884" t="s">
        <v>57</v>
      </c>
      <c r="B5884">
        <v>27.9</v>
      </c>
      <c r="C5884">
        <v>-0.05</v>
      </c>
    </row>
    <row r="5885" spans="1:5" x14ac:dyDescent="0.2">
      <c r="A5885" t="s">
        <v>70</v>
      </c>
      <c r="B5885">
        <v>23</v>
      </c>
      <c r="C5885" t="s">
        <v>1604</v>
      </c>
    </row>
    <row r="5886" spans="1:5" x14ac:dyDescent="0.2">
      <c r="A5886" t="s">
        <v>57</v>
      </c>
      <c r="B5886">
        <v>49.02</v>
      </c>
      <c r="C5886">
        <v>2.5000000000000001E-2</v>
      </c>
    </row>
    <row r="5887" spans="1:5" x14ac:dyDescent="0.2">
      <c r="A5887" t="s">
        <v>70</v>
      </c>
      <c r="B5887">
        <v>33.75</v>
      </c>
      <c r="C5887">
        <v>-0.1</v>
      </c>
    </row>
    <row r="5888" spans="1:5" x14ac:dyDescent="0.2">
      <c r="A5888" t="s">
        <v>70</v>
      </c>
      <c r="B5888">
        <v>23</v>
      </c>
      <c r="C5888" t="s">
        <v>1585</v>
      </c>
    </row>
    <row r="5889" spans="1:4" x14ac:dyDescent="0.2">
      <c r="A5889" t="s">
        <v>50</v>
      </c>
      <c r="B5889">
        <v>31</v>
      </c>
      <c r="C5889">
        <f>-0.1/-0.2</f>
        <v>0.5</v>
      </c>
    </row>
    <row r="5890" spans="1:4" x14ac:dyDescent="0.2">
      <c r="A5890" t="s">
        <v>52</v>
      </c>
      <c r="B5890">
        <v>15.3</v>
      </c>
      <c r="C5890">
        <f>0.1/0.2</f>
        <v>0.5</v>
      </c>
    </row>
    <row r="5891" spans="1:4" x14ac:dyDescent="0.2">
      <c r="A5891" t="s">
        <v>52</v>
      </c>
      <c r="B5891">
        <v>9.98</v>
      </c>
      <c r="C5891">
        <f>-0.04/-0.08</f>
        <v>0.5</v>
      </c>
    </row>
    <row r="5892" spans="1:4" x14ac:dyDescent="0.2">
      <c r="A5892" t="s">
        <v>1605</v>
      </c>
      <c r="B5892">
        <v>10.5</v>
      </c>
      <c r="C5892">
        <f>-0.2/0.5</f>
        <v>-0.4</v>
      </c>
    </row>
    <row r="5893" spans="1:4" x14ac:dyDescent="0.2">
      <c r="A5893" t="s">
        <v>1605</v>
      </c>
      <c r="B5893">
        <v>3</v>
      </c>
      <c r="C5893" t="s">
        <v>1634</v>
      </c>
      <c r="D5893">
        <v>0.15</v>
      </c>
    </row>
    <row r="5894" spans="1:4" x14ac:dyDescent="0.2">
      <c r="A5894" t="s">
        <v>55</v>
      </c>
      <c r="B5894">
        <v>7.5</v>
      </c>
      <c r="C5894" t="s">
        <v>1634</v>
      </c>
      <c r="D5894">
        <v>0.45</v>
      </c>
    </row>
    <row r="5895" spans="1:4" x14ac:dyDescent="0.2">
      <c r="A5895" t="s">
        <v>57</v>
      </c>
      <c r="B5895">
        <v>13</v>
      </c>
      <c r="C5895">
        <f>-0.06/-0.11</f>
        <v>0.54545454545454541</v>
      </c>
    </row>
    <row r="5896" spans="1:4" x14ac:dyDescent="0.2">
      <c r="A5896" t="s">
        <v>70</v>
      </c>
      <c r="B5896">
        <v>8</v>
      </c>
      <c r="C5896" t="s">
        <v>1634</v>
      </c>
      <c r="D5896">
        <v>0.2</v>
      </c>
    </row>
    <row r="5897" spans="1:4" x14ac:dyDescent="0.2">
      <c r="A5897" t="s">
        <v>59</v>
      </c>
      <c r="B5897" t="s">
        <v>2274</v>
      </c>
    </row>
    <row r="5898" spans="1:4" x14ac:dyDescent="0.2">
      <c r="A5898" t="s">
        <v>1575</v>
      </c>
      <c r="B5898" t="s">
        <v>1576</v>
      </c>
      <c r="C5898" t="s">
        <v>1577</v>
      </c>
      <c r="D5898" t="s">
        <v>1578</v>
      </c>
    </row>
    <row r="5899" spans="1:4" x14ac:dyDescent="0.2">
      <c r="A5899" t="s">
        <v>882</v>
      </c>
      <c r="B5899" t="s">
        <v>1579</v>
      </c>
      <c r="C5899" t="s">
        <v>1580</v>
      </c>
    </row>
    <row r="5900" spans="1:4" x14ac:dyDescent="0.2">
      <c r="A5900" t="s">
        <v>1595</v>
      </c>
      <c r="B5900" t="s">
        <v>1596</v>
      </c>
      <c r="C5900" t="s">
        <v>1597</v>
      </c>
    </row>
    <row r="5901" spans="1:4" x14ac:dyDescent="0.2">
      <c r="A5901" t="s">
        <v>1595</v>
      </c>
      <c r="B5901" t="s">
        <v>1598</v>
      </c>
      <c r="C5901" t="s">
        <v>1599</v>
      </c>
      <c r="D5901" t="s">
        <v>1597</v>
      </c>
    </row>
    <row r="5902" spans="1:4" x14ac:dyDescent="0.2">
      <c r="A5902" t="s">
        <v>2275</v>
      </c>
      <c r="B5902">
        <v>19.5</v>
      </c>
      <c r="C5902">
        <f>-0.002/-0.012</f>
        <v>0.16666666666666666</v>
      </c>
    </row>
    <row r="5903" spans="1:4" x14ac:dyDescent="0.2">
      <c r="A5903" t="s">
        <v>1913</v>
      </c>
      <c r="B5903" t="s">
        <v>1571</v>
      </c>
      <c r="C5903" t="s">
        <v>2276</v>
      </c>
      <c r="D5903">
        <v>4</v>
      </c>
    </row>
    <row r="5904" spans="1:4" x14ac:dyDescent="0.2">
      <c r="A5904" t="s">
        <v>50</v>
      </c>
      <c r="B5904">
        <v>56.5</v>
      </c>
      <c r="C5904" t="s">
        <v>1726</v>
      </c>
    </row>
    <row r="5905" spans="1:4" x14ac:dyDescent="0.2">
      <c r="A5905" t="s">
        <v>70</v>
      </c>
      <c r="B5905">
        <v>31</v>
      </c>
      <c r="C5905">
        <f>0.05/-0.15</f>
        <v>-0.33333333333333337</v>
      </c>
    </row>
    <row r="5906" spans="1:4" x14ac:dyDescent="0.2">
      <c r="A5906" t="s">
        <v>57</v>
      </c>
      <c r="B5906">
        <v>34.700000000000003</v>
      </c>
      <c r="C5906">
        <v>0.15</v>
      </c>
    </row>
    <row r="5907" spans="1:4" x14ac:dyDescent="0.2">
      <c r="A5907" t="s">
        <v>140</v>
      </c>
      <c r="B5907">
        <v>34</v>
      </c>
      <c r="C5907" t="s">
        <v>1606</v>
      </c>
    </row>
    <row r="5908" spans="1:4" x14ac:dyDescent="0.2">
      <c r="A5908" t="s">
        <v>131</v>
      </c>
      <c r="B5908">
        <v>5</v>
      </c>
      <c r="C5908" t="s">
        <v>1606</v>
      </c>
    </row>
    <row r="5909" spans="1:4" x14ac:dyDescent="0.2">
      <c r="A5909" t="s">
        <v>131</v>
      </c>
      <c r="B5909">
        <v>10</v>
      </c>
      <c r="C5909" t="s">
        <v>1604</v>
      </c>
    </row>
    <row r="5910" spans="1:4" x14ac:dyDescent="0.2">
      <c r="A5910" t="s">
        <v>131</v>
      </c>
      <c r="B5910">
        <v>15</v>
      </c>
      <c r="C5910" t="s">
        <v>1604</v>
      </c>
    </row>
    <row r="5911" spans="1:4" x14ac:dyDescent="0.2">
      <c r="A5911" t="s">
        <v>207</v>
      </c>
      <c r="B5911">
        <v>34</v>
      </c>
      <c r="C5911" t="s">
        <v>1606</v>
      </c>
    </row>
    <row r="5912" spans="1:4" x14ac:dyDescent="0.2">
      <c r="A5912" t="s">
        <v>120</v>
      </c>
      <c r="B5912" t="s">
        <v>1571</v>
      </c>
      <c r="C5912">
        <v>0.2</v>
      </c>
    </row>
    <row r="5913" spans="1:4" x14ac:dyDescent="0.2">
      <c r="A5913" t="s">
        <v>177</v>
      </c>
      <c r="B5913">
        <v>0.89</v>
      </c>
      <c r="C5913" t="s">
        <v>1604</v>
      </c>
    </row>
    <row r="5914" spans="1:4" x14ac:dyDescent="0.2">
      <c r="A5914" t="s">
        <v>1595</v>
      </c>
      <c r="B5914" t="s">
        <v>1596</v>
      </c>
      <c r="C5914" t="s">
        <v>1597</v>
      </c>
    </row>
    <row r="5915" spans="1:4" x14ac:dyDescent="0.2">
      <c r="A5915" t="s">
        <v>1595</v>
      </c>
      <c r="B5915" t="s">
        <v>1598</v>
      </c>
      <c r="C5915" t="s">
        <v>1599</v>
      </c>
      <c r="D5915" t="s">
        <v>1597</v>
      </c>
    </row>
    <row r="5916" spans="1:4" x14ac:dyDescent="0.2">
      <c r="A5916" t="s">
        <v>398</v>
      </c>
    </row>
    <row r="5917" spans="1:4" x14ac:dyDescent="0.2">
      <c r="A5917" t="s">
        <v>1913</v>
      </c>
      <c r="B5917" t="s">
        <v>1571</v>
      </c>
      <c r="C5917" t="s">
        <v>1655</v>
      </c>
      <c r="D5917">
        <v>4</v>
      </c>
    </row>
    <row r="5918" spans="1:4" x14ac:dyDescent="0.2">
      <c r="A5918" t="s">
        <v>114</v>
      </c>
      <c r="B5918">
        <v>41.2</v>
      </c>
      <c r="C5918">
        <v>0.1</v>
      </c>
    </row>
    <row r="5919" spans="1:4" x14ac:dyDescent="0.2">
      <c r="A5919" t="s">
        <v>72</v>
      </c>
      <c r="B5919" t="s">
        <v>1571</v>
      </c>
      <c r="C5919">
        <v>0.2</v>
      </c>
    </row>
    <row r="5920" spans="1:4" x14ac:dyDescent="0.2">
      <c r="A5920" t="s">
        <v>70</v>
      </c>
      <c r="B5920">
        <v>20</v>
      </c>
      <c r="C5920">
        <v>0.2</v>
      </c>
    </row>
    <row r="5921" spans="1:4" x14ac:dyDescent="0.2">
      <c r="A5921" t="s">
        <v>70</v>
      </c>
      <c r="B5921">
        <v>8.5</v>
      </c>
      <c r="C5921">
        <v>0.2</v>
      </c>
    </row>
    <row r="5922" spans="1:4" x14ac:dyDescent="0.2">
      <c r="A5922" t="s">
        <v>1605</v>
      </c>
      <c r="B5922">
        <v>22</v>
      </c>
      <c r="C5922">
        <f>0.1/-0.2</f>
        <v>-0.5</v>
      </c>
    </row>
    <row r="5923" spans="1:4" x14ac:dyDescent="0.2">
      <c r="A5923" t="s">
        <v>2277</v>
      </c>
      <c r="B5923">
        <v>0.2</v>
      </c>
    </row>
    <row r="5924" spans="1:4" x14ac:dyDescent="0.2">
      <c r="A5924" t="s">
        <v>57</v>
      </c>
      <c r="B5924">
        <v>38.700000000000003</v>
      </c>
      <c r="C5924">
        <v>0.2</v>
      </c>
    </row>
    <row r="5925" spans="1:4" x14ac:dyDescent="0.2">
      <c r="A5925" t="s">
        <v>57</v>
      </c>
      <c r="B5925" t="s">
        <v>1571</v>
      </c>
      <c r="C5925">
        <v>15</v>
      </c>
    </row>
    <row r="5926" spans="1:4" x14ac:dyDescent="0.2">
      <c r="A5926" t="s">
        <v>52</v>
      </c>
      <c r="B5926" t="s">
        <v>1571</v>
      </c>
      <c r="C5926">
        <v>0.3</v>
      </c>
    </row>
    <row r="5927" spans="1:4" x14ac:dyDescent="0.2">
      <c r="A5927" t="s">
        <v>246</v>
      </c>
    </row>
    <row r="5928" spans="1:4" x14ac:dyDescent="0.2">
      <c r="A5928" t="s">
        <v>246</v>
      </c>
    </row>
    <row r="5929" spans="1:4" x14ac:dyDescent="0.2">
      <c r="A5929" t="s">
        <v>120</v>
      </c>
      <c r="B5929">
        <v>0.2</v>
      </c>
    </row>
    <row r="5930" spans="1:4" x14ac:dyDescent="0.2">
      <c r="A5930" t="s">
        <v>1595</v>
      </c>
      <c r="B5930" t="s">
        <v>1596</v>
      </c>
      <c r="C5930" t="s">
        <v>1597</v>
      </c>
    </row>
    <row r="5931" spans="1:4" x14ac:dyDescent="0.2">
      <c r="A5931" t="s">
        <v>1595</v>
      </c>
      <c r="B5931" t="s">
        <v>1598</v>
      </c>
      <c r="C5931" t="s">
        <v>1599</v>
      </c>
      <c r="D5931" t="s">
        <v>1597</v>
      </c>
    </row>
    <row r="5932" spans="1:4" x14ac:dyDescent="0.2">
      <c r="A5932" t="s">
        <v>50</v>
      </c>
      <c r="B5932">
        <v>41</v>
      </c>
      <c r="C5932" t="s">
        <v>1732</v>
      </c>
    </row>
    <row r="5933" spans="1:4" x14ac:dyDescent="0.2">
      <c r="A5933" t="s">
        <v>52</v>
      </c>
      <c r="B5933">
        <v>36.5</v>
      </c>
      <c r="C5933">
        <f>0.1/-0.3</f>
        <v>-0.33333333333333337</v>
      </c>
    </row>
    <row r="5934" spans="1:4" x14ac:dyDescent="0.2">
      <c r="A5934" t="s">
        <v>57</v>
      </c>
      <c r="B5934">
        <v>38</v>
      </c>
      <c r="C5934">
        <v>-0.1</v>
      </c>
    </row>
    <row r="5935" spans="1:4" x14ac:dyDescent="0.2">
      <c r="A5935" t="s">
        <v>1913</v>
      </c>
      <c r="B5935" t="s">
        <v>2278</v>
      </c>
      <c r="C5935" t="s">
        <v>2279</v>
      </c>
      <c r="D5935">
        <v>3</v>
      </c>
    </row>
    <row r="5936" spans="1:4" x14ac:dyDescent="0.2">
      <c r="A5936" t="s">
        <v>1595</v>
      </c>
      <c r="B5936" t="s">
        <v>1596</v>
      </c>
      <c r="C5936" t="s">
        <v>1597</v>
      </c>
    </row>
    <row r="5937" spans="1:6" x14ac:dyDescent="0.2">
      <c r="A5937" t="s">
        <v>1595</v>
      </c>
      <c r="B5937" t="s">
        <v>1598</v>
      </c>
      <c r="C5937" t="s">
        <v>1599</v>
      </c>
      <c r="D5937" t="s">
        <v>1597</v>
      </c>
    </row>
    <row r="5938" spans="1:6" x14ac:dyDescent="0.2">
      <c r="A5938" t="s">
        <v>50</v>
      </c>
      <c r="B5938">
        <v>58.5</v>
      </c>
      <c r="C5938">
        <v>0.5</v>
      </c>
    </row>
    <row r="5939" spans="1:6" x14ac:dyDescent="0.2">
      <c r="A5939" t="s">
        <v>1595</v>
      </c>
      <c r="B5939" t="s">
        <v>1596</v>
      </c>
      <c r="C5939" t="s">
        <v>1597</v>
      </c>
    </row>
    <row r="5940" spans="1:6" x14ac:dyDescent="0.2">
      <c r="A5940" t="s">
        <v>1595</v>
      </c>
      <c r="B5940" t="s">
        <v>1598</v>
      </c>
      <c r="C5940" t="s">
        <v>1599</v>
      </c>
      <c r="D5940" t="s">
        <v>1597</v>
      </c>
    </row>
    <row r="5941" spans="1:6" x14ac:dyDescent="0.2">
      <c r="A5941" t="s">
        <v>50</v>
      </c>
      <c r="B5941">
        <v>46.5</v>
      </c>
      <c r="C5941" t="s">
        <v>1693</v>
      </c>
    </row>
    <row r="5942" spans="1:6" x14ac:dyDescent="0.2">
      <c r="A5942" t="s">
        <v>52</v>
      </c>
      <c r="B5942">
        <v>2</v>
      </c>
      <c r="C5942" t="s">
        <v>1606</v>
      </c>
    </row>
    <row r="5943" spans="1:6" x14ac:dyDescent="0.2">
      <c r="A5943" t="s">
        <v>597</v>
      </c>
      <c r="B5943">
        <v>0.1</v>
      </c>
      <c r="C5943">
        <v>0.05</v>
      </c>
    </row>
    <row r="5944" spans="1:6" x14ac:dyDescent="0.2">
      <c r="A5944" t="s">
        <v>1605</v>
      </c>
      <c r="B5944">
        <v>17.5</v>
      </c>
      <c r="C5944" t="s">
        <v>1604</v>
      </c>
    </row>
    <row r="5945" spans="1:6" x14ac:dyDescent="0.2">
      <c r="A5945" t="s">
        <v>57</v>
      </c>
      <c r="B5945">
        <v>17</v>
      </c>
      <c r="C5945">
        <v>-0.1</v>
      </c>
    </row>
    <row r="5946" spans="1:6" x14ac:dyDescent="0.2">
      <c r="A5946" t="s">
        <v>57</v>
      </c>
      <c r="B5946">
        <v>13.2</v>
      </c>
      <c r="C5946">
        <v>-0.05</v>
      </c>
    </row>
    <row r="5947" spans="1:6" x14ac:dyDescent="0.2">
      <c r="A5947" t="s">
        <v>70</v>
      </c>
      <c r="B5947">
        <v>10</v>
      </c>
      <c r="C5947" t="s">
        <v>1604</v>
      </c>
    </row>
    <row r="5948" spans="1:6" x14ac:dyDescent="0.2">
      <c r="A5948" t="s">
        <v>207</v>
      </c>
      <c r="B5948">
        <v>12.6</v>
      </c>
      <c r="C5948">
        <v>-0.2</v>
      </c>
    </row>
    <row r="5949" spans="1:6" x14ac:dyDescent="0.2">
      <c r="A5949" t="s">
        <v>118</v>
      </c>
      <c r="B5949" t="s">
        <v>1956</v>
      </c>
      <c r="C5949" t="s">
        <v>1645</v>
      </c>
      <c r="D5949">
        <v>50</v>
      </c>
    </row>
    <row r="5950" spans="1:6" x14ac:dyDescent="0.2">
      <c r="A5950" t="s">
        <v>72</v>
      </c>
      <c r="B5950">
        <v>0.6</v>
      </c>
      <c r="C5950" t="s">
        <v>1693</v>
      </c>
      <c r="D5950" t="s">
        <v>1123</v>
      </c>
      <c r="E5950">
        <v>15</v>
      </c>
      <c r="F5950" t="s">
        <v>78</v>
      </c>
    </row>
    <row r="5951" spans="1:6" x14ac:dyDescent="0.2">
      <c r="A5951" t="s">
        <v>114</v>
      </c>
      <c r="B5951">
        <v>41.2</v>
      </c>
      <c r="C5951">
        <v>0.1</v>
      </c>
    </row>
    <row r="5952" spans="1:6" x14ac:dyDescent="0.2">
      <c r="A5952" t="s">
        <v>57</v>
      </c>
      <c r="B5952">
        <v>38.200000000000003</v>
      </c>
      <c r="C5952">
        <v>0.2</v>
      </c>
    </row>
    <row r="5953" spans="1:4" x14ac:dyDescent="0.2">
      <c r="A5953" t="s">
        <v>70</v>
      </c>
      <c r="B5953">
        <v>20</v>
      </c>
      <c r="C5953">
        <v>0.2</v>
      </c>
    </row>
    <row r="5954" spans="1:4" x14ac:dyDescent="0.2">
      <c r="A5954" t="s">
        <v>70</v>
      </c>
      <c r="B5954">
        <v>8.5</v>
      </c>
      <c r="C5954">
        <v>0.2</v>
      </c>
    </row>
    <row r="5955" spans="1:4" x14ac:dyDescent="0.2">
      <c r="A5955" t="s">
        <v>1605</v>
      </c>
      <c r="B5955">
        <v>22</v>
      </c>
      <c r="C5955">
        <f>0.1/-0.2</f>
        <v>-0.5</v>
      </c>
    </row>
    <row r="5956" spans="1:4" x14ac:dyDescent="0.2">
      <c r="A5956" t="s">
        <v>57</v>
      </c>
      <c r="B5956">
        <v>34.9</v>
      </c>
      <c r="C5956">
        <v>0.2</v>
      </c>
    </row>
    <row r="5957" spans="1:4" x14ac:dyDescent="0.2">
      <c r="A5957" t="s">
        <v>176</v>
      </c>
      <c r="B5957" t="s">
        <v>1571</v>
      </c>
      <c r="C5957">
        <v>15</v>
      </c>
    </row>
    <row r="5958" spans="1:4" x14ac:dyDescent="0.2">
      <c r="A5958" t="s">
        <v>2280</v>
      </c>
      <c r="B5958" t="s">
        <v>1571</v>
      </c>
      <c r="C5958">
        <v>0.3</v>
      </c>
    </row>
    <row r="5959" spans="1:4" x14ac:dyDescent="0.2">
      <c r="A5959" t="s">
        <v>246</v>
      </c>
    </row>
    <row r="5960" spans="1:4" x14ac:dyDescent="0.2">
      <c r="A5960" t="s">
        <v>120</v>
      </c>
      <c r="B5960">
        <v>0.1</v>
      </c>
      <c r="C5960" t="s">
        <v>1593</v>
      </c>
      <c r="D5960" t="s">
        <v>1594</v>
      </c>
    </row>
    <row r="5961" spans="1:4" x14ac:dyDescent="0.2">
      <c r="A5961" t="s">
        <v>120</v>
      </c>
      <c r="B5961" t="s">
        <v>1571</v>
      </c>
      <c r="C5961">
        <v>0.2</v>
      </c>
    </row>
    <row r="5962" spans="1:4" x14ac:dyDescent="0.2">
      <c r="A5962" t="s">
        <v>169</v>
      </c>
    </row>
    <row r="5963" spans="1:4" x14ac:dyDescent="0.2">
      <c r="A5963" t="s">
        <v>169</v>
      </c>
    </row>
    <row r="5964" spans="1:4" x14ac:dyDescent="0.2">
      <c r="A5964" t="s">
        <v>110</v>
      </c>
    </row>
    <row r="5965" spans="1:4" x14ac:dyDescent="0.2">
      <c r="A5965" t="s">
        <v>1595</v>
      </c>
      <c r="B5965" t="s">
        <v>1596</v>
      </c>
      <c r="C5965" t="s">
        <v>1597</v>
      </c>
    </row>
    <row r="5966" spans="1:4" x14ac:dyDescent="0.2">
      <c r="A5966" t="s">
        <v>1595</v>
      </c>
      <c r="B5966" t="s">
        <v>1598</v>
      </c>
      <c r="C5966" t="s">
        <v>1599</v>
      </c>
      <c r="D5966" t="s">
        <v>1597</v>
      </c>
    </row>
    <row r="5967" spans="1:4" x14ac:dyDescent="0.2">
      <c r="A5967" t="s">
        <v>114</v>
      </c>
      <c r="B5967">
        <v>41</v>
      </c>
      <c r="C5967">
        <f>0.1/-0.2</f>
        <v>-0.5</v>
      </c>
    </row>
    <row r="5968" spans="1:4" x14ac:dyDescent="0.2">
      <c r="A5968" t="s">
        <v>52</v>
      </c>
      <c r="B5968">
        <v>36.5</v>
      </c>
      <c r="C5968">
        <f>-0.1/-0.3</f>
        <v>0.33333333333333337</v>
      </c>
    </row>
    <row r="5969" spans="1:4" x14ac:dyDescent="0.2">
      <c r="A5969" t="s">
        <v>57</v>
      </c>
      <c r="B5969">
        <v>37.9</v>
      </c>
      <c r="C5969">
        <v>-0.1</v>
      </c>
    </row>
    <row r="5970" spans="1:4" x14ac:dyDescent="0.2">
      <c r="A5970" t="s">
        <v>118</v>
      </c>
      <c r="B5970" t="s">
        <v>1746</v>
      </c>
      <c r="C5970">
        <v>6.3</v>
      </c>
    </row>
    <row r="5971" spans="1:4" x14ac:dyDescent="0.2">
      <c r="A5971" t="s">
        <v>1595</v>
      </c>
      <c r="B5971" t="s">
        <v>1596</v>
      </c>
      <c r="C5971" t="s">
        <v>1597</v>
      </c>
    </row>
    <row r="5972" spans="1:4" x14ac:dyDescent="0.2">
      <c r="A5972" t="s">
        <v>1595</v>
      </c>
      <c r="B5972" t="s">
        <v>1598</v>
      </c>
      <c r="C5972" t="s">
        <v>1599</v>
      </c>
      <c r="D5972" t="s">
        <v>1597</v>
      </c>
    </row>
    <row r="5973" spans="1:4" x14ac:dyDescent="0.2">
      <c r="A5973" t="s">
        <v>50</v>
      </c>
      <c r="B5973" t="s">
        <v>2281</v>
      </c>
    </row>
    <row r="5974" spans="1:4" x14ac:dyDescent="0.2">
      <c r="A5974" t="s">
        <v>52</v>
      </c>
      <c r="B5974">
        <v>42</v>
      </c>
      <c r="C5974" t="s">
        <v>1693</v>
      </c>
    </row>
    <row r="5975" spans="1:4" x14ac:dyDescent="0.2">
      <c r="A5975" t="s">
        <v>52</v>
      </c>
      <c r="B5975">
        <v>35</v>
      </c>
      <c r="C5975" t="s">
        <v>1726</v>
      </c>
    </row>
    <row r="5976" spans="1:4" x14ac:dyDescent="0.2">
      <c r="A5976" t="s">
        <v>52</v>
      </c>
      <c r="B5976">
        <v>33.5</v>
      </c>
      <c r="C5976">
        <v>0.3</v>
      </c>
    </row>
    <row r="5977" spans="1:4" x14ac:dyDescent="0.2">
      <c r="A5977" t="s">
        <v>52</v>
      </c>
      <c r="B5977">
        <v>6.5</v>
      </c>
      <c r="C5977" t="s">
        <v>1604</v>
      </c>
    </row>
    <row r="5978" spans="1:4" x14ac:dyDescent="0.2">
      <c r="A5978" t="s">
        <v>1605</v>
      </c>
      <c r="B5978">
        <v>27.5</v>
      </c>
      <c r="C5978">
        <v>1</v>
      </c>
    </row>
    <row r="5979" spans="1:4" x14ac:dyDescent="0.2">
      <c r="A5979" t="s">
        <v>70</v>
      </c>
      <c r="B5979">
        <v>10</v>
      </c>
      <c r="C5979" t="s">
        <v>1604</v>
      </c>
    </row>
    <row r="5980" spans="1:4" x14ac:dyDescent="0.2">
      <c r="A5980" t="s">
        <v>207</v>
      </c>
      <c r="B5980">
        <v>14.5</v>
      </c>
      <c r="C5980" t="s">
        <v>1604</v>
      </c>
    </row>
    <row r="5981" spans="1:4" x14ac:dyDescent="0.2">
      <c r="A5981" t="s">
        <v>57</v>
      </c>
      <c r="B5981">
        <v>16.149999999999999</v>
      </c>
      <c r="C5981">
        <v>0.1</v>
      </c>
    </row>
    <row r="5982" spans="1:4" x14ac:dyDescent="0.2">
      <c r="A5982" t="s">
        <v>140</v>
      </c>
      <c r="B5982">
        <v>13.85</v>
      </c>
      <c r="C5982" t="s">
        <v>1870</v>
      </c>
    </row>
    <row r="5983" spans="1:4" x14ac:dyDescent="0.2">
      <c r="A5983" t="s">
        <v>131</v>
      </c>
      <c r="B5983">
        <v>0.9</v>
      </c>
      <c r="C5983">
        <v>0.1</v>
      </c>
    </row>
    <row r="5984" spans="1:4" x14ac:dyDescent="0.2">
      <c r="A5984" t="s">
        <v>2282</v>
      </c>
      <c r="B5984" t="s">
        <v>2283</v>
      </c>
    </row>
    <row r="5985" spans="1:5" x14ac:dyDescent="0.2">
      <c r="A5985" t="s">
        <v>207</v>
      </c>
      <c r="B5985">
        <v>10.6</v>
      </c>
      <c r="C5985" t="s">
        <v>1604</v>
      </c>
    </row>
    <row r="5986" spans="1:5" x14ac:dyDescent="0.2">
      <c r="A5986" t="s">
        <v>57</v>
      </c>
      <c r="B5986">
        <v>14</v>
      </c>
      <c r="C5986" t="s">
        <v>1604</v>
      </c>
    </row>
    <row r="5987" spans="1:5" x14ac:dyDescent="0.2">
      <c r="A5987" t="s">
        <v>52</v>
      </c>
      <c r="B5987">
        <v>0.2</v>
      </c>
      <c r="C5987">
        <v>0.1</v>
      </c>
    </row>
    <row r="5988" spans="1:5" x14ac:dyDescent="0.2">
      <c r="A5988" t="s">
        <v>118</v>
      </c>
      <c r="B5988" t="s">
        <v>1740</v>
      </c>
      <c r="C5988" t="s">
        <v>1620</v>
      </c>
      <c r="D5988" t="s">
        <v>2259</v>
      </c>
      <c r="E5988" t="s">
        <v>2284</v>
      </c>
    </row>
    <row r="5989" spans="1:5" x14ac:dyDescent="0.2">
      <c r="A5989" t="s">
        <v>1595</v>
      </c>
      <c r="B5989" t="s">
        <v>1596</v>
      </c>
      <c r="C5989" t="s">
        <v>1597</v>
      </c>
    </row>
    <row r="5990" spans="1:5" x14ac:dyDescent="0.2">
      <c r="A5990" t="s">
        <v>1595</v>
      </c>
      <c r="B5990" t="s">
        <v>1598</v>
      </c>
      <c r="C5990" t="s">
        <v>1599</v>
      </c>
      <c r="D5990" t="s">
        <v>1597</v>
      </c>
    </row>
    <row r="5991" spans="1:5" x14ac:dyDescent="0.2">
      <c r="A5991" t="s">
        <v>50</v>
      </c>
      <c r="B5991">
        <v>53.5</v>
      </c>
      <c r="C5991">
        <v>0.15</v>
      </c>
    </row>
    <row r="5992" spans="1:5" x14ac:dyDescent="0.2">
      <c r="A5992" t="s">
        <v>57</v>
      </c>
      <c r="B5992">
        <v>36.200000000000003</v>
      </c>
      <c r="C5992">
        <v>0.2</v>
      </c>
    </row>
    <row r="5993" spans="1:5" x14ac:dyDescent="0.2">
      <c r="A5993" t="s">
        <v>70</v>
      </c>
      <c r="B5993">
        <v>22.6</v>
      </c>
      <c r="C5993" t="s">
        <v>1614</v>
      </c>
    </row>
    <row r="5994" spans="1:5" x14ac:dyDescent="0.2">
      <c r="A5994" t="s">
        <v>70</v>
      </c>
      <c r="B5994">
        <v>6.3</v>
      </c>
      <c r="C5994">
        <v>0.2</v>
      </c>
    </row>
    <row r="5995" spans="1:5" x14ac:dyDescent="0.2">
      <c r="A5995" t="s">
        <v>1605</v>
      </c>
      <c r="B5995" t="s">
        <v>2285</v>
      </c>
      <c r="C5995" t="s">
        <v>2170</v>
      </c>
    </row>
    <row r="5996" spans="1:5" x14ac:dyDescent="0.2">
      <c r="A5996" t="s">
        <v>57</v>
      </c>
      <c r="B5996">
        <v>27.6</v>
      </c>
      <c r="C5996" t="s">
        <v>1639</v>
      </c>
      <c r="D5996">
        <v>0.2</v>
      </c>
    </row>
    <row r="5997" spans="1:5" x14ac:dyDescent="0.2">
      <c r="A5997" t="s">
        <v>120</v>
      </c>
      <c r="B5997" t="s">
        <v>1571</v>
      </c>
      <c r="C5997">
        <v>0.2</v>
      </c>
    </row>
    <row r="5998" spans="1:5" x14ac:dyDescent="0.2">
      <c r="A5998" t="s">
        <v>120</v>
      </c>
      <c r="B5998">
        <v>0.1</v>
      </c>
      <c r="C5998" t="s">
        <v>1593</v>
      </c>
      <c r="D5998" t="s">
        <v>1594</v>
      </c>
    </row>
    <row r="5999" spans="1:5" x14ac:dyDescent="0.2">
      <c r="A5999" t="s">
        <v>118</v>
      </c>
      <c r="B5999" t="s">
        <v>1655</v>
      </c>
      <c r="C5999">
        <v>16</v>
      </c>
    </row>
    <row r="6000" spans="1:5" x14ac:dyDescent="0.2">
      <c r="A6000" t="s">
        <v>72</v>
      </c>
      <c r="B6000" t="s">
        <v>1571</v>
      </c>
      <c r="C6000">
        <v>0.2</v>
      </c>
    </row>
    <row r="6001" spans="1:4" x14ac:dyDescent="0.2">
      <c r="A6001" t="s">
        <v>110</v>
      </c>
    </row>
    <row r="6002" spans="1:4" x14ac:dyDescent="0.2">
      <c r="A6002" t="s">
        <v>169</v>
      </c>
    </row>
    <row r="6003" spans="1:4" x14ac:dyDescent="0.2">
      <c r="A6003" t="s">
        <v>1595</v>
      </c>
      <c r="B6003" t="s">
        <v>1596</v>
      </c>
      <c r="C6003" t="s">
        <v>1597</v>
      </c>
    </row>
    <row r="6004" spans="1:4" x14ac:dyDescent="0.2">
      <c r="A6004" t="s">
        <v>1595</v>
      </c>
      <c r="B6004" t="s">
        <v>1598</v>
      </c>
      <c r="C6004" t="s">
        <v>1599</v>
      </c>
      <c r="D6004" t="s">
        <v>1597</v>
      </c>
    </row>
    <row r="6005" spans="1:4" x14ac:dyDescent="0.2">
      <c r="A6005" t="s">
        <v>50</v>
      </c>
      <c r="B6005">
        <v>53.2</v>
      </c>
      <c r="C6005" t="s">
        <v>1584</v>
      </c>
    </row>
    <row r="6006" spans="1:4" x14ac:dyDescent="0.2">
      <c r="A6006" t="s">
        <v>1605</v>
      </c>
      <c r="B6006">
        <v>6</v>
      </c>
      <c r="C6006">
        <f>0.1/-0.2</f>
        <v>-0.5</v>
      </c>
    </row>
    <row r="6007" spans="1:4" x14ac:dyDescent="0.2">
      <c r="A6007" t="s">
        <v>57</v>
      </c>
      <c r="B6007">
        <v>27.2</v>
      </c>
      <c r="C6007">
        <v>-0.2</v>
      </c>
    </row>
    <row r="6008" spans="1:4" x14ac:dyDescent="0.2">
      <c r="A6008" t="s">
        <v>57</v>
      </c>
      <c r="B6008">
        <v>35.799999999999997</v>
      </c>
      <c r="C6008">
        <v>-0.2</v>
      </c>
    </row>
    <row r="6009" spans="1:4" x14ac:dyDescent="0.2">
      <c r="A6009" t="s">
        <v>70</v>
      </c>
      <c r="B6009">
        <v>10.5</v>
      </c>
      <c r="C6009">
        <v>0.2</v>
      </c>
    </row>
    <row r="6010" spans="1:4" x14ac:dyDescent="0.2">
      <c r="A6010" t="s">
        <v>118</v>
      </c>
      <c r="B6010" t="s">
        <v>1571</v>
      </c>
      <c r="C6010" t="s">
        <v>1746</v>
      </c>
      <c r="D6010">
        <v>6.3</v>
      </c>
    </row>
    <row r="6011" spans="1:4" x14ac:dyDescent="0.2">
      <c r="A6011" t="s">
        <v>1595</v>
      </c>
      <c r="B6011" t="s">
        <v>1596</v>
      </c>
      <c r="C6011" t="s">
        <v>1597</v>
      </c>
    </row>
    <row r="6012" spans="1:4" x14ac:dyDescent="0.2">
      <c r="A6012" t="s">
        <v>1595</v>
      </c>
      <c r="B6012" t="s">
        <v>1598</v>
      </c>
      <c r="C6012" t="s">
        <v>1599</v>
      </c>
      <c r="D6012" t="s">
        <v>1597</v>
      </c>
    </row>
    <row r="6013" spans="1:4" x14ac:dyDescent="0.2">
      <c r="A6013" t="s">
        <v>114</v>
      </c>
      <c r="B6013">
        <v>22</v>
      </c>
      <c r="C6013">
        <f>0.01/-0.042</f>
        <v>-0.23809523809523808</v>
      </c>
    </row>
    <row r="6014" spans="1:4" x14ac:dyDescent="0.2">
      <c r="A6014" t="s">
        <v>140</v>
      </c>
      <c r="B6014">
        <v>41.36</v>
      </c>
      <c r="C6014" t="s">
        <v>2286</v>
      </c>
    </row>
    <row r="6015" spans="1:4" x14ac:dyDescent="0.2">
      <c r="A6015" t="s">
        <v>52</v>
      </c>
      <c r="B6015">
        <v>8.9700000000000006</v>
      </c>
      <c r="C6015" t="s">
        <v>1601</v>
      </c>
    </row>
    <row r="6016" spans="1:4" x14ac:dyDescent="0.2">
      <c r="A6016" t="s">
        <v>70</v>
      </c>
      <c r="B6016">
        <v>32.549999999999997</v>
      </c>
      <c r="C6016" t="s">
        <v>1608</v>
      </c>
    </row>
    <row r="6017" spans="1:4" x14ac:dyDescent="0.2">
      <c r="A6017" t="s">
        <v>1802</v>
      </c>
      <c r="B6017">
        <f>0.06/0.01</f>
        <v>6</v>
      </c>
    </row>
    <row r="6018" spans="1:4" x14ac:dyDescent="0.2">
      <c r="A6018" t="s">
        <v>2287</v>
      </c>
      <c r="B6018">
        <f>0.09/-0.07</f>
        <v>-1.2857142857142856</v>
      </c>
    </row>
    <row r="6019" spans="1:4" x14ac:dyDescent="0.2">
      <c r="A6019" t="s">
        <v>2288</v>
      </c>
      <c r="B6019">
        <v>36.799999999999997</v>
      </c>
      <c r="C6019">
        <f>0.09/-0.07</f>
        <v>-1.2857142857142856</v>
      </c>
    </row>
    <row r="6020" spans="1:4" x14ac:dyDescent="0.2">
      <c r="A6020" t="s">
        <v>118</v>
      </c>
      <c r="B6020" t="s">
        <v>1571</v>
      </c>
      <c r="C6020" t="s">
        <v>1655</v>
      </c>
      <c r="D6020">
        <v>5</v>
      </c>
    </row>
    <row r="6021" spans="1:4" x14ac:dyDescent="0.2">
      <c r="A6021" t="s">
        <v>115</v>
      </c>
      <c r="B6021">
        <v>5.0999999999999996</v>
      </c>
      <c r="C6021" t="s">
        <v>1584</v>
      </c>
    </row>
    <row r="6022" spans="1:4" x14ac:dyDescent="0.2">
      <c r="A6022" t="s">
        <v>114</v>
      </c>
      <c r="B6022">
        <v>24</v>
      </c>
      <c r="C6022">
        <f>0.01/-0.042</f>
        <v>-0.23809523809523808</v>
      </c>
    </row>
    <row r="6023" spans="1:4" x14ac:dyDescent="0.2">
      <c r="A6023" t="s">
        <v>140</v>
      </c>
      <c r="B6023">
        <v>41.36</v>
      </c>
      <c r="C6023" t="s">
        <v>2286</v>
      </c>
    </row>
    <row r="6024" spans="1:4" x14ac:dyDescent="0.2">
      <c r="A6024" t="s">
        <v>52</v>
      </c>
      <c r="B6024">
        <v>10.965999999999999</v>
      </c>
      <c r="C6024" t="s">
        <v>1601</v>
      </c>
    </row>
    <row r="6025" spans="1:4" x14ac:dyDescent="0.2">
      <c r="A6025" t="s">
        <v>70</v>
      </c>
      <c r="B6025">
        <v>32.57</v>
      </c>
      <c r="C6025" t="s">
        <v>1608</v>
      </c>
    </row>
    <row r="6026" spans="1:4" x14ac:dyDescent="0.2">
      <c r="A6026" t="s">
        <v>1802</v>
      </c>
      <c r="B6026">
        <f>0.06/0.01</f>
        <v>6</v>
      </c>
    </row>
    <row r="6027" spans="1:4" x14ac:dyDescent="0.2">
      <c r="A6027" t="s">
        <v>2287</v>
      </c>
      <c r="B6027">
        <f>0.09/-0.07</f>
        <v>-1.2857142857142856</v>
      </c>
    </row>
    <row r="6028" spans="1:4" x14ac:dyDescent="0.2">
      <c r="A6028" t="s">
        <v>2288</v>
      </c>
      <c r="B6028">
        <v>36.799999999999997</v>
      </c>
      <c r="C6028">
        <f>0.09/-0.07</f>
        <v>-1.2857142857142856</v>
      </c>
    </row>
    <row r="6029" spans="1:4" x14ac:dyDescent="0.2">
      <c r="A6029" t="s">
        <v>118</v>
      </c>
      <c r="B6029" t="s">
        <v>1571</v>
      </c>
      <c r="C6029" t="s">
        <v>1655</v>
      </c>
      <c r="D6029">
        <v>5</v>
      </c>
    </row>
    <row r="6030" spans="1:4" x14ac:dyDescent="0.2">
      <c r="A6030" t="s">
        <v>115</v>
      </c>
      <c r="B6030">
        <v>5.0999999999999996</v>
      </c>
      <c r="C6030" t="s">
        <v>1584</v>
      </c>
    </row>
    <row r="6031" spans="1:4" x14ac:dyDescent="0.2">
      <c r="A6031" t="s">
        <v>52</v>
      </c>
      <c r="B6031">
        <v>3</v>
      </c>
      <c r="C6031" t="s">
        <v>1668</v>
      </c>
    </row>
    <row r="6032" spans="1:4" x14ac:dyDescent="0.2">
      <c r="A6032" t="s">
        <v>114</v>
      </c>
      <c r="B6032">
        <v>86</v>
      </c>
      <c r="C6032" t="s">
        <v>1668</v>
      </c>
    </row>
    <row r="6033" spans="1:7" x14ac:dyDescent="0.2">
      <c r="A6033" t="s">
        <v>52</v>
      </c>
      <c r="B6033">
        <v>63.8</v>
      </c>
      <c r="C6033" t="s">
        <v>1668</v>
      </c>
    </row>
    <row r="6034" spans="1:7" x14ac:dyDescent="0.2">
      <c r="A6034" t="s">
        <v>52</v>
      </c>
      <c r="B6034">
        <v>10</v>
      </c>
      <c r="C6034">
        <v>0.5</v>
      </c>
    </row>
    <row r="6035" spans="1:7" x14ac:dyDescent="0.2">
      <c r="A6035" t="s">
        <v>57</v>
      </c>
      <c r="B6035">
        <v>35</v>
      </c>
      <c r="C6035" t="s">
        <v>1585</v>
      </c>
    </row>
    <row r="6036" spans="1:7" x14ac:dyDescent="0.2">
      <c r="A6036" t="s">
        <v>1688</v>
      </c>
      <c r="B6036">
        <v>24.8</v>
      </c>
      <c r="C6036">
        <f>-0.035/-0.06</f>
        <v>0.58333333333333337</v>
      </c>
    </row>
    <row r="6037" spans="1:7" x14ac:dyDescent="0.2">
      <c r="A6037" t="s">
        <v>2289</v>
      </c>
      <c r="B6037">
        <f>-0.03/-0.3</f>
        <v>0.1</v>
      </c>
    </row>
    <row r="6038" spans="1:7" x14ac:dyDescent="0.2">
      <c r="A6038" t="s">
        <v>70</v>
      </c>
      <c r="B6038">
        <v>12.5</v>
      </c>
      <c r="C6038" t="s">
        <v>1585</v>
      </c>
    </row>
    <row r="6039" spans="1:7" x14ac:dyDescent="0.2">
      <c r="A6039" t="s">
        <v>59</v>
      </c>
      <c r="B6039" t="s">
        <v>2290</v>
      </c>
      <c r="C6039" t="s">
        <v>1123</v>
      </c>
      <c r="D6039">
        <v>1.5</v>
      </c>
      <c r="E6039" t="s">
        <v>1588</v>
      </c>
      <c r="F6039" t="s">
        <v>2164</v>
      </c>
      <c r="G6039" t="s">
        <v>2291</v>
      </c>
    </row>
    <row r="6040" spans="1:7" x14ac:dyDescent="0.2">
      <c r="A6040" t="s">
        <v>114</v>
      </c>
      <c r="B6040">
        <v>20</v>
      </c>
      <c r="C6040">
        <f>-0.015/-0.053</f>
        <v>0.28301886792452829</v>
      </c>
    </row>
    <row r="6041" spans="1:7" x14ac:dyDescent="0.2">
      <c r="A6041" t="s">
        <v>52</v>
      </c>
      <c r="B6041">
        <v>6.97</v>
      </c>
      <c r="C6041" t="s">
        <v>1642</v>
      </c>
    </row>
    <row r="6042" spans="1:7" x14ac:dyDescent="0.2">
      <c r="A6042" t="s">
        <v>1954</v>
      </c>
      <c r="B6042">
        <v>31.2</v>
      </c>
      <c r="C6042">
        <f>0.06/0.01</f>
        <v>6</v>
      </c>
    </row>
    <row r="6043" spans="1:7" x14ac:dyDescent="0.2">
      <c r="A6043" t="s">
        <v>70</v>
      </c>
      <c r="B6043">
        <v>31.27</v>
      </c>
      <c r="C6043" t="s">
        <v>1642</v>
      </c>
    </row>
    <row r="6044" spans="1:7" x14ac:dyDescent="0.2">
      <c r="A6044" t="s">
        <v>70</v>
      </c>
      <c r="B6044">
        <v>32.5</v>
      </c>
      <c r="C6044" t="s">
        <v>2249</v>
      </c>
    </row>
    <row r="6045" spans="1:7" x14ac:dyDescent="0.2">
      <c r="A6045" t="s">
        <v>119</v>
      </c>
      <c r="B6045">
        <v>36.799999999999997</v>
      </c>
      <c r="C6045">
        <v>-0.14000000000000001</v>
      </c>
    </row>
    <row r="6046" spans="1:7" x14ac:dyDescent="0.2">
      <c r="A6046" t="s">
        <v>118</v>
      </c>
      <c r="B6046" t="s">
        <v>1571</v>
      </c>
      <c r="C6046" t="s">
        <v>1655</v>
      </c>
      <c r="D6046">
        <v>5</v>
      </c>
    </row>
    <row r="6047" spans="1:7" x14ac:dyDescent="0.2">
      <c r="A6047" t="s">
        <v>115</v>
      </c>
      <c r="B6047">
        <v>5.0999999999999996</v>
      </c>
      <c r="C6047" t="s">
        <v>1606</v>
      </c>
    </row>
    <row r="6048" spans="1:7" x14ac:dyDescent="0.2">
      <c r="A6048" t="s">
        <v>140</v>
      </c>
      <c r="B6048">
        <v>41.36</v>
      </c>
      <c r="C6048" t="s">
        <v>1653</v>
      </c>
    </row>
    <row r="6049" spans="1:5" x14ac:dyDescent="0.2">
      <c r="A6049" t="s">
        <v>114</v>
      </c>
      <c r="B6049">
        <v>22</v>
      </c>
      <c r="C6049">
        <f>0.01/-0.042</f>
        <v>-0.23809523809523808</v>
      </c>
    </row>
    <row r="6050" spans="1:5" x14ac:dyDescent="0.2">
      <c r="A6050" t="s">
        <v>140</v>
      </c>
      <c r="B6050">
        <v>41.36</v>
      </c>
      <c r="C6050" t="s">
        <v>2286</v>
      </c>
    </row>
    <row r="6051" spans="1:5" x14ac:dyDescent="0.2">
      <c r="A6051" t="s">
        <v>2292</v>
      </c>
      <c r="B6051">
        <v>8.9700000000000006</v>
      </c>
      <c r="C6051" t="s">
        <v>1601</v>
      </c>
    </row>
    <row r="6052" spans="1:5" x14ac:dyDescent="0.2">
      <c r="A6052" t="s">
        <v>70</v>
      </c>
      <c r="B6052">
        <v>32.549999999999997</v>
      </c>
      <c r="C6052" t="s">
        <v>1608</v>
      </c>
    </row>
    <row r="6053" spans="1:5" x14ac:dyDescent="0.2">
      <c r="A6053" t="s">
        <v>1954</v>
      </c>
      <c r="B6053">
        <v>31.2</v>
      </c>
      <c r="C6053">
        <f>0.06/0.01</f>
        <v>6</v>
      </c>
    </row>
    <row r="6054" spans="1:5" x14ac:dyDescent="0.2">
      <c r="A6054" t="s">
        <v>1954</v>
      </c>
      <c r="B6054">
        <v>31.3</v>
      </c>
      <c r="C6054">
        <f>0.09/-0.07</f>
        <v>-1.2857142857142856</v>
      </c>
    </row>
    <row r="6055" spans="1:5" x14ac:dyDescent="0.2">
      <c r="A6055" t="s">
        <v>2288</v>
      </c>
      <c r="B6055">
        <v>36.799999999999997</v>
      </c>
      <c r="C6055">
        <f>0.09/-0.07</f>
        <v>-1.2857142857142856</v>
      </c>
    </row>
    <row r="6056" spans="1:5" x14ac:dyDescent="0.2">
      <c r="A6056" t="s">
        <v>118</v>
      </c>
      <c r="B6056" t="s">
        <v>1571</v>
      </c>
      <c r="C6056" t="s">
        <v>1655</v>
      </c>
      <c r="D6056">
        <v>5</v>
      </c>
    </row>
    <row r="6057" spans="1:5" x14ac:dyDescent="0.2">
      <c r="A6057" t="s">
        <v>115</v>
      </c>
      <c r="B6057">
        <v>5.0999999999999996</v>
      </c>
      <c r="C6057" t="s">
        <v>1584</v>
      </c>
    </row>
    <row r="6058" spans="1:5" x14ac:dyDescent="0.2">
      <c r="A6058" t="s">
        <v>114</v>
      </c>
      <c r="B6058">
        <v>20.2</v>
      </c>
      <c r="C6058">
        <v>0.5</v>
      </c>
    </row>
    <row r="6059" spans="1:5" x14ac:dyDescent="0.2">
      <c r="A6059" t="s">
        <v>114</v>
      </c>
      <c r="B6059">
        <v>114</v>
      </c>
      <c r="C6059">
        <f>-0.1/-0.6</f>
        <v>0.16666666666666669</v>
      </c>
    </row>
    <row r="6060" spans="1:5" x14ac:dyDescent="0.2">
      <c r="A6060" t="s">
        <v>52</v>
      </c>
      <c r="B6060">
        <v>0.1</v>
      </c>
      <c r="C6060">
        <v>-0.05</v>
      </c>
    </row>
    <row r="6061" spans="1:5" x14ac:dyDescent="0.2">
      <c r="A6061" t="s">
        <v>120</v>
      </c>
      <c r="B6061" t="s">
        <v>1571</v>
      </c>
      <c r="C6061">
        <v>0.35</v>
      </c>
      <c r="D6061" t="s">
        <v>1593</v>
      </c>
      <c r="E6061" t="s">
        <v>1594</v>
      </c>
    </row>
    <row r="6062" spans="1:5" x14ac:dyDescent="0.2">
      <c r="A6062" t="s">
        <v>1575</v>
      </c>
      <c r="B6062" t="s">
        <v>1576</v>
      </c>
      <c r="C6062" t="s">
        <v>1577</v>
      </c>
      <c r="D6062" t="s">
        <v>1578</v>
      </c>
    </row>
    <row r="6063" spans="1:5" x14ac:dyDescent="0.2">
      <c r="A6063" t="s">
        <v>882</v>
      </c>
      <c r="B6063" t="s">
        <v>1579</v>
      </c>
      <c r="C6063" t="s">
        <v>1580</v>
      </c>
    </row>
    <row r="6064" spans="1:5" x14ac:dyDescent="0.2">
      <c r="A6064" t="s">
        <v>1581</v>
      </c>
      <c r="B6064" t="s">
        <v>1576</v>
      </c>
      <c r="C6064" t="s">
        <v>1577</v>
      </c>
      <c r="D6064" t="s">
        <v>1582</v>
      </c>
    </row>
    <row r="6065" spans="1:4" x14ac:dyDescent="0.2">
      <c r="A6065" t="s">
        <v>487</v>
      </c>
      <c r="B6065" t="s">
        <v>1576</v>
      </c>
      <c r="C6065" t="s">
        <v>1577</v>
      </c>
      <c r="D6065" s="8">
        <v>37415</v>
      </c>
    </row>
    <row r="6066" spans="1:4" x14ac:dyDescent="0.2">
      <c r="A6066" t="s">
        <v>1595</v>
      </c>
      <c r="B6066" t="s">
        <v>1596</v>
      </c>
      <c r="C6066" t="s">
        <v>1597</v>
      </c>
    </row>
    <row r="6067" spans="1:4" x14ac:dyDescent="0.2">
      <c r="A6067" t="s">
        <v>1595</v>
      </c>
      <c r="B6067" t="s">
        <v>1598</v>
      </c>
      <c r="C6067" t="s">
        <v>1599</v>
      </c>
      <c r="D6067" t="s">
        <v>1597</v>
      </c>
    </row>
    <row r="6068" spans="1:4" x14ac:dyDescent="0.2">
      <c r="A6068" t="s">
        <v>50</v>
      </c>
      <c r="B6068">
        <v>27.35</v>
      </c>
      <c r="C6068" t="s">
        <v>1615</v>
      </c>
    </row>
    <row r="6069" spans="1:4" x14ac:dyDescent="0.2">
      <c r="A6069" t="s">
        <v>52</v>
      </c>
      <c r="B6069">
        <v>7.55</v>
      </c>
      <c r="C6069" t="s">
        <v>1615</v>
      </c>
    </row>
    <row r="6070" spans="1:4" x14ac:dyDescent="0.2">
      <c r="A6070" t="s">
        <v>70</v>
      </c>
      <c r="B6070">
        <v>20.5</v>
      </c>
      <c r="C6070" t="s">
        <v>1693</v>
      </c>
    </row>
    <row r="6071" spans="1:4" x14ac:dyDescent="0.2">
      <c r="A6071" t="s">
        <v>70</v>
      </c>
      <c r="B6071">
        <v>32</v>
      </c>
      <c r="C6071">
        <v>-0.2</v>
      </c>
    </row>
    <row r="6072" spans="1:4" x14ac:dyDescent="0.2">
      <c r="A6072" t="s">
        <v>72</v>
      </c>
      <c r="B6072">
        <v>1.2</v>
      </c>
      <c r="C6072" t="s">
        <v>1604</v>
      </c>
    </row>
    <row r="6073" spans="1:4" x14ac:dyDescent="0.2">
      <c r="A6073" t="s">
        <v>57</v>
      </c>
      <c r="B6073">
        <v>24</v>
      </c>
      <c r="C6073">
        <v>-1</v>
      </c>
    </row>
    <row r="6074" spans="1:4" x14ac:dyDescent="0.2">
      <c r="A6074" t="s">
        <v>52</v>
      </c>
      <c r="B6074">
        <v>0.1</v>
      </c>
      <c r="C6074">
        <v>0.4</v>
      </c>
    </row>
    <row r="6075" spans="1:4" x14ac:dyDescent="0.2">
      <c r="A6075" t="s">
        <v>120</v>
      </c>
      <c r="B6075" t="s">
        <v>1571</v>
      </c>
      <c r="C6075">
        <v>0.2</v>
      </c>
    </row>
    <row r="6076" spans="1:4" x14ac:dyDescent="0.2">
      <c r="A6076" t="s">
        <v>52</v>
      </c>
      <c r="B6076">
        <v>20</v>
      </c>
      <c r="C6076" t="s">
        <v>1584</v>
      </c>
    </row>
    <row r="6077" spans="1:4" x14ac:dyDescent="0.2">
      <c r="A6077" t="s">
        <v>52</v>
      </c>
      <c r="B6077">
        <v>1.5</v>
      </c>
      <c r="C6077" t="s">
        <v>1583</v>
      </c>
    </row>
    <row r="6078" spans="1:4" x14ac:dyDescent="0.2">
      <c r="A6078" t="s">
        <v>52</v>
      </c>
      <c r="B6078">
        <v>7</v>
      </c>
      <c r="C6078">
        <v>0.5</v>
      </c>
    </row>
    <row r="6079" spans="1:4" x14ac:dyDescent="0.2">
      <c r="A6079" t="s">
        <v>70</v>
      </c>
      <c r="B6079">
        <v>24.6</v>
      </c>
      <c r="C6079" t="s">
        <v>1585</v>
      </c>
    </row>
    <row r="6080" spans="1:4" x14ac:dyDescent="0.2">
      <c r="A6080" t="s">
        <v>70</v>
      </c>
      <c r="B6080">
        <v>30</v>
      </c>
      <c r="C6080" t="s">
        <v>1742</v>
      </c>
      <c r="D6080" t="s">
        <v>2293</v>
      </c>
    </row>
    <row r="6081" spans="1:7" x14ac:dyDescent="0.2">
      <c r="A6081" t="s">
        <v>59</v>
      </c>
      <c r="B6081" t="s">
        <v>1841</v>
      </c>
      <c r="C6081">
        <v>22</v>
      </c>
      <c r="D6081" t="s">
        <v>1123</v>
      </c>
      <c r="E6081">
        <v>0.75</v>
      </c>
      <c r="F6081" t="s">
        <v>1588</v>
      </c>
      <c r="G6081" t="s">
        <v>1808</v>
      </c>
    </row>
    <row r="6082" spans="1:7" x14ac:dyDescent="0.2">
      <c r="A6082" t="s">
        <v>70</v>
      </c>
      <c r="B6082">
        <v>21.45</v>
      </c>
      <c r="C6082">
        <v>0.03</v>
      </c>
    </row>
    <row r="6083" spans="1:7" x14ac:dyDescent="0.2">
      <c r="A6083" t="s">
        <v>61</v>
      </c>
      <c r="B6083">
        <v>0.2</v>
      </c>
      <c r="C6083" t="s">
        <v>1593</v>
      </c>
      <c r="D6083" t="s">
        <v>1594</v>
      </c>
    </row>
    <row r="6084" spans="1:7" x14ac:dyDescent="0.2">
      <c r="A6084" t="s">
        <v>72</v>
      </c>
      <c r="B6084">
        <v>0.1</v>
      </c>
      <c r="C6084" t="s">
        <v>1588</v>
      </c>
      <c r="D6084">
        <v>0.25</v>
      </c>
    </row>
    <row r="6085" spans="1:7" x14ac:dyDescent="0.2">
      <c r="A6085" t="s">
        <v>52</v>
      </c>
      <c r="B6085">
        <v>12</v>
      </c>
      <c r="C6085">
        <v>1</v>
      </c>
    </row>
    <row r="6086" spans="1:7" x14ac:dyDescent="0.2">
      <c r="A6086" t="s">
        <v>57</v>
      </c>
      <c r="B6086" t="s">
        <v>2294</v>
      </c>
    </row>
    <row r="6087" spans="1:7" x14ac:dyDescent="0.2">
      <c r="A6087" t="s">
        <v>57</v>
      </c>
      <c r="B6087" t="s">
        <v>2295</v>
      </c>
    </row>
    <row r="6088" spans="1:7" x14ac:dyDescent="0.2">
      <c r="A6088" t="s">
        <v>50</v>
      </c>
      <c r="B6088" t="s">
        <v>2296</v>
      </c>
    </row>
    <row r="6089" spans="1:7" x14ac:dyDescent="0.2">
      <c r="A6089" t="s">
        <v>1888</v>
      </c>
      <c r="B6089" t="s">
        <v>2297</v>
      </c>
    </row>
    <row r="6090" spans="1:7" x14ac:dyDescent="0.2">
      <c r="A6090" t="s">
        <v>118</v>
      </c>
      <c r="B6090" t="s">
        <v>2259</v>
      </c>
    </row>
    <row r="6091" spans="1:7" x14ac:dyDescent="0.2">
      <c r="A6091" t="s">
        <v>117</v>
      </c>
      <c r="B6091">
        <v>0.05</v>
      </c>
      <c r="C6091" t="s">
        <v>1593</v>
      </c>
      <c r="D6091" t="s">
        <v>1594</v>
      </c>
    </row>
    <row r="6092" spans="1:7" x14ac:dyDescent="0.2">
      <c r="A6092" t="s">
        <v>52</v>
      </c>
      <c r="B6092">
        <v>25</v>
      </c>
      <c r="C6092" t="s">
        <v>1621</v>
      </c>
      <c r="D6092">
        <v>0.2</v>
      </c>
    </row>
    <row r="6093" spans="1:7" x14ac:dyDescent="0.2">
      <c r="A6093" t="s">
        <v>52</v>
      </c>
      <c r="B6093">
        <v>40</v>
      </c>
      <c r="C6093" t="s">
        <v>1732</v>
      </c>
    </row>
    <row r="6094" spans="1:7" x14ac:dyDescent="0.2">
      <c r="A6094" t="s">
        <v>52</v>
      </c>
      <c r="B6094">
        <v>8</v>
      </c>
      <c r="C6094">
        <v>1</v>
      </c>
    </row>
    <row r="6095" spans="1:7" x14ac:dyDescent="0.2">
      <c r="A6095" t="s">
        <v>52</v>
      </c>
      <c r="B6095">
        <v>4</v>
      </c>
      <c r="C6095" t="s">
        <v>1585</v>
      </c>
    </row>
    <row r="6096" spans="1:7" x14ac:dyDescent="0.2">
      <c r="A6096" t="s">
        <v>1575</v>
      </c>
      <c r="B6096" t="s">
        <v>1576</v>
      </c>
      <c r="C6096" t="s">
        <v>1577</v>
      </c>
      <c r="D6096" t="s">
        <v>1578</v>
      </c>
    </row>
    <row r="6097" spans="1:5" x14ac:dyDescent="0.2">
      <c r="A6097" t="s">
        <v>882</v>
      </c>
      <c r="B6097" t="s">
        <v>1579</v>
      </c>
      <c r="C6097" t="s">
        <v>1580</v>
      </c>
    </row>
    <row r="6098" spans="1:5" x14ac:dyDescent="0.2">
      <c r="A6098" t="s">
        <v>1595</v>
      </c>
      <c r="B6098" t="s">
        <v>1596</v>
      </c>
      <c r="C6098" t="s">
        <v>1597</v>
      </c>
    </row>
    <row r="6099" spans="1:5" x14ac:dyDescent="0.2">
      <c r="A6099" t="s">
        <v>1595</v>
      </c>
      <c r="B6099" t="s">
        <v>1598</v>
      </c>
      <c r="C6099" t="s">
        <v>1599</v>
      </c>
      <c r="D6099" t="s">
        <v>1597</v>
      </c>
    </row>
    <row r="6100" spans="1:5" x14ac:dyDescent="0.2">
      <c r="A6100" t="s">
        <v>114</v>
      </c>
      <c r="B6100">
        <v>79.8</v>
      </c>
      <c r="C6100">
        <v>-0.1</v>
      </c>
    </row>
    <row r="6101" spans="1:5" x14ac:dyDescent="0.2">
      <c r="A6101" t="s">
        <v>52</v>
      </c>
      <c r="B6101">
        <v>0.1</v>
      </c>
      <c r="C6101">
        <v>-0.05</v>
      </c>
    </row>
    <row r="6102" spans="1:5" x14ac:dyDescent="0.2">
      <c r="A6102" t="s">
        <v>61</v>
      </c>
      <c r="B6102" t="s">
        <v>1571</v>
      </c>
      <c r="C6102">
        <v>0.2</v>
      </c>
      <c r="D6102" t="s">
        <v>1593</v>
      </c>
      <c r="E6102" t="s">
        <v>1594</v>
      </c>
    </row>
    <row r="6103" spans="1:5" x14ac:dyDescent="0.2">
      <c r="A6103" t="s">
        <v>110</v>
      </c>
      <c r="B6103" t="s">
        <v>1572</v>
      </c>
      <c r="C6103" t="s">
        <v>1573</v>
      </c>
      <c r="D6103" t="s">
        <v>1574</v>
      </c>
    </row>
    <row r="6104" spans="1:5" x14ac:dyDescent="0.2">
      <c r="A6104" t="s">
        <v>1575</v>
      </c>
      <c r="B6104" t="s">
        <v>1576</v>
      </c>
      <c r="C6104" t="s">
        <v>1577</v>
      </c>
      <c r="D6104" t="s">
        <v>1578</v>
      </c>
    </row>
    <row r="6105" spans="1:5" x14ac:dyDescent="0.2">
      <c r="A6105" t="s">
        <v>882</v>
      </c>
      <c r="B6105" t="s">
        <v>1579</v>
      </c>
      <c r="C6105" t="s">
        <v>1580</v>
      </c>
    </row>
    <row r="6106" spans="1:5" x14ac:dyDescent="0.2">
      <c r="A6106" t="s">
        <v>1581</v>
      </c>
      <c r="B6106" t="s">
        <v>1576</v>
      </c>
      <c r="C6106" t="s">
        <v>1577</v>
      </c>
      <c r="D6106" t="s">
        <v>1582</v>
      </c>
    </row>
    <row r="6107" spans="1:5" x14ac:dyDescent="0.2">
      <c r="A6107" t="s">
        <v>1595</v>
      </c>
      <c r="B6107" t="s">
        <v>1596</v>
      </c>
      <c r="C6107" t="s">
        <v>1597</v>
      </c>
    </row>
    <row r="6108" spans="1:5" x14ac:dyDescent="0.2">
      <c r="A6108" t="s">
        <v>1595</v>
      </c>
      <c r="B6108" t="s">
        <v>1598</v>
      </c>
      <c r="C6108" t="s">
        <v>1599</v>
      </c>
      <c r="D6108" t="s">
        <v>1597</v>
      </c>
    </row>
    <row r="6109" spans="1:5" x14ac:dyDescent="0.2">
      <c r="A6109" t="s">
        <v>57</v>
      </c>
      <c r="B6109">
        <v>5</v>
      </c>
      <c r="C6109">
        <f>0.031/0.021</f>
        <v>1.4761904761904761</v>
      </c>
    </row>
    <row r="6110" spans="1:5" x14ac:dyDescent="0.2">
      <c r="A6110" t="s">
        <v>57</v>
      </c>
      <c r="B6110">
        <v>4</v>
      </c>
      <c r="C6110">
        <v>-7.0000000000000007E-2</v>
      </c>
    </row>
    <row r="6111" spans="1:5" x14ac:dyDescent="0.2">
      <c r="A6111" t="s">
        <v>52</v>
      </c>
      <c r="B6111">
        <v>16</v>
      </c>
      <c r="C6111">
        <v>-0.1</v>
      </c>
    </row>
    <row r="6112" spans="1:5" x14ac:dyDescent="0.2">
      <c r="A6112" t="s">
        <v>52</v>
      </c>
      <c r="B6112">
        <v>10</v>
      </c>
      <c r="C6112">
        <v>0.1</v>
      </c>
    </row>
    <row r="6113" spans="1:4" x14ac:dyDescent="0.2">
      <c r="A6113" t="s">
        <v>416</v>
      </c>
      <c r="B6113">
        <v>58</v>
      </c>
      <c r="C6113">
        <v>-0.2</v>
      </c>
    </row>
    <row r="6114" spans="1:4" x14ac:dyDescent="0.2">
      <c r="A6114" t="s">
        <v>52</v>
      </c>
      <c r="B6114">
        <v>25</v>
      </c>
      <c r="C6114" t="s">
        <v>1584</v>
      </c>
    </row>
    <row r="6115" spans="1:4" x14ac:dyDescent="0.2">
      <c r="A6115" t="s">
        <v>52</v>
      </c>
      <c r="B6115">
        <v>37.4</v>
      </c>
      <c r="C6115" t="s">
        <v>1583</v>
      </c>
    </row>
    <row r="6116" spans="1:4" x14ac:dyDescent="0.2">
      <c r="A6116" t="s">
        <v>57</v>
      </c>
      <c r="B6116">
        <v>6.98</v>
      </c>
      <c r="C6116">
        <v>-0.01</v>
      </c>
    </row>
    <row r="6117" spans="1:4" x14ac:dyDescent="0.2">
      <c r="A6117" t="s">
        <v>57</v>
      </c>
      <c r="B6117">
        <v>3</v>
      </c>
      <c r="C6117" t="s">
        <v>1585</v>
      </c>
    </row>
    <row r="6118" spans="1:4" x14ac:dyDescent="0.2">
      <c r="A6118" t="s">
        <v>110</v>
      </c>
      <c r="B6118" t="s">
        <v>1572</v>
      </c>
      <c r="C6118" t="s">
        <v>1573</v>
      </c>
      <c r="D6118" t="s">
        <v>1574</v>
      </c>
    </row>
    <row r="6119" spans="1:4" x14ac:dyDescent="0.2">
      <c r="A6119" t="s">
        <v>110</v>
      </c>
      <c r="B6119" t="s">
        <v>1572</v>
      </c>
      <c r="C6119" t="s">
        <v>1573</v>
      </c>
      <c r="D6119" t="s">
        <v>1574</v>
      </c>
    </row>
    <row r="6120" spans="1:4" x14ac:dyDescent="0.2">
      <c r="A6120" t="s">
        <v>114</v>
      </c>
      <c r="B6120">
        <v>19.7</v>
      </c>
      <c r="C6120" t="s">
        <v>1606</v>
      </c>
    </row>
    <row r="6121" spans="1:4" x14ac:dyDescent="0.2">
      <c r="A6121" t="s">
        <v>52</v>
      </c>
      <c r="B6121">
        <v>5.5</v>
      </c>
      <c r="C6121" t="s">
        <v>1606</v>
      </c>
    </row>
    <row r="6122" spans="1:4" x14ac:dyDescent="0.2">
      <c r="A6122" t="s">
        <v>52</v>
      </c>
      <c r="B6122">
        <v>2.2999999999999998</v>
      </c>
      <c r="C6122" t="s">
        <v>1656</v>
      </c>
    </row>
    <row r="6123" spans="1:4" x14ac:dyDescent="0.2">
      <c r="A6123" t="s">
        <v>70</v>
      </c>
      <c r="B6123">
        <v>4.4000000000000004</v>
      </c>
      <c r="C6123">
        <v>0.02</v>
      </c>
    </row>
    <row r="6124" spans="1:4" x14ac:dyDescent="0.2">
      <c r="A6124" t="s">
        <v>120</v>
      </c>
      <c r="B6124" t="s">
        <v>1571</v>
      </c>
      <c r="C6124">
        <v>0.03</v>
      </c>
    </row>
    <row r="6125" spans="1:4" x14ac:dyDescent="0.2">
      <c r="A6125" t="s">
        <v>72</v>
      </c>
      <c r="B6125">
        <v>0.2</v>
      </c>
      <c r="C6125">
        <v>0.1</v>
      </c>
    </row>
    <row r="6126" spans="1:4" x14ac:dyDescent="0.2">
      <c r="A6126" t="s">
        <v>118</v>
      </c>
      <c r="B6126" t="s">
        <v>1571</v>
      </c>
      <c r="C6126" t="s">
        <v>1619</v>
      </c>
      <c r="D6126">
        <v>0.2</v>
      </c>
    </row>
    <row r="6127" spans="1:4" x14ac:dyDescent="0.2">
      <c r="A6127" t="s">
        <v>117</v>
      </c>
      <c r="B6127" t="s">
        <v>1571</v>
      </c>
      <c r="C6127">
        <v>0.02</v>
      </c>
    </row>
    <row r="6128" spans="1:4" x14ac:dyDescent="0.2">
      <c r="A6128" t="s">
        <v>156</v>
      </c>
      <c r="B6128" t="s">
        <v>1571</v>
      </c>
      <c r="C6128">
        <v>5.0000000000000001E-3</v>
      </c>
    </row>
    <row r="6129" spans="1:5" x14ac:dyDescent="0.2">
      <c r="A6129" t="s">
        <v>115</v>
      </c>
      <c r="B6129">
        <v>0.05</v>
      </c>
      <c r="C6129">
        <v>0.1</v>
      </c>
    </row>
    <row r="6130" spans="1:5" x14ac:dyDescent="0.2">
      <c r="A6130" t="s">
        <v>114</v>
      </c>
      <c r="B6130">
        <v>26.5</v>
      </c>
      <c r="C6130" t="s">
        <v>1584</v>
      </c>
    </row>
    <row r="6131" spans="1:5" x14ac:dyDescent="0.2">
      <c r="A6131" t="s">
        <v>1605</v>
      </c>
      <c r="B6131">
        <v>2.5</v>
      </c>
      <c r="C6131">
        <v>0.1</v>
      </c>
    </row>
    <row r="6132" spans="1:5" x14ac:dyDescent="0.2">
      <c r="A6132" t="s">
        <v>1605</v>
      </c>
      <c r="B6132">
        <v>7.5</v>
      </c>
      <c r="C6132">
        <v>-0.3</v>
      </c>
    </row>
    <row r="6133" spans="1:5" x14ac:dyDescent="0.2">
      <c r="A6133" t="s">
        <v>120</v>
      </c>
      <c r="B6133" t="s">
        <v>1571</v>
      </c>
      <c r="C6133">
        <v>0.06</v>
      </c>
      <c r="D6133" t="s">
        <v>1593</v>
      </c>
      <c r="E6133" t="s">
        <v>1594</v>
      </c>
    </row>
    <row r="6134" spans="1:5" x14ac:dyDescent="0.2">
      <c r="A6134" t="s">
        <v>70</v>
      </c>
      <c r="B6134">
        <v>29.97</v>
      </c>
      <c r="C6134">
        <v>2.5999999999999999E-2</v>
      </c>
    </row>
    <row r="6135" spans="1:5" x14ac:dyDescent="0.2">
      <c r="A6135" t="s">
        <v>70</v>
      </c>
      <c r="B6135">
        <v>28.6</v>
      </c>
      <c r="C6135">
        <v>-0.15</v>
      </c>
    </row>
    <row r="6136" spans="1:5" x14ac:dyDescent="0.2">
      <c r="A6136" t="s">
        <v>110</v>
      </c>
      <c r="B6136" t="s">
        <v>1572</v>
      </c>
      <c r="C6136" t="s">
        <v>2298</v>
      </c>
      <c r="D6136" t="s">
        <v>1574</v>
      </c>
    </row>
    <row r="6137" spans="1:5" x14ac:dyDescent="0.2">
      <c r="A6137" t="s">
        <v>52</v>
      </c>
      <c r="B6137" t="s">
        <v>2299</v>
      </c>
    </row>
    <row r="6138" spans="1:5" x14ac:dyDescent="0.2">
      <c r="A6138" t="s">
        <v>52</v>
      </c>
      <c r="B6138" t="s">
        <v>2300</v>
      </c>
    </row>
    <row r="6139" spans="1:5" x14ac:dyDescent="0.2">
      <c r="A6139" t="s">
        <v>52</v>
      </c>
      <c r="B6139" t="s">
        <v>2268</v>
      </c>
    </row>
    <row r="6140" spans="1:5" x14ac:dyDescent="0.2">
      <c r="A6140" t="s">
        <v>52</v>
      </c>
      <c r="B6140" t="s">
        <v>2301</v>
      </c>
    </row>
    <row r="6141" spans="1:5" x14ac:dyDescent="0.2">
      <c r="A6141" t="s">
        <v>57</v>
      </c>
      <c r="B6141" t="s">
        <v>2302</v>
      </c>
    </row>
    <row r="6142" spans="1:5" x14ac:dyDescent="0.2">
      <c r="A6142" t="s">
        <v>57</v>
      </c>
      <c r="B6142" t="s">
        <v>2303</v>
      </c>
    </row>
    <row r="6143" spans="1:5" x14ac:dyDescent="0.2">
      <c r="A6143" t="s">
        <v>57</v>
      </c>
      <c r="B6143" t="s">
        <v>2304</v>
      </c>
    </row>
    <row r="6144" spans="1:5" x14ac:dyDescent="0.2">
      <c r="A6144" t="s">
        <v>57</v>
      </c>
      <c r="B6144" t="s">
        <v>2305</v>
      </c>
    </row>
    <row r="6145" spans="1:6" x14ac:dyDescent="0.2">
      <c r="A6145" t="s">
        <v>77</v>
      </c>
      <c r="B6145" t="s">
        <v>2306</v>
      </c>
    </row>
    <row r="6146" spans="1:6" x14ac:dyDescent="0.2">
      <c r="A6146" t="s">
        <v>2307</v>
      </c>
      <c r="B6146" t="s">
        <v>2308</v>
      </c>
    </row>
    <row r="6147" spans="1:6" x14ac:dyDescent="0.2">
      <c r="A6147" t="s">
        <v>2307</v>
      </c>
      <c r="B6147">
        <v>21</v>
      </c>
      <c r="C6147">
        <v>1</v>
      </c>
    </row>
    <row r="6148" spans="1:6" x14ac:dyDescent="0.2">
      <c r="A6148" t="s">
        <v>61</v>
      </c>
      <c r="B6148">
        <v>0.08</v>
      </c>
      <c r="C6148" t="s">
        <v>1593</v>
      </c>
      <c r="D6148" t="s">
        <v>1594</v>
      </c>
      <c r="E6148" t="s">
        <v>2191</v>
      </c>
      <c r="F6148" t="s">
        <v>1659</v>
      </c>
    </row>
    <row r="6149" spans="1:6" x14ac:dyDescent="0.2">
      <c r="A6149" t="s">
        <v>1605</v>
      </c>
      <c r="B6149">
        <v>13</v>
      </c>
      <c r="C6149">
        <v>0.2</v>
      </c>
    </row>
    <row r="6150" spans="1:6" x14ac:dyDescent="0.2">
      <c r="A6150" t="s">
        <v>131</v>
      </c>
      <c r="B6150">
        <v>2.1</v>
      </c>
      <c r="C6150" t="s">
        <v>1693</v>
      </c>
    </row>
    <row r="6151" spans="1:6" x14ac:dyDescent="0.2">
      <c r="A6151" t="s">
        <v>421</v>
      </c>
    </row>
    <row r="6152" spans="1:6" x14ac:dyDescent="0.2">
      <c r="A6152" t="s">
        <v>422</v>
      </c>
    </row>
    <row r="6153" spans="1:6" x14ac:dyDescent="0.2">
      <c r="A6153" t="s">
        <v>70</v>
      </c>
      <c r="B6153">
        <v>23.95</v>
      </c>
      <c r="C6153">
        <v>0.1</v>
      </c>
    </row>
    <row r="6154" spans="1:6" x14ac:dyDescent="0.2">
      <c r="A6154" t="s">
        <v>207</v>
      </c>
      <c r="B6154">
        <v>25.2</v>
      </c>
      <c r="C6154">
        <v>0.21</v>
      </c>
    </row>
    <row r="6155" spans="1:6" x14ac:dyDescent="0.2">
      <c r="A6155" t="s">
        <v>207</v>
      </c>
      <c r="B6155">
        <v>0.3</v>
      </c>
      <c r="C6155">
        <v>0.1</v>
      </c>
    </row>
    <row r="6156" spans="1:6" x14ac:dyDescent="0.2">
      <c r="A6156" t="s">
        <v>1963</v>
      </c>
      <c r="B6156" t="s">
        <v>1571</v>
      </c>
      <c r="C6156">
        <v>4.0000000000000001E-3</v>
      </c>
    </row>
    <row r="6157" spans="1:6" x14ac:dyDescent="0.2">
      <c r="A6157" t="s">
        <v>131</v>
      </c>
      <c r="B6157">
        <v>1.4</v>
      </c>
      <c r="C6157">
        <v>0.2</v>
      </c>
    </row>
    <row r="6158" spans="1:6" x14ac:dyDescent="0.2">
      <c r="A6158" t="s">
        <v>1605</v>
      </c>
      <c r="B6158">
        <v>17.5</v>
      </c>
      <c r="C6158">
        <v>0.2</v>
      </c>
    </row>
    <row r="6159" spans="1:6" x14ac:dyDescent="0.2">
      <c r="A6159" t="s">
        <v>131</v>
      </c>
      <c r="B6159">
        <v>3</v>
      </c>
      <c r="C6159">
        <v>0.2</v>
      </c>
    </row>
    <row r="6160" spans="1:6" x14ac:dyDescent="0.2">
      <c r="A6160" t="s">
        <v>424</v>
      </c>
    </row>
    <row r="6161" spans="1:4" x14ac:dyDescent="0.2">
      <c r="A6161" t="s">
        <v>425</v>
      </c>
    </row>
    <row r="6162" spans="1:4" x14ac:dyDescent="0.2">
      <c r="A6162" t="s">
        <v>70</v>
      </c>
      <c r="B6162">
        <v>27.95</v>
      </c>
      <c r="C6162">
        <v>0.1</v>
      </c>
    </row>
    <row r="6163" spans="1:4" x14ac:dyDescent="0.2">
      <c r="A6163" t="s">
        <v>131</v>
      </c>
      <c r="B6163">
        <v>1.4</v>
      </c>
      <c r="C6163">
        <v>0.2</v>
      </c>
    </row>
    <row r="6164" spans="1:4" x14ac:dyDescent="0.2">
      <c r="A6164" t="s">
        <v>207</v>
      </c>
      <c r="B6164">
        <v>29.4</v>
      </c>
      <c r="C6164">
        <v>0.21</v>
      </c>
    </row>
    <row r="6165" spans="1:4" x14ac:dyDescent="0.2">
      <c r="A6165" t="s">
        <v>114</v>
      </c>
      <c r="B6165">
        <v>37.9</v>
      </c>
      <c r="C6165" t="s">
        <v>1584</v>
      </c>
    </row>
    <row r="6166" spans="1:4" x14ac:dyDescent="0.2">
      <c r="A6166" t="s">
        <v>52</v>
      </c>
      <c r="B6166">
        <v>35.1</v>
      </c>
      <c r="C6166">
        <v>0.1</v>
      </c>
    </row>
    <row r="6167" spans="1:4" x14ac:dyDescent="0.2">
      <c r="A6167" t="s">
        <v>57</v>
      </c>
      <c r="B6167">
        <v>48.3</v>
      </c>
      <c r="C6167">
        <v>0.1</v>
      </c>
    </row>
    <row r="6168" spans="1:4" x14ac:dyDescent="0.2">
      <c r="A6168" t="s">
        <v>57</v>
      </c>
      <c r="B6168">
        <v>60.2</v>
      </c>
      <c r="C6168">
        <v>0.1</v>
      </c>
    </row>
    <row r="6169" spans="1:4" x14ac:dyDescent="0.2">
      <c r="A6169" t="s">
        <v>120</v>
      </c>
      <c r="B6169" t="s">
        <v>1571</v>
      </c>
      <c r="C6169">
        <v>0.05</v>
      </c>
    </row>
    <row r="6170" spans="1:4" x14ac:dyDescent="0.2">
      <c r="A6170" t="s">
        <v>70</v>
      </c>
      <c r="B6170">
        <v>44.6</v>
      </c>
      <c r="C6170" t="s">
        <v>1583</v>
      </c>
    </row>
    <row r="6171" spans="1:4" x14ac:dyDescent="0.2">
      <c r="A6171" t="s">
        <v>110</v>
      </c>
      <c r="B6171" t="s">
        <v>1572</v>
      </c>
      <c r="C6171" t="s">
        <v>1573</v>
      </c>
      <c r="D6171" t="s">
        <v>1574</v>
      </c>
    </row>
    <row r="6172" spans="1:4" x14ac:dyDescent="0.2">
      <c r="A6172" t="s">
        <v>1575</v>
      </c>
      <c r="B6172" t="s">
        <v>1576</v>
      </c>
      <c r="C6172" t="s">
        <v>1577</v>
      </c>
      <c r="D6172" t="s">
        <v>1578</v>
      </c>
    </row>
    <row r="6173" spans="1:4" x14ac:dyDescent="0.2">
      <c r="A6173" t="s">
        <v>882</v>
      </c>
      <c r="B6173" t="s">
        <v>1579</v>
      </c>
      <c r="C6173" t="s">
        <v>1580</v>
      </c>
    </row>
    <row r="6174" spans="1:4" x14ac:dyDescent="0.2">
      <c r="A6174" t="s">
        <v>1581</v>
      </c>
      <c r="B6174" t="s">
        <v>1576</v>
      </c>
      <c r="C6174" t="s">
        <v>1577</v>
      </c>
      <c r="D6174" t="s">
        <v>1582</v>
      </c>
    </row>
    <row r="6175" spans="1:4" x14ac:dyDescent="0.2">
      <c r="A6175" t="s">
        <v>114</v>
      </c>
      <c r="B6175">
        <v>37.5</v>
      </c>
      <c r="C6175" t="s">
        <v>1585</v>
      </c>
    </row>
    <row r="6176" spans="1:4" x14ac:dyDescent="0.2">
      <c r="A6176" t="s">
        <v>228</v>
      </c>
      <c r="B6176">
        <v>3</v>
      </c>
      <c r="C6176" t="s">
        <v>1584</v>
      </c>
    </row>
    <row r="6177" spans="1:4" x14ac:dyDescent="0.2">
      <c r="A6177" t="s">
        <v>57</v>
      </c>
      <c r="B6177">
        <v>48</v>
      </c>
      <c r="C6177" t="s">
        <v>2309</v>
      </c>
      <c r="D6177">
        <f>-0.009/-0.034</f>
        <v>0.26470588235294112</v>
      </c>
    </row>
    <row r="6178" spans="1:4" x14ac:dyDescent="0.2">
      <c r="A6178" t="s">
        <v>70</v>
      </c>
      <c r="B6178">
        <v>45</v>
      </c>
      <c r="C6178" t="s">
        <v>1661</v>
      </c>
      <c r="D6178" t="s">
        <v>1801</v>
      </c>
    </row>
    <row r="6179" spans="1:4" x14ac:dyDescent="0.2">
      <c r="A6179" t="s">
        <v>118</v>
      </c>
      <c r="B6179" t="s">
        <v>1571</v>
      </c>
      <c r="C6179" t="s">
        <v>1619</v>
      </c>
      <c r="D6179">
        <v>1.6</v>
      </c>
    </row>
    <row r="6180" spans="1:4" x14ac:dyDescent="0.2">
      <c r="A6180" t="s">
        <v>110</v>
      </c>
      <c r="B6180" t="s">
        <v>1572</v>
      </c>
      <c r="C6180" t="s">
        <v>1573</v>
      </c>
      <c r="D6180" t="s">
        <v>1574</v>
      </c>
    </row>
    <row r="6181" spans="1:4" x14ac:dyDescent="0.2">
      <c r="A6181" t="s">
        <v>1575</v>
      </c>
      <c r="B6181" t="s">
        <v>1576</v>
      </c>
      <c r="C6181" t="s">
        <v>1577</v>
      </c>
      <c r="D6181" t="s">
        <v>1578</v>
      </c>
    </row>
    <row r="6182" spans="1:4" x14ac:dyDescent="0.2">
      <c r="A6182" t="s">
        <v>882</v>
      </c>
      <c r="B6182" t="s">
        <v>1579</v>
      </c>
      <c r="C6182" t="s">
        <v>1580</v>
      </c>
    </row>
    <row r="6183" spans="1:4" x14ac:dyDescent="0.2">
      <c r="A6183" t="s">
        <v>1581</v>
      </c>
      <c r="B6183" t="s">
        <v>1576</v>
      </c>
      <c r="C6183" t="s">
        <v>1577</v>
      </c>
      <c r="D6183" t="s">
        <v>1582</v>
      </c>
    </row>
    <row r="6184" spans="1:4" x14ac:dyDescent="0.2">
      <c r="A6184" t="s">
        <v>487</v>
      </c>
      <c r="B6184" t="s">
        <v>1576</v>
      </c>
      <c r="C6184" t="s">
        <v>1577</v>
      </c>
      <c r="D6184" s="8">
        <v>37415</v>
      </c>
    </row>
    <row r="6185" spans="1:4" x14ac:dyDescent="0.2">
      <c r="A6185" t="s">
        <v>57</v>
      </c>
      <c r="B6185">
        <v>60</v>
      </c>
      <c r="C6185" t="s">
        <v>1691</v>
      </c>
    </row>
    <row r="6186" spans="1:4" x14ac:dyDescent="0.2">
      <c r="A6186" t="s">
        <v>52</v>
      </c>
      <c r="B6186">
        <v>2.5499999999999998</v>
      </c>
      <c r="C6186">
        <v>-0.15</v>
      </c>
    </row>
    <row r="6187" spans="1:4" x14ac:dyDescent="0.2">
      <c r="A6187" t="s">
        <v>110</v>
      </c>
      <c r="B6187" t="s">
        <v>1572</v>
      </c>
      <c r="C6187" t="s">
        <v>1573</v>
      </c>
      <c r="D6187" t="s">
        <v>1574</v>
      </c>
    </row>
    <row r="6188" spans="1:4" x14ac:dyDescent="0.2">
      <c r="A6188" t="s">
        <v>1575</v>
      </c>
      <c r="B6188" t="s">
        <v>1576</v>
      </c>
      <c r="C6188" t="s">
        <v>1577</v>
      </c>
      <c r="D6188" t="s">
        <v>1578</v>
      </c>
    </row>
    <row r="6189" spans="1:4" x14ac:dyDescent="0.2">
      <c r="A6189" t="s">
        <v>882</v>
      </c>
      <c r="B6189" t="s">
        <v>1579</v>
      </c>
      <c r="C6189" t="s">
        <v>1580</v>
      </c>
    </row>
    <row r="6190" spans="1:4" x14ac:dyDescent="0.2">
      <c r="A6190" t="s">
        <v>1581</v>
      </c>
      <c r="B6190" t="s">
        <v>1576</v>
      </c>
      <c r="C6190" t="s">
        <v>1577</v>
      </c>
      <c r="D6190" t="s">
        <v>1582</v>
      </c>
    </row>
    <row r="6191" spans="1:4" x14ac:dyDescent="0.2">
      <c r="A6191" t="s">
        <v>487</v>
      </c>
      <c r="B6191" t="s">
        <v>1576</v>
      </c>
      <c r="C6191" t="s">
        <v>1577</v>
      </c>
      <c r="D6191" s="8">
        <v>37415</v>
      </c>
    </row>
    <row r="6192" spans="1:4" x14ac:dyDescent="0.2">
      <c r="A6192" t="s">
        <v>50</v>
      </c>
      <c r="B6192">
        <v>77</v>
      </c>
      <c r="C6192" t="s">
        <v>1606</v>
      </c>
    </row>
    <row r="6193" spans="1:4" x14ac:dyDescent="0.2">
      <c r="A6193" t="s">
        <v>1605</v>
      </c>
      <c r="B6193">
        <v>47.65</v>
      </c>
      <c r="C6193" t="s">
        <v>1606</v>
      </c>
    </row>
    <row r="6194" spans="1:4" x14ac:dyDescent="0.2">
      <c r="A6194" t="s">
        <v>1879</v>
      </c>
      <c r="B6194" t="s">
        <v>1859</v>
      </c>
    </row>
    <row r="6195" spans="1:4" x14ac:dyDescent="0.2">
      <c r="A6195" t="s">
        <v>57</v>
      </c>
      <c r="B6195">
        <v>23.2</v>
      </c>
      <c r="C6195">
        <v>0.15</v>
      </c>
    </row>
    <row r="6196" spans="1:4" x14ac:dyDescent="0.2">
      <c r="A6196" t="s">
        <v>70</v>
      </c>
      <c r="B6196">
        <v>19.8</v>
      </c>
      <c r="C6196">
        <v>-0.15</v>
      </c>
    </row>
    <row r="6197" spans="1:4" x14ac:dyDescent="0.2">
      <c r="A6197" t="s">
        <v>140</v>
      </c>
      <c r="B6197">
        <v>21.9</v>
      </c>
      <c r="C6197" t="s">
        <v>1606</v>
      </c>
    </row>
    <row r="6198" spans="1:4" x14ac:dyDescent="0.2">
      <c r="A6198" t="s">
        <v>140</v>
      </c>
      <c r="B6198">
        <v>22.6</v>
      </c>
      <c r="C6198" t="s">
        <v>1604</v>
      </c>
    </row>
    <row r="6199" spans="1:4" x14ac:dyDescent="0.2">
      <c r="A6199" t="s">
        <v>70</v>
      </c>
      <c r="B6199">
        <v>20</v>
      </c>
      <c r="C6199" t="s">
        <v>2265</v>
      </c>
      <c r="D6199" t="s">
        <v>2310</v>
      </c>
    </row>
    <row r="6200" spans="1:4" x14ac:dyDescent="0.2">
      <c r="A6200" t="s">
        <v>1605</v>
      </c>
      <c r="B6200">
        <v>47.25</v>
      </c>
      <c r="C6200">
        <v>0.3</v>
      </c>
    </row>
    <row r="6201" spans="1:4" x14ac:dyDescent="0.2">
      <c r="A6201" t="s">
        <v>118</v>
      </c>
      <c r="B6201" t="s">
        <v>1571</v>
      </c>
      <c r="C6201" t="s">
        <v>1655</v>
      </c>
      <c r="D6201">
        <v>4</v>
      </c>
    </row>
    <row r="6202" spans="1:4" x14ac:dyDescent="0.2">
      <c r="A6202" t="s">
        <v>110</v>
      </c>
      <c r="B6202" t="s">
        <v>1572</v>
      </c>
      <c r="C6202" t="s">
        <v>1573</v>
      </c>
      <c r="D6202" t="s">
        <v>1574</v>
      </c>
    </row>
    <row r="6203" spans="1:4" x14ac:dyDescent="0.2">
      <c r="A6203" t="s">
        <v>50</v>
      </c>
      <c r="B6203" t="s">
        <v>2311</v>
      </c>
    </row>
    <row r="6204" spans="1:4" x14ac:dyDescent="0.2">
      <c r="A6204" t="s">
        <v>52</v>
      </c>
      <c r="B6204" t="s">
        <v>2312</v>
      </c>
    </row>
    <row r="6205" spans="1:4" x14ac:dyDescent="0.2">
      <c r="A6205" t="s">
        <v>1605</v>
      </c>
      <c r="B6205" t="s">
        <v>2313</v>
      </c>
    </row>
    <row r="6206" spans="1:4" x14ac:dyDescent="0.2">
      <c r="A6206" t="s">
        <v>1958</v>
      </c>
      <c r="B6206" t="s">
        <v>2314</v>
      </c>
    </row>
    <row r="6207" spans="1:4" x14ac:dyDescent="0.2">
      <c r="A6207" t="s">
        <v>70</v>
      </c>
      <c r="B6207">
        <v>19.8</v>
      </c>
      <c r="C6207">
        <v>-0.15</v>
      </c>
    </row>
    <row r="6208" spans="1:4" x14ac:dyDescent="0.2">
      <c r="A6208" t="s">
        <v>57</v>
      </c>
      <c r="B6208" t="s">
        <v>2315</v>
      </c>
    </row>
    <row r="6209" spans="1:4" x14ac:dyDescent="0.2">
      <c r="A6209" t="s">
        <v>57</v>
      </c>
      <c r="B6209" t="s">
        <v>2316</v>
      </c>
    </row>
    <row r="6210" spans="1:4" x14ac:dyDescent="0.2">
      <c r="A6210" t="s">
        <v>140</v>
      </c>
      <c r="B6210" t="s">
        <v>2317</v>
      </c>
    </row>
    <row r="6211" spans="1:4" x14ac:dyDescent="0.2">
      <c r="A6211" t="s">
        <v>61</v>
      </c>
      <c r="B6211">
        <v>0.05</v>
      </c>
      <c r="C6211" t="s">
        <v>1593</v>
      </c>
      <c r="D6211" t="s">
        <v>1594</v>
      </c>
    </row>
    <row r="6212" spans="1:4" x14ac:dyDescent="0.2">
      <c r="A6212" t="s">
        <v>118</v>
      </c>
      <c r="B6212" t="s">
        <v>1956</v>
      </c>
      <c r="C6212" t="s">
        <v>1645</v>
      </c>
      <c r="D6212">
        <v>25</v>
      </c>
    </row>
    <row r="6213" spans="1:4" x14ac:dyDescent="0.2">
      <c r="A6213" t="s">
        <v>1963</v>
      </c>
      <c r="B6213">
        <v>0.03</v>
      </c>
    </row>
    <row r="6214" spans="1:4" x14ac:dyDescent="0.2">
      <c r="A6214" t="s">
        <v>177</v>
      </c>
      <c r="B6214">
        <v>0.2</v>
      </c>
      <c r="C6214">
        <v>0.2</v>
      </c>
    </row>
    <row r="6215" spans="1:4" x14ac:dyDescent="0.2">
      <c r="A6215" t="s">
        <v>71</v>
      </c>
      <c r="B6215">
        <v>43.6</v>
      </c>
      <c r="C6215">
        <v>0.3</v>
      </c>
    </row>
    <row r="6216" spans="1:4" x14ac:dyDescent="0.2">
      <c r="A6216" t="s">
        <v>70</v>
      </c>
      <c r="B6216">
        <v>20</v>
      </c>
      <c r="C6216" t="s">
        <v>2265</v>
      </c>
      <c r="D6216" t="s">
        <v>2310</v>
      </c>
    </row>
    <row r="6217" spans="1:4" x14ac:dyDescent="0.2">
      <c r="A6217" t="s">
        <v>118</v>
      </c>
      <c r="B6217" t="s">
        <v>1571</v>
      </c>
      <c r="C6217" t="s">
        <v>1655</v>
      </c>
      <c r="D6217">
        <v>4</v>
      </c>
    </row>
    <row r="6218" spans="1:4" x14ac:dyDescent="0.2">
      <c r="A6218" t="s">
        <v>50</v>
      </c>
      <c r="B6218">
        <v>18.5</v>
      </c>
      <c r="C6218" t="s">
        <v>1604</v>
      </c>
    </row>
    <row r="6219" spans="1:4" x14ac:dyDescent="0.2">
      <c r="A6219" t="s">
        <v>1605</v>
      </c>
      <c r="B6219">
        <v>14</v>
      </c>
      <c r="C6219">
        <v>-0.2</v>
      </c>
    </row>
    <row r="6220" spans="1:4" x14ac:dyDescent="0.2">
      <c r="A6220" t="s">
        <v>1605</v>
      </c>
      <c r="B6220">
        <v>17</v>
      </c>
      <c r="C6220" t="s">
        <v>1634</v>
      </c>
      <c r="D6220">
        <v>0.2</v>
      </c>
    </row>
    <row r="6221" spans="1:4" x14ac:dyDescent="0.2">
      <c r="A6221" t="s">
        <v>1633</v>
      </c>
      <c r="B6221">
        <v>11</v>
      </c>
      <c r="C6221" t="s">
        <v>1606</v>
      </c>
    </row>
    <row r="6222" spans="1:4" x14ac:dyDescent="0.2">
      <c r="A6222" t="s">
        <v>52</v>
      </c>
      <c r="B6222" t="s">
        <v>2073</v>
      </c>
    </row>
    <row r="6223" spans="1:4" x14ac:dyDescent="0.2">
      <c r="A6223" t="s">
        <v>52</v>
      </c>
      <c r="B6223">
        <v>15.1</v>
      </c>
      <c r="C6223" t="s">
        <v>1606</v>
      </c>
    </row>
    <row r="6224" spans="1:4" x14ac:dyDescent="0.2">
      <c r="A6224" t="s">
        <v>70</v>
      </c>
      <c r="B6224">
        <v>18.8</v>
      </c>
      <c r="C6224">
        <v>0.2</v>
      </c>
    </row>
    <row r="6225" spans="1:4" x14ac:dyDescent="0.2">
      <c r="A6225" t="s">
        <v>70</v>
      </c>
      <c r="B6225">
        <v>38.5</v>
      </c>
      <c r="C6225">
        <v>0.22</v>
      </c>
    </row>
    <row r="6226" spans="1:4" x14ac:dyDescent="0.2">
      <c r="A6226" t="s">
        <v>70</v>
      </c>
      <c r="B6226">
        <v>40.54</v>
      </c>
      <c r="C6226" t="s">
        <v>1604</v>
      </c>
    </row>
    <row r="6227" spans="1:4" x14ac:dyDescent="0.2">
      <c r="A6227" t="s">
        <v>207</v>
      </c>
      <c r="B6227">
        <v>39.700000000000003</v>
      </c>
      <c r="C6227">
        <v>0.22</v>
      </c>
    </row>
    <row r="6228" spans="1:4" x14ac:dyDescent="0.2">
      <c r="A6228" t="s">
        <v>70</v>
      </c>
      <c r="B6228">
        <v>2.8</v>
      </c>
      <c r="C6228">
        <v>0.1</v>
      </c>
    </row>
    <row r="6229" spans="1:4" x14ac:dyDescent="0.2">
      <c r="A6229" t="s">
        <v>57</v>
      </c>
      <c r="B6229">
        <v>20.170000000000002</v>
      </c>
      <c r="C6229">
        <v>-0.17</v>
      </c>
    </row>
    <row r="6230" spans="1:4" x14ac:dyDescent="0.2">
      <c r="A6230" t="s">
        <v>57</v>
      </c>
      <c r="B6230">
        <v>47.7</v>
      </c>
      <c r="C6230">
        <v>-0.1</v>
      </c>
    </row>
    <row r="6231" spans="1:4" x14ac:dyDescent="0.2">
      <c r="A6231" t="s">
        <v>57</v>
      </c>
      <c r="B6231">
        <v>46.7</v>
      </c>
      <c r="C6231">
        <v>-0.1</v>
      </c>
    </row>
    <row r="6232" spans="1:4" x14ac:dyDescent="0.2">
      <c r="A6232" t="s">
        <v>207</v>
      </c>
      <c r="B6232">
        <v>8.6</v>
      </c>
      <c r="C6232" t="s">
        <v>1604</v>
      </c>
    </row>
    <row r="6233" spans="1:4" x14ac:dyDescent="0.2">
      <c r="A6233" t="s">
        <v>207</v>
      </c>
      <c r="B6233">
        <v>4.5999999999999996</v>
      </c>
      <c r="C6233" t="s">
        <v>1604</v>
      </c>
    </row>
    <row r="6234" spans="1:4" x14ac:dyDescent="0.2">
      <c r="A6234" t="s">
        <v>200</v>
      </c>
      <c r="B6234">
        <v>0.3</v>
      </c>
      <c r="C6234" t="s">
        <v>1606</v>
      </c>
    </row>
    <row r="6235" spans="1:4" x14ac:dyDescent="0.2">
      <c r="A6235" t="s">
        <v>57</v>
      </c>
      <c r="B6235">
        <v>50</v>
      </c>
      <c r="C6235" t="s">
        <v>1726</v>
      </c>
    </row>
    <row r="6236" spans="1:4" x14ac:dyDescent="0.2">
      <c r="A6236" t="s">
        <v>120</v>
      </c>
      <c r="B6236" t="s">
        <v>1702</v>
      </c>
    </row>
    <row r="6237" spans="1:4" x14ac:dyDescent="0.2">
      <c r="A6237" t="s">
        <v>110</v>
      </c>
    </row>
    <row r="6238" spans="1:4" x14ac:dyDescent="0.2">
      <c r="A6238" t="s">
        <v>169</v>
      </c>
    </row>
    <row r="6239" spans="1:4" x14ac:dyDescent="0.2">
      <c r="A6239" t="s">
        <v>1575</v>
      </c>
      <c r="B6239" t="s">
        <v>1576</v>
      </c>
      <c r="C6239" t="s">
        <v>1577</v>
      </c>
      <c r="D6239" t="s">
        <v>1578</v>
      </c>
    </row>
    <row r="6240" spans="1:4" x14ac:dyDescent="0.2">
      <c r="A6240" t="s">
        <v>882</v>
      </c>
      <c r="B6240" t="s">
        <v>1579</v>
      </c>
      <c r="C6240" t="s">
        <v>1580</v>
      </c>
    </row>
    <row r="6241" spans="1:6" x14ac:dyDescent="0.2">
      <c r="A6241" t="s">
        <v>1595</v>
      </c>
      <c r="B6241" t="s">
        <v>1596</v>
      </c>
      <c r="C6241" t="s">
        <v>1597</v>
      </c>
    </row>
    <row r="6242" spans="1:6" x14ac:dyDescent="0.2">
      <c r="A6242" t="s">
        <v>1595</v>
      </c>
      <c r="B6242" t="s">
        <v>1598</v>
      </c>
      <c r="C6242" t="s">
        <v>1599</v>
      </c>
      <c r="D6242" t="s">
        <v>1597</v>
      </c>
    </row>
    <row r="6243" spans="1:6" x14ac:dyDescent="0.2">
      <c r="A6243" t="s">
        <v>177</v>
      </c>
      <c r="B6243">
        <v>2.5</v>
      </c>
      <c r="C6243" t="s">
        <v>1693</v>
      </c>
      <c r="D6243" t="s">
        <v>1574</v>
      </c>
      <c r="E6243" t="s">
        <v>1687</v>
      </c>
      <c r="F6243" t="s">
        <v>1693</v>
      </c>
    </row>
    <row r="6244" spans="1:6" x14ac:dyDescent="0.2">
      <c r="A6244" t="s">
        <v>1575</v>
      </c>
      <c r="B6244" t="s">
        <v>1576</v>
      </c>
      <c r="C6244" t="s">
        <v>1577</v>
      </c>
      <c r="D6244" t="s">
        <v>1578</v>
      </c>
    </row>
    <row r="6245" spans="1:6" x14ac:dyDescent="0.2">
      <c r="A6245" t="s">
        <v>882</v>
      </c>
      <c r="B6245" t="s">
        <v>1579</v>
      </c>
      <c r="C6245" t="s">
        <v>1580</v>
      </c>
    </row>
    <row r="6246" spans="1:6" x14ac:dyDescent="0.2">
      <c r="A6246" t="s">
        <v>1595</v>
      </c>
      <c r="B6246" t="s">
        <v>1596</v>
      </c>
      <c r="C6246" t="s">
        <v>1597</v>
      </c>
    </row>
    <row r="6247" spans="1:6" x14ac:dyDescent="0.2">
      <c r="A6247" t="s">
        <v>1595</v>
      </c>
      <c r="B6247" t="s">
        <v>1598</v>
      </c>
      <c r="C6247" t="s">
        <v>1599</v>
      </c>
      <c r="D6247" t="s">
        <v>1597</v>
      </c>
    </row>
    <row r="6248" spans="1:6" x14ac:dyDescent="0.2">
      <c r="A6248" t="s">
        <v>50</v>
      </c>
      <c r="B6248">
        <v>12.55</v>
      </c>
      <c r="C6248" t="s">
        <v>1583</v>
      </c>
    </row>
    <row r="6249" spans="1:6" x14ac:dyDescent="0.2">
      <c r="A6249" t="s">
        <v>52</v>
      </c>
      <c r="B6249">
        <v>7.1</v>
      </c>
      <c r="C6249" t="s">
        <v>1656</v>
      </c>
    </row>
    <row r="6250" spans="1:6" x14ac:dyDescent="0.2">
      <c r="A6250" t="s">
        <v>177</v>
      </c>
      <c r="B6250">
        <v>0.5</v>
      </c>
      <c r="C6250" t="s">
        <v>1604</v>
      </c>
    </row>
    <row r="6251" spans="1:6" x14ac:dyDescent="0.2">
      <c r="A6251" t="s">
        <v>207</v>
      </c>
      <c r="B6251">
        <v>11</v>
      </c>
      <c r="C6251" t="s">
        <v>1604</v>
      </c>
    </row>
    <row r="6252" spans="1:6" x14ac:dyDescent="0.2">
      <c r="A6252" t="s">
        <v>57</v>
      </c>
      <c r="B6252">
        <v>14</v>
      </c>
      <c r="C6252" t="s">
        <v>1606</v>
      </c>
    </row>
    <row r="6253" spans="1:6" x14ac:dyDescent="0.2">
      <c r="A6253" t="s">
        <v>2318</v>
      </c>
      <c r="B6253">
        <v>12.15</v>
      </c>
      <c r="C6253">
        <v>0.1</v>
      </c>
    </row>
    <row r="6254" spans="1:6" x14ac:dyDescent="0.2">
      <c r="A6254" t="s">
        <v>70</v>
      </c>
      <c r="B6254">
        <v>8.02</v>
      </c>
      <c r="C6254" t="s">
        <v>1661</v>
      </c>
    </row>
    <row r="6255" spans="1:6" x14ac:dyDescent="0.2">
      <c r="A6255" t="s">
        <v>177</v>
      </c>
      <c r="B6255">
        <v>0.8</v>
      </c>
      <c r="C6255" t="s">
        <v>1604</v>
      </c>
    </row>
    <row r="6256" spans="1:6" x14ac:dyDescent="0.2">
      <c r="A6256" t="s">
        <v>120</v>
      </c>
      <c r="B6256" t="s">
        <v>1571</v>
      </c>
      <c r="C6256">
        <v>0.1</v>
      </c>
    </row>
    <row r="6257" spans="1:4" x14ac:dyDescent="0.2">
      <c r="A6257" t="s">
        <v>118</v>
      </c>
      <c r="B6257" t="s">
        <v>1655</v>
      </c>
      <c r="C6257">
        <v>10</v>
      </c>
    </row>
    <row r="6258" spans="1:4" x14ac:dyDescent="0.2">
      <c r="A6258" t="s">
        <v>79</v>
      </c>
      <c r="B6258" t="s">
        <v>1571</v>
      </c>
      <c r="C6258">
        <v>0.3</v>
      </c>
    </row>
    <row r="6259" spans="1:4" x14ac:dyDescent="0.2">
      <c r="A6259" t="s">
        <v>2319</v>
      </c>
      <c r="B6259" t="s">
        <v>1922</v>
      </c>
      <c r="C6259">
        <v>0.25</v>
      </c>
      <c r="D6259">
        <v>0.1</v>
      </c>
    </row>
    <row r="6260" spans="1:4" x14ac:dyDescent="0.2">
      <c r="A6260" t="s">
        <v>1575</v>
      </c>
      <c r="B6260" t="s">
        <v>1576</v>
      </c>
      <c r="C6260" t="s">
        <v>1577</v>
      </c>
      <c r="D6260" t="s">
        <v>1578</v>
      </c>
    </row>
    <row r="6261" spans="1:4" x14ac:dyDescent="0.2">
      <c r="A6261" t="s">
        <v>882</v>
      </c>
      <c r="B6261" t="s">
        <v>1579</v>
      </c>
      <c r="C6261" t="s">
        <v>1580</v>
      </c>
    </row>
    <row r="6262" spans="1:4" x14ac:dyDescent="0.2">
      <c r="A6262" t="s">
        <v>1595</v>
      </c>
      <c r="B6262" t="s">
        <v>1596</v>
      </c>
      <c r="C6262" t="s">
        <v>1597</v>
      </c>
    </row>
    <row r="6263" spans="1:4" x14ac:dyDescent="0.2">
      <c r="A6263" t="s">
        <v>1595</v>
      </c>
      <c r="B6263" t="s">
        <v>1598</v>
      </c>
      <c r="C6263" t="s">
        <v>1599</v>
      </c>
      <c r="D6263" t="s">
        <v>1597</v>
      </c>
    </row>
    <row r="6264" spans="1:4" x14ac:dyDescent="0.2">
      <c r="A6264" t="s">
        <v>50</v>
      </c>
      <c r="B6264">
        <v>65.3</v>
      </c>
      <c r="C6264" t="s">
        <v>1621</v>
      </c>
      <c r="D6264">
        <v>7.0000000000000007E-2</v>
      </c>
    </row>
    <row r="6265" spans="1:4" x14ac:dyDescent="0.2">
      <c r="A6265" t="s">
        <v>215</v>
      </c>
      <c r="B6265">
        <v>62.6</v>
      </c>
      <c r="C6265">
        <f>0.07/-0.12</f>
        <v>-0.58333333333333337</v>
      </c>
    </row>
    <row r="6266" spans="1:4" x14ac:dyDescent="0.2">
      <c r="A6266" t="s">
        <v>215</v>
      </c>
      <c r="B6266">
        <v>61.96</v>
      </c>
      <c r="C6266">
        <f>0.15/-0.05</f>
        <v>-2.9999999999999996</v>
      </c>
    </row>
    <row r="6267" spans="1:4" x14ac:dyDescent="0.2">
      <c r="A6267" t="s">
        <v>215</v>
      </c>
      <c r="B6267">
        <v>0.9</v>
      </c>
      <c r="C6267">
        <f>0.02/-0.04</f>
        <v>-0.5</v>
      </c>
    </row>
    <row r="6268" spans="1:4" x14ac:dyDescent="0.2">
      <c r="A6268" t="s">
        <v>215</v>
      </c>
      <c r="B6268">
        <v>4.4800000000000004</v>
      </c>
      <c r="C6268" t="s">
        <v>1634</v>
      </c>
      <c r="D6268">
        <v>0.1</v>
      </c>
    </row>
    <row r="6269" spans="1:4" x14ac:dyDescent="0.2">
      <c r="A6269" t="s">
        <v>215</v>
      </c>
      <c r="B6269" t="s">
        <v>140</v>
      </c>
      <c r="C6269">
        <v>19.399999999999999</v>
      </c>
      <c r="D6269">
        <v>-0.17</v>
      </c>
    </row>
    <row r="6270" spans="1:4" x14ac:dyDescent="0.2">
      <c r="A6270" t="s">
        <v>215</v>
      </c>
      <c r="B6270" t="s">
        <v>1664</v>
      </c>
      <c r="C6270" t="s">
        <v>2320</v>
      </c>
    </row>
    <row r="6271" spans="1:4" x14ac:dyDescent="0.2">
      <c r="A6271" t="s">
        <v>215</v>
      </c>
      <c r="B6271" t="s">
        <v>207</v>
      </c>
      <c r="C6271">
        <v>17.8</v>
      </c>
      <c r="D6271">
        <f>-0.03/-0.13</f>
        <v>0.23076923076923075</v>
      </c>
    </row>
    <row r="6272" spans="1:4" x14ac:dyDescent="0.2">
      <c r="A6272" t="s">
        <v>215</v>
      </c>
      <c r="B6272" t="s">
        <v>2321</v>
      </c>
      <c r="C6272">
        <f>-0.045/-0.13</f>
        <v>0.34615384615384615</v>
      </c>
    </row>
    <row r="6273" spans="1:5" x14ac:dyDescent="0.2">
      <c r="A6273" t="s">
        <v>215</v>
      </c>
      <c r="B6273" t="s">
        <v>57</v>
      </c>
      <c r="C6273">
        <v>24.6</v>
      </c>
      <c r="D6273">
        <f>0.07-0.12</f>
        <v>-4.9999999999999989E-2</v>
      </c>
    </row>
    <row r="6274" spans="1:5" x14ac:dyDescent="0.2">
      <c r="A6274" t="s">
        <v>57</v>
      </c>
      <c r="B6274">
        <v>20</v>
      </c>
      <c r="C6274">
        <f>-0.03/-0.07</f>
        <v>0.42857142857142849</v>
      </c>
    </row>
    <row r="6275" spans="1:5" x14ac:dyDescent="0.2">
      <c r="A6275" t="s">
        <v>215</v>
      </c>
      <c r="B6275" t="s">
        <v>70</v>
      </c>
      <c r="C6275">
        <v>16.2</v>
      </c>
      <c r="D6275">
        <f>0.12/-0.07</f>
        <v>-1.714285714285714</v>
      </c>
    </row>
    <row r="6276" spans="1:5" x14ac:dyDescent="0.2">
      <c r="A6276" t="s">
        <v>70</v>
      </c>
      <c r="B6276" t="s">
        <v>2322</v>
      </c>
    </row>
    <row r="6277" spans="1:5" x14ac:dyDescent="0.2">
      <c r="A6277" t="s">
        <v>2323</v>
      </c>
      <c r="B6277" t="s">
        <v>1588</v>
      </c>
      <c r="C6277" t="s">
        <v>1571</v>
      </c>
      <c r="D6277" t="s">
        <v>1655</v>
      </c>
      <c r="E6277">
        <v>4</v>
      </c>
    </row>
    <row r="6278" spans="1:5" x14ac:dyDescent="0.2">
      <c r="A6278" t="s">
        <v>215</v>
      </c>
      <c r="B6278" t="s">
        <v>2324</v>
      </c>
      <c r="C6278" t="s">
        <v>2325</v>
      </c>
      <c r="D6278">
        <v>61.2</v>
      </c>
      <c r="E6278" t="s">
        <v>6</v>
      </c>
    </row>
    <row r="6279" spans="1:5" x14ac:dyDescent="0.2">
      <c r="A6279" t="s">
        <v>110</v>
      </c>
      <c r="B6279" t="s">
        <v>2326</v>
      </c>
      <c r="C6279" t="s">
        <v>2327</v>
      </c>
    </row>
    <row r="6280" spans="1:5" x14ac:dyDescent="0.2">
      <c r="A6280" t="s">
        <v>169</v>
      </c>
    </row>
    <row r="6281" spans="1:5" x14ac:dyDescent="0.2">
      <c r="A6281" t="s">
        <v>115</v>
      </c>
      <c r="B6281">
        <v>0.5</v>
      </c>
      <c r="C6281" t="s">
        <v>1584</v>
      </c>
    </row>
    <row r="6282" spans="1:5" x14ac:dyDescent="0.2">
      <c r="A6282" t="s">
        <v>110</v>
      </c>
      <c r="B6282" t="s">
        <v>1629</v>
      </c>
      <c r="C6282" t="s">
        <v>1572</v>
      </c>
      <c r="D6282" t="s">
        <v>2328</v>
      </c>
    </row>
    <row r="6283" spans="1:5" x14ac:dyDescent="0.2">
      <c r="A6283" t="s">
        <v>1824</v>
      </c>
      <c r="B6283" t="s">
        <v>1816</v>
      </c>
      <c r="C6283" t="s">
        <v>2329</v>
      </c>
    </row>
    <row r="6284" spans="1:5" x14ac:dyDescent="0.2">
      <c r="A6284">
        <v>19.95</v>
      </c>
      <c r="B6284" t="s">
        <v>2249</v>
      </c>
    </row>
    <row r="6285" spans="1:5" x14ac:dyDescent="0.2">
      <c r="A6285" t="s">
        <v>1575</v>
      </c>
      <c r="B6285" t="s">
        <v>1576</v>
      </c>
      <c r="C6285" t="s">
        <v>1577</v>
      </c>
      <c r="D6285" t="s">
        <v>1578</v>
      </c>
    </row>
    <row r="6286" spans="1:5" x14ac:dyDescent="0.2">
      <c r="A6286" t="s">
        <v>882</v>
      </c>
      <c r="B6286" t="s">
        <v>1579</v>
      </c>
      <c r="C6286" t="s">
        <v>1580</v>
      </c>
    </row>
    <row r="6287" spans="1:5" x14ac:dyDescent="0.2">
      <c r="A6287" t="s">
        <v>1595</v>
      </c>
      <c r="B6287" t="s">
        <v>1596</v>
      </c>
      <c r="C6287" t="s">
        <v>1597</v>
      </c>
    </row>
    <row r="6288" spans="1:5" x14ac:dyDescent="0.2">
      <c r="A6288" t="s">
        <v>1595</v>
      </c>
      <c r="B6288" t="s">
        <v>1598</v>
      </c>
      <c r="C6288" t="s">
        <v>1599</v>
      </c>
      <c r="D6288" t="s">
        <v>1597</v>
      </c>
    </row>
    <row r="6289" spans="1:4" x14ac:dyDescent="0.2">
      <c r="A6289" t="s">
        <v>50</v>
      </c>
      <c r="B6289">
        <v>65.3</v>
      </c>
      <c r="C6289" t="s">
        <v>1663</v>
      </c>
    </row>
    <row r="6290" spans="1:4" x14ac:dyDescent="0.2">
      <c r="A6290" t="s">
        <v>2330</v>
      </c>
      <c r="B6290">
        <f>-0.045/-0.13</f>
        <v>0.34615384615384615</v>
      </c>
    </row>
    <row r="6291" spans="1:4" x14ac:dyDescent="0.2">
      <c r="A6291" t="s">
        <v>2331</v>
      </c>
      <c r="B6291">
        <f>-0.03/-0.07</f>
        <v>0.42857142857142849</v>
      </c>
    </row>
    <row r="6292" spans="1:4" x14ac:dyDescent="0.2">
      <c r="A6292" t="s">
        <v>2332</v>
      </c>
      <c r="B6292">
        <f>0.052/0.032</f>
        <v>1.625</v>
      </c>
    </row>
    <row r="6293" spans="1:4" x14ac:dyDescent="0.2">
      <c r="A6293" t="s">
        <v>50</v>
      </c>
      <c r="B6293">
        <v>65.3</v>
      </c>
      <c r="C6293" t="s">
        <v>1621</v>
      </c>
      <c r="D6293">
        <v>7.0000000000000007E-2</v>
      </c>
    </row>
    <row r="6294" spans="1:4" x14ac:dyDescent="0.2">
      <c r="A6294" t="s">
        <v>215</v>
      </c>
      <c r="B6294">
        <v>62.6</v>
      </c>
      <c r="C6294">
        <f>0.07/-0.12</f>
        <v>-0.58333333333333337</v>
      </c>
    </row>
    <row r="6295" spans="1:4" x14ac:dyDescent="0.2">
      <c r="A6295" t="s">
        <v>215</v>
      </c>
      <c r="B6295">
        <v>61.96</v>
      </c>
      <c r="C6295">
        <f>0.15/-0.05</f>
        <v>-2.9999999999999996</v>
      </c>
    </row>
    <row r="6296" spans="1:4" x14ac:dyDescent="0.2">
      <c r="A6296" t="s">
        <v>215</v>
      </c>
      <c r="B6296">
        <v>0.9</v>
      </c>
      <c r="C6296">
        <f>0.02/-0.04</f>
        <v>-0.5</v>
      </c>
    </row>
    <row r="6297" spans="1:4" x14ac:dyDescent="0.2">
      <c r="A6297" t="s">
        <v>215</v>
      </c>
      <c r="B6297">
        <v>4.4800000000000004</v>
      </c>
      <c r="C6297" t="s">
        <v>1634</v>
      </c>
      <c r="D6297">
        <v>0.1</v>
      </c>
    </row>
    <row r="6298" spans="1:4" x14ac:dyDescent="0.2">
      <c r="A6298" t="s">
        <v>215</v>
      </c>
      <c r="B6298" t="s">
        <v>140</v>
      </c>
      <c r="C6298">
        <v>19.399999999999999</v>
      </c>
      <c r="D6298">
        <v>-0.17</v>
      </c>
    </row>
    <row r="6299" spans="1:4" x14ac:dyDescent="0.2">
      <c r="A6299" t="s">
        <v>215</v>
      </c>
      <c r="B6299" t="s">
        <v>1664</v>
      </c>
      <c r="C6299" t="s">
        <v>2320</v>
      </c>
    </row>
    <row r="6300" spans="1:4" x14ac:dyDescent="0.2">
      <c r="A6300" t="s">
        <v>215</v>
      </c>
      <c r="B6300" t="s">
        <v>207</v>
      </c>
      <c r="C6300">
        <v>17.8</v>
      </c>
      <c r="D6300">
        <f>-0.03/-0.13</f>
        <v>0.23076923076923075</v>
      </c>
    </row>
    <row r="6301" spans="1:4" x14ac:dyDescent="0.2">
      <c r="A6301" t="s">
        <v>215</v>
      </c>
      <c r="B6301" t="s">
        <v>2321</v>
      </c>
      <c r="C6301">
        <f>-0.045/-0.13</f>
        <v>0.34615384615384615</v>
      </c>
    </row>
    <row r="6302" spans="1:4" x14ac:dyDescent="0.2">
      <c r="A6302" t="s">
        <v>215</v>
      </c>
      <c r="B6302" t="s">
        <v>57</v>
      </c>
      <c r="C6302">
        <v>24.6</v>
      </c>
      <c r="D6302">
        <f>0.07-0.12</f>
        <v>-4.9999999999999989E-2</v>
      </c>
    </row>
    <row r="6303" spans="1:4" x14ac:dyDescent="0.2">
      <c r="A6303" t="s">
        <v>57</v>
      </c>
      <c r="B6303">
        <v>20</v>
      </c>
      <c r="C6303">
        <f>-0.03/-0.07</f>
        <v>0.42857142857142849</v>
      </c>
    </row>
    <row r="6304" spans="1:4" x14ac:dyDescent="0.2">
      <c r="A6304" t="s">
        <v>215</v>
      </c>
      <c r="B6304" t="s">
        <v>70</v>
      </c>
      <c r="C6304">
        <v>16.2</v>
      </c>
      <c r="D6304">
        <f>0.12/-0.07</f>
        <v>-1.714285714285714</v>
      </c>
    </row>
    <row r="6305" spans="1:5" x14ac:dyDescent="0.2">
      <c r="A6305" t="s">
        <v>70</v>
      </c>
      <c r="B6305" t="s">
        <v>2322</v>
      </c>
    </row>
    <row r="6306" spans="1:5" x14ac:dyDescent="0.2">
      <c r="A6306" t="s">
        <v>2323</v>
      </c>
      <c r="B6306" t="s">
        <v>1588</v>
      </c>
      <c r="C6306" t="s">
        <v>1571</v>
      </c>
      <c r="D6306" t="s">
        <v>1655</v>
      </c>
      <c r="E6306">
        <v>4</v>
      </c>
    </row>
    <row r="6307" spans="1:5" x14ac:dyDescent="0.2">
      <c r="A6307" t="s">
        <v>215</v>
      </c>
      <c r="B6307" t="s">
        <v>2324</v>
      </c>
      <c r="C6307" t="s">
        <v>2325</v>
      </c>
      <c r="D6307">
        <v>61.2</v>
      </c>
      <c r="E6307" t="s">
        <v>6</v>
      </c>
    </row>
    <row r="6308" spans="1:5" x14ac:dyDescent="0.2">
      <c r="A6308" t="s">
        <v>110</v>
      </c>
      <c r="B6308" t="s">
        <v>2326</v>
      </c>
      <c r="C6308" t="s">
        <v>2327</v>
      </c>
    </row>
    <row r="6309" spans="1:5" x14ac:dyDescent="0.2">
      <c r="A6309" t="s">
        <v>169</v>
      </c>
    </row>
    <row r="6310" spans="1:5" x14ac:dyDescent="0.2">
      <c r="A6310" t="s">
        <v>115</v>
      </c>
      <c r="B6310">
        <v>0.5</v>
      </c>
      <c r="C6310" t="s">
        <v>1584</v>
      </c>
    </row>
    <row r="6311" spans="1:5" x14ac:dyDescent="0.2">
      <c r="A6311" t="s">
        <v>110</v>
      </c>
      <c r="B6311" t="s">
        <v>1629</v>
      </c>
      <c r="C6311" t="s">
        <v>1572</v>
      </c>
      <c r="D6311" t="s">
        <v>2328</v>
      </c>
    </row>
    <row r="6312" spans="1:5" x14ac:dyDescent="0.2">
      <c r="A6312" t="s">
        <v>1824</v>
      </c>
      <c r="B6312" t="s">
        <v>1816</v>
      </c>
      <c r="C6312" t="s">
        <v>2329</v>
      </c>
    </row>
    <row r="6313" spans="1:5" x14ac:dyDescent="0.2">
      <c r="A6313" t="s">
        <v>1575</v>
      </c>
      <c r="B6313" t="s">
        <v>1576</v>
      </c>
      <c r="C6313" t="s">
        <v>1577</v>
      </c>
      <c r="D6313" t="s">
        <v>1578</v>
      </c>
    </row>
    <row r="6314" spans="1:5" x14ac:dyDescent="0.2">
      <c r="A6314" t="s">
        <v>882</v>
      </c>
      <c r="B6314" t="s">
        <v>1579</v>
      </c>
      <c r="C6314" t="s">
        <v>1580</v>
      </c>
    </row>
    <row r="6315" spans="1:5" x14ac:dyDescent="0.2">
      <c r="A6315" t="s">
        <v>1595</v>
      </c>
      <c r="B6315" t="s">
        <v>1596</v>
      </c>
      <c r="C6315" t="s">
        <v>1597</v>
      </c>
    </row>
    <row r="6316" spans="1:5" x14ac:dyDescent="0.2">
      <c r="A6316" t="s">
        <v>1595</v>
      </c>
      <c r="B6316" t="s">
        <v>1598</v>
      </c>
      <c r="C6316" t="s">
        <v>1599</v>
      </c>
      <c r="D6316" t="s">
        <v>1597</v>
      </c>
    </row>
    <row r="6317" spans="1:5" x14ac:dyDescent="0.2">
      <c r="A6317" t="s">
        <v>50</v>
      </c>
      <c r="B6317">
        <v>65.3</v>
      </c>
      <c r="C6317" t="s">
        <v>1663</v>
      </c>
    </row>
    <row r="6318" spans="1:5" x14ac:dyDescent="0.2">
      <c r="A6318" t="s">
        <v>2330</v>
      </c>
      <c r="B6318">
        <f>-0.045/-0.13</f>
        <v>0.34615384615384615</v>
      </c>
    </row>
    <row r="6319" spans="1:5" x14ac:dyDescent="0.2">
      <c r="A6319" t="s">
        <v>2331</v>
      </c>
      <c r="B6319">
        <f>-0.03/-0.07</f>
        <v>0.42857142857142849</v>
      </c>
    </row>
    <row r="6320" spans="1:5" x14ac:dyDescent="0.2">
      <c r="A6320" t="s">
        <v>2332</v>
      </c>
      <c r="B6320">
        <f>0.052/0.032</f>
        <v>1.625</v>
      </c>
    </row>
    <row r="6321" spans="1:5" x14ac:dyDescent="0.2">
      <c r="A6321" t="s">
        <v>50</v>
      </c>
      <c r="B6321">
        <v>65.3</v>
      </c>
      <c r="C6321" t="s">
        <v>1621</v>
      </c>
      <c r="D6321">
        <v>7.0000000000000007E-2</v>
      </c>
    </row>
    <row r="6322" spans="1:5" x14ac:dyDescent="0.2">
      <c r="A6322" t="s">
        <v>215</v>
      </c>
      <c r="B6322">
        <v>62.6</v>
      </c>
      <c r="C6322">
        <f>0.07/-0.12</f>
        <v>-0.58333333333333337</v>
      </c>
    </row>
    <row r="6323" spans="1:5" x14ac:dyDescent="0.2">
      <c r="A6323" t="s">
        <v>215</v>
      </c>
      <c r="B6323">
        <v>61.96</v>
      </c>
      <c r="C6323">
        <f>0.15/-0.05</f>
        <v>-2.9999999999999996</v>
      </c>
    </row>
    <row r="6324" spans="1:5" x14ac:dyDescent="0.2">
      <c r="A6324" t="s">
        <v>215</v>
      </c>
      <c r="B6324">
        <v>0.9</v>
      </c>
      <c r="C6324">
        <f>0.02/-0.04</f>
        <v>-0.5</v>
      </c>
    </row>
    <row r="6325" spans="1:5" x14ac:dyDescent="0.2">
      <c r="A6325" t="s">
        <v>215</v>
      </c>
      <c r="B6325">
        <v>4.4800000000000004</v>
      </c>
      <c r="C6325" t="s">
        <v>1634</v>
      </c>
      <c r="D6325">
        <v>0.1</v>
      </c>
    </row>
    <row r="6326" spans="1:5" x14ac:dyDescent="0.2">
      <c r="A6326" t="s">
        <v>215</v>
      </c>
      <c r="B6326" t="s">
        <v>140</v>
      </c>
      <c r="C6326">
        <v>19.399999999999999</v>
      </c>
      <c r="D6326">
        <v>-0.17</v>
      </c>
    </row>
    <row r="6327" spans="1:5" x14ac:dyDescent="0.2">
      <c r="A6327" t="s">
        <v>215</v>
      </c>
      <c r="B6327" t="s">
        <v>1664</v>
      </c>
      <c r="C6327" t="s">
        <v>2320</v>
      </c>
    </row>
    <row r="6328" spans="1:5" x14ac:dyDescent="0.2">
      <c r="A6328" t="s">
        <v>215</v>
      </c>
      <c r="B6328" t="s">
        <v>207</v>
      </c>
      <c r="C6328">
        <v>17.8</v>
      </c>
      <c r="D6328">
        <f>-0.03/-0.13</f>
        <v>0.23076923076923075</v>
      </c>
    </row>
    <row r="6329" spans="1:5" x14ac:dyDescent="0.2">
      <c r="A6329" t="s">
        <v>215</v>
      </c>
      <c r="B6329" t="s">
        <v>2321</v>
      </c>
      <c r="C6329">
        <f>-0.045/-0.13</f>
        <v>0.34615384615384615</v>
      </c>
    </row>
    <row r="6330" spans="1:5" x14ac:dyDescent="0.2">
      <c r="A6330" t="s">
        <v>215</v>
      </c>
      <c r="B6330" t="s">
        <v>57</v>
      </c>
      <c r="C6330">
        <v>24.6</v>
      </c>
      <c r="D6330">
        <f>0.07-0.12</f>
        <v>-4.9999999999999989E-2</v>
      </c>
    </row>
    <row r="6331" spans="1:5" x14ac:dyDescent="0.2">
      <c r="A6331" t="s">
        <v>57</v>
      </c>
      <c r="B6331">
        <v>20</v>
      </c>
      <c r="C6331">
        <f>-0.03/-0.07</f>
        <v>0.42857142857142849</v>
      </c>
    </row>
    <row r="6332" spans="1:5" x14ac:dyDescent="0.2">
      <c r="A6332" t="s">
        <v>215</v>
      </c>
      <c r="B6332" t="s">
        <v>70</v>
      </c>
      <c r="C6332">
        <v>16.2</v>
      </c>
      <c r="D6332">
        <f>0.12/-0.07</f>
        <v>-1.714285714285714</v>
      </c>
    </row>
    <row r="6333" spans="1:5" x14ac:dyDescent="0.2">
      <c r="A6333" t="s">
        <v>70</v>
      </c>
      <c r="B6333" t="s">
        <v>2322</v>
      </c>
    </row>
    <row r="6334" spans="1:5" x14ac:dyDescent="0.2">
      <c r="A6334" t="s">
        <v>2323</v>
      </c>
      <c r="B6334" t="s">
        <v>1588</v>
      </c>
      <c r="C6334" t="s">
        <v>1571</v>
      </c>
      <c r="D6334" t="s">
        <v>1655</v>
      </c>
      <c r="E6334">
        <v>4</v>
      </c>
    </row>
    <row r="6335" spans="1:5" x14ac:dyDescent="0.2">
      <c r="A6335" t="s">
        <v>215</v>
      </c>
      <c r="B6335" t="s">
        <v>2324</v>
      </c>
      <c r="C6335" t="s">
        <v>2325</v>
      </c>
      <c r="D6335">
        <v>61.2</v>
      </c>
      <c r="E6335" t="s">
        <v>6</v>
      </c>
    </row>
    <row r="6336" spans="1:5" x14ac:dyDescent="0.2">
      <c r="A6336" t="s">
        <v>110</v>
      </c>
      <c r="B6336" t="s">
        <v>2326</v>
      </c>
      <c r="C6336" t="s">
        <v>2327</v>
      </c>
    </row>
    <row r="6337" spans="1:4" x14ac:dyDescent="0.2">
      <c r="A6337" t="s">
        <v>169</v>
      </c>
    </row>
    <row r="6338" spans="1:4" x14ac:dyDescent="0.2">
      <c r="A6338" t="s">
        <v>115</v>
      </c>
      <c r="B6338">
        <v>0.5</v>
      </c>
      <c r="C6338" t="s">
        <v>1584</v>
      </c>
    </row>
    <row r="6339" spans="1:4" x14ac:dyDescent="0.2">
      <c r="A6339" t="s">
        <v>110</v>
      </c>
      <c r="B6339" t="s">
        <v>1629</v>
      </c>
      <c r="C6339" t="s">
        <v>1572</v>
      </c>
      <c r="D6339" t="s">
        <v>2328</v>
      </c>
    </row>
    <row r="6340" spans="1:4" x14ac:dyDescent="0.2">
      <c r="A6340" t="s">
        <v>1824</v>
      </c>
      <c r="B6340" t="s">
        <v>1816</v>
      </c>
      <c r="C6340" t="s">
        <v>2329</v>
      </c>
    </row>
    <row r="6341" spans="1:4" x14ac:dyDescent="0.2">
      <c r="A6341" t="s">
        <v>1575</v>
      </c>
      <c r="B6341" t="s">
        <v>1576</v>
      </c>
      <c r="C6341" t="s">
        <v>1577</v>
      </c>
      <c r="D6341" t="s">
        <v>1578</v>
      </c>
    </row>
    <row r="6342" spans="1:4" x14ac:dyDescent="0.2">
      <c r="A6342" t="s">
        <v>882</v>
      </c>
      <c r="B6342" t="s">
        <v>1579</v>
      </c>
      <c r="C6342" t="s">
        <v>1580</v>
      </c>
    </row>
    <row r="6343" spans="1:4" x14ac:dyDescent="0.2">
      <c r="A6343" t="s">
        <v>1595</v>
      </c>
      <c r="B6343" t="s">
        <v>1596</v>
      </c>
      <c r="C6343" t="s">
        <v>1597</v>
      </c>
    </row>
    <row r="6344" spans="1:4" x14ac:dyDescent="0.2">
      <c r="A6344" t="s">
        <v>1595</v>
      </c>
      <c r="B6344" t="s">
        <v>1598</v>
      </c>
      <c r="C6344" t="s">
        <v>1599</v>
      </c>
      <c r="D6344" t="s">
        <v>1597</v>
      </c>
    </row>
    <row r="6345" spans="1:4" x14ac:dyDescent="0.2">
      <c r="A6345" t="s">
        <v>50</v>
      </c>
      <c r="B6345">
        <v>42.8</v>
      </c>
      <c r="C6345" t="s">
        <v>1840</v>
      </c>
    </row>
    <row r="6346" spans="1:4" x14ac:dyDescent="0.2">
      <c r="A6346" t="s">
        <v>2092</v>
      </c>
      <c r="B6346">
        <v>3.4</v>
      </c>
      <c r="C6346" t="s">
        <v>1583</v>
      </c>
    </row>
    <row r="6347" spans="1:4" x14ac:dyDescent="0.2">
      <c r="A6347" t="s">
        <v>52</v>
      </c>
      <c r="B6347">
        <v>17.8</v>
      </c>
      <c r="C6347">
        <v>-0.1</v>
      </c>
    </row>
    <row r="6348" spans="1:4" x14ac:dyDescent="0.2">
      <c r="A6348" t="s">
        <v>52</v>
      </c>
      <c r="B6348">
        <v>18.600000000000001</v>
      </c>
      <c r="C6348">
        <v>0.05</v>
      </c>
    </row>
    <row r="6349" spans="1:4" x14ac:dyDescent="0.2">
      <c r="A6349" t="s">
        <v>52</v>
      </c>
      <c r="B6349">
        <v>9</v>
      </c>
      <c r="C6349" t="s">
        <v>1584</v>
      </c>
    </row>
    <row r="6350" spans="1:4" x14ac:dyDescent="0.2">
      <c r="A6350" t="s">
        <v>2333</v>
      </c>
      <c r="B6350">
        <f>-0.03/-0.055</f>
        <v>0.54545454545454541</v>
      </c>
    </row>
    <row r="6351" spans="1:4" x14ac:dyDescent="0.2">
      <c r="A6351" t="s">
        <v>2334</v>
      </c>
      <c r="B6351">
        <f>-0.038/-0.058</f>
        <v>0.65517241379310343</v>
      </c>
    </row>
    <row r="6352" spans="1:4" x14ac:dyDescent="0.2">
      <c r="A6352" t="s">
        <v>2335</v>
      </c>
      <c r="B6352">
        <f>-0.04/-0.052</f>
        <v>0.76923076923076927</v>
      </c>
    </row>
    <row r="6353" spans="1:4" x14ac:dyDescent="0.2">
      <c r="A6353" t="s">
        <v>2336</v>
      </c>
      <c r="B6353">
        <f>-0.03/-0.115</f>
        <v>0.2608695652173913</v>
      </c>
    </row>
    <row r="6354" spans="1:4" x14ac:dyDescent="0.2">
      <c r="A6354" t="s">
        <v>2337</v>
      </c>
      <c r="B6354">
        <f>-0.03/-0.065</f>
        <v>0.46153846153846151</v>
      </c>
    </row>
    <row r="6355" spans="1:4" x14ac:dyDescent="0.2">
      <c r="A6355" t="s">
        <v>2338</v>
      </c>
      <c r="B6355">
        <f>0.115/0.03</f>
        <v>3.8333333333333335</v>
      </c>
    </row>
    <row r="6356" spans="1:4" x14ac:dyDescent="0.2">
      <c r="A6356" t="s">
        <v>70</v>
      </c>
      <c r="B6356">
        <v>5.98</v>
      </c>
      <c r="C6356" t="s">
        <v>1811</v>
      </c>
    </row>
    <row r="6357" spans="1:4" x14ac:dyDescent="0.2">
      <c r="A6357" t="s">
        <v>118</v>
      </c>
      <c r="B6357" t="s">
        <v>2339</v>
      </c>
      <c r="C6357" t="s">
        <v>1610</v>
      </c>
      <c r="D6357">
        <v>8</v>
      </c>
    </row>
    <row r="6358" spans="1:4" x14ac:dyDescent="0.2">
      <c r="A6358" t="s">
        <v>118</v>
      </c>
      <c r="B6358" t="s">
        <v>1571</v>
      </c>
      <c r="C6358" t="s">
        <v>1655</v>
      </c>
      <c r="D6358">
        <v>4</v>
      </c>
    </row>
    <row r="6359" spans="1:4" x14ac:dyDescent="0.2">
      <c r="A6359" t="s">
        <v>1963</v>
      </c>
      <c r="B6359" t="s">
        <v>1571</v>
      </c>
      <c r="C6359">
        <v>0.01</v>
      </c>
    </row>
    <row r="6360" spans="1:4" x14ac:dyDescent="0.2">
      <c r="A6360" t="s">
        <v>50</v>
      </c>
      <c r="B6360">
        <v>51.8</v>
      </c>
      <c r="C6360" t="s">
        <v>1840</v>
      </c>
    </row>
    <row r="6361" spans="1:4" x14ac:dyDescent="0.2">
      <c r="A6361" t="s">
        <v>52</v>
      </c>
      <c r="B6361">
        <v>27.7</v>
      </c>
      <c r="C6361">
        <v>0.05</v>
      </c>
    </row>
    <row r="6362" spans="1:4" x14ac:dyDescent="0.2">
      <c r="A6362" t="s">
        <v>52</v>
      </c>
      <c r="B6362">
        <v>26.8</v>
      </c>
      <c r="C6362">
        <v>-0.1</v>
      </c>
    </row>
    <row r="6363" spans="1:4" x14ac:dyDescent="0.2">
      <c r="A6363" t="s">
        <v>52</v>
      </c>
      <c r="B6363">
        <v>8.3000000000000007</v>
      </c>
      <c r="C6363">
        <v>-0.1</v>
      </c>
    </row>
    <row r="6364" spans="1:4" x14ac:dyDescent="0.2">
      <c r="A6364" t="s">
        <v>52</v>
      </c>
      <c r="B6364">
        <v>29.6</v>
      </c>
      <c r="C6364" t="s">
        <v>1585</v>
      </c>
    </row>
    <row r="6365" spans="1:4" x14ac:dyDescent="0.2">
      <c r="A6365" t="s">
        <v>52</v>
      </c>
      <c r="B6365">
        <v>12.2</v>
      </c>
      <c r="C6365">
        <v>0.1</v>
      </c>
    </row>
    <row r="6366" spans="1:4" x14ac:dyDescent="0.2">
      <c r="A6366" t="s">
        <v>52</v>
      </c>
      <c r="B6366">
        <v>17.8</v>
      </c>
      <c r="C6366" t="s">
        <v>1584</v>
      </c>
    </row>
    <row r="6367" spans="1:4" x14ac:dyDescent="0.2">
      <c r="A6367" t="s">
        <v>52</v>
      </c>
      <c r="B6367">
        <v>3.4</v>
      </c>
      <c r="C6367" t="s">
        <v>1583</v>
      </c>
    </row>
    <row r="6368" spans="1:4" x14ac:dyDescent="0.2">
      <c r="A6368" t="s">
        <v>2257</v>
      </c>
      <c r="B6368">
        <v>2.9</v>
      </c>
      <c r="C6368">
        <f>0.11/0.03</f>
        <v>3.666666666666667</v>
      </c>
    </row>
    <row r="6369" spans="1:4" x14ac:dyDescent="0.2">
      <c r="A6369" t="s">
        <v>2257</v>
      </c>
      <c r="B6369">
        <v>2.5</v>
      </c>
      <c r="C6369">
        <f>0.11/0.03</f>
        <v>3.666666666666667</v>
      </c>
    </row>
    <row r="6370" spans="1:4" x14ac:dyDescent="0.2">
      <c r="A6370" t="s">
        <v>2333</v>
      </c>
      <c r="B6370">
        <f>-0.03/-0.055</f>
        <v>0.54545454545454541</v>
      </c>
    </row>
    <row r="6371" spans="1:4" x14ac:dyDescent="0.2">
      <c r="A6371" t="s">
        <v>2334</v>
      </c>
      <c r="B6371">
        <f>-0.038/-0.058</f>
        <v>0.65517241379310343</v>
      </c>
    </row>
    <row r="6372" spans="1:4" x14ac:dyDescent="0.2">
      <c r="A6372" t="s">
        <v>1688</v>
      </c>
      <c r="B6372">
        <v>12.7</v>
      </c>
      <c r="C6372">
        <f>-0.04/-0.052</f>
        <v>0.76923076923076927</v>
      </c>
    </row>
    <row r="6373" spans="1:4" x14ac:dyDescent="0.2">
      <c r="A6373" t="s">
        <v>57</v>
      </c>
      <c r="B6373" t="s">
        <v>2340</v>
      </c>
    </row>
    <row r="6374" spans="1:4" x14ac:dyDescent="0.2">
      <c r="A6374" t="s">
        <v>435</v>
      </c>
    </row>
    <row r="6375" spans="1:4" x14ac:dyDescent="0.2">
      <c r="A6375" t="s">
        <v>436</v>
      </c>
    </row>
    <row r="6376" spans="1:4" x14ac:dyDescent="0.2">
      <c r="A6376" t="s">
        <v>70</v>
      </c>
      <c r="B6376">
        <v>5.98</v>
      </c>
      <c r="C6376" t="s">
        <v>1811</v>
      </c>
    </row>
    <row r="6377" spans="1:4" x14ac:dyDescent="0.2">
      <c r="A6377" t="s">
        <v>118</v>
      </c>
      <c r="B6377" t="s">
        <v>1571</v>
      </c>
      <c r="C6377" t="s">
        <v>1655</v>
      </c>
      <c r="D6377">
        <v>4</v>
      </c>
    </row>
    <row r="6378" spans="1:4" x14ac:dyDescent="0.2">
      <c r="A6378" t="s">
        <v>1963</v>
      </c>
      <c r="B6378" t="s">
        <v>1571</v>
      </c>
      <c r="C6378">
        <v>6.0000000000000001E-3</v>
      </c>
    </row>
    <row r="6379" spans="1:4" x14ac:dyDescent="0.2">
      <c r="A6379" t="s">
        <v>120</v>
      </c>
      <c r="B6379" t="s">
        <v>1571</v>
      </c>
      <c r="C6379">
        <v>0.05</v>
      </c>
    </row>
    <row r="6380" spans="1:4" x14ac:dyDescent="0.2">
      <c r="A6380" t="s">
        <v>207</v>
      </c>
      <c r="B6380">
        <v>13.8</v>
      </c>
      <c r="C6380">
        <f>-0.03/-0.115</f>
        <v>0.2608695652173913</v>
      </c>
    </row>
    <row r="6381" spans="1:4" x14ac:dyDescent="0.2">
      <c r="A6381" t="s">
        <v>114</v>
      </c>
      <c r="B6381">
        <v>50.3</v>
      </c>
      <c r="C6381">
        <f>-0.003/-0.043</f>
        <v>6.9767441860465129E-2</v>
      </c>
    </row>
    <row r="6382" spans="1:4" x14ac:dyDescent="0.2">
      <c r="A6382" t="s">
        <v>71</v>
      </c>
      <c r="B6382">
        <v>5</v>
      </c>
      <c r="C6382">
        <v>0.1</v>
      </c>
    </row>
    <row r="6383" spans="1:4" x14ac:dyDescent="0.2">
      <c r="A6383" t="s">
        <v>71</v>
      </c>
      <c r="B6383">
        <v>12.6</v>
      </c>
      <c r="C6383">
        <f>0.04/-0.05</f>
        <v>-0.79999999999999993</v>
      </c>
    </row>
    <row r="6384" spans="1:4" x14ac:dyDescent="0.2">
      <c r="A6384" t="s">
        <v>52</v>
      </c>
      <c r="B6384">
        <v>12.4</v>
      </c>
      <c r="C6384" t="s">
        <v>1584</v>
      </c>
    </row>
    <row r="6385" spans="1:6" x14ac:dyDescent="0.2">
      <c r="A6385" t="s">
        <v>52</v>
      </c>
      <c r="B6385">
        <v>13.4</v>
      </c>
      <c r="C6385">
        <v>0.05</v>
      </c>
    </row>
    <row r="6386" spans="1:6" x14ac:dyDescent="0.2">
      <c r="A6386" t="s">
        <v>1633</v>
      </c>
      <c r="B6386">
        <v>29.2</v>
      </c>
      <c r="C6386" t="s">
        <v>1584</v>
      </c>
    </row>
    <row r="6387" spans="1:6" x14ac:dyDescent="0.2">
      <c r="A6387" t="s">
        <v>1633</v>
      </c>
      <c r="B6387">
        <v>30.9</v>
      </c>
      <c r="C6387" t="s">
        <v>1584</v>
      </c>
    </row>
    <row r="6388" spans="1:6" x14ac:dyDescent="0.2">
      <c r="A6388" t="s">
        <v>57</v>
      </c>
      <c r="B6388" t="s">
        <v>2341</v>
      </c>
    </row>
    <row r="6389" spans="1:6" x14ac:dyDescent="0.2">
      <c r="A6389" t="s">
        <v>57</v>
      </c>
      <c r="B6389" t="s">
        <v>2342</v>
      </c>
    </row>
    <row r="6390" spans="1:6" x14ac:dyDescent="0.2">
      <c r="A6390" t="s">
        <v>438</v>
      </c>
    </row>
    <row r="6391" spans="1:6" x14ac:dyDescent="0.2">
      <c r="A6391" t="s">
        <v>439</v>
      </c>
    </row>
    <row r="6392" spans="1:6" x14ac:dyDescent="0.2">
      <c r="A6392" t="s">
        <v>440</v>
      </c>
    </row>
    <row r="6393" spans="1:6" x14ac:dyDescent="0.2">
      <c r="A6393" t="s">
        <v>441</v>
      </c>
    </row>
    <row r="6394" spans="1:6" x14ac:dyDescent="0.2">
      <c r="A6394" t="s">
        <v>2343</v>
      </c>
      <c r="B6394">
        <f>0.14/0.03</f>
        <v>4.666666666666667</v>
      </c>
    </row>
    <row r="6395" spans="1:6" x14ac:dyDescent="0.2">
      <c r="A6395" t="s">
        <v>59</v>
      </c>
      <c r="B6395" t="s">
        <v>1873</v>
      </c>
      <c r="C6395" t="s">
        <v>1123</v>
      </c>
      <c r="D6395">
        <v>0.75</v>
      </c>
      <c r="E6395" t="s">
        <v>1588</v>
      </c>
      <c r="F6395" t="s">
        <v>2164</v>
      </c>
    </row>
    <row r="6396" spans="1:6" x14ac:dyDescent="0.2">
      <c r="A6396" t="s">
        <v>1963</v>
      </c>
      <c r="B6396" t="s">
        <v>1571</v>
      </c>
      <c r="C6396">
        <v>1.4999999999999999E-2</v>
      </c>
    </row>
    <row r="6397" spans="1:6" x14ac:dyDescent="0.2">
      <c r="A6397" t="s">
        <v>2344</v>
      </c>
      <c r="B6397" t="s">
        <v>1571</v>
      </c>
      <c r="C6397">
        <v>0.02</v>
      </c>
      <c r="D6397" t="s">
        <v>1594</v>
      </c>
    </row>
    <row r="6398" spans="1:6" x14ac:dyDescent="0.2">
      <c r="A6398" t="s">
        <v>61</v>
      </c>
      <c r="B6398" t="s">
        <v>1571</v>
      </c>
      <c r="C6398">
        <v>0.02</v>
      </c>
      <c r="D6398" t="s">
        <v>1593</v>
      </c>
      <c r="E6398" t="s">
        <v>1594</v>
      </c>
    </row>
    <row r="6399" spans="1:6" x14ac:dyDescent="0.2">
      <c r="A6399" t="s">
        <v>120</v>
      </c>
      <c r="B6399" t="s">
        <v>1571</v>
      </c>
      <c r="C6399">
        <v>0.05</v>
      </c>
      <c r="D6399" t="s">
        <v>1593</v>
      </c>
      <c r="E6399" t="s">
        <v>1594</v>
      </c>
    </row>
    <row r="6400" spans="1:6" x14ac:dyDescent="0.2">
      <c r="A6400" t="s">
        <v>117</v>
      </c>
      <c r="B6400" t="s">
        <v>1571</v>
      </c>
      <c r="C6400">
        <v>0.05</v>
      </c>
      <c r="D6400" t="s">
        <v>1593</v>
      </c>
      <c r="E6400" t="s">
        <v>1659</v>
      </c>
    </row>
    <row r="6401" spans="1:6" x14ac:dyDescent="0.2">
      <c r="A6401" t="s">
        <v>114</v>
      </c>
      <c r="B6401">
        <v>34.6</v>
      </c>
      <c r="C6401">
        <f>-0.003/-0.043</f>
        <v>6.9767441860465129E-2</v>
      </c>
    </row>
    <row r="6402" spans="1:6" x14ac:dyDescent="0.2">
      <c r="A6402" t="s">
        <v>1605</v>
      </c>
      <c r="B6402">
        <v>5</v>
      </c>
      <c r="C6402">
        <v>0.1</v>
      </c>
    </row>
    <row r="6403" spans="1:6" x14ac:dyDescent="0.2">
      <c r="A6403" t="s">
        <v>2345</v>
      </c>
      <c r="B6403">
        <f>0.04/-0.05</f>
        <v>-0.79999999999999993</v>
      </c>
    </row>
    <row r="6404" spans="1:6" x14ac:dyDescent="0.2">
      <c r="A6404" t="s">
        <v>52</v>
      </c>
      <c r="B6404">
        <v>15.3</v>
      </c>
      <c r="C6404" t="s">
        <v>1584</v>
      </c>
    </row>
    <row r="6405" spans="1:6" x14ac:dyDescent="0.2">
      <c r="A6405" t="s">
        <v>52</v>
      </c>
      <c r="B6405">
        <v>12.4</v>
      </c>
      <c r="C6405" t="s">
        <v>1584</v>
      </c>
    </row>
    <row r="6406" spans="1:6" x14ac:dyDescent="0.2">
      <c r="A6406" t="s">
        <v>52</v>
      </c>
      <c r="B6406">
        <v>13.4</v>
      </c>
      <c r="C6406">
        <v>0.05</v>
      </c>
    </row>
    <row r="6407" spans="1:6" x14ac:dyDescent="0.2">
      <c r="A6407" t="s">
        <v>1688</v>
      </c>
      <c r="B6407">
        <v>21.8</v>
      </c>
      <c r="C6407">
        <f>-0.048/-0.065</f>
        <v>0.7384615384615385</v>
      </c>
    </row>
    <row r="6408" spans="1:6" x14ac:dyDescent="0.2">
      <c r="A6408" t="s">
        <v>1688</v>
      </c>
      <c r="B6408">
        <v>20.6</v>
      </c>
      <c r="C6408">
        <f>-0.048/-0.065</f>
        <v>0.7384615384615385</v>
      </c>
    </row>
    <row r="6409" spans="1:6" x14ac:dyDescent="0.2">
      <c r="A6409" t="s">
        <v>443</v>
      </c>
    </row>
    <row r="6410" spans="1:6" x14ac:dyDescent="0.2">
      <c r="A6410" t="s">
        <v>444</v>
      </c>
    </row>
    <row r="6411" spans="1:6" x14ac:dyDescent="0.2">
      <c r="A6411" t="s">
        <v>441</v>
      </c>
    </row>
    <row r="6412" spans="1:6" x14ac:dyDescent="0.2">
      <c r="A6412" t="s">
        <v>59</v>
      </c>
      <c r="B6412" t="s">
        <v>1873</v>
      </c>
      <c r="C6412" t="s">
        <v>1123</v>
      </c>
      <c r="D6412">
        <v>0.75</v>
      </c>
      <c r="E6412" t="s">
        <v>1588</v>
      </c>
      <c r="F6412" t="s">
        <v>1808</v>
      </c>
    </row>
    <row r="6413" spans="1:6" x14ac:dyDescent="0.2">
      <c r="A6413" t="s">
        <v>1963</v>
      </c>
      <c r="B6413" t="s">
        <v>1571</v>
      </c>
      <c r="C6413">
        <v>1.4999999999999999E-2</v>
      </c>
    </row>
    <row r="6414" spans="1:6" x14ac:dyDescent="0.2">
      <c r="A6414" t="s">
        <v>120</v>
      </c>
      <c r="B6414" t="s">
        <v>1571</v>
      </c>
      <c r="C6414">
        <v>0.02</v>
      </c>
      <c r="D6414" t="s">
        <v>1593</v>
      </c>
      <c r="E6414" t="s">
        <v>1594</v>
      </c>
    </row>
    <row r="6415" spans="1:6" x14ac:dyDescent="0.2">
      <c r="A6415" t="s">
        <v>61</v>
      </c>
      <c r="B6415" t="s">
        <v>1571</v>
      </c>
      <c r="C6415">
        <v>0.02</v>
      </c>
      <c r="D6415" t="s">
        <v>1593</v>
      </c>
      <c r="E6415" t="s">
        <v>1594</v>
      </c>
    </row>
    <row r="6416" spans="1:6" x14ac:dyDescent="0.2">
      <c r="A6416" t="s">
        <v>120</v>
      </c>
      <c r="B6416" t="s">
        <v>1571</v>
      </c>
      <c r="C6416">
        <v>0.05</v>
      </c>
      <c r="D6416" t="s">
        <v>1593</v>
      </c>
      <c r="E6416" t="s">
        <v>1594</v>
      </c>
    </row>
    <row r="6417" spans="1:6" x14ac:dyDescent="0.2">
      <c r="A6417" t="s">
        <v>117</v>
      </c>
      <c r="B6417" t="s">
        <v>1571</v>
      </c>
      <c r="C6417">
        <v>0.05</v>
      </c>
      <c r="D6417" t="s">
        <v>1593</v>
      </c>
      <c r="E6417" t="s">
        <v>1659</v>
      </c>
    </row>
    <row r="6418" spans="1:6" x14ac:dyDescent="0.2">
      <c r="A6418" t="s">
        <v>1605</v>
      </c>
      <c r="B6418">
        <v>16</v>
      </c>
      <c r="C6418">
        <v>0.2</v>
      </c>
    </row>
    <row r="6419" spans="1:6" x14ac:dyDescent="0.2">
      <c r="A6419" t="s">
        <v>1605</v>
      </c>
      <c r="B6419">
        <v>45.2</v>
      </c>
      <c r="C6419" t="s">
        <v>1584</v>
      </c>
    </row>
    <row r="6420" spans="1:6" x14ac:dyDescent="0.2">
      <c r="A6420" t="s">
        <v>1605</v>
      </c>
      <c r="B6420">
        <v>2</v>
      </c>
      <c r="C6420" t="s">
        <v>1584</v>
      </c>
    </row>
    <row r="6421" spans="1:6" x14ac:dyDescent="0.2">
      <c r="A6421" t="s">
        <v>70</v>
      </c>
      <c r="B6421">
        <v>4</v>
      </c>
      <c r="C6421">
        <v>0.05</v>
      </c>
    </row>
    <row r="6422" spans="1:6" x14ac:dyDescent="0.2">
      <c r="A6422" t="s">
        <v>70</v>
      </c>
      <c r="B6422">
        <v>11</v>
      </c>
      <c r="C6422">
        <v>0.1</v>
      </c>
    </row>
    <row r="6423" spans="1:6" x14ac:dyDescent="0.2">
      <c r="A6423" t="s">
        <v>70</v>
      </c>
      <c r="B6423">
        <v>15</v>
      </c>
      <c r="C6423" t="s">
        <v>2265</v>
      </c>
      <c r="D6423" t="s">
        <v>2266</v>
      </c>
    </row>
    <row r="6424" spans="1:6" x14ac:dyDescent="0.2">
      <c r="A6424" t="s">
        <v>388</v>
      </c>
      <c r="B6424">
        <v>22.1</v>
      </c>
      <c r="C6424" t="s">
        <v>1585</v>
      </c>
    </row>
    <row r="6425" spans="1:6" x14ac:dyDescent="0.2">
      <c r="A6425" t="s">
        <v>59</v>
      </c>
      <c r="B6425" t="s">
        <v>2290</v>
      </c>
      <c r="C6425" t="s">
        <v>1123</v>
      </c>
      <c r="D6425">
        <v>1.5</v>
      </c>
      <c r="E6425" t="s">
        <v>1588</v>
      </c>
      <c r="F6425" t="s">
        <v>1808</v>
      </c>
    </row>
    <row r="6426" spans="1:6" x14ac:dyDescent="0.2">
      <c r="A6426" t="s">
        <v>118</v>
      </c>
      <c r="B6426" t="s">
        <v>1571</v>
      </c>
      <c r="C6426" t="s">
        <v>1655</v>
      </c>
      <c r="D6426">
        <v>4</v>
      </c>
    </row>
    <row r="6427" spans="1:6" x14ac:dyDescent="0.2">
      <c r="A6427" t="s">
        <v>120</v>
      </c>
      <c r="B6427" t="s">
        <v>1571</v>
      </c>
      <c r="C6427">
        <v>0.01</v>
      </c>
      <c r="D6427" t="s">
        <v>1593</v>
      </c>
      <c r="E6427" t="s">
        <v>1594</v>
      </c>
    </row>
    <row r="6428" spans="1:6" x14ac:dyDescent="0.2">
      <c r="A6428" t="s">
        <v>1963</v>
      </c>
      <c r="B6428" t="s">
        <v>1571</v>
      </c>
      <c r="C6428">
        <v>0.01</v>
      </c>
    </row>
    <row r="6429" spans="1:6" x14ac:dyDescent="0.2">
      <c r="A6429" t="s">
        <v>2344</v>
      </c>
      <c r="B6429" t="s">
        <v>1571</v>
      </c>
      <c r="C6429">
        <v>0.05</v>
      </c>
    </row>
    <row r="6430" spans="1:6" x14ac:dyDescent="0.2">
      <c r="A6430" t="s">
        <v>114</v>
      </c>
      <c r="B6430">
        <v>30.9</v>
      </c>
      <c r="C6430">
        <v>-0.1</v>
      </c>
    </row>
    <row r="6431" spans="1:6" x14ac:dyDescent="0.2">
      <c r="A6431" t="s">
        <v>131</v>
      </c>
      <c r="B6431">
        <v>6.3</v>
      </c>
      <c r="C6431" t="s">
        <v>1584</v>
      </c>
    </row>
    <row r="6432" spans="1:6" x14ac:dyDescent="0.2">
      <c r="A6432" t="s">
        <v>1605</v>
      </c>
      <c r="B6432">
        <v>1.3</v>
      </c>
      <c r="C6432" t="s">
        <v>1584</v>
      </c>
    </row>
    <row r="6433" spans="1:5" x14ac:dyDescent="0.2">
      <c r="A6433" t="s">
        <v>1605</v>
      </c>
      <c r="B6433">
        <v>11.8</v>
      </c>
      <c r="C6433" t="s">
        <v>1585</v>
      </c>
    </row>
    <row r="6434" spans="1:5" x14ac:dyDescent="0.2">
      <c r="A6434" t="s">
        <v>52</v>
      </c>
      <c r="B6434">
        <v>5.5</v>
      </c>
      <c r="C6434">
        <v>0.1</v>
      </c>
    </row>
    <row r="6435" spans="1:5" x14ac:dyDescent="0.2">
      <c r="A6435" t="s">
        <v>52</v>
      </c>
      <c r="B6435">
        <v>2.1</v>
      </c>
      <c r="C6435" t="s">
        <v>1583</v>
      </c>
    </row>
    <row r="6436" spans="1:5" x14ac:dyDescent="0.2">
      <c r="A6436" t="s">
        <v>2346</v>
      </c>
      <c r="B6436">
        <f>-0.02/-0.041</f>
        <v>0.48780487804878048</v>
      </c>
    </row>
    <row r="6437" spans="1:5" x14ac:dyDescent="0.2">
      <c r="A6437" t="s">
        <v>207</v>
      </c>
      <c r="B6437">
        <v>19.37</v>
      </c>
      <c r="C6437">
        <v>-0.1</v>
      </c>
    </row>
    <row r="6438" spans="1:5" x14ac:dyDescent="0.2">
      <c r="A6438" t="s">
        <v>70</v>
      </c>
      <c r="B6438">
        <v>4</v>
      </c>
      <c r="C6438" t="s">
        <v>2265</v>
      </c>
      <c r="D6438" t="s">
        <v>1736</v>
      </c>
    </row>
    <row r="6439" spans="1:5" x14ac:dyDescent="0.2">
      <c r="A6439" t="s">
        <v>70</v>
      </c>
      <c r="B6439">
        <v>8.3000000000000007</v>
      </c>
      <c r="C6439" t="s">
        <v>2265</v>
      </c>
      <c r="D6439" t="s">
        <v>2347</v>
      </c>
    </row>
    <row r="6440" spans="1:5" x14ac:dyDescent="0.2">
      <c r="A6440" t="s">
        <v>70</v>
      </c>
      <c r="B6440">
        <v>16</v>
      </c>
      <c r="C6440" t="s">
        <v>1585</v>
      </c>
    </row>
    <row r="6441" spans="1:5" x14ac:dyDescent="0.2">
      <c r="A6441" t="s">
        <v>131</v>
      </c>
      <c r="B6441">
        <v>5</v>
      </c>
      <c r="C6441" t="s">
        <v>1584</v>
      </c>
    </row>
    <row r="6442" spans="1:5" x14ac:dyDescent="0.2">
      <c r="A6442" t="s">
        <v>120</v>
      </c>
      <c r="B6442" t="s">
        <v>1571</v>
      </c>
      <c r="C6442">
        <v>0.05</v>
      </c>
      <c r="D6442" t="s">
        <v>1593</v>
      </c>
      <c r="E6442" t="s">
        <v>1594</v>
      </c>
    </row>
    <row r="6443" spans="1:5" x14ac:dyDescent="0.2">
      <c r="A6443" t="s">
        <v>117</v>
      </c>
      <c r="B6443" t="s">
        <v>1571</v>
      </c>
      <c r="C6443">
        <v>0.01</v>
      </c>
      <c r="D6443" t="s">
        <v>1593</v>
      </c>
      <c r="E6443" t="s">
        <v>1659</v>
      </c>
    </row>
    <row r="6444" spans="1:5" x14ac:dyDescent="0.2">
      <c r="A6444" t="s">
        <v>120</v>
      </c>
      <c r="B6444" t="s">
        <v>1571</v>
      </c>
      <c r="C6444">
        <v>0.01</v>
      </c>
      <c r="D6444" t="s">
        <v>1593</v>
      </c>
      <c r="E6444" t="s">
        <v>1594</v>
      </c>
    </row>
    <row r="6445" spans="1:5" x14ac:dyDescent="0.2">
      <c r="A6445" t="s">
        <v>1963</v>
      </c>
      <c r="B6445" t="s">
        <v>1571</v>
      </c>
      <c r="C6445">
        <v>0.01</v>
      </c>
    </row>
    <row r="6446" spans="1:5" x14ac:dyDescent="0.2">
      <c r="A6446" t="s">
        <v>118</v>
      </c>
      <c r="B6446" t="s">
        <v>1571</v>
      </c>
      <c r="C6446" t="s">
        <v>1655</v>
      </c>
      <c r="D6446">
        <v>4</v>
      </c>
    </row>
    <row r="6447" spans="1:5" x14ac:dyDescent="0.2">
      <c r="A6447" t="s">
        <v>50</v>
      </c>
      <c r="B6447">
        <v>108.2</v>
      </c>
      <c r="C6447">
        <v>-0.5</v>
      </c>
    </row>
    <row r="6448" spans="1:5" x14ac:dyDescent="0.2">
      <c r="A6448" t="s">
        <v>1595</v>
      </c>
      <c r="B6448" t="s">
        <v>1596</v>
      </c>
      <c r="C6448" t="s">
        <v>1597</v>
      </c>
    </row>
    <row r="6449" spans="1:4" x14ac:dyDescent="0.2">
      <c r="A6449" t="s">
        <v>1595</v>
      </c>
      <c r="B6449" t="s">
        <v>1598</v>
      </c>
      <c r="C6449" t="s">
        <v>1599</v>
      </c>
      <c r="D6449" t="s">
        <v>1597</v>
      </c>
    </row>
    <row r="6450" spans="1:4" x14ac:dyDescent="0.2">
      <c r="A6450" t="s">
        <v>50</v>
      </c>
      <c r="B6450">
        <v>16.399999999999999</v>
      </c>
      <c r="C6450" t="s">
        <v>1615</v>
      </c>
    </row>
    <row r="6451" spans="1:4" x14ac:dyDescent="0.2">
      <c r="A6451" t="s">
        <v>71</v>
      </c>
      <c r="B6451">
        <v>7.8</v>
      </c>
      <c r="C6451" t="s">
        <v>1606</v>
      </c>
    </row>
    <row r="6452" spans="1:4" x14ac:dyDescent="0.2">
      <c r="A6452" t="s">
        <v>57</v>
      </c>
      <c r="B6452">
        <v>45.25</v>
      </c>
      <c r="C6452">
        <v>-0.1</v>
      </c>
    </row>
    <row r="6453" spans="1:4" x14ac:dyDescent="0.2">
      <c r="A6453" t="s">
        <v>70</v>
      </c>
      <c r="B6453">
        <v>36.85</v>
      </c>
      <c r="C6453" t="s">
        <v>1726</v>
      </c>
    </row>
    <row r="6454" spans="1:4" x14ac:dyDescent="0.2">
      <c r="A6454" t="s">
        <v>70</v>
      </c>
      <c r="B6454">
        <v>19</v>
      </c>
      <c r="C6454" t="s">
        <v>1606</v>
      </c>
    </row>
    <row r="6455" spans="1:4" x14ac:dyDescent="0.2">
      <c r="A6455" t="s">
        <v>177</v>
      </c>
      <c r="B6455">
        <v>0.55000000000000004</v>
      </c>
      <c r="C6455" t="s">
        <v>1613</v>
      </c>
    </row>
    <row r="6456" spans="1:4" x14ac:dyDescent="0.2">
      <c r="A6456" t="s">
        <v>120</v>
      </c>
      <c r="B6456">
        <v>0.2</v>
      </c>
    </row>
    <row r="6457" spans="1:4" x14ac:dyDescent="0.2">
      <c r="A6457" t="s">
        <v>57</v>
      </c>
      <c r="B6457">
        <v>41.6</v>
      </c>
      <c r="C6457" t="s">
        <v>1606</v>
      </c>
    </row>
    <row r="6458" spans="1:4" x14ac:dyDescent="0.2">
      <c r="A6458" t="s">
        <v>52</v>
      </c>
      <c r="B6458">
        <v>2</v>
      </c>
      <c r="C6458" t="s">
        <v>1634</v>
      </c>
      <c r="D6458">
        <v>0.1</v>
      </c>
    </row>
    <row r="6459" spans="1:4" x14ac:dyDescent="0.2">
      <c r="A6459" t="s">
        <v>1575</v>
      </c>
      <c r="B6459" t="s">
        <v>1576</v>
      </c>
      <c r="C6459" t="s">
        <v>1577</v>
      </c>
      <c r="D6459" t="s">
        <v>1578</v>
      </c>
    </row>
    <row r="6460" spans="1:4" x14ac:dyDescent="0.2">
      <c r="A6460" t="s">
        <v>882</v>
      </c>
      <c r="B6460" t="s">
        <v>1579</v>
      </c>
      <c r="C6460" t="s">
        <v>1580</v>
      </c>
    </row>
    <row r="6461" spans="1:4" x14ac:dyDescent="0.2">
      <c r="A6461" t="s">
        <v>110</v>
      </c>
      <c r="B6461" t="s">
        <v>1724</v>
      </c>
    </row>
    <row r="6462" spans="1:4" x14ac:dyDescent="0.2">
      <c r="A6462" t="s">
        <v>70</v>
      </c>
      <c r="B6462">
        <v>21.51</v>
      </c>
      <c r="C6462">
        <v>0.02</v>
      </c>
    </row>
    <row r="6463" spans="1:4" x14ac:dyDescent="0.2">
      <c r="A6463" t="s">
        <v>52</v>
      </c>
      <c r="B6463">
        <v>2</v>
      </c>
      <c r="C6463" t="s">
        <v>1621</v>
      </c>
      <c r="D6463">
        <v>0.1</v>
      </c>
    </row>
    <row r="6464" spans="1:4" x14ac:dyDescent="0.2">
      <c r="A6464" t="s">
        <v>71</v>
      </c>
      <c r="B6464">
        <v>6.6</v>
      </c>
      <c r="C6464" t="s">
        <v>1621</v>
      </c>
      <c r="D6464">
        <v>0.1</v>
      </c>
    </row>
    <row r="6465" spans="1:5" x14ac:dyDescent="0.2">
      <c r="A6465" t="s">
        <v>71</v>
      </c>
      <c r="B6465">
        <v>3.9</v>
      </c>
      <c r="C6465" t="s">
        <v>1621</v>
      </c>
      <c r="D6465">
        <v>0.1</v>
      </c>
    </row>
    <row r="6466" spans="1:5" x14ac:dyDescent="0.2">
      <c r="A6466" t="s">
        <v>52</v>
      </c>
      <c r="B6466">
        <v>2.5</v>
      </c>
      <c r="C6466" t="s">
        <v>1621</v>
      </c>
      <c r="D6466">
        <v>0.1</v>
      </c>
    </row>
    <row r="6467" spans="1:5" x14ac:dyDescent="0.2">
      <c r="A6467" t="s">
        <v>70</v>
      </c>
      <c r="B6467">
        <v>19.68</v>
      </c>
      <c r="C6467">
        <v>0.02</v>
      </c>
    </row>
    <row r="6468" spans="1:5" x14ac:dyDescent="0.2">
      <c r="A6468" t="s">
        <v>70</v>
      </c>
      <c r="B6468">
        <v>30.9</v>
      </c>
      <c r="C6468" t="s">
        <v>1621</v>
      </c>
      <c r="D6468">
        <v>0.1</v>
      </c>
    </row>
    <row r="6469" spans="1:5" x14ac:dyDescent="0.2">
      <c r="A6469" t="s">
        <v>52</v>
      </c>
      <c r="B6469">
        <v>16.399999999999999</v>
      </c>
      <c r="C6469" t="s">
        <v>1621</v>
      </c>
      <c r="D6469">
        <v>0.2</v>
      </c>
    </row>
    <row r="6470" spans="1:5" x14ac:dyDescent="0.2">
      <c r="A6470" t="s">
        <v>120</v>
      </c>
      <c r="B6470" t="s">
        <v>1571</v>
      </c>
      <c r="C6470">
        <v>0.05</v>
      </c>
      <c r="D6470" t="s">
        <v>1593</v>
      </c>
      <c r="E6470" t="s">
        <v>1594</v>
      </c>
    </row>
    <row r="6471" spans="1:5" x14ac:dyDescent="0.2">
      <c r="A6471" t="s">
        <v>1575</v>
      </c>
      <c r="B6471" t="s">
        <v>1576</v>
      </c>
      <c r="C6471" t="s">
        <v>1577</v>
      </c>
      <c r="D6471" t="s">
        <v>1578</v>
      </c>
    </row>
    <row r="6472" spans="1:5" x14ac:dyDescent="0.2">
      <c r="A6472" t="s">
        <v>882</v>
      </c>
      <c r="B6472" t="s">
        <v>1579</v>
      </c>
      <c r="C6472" t="s">
        <v>1580</v>
      </c>
    </row>
    <row r="6473" spans="1:5" x14ac:dyDescent="0.2">
      <c r="A6473" t="s">
        <v>50</v>
      </c>
      <c r="B6473">
        <v>16.399999999999999</v>
      </c>
      <c r="C6473" t="s">
        <v>1615</v>
      </c>
    </row>
    <row r="6474" spans="1:5" x14ac:dyDescent="0.2">
      <c r="A6474" t="s">
        <v>71</v>
      </c>
      <c r="B6474">
        <v>7.8</v>
      </c>
      <c r="C6474" t="s">
        <v>1606</v>
      </c>
    </row>
    <row r="6475" spans="1:5" x14ac:dyDescent="0.2">
      <c r="A6475" t="s">
        <v>57</v>
      </c>
      <c r="B6475">
        <v>45.25</v>
      </c>
      <c r="C6475">
        <v>-0.1</v>
      </c>
    </row>
    <row r="6476" spans="1:5" x14ac:dyDescent="0.2">
      <c r="A6476" t="s">
        <v>70</v>
      </c>
      <c r="B6476">
        <v>36.85</v>
      </c>
      <c r="C6476" t="s">
        <v>1726</v>
      </c>
    </row>
    <row r="6477" spans="1:5" x14ac:dyDescent="0.2">
      <c r="A6477" t="s">
        <v>70</v>
      </c>
      <c r="B6477">
        <v>19</v>
      </c>
      <c r="C6477" t="s">
        <v>1606</v>
      </c>
    </row>
    <row r="6478" spans="1:5" x14ac:dyDescent="0.2">
      <c r="A6478" t="s">
        <v>177</v>
      </c>
      <c r="B6478">
        <v>0.55000000000000004</v>
      </c>
      <c r="C6478" t="s">
        <v>1613</v>
      </c>
    </row>
    <row r="6479" spans="1:5" x14ac:dyDescent="0.2">
      <c r="A6479" t="s">
        <v>120</v>
      </c>
      <c r="B6479">
        <v>0.2</v>
      </c>
    </row>
    <row r="6480" spans="1:5" x14ac:dyDescent="0.2">
      <c r="A6480" t="s">
        <v>57</v>
      </c>
      <c r="B6480">
        <v>41.6</v>
      </c>
      <c r="C6480" t="s">
        <v>1606</v>
      </c>
    </row>
    <row r="6481" spans="1:5" x14ac:dyDescent="0.2">
      <c r="A6481" t="s">
        <v>52</v>
      </c>
      <c r="B6481">
        <v>2</v>
      </c>
      <c r="C6481" t="s">
        <v>1634</v>
      </c>
      <c r="D6481">
        <v>0.1</v>
      </c>
    </row>
    <row r="6482" spans="1:5" x14ac:dyDescent="0.2">
      <c r="A6482" t="s">
        <v>1575</v>
      </c>
      <c r="B6482" t="s">
        <v>1576</v>
      </c>
      <c r="C6482" t="s">
        <v>1577</v>
      </c>
      <c r="D6482" t="s">
        <v>1578</v>
      </c>
    </row>
    <row r="6483" spans="1:5" x14ac:dyDescent="0.2">
      <c r="A6483" t="s">
        <v>882</v>
      </c>
      <c r="B6483" t="s">
        <v>1579</v>
      </c>
      <c r="C6483" t="s">
        <v>1580</v>
      </c>
    </row>
    <row r="6484" spans="1:5" x14ac:dyDescent="0.2">
      <c r="A6484" t="s">
        <v>1595</v>
      </c>
      <c r="B6484" t="s">
        <v>1596</v>
      </c>
      <c r="C6484" t="s">
        <v>1597</v>
      </c>
    </row>
    <row r="6485" spans="1:5" x14ac:dyDescent="0.2">
      <c r="A6485" t="s">
        <v>1595</v>
      </c>
      <c r="B6485" t="s">
        <v>1598</v>
      </c>
      <c r="C6485" t="s">
        <v>1599</v>
      </c>
      <c r="D6485" t="s">
        <v>1597</v>
      </c>
    </row>
    <row r="6486" spans="1:5" x14ac:dyDescent="0.2">
      <c r="A6486" t="s">
        <v>110</v>
      </c>
      <c r="B6486" t="s">
        <v>1724</v>
      </c>
    </row>
    <row r="6487" spans="1:5" x14ac:dyDescent="0.2">
      <c r="A6487" t="s">
        <v>70</v>
      </c>
      <c r="B6487">
        <v>21.51</v>
      </c>
      <c r="C6487">
        <v>0.02</v>
      </c>
    </row>
    <row r="6488" spans="1:5" x14ac:dyDescent="0.2">
      <c r="A6488" t="s">
        <v>52</v>
      </c>
      <c r="B6488">
        <v>2</v>
      </c>
      <c r="C6488" t="s">
        <v>1621</v>
      </c>
      <c r="D6488">
        <v>0.1</v>
      </c>
    </row>
    <row r="6489" spans="1:5" x14ac:dyDescent="0.2">
      <c r="A6489" t="s">
        <v>71</v>
      </c>
      <c r="B6489">
        <v>6.6</v>
      </c>
      <c r="C6489" t="s">
        <v>1621</v>
      </c>
      <c r="D6489">
        <v>0.1</v>
      </c>
    </row>
    <row r="6490" spans="1:5" x14ac:dyDescent="0.2">
      <c r="A6490" t="s">
        <v>71</v>
      </c>
      <c r="B6490">
        <v>3.9</v>
      </c>
      <c r="C6490" t="s">
        <v>1621</v>
      </c>
      <c r="D6490">
        <v>0.1</v>
      </c>
    </row>
    <row r="6491" spans="1:5" x14ac:dyDescent="0.2">
      <c r="A6491" t="s">
        <v>52</v>
      </c>
      <c r="B6491">
        <v>2.5</v>
      </c>
      <c r="C6491" t="s">
        <v>1621</v>
      </c>
      <c r="D6491">
        <v>0.1</v>
      </c>
    </row>
    <row r="6492" spans="1:5" x14ac:dyDescent="0.2">
      <c r="A6492" t="s">
        <v>70</v>
      </c>
      <c r="B6492">
        <v>19.68</v>
      </c>
      <c r="C6492">
        <v>0.02</v>
      </c>
    </row>
    <row r="6493" spans="1:5" x14ac:dyDescent="0.2">
      <c r="A6493" t="s">
        <v>70</v>
      </c>
      <c r="B6493">
        <v>30.9</v>
      </c>
      <c r="C6493" t="s">
        <v>1621</v>
      </c>
      <c r="D6493">
        <v>0.1</v>
      </c>
    </row>
    <row r="6494" spans="1:5" x14ac:dyDescent="0.2">
      <c r="A6494" t="s">
        <v>52</v>
      </c>
      <c r="B6494">
        <v>16.399999999999999</v>
      </c>
      <c r="C6494" t="s">
        <v>1621</v>
      </c>
      <c r="D6494">
        <v>0.2</v>
      </c>
    </row>
    <row r="6495" spans="1:5" x14ac:dyDescent="0.2">
      <c r="A6495" t="s">
        <v>120</v>
      </c>
      <c r="B6495" t="s">
        <v>1571</v>
      </c>
      <c r="C6495">
        <v>0.05</v>
      </c>
      <c r="D6495" t="s">
        <v>1593</v>
      </c>
      <c r="E6495" t="s">
        <v>1594</v>
      </c>
    </row>
    <row r="6496" spans="1:5" x14ac:dyDescent="0.2">
      <c r="A6496" t="s">
        <v>1575</v>
      </c>
      <c r="B6496" t="s">
        <v>1576</v>
      </c>
      <c r="C6496" t="s">
        <v>1577</v>
      </c>
      <c r="D6496" t="s">
        <v>1578</v>
      </c>
    </row>
    <row r="6497" spans="1:4" x14ac:dyDescent="0.2">
      <c r="A6497" t="s">
        <v>882</v>
      </c>
      <c r="B6497" t="s">
        <v>1579</v>
      </c>
      <c r="C6497" t="s">
        <v>1580</v>
      </c>
    </row>
    <row r="6498" spans="1:4" x14ac:dyDescent="0.2">
      <c r="A6498" t="s">
        <v>1595</v>
      </c>
      <c r="B6498" t="s">
        <v>1596</v>
      </c>
      <c r="C6498" t="s">
        <v>1597</v>
      </c>
    </row>
    <row r="6499" spans="1:4" x14ac:dyDescent="0.2">
      <c r="A6499" t="s">
        <v>1595</v>
      </c>
      <c r="B6499" t="s">
        <v>1598</v>
      </c>
      <c r="C6499" t="s">
        <v>1599</v>
      </c>
      <c r="D6499" t="s">
        <v>1597</v>
      </c>
    </row>
    <row r="6500" spans="1:4" x14ac:dyDescent="0.2">
      <c r="A6500" t="s">
        <v>50</v>
      </c>
      <c r="B6500">
        <v>16.399999999999999</v>
      </c>
      <c r="C6500" t="s">
        <v>1615</v>
      </c>
    </row>
    <row r="6501" spans="1:4" x14ac:dyDescent="0.2">
      <c r="A6501" t="s">
        <v>71</v>
      </c>
      <c r="B6501">
        <v>7.8</v>
      </c>
      <c r="C6501" t="s">
        <v>1606</v>
      </c>
    </row>
    <row r="6502" spans="1:4" x14ac:dyDescent="0.2">
      <c r="A6502" t="s">
        <v>57</v>
      </c>
      <c r="B6502">
        <v>45.25</v>
      </c>
      <c r="C6502">
        <v>-0.1</v>
      </c>
    </row>
    <row r="6503" spans="1:4" x14ac:dyDescent="0.2">
      <c r="A6503" t="s">
        <v>70</v>
      </c>
      <c r="B6503">
        <v>36.85</v>
      </c>
      <c r="C6503" t="s">
        <v>1726</v>
      </c>
    </row>
    <row r="6504" spans="1:4" x14ac:dyDescent="0.2">
      <c r="A6504" t="s">
        <v>70</v>
      </c>
      <c r="B6504">
        <v>19</v>
      </c>
      <c r="C6504" t="s">
        <v>1606</v>
      </c>
    </row>
    <row r="6505" spans="1:4" x14ac:dyDescent="0.2">
      <c r="A6505" t="s">
        <v>177</v>
      </c>
      <c r="B6505">
        <v>0.55000000000000004</v>
      </c>
      <c r="C6505" t="s">
        <v>1613</v>
      </c>
    </row>
    <row r="6506" spans="1:4" x14ac:dyDescent="0.2">
      <c r="A6506" t="s">
        <v>120</v>
      </c>
      <c r="B6506">
        <v>0.2</v>
      </c>
    </row>
    <row r="6507" spans="1:4" x14ac:dyDescent="0.2">
      <c r="A6507" t="s">
        <v>57</v>
      </c>
      <c r="B6507">
        <v>41.6</v>
      </c>
      <c r="C6507" t="s">
        <v>1606</v>
      </c>
    </row>
    <row r="6508" spans="1:4" x14ac:dyDescent="0.2">
      <c r="A6508" t="s">
        <v>52</v>
      </c>
      <c r="B6508">
        <v>2</v>
      </c>
      <c r="C6508" t="s">
        <v>1634</v>
      </c>
      <c r="D6508">
        <v>0.1</v>
      </c>
    </row>
    <row r="6509" spans="1:4" x14ac:dyDescent="0.2">
      <c r="A6509" t="s">
        <v>1575</v>
      </c>
      <c r="B6509" t="s">
        <v>1576</v>
      </c>
      <c r="C6509" t="s">
        <v>1577</v>
      </c>
      <c r="D6509" t="s">
        <v>1578</v>
      </c>
    </row>
    <row r="6510" spans="1:4" x14ac:dyDescent="0.2">
      <c r="A6510" t="s">
        <v>882</v>
      </c>
      <c r="B6510" t="s">
        <v>1579</v>
      </c>
      <c r="C6510" t="s">
        <v>1580</v>
      </c>
    </row>
    <row r="6511" spans="1:4" x14ac:dyDescent="0.2">
      <c r="A6511" t="s">
        <v>1595</v>
      </c>
      <c r="B6511" t="s">
        <v>1596</v>
      </c>
      <c r="C6511" t="s">
        <v>1597</v>
      </c>
    </row>
    <row r="6512" spans="1:4" x14ac:dyDescent="0.2">
      <c r="A6512" t="s">
        <v>1595</v>
      </c>
      <c r="B6512" t="s">
        <v>1598</v>
      </c>
      <c r="C6512" t="s">
        <v>1599</v>
      </c>
      <c r="D6512" t="s">
        <v>1597</v>
      </c>
    </row>
    <row r="6513" spans="1:4" x14ac:dyDescent="0.2">
      <c r="A6513" t="s">
        <v>50</v>
      </c>
      <c r="B6513" t="s">
        <v>2348</v>
      </c>
    </row>
    <row r="6514" spans="1:4" x14ac:dyDescent="0.2">
      <c r="A6514" t="s">
        <v>71</v>
      </c>
      <c r="B6514">
        <v>7.8</v>
      </c>
      <c r="C6514" t="s">
        <v>1606</v>
      </c>
    </row>
    <row r="6515" spans="1:4" x14ac:dyDescent="0.2">
      <c r="A6515" t="s">
        <v>57</v>
      </c>
      <c r="B6515">
        <v>45.25</v>
      </c>
      <c r="C6515">
        <v>-0.1</v>
      </c>
    </row>
    <row r="6516" spans="1:4" x14ac:dyDescent="0.2">
      <c r="A6516" t="s">
        <v>70</v>
      </c>
      <c r="B6516">
        <v>36.85</v>
      </c>
      <c r="C6516" t="s">
        <v>1726</v>
      </c>
    </row>
    <row r="6517" spans="1:4" x14ac:dyDescent="0.2">
      <c r="A6517" t="s">
        <v>70</v>
      </c>
      <c r="B6517">
        <v>19</v>
      </c>
      <c r="C6517" t="s">
        <v>1634</v>
      </c>
      <c r="D6517">
        <v>0.1</v>
      </c>
    </row>
    <row r="6518" spans="1:4" x14ac:dyDescent="0.2">
      <c r="A6518" t="s">
        <v>177</v>
      </c>
      <c r="B6518">
        <v>0.55000000000000004</v>
      </c>
      <c r="C6518" t="s">
        <v>1613</v>
      </c>
    </row>
    <row r="6519" spans="1:4" x14ac:dyDescent="0.2">
      <c r="A6519" t="s">
        <v>120</v>
      </c>
      <c r="B6519">
        <v>0.2</v>
      </c>
    </row>
    <row r="6520" spans="1:4" x14ac:dyDescent="0.2">
      <c r="A6520" t="s">
        <v>57</v>
      </c>
    </row>
    <row r="6521" spans="1:4" x14ac:dyDescent="0.2">
      <c r="A6521" t="s">
        <v>52</v>
      </c>
      <c r="B6521">
        <v>2</v>
      </c>
      <c r="C6521" t="s">
        <v>1606</v>
      </c>
    </row>
    <row r="6522" spans="1:4" x14ac:dyDescent="0.2">
      <c r="A6522" t="s">
        <v>110</v>
      </c>
      <c r="B6522" t="s">
        <v>1724</v>
      </c>
    </row>
    <row r="6523" spans="1:4" x14ac:dyDescent="0.2">
      <c r="A6523" t="s">
        <v>70</v>
      </c>
      <c r="B6523">
        <v>21.51</v>
      </c>
      <c r="C6523">
        <v>0.02</v>
      </c>
    </row>
    <row r="6524" spans="1:4" x14ac:dyDescent="0.2">
      <c r="A6524" t="s">
        <v>52</v>
      </c>
      <c r="B6524">
        <v>2</v>
      </c>
      <c r="C6524" t="s">
        <v>1621</v>
      </c>
      <c r="D6524">
        <v>0.1</v>
      </c>
    </row>
    <row r="6525" spans="1:4" x14ac:dyDescent="0.2">
      <c r="A6525" t="s">
        <v>71</v>
      </c>
      <c r="B6525">
        <v>6.6</v>
      </c>
      <c r="C6525" t="s">
        <v>1621</v>
      </c>
      <c r="D6525">
        <v>0.1</v>
      </c>
    </row>
    <row r="6526" spans="1:4" x14ac:dyDescent="0.2">
      <c r="A6526" t="s">
        <v>71</v>
      </c>
      <c r="B6526">
        <v>3.9</v>
      </c>
      <c r="C6526" t="s">
        <v>1621</v>
      </c>
      <c r="D6526">
        <v>0.1</v>
      </c>
    </row>
    <row r="6527" spans="1:4" x14ac:dyDescent="0.2">
      <c r="A6527" t="s">
        <v>52</v>
      </c>
      <c r="B6527">
        <v>2.5</v>
      </c>
      <c r="C6527" t="s">
        <v>1621</v>
      </c>
      <c r="D6527">
        <v>0.1</v>
      </c>
    </row>
    <row r="6528" spans="1:4" x14ac:dyDescent="0.2">
      <c r="A6528" t="s">
        <v>70</v>
      </c>
      <c r="B6528">
        <v>19.600000000000001</v>
      </c>
      <c r="C6528">
        <v>0.02</v>
      </c>
    </row>
    <row r="6529" spans="1:4" x14ac:dyDescent="0.2">
      <c r="A6529" t="s">
        <v>70</v>
      </c>
      <c r="B6529">
        <v>30.9</v>
      </c>
      <c r="C6529" t="s">
        <v>1621</v>
      </c>
      <c r="D6529">
        <v>0.1</v>
      </c>
    </row>
    <row r="6530" spans="1:4" x14ac:dyDescent="0.2">
      <c r="A6530" t="s">
        <v>52</v>
      </c>
      <c r="B6530">
        <v>16.399999999999999</v>
      </c>
      <c r="C6530" t="s">
        <v>1690</v>
      </c>
      <c r="D6530">
        <v>0.2</v>
      </c>
    </row>
    <row r="6531" spans="1:4" x14ac:dyDescent="0.2">
      <c r="A6531" t="s">
        <v>120</v>
      </c>
      <c r="B6531" t="s">
        <v>1571</v>
      </c>
      <c r="C6531">
        <v>0.05</v>
      </c>
      <c r="D6531" t="s">
        <v>1594</v>
      </c>
    </row>
    <row r="6532" spans="1:4" x14ac:dyDescent="0.2">
      <c r="A6532" t="s">
        <v>1575</v>
      </c>
      <c r="B6532" t="s">
        <v>1576</v>
      </c>
      <c r="C6532" t="s">
        <v>1577</v>
      </c>
      <c r="D6532" t="s">
        <v>1578</v>
      </c>
    </row>
    <row r="6533" spans="1:4" x14ac:dyDescent="0.2">
      <c r="A6533" t="s">
        <v>882</v>
      </c>
      <c r="B6533" t="s">
        <v>1579</v>
      </c>
      <c r="C6533" t="s">
        <v>1580</v>
      </c>
    </row>
    <row r="6534" spans="1:4" x14ac:dyDescent="0.2">
      <c r="A6534" t="s">
        <v>1581</v>
      </c>
      <c r="B6534" t="s">
        <v>1576</v>
      </c>
      <c r="C6534" t="s">
        <v>1577</v>
      </c>
      <c r="D6534" t="s">
        <v>1582</v>
      </c>
    </row>
    <row r="6535" spans="1:4" x14ac:dyDescent="0.2">
      <c r="A6535" t="s">
        <v>52</v>
      </c>
      <c r="B6535">
        <v>66</v>
      </c>
      <c r="C6535">
        <v>0.15</v>
      </c>
    </row>
    <row r="6536" spans="1:4" x14ac:dyDescent="0.2">
      <c r="A6536" t="s">
        <v>1605</v>
      </c>
      <c r="B6536">
        <v>16.5</v>
      </c>
      <c r="C6536">
        <v>0.3</v>
      </c>
    </row>
    <row r="6537" spans="1:4" x14ac:dyDescent="0.2">
      <c r="A6537" t="s">
        <v>131</v>
      </c>
      <c r="B6537">
        <v>3.8</v>
      </c>
      <c r="C6537" t="s">
        <v>1583</v>
      </c>
    </row>
    <row r="6538" spans="1:4" x14ac:dyDescent="0.2">
      <c r="A6538" t="s">
        <v>70</v>
      </c>
      <c r="B6538">
        <v>28</v>
      </c>
      <c r="C6538" t="s">
        <v>1601</v>
      </c>
    </row>
    <row r="6539" spans="1:4" x14ac:dyDescent="0.2">
      <c r="A6539" t="s">
        <v>2349</v>
      </c>
      <c r="B6539">
        <v>0.2</v>
      </c>
    </row>
    <row r="6540" spans="1:4" x14ac:dyDescent="0.2">
      <c r="A6540" t="s">
        <v>2350</v>
      </c>
      <c r="B6540">
        <v>0.2</v>
      </c>
    </row>
    <row r="6541" spans="1:4" x14ac:dyDescent="0.2">
      <c r="A6541" t="s">
        <v>1605</v>
      </c>
      <c r="B6541">
        <v>15</v>
      </c>
      <c r="C6541">
        <v>0.3</v>
      </c>
    </row>
    <row r="6542" spans="1:4" x14ac:dyDescent="0.2">
      <c r="A6542" t="s">
        <v>131</v>
      </c>
      <c r="B6542">
        <v>2.2999999999999998</v>
      </c>
      <c r="C6542" t="s">
        <v>1656</v>
      </c>
    </row>
    <row r="6543" spans="1:4" x14ac:dyDescent="0.2">
      <c r="A6543" t="s">
        <v>70</v>
      </c>
      <c r="B6543">
        <v>28</v>
      </c>
      <c r="C6543" t="s">
        <v>1601</v>
      </c>
    </row>
    <row r="6544" spans="1:4" x14ac:dyDescent="0.2">
      <c r="A6544" t="s">
        <v>70</v>
      </c>
      <c r="B6544">
        <v>28.8</v>
      </c>
      <c r="C6544">
        <v>0.2</v>
      </c>
    </row>
    <row r="6545" spans="1:4" x14ac:dyDescent="0.2">
      <c r="A6545" t="s">
        <v>207</v>
      </c>
      <c r="B6545">
        <v>29.5</v>
      </c>
      <c r="C6545">
        <v>0.2</v>
      </c>
    </row>
    <row r="6546" spans="1:4" x14ac:dyDescent="0.2">
      <c r="A6546" t="s">
        <v>52</v>
      </c>
      <c r="B6546">
        <v>35.5</v>
      </c>
      <c r="C6546" t="s">
        <v>1639</v>
      </c>
      <c r="D6546">
        <v>0.15</v>
      </c>
    </row>
    <row r="6547" spans="1:4" x14ac:dyDescent="0.2">
      <c r="A6547" t="s">
        <v>52</v>
      </c>
      <c r="B6547">
        <v>11.95</v>
      </c>
      <c r="C6547" t="s">
        <v>1658</v>
      </c>
    </row>
    <row r="6548" spans="1:4" x14ac:dyDescent="0.2">
      <c r="A6548" t="s">
        <v>52</v>
      </c>
      <c r="B6548">
        <v>1.5</v>
      </c>
      <c r="C6548" t="s">
        <v>1584</v>
      </c>
    </row>
    <row r="6549" spans="1:4" x14ac:dyDescent="0.2">
      <c r="A6549" t="s">
        <v>1605</v>
      </c>
      <c r="B6549">
        <v>8.5</v>
      </c>
      <c r="C6549" t="s">
        <v>1658</v>
      </c>
    </row>
    <row r="6550" spans="1:4" x14ac:dyDescent="0.2">
      <c r="A6550" t="s">
        <v>57</v>
      </c>
      <c r="B6550">
        <v>45.2</v>
      </c>
      <c r="C6550" t="s">
        <v>1840</v>
      </c>
    </row>
    <row r="6551" spans="1:4" x14ac:dyDescent="0.2">
      <c r="A6551" t="s">
        <v>453</v>
      </c>
    </row>
    <row r="6552" spans="1:4" x14ac:dyDescent="0.2">
      <c r="A6552" t="s">
        <v>70</v>
      </c>
      <c r="B6552">
        <v>37.1</v>
      </c>
      <c r="C6552">
        <v>-0.2</v>
      </c>
    </row>
    <row r="6553" spans="1:4" x14ac:dyDescent="0.2">
      <c r="A6553" t="s">
        <v>70</v>
      </c>
      <c r="B6553">
        <v>9</v>
      </c>
      <c r="C6553">
        <v>-0.3</v>
      </c>
    </row>
    <row r="6554" spans="1:4" x14ac:dyDescent="0.2">
      <c r="A6554" t="s">
        <v>52</v>
      </c>
      <c r="B6554">
        <v>12.9</v>
      </c>
      <c r="C6554">
        <v>-0.1</v>
      </c>
    </row>
    <row r="6555" spans="1:4" x14ac:dyDescent="0.2">
      <c r="A6555" t="s">
        <v>52</v>
      </c>
      <c r="B6555">
        <v>41.8</v>
      </c>
      <c r="C6555" t="s">
        <v>1584</v>
      </c>
    </row>
    <row r="6556" spans="1:4" x14ac:dyDescent="0.2">
      <c r="A6556" t="s">
        <v>597</v>
      </c>
      <c r="B6556">
        <v>0.8</v>
      </c>
      <c r="C6556" t="s">
        <v>1584</v>
      </c>
    </row>
    <row r="6557" spans="1:4" x14ac:dyDescent="0.2">
      <c r="A6557" t="s">
        <v>52</v>
      </c>
      <c r="B6557">
        <v>28.2</v>
      </c>
      <c r="C6557" t="s">
        <v>1584</v>
      </c>
    </row>
    <row r="6558" spans="1:4" x14ac:dyDescent="0.2">
      <c r="A6558" t="s">
        <v>52</v>
      </c>
      <c r="B6558">
        <v>4.5</v>
      </c>
      <c r="C6558" t="s">
        <v>1584</v>
      </c>
    </row>
    <row r="6559" spans="1:4" x14ac:dyDescent="0.2">
      <c r="A6559" t="s">
        <v>52</v>
      </c>
      <c r="B6559">
        <v>0.8</v>
      </c>
      <c r="C6559" t="s">
        <v>1584</v>
      </c>
    </row>
    <row r="6560" spans="1:4" x14ac:dyDescent="0.2">
      <c r="A6560" t="s">
        <v>1605</v>
      </c>
      <c r="B6560">
        <v>5.2</v>
      </c>
      <c r="C6560" t="s">
        <v>1584</v>
      </c>
    </row>
    <row r="6561" spans="1:6" x14ac:dyDescent="0.2">
      <c r="A6561" t="s">
        <v>1605</v>
      </c>
      <c r="B6561">
        <v>20.7</v>
      </c>
      <c r="C6561" t="s">
        <v>1583</v>
      </c>
    </row>
    <row r="6562" spans="1:6" x14ac:dyDescent="0.2">
      <c r="A6562" t="s">
        <v>52</v>
      </c>
      <c r="B6562">
        <v>38.9</v>
      </c>
      <c r="C6562">
        <v>0.2</v>
      </c>
    </row>
    <row r="6563" spans="1:6" x14ac:dyDescent="0.2">
      <c r="A6563" t="s">
        <v>52</v>
      </c>
      <c r="B6563">
        <v>37.5</v>
      </c>
      <c r="C6563" t="s">
        <v>1583</v>
      </c>
    </row>
    <row r="6564" spans="1:6" x14ac:dyDescent="0.2">
      <c r="A6564" t="s">
        <v>57</v>
      </c>
      <c r="B6564">
        <v>18.350000000000001</v>
      </c>
      <c r="C6564">
        <v>-0.02</v>
      </c>
    </row>
    <row r="6565" spans="1:6" x14ac:dyDescent="0.2">
      <c r="A6565" t="s">
        <v>57</v>
      </c>
      <c r="B6565">
        <v>18.350000000000001</v>
      </c>
      <c r="C6565">
        <v>-0.1</v>
      </c>
    </row>
    <row r="6566" spans="1:6" x14ac:dyDescent="0.2">
      <c r="A6566" t="s">
        <v>57</v>
      </c>
      <c r="B6566">
        <v>33</v>
      </c>
      <c r="C6566">
        <v>-0.1</v>
      </c>
    </row>
    <row r="6567" spans="1:6" x14ac:dyDescent="0.2">
      <c r="A6567" t="s">
        <v>57</v>
      </c>
      <c r="B6567">
        <v>31.15</v>
      </c>
      <c r="C6567">
        <v>-0.1</v>
      </c>
    </row>
    <row r="6568" spans="1:6" x14ac:dyDescent="0.2">
      <c r="A6568" t="s">
        <v>207</v>
      </c>
      <c r="B6568">
        <v>27.4</v>
      </c>
      <c r="C6568">
        <v>-0.1</v>
      </c>
    </row>
    <row r="6569" spans="1:6" x14ac:dyDescent="0.2">
      <c r="A6569" t="s">
        <v>207</v>
      </c>
      <c r="B6569">
        <v>29.5</v>
      </c>
      <c r="C6569">
        <v>-0.2</v>
      </c>
    </row>
    <row r="6570" spans="1:6" x14ac:dyDescent="0.2">
      <c r="A6570" t="s">
        <v>455</v>
      </c>
    </row>
    <row r="6571" spans="1:6" x14ac:dyDescent="0.2">
      <c r="A6571" t="s">
        <v>70</v>
      </c>
      <c r="B6571">
        <v>15.15</v>
      </c>
      <c r="C6571">
        <v>0.05</v>
      </c>
    </row>
    <row r="6572" spans="1:6" x14ac:dyDescent="0.2">
      <c r="A6572" t="s">
        <v>70</v>
      </c>
      <c r="B6572">
        <v>25.06</v>
      </c>
      <c r="C6572">
        <v>0.02</v>
      </c>
    </row>
    <row r="6573" spans="1:6" x14ac:dyDescent="0.2">
      <c r="A6573" t="s">
        <v>70</v>
      </c>
      <c r="B6573">
        <v>31</v>
      </c>
      <c r="C6573">
        <v>0.03</v>
      </c>
    </row>
    <row r="6574" spans="1:6" x14ac:dyDescent="0.2">
      <c r="A6574" t="s">
        <v>59</v>
      </c>
      <c r="B6574" t="s">
        <v>2351</v>
      </c>
      <c r="C6574" t="s">
        <v>1123</v>
      </c>
      <c r="D6574">
        <v>0.75</v>
      </c>
      <c r="E6574" t="s">
        <v>1588</v>
      </c>
      <c r="F6574" t="s">
        <v>1808</v>
      </c>
    </row>
    <row r="6575" spans="1:6" x14ac:dyDescent="0.2">
      <c r="A6575" t="s">
        <v>59</v>
      </c>
      <c r="B6575" t="s">
        <v>1806</v>
      </c>
      <c r="C6575" t="s">
        <v>1123</v>
      </c>
      <c r="D6575">
        <v>1</v>
      </c>
      <c r="E6575" t="s">
        <v>1588</v>
      </c>
      <c r="F6575" t="s">
        <v>1917</v>
      </c>
    </row>
    <row r="6576" spans="1:6" x14ac:dyDescent="0.2">
      <c r="A6576" t="s">
        <v>1605</v>
      </c>
      <c r="B6576">
        <v>7</v>
      </c>
      <c r="C6576" t="s">
        <v>1585</v>
      </c>
    </row>
    <row r="6577" spans="1:6" x14ac:dyDescent="0.2">
      <c r="A6577" t="s">
        <v>70</v>
      </c>
      <c r="B6577">
        <v>5.23</v>
      </c>
      <c r="C6577">
        <v>0.05</v>
      </c>
    </row>
    <row r="6578" spans="1:6" x14ac:dyDescent="0.2">
      <c r="A6578" t="s">
        <v>131</v>
      </c>
      <c r="B6578">
        <v>3.2</v>
      </c>
      <c r="C6578" t="s">
        <v>1585</v>
      </c>
    </row>
    <row r="6579" spans="1:6" x14ac:dyDescent="0.2">
      <c r="A6579" t="s">
        <v>59</v>
      </c>
      <c r="B6579" t="s">
        <v>2352</v>
      </c>
      <c r="C6579" t="s">
        <v>1123</v>
      </c>
      <c r="D6579">
        <v>0.5</v>
      </c>
      <c r="E6579" t="s">
        <v>1588</v>
      </c>
      <c r="F6579" t="s">
        <v>1808</v>
      </c>
    </row>
    <row r="6580" spans="1:6" x14ac:dyDescent="0.2">
      <c r="A6580" t="s">
        <v>1595</v>
      </c>
      <c r="B6580" t="s">
        <v>1596</v>
      </c>
      <c r="C6580" t="s">
        <v>1597</v>
      </c>
    </row>
    <row r="6581" spans="1:6" x14ac:dyDescent="0.2">
      <c r="A6581" t="s">
        <v>1595</v>
      </c>
      <c r="B6581" t="s">
        <v>1598</v>
      </c>
      <c r="C6581" t="s">
        <v>1599</v>
      </c>
      <c r="D6581" t="s">
        <v>1597</v>
      </c>
    </row>
    <row r="6582" spans="1:6" x14ac:dyDescent="0.2">
      <c r="A6582" t="s">
        <v>114</v>
      </c>
      <c r="B6582">
        <v>12.3</v>
      </c>
      <c r="C6582" t="s">
        <v>1608</v>
      </c>
    </row>
    <row r="6583" spans="1:6" x14ac:dyDescent="0.2">
      <c r="A6583" t="s">
        <v>52</v>
      </c>
      <c r="B6583">
        <v>0.05</v>
      </c>
      <c r="C6583" t="s">
        <v>1840</v>
      </c>
    </row>
    <row r="6584" spans="1:6" x14ac:dyDescent="0.2">
      <c r="A6584" t="s">
        <v>1605</v>
      </c>
      <c r="B6584">
        <v>1.43</v>
      </c>
      <c r="C6584" t="s">
        <v>1608</v>
      </c>
    </row>
    <row r="6585" spans="1:6" x14ac:dyDescent="0.2">
      <c r="A6585" t="s">
        <v>55</v>
      </c>
      <c r="B6585">
        <v>5.5</v>
      </c>
      <c r="C6585">
        <v>1</v>
      </c>
    </row>
    <row r="6586" spans="1:6" x14ac:dyDescent="0.2">
      <c r="A6586" t="s">
        <v>176</v>
      </c>
      <c r="B6586">
        <v>7</v>
      </c>
      <c r="C6586">
        <v>-0.1</v>
      </c>
    </row>
    <row r="6587" spans="1:6" x14ac:dyDescent="0.2">
      <c r="A6587" t="s">
        <v>176</v>
      </c>
      <c r="B6587">
        <v>15.07</v>
      </c>
      <c r="C6587">
        <v>0.03</v>
      </c>
    </row>
    <row r="6588" spans="1:6" x14ac:dyDescent="0.2">
      <c r="A6588" t="s">
        <v>59</v>
      </c>
      <c r="B6588" t="s">
        <v>2352</v>
      </c>
      <c r="C6588" t="s">
        <v>1123</v>
      </c>
      <c r="D6588">
        <v>0.5</v>
      </c>
      <c r="E6588" t="s">
        <v>1588</v>
      </c>
      <c r="F6588" t="s">
        <v>1808</v>
      </c>
    </row>
    <row r="6589" spans="1:6" x14ac:dyDescent="0.2">
      <c r="A6589" t="s">
        <v>597</v>
      </c>
      <c r="B6589">
        <v>0.1</v>
      </c>
      <c r="C6589" t="s">
        <v>1584</v>
      </c>
    </row>
    <row r="6590" spans="1:6" x14ac:dyDescent="0.2">
      <c r="A6590" t="s">
        <v>1595</v>
      </c>
      <c r="B6590" t="s">
        <v>1596</v>
      </c>
      <c r="C6590" t="s">
        <v>1597</v>
      </c>
    </row>
    <row r="6591" spans="1:6" x14ac:dyDescent="0.2">
      <c r="A6591" t="s">
        <v>1595</v>
      </c>
      <c r="B6591" t="s">
        <v>1598</v>
      </c>
      <c r="C6591" t="s">
        <v>1599</v>
      </c>
      <c r="D6591" t="s">
        <v>1597</v>
      </c>
    </row>
    <row r="6592" spans="1:6" x14ac:dyDescent="0.2">
      <c r="A6592" t="s">
        <v>70</v>
      </c>
      <c r="B6592">
        <v>13.5</v>
      </c>
      <c r="C6592">
        <v>0.03</v>
      </c>
    </row>
    <row r="6593" spans="1:6" x14ac:dyDescent="0.2">
      <c r="A6593" t="s">
        <v>120</v>
      </c>
      <c r="B6593" t="s">
        <v>1571</v>
      </c>
      <c r="C6593">
        <v>0.03</v>
      </c>
      <c r="D6593" t="s">
        <v>1593</v>
      </c>
      <c r="E6593" t="s">
        <v>2353</v>
      </c>
    </row>
    <row r="6594" spans="1:6" x14ac:dyDescent="0.2">
      <c r="A6594" t="s">
        <v>207</v>
      </c>
      <c r="B6594">
        <v>5.9</v>
      </c>
      <c r="C6594" t="s">
        <v>1584</v>
      </c>
    </row>
    <row r="6595" spans="1:6" x14ac:dyDescent="0.2">
      <c r="A6595" t="s">
        <v>207</v>
      </c>
      <c r="B6595">
        <v>6.05</v>
      </c>
      <c r="C6595">
        <v>0.15</v>
      </c>
    </row>
    <row r="6596" spans="1:6" x14ac:dyDescent="0.2">
      <c r="A6596" t="s">
        <v>52</v>
      </c>
      <c r="B6596">
        <v>1.5</v>
      </c>
      <c r="C6596" t="s">
        <v>1639</v>
      </c>
      <c r="D6596">
        <v>0.15</v>
      </c>
      <c r="E6596" t="s">
        <v>1620</v>
      </c>
      <c r="F6596">
        <v>-0.05</v>
      </c>
    </row>
    <row r="6597" spans="1:6" x14ac:dyDescent="0.2">
      <c r="A6597" t="s">
        <v>70</v>
      </c>
      <c r="B6597">
        <v>2.2999999999999998</v>
      </c>
      <c r="C6597" t="s">
        <v>1634</v>
      </c>
      <c r="D6597" t="s">
        <v>1920</v>
      </c>
    </row>
    <row r="6598" spans="1:6" x14ac:dyDescent="0.2">
      <c r="A6598" t="s">
        <v>197</v>
      </c>
      <c r="B6598" t="s">
        <v>1571</v>
      </c>
      <c r="C6598">
        <v>0.5</v>
      </c>
    </row>
    <row r="6599" spans="1:6" x14ac:dyDescent="0.2">
      <c r="A6599" t="s">
        <v>2354</v>
      </c>
      <c r="B6599" t="s">
        <v>1816</v>
      </c>
      <c r="C6599" t="s">
        <v>2355</v>
      </c>
      <c r="D6599" t="s">
        <v>1588</v>
      </c>
      <c r="E6599" t="s">
        <v>2356</v>
      </c>
      <c r="F6599" t="s">
        <v>2357</v>
      </c>
    </row>
    <row r="6600" spans="1:6" x14ac:dyDescent="0.2">
      <c r="A6600" t="s">
        <v>57</v>
      </c>
      <c r="B6600">
        <v>13</v>
      </c>
      <c r="C6600" t="s">
        <v>2358</v>
      </c>
    </row>
    <row r="6601" spans="1:6" x14ac:dyDescent="0.2">
      <c r="A6601" t="s">
        <v>52</v>
      </c>
      <c r="B6601">
        <v>11.95</v>
      </c>
      <c r="C6601" t="s">
        <v>1634</v>
      </c>
      <c r="D6601">
        <v>2.5000000000000001E-2</v>
      </c>
    </row>
    <row r="6602" spans="1:6" x14ac:dyDescent="0.2">
      <c r="A6602" t="s">
        <v>173</v>
      </c>
      <c r="B6602">
        <v>7.7</v>
      </c>
      <c r="C6602" t="s">
        <v>1639</v>
      </c>
      <c r="D6602" t="s">
        <v>1920</v>
      </c>
    </row>
    <row r="6603" spans="1:6" x14ac:dyDescent="0.2">
      <c r="A6603" t="s">
        <v>71</v>
      </c>
      <c r="B6603">
        <v>8.5</v>
      </c>
      <c r="C6603" t="s">
        <v>1634</v>
      </c>
      <c r="D6603">
        <v>2.5000000000000001E-2</v>
      </c>
    </row>
    <row r="6604" spans="1:6" x14ac:dyDescent="0.2">
      <c r="A6604" t="s">
        <v>52</v>
      </c>
      <c r="B6604">
        <v>1.5</v>
      </c>
      <c r="C6604" t="s">
        <v>1634</v>
      </c>
      <c r="D6604">
        <v>0.1</v>
      </c>
    </row>
    <row r="6605" spans="1:6" x14ac:dyDescent="0.2">
      <c r="A6605" t="s">
        <v>70</v>
      </c>
      <c r="B6605">
        <v>8.5</v>
      </c>
      <c r="C6605" t="s">
        <v>1634</v>
      </c>
      <c r="D6605">
        <v>0.1</v>
      </c>
    </row>
    <row r="6606" spans="1:6" x14ac:dyDescent="0.2">
      <c r="A6606" t="s">
        <v>70</v>
      </c>
      <c r="B6606">
        <v>9</v>
      </c>
      <c r="C6606" t="s">
        <v>1588</v>
      </c>
      <c r="D6606">
        <v>0.3</v>
      </c>
    </row>
    <row r="6607" spans="1:6" x14ac:dyDescent="0.2">
      <c r="A6607" t="s">
        <v>70</v>
      </c>
      <c r="B6607">
        <v>37.1</v>
      </c>
      <c r="C6607" t="s">
        <v>1588</v>
      </c>
      <c r="D6607">
        <v>0.2</v>
      </c>
    </row>
    <row r="6608" spans="1:6" x14ac:dyDescent="0.2">
      <c r="A6608" t="s">
        <v>70</v>
      </c>
      <c r="B6608">
        <v>2.2999999999999998</v>
      </c>
      <c r="C6608" t="s">
        <v>1634</v>
      </c>
      <c r="D6608">
        <v>0.1</v>
      </c>
    </row>
    <row r="6609" spans="1:5" x14ac:dyDescent="0.2">
      <c r="A6609" t="s">
        <v>70</v>
      </c>
      <c r="B6609">
        <v>5.0999999999999996</v>
      </c>
      <c r="C6609" t="s">
        <v>1588</v>
      </c>
      <c r="D6609">
        <v>0.3</v>
      </c>
    </row>
    <row r="6610" spans="1:5" x14ac:dyDescent="0.2">
      <c r="A6610" t="s">
        <v>52</v>
      </c>
      <c r="B6610">
        <v>0.2</v>
      </c>
      <c r="C6610" t="s">
        <v>1639</v>
      </c>
      <c r="D6610">
        <v>0.05</v>
      </c>
    </row>
    <row r="6611" spans="1:5" x14ac:dyDescent="0.2">
      <c r="A6611" t="s">
        <v>52</v>
      </c>
      <c r="B6611">
        <v>2.9</v>
      </c>
      <c r="C6611" t="s">
        <v>1588</v>
      </c>
      <c r="D6611">
        <v>0.1</v>
      </c>
    </row>
    <row r="6612" spans="1:5" x14ac:dyDescent="0.2">
      <c r="A6612" t="s">
        <v>207</v>
      </c>
      <c r="B6612">
        <v>5.8</v>
      </c>
      <c r="C6612">
        <v>0.2</v>
      </c>
      <c r="D6612" t="s">
        <v>1620</v>
      </c>
      <c r="E6612">
        <v>-0.1</v>
      </c>
    </row>
    <row r="6613" spans="1:5" x14ac:dyDescent="0.2">
      <c r="A6613" t="s">
        <v>57</v>
      </c>
      <c r="B6613">
        <v>19</v>
      </c>
      <c r="C6613" t="s">
        <v>1634</v>
      </c>
      <c r="D6613">
        <v>0.05</v>
      </c>
    </row>
    <row r="6614" spans="1:5" x14ac:dyDescent="0.2">
      <c r="A6614" t="s">
        <v>57</v>
      </c>
      <c r="B6614">
        <v>45.2</v>
      </c>
      <c r="C6614" t="s">
        <v>1634</v>
      </c>
      <c r="D6614">
        <v>0.01</v>
      </c>
    </row>
    <row r="6615" spans="1:5" x14ac:dyDescent="0.2">
      <c r="A6615" t="s">
        <v>52</v>
      </c>
      <c r="B6615">
        <v>1.5</v>
      </c>
      <c r="C6615" t="s">
        <v>1634</v>
      </c>
      <c r="D6615">
        <v>0.1</v>
      </c>
    </row>
    <row r="6616" spans="1:5" x14ac:dyDescent="0.2">
      <c r="A6616" t="s">
        <v>52</v>
      </c>
      <c r="B6616">
        <v>15.5</v>
      </c>
      <c r="C6616" t="s">
        <v>1639</v>
      </c>
      <c r="D6616">
        <v>0.3</v>
      </c>
    </row>
    <row r="6617" spans="1:5" x14ac:dyDescent="0.2">
      <c r="A6617" t="s">
        <v>1575</v>
      </c>
      <c r="B6617" t="s">
        <v>1576</v>
      </c>
      <c r="C6617" t="s">
        <v>1577</v>
      </c>
      <c r="D6617" t="s">
        <v>1578</v>
      </c>
    </row>
    <row r="6618" spans="1:5" x14ac:dyDescent="0.2">
      <c r="A6618" t="s">
        <v>882</v>
      </c>
      <c r="B6618" t="s">
        <v>1579</v>
      </c>
      <c r="C6618" t="s">
        <v>1580</v>
      </c>
    </row>
    <row r="6619" spans="1:5" x14ac:dyDescent="0.2">
      <c r="A6619" t="s">
        <v>1581</v>
      </c>
      <c r="B6619" t="s">
        <v>1576</v>
      </c>
      <c r="C6619" t="s">
        <v>1577</v>
      </c>
      <c r="D6619" t="s">
        <v>1582</v>
      </c>
    </row>
    <row r="6620" spans="1:5" x14ac:dyDescent="0.2">
      <c r="A6620" t="s">
        <v>487</v>
      </c>
      <c r="B6620" t="s">
        <v>1576</v>
      </c>
      <c r="C6620" t="s">
        <v>1577</v>
      </c>
      <c r="D6620" s="8">
        <v>37415</v>
      </c>
    </row>
    <row r="6621" spans="1:5" x14ac:dyDescent="0.2">
      <c r="A6621" t="s">
        <v>1575</v>
      </c>
      <c r="B6621" t="s">
        <v>1576</v>
      </c>
      <c r="C6621" t="s">
        <v>1577</v>
      </c>
      <c r="D6621" t="s">
        <v>1578</v>
      </c>
    </row>
    <row r="6622" spans="1:5" x14ac:dyDescent="0.2">
      <c r="A6622" t="s">
        <v>882</v>
      </c>
      <c r="B6622" t="s">
        <v>1579</v>
      </c>
      <c r="C6622" t="s">
        <v>1580</v>
      </c>
    </row>
    <row r="6623" spans="1:5" x14ac:dyDescent="0.2">
      <c r="A6623" t="s">
        <v>1581</v>
      </c>
      <c r="B6623" t="s">
        <v>1576</v>
      </c>
      <c r="C6623" t="s">
        <v>1577</v>
      </c>
      <c r="D6623" t="s">
        <v>1582</v>
      </c>
    </row>
    <row r="6624" spans="1:5" x14ac:dyDescent="0.2">
      <c r="A6624" t="s">
        <v>487</v>
      </c>
      <c r="B6624" t="s">
        <v>1576</v>
      </c>
      <c r="C6624" t="s">
        <v>1577</v>
      </c>
      <c r="D6624" s="8">
        <v>37415</v>
      </c>
    </row>
    <row r="6625" spans="1:6" x14ac:dyDescent="0.2">
      <c r="A6625" t="s">
        <v>52</v>
      </c>
      <c r="B6625">
        <v>1.5</v>
      </c>
      <c r="C6625" t="s">
        <v>1639</v>
      </c>
      <c r="D6625">
        <v>0.15</v>
      </c>
      <c r="E6625" t="s">
        <v>1620</v>
      </c>
      <c r="F6625">
        <v>-0.05</v>
      </c>
    </row>
    <row r="6626" spans="1:6" x14ac:dyDescent="0.2">
      <c r="A6626" t="s">
        <v>70</v>
      </c>
      <c r="B6626">
        <v>2.2999999999999998</v>
      </c>
      <c r="C6626" t="s">
        <v>1634</v>
      </c>
      <c r="D6626" t="s">
        <v>1920</v>
      </c>
    </row>
    <row r="6627" spans="1:6" x14ac:dyDescent="0.2">
      <c r="A6627" t="s">
        <v>197</v>
      </c>
      <c r="B6627" t="s">
        <v>1571</v>
      </c>
      <c r="C6627">
        <v>0.5</v>
      </c>
    </row>
    <row r="6628" spans="1:6" x14ac:dyDescent="0.2">
      <c r="A6628" t="s">
        <v>2354</v>
      </c>
      <c r="B6628" t="s">
        <v>1816</v>
      </c>
      <c r="C6628" t="s">
        <v>2355</v>
      </c>
      <c r="D6628" t="s">
        <v>1588</v>
      </c>
      <c r="E6628" t="s">
        <v>2356</v>
      </c>
      <c r="F6628" t="s">
        <v>2357</v>
      </c>
    </row>
    <row r="6629" spans="1:6" x14ac:dyDescent="0.2">
      <c r="A6629" t="s">
        <v>57</v>
      </c>
      <c r="B6629">
        <v>13</v>
      </c>
      <c r="C6629" t="s">
        <v>2358</v>
      </c>
    </row>
    <row r="6630" spans="1:6" x14ac:dyDescent="0.2">
      <c r="A6630" t="s">
        <v>52</v>
      </c>
      <c r="B6630">
        <v>11.95</v>
      </c>
      <c r="C6630" t="s">
        <v>1634</v>
      </c>
      <c r="D6630">
        <v>2.5000000000000001E-2</v>
      </c>
    </row>
    <row r="6631" spans="1:6" x14ac:dyDescent="0.2">
      <c r="A6631" t="s">
        <v>173</v>
      </c>
      <c r="B6631">
        <v>7.7</v>
      </c>
      <c r="C6631" t="s">
        <v>1639</v>
      </c>
      <c r="D6631" t="s">
        <v>1920</v>
      </c>
    </row>
    <row r="6632" spans="1:6" x14ac:dyDescent="0.2">
      <c r="A6632" t="s">
        <v>71</v>
      </c>
      <c r="B6632">
        <v>8.5</v>
      </c>
      <c r="C6632" t="s">
        <v>1634</v>
      </c>
      <c r="D6632">
        <v>2.5000000000000001E-2</v>
      </c>
    </row>
    <row r="6633" spans="1:6" x14ac:dyDescent="0.2">
      <c r="A6633" t="s">
        <v>52</v>
      </c>
      <c r="B6633">
        <v>1.5</v>
      </c>
      <c r="C6633" t="s">
        <v>1634</v>
      </c>
      <c r="D6633">
        <v>0.1</v>
      </c>
    </row>
    <row r="6634" spans="1:6" x14ac:dyDescent="0.2">
      <c r="A6634" t="s">
        <v>70</v>
      </c>
      <c r="B6634">
        <v>8.5</v>
      </c>
      <c r="C6634" t="s">
        <v>1634</v>
      </c>
      <c r="D6634">
        <v>0.1</v>
      </c>
    </row>
    <row r="6635" spans="1:6" x14ac:dyDescent="0.2">
      <c r="A6635" t="s">
        <v>70</v>
      </c>
      <c r="B6635">
        <v>9</v>
      </c>
      <c r="C6635" t="s">
        <v>1588</v>
      </c>
      <c r="D6635">
        <v>0.3</v>
      </c>
    </row>
    <row r="6636" spans="1:6" x14ac:dyDescent="0.2">
      <c r="A6636" t="s">
        <v>70</v>
      </c>
      <c r="B6636">
        <v>37.1</v>
      </c>
      <c r="C6636" t="s">
        <v>1588</v>
      </c>
      <c r="D6636">
        <v>0.2</v>
      </c>
    </row>
    <row r="6637" spans="1:6" x14ac:dyDescent="0.2">
      <c r="A6637" t="s">
        <v>70</v>
      </c>
      <c r="B6637">
        <v>2.2999999999999998</v>
      </c>
      <c r="C6637" t="s">
        <v>1634</v>
      </c>
      <c r="D6637">
        <v>0.1</v>
      </c>
    </row>
    <row r="6638" spans="1:6" x14ac:dyDescent="0.2">
      <c r="A6638" t="s">
        <v>70</v>
      </c>
      <c r="B6638">
        <v>5.0999999999999996</v>
      </c>
      <c r="C6638" t="s">
        <v>1588</v>
      </c>
      <c r="D6638">
        <v>0.3</v>
      </c>
    </row>
    <row r="6639" spans="1:6" x14ac:dyDescent="0.2">
      <c r="A6639" t="s">
        <v>52</v>
      </c>
      <c r="B6639">
        <v>0.2</v>
      </c>
      <c r="C6639" t="s">
        <v>1639</v>
      </c>
      <c r="D6639">
        <v>0.05</v>
      </c>
    </row>
    <row r="6640" spans="1:6" x14ac:dyDescent="0.2">
      <c r="A6640" t="s">
        <v>52</v>
      </c>
      <c r="B6640">
        <v>2.9</v>
      </c>
      <c r="C6640" t="s">
        <v>1588</v>
      </c>
      <c r="D6640">
        <v>0.1</v>
      </c>
    </row>
    <row r="6641" spans="1:6" x14ac:dyDescent="0.2">
      <c r="A6641" t="s">
        <v>207</v>
      </c>
      <c r="B6641">
        <v>5.8</v>
      </c>
      <c r="C6641">
        <v>0.2</v>
      </c>
      <c r="D6641" t="s">
        <v>1620</v>
      </c>
      <c r="E6641">
        <v>-0.1</v>
      </c>
    </row>
    <row r="6642" spans="1:6" x14ac:dyDescent="0.2">
      <c r="A6642" t="s">
        <v>57</v>
      </c>
      <c r="B6642">
        <v>19</v>
      </c>
      <c r="C6642" t="s">
        <v>1634</v>
      </c>
      <c r="D6642">
        <v>0.05</v>
      </c>
    </row>
    <row r="6643" spans="1:6" x14ac:dyDescent="0.2">
      <c r="A6643" t="s">
        <v>57</v>
      </c>
      <c r="B6643">
        <v>45.2</v>
      </c>
      <c r="C6643" t="s">
        <v>1634</v>
      </c>
      <c r="D6643">
        <v>0.01</v>
      </c>
    </row>
    <row r="6644" spans="1:6" x14ac:dyDescent="0.2">
      <c r="A6644" t="s">
        <v>2354</v>
      </c>
      <c r="B6644" t="s">
        <v>1816</v>
      </c>
      <c r="C6644" t="s">
        <v>2355</v>
      </c>
      <c r="D6644" t="s">
        <v>1588</v>
      </c>
      <c r="E6644" t="s">
        <v>2356</v>
      </c>
      <c r="F6644" t="s">
        <v>2357</v>
      </c>
    </row>
    <row r="6645" spans="1:6" x14ac:dyDescent="0.2">
      <c r="A6645" t="s">
        <v>57</v>
      </c>
      <c r="B6645">
        <v>13</v>
      </c>
      <c r="C6645" t="s">
        <v>2358</v>
      </c>
    </row>
    <row r="6646" spans="1:6" x14ac:dyDescent="0.2">
      <c r="A6646" t="s">
        <v>52</v>
      </c>
      <c r="B6646">
        <v>11.95</v>
      </c>
      <c r="C6646" t="s">
        <v>1634</v>
      </c>
      <c r="D6646">
        <v>2.5000000000000001E-2</v>
      </c>
    </row>
    <row r="6647" spans="1:6" x14ac:dyDescent="0.2">
      <c r="A6647" t="s">
        <v>173</v>
      </c>
      <c r="B6647">
        <v>7.7</v>
      </c>
      <c r="C6647" t="s">
        <v>1639</v>
      </c>
      <c r="D6647" t="s">
        <v>1920</v>
      </c>
    </row>
    <row r="6648" spans="1:6" x14ac:dyDescent="0.2">
      <c r="A6648" t="s">
        <v>71</v>
      </c>
      <c r="B6648">
        <v>8.5</v>
      </c>
      <c r="C6648" t="s">
        <v>1634</v>
      </c>
      <c r="D6648">
        <v>2.5000000000000001E-2</v>
      </c>
    </row>
    <row r="6649" spans="1:6" x14ac:dyDescent="0.2">
      <c r="A6649" t="s">
        <v>71</v>
      </c>
      <c r="B6649">
        <v>1.5</v>
      </c>
      <c r="C6649" t="s">
        <v>1634</v>
      </c>
      <c r="D6649">
        <v>0.1</v>
      </c>
    </row>
    <row r="6650" spans="1:6" x14ac:dyDescent="0.2">
      <c r="A6650" t="s">
        <v>52</v>
      </c>
      <c r="B6650">
        <v>1.5</v>
      </c>
      <c r="C6650" t="s">
        <v>1634</v>
      </c>
      <c r="D6650">
        <v>0.1</v>
      </c>
    </row>
    <row r="6651" spans="1:6" x14ac:dyDescent="0.2">
      <c r="A6651" t="s">
        <v>70</v>
      </c>
      <c r="B6651">
        <v>8.5</v>
      </c>
      <c r="C6651" t="s">
        <v>1634</v>
      </c>
      <c r="D6651">
        <v>0.1</v>
      </c>
    </row>
    <row r="6652" spans="1:6" x14ac:dyDescent="0.2">
      <c r="A6652" t="s">
        <v>70</v>
      </c>
      <c r="B6652">
        <v>9</v>
      </c>
      <c r="C6652" t="s">
        <v>1588</v>
      </c>
      <c r="D6652">
        <v>0.3</v>
      </c>
    </row>
    <row r="6653" spans="1:6" x14ac:dyDescent="0.2">
      <c r="A6653" t="s">
        <v>70</v>
      </c>
      <c r="B6653">
        <v>37.1</v>
      </c>
      <c r="C6653" t="s">
        <v>1588</v>
      </c>
      <c r="D6653">
        <v>0.2</v>
      </c>
    </row>
    <row r="6654" spans="1:6" x14ac:dyDescent="0.2">
      <c r="A6654" t="s">
        <v>70</v>
      </c>
      <c r="B6654">
        <v>2.2999999999999998</v>
      </c>
      <c r="C6654" t="s">
        <v>1634</v>
      </c>
      <c r="D6654">
        <v>0.1</v>
      </c>
    </row>
    <row r="6655" spans="1:6" x14ac:dyDescent="0.2">
      <c r="A6655" t="s">
        <v>70</v>
      </c>
      <c r="B6655">
        <v>5.0999999999999996</v>
      </c>
      <c r="C6655" t="s">
        <v>1588</v>
      </c>
      <c r="D6655">
        <v>0.3</v>
      </c>
    </row>
    <row r="6656" spans="1:6" x14ac:dyDescent="0.2">
      <c r="A6656" t="s">
        <v>52</v>
      </c>
      <c r="B6656">
        <v>0.2</v>
      </c>
      <c r="C6656" t="s">
        <v>1639</v>
      </c>
      <c r="D6656">
        <v>0.05</v>
      </c>
    </row>
    <row r="6657" spans="1:5" x14ac:dyDescent="0.2">
      <c r="A6657" t="s">
        <v>52</v>
      </c>
      <c r="B6657">
        <v>2.9</v>
      </c>
      <c r="C6657" t="s">
        <v>1588</v>
      </c>
      <c r="D6657">
        <v>0.1</v>
      </c>
    </row>
    <row r="6658" spans="1:5" x14ac:dyDescent="0.2">
      <c r="A6658" t="s">
        <v>207</v>
      </c>
      <c r="B6658">
        <v>5.8</v>
      </c>
      <c r="C6658">
        <v>0.2</v>
      </c>
      <c r="D6658" t="s">
        <v>1620</v>
      </c>
      <c r="E6658">
        <v>-0.1</v>
      </c>
    </row>
    <row r="6659" spans="1:5" x14ac:dyDescent="0.2">
      <c r="A6659" t="s">
        <v>57</v>
      </c>
      <c r="B6659">
        <v>19</v>
      </c>
      <c r="C6659" t="s">
        <v>1634</v>
      </c>
      <c r="D6659">
        <v>0.05</v>
      </c>
    </row>
    <row r="6660" spans="1:5" x14ac:dyDescent="0.2">
      <c r="A6660" t="s">
        <v>57</v>
      </c>
      <c r="B6660">
        <v>45.2</v>
      </c>
      <c r="C6660">
        <v>-0.05</v>
      </c>
    </row>
    <row r="6661" spans="1:5" x14ac:dyDescent="0.2">
      <c r="A6661" t="s">
        <v>1575</v>
      </c>
      <c r="B6661" t="s">
        <v>1576</v>
      </c>
      <c r="C6661" t="s">
        <v>1577</v>
      </c>
      <c r="D6661" t="s">
        <v>1578</v>
      </c>
    </row>
    <row r="6662" spans="1:5" x14ac:dyDescent="0.2">
      <c r="A6662" t="s">
        <v>882</v>
      </c>
      <c r="B6662" t="s">
        <v>1579</v>
      </c>
      <c r="C6662" t="s">
        <v>1580</v>
      </c>
    </row>
    <row r="6663" spans="1:5" x14ac:dyDescent="0.2">
      <c r="A6663" t="s">
        <v>1581</v>
      </c>
      <c r="B6663" t="s">
        <v>1576</v>
      </c>
      <c r="C6663" t="s">
        <v>1577</v>
      </c>
      <c r="D6663" t="s">
        <v>1582</v>
      </c>
    </row>
    <row r="6664" spans="1:5" x14ac:dyDescent="0.2">
      <c r="A6664" t="s">
        <v>487</v>
      </c>
      <c r="B6664" t="s">
        <v>1576</v>
      </c>
      <c r="C6664" t="s">
        <v>1577</v>
      </c>
      <c r="D6664" s="8">
        <v>37415</v>
      </c>
    </row>
    <row r="6665" spans="1:5" x14ac:dyDescent="0.2">
      <c r="A6665" t="s">
        <v>52</v>
      </c>
      <c r="B6665">
        <v>11.95</v>
      </c>
      <c r="C6665" t="s">
        <v>1658</v>
      </c>
    </row>
    <row r="6666" spans="1:5" x14ac:dyDescent="0.2">
      <c r="A6666" t="s">
        <v>52</v>
      </c>
      <c r="B6666">
        <v>15.5</v>
      </c>
      <c r="C6666">
        <v>0.3</v>
      </c>
    </row>
    <row r="6667" spans="1:5" x14ac:dyDescent="0.2">
      <c r="A6667" t="s">
        <v>52</v>
      </c>
      <c r="B6667">
        <v>1.5</v>
      </c>
      <c r="C6667" t="s">
        <v>1634</v>
      </c>
      <c r="D6667">
        <v>0.1</v>
      </c>
    </row>
    <row r="6668" spans="1:5" x14ac:dyDescent="0.2">
      <c r="A6668" t="s">
        <v>52</v>
      </c>
      <c r="B6668">
        <v>1.5</v>
      </c>
      <c r="C6668" t="s">
        <v>1634</v>
      </c>
      <c r="D6668">
        <v>0.1</v>
      </c>
    </row>
    <row r="6669" spans="1:5" x14ac:dyDescent="0.2">
      <c r="A6669" t="s">
        <v>52</v>
      </c>
      <c r="B6669">
        <v>3.6</v>
      </c>
      <c r="C6669">
        <v>0.1</v>
      </c>
    </row>
    <row r="6670" spans="1:5" x14ac:dyDescent="0.2">
      <c r="A6670" t="s">
        <v>71</v>
      </c>
      <c r="B6670">
        <v>8.5</v>
      </c>
      <c r="C6670" t="s">
        <v>1658</v>
      </c>
    </row>
    <row r="6671" spans="1:5" x14ac:dyDescent="0.2">
      <c r="A6671" t="s">
        <v>173</v>
      </c>
      <c r="B6671">
        <v>7.7</v>
      </c>
      <c r="C6671">
        <v>0.1</v>
      </c>
    </row>
    <row r="6672" spans="1:5" x14ac:dyDescent="0.2">
      <c r="A6672" t="s">
        <v>228</v>
      </c>
      <c r="B6672">
        <v>2.9</v>
      </c>
      <c r="C6672">
        <v>-0.1</v>
      </c>
    </row>
    <row r="6673" spans="1:5" x14ac:dyDescent="0.2">
      <c r="A6673" t="s">
        <v>228</v>
      </c>
      <c r="B6673">
        <v>0.2</v>
      </c>
      <c r="C6673">
        <v>0.05</v>
      </c>
    </row>
    <row r="6674" spans="1:5" x14ac:dyDescent="0.2">
      <c r="A6674" t="s">
        <v>1843</v>
      </c>
      <c r="B6674">
        <v>1.5</v>
      </c>
      <c r="C6674">
        <f>0.15/-0.05</f>
        <v>-2.9999999999999996</v>
      </c>
    </row>
    <row r="6675" spans="1:5" x14ac:dyDescent="0.2">
      <c r="A6675" t="s">
        <v>57</v>
      </c>
      <c r="B6675" t="s">
        <v>2359</v>
      </c>
    </row>
    <row r="6676" spans="1:5" x14ac:dyDescent="0.2">
      <c r="A6676" t="s">
        <v>57</v>
      </c>
      <c r="B6676">
        <v>19</v>
      </c>
      <c r="C6676" t="s">
        <v>1583</v>
      </c>
    </row>
    <row r="6677" spans="1:5" x14ac:dyDescent="0.2">
      <c r="A6677" t="s">
        <v>57</v>
      </c>
      <c r="B6677">
        <v>45.2</v>
      </c>
      <c r="C6677">
        <v>-0.05</v>
      </c>
    </row>
    <row r="6678" spans="1:5" x14ac:dyDescent="0.2">
      <c r="A6678" t="s">
        <v>70</v>
      </c>
      <c r="B6678">
        <v>2.2999999999999998</v>
      </c>
      <c r="C6678" t="s">
        <v>1584</v>
      </c>
    </row>
    <row r="6679" spans="1:5" x14ac:dyDescent="0.2">
      <c r="A6679" t="s">
        <v>70</v>
      </c>
      <c r="B6679">
        <v>5.0999999999999996</v>
      </c>
      <c r="C6679">
        <v>-0.3</v>
      </c>
    </row>
    <row r="6680" spans="1:5" x14ac:dyDescent="0.2">
      <c r="A6680" t="s">
        <v>70</v>
      </c>
      <c r="B6680">
        <v>8.5</v>
      </c>
      <c r="C6680" t="s">
        <v>1584</v>
      </c>
    </row>
    <row r="6681" spans="1:5" x14ac:dyDescent="0.2">
      <c r="A6681" t="s">
        <v>70</v>
      </c>
      <c r="B6681">
        <v>9</v>
      </c>
      <c r="C6681">
        <v>-0.3</v>
      </c>
    </row>
    <row r="6682" spans="1:5" x14ac:dyDescent="0.2">
      <c r="A6682" t="s">
        <v>70</v>
      </c>
      <c r="B6682">
        <v>37.1</v>
      </c>
      <c r="C6682">
        <v>-0.2</v>
      </c>
    </row>
    <row r="6683" spans="1:5" x14ac:dyDescent="0.2">
      <c r="A6683" t="s">
        <v>460</v>
      </c>
    </row>
    <row r="6684" spans="1:5" x14ac:dyDescent="0.2">
      <c r="A6684" t="s">
        <v>388</v>
      </c>
      <c r="B6684">
        <v>5.8</v>
      </c>
      <c r="C6684">
        <f>0.2/-0.1</f>
        <v>-2</v>
      </c>
    </row>
    <row r="6685" spans="1:5" x14ac:dyDescent="0.2">
      <c r="A6685" t="s">
        <v>197</v>
      </c>
      <c r="B6685" t="s">
        <v>1571</v>
      </c>
      <c r="C6685">
        <v>0.5</v>
      </c>
    </row>
    <row r="6686" spans="1:5" x14ac:dyDescent="0.2">
      <c r="A6686" t="s">
        <v>120</v>
      </c>
      <c r="B6686" t="s">
        <v>1571</v>
      </c>
      <c r="C6686">
        <v>0.1</v>
      </c>
      <c r="D6686" t="s">
        <v>1593</v>
      </c>
      <c r="E6686" t="s">
        <v>1594</v>
      </c>
    </row>
    <row r="6687" spans="1:5" x14ac:dyDescent="0.2">
      <c r="A6687" t="s">
        <v>1575</v>
      </c>
      <c r="B6687" t="s">
        <v>1576</v>
      </c>
      <c r="C6687" t="s">
        <v>1577</v>
      </c>
      <c r="D6687" t="s">
        <v>1578</v>
      </c>
    </row>
    <row r="6688" spans="1:5" x14ac:dyDescent="0.2">
      <c r="A6688" t="s">
        <v>882</v>
      </c>
      <c r="B6688" t="s">
        <v>1579</v>
      </c>
      <c r="C6688" t="s">
        <v>1580</v>
      </c>
    </row>
    <row r="6689" spans="1:4" x14ac:dyDescent="0.2">
      <c r="A6689" t="s">
        <v>52</v>
      </c>
      <c r="B6689">
        <v>11.95</v>
      </c>
      <c r="C6689" t="s">
        <v>1658</v>
      </c>
    </row>
    <row r="6690" spans="1:4" x14ac:dyDescent="0.2">
      <c r="A6690" t="s">
        <v>52</v>
      </c>
      <c r="B6690">
        <v>15.5</v>
      </c>
      <c r="C6690">
        <v>0.3</v>
      </c>
    </row>
    <row r="6691" spans="1:4" x14ac:dyDescent="0.2">
      <c r="A6691" t="s">
        <v>52</v>
      </c>
      <c r="B6691">
        <v>1.5</v>
      </c>
      <c r="C6691" t="s">
        <v>1634</v>
      </c>
      <c r="D6691">
        <v>0.1</v>
      </c>
    </row>
    <row r="6692" spans="1:4" x14ac:dyDescent="0.2">
      <c r="A6692" t="s">
        <v>52</v>
      </c>
      <c r="B6692">
        <v>1.5</v>
      </c>
      <c r="C6692" t="s">
        <v>1634</v>
      </c>
      <c r="D6692">
        <v>0.1</v>
      </c>
    </row>
    <row r="6693" spans="1:4" x14ac:dyDescent="0.2">
      <c r="A6693" t="s">
        <v>52</v>
      </c>
      <c r="B6693">
        <v>3.6</v>
      </c>
      <c r="C6693">
        <v>0.1</v>
      </c>
    </row>
    <row r="6694" spans="1:4" x14ac:dyDescent="0.2">
      <c r="A6694" t="s">
        <v>71</v>
      </c>
      <c r="B6694">
        <v>8.5</v>
      </c>
      <c r="C6694" t="s">
        <v>1658</v>
      </c>
    </row>
    <row r="6695" spans="1:4" x14ac:dyDescent="0.2">
      <c r="A6695" t="s">
        <v>173</v>
      </c>
      <c r="B6695">
        <v>7.7</v>
      </c>
      <c r="C6695">
        <v>0.1</v>
      </c>
    </row>
    <row r="6696" spans="1:4" x14ac:dyDescent="0.2">
      <c r="A6696" t="s">
        <v>228</v>
      </c>
      <c r="B6696">
        <v>2.9</v>
      </c>
      <c r="C6696">
        <v>-0.1</v>
      </c>
    </row>
    <row r="6697" spans="1:4" x14ac:dyDescent="0.2">
      <c r="A6697" t="s">
        <v>228</v>
      </c>
      <c r="B6697">
        <v>0.2</v>
      </c>
      <c r="C6697">
        <v>0.05</v>
      </c>
    </row>
    <row r="6698" spans="1:4" x14ac:dyDescent="0.2">
      <c r="A6698" t="s">
        <v>1843</v>
      </c>
      <c r="B6698">
        <v>1.5</v>
      </c>
      <c r="C6698">
        <f>0.15/-0.05</f>
        <v>-2.9999999999999996</v>
      </c>
    </row>
    <row r="6699" spans="1:4" x14ac:dyDescent="0.2">
      <c r="A6699" t="s">
        <v>57</v>
      </c>
      <c r="B6699" t="s">
        <v>2359</v>
      </c>
    </row>
    <row r="6700" spans="1:4" x14ac:dyDescent="0.2">
      <c r="A6700" t="s">
        <v>57</v>
      </c>
      <c r="B6700">
        <v>19</v>
      </c>
      <c r="C6700" t="s">
        <v>1583</v>
      </c>
    </row>
    <row r="6701" spans="1:4" x14ac:dyDescent="0.2">
      <c r="A6701" t="s">
        <v>57</v>
      </c>
      <c r="B6701">
        <v>45.2</v>
      </c>
      <c r="C6701">
        <v>-0.05</v>
      </c>
    </row>
    <row r="6702" spans="1:4" x14ac:dyDescent="0.2">
      <c r="A6702" t="s">
        <v>70</v>
      </c>
      <c r="B6702">
        <v>2.2999999999999998</v>
      </c>
      <c r="C6702" t="s">
        <v>1584</v>
      </c>
    </row>
    <row r="6703" spans="1:4" x14ac:dyDescent="0.2">
      <c r="A6703" t="s">
        <v>70</v>
      </c>
      <c r="B6703">
        <v>5.0999999999999996</v>
      </c>
      <c r="C6703">
        <v>-0.3</v>
      </c>
    </row>
    <row r="6704" spans="1:4" x14ac:dyDescent="0.2">
      <c r="A6704" t="s">
        <v>70</v>
      </c>
      <c r="B6704">
        <v>8.5</v>
      </c>
      <c r="C6704" t="s">
        <v>1584</v>
      </c>
    </row>
    <row r="6705" spans="1:5" x14ac:dyDescent="0.2">
      <c r="A6705" t="s">
        <v>70</v>
      </c>
      <c r="B6705">
        <v>9</v>
      </c>
      <c r="C6705">
        <v>-0.3</v>
      </c>
    </row>
    <row r="6706" spans="1:5" x14ac:dyDescent="0.2">
      <c r="A6706" t="s">
        <v>70</v>
      </c>
      <c r="B6706">
        <v>37.1</v>
      </c>
      <c r="C6706">
        <v>-0.2</v>
      </c>
    </row>
    <row r="6707" spans="1:5" x14ac:dyDescent="0.2">
      <c r="A6707" t="s">
        <v>460</v>
      </c>
    </row>
    <row r="6708" spans="1:5" x14ac:dyDescent="0.2">
      <c r="A6708" t="s">
        <v>388</v>
      </c>
      <c r="B6708">
        <v>5.8</v>
      </c>
      <c r="C6708">
        <f>0.2/-0.1</f>
        <v>-2</v>
      </c>
    </row>
    <row r="6709" spans="1:5" x14ac:dyDescent="0.2">
      <c r="A6709" t="s">
        <v>197</v>
      </c>
      <c r="B6709" t="s">
        <v>1571</v>
      </c>
      <c r="C6709">
        <v>0.5</v>
      </c>
    </row>
    <row r="6710" spans="1:5" x14ac:dyDescent="0.2">
      <c r="A6710" t="s">
        <v>120</v>
      </c>
      <c r="B6710" t="s">
        <v>1571</v>
      </c>
      <c r="C6710">
        <v>0.1</v>
      </c>
      <c r="D6710" t="s">
        <v>1593</v>
      </c>
      <c r="E6710" t="s">
        <v>1594</v>
      </c>
    </row>
    <row r="6711" spans="1:5" x14ac:dyDescent="0.2">
      <c r="A6711" t="s">
        <v>1575</v>
      </c>
      <c r="B6711" t="s">
        <v>1576</v>
      </c>
      <c r="C6711" t="s">
        <v>1577</v>
      </c>
      <c r="D6711" t="s">
        <v>1578</v>
      </c>
    </row>
    <row r="6712" spans="1:5" x14ac:dyDescent="0.2">
      <c r="A6712" t="s">
        <v>882</v>
      </c>
      <c r="B6712" t="s">
        <v>1579</v>
      </c>
      <c r="C6712" t="s">
        <v>1580</v>
      </c>
    </row>
    <row r="6713" spans="1:5" x14ac:dyDescent="0.2">
      <c r="A6713" t="s">
        <v>1595</v>
      </c>
      <c r="B6713" t="s">
        <v>1596</v>
      </c>
      <c r="C6713" t="s">
        <v>1597</v>
      </c>
    </row>
    <row r="6714" spans="1:5" x14ac:dyDescent="0.2">
      <c r="A6714" t="s">
        <v>1595</v>
      </c>
      <c r="B6714" t="s">
        <v>1598</v>
      </c>
      <c r="C6714" t="s">
        <v>1599</v>
      </c>
      <c r="D6714" t="s">
        <v>1597</v>
      </c>
    </row>
    <row r="6715" spans="1:5" x14ac:dyDescent="0.2">
      <c r="A6715" t="s">
        <v>70</v>
      </c>
      <c r="B6715">
        <v>28</v>
      </c>
      <c r="C6715" t="s">
        <v>1642</v>
      </c>
    </row>
    <row r="6716" spans="1:5" x14ac:dyDescent="0.2">
      <c r="A6716" t="s">
        <v>70</v>
      </c>
      <c r="B6716">
        <v>28.8</v>
      </c>
      <c r="C6716">
        <v>0.2</v>
      </c>
    </row>
    <row r="6717" spans="1:5" x14ac:dyDescent="0.2">
      <c r="A6717" t="s">
        <v>131</v>
      </c>
      <c r="B6717">
        <v>2.2999999999999998</v>
      </c>
      <c r="C6717" t="s">
        <v>1656</v>
      </c>
    </row>
    <row r="6718" spans="1:5" x14ac:dyDescent="0.2">
      <c r="A6718" t="s">
        <v>52</v>
      </c>
      <c r="B6718">
        <v>23.5</v>
      </c>
      <c r="C6718">
        <v>0.15</v>
      </c>
    </row>
    <row r="6719" spans="1:5" x14ac:dyDescent="0.2">
      <c r="A6719" t="s">
        <v>1605</v>
      </c>
      <c r="B6719">
        <v>15</v>
      </c>
      <c r="C6719">
        <v>0.3</v>
      </c>
    </row>
    <row r="6720" spans="1:5" x14ac:dyDescent="0.2">
      <c r="A6720" t="s">
        <v>118</v>
      </c>
      <c r="B6720" t="s">
        <v>1571</v>
      </c>
      <c r="C6720" t="s">
        <v>1655</v>
      </c>
      <c r="D6720">
        <v>6.3</v>
      </c>
    </row>
    <row r="6721" spans="1:3" x14ac:dyDescent="0.2">
      <c r="A6721" t="s">
        <v>114</v>
      </c>
      <c r="B6721">
        <v>4.84</v>
      </c>
      <c r="C6721">
        <v>0.1</v>
      </c>
    </row>
    <row r="6722" spans="1:3" x14ac:dyDescent="0.2">
      <c r="A6722" t="s">
        <v>71</v>
      </c>
      <c r="B6722">
        <v>0.4</v>
      </c>
      <c r="C6722" t="s">
        <v>1583</v>
      </c>
    </row>
    <row r="6723" spans="1:3" x14ac:dyDescent="0.2">
      <c r="A6723" t="s">
        <v>71</v>
      </c>
      <c r="B6723">
        <v>0.2</v>
      </c>
      <c r="C6723" t="s">
        <v>1584</v>
      </c>
    </row>
    <row r="6724" spans="1:3" x14ac:dyDescent="0.2">
      <c r="A6724" t="s">
        <v>70</v>
      </c>
      <c r="B6724">
        <v>5.968</v>
      </c>
      <c r="C6724" t="s">
        <v>1811</v>
      </c>
    </row>
    <row r="6725" spans="1:3" x14ac:dyDescent="0.2">
      <c r="A6725" t="s">
        <v>114</v>
      </c>
      <c r="B6725">
        <v>6.42</v>
      </c>
      <c r="C6725" t="s">
        <v>2360</v>
      </c>
    </row>
    <row r="6726" spans="1:3" x14ac:dyDescent="0.2">
      <c r="A6726" t="s">
        <v>52</v>
      </c>
      <c r="B6726">
        <v>4.84</v>
      </c>
      <c r="C6726">
        <v>0.1</v>
      </c>
    </row>
    <row r="6727" spans="1:3" x14ac:dyDescent="0.2">
      <c r="A6727" t="s">
        <v>71</v>
      </c>
      <c r="B6727">
        <v>0.4</v>
      </c>
      <c r="C6727" t="s">
        <v>1583</v>
      </c>
    </row>
    <row r="6728" spans="1:3" x14ac:dyDescent="0.2">
      <c r="A6728" t="s">
        <v>71</v>
      </c>
      <c r="B6728">
        <v>0.2</v>
      </c>
      <c r="C6728" t="s">
        <v>1584</v>
      </c>
    </row>
    <row r="6729" spans="1:3" x14ac:dyDescent="0.2">
      <c r="A6729" t="s">
        <v>70</v>
      </c>
      <c r="B6729">
        <v>3.968</v>
      </c>
      <c r="C6729" t="s">
        <v>1811</v>
      </c>
    </row>
    <row r="6730" spans="1:3" x14ac:dyDescent="0.2">
      <c r="A6730" t="s">
        <v>114</v>
      </c>
      <c r="B6730">
        <v>6.23</v>
      </c>
      <c r="C6730" t="s">
        <v>2360</v>
      </c>
    </row>
    <row r="6731" spans="1:3" x14ac:dyDescent="0.2">
      <c r="A6731" t="s">
        <v>52</v>
      </c>
      <c r="B6731">
        <v>4.6399999999999997</v>
      </c>
      <c r="C6731">
        <v>0.1</v>
      </c>
    </row>
    <row r="6732" spans="1:3" x14ac:dyDescent="0.2">
      <c r="A6732" t="s">
        <v>71</v>
      </c>
      <c r="B6732">
        <v>0.4</v>
      </c>
      <c r="C6732" t="s">
        <v>1583</v>
      </c>
    </row>
    <row r="6733" spans="1:3" x14ac:dyDescent="0.2">
      <c r="A6733" t="s">
        <v>177</v>
      </c>
      <c r="B6733">
        <v>0.2</v>
      </c>
      <c r="C6733" t="s">
        <v>1584</v>
      </c>
    </row>
    <row r="6734" spans="1:3" x14ac:dyDescent="0.2">
      <c r="A6734" t="s">
        <v>70</v>
      </c>
      <c r="B6734">
        <v>5.968</v>
      </c>
      <c r="C6734" t="s">
        <v>1811</v>
      </c>
    </row>
    <row r="6735" spans="1:3" x14ac:dyDescent="0.2">
      <c r="A6735" t="s">
        <v>114</v>
      </c>
      <c r="B6735">
        <v>6.6</v>
      </c>
      <c r="C6735" t="s">
        <v>2360</v>
      </c>
    </row>
    <row r="6736" spans="1:3" x14ac:dyDescent="0.2">
      <c r="A6736" t="s">
        <v>52</v>
      </c>
      <c r="B6736">
        <v>4.9400000000000004</v>
      </c>
      <c r="C6736">
        <v>0.1</v>
      </c>
    </row>
    <row r="6737" spans="1:4" x14ac:dyDescent="0.2">
      <c r="A6737" t="s">
        <v>71</v>
      </c>
      <c r="B6737">
        <v>0.4</v>
      </c>
      <c r="C6737" t="s">
        <v>1583</v>
      </c>
    </row>
    <row r="6738" spans="1:4" x14ac:dyDescent="0.2">
      <c r="A6738" t="s">
        <v>177</v>
      </c>
      <c r="B6738">
        <v>0.2</v>
      </c>
      <c r="C6738" t="s">
        <v>1584</v>
      </c>
    </row>
    <row r="6739" spans="1:4" x14ac:dyDescent="0.2">
      <c r="A6739" t="s">
        <v>70</v>
      </c>
      <c r="B6739">
        <v>5.968</v>
      </c>
      <c r="C6739" t="s">
        <v>1811</v>
      </c>
    </row>
    <row r="6740" spans="1:4" x14ac:dyDescent="0.2">
      <c r="A6740" t="s">
        <v>114</v>
      </c>
      <c r="B6740">
        <v>5.84</v>
      </c>
      <c r="C6740" t="s">
        <v>2360</v>
      </c>
    </row>
    <row r="6741" spans="1:4" x14ac:dyDescent="0.2">
      <c r="A6741" t="s">
        <v>52</v>
      </c>
      <c r="B6741">
        <v>4.6399999999999997</v>
      </c>
      <c r="C6741">
        <v>0.1</v>
      </c>
    </row>
    <row r="6742" spans="1:4" x14ac:dyDescent="0.2">
      <c r="A6742" t="s">
        <v>1605</v>
      </c>
      <c r="B6742">
        <v>0.4</v>
      </c>
      <c r="C6742" t="s">
        <v>1583</v>
      </c>
    </row>
    <row r="6743" spans="1:4" x14ac:dyDescent="0.2">
      <c r="A6743" t="s">
        <v>1605</v>
      </c>
      <c r="B6743">
        <v>0.2</v>
      </c>
      <c r="C6743" t="s">
        <v>1584</v>
      </c>
    </row>
    <row r="6744" spans="1:4" x14ac:dyDescent="0.2">
      <c r="A6744" t="s">
        <v>70</v>
      </c>
      <c r="B6744">
        <v>3.968</v>
      </c>
      <c r="C6744" t="s">
        <v>1811</v>
      </c>
    </row>
    <row r="6745" spans="1:4" x14ac:dyDescent="0.2">
      <c r="A6745" t="s">
        <v>50</v>
      </c>
      <c r="B6745">
        <v>49</v>
      </c>
      <c r="C6745" t="s">
        <v>1639</v>
      </c>
      <c r="D6745" t="s">
        <v>2107</v>
      </c>
    </row>
    <row r="6746" spans="1:4" x14ac:dyDescent="0.2">
      <c r="A6746" t="s">
        <v>52</v>
      </c>
      <c r="B6746">
        <v>14</v>
      </c>
      <c r="C6746" t="s">
        <v>1634</v>
      </c>
      <c r="D6746" t="s">
        <v>1920</v>
      </c>
    </row>
    <row r="6747" spans="1:4" x14ac:dyDescent="0.2">
      <c r="A6747" t="s">
        <v>52</v>
      </c>
      <c r="B6747" s="10">
        <v>45434</v>
      </c>
      <c r="C6747" t="s">
        <v>1588</v>
      </c>
      <c r="D6747" t="s">
        <v>1920</v>
      </c>
    </row>
    <row r="6748" spans="1:4" x14ac:dyDescent="0.2">
      <c r="A6748" t="s">
        <v>52</v>
      </c>
      <c r="B6748" s="10">
        <v>45413</v>
      </c>
      <c r="C6748" t="s">
        <v>1634</v>
      </c>
      <c r="D6748" t="s">
        <v>1920</v>
      </c>
    </row>
    <row r="6749" spans="1:4" x14ac:dyDescent="0.2">
      <c r="A6749" t="s">
        <v>57</v>
      </c>
      <c r="B6749" s="10">
        <v>45390</v>
      </c>
      <c r="C6749" t="s">
        <v>1588</v>
      </c>
      <c r="D6749">
        <v>0.2</v>
      </c>
    </row>
    <row r="6750" spans="1:4" x14ac:dyDescent="0.2">
      <c r="A6750" t="s">
        <v>57</v>
      </c>
      <c r="B6750">
        <v>25</v>
      </c>
      <c r="C6750" t="s">
        <v>1588</v>
      </c>
      <c r="D6750" t="s">
        <v>1920</v>
      </c>
    </row>
    <row r="6751" spans="1:4" x14ac:dyDescent="0.2">
      <c r="A6751" t="s">
        <v>57</v>
      </c>
      <c r="B6751" s="10">
        <v>45429</v>
      </c>
      <c r="C6751" t="s">
        <v>1634</v>
      </c>
      <c r="D6751" t="s">
        <v>2107</v>
      </c>
    </row>
    <row r="6752" spans="1:4" x14ac:dyDescent="0.2">
      <c r="A6752" t="s">
        <v>207</v>
      </c>
      <c r="B6752" s="10">
        <v>45434</v>
      </c>
      <c r="C6752" t="s">
        <v>1639</v>
      </c>
      <c r="D6752" t="s">
        <v>1920</v>
      </c>
    </row>
    <row r="6753" spans="1:4" x14ac:dyDescent="0.2">
      <c r="A6753" t="s">
        <v>70</v>
      </c>
      <c r="B6753" s="10">
        <v>45466</v>
      </c>
      <c r="C6753" t="s">
        <v>1639</v>
      </c>
      <c r="D6753" t="s">
        <v>1920</v>
      </c>
    </row>
    <row r="6754" spans="1:4" x14ac:dyDescent="0.2">
      <c r="A6754" t="s">
        <v>70</v>
      </c>
      <c r="B6754">
        <v>22</v>
      </c>
      <c r="C6754" t="s">
        <v>1639</v>
      </c>
      <c r="D6754" t="s">
        <v>1920</v>
      </c>
    </row>
    <row r="6755" spans="1:4" x14ac:dyDescent="0.2">
      <c r="A6755" t="s">
        <v>70</v>
      </c>
      <c r="B6755" s="10">
        <v>45463</v>
      </c>
      <c r="C6755" t="s">
        <v>1639</v>
      </c>
      <c r="D6755" t="s">
        <v>1920</v>
      </c>
    </row>
    <row r="6756" spans="1:4" x14ac:dyDescent="0.2">
      <c r="A6756" t="s">
        <v>70</v>
      </c>
      <c r="B6756" s="10">
        <v>45336</v>
      </c>
      <c r="C6756" t="s">
        <v>1639</v>
      </c>
      <c r="D6756" t="s">
        <v>1920</v>
      </c>
    </row>
    <row r="6757" spans="1:4" x14ac:dyDescent="0.2">
      <c r="A6757" t="s">
        <v>70</v>
      </c>
      <c r="B6757" s="10">
        <v>45328</v>
      </c>
      <c r="C6757" t="s">
        <v>1639</v>
      </c>
      <c r="D6757" t="s">
        <v>1920</v>
      </c>
    </row>
    <row r="6758" spans="1:4" x14ac:dyDescent="0.2">
      <c r="A6758" t="s">
        <v>1605</v>
      </c>
      <c r="B6758">
        <v>6</v>
      </c>
      <c r="C6758" t="s">
        <v>1639</v>
      </c>
      <c r="D6758" t="s">
        <v>1920</v>
      </c>
    </row>
    <row r="6759" spans="1:4" x14ac:dyDescent="0.2">
      <c r="A6759" t="s">
        <v>2117</v>
      </c>
      <c r="B6759" s="10">
        <v>45323</v>
      </c>
      <c r="C6759" t="s">
        <v>1639</v>
      </c>
      <c r="D6759" t="s">
        <v>1920</v>
      </c>
    </row>
    <row r="6760" spans="1:4" x14ac:dyDescent="0.2">
      <c r="A6760" t="s">
        <v>2117</v>
      </c>
      <c r="B6760">
        <v>15</v>
      </c>
      <c r="C6760" t="s">
        <v>1639</v>
      </c>
      <c r="D6760" t="s">
        <v>1920</v>
      </c>
    </row>
    <row r="6761" spans="1:4" x14ac:dyDescent="0.2">
      <c r="A6761" t="s">
        <v>1605</v>
      </c>
      <c r="B6761" t="s">
        <v>2361</v>
      </c>
      <c r="C6761" t="s">
        <v>1588</v>
      </c>
      <c r="D6761" t="s">
        <v>2113</v>
      </c>
    </row>
    <row r="6762" spans="1:4" x14ac:dyDescent="0.2">
      <c r="A6762" t="s">
        <v>120</v>
      </c>
      <c r="B6762" t="s">
        <v>1571</v>
      </c>
      <c r="C6762" t="s">
        <v>1920</v>
      </c>
    </row>
    <row r="6763" spans="1:4" x14ac:dyDescent="0.2">
      <c r="A6763" t="s">
        <v>114</v>
      </c>
      <c r="B6763">
        <v>60</v>
      </c>
      <c r="C6763">
        <v>-0.5</v>
      </c>
    </row>
    <row r="6764" spans="1:4" x14ac:dyDescent="0.2">
      <c r="A6764" t="s">
        <v>1595</v>
      </c>
      <c r="B6764" t="s">
        <v>1596</v>
      </c>
      <c r="C6764" t="s">
        <v>1597</v>
      </c>
    </row>
    <row r="6765" spans="1:4" x14ac:dyDescent="0.2">
      <c r="A6765" t="s">
        <v>1595</v>
      </c>
      <c r="B6765" t="s">
        <v>1598</v>
      </c>
      <c r="C6765" t="s">
        <v>1599</v>
      </c>
      <c r="D6765" t="s">
        <v>1597</v>
      </c>
    </row>
    <row r="6766" spans="1:4" x14ac:dyDescent="0.2">
      <c r="A6766" t="s">
        <v>114</v>
      </c>
      <c r="B6766">
        <v>58</v>
      </c>
      <c r="C6766" t="s">
        <v>1584</v>
      </c>
    </row>
    <row r="6767" spans="1:4" x14ac:dyDescent="0.2">
      <c r="A6767" t="s">
        <v>52</v>
      </c>
      <c r="B6767">
        <v>51</v>
      </c>
      <c r="C6767" t="s">
        <v>1732</v>
      </c>
    </row>
    <row r="6768" spans="1:4" x14ac:dyDescent="0.2">
      <c r="A6768" t="s">
        <v>52</v>
      </c>
      <c r="B6768">
        <v>5</v>
      </c>
      <c r="C6768" t="s">
        <v>1583</v>
      </c>
    </row>
    <row r="6769" spans="1:4" x14ac:dyDescent="0.2">
      <c r="A6769" t="s">
        <v>52</v>
      </c>
      <c r="B6769">
        <v>10</v>
      </c>
      <c r="C6769" t="s">
        <v>1585</v>
      </c>
    </row>
    <row r="6770" spans="1:4" x14ac:dyDescent="0.2">
      <c r="A6770" t="s">
        <v>57</v>
      </c>
      <c r="B6770">
        <v>10.039999999999999</v>
      </c>
      <c r="C6770">
        <v>0.03</v>
      </c>
    </row>
    <row r="6771" spans="1:4" x14ac:dyDescent="0.2">
      <c r="A6771" t="s">
        <v>57</v>
      </c>
      <c r="B6771">
        <v>10.199999999999999</v>
      </c>
      <c r="C6771">
        <v>0.1</v>
      </c>
    </row>
    <row r="6772" spans="1:4" x14ac:dyDescent="0.2">
      <c r="A6772" t="s">
        <v>57</v>
      </c>
      <c r="B6772">
        <v>8</v>
      </c>
      <c r="C6772">
        <v>-0.2</v>
      </c>
    </row>
    <row r="6773" spans="1:4" x14ac:dyDescent="0.2">
      <c r="A6773" t="s">
        <v>57</v>
      </c>
      <c r="B6773">
        <v>12</v>
      </c>
      <c r="C6773" t="s">
        <v>1585</v>
      </c>
    </row>
    <row r="6774" spans="1:4" x14ac:dyDescent="0.2">
      <c r="A6774" t="s">
        <v>1745</v>
      </c>
      <c r="B6774">
        <v>9.6</v>
      </c>
      <c r="C6774">
        <v>-0.2</v>
      </c>
    </row>
    <row r="6775" spans="1:4" x14ac:dyDescent="0.2">
      <c r="A6775" t="s">
        <v>469</v>
      </c>
    </row>
    <row r="6776" spans="1:4" x14ac:dyDescent="0.2">
      <c r="A6776" t="s">
        <v>131</v>
      </c>
      <c r="B6776">
        <v>2.2000000000000002</v>
      </c>
      <c r="C6776">
        <v>0.2</v>
      </c>
    </row>
    <row r="6777" spans="1:4" x14ac:dyDescent="0.2">
      <c r="A6777" t="s">
        <v>1595</v>
      </c>
      <c r="B6777" t="s">
        <v>1596</v>
      </c>
      <c r="C6777" t="s">
        <v>1597</v>
      </c>
    </row>
    <row r="6778" spans="1:4" x14ac:dyDescent="0.2">
      <c r="A6778" t="s">
        <v>1595</v>
      </c>
      <c r="B6778" t="s">
        <v>1598</v>
      </c>
      <c r="C6778" t="s">
        <v>1599</v>
      </c>
      <c r="D6778" t="s">
        <v>1597</v>
      </c>
    </row>
    <row r="6779" spans="1:4" x14ac:dyDescent="0.2">
      <c r="A6779" t="s">
        <v>50</v>
      </c>
      <c r="B6779">
        <v>42.4</v>
      </c>
      <c r="C6779" t="s">
        <v>1726</v>
      </c>
    </row>
    <row r="6780" spans="1:4" x14ac:dyDescent="0.2">
      <c r="A6780" t="s">
        <v>52</v>
      </c>
      <c r="B6780">
        <v>11</v>
      </c>
      <c r="C6780">
        <v>-0.5</v>
      </c>
    </row>
    <row r="6781" spans="1:4" x14ac:dyDescent="0.2">
      <c r="A6781" t="s">
        <v>207</v>
      </c>
      <c r="B6781">
        <v>11.2</v>
      </c>
      <c r="C6781">
        <v>-0.2</v>
      </c>
    </row>
    <row r="6782" spans="1:4" x14ac:dyDescent="0.2">
      <c r="A6782" t="s">
        <v>59</v>
      </c>
      <c r="B6782" t="s">
        <v>1671</v>
      </c>
      <c r="C6782" s="10">
        <v>45383</v>
      </c>
    </row>
    <row r="6783" spans="1:4" x14ac:dyDescent="0.2">
      <c r="A6783" t="s">
        <v>57</v>
      </c>
      <c r="B6783">
        <v>16</v>
      </c>
      <c r="C6783">
        <v>-0.5</v>
      </c>
    </row>
    <row r="6784" spans="1:4" x14ac:dyDescent="0.2">
      <c r="A6784" t="s">
        <v>70</v>
      </c>
      <c r="B6784">
        <v>16</v>
      </c>
      <c r="C6784" t="s">
        <v>2265</v>
      </c>
    </row>
    <row r="6785" spans="1:4" x14ac:dyDescent="0.2">
      <c r="A6785" t="s">
        <v>70</v>
      </c>
      <c r="B6785">
        <v>6</v>
      </c>
      <c r="C6785" t="s">
        <v>2362</v>
      </c>
    </row>
    <row r="6786" spans="1:4" x14ac:dyDescent="0.2">
      <c r="A6786" t="s">
        <v>70</v>
      </c>
      <c r="B6786">
        <v>5</v>
      </c>
      <c r="C6786" t="s">
        <v>1606</v>
      </c>
    </row>
    <row r="6787" spans="1:4" x14ac:dyDescent="0.2">
      <c r="A6787" t="s">
        <v>1605</v>
      </c>
      <c r="B6787">
        <v>23</v>
      </c>
      <c r="C6787">
        <v>0.5</v>
      </c>
    </row>
    <row r="6788" spans="1:4" x14ac:dyDescent="0.2">
      <c r="A6788" t="s">
        <v>1605</v>
      </c>
      <c r="B6788">
        <v>38</v>
      </c>
      <c r="C6788">
        <v>0.5</v>
      </c>
    </row>
    <row r="6789" spans="1:4" x14ac:dyDescent="0.2">
      <c r="A6789" t="s">
        <v>2363</v>
      </c>
      <c r="B6789" t="s">
        <v>1588</v>
      </c>
      <c r="C6789" t="s">
        <v>77</v>
      </c>
      <c r="D6789" t="s">
        <v>1894</v>
      </c>
    </row>
    <row r="6790" spans="1:4" x14ac:dyDescent="0.2">
      <c r="A6790" t="s">
        <v>246</v>
      </c>
    </row>
    <row r="6791" spans="1:4" x14ac:dyDescent="0.2">
      <c r="A6791" t="s">
        <v>79</v>
      </c>
    </row>
    <row r="6792" spans="1:4" x14ac:dyDescent="0.2">
      <c r="A6792" t="s">
        <v>207</v>
      </c>
      <c r="B6792">
        <v>5.96</v>
      </c>
      <c r="C6792" t="s">
        <v>1811</v>
      </c>
    </row>
    <row r="6793" spans="1:4" x14ac:dyDescent="0.2">
      <c r="A6793" t="s">
        <v>110</v>
      </c>
      <c r="B6793" t="s">
        <v>1572</v>
      </c>
      <c r="C6793" t="s">
        <v>1573</v>
      </c>
      <c r="D6793" t="s">
        <v>1574</v>
      </c>
    </row>
    <row r="6794" spans="1:4" x14ac:dyDescent="0.2">
      <c r="A6794" t="s">
        <v>882</v>
      </c>
      <c r="B6794" t="s">
        <v>1579</v>
      </c>
      <c r="C6794" t="s">
        <v>1580</v>
      </c>
    </row>
    <row r="6795" spans="1:4" x14ac:dyDescent="0.2">
      <c r="A6795" t="s">
        <v>1575</v>
      </c>
      <c r="B6795" t="s">
        <v>1576</v>
      </c>
      <c r="C6795" t="s">
        <v>1577</v>
      </c>
      <c r="D6795" t="s">
        <v>1578</v>
      </c>
    </row>
    <row r="6796" spans="1:4" x14ac:dyDescent="0.2">
      <c r="A6796" t="s">
        <v>1581</v>
      </c>
      <c r="B6796" t="s">
        <v>1576</v>
      </c>
      <c r="C6796" t="s">
        <v>1577</v>
      </c>
      <c r="D6796" t="s">
        <v>1582</v>
      </c>
    </row>
    <row r="6797" spans="1:4" x14ac:dyDescent="0.2">
      <c r="A6797" t="s">
        <v>1595</v>
      </c>
      <c r="B6797" t="s">
        <v>1596</v>
      </c>
      <c r="C6797" t="s">
        <v>1597</v>
      </c>
    </row>
    <row r="6798" spans="1:4" x14ac:dyDescent="0.2">
      <c r="A6798" t="s">
        <v>1595</v>
      </c>
      <c r="B6798" t="s">
        <v>1598</v>
      </c>
      <c r="C6798" t="s">
        <v>1599</v>
      </c>
      <c r="D6798" t="s">
        <v>1597</v>
      </c>
    </row>
    <row r="6799" spans="1:4" x14ac:dyDescent="0.2">
      <c r="A6799" t="s">
        <v>1595</v>
      </c>
      <c r="B6799" t="s">
        <v>1596</v>
      </c>
      <c r="C6799" t="s">
        <v>1597</v>
      </c>
    </row>
    <row r="6800" spans="1:4" x14ac:dyDescent="0.2">
      <c r="A6800" t="s">
        <v>1595</v>
      </c>
      <c r="B6800" t="s">
        <v>1598</v>
      </c>
      <c r="C6800" t="s">
        <v>1599</v>
      </c>
      <c r="D6800" t="s">
        <v>1597</v>
      </c>
    </row>
    <row r="6801" spans="1:5" x14ac:dyDescent="0.2">
      <c r="A6801" t="s">
        <v>50</v>
      </c>
      <c r="B6801">
        <v>216</v>
      </c>
      <c r="C6801">
        <v>0.6</v>
      </c>
    </row>
    <row r="6802" spans="1:5" x14ac:dyDescent="0.2">
      <c r="A6802" t="s">
        <v>70</v>
      </c>
      <c r="B6802">
        <v>11</v>
      </c>
      <c r="C6802" t="s">
        <v>1661</v>
      </c>
      <c r="D6802" t="s">
        <v>1736</v>
      </c>
    </row>
    <row r="6803" spans="1:5" x14ac:dyDescent="0.2">
      <c r="A6803" t="s">
        <v>1595</v>
      </c>
      <c r="B6803" t="s">
        <v>1596</v>
      </c>
      <c r="C6803" t="s">
        <v>1597</v>
      </c>
    </row>
    <row r="6804" spans="1:5" x14ac:dyDescent="0.2">
      <c r="A6804" t="s">
        <v>1595</v>
      </c>
      <c r="B6804" t="s">
        <v>1598</v>
      </c>
      <c r="C6804" t="s">
        <v>1599</v>
      </c>
      <c r="D6804" t="s">
        <v>1597</v>
      </c>
    </row>
    <row r="6805" spans="1:5" x14ac:dyDescent="0.2">
      <c r="A6805" t="s">
        <v>50</v>
      </c>
      <c r="B6805">
        <v>45</v>
      </c>
      <c r="C6805" t="s">
        <v>1732</v>
      </c>
    </row>
    <row r="6806" spans="1:5" x14ac:dyDescent="0.2">
      <c r="A6806" t="s">
        <v>52</v>
      </c>
      <c r="B6806">
        <v>28</v>
      </c>
      <c r="C6806" t="s">
        <v>1585</v>
      </c>
    </row>
    <row r="6807" spans="1:5" x14ac:dyDescent="0.2">
      <c r="A6807" t="s">
        <v>52</v>
      </c>
      <c r="B6807">
        <v>7</v>
      </c>
      <c r="C6807">
        <v>-0.1</v>
      </c>
    </row>
    <row r="6808" spans="1:5" x14ac:dyDescent="0.2">
      <c r="A6808" t="s">
        <v>52</v>
      </c>
      <c r="B6808">
        <v>31.08</v>
      </c>
      <c r="C6808" t="s">
        <v>1609</v>
      </c>
    </row>
    <row r="6809" spans="1:5" x14ac:dyDescent="0.2">
      <c r="A6809" t="s">
        <v>57</v>
      </c>
      <c r="B6809">
        <v>5</v>
      </c>
      <c r="C6809">
        <f>0.02/0.008</f>
        <v>2.5</v>
      </c>
    </row>
    <row r="6810" spans="1:5" x14ac:dyDescent="0.2">
      <c r="A6810" t="s">
        <v>57</v>
      </c>
      <c r="B6810">
        <v>9</v>
      </c>
      <c r="C6810">
        <v>-0.15</v>
      </c>
    </row>
    <row r="6811" spans="1:5" x14ac:dyDescent="0.2">
      <c r="A6811" t="s">
        <v>1745</v>
      </c>
      <c r="B6811">
        <v>5.7</v>
      </c>
      <c r="C6811" t="s">
        <v>1584</v>
      </c>
    </row>
    <row r="6812" spans="1:5" x14ac:dyDescent="0.2">
      <c r="A6812" t="s">
        <v>120</v>
      </c>
      <c r="B6812" t="s">
        <v>1571</v>
      </c>
      <c r="C6812">
        <v>0.03</v>
      </c>
      <c r="D6812" t="s">
        <v>1593</v>
      </c>
      <c r="E6812" t="s">
        <v>1594</v>
      </c>
    </row>
    <row r="6813" spans="1:5" x14ac:dyDescent="0.2">
      <c r="A6813" t="s">
        <v>118</v>
      </c>
      <c r="B6813" t="s">
        <v>1571</v>
      </c>
      <c r="C6813" t="s">
        <v>1655</v>
      </c>
      <c r="D6813">
        <v>6.3</v>
      </c>
    </row>
    <row r="6814" spans="1:5" x14ac:dyDescent="0.2">
      <c r="A6814" t="s">
        <v>50</v>
      </c>
      <c r="B6814">
        <v>53</v>
      </c>
      <c r="C6814" t="s">
        <v>1726</v>
      </c>
    </row>
    <row r="6815" spans="1:5" x14ac:dyDescent="0.2">
      <c r="A6815" t="s">
        <v>207</v>
      </c>
      <c r="B6815">
        <v>18.5</v>
      </c>
      <c r="C6815" t="s">
        <v>1604</v>
      </c>
    </row>
    <row r="6816" spans="1:5" x14ac:dyDescent="0.2">
      <c r="A6816" t="s">
        <v>57</v>
      </c>
      <c r="B6816">
        <v>18</v>
      </c>
      <c r="C6816" t="s">
        <v>1604</v>
      </c>
    </row>
    <row r="6817" spans="1:4" x14ac:dyDescent="0.2">
      <c r="A6817" t="s">
        <v>57</v>
      </c>
      <c r="B6817">
        <v>19.7</v>
      </c>
      <c r="C6817">
        <v>-0.1</v>
      </c>
    </row>
    <row r="6818" spans="1:4" x14ac:dyDescent="0.2">
      <c r="A6818" t="s">
        <v>70</v>
      </c>
      <c r="B6818">
        <v>14.4</v>
      </c>
      <c r="C6818" t="s">
        <v>1604</v>
      </c>
    </row>
    <row r="6819" spans="1:4" x14ac:dyDescent="0.2">
      <c r="A6819" t="s">
        <v>70</v>
      </c>
      <c r="B6819">
        <v>3</v>
      </c>
      <c r="C6819" t="s">
        <v>1606</v>
      </c>
    </row>
    <row r="6820" spans="1:4" x14ac:dyDescent="0.2">
      <c r="A6820" t="s">
        <v>1605</v>
      </c>
      <c r="B6820">
        <v>50</v>
      </c>
      <c r="C6820" t="s">
        <v>1726</v>
      </c>
    </row>
    <row r="6821" spans="1:4" x14ac:dyDescent="0.2">
      <c r="A6821" t="s">
        <v>52</v>
      </c>
      <c r="B6821">
        <v>13</v>
      </c>
      <c r="C6821" t="s">
        <v>1604</v>
      </c>
    </row>
    <row r="6822" spans="1:4" x14ac:dyDescent="0.2">
      <c r="A6822" t="s">
        <v>52</v>
      </c>
      <c r="B6822">
        <v>30.85</v>
      </c>
      <c r="C6822" t="s">
        <v>1870</v>
      </c>
    </row>
    <row r="6823" spans="1:4" x14ac:dyDescent="0.2">
      <c r="A6823" t="s">
        <v>140</v>
      </c>
      <c r="B6823">
        <v>19.45</v>
      </c>
      <c r="C6823" t="s">
        <v>1613</v>
      </c>
    </row>
    <row r="6824" spans="1:4" x14ac:dyDescent="0.2">
      <c r="A6824" t="s">
        <v>259</v>
      </c>
      <c r="B6824" t="s">
        <v>1655</v>
      </c>
      <c r="C6824">
        <v>6</v>
      </c>
    </row>
    <row r="6825" spans="1:4" x14ac:dyDescent="0.2">
      <c r="A6825" t="s">
        <v>173</v>
      </c>
      <c r="B6825">
        <v>35.5</v>
      </c>
      <c r="C6825" t="s">
        <v>1726</v>
      </c>
    </row>
    <row r="6826" spans="1:4" x14ac:dyDescent="0.2">
      <c r="A6826" t="s">
        <v>70</v>
      </c>
      <c r="B6826">
        <v>1</v>
      </c>
      <c r="C6826" t="s">
        <v>1606</v>
      </c>
    </row>
    <row r="6827" spans="1:4" x14ac:dyDescent="0.2">
      <c r="A6827" t="s">
        <v>79</v>
      </c>
      <c r="B6827" t="s">
        <v>70</v>
      </c>
      <c r="C6827">
        <v>1</v>
      </c>
    </row>
    <row r="6828" spans="1:4" x14ac:dyDescent="0.2">
      <c r="A6828" t="s">
        <v>177</v>
      </c>
      <c r="B6828">
        <v>2</v>
      </c>
      <c r="C6828" t="s">
        <v>1634</v>
      </c>
      <c r="D6828">
        <v>0.1</v>
      </c>
    </row>
    <row r="6829" spans="1:4" x14ac:dyDescent="0.2">
      <c r="A6829" t="s">
        <v>1595</v>
      </c>
      <c r="B6829" t="s">
        <v>1596</v>
      </c>
      <c r="C6829" t="s">
        <v>1597</v>
      </c>
    </row>
    <row r="6830" spans="1:4" x14ac:dyDescent="0.2">
      <c r="A6830" t="s">
        <v>1595</v>
      </c>
      <c r="B6830" t="s">
        <v>1598</v>
      </c>
      <c r="C6830" t="s">
        <v>1599</v>
      </c>
      <c r="D6830" t="s">
        <v>1597</v>
      </c>
    </row>
    <row r="6831" spans="1:4" x14ac:dyDescent="0.2">
      <c r="A6831" t="s">
        <v>52</v>
      </c>
      <c r="B6831">
        <v>14.4</v>
      </c>
      <c r="C6831">
        <f>0.15/-0.2</f>
        <v>-0.74999999999999989</v>
      </c>
    </row>
    <row r="6832" spans="1:4" x14ac:dyDescent="0.2">
      <c r="A6832" t="s">
        <v>52</v>
      </c>
      <c r="B6832">
        <v>16</v>
      </c>
      <c r="C6832">
        <v>0.6</v>
      </c>
      <c r="D6832" t="s">
        <v>1604</v>
      </c>
    </row>
    <row r="6833" spans="1:6" x14ac:dyDescent="0.2">
      <c r="A6833" t="s">
        <v>52</v>
      </c>
      <c r="B6833">
        <v>5.0999999999999996</v>
      </c>
      <c r="C6833">
        <f>0.05/-0.1</f>
        <v>-0.5</v>
      </c>
    </row>
    <row r="6834" spans="1:6" x14ac:dyDescent="0.2">
      <c r="A6834" t="s">
        <v>52</v>
      </c>
      <c r="B6834">
        <v>3.8</v>
      </c>
      <c r="C6834">
        <v>0.5</v>
      </c>
    </row>
    <row r="6835" spans="1:6" x14ac:dyDescent="0.2">
      <c r="A6835" t="s">
        <v>1744</v>
      </c>
      <c r="B6835">
        <v>9.9749999999999996</v>
      </c>
      <c r="C6835">
        <v>-2.5000000000000001E-2</v>
      </c>
    </row>
    <row r="6836" spans="1:6" x14ac:dyDescent="0.2">
      <c r="A6836" t="s">
        <v>57</v>
      </c>
      <c r="B6836">
        <v>8</v>
      </c>
      <c r="C6836">
        <f>0.15/-0.2</f>
        <v>-0.74999999999999989</v>
      </c>
    </row>
    <row r="6837" spans="1:6" x14ac:dyDescent="0.2">
      <c r="A6837" t="s">
        <v>59</v>
      </c>
      <c r="B6837" t="s">
        <v>2364</v>
      </c>
      <c r="C6837" t="s">
        <v>1588</v>
      </c>
      <c r="D6837" t="s">
        <v>1917</v>
      </c>
      <c r="E6837" t="s">
        <v>1620</v>
      </c>
      <c r="F6837" t="s">
        <v>1589</v>
      </c>
    </row>
    <row r="6838" spans="1:6" x14ac:dyDescent="0.2">
      <c r="A6838" t="s">
        <v>1595</v>
      </c>
      <c r="B6838" t="s">
        <v>1596</v>
      </c>
      <c r="C6838" t="s">
        <v>1597</v>
      </c>
    </row>
    <row r="6839" spans="1:6" x14ac:dyDescent="0.2">
      <c r="A6839" t="s">
        <v>1595</v>
      </c>
      <c r="B6839" t="s">
        <v>1598</v>
      </c>
      <c r="C6839" t="s">
        <v>1599</v>
      </c>
      <c r="D6839" t="s">
        <v>1597</v>
      </c>
    </row>
    <row r="6840" spans="1:6" x14ac:dyDescent="0.2">
      <c r="A6840" t="s">
        <v>50</v>
      </c>
      <c r="B6840">
        <v>85.05</v>
      </c>
      <c r="C6840">
        <v>0.15</v>
      </c>
    </row>
    <row r="6841" spans="1:6" x14ac:dyDescent="0.2">
      <c r="A6841" t="s">
        <v>131</v>
      </c>
      <c r="B6841">
        <v>6.5</v>
      </c>
      <c r="C6841" t="s">
        <v>1604</v>
      </c>
    </row>
    <row r="6842" spans="1:6" x14ac:dyDescent="0.2">
      <c r="A6842" t="s">
        <v>131</v>
      </c>
      <c r="B6842">
        <v>4</v>
      </c>
      <c r="C6842" t="s">
        <v>1606</v>
      </c>
    </row>
    <row r="6843" spans="1:6" x14ac:dyDescent="0.2">
      <c r="A6843" t="s">
        <v>207</v>
      </c>
      <c r="B6843">
        <v>15</v>
      </c>
      <c r="C6843">
        <v>-0.3</v>
      </c>
    </row>
    <row r="6844" spans="1:6" x14ac:dyDescent="0.2">
      <c r="A6844" t="s">
        <v>1605</v>
      </c>
      <c r="B6844">
        <v>4</v>
      </c>
      <c r="C6844" t="s">
        <v>1606</v>
      </c>
    </row>
    <row r="6845" spans="1:6" x14ac:dyDescent="0.2">
      <c r="A6845" t="s">
        <v>70</v>
      </c>
      <c r="B6845">
        <v>10</v>
      </c>
      <c r="C6845" t="s">
        <v>1978</v>
      </c>
    </row>
    <row r="6846" spans="1:6" x14ac:dyDescent="0.2">
      <c r="A6846" t="s">
        <v>70</v>
      </c>
      <c r="B6846">
        <v>7.8</v>
      </c>
      <c r="C6846">
        <v>0.1</v>
      </c>
      <c r="D6846" t="s">
        <v>1620</v>
      </c>
      <c r="E6846">
        <v>-0.2</v>
      </c>
    </row>
    <row r="6847" spans="1:6" x14ac:dyDescent="0.2">
      <c r="A6847" t="s">
        <v>1605</v>
      </c>
      <c r="B6847" t="s">
        <v>1922</v>
      </c>
      <c r="C6847">
        <v>40</v>
      </c>
    </row>
    <row r="6848" spans="1:6" x14ac:dyDescent="0.2">
      <c r="A6848" t="s">
        <v>72</v>
      </c>
      <c r="B6848">
        <v>1</v>
      </c>
      <c r="C6848" t="s">
        <v>1617</v>
      </c>
    </row>
    <row r="6849" spans="1:6" x14ac:dyDescent="0.2">
      <c r="A6849" t="s">
        <v>72</v>
      </c>
      <c r="B6849">
        <v>1</v>
      </c>
      <c r="C6849">
        <v>0.5</v>
      </c>
    </row>
    <row r="6850" spans="1:6" x14ac:dyDescent="0.2">
      <c r="A6850" t="s">
        <v>177</v>
      </c>
      <c r="B6850">
        <v>1</v>
      </c>
      <c r="C6850" t="s">
        <v>1606</v>
      </c>
      <c r="D6850" t="s">
        <v>2365</v>
      </c>
    </row>
    <row r="6851" spans="1:6" x14ac:dyDescent="0.2">
      <c r="A6851" t="s">
        <v>120</v>
      </c>
      <c r="B6851" t="s">
        <v>1813</v>
      </c>
      <c r="C6851" t="s">
        <v>1822</v>
      </c>
      <c r="D6851" t="s">
        <v>1814</v>
      </c>
    </row>
    <row r="6852" spans="1:6" x14ac:dyDescent="0.2">
      <c r="A6852" t="s">
        <v>120</v>
      </c>
      <c r="B6852" t="s">
        <v>1813</v>
      </c>
      <c r="C6852" t="s">
        <v>1775</v>
      </c>
      <c r="D6852" t="s">
        <v>1814</v>
      </c>
    </row>
    <row r="6853" spans="1:6" x14ac:dyDescent="0.2">
      <c r="A6853" t="s">
        <v>57</v>
      </c>
      <c r="B6853">
        <v>16.149999999999999</v>
      </c>
      <c r="C6853">
        <f>0.03/-0.02</f>
        <v>-1.5</v>
      </c>
    </row>
    <row r="6854" spans="1:6" x14ac:dyDescent="0.2">
      <c r="A6854" t="s">
        <v>118</v>
      </c>
      <c r="B6854" t="s">
        <v>1655</v>
      </c>
      <c r="C6854">
        <v>16</v>
      </c>
      <c r="D6854" t="s">
        <v>1620</v>
      </c>
      <c r="E6854" t="s">
        <v>1655</v>
      </c>
      <c r="F6854">
        <v>25</v>
      </c>
    </row>
    <row r="6855" spans="1:6" x14ac:dyDescent="0.2">
      <c r="A6855" t="s">
        <v>110</v>
      </c>
    </row>
    <row r="6856" spans="1:6" x14ac:dyDescent="0.2">
      <c r="A6856" t="s">
        <v>169</v>
      </c>
    </row>
    <row r="6857" spans="1:6" x14ac:dyDescent="0.2">
      <c r="A6857" t="s">
        <v>2366</v>
      </c>
      <c r="B6857" t="s">
        <v>1661</v>
      </c>
      <c r="C6857" t="s">
        <v>1728</v>
      </c>
    </row>
    <row r="6858" spans="1:6" x14ac:dyDescent="0.2">
      <c r="A6858" t="s">
        <v>173</v>
      </c>
      <c r="B6858">
        <v>25.5</v>
      </c>
      <c r="C6858">
        <v>0.3</v>
      </c>
    </row>
    <row r="6859" spans="1:6" x14ac:dyDescent="0.2">
      <c r="A6859" t="s">
        <v>173</v>
      </c>
      <c r="B6859">
        <v>30</v>
      </c>
      <c r="C6859" t="s">
        <v>1604</v>
      </c>
    </row>
    <row r="6860" spans="1:6" x14ac:dyDescent="0.2">
      <c r="A6860" t="s">
        <v>70</v>
      </c>
      <c r="B6860">
        <v>3</v>
      </c>
      <c r="C6860" t="s">
        <v>1584</v>
      </c>
    </row>
    <row r="6861" spans="1:6" x14ac:dyDescent="0.2">
      <c r="A6861" t="s">
        <v>118</v>
      </c>
      <c r="B6861" t="s">
        <v>1571</v>
      </c>
      <c r="C6861" t="s">
        <v>1655</v>
      </c>
      <c r="D6861">
        <v>4</v>
      </c>
    </row>
    <row r="6862" spans="1:6" x14ac:dyDescent="0.2">
      <c r="A6862" t="s">
        <v>1595</v>
      </c>
      <c r="B6862" t="s">
        <v>1596</v>
      </c>
      <c r="C6862" t="s">
        <v>1597</v>
      </c>
    </row>
    <row r="6863" spans="1:6" x14ac:dyDescent="0.2">
      <c r="A6863" t="s">
        <v>1595</v>
      </c>
      <c r="B6863" t="s">
        <v>1598</v>
      </c>
      <c r="C6863" t="s">
        <v>1599</v>
      </c>
      <c r="D6863" t="s">
        <v>1597</v>
      </c>
    </row>
    <row r="6864" spans="1:6" x14ac:dyDescent="0.2">
      <c r="A6864" t="s">
        <v>50</v>
      </c>
      <c r="B6864">
        <v>60</v>
      </c>
      <c r="C6864" t="s">
        <v>1634</v>
      </c>
      <c r="D6864">
        <v>0.3</v>
      </c>
    </row>
    <row r="6865" spans="1:4" x14ac:dyDescent="0.2">
      <c r="A6865" t="s">
        <v>52</v>
      </c>
      <c r="B6865">
        <v>8</v>
      </c>
      <c r="C6865" t="s">
        <v>1634</v>
      </c>
      <c r="D6865">
        <v>0.2</v>
      </c>
    </row>
    <row r="6866" spans="1:4" x14ac:dyDescent="0.2">
      <c r="A6866" t="s">
        <v>173</v>
      </c>
      <c r="B6866">
        <v>25.5</v>
      </c>
      <c r="C6866" t="s">
        <v>1639</v>
      </c>
      <c r="D6866">
        <v>0.3</v>
      </c>
    </row>
    <row r="6867" spans="1:4" x14ac:dyDescent="0.2">
      <c r="A6867" t="s">
        <v>173</v>
      </c>
      <c r="B6867">
        <v>30</v>
      </c>
      <c r="C6867" t="s">
        <v>1634</v>
      </c>
      <c r="D6867">
        <v>0.2</v>
      </c>
    </row>
    <row r="6868" spans="1:4" x14ac:dyDescent="0.2">
      <c r="A6868" t="s">
        <v>52</v>
      </c>
      <c r="B6868">
        <v>34</v>
      </c>
      <c r="C6868" t="s">
        <v>1588</v>
      </c>
      <c r="D6868">
        <v>0.2</v>
      </c>
    </row>
    <row r="6869" spans="1:4" x14ac:dyDescent="0.2">
      <c r="A6869" t="s">
        <v>1605</v>
      </c>
      <c r="B6869">
        <v>49.5</v>
      </c>
      <c r="C6869" t="s">
        <v>1634</v>
      </c>
      <c r="D6869">
        <v>0.3</v>
      </c>
    </row>
    <row r="6870" spans="1:4" x14ac:dyDescent="0.2">
      <c r="A6870" t="s">
        <v>1605</v>
      </c>
      <c r="B6870">
        <v>57</v>
      </c>
      <c r="C6870" t="s">
        <v>1634</v>
      </c>
      <c r="D6870">
        <v>0.3</v>
      </c>
    </row>
    <row r="6871" spans="1:4" x14ac:dyDescent="0.2">
      <c r="A6871" t="s">
        <v>57</v>
      </c>
      <c r="B6871">
        <v>24</v>
      </c>
      <c r="C6871" t="s">
        <v>1634</v>
      </c>
      <c r="D6871">
        <v>0.2</v>
      </c>
    </row>
    <row r="6872" spans="1:4" x14ac:dyDescent="0.2">
      <c r="A6872" t="s">
        <v>57</v>
      </c>
      <c r="B6872">
        <v>23.5</v>
      </c>
      <c r="C6872" t="s">
        <v>1634</v>
      </c>
      <c r="D6872">
        <v>0.15</v>
      </c>
    </row>
    <row r="6873" spans="1:4" x14ac:dyDescent="0.2">
      <c r="A6873" t="s">
        <v>57</v>
      </c>
      <c r="B6873">
        <v>36.299999999999997</v>
      </c>
      <c r="C6873" t="s">
        <v>1588</v>
      </c>
      <c r="D6873">
        <v>0.3</v>
      </c>
    </row>
    <row r="6874" spans="1:4" x14ac:dyDescent="0.2">
      <c r="A6874" t="s">
        <v>57</v>
      </c>
      <c r="B6874">
        <v>25</v>
      </c>
      <c r="C6874" t="s">
        <v>1639</v>
      </c>
      <c r="D6874">
        <v>0.2</v>
      </c>
    </row>
    <row r="6875" spans="1:4" x14ac:dyDescent="0.2">
      <c r="A6875" t="s">
        <v>70</v>
      </c>
      <c r="B6875">
        <v>19.5</v>
      </c>
      <c r="C6875" t="s">
        <v>1661</v>
      </c>
      <c r="D6875">
        <v>2.1000000000000001E-2</v>
      </c>
    </row>
    <row r="6876" spans="1:4" x14ac:dyDescent="0.2">
      <c r="A6876" t="s">
        <v>70</v>
      </c>
      <c r="B6876">
        <v>14.5</v>
      </c>
      <c r="C6876" t="s">
        <v>1634</v>
      </c>
      <c r="D6876">
        <v>0.2</v>
      </c>
    </row>
    <row r="6877" spans="1:4" x14ac:dyDescent="0.2">
      <c r="A6877" t="s">
        <v>70</v>
      </c>
      <c r="B6877">
        <v>3</v>
      </c>
      <c r="C6877" t="s">
        <v>1634</v>
      </c>
      <c r="D6877">
        <v>0.1</v>
      </c>
    </row>
    <row r="6878" spans="1:4" x14ac:dyDescent="0.2">
      <c r="A6878" t="s">
        <v>207</v>
      </c>
      <c r="B6878">
        <v>20.2</v>
      </c>
      <c r="C6878" t="s">
        <v>1639</v>
      </c>
      <c r="D6878">
        <v>0.3</v>
      </c>
    </row>
    <row r="6879" spans="1:4" x14ac:dyDescent="0.2">
      <c r="A6879" t="s">
        <v>59</v>
      </c>
      <c r="B6879" t="s">
        <v>2367</v>
      </c>
    </row>
    <row r="6880" spans="1:4" x14ac:dyDescent="0.2">
      <c r="A6880" t="s">
        <v>2368</v>
      </c>
      <c r="B6880" t="s">
        <v>2369</v>
      </c>
    </row>
    <row r="6881" spans="1:4" x14ac:dyDescent="0.2">
      <c r="A6881" t="s">
        <v>72</v>
      </c>
      <c r="B6881">
        <v>0.5</v>
      </c>
      <c r="C6881" t="s">
        <v>1634</v>
      </c>
      <c r="D6881">
        <v>0.2</v>
      </c>
    </row>
    <row r="6882" spans="1:4" x14ac:dyDescent="0.2">
      <c r="A6882" t="s">
        <v>644</v>
      </c>
      <c r="B6882" t="s">
        <v>1655</v>
      </c>
      <c r="C6882">
        <v>4</v>
      </c>
    </row>
    <row r="6883" spans="1:4" x14ac:dyDescent="0.2">
      <c r="A6883" t="s">
        <v>644</v>
      </c>
      <c r="B6883" t="s">
        <v>1655</v>
      </c>
      <c r="C6883">
        <v>10</v>
      </c>
    </row>
    <row r="6884" spans="1:4" x14ac:dyDescent="0.2">
      <c r="A6884" t="s">
        <v>480</v>
      </c>
    </row>
    <row r="6885" spans="1:4" x14ac:dyDescent="0.2">
      <c r="A6885" t="s">
        <v>1592</v>
      </c>
      <c r="B6885">
        <v>23</v>
      </c>
      <c r="C6885" t="s">
        <v>1634</v>
      </c>
      <c r="D6885">
        <v>0.2</v>
      </c>
    </row>
    <row r="6886" spans="1:4" x14ac:dyDescent="0.2">
      <c r="A6886" t="s">
        <v>1651</v>
      </c>
      <c r="B6886">
        <v>0.1</v>
      </c>
      <c r="C6886" t="s">
        <v>1593</v>
      </c>
      <c r="D6886" t="s">
        <v>1594</v>
      </c>
    </row>
    <row r="6887" spans="1:4" x14ac:dyDescent="0.2">
      <c r="A6887" t="s">
        <v>246</v>
      </c>
    </row>
    <row r="6888" spans="1:4" x14ac:dyDescent="0.2">
      <c r="A6888" t="s">
        <v>246</v>
      </c>
    </row>
    <row r="6889" spans="1:4" x14ac:dyDescent="0.2">
      <c r="A6889" t="s">
        <v>246</v>
      </c>
    </row>
    <row r="6890" spans="1:4" x14ac:dyDescent="0.2">
      <c r="A6890" t="s">
        <v>59</v>
      </c>
      <c r="B6890" t="s">
        <v>2370</v>
      </c>
      <c r="C6890" t="s">
        <v>1123</v>
      </c>
      <c r="D6890">
        <v>1.5</v>
      </c>
    </row>
    <row r="6891" spans="1:4" x14ac:dyDescent="0.2">
      <c r="A6891" t="s">
        <v>1595</v>
      </c>
      <c r="B6891" t="s">
        <v>1596</v>
      </c>
      <c r="C6891" t="s">
        <v>1597</v>
      </c>
    </row>
    <row r="6892" spans="1:4" x14ac:dyDescent="0.2">
      <c r="A6892" t="s">
        <v>1595</v>
      </c>
      <c r="B6892" t="s">
        <v>1598</v>
      </c>
      <c r="C6892" t="s">
        <v>1599</v>
      </c>
      <c r="D6892" t="s">
        <v>1597</v>
      </c>
    </row>
    <row r="6893" spans="1:4" x14ac:dyDescent="0.2">
      <c r="A6893" t="s">
        <v>50</v>
      </c>
      <c r="B6893">
        <v>309.8</v>
      </c>
      <c r="C6893" t="s">
        <v>1604</v>
      </c>
    </row>
    <row r="6894" spans="1:4" x14ac:dyDescent="0.2">
      <c r="A6894" t="s">
        <v>2371</v>
      </c>
      <c r="B6894">
        <v>46.47</v>
      </c>
      <c r="C6894" t="s">
        <v>1585</v>
      </c>
    </row>
    <row r="6895" spans="1:4" x14ac:dyDescent="0.2">
      <c r="A6895" t="s">
        <v>2371</v>
      </c>
      <c r="B6895">
        <v>146.4</v>
      </c>
      <c r="C6895" t="s">
        <v>1585</v>
      </c>
    </row>
    <row r="6896" spans="1:4" x14ac:dyDescent="0.2">
      <c r="A6896" t="s">
        <v>2371</v>
      </c>
      <c r="B6896">
        <v>246.33</v>
      </c>
      <c r="C6896" t="s">
        <v>1585</v>
      </c>
    </row>
    <row r="6897" spans="1:6" x14ac:dyDescent="0.2">
      <c r="A6897" t="s">
        <v>2372</v>
      </c>
      <c r="B6897" t="s">
        <v>1644</v>
      </c>
      <c r="C6897">
        <v>14.8</v>
      </c>
      <c r="D6897">
        <v>-0.15</v>
      </c>
    </row>
    <row r="6898" spans="1:6" x14ac:dyDescent="0.2">
      <c r="A6898" t="s">
        <v>55</v>
      </c>
      <c r="B6898">
        <v>8.5</v>
      </c>
      <c r="C6898" t="s">
        <v>1966</v>
      </c>
    </row>
    <row r="6899" spans="1:6" x14ac:dyDescent="0.2">
      <c r="A6899" t="s">
        <v>59</v>
      </c>
      <c r="B6899" t="s">
        <v>1734</v>
      </c>
      <c r="C6899" t="s">
        <v>1123</v>
      </c>
      <c r="D6899">
        <v>1</v>
      </c>
      <c r="E6899" t="s">
        <v>1808</v>
      </c>
    </row>
    <row r="6900" spans="1:6" x14ac:dyDescent="0.2">
      <c r="A6900" t="s">
        <v>50</v>
      </c>
      <c r="B6900">
        <v>309.8</v>
      </c>
      <c r="C6900" t="s">
        <v>1585</v>
      </c>
    </row>
    <row r="6901" spans="1:6" x14ac:dyDescent="0.2">
      <c r="A6901" t="s">
        <v>52</v>
      </c>
      <c r="B6901">
        <v>94.43</v>
      </c>
      <c r="C6901" t="s">
        <v>1585</v>
      </c>
    </row>
    <row r="6902" spans="1:6" x14ac:dyDescent="0.2">
      <c r="A6902" t="s">
        <v>52</v>
      </c>
      <c r="B6902">
        <v>194.36</v>
      </c>
      <c r="C6902" t="s">
        <v>1585</v>
      </c>
    </row>
    <row r="6903" spans="1:6" x14ac:dyDescent="0.2">
      <c r="A6903" t="s">
        <v>52</v>
      </c>
      <c r="B6903">
        <v>294.3</v>
      </c>
      <c r="C6903" t="s">
        <v>1585</v>
      </c>
    </row>
    <row r="6904" spans="1:6" x14ac:dyDescent="0.2">
      <c r="A6904" t="s">
        <v>207</v>
      </c>
      <c r="B6904">
        <v>14.8</v>
      </c>
      <c r="C6904">
        <v>-0.15</v>
      </c>
    </row>
    <row r="6905" spans="1:6" x14ac:dyDescent="0.2">
      <c r="A6905" t="s">
        <v>59</v>
      </c>
      <c r="B6905" t="s">
        <v>1734</v>
      </c>
      <c r="C6905" t="s">
        <v>1123</v>
      </c>
      <c r="D6905">
        <v>1</v>
      </c>
      <c r="E6905" t="s">
        <v>1588</v>
      </c>
      <c r="F6905" t="s">
        <v>1808</v>
      </c>
    </row>
    <row r="6906" spans="1:6" x14ac:dyDescent="0.2">
      <c r="A6906" t="s">
        <v>55</v>
      </c>
      <c r="B6906">
        <v>8.5</v>
      </c>
      <c r="C6906" t="s">
        <v>1966</v>
      </c>
    </row>
    <row r="6907" spans="1:6" x14ac:dyDescent="0.2">
      <c r="A6907" t="s">
        <v>50</v>
      </c>
      <c r="B6907">
        <v>321.8</v>
      </c>
      <c r="C6907" t="s">
        <v>1585</v>
      </c>
    </row>
    <row r="6908" spans="1:6" x14ac:dyDescent="0.2">
      <c r="A6908" t="s">
        <v>52</v>
      </c>
      <c r="B6908">
        <v>37.479999999999997</v>
      </c>
      <c r="C6908" t="s">
        <v>1585</v>
      </c>
    </row>
    <row r="6909" spans="1:6" x14ac:dyDescent="0.2">
      <c r="A6909" t="s">
        <v>52</v>
      </c>
      <c r="B6909">
        <v>137.41</v>
      </c>
      <c r="C6909" t="s">
        <v>1585</v>
      </c>
    </row>
    <row r="6910" spans="1:6" x14ac:dyDescent="0.2">
      <c r="A6910" t="s">
        <v>52</v>
      </c>
      <c r="B6910">
        <v>237.33</v>
      </c>
      <c r="C6910" t="s">
        <v>1585</v>
      </c>
    </row>
    <row r="6911" spans="1:6" x14ac:dyDescent="0.2">
      <c r="A6911" t="s">
        <v>207</v>
      </c>
      <c r="B6911">
        <v>14.8</v>
      </c>
      <c r="C6911">
        <v>-0.15</v>
      </c>
    </row>
    <row r="6912" spans="1:6" x14ac:dyDescent="0.2">
      <c r="A6912" t="s">
        <v>59</v>
      </c>
      <c r="B6912" t="s">
        <v>1734</v>
      </c>
      <c r="C6912" t="s">
        <v>1123</v>
      </c>
      <c r="D6912">
        <v>1</v>
      </c>
      <c r="E6912" t="s">
        <v>1588</v>
      </c>
      <c r="F6912" t="s">
        <v>1808</v>
      </c>
    </row>
    <row r="6913" spans="1:6" x14ac:dyDescent="0.2">
      <c r="A6913" t="s">
        <v>55</v>
      </c>
      <c r="B6913">
        <v>8.5</v>
      </c>
      <c r="C6913" t="s">
        <v>1966</v>
      </c>
    </row>
    <row r="6914" spans="1:6" x14ac:dyDescent="0.2">
      <c r="A6914" t="s">
        <v>50</v>
      </c>
      <c r="B6914">
        <v>321.8</v>
      </c>
      <c r="C6914" t="s">
        <v>1585</v>
      </c>
    </row>
    <row r="6915" spans="1:6" x14ac:dyDescent="0.2">
      <c r="A6915" t="s">
        <v>52</v>
      </c>
      <c r="B6915">
        <v>85.44</v>
      </c>
      <c r="C6915" t="s">
        <v>1585</v>
      </c>
    </row>
    <row r="6916" spans="1:6" x14ac:dyDescent="0.2">
      <c r="A6916" t="s">
        <v>52</v>
      </c>
      <c r="B6916">
        <v>185.36</v>
      </c>
      <c r="C6916" t="s">
        <v>1585</v>
      </c>
    </row>
    <row r="6917" spans="1:6" x14ac:dyDescent="0.2">
      <c r="A6917" t="s">
        <v>52</v>
      </c>
      <c r="B6917">
        <v>285.3</v>
      </c>
      <c r="C6917" t="s">
        <v>1585</v>
      </c>
    </row>
    <row r="6918" spans="1:6" x14ac:dyDescent="0.2">
      <c r="A6918" t="s">
        <v>207</v>
      </c>
      <c r="B6918">
        <v>14.8</v>
      </c>
      <c r="C6918">
        <v>-0.15</v>
      </c>
    </row>
    <row r="6919" spans="1:6" x14ac:dyDescent="0.2">
      <c r="A6919" t="s">
        <v>59</v>
      </c>
      <c r="B6919" t="s">
        <v>1734</v>
      </c>
      <c r="C6919" t="s">
        <v>1123</v>
      </c>
      <c r="D6919">
        <v>1</v>
      </c>
      <c r="E6919" t="s">
        <v>1588</v>
      </c>
      <c r="F6919" t="s">
        <v>1808</v>
      </c>
    </row>
    <row r="6920" spans="1:6" x14ac:dyDescent="0.2">
      <c r="A6920" t="s">
        <v>55</v>
      </c>
      <c r="B6920">
        <v>8.5</v>
      </c>
      <c r="C6920" t="s">
        <v>1966</v>
      </c>
    </row>
    <row r="6921" spans="1:6" x14ac:dyDescent="0.2">
      <c r="A6921" t="s">
        <v>114</v>
      </c>
      <c r="B6921">
        <v>6.99</v>
      </c>
      <c r="C6921">
        <v>0.04</v>
      </c>
    </row>
    <row r="6922" spans="1:6" x14ac:dyDescent="0.2">
      <c r="A6922" t="s">
        <v>70</v>
      </c>
      <c r="B6922">
        <v>0.82</v>
      </c>
      <c r="C6922">
        <v>0.04</v>
      </c>
    </row>
    <row r="6923" spans="1:6" x14ac:dyDescent="0.2">
      <c r="A6923" t="s">
        <v>52</v>
      </c>
      <c r="B6923">
        <v>1.5</v>
      </c>
      <c r="C6923">
        <f>0.2/-0.1</f>
        <v>-2</v>
      </c>
    </row>
    <row r="6924" spans="1:6" x14ac:dyDescent="0.2">
      <c r="A6924" t="s">
        <v>52</v>
      </c>
      <c r="B6924">
        <v>12.3</v>
      </c>
      <c r="C6924" t="s">
        <v>1606</v>
      </c>
    </row>
    <row r="6925" spans="1:6" x14ac:dyDescent="0.2">
      <c r="A6925" t="s">
        <v>52</v>
      </c>
      <c r="B6925">
        <v>1.1000000000000001</v>
      </c>
      <c r="C6925">
        <v>0.2</v>
      </c>
    </row>
    <row r="6926" spans="1:6" x14ac:dyDescent="0.2">
      <c r="A6926" t="s">
        <v>52</v>
      </c>
      <c r="B6926">
        <v>1.5</v>
      </c>
      <c r="C6926" t="s">
        <v>1606</v>
      </c>
    </row>
    <row r="6927" spans="1:6" x14ac:dyDescent="0.2">
      <c r="A6927" t="s">
        <v>52</v>
      </c>
      <c r="B6927">
        <v>1.1000000000000001</v>
      </c>
      <c r="C6927" t="s">
        <v>1606</v>
      </c>
    </row>
    <row r="6928" spans="1:6" x14ac:dyDescent="0.2">
      <c r="A6928" t="s">
        <v>52</v>
      </c>
      <c r="B6928">
        <v>1.3</v>
      </c>
      <c r="C6928" t="s">
        <v>1617</v>
      </c>
    </row>
    <row r="6929" spans="1:4" x14ac:dyDescent="0.2">
      <c r="A6929" t="s">
        <v>52</v>
      </c>
      <c r="B6929">
        <v>1.5</v>
      </c>
      <c r="C6929" t="s">
        <v>1617</v>
      </c>
    </row>
    <row r="6930" spans="1:4" x14ac:dyDescent="0.2">
      <c r="A6930" t="s">
        <v>52</v>
      </c>
      <c r="B6930" t="s">
        <v>2373</v>
      </c>
    </row>
    <row r="6931" spans="1:4" x14ac:dyDescent="0.2">
      <c r="A6931" t="s">
        <v>1605</v>
      </c>
      <c r="B6931">
        <v>9.4</v>
      </c>
      <c r="C6931" t="s">
        <v>1606</v>
      </c>
    </row>
    <row r="6932" spans="1:4" x14ac:dyDescent="0.2">
      <c r="A6932" t="s">
        <v>173</v>
      </c>
      <c r="B6932">
        <v>3.3</v>
      </c>
      <c r="C6932">
        <v>0.2</v>
      </c>
    </row>
    <row r="6933" spans="1:4" x14ac:dyDescent="0.2">
      <c r="A6933" t="s">
        <v>57</v>
      </c>
      <c r="B6933" t="s">
        <v>2374</v>
      </c>
    </row>
    <row r="6934" spans="1:4" x14ac:dyDescent="0.2">
      <c r="A6934" t="s">
        <v>131</v>
      </c>
      <c r="B6934">
        <v>1.2</v>
      </c>
      <c r="C6934" t="s">
        <v>1634</v>
      </c>
      <c r="D6934">
        <v>0.1</v>
      </c>
    </row>
    <row r="6935" spans="1:4" x14ac:dyDescent="0.2">
      <c r="A6935" t="s">
        <v>57</v>
      </c>
      <c r="B6935">
        <v>47.7</v>
      </c>
      <c r="C6935" t="s">
        <v>1726</v>
      </c>
    </row>
    <row r="6936" spans="1:4" x14ac:dyDescent="0.2">
      <c r="A6936" t="s">
        <v>57</v>
      </c>
      <c r="B6936">
        <v>46.4</v>
      </c>
      <c r="C6936">
        <v>0.15</v>
      </c>
    </row>
    <row r="6937" spans="1:4" x14ac:dyDescent="0.2">
      <c r="A6937" t="s">
        <v>57</v>
      </c>
      <c r="B6937">
        <v>48.2</v>
      </c>
      <c r="C6937">
        <v>-0.1</v>
      </c>
    </row>
    <row r="6938" spans="1:4" x14ac:dyDescent="0.2">
      <c r="A6938" t="s">
        <v>52</v>
      </c>
      <c r="B6938">
        <v>6.2</v>
      </c>
      <c r="C6938" t="s">
        <v>1604</v>
      </c>
    </row>
    <row r="6939" spans="1:4" x14ac:dyDescent="0.2">
      <c r="A6939" t="s">
        <v>70</v>
      </c>
      <c r="B6939">
        <v>44.5</v>
      </c>
      <c r="C6939">
        <v>0.15</v>
      </c>
    </row>
    <row r="6940" spans="1:4" x14ac:dyDescent="0.2">
      <c r="A6940" t="s">
        <v>70</v>
      </c>
      <c r="B6940">
        <v>42</v>
      </c>
      <c r="C6940">
        <v>-0.2</v>
      </c>
    </row>
    <row r="6941" spans="1:4" x14ac:dyDescent="0.2">
      <c r="A6941" t="s">
        <v>70</v>
      </c>
      <c r="B6941">
        <v>40</v>
      </c>
      <c r="C6941">
        <f>0.15/-0.1</f>
        <v>-1.4999999999999998</v>
      </c>
    </row>
    <row r="6942" spans="1:4" x14ac:dyDescent="0.2">
      <c r="A6942" t="s">
        <v>207</v>
      </c>
      <c r="B6942">
        <v>44.5</v>
      </c>
      <c r="C6942" t="s">
        <v>1634</v>
      </c>
      <c r="D6942">
        <v>0.2</v>
      </c>
    </row>
    <row r="6943" spans="1:4" x14ac:dyDescent="0.2">
      <c r="A6943" t="s">
        <v>70</v>
      </c>
      <c r="B6943">
        <v>2.6</v>
      </c>
      <c r="C6943">
        <v>0.15</v>
      </c>
    </row>
    <row r="6944" spans="1:4" x14ac:dyDescent="0.2">
      <c r="A6944" t="s">
        <v>57</v>
      </c>
      <c r="B6944">
        <v>20</v>
      </c>
      <c r="C6944" t="s">
        <v>1634</v>
      </c>
      <c r="D6944">
        <v>1</v>
      </c>
    </row>
    <row r="6945" spans="1:4" x14ac:dyDescent="0.2">
      <c r="A6945" t="s">
        <v>57</v>
      </c>
      <c r="B6945">
        <v>35</v>
      </c>
      <c r="C6945" t="s">
        <v>1634</v>
      </c>
      <c r="D6945">
        <v>1</v>
      </c>
    </row>
    <row r="6946" spans="1:4" x14ac:dyDescent="0.2">
      <c r="A6946" t="s">
        <v>644</v>
      </c>
      <c r="B6946" t="s">
        <v>1588</v>
      </c>
      <c r="C6946" t="s">
        <v>2375</v>
      </c>
      <c r="D6946">
        <v>0.1</v>
      </c>
    </row>
    <row r="6947" spans="1:4" x14ac:dyDescent="0.2">
      <c r="A6947" t="s">
        <v>120</v>
      </c>
      <c r="B6947" t="s">
        <v>2376</v>
      </c>
      <c r="C6947">
        <v>44.5</v>
      </c>
    </row>
    <row r="6948" spans="1:4" x14ac:dyDescent="0.2">
      <c r="A6948" t="s">
        <v>120</v>
      </c>
      <c r="B6948" t="s">
        <v>2376</v>
      </c>
      <c r="C6948">
        <v>2.6</v>
      </c>
    </row>
    <row r="6949" spans="1:4" x14ac:dyDescent="0.2">
      <c r="A6949" t="s">
        <v>110</v>
      </c>
    </row>
    <row r="6950" spans="1:4" x14ac:dyDescent="0.2">
      <c r="A6950" t="s">
        <v>169</v>
      </c>
    </row>
    <row r="6951" spans="1:4" x14ac:dyDescent="0.2">
      <c r="A6951" t="s">
        <v>1575</v>
      </c>
      <c r="B6951" t="s">
        <v>1576</v>
      </c>
      <c r="C6951" t="s">
        <v>1577</v>
      </c>
      <c r="D6951" t="s">
        <v>1578</v>
      </c>
    </row>
    <row r="6952" spans="1:4" x14ac:dyDescent="0.2">
      <c r="A6952" t="s">
        <v>882</v>
      </c>
      <c r="B6952" t="s">
        <v>1579</v>
      </c>
      <c r="C6952" t="s">
        <v>1580</v>
      </c>
    </row>
    <row r="6953" spans="1:4" x14ac:dyDescent="0.2">
      <c r="A6953" t="s">
        <v>1595</v>
      </c>
      <c r="B6953" t="s">
        <v>1596</v>
      </c>
      <c r="C6953" t="s">
        <v>1597</v>
      </c>
    </row>
    <row r="6954" spans="1:4" x14ac:dyDescent="0.2">
      <c r="A6954" t="s">
        <v>1595</v>
      </c>
      <c r="B6954" t="s">
        <v>1598</v>
      </c>
      <c r="C6954" t="s">
        <v>1599</v>
      </c>
      <c r="D6954" t="s">
        <v>1597</v>
      </c>
    </row>
    <row r="6955" spans="1:4" x14ac:dyDescent="0.2">
      <c r="A6955" t="s">
        <v>52</v>
      </c>
      <c r="B6955">
        <v>1.5</v>
      </c>
      <c r="C6955">
        <f>0.2/-0.1</f>
        <v>-2</v>
      </c>
    </row>
    <row r="6956" spans="1:4" x14ac:dyDescent="0.2">
      <c r="A6956" t="s">
        <v>52</v>
      </c>
      <c r="B6956">
        <v>12.3</v>
      </c>
      <c r="C6956" t="s">
        <v>1606</v>
      </c>
    </row>
    <row r="6957" spans="1:4" x14ac:dyDescent="0.2">
      <c r="A6957" t="s">
        <v>52</v>
      </c>
      <c r="B6957">
        <v>1</v>
      </c>
      <c r="C6957">
        <v>0.5</v>
      </c>
    </row>
    <row r="6958" spans="1:4" x14ac:dyDescent="0.2">
      <c r="A6958" t="s">
        <v>52</v>
      </c>
      <c r="B6958">
        <v>1.5</v>
      </c>
      <c r="C6958" t="s">
        <v>1606</v>
      </c>
    </row>
    <row r="6959" spans="1:4" x14ac:dyDescent="0.2">
      <c r="A6959" t="s">
        <v>52</v>
      </c>
      <c r="B6959">
        <v>1.1000000000000001</v>
      </c>
      <c r="C6959" t="s">
        <v>1606</v>
      </c>
    </row>
    <row r="6960" spans="1:4" x14ac:dyDescent="0.2">
      <c r="A6960" t="s">
        <v>52</v>
      </c>
      <c r="B6960">
        <v>1.3</v>
      </c>
      <c r="C6960" t="s">
        <v>1617</v>
      </c>
    </row>
    <row r="6961" spans="1:4" x14ac:dyDescent="0.2">
      <c r="A6961" t="s">
        <v>52</v>
      </c>
      <c r="B6961">
        <v>1.5</v>
      </c>
      <c r="C6961" t="s">
        <v>1617</v>
      </c>
    </row>
    <row r="6962" spans="1:4" x14ac:dyDescent="0.2">
      <c r="A6962" t="s">
        <v>52</v>
      </c>
      <c r="B6962" t="s">
        <v>2373</v>
      </c>
    </row>
    <row r="6963" spans="1:4" x14ac:dyDescent="0.2">
      <c r="A6963" t="s">
        <v>1605</v>
      </c>
      <c r="B6963">
        <v>9.4</v>
      </c>
      <c r="C6963" t="s">
        <v>1606</v>
      </c>
    </row>
    <row r="6964" spans="1:4" x14ac:dyDescent="0.2">
      <c r="A6964" t="s">
        <v>173</v>
      </c>
      <c r="B6964">
        <v>3.3</v>
      </c>
      <c r="C6964">
        <v>0.2</v>
      </c>
    </row>
    <row r="6965" spans="1:4" x14ac:dyDescent="0.2">
      <c r="A6965" t="s">
        <v>57</v>
      </c>
      <c r="B6965" t="s">
        <v>2374</v>
      </c>
    </row>
    <row r="6966" spans="1:4" x14ac:dyDescent="0.2">
      <c r="A6966" t="s">
        <v>131</v>
      </c>
      <c r="B6966">
        <v>1.2</v>
      </c>
      <c r="C6966" t="s">
        <v>1634</v>
      </c>
      <c r="D6966">
        <v>0.1</v>
      </c>
    </row>
    <row r="6967" spans="1:4" x14ac:dyDescent="0.2">
      <c r="A6967" t="s">
        <v>57</v>
      </c>
      <c r="B6967">
        <v>47.7</v>
      </c>
      <c r="C6967" t="s">
        <v>1726</v>
      </c>
    </row>
    <row r="6968" spans="1:4" x14ac:dyDescent="0.2">
      <c r="A6968" t="s">
        <v>57</v>
      </c>
      <c r="B6968">
        <v>46.7</v>
      </c>
      <c r="C6968" t="s">
        <v>1726</v>
      </c>
    </row>
    <row r="6969" spans="1:4" x14ac:dyDescent="0.2">
      <c r="A6969" t="s">
        <v>57</v>
      </c>
      <c r="B6969">
        <v>48.2</v>
      </c>
      <c r="C6969">
        <v>-0.1</v>
      </c>
    </row>
    <row r="6970" spans="1:4" x14ac:dyDescent="0.2">
      <c r="A6970" t="s">
        <v>52</v>
      </c>
      <c r="B6970">
        <v>6.2</v>
      </c>
      <c r="C6970" t="s">
        <v>1604</v>
      </c>
    </row>
    <row r="6971" spans="1:4" x14ac:dyDescent="0.2">
      <c r="A6971" t="s">
        <v>70</v>
      </c>
      <c r="B6971">
        <v>44.5</v>
      </c>
      <c r="C6971" t="s">
        <v>1604</v>
      </c>
    </row>
    <row r="6972" spans="1:4" x14ac:dyDescent="0.2">
      <c r="A6972" t="s">
        <v>70</v>
      </c>
      <c r="B6972">
        <v>42</v>
      </c>
      <c r="C6972">
        <v>-0.2</v>
      </c>
    </row>
    <row r="6973" spans="1:4" x14ac:dyDescent="0.2">
      <c r="A6973" t="s">
        <v>70</v>
      </c>
      <c r="B6973">
        <v>40</v>
      </c>
      <c r="C6973">
        <f>0.15/-0.1</f>
        <v>-1.4999999999999998</v>
      </c>
    </row>
    <row r="6974" spans="1:4" x14ac:dyDescent="0.2">
      <c r="A6974" t="s">
        <v>207</v>
      </c>
      <c r="B6974">
        <v>44.5</v>
      </c>
      <c r="C6974" t="s">
        <v>1634</v>
      </c>
      <c r="D6974">
        <v>0.2</v>
      </c>
    </row>
    <row r="6975" spans="1:4" x14ac:dyDescent="0.2">
      <c r="A6975" t="s">
        <v>70</v>
      </c>
      <c r="B6975">
        <v>2.97</v>
      </c>
      <c r="C6975" t="s">
        <v>2377</v>
      </c>
    </row>
    <row r="6976" spans="1:4" x14ac:dyDescent="0.2">
      <c r="A6976" t="s">
        <v>57</v>
      </c>
      <c r="B6976">
        <v>20</v>
      </c>
      <c r="C6976" t="s">
        <v>1634</v>
      </c>
      <c r="D6976">
        <v>1</v>
      </c>
    </row>
    <row r="6977" spans="1:4" x14ac:dyDescent="0.2">
      <c r="A6977" t="s">
        <v>57</v>
      </c>
      <c r="B6977">
        <v>35</v>
      </c>
      <c r="C6977" t="s">
        <v>1634</v>
      </c>
      <c r="D6977">
        <v>1</v>
      </c>
    </row>
    <row r="6978" spans="1:4" x14ac:dyDescent="0.2">
      <c r="A6978" t="s">
        <v>644</v>
      </c>
      <c r="B6978" t="s">
        <v>1588</v>
      </c>
      <c r="C6978" t="s">
        <v>2375</v>
      </c>
      <c r="D6978">
        <v>0.1</v>
      </c>
    </row>
    <row r="6979" spans="1:4" x14ac:dyDescent="0.2">
      <c r="A6979" t="s">
        <v>120</v>
      </c>
      <c r="B6979" t="s">
        <v>2376</v>
      </c>
      <c r="C6979">
        <v>44.5</v>
      </c>
    </row>
    <row r="6980" spans="1:4" x14ac:dyDescent="0.2">
      <c r="A6980" t="s">
        <v>120</v>
      </c>
      <c r="B6980" t="s">
        <v>2376</v>
      </c>
      <c r="C6980">
        <v>2.97</v>
      </c>
    </row>
    <row r="6981" spans="1:4" x14ac:dyDescent="0.2">
      <c r="A6981" t="s">
        <v>110</v>
      </c>
    </row>
    <row r="6982" spans="1:4" x14ac:dyDescent="0.2">
      <c r="A6982" t="s">
        <v>169</v>
      </c>
    </row>
    <row r="6983" spans="1:4" x14ac:dyDescent="0.2">
      <c r="A6983" t="s">
        <v>173</v>
      </c>
      <c r="B6983">
        <v>2.4</v>
      </c>
      <c r="C6983" t="s">
        <v>1634</v>
      </c>
      <c r="D6983">
        <v>0.1</v>
      </c>
    </row>
    <row r="6984" spans="1:4" x14ac:dyDescent="0.2">
      <c r="A6984" t="s">
        <v>173</v>
      </c>
      <c r="B6984">
        <v>4.9000000000000004</v>
      </c>
      <c r="C6984" t="s">
        <v>1634</v>
      </c>
      <c r="D6984">
        <v>0.15</v>
      </c>
    </row>
    <row r="6985" spans="1:4" x14ac:dyDescent="0.2">
      <c r="A6985" t="s">
        <v>70</v>
      </c>
      <c r="B6985">
        <v>8</v>
      </c>
      <c r="C6985" t="s">
        <v>1661</v>
      </c>
      <c r="D6985" t="s">
        <v>2378</v>
      </c>
    </row>
    <row r="6986" spans="1:4" x14ac:dyDescent="0.2">
      <c r="A6986" t="s">
        <v>70</v>
      </c>
      <c r="B6986">
        <v>2</v>
      </c>
      <c r="C6986">
        <v>0.08</v>
      </c>
      <c r="D6986">
        <v>-0.05</v>
      </c>
    </row>
    <row r="6987" spans="1:4" x14ac:dyDescent="0.2">
      <c r="A6987" t="s">
        <v>2379</v>
      </c>
      <c r="B6987">
        <v>0.1</v>
      </c>
      <c r="C6987" t="s">
        <v>1588</v>
      </c>
      <c r="D6987">
        <v>0.2</v>
      </c>
    </row>
    <row r="6988" spans="1:4" x14ac:dyDescent="0.2">
      <c r="A6988" t="s">
        <v>487</v>
      </c>
    </row>
    <row r="6989" spans="1:4" x14ac:dyDescent="0.2">
      <c r="A6989" t="s">
        <v>1575</v>
      </c>
      <c r="B6989" t="s">
        <v>1576</v>
      </c>
      <c r="C6989" t="s">
        <v>1577</v>
      </c>
      <c r="D6989" t="s">
        <v>1578</v>
      </c>
    </row>
    <row r="6990" spans="1:4" x14ac:dyDescent="0.2">
      <c r="A6990" t="s">
        <v>882</v>
      </c>
      <c r="B6990" t="s">
        <v>1579</v>
      </c>
      <c r="C6990" t="s">
        <v>1580</v>
      </c>
    </row>
    <row r="6991" spans="1:4" x14ac:dyDescent="0.2">
      <c r="A6991" t="s">
        <v>1595</v>
      </c>
      <c r="B6991" t="s">
        <v>1596</v>
      </c>
      <c r="C6991" t="s">
        <v>1597</v>
      </c>
    </row>
    <row r="6992" spans="1:4" x14ac:dyDescent="0.2">
      <c r="A6992" t="s">
        <v>1595</v>
      </c>
      <c r="B6992" t="s">
        <v>1598</v>
      </c>
      <c r="C6992" t="s">
        <v>1599</v>
      </c>
      <c r="D6992" t="s">
        <v>1597</v>
      </c>
    </row>
    <row r="6993" spans="1:4" x14ac:dyDescent="0.2">
      <c r="A6993" t="s">
        <v>52</v>
      </c>
      <c r="B6993">
        <v>1.5</v>
      </c>
      <c r="C6993">
        <f>0.2/-0.1</f>
        <v>-2</v>
      </c>
    </row>
    <row r="6994" spans="1:4" x14ac:dyDescent="0.2">
      <c r="A6994" t="s">
        <v>52</v>
      </c>
      <c r="B6994">
        <v>12.3</v>
      </c>
      <c r="C6994" t="s">
        <v>1634</v>
      </c>
      <c r="D6994">
        <v>0.1</v>
      </c>
    </row>
    <row r="6995" spans="1:4" x14ac:dyDescent="0.2">
      <c r="A6995" t="s">
        <v>52</v>
      </c>
      <c r="B6995">
        <v>1.5</v>
      </c>
      <c r="C6995" t="s">
        <v>1606</v>
      </c>
    </row>
    <row r="6996" spans="1:4" x14ac:dyDescent="0.2">
      <c r="A6996" t="s">
        <v>52</v>
      </c>
      <c r="B6996">
        <v>1.3</v>
      </c>
      <c r="C6996" t="s">
        <v>1634</v>
      </c>
      <c r="D6996">
        <v>0.1</v>
      </c>
    </row>
    <row r="6997" spans="1:4" x14ac:dyDescent="0.2">
      <c r="A6997" t="s">
        <v>52</v>
      </c>
      <c r="B6997">
        <v>1.5</v>
      </c>
      <c r="C6997" t="s">
        <v>1634</v>
      </c>
      <c r="D6997">
        <v>0.1</v>
      </c>
    </row>
    <row r="6998" spans="1:4" x14ac:dyDescent="0.2">
      <c r="A6998" t="s">
        <v>52</v>
      </c>
      <c r="B6998">
        <v>3.5</v>
      </c>
      <c r="C6998" t="s">
        <v>1634</v>
      </c>
      <c r="D6998">
        <v>0.1</v>
      </c>
    </row>
    <row r="6999" spans="1:4" x14ac:dyDescent="0.2">
      <c r="A6999" t="s">
        <v>1605</v>
      </c>
      <c r="B6999">
        <v>8.8000000000000007</v>
      </c>
      <c r="C6999" t="s">
        <v>1634</v>
      </c>
      <c r="D6999">
        <v>0.1</v>
      </c>
    </row>
    <row r="7000" spans="1:4" x14ac:dyDescent="0.2">
      <c r="A7000" t="s">
        <v>52</v>
      </c>
      <c r="B7000">
        <v>4.9000000000000004</v>
      </c>
      <c r="C7000">
        <v>0.2</v>
      </c>
    </row>
    <row r="7001" spans="1:4" x14ac:dyDescent="0.2">
      <c r="A7001" t="s">
        <v>131</v>
      </c>
      <c r="B7001">
        <v>1.2</v>
      </c>
      <c r="C7001" t="s">
        <v>1634</v>
      </c>
      <c r="D7001">
        <v>0.1</v>
      </c>
    </row>
    <row r="7002" spans="1:4" x14ac:dyDescent="0.2">
      <c r="A7002" t="s">
        <v>57</v>
      </c>
      <c r="B7002">
        <v>50</v>
      </c>
      <c r="C7002">
        <v>-0.3</v>
      </c>
    </row>
    <row r="7003" spans="1:4" x14ac:dyDescent="0.2">
      <c r="A7003" t="s">
        <v>57</v>
      </c>
      <c r="B7003">
        <v>47.7</v>
      </c>
      <c r="C7003" t="s">
        <v>1726</v>
      </c>
    </row>
    <row r="7004" spans="1:4" x14ac:dyDescent="0.2">
      <c r="A7004" t="s">
        <v>57</v>
      </c>
      <c r="B7004">
        <v>46.4</v>
      </c>
      <c r="C7004">
        <v>0.15</v>
      </c>
    </row>
    <row r="7005" spans="1:4" x14ac:dyDescent="0.2">
      <c r="A7005" t="s">
        <v>57</v>
      </c>
      <c r="B7005">
        <v>48.2</v>
      </c>
      <c r="C7005">
        <v>-0.1</v>
      </c>
    </row>
    <row r="7006" spans="1:4" x14ac:dyDescent="0.2">
      <c r="A7006" t="s">
        <v>52</v>
      </c>
      <c r="B7006">
        <v>6.7</v>
      </c>
      <c r="C7006" t="s">
        <v>1604</v>
      </c>
    </row>
    <row r="7007" spans="1:4" x14ac:dyDescent="0.2">
      <c r="A7007" t="s">
        <v>70</v>
      </c>
      <c r="B7007">
        <v>44.5</v>
      </c>
      <c r="C7007">
        <v>0.15</v>
      </c>
    </row>
    <row r="7008" spans="1:4" x14ac:dyDescent="0.2">
      <c r="A7008" t="s">
        <v>70</v>
      </c>
      <c r="B7008">
        <v>42</v>
      </c>
      <c r="C7008">
        <v>-0.2</v>
      </c>
    </row>
    <row r="7009" spans="1:4" x14ac:dyDescent="0.2">
      <c r="A7009" t="s">
        <v>70</v>
      </c>
      <c r="B7009">
        <v>40</v>
      </c>
      <c r="C7009">
        <v>0.15</v>
      </c>
      <c r="D7009" t="s">
        <v>1757</v>
      </c>
    </row>
    <row r="7010" spans="1:4" x14ac:dyDescent="0.2">
      <c r="A7010" t="s">
        <v>70</v>
      </c>
      <c r="B7010">
        <v>2.6</v>
      </c>
      <c r="C7010">
        <v>0.15</v>
      </c>
    </row>
    <row r="7011" spans="1:4" x14ac:dyDescent="0.2">
      <c r="A7011" t="s">
        <v>207</v>
      </c>
      <c r="B7011">
        <v>44.5</v>
      </c>
      <c r="C7011" t="s">
        <v>1604</v>
      </c>
    </row>
    <row r="7012" spans="1:4" x14ac:dyDescent="0.2">
      <c r="A7012" t="s">
        <v>120</v>
      </c>
      <c r="B7012" t="s">
        <v>2380</v>
      </c>
    </row>
    <row r="7013" spans="1:4" x14ac:dyDescent="0.2">
      <c r="A7013" t="s">
        <v>120</v>
      </c>
      <c r="B7013" t="s">
        <v>2381</v>
      </c>
    </row>
    <row r="7014" spans="1:4" x14ac:dyDescent="0.2">
      <c r="A7014" t="s">
        <v>57</v>
      </c>
      <c r="B7014">
        <v>25</v>
      </c>
      <c r="C7014" t="s">
        <v>2382</v>
      </c>
    </row>
    <row r="7015" spans="1:4" x14ac:dyDescent="0.2">
      <c r="A7015" t="s">
        <v>57</v>
      </c>
      <c r="B7015" t="s">
        <v>2383</v>
      </c>
    </row>
    <row r="7016" spans="1:4" x14ac:dyDescent="0.2">
      <c r="A7016" t="s">
        <v>644</v>
      </c>
      <c r="B7016" t="s">
        <v>1588</v>
      </c>
      <c r="C7016" t="s">
        <v>2375</v>
      </c>
    </row>
    <row r="7017" spans="1:4" x14ac:dyDescent="0.2">
      <c r="A7017" t="s">
        <v>52</v>
      </c>
      <c r="B7017">
        <v>1.1000000000000001</v>
      </c>
      <c r="C7017">
        <v>0.2</v>
      </c>
    </row>
    <row r="7018" spans="1:4" x14ac:dyDescent="0.2">
      <c r="A7018" t="s">
        <v>173</v>
      </c>
      <c r="B7018">
        <v>4.3</v>
      </c>
      <c r="C7018">
        <f>+-0.15</f>
        <v>-0.15</v>
      </c>
    </row>
    <row r="7019" spans="1:4" x14ac:dyDescent="0.2">
      <c r="A7019" t="s">
        <v>173</v>
      </c>
      <c r="B7019">
        <v>2.4</v>
      </c>
      <c r="C7019">
        <f>+-0.1</f>
        <v>-0.1</v>
      </c>
    </row>
    <row r="7020" spans="1:4" x14ac:dyDescent="0.2">
      <c r="A7020" t="s">
        <v>110</v>
      </c>
    </row>
    <row r="7021" spans="1:4" x14ac:dyDescent="0.2">
      <c r="A7021" t="s">
        <v>169</v>
      </c>
    </row>
    <row r="7022" spans="1:4" x14ac:dyDescent="0.2">
      <c r="A7022" t="s">
        <v>1575</v>
      </c>
      <c r="B7022" t="s">
        <v>1576</v>
      </c>
      <c r="C7022" t="s">
        <v>1577</v>
      </c>
      <c r="D7022" t="s">
        <v>1578</v>
      </c>
    </row>
    <row r="7023" spans="1:4" x14ac:dyDescent="0.2">
      <c r="A7023" t="s">
        <v>882</v>
      </c>
      <c r="B7023" t="s">
        <v>1579</v>
      </c>
      <c r="C7023" t="s">
        <v>1580</v>
      </c>
    </row>
    <row r="7024" spans="1:4" x14ac:dyDescent="0.2">
      <c r="A7024" t="s">
        <v>1595</v>
      </c>
      <c r="B7024" t="s">
        <v>1596</v>
      </c>
      <c r="C7024" t="s">
        <v>1597</v>
      </c>
    </row>
    <row r="7025" spans="1:4" x14ac:dyDescent="0.2">
      <c r="A7025" t="s">
        <v>1595</v>
      </c>
      <c r="B7025" t="s">
        <v>1598</v>
      </c>
      <c r="C7025" t="s">
        <v>1599</v>
      </c>
      <c r="D7025" t="s">
        <v>1597</v>
      </c>
    </row>
    <row r="7026" spans="1:4" x14ac:dyDescent="0.2">
      <c r="A7026" t="s">
        <v>52</v>
      </c>
      <c r="B7026">
        <v>1.5</v>
      </c>
      <c r="C7026">
        <f>0.2/-0.1</f>
        <v>-2</v>
      </c>
    </row>
    <row r="7027" spans="1:4" x14ac:dyDescent="0.2">
      <c r="A7027" t="s">
        <v>52</v>
      </c>
      <c r="B7027">
        <v>12.3</v>
      </c>
      <c r="C7027" t="s">
        <v>1634</v>
      </c>
      <c r="D7027">
        <v>0.1</v>
      </c>
    </row>
    <row r="7028" spans="1:4" x14ac:dyDescent="0.2">
      <c r="A7028" t="s">
        <v>52</v>
      </c>
      <c r="B7028">
        <v>1.5</v>
      </c>
      <c r="C7028" t="s">
        <v>1606</v>
      </c>
    </row>
    <row r="7029" spans="1:4" x14ac:dyDescent="0.2">
      <c r="A7029" t="s">
        <v>52</v>
      </c>
      <c r="B7029">
        <v>1.3</v>
      </c>
      <c r="C7029" t="s">
        <v>1634</v>
      </c>
      <c r="D7029">
        <v>0.1</v>
      </c>
    </row>
    <row r="7030" spans="1:4" x14ac:dyDescent="0.2">
      <c r="A7030" t="s">
        <v>52</v>
      </c>
      <c r="B7030">
        <v>1.5</v>
      </c>
      <c r="C7030" t="s">
        <v>1634</v>
      </c>
      <c r="D7030">
        <v>0.1</v>
      </c>
    </row>
    <row r="7031" spans="1:4" x14ac:dyDescent="0.2">
      <c r="A7031" t="s">
        <v>52</v>
      </c>
      <c r="B7031">
        <v>3.5</v>
      </c>
      <c r="C7031" t="s">
        <v>1634</v>
      </c>
      <c r="D7031">
        <v>0.1</v>
      </c>
    </row>
    <row r="7032" spans="1:4" x14ac:dyDescent="0.2">
      <c r="A7032" t="s">
        <v>1605</v>
      </c>
      <c r="B7032">
        <v>8.8000000000000007</v>
      </c>
      <c r="C7032" t="s">
        <v>1634</v>
      </c>
      <c r="D7032">
        <v>0.1</v>
      </c>
    </row>
    <row r="7033" spans="1:4" x14ac:dyDescent="0.2">
      <c r="A7033" t="s">
        <v>52</v>
      </c>
      <c r="B7033">
        <v>4.9000000000000004</v>
      </c>
      <c r="C7033">
        <v>0.2</v>
      </c>
    </row>
    <row r="7034" spans="1:4" x14ac:dyDescent="0.2">
      <c r="A7034" t="s">
        <v>131</v>
      </c>
      <c r="B7034">
        <v>1.2</v>
      </c>
      <c r="C7034" t="s">
        <v>1634</v>
      </c>
      <c r="D7034">
        <v>0.1</v>
      </c>
    </row>
    <row r="7035" spans="1:4" x14ac:dyDescent="0.2">
      <c r="A7035" t="s">
        <v>57</v>
      </c>
      <c r="B7035">
        <v>50</v>
      </c>
      <c r="C7035">
        <v>-0.3</v>
      </c>
    </row>
    <row r="7036" spans="1:4" x14ac:dyDescent="0.2">
      <c r="A7036" t="s">
        <v>57</v>
      </c>
      <c r="B7036">
        <v>47.7</v>
      </c>
      <c r="C7036" t="s">
        <v>1726</v>
      </c>
    </row>
    <row r="7037" spans="1:4" x14ac:dyDescent="0.2">
      <c r="A7037" t="s">
        <v>57</v>
      </c>
      <c r="B7037">
        <v>46.4</v>
      </c>
      <c r="C7037">
        <v>0.15</v>
      </c>
    </row>
    <row r="7038" spans="1:4" x14ac:dyDescent="0.2">
      <c r="A7038" t="s">
        <v>57</v>
      </c>
      <c r="B7038">
        <v>48.2</v>
      </c>
      <c r="C7038">
        <v>-0.1</v>
      </c>
    </row>
    <row r="7039" spans="1:4" x14ac:dyDescent="0.2">
      <c r="A7039" t="s">
        <v>52</v>
      </c>
      <c r="B7039">
        <v>6.7</v>
      </c>
      <c r="C7039" t="s">
        <v>1604</v>
      </c>
    </row>
    <row r="7040" spans="1:4" x14ac:dyDescent="0.2">
      <c r="A7040" t="s">
        <v>70</v>
      </c>
      <c r="B7040">
        <v>44.5</v>
      </c>
      <c r="C7040">
        <v>0.15</v>
      </c>
    </row>
    <row r="7041" spans="1:4" x14ac:dyDescent="0.2">
      <c r="A7041" t="s">
        <v>70</v>
      </c>
      <c r="B7041">
        <v>42</v>
      </c>
      <c r="C7041">
        <v>-0.2</v>
      </c>
    </row>
    <row r="7042" spans="1:4" x14ac:dyDescent="0.2">
      <c r="A7042" t="s">
        <v>70</v>
      </c>
      <c r="B7042">
        <v>40</v>
      </c>
      <c r="C7042">
        <v>0.15</v>
      </c>
      <c r="D7042" t="s">
        <v>1757</v>
      </c>
    </row>
    <row r="7043" spans="1:4" x14ac:dyDescent="0.2">
      <c r="A7043" t="s">
        <v>70</v>
      </c>
      <c r="B7043">
        <v>2.6</v>
      </c>
      <c r="C7043">
        <v>0.15</v>
      </c>
    </row>
    <row r="7044" spans="1:4" x14ac:dyDescent="0.2">
      <c r="A7044" t="s">
        <v>207</v>
      </c>
      <c r="B7044">
        <v>44.5</v>
      </c>
      <c r="C7044" t="s">
        <v>1604</v>
      </c>
    </row>
    <row r="7045" spans="1:4" x14ac:dyDescent="0.2">
      <c r="A7045" t="s">
        <v>120</v>
      </c>
      <c r="B7045" t="s">
        <v>2380</v>
      </c>
    </row>
    <row r="7046" spans="1:4" x14ac:dyDescent="0.2">
      <c r="A7046" t="s">
        <v>120</v>
      </c>
      <c r="B7046" t="s">
        <v>2381</v>
      </c>
    </row>
    <row r="7047" spans="1:4" x14ac:dyDescent="0.2">
      <c r="A7047" t="s">
        <v>57</v>
      </c>
      <c r="B7047">
        <v>25</v>
      </c>
      <c r="C7047" t="s">
        <v>2382</v>
      </c>
    </row>
    <row r="7048" spans="1:4" x14ac:dyDescent="0.2">
      <c r="A7048" t="s">
        <v>57</v>
      </c>
      <c r="B7048" t="s">
        <v>2383</v>
      </c>
    </row>
    <row r="7049" spans="1:4" x14ac:dyDescent="0.2">
      <c r="A7049" t="s">
        <v>644</v>
      </c>
      <c r="B7049" t="s">
        <v>1588</v>
      </c>
      <c r="C7049" t="s">
        <v>2375</v>
      </c>
    </row>
    <row r="7050" spans="1:4" x14ac:dyDescent="0.2">
      <c r="A7050" t="s">
        <v>52</v>
      </c>
      <c r="B7050">
        <v>1.1000000000000001</v>
      </c>
      <c r="C7050">
        <v>0.2</v>
      </c>
    </row>
    <row r="7051" spans="1:4" x14ac:dyDescent="0.2">
      <c r="A7051" t="s">
        <v>173</v>
      </c>
      <c r="B7051">
        <v>4.3</v>
      </c>
      <c r="C7051">
        <f>+-0.15</f>
        <v>-0.15</v>
      </c>
    </row>
    <row r="7052" spans="1:4" x14ac:dyDescent="0.2">
      <c r="A7052" t="s">
        <v>173</v>
      </c>
      <c r="B7052">
        <v>2.4</v>
      </c>
      <c r="C7052">
        <f>+-0.1</f>
        <v>-0.1</v>
      </c>
    </row>
    <row r="7053" spans="1:4" x14ac:dyDescent="0.2">
      <c r="A7053" t="s">
        <v>110</v>
      </c>
    </row>
    <row r="7054" spans="1:4" x14ac:dyDescent="0.2">
      <c r="A7054" t="s">
        <v>169</v>
      </c>
    </row>
    <row r="7055" spans="1:4" x14ac:dyDescent="0.2">
      <c r="A7055" t="s">
        <v>1575</v>
      </c>
      <c r="B7055" t="s">
        <v>1576</v>
      </c>
      <c r="C7055" t="s">
        <v>1577</v>
      </c>
      <c r="D7055" t="s">
        <v>1578</v>
      </c>
    </row>
    <row r="7056" spans="1:4" x14ac:dyDescent="0.2">
      <c r="A7056" t="s">
        <v>882</v>
      </c>
      <c r="B7056" t="s">
        <v>1579</v>
      </c>
      <c r="C7056" t="s">
        <v>1580</v>
      </c>
    </row>
    <row r="7057" spans="1:4" x14ac:dyDescent="0.2">
      <c r="A7057" t="s">
        <v>1595</v>
      </c>
      <c r="B7057" t="s">
        <v>1596</v>
      </c>
      <c r="C7057" t="s">
        <v>1597</v>
      </c>
    </row>
    <row r="7058" spans="1:4" x14ac:dyDescent="0.2">
      <c r="A7058" t="s">
        <v>1595</v>
      </c>
      <c r="B7058" t="s">
        <v>1598</v>
      </c>
      <c r="C7058" t="s">
        <v>1599</v>
      </c>
      <c r="D7058" t="s">
        <v>1597</v>
      </c>
    </row>
    <row r="7059" spans="1:4" x14ac:dyDescent="0.2">
      <c r="A7059" t="s">
        <v>52</v>
      </c>
      <c r="B7059">
        <v>1.5</v>
      </c>
      <c r="C7059">
        <f>0.2/-0.1</f>
        <v>-2</v>
      </c>
    </row>
    <row r="7060" spans="1:4" x14ac:dyDescent="0.2">
      <c r="A7060" t="s">
        <v>52</v>
      </c>
      <c r="B7060">
        <v>12.3</v>
      </c>
      <c r="C7060" t="s">
        <v>1606</v>
      </c>
    </row>
    <row r="7061" spans="1:4" x14ac:dyDescent="0.2">
      <c r="A7061" t="s">
        <v>52</v>
      </c>
      <c r="B7061">
        <v>1.1000000000000001</v>
      </c>
      <c r="C7061">
        <v>0.2</v>
      </c>
    </row>
    <row r="7062" spans="1:4" x14ac:dyDescent="0.2">
      <c r="A7062" t="s">
        <v>52</v>
      </c>
      <c r="B7062">
        <v>1.5</v>
      </c>
      <c r="C7062" t="s">
        <v>1606</v>
      </c>
    </row>
    <row r="7063" spans="1:4" x14ac:dyDescent="0.2">
      <c r="A7063" t="s">
        <v>52</v>
      </c>
      <c r="B7063">
        <v>1.1000000000000001</v>
      </c>
      <c r="C7063" t="s">
        <v>1606</v>
      </c>
    </row>
    <row r="7064" spans="1:4" x14ac:dyDescent="0.2">
      <c r="A7064" t="s">
        <v>52</v>
      </c>
      <c r="B7064">
        <v>1.3</v>
      </c>
      <c r="C7064" t="s">
        <v>1617</v>
      </c>
    </row>
    <row r="7065" spans="1:4" x14ac:dyDescent="0.2">
      <c r="A7065" t="s">
        <v>52</v>
      </c>
      <c r="B7065">
        <v>1.5</v>
      </c>
      <c r="C7065" t="s">
        <v>1617</v>
      </c>
    </row>
    <row r="7066" spans="1:4" x14ac:dyDescent="0.2">
      <c r="A7066" t="s">
        <v>52</v>
      </c>
      <c r="B7066" t="s">
        <v>2384</v>
      </c>
    </row>
    <row r="7067" spans="1:4" x14ac:dyDescent="0.2">
      <c r="A7067" t="s">
        <v>52</v>
      </c>
      <c r="B7067">
        <v>2.4</v>
      </c>
      <c r="C7067">
        <f>+-0.2</f>
        <v>-0.2</v>
      </c>
    </row>
    <row r="7068" spans="1:4" x14ac:dyDescent="0.2">
      <c r="A7068" t="s">
        <v>1605</v>
      </c>
      <c r="B7068">
        <v>9.4</v>
      </c>
      <c r="C7068" t="s">
        <v>1606</v>
      </c>
    </row>
    <row r="7069" spans="1:4" x14ac:dyDescent="0.2">
      <c r="A7069" t="s">
        <v>173</v>
      </c>
      <c r="B7069">
        <v>3.3</v>
      </c>
      <c r="C7069">
        <v>0.2</v>
      </c>
    </row>
    <row r="7070" spans="1:4" x14ac:dyDescent="0.2">
      <c r="A7070" t="s">
        <v>57</v>
      </c>
      <c r="B7070" t="s">
        <v>2374</v>
      </c>
    </row>
    <row r="7071" spans="1:4" x14ac:dyDescent="0.2">
      <c r="A7071" t="s">
        <v>131</v>
      </c>
      <c r="B7071">
        <v>1.2</v>
      </c>
      <c r="C7071" t="s">
        <v>1634</v>
      </c>
      <c r="D7071">
        <v>0.1</v>
      </c>
    </row>
    <row r="7072" spans="1:4" x14ac:dyDescent="0.2">
      <c r="A7072" t="s">
        <v>57</v>
      </c>
      <c r="B7072">
        <v>47.7</v>
      </c>
      <c r="C7072">
        <v>-0.2</v>
      </c>
    </row>
    <row r="7073" spans="1:4" x14ac:dyDescent="0.2">
      <c r="A7073" t="s">
        <v>57</v>
      </c>
      <c r="B7073">
        <v>46.4</v>
      </c>
      <c r="C7073">
        <v>0.15</v>
      </c>
    </row>
    <row r="7074" spans="1:4" x14ac:dyDescent="0.2">
      <c r="A7074" t="s">
        <v>52</v>
      </c>
      <c r="B7074">
        <v>6.2</v>
      </c>
      <c r="C7074" t="s">
        <v>1604</v>
      </c>
    </row>
    <row r="7075" spans="1:4" x14ac:dyDescent="0.2">
      <c r="A7075" t="s">
        <v>70</v>
      </c>
      <c r="B7075">
        <v>44.5</v>
      </c>
      <c r="C7075">
        <v>0.15</v>
      </c>
    </row>
    <row r="7076" spans="1:4" x14ac:dyDescent="0.2">
      <c r="A7076" t="s">
        <v>70</v>
      </c>
      <c r="B7076">
        <v>42</v>
      </c>
      <c r="C7076">
        <v>-0.2</v>
      </c>
    </row>
    <row r="7077" spans="1:4" x14ac:dyDescent="0.2">
      <c r="A7077" t="s">
        <v>70</v>
      </c>
      <c r="B7077">
        <v>40</v>
      </c>
      <c r="C7077">
        <f>0.15/-0.1</f>
        <v>-1.4999999999999998</v>
      </c>
    </row>
    <row r="7078" spans="1:4" x14ac:dyDescent="0.2">
      <c r="A7078" t="s">
        <v>207</v>
      </c>
      <c r="B7078">
        <v>44.5</v>
      </c>
      <c r="C7078" t="s">
        <v>1634</v>
      </c>
      <c r="D7078">
        <v>0.2</v>
      </c>
    </row>
    <row r="7079" spans="1:4" x14ac:dyDescent="0.2">
      <c r="A7079" t="s">
        <v>70</v>
      </c>
      <c r="B7079">
        <v>14.7</v>
      </c>
      <c r="C7079">
        <v>0.1</v>
      </c>
    </row>
    <row r="7080" spans="1:4" x14ac:dyDescent="0.2">
      <c r="A7080" t="s">
        <v>57</v>
      </c>
      <c r="B7080">
        <v>20</v>
      </c>
      <c r="C7080" t="s">
        <v>1634</v>
      </c>
      <c r="D7080">
        <v>1</v>
      </c>
    </row>
    <row r="7081" spans="1:4" x14ac:dyDescent="0.2">
      <c r="A7081" t="s">
        <v>57</v>
      </c>
      <c r="B7081">
        <v>35</v>
      </c>
      <c r="C7081" t="s">
        <v>1634</v>
      </c>
      <c r="D7081">
        <v>1</v>
      </c>
    </row>
    <row r="7082" spans="1:4" x14ac:dyDescent="0.2">
      <c r="A7082" t="s">
        <v>644</v>
      </c>
      <c r="B7082" t="s">
        <v>1588</v>
      </c>
      <c r="C7082" t="s">
        <v>2375</v>
      </c>
      <c r="D7082">
        <v>0.1</v>
      </c>
    </row>
    <row r="7083" spans="1:4" x14ac:dyDescent="0.2">
      <c r="A7083" t="s">
        <v>120</v>
      </c>
      <c r="B7083" t="s">
        <v>2376</v>
      </c>
      <c r="C7083">
        <v>44.5</v>
      </c>
    </row>
    <row r="7084" spans="1:4" x14ac:dyDescent="0.2">
      <c r="A7084" t="s">
        <v>120</v>
      </c>
      <c r="B7084" t="s">
        <v>2376</v>
      </c>
      <c r="C7084">
        <v>14.7</v>
      </c>
    </row>
    <row r="7085" spans="1:4" x14ac:dyDescent="0.2">
      <c r="A7085" t="s">
        <v>110</v>
      </c>
    </row>
    <row r="7086" spans="1:4" x14ac:dyDescent="0.2">
      <c r="A7086" t="s">
        <v>169</v>
      </c>
    </row>
    <row r="7087" spans="1:4" x14ac:dyDescent="0.2">
      <c r="A7087" t="s">
        <v>1575</v>
      </c>
      <c r="B7087" t="s">
        <v>1576</v>
      </c>
      <c r="C7087" t="s">
        <v>1577</v>
      </c>
      <c r="D7087" t="s">
        <v>1578</v>
      </c>
    </row>
    <row r="7088" spans="1:4" x14ac:dyDescent="0.2">
      <c r="A7088" t="s">
        <v>882</v>
      </c>
      <c r="B7088" t="s">
        <v>1579</v>
      </c>
      <c r="C7088" t="s">
        <v>1580</v>
      </c>
    </row>
    <row r="7089" spans="1:4" x14ac:dyDescent="0.2">
      <c r="A7089" t="s">
        <v>1595</v>
      </c>
      <c r="B7089" t="s">
        <v>1596</v>
      </c>
      <c r="C7089" t="s">
        <v>1597</v>
      </c>
    </row>
    <row r="7090" spans="1:4" x14ac:dyDescent="0.2">
      <c r="A7090" t="s">
        <v>1595</v>
      </c>
      <c r="B7090" t="s">
        <v>1598</v>
      </c>
      <c r="C7090" t="s">
        <v>1599</v>
      </c>
      <c r="D7090" t="s">
        <v>1597</v>
      </c>
    </row>
    <row r="7091" spans="1:4" x14ac:dyDescent="0.2">
      <c r="A7091" t="s">
        <v>52</v>
      </c>
      <c r="B7091">
        <v>1.5</v>
      </c>
      <c r="C7091">
        <f>0.2/-0.1</f>
        <v>-2</v>
      </c>
    </row>
    <row r="7092" spans="1:4" x14ac:dyDescent="0.2">
      <c r="A7092" t="s">
        <v>52</v>
      </c>
      <c r="B7092">
        <v>12.3</v>
      </c>
      <c r="C7092" t="s">
        <v>1606</v>
      </c>
    </row>
    <row r="7093" spans="1:4" x14ac:dyDescent="0.2">
      <c r="A7093" t="s">
        <v>52</v>
      </c>
      <c r="B7093">
        <v>1.1000000000000001</v>
      </c>
      <c r="C7093">
        <v>0.2</v>
      </c>
    </row>
    <row r="7094" spans="1:4" x14ac:dyDescent="0.2">
      <c r="A7094" t="s">
        <v>52</v>
      </c>
      <c r="B7094">
        <v>1.5</v>
      </c>
      <c r="C7094" t="s">
        <v>1606</v>
      </c>
    </row>
    <row r="7095" spans="1:4" x14ac:dyDescent="0.2">
      <c r="A7095" t="s">
        <v>52</v>
      </c>
      <c r="B7095">
        <v>1.1000000000000001</v>
      </c>
      <c r="C7095" t="s">
        <v>1606</v>
      </c>
    </row>
    <row r="7096" spans="1:4" x14ac:dyDescent="0.2">
      <c r="A7096" t="s">
        <v>52</v>
      </c>
      <c r="B7096">
        <v>1.3</v>
      </c>
      <c r="C7096" t="s">
        <v>1617</v>
      </c>
    </row>
    <row r="7097" spans="1:4" x14ac:dyDescent="0.2">
      <c r="A7097" t="s">
        <v>52</v>
      </c>
      <c r="B7097">
        <v>1.5</v>
      </c>
      <c r="C7097" t="s">
        <v>1617</v>
      </c>
    </row>
    <row r="7098" spans="1:4" x14ac:dyDescent="0.2">
      <c r="A7098" t="s">
        <v>52</v>
      </c>
      <c r="B7098" t="s">
        <v>2384</v>
      </c>
    </row>
    <row r="7099" spans="1:4" x14ac:dyDescent="0.2">
      <c r="A7099" t="s">
        <v>52</v>
      </c>
      <c r="B7099">
        <v>2.4</v>
      </c>
      <c r="C7099">
        <f>+-0.2</f>
        <v>-0.2</v>
      </c>
    </row>
    <row r="7100" spans="1:4" x14ac:dyDescent="0.2">
      <c r="A7100" t="s">
        <v>1605</v>
      </c>
      <c r="B7100">
        <v>9.4</v>
      </c>
      <c r="C7100" t="s">
        <v>1606</v>
      </c>
    </row>
    <row r="7101" spans="1:4" x14ac:dyDescent="0.2">
      <c r="A7101" t="s">
        <v>173</v>
      </c>
      <c r="B7101">
        <v>3.3</v>
      </c>
      <c r="C7101">
        <v>0.2</v>
      </c>
    </row>
    <row r="7102" spans="1:4" x14ac:dyDescent="0.2">
      <c r="A7102" t="s">
        <v>57</v>
      </c>
      <c r="B7102" t="s">
        <v>2374</v>
      </c>
    </row>
    <row r="7103" spans="1:4" x14ac:dyDescent="0.2">
      <c r="A7103" t="s">
        <v>131</v>
      </c>
      <c r="B7103">
        <v>1.2</v>
      </c>
      <c r="C7103" t="s">
        <v>1634</v>
      </c>
      <c r="D7103">
        <v>0.1</v>
      </c>
    </row>
    <row r="7104" spans="1:4" x14ac:dyDescent="0.2">
      <c r="A7104" t="s">
        <v>57</v>
      </c>
      <c r="B7104">
        <v>47.7</v>
      </c>
      <c r="C7104">
        <v>-0.2</v>
      </c>
    </row>
    <row r="7105" spans="1:4" x14ac:dyDescent="0.2">
      <c r="A7105" t="s">
        <v>57</v>
      </c>
      <c r="B7105">
        <v>46.4</v>
      </c>
      <c r="C7105">
        <v>0.15</v>
      </c>
    </row>
    <row r="7106" spans="1:4" x14ac:dyDescent="0.2">
      <c r="A7106" t="s">
        <v>52</v>
      </c>
      <c r="B7106">
        <v>6.2</v>
      </c>
      <c r="C7106" t="s">
        <v>1604</v>
      </c>
    </row>
    <row r="7107" spans="1:4" x14ac:dyDescent="0.2">
      <c r="A7107" t="s">
        <v>70</v>
      </c>
      <c r="B7107">
        <v>44.5</v>
      </c>
      <c r="C7107">
        <v>0.15</v>
      </c>
    </row>
    <row r="7108" spans="1:4" x14ac:dyDescent="0.2">
      <c r="A7108" t="s">
        <v>70</v>
      </c>
      <c r="B7108">
        <v>42</v>
      </c>
      <c r="C7108">
        <v>-0.2</v>
      </c>
    </row>
    <row r="7109" spans="1:4" x14ac:dyDescent="0.2">
      <c r="A7109" t="s">
        <v>70</v>
      </c>
      <c r="B7109">
        <v>40</v>
      </c>
      <c r="C7109">
        <f>0.15/-0.1</f>
        <v>-1.4999999999999998</v>
      </c>
    </row>
    <row r="7110" spans="1:4" x14ac:dyDescent="0.2">
      <c r="A7110" t="s">
        <v>207</v>
      </c>
      <c r="B7110">
        <v>44.5</v>
      </c>
      <c r="C7110" t="s">
        <v>1634</v>
      </c>
      <c r="D7110">
        <v>0.2</v>
      </c>
    </row>
    <row r="7111" spans="1:4" x14ac:dyDescent="0.2">
      <c r="A7111" t="s">
        <v>70</v>
      </c>
      <c r="B7111">
        <v>14.7</v>
      </c>
      <c r="C7111">
        <v>0.1</v>
      </c>
    </row>
    <row r="7112" spans="1:4" x14ac:dyDescent="0.2">
      <c r="A7112" t="s">
        <v>57</v>
      </c>
      <c r="B7112">
        <v>20</v>
      </c>
      <c r="C7112" t="s">
        <v>1634</v>
      </c>
      <c r="D7112">
        <v>1</v>
      </c>
    </row>
    <row r="7113" spans="1:4" x14ac:dyDescent="0.2">
      <c r="A7113" t="s">
        <v>57</v>
      </c>
      <c r="B7113">
        <v>35</v>
      </c>
      <c r="C7113" t="s">
        <v>1634</v>
      </c>
      <c r="D7113">
        <v>1</v>
      </c>
    </row>
    <row r="7114" spans="1:4" x14ac:dyDescent="0.2">
      <c r="A7114" t="s">
        <v>644</v>
      </c>
      <c r="B7114" t="s">
        <v>1588</v>
      </c>
      <c r="C7114" t="s">
        <v>2375</v>
      </c>
      <c r="D7114">
        <v>0.1</v>
      </c>
    </row>
    <row r="7115" spans="1:4" x14ac:dyDescent="0.2">
      <c r="A7115" t="s">
        <v>120</v>
      </c>
      <c r="B7115" t="s">
        <v>2376</v>
      </c>
      <c r="C7115">
        <v>44.5</v>
      </c>
    </row>
    <row r="7116" spans="1:4" x14ac:dyDescent="0.2">
      <c r="A7116" t="s">
        <v>120</v>
      </c>
      <c r="B7116" t="s">
        <v>2376</v>
      </c>
      <c r="C7116">
        <v>14.7</v>
      </c>
    </row>
    <row r="7117" spans="1:4" x14ac:dyDescent="0.2">
      <c r="A7117" t="s">
        <v>110</v>
      </c>
    </row>
    <row r="7118" spans="1:4" x14ac:dyDescent="0.2">
      <c r="A7118" t="s">
        <v>169</v>
      </c>
    </row>
    <row r="7119" spans="1:4" x14ac:dyDescent="0.2">
      <c r="A7119" t="s">
        <v>1575</v>
      </c>
      <c r="B7119" t="s">
        <v>1576</v>
      </c>
      <c r="C7119" t="s">
        <v>1577</v>
      </c>
      <c r="D7119" t="s">
        <v>1578</v>
      </c>
    </row>
    <row r="7120" spans="1:4" x14ac:dyDescent="0.2">
      <c r="A7120" t="s">
        <v>882</v>
      </c>
      <c r="B7120" t="s">
        <v>1579</v>
      </c>
      <c r="C7120" t="s">
        <v>1580</v>
      </c>
    </row>
    <row r="7121" spans="1:4" x14ac:dyDescent="0.2">
      <c r="A7121" t="s">
        <v>1595</v>
      </c>
      <c r="B7121" t="s">
        <v>1596</v>
      </c>
      <c r="C7121" t="s">
        <v>1597</v>
      </c>
    </row>
    <row r="7122" spans="1:4" x14ac:dyDescent="0.2">
      <c r="A7122" t="s">
        <v>1595</v>
      </c>
      <c r="B7122" t="s">
        <v>1598</v>
      </c>
      <c r="C7122" t="s">
        <v>1599</v>
      </c>
      <c r="D7122" t="s">
        <v>1597</v>
      </c>
    </row>
    <row r="7123" spans="1:4" x14ac:dyDescent="0.2">
      <c r="A7123" t="s">
        <v>71</v>
      </c>
      <c r="B7123">
        <v>15.8</v>
      </c>
      <c r="C7123" t="s">
        <v>1621</v>
      </c>
      <c r="D7123">
        <v>0.05</v>
      </c>
    </row>
    <row r="7124" spans="1:4" x14ac:dyDescent="0.2">
      <c r="A7124" t="s">
        <v>70</v>
      </c>
      <c r="B7124">
        <v>14</v>
      </c>
      <c r="C7124">
        <f>0.1/-0.2</f>
        <v>-0.5</v>
      </c>
    </row>
    <row r="7125" spans="1:4" x14ac:dyDescent="0.2">
      <c r="A7125" t="s">
        <v>70</v>
      </c>
      <c r="B7125">
        <v>3</v>
      </c>
      <c r="C7125" t="s">
        <v>1978</v>
      </c>
      <c r="D7125" t="s">
        <v>1801</v>
      </c>
    </row>
    <row r="7126" spans="1:4" x14ac:dyDescent="0.2">
      <c r="A7126" t="s">
        <v>110</v>
      </c>
    </row>
    <row r="7127" spans="1:4" x14ac:dyDescent="0.2">
      <c r="A7127" t="s">
        <v>1575</v>
      </c>
      <c r="B7127" t="s">
        <v>1576</v>
      </c>
      <c r="C7127" t="s">
        <v>1577</v>
      </c>
      <c r="D7127" t="s">
        <v>1578</v>
      </c>
    </row>
    <row r="7128" spans="1:4" x14ac:dyDescent="0.2">
      <c r="A7128" t="s">
        <v>882</v>
      </c>
      <c r="B7128" t="s">
        <v>1579</v>
      </c>
      <c r="C7128" t="s">
        <v>1580</v>
      </c>
    </row>
    <row r="7129" spans="1:4" x14ac:dyDescent="0.2">
      <c r="A7129" t="s">
        <v>1581</v>
      </c>
      <c r="B7129" t="s">
        <v>1576</v>
      </c>
      <c r="C7129" t="s">
        <v>1577</v>
      </c>
      <c r="D7129" t="s">
        <v>1582</v>
      </c>
    </row>
    <row r="7130" spans="1:4" x14ac:dyDescent="0.2">
      <c r="A7130" t="s">
        <v>50</v>
      </c>
      <c r="B7130">
        <v>18.3</v>
      </c>
      <c r="C7130" t="s">
        <v>1583</v>
      </c>
    </row>
    <row r="7131" spans="1:4" x14ac:dyDescent="0.2">
      <c r="A7131" t="s">
        <v>52</v>
      </c>
      <c r="B7131">
        <v>6.5</v>
      </c>
      <c r="C7131" t="s">
        <v>1585</v>
      </c>
    </row>
    <row r="7132" spans="1:4" x14ac:dyDescent="0.2">
      <c r="A7132" t="s">
        <v>1605</v>
      </c>
      <c r="B7132">
        <v>6.9</v>
      </c>
      <c r="C7132" t="s">
        <v>1585</v>
      </c>
    </row>
    <row r="7133" spans="1:4" x14ac:dyDescent="0.2">
      <c r="A7133" t="s">
        <v>1605</v>
      </c>
      <c r="B7133">
        <v>13.8</v>
      </c>
      <c r="C7133" t="s">
        <v>1584</v>
      </c>
    </row>
    <row r="7134" spans="1:4" x14ac:dyDescent="0.2">
      <c r="A7134" t="s">
        <v>131</v>
      </c>
      <c r="B7134">
        <v>2</v>
      </c>
      <c r="C7134" t="s">
        <v>1584</v>
      </c>
    </row>
    <row r="7135" spans="1:4" x14ac:dyDescent="0.2">
      <c r="A7135" t="s">
        <v>207</v>
      </c>
      <c r="B7135">
        <v>10</v>
      </c>
      <c r="C7135" t="s">
        <v>1585</v>
      </c>
    </row>
    <row r="7136" spans="1:4" x14ac:dyDescent="0.2">
      <c r="A7136" t="s">
        <v>57</v>
      </c>
      <c r="B7136">
        <v>15.5</v>
      </c>
      <c r="C7136" t="s">
        <v>1584</v>
      </c>
    </row>
    <row r="7137" spans="1:8" x14ac:dyDescent="0.2">
      <c r="A7137" t="s">
        <v>57</v>
      </c>
      <c r="B7137">
        <v>15.05</v>
      </c>
      <c r="C7137">
        <v>-0.03</v>
      </c>
    </row>
    <row r="7138" spans="1:8" x14ac:dyDescent="0.2">
      <c r="A7138" t="s">
        <v>57</v>
      </c>
      <c r="B7138">
        <v>15.05</v>
      </c>
      <c r="C7138">
        <v>-0.03</v>
      </c>
    </row>
    <row r="7139" spans="1:8" x14ac:dyDescent="0.2">
      <c r="A7139" t="s">
        <v>70</v>
      </c>
      <c r="B7139">
        <v>3</v>
      </c>
      <c r="C7139" t="s">
        <v>1978</v>
      </c>
      <c r="D7139" t="s">
        <v>1801</v>
      </c>
    </row>
    <row r="7140" spans="1:8" x14ac:dyDescent="0.2">
      <c r="A7140" t="s">
        <v>70</v>
      </c>
      <c r="B7140">
        <v>6</v>
      </c>
      <c r="C7140" t="s">
        <v>1584</v>
      </c>
    </row>
    <row r="7141" spans="1:8" x14ac:dyDescent="0.2">
      <c r="A7141" t="s">
        <v>70</v>
      </c>
      <c r="B7141">
        <v>19</v>
      </c>
      <c r="C7141" t="s">
        <v>1584</v>
      </c>
    </row>
    <row r="7142" spans="1:8" x14ac:dyDescent="0.2">
      <c r="A7142" t="s">
        <v>120</v>
      </c>
      <c r="B7142" t="s">
        <v>1571</v>
      </c>
      <c r="C7142">
        <v>0.2</v>
      </c>
    </row>
    <row r="7143" spans="1:8" x14ac:dyDescent="0.2">
      <c r="A7143" t="s">
        <v>70</v>
      </c>
      <c r="B7143">
        <v>12</v>
      </c>
      <c r="C7143" t="s">
        <v>1726</v>
      </c>
    </row>
    <row r="7144" spans="1:8" x14ac:dyDescent="0.2">
      <c r="A7144" t="s">
        <v>57</v>
      </c>
      <c r="B7144">
        <v>29.9</v>
      </c>
      <c r="C7144">
        <v>-0.05</v>
      </c>
    </row>
    <row r="7145" spans="1:8" x14ac:dyDescent="0.2">
      <c r="A7145" t="s">
        <v>72</v>
      </c>
      <c r="B7145">
        <v>0.15</v>
      </c>
      <c r="C7145" t="s">
        <v>1588</v>
      </c>
      <c r="D7145">
        <v>0.5</v>
      </c>
      <c r="E7145" t="s">
        <v>1813</v>
      </c>
      <c r="F7145">
        <v>2</v>
      </c>
      <c r="G7145" t="s">
        <v>1737</v>
      </c>
      <c r="H7145" t="s">
        <v>1814</v>
      </c>
    </row>
    <row r="7146" spans="1:8" x14ac:dyDescent="0.2">
      <c r="A7146" t="s">
        <v>52</v>
      </c>
      <c r="B7146">
        <v>2</v>
      </c>
      <c r="C7146">
        <v>-0.1</v>
      </c>
    </row>
    <row r="7147" spans="1:8" x14ac:dyDescent="0.2">
      <c r="A7147" t="s">
        <v>72</v>
      </c>
      <c r="B7147">
        <v>1</v>
      </c>
      <c r="C7147" t="s">
        <v>1604</v>
      </c>
      <c r="D7147" t="s">
        <v>1123</v>
      </c>
      <c r="E7147" t="s">
        <v>1662</v>
      </c>
    </row>
    <row r="7148" spans="1:8" x14ac:dyDescent="0.2">
      <c r="A7148" t="s">
        <v>1605</v>
      </c>
      <c r="B7148">
        <v>16.100000000000001</v>
      </c>
      <c r="C7148" t="s">
        <v>1606</v>
      </c>
    </row>
    <row r="7149" spans="1:8" x14ac:dyDescent="0.2">
      <c r="A7149" t="s">
        <v>1575</v>
      </c>
      <c r="B7149" t="s">
        <v>1576</v>
      </c>
      <c r="C7149" t="s">
        <v>1577</v>
      </c>
      <c r="D7149" t="s">
        <v>1578</v>
      </c>
    </row>
    <row r="7150" spans="1:8" x14ac:dyDescent="0.2">
      <c r="A7150" t="s">
        <v>882</v>
      </c>
      <c r="B7150" t="s">
        <v>1579</v>
      </c>
      <c r="C7150" t="s">
        <v>1580</v>
      </c>
    </row>
    <row r="7151" spans="1:8" x14ac:dyDescent="0.2">
      <c r="A7151" t="s">
        <v>698</v>
      </c>
      <c r="B7151">
        <v>5</v>
      </c>
      <c r="C7151" t="s">
        <v>1634</v>
      </c>
      <c r="D7151">
        <v>0.1</v>
      </c>
    </row>
    <row r="7152" spans="1:8" x14ac:dyDescent="0.2">
      <c r="A7152" t="s">
        <v>1605</v>
      </c>
      <c r="B7152">
        <v>6.9</v>
      </c>
      <c r="C7152" t="s">
        <v>1634</v>
      </c>
      <c r="D7152">
        <v>0.2</v>
      </c>
    </row>
    <row r="7153" spans="1:6" x14ac:dyDescent="0.2">
      <c r="A7153" t="s">
        <v>1605</v>
      </c>
      <c r="B7153">
        <v>2.5</v>
      </c>
      <c r="C7153" t="s">
        <v>1634</v>
      </c>
      <c r="D7153">
        <v>0.1</v>
      </c>
    </row>
    <row r="7154" spans="1:6" x14ac:dyDescent="0.2">
      <c r="A7154" t="s">
        <v>52</v>
      </c>
      <c r="B7154">
        <v>6.5</v>
      </c>
      <c r="C7154" t="s">
        <v>1634</v>
      </c>
      <c r="D7154">
        <v>0.2</v>
      </c>
    </row>
    <row r="7155" spans="1:6" x14ac:dyDescent="0.2">
      <c r="A7155" t="s">
        <v>52</v>
      </c>
      <c r="B7155">
        <v>2</v>
      </c>
      <c r="C7155" t="s">
        <v>1634</v>
      </c>
      <c r="D7155">
        <v>0.1</v>
      </c>
    </row>
    <row r="7156" spans="1:6" x14ac:dyDescent="0.2">
      <c r="A7156" t="s">
        <v>131</v>
      </c>
      <c r="B7156">
        <v>2</v>
      </c>
      <c r="C7156" t="s">
        <v>1634</v>
      </c>
      <c r="D7156">
        <v>0.1</v>
      </c>
    </row>
    <row r="7157" spans="1:6" x14ac:dyDescent="0.2">
      <c r="A7157" t="s">
        <v>52</v>
      </c>
      <c r="B7157">
        <v>2</v>
      </c>
      <c r="C7157" t="s">
        <v>1634</v>
      </c>
      <c r="D7157">
        <v>0.2</v>
      </c>
    </row>
    <row r="7158" spans="1:6" x14ac:dyDescent="0.2">
      <c r="A7158" t="s">
        <v>416</v>
      </c>
      <c r="B7158">
        <v>18.3</v>
      </c>
      <c r="C7158" t="s">
        <v>1634</v>
      </c>
      <c r="D7158">
        <v>0.2</v>
      </c>
    </row>
    <row r="7159" spans="1:6" x14ac:dyDescent="0.2">
      <c r="A7159" t="s">
        <v>70</v>
      </c>
      <c r="B7159" t="s">
        <v>2385</v>
      </c>
      <c r="C7159" t="s">
        <v>1639</v>
      </c>
      <c r="D7159">
        <v>2.5000000000000001E-2</v>
      </c>
    </row>
    <row r="7160" spans="1:6" x14ac:dyDescent="0.2">
      <c r="A7160" t="s">
        <v>207</v>
      </c>
      <c r="B7160">
        <v>10</v>
      </c>
      <c r="C7160" t="s">
        <v>1634</v>
      </c>
      <c r="D7160">
        <v>0.2</v>
      </c>
    </row>
    <row r="7161" spans="1:6" x14ac:dyDescent="0.2">
      <c r="A7161" t="s">
        <v>119</v>
      </c>
      <c r="B7161">
        <v>6</v>
      </c>
      <c r="C7161" t="s">
        <v>1634</v>
      </c>
      <c r="D7161">
        <v>0.1</v>
      </c>
    </row>
    <row r="7162" spans="1:6" x14ac:dyDescent="0.2">
      <c r="A7162" t="s">
        <v>119</v>
      </c>
      <c r="B7162">
        <v>14</v>
      </c>
      <c r="C7162">
        <f>0.1/-0.2</f>
        <v>-0.5</v>
      </c>
    </row>
    <row r="7163" spans="1:6" x14ac:dyDescent="0.2">
      <c r="A7163" t="s">
        <v>57</v>
      </c>
      <c r="B7163">
        <v>15.05</v>
      </c>
      <c r="C7163">
        <v>-0.03</v>
      </c>
    </row>
    <row r="7164" spans="1:6" x14ac:dyDescent="0.2">
      <c r="A7164" t="s">
        <v>57</v>
      </c>
      <c r="B7164">
        <v>15.5</v>
      </c>
      <c r="C7164" t="s">
        <v>1634</v>
      </c>
      <c r="D7164">
        <v>0.2</v>
      </c>
    </row>
    <row r="7165" spans="1:6" x14ac:dyDescent="0.2">
      <c r="A7165" t="s">
        <v>119</v>
      </c>
      <c r="B7165">
        <v>19</v>
      </c>
      <c r="C7165" t="s">
        <v>1634</v>
      </c>
      <c r="D7165">
        <v>0.2</v>
      </c>
    </row>
    <row r="7166" spans="1:6" x14ac:dyDescent="0.2">
      <c r="A7166" t="s">
        <v>57</v>
      </c>
      <c r="B7166">
        <v>30</v>
      </c>
      <c r="C7166">
        <v>-0.2</v>
      </c>
    </row>
    <row r="7167" spans="1:6" x14ac:dyDescent="0.2">
      <c r="A7167" t="s">
        <v>120</v>
      </c>
      <c r="B7167" t="s">
        <v>1571</v>
      </c>
      <c r="C7167">
        <v>0.2</v>
      </c>
    </row>
    <row r="7168" spans="1:6" x14ac:dyDescent="0.2">
      <c r="A7168">
        <v>2</v>
      </c>
      <c r="B7168" t="s">
        <v>1123</v>
      </c>
      <c r="C7168" t="s">
        <v>209</v>
      </c>
      <c r="D7168">
        <v>-0.3</v>
      </c>
      <c r="E7168" t="s">
        <v>1620</v>
      </c>
      <c r="F7168">
        <v>-0.7</v>
      </c>
    </row>
    <row r="7169" spans="1:6" x14ac:dyDescent="0.2">
      <c r="A7169" t="s">
        <v>209</v>
      </c>
      <c r="B7169">
        <v>1</v>
      </c>
      <c r="C7169" t="s">
        <v>1634</v>
      </c>
      <c r="D7169">
        <v>0.2</v>
      </c>
      <c r="E7169" t="s">
        <v>1123</v>
      </c>
      <c r="F7169" t="s">
        <v>1662</v>
      </c>
    </row>
    <row r="7170" spans="1:6" x14ac:dyDescent="0.2">
      <c r="A7170" t="s">
        <v>2386</v>
      </c>
      <c r="B7170" t="s">
        <v>209</v>
      </c>
      <c r="C7170" t="s">
        <v>1571</v>
      </c>
      <c r="D7170">
        <v>0.1</v>
      </c>
    </row>
    <row r="7171" spans="1:6" x14ac:dyDescent="0.2">
      <c r="A7171" t="s">
        <v>1575</v>
      </c>
      <c r="B7171" t="s">
        <v>1576</v>
      </c>
      <c r="C7171" t="s">
        <v>1577</v>
      </c>
      <c r="D7171" t="s">
        <v>1578</v>
      </c>
    </row>
    <row r="7172" spans="1:6" x14ac:dyDescent="0.2">
      <c r="A7172" t="s">
        <v>882</v>
      </c>
      <c r="B7172" t="s">
        <v>1579</v>
      </c>
      <c r="C7172" t="s">
        <v>1580</v>
      </c>
    </row>
    <row r="7173" spans="1:6" x14ac:dyDescent="0.2">
      <c r="A7173" t="s">
        <v>1595</v>
      </c>
      <c r="B7173" t="s">
        <v>1596</v>
      </c>
      <c r="C7173" t="s">
        <v>1597</v>
      </c>
    </row>
    <row r="7174" spans="1:6" x14ac:dyDescent="0.2">
      <c r="A7174" t="s">
        <v>1595</v>
      </c>
      <c r="B7174" t="s">
        <v>1598</v>
      </c>
      <c r="C7174" t="s">
        <v>1599</v>
      </c>
      <c r="D7174" t="s">
        <v>1597</v>
      </c>
    </row>
    <row r="7175" spans="1:6" x14ac:dyDescent="0.2">
      <c r="A7175" t="s">
        <v>114</v>
      </c>
      <c r="B7175">
        <v>18.3</v>
      </c>
      <c r="C7175">
        <v>0.2</v>
      </c>
    </row>
    <row r="7176" spans="1:6" x14ac:dyDescent="0.2">
      <c r="A7176" t="s">
        <v>52</v>
      </c>
      <c r="B7176">
        <v>13.8</v>
      </c>
      <c r="C7176" t="s">
        <v>1604</v>
      </c>
    </row>
    <row r="7177" spans="1:6" x14ac:dyDescent="0.2">
      <c r="A7177" t="s">
        <v>52</v>
      </c>
      <c r="B7177">
        <v>2</v>
      </c>
      <c r="C7177" t="s">
        <v>1606</v>
      </c>
    </row>
    <row r="7178" spans="1:6" x14ac:dyDescent="0.2">
      <c r="A7178" t="s">
        <v>52</v>
      </c>
      <c r="B7178">
        <v>3.2</v>
      </c>
      <c r="C7178" t="s">
        <v>1606</v>
      </c>
    </row>
    <row r="7179" spans="1:6" x14ac:dyDescent="0.2">
      <c r="A7179" t="s">
        <v>1605</v>
      </c>
      <c r="B7179">
        <v>14.3</v>
      </c>
      <c r="C7179">
        <v>-0.2</v>
      </c>
    </row>
    <row r="7180" spans="1:6" x14ac:dyDescent="0.2">
      <c r="A7180" t="s">
        <v>173</v>
      </c>
      <c r="B7180">
        <v>3.5</v>
      </c>
      <c r="C7180" t="s">
        <v>1606</v>
      </c>
    </row>
    <row r="7181" spans="1:6" x14ac:dyDescent="0.2">
      <c r="A7181" t="s">
        <v>173</v>
      </c>
      <c r="B7181">
        <v>2.2999999999999998</v>
      </c>
      <c r="C7181">
        <v>-0.1</v>
      </c>
    </row>
    <row r="7182" spans="1:6" x14ac:dyDescent="0.2">
      <c r="A7182" t="s">
        <v>57</v>
      </c>
      <c r="B7182">
        <v>15.05</v>
      </c>
      <c r="C7182">
        <v>-0.03</v>
      </c>
    </row>
    <row r="7183" spans="1:6" x14ac:dyDescent="0.2">
      <c r="A7183" t="s">
        <v>57</v>
      </c>
      <c r="B7183">
        <v>15.03</v>
      </c>
      <c r="C7183">
        <v>-0.03</v>
      </c>
    </row>
    <row r="7184" spans="1:6" x14ac:dyDescent="0.2">
      <c r="A7184" t="s">
        <v>57</v>
      </c>
      <c r="B7184">
        <v>15</v>
      </c>
      <c r="C7184">
        <f>0.1/-0.05</f>
        <v>-2</v>
      </c>
    </row>
    <row r="7185" spans="1:4" x14ac:dyDescent="0.2">
      <c r="A7185" t="s">
        <v>70</v>
      </c>
      <c r="B7185">
        <v>3</v>
      </c>
      <c r="C7185" t="s">
        <v>1978</v>
      </c>
      <c r="D7185" t="s">
        <v>1801</v>
      </c>
    </row>
    <row r="7186" spans="1:4" x14ac:dyDescent="0.2">
      <c r="A7186" t="s">
        <v>70</v>
      </c>
      <c r="B7186">
        <v>12</v>
      </c>
      <c r="C7186" t="s">
        <v>1604</v>
      </c>
    </row>
    <row r="7187" spans="1:4" x14ac:dyDescent="0.2">
      <c r="A7187" t="s">
        <v>70</v>
      </c>
      <c r="B7187">
        <v>14</v>
      </c>
      <c r="C7187" t="s">
        <v>1604</v>
      </c>
    </row>
    <row r="7188" spans="1:4" x14ac:dyDescent="0.2">
      <c r="A7188" t="s">
        <v>2387</v>
      </c>
      <c r="B7188" t="s">
        <v>1708</v>
      </c>
      <c r="C7188" t="s">
        <v>1572</v>
      </c>
      <c r="D7188" t="s">
        <v>2363</v>
      </c>
    </row>
    <row r="7189" spans="1:4" x14ac:dyDescent="0.2">
      <c r="A7189" t="s">
        <v>1575</v>
      </c>
      <c r="B7189" t="s">
        <v>1576</v>
      </c>
      <c r="C7189" t="s">
        <v>1577</v>
      </c>
      <c r="D7189" t="s">
        <v>1578</v>
      </c>
    </row>
    <row r="7190" spans="1:4" x14ac:dyDescent="0.2">
      <c r="A7190" t="s">
        <v>1581</v>
      </c>
      <c r="B7190" t="s">
        <v>1576</v>
      </c>
      <c r="C7190" t="s">
        <v>1577</v>
      </c>
      <c r="D7190" t="s">
        <v>1582</v>
      </c>
    </row>
    <row r="7191" spans="1:4" x14ac:dyDescent="0.2">
      <c r="A7191" t="s">
        <v>1595</v>
      </c>
      <c r="B7191" t="s">
        <v>1596</v>
      </c>
      <c r="C7191" t="s">
        <v>1597</v>
      </c>
    </row>
    <row r="7192" spans="1:4" x14ac:dyDescent="0.2">
      <c r="A7192" t="s">
        <v>1595</v>
      </c>
      <c r="B7192" t="s">
        <v>1598</v>
      </c>
      <c r="C7192" t="s">
        <v>1599</v>
      </c>
      <c r="D7192" t="s">
        <v>1597</v>
      </c>
    </row>
    <row r="7193" spans="1:4" x14ac:dyDescent="0.2">
      <c r="A7193" t="s">
        <v>52</v>
      </c>
      <c r="B7193">
        <v>1.5</v>
      </c>
      <c r="C7193">
        <f>0.2/-0.1</f>
        <v>-2</v>
      </c>
    </row>
    <row r="7194" spans="1:4" x14ac:dyDescent="0.2">
      <c r="A7194" t="s">
        <v>52</v>
      </c>
      <c r="B7194">
        <v>12.3</v>
      </c>
      <c r="C7194" t="s">
        <v>1606</v>
      </c>
    </row>
    <row r="7195" spans="1:4" x14ac:dyDescent="0.2">
      <c r="A7195" t="s">
        <v>52</v>
      </c>
      <c r="B7195">
        <v>1.05</v>
      </c>
      <c r="C7195">
        <v>0.2</v>
      </c>
    </row>
    <row r="7196" spans="1:4" x14ac:dyDescent="0.2">
      <c r="A7196" t="s">
        <v>52</v>
      </c>
      <c r="B7196">
        <v>1.5</v>
      </c>
      <c r="C7196" t="s">
        <v>1634</v>
      </c>
      <c r="D7196">
        <v>0.1</v>
      </c>
    </row>
    <row r="7197" spans="1:4" x14ac:dyDescent="0.2">
      <c r="A7197" t="s">
        <v>52</v>
      </c>
      <c r="B7197">
        <v>1.1000000000000001</v>
      </c>
      <c r="C7197" t="s">
        <v>1634</v>
      </c>
      <c r="D7197">
        <v>0.1</v>
      </c>
    </row>
    <row r="7198" spans="1:4" x14ac:dyDescent="0.2">
      <c r="A7198" t="s">
        <v>52</v>
      </c>
      <c r="B7198">
        <v>1.3</v>
      </c>
      <c r="C7198" t="s">
        <v>1634</v>
      </c>
      <c r="D7198">
        <v>0.1</v>
      </c>
    </row>
    <row r="7199" spans="1:4" x14ac:dyDescent="0.2">
      <c r="A7199" t="s">
        <v>52</v>
      </c>
      <c r="B7199">
        <v>1.5</v>
      </c>
      <c r="C7199" t="s">
        <v>1634</v>
      </c>
      <c r="D7199">
        <v>0.1</v>
      </c>
    </row>
    <row r="7200" spans="1:4" x14ac:dyDescent="0.2">
      <c r="A7200" t="s">
        <v>52</v>
      </c>
      <c r="B7200">
        <v>2.9</v>
      </c>
      <c r="C7200" t="s">
        <v>1604</v>
      </c>
    </row>
    <row r="7201" spans="1:4" x14ac:dyDescent="0.2">
      <c r="A7201" t="s">
        <v>1605</v>
      </c>
      <c r="B7201">
        <v>9.4</v>
      </c>
      <c r="C7201" t="s">
        <v>1606</v>
      </c>
    </row>
    <row r="7202" spans="1:4" x14ac:dyDescent="0.2">
      <c r="A7202" t="s">
        <v>173</v>
      </c>
      <c r="B7202">
        <v>3.3</v>
      </c>
      <c r="C7202">
        <v>0.2</v>
      </c>
    </row>
    <row r="7203" spans="1:4" x14ac:dyDescent="0.2">
      <c r="A7203" t="s">
        <v>57</v>
      </c>
      <c r="B7203">
        <v>50</v>
      </c>
      <c r="C7203">
        <v>-0.3</v>
      </c>
    </row>
    <row r="7204" spans="1:4" x14ac:dyDescent="0.2">
      <c r="A7204" t="s">
        <v>131</v>
      </c>
      <c r="B7204">
        <v>1.2</v>
      </c>
      <c r="C7204" t="s">
        <v>1606</v>
      </c>
    </row>
    <row r="7205" spans="1:4" x14ac:dyDescent="0.2">
      <c r="A7205" t="s">
        <v>57</v>
      </c>
      <c r="B7205">
        <v>47.7</v>
      </c>
      <c r="C7205">
        <v>-0.2</v>
      </c>
    </row>
    <row r="7206" spans="1:4" x14ac:dyDescent="0.2">
      <c r="A7206" t="s">
        <v>57</v>
      </c>
      <c r="B7206">
        <v>46.4</v>
      </c>
      <c r="C7206">
        <v>0.15</v>
      </c>
    </row>
    <row r="7207" spans="1:4" x14ac:dyDescent="0.2">
      <c r="A7207" t="s">
        <v>52</v>
      </c>
      <c r="B7207">
        <v>6.2</v>
      </c>
      <c r="C7207" t="s">
        <v>1634</v>
      </c>
      <c r="D7207">
        <v>0.2</v>
      </c>
    </row>
    <row r="7208" spans="1:4" x14ac:dyDescent="0.2">
      <c r="A7208" t="s">
        <v>70</v>
      </c>
      <c r="B7208">
        <v>44.5</v>
      </c>
      <c r="C7208">
        <v>0.15</v>
      </c>
    </row>
    <row r="7209" spans="1:4" x14ac:dyDescent="0.2">
      <c r="A7209" t="s">
        <v>70</v>
      </c>
      <c r="B7209">
        <v>42</v>
      </c>
      <c r="C7209">
        <v>-0.2</v>
      </c>
    </row>
    <row r="7210" spans="1:4" x14ac:dyDescent="0.2">
      <c r="A7210" t="s">
        <v>70</v>
      </c>
      <c r="B7210">
        <v>40</v>
      </c>
      <c r="C7210">
        <f>0.15/-0.1</f>
        <v>-1.4999999999999998</v>
      </c>
    </row>
    <row r="7211" spans="1:4" x14ac:dyDescent="0.2">
      <c r="A7211" t="s">
        <v>207</v>
      </c>
      <c r="B7211">
        <v>44.5</v>
      </c>
      <c r="C7211" t="s">
        <v>1634</v>
      </c>
      <c r="D7211">
        <v>0.2</v>
      </c>
    </row>
    <row r="7212" spans="1:4" x14ac:dyDescent="0.2">
      <c r="A7212" t="s">
        <v>70</v>
      </c>
      <c r="B7212">
        <v>14.7</v>
      </c>
      <c r="C7212">
        <v>0.1</v>
      </c>
    </row>
    <row r="7213" spans="1:4" x14ac:dyDescent="0.2">
      <c r="A7213" t="s">
        <v>57</v>
      </c>
      <c r="B7213">
        <v>20</v>
      </c>
      <c r="C7213" t="s">
        <v>2382</v>
      </c>
    </row>
    <row r="7214" spans="1:4" x14ac:dyDescent="0.2">
      <c r="A7214" t="s">
        <v>57</v>
      </c>
      <c r="B7214">
        <v>35</v>
      </c>
      <c r="C7214" t="s">
        <v>2382</v>
      </c>
    </row>
    <row r="7215" spans="1:4" x14ac:dyDescent="0.2">
      <c r="A7215" t="s">
        <v>644</v>
      </c>
      <c r="B7215" t="s">
        <v>1588</v>
      </c>
      <c r="C7215" t="s">
        <v>2375</v>
      </c>
      <c r="D7215">
        <v>0.1</v>
      </c>
    </row>
    <row r="7216" spans="1:4" x14ac:dyDescent="0.2">
      <c r="A7216" t="s">
        <v>120</v>
      </c>
      <c r="B7216" t="s">
        <v>2376</v>
      </c>
      <c r="C7216">
        <v>44.5</v>
      </c>
    </row>
    <row r="7217" spans="1:4" x14ac:dyDescent="0.2">
      <c r="A7217" t="s">
        <v>120</v>
      </c>
      <c r="B7217" t="s">
        <v>2376</v>
      </c>
      <c r="C7217">
        <v>14.7</v>
      </c>
    </row>
    <row r="7218" spans="1:4" x14ac:dyDescent="0.2">
      <c r="A7218" t="s">
        <v>1595</v>
      </c>
      <c r="B7218" t="s">
        <v>1596</v>
      </c>
      <c r="C7218" t="s">
        <v>1597</v>
      </c>
    </row>
    <row r="7219" spans="1:4" x14ac:dyDescent="0.2">
      <c r="A7219" t="s">
        <v>1595</v>
      </c>
      <c r="B7219" t="s">
        <v>1598</v>
      </c>
      <c r="C7219" t="s">
        <v>1599</v>
      </c>
      <c r="D7219" t="s">
        <v>1597</v>
      </c>
    </row>
    <row r="7220" spans="1:4" x14ac:dyDescent="0.2">
      <c r="A7220" t="s">
        <v>52</v>
      </c>
      <c r="B7220">
        <v>1.5</v>
      </c>
      <c r="C7220">
        <f>0.2/-0.1</f>
        <v>-2</v>
      </c>
    </row>
    <row r="7221" spans="1:4" x14ac:dyDescent="0.2">
      <c r="A7221" t="s">
        <v>52</v>
      </c>
      <c r="B7221">
        <v>12.3</v>
      </c>
      <c r="C7221" t="s">
        <v>1606</v>
      </c>
    </row>
    <row r="7222" spans="1:4" x14ac:dyDescent="0.2">
      <c r="A7222" t="s">
        <v>52</v>
      </c>
      <c r="B7222">
        <v>1.1000000000000001</v>
      </c>
      <c r="C7222">
        <v>0.2</v>
      </c>
    </row>
    <row r="7223" spans="1:4" x14ac:dyDescent="0.2">
      <c r="A7223" t="s">
        <v>52</v>
      </c>
      <c r="B7223">
        <v>1.5</v>
      </c>
      <c r="C7223" t="s">
        <v>1606</v>
      </c>
    </row>
    <row r="7224" spans="1:4" x14ac:dyDescent="0.2">
      <c r="A7224" t="s">
        <v>52</v>
      </c>
      <c r="B7224">
        <v>1.1000000000000001</v>
      </c>
      <c r="C7224" t="s">
        <v>1606</v>
      </c>
    </row>
    <row r="7225" spans="1:4" x14ac:dyDescent="0.2">
      <c r="A7225" t="s">
        <v>52</v>
      </c>
      <c r="B7225">
        <v>1.3</v>
      </c>
      <c r="C7225" t="s">
        <v>1617</v>
      </c>
    </row>
    <row r="7226" spans="1:4" x14ac:dyDescent="0.2">
      <c r="A7226" t="s">
        <v>52</v>
      </c>
      <c r="B7226">
        <v>1.5</v>
      </c>
      <c r="C7226" t="s">
        <v>1617</v>
      </c>
    </row>
    <row r="7227" spans="1:4" x14ac:dyDescent="0.2">
      <c r="A7227" t="s">
        <v>52</v>
      </c>
      <c r="B7227" t="s">
        <v>2384</v>
      </c>
    </row>
    <row r="7228" spans="1:4" x14ac:dyDescent="0.2">
      <c r="A7228" t="s">
        <v>1605</v>
      </c>
      <c r="B7228">
        <v>9.4</v>
      </c>
      <c r="C7228" t="s">
        <v>1606</v>
      </c>
    </row>
    <row r="7229" spans="1:4" x14ac:dyDescent="0.2">
      <c r="A7229" t="s">
        <v>173</v>
      </c>
      <c r="B7229">
        <v>3.3</v>
      </c>
      <c r="C7229">
        <v>0.2</v>
      </c>
    </row>
    <row r="7230" spans="1:4" x14ac:dyDescent="0.2">
      <c r="A7230" t="s">
        <v>57</v>
      </c>
      <c r="B7230" t="s">
        <v>2374</v>
      </c>
    </row>
    <row r="7231" spans="1:4" x14ac:dyDescent="0.2">
      <c r="A7231" t="s">
        <v>131</v>
      </c>
      <c r="B7231">
        <v>1.2</v>
      </c>
      <c r="C7231" t="s">
        <v>1634</v>
      </c>
      <c r="D7231">
        <v>0.1</v>
      </c>
    </row>
    <row r="7232" spans="1:4" x14ac:dyDescent="0.2">
      <c r="A7232" t="s">
        <v>57</v>
      </c>
      <c r="B7232">
        <v>47.7</v>
      </c>
      <c r="C7232">
        <v>-0.2</v>
      </c>
    </row>
    <row r="7233" spans="1:4" x14ac:dyDescent="0.2">
      <c r="A7233" t="s">
        <v>57</v>
      </c>
      <c r="B7233">
        <v>46.4</v>
      </c>
      <c r="C7233">
        <v>0.15</v>
      </c>
    </row>
    <row r="7234" spans="1:4" x14ac:dyDescent="0.2">
      <c r="A7234" t="s">
        <v>52</v>
      </c>
      <c r="B7234">
        <v>6.2</v>
      </c>
      <c r="C7234" t="s">
        <v>1604</v>
      </c>
    </row>
    <row r="7235" spans="1:4" x14ac:dyDescent="0.2">
      <c r="A7235" t="s">
        <v>70</v>
      </c>
      <c r="B7235">
        <v>44.5</v>
      </c>
      <c r="C7235">
        <v>0.15</v>
      </c>
    </row>
    <row r="7236" spans="1:4" x14ac:dyDescent="0.2">
      <c r="A7236" t="s">
        <v>70</v>
      </c>
      <c r="B7236">
        <v>42</v>
      </c>
      <c r="C7236">
        <v>-0.2</v>
      </c>
    </row>
    <row r="7237" spans="1:4" x14ac:dyDescent="0.2">
      <c r="A7237" t="s">
        <v>70</v>
      </c>
      <c r="B7237">
        <v>40</v>
      </c>
      <c r="C7237">
        <f>0.15/-0.1</f>
        <v>-1.4999999999999998</v>
      </c>
    </row>
    <row r="7238" spans="1:4" x14ac:dyDescent="0.2">
      <c r="A7238" t="s">
        <v>207</v>
      </c>
      <c r="B7238">
        <v>44.5</v>
      </c>
      <c r="C7238" t="s">
        <v>1634</v>
      </c>
      <c r="D7238">
        <v>0.2</v>
      </c>
    </row>
    <row r="7239" spans="1:4" x14ac:dyDescent="0.2">
      <c r="A7239" t="s">
        <v>57</v>
      </c>
      <c r="B7239">
        <v>20</v>
      </c>
      <c r="C7239" t="s">
        <v>1634</v>
      </c>
      <c r="D7239">
        <v>1</v>
      </c>
    </row>
    <row r="7240" spans="1:4" x14ac:dyDescent="0.2">
      <c r="A7240" t="s">
        <v>57</v>
      </c>
      <c r="B7240">
        <v>35</v>
      </c>
      <c r="C7240" t="s">
        <v>1634</v>
      </c>
      <c r="D7240">
        <v>1</v>
      </c>
    </row>
    <row r="7241" spans="1:4" x14ac:dyDescent="0.2">
      <c r="A7241" t="s">
        <v>644</v>
      </c>
      <c r="B7241" t="s">
        <v>1588</v>
      </c>
      <c r="C7241" t="s">
        <v>2375</v>
      </c>
      <c r="D7241">
        <v>0.1</v>
      </c>
    </row>
    <row r="7242" spans="1:4" x14ac:dyDescent="0.2">
      <c r="A7242" t="s">
        <v>120</v>
      </c>
      <c r="B7242" t="s">
        <v>2376</v>
      </c>
      <c r="C7242">
        <v>44.5</v>
      </c>
    </row>
    <row r="7243" spans="1:4" x14ac:dyDescent="0.2">
      <c r="A7243" t="s">
        <v>120</v>
      </c>
      <c r="B7243" t="s">
        <v>2376</v>
      </c>
      <c r="C7243">
        <v>15</v>
      </c>
      <c r="D7243" t="s">
        <v>1661</v>
      </c>
    </row>
    <row r="7244" spans="1:4" x14ac:dyDescent="0.2">
      <c r="A7244" t="s">
        <v>110</v>
      </c>
    </row>
    <row r="7245" spans="1:4" x14ac:dyDescent="0.2">
      <c r="A7245" t="s">
        <v>169</v>
      </c>
    </row>
    <row r="7246" spans="1:4" x14ac:dyDescent="0.2">
      <c r="A7246" t="s">
        <v>1575</v>
      </c>
      <c r="B7246" t="s">
        <v>1576</v>
      </c>
      <c r="C7246" t="s">
        <v>1577</v>
      </c>
      <c r="D7246" t="s">
        <v>1578</v>
      </c>
    </row>
    <row r="7247" spans="1:4" x14ac:dyDescent="0.2">
      <c r="A7247" t="s">
        <v>882</v>
      </c>
      <c r="B7247" t="s">
        <v>1579</v>
      </c>
      <c r="C7247" t="s">
        <v>1580</v>
      </c>
    </row>
    <row r="7248" spans="1:4" x14ac:dyDescent="0.2">
      <c r="A7248" t="s">
        <v>1595</v>
      </c>
      <c r="B7248" t="s">
        <v>1596</v>
      </c>
      <c r="C7248" t="s">
        <v>1597</v>
      </c>
    </row>
    <row r="7249" spans="1:4" x14ac:dyDescent="0.2">
      <c r="A7249" t="s">
        <v>1595</v>
      </c>
      <c r="B7249" t="s">
        <v>1598</v>
      </c>
      <c r="C7249" t="s">
        <v>1599</v>
      </c>
      <c r="D7249" t="s">
        <v>1597</v>
      </c>
    </row>
    <row r="7250" spans="1:4" x14ac:dyDescent="0.2">
      <c r="A7250" t="s">
        <v>52</v>
      </c>
      <c r="B7250">
        <v>1.5</v>
      </c>
      <c r="C7250">
        <f>0.2/-0.1</f>
        <v>-2</v>
      </c>
    </row>
    <row r="7251" spans="1:4" x14ac:dyDescent="0.2">
      <c r="A7251" t="s">
        <v>52</v>
      </c>
      <c r="B7251">
        <v>12.3</v>
      </c>
      <c r="C7251" t="s">
        <v>1606</v>
      </c>
    </row>
    <row r="7252" spans="1:4" x14ac:dyDescent="0.2">
      <c r="A7252" t="s">
        <v>52</v>
      </c>
      <c r="B7252">
        <v>1.1000000000000001</v>
      </c>
      <c r="C7252">
        <v>0.2</v>
      </c>
    </row>
    <row r="7253" spans="1:4" x14ac:dyDescent="0.2">
      <c r="A7253" t="s">
        <v>52</v>
      </c>
      <c r="B7253">
        <v>1.5</v>
      </c>
      <c r="C7253" t="s">
        <v>1606</v>
      </c>
    </row>
    <row r="7254" spans="1:4" x14ac:dyDescent="0.2">
      <c r="A7254" t="s">
        <v>52</v>
      </c>
      <c r="B7254">
        <v>1.1000000000000001</v>
      </c>
      <c r="C7254" t="s">
        <v>1606</v>
      </c>
    </row>
    <row r="7255" spans="1:4" x14ac:dyDescent="0.2">
      <c r="A7255" t="s">
        <v>52</v>
      </c>
      <c r="B7255">
        <v>1.3</v>
      </c>
      <c r="C7255" t="s">
        <v>1617</v>
      </c>
    </row>
    <row r="7256" spans="1:4" x14ac:dyDescent="0.2">
      <c r="A7256" t="s">
        <v>52</v>
      </c>
      <c r="B7256">
        <v>1.5</v>
      </c>
      <c r="C7256" t="s">
        <v>1617</v>
      </c>
    </row>
    <row r="7257" spans="1:4" x14ac:dyDescent="0.2">
      <c r="A7257" t="s">
        <v>52</v>
      </c>
      <c r="B7257" t="s">
        <v>2384</v>
      </c>
    </row>
    <row r="7258" spans="1:4" x14ac:dyDescent="0.2">
      <c r="A7258" t="s">
        <v>1605</v>
      </c>
      <c r="B7258">
        <v>9.4</v>
      </c>
      <c r="C7258" t="s">
        <v>1606</v>
      </c>
    </row>
    <row r="7259" spans="1:4" x14ac:dyDescent="0.2">
      <c r="A7259" t="s">
        <v>173</v>
      </c>
      <c r="B7259">
        <v>3.3</v>
      </c>
      <c r="C7259">
        <v>0.2</v>
      </c>
    </row>
    <row r="7260" spans="1:4" x14ac:dyDescent="0.2">
      <c r="A7260" t="s">
        <v>57</v>
      </c>
      <c r="B7260" t="s">
        <v>2374</v>
      </c>
    </row>
    <row r="7261" spans="1:4" x14ac:dyDescent="0.2">
      <c r="A7261" t="s">
        <v>131</v>
      </c>
      <c r="B7261">
        <v>1.2</v>
      </c>
      <c r="C7261" t="s">
        <v>1634</v>
      </c>
      <c r="D7261">
        <v>0.1</v>
      </c>
    </row>
    <row r="7262" spans="1:4" x14ac:dyDescent="0.2">
      <c r="A7262" t="s">
        <v>57</v>
      </c>
      <c r="B7262">
        <v>47.7</v>
      </c>
      <c r="C7262">
        <v>-0.2</v>
      </c>
    </row>
    <row r="7263" spans="1:4" x14ac:dyDescent="0.2">
      <c r="A7263" t="s">
        <v>57</v>
      </c>
      <c r="B7263">
        <v>46.4</v>
      </c>
      <c r="C7263">
        <v>0.15</v>
      </c>
    </row>
    <row r="7264" spans="1:4" x14ac:dyDescent="0.2">
      <c r="A7264" t="s">
        <v>52</v>
      </c>
      <c r="B7264">
        <v>6.2</v>
      </c>
      <c r="C7264" t="s">
        <v>1604</v>
      </c>
    </row>
    <row r="7265" spans="1:4" x14ac:dyDescent="0.2">
      <c r="A7265" t="s">
        <v>70</v>
      </c>
      <c r="B7265">
        <v>44.5</v>
      </c>
      <c r="C7265">
        <v>0.15</v>
      </c>
    </row>
    <row r="7266" spans="1:4" x14ac:dyDescent="0.2">
      <c r="A7266" t="s">
        <v>70</v>
      </c>
      <c r="B7266">
        <v>42</v>
      </c>
      <c r="C7266">
        <v>-0.2</v>
      </c>
    </row>
    <row r="7267" spans="1:4" x14ac:dyDescent="0.2">
      <c r="A7267" t="s">
        <v>70</v>
      </c>
      <c r="B7267">
        <v>40</v>
      </c>
      <c r="C7267">
        <f>0.15/-0.1</f>
        <v>-1.4999999999999998</v>
      </c>
    </row>
    <row r="7268" spans="1:4" x14ac:dyDescent="0.2">
      <c r="A7268" t="s">
        <v>207</v>
      </c>
      <c r="B7268">
        <v>44.5</v>
      </c>
      <c r="C7268" t="s">
        <v>1634</v>
      </c>
      <c r="D7268">
        <v>0.2</v>
      </c>
    </row>
    <row r="7269" spans="1:4" x14ac:dyDescent="0.2">
      <c r="A7269" t="s">
        <v>57</v>
      </c>
      <c r="B7269">
        <v>20</v>
      </c>
      <c r="C7269" t="s">
        <v>1634</v>
      </c>
      <c r="D7269">
        <v>1</v>
      </c>
    </row>
    <row r="7270" spans="1:4" x14ac:dyDescent="0.2">
      <c r="A7270" t="s">
        <v>57</v>
      </c>
      <c r="B7270">
        <v>35</v>
      </c>
      <c r="C7270" t="s">
        <v>1634</v>
      </c>
      <c r="D7270">
        <v>1</v>
      </c>
    </row>
    <row r="7271" spans="1:4" x14ac:dyDescent="0.2">
      <c r="A7271" t="s">
        <v>644</v>
      </c>
      <c r="B7271" t="s">
        <v>1588</v>
      </c>
      <c r="C7271" t="s">
        <v>2375</v>
      </c>
      <c r="D7271">
        <v>0.1</v>
      </c>
    </row>
    <row r="7272" spans="1:4" x14ac:dyDescent="0.2">
      <c r="A7272" t="s">
        <v>120</v>
      </c>
      <c r="B7272" t="s">
        <v>2376</v>
      </c>
      <c r="C7272">
        <v>44.5</v>
      </c>
    </row>
    <row r="7273" spans="1:4" x14ac:dyDescent="0.2">
      <c r="A7273" t="s">
        <v>120</v>
      </c>
      <c r="B7273" t="s">
        <v>2376</v>
      </c>
      <c r="C7273">
        <v>15</v>
      </c>
      <c r="D7273" t="s">
        <v>1661</v>
      </c>
    </row>
    <row r="7274" spans="1:4" x14ac:dyDescent="0.2">
      <c r="A7274" t="s">
        <v>52</v>
      </c>
      <c r="B7274">
        <v>4.9000000000000004</v>
      </c>
      <c r="C7274" t="s">
        <v>1634</v>
      </c>
      <c r="D7274">
        <v>0.15</v>
      </c>
    </row>
    <row r="7275" spans="1:4" x14ac:dyDescent="0.2">
      <c r="A7275" t="s">
        <v>2388</v>
      </c>
      <c r="B7275">
        <v>5</v>
      </c>
      <c r="C7275" t="s">
        <v>1588</v>
      </c>
      <c r="D7275">
        <v>0.2</v>
      </c>
    </row>
    <row r="7276" spans="1:4" x14ac:dyDescent="0.2">
      <c r="A7276" t="s">
        <v>2389</v>
      </c>
      <c r="B7276">
        <v>1.5</v>
      </c>
      <c r="C7276" t="s">
        <v>1588</v>
      </c>
      <c r="D7276">
        <v>0.1</v>
      </c>
    </row>
    <row r="7277" spans="1:4" x14ac:dyDescent="0.2">
      <c r="A7277" t="s">
        <v>52</v>
      </c>
      <c r="B7277">
        <v>2.85</v>
      </c>
      <c r="C7277" t="s">
        <v>1634</v>
      </c>
      <c r="D7277">
        <v>0.2</v>
      </c>
    </row>
    <row r="7278" spans="1:4" x14ac:dyDescent="0.2">
      <c r="A7278" t="s">
        <v>70</v>
      </c>
      <c r="B7278" t="s">
        <v>2390</v>
      </c>
    </row>
    <row r="7279" spans="1:4" x14ac:dyDescent="0.2">
      <c r="A7279" t="s">
        <v>52</v>
      </c>
      <c r="B7279">
        <v>22.7</v>
      </c>
      <c r="C7279" t="s">
        <v>1634</v>
      </c>
      <c r="D7279">
        <v>0.1</v>
      </c>
    </row>
    <row r="7280" spans="1:4" x14ac:dyDescent="0.2">
      <c r="A7280" t="s">
        <v>209</v>
      </c>
      <c r="B7280">
        <v>0.1</v>
      </c>
      <c r="C7280">
        <v>0.2</v>
      </c>
    </row>
    <row r="7281" spans="1:4" x14ac:dyDescent="0.2">
      <c r="A7281" t="s">
        <v>70</v>
      </c>
      <c r="B7281" t="s">
        <v>2391</v>
      </c>
      <c r="C7281">
        <v>1.7999999999999999E-2</v>
      </c>
    </row>
    <row r="7282" spans="1:4" x14ac:dyDescent="0.2">
      <c r="A7282" t="s">
        <v>110</v>
      </c>
    </row>
    <row r="7283" spans="1:4" x14ac:dyDescent="0.2">
      <c r="A7283" t="s">
        <v>169</v>
      </c>
    </row>
    <row r="7284" spans="1:4" x14ac:dyDescent="0.2">
      <c r="A7284" t="s">
        <v>1575</v>
      </c>
      <c r="B7284" t="s">
        <v>1576</v>
      </c>
      <c r="C7284" t="s">
        <v>1577</v>
      </c>
      <c r="D7284" t="s">
        <v>1578</v>
      </c>
    </row>
    <row r="7285" spans="1:4" x14ac:dyDescent="0.2">
      <c r="A7285" t="s">
        <v>882</v>
      </c>
      <c r="B7285" t="s">
        <v>1579</v>
      </c>
      <c r="C7285" t="s">
        <v>1580</v>
      </c>
    </row>
    <row r="7286" spans="1:4" x14ac:dyDescent="0.2">
      <c r="A7286" t="s">
        <v>1595</v>
      </c>
      <c r="B7286" t="s">
        <v>1596</v>
      </c>
      <c r="C7286" t="s">
        <v>1597</v>
      </c>
    </row>
    <row r="7287" spans="1:4" x14ac:dyDescent="0.2">
      <c r="A7287" t="s">
        <v>1595</v>
      </c>
      <c r="B7287" t="s">
        <v>1598</v>
      </c>
      <c r="C7287" t="s">
        <v>1599</v>
      </c>
      <c r="D7287" t="s">
        <v>1597</v>
      </c>
    </row>
    <row r="7288" spans="1:4" x14ac:dyDescent="0.2">
      <c r="A7288" t="s">
        <v>52</v>
      </c>
      <c r="B7288">
        <v>1.5</v>
      </c>
      <c r="C7288">
        <f>0.2/-0.1</f>
        <v>-2</v>
      </c>
    </row>
    <row r="7289" spans="1:4" x14ac:dyDescent="0.2">
      <c r="A7289" t="s">
        <v>52</v>
      </c>
      <c r="B7289">
        <v>12.3</v>
      </c>
      <c r="C7289" t="s">
        <v>1606</v>
      </c>
    </row>
    <row r="7290" spans="1:4" x14ac:dyDescent="0.2">
      <c r="A7290" t="s">
        <v>52</v>
      </c>
      <c r="B7290">
        <v>1.1000000000000001</v>
      </c>
      <c r="C7290">
        <v>0.2</v>
      </c>
    </row>
    <row r="7291" spans="1:4" x14ac:dyDescent="0.2">
      <c r="A7291" t="s">
        <v>52</v>
      </c>
      <c r="B7291">
        <v>1.5</v>
      </c>
      <c r="C7291" t="s">
        <v>1606</v>
      </c>
    </row>
    <row r="7292" spans="1:4" x14ac:dyDescent="0.2">
      <c r="A7292" t="s">
        <v>52</v>
      </c>
      <c r="B7292">
        <v>1.1000000000000001</v>
      </c>
      <c r="C7292" t="s">
        <v>1606</v>
      </c>
    </row>
    <row r="7293" spans="1:4" x14ac:dyDescent="0.2">
      <c r="A7293" t="s">
        <v>52</v>
      </c>
      <c r="B7293">
        <v>1.3</v>
      </c>
      <c r="C7293" t="s">
        <v>1617</v>
      </c>
    </row>
    <row r="7294" spans="1:4" x14ac:dyDescent="0.2">
      <c r="A7294" t="s">
        <v>52</v>
      </c>
      <c r="B7294">
        <v>1.5</v>
      </c>
      <c r="C7294" t="s">
        <v>1617</v>
      </c>
    </row>
    <row r="7295" spans="1:4" x14ac:dyDescent="0.2">
      <c r="A7295" t="s">
        <v>52</v>
      </c>
      <c r="B7295" t="s">
        <v>2373</v>
      </c>
    </row>
    <row r="7296" spans="1:4" x14ac:dyDescent="0.2">
      <c r="A7296" t="s">
        <v>1605</v>
      </c>
      <c r="B7296">
        <v>9.4</v>
      </c>
      <c r="C7296" t="s">
        <v>1606</v>
      </c>
    </row>
    <row r="7297" spans="1:4" x14ac:dyDescent="0.2">
      <c r="A7297" t="s">
        <v>173</v>
      </c>
      <c r="B7297">
        <v>3.3</v>
      </c>
      <c r="C7297">
        <v>0.2</v>
      </c>
    </row>
    <row r="7298" spans="1:4" x14ac:dyDescent="0.2">
      <c r="A7298" t="s">
        <v>57</v>
      </c>
      <c r="B7298" t="s">
        <v>2374</v>
      </c>
    </row>
    <row r="7299" spans="1:4" x14ac:dyDescent="0.2">
      <c r="A7299" t="s">
        <v>131</v>
      </c>
      <c r="B7299">
        <v>1.2</v>
      </c>
      <c r="C7299" t="s">
        <v>1634</v>
      </c>
      <c r="D7299">
        <v>0.1</v>
      </c>
    </row>
    <row r="7300" spans="1:4" x14ac:dyDescent="0.2">
      <c r="A7300" t="s">
        <v>57</v>
      </c>
      <c r="B7300">
        <v>47.7</v>
      </c>
      <c r="C7300" t="s">
        <v>1726</v>
      </c>
    </row>
    <row r="7301" spans="1:4" x14ac:dyDescent="0.2">
      <c r="A7301" t="s">
        <v>57</v>
      </c>
      <c r="B7301">
        <v>46.4</v>
      </c>
      <c r="C7301">
        <v>0.15</v>
      </c>
    </row>
    <row r="7302" spans="1:4" x14ac:dyDescent="0.2">
      <c r="A7302" t="s">
        <v>57</v>
      </c>
      <c r="B7302">
        <v>48.2</v>
      </c>
      <c r="C7302">
        <v>-0.1</v>
      </c>
    </row>
    <row r="7303" spans="1:4" x14ac:dyDescent="0.2">
      <c r="A7303" t="s">
        <v>52</v>
      </c>
      <c r="B7303">
        <v>6.2</v>
      </c>
      <c r="C7303" t="s">
        <v>1604</v>
      </c>
    </row>
    <row r="7304" spans="1:4" x14ac:dyDescent="0.2">
      <c r="A7304" t="s">
        <v>70</v>
      </c>
      <c r="B7304">
        <v>44.5</v>
      </c>
      <c r="C7304">
        <v>0.15</v>
      </c>
    </row>
    <row r="7305" spans="1:4" x14ac:dyDescent="0.2">
      <c r="A7305" t="s">
        <v>70</v>
      </c>
      <c r="B7305">
        <v>42</v>
      </c>
      <c r="C7305">
        <v>-0.2</v>
      </c>
    </row>
    <row r="7306" spans="1:4" x14ac:dyDescent="0.2">
      <c r="A7306" t="s">
        <v>70</v>
      </c>
      <c r="B7306">
        <v>40</v>
      </c>
      <c r="C7306">
        <f>0.15/-0.1</f>
        <v>-1.4999999999999998</v>
      </c>
    </row>
    <row r="7307" spans="1:4" x14ac:dyDescent="0.2">
      <c r="A7307" t="s">
        <v>207</v>
      </c>
      <c r="B7307">
        <v>44.5</v>
      </c>
      <c r="C7307" t="s">
        <v>1634</v>
      </c>
      <c r="D7307">
        <v>0.2</v>
      </c>
    </row>
    <row r="7308" spans="1:4" x14ac:dyDescent="0.2">
      <c r="A7308" t="s">
        <v>70</v>
      </c>
      <c r="B7308">
        <v>5.6</v>
      </c>
      <c r="C7308">
        <v>0.2</v>
      </c>
    </row>
    <row r="7309" spans="1:4" x14ac:dyDescent="0.2">
      <c r="A7309" t="s">
        <v>57</v>
      </c>
      <c r="B7309">
        <v>20</v>
      </c>
      <c r="C7309" t="s">
        <v>1634</v>
      </c>
      <c r="D7309">
        <v>1</v>
      </c>
    </row>
    <row r="7310" spans="1:4" x14ac:dyDescent="0.2">
      <c r="A7310" t="s">
        <v>57</v>
      </c>
      <c r="B7310">
        <v>35</v>
      </c>
      <c r="C7310" t="s">
        <v>1634</v>
      </c>
      <c r="D7310">
        <v>1</v>
      </c>
    </row>
    <row r="7311" spans="1:4" x14ac:dyDescent="0.2">
      <c r="A7311" t="s">
        <v>644</v>
      </c>
      <c r="B7311" t="s">
        <v>1588</v>
      </c>
      <c r="C7311" t="s">
        <v>2375</v>
      </c>
      <c r="D7311">
        <v>0.1</v>
      </c>
    </row>
    <row r="7312" spans="1:4" x14ac:dyDescent="0.2">
      <c r="A7312" t="s">
        <v>120</v>
      </c>
      <c r="B7312" t="s">
        <v>2376</v>
      </c>
      <c r="C7312">
        <v>44.5</v>
      </c>
    </row>
    <row r="7313" spans="1:4" x14ac:dyDescent="0.2">
      <c r="A7313" t="s">
        <v>120</v>
      </c>
      <c r="B7313" t="s">
        <v>2376</v>
      </c>
      <c r="C7313">
        <v>5.6</v>
      </c>
    </row>
    <row r="7314" spans="1:4" x14ac:dyDescent="0.2">
      <c r="A7314" t="s">
        <v>110</v>
      </c>
    </row>
    <row r="7315" spans="1:4" x14ac:dyDescent="0.2">
      <c r="A7315" t="s">
        <v>169</v>
      </c>
    </row>
    <row r="7316" spans="1:4" x14ac:dyDescent="0.2">
      <c r="A7316" t="s">
        <v>173</v>
      </c>
      <c r="B7316">
        <v>4.9000000000000004</v>
      </c>
      <c r="C7316">
        <f>+-0.2</f>
        <v>-0.2</v>
      </c>
    </row>
    <row r="7317" spans="1:4" x14ac:dyDescent="0.2">
      <c r="A7317" t="s">
        <v>173</v>
      </c>
      <c r="B7317">
        <v>2.4</v>
      </c>
      <c r="C7317">
        <f>+-0.1</f>
        <v>-0.1</v>
      </c>
    </row>
    <row r="7318" spans="1:4" x14ac:dyDescent="0.2">
      <c r="A7318" t="s">
        <v>1575</v>
      </c>
      <c r="B7318" t="s">
        <v>1576</v>
      </c>
      <c r="C7318" t="s">
        <v>1577</v>
      </c>
      <c r="D7318" t="s">
        <v>1578</v>
      </c>
    </row>
    <row r="7319" spans="1:4" x14ac:dyDescent="0.2">
      <c r="A7319" t="s">
        <v>882</v>
      </c>
      <c r="B7319" t="s">
        <v>1579</v>
      </c>
      <c r="C7319" t="s">
        <v>1580</v>
      </c>
    </row>
    <row r="7320" spans="1:4" x14ac:dyDescent="0.2">
      <c r="A7320" t="s">
        <v>1595</v>
      </c>
      <c r="B7320" t="s">
        <v>1596</v>
      </c>
      <c r="C7320" t="s">
        <v>1597</v>
      </c>
    </row>
    <row r="7321" spans="1:4" x14ac:dyDescent="0.2">
      <c r="A7321" t="s">
        <v>1595</v>
      </c>
      <c r="B7321" t="s">
        <v>1598</v>
      </c>
      <c r="C7321" t="s">
        <v>1599</v>
      </c>
      <c r="D7321" t="s">
        <v>1597</v>
      </c>
    </row>
    <row r="7322" spans="1:4" x14ac:dyDescent="0.2">
      <c r="A7322" t="s">
        <v>52</v>
      </c>
      <c r="B7322">
        <v>1.5</v>
      </c>
      <c r="C7322">
        <f>0.2/-0.1</f>
        <v>-2</v>
      </c>
    </row>
    <row r="7323" spans="1:4" x14ac:dyDescent="0.2">
      <c r="A7323" t="s">
        <v>52</v>
      </c>
      <c r="B7323">
        <v>12.3</v>
      </c>
      <c r="C7323" t="s">
        <v>1606</v>
      </c>
    </row>
    <row r="7324" spans="1:4" x14ac:dyDescent="0.2">
      <c r="A7324" t="s">
        <v>52</v>
      </c>
      <c r="B7324">
        <v>1.1000000000000001</v>
      </c>
      <c r="C7324">
        <v>0.2</v>
      </c>
    </row>
    <row r="7325" spans="1:4" x14ac:dyDescent="0.2">
      <c r="A7325" t="s">
        <v>52</v>
      </c>
      <c r="B7325">
        <v>1.5</v>
      </c>
      <c r="C7325" t="s">
        <v>1606</v>
      </c>
    </row>
    <row r="7326" spans="1:4" x14ac:dyDescent="0.2">
      <c r="A7326" t="s">
        <v>52</v>
      </c>
      <c r="B7326">
        <v>1.1000000000000001</v>
      </c>
      <c r="C7326" t="s">
        <v>1606</v>
      </c>
    </row>
    <row r="7327" spans="1:4" x14ac:dyDescent="0.2">
      <c r="A7327" t="s">
        <v>52</v>
      </c>
      <c r="B7327">
        <v>1.3</v>
      </c>
      <c r="C7327" t="s">
        <v>1617</v>
      </c>
    </row>
    <row r="7328" spans="1:4" x14ac:dyDescent="0.2">
      <c r="A7328" t="s">
        <v>52</v>
      </c>
      <c r="B7328">
        <v>1.5</v>
      </c>
      <c r="C7328" t="s">
        <v>1617</v>
      </c>
    </row>
    <row r="7329" spans="1:4" x14ac:dyDescent="0.2">
      <c r="A7329" t="s">
        <v>52</v>
      </c>
      <c r="B7329" t="s">
        <v>2373</v>
      </c>
    </row>
    <row r="7330" spans="1:4" x14ac:dyDescent="0.2">
      <c r="A7330" t="s">
        <v>1605</v>
      </c>
      <c r="B7330">
        <v>9.4</v>
      </c>
      <c r="C7330" t="s">
        <v>1606</v>
      </c>
    </row>
    <row r="7331" spans="1:4" x14ac:dyDescent="0.2">
      <c r="A7331" t="s">
        <v>173</v>
      </c>
      <c r="B7331">
        <v>3.3</v>
      </c>
      <c r="C7331">
        <v>0.2</v>
      </c>
    </row>
    <row r="7332" spans="1:4" x14ac:dyDescent="0.2">
      <c r="A7332" t="s">
        <v>57</v>
      </c>
      <c r="B7332" t="s">
        <v>2374</v>
      </c>
    </row>
    <row r="7333" spans="1:4" x14ac:dyDescent="0.2">
      <c r="A7333" t="s">
        <v>131</v>
      </c>
      <c r="B7333">
        <v>1.2</v>
      </c>
      <c r="C7333" t="s">
        <v>1634</v>
      </c>
      <c r="D7333">
        <v>0.1</v>
      </c>
    </row>
    <row r="7334" spans="1:4" x14ac:dyDescent="0.2">
      <c r="A7334" t="s">
        <v>57</v>
      </c>
      <c r="B7334">
        <v>47.7</v>
      </c>
      <c r="C7334" t="s">
        <v>1726</v>
      </c>
    </row>
    <row r="7335" spans="1:4" x14ac:dyDescent="0.2">
      <c r="A7335" t="s">
        <v>57</v>
      </c>
      <c r="B7335">
        <v>46.4</v>
      </c>
      <c r="C7335">
        <v>0.15</v>
      </c>
    </row>
    <row r="7336" spans="1:4" x14ac:dyDescent="0.2">
      <c r="A7336" t="s">
        <v>57</v>
      </c>
      <c r="B7336">
        <v>48.2</v>
      </c>
      <c r="C7336">
        <v>-0.1</v>
      </c>
    </row>
    <row r="7337" spans="1:4" x14ac:dyDescent="0.2">
      <c r="A7337" t="s">
        <v>52</v>
      </c>
      <c r="B7337">
        <v>6.2</v>
      </c>
      <c r="C7337" t="s">
        <v>1604</v>
      </c>
    </row>
    <row r="7338" spans="1:4" x14ac:dyDescent="0.2">
      <c r="A7338" t="s">
        <v>70</v>
      </c>
      <c r="B7338">
        <v>44.5</v>
      </c>
      <c r="C7338">
        <v>0.15</v>
      </c>
    </row>
    <row r="7339" spans="1:4" x14ac:dyDescent="0.2">
      <c r="A7339" t="s">
        <v>70</v>
      </c>
      <c r="B7339">
        <v>42</v>
      </c>
      <c r="C7339">
        <v>-0.2</v>
      </c>
    </row>
    <row r="7340" spans="1:4" x14ac:dyDescent="0.2">
      <c r="A7340" t="s">
        <v>70</v>
      </c>
      <c r="B7340">
        <v>40</v>
      </c>
      <c r="C7340">
        <f>0.15/-0.1</f>
        <v>-1.4999999999999998</v>
      </c>
    </row>
    <row r="7341" spans="1:4" x14ac:dyDescent="0.2">
      <c r="A7341" t="s">
        <v>207</v>
      </c>
      <c r="B7341">
        <v>44.5</v>
      </c>
      <c r="C7341" t="s">
        <v>1634</v>
      </c>
      <c r="D7341">
        <v>0.2</v>
      </c>
    </row>
    <row r="7342" spans="1:4" x14ac:dyDescent="0.2">
      <c r="A7342" t="s">
        <v>70</v>
      </c>
      <c r="B7342">
        <v>5.6</v>
      </c>
      <c r="C7342">
        <v>0.2</v>
      </c>
    </row>
    <row r="7343" spans="1:4" x14ac:dyDescent="0.2">
      <c r="A7343" t="s">
        <v>57</v>
      </c>
      <c r="B7343">
        <v>20</v>
      </c>
      <c r="C7343" t="s">
        <v>1634</v>
      </c>
      <c r="D7343">
        <v>1</v>
      </c>
    </row>
    <row r="7344" spans="1:4" x14ac:dyDescent="0.2">
      <c r="A7344" t="s">
        <v>57</v>
      </c>
      <c r="B7344">
        <v>35</v>
      </c>
      <c r="C7344" t="s">
        <v>1634</v>
      </c>
      <c r="D7344">
        <v>1</v>
      </c>
    </row>
    <row r="7345" spans="1:4" x14ac:dyDescent="0.2">
      <c r="A7345" t="s">
        <v>644</v>
      </c>
      <c r="B7345" t="s">
        <v>1588</v>
      </c>
      <c r="C7345" t="s">
        <v>2375</v>
      </c>
      <c r="D7345">
        <v>0.1</v>
      </c>
    </row>
    <row r="7346" spans="1:4" x14ac:dyDescent="0.2">
      <c r="A7346" t="s">
        <v>120</v>
      </c>
      <c r="B7346" t="s">
        <v>2376</v>
      </c>
      <c r="C7346">
        <v>44.5</v>
      </c>
    </row>
    <row r="7347" spans="1:4" x14ac:dyDescent="0.2">
      <c r="A7347" t="s">
        <v>120</v>
      </c>
      <c r="B7347" t="s">
        <v>2376</v>
      </c>
      <c r="C7347">
        <v>5.6</v>
      </c>
    </row>
    <row r="7348" spans="1:4" x14ac:dyDescent="0.2">
      <c r="A7348" t="s">
        <v>110</v>
      </c>
    </row>
    <row r="7349" spans="1:4" x14ac:dyDescent="0.2">
      <c r="A7349" t="s">
        <v>169</v>
      </c>
    </row>
    <row r="7350" spans="1:4" x14ac:dyDescent="0.2">
      <c r="A7350" t="s">
        <v>173</v>
      </c>
      <c r="B7350">
        <v>4.9000000000000004</v>
      </c>
      <c r="C7350">
        <f>+-0.2</f>
        <v>-0.2</v>
      </c>
    </row>
    <row r="7351" spans="1:4" x14ac:dyDescent="0.2">
      <c r="A7351" t="s">
        <v>173</v>
      </c>
      <c r="B7351">
        <v>2.4</v>
      </c>
      <c r="C7351">
        <f>+-0.1</f>
        <v>-0.1</v>
      </c>
    </row>
    <row r="7352" spans="1:4" x14ac:dyDescent="0.2">
      <c r="A7352" t="s">
        <v>1575</v>
      </c>
      <c r="B7352" t="s">
        <v>1576</v>
      </c>
      <c r="C7352" t="s">
        <v>1577</v>
      </c>
      <c r="D7352" t="s">
        <v>1578</v>
      </c>
    </row>
    <row r="7353" spans="1:4" x14ac:dyDescent="0.2">
      <c r="A7353" t="s">
        <v>882</v>
      </c>
      <c r="B7353" t="s">
        <v>1579</v>
      </c>
      <c r="C7353" t="s">
        <v>1580</v>
      </c>
    </row>
    <row r="7354" spans="1:4" x14ac:dyDescent="0.2">
      <c r="A7354" t="s">
        <v>1595</v>
      </c>
      <c r="B7354" t="s">
        <v>1596</v>
      </c>
      <c r="C7354" t="s">
        <v>1597</v>
      </c>
    </row>
    <row r="7355" spans="1:4" x14ac:dyDescent="0.2">
      <c r="A7355" t="s">
        <v>1595</v>
      </c>
      <c r="B7355" t="s">
        <v>1598</v>
      </c>
      <c r="C7355" t="s">
        <v>1599</v>
      </c>
      <c r="D7355" t="s">
        <v>1597</v>
      </c>
    </row>
    <row r="7356" spans="1:4" x14ac:dyDescent="0.2">
      <c r="A7356" t="s">
        <v>173</v>
      </c>
      <c r="B7356">
        <v>10.3</v>
      </c>
      <c r="C7356" t="s">
        <v>1634</v>
      </c>
      <c r="D7356">
        <v>0.3</v>
      </c>
    </row>
    <row r="7357" spans="1:4" x14ac:dyDescent="0.2">
      <c r="A7357" t="s">
        <v>71</v>
      </c>
      <c r="B7357">
        <v>6.5</v>
      </c>
      <c r="C7357" t="s">
        <v>1634</v>
      </c>
      <c r="D7357">
        <v>0.2</v>
      </c>
    </row>
    <row r="7358" spans="1:4" x14ac:dyDescent="0.2">
      <c r="A7358" t="s">
        <v>71</v>
      </c>
      <c r="B7358">
        <v>11.2</v>
      </c>
      <c r="C7358" t="s">
        <v>1634</v>
      </c>
      <c r="D7358">
        <v>0.2</v>
      </c>
    </row>
    <row r="7359" spans="1:4" x14ac:dyDescent="0.2">
      <c r="A7359" t="s">
        <v>70</v>
      </c>
      <c r="B7359">
        <v>2</v>
      </c>
      <c r="C7359" t="s">
        <v>1634</v>
      </c>
      <c r="D7359">
        <v>0.1</v>
      </c>
    </row>
    <row r="7360" spans="1:4" x14ac:dyDescent="0.2">
      <c r="A7360" t="s">
        <v>70</v>
      </c>
      <c r="B7360">
        <v>3</v>
      </c>
      <c r="C7360" t="s">
        <v>1661</v>
      </c>
    </row>
    <row r="7361" spans="1:4" x14ac:dyDescent="0.2">
      <c r="A7361" t="s">
        <v>70</v>
      </c>
      <c r="B7361">
        <v>4</v>
      </c>
      <c r="C7361" t="s">
        <v>1634</v>
      </c>
      <c r="D7361">
        <v>0.1</v>
      </c>
    </row>
    <row r="7362" spans="1:4" x14ac:dyDescent="0.2">
      <c r="A7362" t="s">
        <v>57</v>
      </c>
      <c r="B7362">
        <v>6.02</v>
      </c>
      <c r="C7362" t="s">
        <v>1639</v>
      </c>
      <c r="D7362">
        <v>0.04</v>
      </c>
    </row>
    <row r="7363" spans="1:4" x14ac:dyDescent="0.2">
      <c r="A7363" t="s">
        <v>57</v>
      </c>
      <c r="B7363">
        <v>6.25</v>
      </c>
      <c r="C7363" t="s">
        <v>1639</v>
      </c>
      <c r="D7363">
        <v>0.05</v>
      </c>
    </row>
    <row r="7364" spans="1:4" x14ac:dyDescent="0.2">
      <c r="A7364" t="s">
        <v>50</v>
      </c>
      <c r="B7364">
        <v>13.6</v>
      </c>
      <c r="C7364" t="s">
        <v>1634</v>
      </c>
      <c r="D7364">
        <v>0.2</v>
      </c>
    </row>
    <row r="7365" spans="1:4" x14ac:dyDescent="0.2">
      <c r="A7365" t="s">
        <v>52</v>
      </c>
      <c r="B7365">
        <v>3.1</v>
      </c>
      <c r="C7365" t="s">
        <v>1634</v>
      </c>
      <c r="D7365">
        <v>0.1</v>
      </c>
    </row>
    <row r="7366" spans="1:4" x14ac:dyDescent="0.2">
      <c r="A7366" t="s">
        <v>71</v>
      </c>
      <c r="B7366">
        <v>11.2</v>
      </c>
      <c r="C7366" t="s">
        <v>1634</v>
      </c>
      <c r="D7366">
        <v>0.2</v>
      </c>
    </row>
    <row r="7367" spans="1:4" x14ac:dyDescent="0.2">
      <c r="A7367" t="s">
        <v>120</v>
      </c>
      <c r="B7367" t="s">
        <v>1645</v>
      </c>
      <c r="C7367">
        <v>0.2</v>
      </c>
    </row>
    <row r="7368" spans="1:4" x14ac:dyDescent="0.2">
      <c r="A7368" t="s">
        <v>118</v>
      </c>
      <c r="B7368" t="s">
        <v>1645</v>
      </c>
      <c r="C7368" t="s">
        <v>1655</v>
      </c>
      <c r="D7368">
        <v>63</v>
      </c>
    </row>
    <row r="7369" spans="1:4" x14ac:dyDescent="0.2">
      <c r="A7369" t="s">
        <v>77</v>
      </c>
      <c r="B7369" t="s">
        <v>1753</v>
      </c>
      <c r="C7369" t="s">
        <v>1634</v>
      </c>
      <c r="D7369" t="s">
        <v>1894</v>
      </c>
    </row>
    <row r="7370" spans="1:4" x14ac:dyDescent="0.2">
      <c r="A7370" t="s">
        <v>52</v>
      </c>
      <c r="B7370">
        <v>1.4</v>
      </c>
      <c r="C7370" t="s">
        <v>1588</v>
      </c>
      <c r="D7370">
        <v>0.1</v>
      </c>
    </row>
    <row r="7371" spans="1:4" x14ac:dyDescent="0.2">
      <c r="A7371" t="s">
        <v>209</v>
      </c>
      <c r="B7371" t="s">
        <v>1588</v>
      </c>
      <c r="C7371">
        <v>0.4</v>
      </c>
    </row>
    <row r="7372" spans="1:4" x14ac:dyDescent="0.2">
      <c r="A7372" t="s">
        <v>1575</v>
      </c>
      <c r="B7372" t="s">
        <v>1576</v>
      </c>
      <c r="C7372" t="s">
        <v>1577</v>
      </c>
      <c r="D7372" t="s">
        <v>1578</v>
      </c>
    </row>
    <row r="7373" spans="1:4" x14ac:dyDescent="0.2">
      <c r="A7373" t="s">
        <v>882</v>
      </c>
      <c r="B7373" t="s">
        <v>1579</v>
      </c>
      <c r="C7373" t="s">
        <v>1580</v>
      </c>
    </row>
    <row r="7374" spans="1:4" x14ac:dyDescent="0.2">
      <c r="A7374" t="s">
        <v>1595</v>
      </c>
      <c r="B7374" t="s">
        <v>1596</v>
      </c>
      <c r="C7374" t="s">
        <v>1597</v>
      </c>
    </row>
    <row r="7375" spans="1:4" x14ac:dyDescent="0.2">
      <c r="A7375" t="s">
        <v>1595</v>
      </c>
      <c r="B7375" t="s">
        <v>1598</v>
      </c>
      <c r="C7375" t="s">
        <v>1599</v>
      </c>
      <c r="D7375" t="s">
        <v>1597</v>
      </c>
    </row>
    <row r="7376" spans="1:4" x14ac:dyDescent="0.2">
      <c r="A7376" t="s">
        <v>52</v>
      </c>
      <c r="B7376">
        <v>2.5</v>
      </c>
      <c r="C7376">
        <v>0.2</v>
      </c>
    </row>
    <row r="7377" spans="1:4" x14ac:dyDescent="0.2">
      <c r="A7377" t="s">
        <v>52</v>
      </c>
      <c r="B7377">
        <v>3.9</v>
      </c>
      <c r="C7377" t="s">
        <v>1656</v>
      </c>
    </row>
    <row r="7378" spans="1:4" x14ac:dyDescent="0.2">
      <c r="A7378" t="s">
        <v>52</v>
      </c>
      <c r="B7378">
        <v>6</v>
      </c>
      <c r="C7378" t="s">
        <v>1656</v>
      </c>
    </row>
    <row r="7379" spans="1:4" x14ac:dyDescent="0.2">
      <c r="A7379" t="s">
        <v>52</v>
      </c>
      <c r="B7379">
        <v>6.95</v>
      </c>
      <c r="C7379" t="s">
        <v>1606</v>
      </c>
    </row>
    <row r="7380" spans="1:4" x14ac:dyDescent="0.2">
      <c r="A7380" t="s">
        <v>57</v>
      </c>
      <c r="B7380">
        <v>1.6</v>
      </c>
      <c r="C7380" t="s">
        <v>1606</v>
      </c>
    </row>
    <row r="7381" spans="1:4" x14ac:dyDescent="0.2">
      <c r="A7381" t="s">
        <v>57</v>
      </c>
      <c r="B7381">
        <v>12</v>
      </c>
      <c r="C7381" t="s">
        <v>2249</v>
      </c>
    </row>
    <row r="7382" spans="1:4" x14ac:dyDescent="0.2">
      <c r="A7382" t="s">
        <v>57</v>
      </c>
      <c r="B7382">
        <v>6</v>
      </c>
      <c r="C7382" t="s">
        <v>1693</v>
      </c>
    </row>
    <row r="7383" spans="1:4" x14ac:dyDescent="0.2">
      <c r="A7383" t="s">
        <v>57</v>
      </c>
      <c r="B7383">
        <v>41</v>
      </c>
      <c r="C7383" t="s">
        <v>1604</v>
      </c>
    </row>
    <row r="7384" spans="1:4" x14ac:dyDescent="0.2">
      <c r="A7384" t="s">
        <v>1595</v>
      </c>
      <c r="B7384" t="s">
        <v>1596</v>
      </c>
      <c r="C7384" t="s">
        <v>1597</v>
      </c>
    </row>
    <row r="7385" spans="1:4" x14ac:dyDescent="0.2">
      <c r="A7385" t="s">
        <v>1595</v>
      </c>
      <c r="B7385" t="s">
        <v>1598</v>
      </c>
      <c r="C7385" t="s">
        <v>1599</v>
      </c>
      <c r="D7385" t="s">
        <v>1597</v>
      </c>
    </row>
    <row r="7386" spans="1:4" x14ac:dyDescent="0.2">
      <c r="A7386" t="s">
        <v>57</v>
      </c>
      <c r="B7386">
        <v>17</v>
      </c>
      <c r="C7386">
        <f>0.031/0.001</f>
        <v>31</v>
      </c>
    </row>
    <row r="7387" spans="1:4" x14ac:dyDescent="0.2">
      <c r="A7387" t="s">
        <v>52</v>
      </c>
      <c r="B7387">
        <v>5</v>
      </c>
      <c r="C7387">
        <v>0.5</v>
      </c>
    </row>
    <row r="7388" spans="1:4" x14ac:dyDescent="0.2">
      <c r="A7388" t="s">
        <v>114</v>
      </c>
      <c r="B7388">
        <v>23</v>
      </c>
      <c r="C7388">
        <v>-0.2</v>
      </c>
    </row>
    <row r="7389" spans="1:4" x14ac:dyDescent="0.2">
      <c r="A7389" t="s">
        <v>52</v>
      </c>
      <c r="B7389">
        <v>1</v>
      </c>
      <c r="C7389">
        <v>0.1</v>
      </c>
    </row>
    <row r="7390" spans="1:4" x14ac:dyDescent="0.2">
      <c r="A7390" t="s">
        <v>131</v>
      </c>
      <c r="B7390">
        <v>6</v>
      </c>
      <c r="C7390" t="s">
        <v>1732</v>
      </c>
    </row>
    <row r="7391" spans="1:4" x14ac:dyDescent="0.2">
      <c r="A7391" t="s">
        <v>131</v>
      </c>
      <c r="B7391">
        <v>21.9</v>
      </c>
      <c r="C7391" t="s">
        <v>1656</v>
      </c>
    </row>
    <row r="7392" spans="1:4" x14ac:dyDescent="0.2">
      <c r="A7392" t="s">
        <v>61</v>
      </c>
      <c r="B7392">
        <v>1.6</v>
      </c>
      <c r="C7392">
        <v>0.03</v>
      </c>
    </row>
    <row r="7393" spans="1:5" x14ac:dyDescent="0.2">
      <c r="A7393" t="s">
        <v>57</v>
      </c>
      <c r="B7393">
        <v>10.5</v>
      </c>
      <c r="C7393">
        <v>-0.05</v>
      </c>
    </row>
    <row r="7394" spans="1:5" x14ac:dyDescent="0.2">
      <c r="A7394" t="s">
        <v>499</v>
      </c>
    </row>
    <row r="7395" spans="1:5" x14ac:dyDescent="0.2">
      <c r="A7395" t="s">
        <v>50</v>
      </c>
      <c r="B7395">
        <v>22</v>
      </c>
      <c r="C7395">
        <f>-0.03/-0.3</f>
        <v>0.1</v>
      </c>
    </row>
    <row r="7396" spans="1:5" x14ac:dyDescent="0.2">
      <c r="A7396" t="s">
        <v>173</v>
      </c>
      <c r="B7396">
        <v>14</v>
      </c>
      <c r="C7396" t="s">
        <v>1585</v>
      </c>
    </row>
    <row r="7397" spans="1:5" x14ac:dyDescent="0.2">
      <c r="A7397" t="s">
        <v>52</v>
      </c>
      <c r="B7397">
        <v>2.5</v>
      </c>
      <c r="C7397">
        <v>0.5</v>
      </c>
    </row>
    <row r="7398" spans="1:5" x14ac:dyDescent="0.2">
      <c r="A7398" t="s">
        <v>1605</v>
      </c>
      <c r="B7398">
        <v>2.5</v>
      </c>
      <c r="C7398" t="s">
        <v>1606</v>
      </c>
    </row>
    <row r="7399" spans="1:5" x14ac:dyDescent="0.2">
      <c r="A7399" t="s">
        <v>57</v>
      </c>
      <c r="B7399">
        <v>20</v>
      </c>
      <c r="C7399" t="s">
        <v>1583</v>
      </c>
    </row>
    <row r="7400" spans="1:5" x14ac:dyDescent="0.2">
      <c r="A7400" t="s">
        <v>70</v>
      </c>
      <c r="B7400">
        <v>14</v>
      </c>
      <c r="C7400" t="s">
        <v>1600</v>
      </c>
    </row>
    <row r="7401" spans="1:5" x14ac:dyDescent="0.2">
      <c r="A7401" t="s">
        <v>2392</v>
      </c>
      <c r="B7401">
        <f>0.03/0.15</f>
        <v>0.2</v>
      </c>
    </row>
    <row r="7402" spans="1:5" x14ac:dyDescent="0.2">
      <c r="A7402" t="s">
        <v>70</v>
      </c>
      <c r="B7402">
        <v>8</v>
      </c>
      <c r="C7402">
        <f>-0.01/-0.05</f>
        <v>0.19999999999999998</v>
      </c>
    </row>
    <row r="7403" spans="1:5" x14ac:dyDescent="0.2">
      <c r="A7403" t="s">
        <v>70</v>
      </c>
      <c r="B7403">
        <v>6</v>
      </c>
      <c r="C7403">
        <v>0.1</v>
      </c>
      <c r="D7403" t="s">
        <v>1620</v>
      </c>
      <c r="E7403">
        <v>-7.0000000000000007E-2</v>
      </c>
    </row>
    <row r="7404" spans="1:5" x14ac:dyDescent="0.2">
      <c r="A7404" t="s">
        <v>156</v>
      </c>
      <c r="B7404">
        <v>0.05</v>
      </c>
    </row>
    <row r="7405" spans="1:5" x14ac:dyDescent="0.2">
      <c r="A7405" t="s">
        <v>212</v>
      </c>
      <c r="B7405">
        <v>0.1</v>
      </c>
      <c r="C7405" t="s">
        <v>1593</v>
      </c>
      <c r="D7405" t="s">
        <v>1594</v>
      </c>
    </row>
    <row r="7406" spans="1:5" x14ac:dyDescent="0.2">
      <c r="A7406" t="s">
        <v>118</v>
      </c>
      <c r="B7406" t="s">
        <v>1655</v>
      </c>
      <c r="C7406">
        <v>16</v>
      </c>
    </row>
    <row r="7407" spans="1:5" x14ac:dyDescent="0.2">
      <c r="A7407" t="s">
        <v>79</v>
      </c>
      <c r="B7407" t="s">
        <v>1571</v>
      </c>
      <c r="C7407">
        <v>0.2</v>
      </c>
    </row>
    <row r="7408" spans="1:5" x14ac:dyDescent="0.2">
      <c r="A7408" t="s">
        <v>1605</v>
      </c>
      <c r="B7408">
        <v>3.75</v>
      </c>
      <c r="C7408">
        <v>0.2</v>
      </c>
    </row>
    <row r="7409" spans="1:5" x14ac:dyDescent="0.2">
      <c r="A7409" t="s">
        <v>1626</v>
      </c>
      <c r="B7409">
        <f>-0.016/-0.034</f>
        <v>0.47058823529411764</v>
      </c>
    </row>
    <row r="7410" spans="1:5" x14ac:dyDescent="0.2">
      <c r="A7410" t="s">
        <v>177</v>
      </c>
      <c r="B7410">
        <v>0.3</v>
      </c>
      <c r="C7410" t="s">
        <v>1584</v>
      </c>
      <c r="D7410" t="s">
        <v>1123</v>
      </c>
      <c r="E7410" t="s">
        <v>1749</v>
      </c>
    </row>
    <row r="7411" spans="1:5" x14ac:dyDescent="0.2">
      <c r="A7411" t="s">
        <v>70</v>
      </c>
      <c r="B7411">
        <v>42</v>
      </c>
      <c r="C7411" t="s">
        <v>1590</v>
      </c>
      <c r="D7411" t="s">
        <v>2393</v>
      </c>
    </row>
    <row r="7412" spans="1:5" x14ac:dyDescent="0.2">
      <c r="A7412" t="s">
        <v>882</v>
      </c>
      <c r="B7412" t="s">
        <v>1579</v>
      </c>
      <c r="C7412" t="s">
        <v>1580</v>
      </c>
    </row>
    <row r="7413" spans="1:5" x14ac:dyDescent="0.2">
      <c r="A7413" t="s">
        <v>1575</v>
      </c>
      <c r="B7413" t="s">
        <v>1576</v>
      </c>
      <c r="C7413" t="s">
        <v>1577</v>
      </c>
      <c r="D7413" t="s">
        <v>1578</v>
      </c>
    </row>
    <row r="7414" spans="1:5" x14ac:dyDescent="0.2">
      <c r="A7414" t="s">
        <v>1581</v>
      </c>
      <c r="B7414" t="s">
        <v>1576</v>
      </c>
      <c r="C7414" t="s">
        <v>1577</v>
      </c>
      <c r="D7414" t="s">
        <v>1582</v>
      </c>
    </row>
    <row r="7415" spans="1:5" x14ac:dyDescent="0.2">
      <c r="A7415" t="s">
        <v>70</v>
      </c>
      <c r="B7415">
        <v>42</v>
      </c>
      <c r="C7415" t="s">
        <v>1590</v>
      </c>
      <c r="D7415" t="s">
        <v>2393</v>
      </c>
    </row>
    <row r="7416" spans="1:5" x14ac:dyDescent="0.2">
      <c r="A7416" t="s">
        <v>882</v>
      </c>
      <c r="B7416" t="s">
        <v>1579</v>
      </c>
      <c r="C7416" t="s">
        <v>1580</v>
      </c>
    </row>
    <row r="7417" spans="1:5" x14ac:dyDescent="0.2">
      <c r="A7417" t="s">
        <v>1575</v>
      </c>
      <c r="B7417" t="s">
        <v>1576</v>
      </c>
      <c r="C7417" t="s">
        <v>1577</v>
      </c>
      <c r="D7417" t="s">
        <v>1578</v>
      </c>
    </row>
    <row r="7418" spans="1:5" x14ac:dyDescent="0.2">
      <c r="A7418" t="s">
        <v>1581</v>
      </c>
      <c r="B7418" t="s">
        <v>1576</v>
      </c>
      <c r="C7418" t="s">
        <v>1577</v>
      </c>
      <c r="D7418" t="s">
        <v>1582</v>
      </c>
    </row>
    <row r="7419" spans="1:5" x14ac:dyDescent="0.2">
      <c r="A7419" t="s">
        <v>1595</v>
      </c>
      <c r="B7419" t="s">
        <v>1596</v>
      </c>
      <c r="C7419" t="s">
        <v>1597</v>
      </c>
    </row>
    <row r="7420" spans="1:5" x14ac:dyDescent="0.2">
      <c r="A7420" t="s">
        <v>1595</v>
      </c>
      <c r="B7420" t="s">
        <v>1598</v>
      </c>
      <c r="C7420" t="s">
        <v>1599</v>
      </c>
      <c r="D7420" t="s">
        <v>1597</v>
      </c>
    </row>
    <row r="7421" spans="1:5" x14ac:dyDescent="0.2">
      <c r="A7421" t="s">
        <v>504</v>
      </c>
    </row>
    <row r="7422" spans="1:5" x14ac:dyDescent="0.2">
      <c r="A7422" t="s">
        <v>52</v>
      </c>
      <c r="B7422" t="s">
        <v>2394</v>
      </c>
    </row>
    <row r="7423" spans="1:5" x14ac:dyDescent="0.2">
      <c r="A7423" t="s">
        <v>52</v>
      </c>
      <c r="B7423">
        <v>10.3</v>
      </c>
      <c r="C7423" t="s">
        <v>1634</v>
      </c>
      <c r="D7423">
        <v>0.1</v>
      </c>
    </row>
    <row r="7424" spans="1:5" x14ac:dyDescent="0.2">
      <c r="A7424" t="s">
        <v>70</v>
      </c>
      <c r="B7424">
        <v>28</v>
      </c>
      <c r="C7424">
        <v>1.2999999999999999E-2</v>
      </c>
    </row>
    <row r="7425" spans="1:4" x14ac:dyDescent="0.2">
      <c r="A7425" t="s">
        <v>52</v>
      </c>
      <c r="B7425" t="s">
        <v>2395</v>
      </c>
      <c r="C7425">
        <v>0.1</v>
      </c>
    </row>
    <row r="7426" spans="1:4" x14ac:dyDescent="0.2">
      <c r="A7426" t="s">
        <v>117</v>
      </c>
      <c r="B7426" t="s">
        <v>2396</v>
      </c>
    </row>
    <row r="7427" spans="1:4" x14ac:dyDescent="0.2">
      <c r="A7427" t="s">
        <v>120</v>
      </c>
      <c r="B7427" t="s">
        <v>2397</v>
      </c>
    </row>
    <row r="7428" spans="1:4" x14ac:dyDescent="0.2">
      <c r="A7428" t="s">
        <v>118</v>
      </c>
      <c r="B7428" t="s">
        <v>1655</v>
      </c>
      <c r="C7428">
        <v>10</v>
      </c>
    </row>
    <row r="7429" spans="1:4" x14ac:dyDescent="0.2">
      <c r="A7429" t="s">
        <v>57</v>
      </c>
      <c r="B7429">
        <v>22</v>
      </c>
      <c r="C7429" t="s">
        <v>1631</v>
      </c>
      <c r="D7429" t="s">
        <v>2398</v>
      </c>
    </row>
    <row r="7430" spans="1:4" x14ac:dyDescent="0.2">
      <c r="A7430" t="s">
        <v>507</v>
      </c>
    </row>
    <row r="7431" spans="1:4" x14ac:dyDescent="0.2">
      <c r="A7431" t="s">
        <v>114</v>
      </c>
      <c r="B7431">
        <v>14.5</v>
      </c>
      <c r="C7431">
        <v>-0.1</v>
      </c>
    </row>
    <row r="7432" spans="1:4" x14ac:dyDescent="0.2">
      <c r="A7432" t="s">
        <v>520</v>
      </c>
      <c r="B7432">
        <v>0.75</v>
      </c>
      <c r="C7432">
        <v>0.05</v>
      </c>
    </row>
    <row r="7433" spans="1:4" x14ac:dyDescent="0.2">
      <c r="A7433" t="s">
        <v>52</v>
      </c>
      <c r="B7433">
        <v>2.5</v>
      </c>
      <c r="C7433">
        <f>0.1/-0.15</f>
        <v>-0.66666666666666674</v>
      </c>
    </row>
    <row r="7434" spans="1:4" x14ac:dyDescent="0.2">
      <c r="A7434" t="s">
        <v>118</v>
      </c>
      <c r="B7434" t="s">
        <v>1571</v>
      </c>
      <c r="C7434" t="s">
        <v>1619</v>
      </c>
      <c r="D7434">
        <v>0.5</v>
      </c>
    </row>
    <row r="7435" spans="1:4" x14ac:dyDescent="0.2">
      <c r="A7435" t="s">
        <v>118</v>
      </c>
      <c r="B7435" t="s">
        <v>1571</v>
      </c>
      <c r="C7435" t="s">
        <v>1619</v>
      </c>
      <c r="D7435">
        <v>0.8</v>
      </c>
    </row>
    <row r="7436" spans="1:4" x14ac:dyDescent="0.2">
      <c r="A7436" t="s">
        <v>114</v>
      </c>
      <c r="B7436">
        <v>15.1</v>
      </c>
      <c r="C7436">
        <v>-0.1</v>
      </c>
    </row>
    <row r="7437" spans="1:4" x14ac:dyDescent="0.2">
      <c r="A7437" t="s">
        <v>52</v>
      </c>
      <c r="B7437">
        <v>4.8</v>
      </c>
      <c r="C7437">
        <v>-0.2</v>
      </c>
    </row>
    <row r="7438" spans="1:4" x14ac:dyDescent="0.2">
      <c r="A7438" t="s">
        <v>52</v>
      </c>
      <c r="B7438">
        <v>2.5</v>
      </c>
      <c r="C7438" t="s">
        <v>1600</v>
      </c>
    </row>
    <row r="7439" spans="1:4" x14ac:dyDescent="0.2">
      <c r="A7439" t="s">
        <v>207</v>
      </c>
      <c r="B7439">
        <v>55</v>
      </c>
      <c r="C7439" t="s">
        <v>1732</v>
      </c>
    </row>
    <row r="7440" spans="1:4" x14ac:dyDescent="0.2">
      <c r="A7440" t="s">
        <v>509</v>
      </c>
    </row>
    <row r="7441" spans="1:7" x14ac:dyDescent="0.2">
      <c r="A7441" t="s">
        <v>118</v>
      </c>
      <c r="B7441" t="s">
        <v>1571</v>
      </c>
      <c r="C7441" t="s">
        <v>1619</v>
      </c>
      <c r="D7441">
        <v>3.2</v>
      </c>
    </row>
    <row r="7442" spans="1:7" x14ac:dyDescent="0.2">
      <c r="A7442" t="s">
        <v>114</v>
      </c>
      <c r="B7442">
        <v>10</v>
      </c>
      <c r="C7442" t="s">
        <v>1588</v>
      </c>
      <c r="D7442">
        <v>1.7000000000000001E-2</v>
      </c>
      <c r="E7442" t="s">
        <v>1620</v>
      </c>
      <c r="F7442" t="s">
        <v>1588</v>
      </c>
      <c r="G7442">
        <v>4.2999999999999997E-2</v>
      </c>
    </row>
    <row r="7443" spans="1:7" x14ac:dyDescent="0.2">
      <c r="A7443" t="s">
        <v>212</v>
      </c>
      <c r="B7443" t="s">
        <v>1645</v>
      </c>
      <c r="C7443">
        <v>2.5000000000000001E-2</v>
      </c>
    </row>
    <row r="7444" spans="1:7" x14ac:dyDescent="0.2">
      <c r="A7444" t="s">
        <v>117</v>
      </c>
      <c r="B7444" t="s">
        <v>1645</v>
      </c>
      <c r="C7444">
        <v>0.04</v>
      </c>
    </row>
    <row r="7445" spans="1:7" x14ac:dyDescent="0.2">
      <c r="A7445" t="s">
        <v>110</v>
      </c>
    </row>
    <row r="7446" spans="1:7" x14ac:dyDescent="0.2">
      <c r="A7446" t="s">
        <v>118</v>
      </c>
      <c r="B7446" t="s">
        <v>1619</v>
      </c>
      <c r="C7446">
        <v>0.8</v>
      </c>
    </row>
    <row r="7447" spans="1:7" x14ac:dyDescent="0.2">
      <c r="A7447" t="s">
        <v>882</v>
      </c>
      <c r="B7447" t="s">
        <v>1579</v>
      </c>
      <c r="C7447" t="s">
        <v>1580</v>
      </c>
    </row>
    <row r="7448" spans="1:7" x14ac:dyDescent="0.2">
      <c r="A7448" t="s">
        <v>1575</v>
      </c>
      <c r="B7448" t="s">
        <v>1576</v>
      </c>
      <c r="C7448" t="s">
        <v>1577</v>
      </c>
      <c r="D7448" t="s">
        <v>1578</v>
      </c>
    </row>
    <row r="7449" spans="1:7" x14ac:dyDescent="0.2">
      <c r="A7449" t="s">
        <v>1581</v>
      </c>
      <c r="B7449" t="s">
        <v>1576</v>
      </c>
      <c r="C7449" t="s">
        <v>1577</v>
      </c>
      <c r="D7449" t="s">
        <v>1582</v>
      </c>
    </row>
    <row r="7450" spans="1:7" x14ac:dyDescent="0.2">
      <c r="A7450" t="s">
        <v>1595</v>
      </c>
      <c r="B7450" t="s">
        <v>1596</v>
      </c>
      <c r="C7450" t="s">
        <v>1597</v>
      </c>
    </row>
    <row r="7451" spans="1:7" x14ac:dyDescent="0.2">
      <c r="A7451" t="s">
        <v>1595</v>
      </c>
      <c r="B7451" t="s">
        <v>1598</v>
      </c>
      <c r="C7451" t="s">
        <v>1599</v>
      </c>
      <c r="D7451" t="s">
        <v>1597</v>
      </c>
    </row>
    <row r="7452" spans="1:7" x14ac:dyDescent="0.2">
      <c r="A7452" t="s">
        <v>70</v>
      </c>
      <c r="B7452">
        <v>27</v>
      </c>
      <c r="C7452" t="s">
        <v>1661</v>
      </c>
    </row>
    <row r="7453" spans="1:7" x14ac:dyDescent="0.2">
      <c r="A7453" t="s">
        <v>118</v>
      </c>
      <c r="B7453" t="s">
        <v>2399</v>
      </c>
    </row>
    <row r="7454" spans="1:7" x14ac:dyDescent="0.2">
      <c r="A7454" t="s">
        <v>117</v>
      </c>
      <c r="B7454" t="s">
        <v>1571</v>
      </c>
      <c r="C7454">
        <v>0.1</v>
      </c>
    </row>
    <row r="7455" spans="1:7" x14ac:dyDescent="0.2">
      <c r="A7455" s="9">
        <v>1</v>
      </c>
      <c r="B7455" t="s">
        <v>110</v>
      </c>
      <c r="C7455" t="s">
        <v>1708</v>
      </c>
      <c r="D7455" t="s">
        <v>1084</v>
      </c>
    </row>
    <row r="7456" spans="1:7" x14ac:dyDescent="0.2">
      <c r="A7456" t="s">
        <v>882</v>
      </c>
      <c r="B7456" t="s">
        <v>1579</v>
      </c>
      <c r="C7456" t="s">
        <v>1580</v>
      </c>
    </row>
    <row r="7457" spans="1:6" x14ac:dyDescent="0.2">
      <c r="A7457" t="s">
        <v>1575</v>
      </c>
      <c r="B7457" t="s">
        <v>1576</v>
      </c>
      <c r="C7457" t="s">
        <v>1577</v>
      </c>
      <c r="D7457" t="s">
        <v>1578</v>
      </c>
    </row>
    <row r="7458" spans="1:6" x14ac:dyDescent="0.2">
      <c r="A7458" t="s">
        <v>1581</v>
      </c>
      <c r="B7458" t="s">
        <v>1576</v>
      </c>
      <c r="C7458" t="s">
        <v>1577</v>
      </c>
      <c r="D7458" t="s">
        <v>1582</v>
      </c>
    </row>
    <row r="7459" spans="1:6" x14ac:dyDescent="0.2">
      <c r="A7459" t="s">
        <v>114</v>
      </c>
      <c r="B7459">
        <v>15.8</v>
      </c>
      <c r="C7459" t="s">
        <v>1639</v>
      </c>
      <c r="D7459">
        <v>0.2</v>
      </c>
    </row>
    <row r="7460" spans="1:6" x14ac:dyDescent="0.2">
      <c r="A7460" t="s">
        <v>52</v>
      </c>
      <c r="B7460">
        <v>8.8000000000000007</v>
      </c>
      <c r="C7460" t="s">
        <v>1634</v>
      </c>
      <c r="D7460">
        <v>0.2</v>
      </c>
    </row>
    <row r="7461" spans="1:6" x14ac:dyDescent="0.2">
      <c r="A7461" t="s">
        <v>70</v>
      </c>
      <c r="B7461">
        <v>26.85</v>
      </c>
      <c r="C7461" t="s">
        <v>1634</v>
      </c>
      <c r="D7461">
        <v>2.5000000000000001E-2</v>
      </c>
    </row>
    <row r="7462" spans="1:6" x14ac:dyDescent="0.2">
      <c r="A7462" t="s">
        <v>57</v>
      </c>
      <c r="B7462">
        <v>38</v>
      </c>
      <c r="C7462" t="s">
        <v>1639</v>
      </c>
      <c r="D7462">
        <v>0.05</v>
      </c>
      <c r="E7462" t="s">
        <v>1639</v>
      </c>
      <c r="F7462">
        <v>0.15</v>
      </c>
    </row>
    <row r="7463" spans="1:6" x14ac:dyDescent="0.2">
      <c r="A7463" t="s">
        <v>882</v>
      </c>
      <c r="B7463" t="s">
        <v>1579</v>
      </c>
      <c r="C7463" t="s">
        <v>1580</v>
      </c>
    </row>
    <row r="7464" spans="1:6" x14ac:dyDescent="0.2">
      <c r="A7464" t="s">
        <v>1575</v>
      </c>
      <c r="B7464" t="s">
        <v>1576</v>
      </c>
      <c r="C7464" t="s">
        <v>1577</v>
      </c>
      <c r="D7464" t="s">
        <v>1578</v>
      </c>
    </row>
    <row r="7465" spans="1:6" x14ac:dyDescent="0.2">
      <c r="A7465" t="s">
        <v>1581</v>
      </c>
      <c r="B7465" t="s">
        <v>1576</v>
      </c>
      <c r="C7465" t="s">
        <v>1577</v>
      </c>
      <c r="D7465" t="s">
        <v>1582</v>
      </c>
    </row>
    <row r="7466" spans="1:6" x14ac:dyDescent="0.2">
      <c r="A7466" t="s">
        <v>114</v>
      </c>
      <c r="B7466">
        <v>15.8</v>
      </c>
      <c r="C7466" t="s">
        <v>1639</v>
      </c>
      <c r="D7466">
        <v>0.2</v>
      </c>
    </row>
    <row r="7467" spans="1:6" x14ac:dyDescent="0.2">
      <c r="A7467" t="s">
        <v>52</v>
      </c>
      <c r="B7467">
        <v>8.8000000000000007</v>
      </c>
      <c r="C7467" t="s">
        <v>1634</v>
      </c>
      <c r="D7467">
        <v>0.2</v>
      </c>
    </row>
    <row r="7468" spans="1:6" x14ac:dyDescent="0.2">
      <c r="A7468" t="s">
        <v>70</v>
      </c>
      <c r="B7468">
        <v>26.85</v>
      </c>
      <c r="C7468" t="s">
        <v>1634</v>
      </c>
      <c r="D7468">
        <v>2.5000000000000001E-2</v>
      </c>
    </row>
    <row r="7469" spans="1:6" x14ac:dyDescent="0.2">
      <c r="A7469" t="s">
        <v>57</v>
      </c>
      <c r="B7469">
        <v>38</v>
      </c>
      <c r="C7469" t="s">
        <v>1639</v>
      </c>
      <c r="D7469">
        <v>0.05</v>
      </c>
      <c r="E7469" t="s">
        <v>1639</v>
      </c>
      <c r="F7469">
        <v>0.15</v>
      </c>
    </row>
    <row r="7470" spans="1:6" x14ac:dyDescent="0.2">
      <c r="A7470" t="s">
        <v>882</v>
      </c>
      <c r="B7470" t="s">
        <v>1579</v>
      </c>
      <c r="C7470" t="s">
        <v>1580</v>
      </c>
    </row>
    <row r="7471" spans="1:6" x14ac:dyDescent="0.2">
      <c r="A7471" t="s">
        <v>1575</v>
      </c>
      <c r="B7471" t="s">
        <v>1576</v>
      </c>
      <c r="C7471" t="s">
        <v>1577</v>
      </c>
      <c r="D7471" t="s">
        <v>1578</v>
      </c>
    </row>
    <row r="7472" spans="1:6" x14ac:dyDescent="0.2">
      <c r="A7472" t="s">
        <v>1581</v>
      </c>
      <c r="B7472" t="s">
        <v>1576</v>
      </c>
      <c r="C7472" t="s">
        <v>1577</v>
      </c>
      <c r="D7472" t="s">
        <v>1582</v>
      </c>
    </row>
    <row r="7473" spans="1:4" x14ac:dyDescent="0.2">
      <c r="A7473" t="s">
        <v>70</v>
      </c>
      <c r="B7473">
        <v>27</v>
      </c>
      <c r="C7473" t="s">
        <v>1661</v>
      </c>
    </row>
    <row r="7474" spans="1:4" x14ac:dyDescent="0.2">
      <c r="A7474" t="s">
        <v>118</v>
      </c>
      <c r="B7474" t="s">
        <v>2399</v>
      </c>
    </row>
    <row r="7475" spans="1:4" x14ac:dyDescent="0.2">
      <c r="A7475" t="s">
        <v>117</v>
      </c>
      <c r="B7475" t="s">
        <v>1571</v>
      </c>
      <c r="C7475">
        <v>0.1</v>
      </c>
    </row>
    <row r="7476" spans="1:4" x14ac:dyDescent="0.2">
      <c r="A7476" s="9">
        <v>1</v>
      </c>
      <c r="B7476" t="s">
        <v>110</v>
      </c>
      <c r="C7476" t="s">
        <v>1708</v>
      </c>
      <c r="D7476" t="s">
        <v>1084</v>
      </c>
    </row>
    <row r="7477" spans="1:4" x14ac:dyDescent="0.2">
      <c r="A7477" t="s">
        <v>882</v>
      </c>
      <c r="B7477" t="s">
        <v>1579</v>
      </c>
      <c r="C7477" t="s">
        <v>1580</v>
      </c>
    </row>
    <row r="7478" spans="1:4" x14ac:dyDescent="0.2">
      <c r="A7478" t="s">
        <v>1575</v>
      </c>
      <c r="B7478" t="s">
        <v>1576</v>
      </c>
      <c r="C7478" t="s">
        <v>1577</v>
      </c>
      <c r="D7478" t="s">
        <v>1578</v>
      </c>
    </row>
    <row r="7479" spans="1:4" x14ac:dyDescent="0.2">
      <c r="A7479" t="s">
        <v>1581</v>
      </c>
      <c r="B7479" t="s">
        <v>1576</v>
      </c>
      <c r="C7479" t="s">
        <v>1577</v>
      </c>
      <c r="D7479" t="s">
        <v>1582</v>
      </c>
    </row>
    <row r="7480" spans="1:4" x14ac:dyDescent="0.2">
      <c r="A7480" t="s">
        <v>70</v>
      </c>
      <c r="B7480">
        <v>27</v>
      </c>
      <c r="C7480" t="s">
        <v>1661</v>
      </c>
    </row>
    <row r="7481" spans="1:4" x14ac:dyDescent="0.2">
      <c r="A7481" t="s">
        <v>118</v>
      </c>
      <c r="B7481" t="s">
        <v>2399</v>
      </c>
    </row>
    <row r="7482" spans="1:4" x14ac:dyDescent="0.2">
      <c r="A7482" t="s">
        <v>117</v>
      </c>
      <c r="B7482" t="s">
        <v>1571</v>
      </c>
      <c r="C7482">
        <v>0.1</v>
      </c>
    </row>
    <row r="7483" spans="1:4" x14ac:dyDescent="0.2">
      <c r="A7483" s="9">
        <v>1</v>
      </c>
      <c r="B7483" t="s">
        <v>110</v>
      </c>
      <c r="C7483" t="s">
        <v>1708</v>
      </c>
      <c r="D7483" t="s">
        <v>1084</v>
      </c>
    </row>
    <row r="7484" spans="1:4" x14ac:dyDescent="0.2">
      <c r="A7484" t="s">
        <v>882</v>
      </c>
      <c r="B7484" t="s">
        <v>1579</v>
      </c>
      <c r="C7484" t="s">
        <v>1580</v>
      </c>
    </row>
    <row r="7485" spans="1:4" x14ac:dyDescent="0.2">
      <c r="A7485" t="s">
        <v>1575</v>
      </c>
      <c r="B7485" t="s">
        <v>1576</v>
      </c>
      <c r="C7485" t="s">
        <v>1577</v>
      </c>
      <c r="D7485" t="s">
        <v>1578</v>
      </c>
    </row>
    <row r="7486" spans="1:4" x14ac:dyDescent="0.2">
      <c r="A7486" t="s">
        <v>1581</v>
      </c>
      <c r="B7486" t="s">
        <v>1576</v>
      </c>
      <c r="C7486" t="s">
        <v>1577</v>
      </c>
      <c r="D7486" t="s">
        <v>1582</v>
      </c>
    </row>
    <row r="7487" spans="1:4" x14ac:dyDescent="0.2">
      <c r="A7487" t="s">
        <v>1595</v>
      </c>
      <c r="B7487" t="s">
        <v>1596</v>
      </c>
      <c r="C7487" t="s">
        <v>1597</v>
      </c>
    </row>
    <row r="7488" spans="1:4" x14ac:dyDescent="0.2">
      <c r="A7488" t="s">
        <v>1595</v>
      </c>
      <c r="B7488" t="s">
        <v>1598</v>
      </c>
      <c r="C7488" t="s">
        <v>1599</v>
      </c>
      <c r="D7488" t="s">
        <v>1597</v>
      </c>
    </row>
    <row r="7489" spans="1:5" x14ac:dyDescent="0.2">
      <c r="A7489" t="s">
        <v>52</v>
      </c>
      <c r="B7489">
        <v>3.5</v>
      </c>
      <c r="C7489">
        <v>-0.15</v>
      </c>
    </row>
    <row r="7490" spans="1:5" x14ac:dyDescent="0.2">
      <c r="A7490" t="s">
        <v>2400</v>
      </c>
      <c r="B7490" t="s">
        <v>1634</v>
      </c>
      <c r="C7490">
        <v>0.3</v>
      </c>
    </row>
    <row r="7491" spans="1:5" x14ac:dyDescent="0.2">
      <c r="A7491" t="s">
        <v>2401</v>
      </c>
      <c r="B7491" t="s">
        <v>2262</v>
      </c>
      <c r="C7491">
        <f>-0.025/-0.05</f>
        <v>0.5</v>
      </c>
    </row>
    <row r="7492" spans="1:5" x14ac:dyDescent="0.2">
      <c r="A7492" t="s">
        <v>118</v>
      </c>
      <c r="B7492" t="s">
        <v>1571</v>
      </c>
      <c r="C7492" t="s">
        <v>1619</v>
      </c>
      <c r="D7492">
        <v>3.2</v>
      </c>
    </row>
    <row r="7493" spans="1:5" x14ac:dyDescent="0.2">
      <c r="A7493" t="s">
        <v>882</v>
      </c>
      <c r="B7493" t="s">
        <v>1579</v>
      </c>
      <c r="C7493" t="s">
        <v>1580</v>
      </c>
    </row>
    <row r="7494" spans="1:5" x14ac:dyDescent="0.2">
      <c r="A7494" t="s">
        <v>1575</v>
      </c>
      <c r="B7494" t="s">
        <v>1576</v>
      </c>
      <c r="C7494" t="s">
        <v>1577</v>
      </c>
      <c r="D7494" t="s">
        <v>1578</v>
      </c>
    </row>
    <row r="7495" spans="1:5" x14ac:dyDescent="0.2">
      <c r="A7495" t="s">
        <v>1595</v>
      </c>
      <c r="B7495" t="s">
        <v>1596</v>
      </c>
      <c r="C7495" t="s">
        <v>1597</v>
      </c>
    </row>
    <row r="7496" spans="1:5" x14ac:dyDescent="0.2">
      <c r="A7496" t="s">
        <v>1595</v>
      </c>
      <c r="B7496" t="s">
        <v>1598</v>
      </c>
      <c r="C7496" t="s">
        <v>1599</v>
      </c>
      <c r="D7496" t="s">
        <v>1597</v>
      </c>
    </row>
    <row r="7497" spans="1:5" x14ac:dyDescent="0.2">
      <c r="A7497" t="s">
        <v>114</v>
      </c>
      <c r="B7497" t="s">
        <v>2402</v>
      </c>
    </row>
    <row r="7498" spans="1:5" x14ac:dyDescent="0.2">
      <c r="A7498" t="s">
        <v>212</v>
      </c>
      <c r="B7498" t="s">
        <v>1645</v>
      </c>
      <c r="C7498">
        <v>2.5000000000000001E-2</v>
      </c>
    </row>
    <row r="7499" spans="1:5" x14ac:dyDescent="0.2">
      <c r="A7499" t="s">
        <v>117</v>
      </c>
      <c r="B7499" t="s">
        <v>1593</v>
      </c>
      <c r="C7499" t="s">
        <v>1594</v>
      </c>
      <c r="D7499" t="s">
        <v>1645</v>
      </c>
      <c r="E7499">
        <v>0.04</v>
      </c>
    </row>
    <row r="7500" spans="1:5" x14ac:dyDescent="0.2">
      <c r="A7500" t="s">
        <v>118</v>
      </c>
      <c r="B7500" t="s">
        <v>1645</v>
      </c>
      <c r="C7500" t="s">
        <v>1619</v>
      </c>
      <c r="D7500">
        <v>0.8</v>
      </c>
    </row>
    <row r="7501" spans="1:5" x14ac:dyDescent="0.2">
      <c r="A7501" t="s">
        <v>110</v>
      </c>
    </row>
    <row r="7502" spans="1:5" x14ac:dyDescent="0.2">
      <c r="A7502" t="s">
        <v>882</v>
      </c>
      <c r="B7502" t="s">
        <v>1579</v>
      </c>
      <c r="C7502" t="s">
        <v>1580</v>
      </c>
    </row>
    <row r="7503" spans="1:5" x14ac:dyDescent="0.2">
      <c r="A7503" t="s">
        <v>1575</v>
      </c>
      <c r="B7503" t="s">
        <v>1576</v>
      </c>
      <c r="C7503" t="s">
        <v>1577</v>
      </c>
      <c r="D7503" t="s">
        <v>1578</v>
      </c>
    </row>
    <row r="7504" spans="1:5" x14ac:dyDescent="0.2">
      <c r="A7504" t="s">
        <v>1581</v>
      </c>
      <c r="B7504" t="s">
        <v>1576</v>
      </c>
      <c r="C7504" t="s">
        <v>1577</v>
      </c>
      <c r="D7504" t="s">
        <v>1582</v>
      </c>
    </row>
    <row r="7505" spans="1:4" x14ac:dyDescent="0.2">
      <c r="A7505" t="s">
        <v>1595</v>
      </c>
      <c r="B7505" t="s">
        <v>1596</v>
      </c>
      <c r="C7505" t="s">
        <v>1597</v>
      </c>
    </row>
    <row r="7506" spans="1:4" x14ac:dyDescent="0.2">
      <c r="A7506" t="s">
        <v>1595</v>
      </c>
      <c r="B7506" t="s">
        <v>1598</v>
      </c>
      <c r="C7506" t="s">
        <v>1599</v>
      </c>
      <c r="D7506" t="s">
        <v>1597</v>
      </c>
    </row>
    <row r="7507" spans="1:4" x14ac:dyDescent="0.2">
      <c r="A7507" t="s">
        <v>57</v>
      </c>
      <c r="B7507">
        <v>42</v>
      </c>
      <c r="C7507">
        <f>-0.14/-0.2</f>
        <v>0.70000000000000007</v>
      </c>
    </row>
    <row r="7508" spans="1:4" x14ac:dyDescent="0.2">
      <c r="A7508" t="s">
        <v>114</v>
      </c>
      <c r="B7508">
        <v>37</v>
      </c>
      <c r="C7508" t="s">
        <v>2403</v>
      </c>
      <c r="D7508">
        <f>-0.05/-0.075</f>
        <v>0.66666666666666674</v>
      </c>
    </row>
    <row r="7509" spans="1:4" x14ac:dyDescent="0.2">
      <c r="A7509" t="s">
        <v>118</v>
      </c>
      <c r="B7509" t="s">
        <v>1571</v>
      </c>
      <c r="C7509" t="s">
        <v>1619</v>
      </c>
      <c r="D7509">
        <v>0.8</v>
      </c>
    </row>
    <row r="7510" spans="1:4" x14ac:dyDescent="0.2">
      <c r="A7510" t="s">
        <v>117</v>
      </c>
      <c r="B7510" t="s">
        <v>1571</v>
      </c>
      <c r="C7510">
        <v>2.5000000000000001E-2</v>
      </c>
    </row>
    <row r="7511" spans="1:4" x14ac:dyDescent="0.2">
      <c r="A7511" t="s">
        <v>120</v>
      </c>
      <c r="B7511" t="s">
        <v>1571</v>
      </c>
      <c r="C7511">
        <v>0.02</v>
      </c>
    </row>
    <row r="7512" spans="1:4" x14ac:dyDescent="0.2">
      <c r="A7512" t="s">
        <v>882</v>
      </c>
      <c r="B7512" t="s">
        <v>1579</v>
      </c>
      <c r="C7512" t="s">
        <v>1580</v>
      </c>
    </row>
    <row r="7513" spans="1:4" x14ac:dyDescent="0.2">
      <c r="A7513" t="s">
        <v>1575</v>
      </c>
      <c r="B7513" t="s">
        <v>1576</v>
      </c>
      <c r="C7513" t="s">
        <v>1577</v>
      </c>
      <c r="D7513" t="s">
        <v>1578</v>
      </c>
    </row>
    <row r="7514" spans="1:4" x14ac:dyDescent="0.2">
      <c r="A7514" t="s">
        <v>1581</v>
      </c>
      <c r="B7514" t="s">
        <v>1576</v>
      </c>
      <c r="C7514" t="s">
        <v>1577</v>
      </c>
      <c r="D7514" t="s">
        <v>1582</v>
      </c>
    </row>
    <row r="7515" spans="1:4" x14ac:dyDescent="0.2">
      <c r="A7515" t="s">
        <v>1595</v>
      </c>
      <c r="B7515" t="s">
        <v>1596</v>
      </c>
      <c r="C7515" t="s">
        <v>1597</v>
      </c>
    </row>
    <row r="7516" spans="1:4" x14ac:dyDescent="0.2">
      <c r="A7516" t="s">
        <v>1595</v>
      </c>
      <c r="B7516" t="s">
        <v>1598</v>
      </c>
      <c r="C7516" t="s">
        <v>1599</v>
      </c>
      <c r="D7516" t="s">
        <v>1597</v>
      </c>
    </row>
    <row r="7517" spans="1:4" x14ac:dyDescent="0.2">
      <c r="A7517" t="s">
        <v>207</v>
      </c>
      <c r="B7517">
        <v>36.76</v>
      </c>
      <c r="C7517">
        <v>-0.1</v>
      </c>
    </row>
    <row r="7518" spans="1:4" x14ac:dyDescent="0.2">
      <c r="A7518" t="s">
        <v>131</v>
      </c>
      <c r="B7518">
        <v>3.5</v>
      </c>
      <c r="C7518">
        <v>-0.3</v>
      </c>
    </row>
    <row r="7519" spans="1:4" x14ac:dyDescent="0.2">
      <c r="A7519" t="s">
        <v>114</v>
      </c>
      <c r="B7519">
        <v>14.5</v>
      </c>
      <c r="C7519" t="s">
        <v>1609</v>
      </c>
    </row>
    <row r="7520" spans="1:4" x14ac:dyDescent="0.2">
      <c r="A7520" t="s">
        <v>1605</v>
      </c>
      <c r="B7520">
        <v>2</v>
      </c>
      <c r="C7520" t="s">
        <v>2096</v>
      </c>
    </row>
    <row r="7521" spans="1:6" x14ac:dyDescent="0.2">
      <c r="A7521" t="s">
        <v>70</v>
      </c>
      <c r="B7521">
        <v>37.5</v>
      </c>
      <c r="C7521" t="s">
        <v>1584</v>
      </c>
    </row>
    <row r="7522" spans="1:6" x14ac:dyDescent="0.2">
      <c r="A7522" t="s">
        <v>131</v>
      </c>
      <c r="B7522" s="11">
        <v>26299</v>
      </c>
      <c r="C7522" t="s">
        <v>2097</v>
      </c>
    </row>
    <row r="7523" spans="1:6" x14ac:dyDescent="0.2">
      <c r="A7523" t="s">
        <v>70</v>
      </c>
      <c r="B7523" t="s">
        <v>2404</v>
      </c>
    </row>
    <row r="7524" spans="1:6" x14ac:dyDescent="0.2">
      <c r="A7524" t="s">
        <v>117</v>
      </c>
      <c r="B7524" t="s">
        <v>1635</v>
      </c>
    </row>
    <row r="7525" spans="1:6" x14ac:dyDescent="0.2">
      <c r="A7525" t="s">
        <v>114</v>
      </c>
      <c r="B7525">
        <v>37</v>
      </c>
      <c r="C7525" t="s">
        <v>2403</v>
      </c>
      <c r="D7525" t="s">
        <v>1588</v>
      </c>
      <c r="E7525" t="s">
        <v>2405</v>
      </c>
    </row>
    <row r="7526" spans="1:6" x14ac:dyDescent="0.2">
      <c r="A7526" t="s">
        <v>173</v>
      </c>
      <c r="B7526">
        <v>18.5</v>
      </c>
      <c r="C7526" t="s">
        <v>1634</v>
      </c>
      <c r="D7526">
        <v>0.2</v>
      </c>
    </row>
    <row r="7527" spans="1:6" x14ac:dyDescent="0.2">
      <c r="A7527" t="s">
        <v>117</v>
      </c>
      <c r="B7527" t="s">
        <v>1645</v>
      </c>
      <c r="C7527">
        <v>2.5000000000000001E-2</v>
      </c>
    </row>
    <row r="7528" spans="1:6" x14ac:dyDescent="0.2">
      <c r="A7528" t="s">
        <v>120</v>
      </c>
      <c r="B7528" t="s">
        <v>1645</v>
      </c>
      <c r="C7528">
        <v>0.02</v>
      </c>
    </row>
    <row r="7529" spans="1:6" x14ac:dyDescent="0.2">
      <c r="A7529" t="s">
        <v>118</v>
      </c>
      <c r="B7529" t="s">
        <v>2406</v>
      </c>
      <c r="C7529">
        <v>0.8</v>
      </c>
    </row>
    <row r="7530" spans="1:6" x14ac:dyDescent="0.2">
      <c r="A7530" t="s">
        <v>57</v>
      </c>
      <c r="B7530">
        <v>42</v>
      </c>
      <c r="C7530" t="s">
        <v>1588</v>
      </c>
      <c r="D7530">
        <v>0.14000000000000001</v>
      </c>
      <c r="E7530" t="s">
        <v>1588</v>
      </c>
      <c r="F7530">
        <v>0.2</v>
      </c>
    </row>
    <row r="7531" spans="1:6" x14ac:dyDescent="0.2">
      <c r="A7531" t="s">
        <v>2407</v>
      </c>
      <c r="B7531" t="s">
        <v>1822</v>
      </c>
      <c r="C7531" s="12">
        <v>150000000</v>
      </c>
    </row>
    <row r="7532" spans="1:6" x14ac:dyDescent="0.2">
      <c r="A7532" t="s">
        <v>882</v>
      </c>
      <c r="B7532" t="s">
        <v>1579</v>
      </c>
      <c r="C7532" t="s">
        <v>1580</v>
      </c>
    </row>
    <row r="7533" spans="1:6" x14ac:dyDescent="0.2">
      <c r="A7533" t="s">
        <v>1575</v>
      </c>
      <c r="B7533" t="s">
        <v>1576</v>
      </c>
      <c r="C7533" t="s">
        <v>1577</v>
      </c>
      <c r="D7533" t="s">
        <v>1578</v>
      </c>
    </row>
    <row r="7534" spans="1:6" x14ac:dyDescent="0.2">
      <c r="A7534" t="s">
        <v>1595</v>
      </c>
      <c r="B7534" t="s">
        <v>1596</v>
      </c>
      <c r="C7534" t="s">
        <v>1597</v>
      </c>
    </row>
    <row r="7535" spans="1:6" x14ac:dyDescent="0.2">
      <c r="A7535" t="s">
        <v>1595</v>
      </c>
      <c r="B7535" t="s">
        <v>1598</v>
      </c>
      <c r="C7535" t="s">
        <v>1599</v>
      </c>
      <c r="D7535" t="s">
        <v>1597</v>
      </c>
    </row>
    <row r="7536" spans="1:6" x14ac:dyDescent="0.2">
      <c r="A7536" t="s">
        <v>114</v>
      </c>
      <c r="B7536">
        <v>16</v>
      </c>
      <c r="C7536">
        <v>0.2</v>
      </c>
    </row>
    <row r="7537" spans="1:4" x14ac:dyDescent="0.2">
      <c r="A7537" t="s">
        <v>52</v>
      </c>
      <c r="B7537">
        <v>7</v>
      </c>
      <c r="C7537" t="s">
        <v>1585</v>
      </c>
    </row>
    <row r="7538" spans="1:4" x14ac:dyDescent="0.2">
      <c r="A7538" t="s">
        <v>57</v>
      </c>
      <c r="B7538">
        <v>38</v>
      </c>
      <c r="C7538">
        <f>0.2/0.05</f>
        <v>4</v>
      </c>
    </row>
    <row r="7539" spans="1:4" x14ac:dyDescent="0.2">
      <c r="A7539" t="s">
        <v>70</v>
      </c>
      <c r="B7539">
        <v>26.85</v>
      </c>
      <c r="C7539" t="s">
        <v>1658</v>
      </c>
    </row>
    <row r="7540" spans="1:4" x14ac:dyDescent="0.2">
      <c r="A7540" t="s">
        <v>70</v>
      </c>
      <c r="B7540" t="s">
        <v>2408</v>
      </c>
      <c r="C7540" t="s">
        <v>1728</v>
      </c>
    </row>
    <row r="7541" spans="1:4" x14ac:dyDescent="0.2">
      <c r="A7541" t="s">
        <v>114</v>
      </c>
      <c r="B7541">
        <v>13</v>
      </c>
      <c r="C7541" t="s">
        <v>1631</v>
      </c>
      <c r="D7541" t="s">
        <v>2409</v>
      </c>
    </row>
    <row r="7542" spans="1:4" x14ac:dyDescent="0.2">
      <c r="A7542" t="s">
        <v>120</v>
      </c>
      <c r="B7542" t="s">
        <v>1571</v>
      </c>
      <c r="C7542">
        <v>0.02</v>
      </c>
    </row>
    <row r="7543" spans="1:4" x14ac:dyDescent="0.2">
      <c r="A7543" t="s">
        <v>117</v>
      </c>
      <c r="B7543" t="s">
        <v>1571</v>
      </c>
      <c r="C7543">
        <v>2.5000000000000001E-2</v>
      </c>
    </row>
    <row r="7544" spans="1:4" x14ac:dyDescent="0.2">
      <c r="A7544" t="s">
        <v>57</v>
      </c>
      <c r="B7544">
        <v>42</v>
      </c>
      <c r="C7544">
        <f>-0.14/-0.2</f>
        <v>0.70000000000000007</v>
      </c>
    </row>
    <row r="7545" spans="1:4" x14ac:dyDescent="0.2">
      <c r="A7545" t="s">
        <v>118</v>
      </c>
      <c r="B7545" t="s">
        <v>1571</v>
      </c>
      <c r="C7545" t="s">
        <v>1619</v>
      </c>
      <c r="D7545">
        <v>1.6</v>
      </c>
    </row>
    <row r="7546" spans="1:4" x14ac:dyDescent="0.2">
      <c r="A7546" t="s">
        <v>882</v>
      </c>
      <c r="B7546" t="s">
        <v>1579</v>
      </c>
      <c r="C7546" t="s">
        <v>1580</v>
      </c>
    </row>
    <row r="7547" spans="1:4" x14ac:dyDescent="0.2">
      <c r="A7547" t="s">
        <v>1575</v>
      </c>
      <c r="B7547" t="s">
        <v>1576</v>
      </c>
      <c r="C7547" t="s">
        <v>1577</v>
      </c>
      <c r="D7547" t="s">
        <v>1578</v>
      </c>
    </row>
    <row r="7548" spans="1:4" x14ac:dyDescent="0.2">
      <c r="A7548" t="s">
        <v>1581</v>
      </c>
      <c r="B7548" t="s">
        <v>1576</v>
      </c>
      <c r="C7548" t="s">
        <v>1577</v>
      </c>
      <c r="D7548" t="s">
        <v>1582</v>
      </c>
    </row>
    <row r="7549" spans="1:4" x14ac:dyDescent="0.2">
      <c r="A7549" t="s">
        <v>1595</v>
      </c>
      <c r="B7549" t="s">
        <v>1596</v>
      </c>
      <c r="C7549" t="s">
        <v>1597</v>
      </c>
    </row>
    <row r="7550" spans="1:4" x14ac:dyDescent="0.2">
      <c r="A7550" t="s">
        <v>1595</v>
      </c>
      <c r="B7550" t="s">
        <v>1598</v>
      </c>
      <c r="C7550" t="s">
        <v>1599</v>
      </c>
      <c r="D7550" t="s">
        <v>1597</v>
      </c>
    </row>
    <row r="7551" spans="1:4" x14ac:dyDescent="0.2">
      <c r="A7551" t="s">
        <v>114</v>
      </c>
      <c r="B7551">
        <v>18.899999999999999</v>
      </c>
      <c r="C7551">
        <v>-0.33</v>
      </c>
    </row>
    <row r="7552" spans="1:4" x14ac:dyDescent="0.2">
      <c r="A7552" t="s">
        <v>52</v>
      </c>
      <c r="B7552">
        <v>3.5</v>
      </c>
      <c r="C7552">
        <v>-0.14000000000000001</v>
      </c>
    </row>
    <row r="7553" spans="1:5" x14ac:dyDescent="0.2">
      <c r="A7553" t="s">
        <v>1605</v>
      </c>
      <c r="B7553">
        <v>3</v>
      </c>
      <c r="C7553">
        <v>0.5</v>
      </c>
    </row>
    <row r="7554" spans="1:5" x14ac:dyDescent="0.2">
      <c r="A7554" t="s">
        <v>118</v>
      </c>
      <c r="B7554" t="s">
        <v>1571</v>
      </c>
      <c r="C7554" t="s">
        <v>1619</v>
      </c>
      <c r="D7554">
        <v>0.8</v>
      </c>
    </row>
    <row r="7555" spans="1:5" x14ac:dyDescent="0.2">
      <c r="A7555" t="s">
        <v>117</v>
      </c>
      <c r="B7555" t="s">
        <v>2410</v>
      </c>
      <c r="C7555" t="s">
        <v>1620</v>
      </c>
      <c r="D7555" t="s">
        <v>1594</v>
      </c>
    </row>
    <row r="7556" spans="1:5" x14ac:dyDescent="0.2">
      <c r="A7556" t="s">
        <v>882</v>
      </c>
      <c r="B7556" t="s">
        <v>1579</v>
      </c>
      <c r="C7556" t="s">
        <v>1580</v>
      </c>
    </row>
    <row r="7557" spans="1:5" x14ac:dyDescent="0.2">
      <c r="A7557" t="s">
        <v>1575</v>
      </c>
      <c r="B7557" t="s">
        <v>1576</v>
      </c>
      <c r="C7557" t="s">
        <v>1577</v>
      </c>
      <c r="D7557" t="s">
        <v>1578</v>
      </c>
    </row>
    <row r="7558" spans="1:5" x14ac:dyDescent="0.2">
      <c r="A7558" t="s">
        <v>1581</v>
      </c>
      <c r="B7558" t="s">
        <v>1576</v>
      </c>
      <c r="C7558" t="s">
        <v>1577</v>
      </c>
      <c r="D7558" t="s">
        <v>1582</v>
      </c>
    </row>
    <row r="7559" spans="1:5" x14ac:dyDescent="0.2">
      <c r="A7559" t="s">
        <v>1595</v>
      </c>
      <c r="B7559" t="s">
        <v>1596</v>
      </c>
      <c r="C7559" t="s">
        <v>1597</v>
      </c>
    </row>
    <row r="7560" spans="1:5" x14ac:dyDescent="0.2">
      <c r="A7560" t="s">
        <v>1595</v>
      </c>
      <c r="B7560" t="s">
        <v>1598</v>
      </c>
      <c r="C7560" t="s">
        <v>1599</v>
      </c>
      <c r="D7560" t="s">
        <v>1597</v>
      </c>
    </row>
    <row r="7561" spans="1:5" x14ac:dyDescent="0.2">
      <c r="A7561" t="s">
        <v>114</v>
      </c>
      <c r="B7561">
        <v>18.899999999999999</v>
      </c>
      <c r="C7561">
        <v>0.1</v>
      </c>
    </row>
    <row r="7562" spans="1:5" x14ac:dyDescent="0.2">
      <c r="A7562" t="s">
        <v>52</v>
      </c>
      <c r="B7562">
        <v>15.32</v>
      </c>
      <c r="C7562" t="s">
        <v>1634</v>
      </c>
      <c r="D7562">
        <v>0.03</v>
      </c>
    </row>
    <row r="7563" spans="1:5" x14ac:dyDescent="0.2">
      <c r="A7563" t="s">
        <v>207</v>
      </c>
      <c r="B7563">
        <v>16.899999999999999</v>
      </c>
      <c r="C7563" t="s">
        <v>1588</v>
      </c>
      <c r="D7563">
        <v>0.1</v>
      </c>
    </row>
    <row r="7564" spans="1:5" x14ac:dyDescent="0.2">
      <c r="A7564" t="s">
        <v>57</v>
      </c>
      <c r="B7564">
        <v>17.05</v>
      </c>
      <c r="C7564" t="s">
        <v>1634</v>
      </c>
      <c r="D7564">
        <v>0.02</v>
      </c>
    </row>
    <row r="7565" spans="1:5" x14ac:dyDescent="0.2">
      <c r="A7565" t="s">
        <v>520</v>
      </c>
      <c r="B7565">
        <v>0.4</v>
      </c>
      <c r="C7565" t="s">
        <v>1588</v>
      </c>
      <c r="D7565">
        <v>0.03</v>
      </c>
    </row>
    <row r="7566" spans="1:5" x14ac:dyDescent="0.2">
      <c r="A7566" t="s">
        <v>2411</v>
      </c>
      <c r="B7566" t="s">
        <v>2412</v>
      </c>
      <c r="C7566" t="s">
        <v>2413</v>
      </c>
      <c r="D7566" t="s">
        <v>2414</v>
      </c>
      <c r="E7566" t="s">
        <v>2415</v>
      </c>
    </row>
    <row r="7567" spans="1:5" x14ac:dyDescent="0.2">
      <c r="A7567" t="s">
        <v>2416</v>
      </c>
      <c r="B7567" t="s">
        <v>2417</v>
      </c>
      <c r="C7567">
        <v>11.99</v>
      </c>
      <c r="D7567">
        <v>-0.03</v>
      </c>
    </row>
    <row r="7568" spans="1:5" x14ac:dyDescent="0.2">
      <c r="A7568" t="s">
        <v>882</v>
      </c>
      <c r="B7568" t="s">
        <v>1579</v>
      </c>
      <c r="C7568" t="s">
        <v>1580</v>
      </c>
    </row>
    <row r="7569" spans="1:5" x14ac:dyDescent="0.2">
      <c r="A7569" t="s">
        <v>1575</v>
      </c>
      <c r="B7569" t="s">
        <v>1576</v>
      </c>
      <c r="C7569" t="s">
        <v>1577</v>
      </c>
      <c r="D7569" t="s">
        <v>1578</v>
      </c>
    </row>
    <row r="7570" spans="1:5" x14ac:dyDescent="0.2">
      <c r="A7570" t="s">
        <v>1595</v>
      </c>
      <c r="B7570" t="s">
        <v>1596</v>
      </c>
      <c r="C7570" t="s">
        <v>1597</v>
      </c>
    </row>
    <row r="7571" spans="1:5" x14ac:dyDescent="0.2">
      <c r="A7571" t="s">
        <v>1595</v>
      </c>
      <c r="B7571" t="s">
        <v>1598</v>
      </c>
      <c r="C7571" t="s">
        <v>1599</v>
      </c>
      <c r="D7571" t="s">
        <v>1597</v>
      </c>
    </row>
    <row r="7572" spans="1:5" x14ac:dyDescent="0.2">
      <c r="A7572" t="s">
        <v>114</v>
      </c>
      <c r="B7572">
        <v>13</v>
      </c>
      <c r="C7572" t="s">
        <v>1631</v>
      </c>
      <c r="D7572" t="s">
        <v>2409</v>
      </c>
    </row>
    <row r="7573" spans="1:5" x14ac:dyDescent="0.2">
      <c r="A7573" t="s">
        <v>117</v>
      </c>
      <c r="B7573" t="s">
        <v>1571</v>
      </c>
      <c r="C7573">
        <v>2.5000000000000001E-2</v>
      </c>
    </row>
    <row r="7574" spans="1:5" x14ac:dyDescent="0.2">
      <c r="A7574" t="s">
        <v>57</v>
      </c>
      <c r="B7574">
        <v>42</v>
      </c>
      <c r="C7574">
        <f>-0.14/-0.2</f>
        <v>0.70000000000000007</v>
      </c>
    </row>
    <row r="7575" spans="1:5" x14ac:dyDescent="0.2">
      <c r="A7575" t="s">
        <v>120</v>
      </c>
      <c r="B7575" t="s">
        <v>1571</v>
      </c>
      <c r="C7575">
        <v>0.02</v>
      </c>
    </row>
    <row r="7576" spans="1:5" x14ac:dyDescent="0.2">
      <c r="A7576" t="s">
        <v>118</v>
      </c>
      <c r="B7576" t="s">
        <v>1571</v>
      </c>
      <c r="C7576" t="s">
        <v>1619</v>
      </c>
      <c r="D7576">
        <v>0.8</v>
      </c>
    </row>
    <row r="7577" spans="1:5" x14ac:dyDescent="0.2">
      <c r="A7577" t="s">
        <v>882</v>
      </c>
      <c r="B7577" t="s">
        <v>1579</v>
      </c>
      <c r="C7577" t="s">
        <v>1580</v>
      </c>
    </row>
    <row r="7578" spans="1:5" x14ac:dyDescent="0.2">
      <c r="A7578" t="s">
        <v>1575</v>
      </c>
      <c r="B7578" t="s">
        <v>1576</v>
      </c>
      <c r="C7578" t="s">
        <v>1577</v>
      </c>
      <c r="D7578" t="s">
        <v>1578</v>
      </c>
    </row>
    <row r="7579" spans="1:5" x14ac:dyDescent="0.2">
      <c r="A7579" t="s">
        <v>1581</v>
      </c>
      <c r="B7579" t="s">
        <v>1576</v>
      </c>
      <c r="C7579" t="s">
        <v>1577</v>
      </c>
      <c r="D7579" t="s">
        <v>1582</v>
      </c>
    </row>
    <row r="7580" spans="1:5" x14ac:dyDescent="0.2">
      <c r="A7580" t="s">
        <v>114</v>
      </c>
      <c r="B7580">
        <v>9.5</v>
      </c>
      <c r="C7580">
        <v>-2.3E-2</v>
      </c>
      <c r="D7580">
        <v>-3.4000000000000002E-2</v>
      </c>
      <c r="E7580" t="s">
        <v>2418</v>
      </c>
    </row>
    <row r="7581" spans="1:5" x14ac:dyDescent="0.2">
      <c r="A7581" t="s">
        <v>114</v>
      </c>
      <c r="B7581">
        <v>9.5</v>
      </c>
      <c r="C7581">
        <v>-2.3E-2</v>
      </c>
      <c r="D7581">
        <v>-3.4000000000000002E-2</v>
      </c>
      <c r="E7581" t="s">
        <v>2419</v>
      </c>
    </row>
    <row r="7582" spans="1:5" x14ac:dyDescent="0.2">
      <c r="A7582" t="s">
        <v>70</v>
      </c>
      <c r="B7582">
        <v>27</v>
      </c>
      <c r="C7582" t="s">
        <v>1634</v>
      </c>
      <c r="D7582">
        <v>8.0000000000000002E-3</v>
      </c>
      <c r="E7582" t="s">
        <v>2418</v>
      </c>
    </row>
    <row r="7583" spans="1:5" x14ac:dyDescent="0.2">
      <c r="A7583" t="s">
        <v>2420</v>
      </c>
      <c r="B7583" t="s">
        <v>1634</v>
      </c>
      <c r="C7583">
        <v>8.0000000000000002E-3</v>
      </c>
      <c r="D7583" t="s">
        <v>2419</v>
      </c>
    </row>
    <row r="7584" spans="1:5" x14ac:dyDescent="0.2">
      <c r="A7584" t="s">
        <v>2420</v>
      </c>
      <c r="B7584" t="s">
        <v>1634</v>
      </c>
      <c r="C7584">
        <v>8.0000000000000002E-3</v>
      </c>
      <c r="D7584" t="s">
        <v>2421</v>
      </c>
    </row>
    <row r="7585" spans="1:5" x14ac:dyDescent="0.2">
      <c r="A7585" t="s">
        <v>121</v>
      </c>
      <c r="B7585" t="s">
        <v>1571</v>
      </c>
      <c r="C7585">
        <v>8.0000000000000002E-3</v>
      </c>
    </row>
    <row r="7586" spans="1:5" x14ac:dyDescent="0.2">
      <c r="A7586" t="s">
        <v>117</v>
      </c>
      <c r="B7586">
        <v>0.02</v>
      </c>
      <c r="C7586" t="s">
        <v>1593</v>
      </c>
      <c r="D7586" t="s">
        <v>1594</v>
      </c>
    </row>
    <row r="7587" spans="1:5" x14ac:dyDescent="0.2">
      <c r="A7587" t="s">
        <v>118</v>
      </c>
      <c r="B7587" t="s">
        <v>1571</v>
      </c>
      <c r="C7587" t="s">
        <v>1619</v>
      </c>
      <c r="D7587">
        <v>0.8</v>
      </c>
    </row>
    <row r="7588" spans="1:5" x14ac:dyDescent="0.2">
      <c r="A7588" t="s">
        <v>120</v>
      </c>
      <c r="B7588" t="s">
        <v>1571</v>
      </c>
      <c r="C7588">
        <v>0.06</v>
      </c>
    </row>
    <row r="7589" spans="1:5" x14ac:dyDescent="0.2">
      <c r="A7589" t="s">
        <v>212</v>
      </c>
      <c r="B7589" t="s">
        <v>1571</v>
      </c>
      <c r="C7589">
        <v>5.0000000000000001E-3</v>
      </c>
      <c r="D7589" t="s">
        <v>2422</v>
      </c>
      <c r="E7589" t="s">
        <v>2363</v>
      </c>
    </row>
    <row r="7590" spans="1:5" x14ac:dyDescent="0.2">
      <c r="A7590" t="s">
        <v>2423</v>
      </c>
      <c r="B7590">
        <v>9.6</v>
      </c>
      <c r="C7590">
        <v>0.05</v>
      </c>
      <c r="D7590" t="s">
        <v>2424</v>
      </c>
    </row>
    <row r="7591" spans="1:5" x14ac:dyDescent="0.2">
      <c r="A7591" t="s">
        <v>2423</v>
      </c>
      <c r="B7591" t="s">
        <v>2425</v>
      </c>
      <c r="C7591" t="s">
        <v>1634</v>
      </c>
      <c r="D7591">
        <v>0.01</v>
      </c>
      <c r="E7591" t="s">
        <v>2424</v>
      </c>
    </row>
    <row r="7592" spans="1:5" x14ac:dyDescent="0.2">
      <c r="A7592" t="s">
        <v>882</v>
      </c>
      <c r="B7592" t="s">
        <v>1579</v>
      </c>
      <c r="C7592" t="s">
        <v>1580</v>
      </c>
    </row>
    <row r="7593" spans="1:5" x14ac:dyDescent="0.2">
      <c r="A7593" t="s">
        <v>1575</v>
      </c>
      <c r="B7593" t="s">
        <v>1576</v>
      </c>
      <c r="C7593" t="s">
        <v>1577</v>
      </c>
      <c r="D7593" t="s">
        <v>1578</v>
      </c>
    </row>
    <row r="7594" spans="1:5" x14ac:dyDescent="0.2">
      <c r="A7594" t="s">
        <v>1581</v>
      </c>
      <c r="B7594" t="s">
        <v>1576</v>
      </c>
      <c r="C7594" t="s">
        <v>1577</v>
      </c>
      <c r="D7594" t="s">
        <v>1582</v>
      </c>
    </row>
    <row r="7595" spans="1:5" x14ac:dyDescent="0.2">
      <c r="A7595" t="s">
        <v>1595</v>
      </c>
      <c r="B7595" t="s">
        <v>1596</v>
      </c>
      <c r="C7595" t="s">
        <v>1597</v>
      </c>
    </row>
    <row r="7596" spans="1:5" x14ac:dyDescent="0.2">
      <c r="A7596" t="s">
        <v>1595</v>
      </c>
      <c r="B7596" t="s">
        <v>1598</v>
      </c>
      <c r="C7596" t="s">
        <v>1599</v>
      </c>
      <c r="D7596" t="s">
        <v>1597</v>
      </c>
    </row>
    <row r="7597" spans="1:5" x14ac:dyDescent="0.2">
      <c r="A7597" t="s">
        <v>114</v>
      </c>
      <c r="B7597">
        <v>36</v>
      </c>
      <c r="C7597" t="s">
        <v>1634</v>
      </c>
      <c r="D7597">
        <v>0.2</v>
      </c>
    </row>
    <row r="7598" spans="1:5" x14ac:dyDescent="0.2">
      <c r="A7598" t="s">
        <v>52</v>
      </c>
      <c r="B7598">
        <v>14.5</v>
      </c>
      <c r="C7598" t="s">
        <v>1639</v>
      </c>
      <c r="D7598">
        <v>0.5</v>
      </c>
    </row>
    <row r="7599" spans="1:5" x14ac:dyDescent="0.2">
      <c r="A7599" t="s">
        <v>70</v>
      </c>
      <c r="B7599">
        <v>20</v>
      </c>
      <c r="C7599" t="s">
        <v>1661</v>
      </c>
    </row>
    <row r="7600" spans="1:5" x14ac:dyDescent="0.2">
      <c r="A7600" t="s">
        <v>120</v>
      </c>
      <c r="B7600">
        <v>0.03</v>
      </c>
    </row>
    <row r="7601" spans="1:4" x14ac:dyDescent="0.2">
      <c r="A7601" t="s">
        <v>882</v>
      </c>
      <c r="B7601" t="s">
        <v>1579</v>
      </c>
      <c r="C7601" t="s">
        <v>1580</v>
      </c>
    </row>
    <row r="7602" spans="1:4" x14ac:dyDescent="0.2">
      <c r="A7602" t="s">
        <v>1575</v>
      </c>
      <c r="B7602" t="s">
        <v>1576</v>
      </c>
      <c r="C7602" t="s">
        <v>1577</v>
      </c>
      <c r="D7602" t="s">
        <v>1578</v>
      </c>
    </row>
    <row r="7603" spans="1:4" x14ac:dyDescent="0.2">
      <c r="A7603" t="s">
        <v>1581</v>
      </c>
      <c r="B7603" t="s">
        <v>1576</v>
      </c>
      <c r="C7603" t="s">
        <v>1577</v>
      </c>
      <c r="D7603" t="s">
        <v>1582</v>
      </c>
    </row>
    <row r="7604" spans="1:4" x14ac:dyDescent="0.2">
      <c r="A7604" t="s">
        <v>114</v>
      </c>
      <c r="B7604">
        <v>36</v>
      </c>
      <c r="C7604" t="s">
        <v>1634</v>
      </c>
      <c r="D7604">
        <v>0.2</v>
      </c>
    </row>
    <row r="7605" spans="1:4" x14ac:dyDescent="0.2">
      <c r="A7605" t="s">
        <v>52</v>
      </c>
      <c r="B7605">
        <v>3</v>
      </c>
      <c r="C7605" t="s">
        <v>1634</v>
      </c>
      <c r="D7605">
        <v>0.2</v>
      </c>
    </row>
    <row r="7606" spans="1:4" x14ac:dyDescent="0.2">
      <c r="A7606" t="s">
        <v>71</v>
      </c>
      <c r="B7606">
        <v>9.5</v>
      </c>
      <c r="C7606" t="s">
        <v>1639</v>
      </c>
      <c r="D7606">
        <v>0.5</v>
      </c>
    </row>
    <row r="7607" spans="1:4" x14ac:dyDescent="0.2">
      <c r="A7607" t="s">
        <v>173</v>
      </c>
      <c r="B7607">
        <v>28</v>
      </c>
      <c r="C7607" t="s">
        <v>1634</v>
      </c>
      <c r="D7607">
        <v>0.2</v>
      </c>
    </row>
    <row r="7608" spans="1:4" x14ac:dyDescent="0.2">
      <c r="A7608" t="s">
        <v>70</v>
      </c>
      <c r="B7608">
        <v>23</v>
      </c>
      <c r="C7608" t="s">
        <v>1661</v>
      </c>
    </row>
    <row r="7609" spans="1:4" x14ac:dyDescent="0.2">
      <c r="A7609" t="s">
        <v>882</v>
      </c>
      <c r="B7609" t="s">
        <v>1579</v>
      </c>
      <c r="C7609" t="s">
        <v>1580</v>
      </c>
    </row>
    <row r="7610" spans="1:4" x14ac:dyDescent="0.2">
      <c r="A7610" t="s">
        <v>1575</v>
      </c>
      <c r="B7610" t="s">
        <v>1576</v>
      </c>
      <c r="C7610" t="s">
        <v>1577</v>
      </c>
      <c r="D7610" t="s">
        <v>1578</v>
      </c>
    </row>
    <row r="7611" spans="1:4" x14ac:dyDescent="0.2">
      <c r="A7611" t="s">
        <v>1581</v>
      </c>
      <c r="B7611" t="s">
        <v>1576</v>
      </c>
      <c r="C7611" t="s">
        <v>1577</v>
      </c>
      <c r="D7611" t="s">
        <v>1582</v>
      </c>
    </row>
    <row r="7612" spans="1:4" x14ac:dyDescent="0.2">
      <c r="A7612" t="s">
        <v>114</v>
      </c>
      <c r="B7612">
        <v>26</v>
      </c>
      <c r="C7612" t="s">
        <v>1634</v>
      </c>
      <c r="D7612">
        <v>0.2</v>
      </c>
    </row>
    <row r="7613" spans="1:4" x14ac:dyDescent="0.2">
      <c r="A7613" t="s">
        <v>71</v>
      </c>
      <c r="B7613">
        <v>19.5</v>
      </c>
      <c r="C7613" t="s">
        <v>1639</v>
      </c>
      <c r="D7613">
        <v>0.1</v>
      </c>
    </row>
    <row r="7614" spans="1:4" x14ac:dyDescent="0.2">
      <c r="A7614" t="s">
        <v>131</v>
      </c>
      <c r="B7614">
        <v>15.8</v>
      </c>
      <c r="C7614" t="s">
        <v>1639</v>
      </c>
      <c r="D7614">
        <v>0.2</v>
      </c>
    </row>
    <row r="7615" spans="1:4" x14ac:dyDescent="0.2">
      <c r="A7615" t="s">
        <v>207</v>
      </c>
      <c r="B7615">
        <v>44.5</v>
      </c>
      <c r="C7615" t="s">
        <v>1639</v>
      </c>
      <c r="D7615">
        <v>0.2</v>
      </c>
    </row>
    <row r="7616" spans="1:4" x14ac:dyDescent="0.2">
      <c r="A7616" t="s">
        <v>131</v>
      </c>
      <c r="B7616">
        <v>1.85</v>
      </c>
      <c r="C7616" t="s">
        <v>1639</v>
      </c>
      <c r="D7616">
        <v>0.15</v>
      </c>
    </row>
    <row r="7617" spans="1:5" x14ac:dyDescent="0.2">
      <c r="A7617" t="s">
        <v>70</v>
      </c>
      <c r="B7617">
        <v>42</v>
      </c>
      <c r="C7617" t="s">
        <v>1661</v>
      </c>
    </row>
    <row r="7618" spans="1:5" x14ac:dyDescent="0.2">
      <c r="A7618" t="s">
        <v>882</v>
      </c>
      <c r="B7618" t="s">
        <v>1579</v>
      </c>
      <c r="C7618" t="s">
        <v>1580</v>
      </c>
    </row>
    <row r="7619" spans="1:5" x14ac:dyDescent="0.2">
      <c r="A7619" t="s">
        <v>1575</v>
      </c>
      <c r="B7619" t="s">
        <v>1576</v>
      </c>
      <c r="C7619" t="s">
        <v>1577</v>
      </c>
      <c r="D7619" t="s">
        <v>1578</v>
      </c>
    </row>
    <row r="7620" spans="1:5" x14ac:dyDescent="0.2">
      <c r="A7620" t="s">
        <v>1581</v>
      </c>
      <c r="B7620" t="s">
        <v>1576</v>
      </c>
      <c r="C7620" t="s">
        <v>1577</v>
      </c>
      <c r="D7620" t="s">
        <v>1582</v>
      </c>
    </row>
    <row r="7621" spans="1:5" x14ac:dyDescent="0.2">
      <c r="A7621" t="s">
        <v>2426</v>
      </c>
      <c r="B7621">
        <f>0.027/0.006</f>
        <v>4.5</v>
      </c>
    </row>
    <row r="7622" spans="1:5" x14ac:dyDescent="0.2">
      <c r="A7622" t="s">
        <v>177</v>
      </c>
      <c r="B7622">
        <v>1</v>
      </c>
      <c r="C7622" t="s">
        <v>1585</v>
      </c>
    </row>
    <row r="7623" spans="1:5" x14ac:dyDescent="0.2">
      <c r="A7623" t="s">
        <v>114</v>
      </c>
      <c r="B7623">
        <v>20</v>
      </c>
      <c r="C7623">
        <v>-0.2</v>
      </c>
    </row>
    <row r="7624" spans="1:5" x14ac:dyDescent="0.2">
      <c r="A7624" t="s">
        <v>52</v>
      </c>
      <c r="B7624">
        <v>5.2</v>
      </c>
      <c r="C7624">
        <v>-0.2</v>
      </c>
    </row>
    <row r="7625" spans="1:5" x14ac:dyDescent="0.2">
      <c r="A7625" t="s">
        <v>52</v>
      </c>
      <c r="B7625">
        <v>4.6500000000000004</v>
      </c>
      <c r="C7625" t="s">
        <v>1584</v>
      </c>
    </row>
    <row r="7626" spans="1:5" x14ac:dyDescent="0.2">
      <c r="A7626" t="s">
        <v>57</v>
      </c>
      <c r="B7626">
        <v>18.5</v>
      </c>
      <c r="C7626" t="s">
        <v>1583</v>
      </c>
    </row>
    <row r="7627" spans="1:5" x14ac:dyDescent="0.2">
      <c r="A7627" t="s">
        <v>2138</v>
      </c>
      <c r="B7627">
        <f>0.026/0.015</f>
        <v>1.7333333333333334</v>
      </c>
    </row>
    <row r="7628" spans="1:5" x14ac:dyDescent="0.2">
      <c r="A7628" t="s">
        <v>882</v>
      </c>
      <c r="B7628" t="s">
        <v>1579</v>
      </c>
      <c r="C7628" t="s">
        <v>1580</v>
      </c>
    </row>
    <row r="7629" spans="1:5" x14ac:dyDescent="0.2">
      <c r="A7629" t="s">
        <v>1575</v>
      </c>
      <c r="B7629" t="s">
        <v>1576</v>
      </c>
      <c r="C7629" t="s">
        <v>1577</v>
      </c>
      <c r="D7629" t="s">
        <v>1578</v>
      </c>
    </row>
    <row r="7630" spans="1:5" x14ac:dyDescent="0.2">
      <c r="A7630" t="s">
        <v>1581</v>
      </c>
      <c r="B7630" t="s">
        <v>1576</v>
      </c>
      <c r="C7630" t="s">
        <v>1577</v>
      </c>
      <c r="D7630" t="s">
        <v>1582</v>
      </c>
    </row>
    <row r="7631" spans="1:5" x14ac:dyDescent="0.2">
      <c r="A7631" t="s">
        <v>72</v>
      </c>
      <c r="B7631">
        <v>1.5</v>
      </c>
      <c r="C7631" t="s">
        <v>1634</v>
      </c>
      <c r="D7631">
        <v>0.2</v>
      </c>
      <c r="E7631" t="s">
        <v>2427</v>
      </c>
    </row>
    <row r="7632" spans="1:5" x14ac:dyDescent="0.2">
      <c r="A7632" t="s">
        <v>77</v>
      </c>
      <c r="B7632" t="s">
        <v>1662</v>
      </c>
      <c r="C7632" t="s">
        <v>1634</v>
      </c>
      <c r="D7632" t="s">
        <v>2428</v>
      </c>
      <c r="E7632" t="s">
        <v>2427</v>
      </c>
    </row>
    <row r="7633" spans="1:4" x14ac:dyDescent="0.2">
      <c r="A7633" t="s">
        <v>882</v>
      </c>
      <c r="B7633" t="s">
        <v>1579</v>
      </c>
      <c r="C7633" t="s">
        <v>1580</v>
      </c>
    </row>
    <row r="7634" spans="1:4" x14ac:dyDescent="0.2">
      <c r="A7634" t="s">
        <v>1575</v>
      </c>
      <c r="B7634" t="s">
        <v>1576</v>
      </c>
      <c r="C7634" t="s">
        <v>1577</v>
      </c>
      <c r="D7634" t="s">
        <v>1578</v>
      </c>
    </row>
    <row r="7635" spans="1:4" x14ac:dyDescent="0.2">
      <c r="A7635" t="s">
        <v>882</v>
      </c>
      <c r="B7635" t="s">
        <v>1579</v>
      </c>
      <c r="C7635" t="s">
        <v>1580</v>
      </c>
    </row>
    <row r="7636" spans="1:4" x14ac:dyDescent="0.2">
      <c r="A7636" t="s">
        <v>114</v>
      </c>
      <c r="B7636">
        <v>18</v>
      </c>
      <c r="C7636" t="s">
        <v>1634</v>
      </c>
      <c r="D7636">
        <v>0.2</v>
      </c>
    </row>
    <row r="7637" spans="1:4" x14ac:dyDescent="0.2">
      <c r="A7637" t="s">
        <v>52</v>
      </c>
      <c r="B7637">
        <v>5.2</v>
      </c>
      <c r="C7637" t="s">
        <v>1588</v>
      </c>
      <c r="D7637">
        <v>0.2</v>
      </c>
    </row>
    <row r="7638" spans="1:4" x14ac:dyDescent="0.2">
      <c r="A7638" t="s">
        <v>52</v>
      </c>
      <c r="B7638">
        <v>2.6</v>
      </c>
      <c r="C7638" t="s">
        <v>1634</v>
      </c>
      <c r="D7638">
        <v>0.2</v>
      </c>
    </row>
    <row r="7639" spans="1:4" x14ac:dyDescent="0.2">
      <c r="A7639" t="s">
        <v>57</v>
      </c>
      <c r="B7639">
        <v>18.5</v>
      </c>
      <c r="C7639" t="s">
        <v>1634</v>
      </c>
      <c r="D7639">
        <v>0.2</v>
      </c>
    </row>
    <row r="7640" spans="1:4" x14ac:dyDescent="0.2">
      <c r="A7640" t="s">
        <v>70</v>
      </c>
      <c r="B7640">
        <v>14</v>
      </c>
      <c r="C7640">
        <v>1.2999999999999999E-2</v>
      </c>
      <c r="D7640">
        <v>2.4E-2</v>
      </c>
    </row>
    <row r="7641" spans="1:4" x14ac:dyDescent="0.2">
      <c r="A7641" t="s">
        <v>882</v>
      </c>
      <c r="B7641" t="s">
        <v>1579</v>
      </c>
      <c r="C7641" t="s">
        <v>1580</v>
      </c>
    </row>
    <row r="7642" spans="1:4" x14ac:dyDescent="0.2">
      <c r="A7642" t="s">
        <v>1575</v>
      </c>
      <c r="B7642" t="s">
        <v>1576</v>
      </c>
      <c r="C7642" t="s">
        <v>1577</v>
      </c>
      <c r="D7642" t="s">
        <v>1578</v>
      </c>
    </row>
    <row r="7643" spans="1:4" x14ac:dyDescent="0.2">
      <c r="A7643" t="s">
        <v>1581</v>
      </c>
      <c r="B7643" t="s">
        <v>1576</v>
      </c>
      <c r="C7643" t="s">
        <v>1577</v>
      </c>
      <c r="D7643" t="s">
        <v>1582</v>
      </c>
    </row>
    <row r="7644" spans="1:4" x14ac:dyDescent="0.2">
      <c r="A7644" t="s">
        <v>1595</v>
      </c>
      <c r="B7644" t="s">
        <v>1596</v>
      </c>
      <c r="C7644" t="s">
        <v>1597</v>
      </c>
    </row>
    <row r="7645" spans="1:4" x14ac:dyDescent="0.2">
      <c r="A7645" t="s">
        <v>1595</v>
      </c>
      <c r="B7645" t="s">
        <v>1598</v>
      </c>
      <c r="C7645" t="s">
        <v>1599</v>
      </c>
      <c r="D7645" t="s">
        <v>1597</v>
      </c>
    </row>
    <row r="7646" spans="1:4" x14ac:dyDescent="0.2">
      <c r="A7646" t="s">
        <v>70</v>
      </c>
      <c r="B7646" t="s">
        <v>2429</v>
      </c>
    </row>
    <row r="7647" spans="1:4" x14ac:dyDescent="0.2">
      <c r="A7647" t="s">
        <v>70</v>
      </c>
      <c r="B7647">
        <v>10</v>
      </c>
      <c r="C7647" t="s">
        <v>1634</v>
      </c>
      <c r="D7647">
        <v>0.2</v>
      </c>
    </row>
    <row r="7648" spans="1:4" x14ac:dyDescent="0.2">
      <c r="A7648" t="s">
        <v>71</v>
      </c>
      <c r="B7648">
        <v>10.6</v>
      </c>
      <c r="C7648" t="s">
        <v>1634</v>
      </c>
      <c r="D7648">
        <v>0.2</v>
      </c>
    </row>
    <row r="7649" spans="1:4" x14ac:dyDescent="0.2">
      <c r="A7649" t="s">
        <v>121</v>
      </c>
      <c r="B7649" t="s">
        <v>2430</v>
      </c>
    </row>
    <row r="7650" spans="1:4" x14ac:dyDescent="0.2">
      <c r="A7650" t="s">
        <v>1595</v>
      </c>
      <c r="B7650" t="s">
        <v>1596</v>
      </c>
      <c r="C7650" t="s">
        <v>1597</v>
      </c>
    </row>
    <row r="7651" spans="1:4" x14ac:dyDescent="0.2">
      <c r="A7651" t="s">
        <v>1595</v>
      </c>
      <c r="B7651" t="s">
        <v>1598</v>
      </c>
      <c r="C7651" t="s">
        <v>1599</v>
      </c>
      <c r="D7651" t="s">
        <v>1597</v>
      </c>
    </row>
    <row r="7652" spans="1:4" x14ac:dyDescent="0.2">
      <c r="A7652" t="s">
        <v>176</v>
      </c>
      <c r="B7652">
        <v>38.4</v>
      </c>
      <c r="C7652" t="s">
        <v>1588</v>
      </c>
      <c r="D7652">
        <v>0.2</v>
      </c>
    </row>
    <row r="7653" spans="1:4" x14ac:dyDescent="0.2">
      <c r="A7653" t="s">
        <v>201</v>
      </c>
      <c r="B7653">
        <v>3.5</v>
      </c>
      <c r="C7653" t="s">
        <v>1639</v>
      </c>
      <c r="D7653">
        <v>0.1</v>
      </c>
    </row>
    <row r="7654" spans="1:4" x14ac:dyDescent="0.2">
      <c r="A7654" t="s">
        <v>52</v>
      </c>
      <c r="B7654">
        <v>3.72</v>
      </c>
      <c r="C7654" t="s">
        <v>1588</v>
      </c>
      <c r="D7654">
        <v>0.1</v>
      </c>
    </row>
    <row r="7655" spans="1:4" x14ac:dyDescent="0.2">
      <c r="A7655" t="s">
        <v>882</v>
      </c>
      <c r="B7655" t="s">
        <v>1579</v>
      </c>
      <c r="C7655" t="s">
        <v>1580</v>
      </c>
    </row>
    <row r="7656" spans="1:4" x14ac:dyDescent="0.2">
      <c r="A7656" t="s">
        <v>1575</v>
      </c>
      <c r="B7656" t="s">
        <v>1576</v>
      </c>
      <c r="C7656" t="s">
        <v>1577</v>
      </c>
      <c r="D7656" t="s">
        <v>1578</v>
      </c>
    </row>
    <row r="7657" spans="1:4" x14ac:dyDescent="0.2">
      <c r="A7657" t="s">
        <v>1581</v>
      </c>
      <c r="B7657" t="s">
        <v>1576</v>
      </c>
      <c r="C7657" t="s">
        <v>1577</v>
      </c>
      <c r="D7657" t="s">
        <v>1582</v>
      </c>
    </row>
    <row r="7658" spans="1:4" x14ac:dyDescent="0.2">
      <c r="A7658" t="s">
        <v>1595</v>
      </c>
      <c r="B7658" t="s">
        <v>1596</v>
      </c>
      <c r="C7658" t="s">
        <v>1597</v>
      </c>
    </row>
    <row r="7659" spans="1:4" x14ac:dyDescent="0.2">
      <c r="A7659" t="s">
        <v>1595</v>
      </c>
      <c r="B7659" t="s">
        <v>1598</v>
      </c>
      <c r="C7659" t="s">
        <v>1599</v>
      </c>
      <c r="D7659" t="s">
        <v>1597</v>
      </c>
    </row>
    <row r="7660" spans="1:4" x14ac:dyDescent="0.2">
      <c r="A7660" t="s">
        <v>52</v>
      </c>
      <c r="B7660">
        <v>0.8</v>
      </c>
      <c r="C7660">
        <v>-0.1</v>
      </c>
    </row>
    <row r="7661" spans="1:4" x14ac:dyDescent="0.2">
      <c r="A7661" t="s">
        <v>532</v>
      </c>
    </row>
    <row r="7662" spans="1:4" x14ac:dyDescent="0.2">
      <c r="A7662" t="s">
        <v>70</v>
      </c>
      <c r="B7662">
        <v>26.1</v>
      </c>
      <c r="C7662">
        <v>0.1</v>
      </c>
    </row>
    <row r="7663" spans="1:4" x14ac:dyDescent="0.2">
      <c r="A7663" t="s">
        <v>61</v>
      </c>
      <c r="B7663" t="s">
        <v>1571</v>
      </c>
      <c r="C7663">
        <v>0.02</v>
      </c>
      <c r="D7663" t="s">
        <v>1594</v>
      </c>
    </row>
    <row r="7664" spans="1:4" x14ac:dyDescent="0.2">
      <c r="A7664" t="s">
        <v>118</v>
      </c>
      <c r="B7664" t="s">
        <v>1571</v>
      </c>
      <c r="C7664" t="s">
        <v>1655</v>
      </c>
      <c r="D7664">
        <v>4</v>
      </c>
    </row>
    <row r="7665" spans="1:4" x14ac:dyDescent="0.2">
      <c r="A7665" t="s">
        <v>57</v>
      </c>
      <c r="B7665">
        <v>63</v>
      </c>
      <c r="C7665" t="s">
        <v>1661</v>
      </c>
      <c r="D7665" t="s">
        <v>2431</v>
      </c>
    </row>
    <row r="7666" spans="1:4" x14ac:dyDescent="0.2">
      <c r="A7666" t="s">
        <v>1575</v>
      </c>
      <c r="B7666" t="s">
        <v>1576</v>
      </c>
      <c r="C7666" t="s">
        <v>1577</v>
      </c>
      <c r="D7666" t="s">
        <v>1578</v>
      </c>
    </row>
    <row r="7667" spans="1:4" x14ac:dyDescent="0.2">
      <c r="A7667" t="s">
        <v>882</v>
      </c>
      <c r="B7667" t="s">
        <v>1579</v>
      </c>
      <c r="C7667" t="s">
        <v>1580</v>
      </c>
    </row>
    <row r="7668" spans="1:4" x14ac:dyDescent="0.2">
      <c r="A7668" t="s">
        <v>1581</v>
      </c>
      <c r="B7668" t="s">
        <v>1576</v>
      </c>
      <c r="C7668" t="s">
        <v>1577</v>
      </c>
      <c r="D7668" t="s">
        <v>1582</v>
      </c>
    </row>
    <row r="7669" spans="1:4" x14ac:dyDescent="0.2">
      <c r="A7669" t="s">
        <v>487</v>
      </c>
      <c r="B7669" t="s">
        <v>1576</v>
      </c>
      <c r="C7669" t="s">
        <v>1577</v>
      </c>
      <c r="D7669" s="8">
        <v>37415</v>
      </c>
    </row>
    <row r="7670" spans="1:4" x14ac:dyDescent="0.2">
      <c r="A7670" t="s">
        <v>52</v>
      </c>
      <c r="B7670">
        <v>0.8</v>
      </c>
      <c r="C7670">
        <v>-0.1</v>
      </c>
    </row>
    <row r="7671" spans="1:4" x14ac:dyDescent="0.2">
      <c r="A7671" t="s">
        <v>534</v>
      </c>
    </row>
    <row r="7672" spans="1:4" x14ac:dyDescent="0.2">
      <c r="A7672" t="s">
        <v>70</v>
      </c>
      <c r="B7672">
        <v>26.1</v>
      </c>
      <c r="C7672">
        <v>0.1</v>
      </c>
    </row>
    <row r="7673" spans="1:4" x14ac:dyDescent="0.2">
      <c r="A7673" t="s">
        <v>61</v>
      </c>
      <c r="B7673" t="s">
        <v>1571</v>
      </c>
      <c r="C7673">
        <v>0.02</v>
      </c>
      <c r="D7673" t="s">
        <v>1594</v>
      </c>
    </row>
    <row r="7674" spans="1:4" x14ac:dyDescent="0.2">
      <c r="A7674" t="s">
        <v>118</v>
      </c>
      <c r="B7674" t="s">
        <v>1571</v>
      </c>
      <c r="C7674" t="s">
        <v>1655</v>
      </c>
      <c r="D7674">
        <v>4</v>
      </c>
    </row>
    <row r="7675" spans="1:4" x14ac:dyDescent="0.2">
      <c r="A7675" t="s">
        <v>57</v>
      </c>
      <c r="B7675">
        <v>63</v>
      </c>
      <c r="C7675" t="s">
        <v>1631</v>
      </c>
      <c r="D7675" t="s">
        <v>2431</v>
      </c>
    </row>
    <row r="7676" spans="1:4" x14ac:dyDescent="0.2">
      <c r="A7676" t="s">
        <v>1575</v>
      </c>
      <c r="B7676" t="s">
        <v>1576</v>
      </c>
      <c r="C7676" t="s">
        <v>1577</v>
      </c>
      <c r="D7676" t="s">
        <v>1578</v>
      </c>
    </row>
    <row r="7677" spans="1:4" x14ac:dyDescent="0.2">
      <c r="A7677" t="s">
        <v>882</v>
      </c>
      <c r="B7677" t="s">
        <v>1579</v>
      </c>
      <c r="C7677" t="s">
        <v>1580</v>
      </c>
    </row>
    <row r="7678" spans="1:4" x14ac:dyDescent="0.2">
      <c r="A7678" t="s">
        <v>1581</v>
      </c>
      <c r="B7678" t="s">
        <v>1576</v>
      </c>
      <c r="C7678" t="s">
        <v>1577</v>
      </c>
      <c r="D7678" t="s">
        <v>1582</v>
      </c>
    </row>
    <row r="7679" spans="1:4" x14ac:dyDescent="0.2">
      <c r="A7679" t="s">
        <v>487</v>
      </c>
      <c r="B7679" t="s">
        <v>1576</v>
      </c>
      <c r="C7679" t="s">
        <v>1577</v>
      </c>
      <c r="D7679" s="8">
        <v>37415</v>
      </c>
    </row>
    <row r="7680" spans="1:4" x14ac:dyDescent="0.2">
      <c r="A7680" t="s">
        <v>114</v>
      </c>
      <c r="B7680">
        <v>23</v>
      </c>
      <c r="C7680">
        <v>-0.05</v>
      </c>
    </row>
    <row r="7681" spans="1:4" x14ac:dyDescent="0.2">
      <c r="A7681" t="s">
        <v>52</v>
      </c>
      <c r="B7681">
        <v>13.95</v>
      </c>
      <c r="C7681">
        <v>-0.05</v>
      </c>
    </row>
    <row r="7682" spans="1:4" x14ac:dyDescent="0.2">
      <c r="A7682" t="s">
        <v>52</v>
      </c>
      <c r="B7682">
        <v>0.4</v>
      </c>
      <c r="C7682">
        <v>0.2</v>
      </c>
    </row>
    <row r="7683" spans="1:4" x14ac:dyDescent="0.2">
      <c r="A7683" t="s">
        <v>1633</v>
      </c>
      <c r="B7683" t="s">
        <v>2432</v>
      </c>
    </row>
    <row r="7684" spans="1:4" x14ac:dyDescent="0.2">
      <c r="A7684" t="s">
        <v>207</v>
      </c>
      <c r="B7684">
        <v>20.8</v>
      </c>
      <c r="C7684">
        <v>-0.2</v>
      </c>
    </row>
    <row r="7685" spans="1:4" x14ac:dyDescent="0.2">
      <c r="A7685" t="s">
        <v>1688</v>
      </c>
      <c r="B7685">
        <v>25</v>
      </c>
      <c r="C7685" t="s">
        <v>2403</v>
      </c>
      <c r="D7685">
        <f>-0.04/-0.061</f>
        <v>0.65573770491803285</v>
      </c>
    </row>
    <row r="7686" spans="1:4" x14ac:dyDescent="0.2">
      <c r="A7686" t="s">
        <v>536</v>
      </c>
    </row>
    <row r="7687" spans="1:4" x14ac:dyDescent="0.2">
      <c r="A7687" t="s">
        <v>131</v>
      </c>
      <c r="B7687">
        <v>3.3</v>
      </c>
      <c r="C7687" t="s">
        <v>1606</v>
      </c>
    </row>
    <row r="7688" spans="1:4" x14ac:dyDescent="0.2">
      <c r="A7688" t="s">
        <v>140</v>
      </c>
      <c r="B7688">
        <v>19</v>
      </c>
      <c r="C7688">
        <f>0.2/-0.1</f>
        <v>-2</v>
      </c>
    </row>
    <row r="7689" spans="1:4" x14ac:dyDescent="0.2">
      <c r="A7689" t="s">
        <v>118</v>
      </c>
      <c r="B7689" t="s">
        <v>1571</v>
      </c>
      <c r="C7689" t="s">
        <v>1655</v>
      </c>
      <c r="D7689">
        <v>4</v>
      </c>
    </row>
    <row r="7690" spans="1:4" x14ac:dyDescent="0.2">
      <c r="A7690" t="s">
        <v>1595</v>
      </c>
      <c r="B7690" t="s">
        <v>1596</v>
      </c>
      <c r="C7690" t="s">
        <v>1597</v>
      </c>
    </row>
    <row r="7691" spans="1:4" x14ac:dyDescent="0.2">
      <c r="A7691" t="s">
        <v>1595</v>
      </c>
      <c r="B7691" t="s">
        <v>1598</v>
      </c>
      <c r="C7691" t="s">
        <v>1599</v>
      </c>
      <c r="D7691" t="s">
        <v>1597</v>
      </c>
    </row>
    <row r="7692" spans="1:4" x14ac:dyDescent="0.2">
      <c r="A7692" t="s">
        <v>52</v>
      </c>
      <c r="B7692">
        <v>17.95</v>
      </c>
      <c r="C7692">
        <v>-0.05</v>
      </c>
    </row>
    <row r="7693" spans="1:4" x14ac:dyDescent="0.2">
      <c r="A7693" t="s">
        <v>114</v>
      </c>
      <c r="B7693">
        <v>27</v>
      </c>
      <c r="C7693">
        <v>-0.05</v>
      </c>
    </row>
    <row r="7694" spans="1:4" x14ac:dyDescent="0.2">
      <c r="A7694" t="s">
        <v>131</v>
      </c>
      <c r="B7694">
        <v>6</v>
      </c>
      <c r="C7694" t="s">
        <v>1585</v>
      </c>
    </row>
    <row r="7695" spans="1:4" x14ac:dyDescent="0.2">
      <c r="A7695" t="s">
        <v>228</v>
      </c>
      <c r="B7695">
        <v>0.4</v>
      </c>
      <c r="C7695">
        <v>0.2</v>
      </c>
    </row>
    <row r="7696" spans="1:4" x14ac:dyDescent="0.2">
      <c r="A7696" t="s">
        <v>207</v>
      </c>
      <c r="B7696">
        <v>20.8</v>
      </c>
      <c r="C7696">
        <v>-0.2</v>
      </c>
    </row>
    <row r="7697" spans="1:4" x14ac:dyDescent="0.2">
      <c r="A7697" t="s">
        <v>538</v>
      </c>
    </row>
    <row r="7698" spans="1:4" x14ac:dyDescent="0.2">
      <c r="A7698" t="s">
        <v>140</v>
      </c>
      <c r="B7698">
        <v>19</v>
      </c>
      <c r="C7698">
        <f>0.2/-0.1</f>
        <v>-2</v>
      </c>
    </row>
    <row r="7699" spans="1:4" x14ac:dyDescent="0.2">
      <c r="A7699" t="s">
        <v>536</v>
      </c>
    </row>
    <row r="7700" spans="1:4" x14ac:dyDescent="0.2">
      <c r="A7700" t="s">
        <v>131</v>
      </c>
      <c r="B7700">
        <v>3.3</v>
      </c>
      <c r="C7700" t="s">
        <v>1584</v>
      </c>
    </row>
    <row r="7701" spans="1:4" x14ac:dyDescent="0.2">
      <c r="A7701" t="s">
        <v>1595</v>
      </c>
      <c r="B7701" t="s">
        <v>1596</v>
      </c>
      <c r="C7701" t="s">
        <v>1597</v>
      </c>
    </row>
    <row r="7702" spans="1:4" x14ac:dyDescent="0.2">
      <c r="A7702" t="s">
        <v>1595</v>
      </c>
      <c r="B7702" t="s">
        <v>1598</v>
      </c>
      <c r="C7702" t="s">
        <v>1599</v>
      </c>
      <c r="D7702" t="s">
        <v>1597</v>
      </c>
    </row>
    <row r="7703" spans="1:4" x14ac:dyDescent="0.2">
      <c r="A7703" t="s">
        <v>57</v>
      </c>
      <c r="B7703">
        <v>64.3</v>
      </c>
      <c r="C7703">
        <v>-0.3</v>
      </c>
    </row>
    <row r="7704" spans="1:4" x14ac:dyDescent="0.2">
      <c r="A7704" t="s">
        <v>52</v>
      </c>
      <c r="B7704">
        <v>9.75</v>
      </c>
      <c r="C7704">
        <v>0.1</v>
      </c>
    </row>
    <row r="7705" spans="1:4" x14ac:dyDescent="0.2">
      <c r="A7705" t="s">
        <v>540</v>
      </c>
    </row>
    <row r="7706" spans="1:4" x14ac:dyDescent="0.2">
      <c r="A7706" t="s">
        <v>542</v>
      </c>
    </row>
    <row r="7707" spans="1:4" x14ac:dyDescent="0.2">
      <c r="A7707" t="s">
        <v>543</v>
      </c>
    </row>
    <row r="7708" spans="1:4" x14ac:dyDescent="0.2">
      <c r="A7708" t="s">
        <v>544</v>
      </c>
    </row>
    <row r="7709" spans="1:4" x14ac:dyDescent="0.2">
      <c r="A7709" t="s">
        <v>70</v>
      </c>
      <c r="B7709">
        <v>11.5</v>
      </c>
      <c r="C7709">
        <v>0.2</v>
      </c>
    </row>
    <row r="7710" spans="1:4" x14ac:dyDescent="0.2">
      <c r="A7710" t="s">
        <v>1605</v>
      </c>
      <c r="B7710">
        <v>7.9</v>
      </c>
      <c r="C7710">
        <v>-0.1</v>
      </c>
    </row>
    <row r="7711" spans="1:4" x14ac:dyDescent="0.2">
      <c r="A7711" t="s">
        <v>52</v>
      </c>
      <c r="B7711">
        <v>8.2799999999999994</v>
      </c>
      <c r="C7711" t="s">
        <v>1608</v>
      </c>
    </row>
    <row r="7712" spans="1:4" x14ac:dyDescent="0.2">
      <c r="A7712" t="s">
        <v>1605</v>
      </c>
      <c r="B7712" t="s">
        <v>2433</v>
      </c>
    </row>
    <row r="7713" spans="1:4" x14ac:dyDescent="0.2">
      <c r="A7713" t="s">
        <v>687</v>
      </c>
      <c r="B7713">
        <v>0.04</v>
      </c>
      <c r="C7713" t="s">
        <v>2434</v>
      </c>
      <c r="D7713" t="s">
        <v>2435</v>
      </c>
    </row>
    <row r="7714" spans="1:4" x14ac:dyDescent="0.2">
      <c r="A7714" t="s">
        <v>687</v>
      </c>
      <c r="B7714">
        <v>0.04</v>
      </c>
      <c r="C7714" t="s">
        <v>2434</v>
      </c>
      <c r="D7714" t="s">
        <v>2436</v>
      </c>
    </row>
    <row r="7715" spans="1:4" x14ac:dyDescent="0.2">
      <c r="A7715" t="s">
        <v>687</v>
      </c>
      <c r="B7715">
        <v>0.03</v>
      </c>
      <c r="C7715" t="s">
        <v>2437</v>
      </c>
    </row>
    <row r="7716" spans="1:4" x14ac:dyDescent="0.2">
      <c r="A7716" t="s">
        <v>544</v>
      </c>
    </row>
    <row r="7717" spans="1:4" x14ac:dyDescent="0.2">
      <c r="A7717" t="s">
        <v>542</v>
      </c>
    </row>
    <row r="7718" spans="1:4" x14ac:dyDescent="0.2">
      <c r="A7718" t="s">
        <v>543</v>
      </c>
    </row>
    <row r="7719" spans="1:4" x14ac:dyDescent="0.2">
      <c r="A7719" t="s">
        <v>2275</v>
      </c>
      <c r="B7719" t="s">
        <v>2438</v>
      </c>
    </row>
    <row r="7720" spans="1:4" x14ac:dyDescent="0.2">
      <c r="A7720" t="s">
        <v>70</v>
      </c>
      <c r="B7720">
        <v>11.5</v>
      </c>
      <c r="C7720">
        <v>0.2</v>
      </c>
    </row>
    <row r="7721" spans="1:4" x14ac:dyDescent="0.2">
      <c r="A7721" t="s">
        <v>1605</v>
      </c>
      <c r="B7721">
        <v>7.9</v>
      </c>
      <c r="C7721">
        <v>-0.1</v>
      </c>
    </row>
    <row r="7722" spans="1:4" x14ac:dyDescent="0.2">
      <c r="A7722" t="s">
        <v>1605</v>
      </c>
      <c r="B7722" t="s">
        <v>2433</v>
      </c>
    </row>
    <row r="7723" spans="1:4" x14ac:dyDescent="0.2">
      <c r="A7723" t="s">
        <v>52</v>
      </c>
      <c r="B7723">
        <v>8.2799999999999994</v>
      </c>
      <c r="C7723" t="s">
        <v>1608</v>
      </c>
    </row>
    <row r="7724" spans="1:4" x14ac:dyDescent="0.2">
      <c r="A7724" t="s">
        <v>687</v>
      </c>
      <c r="B7724">
        <v>0.04</v>
      </c>
      <c r="C7724" t="s">
        <v>2434</v>
      </c>
      <c r="D7724" t="s">
        <v>2435</v>
      </c>
    </row>
    <row r="7725" spans="1:4" x14ac:dyDescent="0.2">
      <c r="A7725" t="s">
        <v>687</v>
      </c>
      <c r="B7725">
        <v>0.04</v>
      </c>
      <c r="C7725" t="s">
        <v>2434</v>
      </c>
      <c r="D7725" t="s">
        <v>2436</v>
      </c>
    </row>
    <row r="7726" spans="1:4" x14ac:dyDescent="0.2">
      <c r="A7726" t="s">
        <v>687</v>
      </c>
      <c r="B7726">
        <v>0.03</v>
      </c>
      <c r="C7726" t="s">
        <v>2437</v>
      </c>
    </row>
    <row r="7727" spans="1:4" x14ac:dyDescent="0.2">
      <c r="A7727" t="s">
        <v>2275</v>
      </c>
      <c r="B7727" t="s">
        <v>2439</v>
      </c>
      <c r="C7727" t="s">
        <v>1620</v>
      </c>
      <c r="D7727">
        <f>0.031+0.01</f>
        <v>4.1000000000000002E-2</v>
      </c>
    </row>
    <row r="7728" spans="1:4" x14ac:dyDescent="0.2">
      <c r="A7728" t="s">
        <v>118</v>
      </c>
      <c r="B7728" t="s">
        <v>1571</v>
      </c>
      <c r="C7728" t="s">
        <v>1655</v>
      </c>
      <c r="D7728">
        <v>4</v>
      </c>
    </row>
    <row r="7729" spans="1:4" x14ac:dyDescent="0.2">
      <c r="A7729" t="s">
        <v>61</v>
      </c>
      <c r="B7729" t="s">
        <v>1571</v>
      </c>
      <c r="C7729">
        <v>0.05</v>
      </c>
    </row>
    <row r="7730" spans="1:4" x14ac:dyDescent="0.2">
      <c r="A7730" t="s">
        <v>547</v>
      </c>
    </row>
    <row r="7731" spans="1:4" x14ac:dyDescent="0.2">
      <c r="A7731" t="s">
        <v>121</v>
      </c>
      <c r="B7731">
        <v>8.0000000000000002E-3</v>
      </c>
    </row>
    <row r="7732" spans="1:4" x14ac:dyDescent="0.2">
      <c r="A7732" t="s">
        <v>882</v>
      </c>
      <c r="B7732" t="s">
        <v>1579</v>
      </c>
      <c r="C7732" t="s">
        <v>1580</v>
      </c>
    </row>
    <row r="7733" spans="1:4" x14ac:dyDescent="0.2">
      <c r="A7733" t="s">
        <v>1575</v>
      </c>
      <c r="B7733" t="s">
        <v>1576</v>
      </c>
      <c r="C7733" t="s">
        <v>1577</v>
      </c>
      <c r="D7733" t="s">
        <v>1578</v>
      </c>
    </row>
    <row r="7734" spans="1:4" x14ac:dyDescent="0.2">
      <c r="A7734" t="s">
        <v>1581</v>
      </c>
      <c r="B7734" t="s">
        <v>1576</v>
      </c>
      <c r="C7734" t="s">
        <v>1577</v>
      </c>
      <c r="D7734" t="s">
        <v>1582</v>
      </c>
    </row>
    <row r="7735" spans="1:4" x14ac:dyDescent="0.2">
      <c r="A7735" t="s">
        <v>1595</v>
      </c>
      <c r="B7735" t="s">
        <v>1596</v>
      </c>
      <c r="C7735" t="s">
        <v>1597</v>
      </c>
    </row>
    <row r="7736" spans="1:4" x14ac:dyDescent="0.2">
      <c r="A7736" t="s">
        <v>1595</v>
      </c>
      <c r="B7736" t="s">
        <v>1598</v>
      </c>
      <c r="C7736" t="s">
        <v>1599</v>
      </c>
      <c r="D7736" t="s">
        <v>1597</v>
      </c>
    </row>
    <row r="7737" spans="1:4" x14ac:dyDescent="0.2">
      <c r="A7737" t="s">
        <v>1595</v>
      </c>
      <c r="B7737" t="s">
        <v>1596</v>
      </c>
      <c r="C7737" t="s">
        <v>1597</v>
      </c>
    </row>
    <row r="7738" spans="1:4" x14ac:dyDescent="0.2">
      <c r="A7738" t="s">
        <v>1595</v>
      </c>
      <c r="B7738" t="s">
        <v>1598</v>
      </c>
      <c r="C7738" t="s">
        <v>1599</v>
      </c>
      <c r="D7738" t="s">
        <v>1597</v>
      </c>
    </row>
    <row r="7739" spans="1:4" x14ac:dyDescent="0.2">
      <c r="A7739" t="s">
        <v>114</v>
      </c>
      <c r="B7739">
        <v>18.920000000000002</v>
      </c>
      <c r="C7739" t="s">
        <v>1642</v>
      </c>
    </row>
    <row r="7740" spans="1:4" x14ac:dyDescent="0.2">
      <c r="A7740" t="s">
        <v>212</v>
      </c>
      <c r="B7740" t="s">
        <v>1571</v>
      </c>
      <c r="C7740">
        <v>1.4999999999999999E-2</v>
      </c>
    </row>
    <row r="7741" spans="1:4" x14ac:dyDescent="0.2">
      <c r="A7741" t="s">
        <v>118</v>
      </c>
      <c r="B7741" t="s">
        <v>1571</v>
      </c>
      <c r="C7741" t="s">
        <v>1655</v>
      </c>
      <c r="D7741">
        <v>6</v>
      </c>
    </row>
    <row r="7742" spans="1:4" x14ac:dyDescent="0.2">
      <c r="A7742" t="s">
        <v>550</v>
      </c>
    </row>
    <row r="7743" spans="1:4" x14ac:dyDescent="0.2">
      <c r="A7743" t="s">
        <v>120</v>
      </c>
      <c r="B7743" t="s">
        <v>1571</v>
      </c>
      <c r="C7743">
        <v>0.06</v>
      </c>
    </row>
    <row r="7744" spans="1:4" x14ac:dyDescent="0.2">
      <c r="A7744" t="s">
        <v>72</v>
      </c>
      <c r="B7744">
        <v>0.5</v>
      </c>
      <c r="C7744" t="s">
        <v>1634</v>
      </c>
      <c r="D7744">
        <v>0.1</v>
      </c>
    </row>
    <row r="7745" spans="1:4" x14ac:dyDescent="0.2">
      <c r="A7745" t="s">
        <v>882</v>
      </c>
      <c r="B7745" t="s">
        <v>1579</v>
      </c>
      <c r="C7745" t="s">
        <v>1580</v>
      </c>
    </row>
    <row r="7746" spans="1:4" x14ac:dyDescent="0.2">
      <c r="A7746" t="s">
        <v>1575</v>
      </c>
      <c r="B7746" t="s">
        <v>1576</v>
      </c>
      <c r="C7746" t="s">
        <v>1577</v>
      </c>
      <c r="D7746" t="s">
        <v>1578</v>
      </c>
    </row>
    <row r="7747" spans="1:4" x14ac:dyDescent="0.2">
      <c r="A7747" t="s">
        <v>1581</v>
      </c>
      <c r="B7747" t="s">
        <v>1576</v>
      </c>
      <c r="C7747" t="s">
        <v>1577</v>
      </c>
      <c r="D7747" t="s">
        <v>1582</v>
      </c>
    </row>
    <row r="7748" spans="1:4" x14ac:dyDescent="0.2">
      <c r="A7748" t="s">
        <v>114</v>
      </c>
      <c r="B7748">
        <v>18.95</v>
      </c>
      <c r="C7748" t="s">
        <v>1642</v>
      </c>
    </row>
    <row r="7749" spans="1:4" x14ac:dyDescent="0.2">
      <c r="A7749" t="s">
        <v>212</v>
      </c>
      <c r="B7749" t="s">
        <v>1652</v>
      </c>
      <c r="C7749" t="s">
        <v>1593</v>
      </c>
      <c r="D7749" t="s">
        <v>1659</v>
      </c>
    </row>
    <row r="7750" spans="1:4" x14ac:dyDescent="0.2">
      <c r="A7750" t="s">
        <v>117</v>
      </c>
      <c r="B7750" t="s">
        <v>1571</v>
      </c>
      <c r="C7750">
        <v>0.05</v>
      </c>
    </row>
    <row r="7751" spans="1:4" x14ac:dyDescent="0.2">
      <c r="A7751" t="s">
        <v>72</v>
      </c>
      <c r="B7751">
        <v>0.5</v>
      </c>
      <c r="C7751" t="s">
        <v>1634</v>
      </c>
      <c r="D7751">
        <v>0.1</v>
      </c>
    </row>
    <row r="7752" spans="1:4" x14ac:dyDescent="0.2">
      <c r="A7752" t="s">
        <v>114</v>
      </c>
      <c r="B7752">
        <v>13.55</v>
      </c>
      <c r="C7752" t="s">
        <v>1642</v>
      </c>
    </row>
    <row r="7753" spans="1:4" x14ac:dyDescent="0.2">
      <c r="A7753" t="s">
        <v>212</v>
      </c>
      <c r="B7753" t="s">
        <v>1652</v>
      </c>
      <c r="C7753" t="s">
        <v>1593</v>
      </c>
      <c r="D7753" t="s">
        <v>1659</v>
      </c>
    </row>
    <row r="7754" spans="1:4" x14ac:dyDescent="0.2">
      <c r="A7754" t="s">
        <v>117</v>
      </c>
      <c r="B7754" t="s">
        <v>1571</v>
      </c>
      <c r="C7754">
        <v>0.05</v>
      </c>
    </row>
    <row r="7755" spans="1:4" x14ac:dyDescent="0.2">
      <c r="A7755" t="s">
        <v>72</v>
      </c>
      <c r="B7755">
        <v>0.5</v>
      </c>
      <c r="C7755" t="s">
        <v>1634</v>
      </c>
      <c r="D7755">
        <v>0.1</v>
      </c>
    </row>
    <row r="7756" spans="1:4" x14ac:dyDescent="0.2">
      <c r="A7756" t="s">
        <v>114</v>
      </c>
      <c r="B7756">
        <v>13.52</v>
      </c>
      <c r="C7756" t="s">
        <v>1642</v>
      </c>
    </row>
    <row r="7757" spans="1:4" x14ac:dyDescent="0.2">
      <c r="A7757" t="s">
        <v>212</v>
      </c>
      <c r="B7757" t="s">
        <v>1571</v>
      </c>
      <c r="C7757">
        <v>1.4999999999999999E-2</v>
      </c>
    </row>
    <row r="7758" spans="1:4" x14ac:dyDescent="0.2">
      <c r="A7758" t="s">
        <v>550</v>
      </c>
    </row>
    <row r="7759" spans="1:4" x14ac:dyDescent="0.2">
      <c r="A7759" t="s">
        <v>120</v>
      </c>
      <c r="B7759" t="s">
        <v>1571</v>
      </c>
      <c r="C7759">
        <v>0.06</v>
      </c>
    </row>
    <row r="7760" spans="1:4" x14ac:dyDescent="0.2">
      <c r="A7760" t="s">
        <v>118</v>
      </c>
      <c r="B7760" t="s">
        <v>1571</v>
      </c>
      <c r="C7760" t="s">
        <v>1655</v>
      </c>
      <c r="D7760">
        <v>6</v>
      </c>
    </row>
    <row r="7761" spans="1:4" x14ac:dyDescent="0.2">
      <c r="A7761" t="s">
        <v>72</v>
      </c>
      <c r="B7761">
        <v>0.5</v>
      </c>
      <c r="C7761" t="s">
        <v>1634</v>
      </c>
      <c r="D7761">
        <v>0.1</v>
      </c>
    </row>
    <row r="7762" spans="1:4" x14ac:dyDescent="0.2">
      <c r="A7762" t="s">
        <v>1644</v>
      </c>
      <c r="B7762" t="s">
        <v>2440</v>
      </c>
    </row>
    <row r="7763" spans="1:4" x14ac:dyDescent="0.2">
      <c r="A7763" t="s">
        <v>1644</v>
      </c>
      <c r="B7763" t="s">
        <v>2441</v>
      </c>
    </row>
    <row r="7764" spans="1:4" x14ac:dyDescent="0.2">
      <c r="A7764" t="s">
        <v>1644</v>
      </c>
      <c r="B7764">
        <v>30</v>
      </c>
      <c r="C7764" t="s">
        <v>1634</v>
      </c>
      <c r="D7764">
        <v>0.3</v>
      </c>
    </row>
    <row r="7765" spans="1:4" x14ac:dyDescent="0.2">
      <c r="A7765">
        <v>16</v>
      </c>
      <c r="B7765" t="s">
        <v>1634</v>
      </c>
      <c r="C7765">
        <v>0.2</v>
      </c>
    </row>
    <row r="7766" spans="1:4" x14ac:dyDescent="0.2">
      <c r="A7766">
        <v>21</v>
      </c>
      <c r="B7766" t="s">
        <v>1634</v>
      </c>
      <c r="C7766">
        <v>0.2</v>
      </c>
    </row>
    <row r="7767" spans="1:4" x14ac:dyDescent="0.2">
      <c r="A7767" t="s">
        <v>52</v>
      </c>
      <c r="B7767">
        <v>1</v>
      </c>
      <c r="C7767" t="s">
        <v>1634</v>
      </c>
      <c r="D7767">
        <v>0.1</v>
      </c>
    </row>
    <row r="7768" spans="1:4" x14ac:dyDescent="0.2">
      <c r="A7768" t="s">
        <v>52</v>
      </c>
      <c r="B7768">
        <v>8</v>
      </c>
      <c r="C7768" t="s">
        <v>1634</v>
      </c>
      <c r="D7768">
        <v>0.2</v>
      </c>
    </row>
    <row r="7769" spans="1:4" x14ac:dyDescent="0.2">
      <c r="A7769" t="s">
        <v>52</v>
      </c>
      <c r="B7769">
        <v>9.0500000000000007</v>
      </c>
      <c r="C7769" t="s">
        <v>1584</v>
      </c>
    </row>
    <row r="7770" spans="1:4" x14ac:dyDescent="0.2">
      <c r="A7770" t="s">
        <v>52</v>
      </c>
      <c r="B7770">
        <v>4.45</v>
      </c>
      <c r="C7770" t="s">
        <v>1601</v>
      </c>
    </row>
    <row r="7771" spans="1:4" x14ac:dyDescent="0.2">
      <c r="A7771" t="s">
        <v>121</v>
      </c>
      <c r="B7771" t="s">
        <v>1571</v>
      </c>
      <c r="C7771">
        <v>0.06</v>
      </c>
    </row>
    <row r="7772" spans="1:4" x14ac:dyDescent="0.2">
      <c r="A7772" t="s">
        <v>118</v>
      </c>
      <c r="B7772" t="s">
        <v>1655</v>
      </c>
      <c r="C7772">
        <v>1</v>
      </c>
      <c r="D7772">
        <v>2.5</v>
      </c>
    </row>
    <row r="7773" spans="1:4" x14ac:dyDescent="0.2">
      <c r="A7773" t="s">
        <v>77</v>
      </c>
      <c r="B7773" t="s">
        <v>2442</v>
      </c>
      <c r="C7773" t="s">
        <v>2443</v>
      </c>
    </row>
    <row r="7774" spans="1:4" x14ac:dyDescent="0.2">
      <c r="A7774" t="s">
        <v>882</v>
      </c>
      <c r="B7774" t="s">
        <v>1579</v>
      </c>
      <c r="C7774" t="s">
        <v>1580</v>
      </c>
    </row>
    <row r="7775" spans="1:4" x14ac:dyDescent="0.2">
      <c r="A7775" t="s">
        <v>1575</v>
      </c>
      <c r="B7775" t="s">
        <v>1576</v>
      </c>
      <c r="C7775" t="s">
        <v>1577</v>
      </c>
      <c r="D7775" t="s">
        <v>1578</v>
      </c>
    </row>
    <row r="7776" spans="1:4" x14ac:dyDescent="0.2">
      <c r="A7776" t="s">
        <v>1581</v>
      </c>
      <c r="B7776" t="s">
        <v>1576</v>
      </c>
      <c r="C7776" t="s">
        <v>1577</v>
      </c>
      <c r="D7776" t="s">
        <v>1582</v>
      </c>
    </row>
    <row r="7777" spans="1:4" x14ac:dyDescent="0.2">
      <c r="A7777" t="s">
        <v>1595</v>
      </c>
      <c r="B7777" t="s">
        <v>1596</v>
      </c>
      <c r="C7777" t="s">
        <v>1597</v>
      </c>
    </row>
    <row r="7778" spans="1:4" x14ac:dyDescent="0.2">
      <c r="A7778" t="s">
        <v>1595</v>
      </c>
      <c r="B7778" t="s">
        <v>1598</v>
      </c>
      <c r="C7778" t="s">
        <v>1599</v>
      </c>
      <c r="D7778" t="s">
        <v>1597</v>
      </c>
    </row>
    <row r="7779" spans="1:4" x14ac:dyDescent="0.2">
      <c r="A7779" t="s">
        <v>114</v>
      </c>
      <c r="B7779">
        <v>19</v>
      </c>
      <c r="C7779" t="s">
        <v>1585</v>
      </c>
    </row>
    <row r="7780" spans="1:4" x14ac:dyDescent="0.2">
      <c r="A7780" t="s">
        <v>52</v>
      </c>
      <c r="B7780">
        <v>5</v>
      </c>
      <c r="C7780" t="s">
        <v>1584</v>
      </c>
    </row>
    <row r="7781" spans="1:4" x14ac:dyDescent="0.2">
      <c r="A7781" t="s">
        <v>52</v>
      </c>
      <c r="B7781">
        <v>2.9</v>
      </c>
      <c r="C7781" t="s">
        <v>1583</v>
      </c>
    </row>
    <row r="7782" spans="1:4" x14ac:dyDescent="0.2">
      <c r="A7782" t="s">
        <v>57</v>
      </c>
      <c r="B7782">
        <v>38</v>
      </c>
      <c r="C7782" t="s">
        <v>2270</v>
      </c>
      <c r="D7782" t="s">
        <v>2444</v>
      </c>
    </row>
    <row r="7783" spans="1:4" x14ac:dyDescent="0.2">
      <c r="A7783" t="s">
        <v>57</v>
      </c>
      <c r="B7783">
        <v>40</v>
      </c>
      <c r="C7783" t="s">
        <v>2270</v>
      </c>
      <c r="D7783" t="s">
        <v>2444</v>
      </c>
    </row>
    <row r="7784" spans="1:4" x14ac:dyDescent="0.2">
      <c r="A7784" t="s">
        <v>57</v>
      </c>
      <c r="B7784">
        <v>43</v>
      </c>
      <c r="C7784" t="s">
        <v>2270</v>
      </c>
      <c r="D7784" t="s">
        <v>2444</v>
      </c>
    </row>
    <row r="7785" spans="1:4" x14ac:dyDescent="0.2">
      <c r="A7785" t="s">
        <v>2445</v>
      </c>
      <c r="B7785" t="s">
        <v>2446</v>
      </c>
    </row>
    <row r="7786" spans="1:4" x14ac:dyDescent="0.2">
      <c r="A7786" t="s">
        <v>70</v>
      </c>
      <c r="B7786">
        <v>33.799999999999997</v>
      </c>
      <c r="C7786" t="s">
        <v>1584</v>
      </c>
    </row>
    <row r="7787" spans="1:4" x14ac:dyDescent="0.2">
      <c r="A7787" t="s">
        <v>1595</v>
      </c>
      <c r="B7787" t="s">
        <v>1596</v>
      </c>
      <c r="C7787" t="s">
        <v>1597</v>
      </c>
    </row>
    <row r="7788" spans="1:4" x14ac:dyDescent="0.2">
      <c r="A7788" t="s">
        <v>1595</v>
      </c>
      <c r="B7788" t="s">
        <v>1598</v>
      </c>
      <c r="C7788" t="s">
        <v>1599</v>
      </c>
      <c r="D7788" t="s">
        <v>1597</v>
      </c>
    </row>
    <row r="7789" spans="1:4" x14ac:dyDescent="0.2">
      <c r="A7789" t="s">
        <v>1595</v>
      </c>
      <c r="B7789" t="s">
        <v>1596</v>
      </c>
      <c r="C7789" t="s">
        <v>1597</v>
      </c>
    </row>
    <row r="7790" spans="1:4" x14ac:dyDescent="0.2">
      <c r="A7790" t="s">
        <v>1595</v>
      </c>
      <c r="B7790" t="s">
        <v>1598</v>
      </c>
      <c r="C7790" t="s">
        <v>1599</v>
      </c>
      <c r="D7790" t="s">
        <v>1597</v>
      </c>
    </row>
    <row r="7791" spans="1:4" x14ac:dyDescent="0.2">
      <c r="A7791" t="s">
        <v>52</v>
      </c>
      <c r="B7791">
        <v>15.3</v>
      </c>
      <c r="C7791" t="s">
        <v>1584</v>
      </c>
    </row>
    <row r="7792" spans="1:4" x14ac:dyDescent="0.2">
      <c r="A7792" t="s">
        <v>1688</v>
      </c>
      <c r="B7792" t="s">
        <v>2447</v>
      </c>
    </row>
    <row r="7793" spans="1:4" x14ac:dyDescent="0.2">
      <c r="A7793" t="s">
        <v>50</v>
      </c>
      <c r="B7793">
        <v>40</v>
      </c>
      <c r="C7793" t="s">
        <v>1966</v>
      </c>
    </row>
    <row r="7794" spans="1:4" x14ac:dyDescent="0.2">
      <c r="A7794" t="s">
        <v>1595</v>
      </c>
      <c r="B7794" t="s">
        <v>1596</v>
      </c>
      <c r="C7794" t="s">
        <v>1597</v>
      </c>
    </row>
    <row r="7795" spans="1:4" x14ac:dyDescent="0.2">
      <c r="A7795" t="s">
        <v>1595</v>
      </c>
      <c r="B7795" t="s">
        <v>1598</v>
      </c>
      <c r="C7795" t="s">
        <v>1599</v>
      </c>
      <c r="D7795" t="s">
        <v>1597</v>
      </c>
    </row>
    <row r="7796" spans="1:4" x14ac:dyDescent="0.2">
      <c r="A7796" t="s">
        <v>1633</v>
      </c>
      <c r="B7796">
        <v>40</v>
      </c>
      <c r="C7796">
        <v>0.2</v>
      </c>
    </row>
    <row r="7797" spans="1:4" x14ac:dyDescent="0.2">
      <c r="A7797" t="s">
        <v>52</v>
      </c>
      <c r="B7797">
        <v>44.4</v>
      </c>
      <c r="C7797" t="s">
        <v>1584</v>
      </c>
    </row>
    <row r="7798" spans="1:4" x14ac:dyDescent="0.2">
      <c r="A7798" t="s">
        <v>57</v>
      </c>
      <c r="B7798">
        <v>10</v>
      </c>
      <c r="C7798" t="s">
        <v>2270</v>
      </c>
      <c r="D7798" t="s">
        <v>2448</v>
      </c>
    </row>
    <row r="7799" spans="1:4" x14ac:dyDescent="0.2">
      <c r="A7799" t="s">
        <v>207</v>
      </c>
      <c r="B7799">
        <v>8</v>
      </c>
      <c r="C7799" t="s">
        <v>1584</v>
      </c>
    </row>
    <row r="7800" spans="1:4" x14ac:dyDescent="0.2">
      <c r="A7800" t="s">
        <v>131</v>
      </c>
      <c r="B7800">
        <v>1.05</v>
      </c>
      <c r="C7800" t="s">
        <v>1584</v>
      </c>
    </row>
    <row r="7801" spans="1:4" x14ac:dyDescent="0.2">
      <c r="A7801" t="s">
        <v>118</v>
      </c>
      <c r="B7801" t="s">
        <v>1571</v>
      </c>
      <c r="C7801" t="s">
        <v>1655</v>
      </c>
      <c r="D7801">
        <v>10</v>
      </c>
    </row>
    <row r="7802" spans="1:4" x14ac:dyDescent="0.2">
      <c r="A7802" t="s">
        <v>110</v>
      </c>
      <c r="B7802" t="s">
        <v>1572</v>
      </c>
      <c r="C7802" t="s">
        <v>1573</v>
      </c>
      <c r="D7802" t="s">
        <v>1574</v>
      </c>
    </row>
    <row r="7803" spans="1:4" x14ac:dyDescent="0.2">
      <c r="A7803" t="s">
        <v>50</v>
      </c>
      <c r="B7803">
        <v>65</v>
      </c>
      <c r="C7803" t="s">
        <v>1732</v>
      </c>
    </row>
    <row r="7804" spans="1:4" x14ac:dyDescent="0.2">
      <c r="A7804" t="s">
        <v>52</v>
      </c>
      <c r="B7804">
        <v>20.6</v>
      </c>
      <c r="C7804" t="s">
        <v>1585</v>
      </c>
    </row>
    <row r="7805" spans="1:4" x14ac:dyDescent="0.2">
      <c r="A7805" t="s">
        <v>52</v>
      </c>
      <c r="B7805">
        <v>4.5</v>
      </c>
      <c r="C7805" t="s">
        <v>1584</v>
      </c>
    </row>
    <row r="7806" spans="1:4" x14ac:dyDescent="0.2">
      <c r="A7806" t="s">
        <v>57</v>
      </c>
      <c r="B7806">
        <v>13</v>
      </c>
      <c r="C7806" t="s">
        <v>1631</v>
      </c>
      <c r="D7806" t="s">
        <v>2409</v>
      </c>
    </row>
    <row r="7807" spans="1:4" x14ac:dyDescent="0.2">
      <c r="A7807" t="s">
        <v>57</v>
      </c>
      <c r="B7807">
        <v>13</v>
      </c>
      <c r="C7807" t="s">
        <v>1585</v>
      </c>
    </row>
    <row r="7808" spans="1:4" x14ac:dyDescent="0.2">
      <c r="A7808" t="s">
        <v>110</v>
      </c>
      <c r="B7808" t="s">
        <v>1572</v>
      </c>
      <c r="C7808" t="s">
        <v>1573</v>
      </c>
      <c r="D7808" t="s">
        <v>1574</v>
      </c>
    </row>
    <row r="7809" spans="1:4" x14ac:dyDescent="0.2">
      <c r="A7809" t="s">
        <v>1595</v>
      </c>
      <c r="B7809" t="s">
        <v>1596</v>
      </c>
      <c r="C7809" t="s">
        <v>1597</v>
      </c>
    </row>
    <row r="7810" spans="1:4" x14ac:dyDescent="0.2">
      <c r="A7810" t="s">
        <v>1595</v>
      </c>
      <c r="B7810" t="s">
        <v>1598</v>
      </c>
      <c r="C7810" t="s">
        <v>1599</v>
      </c>
      <c r="D7810" t="s">
        <v>1597</v>
      </c>
    </row>
    <row r="7811" spans="1:4" x14ac:dyDescent="0.2">
      <c r="A7811" t="s">
        <v>50</v>
      </c>
      <c r="B7811">
        <v>28</v>
      </c>
      <c r="C7811" t="s">
        <v>1585</v>
      </c>
    </row>
    <row r="7812" spans="1:4" x14ac:dyDescent="0.2">
      <c r="A7812" t="s">
        <v>52</v>
      </c>
      <c r="B7812">
        <v>6.5</v>
      </c>
      <c r="C7812" t="s">
        <v>1584</v>
      </c>
    </row>
    <row r="7813" spans="1:4" x14ac:dyDescent="0.2">
      <c r="A7813" t="s">
        <v>71</v>
      </c>
      <c r="B7813">
        <v>26</v>
      </c>
      <c r="C7813" t="s">
        <v>1585</v>
      </c>
    </row>
    <row r="7814" spans="1:4" x14ac:dyDescent="0.2">
      <c r="A7814" t="s">
        <v>70</v>
      </c>
      <c r="B7814">
        <v>9</v>
      </c>
      <c r="C7814">
        <v>0.2</v>
      </c>
    </row>
    <row r="7815" spans="1:4" x14ac:dyDescent="0.2">
      <c r="A7815" t="s">
        <v>59</v>
      </c>
      <c r="B7815" t="s">
        <v>2449</v>
      </c>
    </row>
    <row r="7816" spans="1:4" x14ac:dyDescent="0.2">
      <c r="A7816" t="s">
        <v>207</v>
      </c>
      <c r="B7816">
        <v>10.5</v>
      </c>
      <c r="C7816">
        <v>-0.2</v>
      </c>
    </row>
    <row r="7817" spans="1:4" x14ac:dyDescent="0.2">
      <c r="A7817" t="s">
        <v>209</v>
      </c>
      <c r="B7817" t="s">
        <v>1571</v>
      </c>
      <c r="C7817">
        <v>0.1</v>
      </c>
    </row>
    <row r="7818" spans="1:4" x14ac:dyDescent="0.2">
      <c r="A7818" t="s">
        <v>118</v>
      </c>
      <c r="B7818" t="s">
        <v>1655</v>
      </c>
      <c r="C7818">
        <v>16</v>
      </c>
    </row>
    <row r="7819" spans="1:4" x14ac:dyDescent="0.2">
      <c r="A7819" t="s">
        <v>579</v>
      </c>
      <c r="B7819">
        <v>12</v>
      </c>
      <c r="C7819" t="s">
        <v>1588</v>
      </c>
      <c r="D7819">
        <v>0.11</v>
      </c>
    </row>
    <row r="7820" spans="1:4" x14ac:dyDescent="0.2">
      <c r="A7820" t="s">
        <v>120</v>
      </c>
      <c r="B7820">
        <v>0.2</v>
      </c>
    </row>
    <row r="7821" spans="1:4" x14ac:dyDescent="0.2">
      <c r="A7821" t="s">
        <v>1575</v>
      </c>
      <c r="B7821" t="s">
        <v>1576</v>
      </c>
      <c r="C7821" t="s">
        <v>1577</v>
      </c>
      <c r="D7821" t="s">
        <v>1578</v>
      </c>
    </row>
    <row r="7822" spans="1:4" x14ac:dyDescent="0.2">
      <c r="A7822" t="s">
        <v>882</v>
      </c>
      <c r="B7822" t="s">
        <v>1579</v>
      </c>
      <c r="C7822" t="s">
        <v>1580</v>
      </c>
    </row>
    <row r="7823" spans="1:4" x14ac:dyDescent="0.2">
      <c r="A7823" t="s">
        <v>50</v>
      </c>
      <c r="B7823">
        <v>93.2</v>
      </c>
      <c r="C7823" t="s">
        <v>1585</v>
      </c>
    </row>
    <row r="7824" spans="1:4" x14ac:dyDescent="0.2">
      <c r="A7824" t="s">
        <v>52</v>
      </c>
      <c r="B7824">
        <v>3</v>
      </c>
      <c r="C7824">
        <v>0.5</v>
      </c>
    </row>
    <row r="7825" spans="1:5" x14ac:dyDescent="0.2">
      <c r="A7825" t="s">
        <v>57</v>
      </c>
      <c r="B7825">
        <v>20.100000000000001</v>
      </c>
      <c r="C7825" t="s">
        <v>1608</v>
      </c>
    </row>
    <row r="7826" spans="1:5" x14ac:dyDescent="0.2">
      <c r="A7826" t="s">
        <v>57</v>
      </c>
      <c r="B7826">
        <v>12</v>
      </c>
      <c r="C7826">
        <v>-0.1</v>
      </c>
    </row>
    <row r="7827" spans="1:5" x14ac:dyDescent="0.2">
      <c r="A7827" t="s">
        <v>200</v>
      </c>
      <c r="B7827">
        <v>1.25</v>
      </c>
      <c r="C7827">
        <v>-0.3</v>
      </c>
    </row>
    <row r="7828" spans="1:5" x14ac:dyDescent="0.2">
      <c r="A7828" t="s">
        <v>1605</v>
      </c>
      <c r="B7828">
        <v>26.5</v>
      </c>
      <c r="C7828" t="s">
        <v>1966</v>
      </c>
    </row>
    <row r="7829" spans="1:5" x14ac:dyDescent="0.2">
      <c r="A7829" t="s">
        <v>59</v>
      </c>
      <c r="B7829" t="s">
        <v>2364</v>
      </c>
      <c r="C7829" t="s">
        <v>1588</v>
      </c>
      <c r="D7829" t="s">
        <v>1808</v>
      </c>
    </row>
    <row r="7830" spans="1:5" x14ac:dyDescent="0.2">
      <c r="A7830" t="s">
        <v>72</v>
      </c>
      <c r="B7830" t="s">
        <v>1644</v>
      </c>
      <c r="C7830">
        <v>8.4</v>
      </c>
      <c r="D7830" t="s">
        <v>1571</v>
      </c>
    </row>
    <row r="7831" spans="1:5" x14ac:dyDescent="0.2">
      <c r="A7831" t="s">
        <v>110</v>
      </c>
      <c r="B7831" t="s">
        <v>1708</v>
      </c>
      <c r="C7831" t="s">
        <v>2450</v>
      </c>
      <c r="D7831" t="s">
        <v>1768</v>
      </c>
      <c r="E7831" t="s">
        <v>1688</v>
      </c>
    </row>
    <row r="7832" spans="1:5" x14ac:dyDescent="0.2">
      <c r="A7832" t="s">
        <v>1575</v>
      </c>
      <c r="B7832" t="s">
        <v>1576</v>
      </c>
      <c r="C7832" t="s">
        <v>1577</v>
      </c>
      <c r="D7832" t="s">
        <v>1578</v>
      </c>
    </row>
    <row r="7833" spans="1:5" x14ac:dyDescent="0.2">
      <c r="A7833" t="s">
        <v>882</v>
      </c>
      <c r="B7833" t="s">
        <v>1579</v>
      </c>
      <c r="C7833" t="s">
        <v>1580</v>
      </c>
    </row>
    <row r="7834" spans="1:5" x14ac:dyDescent="0.2">
      <c r="A7834" t="s">
        <v>1581</v>
      </c>
      <c r="B7834" t="s">
        <v>1576</v>
      </c>
      <c r="C7834" t="s">
        <v>1577</v>
      </c>
      <c r="D7834" t="s">
        <v>1582</v>
      </c>
    </row>
    <row r="7835" spans="1:5" x14ac:dyDescent="0.2">
      <c r="A7835" t="s">
        <v>1595</v>
      </c>
      <c r="B7835" t="s">
        <v>1596</v>
      </c>
      <c r="C7835" t="s">
        <v>1597</v>
      </c>
    </row>
    <row r="7836" spans="1:5" x14ac:dyDescent="0.2">
      <c r="A7836" t="s">
        <v>1595</v>
      </c>
      <c r="B7836" t="s">
        <v>1598</v>
      </c>
      <c r="C7836" t="s">
        <v>1599</v>
      </c>
      <c r="D7836" t="s">
        <v>1597</v>
      </c>
    </row>
    <row r="7837" spans="1:5" x14ac:dyDescent="0.2">
      <c r="A7837" t="s">
        <v>50</v>
      </c>
      <c r="B7837">
        <v>10</v>
      </c>
      <c r="C7837" t="s">
        <v>1604</v>
      </c>
    </row>
    <row r="7838" spans="1:5" x14ac:dyDescent="0.2">
      <c r="A7838" t="s">
        <v>70</v>
      </c>
      <c r="B7838">
        <v>8</v>
      </c>
      <c r="C7838" t="s">
        <v>2149</v>
      </c>
    </row>
    <row r="7839" spans="1:5" x14ac:dyDescent="0.2">
      <c r="A7839" t="s">
        <v>120</v>
      </c>
      <c r="B7839" t="s">
        <v>1571</v>
      </c>
      <c r="C7839">
        <v>0.2</v>
      </c>
    </row>
    <row r="7840" spans="1:5" x14ac:dyDescent="0.2">
      <c r="A7840" t="s">
        <v>140</v>
      </c>
      <c r="B7840">
        <v>9.1999999999999993</v>
      </c>
      <c r="C7840" t="s">
        <v>1604</v>
      </c>
    </row>
    <row r="7841" spans="1:5" x14ac:dyDescent="0.2">
      <c r="A7841" t="s">
        <v>72</v>
      </c>
      <c r="B7841">
        <v>0.3</v>
      </c>
      <c r="C7841" t="s">
        <v>1606</v>
      </c>
      <c r="D7841" t="s">
        <v>1123</v>
      </c>
      <c r="E7841" t="s">
        <v>1662</v>
      </c>
    </row>
    <row r="7842" spans="1:5" x14ac:dyDescent="0.2">
      <c r="A7842" t="s">
        <v>118</v>
      </c>
      <c r="B7842" t="s">
        <v>1655</v>
      </c>
      <c r="C7842">
        <v>16</v>
      </c>
    </row>
    <row r="7843" spans="1:5" x14ac:dyDescent="0.2">
      <c r="A7843" t="s">
        <v>110</v>
      </c>
    </row>
    <row r="7844" spans="1:5" x14ac:dyDescent="0.2">
      <c r="A7844" t="s">
        <v>1575</v>
      </c>
      <c r="B7844" t="s">
        <v>1576</v>
      </c>
      <c r="C7844" t="s">
        <v>1577</v>
      </c>
      <c r="D7844" t="s">
        <v>1578</v>
      </c>
    </row>
    <row r="7845" spans="1:5" x14ac:dyDescent="0.2">
      <c r="A7845" t="s">
        <v>882</v>
      </c>
      <c r="B7845" t="s">
        <v>1579</v>
      </c>
      <c r="C7845" t="s">
        <v>1580</v>
      </c>
    </row>
    <row r="7846" spans="1:5" x14ac:dyDescent="0.2">
      <c r="A7846" t="s">
        <v>487</v>
      </c>
      <c r="B7846" t="s">
        <v>1576</v>
      </c>
      <c r="C7846" t="s">
        <v>1577</v>
      </c>
      <c r="D7846" s="8">
        <v>37415</v>
      </c>
    </row>
    <row r="7847" spans="1:5" x14ac:dyDescent="0.2">
      <c r="A7847" t="s">
        <v>1595</v>
      </c>
      <c r="B7847" t="s">
        <v>1596</v>
      </c>
      <c r="C7847" t="s">
        <v>1597</v>
      </c>
    </row>
    <row r="7848" spans="1:5" x14ac:dyDescent="0.2">
      <c r="A7848" t="s">
        <v>1595</v>
      </c>
      <c r="B7848" t="s">
        <v>1598</v>
      </c>
      <c r="C7848" t="s">
        <v>1599</v>
      </c>
      <c r="D7848" t="s">
        <v>1597</v>
      </c>
    </row>
    <row r="7849" spans="1:5" x14ac:dyDescent="0.2">
      <c r="A7849" t="s">
        <v>52</v>
      </c>
      <c r="B7849">
        <v>34.5</v>
      </c>
      <c r="C7849" t="s">
        <v>1585</v>
      </c>
    </row>
    <row r="7850" spans="1:5" x14ac:dyDescent="0.2">
      <c r="A7850" t="s">
        <v>1688</v>
      </c>
      <c r="B7850">
        <v>15.5</v>
      </c>
      <c r="C7850">
        <f>0.046/0.023</f>
        <v>2</v>
      </c>
    </row>
    <row r="7851" spans="1:5" x14ac:dyDescent="0.2">
      <c r="A7851" t="s">
        <v>269</v>
      </c>
      <c r="B7851" t="s">
        <v>1571</v>
      </c>
      <c r="C7851">
        <v>1.4999999999999999E-2</v>
      </c>
    </row>
    <row r="7852" spans="1:5" x14ac:dyDescent="0.2">
      <c r="A7852" t="s">
        <v>121</v>
      </c>
      <c r="B7852" t="s">
        <v>1571</v>
      </c>
      <c r="C7852">
        <v>1.2E-2</v>
      </c>
    </row>
    <row r="7853" spans="1:5" x14ac:dyDescent="0.2">
      <c r="A7853" t="s">
        <v>118</v>
      </c>
      <c r="B7853" t="s">
        <v>1571</v>
      </c>
      <c r="C7853" t="s">
        <v>1655</v>
      </c>
      <c r="D7853">
        <v>16</v>
      </c>
    </row>
    <row r="7854" spans="1:5" x14ac:dyDescent="0.2">
      <c r="A7854" t="s">
        <v>882</v>
      </c>
      <c r="B7854" t="s">
        <v>1579</v>
      </c>
      <c r="C7854" t="s">
        <v>1580</v>
      </c>
    </row>
    <row r="7855" spans="1:5" x14ac:dyDescent="0.2">
      <c r="A7855" t="s">
        <v>1575</v>
      </c>
      <c r="B7855" t="s">
        <v>1576</v>
      </c>
      <c r="C7855" t="s">
        <v>1577</v>
      </c>
      <c r="D7855" t="s">
        <v>1578</v>
      </c>
    </row>
    <row r="7856" spans="1:5" x14ac:dyDescent="0.2">
      <c r="A7856" t="s">
        <v>1595</v>
      </c>
      <c r="B7856" t="s">
        <v>1596</v>
      </c>
      <c r="C7856" t="s">
        <v>1597</v>
      </c>
    </row>
    <row r="7857" spans="1:5" x14ac:dyDescent="0.2">
      <c r="A7857" t="s">
        <v>1595</v>
      </c>
      <c r="B7857" t="s">
        <v>1598</v>
      </c>
      <c r="C7857" t="s">
        <v>1599</v>
      </c>
      <c r="D7857" t="s">
        <v>1597</v>
      </c>
    </row>
    <row r="7858" spans="1:5" x14ac:dyDescent="0.2">
      <c r="A7858" t="s">
        <v>50</v>
      </c>
      <c r="B7858">
        <v>25</v>
      </c>
      <c r="C7858">
        <f>0.05/-0.1</f>
        <v>-0.5</v>
      </c>
    </row>
    <row r="7859" spans="1:5" x14ac:dyDescent="0.2">
      <c r="A7859" t="s">
        <v>70</v>
      </c>
      <c r="B7859" t="s">
        <v>2451</v>
      </c>
    </row>
    <row r="7860" spans="1:5" x14ac:dyDescent="0.2">
      <c r="A7860" t="s">
        <v>118</v>
      </c>
      <c r="B7860" t="s">
        <v>1655</v>
      </c>
      <c r="C7860">
        <v>16</v>
      </c>
    </row>
    <row r="7861" spans="1:5" x14ac:dyDescent="0.2">
      <c r="A7861" t="s">
        <v>120</v>
      </c>
      <c r="B7861">
        <v>0.1</v>
      </c>
    </row>
    <row r="7862" spans="1:5" x14ac:dyDescent="0.2">
      <c r="A7862" t="s">
        <v>115</v>
      </c>
      <c r="B7862">
        <v>0.7</v>
      </c>
      <c r="C7862">
        <v>0.3</v>
      </c>
      <c r="D7862" t="s">
        <v>1620</v>
      </c>
      <c r="E7862">
        <v>-0.2</v>
      </c>
    </row>
    <row r="7863" spans="1:5" x14ac:dyDescent="0.2">
      <c r="A7863" t="s">
        <v>1575</v>
      </c>
      <c r="B7863" t="s">
        <v>1576</v>
      </c>
      <c r="C7863" t="s">
        <v>1577</v>
      </c>
      <c r="D7863" t="s">
        <v>1578</v>
      </c>
    </row>
    <row r="7864" spans="1:5" x14ac:dyDescent="0.2">
      <c r="A7864" t="s">
        <v>882</v>
      </c>
      <c r="B7864" t="s">
        <v>1579</v>
      </c>
      <c r="C7864" t="s">
        <v>1580</v>
      </c>
    </row>
    <row r="7865" spans="1:5" x14ac:dyDescent="0.2">
      <c r="A7865" t="s">
        <v>1595</v>
      </c>
      <c r="B7865" t="s">
        <v>1596</v>
      </c>
      <c r="C7865" t="s">
        <v>1597</v>
      </c>
    </row>
    <row r="7866" spans="1:5" x14ac:dyDescent="0.2">
      <c r="A7866" t="s">
        <v>1595</v>
      </c>
      <c r="B7866" t="s">
        <v>1598</v>
      </c>
      <c r="C7866" t="s">
        <v>1599</v>
      </c>
      <c r="D7866" t="s">
        <v>1597</v>
      </c>
    </row>
    <row r="7867" spans="1:5" x14ac:dyDescent="0.2">
      <c r="A7867" t="s">
        <v>50</v>
      </c>
      <c r="B7867">
        <v>25</v>
      </c>
      <c r="C7867">
        <f>0.05/-0.1</f>
        <v>-0.5</v>
      </c>
    </row>
    <row r="7868" spans="1:5" x14ac:dyDescent="0.2">
      <c r="A7868" t="s">
        <v>70</v>
      </c>
      <c r="B7868" t="s">
        <v>2451</v>
      </c>
    </row>
    <row r="7869" spans="1:5" x14ac:dyDescent="0.2">
      <c r="A7869" t="s">
        <v>118</v>
      </c>
      <c r="B7869" t="s">
        <v>1655</v>
      </c>
      <c r="C7869">
        <v>16</v>
      </c>
    </row>
    <row r="7870" spans="1:5" x14ac:dyDescent="0.2">
      <c r="A7870" t="s">
        <v>120</v>
      </c>
      <c r="B7870">
        <v>0.1</v>
      </c>
    </row>
    <row r="7871" spans="1:5" x14ac:dyDescent="0.2">
      <c r="A7871" t="s">
        <v>115</v>
      </c>
      <c r="B7871">
        <v>0.7</v>
      </c>
      <c r="C7871">
        <v>0.3</v>
      </c>
      <c r="D7871" t="s">
        <v>1620</v>
      </c>
      <c r="E7871">
        <v>-0.2</v>
      </c>
    </row>
    <row r="7872" spans="1:5" x14ac:dyDescent="0.2">
      <c r="A7872" t="s">
        <v>1575</v>
      </c>
      <c r="B7872" t="s">
        <v>1576</v>
      </c>
      <c r="C7872" t="s">
        <v>1577</v>
      </c>
      <c r="D7872" t="s">
        <v>1578</v>
      </c>
    </row>
    <row r="7873" spans="1:5" x14ac:dyDescent="0.2">
      <c r="A7873" t="s">
        <v>882</v>
      </c>
      <c r="B7873" t="s">
        <v>1579</v>
      </c>
      <c r="C7873" t="s">
        <v>1580</v>
      </c>
    </row>
    <row r="7874" spans="1:5" x14ac:dyDescent="0.2">
      <c r="A7874" t="s">
        <v>1595</v>
      </c>
      <c r="B7874" t="s">
        <v>1596</v>
      </c>
      <c r="C7874" t="s">
        <v>1597</v>
      </c>
    </row>
    <row r="7875" spans="1:5" x14ac:dyDescent="0.2">
      <c r="A7875" t="s">
        <v>1595</v>
      </c>
      <c r="B7875" t="s">
        <v>1598</v>
      </c>
      <c r="C7875" t="s">
        <v>1599</v>
      </c>
      <c r="D7875" t="s">
        <v>1597</v>
      </c>
    </row>
    <row r="7876" spans="1:5" x14ac:dyDescent="0.2">
      <c r="A7876" t="s">
        <v>50</v>
      </c>
      <c r="B7876">
        <v>25</v>
      </c>
      <c r="C7876">
        <f>0.05/-0.1</f>
        <v>-0.5</v>
      </c>
    </row>
    <row r="7877" spans="1:5" x14ac:dyDescent="0.2">
      <c r="A7877" t="s">
        <v>70</v>
      </c>
      <c r="B7877" t="s">
        <v>2451</v>
      </c>
    </row>
    <row r="7878" spans="1:5" x14ac:dyDescent="0.2">
      <c r="A7878" t="s">
        <v>118</v>
      </c>
      <c r="B7878" t="s">
        <v>1655</v>
      </c>
      <c r="C7878">
        <v>16</v>
      </c>
    </row>
    <row r="7879" spans="1:5" x14ac:dyDescent="0.2">
      <c r="A7879" t="s">
        <v>120</v>
      </c>
      <c r="B7879">
        <v>0.1</v>
      </c>
    </row>
    <row r="7880" spans="1:5" x14ac:dyDescent="0.2">
      <c r="A7880" t="s">
        <v>115</v>
      </c>
      <c r="B7880">
        <v>0.7</v>
      </c>
      <c r="C7880">
        <v>0.3</v>
      </c>
      <c r="D7880" t="s">
        <v>1620</v>
      </c>
      <c r="E7880">
        <v>-0.2</v>
      </c>
    </row>
    <row r="7881" spans="1:5" x14ac:dyDescent="0.2">
      <c r="A7881" t="s">
        <v>1575</v>
      </c>
      <c r="B7881" t="s">
        <v>1576</v>
      </c>
      <c r="C7881" t="s">
        <v>1577</v>
      </c>
      <c r="D7881" t="s">
        <v>1578</v>
      </c>
    </row>
    <row r="7882" spans="1:5" x14ac:dyDescent="0.2">
      <c r="A7882" t="s">
        <v>882</v>
      </c>
      <c r="B7882" t="s">
        <v>1579</v>
      </c>
      <c r="C7882" t="s">
        <v>1580</v>
      </c>
    </row>
    <row r="7883" spans="1:5" x14ac:dyDescent="0.2">
      <c r="A7883" t="s">
        <v>1595</v>
      </c>
      <c r="B7883" t="s">
        <v>1596</v>
      </c>
      <c r="C7883" t="s">
        <v>1597</v>
      </c>
    </row>
    <row r="7884" spans="1:5" x14ac:dyDescent="0.2">
      <c r="A7884" t="s">
        <v>1595</v>
      </c>
      <c r="B7884" t="s">
        <v>1598</v>
      </c>
      <c r="C7884" t="s">
        <v>1599</v>
      </c>
      <c r="D7884" t="s">
        <v>1597</v>
      </c>
    </row>
    <row r="7885" spans="1:5" x14ac:dyDescent="0.2">
      <c r="A7885" t="s">
        <v>50</v>
      </c>
      <c r="B7885">
        <v>56</v>
      </c>
      <c r="C7885" t="s">
        <v>1732</v>
      </c>
    </row>
    <row r="7886" spans="1:5" x14ac:dyDescent="0.2">
      <c r="A7886" t="s">
        <v>52</v>
      </c>
      <c r="B7886">
        <v>46.5</v>
      </c>
      <c r="C7886" t="s">
        <v>1584</v>
      </c>
    </row>
    <row r="7887" spans="1:5" x14ac:dyDescent="0.2">
      <c r="A7887" t="s">
        <v>52</v>
      </c>
      <c r="B7887">
        <v>13</v>
      </c>
      <c r="C7887" t="s">
        <v>1733</v>
      </c>
    </row>
    <row r="7888" spans="1:5" x14ac:dyDescent="0.2">
      <c r="A7888" t="s">
        <v>57</v>
      </c>
      <c r="B7888">
        <v>20</v>
      </c>
      <c r="C7888">
        <v>-0.06</v>
      </c>
      <c r="D7888" t="s">
        <v>1620</v>
      </c>
      <c r="E7888">
        <v>-7.9000000000000001E-2</v>
      </c>
    </row>
    <row r="7889" spans="1:4" x14ac:dyDescent="0.2">
      <c r="A7889" t="s">
        <v>1605</v>
      </c>
      <c r="B7889">
        <v>22</v>
      </c>
      <c r="C7889">
        <v>3</v>
      </c>
    </row>
    <row r="7890" spans="1:4" x14ac:dyDescent="0.2">
      <c r="A7890" t="s">
        <v>55</v>
      </c>
      <c r="B7890" t="s">
        <v>1922</v>
      </c>
      <c r="C7890">
        <v>16</v>
      </c>
    </row>
    <row r="7891" spans="1:4" x14ac:dyDescent="0.2">
      <c r="A7891" t="s">
        <v>59</v>
      </c>
      <c r="B7891" t="s">
        <v>2452</v>
      </c>
      <c r="C7891" t="s">
        <v>1588</v>
      </c>
      <c r="D7891" t="s">
        <v>1917</v>
      </c>
    </row>
    <row r="7892" spans="1:4" x14ac:dyDescent="0.2">
      <c r="A7892" t="s">
        <v>59</v>
      </c>
      <c r="B7892" t="s">
        <v>2364</v>
      </c>
      <c r="C7892" t="s">
        <v>1588</v>
      </c>
      <c r="D7892" t="s">
        <v>2164</v>
      </c>
    </row>
    <row r="7893" spans="1:4" x14ac:dyDescent="0.2">
      <c r="A7893" t="s">
        <v>2453</v>
      </c>
      <c r="B7893" t="s">
        <v>2454</v>
      </c>
    </row>
    <row r="7894" spans="1:4" x14ac:dyDescent="0.2">
      <c r="A7894" t="s">
        <v>118</v>
      </c>
      <c r="B7894" t="s">
        <v>1571</v>
      </c>
      <c r="C7894" t="s">
        <v>1619</v>
      </c>
      <c r="D7894">
        <v>3.2</v>
      </c>
    </row>
    <row r="7895" spans="1:4" x14ac:dyDescent="0.2">
      <c r="A7895" t="s">
        <v>1575</v>
      </c>
      <c r="B7895" t="s">
        <v>1576</v>
      </c>
      <c r="C7895" t="s">
        <v>1577</v>
      </c>
      <c r="D7895" t="s">
        <v>1578</v>
      </c>
    </row>
    <row r="7896" spans="1:4" x14ac:dyDescent="0.2">
      <c r="A7896" t="s">
        <v>882</v>
      </c>
      <c r="B7896" t="s">
        <v>1579</v>
      </c>
      <c r="C7896" t="s">
        <v>1580</v>
      </c>
    </row>
    <row r="7897" spans="1:4" x14ac:dyDescent="0.2">
      <c r="A7897" t="s">
        <v>1581</v>
      </c>
      <c r="B7897" t="s">
        <v>1576</v>
      </c>
      <c r="C7897" t="s">
        <v>1577</v>
      </c>
      <c r="D7897" t="s">
        <v>1582</v>
      </c>
    </row>
    <row r="7898" spans="1:4" x14ac:dyDescent="0.2">
      <c r="A7898" t="s">
        <v>1595</v>
      </c>
      <c r="B7898" t="s">
        <v>1596</v>
      </c>
      <c r="C7898" t="s">
        <v>1597</v>
      </c>
    </row>
    <row r="7899" spans="1:4" x14ac:dyDescent="0.2">
      <c r="A7899" t="s">
        <v>1595</v>
      </c>
      <c r="B7899" t="s">
        <v>1598</v>
      </c>
      <c r="C7899" t="s">
        <v>1599</v>
      </c>
      <c r="D7899" t="s">
        <v>1597</v>
      </c>
    </row>
    <row r="7900" spans="1:4" x14ac:dyDescent="0.2">
      <c r="A7900" t="s">
        <v>52</v>
      </c>
      <c r="B7900">
        <v>86.2</v>
      </c>
      <c r="C7900" t="s">
        <v>1732</v>
      </c>
    </row>
    <row r="7901" spans="1:4" x14ac:dyDescent="0.2">
      <c r="A7901" t="s">
        <v>52</v>
      </c>
      <c r="B7901">
        <v>13</v>
      </c>
      <c r="C7901" t="s">
        <v>1733</v>
      </c>
    </row>
    <row r="7902" spans="1:4" x14ac:dyDescent="0.2">
      <c r="A7902" t="s">
        <v>52</v>
      </c>
      <c r="B7902">
        <v>78.5</v>
      </c>
      <c r="C7902" t="s">
        <v>1584</v>
      </c>
    </row>
    <row r="7903" spans="1:4" x14ac:dyDescent="0.2">
      <c r="A7903" t="s">
        <v>57</v>
      </c>
      <c r="B7903">
        <v>20</v>
      </c>
      <c r="C7903">
        <f>-0.06/-0.079</f>
        <v>0.75949367088607589</v>
      </c>
    </row>
    <row r="7904" spans="1:4" x14ac:dyDescent="0.2">
      <c r="A7904" t="s">
        <v>1605</v>
      </c>
      <c r="B7904">
        <v>22</v>
      </c>
      <c r="C7904">
        <v>3</v>
      </c>
    </row>
    <row r="7905" spans="1:5" x14ac:dyDescent="0.2">
      <c r="A7905" t="s">
        <v>55</v>
      </c>
      <c r="B7905" t="s">
        <v>1922</v>
      </c>
      <c r="C7905">
        <v>16</v>
      </c>
    </row>
    <row r="7906" spans="1:5" x14ac:dyDescent="0.2">
      <c r="A7906" t="s">
        <v>59</v>
      </c>
      <c r="B7906" t="s">
        <v>2452</v>
      </c>
      <c r="C7906" t="s">
        <v>1588</v>
      </c>
      <c r="D7906" t="s">
        <v>1917</v>
      </c>
    </row>
    <row r="7907" spans="1:5" x14ac:dyDescent="0.2">
      <c r="A7907" t="s">
        <v>59</v>
      </c>
      <c r="B7907" t="s">
        <v>2364</v>
      </c>
      <c r="C7907" t="s">
        <v>1588</v>
      </c>
      <c r="D7907" t="s">
        <v>2164</v>
      </c>
    </row>
    <row r="7908" spans="1:5" x14ac:dyDescent="0.2">
      <c r="A7908" t="s">
        <v>2453</v>
      </c>
      <c r="B7908" t="s">
        <v>1571</v>
      </c>
      <c r="C7908">
        <v>2</v>
      </c>
    </row>
    <row r="7909" spans="1:5" x14ac:dyDescent="0.2">
      <c r="A7909" t="s">
        <v>118</v>
      </c>
      <c r="B7909" t="s">
        <v>1571</v>
      </c>
      <c r="C7909" t="s">
        <v>1619</v>
      </c>
      <c r="D7909">
        <v>3.2</v>
      </c>
    </row>
    <row r="7910" spans="1:5" x14ac:dyDescent="0.2">
      <c r="A7910" t="s">
        <v>567</v>
      </c>
    </row>
    <row r="7911" spans="1:5" x14ac:dyDescent="0.2">
      <c r="A7911" t="s">
        <v>1575</v>
      </c>
      <c r="B7911" t="s">
        <v>1576</v>
      </c>
      <c r="C7911" t="s">
        <v>1577</v>
      </c>
      <c r="D7911" t="s">
        <v>1578</v>
      </c>
    </row>
    <row r="7912" spans="1:5" x14ac:dyDescent="0.2">
      <c r="A7912" t="s">
        <v>882</v>
      </c>
      <c r="B7912" t="s">
        <v>1579</v>
      </c>
      <c r="C7912" t="s">
        <v>1580</v>
      </c>
    </row>
    <row r="7913" spans="1:5" x14ac:dyDescent="0.2">
      <c r="A7913" t="s">
        <v>1595</v>
      </c>
      <c r="B7913" t="s">
        <v>1596</v>
      </c>
      <c r="C7913" t="s">
        <v>1597</v>
      </c>
    </row>
    <row r="7914" spans="1:5" x14ac:dyDescent="0.2">
      <c r="A7914" t="s">
        <v>1595</v>
      </c>
      <c r="B7914" t="s">
        <v>1598</v>
      </c>
      <c r="C7914" t="s">
        <v>1599</v>
      </c>
      <c r="D7914" t="s">
        <v>1597</v>
      </c>
    </row>
    <row r="7915" spans="1:5" x14ac:dyDescent="0.2">
      <c r="A7915" t="s">
        <v>1688</v>
      </c>
      <c r="B7915">
        <v>15.5</v>
      </c>
      <c r="C7915">
        <f>0.046/0.023</f>
        <v>2</v>
      </c>
    </row>
    <row r="7916" spans="1:5" x14ac:dyDescent="0.2">
      <c r="A7916" t="s">
        <v>52</v>
      </c>
      <c r="B7916">
        <v>34.5</v>
      </c>
      <c r="C7916" t="s">
        <v>1585</v>
      </c>
    </row>
    <row r="7917" spans="1:5" x14ac:dyDescent="0.2">
      <c r="A7917" t="s">
        <v>118</v>
      </c>
      <c r="B7917" t="s">
        <v>1571</v>
      </c>
      <c r="C7917" t="s">
        <v>1655</v>
      </c>
      <c r="D7917">
        <v>16</v>
      </c>
    </row>
    <row r="7918" spans="1:5" x14ac:dyDescent="0.2">
      <c r="A7918" t="s">
        <v>120</v>
      </c>
      <c r="B7918">
        <v>0.4</v>
      </c>
      <c r="C7918" t="s">
        <v>1594</v>
      </c>
      <c r="D7918" t="s">
        <v>1588</v>
      </c>
      <c r="E7918" t="s">
        <v>1659</v>
      </c>
    </row>
    <row r="7919" spans="1:5" x14ac:dyDescent="0.2">
      <c r="A7919" t="s">
        <v>1575</v>
      </c>
      <c r="B7919" t="s">
        <v>1576</v>
      </c>
      <c r="C7919" t="s">
        <v>1577</v>
      </c>
      <c r="D7919" t="s">
        <v>1578</v>
      </c>
    </row>
    <row r="7920" spans="1:5" x14ac:dyDescent="0.2">
      <c r="A7920" t="s">
        <v>882</v>
      </c>
      <c r="B7920" t="s">
        <v>1579</v>
      </c>
      <c r="C7920" t="s">
        <v>1580</v>
      </c>
    </row>
    <row r="7921" spans="1:4" x14ac:dyDescent="0.2">
      <c r="A7921" t="s">
        <v>1595</v>
      </c>
      <c r="B7921" t="s">
        <v>1596</v>
      </c>
      <c r="C7921" t="s">
        <v>1597</v>
      </c>
    </row>
    <row r="7922" spans="1:4" x14ac:dyDescent="0.2">
      <c r="A7922" t="s">
        <v>1595</v>
      </c>
      <c r="B7922" t="s">
        <v>1598</v>
      </c>
      <c r="C7922" t="s">
        <v>1599</v>
      </c>
      <c r="D7922" t="s">
        <v>1597</v>
      </c>
    </row>
    <row r="7923" spans="1:4" x14ac:dyDescent="0.2">
      <c r="A7923" t="s">
        <v>1688</v>
      </c>
      <c r="B7923">
        <v>15.5</v>
      </c>
      <c r="C7923">
        <f>0.046/0.023</f>
        <v>2</v>
      </c>
    </row>
    <row r="7924" spans="1:4" x14ac:dyDescent="0.2">
      <c r="A7924" t="s">
        <v>52</v>
      </c>
      <c r="B7924">
        <v>34.5</v>
      </c>
      <c r="C7924" t="s">
        <v>1585</v>
      </c>
    </row>
    <row r="7925" spans="1:4" x14ac:dyDescent="0.2">
      <c r="A7925" t="s">
        <v>118</v>
      </c>
      <c r="B7925" t="s">
        <v>1571</v>
      </c>
      <c r="C7925" t="s">
        <v>1655</v>
      </c>
      <c r="D7925">
        <v>16</v>
      </c>
    </row>
    <row r="7926" spans="1:4" x14ac:dyDescent="0.2">
      <c r="A7926" t="s">
        <v>1595</v>
      </c>
      <c r="B7926" t="s">
        <v>1596</v>
      </c>
      <c r="C7926" t="s">
        <v>1597</v>
      </c>
    </row>
    <row r="7927" spans="1:4" x14ac:dyDescent="0.2">
      <c r="A7927" t="s">
        <v>1595</v>
      </c>
      <c r="B7927" t="s">
        <v>1598</v>
      </c>
      <c r="C7927" t="s">
        <v>1599</v>
      </c>
      <c r="D7927" t="s">
        <v>1597</v>
      </c>
    </row>
    <row r="7928" spans="1:4" x14ac:dyDescent="0.2">
      <c r="A7928" t="s">
        <v>57</v>
      </c>
      <c r="B7928">
        <v>20</v>
      </c>
      <c r="C7928">
        <v>-0.05</v>
      </c>
    </row>
    <row r="7929" spans="1:4" x14ac:dyDescent="0.2">
      <c r="A7929" t="s">
        <v>52</v>
      </c>
      <c r="B7929">
        <v>13</v>
      </c>
      <c r="C7929" t="s">
        <v>1604</v>
      </c>
    </row>
    <row r="7930" spans="1:4" x14ac:dyDescent="0.2">
      <c r="A7930" t="s">
        <v>52</v>
      </c>
      <c r="B7930">
        <v>1.5</v>
      </c>
      <c r="C7930" t="s">
        <v>1606</v>
      </c>
    </row>
    <row r="7931" spans="1:4" x14ac:dyDescent="0.2">
      <c r="A7931" t="s">
        <v>52</v>
      </c>
      <c r="B7931">
        <v>2.5</v>
      </c>
      <c r="C7931" t="s">
        <v>1606</v>
      </c>
    </row>
    <row r="7932" spans="1:4" x14ac:dyDescent="0.2">
      <c r="A7932" t="s">
        <v>52</v>
      </c>
      <c r="B7932">
        <v>7.5</v>
      </c>
      <c r="C7932" t="s">
        <v>1693</v>
      </c>
    </row>
    <row r="7933" spans="1:4" x14ac:dyDescent="0.2">
      <c r="A7933" t="s">
        <v>571</v>
      </c>
    </row>
    <row r="7934" spans="1:4" x14ac:dyDescent="0.2">
      <c r="A7934" t="s">
        <v>57</v>
      </c>
      <c r="B7934">
        <v>30.6</v>
      </c>
      <c r="C7934" t="s">
        <v>1634</v>
      </c>
      <c r="D7934">
        <v>0.05</v>
      </c>
    </row>
    <row r="7935" spans="1:4" x14ac:dyDescent="0.2">
      <c r="A7935" t="s">
        <v>572</v>
      </c>
    </row>
    <row r="7936" spans="1:4" x14ac:dyDescent="0.2">
      <c r="A7936" t="s">
        <v>573</v>
      </c>
    </row>
    <row r="7937" spans="1:4" x14ac:dyDescent="0.2">
      <c r="A7937" t="s">
        <v>120</v>
      </c>
      <c r="B7937">
        <v>0.05</v>
      </c>
      <c r="C7937" t="s">
        <v>1593</v>
      </c>
      <c r="D7937" t="s">
        <v>1594</v>
      </c>
    </row>
    <row r="7938" spans="1:4" x14ac:dyDescent="0.2">
      <c r="A7938" t="s">
        <v>177</v>
      </c>
      <c r="B7938">
        <v>0.86</v>
      </c>
      <c r="C7938" t="s">
        <v>1634</v>
      </c>
      <c r="D7938">
        <v>0.2</v>
      </c>
    </row>
    <row r="7939" spans="1:4" x14ac:dyDescent="0.2">
      <c r="A7939" t="s">
        <v>177</v>
      </c>
      <c r="B7939">
        <v>0.6</v>
      </c>
      <c r="C7939" t="s">
        <v>1639</v>
      </c>
      <c r="D7939">
        <v>0.2</v>
      </c>
    </row>
    <row r="7940" spans="1:4" x14ac:dyDescent="0.2">
      <c r="A7940" t="s">
        <v>177</v>
      </c>
      <c r="B7940">
        <v>2</v>
      </c>
      <c r="C7940" t="s">
        <v>1634</v>
      </c>
      <c r="D7940">
        <v>0.2</v>
      </c>
    </row>
    <row r="7941" spans="1:4" x14ac:dyDescent="0.2">
      <c r="A7941" t="s">
        <v>574</v>
      </c>
      <c r="B7941">
        <v>0.05</v>
      </c>
    </row>
    <row r="7942" spans="1:4" x14ac:dyDescent="0.2">
      <c r="A7942" t="s">
        <v>79</v>
      </c>
      <c r="B7942">
        <v>-0.03</v>
      </c>
      <c r="C7942">
        <v>0.3</v>
      </c>
    </row>
    <row r="7943" spans="1:4" x14ac:dyDescent="0.2">
      <c r="A7943" t="s">
        <v>79</v>
      </c>
      <c r="B7943" t="s">
        <v>1571</v>
      </c>
      <c r="C7943">
        <v>0.1</v>
      </c>
    </row>
    <row r="7944" spans="1:4" x14ac:dyDescent="0.2">
      <c r="A7944" t="s">
        <v>118</v>
      </c>
      <c r="B7944" t="s">
        <v>1655</v>
      </c>
      <c r="C7944">
        <v>20</v>
      </c>
    </row>
    <row r="7945" spans="1:4" x14ac:dyDescent="0.2">
      <c r="A7945" t="s">
        <v>118</v>
      </c>
      <c r="B7945" t="s">
        <v>1655</v>
      </c>
      <c r="C7945">
        <v>40</v>
      </c>
    </row>
    <row r="7946" spans="1:4" x14ac:dyDescent="0.2">
      <c r="A7946" t="s">
        <v>110</v>
      </c>
      <c r="B7946" t="s">
        <v>1724</v>
      </c>
    </row>
    <row r="7947" spans="1:4" x14ac:dyDescent="0.2">
      <c r="A7947" t="s">
        <v>1575</v>
      </c>
      <c r="B7947" t="s">
        <v>1576</v>
      </c>
      <c r="C7947" t="s">
        <v>1577</v>
      </c>
      <c r="D7947" t="s">
        <v>1578</v>
      </c>
    </row>
    <row r="7948" spans="1:4" x14ac:dyDescent="0.2">
      <c r="A7948" t="s">
        <v>882</v>
      </c>
      <c r="B7948" t="s">
        <v>1579</v>
      </c>
      <c r="C7948" t="s">
        <v>1580</v>
      </c>
    </row>
    <row r="7949" spans="1:4" x14ac:dyDescent="0.2">
      <c r="A7949" t="s">
        <v>1595</v>
      </c>
      <c r="B7949" t="s">
        <v>1596</v>
      </c>
      <c r="C7949" t="s">
        <v>1597</v>
      </c>
    </row>
    <row r="7950" spans="1:4" x14ac:dyDescent="0.2">
      <c r="A7950" t="s">
        <v>1595</v>
      </c>
      <c r="B7950" t="s">
        <v>1598</v>
      </c>
      <c r="C7950" t="s">
        <v>1599</v>
      </c>
      <c r="D7950" t="s">
        <v>1597</v>
      </c>
    </row>
    <row r="7951" spans="1:4" x14ac:dyDescent="0.2">
      <c r="A7951" t="s">
        <v>177</v>
      </c>
      <c r="B7951">
        <v>0.2</v>
      </c>
      <c r="C7951">
        <v>0.1</v>
      </c>
    </row>
    <row r="7952" spans="1:4" x14ac:dyDescent="0.2">
      <c r="A7952" t="s">
        <v>70</v>
      </c>
      <c r="B7952">
        <v>15</v>
      </c>
      <c r="C7952" t="s">
        <v>1661</v>
      </c>
      <c r="D7952" t="s">
        <v>1736</v>
      </c>
    </row>
    <row r="7953" spans="1:6" x14ac:dyDescent="0.2">
      <c r="A7953" t="s">
        <v>177</v>
      </c>
      <c r="B7953">
        <v>0.2</v>
      </c>
      <c r="C7953">
        <v>0.1</v>
      </c>
    </row>
    <row r="7954" spans="1:6" x14ac:dyDescent="0.2">
      <c r="A7954" t="s">
        <v>70</v>
      </c>
      <c r="B7954" t="s">
        <v>2455</v>
      </c>
      <c r="C7954" t="s">
        <v>1736</v>
      </c>
    </row>
    <row r="7955" spans="1:6" x14ac:dyDescent="0.2">
      <c r="A7955" t="s">
        <v>52</v>
      </c>
      <c r="B7955">
        <v>9</v>
      </c>
      <c r="C7955" t="s">
        <v>1584</v>
      </c>
    </row>
    <row r="7956" spans="1:6" x14ac:dyDescent="0.2">
      <c r="A7956" t="s">
        <v>71</v>
      </c>
      <c r="B7956">
        <v>1</v>
      </c>
      <c r="C7956">
        <v>0.1</v>
      </c>
    </row>
    <row r="7957" spans="1:6" x14ac:dyDescent="0.2">
      <c r="A7957" t="s">
        <v>71</v>
      </c>
      <c r="B7957">
        <v>2</v>
      </c>
      <c r="C7957">
        <v>0.2</v>
      </c>
    </row>
    <row r="7958" spans="1:6" x14ac:dyDescent="0.2">
      <c r="A7958" t="s">
        <v>55</v>
      </c>
      <c r="B7958">
        <v>32</v>
      </c>
      <c r="C7958" t="s">
        <v>1733</v>
      </c>
    </row>
    <row r="7959" spans="1:6" x14ac:dyDescent="0.2">
      <c r="A7959" t="s">
        <v>120</v>
      </c>
      <c r="B7959" t="s">
        <v>1571</v>
      </c>
      <c r="C7959">
        <v>0.1</v>
      </c>
    </row>
    <row r="7960" spans="1:6" x14ac:dyDescent="0.2">
      <c r="A7960" t="s">
        <v>57</v>
      </c>
      <c r="B7960">
        <v>11.05</v>
      </c>
      <c r="C7960">
        <v>0.2</v>
      </c>
    </row>
    <row r="7961" spans="1:6" x14ac:dyDescent="0.2">
      <c r="A7961" t="s">
        <v>131</v>
      </c>
      <c r="B7961">
        <v>1</v>
      </c>
      <c r="C7961" t="s">
        <v>1584</v>
      </c>
    </row>
    <row r="7962" spans="1:6" x14ac:dyDescent="0.2">
      <c r="A7962" t="s">
        <v>207</v>
      </c>
      <c r="B7962">
        <v>9</v>
      </c>
      <c r="C7962" t="s">
        <v>1585</v>
      </c>
    </row>
    <row r="7963" spans="1:6" x14ac:dyDescent="0.2">
      <c r="A7963" t="s">
        <v>70</v>
      </c>
      <c r="B7963">
        <v>7.7</v>
      </c>
      <c r="C7963">
        <v>-0.1</v>
      </c>
    </row>
    <row r="7964" spans="1:6" x14ac:dyDescent="0.2">
      <c r="A7964" t="s">
        <v>70</v>
      </c>
      <c r="B7964">
        <v>8.9</v>
      </c>
      <c r="C7964">
        <v>0.05</v>
      </c>
    </row>
    <row r="7965" spans="1:6" x14ac:dyDescent="0.2">
      <c r="A7965" t="s">
        <v>59</v>
      </c>
      <c r="B7965" t="s">
        <v>1916</v>
      </c>
      <c r="C7965" t="s">
        <v>1123</v>
      </c>
      <c r="D7965">
        <v>1.5</v>
      </c>
      <c r="E7965" t="s">
        <v>1588</v>
      </c>
      <c r="F7965" t="s">
        <v>1589</v>
      </c>
    </row>
    <row r="7966" spans="1:6" x14ac:dyDescent="0.2">
      <c r="A7966" t="s">
        <v>50</v>
      </c>
      <c r="B7966">
        <v>103.5</v>
      </c>
      <c r="C7966" t="s">
        <v>1583</v>
      </c>
    </row>
    <row r="7967" spans="1:6" x14ac:dyDescent="0.2">
      <c r="A7967" t="s">
        <v>57</v>
      </c>
      <c r="B7967">
        <v>12.8</v>
      </c>
      <c r="C7967">
        <v>7</v>
      </c>
    </row>
    <row r="7968" spans="1:6" x14ac:dyDescent="0.2">
      <c r="A7968" t="s">
        <v>177</v>
      </c>
      <c r="B7968">
        <v>1</v>
      </c>
      <c r="C7968">
        <v>-0.2</v>
      </c>
    </row>
    <row r="7969" spans="1:6" x14ac:dyDescent="0.2">
      <c r="A7969" t="s">
        <v>55</v>
      </c>
      <c r="B7969">
        <v>27</v>
      </c>
      <c r="C7969" t="s">
        <v>1733</v>
      </c>
    </row>
    <row r="7970" spans="1:6" x14ac:dyDescent="0.2">
      <c r="A7970" t="s">
        <v>59</v>
      </c>
      <c r="B7970" t="s">
        <v>1916</v>
      </c>
      <c r="C7970" t="s">
        <v>1123</v>
      </c>
      <c r="D7970">
        <v>1</v>
      </c>
      <c r="E7970" t="s">
        <v>1588</v>
      </c>
      <c r="F7970" t="s">
        <v>1589</v>
      </c>
    </row>
    <row r="7971" spans="1:6" x14ac:dyDescent="0.2">
      <c r="A7971" t="s">
        <v>110</v>
      </c>
      <c r="B7971" t="s">
        <v>1572</v>
      </c>
      <c r="C7971" t="s">
        <v>1573</v>
      </c>
      <c r="D7971" t="s">
        <v>1574</v>
      </c>
    </row>
    <row r="7972" spans="1:6" x14ac:dyDescent="0.2">
      <c r="A7972" t="s">
        <v>1575</v>
      </c>
      <c r="B7972" t="s">
        <v>1576</v>
      </c>
      <c r="C7972" t="s">
        <v>1577</v>
      </c>
      <c r="D7972" t="s">
        <v>1578</v>
      </c>
    </row>
    <row r="7973" spans="1:6" x14ac:dyDescent="0.2">
      <c r="A7973" t="s">
        <v>882</v>
      </c>
      <c r="B7973" t="s">
        <v>1579</v>
      </c>
      <c r="C7973" t="s">
        <v>1580</v>
      </c>
    </row>
    <row r="7974" spans="1:6" x14ac:dyDescent="0.2">
      <c r="A7974" t="s">
        <v>52</v>
      </c>
      <c r="B7974">
        <v>9</v>
      </c>
      <c r="C7974" t="s">
        <v>1584</v>
      </c>
    </row>
    <row r="7975" spans="1:6" x14ac:dyDescent="0.2">
      <c r="A7975" t="s">
        <v>71</v>
      </c>
      <c r="B7975">
        <v>1</v>
      </c>
      <c r="C7975">
        <v>0.1</v>
      </c>
    </row>
    <row r="7976" spans="1:6" x14ac:dyDescent="0.2">
      <c r="A7976" t="s">
        <v>71</v>
      </c>
      <c r="B7976">
        <v>2</v>
      </c>
      <c r="C7976">
        <v>0.2</v>
      </c>
    </row>
    <row r="7977" spans="1:6" x14ac:dyDescent="0.2">
      <c r="A7977" t="s">
        <v>55</v>
      </c>
      <c r="B7977">
        <v>32</v>
      </c>
      <c r="C7977" t="s">
        <v>1733</v>
      </c>
    </row>
    <row r="7978" spans="1:6" x14ac:dyDescent="0.2">
      <c r="A7978" t="s">
        <v>120</v>
      </c>
      <c r="B7978" t="s">
        <v>1571</v>
      </c>
      <c r="C7978">
        <v>0.1</v>
      </c>
    </row>
    <row r="7979" spans="1:6" x14ac:dyDescent="0.2">
      <c r="A7979" t="s">
        <v>57</v>
      </c>
      <c r="B7979">
        <v>11.05</v>
      </c>
      <c r="C7979">
        <v>0.2</v>
      </c>
    </row>
    <row r="7980" spans="1:6" x14ac:dyDescent="0.2">
      <c r="A7980" t="s">
        <v>131</v>
      </c>
      <c r="B7980">
        <v>1</v>
      </c>
      <c r="C7980" t="s">
        <v>1584</v>
      </c>
    </row>
    <row r="7981" spans="1:6" x14ac:dyDescent="0.2">
      <c r="A7981" t="s">
        <v>207</v>
      </c>
      <c r="B7981">
        <v>9</v>
      </c>
      <c r="C7981" t="s">
        <v>1585</v>
      </c>
    </row>
    <row r="7982" spans="1:6" x14ac:dyDescent="0.2">
      <c r="A7982" t="s">
        <v>70</v>
      </c>
      <c r="B7982">
        <v>7.7</v>
      </c>
      <c r="C7982">
        <v>-0.1</v>
      </c>
    </row>
    <row r="7983" spans="1:6" x14ac:dyDescent="0.2">
      <c r="A7983" t="s">
        <v>70</v>
      </c>
      <c r="B7983">
        <v>8.9</v>
      </c>
      <c r="C7983">
        <v>0.05</v>
      </c>
    </row>
    <row r="7984" spans="1:6" x14ac:dyDescent="0.2">
      <c r="A7984" t="s">
        <v>59</v>
      </c>
      <c r="B7984" t="s">
        <v>1916</v>
      </c>
      <c r="C7984" t="s">
        <v>1123</v>
      </c>
      <c r="D7984">
        <v>1.5</v>
      </c>
      <c r="E7984" t="s">
        <v>1588</v>
      </c>
      <c r="F7984" t="s">
        <v>1589</v>
      </c>
    </row>
    <row r="7985" spans="1:6" x14ac:dyDescent="0.2">
      <c r="A7985" t="s">
        <v>50</v>
      </c>
      <c r="B7985">
        <v>103.5</v>
      </c>
      <c r="C7985" t="s">
        <v>1583</v>
      </c>
    </row>
    <row r="7986" spans="1:6" x14ac:dyDescent="0.2">
      <c r="A7986" t="s">
        <v>57</v>
      </c>
      <c r="B7986">
        <v>12.8</v>
      </c>
      <c r="C7986">
        <v>7</v>
      </c>
    </row>
    <row r="7987" spans="1:6" x14ac:dyDescent="0.2">
      <c r="A7987" t="s">
        <v>177</v>
      </c>
      <c r="B7987">
        <v>1</v>
      </c>
      <c r="C7987">
        <v>-0.2</v>
      </c>
    </row>
    <row r="7988" spans="1:6" x14ac:dyDescent="0.2">
      <c r="A7988" t="s">
        <v>55</v>
      </c>
      <c r="B7988">
        <v>27</v>
      </c>
      <c r="C7988" t="s">
        <v>1733</v>
      </c>
    </row>
    <row r="7989" spans="1:6" x14ac:dyDescent="0.2">
      <c r="A7989" t="s">
        <v>59</v>
      </c>
      <c r="B7989" t="s">
        <v>1916</v>
      </c>
      <c r="C7989" t="s">
        <v>1123</v>
      </c>
      <c r="D7989">
        <v>1</v>
      </c>
      <c r="E7989" t="s">
        <v>1588</v>
      </c>
      <c r="F7989" t="s">
        <v>1589</v>
      </c>
    </row>
    <row r="7990" spans="1:6" x14ac:dyDescent="0.2">
      <c r="A7990" t="s">
        <v>110</v>
      </c>
      <c r="B7990" t="s">
        <v>1572</v>
      </c>
      <c r="C7990" t="s">
        <v>1573</v>
      </c>
      <c r="D7990" t="s">
        <v>1574</v>
      </c>
    </row>
    <row r="7991" spans="1:6" x14ac:dyDescent="0.2">
      <c r="A7991" t="s">
        <v>1575</v>
      </c>
      <c r="B7991" t="s">
        <v>1576</v>
      </c>
      <c r="C7991" t="s">
        <v>1577</v>
      </c>
      <c r="D7991" t="s">
        <v>1578</v>
      </c>
    </row>
    <row r="7992" spans="1:6" x14ac:dyDescent="0.2">
      <c r="A7992" t="s">
        <v>882</v>
      </c>
      <c r="B7992" t="s">
        <v>1579</v>
      </c>
      <c r="C7992" t="s">
        <v>1580</v>
      </c>
    </row>
    <row r="7993" spans="1:6" x14ac:dyDescent="0.2">
      <c r="A7993" t="s">
        <v>1633</v>
      </c>
      <c r="B7993">
        <v>9</v>
      </c>
      <c r="C7993" t="s">
        <v>1584</v>
      </c>
    </row>
    <row r="7994" spans="1:6" x14ac:dyDescent="0.2">
      <c r="A7994" t="s">
        <v>71</v>
      </c>
      <c r="B7994">
        <v>1</v>
      </c>
      <c r="C7994">
        <v>0.1</v>
      </c>
    </row>
    <row r="7995" spans="1:6" x14ac:dyDescent="0.2">
      <c r="A7995" t="s">
        <v>71</v>
      </c>
      <c r="B7995">
        <v>2</v>
      </c>
      <c r="C7995">
        <v>0.2</v>
      </c>
    </row>
    <row r="7996" spans="1:6" x14ac:dyDescent="0.2">
      <c r="A7996" t="s">
        <v>57</v>
      </c>
      <c r="B7996">
        <v>11.05</v>
      </c>
      <c r="C7996">
        <v>0.2</v>
      </c>
    </row>
    <row r="7997" spans="1:6" x14ac:dyDescent="0.2">
      <c r="A7997" t="s">
        <v>57</v>
      </c>
      <c r="B7997">
        <v>16</v>
      </c>
      <c r="C7997">
        <f>-0.02/-0.075</f>
        <v>0.26666666666666666</v>
      </c>
    </row>
    <row r="7998" spans="1:6" x14ac:dyDescent="0.2">
      <c r="A7998" t="s">
        <v>207</v>
      </c>
      <c r="B7998">
        <v>9</v>
      </c>
      <c r="C7998" t="s">
        <v>1585</v>
      </c>
    </row>
    <row r="7999" spans="1:6" x14ac:dyDescent="0.2">
      <c r="A7999" t="s">
        <v>207</v>
      </c>
      <c r="B7999">
        <v>12</v>
      </c>
      <c r="C7999" t="s">
        <v>1585</v>
      </c>
    </row>
    <row r="8000" spans="1:6" x14ac:dyDescent="0.2">
      <c r="A8000" t="s">
        <v>131</v>
      </c>
      <c r="B8000">
        <v>1</v>
      </c>
      <c r="C8000" t="s">
        <v>1584</v>
      </c>
    </row>
    <row r="8001" spans="1:6" x14ac:dyDescent="0.2">
      <c r="A8001" t="s">
        <v>70</v>
      </c>
      <c r="B8001">
        <v>7.7</v>
      </c>
      <c r="C8001">
        <v>-0.1</v>
      </c>
    </row>
    <row r="8002" spans="1:6" x14ac:dyDescent="0.2">
      <c r="A8002" t="s">
        <v>70</v>
      </c>
      <c r="B8002">
        <v>8.9</v>
      </c>
      <c r="C8002">
        <v>0.05</v>
      </c>
    </row>
    <row r="8003" spans="1:6" x14ac:dyDescent="0.2">
      <c r="A8003" t="s">
        <v>120</v>
      </c>
      <c r="B8003" t="s">
        <v>1571</v>
      </c>
      <c r="C8003">
        <v>0.1</v>
      </c>
    </row>
    <row r="8004" spans="1:6" x14ac:dyDescent="0.2">
      <c r="A8004" t="s">
        <v>59</v>
      </c>
      <c r="B8004" t="s">
        <v>1916</v>
      </c>
      <c r="C8004" t="s">
        <v>1123</v>
      </c>
      <c r="D8004">
        <v>1.5</v>
      </c>
      <c r="E8004" t="s">
        <v>1588</v>
      </c>
      <c r="F8004" t="s">
        <v>1589</v>
      </c>
    </row>
    <row r="8005" spans="1:6" x14ac:dyDescent="0.2">
      <c r="A8005" t="s">
        <v>52</v>
      </c>
      <c r="B8005">
        <v>83</v>
      </c>
      <c r="C8005" t="s">
        <v>1585</v>
      </c>
    </row>
    <row r="8006" spans="1:6" x14ac:dyDescent="0.2">
      <c r="A8006" t="s">
        <v>52</v>
      </c>
      <c r="B8006">
        <v>20</v>
      </c>
      <c r="C8006" t="s">
        <v>1585</v>
      </c>
    </row>
    <row r="8007" spans="1:6" x14ac:dyDescent="0.2">
      <c r="A8007" t="s">
        <v>52</v>
      </c>
      <c r="B8007">
        <v>2</v>
      </c>
      <c r="C8007" t="s">
        <v>1584</v>
      </c>
    </row>
    <row r="8008" spans="1:6" x14ac:dyDescent="0.2">
      <c r="A8008" t="s">
        <v>177</v>
      </c>
      <c r="B8008">
        <v>1</v>
      </c>
      <c r="C8008">
        <v>-0.2</v>
      </c>
    </row>
    <row r="8009" spans="1:6" x14ac:dyDescent="0.2">
      <c r="A8009" t="s">
        <v>57</v>
      </c>
      <c r="B8009">
        <v>24.5</v>
      </c>
      <c r="C8009">
        <f>-0.02/-0.1</f>
        <v>0.19999999999999998</v>
      </c>
    </row>
    <row r="8010" spans="1:6" x14ac:dyDescent="0.2">
      <c r="A8010" t="s">
        <v>207</v>
      </c>
      <c r="B8010">
        <v>0.2</v>
      </c>
      <c r="C8010" t="s">
        <v>1584</v>
      </c>
    </row>
    <row r="8011" spans="1:6" x14ac:dyDescent="0.2">
      <c r="A8011" t="s">
        <v>207</v>
      </c>
      <c r="B8011">
        <v>14.6</v>
      </c>
      <c r="C8011">
        <v>-0.2</v>
      </c>
    </row>
    <row r="8012" spans="1:6" x14ac:dyDescent="0.2">
      <c r="A8012" t="s">
        <v>59</v>
      </c>
      <c r="B8012" t="s">
        <v>2456</v>
      </c>
      <c r="C8012" t="s">
        <v>1123</v>
      </c>
      <c r="D8012">
        <v>1</v>
      </c>
      <c r="E8012" t="s">
        <v>1588</v>
      </c>
      <c r="F8012" t="s">
        <v>1589</v>
      </c>
    </row>
    <row r="8013" spans="1:6" x14ac:dyDescent="0.2">
      <c r="A8013" t="s">
        <v>110</v>
      </c>
      <c r="B8013" t="s">
        <v>1572</v>
      </c>
      <c r="C8013" t="s">
        <v>1573</v>
      </c>
      <c r="D8013" t="s">
        <v>1574</v>
      </c>
    </row>
    <row r="8014" spans="1:6" x14ac:dyDescent="0.2">
      <c r="A8014" t="s">
        <v>1575</v>
      </c>
      <c r="B8014" t="s">
        <v>1576</v>
      </c>
      <c r="C8014" t="s">
        <v>1577</v>
      </c>
      <c r="D8014" t="s">
        <v>1578</v>
      </c>
    </row>
    <row r="8015" spans="1:6" x14ac:dyDescent="0.2">
      <c r="A8015" t="s">
        <v>882</v>
      </c>
      <c r="B8015" t="s">
        <v>1579</v>
      </c>
      <c r="C8015" t="s">
        <v>1580</v>
      </c>
    </row>
    <row r="8016" spans="1:6" x14ac:dyDescent="0.2">
      <c r="A8016" t="s">
        <v>1581</v>
      </c>
      <c r="B8016" t="s">
        <v>1576</v>
      </c>
      <c r="C8016" t="s">
        <v>1577</v>
      </c>
      <c r="D8016" t="s">
        <v>1582</v>
      </c>
    </row>
    <row r="8017" spans="1:6" x14ac:dyDescent="0.2">
      <c r="A8017" t="s">
        <v>1633</v>
      </c>
      <c r="B8017">
        <v>9</v>
      </c>
      <c r="C8017" t="s">
        <v>1584</v>
      </c>
    </row>
    <row r="8018" spans="1:6" x14ac:dyDescent="0.2">
      <c r="A8018" t="s">
        <v>71</v>
      </c>
      <c r="B8018">
        <v>1</v>
      </c>
      <c r="C8018">
        <v>0.1</v>
      </c>
    </row>
    <row r="8019" spans="1:6" x14ac:dyDescent="0.2">
      <c r="A8019" t="s">
        <v>71</v>
      </c>
      <c r="B8019">
        <v>2</v>
      </c>
      <c r="C8019">
        <v>0.2</v>
      </c>
    </row>
    <row r="8020" spans="1:6" x14ac:dyDescent="0.2">
      <c r="A8020" t="s">
        <v>57</v>
      </c>
      <c r="B8020">
        <v>11.05</v>
      </c>
      <c r="C8020">
        <v>0.2</v>
      </c>
    </row>
    <row r="8021" spans="1:6" x14ac:dyDescent="0.2">
      <c r="A8021" t="s">
        <v>57</v>
      </c>
      <c r="B8021">
        <v>16</v>
      </c>
      <c r="C8021">
        <f>-0.02/-0.075</f>
        <v>0.26666666666666666</v>
      </c>
    </row>
    <row r="8022" spans="1:6" x14ac:dyDescent="0.2">
      <c r="A8022" t="s">
        <v>207</v>
      </c>
      <c r="B8022">
        <v>9</v>
      </c>
      <c r="C8022" t="s">
        <v>1585</v>
      </c>
    </row>
    <row r="8023" spans="1:6" x14ac:dyDescent="0.2">
      <c r="A8023" t="s">
        <v>207</v>
      </c>
      <c r="B8023">
        <v>12</v>
      </c>
      <c r="C8023" t="s">
        <v>1585</v>
      </c>
    </row>
    <row r="8024" spans="1:6" x14ac:dyDescent="0.2">
      <c r="A8024" t="s">
        <v>131</v>
      </c>
      <c r="B8024">
        <v>1</v>
      </c>
      <c r="C8024" t="s">
        <v>1584</v>
      </c>
    </row>
    <row r="8025" spans="1:6" x14ac:dyDescent="0.2">
      <c r="A8025" t="s">
        <v>70</v>
      </c>
      <c r="B8025">
        <v>7.7</v>
      </c>
      <c r="C8025">
        <v>-0.1</v>
      </c>
    </row>
    <row r="8026" spans="1:6" x14ac:dyDescent="0.2">
      <c r="A8026" t="s">
        <v>70</v>
      </c>
      <c r="B8026">
        <v>8.9</v>
      </c>
      <c r="C8026">
        <v>0.05</v>
      </c>
    </row>
    <row r="8027" spans="1:6" x14ac:dyDescent="0.2">
      <c r="A8027" t="s">
        <v>120</v>
      </c>
      <c r="B8027" t="s">
        <v>1571</v>
      </c>
      <c r="C8027">
        <v>0.1</v>
      </c>
    </row>
    <row r="8028" spans="1:6" x14ac:dyDescent="0.2">
      <c r="A8028" t="s">
        <v>59</v>
      </c>
      <c r="B8028" t="s">
        <v>1916</v>
      </c>
      <c r="C8028" t="s">
        <v>1123</v>
      </c>
      <c r="D8028">
        <v>1.5</v>
      </c>
      <c r="E8028" t="s">
        <v>1588</v>
      </c>
      <c r="F8028" t="s">
        <v>1589</v>
      </c>
    </row>
    <row r="8029" spans="1:6" x14ac:dyDescent="0.2">
      <c r="A8029" t="s">
        <v>52</v>
      </c>
      <c r="B8029">
        <v>83</v>
      </c>
      <c r="C8029" t="s">
        <v>1585</v>
      </c>
    </row>
    <row r="8030" spans="1:6" x14ac:dyDescent="0.2">
      <c r="A8030" t="s">
        <v>52</v>
      </c>
      <c r="B8030">
        <v>20</v>
      </c>
      <c r="C8030" t="s">
        <v>1585</v>
      </c>
    </row>
    <row r="8031" spans="1:6" x14ac:dyDescent="0.2">
      <c r="A8031" t="s">
        <v>52</v>
      </c>
      <c r="B8031">
        <v>2</v>
      </c>
      <c r="C8031" t="s">
        <v>1584</v>
      </c>
    </row>
    <row r="8032" spans="1:6" x14ac:dyDescent="0.2">
      <c r="A8032" t="s">
        <v>177</v>
      </c>
      <c r="B8032">
        <v>1</v>
      </c>
      <c r="C8032">
        <v>-0.2</v>
      </c>
    </row>
    <row r="8033" spans="1:6" x14ac:dyDescent="0.2">
      <c r="A8033" t="s">
        <v>57</v>
      </c>
      <c r="B8033">
        <v>24.5</v>
      </c>
      <c r="C8033">
        <f>-0.02/-0.1</f>
        <v>0.19999999999999998</v>
      </c>
    </row>
    <row r="8034" spans="1:6" x14ac:dyDescent="0.2">
      <c r="A8034" t="s">
        <v>207</v>
      </c>
      <c r="B8034">
        <v>0.2</v>
      </c>
      <c r="C8034" t="s">
        <v>1584</v>
      </c>
    </row>
    <row r="8035" spans="1:6" x14ac:dyDescent="0.2">
      <c r="A8035" t="s">
        <v>207</v>
      </c>
      <c r="B8035">
        <v>14.6</v>
      </c>
      <c r="C8035">
        <v>-0.2</v>
      </c>
    </row>
    <row r="8036" spans="1:6" x14ac:dyDescent="0.2">
      <c r="A8036" t="s">
        <v>59</v>
      </c>
      <c r="B8036" t="s">
        <v>2456</v>
      </c>
      <c r="C8036" t="s">
        <v>1123</v>
      </c>
      <c r="D8036">
        <v>1</v>
      </c>
      <c r="E8036" t="s">
        <v>1588</v>
      </c>
      <c r="F8036" t="s">
        <v>1589</v>
      </c>
    </row>
    <row r="8037" spans="1:6" x14ac:dyDescent="0.2">
      <c r="A8037" t="s">
        <v>110</v>
      </c>
      <c r="B8037" t="s">
        <v>1572</v>
      </c>
      <c r="C8037" t="s">
        <v>1573</v>
      </c>
      <c r="D8037" t="s">
        <v>1574</v>
      </c>
    </row>
    <row r="8038" spans="1:6" x14ac:dyDescent="0.2">
      <c r="A8038" t="s">
        <v>1575</v>
      </c>
      <c r="B8038" t="s">
        <v>1576</v>
      </c>
      <c r="C8038" t="s">
        <v>1577</v>
      </c>
      <c r="D8038" t="s">
        <v>1578</v>
      </c>
    </row>
    <row r="8039" spans="1:6" x14ac:dyDescent="0.2">
      <c r="A8039" t="s">
        <v>882</v>
      </c>
      <c r="B8039" t="s">
        <v>1579</v>
      </c>
      <c r="C8039" t="s">
        <v>1580</v>
      </c>
    </row>
    <row r="8040" spans="1:6" x14ac:dyDescent="0.2">
      <c r="A8040" t="s">
        <v>1581</v>
      </c>
      <c r="B8040" t="s">
        <v>1576</v>
      </c>
      <c r="C8040" t="s">
        <v>1577</v>
      </c>
      <c r="D8040" t="s">
        <v>1582</v>
      </c>
    </row>
    <row r="8041" spans="1:6" x14ac:dyDescent="0.2">
      <c r="A8041" t="s">
        <v>52</v>
      </c>
      <c r="B8041">
        <v>83</v>
      </c>
      <c r="C8041" t="s">
        <v>1585</v>
      </c>
    </row>
    <row r="8042" spans="1:6" x14ac:dyDescent="0.2">
      <c r="A8042" t="s">
        <v>52</v>
      </c>
      <c r="B8042">
        <v>20</v>
      </c>
      <c r="C8042" t="s">
        <v>1585</v>
      </c>
    </row>
    <row r="8043" spans="1:6" x14ac:dyDescent="0.2">
      <c r="A8043" t="s">
        <v>52</v>
      </c>
      <c r="B8043">
        <v>2</v>
      </c>
      <c r="C8043" t="s">
        <v>1584</v>
      </c>
    </row>
    <row r="8044" spans="1:6" x14ac:dyDescent="0.2">
      <c r="A8044" t="s">
        <v>228</v>
      </c>
      <c r="B8044">
        <v>9</v>
      </c>
      <c r="C8044" t="s">
        <v>1584</v>
      </c>
    </row>
    <row r="8045" spans="1:6" x14ac:dyDescent="0.2">
      <c r="A8045" t="s">
        <v>71</v>
      </c>
      <c r="B8045">
        <v>1</v>
      </c>
      <c r="C8045">
        <v>0.1</v>
      </c>
    </row>
    <row r="8046" spans="1:6" x14ac:dyDescent="0.2">
      <c r="A8046" t="s">
        <v>71</v>
      </c>
      <c r="B8046">
        <v>2</v>
      </c>
      <c r="C8046">
        <v>0.2</v>
      </c>
    </row>
    <row r="8047" spans="1:6" x14ac:dyDescent="0.2">
      <c r="A8047" t="s">
        <v>177</v>
      </c>
      <c r="B8047">
        <v>1</v>
      </c>
      <c r="C8047">
        <v>-0.2</v>
      </c>
    </row>
    <row r="8048" spans="1:6" x14ac:dyDescent="0.2">
      <c r="A8048" t="s">
        <v>57</v>
      </c>
      <c r="B8048">
        <v>11.05</v>
      </c>
      <c r="C8048">
        <v>0.2</v>
      </c>
    </row>
    <row r="8049" spans="1:6" x14ac:dyDescent="0.2">
      <c r="A8049" t="s">
        <v>57</v>
      </c>
      <c r="B8049">
        <v>24.5</v>
      </c>
      <c r="C8049">
        <f>-0.02/-0.1</f>
        <v>0.19999999999999998</v>
      </c>
    </row>
    <row r="8050" spans="1:6" x14ac:dyDescent="0.2">
      <c r="A8050" t="s">
        <v>57</v>
      </c>
      <c r="B8050">
        <v>16</v>
      </c>
      <c r="C8050">
        <f>-0.02/-0.075</f>
        <v>0.26666666666666666</v>
      </c>
    </row>
    <row r="8051" spans="1:6" x14ac:dyDescent="0.2">
      <c r="A8051" t="s">
        <v>207</v>
      </c>
      <c r="B8051">
        <v>9</v>
      </c>
      <c r="C8051" t="s">
        <v>1585</v>
      </c>
    </row>
    <row r="8052" spans="1:6" x14ac:dyDescent="0.2">
      <c r="A8052" t="s">
        <v>70</v>
      </c>
      <c r="B8052">
        <v>7.7</v>
      </c>
      <c r="C8052">
        <v>-0.1</v>
      </c>
    </row>
    <row r="8053" spans="1:6" x14ac:dyDescent="0.2">
      <c r="A8053" t="s">
        <v>70</v>
      </c>
      <c r="B8053">
        <v>8.9</v>
      </c>
      <c r="C8053">
        <v>0.05</v>
      </c>
    </row>
    <row r="8054" spans="1:6" x14ac:dyDescent="0.2">
      <c r="A8054" t="s">
        <v>207</v>
      </c>
      <c r="B8054">
        <v>12</v>
      </c>
      <c r="C8054" t="s">
        <v>1585</v>
      </c>
    </row>
    <row r="8055" spans="1:6" x14ac:dyDescent="0.2">
      <c r="A8055" t="s">
        <v>207</v>
      </c>
      <c r="B8055">
        <v>14.6</v>
      </c>
      <c r="C8055">
        <v>-0.2</v>
      </c>
    </row>
    <row r="8056" spans="1:6" x14ac:dyDescent="0.2">
      <c r="A8056" t="s">
        <v>207</v>
      </c>
      <c r="B8056">
        <v>0.2</v>
      </c>
      <c r="C8056" t="s">
        <v>1584</v>
      </c>
    </row>
    <row r="8057" spans="1:6" x14ac:dyDescent="0.2">
      <c r="A8057" t="s">
        <v>131</v>
      </c>
      <c r="B8057">
        <v>1</v>
      </c>
      <c r="C8057" t="s">
        <v>1584</v>
      </c>
    </row>
    <row r="8058" spans="1:6" x14ac:dyDescent="0.2">
      <c r="A8058" t="s">
        <v>120</v>
      </c>
      <c r="B8058" t="s">
        <v>1571</v>
      </c>
      <c r="C8058">
        <v>0.1</v>
      </c>
      <c r="D8058" t="s">
        <v>1593</v>
      </c>
      <c r="E8058" t="s">
        <v>1594</v>
      </c>
    </row>
    <row r="8059" spans="1:6" x14ac:dyDescent="0.2">
      <c r="A8059" t="s">
        <v>579</v>
      </c>
      <c r="B8059">
        <v>10</v>
      </c>
      <c r="C8059">
        <v>-0.2</v>
      </c>
    </row>
    <row r="8060" spans="1:6" x14ac:dyDescent="0.2">
      <c r="A8060" t="s">
        <v>698</v>
      </c>
      <c r="B8060">
        <v>7.5</v>
      </c>
      <c r="C8060" t="s">
        <v>1584</v>
      </c>
    </row>
    <row r="8061" spans="1:6" x14ac:dyDescent="0.2">
      <c r="A8061" t="s">
        <v>59</v>
      </c>
      <c r="B8061" t="s">
        <v>2456</v>
      </c>
      <c r="C8061" t="s">
        <v>1123</v>
      </c>
      <c r="D8061">
        <v>1</v>
      </c>
      <c r="E8061" t="s">
        <v>1588</v>
      </c>
      <c r="F8061" t="s">
        <v>1589</v>
      </c>
    </row>
    <row r="8062" spans="1:6" x14ac:dyDescent="0.2">
      <c r="A8062" t="s">
        <v>59</v>
      </c>
      <c r="B8062" t="s">
        <v>1916</v>
      </c>
      <c r="C8062" t="s">
        <v>1123</v>
      </c>
      <c r="D8062">
        <v>1.5</v>
      </c>
      <c r="E8062" t="s">
        <v>1588</v>
      </c>
      <c r="F8062" t="s">
        <v>1589</v>
      </c>
    </row>
    <row r="8063" spans="1:6" x14ac:dyDescent="0.2">
      <c r="A8063" t="s">
        <v>197</v>
      </c>
      <c r="B8063" t="s">
        <v>1571</v>
      </c>
      <c r="C8063">
        <v>0.3</v>
      </c>
    </row>
    <row r="8064" spans="1:6" x14ac:dyDescent="0.2">
      <c r="A8064" t="s">
        <v>70</v>
      </c>
      <c r="B8064">
        <v>5.5</v>
      </c>
      <c r="C8064" t="s">
        <v>1621</v>
      </c>
      <c r="D8064">
        <v>0.1</v>
      </c>
    </row>
    <row r="8065" spans="1:4" x14ac:dyDescent="0.2">
      <c r="A8065" t="s">
        <v>110</v>
      </c>
      <c r="B8065" t="s">
        <v>1572</v>
      </c>
      <c r="C8065" t="s">
        <v>1573</v>
      </c>
      <c r="D8065" t="s">
        <v>1574</v>
      </c>
    </row>
    <row r="8066" spans="1:4" x14ac:dyDescent="0.2">
      <c r="A8066" t="s">
        <v>1575</v>
      </c>
      <c r="B8066" t="s">
        <v>1576</v>
      </c>
      <c r="C8066" t="s">
        <v>1577</v>
      </c>
      <c r="D8066" t="s">
        <v>1578</v>
      </c>
    </row>
    <row r="8067" spans="1:4" x14ac:dyDescent="0.2">
      <c r="A8067" t="s">
        <v>882</v>
      </c>
      <c r="B8067" t="s">
        <v>1579</v>
      </c>
      <c r="C8067" t="s">
        <v>1580</v>
      </c>
    </row>
    <row r="8068" spans="1:4" x14ac:dyDescent="0.2">
      <c r="A8068" t="s">
        <v>1595</v>
      </c>
      <c r="B8068" t="s">
        <v>1596</v>
      </c>
      <c r="C8068" t="s">
        <v>1597</v>
      </c>
    </row>
    <row r="8069" spans="1:4" x14ac:dyDescent="0.2">
      <c r="A8069" t="s">
        <v>1595</v>
      </c>
      <c r="B8069" t="s">
        <v>1598</v>
      </c>
      <c r="C8069" t="s">
        <v>1599</v>
      </c>
      <c r="D8069" t="s">
        <v>1597</v>
      </c>
    </row>
    <row r="8070" spans="1:4" x14ac:dyDescent="0.2">
      <c r="A8070" t="s">
        <v>50</v>
      </c>
      <c r="B8070" t="s">
        <v>2457</v>
      </c>
      <c r="C8070">
        <v>10.9</v>
      </c>
      <c r="D8070">
        <v>0.2</v>
      </c>
    </row>
    <row r="8071" spans="1:4" x14ac:dyDescent="0.2">
      <c r="A8071" t="s">
        <v>52</v>
      </c>
      <c r="B8071">
        <v>7.9</v>
      </c>
      <c r="C8071">
        <v>0.2</v>
      </c>
    </row>
    <row r="8072" spans="1:4" x14ac:dyDescent="0.2">
      <c r="A8072" t="s">
        <v>52</v>
      </c>
      <c r="B8072">
        <v>6.5</v>
      </c>
      <c r="C8072">
        <v>0.2</v>
      </c>
    </row>
    <row r="8073" spans="1:4" x14ac:dyDescent="0.2">
      <c r="A8073" t="s">
        <v>52</v>
      </c>
      <c r="B8073">
        <v>4.3</v>
      </c>
      <c r="C8073">
        <v>0.2</v>
      </c>
    </row>
    <row r="8074" spans="1:4" x14ac:dyDescent="0.2">
      <c r="A8074" t="s">
        <v>57</v>
      </c>
      <c r="B8074">
        <v>6.65</v>
      </c>
      <c r="C8074" t="s">
        <v>2249</v>
      </c>
    </row>
    <row r="8075" spans="1:4" x14ac:dyDescent="0.2">
      <c r="A8075" t="s">
        <v>57</v>
      </c>
      <c r="B8075">
        <v>13.45</v>
      </c>
      <c r="C8075">
        <v>-0.05</v>
      </c>
    </row>
    <row r="8076" spans="1:4" x14ac:dyDescent="0.2">
      <c r="A8076" t="s">
        <v>59</v>
      </c>
      <c r="B8076" t="s">
        <v>2458</v>
      </c>
      <c r="C8076" t="s">
        <v>1123</v>
      </c>
      <c r="D8076">
        <v>0.5</v>
      </c>
    </row>
    <row r="8077" spans="1:4" x14ac:dyDescent="0.2">
      <c r="A8077" t="s">
        <v>2459</v>
      </c>
      <c r="B8077" t="s">
        <v>2460</v>
      </c>
    </row>
    <row r="8078" spans="1:4" x14ac:dyDescent="0.2">
      <c r="A8078" t="s">
        <v>2461</v>
      </c>
      <c r="B8078" t="s">
        <v>2462</v>
      </c>
      <c r="C8078" t="s">
        <v>2463</v>
      </c>
    </row>
    <row r="8079" spans="1:4" x14ac:dyDescent="0.2">
      <c r="A8079" t="s">
        <v>1595</v>
      </c>
      <c r="B8079" t="s">
        <v>1596</v>
      </c>
      <c r="C8079" t="s">
        <v>1597</v>
      </c>
    </row>
    <row r="8080" spans="1:4" x14ac:dyDescent="0.2">
      <c r="A8080" t="s">
        <v>1595</v>
      </c>
      <c r="B8080" t="s">
        <v>1598</v>
      </c>
      <c r="C8080" t="s">
        <v>1599</v>
      </c>
      <c r="D8080" t="s">
        <v>1597</v>
      </c>
    </row>
    <row r="8081" spans="1:4" x14ac:dyDescent="0.2">
      <c r="A8081" t="s">
        <v>52</v>
      </c>
      <c r="B8081">
        <v>6.4</v>
      </c>
      <c r="C8081" t="s">
        <v>1606</v>
      </c>
    </row>
    <row r="8082" spans="1:4" x14ac:dyDescent="0.2">
      <c r="A8082" t="s">
        <v>114</v>
      </c>
      <c r="B8082">
        <v>10.8</v>
      </c>
      <c r="C8082" t="s">
        <v>1606</v>
      </c>
    </row>
    <row r="8083" spans="1:4" x14ac:dyDescent="0.2">
      <c r="A8083" t="s">
        <v>52</v>
      </c>
      <c r="B8083">
        <v>4.2</v>
      </c>
      <c r="C8083" t="s">
        <v>1606</v>
      </c>
    </row>
    <row r="8084" spans="1:4" x14ac:dyDescent="0.2">
      <c r="A8084" t="s">
        <v>52</v>
      </c>
      <c r="B8084">
        <v>2.1</v>
      </c>
      <c r="C8084">
        <v>0.1</v>
      </c>
    </row>
    <row r="8085" spans="1:4" x14ac:dyDescent="0.2">
      <c r="A8085" t="s">
        <v>52</v>
      </c>
      <c r="B8085">
        <v>0.6</v>
      </c>
      <c r="C8085" t="s">
        <v>1656</v>
      </c>
    </row>
    <row r="8086" spans="1:4" x14ac:dyDescent="0.2">
      <c r="A8086" t="s">
        <v>1605</v>
      </c>
      <c r="B8086">
        <v>7.2</v>
      </c>
      <c r="C8086">
        <v>0.2</v>
      </c>
    </row>
    <row r="8087" spans="1:4" x14ac:dyDescent="0.2">
      <c r="A8087" t="s">
        <v>70</v>
      </c>
      <c r="B8087">
        <v>3.8</v>
      </c>
      <c r="C8087">
        <v>0.03</v>
      </c>
    </row>
    <row r="8088" spans="1:4" x14ac:dyDescent="0.2">
      <c r="A8088" t="s">
        <v>70</v>
      </c>
      <c r="B8088">
        <v>10.3</v>
      </c>
      <c r="C8088">
        <v>-0.1</v>
      </c>
    </row>
    <row r="8089" spans="1:4" x14ac:dyDescent="0.2">
      <c r="A8089" t="s">
        <v>207</v>
      </c>
      <c r="B8089">
        <v>11</v>
      </c>
      <c r="C8089">
        <v>0.2</v>
      </c>
    </row>
    <row r="8090" spans="1:4" x14ac:dyDescent="0.2">
      <c r="A8090" t="s">
        <v>120</v>
      </c>
      <c r="B8090" t="s">
        <v>1571</v>
      </c>
      <c r="C8090">
        <v>0.05</v>
      </c>
    </row>
    <row r="8091" spans="1:4" x14ac:dyDescent="0.2">
      <c r="A8091" t="s">
        <v>118</v>
      </c>
      <c r="B8091" t="s">
        <v>1571</v>
      </c>
      <c r="C8091" t="s">
        <v>1655</v>
      </c>
      <c r="D8091">
        <v>4</v>
      </c>
    </row>
    <row r="8092" spans="1:4" x14ac:dyDescent="0.2">
      <c r="A8092" t="s">
        <v>72</v>
      </c>
      <c r="B8092">
        <v>-0.2</v>
      </c>
      <c r="C8092" t="s">
        <v>1620</v>
      </c>
      <c r="D8092">
        <v>-0.3</v>
      </c>
    </row>
    <row r="8093" spans="1:4" x14ac:dyDescent="0.2">
      <c r="A8093" t="s">
        <v>1595</v>
      </c>
      <c r="B8093" t="s">
        <v>1596</v>
      </c>
      <c r="C8093" t="s">
        <v>1597</v>
      </c>
    </row>
    <row r="8094" spans="1:4" x14ac:dyDescent="0.2">
      <c r="A8094" t="s">
        <v>1595</v>
      </c>
      <c r="B8094" t="s">
        <v>1598</v>
      </c>
      <c r="C8094" t="s">
        <v>1599</v>
      </c>
      <c r="D8094" t="s">
        <v>1597</v>
      </c>
    </row>
    <row r="8095" spans="1:4" x14ac:dyDescent="0.2">
      <c r="A8095" t="s">
        <v>50</v>
      </c>
      <c r="B8095" t="s">
        <v>2464</v>
      </c>
    </row>
    <row r="8096" spans="1:4" x14ac:dyDescent="0.2">
      <c r="A8096" t="s">
        <v>52</v>
      </c>
      <c r="B8096" t="s">
        <v>2465</v>
      </c>
    </row>
    <row r="8097" spans="1:4" x14ac:dyDescent="0.2">
      <c r="A8097" t="s">
        <v>1605</v>
      </c>
      <c r="B8097" t="s">
        <v>2466</v>
      </c>
    </row>
    <row r="8098" spans="1:4" x14ac:dyDescent="0.2">
      <c r="A8098" t="s">
        <v>1605</v>
      </c>
      <c r="B8098" t="s">
        <v>2185</v>
      </c>
    </row>
    <row r="8099" spans="1:4" x14ac:dyDescent="0.2">
      <c r="A8099" t="s">
        <v>1605</v>
      </c>
      <c r="B8099" t="s">
        <v>2467</v>
      </c>
    </row>
    <row r="8100" spans="1:4" x14ac:dyDescent="0.2">
      <c r="A8100" t="s">
        <v>2468</v>
      </c>
      <c r="B8100">
        <v>-0.05</v>
      </c>
    </row>
    <row r="8101" spans="1:4" x14ac:dyDescent="0.2">
      <c r="A8101" t="s">
        <v>57</v>
      </c>
      <c r="B8101" t="s">
        <v>2469</v>
      </c>
    </row>
    <row r="8102" spans="1:4" x14ac:dyDescent="0.2">
      <c r="A8102" t="s">
        <v>57</v>
      </c>
      <c r="B8102">
        <v>8.8000000000000007</v>
      </c>
      <c r="C8102" t="s">
        <v>1588</v>
      </c>
      <c r="D8102">
        <v>0.1</v>
      </c>
    </row>
    <row r="8103" spans="1:4" x14ac:dyDescent="0.2">
      <c r="A8103" t="s">
        <v>70</v>
      </c>
      <c r="B8103">
        <v>6.2</v>
      </c>
      <c r="C8103" t="s">
        <v>1693</v>
      </c>
    </row>
    <row r="8104" spans="1:4" x14ac:dyDescent="0.2">
      <c r="A8104" t="s">
        <v>70</v>
      </c>
      <c r="B8104">
        <v>9</v>
      </c>
      <c r="C8104">
        <v>0.03</v>
      </c>
    </row>
    <row r="8105" spans="1:4" x14ac:dyDescent="0.2">
      <c r="A8105" t="s">
        <v>2470</v>
      </c>
      <c r="B8105">
        <v>11</v>
      </c>
      <c r="C8105" t="s">
        <v>1588</v>
      </c>
      <c r="D8105">
        <v>0.1</v>
      </c>
    </row>
    <row r="8106" spans="1:4" x14ac:dyDescent="0.2">
      <c r="A8106" t="s">
        <v>70</v>
      </c>
      <c r="B8106" t="s">
        <v>2471</v>
      </c>
    </row>
    <row r="8107" spans="1:4" x14ac:dyDescent="0.2">
      <c r="A8107" t="s">
        <v>70</v>
      </c>
      <c r="B8107" t="s">
        <v>2472</v>
      </c>
    </row>
    <row r="8108" spans="1:4" x14ac:dyDescent="0.2">
      <c r="A8108" t="s">
        <v>70</v>
      </c>
      <c r="B8108" t="s">
        <v>2473</v>
      </c>
    </row>
    <row r="8109" spans="1:4" x14ac:dyDescent="0.2">
      <c r="A8109" t="s">
        <v>59</v>
      </c>
      <c r="B8109" t="s">
        <v>2474</v>
      </c>
    </row>
    <row r="8110" spans="1:4" x14ac:dyDescent="0.2">
      <c r="A8110" t="s">
        <v>59</v>
      </c>
      <c r="B8110" t="s">
        <v>2475</v>
      </c>
    </row>
    <row r="8111" spans="1:4" x14ac:dyDescent="0.2">
      <c r="A8111" t="s">
        <v>90</v>
      </c>
      <c r="B8111" t="s">
        <v>2476</v>
      </c>
    </row>
    <row r="8112" spans="1:4" x14ac:dyDescent="0.2">
      <c r="A8112" t="s">
        <v>90</v>
      </c>
      <c r="B8112" t="s">
        <v>2477</v>
      </c>
    </row>
    <row r="8113" spans="1:4" x14ac:dyDescent="0.2">
      <c r="A8113" t="s">
        <v>1959</v>
      </c>
      <c r="B8113" t="s">
        <v>2478</v>
      </c>
    </row>
    <row r="8114" spans="1:4" x14ac:dyDescent="0.2">
      <c r="A8114" t="s">
        <v>580</v>
      </c>
      <c r="B8114" t="s">
        <v>2479</v>
      </c>
    </row>
    <row r="8115" spans="1:4" x14ac:dyDescent="0.2">
      <c r="A8115" t="s">
        <v>177</v>
      </c>
      <c r="B8115" t="s">
        <v>2465</v>
      </c>
    </row>
    <row r="8116" spans="1:4" x14ac:dyDescent="0.2">
      <c r="A8116" t="s">
        <v>597</v>
      </c>
      <c r="B8116" t="s">
        <v>1717</v>
      </c>
    </row>
    <row r="8117" spans="1:4" x14ac:dyDescent="0.2">
      <c r="A8117" t="s">
        <v>52</v>
      </c>
      <c r="B8117" t="s">
        <v>2480</v>
      </c>
    </row>
    <row r="8118" spans="1:4" x14ac:dyDescent="0.2">
      <c r="A8118" t="s">
        <v>120</v>
      </c>
      <c r="B8118" t="s">
        <v>1571</v>
      </c>
      <c r="C8118">
        <v>0.1</v>
      </c>
    </row>
    <row r="8119" spans="1:4" x14ac:dyDescent="0.2">
      <c r="A8119" t="s">
        <v>120</v>
      </c>
      <c r="B8119">
        <v>0.05</v>
      </c>
      <c r="C8119" t="s">
        <v>1593</v>
      </c>
      <c r="D8119" t="s">
        <v>1659</v>
      </c>
    </row>
    <row r="8120" spans="1:4" x14ac:dyDescent="0.2">
      <c r="A8120" t="s">
        <v>72</v>
      </c>
      <c r="B8120" t="s">
        <v>2481</v>
      </c>
    </row>
    <row r="8121" spans="1:4" x14ac:dyDescent="0.2">
      <c r="A8121" t="s">
        <v>72</v>
      </c>
      <c r="B8121" t="s">
        <v>2482</v>
      </c>
    </row>
    <row r="8122" spans="1:4" x14ac:dyDescent="0.2">
      <c r="A8122" t="s">
        <v>140</v>
      </c>
      <c r="B8122">
        <v>6.23</v>
      </c>
      <c r="C8122" t="s">
        <v>2235</v>
      </c>
    </row>
    <row r="8123" spans="1:4" x14ac:dyDescent="0.2">
      <c r="A8123" t="s">
        <v>50</v>
      </c>
      <c r="B8123">
        <v>69.17</v>
      </c>
      <c r="C8123" t="s">
        <v>2483</v>
      </c>
    </row>
    <row r="8124" spans="1:4" x14ac:dyDescent="0.2">
      <c r="A8124" t="s">
        <v>1605</v>
      </c>
      <c r="B8124">
        <v>43.6</v>
      </c>
      <c r="C8124" t="s">
        <v>1656</v>
      </c>
    </row>
    <row r="8125" spans="1:4" x14ac:dyDescent="0.2">
      <c r="A8125" t="s">
        <v>57</v>
      </c>
      <c r="B8125">
        <v>23.05</v>
      </c>
      <c r="C8125">
        <f>0.01/-0.04</f>
        <v>-0.25</v>
      </c>
    </row>
    <row r="8126" spans="1:4" x14ac:dyDescent="0.2">
      <c r="A8126" t="s">
        <v>1963</v>
      </c>
      <c r="B8126">
        <v>0.03</v>
      </c>
    </row>
    <row r="8127" spans="1:4" x14ac:dyDescent="0.2">
      <c r="A8127" t="s">
        <v>140</v>
      </c>
      <c r="B8127">
        <v>21.9</v>
      </c>
      <c r="C8127" t="s">
        <v>1606</v>
      </c>
    </row>
    <row r="8128" spans="1:4" x14ac:dyDescent="0.2">
      <c r="A8128" t="s">
        <v>2484</v>
      </c>
      <c r="B8128" t="s">
        <v>1571</v>
      </c>
      <c r="C8128">
        <v>0.6</v>
      </c>
    </row>
    <row r="8129" spans="1:5" x14ac:dyDescent="0.2">
      <c r="A8129" t="s">
        <v>70</v>
      </c>
      <c r="B8129">
        <v>19.8</v>
      </c>
      <c r="C8129">
        <v>-0.15</v>
      </c>
    </row>
    <row r="8130" spans="1:5" x14ac:dyDescent="0.2">
      <c r="A8130" t="s">
        <v>72</v>
      </c>
      <c r="B8130">
        <v>1.05</v>
      </c>
      <c r="C8130" t="s">
        <v>1604</v>
      </c>
      <c r="D8130" t="s">
        <v>1123</v>
      </c>
      <c r="E8130" t="s">
        <v>1662</v>
      </c>
    </row>
    <row r="8131" spans="1:5" x14ac:dyDescent="0.2">
      <c r="A8131" t="s">
        <v>61</v>
      </c>
      <c r="B8131">
        <v>0.05</v>
      </c>
      <c r="C8131" t="s">
        <v>1593</v>
      </c>
      <c r="D8131" t="s">
        <v>1594</v>
      </c>
    </row>
    <row r="8132" spans="1:5" x14ac:dyDescent="0.2">
      <c r="A8132" t="s">
        <v>118</v>
      </c>
      <c r="B8132" t="s">
        <v>1956</v>
      </c>
      <c r="C8132" t="s">
        <v>1645</v>
      </c>
      <c r="D8132">
        <v>25</v>
      </c>
    </row>
    <row r="8133" spans="1:5" x14ac:dyDescent="0.2">
      <c r="A8133" t="s">
        <v>50</v>
      </c>
      <c r="B8133" t="s">
        <v>2485</v>
      </c>
    </row>
    <row r="8134" spans="1:5" x14ac:dyDescent="0.2">
      <c r="A8134" t="s">
        <v>52</v>
      </c>
      <c r="B8134">
        <v>2.7</v>
      </c>
      <c r="C8134">
        <v>0.2</v>
      </c>
    </row>
    <row r="8135" spans="1:5" x14ac:dyDescent="0.2">
      <c r="A8135">
        <v>1.7</v>
      </c>
      <c r="B8135" t="s">
        <v>1656</v>
      </c>
    </row>
    <row r="8136" spans="1:5" x14ac:dyDescent="0.2">
      <c r="A8136" t="s">
        <v>2486</v>
      </c>
      <c r="B8136">
        <v>4.5999999999999996</v>
      </c>
      <c r="C8136" t="s">
        <v>1606</v>
      </c>
    </row>
    <row r="8137" spans="1:5" x14ac:dyDescent="0.2">
      <c r="A8137" t="s">
        <v>2486</v>
      </c>
      <c r="B8137">
        <v>4.45</v>
      </c>
      <c r="C8137" t="s">
        <v>1606</v>
      </c>
    </row>
    <row r="8138" spans="1:5" x14ac:dyDescent="0.2">
      <c r="A8138" t="s">
        <v>70</v>
      </c>
      <c r="B8138">
        <v>6.85</v>
      </c>
      <c r="C8138">
        <v>0.1</v>
      </c>
    </row>
    <row r="8139" spans="1:5" x14ac:dyDescent="0.2">
      <c r="A8139" t="s">
        <v>70</v>
      </c>
      <c r="B8139">
        <v>4.7</v>
      </c>
      <c r="C8139">
        <v>0.1</v>
      </c>
    </row>
    <row r="8140" spans="1:5" x14ac:dyDescent="0.2">
      <c r="A8140" t="s">
        <v>57</v>
      </c>
      <c r="B8140">
        <v>8.0399999999999991</v>
      </c>
      <c r="C8140">
        <v>-2.5000000000000001E-2</v>
      </c>
    </row>
    <row r="8141" spans="1:5" x14ac:dyDescent="0.2">
      <c r="A8141" t="s">
        <v>61</v>
      </c>
      <c r="B8141">
        <v>0.3</v>
      </c>
      <c r="C8141" t="s">
        <v>1593</v>
      </c>
      <c r="D8141" t="s">
        <v>1594</v>
      </c>
    </row>
    <row r="8142" spans="1:5" x14ac:dyDescent="0.2">
      <c r="A8142" t="s">
        <v>212</v>
      </c>
      <c r="B8142">
        <v>0.2</v>
      </c>
      <c r="C8142" t="s">
        <v>1593</v>
      </c>
      <c r="D8142" t="s">
        <v>1659</v>
      </c>
    </row>
    <row r="8143" spans="1:5" x14ac:dyDescent="0.2">
      <c r="A8143" t="s">
        <v>57</v>
      </c>
      <c r="B8143">
        <v>10</v>
      </c>
      <c r="C8143">
        <v>-0.2</v>
      </c>
    </row>
    <row r="8144" spans="1:5" x14ac:dyDescent="0.2">
      <c r="A8144" t="s">
        <v>57</v>
      </c>
      <c r="B8144">
        <v>8</v>
      </c>
      <c r="C8144">
        <f>-0.1/-0.2</f>
        <v>0.5</v>
      </c>
    </row>
    <row r="8145" spans="1:4" x14ac:dyDescent="0.2">
      <c r="A8145" t="s">
        <v>2487</v>
      </c>
      <c r="B8145" t="s">
        <v>1983</v>
      </c>
    </row>
    <row r="8146" spans="1:4" x14ac:dyDescent="0.2">
      <c r="A8146" t="s">
        <v>2488</v>
      </c>
      <c r="B8146" t="s">
        <v>1644</v>
      </c>
      <c r="C8146" t="s">
        <v>2489</v>
      </c>
    </row>
    <row r="8147" spans="1:4" x14ac:dyDescent="0.2">
      <c r="A8147" t="s">
        <v>585</v>
      </c>
    </row>
    <row r="8148" spans="1:4" x14ac:dyDescent="0.2">
      <c r="A8148" t="s">
        <v>2490</v>
      </c>
      <c r="B8148" t="s">
        <v>50</v>
      </c>
      <c r="C8148" t="s">
        <v>2491</v>
      </c>
    </row>
    <row r="8149" spans="1:4" x14ac:dyDescent="0.2">
      <c r="A8149" t="s">
        <v>1575</v>
      </c>
      <c r="B8149" t="s">
        <v>1576</v>
      </c>
      <c r="C8149" t="s">
        <v>1577</v>
      </c>
      <c r="D8149" t="s">
        <v>1578</v>
      </c>
    </row>
    <row r="8150" spans="1:4" x14ac:dyDescent="0.2">
      <c r="A8150" t="s">
        <v>882</v>
      </c>
      <c r="B8150" t="s">
        <v>1579</v>
      </c>
      <c r="C8150" t="s">
        <v>1580</v>
      </c>
    </row>
    <row r="8151" spans="1:4" x14ac:dyDescent="0.2">
      <c r="A8151" t="s">
        <v>1581</v>
      </c>
      <c r="B8151" t="s">
        <v>1576</v>
      </c>
      <c r="C8151" t="s">
        <v>1577</v>
      </c>
      <c r="D8151" t="s">
        <v>1582</v>
      </c>
    </row>
    <row r="8152" spans="1:4" x14ac:dyDescent="0.2">
      <c r="A8152" t="s">
        <v>1595</v>
      </c>
      <c r="B8152" t="s">
        <v>1596</v>
      </c>
      <c r="C8152" t="s">
        <v>1597</v>
      </c>
    </row>
    <row r="8153" spans="1:4" x14ac:dyDescent="0.2">
      <c r="A8153" t="s">
        <v>1595</v>
      </c>
      <c r="B8153" t="s">
        <v>1598</v>
      </c>
      <c r="C8153" t="s">
        <v>1599</v>
      </c>
      <c r="D8153" t="s">
        <v>1597</v>
      </c>
    </row>
    <row r="8154" spans="1:4" x14ac:dyDescent="0.2">
      <c r="A8154" t="s">
        <v>50</v>
      </c>
      <c r="B8154" t="s">
        <v>2485</v>
      </c>
    </row>
    <row r="8155" spans="1:4" x14ac:dyDescent="0.2">
      <c r="A8155" t="s">
        <v>52</v>
      </c>
      <c r="B8155">
        <v>2.7</v>
      </c>
      <c r="C8155">
        <v>0.2</v>
      </c>
    </row>
    <row r="8156" spans="1:4" x14ac:dyDescent="0.2">
      <c r="A8156">
        <v>1.7</v>
      </c>
      <c r="B8156" t="s">
        <v>1656</v>
      </c>
    </row>
    <row r="8157" spans="1:4" x14ac:dyDescent="0.2">
      <c r="A8157" t="s">
        <v>2486</v>
      </c>
      <c r="B8157">
        <v>4.5999999999999996</v>
      </c>
      <c r="C8157" t="s">
        <v>1606</v>
      </c>
    </row>
    <row r="8158" spans="1:4" x14ac:dyDescent="0.2">
      <c r="A8158" t="s">
        <v>2486</v>
      </c>
      <c r="B8158">
        <v>4.45</v>
      </c>
      <c r="C8158" t="s">
        <v>1606</v>
      </c>
    </row>
    <row r="8159" spans="1:4" x14ac:dyDescent="0.2">
      <c r="A8159" t="s">
        <v>70</v>
      </c>
      <c r="B8159">
        <v>6.85</v>
      </c>
      <c r="C8159">
        <v>0.1</v>
      </c>
    </row>
    <row r="8160" spans="1:4" x14ac:dyDescent="0.2">
      <c r="A8160" t="s">
        <v>70</v>
      </c>
      <c r="B8160">
        <v>4.7</v>
      </c>
      <c r="C8160">
        <v>0.1</v>
      </c>
    </row>
    <row r="8161" spans="1:4" x14ac:dyDescent="0.2">
      <c r="A8161" t="s">
        <v>57</v>
      </c>
      <c r="B8161">
        <v>8.0399999999999991</v>
      </c>
      <c r="C8161">
        <v>-2.5000000000000001E-2</v>
      </c>
    </row>
    <row r="8162" spans="1:4" x14ac:dyDescent="0.2">
      <c r="A8162" t="s">
        <v>61</v>
      </c>
      <c r="B8162">
        <v>0.3</v>
      </c>
      <c r="C8162" t="s">
        <v>1593</v>
      </c>
      <c r="D8162" t="s">
        <v>1594</v>
      </c>
    </row>
    <row r="8163" spans="1:4" x14ac:dyDescent="0.2">
      <c r="A8163" t="s">
        <v>212</v>
      </c>
      <c r="B8163">
        <v>0.2</v>
      </c>
      <c r="C8163" t="s">
        <v>1593</v>
      </c>
      <c r="D8163" t="s">
        <v>1659</v>
      </c>
    </row>
    <row r="8164" spans="1:4" x14ac:dyDescent="0.2">
      <c r="A8164" t="s">
        <v>57</v>
      </c>
      <c r="B8164">
        <v>10</v>
      </c>
      <c r="C8164">
        <v>-0.2</v>
      </c>
    </row>
    <row r="8165" spans="1:4" x14ac:dyDescent="0.2">
      <c r="A8165" t="s">
        <v>57</v>
      </c>
      <c r="B8165">
        <v>8</v>
      </c>
      <c r="C8165">
        <f>-0.1/-0.2</f>
        <v>0.5</v>
      </c>
    </row>
    <row r="8166" spans="1:4" x14ac:dyDescent="0.2">
      <c r="A8166" t="s">
        <v>2487</v>
      </c>
      <c r="B8166" t="s">
        <v>1983</v>
      </c>
    </row>
    <row r="8167" spans="1:4" x14ac:dyDescent="0.2">
      <c r="A8167" t="s">
        <v>2488</v>
      </c>
      <c r="B8167" t="s">
        <v>1644</v>
      </c>
      <c r="C8167" t="s">
        <v>2489</v>
      </c>
    </row>
    <row r="8168" spans="1:4" x14ac:dyDescent="0.2">
      <c r="A8168" t="s">
        <v>585</v>
      </c>
    </row>
    <row r="8169" spans="1:4" x14ac:dyDescent="0.2">
      <c r="A8169" t="s">
        <v>2490</v>
      </c>
      <c r="B8169" t="s">
        <v>50</v>
      </c>
      <c r="C8169" t="s">
        <v>2491</v>
      </c>
    </row>
    <row r="8170" spans="1:4" x14ac:dyDescent="0.2">
      <c r="A8170" t="s">
        <v>52</v>
      </c>
      <c r="B8170">
        <v>4</v>
      </c>
      <c r="C8170" t="s">
        <v>1639</v>
      </c>
      <c r="D8170">
        <v>0.2</v>
      </c>
    </row>
    <row r="8171" spans="1:4" x14ac:dyDescent="0.2">
      <c r="A8171" t="s">
        <v>52</v>
      </c>
      <c r="B8171">
        <v>5.6</v>
      </c>
      <c r="C8171" t="s">
        <v>1588</v>
      </c>
      <c r="D8171">
        <v>0.25</v>
      </c>
    </row>
    <row r="8172" spans="1:4" x14ac:dyDescent="0.2">
      <c r="A8172" t="s">
        <v>1078</v>
      </c>
      <c r="B8172">
        <v>3.4</v>
      </c>
      <c r="C8172" t="s">
        <v>1639</v>
      </c>
      <c r="D8172">
        <v>0.1</v>
      </c>
    </row>
    <row r="8173" spans="1:4" x14ac:dyDescent="0.2">
      <c r="A8173" t="s">
        <v>2492</v>
      </c>
      <c r="B8173" t="s">
        <v>2493</v>
      </c>
      <c r="C8173" t="s">
        <v>1593</v>
      </c>
      <c r="D8173" t="s">
        <v>2486</v>
      </c>
    </row>
    <row r="8174" spans="1:4" x14ac:dyDescent="0.2">
      <c r="A8174" t="s">
        <v>1575</v>
      </c>
      <c r="B8174" t="s">
        <v>1576</v>
      </c>
      <c r="C8174" t="s">
        <v>1577</v>
      </c>
      <c r="D8174" t="s">
        <v>1578</v>
      </c>
    </row>
    <row r="8175" spans="1:4" x14ac:dyDescent="0.2">
      <c r="A8175" t="s">
        <v>882</v>
      </c>
      <c r="B8175" t="s">
        <v>1579</v>
      </c>
      <c r="C8175" t="s">
        <v>1580</v>
      </c>
    </row>
    <row r="8176" spans="1:4" x14ac:dyDescent="0.2">
      <c r="A8176" t="s">
        <v>1581</v>
      </c>
      <c r="B8176" t="s">
        <v>1576</v>
      </c>
      <c r="C8176" t="s">
        <v>1577</v>
      </c>
      <c r="D8176" t="s">
        <v>1582</v>
      </c>
    </row>
    <row r="8177" spans="1:4" x14ac:dyDescent="0.2">
      <c r="A8177" t="s">
        <v>1595</v>
      </c>
      <c r="B8177" t="s">
        <v>1596</v>
      </c>
      <c r="C8177" t="s">
        <v>1597</v>
      </c>
    </row>
    <row r="8178" spans="1:4" x14ac:dyDescent="0.2">
      <c r="A8178" t="s">
        <v>1595</v>
      </c>
      <c r="B8178" t="s">
        <v>1598</v>
      </c>
      <c r="C8178" t="s">
        <v>1599</v>
      </c>
      <c r="D8178" t="s">
        <v>1597</v>
      </c>
    </row>
    <row r="8179" spans="1:4" x14ac:dyDescent="0.2">
      <c r="A8179" t="s">
        <v>50</v>
      </c>
      <c r="B8179">
        <v>7</v>
      </c>
      <c r="C8179">
        <v>0.2</v>
      </c>
    </row>
    <row r="8180" spans="1:4" x14ac:dyDescent="0.2">
      <c r="A8180" t="s">
        <v>52</v>
      </c>
      <c r="B8180">
        <v>2.7</v>
      </c>
      <c r="C8180">
        <v>0.2</v>
      </c>
    </row>
    <row r="8181" spans="1:4" x14ac:dyDescent="0.2">
      <c r="A8181" t="s">
        <v>1633</v>
      </c>
      <c r="B8181" t="s">
        <v>2494</v>
      </c>
    </row>
    <row r="8182" spans="1:4" x14ac:dyDescent="0.2">
      <c r="A8182" t="s">
        <v>1605</v>
      </c>
      <c r="B8182">
        <v>6</v>
      </c>
      <c r="C8182" t="s">
        <v>1604</v>
      </c>
    </row>
    <row r="8183" spans="1:4" x14ac:dyDescent="0.2">
      <c r="A8183" t="s">
        <v>207</v>
      </c>
      <c r="B8183">
        <v>8</v>
      </c>
      <c r="C8183">
        <v>0.2</v>
      </c>
    </row>
    <row r="8184" spans="1:4" x14ac:dyDescent="0.2">
      <c r="A8184" t="s">
        <v>57</v>
      </c>
      <c r="B8184">
        <v>8.0399999999999991</v>
      </c>
      <c r="C8184">
        <v>-2.5000000000000001E-2</v>
      </c>
    </row>
    <row r="8185" spans="1:4" x14ac:dyDescent="0.2">
      <c r="A8185" t="s">
        <v>57</v>
      </c>
      <c r="B8185">
        <v>8</v>
      </c>
      <c r="C8185">
        <f>-0.1/-0.2</f>
        <v>0.5</v>
      </c>
    </row>
    <row r="8186" spans="1:4" x14ac:dyDescent="0.2">
      <c r="A8186" t="s">
        <v>2495</v>
      </c>
      <c r="B8186" t="s">
        <v>2496</v>
      </c>
    </row>
    <row r="8187" spans="1:4" x14ac:dyDescent="0.2">
      <c r="A8187" t="s">
        <v>70</v>
      </c>
      <c r="B8187">
        <v>6.3</v>
      </c>
      <c r="C8187">
        <v>0.1</v>
      </c>
    </row>
    <row r="8188" spans="1:4" x14ac:dyDescent="0.2">
      <c r="A8188" t="s">
        <v>70</v>
      </c>
      <c r="B8188">
        <v>4.5999999999999996</v>
      </c>
      <c r="C8188" t="s">
        <v>1606</v>
      </c>
    </row>
    <row r="8189" spans="1:4" x14ac:dyDescent="0.2">
      <c r="A8189" t="s">
        <v>131</v>
      </c>
      <c r="B8189">
        <v>0.8</v>
      </c>
      <c r="C8189" t="s">
        <v>1606</v>
      </c>
    </row>
    <row r="8190" spans="1:4" x14ac:dyDescent="0.2">
      <c r="A8190" t="s">
        <v>120</v>
      </c>
      <c r="B8190" t="s">
        <v>1571</v>
      </c>
      <c r="C8190">
        <v>0.2</v>
      </c>
    </row>
    <row r="8191" spans="1:4" x14ac:dyDescent="0.2">
      <c r="A8191" t="s">
        <v>72</v>
      </c>
      <c r="B8191">
        <v>0.3</v>
      </c>
      <c r="C8191" t="s">
        <v>1693</v>
      </c>
    </row>
    <row r="8192" spans="1:4" x14ac:dyDescent="0.2">
      <c r="A8192" t="s">
        <v>110</v>
      </c>
    </row>
    <row r="8193" spans="1:6" x14ac:dyDescent="0.2">
      <c r="A8193" t="s">
        <v>169</v>
      </c>
    </row>
    <row r="8194" spans="1:6" x14ac:dyDescent="0.2">
      <c r="A8194" t="s">
        <v>1575</v>
      </c>
      <c r="B8194" t="s">
        <v>1576</v>
      </c>
      <c r="C8194" t="s">
        <v>1577</v>
      </c>
      <c r="D8194" t="s">
        <v>1578</v>
      </c>
    </row>
    <row r="8195" spans="1:6" x14ac:dyDescent="0.2">
      <c r="A8195" t="s">
        <v>882</v>
      </c>
      <c r="B8195" t="s">
        <v>1579</v>
      </c>
      <c r="C8195" t="s">
        <v>1580</v>
      </c>
    </row>
    <row r="8196" spans="1:6" x14ac:dyDescent="0.2">
      <c r="A8196" t="s">
        <v>114</v>
      </c>
      <c r="B8196" t="s">
        <v>1593</v>
      </c>
      <c r="C8196" t="s">
        <v>2497</v>
      </c>
      <c r="D8196">
        <v>9</v>
      </c>
      <c r="E8196" t="s">
        <v>1634</v>
      </c>
      <c r="F8196">
        <v>0.1</v>
      </c>
    </row>
    <row r="8197" spans="1:6" x14ac:dyDescent="0.2">
      <c r="A8197" t="s">
        <v>1595</v>
      </c>
      <c r="B8197" t="s">
        <v>1596</v>
      </c>
      <c r="C8197" t="s">
        <v>1597</v>
      </c>
    </row>
    <row r="8198" spans="1:6" x14ac:dyDescent="0.2">
      <c r="A8198" t="s">
        <v>1595</v>
      </c>
      <c r="B8198" t="s">
        <v>1598</v>
      </c>
      <c r="C8198" t="s">
        <v>1599</v>
      </c>
      <c r="D8198" t="s">
        <v>1597</v>
      </c>
    </row>
    <row r="8199" spans="1:6" x14ac:dyDescent="0.2">
      <c r="A8199" t="s">
        <v>50</v>
      </c>
      <c r="B8199">
        <v>9.15</v>
      </c>
      <c r="C8199">
        <v>0.1</v>
      </c>
    </row>
    <row r="8200" spans="1:6" x14ac:dyDescent="0.2">
      <c r="A8200" t="s">
        <v>50</v>
      </c>
      <c r="B8200">
        <v>7.8</v>
      </c>
      <c r="C8200">
        <v>-0.2</v>
      </c>
    </row>
    <row r="8201" spans="1:6" x14ac:dyDescent="0.2">
      <c r="A8201" t="s">
        <v>1605</v>
      </c>
      <c r="B8201">
        <v>1.5</v>
      </c>
      <c r="C8201">
        <v>-0.1</v>
      </c>
    </row>
    <row r="8202" spans="1:6" x14ac:dyDescent="0.2">
      <c r="A8202" t="s">
        <v>200</v>
      </c>
      <c r="B8202">
        <v>1.6</v>
      </c>
      <c r="C8202">
        <v>0.1</v>
      </c>
    </row>
    <row r="8203" spans="1:6" x14ac:dyDescent="0.2">
      <c r="A8203" t="s">
        <v>2498</v>
      </c>
      <c r="B8203">
        <v>-0.05</v>
      </c>
    </row>
    <row r="8204" spans="1:6" x14ac:dyDescent="0.2">
      <c r="A8204" t="s">
        <v>1719</v>
      </c>
      <c r="B8204" t="s">
        <v>1644</v>
      </c>
      <c r="C8204">
        <v>3</v>
      </c>
      <c r="D8204">
        <v>0.1</v>
      </c>
    </row>
    <row r="8205" spans="1:6" x14ac:dyDescent="0.2">
      <c r="A8205" t="s">
        <v>1719</v>
      </c>
      <c r="B8205" t="s">
        <v>1644</v>
      </c>
      <c r="C8205">
        <v>6</v>
      </c>
      <c r="D8205" t="s">
        <v>1693</v>
      </c>
    </row>
    <row r="8206" spans="1:6" x14ac:dyDescent="0.2">
      <c r="A8206" t="s">
        <v>57</v>
      </c>
      <c r="B8206">
        <v>41</v>
      </c>
      <c r="C8206">
        <f>-0.005/-0.05</f>
        <v>9.9999999999999992E-2</v>
      </c>
    </row>
    <row r="8207" spans="1:6" x14ac:dyDescent="0.2">
      <c r="A8207" t="s">
        <v>57</v>
      </c>
      <c r="B8207">
        <v>41</v>
      </c>
      <c r="C8207">
        <f>-0.025/-0.2</f>
        <v>0.125</v>
      </c>
    </row>
    <row r="8208" spans="1:6" x14ac:dyDescent="0.2">
      <c r="A8208" t="s">
        <v>598</v>
      </c>
      <c r="B8208" t="s">
        <v>1922</v>
      </c>
      <c r="C8208">
        <v>2.2999999999999998</v>
      </c>
    </row>
    <row r="8209" spans="1:5" x14ac:dyDescent="0.2">
      <c r="A8209" t="s">
        <v>209</v>
      </c>
    </row>
    <row r="8210" spans="1:5" x14ac:dyDescent="0.2">
      <c r="A8210" t="s">
        <v>209</v>
      </c>
      <c r="B8210">
        <v>0.1</v>
      </c>
      <c r="C8210" t="s">
        <v>1588</v>
      </c>
      <c r="D8210">
        <v>0.3</v>
      </c>
    </row>
    <row r="8211" spans="1:5" x14ac:dyDescent="0.2">
      <c r="A8211" t="s">
        <v>589</v>
      </c>
      <c r="B8211" t="s">
        <v>1571</v>
      </c>
      <c r="C8211">
        <v>0.3</v>
      </c>
    </row>
    <row r="8212" spans="1:5" x14ac:dyDescent="0.2">
      <c r="A8212" t="s">
        <v>52</v>
      </c>
      <c r="B8212">
        <v>0</v>
      </c>
      <c r="C8212">
        <v>0.01</v>
      </c>
      <c r="D8212" t="s">
        <v>1620</v>
      </c>
      <c r="E8212">
        <v>-0.04</v>
      </c>
    </row>
    <row r="8213" spans="1:5" x14ac:dyDescent="0.2">
      <c r="A8213" t="s">
        <v>110</v>
      </c>
    </row>
    <row r="8214" spans="1:5" x14ac:dyDescent="0.2">
      <c r="A8214" t="s">
        <v>169</v>
      </c>
    </row>
    <row r="8215" spans="1:5" x14ac:dyDescent="0.2">
      <c r="A8215" t="s">
        <v>1575</v>
      </c>
      <c r="B8215" t="s">
        <v>1576</v>
      </c>
      <c r="C8215" t="s">
        <v>1577</v>
      </c>
      <c r="D8215" t="s">
        <v>1578</v>
      </c>
    </row>
    <row r="8216" spans="1:5" x14ac:dyDescent="0.2">
      <c r="A8216" t="s">
        <v>882</v>
      </c>
      <c r="B8216" t="s">
        <v>1579</v>
      </c>
      <c r="C8216" t="s">
        <v>1580</v>
      </c>
    </row>
    <row r="8217" spans="1:5" x14ac:dyDescent="0.2">
      <c r="A8217" t="s">
        <v>52</v>
      </c>
      <c r="B8217">
        <v>34</v>
      </c>
      <c r="C8217" t="s">
        <v>1634</v>
      </c>
      <c r="D8217">
        <v>0.1</v>
      </c>
    </row>
    <row r="8218" spans="1:5" x14ac:dyDescent="0.2">
      <c r="A8218" t="s">
        <v>52</v>
      </c>
      <c r="B8218">
        <v>9.1</v>
      </c>
      <c r="C8218" t="s">
        <v>1634</v>
      </c>
      <c r="D8218">
        <v>0.1</v>
      </c>
    </row>
    <row r="8219" spans="1:5" x14ac:dyDescent="0.2">
      <c r="A8219" t="s">
        <v>52</v>
      </c>
      <c r="B8219">
        <v>8.3000000000000007</v>
      </c>
      <c r="C8219" t="s">
        <v>1634</v>
      </c>
      <c r="D8219">
        <v>0.1</v>
      </c>
    </row>
    <row r="8220" spans="1:5" x14ac:dyDescent="0.2">
      <c r="A8220" t="s">
        <v>52</v>
      </c>
      <c r="B8220">
        <v>7.8</v>
      </c>
      <c r="C8220">
        <v>-0.2</v>
      </c>
    </row>
    <row r="8221" spans="1:5" x14ac:dyDescent="0.2">
      <c r="A8221" t="s">
        <v>52</v>
      </c>
      <c r="B8221">
        <v>7.45</v>
      </c>
      <c r="C8221" t="s">
        <v>1634</v>
      </c>
      <c r="D8221">
        <v>0.2</v>
      </c>
    </row>
    <row r="8222" spans="1:5" x14ac:dyDescent="0.2">
      <c r="A8222" t="s">
        <v>52</v>
      </c>
      <c r="B8222">
        <v>5.2</v>
      </c>
      <c r="C8222">
        <v>0.3</v>
      </c>
    </row>
    <row r="8223" spans="1:5" x14ac:dyDescent="0.2">
      <c r="A8223" t="s">
        <v>52</v>
      </c>
      <c r="B8223">
        <v>3</v>
      </c>
      <c r="C8223" t="s">
        <v>1634</v>
      </c>
      <c r="D8223">
        <v>0.1</v>
      </c>
    </row>
    <row r="8224" spans="1:5" x14ac:dyDescent="0.2">
      <c r="A8224" t="s">
        <v>52</v>
      </c>
      <c r="B8224">
        <v>2.2999999999999998</v>
      </c>
      <c r="C8224" t="s">
        <v>1634</v>
      </c>
      <c r="D8224">
        <v>0.1</v>
      </c>
    </row>
    <row r="8225" spans="1:5" x14ac:dyDescent="0.2">
      <c r="A8225" t="s">
        <v>200</v>
      </c>
      <c r="B8225">
        <v>1.6</v>
      </c>
      <c r="C8225">
        <v>0.1</v>
      </c>
    </row>
    <row r="8226" spans="1:5" x14ac:dyDescent="0.2">
      <c r="A8226" t="s">
        <v>71</v>
      </c>
      <c r="B8226">
        <v>1.5</v>
      </c>
      <c r="C8226">
        <v>-0.1</v>
      </c>
    </row>
    <row r="8227" spans="1:5" x14ac:dyDescent="0.2">
      <c r="A8227" t="s">
        <v>57</v>
      </c>
      <c r="B8227">
        <v>41</v>
      </c>
      <c r="C8227" t="s">
        <v>2499</v>
      </c>
      <c r="D8227">
        <v>-0.05</v>
      </c>
    </row>
    <row r="8228" spans="1:5" x14ac:dyDescent="0.2">
      <c r="A8228" t="s">
        <v>70</v>
      </c>
      <c r="B8228">
        <v>25.9</v>
      </c>
      <c r="C8228">
        <v>-0.05</v>
      </c>
    </row>
    <row r="8229" spans="1:5" x14ac:dyDescent="0.2">
      <c r="A8229" t="s">
        <v>57</v>
      </c>
      <c r="B8229">
        <v>41</v>
      </c>
      <c r="C8229" t="s">
        <v>2500</v>
      </c>
      <c r="D8229">
        <v>-0.2</v>
      </c>
    </row>
    <row r="8230" spans="1:5" x14ac:dyDescent="0.2">
      <c r="A8230" t="s">
        <v>207</v>
      </c>
      <c r="B8230">
        <v>23.8</v>
      </c>
      <c r="C8230" t="s">
        <v>1634</v>
      </c>
      <c r="D8230">
        <v>0.2</v>
      </c>
    </row>
    <row r="8231" spans="1:5" x14ac:dyDescent="0.2">
      <c r="A8231" t="s">
        <v>2501</v>
      </c>
      <c r="B8231">
        <v>6</v>
      </c>
      <c r="C8231" t="s">
        <v>1634</v>
      </c>
      <c r="D8231">
        <v>0.15</v>
      </c>
    </row>
    <row r="8232" spans="1:5" x14ac:dyDescent="0.2">
      <c r="A8232" t="s">
        <v>2501</v>
      </c>
      <c r="B8232">
        <v>3</v>
      </c>
      <c r="C8232">
        <v>0.1</v>
      </c>
    </row>
    <row r="8233" spans="1:5" x14ac:dyDescent="0.2">
      <c r="A8233" t="s">
        <v>2501</v>
      </c>
      <c r="B8233">
        <v>2.2000000000000002</v>
      </c>
      <c r="C8233" t="s">
        <v>1634</v>
      </c>
      <c r="D8233">
        <v>0.1</v>
      </c>
    </row>
    <row r="8234" spans="1:5" x14ac:dyDescent="0.2">
      <c r="A8234" t="s">
        <v>2501</v>
      </c>
      <c r="B8234">
        <v>1.6</v>
      </c>
      <c r="C8234" t="s">
        <v>1634</v>
      </c>
      <c r="D8234">
        <v>0.1</v>
      </c>
    </row>
    <row r="8235" spans="1:5" x14ac:dyDescent="0.2">
      <c r="A8235" t="s">
        <v>52</v>
      </c>
      <c r="B8235">
        <v>0</v>
      </c>
      <c r="C8235">
        <v>0.01</v>
      </c>
      <c r="D8235" t="s">
        <v>1620</v>
      </c>
      <c r="E8235">
        <v>-0.04</v>
      </c>
    </row>
    <row r="8236" spans="1:5" x14ac:dyDescent="0.2">
      <c r="A8236" t="s">
        <v>70</v>
      </c>
      <c r="B8236">
        <v>3.5</v>
      </c>
      <c r="C8236">
        <v>0.1</v>
      </c>
    </row>
    <row r="8237" spans="1:5" x14ac:dyDescent="0.2">
      <c r="A8237" t="s">
        <v>209</v>
      </c>
      <c r="B8237" t="s">
        <v>2502</v>
      </c>
    </row>
    <row r="8238" spans="1:5" x14ac:dyDescent="0.2">
      <c r="A8238" t="s">
        <v>589</v>
      </c>
    </row>
    <row r="8239" spans="1:5" x14ac:dyDescent="0.2">
      <c r="A8239" t="s">
        <v>177</v>
      </c>
      <c r="B8239">
        <v>1</v>
      </c>
      <c r="C8239" t="s">
        <v>1634</v>
      </c>
      <c r="D8239">
        <v>0.1</v>
      </c>
    </row>
    <row r="8240" spans="1:5" x14ac:dyDescent="0.2">
      <c r="A8240" t="s">
        <v>197</v>
      </c>
      <c r="B8240" t="s">
        <v>1571</v>
      </c>
      <c r="C8240">
        <v>0.2</v>
      </c>
    </row>
    <row r="8241" spans="1:5" x14ac:dyDescent="0.2">
      <c r="A8241" t="s">
        <v>197</v>
      </c>
      <c r="B8241" t="s">
        <v>2503</v>
      </c>
      <c r="C8241" t="s">
        <v>2504</v>
      </c>
      <c r="D8241" t="s">
        <v>1571</v>
      </c>
      <c r="E8241">
        <v>0.2</v>
      </c>
    </row>
    <row r="8242" spans="1:5" x14ac:dyDescent="0.2">
      <c r="A8242" t="s">
        <v>110</v>
      </c>
    </row>
    <row r="8243" spans="1:5" x14ac:dyDescent="0.2">
      <c r="A8243" t="s">
        <v>169</v>
      </c>
    </row>
    <row r="8244" spans="1:5" x14ac:dyDescent="0.2">
      <c r="A8244" t="s">
        <v>1575</v>
      </c>
      <c r="B8244" t="s">
        <v>1576</v>
      </c>
      <c r="C8244" t="s">
        <v>1577</v>
      </c>
      <c r="D8244" t="s">
        <v>1578</v>
      </c>
    </row>
    <row r="8245" spans="1:5" x14ac:dyDescent="0.2">
      <c r="A8245" t="s">
        <v>882</v>
      </c>
      <c r="B8245" t="s">
        <v>1579</v>
      </c>
      <c r="C8245" t="s">
        <v>1580</v>
      </c>
    </row>
    <row r="8246" spans="1:5" x14ac:dyDescent="0.2">
      <c r="A8246" t="s">
        <v>1595</v>
      </c>
      <c r="B8246" t="s">
        <v>1596</v>
      </c>
      <c r="C8246" t="s">
        <v>1597</v>
      </c>
    </row>
    <row r="8247" spans="1:5" x14ac:dyDescent="0.2">
      <c r="A8247" t="s">
        <v>1595</v>
      </c>
      <c r="B8247" t="s">
        <v>1598</v>
      </c>
      <c r="C8247" t="s">
        <v>1599</v>
      </c>
      <c r="D8247" t="s">
        <v>1597</v>
      </c>
    </row>
    <row r="8248" spans="1:5" x14ac:dyDescent="0.2">
      <c r="A8248" t="s">
        <v>52</v>
      </c>
      <c r="B8248">
        <v>34</v>
      </c>
      <c r="C8248" t="s">
        <v>1634</v>
      </c>
      <c r="D8248">
        <v>0.1</v>
      </c>
    </row>
    <row r="8249" spans="1:5" x14ac:dyDescent="0.2">
      <c r="A8249" t="s">
        <v>52</v>
      </c>
      <c r="B8249">
        <v>9.1</v>
      </c>
      <c r="C8249" t="s">
        <v>1634</v>
      </c>
      <c r="D8249">
        <v>0.1</v>
      </c>
    </row>
    <row r="8250" spans="1:5" x14ac:dyDescent="0.2">
      <c r="A8250" t="s">
        <v>52</v>
      </c>
      <c r="B8250">
        <v>8.3000000000000007</v>
      </c>
      <c r="C8250" t="s">
        <v>1634</v>
      </c>
      <c r="D8250">
        <v>0.1</v>
      </c>
    </row>
    <row r="8251" spans="1:5" x14ac:dyDescent="0.2">
      <c r="A8251" t="s">
        <v>52</v>
      </c>
      <c r="B8251">
        <v>7.8</v>
      </c>
      <c r="C8251">
        <v>-0.2</v>
      </c>
    </row>
    <row r="8252" spans="1:5" x14ac:dyDescent="0.2">
      <c r="A8252" t="s">
        <v>52</v>
      </c>
      <c r="B8252">
        <v>7.45</v>
      </c>
      <c r="C8252" t="s">
        <v>1634</v>
      </c>
      <c r="D8252">
        <v>0.2</v>
      </c>
    </row>
    <row r="8253" spans="1:5" x14ac:dyDescent="0.2">
      <c r="A8253" t="s">
        <v>52</v>
      </c>
      <c r="B8253">
        <v>5.2</v>
      </c>
      <c r="C8253">
        <v>0.3</v>
      </c>
    </row>
    <row r="8254" spans="1:5" x14ac:dyDescent="0.2">
      <c r="A8254" t="s">
        <v>52</v>
      </c>
      <c r="B8254">
        <v>3</v>
      </c>
      <c r="C8254" t="s">
        <v>1634</v>
      </c>
      <c r="D8254">
        <v>0.1</v>
      </c>
    </row>
    <row r="8255" spans="1:5" x14ac:dyDescent="0.2">
      <c r="A8255" t="s">
        <v>52</v>
      </c>
      <c r="B8255">
        <v>2.2999999999999998</v>
      </c>
      <c r="C8255" t="s">
        <v>1634</v>
      </c>
      <c r="D8255">
        <v>0.1</v>
      </c>
    </row>
    <row r="8256" spans="1:5" x14ac:dyDescent="0.2">
      <c r="A8256" t="s">
        <v>200</v>
      </c>
      <c r="B8256">
        <v>1.6</v>
      </c>
      <c r="C8256">
        <v>0.1</v>
      </c>
    </row>
    <row r="8257" spans="1:5" x14ac:dyDescent="0.2">
      <c r="A8257" t="s">
        <v>71</v>
      </c>
      <c r="B8257">
        <v>1.5</v>
      </c>
      <c r="C8257">
        <v>-0.1</v>
      </c>
    </row>
    <row r="8258" spans="1:5" x14ac:dyDescent="0.2">
      <c r="A8258" t="s">
        <v>57</v>
      </c>
      <c r="B8258">
        <v>41</v>
      </c>
      <c r="C8258" t="s">
        <v>2499</v>
      </c>
      <c r="D8258">
        <v>-0.05</v>
      </c>
    </row>
    <row r="8259" spans="1:5" x14ac:dyDescent="0.2">
      <c r="A8259" t="s">
        <v>70</v>
      </c>
      <c r="B8259">
        <v>25.9</v>
      </c>
      <c r="C8259">
        <v>-0.05</v>
      </c>
    </row>
    <row r="8260" spans="1:5" x14ac:dyDescent="0.2">
      <c r="A8260" t="s">
        <v>57</v>
      </c>
      <c r="B8260">
        <v>41</v>
      </c>
      <c r="C8260" t="s">
        <v>2500</v>
      </c>
      <c r="D8260">
        <v>-0.2</v>
      </c>
    </row>
    <row r="8261" spans="1:5" x14ac:dyDescent="0.2">
      <c r="A8261" t="s">
        <v>207</v>
      </c>
      <c r="B8261">
        <v>23.8</v>
      </c>
      <c r="C8261" t="s">
        <v>1634</v>
      </c>
      <c r="D8261">
        <v>0.2</v>
      </c>
    </row>
    <row r="8262" spans="1:5" x14ac:dyDescent="0.2">
      <c r="A8262" t="s">
        <v>2501</v>
      </c>
      <c r="B8262">
        <v>6</v>
      </c>
      <c r="C8262" t="s">
        <v>1634</v>
      </c>
      <c r="D8262">
        <v>0.15</v>
      </c>
    </row>
    <row r="8263" spans="1:5" x14ac:dyDescent="0.2">
      <c r="A8263" t="s">
        <v>2501</v>
      </c>
      <c r="B8263">
        <v>3</v>
      </c>
      <c r="C8263">
        <v>0.1</v>
      </c>
    </row>
    <row r="8264" spans="1:5" x14ac:dyDescent="0.2">
      <c r="A8264" t="s">
        <v>2501</v>
      </c>
      <c r="B8264">
        <v>2.2000000000000002</v>
      </c>
      <c r="C8264" t="s">
        <v>1634</v>
      </c>
      <c r="D8264">
        <v>0.1</v>
      </c>
    </row>
    <row r="8265" spans="1:5" x14ac:dyDescent="0.2">
      <c r="A8265" t="s">
        <v>2501</v>
      </c>
      <c r="B8265">
        <v>1.6</v>
      </c>
      <c r="C8265" t="s">
        <v>1634</v>
      </c>
      <c r="D8265">
        <v>0.1</v>
      </c>
    </row>
    <row r="8266" spans="1:5" x14ac:dyDescent="0.2">
      <c r="A8266" t="s">
        <v>52</v>
      </c>
      <c r="B8266">
        <v>0</v>
      </c>
      <c r="C8266">
        <v>0.01</v>
      </c>
      <c r="D8266" t="s">
        <v>1620</v>
      </c>
      <c r="E8266">
        <v>-0.04</v>
      </c>
    </row>
    <row r="8267" spans="1:5" x14ac:dyDescent="0.2">
      <c r="A8267" t="s">
        <v>70</v>
      </c>
      <c r="B8267">
        <v>3.5</v>
      </c>
      <c r="C8267">
        <v>0.1</v>
      </c>
    </row>
    <row r="8268" spans="1:5" x14ac:dyDescent="0.2">
      <c r="A8268" t="s">
        <v>209</v>
      </c>
      <c r="B8268" t="s">
        <v>2502</v>
      </c>
    </row>
    <row r="8269" spans="1:5" x14ac:dyDescent="0.2">
      <c r="A8269" t="s">
        <v>589</v>
      </c>
    </row>
    <row r="8270" spans="1:5" x14ac:dyDescent="0.2">
      <c r="A8270" t="s">
        <v>177</v>
      </c>
      <c r="B8270">
        <v>1</v>
      </c>
      <c r="C8270" t="s">
        <v>1634</v>
      </c>
      <c r="D8270">
        <v>0.1</v>
      </c>
    </row>
    <row r="8271" spans="1:5" x14ac:dyDescent="0.2">
      <c r="A8271" t="s">
        <v>197</v>
      </c>
      <c r="B8271" t="s">
        <v>1571</v>
      </c>
      <c r="C8271">
        <v>0.2</v>
      </c>
    </row>
    <row r="8272" spans="1:5" x14ac:dyDescent="0.2">
      <c r="A8272" t="s">
        <v>197</v>
      </c>
      <c r="B8272" t="s">
        <v>2503</v>
      </c>
      <c r="C8272" t="s">
        <v>2504</v>
      </c>
      <c r="D8272" t="s">
        <v>1571</v>
      </c>
      <c r="E8272">
        <v>0.2</v>
      </c>
    </row>
    <row r="8273" spans="1:4" x14ac:dyDescent="0.2">
      <c r="A8273" t="s">
        <v>110</v>
      </c>
    </row>
    <row r="8274" spans="1:4" x14ac:dyDescent="0.2">
      <c r="A8274" t="s">
        <v>169</v>
      </c>
    </row>
    <row r="8275" spans="1:4" x14ac:dyDescent="0.2">
      <c r="A8275" t="s">
        <v>1575</v>
      </c>
      <c r="B8275" t="s">
        <v>1576</v>
      </c>
      <c r="C8275" t="s">
        <v>1577</v>
      </c>
      <c r="D8275" t="s">
        <v>1578</v>
      </c>
    </row>
    <row r="8276" spans="1:4" x14ac:dyDescent="0.2">
      <c r="A8276" t="s">
        <v>882</v>
      </c>
      <c r="B8276" t="s">
        <v>1579</v>
      </c>
      <c r="C8276" t="s">
        <v>1580</v>
      </c>
    </row>
    <row r="8277" spans="1:4" x14ac:dyDescent="0.2">
      <c r="A8277" t="s">
        <v>1595</v>
      </c>
      <c r="B8277" t="s">
        <v>1596</v>
      </c>
      <c r="C8277" t="s">
        <v>1597</v>
      </c>
    </row>
    <row r="8278" spans="1:4" x14ac:dyDescent="0.2">
      <c r="A8278" t="s">
        <v>1595</v>
      </c>
      <c r="B8278" t="s">
        <v>1598</v>
      </c>
      <c r="C8278" t="s">
        <v>1599</v>
      </c>
      <c r="D8278" t="s">
        <v>1597</v>
      </c>
    </row>
    <row r="8279" spans="1:4" x14ac:dyDescent="0.2">
      <c r="A8279" t="s">
        <v>79</v>
      </c>
      <c r="B8279" t="s">
        <v>2505</v>
      </c>
    </row>
    <row r="8280" spans="1:4" x14ac:dyDescent="0.2">
      <c r="A8280" t="s">
        <v>1954</v>
      </c>
      <c r="B8280">
        <v>3</v>
      </c>
      <c r="C8280">
        <f>-0.002/-0.012</f>
        <v>0.16666666666666666</v>
      </c>
    </row>
    <row r="8281" spans="1:4" x14ac:dyDescent="0.2">
      <c r="A8281" t="s">
        <v>1954</v>
      </c>
      <c r="B8281">
        <v>8.1</v>
      </c>
      <c r="C8281">
        <v>0.15</v>
      </c>
    </row>
    <row r="8282" spans="1:4" x14ac:dyDescent="0.2">
      <c r="A8282" t="s">
        <v>1954</v>
      </c>
      <c r="B8282">
        <v>4</v>
      </c>
      <c r="C8282" t="s">
        <v>1585</v>
      </c>
    </row>
    <row r="8283" spans="1:4" x14ac:dyDescent="0.2">
      <c r="A8283" t="s">
        <v>120</v>
      </c>
      <c r="B8283">
        <v>0.15</v>
      </c>
      <c r="C8283" t="s">
        <v>1593</v>
      </c>
      <c r="D8283" t="s">
        <v>1659</v>
      </c>
    </row>
    <row r="8284" spans="1:4" x14ac:dyDescent="0.2">
      <c r="A8284" t="s">
        <v>120</v>
      </c>
      <c r="B8284" t="s">
        <v>1724</v>
      </c>
      <c r="C8284" t="s">
        <v>1571</v>
      </c>
      <c r="D8284">
        <v>0.1</v>
      </c>
    </row>
    <row r="8285" spans="1:4" x14ac:dyDescent="0.2">
      <c r="A8285" t="s">
        <v>169</v>
      </c>
    </row>
    <row r="8286" spans="1:4" x14ac:dyDescent="0.2">
      <c r="A8286" t="s">
        <v>110</v>
      </c>
    </row>
    <row r="8287" spans="1:4" x14ac:dyDescent="0.2">
      <c r="A8287" t="s">
        <v>52</v>
      </c>
      <c r="B8287" t="s">
        <v>2506</v>
      </c>
      <c r="C8287" t="s">
        <v>1634</v>
      </c>
      <c r="D8287" t="s">
        <v>2113</v>
      </c>
    </row>
    <row r="8288" spans="1:4" x14ac:dyDescent="0.2">
      <c r="A8288" t="s">
        <v>52</v>
      </c>
      <c r="B8288">
        <v>44</v>
      </c>
      <c r="C8288" t="s">
        <v>1634</v>
      </c>
      <c r="D8288" t="s">
        <v>2206</v>
      </c>
    </row>
    <row r="8289" spans="1:4" x14ac:dyDescent="0.2">
      <c r="A8289" t="s">
        <v>52</v>
      </c>
      <c r="B8289" t="s">
        <v>2507</v>
      </c>
      <c r="C8289" t="s">
        <v>2508</v>
      </c>
    </row>
    <row r="8290" spans="1:4" x14ac:dyDescent="0.2">
      <c r="A8290" t="s">
        <v>52</v>
      </c>
      <c r="B8290" s="11">
        <v>43891</v>
      </c>
      <c r="C8290" t="s">
        <v>1639</v>
      </c>
      <c r="D8290" t="s">
        <v>2509</v>
      </c>
    </row>
    <row r="8291" spans="1:4" x14ac:dyDescent="0.2">
      <c r="A8291" t="s">
        <v>687</v>
      </c>
      <c r="B8291" t="s">
        <v>2113</v>
      </c>
      <c r="C8291" t="s">
        <v>1593</v>
      </c>
      <c r="D8291" t="s">
        <v>1594</v>
      </c>
    </row>
    <row r="8292" spans="1:4" x14ac:dyDescent="0.2">
      <c r="A8292" t="s">
        <v>197</v>
      </c>
      <c r="B8292" t="s">
        <v>2510</v>
      </c>
      <c r="C8292" t="s">
        <v>1593</v>
      </c>
      <c r="D8292" t="s">
        <v>1659</v>
      </c>
    </row>
    <row r="8293" spans="1:4" x14ac:dyDescent="0.2">
      <c r="A8293" t="s">
        <v>1078</v>
      </c>
      <c r="B8293" s="10">
        <v>45417</v>
      </c>
      <c r="C8293" t="s">
        <v>1639</v>
      </c>
      <c r="D8293" t="s">
        <v>1920</v>
      </c>
    </row>
    <row r="8294" spans="1:4" x14ac:dyDescent="0.2">
      <c r="A8294" t="s">
        <v>52</v>
      </c>
      <c r="B8294" t="s">
        <v>2511</v>
      </c>
      <c r="C8294" t="s">
        <v>1634</v>
      </c>
      <c r="D8294" t="s">
        <v>1920</v>
      </c>
    </row>
    <row r="8295" spans="1:4" x14ac:dyDescent="0.2">
      <c r="A8295" t="s">
        <v>118</v>
      </c>
      <c r="B8295" t="s">
        <v>1655</v>
      </c>
      <c r="C8295">
        <v>25</v>
      </c>
    </row>
    <row r="8296" spans="1:4" x14ac:dyDescent="0.2">
      <c r="A8296" t="s">
        <v>1595</v>
      </c>
      <c r="B8296" t="s">
        <v>1596</v>
      </c>
      <c r="C8296" t="s">
        <v>1597</v>
      </c>
    </row>
    <row r="8297" spans="1:4" x14ac:dyDescent="0.2">
      <c r="A8297" t="s">
        <v>1595</v>
      </c>
      <c r="B8297" t="s">
        <v>1598</v>
      </c>
      <c r="C8297" t="s">
        <v>1599</v>
      </c>
      <c r="D8297" t="s">
        <v>1597</v>
      </c>
    </row>
    <row r="8298" spans="1:4" x14ac:dyDescent="0.2">
      <c r="A8298" t="s">
        <v>882</v>
      </c>
      <c r="B8298" t="s">
        <v>1579</v>
      </c>
      <c r="C8298" t="s">
        <v>1580</v>
      </c>
    </row>
    <row r="8299" spans="1:4" x14ac:dyDescent="0.2">
      <c r="A8299" t="s">
        <v>1575</v>
      </c>
      <c r="B8299" t="s">
        <v>1576</v>
      </c>
      <c r="C8299" t="s">
        <v>1577</v>
      </c>
      <c r="D8299" t="s">
        <v>1578</v>
      </c>
    </row>
    <row r="8300" spans="1:4" x14ac:dyDescent="0.2">
      <c r="A8300" t="s">
        <v>114</v>
      </c>
      <c r="B8300">
        <v>15.1</v>
      </c>
      <c r="C8300">
        <v>-0.1</v>
      </c>
    </row>
    <row r="8301" spans="1:4" x14ac:dyDescent="0.2">
      <c r="A8301" t="s">
        <v>70</v>
      </c>
      <c r="B8301">
        <v>32</v>
      </c>
      <c r="C8301">
        <v>0.02</v>
      </c>
    </row>
    <row r="8302" spans="1:4" x14ac:dyDescent="0.2">
      <c r="A8302" t="s">
        <v>207</v>
      </c>
      <c r="B8302">
        <v>56</v>
      </c>
      <c r="C8302" t="s">
        <v>1732</v>
      </c>
    </row>
    <row r="8303" spans="1:4" x14ac:dyDescent="0.2">
      <c r="A8303" t="s">
        <v>52</v>
      </c>
      <c r="B8303">
        <v>4.8</v>
      </c>
      <c r="C8303">
        <v>-0.2</v>
      </c>
    </row>
    <row r="8304" spans="1:4" x14ac:dyDescent="0.2">
      <c r="A8304" t="s">
        <v>114</v>
      </c>
      <c r="B8304">
        <v>20</v>
      </c>
      <c r="C8304">
        <v>-0.2</v>
      </c>
    </row>
    <row r="8305" spans="1:4" x14ac:dyDescent="0.2">
      <c r="A8305" t="s">
        <v>52</v>
      </c>
      <c r="B8305">
        <v>5.0999999999999996</v>
      </c>
      <c r="C8305" t="s">
        <v>1601</v>
      </c>
    </row>
    <row r="8306" spans="1:4" x14ac:dyDescent="0.2">
      <c r="A8306" t="s">
        <v>52</v>
      </c>
      <c r="B8306">
        <v>4.5999999999999996</v>
      </c>
      <c r="C8306" t="s">
        <v>1585</v>
      </c>
    </row>
    <row r="8307" spans="1:4" x14ac:dyDescent="0.2">
      <c r="A8307" t="s">
        <v>57</v>
      </c>
      <c r="B8307">
        <v>18.5</v>
      </c>
      <c r="C8307" t="s">
        <v>1585</v>
      </c>
    </row>
    <row r="8308" spans="1:4" x14ac:dyDescent="0.2">
      <c r="A8308" t="s">
        <v>2138</v>
      </c>
      <c r="B8308">
        <f>0.026/0.015</f>
        <v>1.7333333333333334</v>
      </c>
    </row>
    <row r="8309" spans="1:4" x14ac:dyDescent="0.2">
      <c r="A8309" t="s">
        <v>882</v>
      </c>
      <c r="B8309" t="s">
        <v>1579</v>
      </c>
      <c r="C8309" t="s">
        <v>1580</v>
      </c>
    </row>
    <row r="8310" spans="1:4" x14ac:dyDescent="0.2">
      <c r="A8310" t="s">
        <v>1575</v>
      </c>
      <c r="B8310" t="s">
        <v>1576</v>
      </c>
      <c r="C8310" t="s">
        <v>1577</v>
      </c>
      <c r="D8310" t="s">
        <v>1578</v>
      </c>
    </row>
    <row r="8311" spans="1:4" x14ac:dyDescent="0.2">
      <c r="A8311" t="s">
        <v>1581</v>
      </c>
      <c r="B8311" t="s">
        <v>1576</v>
      </c>
      <c r="C8311" t="s">
        <v>1577</v>
      </c>
      <c r="D8311" t="s">
        <v>1582</v>
      </c>
    </row>
    <row r="8312" spans="1:4" x14ac:dyDescent="0.2">
      <c r="A8312" t="s">
        <v>114</v>
      </c>
      <c r="B8312">
        <v>6.4</v>
      </c>
      <c r="C8312" t="s">
        <v>2360</v>
      </c>
    </row>
    <row r="8313" spans="1:4" x14ac:dyDescent="0.2">
      <c r="A8313" t="s">
        <v>52</v>
      </c>
      <c r="B8313">
        <v>4.74</v>
      </c>
      <c r="C8313">
        <v>0.1</v>
      </c>
    </row>
    <row r="8314" spans="1:4" x14ac:dyDescent="0.2">
      <c r="A8314" t="s">
        <v>71</v>
      </c>
      <c r="B8314">
        <v>0.4</v>
      </c>
      <c r="C8314" t="s">
        <v>1583</v>
      </c>
    </row>
    <row r="8315" spans="1:4" x14ac:dyDescent="0.2">
      <c r="A8315" t="s">
        <v>177</v>
      </c>
      <c r="B8315">
        <v>0.2</v>
      </c>
      <c r="C8315" t="s">
        <v>1584</v>
      </c>
    </row>
    <row r="8316" spans="1:4" x14ac:dyDescent="0.2">
      <c r="A8316" t="s">
        <v>70</v>
      </c>
      <c r="B8316">
        <v>5.968</v>
      </c>
      <c r="C8316" t="s">
        <v>1811</v>
      </c>
    </row>
    <row r="8317" spans="1:4" x14ac:dyDescent="0.2">
      <c r="A8317" t="s">
        <v>50</v>
      </c>
      <c r="B8317" t="s">
        <v>2166</v>
      </c>
    </row>
    <row r="8318" spans="1:4" x14ac:dyDescent="0.2">
      <c r="A8318" t="s">
        <v>173</v>
      </c>
      <c r="B8318" t="s">
        <v>1984</v>
      </c>
    </row>
    <row r="8319" spans="1:4" x14ac:dyDescent="0.2">
      <c r="A8319" t="s">
        <v>173</v>
      </c>
      <c r="B8319" t="s">
        <v>1985</v>
      </c>
    </row>
    <row r="8320" spans="1:4" x14ac:dyDescent="0.2">
      <c r="A8320" t="s">
        <v>173</v>
      </c>
      <c r="B8320" t="s">
        <v>1986</v>
      </c>
    </row>
    <row r="8321" spans="1:5" x14ac:dyDescent="0.2">
      <c r="A8321" t="s">
        <v>173</v>
      </c>
      <c r="B8321" t="s">
        <v>1987</v>
      </c>
    </row>
    <row r="8322" spans="1:5" x14ac:dyDescent="0.2">
      <c r="A8322" t="s">
        <v>287</v>
      </c>
    </row>
    <row r="8323" spans="1:5" x14ac:dyDescent="0.2">
      <c r="A8323" t="s">
        <v>173</v>
      </c>
      <c r="B8323" t="s">
        <v>2167</v>
      </c>
    </row>
    <row r="8324" spans="1:5" x14ac:dyDescent="0.2">
      <c r="A8324" t="s">
        <v>70</v>
      </c>
      <c r="B8324" t="s">
        <v>2042</v>
      </c>
    </row>
    <row r="8325" spans="1:5" x14ac:dyDescent="0.2">
      <c r="A8325" t="s">
        <v>70</v>
      </c>
      <c r="B8325" t="s">
        <v>2048</v>
      </c>
    </row>
    <row r="8326" spans="1:5" x14ac:dyDescent="0.2">
      <c r="A8326" t="s">
        <v>70</v>
      </c>
      <c r="B8326" t="s">
        <v>2110</v>
      </c>
    </row>
    <row r="8327" spans="1:5" x14ac:dyDescent="0.2">
      <c r="A8327" t="s">
        <v>70</v>
      </c>
      <c r="B8327" t="s">
        <v>2168</v>
      </c>
    </row>
    <row r="8328" spans="1:5" x14ac:dyDescent="0.2">
      <c r="A8328" t="s">
        <v>283</v>
      </c>
    </row>
    <row r="8329" spans="1:5" x14ac:dyDescent="0.2">
      <c r="A8329" t="s">
        <v>176</v>
      </c>
      <c r="B8329" t="s">
        <v>2023</v>
      </c>
    </row>
    <row r="8330" spans="1:5" x14ac:dyDescent="0.2">
      <c r="A8330" t="s">
        <v>176</v>
      </c>
      <c r="B8330" t="s">
        <v>2169</v>
      </c>
    </row>
    <row r="8331" spans="1:5" x14ac:dyDescent="0.2">
      <c r="A8331" t="s">
        <v>176</v>
      </c>
      <c r="B8331">
        <v>30</v>
      </c>
      <c r="C8331">
        <v>-0.05</v>
      </c>
      <c r="D8331" t="s">
        <v>2170</v>
      </c>
    </row>
    <row r="8332" spans="1:5" x14ac:dyDescent="0.2">
      <c r="A8332" t="s">
        <v>118</v>
      </c>
      <c r="B8332" t="s">
        <v>1655</v>
      </c>
      <c r="C8332">
        <v>10</v>
      </c>
      <c r="D8332" t="s">
        <v>1620</v>
      </c>
      <c r="E8332">
        <v>25</v>
      </c>
    </row>
    <row r="8333" spans="1:5" x14ac:dyDescent="0.2">
      <c r="A8333" t="s">
        <v>120</v>
      </c>
      <c r="B8333">
        <v>0.15</v>
      </c>
      <c r="C8333" t="s">
        <v>1593</v>
      </c>
      <c r="D8333" t="s">
        <v>1594</v>
      </c>
    </row>
    <row r="8334" spans="1:5" x14ac:dyDescent="0.2">
      <c r="A8334" t="s">
        <v>114</v>
      </c>
      <c r="B8334">
        <v>48.5</v>
      </c>
      <c r="C8334">
        <v>-0.2</v>
      </c>
    </row>
    <row r="8335" spans="1:5" x14ac:dyDescent="0.2">
      <c r="A8335" t="s">
        <v>1605</v>
      </c>
      <c r="B8335">
        <v>2.67</v>
      </c>
      <c r="C8335" t="s">
        <v>1585</v>
      </c>
    </row>
    <row r="8336" spans="1:5" x14ac:dyDescent="0.2">
      <c r="A8336" t="s">
        <v>140</v>
      </c>
      <c r="B8336">
        <v>15.7</v>
      </c>
      <c r="C8336">
        <f>0.08/-0.05</f>
        <v>-1.5999999999999999</v>
      </c>
    </row>
    <row r="8337" spans="1:5" x14ac:dyDescent="0.2">
      <c r="A8337" t="s">
        <v>59</v>
      </c>
      <c r="B8337" t="s">
        <v>2165</v>
      </c>
      <c r="C8337">
        <v>0.03</v>
      </c>
    </row>
    <row r="8338" spans="1:5" x14ac:dyDescent="0.2">
      <c r="A8338" t="s">
        <v>55</v>
      </c>
      <c r="B8338">
        <v>13.5</v>
      </c>
      <c r="C8338">
        <v>0.5</v>
      </c>
    </row>
    <row r="8339" spans="1:5" x14ac:dyDescent="0.2">
      <c r="A8339" t="s">
        <v>52</v>
      </c>
      <c r="B8339">
        <v>35.9</v>
      </c>
      <c r="C8339" t="s">
        <v>1584</v>
      </c>
    </row>
    <row r="8340" spans="1:5" x14ac:dyDescent="0.2">
      <c r="A8340" t="s">
        <v>52</v>
      </c>
      <c r="B8340">
        <v>8</v>
      </c>
      <c r="C8340" t="s">
        <v>1584</v>
      </c>
    </row>
    <row r="8341" spans="1:5" x14ac:dyDescent="0.2">
      <c r="A8341" t="s">
        <v>52</v>
      </c>
      <c r="B8341">
        <v>29.5</v>
      </c>
      <c r="C8341" t="s">
        <v>1583</v>
      </c>
    </row>
    <row r="8342" spans="1:5" x14ac:dyDescent="0.2">
      <c r="A8342" t="s">
        <v>52</v>
      </c>
      <c r="B8342">
        <v>27.8</v>
      </c>
      <c r="C8342" t="s">
        <v>1583</v>
      </c>
    </row>
    <row r="8343" spans="1:5" x14ac:dyDescent="0.2">
      <c r="A8343" t="s">
        <v>200</v>
      </c>
      <c r="B8343">
        <v>0.83</v>
      </c>
      <c r="C8343">
        <v>0.06</v>
      </c>
    </row>
    <row r="8344" spans="1:5" x14ac:dyDescent="0.2">
      <c r="A8344" t="s">
        <v>57</v>
      </c>
      <c r="B8344">
        <v>18.8</v>
      </c>
      <c r="C8344">
        <f>0.015/-0.06</f>
        <v>-0.25</v>
      </c>
    </row>
    <row r="8345" spans="1:5" x14ac:dyDescent="0.2">
      <c r="A8345" t="s">
        <v>596</v>
      </c>
    </row>
    <row r="8346" spans="1:5" x14ac:dyDescent="0.2">
      <c r="A8346" t="s">
        <v>197</v>
      </c>
      <c r="B8346" t="s">
        <v>1571</v>
      </c>
      <c r="C8346">
        <v>0.25</v>
      </c>
    </row>
    <row r="8347" spans="1:5" x14ac:dyDescent="0.2">
      <c r="A8347" t="s">
        <v>120</v>
      </c>
      <c r="B8347" t="s">
        <v>1571</v>
      </c>
      <c r="C8347">
        <v>0.02</v>
      </c>
      <c r="D8347" t="s">
        <v>1593</v>
      </c>
      <c r="E8347" t="s">
        <v>1594</v>
      </c>
    </row>
    <row r="8348" spans="1:5" x14ac:dyDescent="0.2">
      <c r="A8348" t="s">
        <v>1575</v>
      </c>
      <c r="B8348" t="s">
        <v>1576</v>
      </c>
      <c r="C8348" t="s">
        <v>1577</v>
      </c>
      <c r="D8348" t="s">
        <v>1578</v>
      </c>
    </row>
    <row r="8349" spans="1:5" x14ac:dyDescent="0.2">
      <c r="A8349" t="s">
        <v>1581</v>
      </c>
      <c r="B8349" t="s">
        <v>1576</v>
      </c>
      <c r="C8349" t="s">
        <v>1577</v>
      </c>
      <c r="D8349" t="s">
        <v>1582</v>
      </c>
    </row>
    <row r="8350" spans="1:5" x14ac:dyDescent="0.2">
      <c r="A8350" t="s">
        <v>882</v>
      </c>
      <c r="B8350" t="s">
        <v>1579</v>
      </c>
      <c r="C8350" t="s">
        <v>1580</v>
      </c>
    </row>
    <row r="8351" spans="1:5" x14ac:dyDescent="0.2">
      <c r="A8351" t="s">
        <v>110</v>
      </c>
      <c r="B8351" t="s">
        <v>1724</v>
      </c>
    </row>
    <row r="8352" spans="1:5" x14ac:dyDescent="0.2">
      <c r="A8352" t="s">
        <v>57</v>
      </c>
      <c r="B8352">
        <v>18.8</v>
      </c>
      <c r="C8352">
        <f>0.015/-0.06</f>
        <v>-0.25</v>
      </c>
    </row>
    <row r="8353" spans="1:4" x14ac:dyDescent="0.2">
      <c r="A8353" t="s">
        <v>57</v>
      </c>
      <c r="B8353" t="s">
        <v>1861</v>
      </c>
    </row>
    <row r="8354" spans="1:4" x14ac:dyDescent="0.2">
      <c r="A8354" t="s">
        <v>120</v>
      </c>
      <c r="B8354" t="s">
        <v>1571</v>
      </c>
      <c r="C8354">
        <v>0.03</v>
      </c>
      <c r="D8354" t="s">
        <v>1594</v>
      </c>
    </row>
    <row r="8355" spans="1:4" x14ac:dyDescent="0.2">
      <c r="A8355" t="s">
        <v>2386</v>
      </c>
      <c r="B8355" t="s">
        <v>1885</v>
      </c>
      <c r="C8355" t="s">
        <v>2512</v>
      </c>
      <c r="D8355" t="s">
        <v>2513</v>
      </c>
    </row>
    <row r="8356" spans="1:4" x14ac:dyDescent="0.2">
      <c r="A8356" t="s">
        <v>1888</v>
      </c>
      <c r="B8356">
        <v>0.83</v>
      </c>
      <c r="C8356" t="s">
        <v>1639</v>
      </c>
      <c r="D8356">
        <v>0.06</v>
      </c>
    </row>
    <row r="8357" spans="1:4" x14ac:dyDescent="0.2">
      <c r="A8357" t="s">
        <v>1883</v>
      </c>
      <c r="B8357">
        <v>27.8</v>
      </c>
      <c r="C8357" t="s">
        <v>1634</v>
      </c>
      <c r="D8357">
        <v>0.05</v>
      </c>
    </row>
    <row r="8358" spans="1:4" x14ac:dyDescent="0.2">
      <c r="A8358" t="s">
        <v>197</v>
      </c>
      <c r="B8358" t="s">
        <v>1571</v>
      </c>
      <c r="C8358">
        <v>0.25</v>
      </c>
    </row>
    <row r="8359" spans="1:4" x14ac:dyDescent="0.2">
      <c r="A8359" t="s">
        <v>588</v>
      </c>
      <c r="B8359">
        <v>35.9</v>
      </c>
      <c r="C8359" t="s">
        <v>1634</v>
      </c>
      <c r="D8359">
        <v>0.1</v>
      </c>
    </row>
    <row r="8360" spans="1:4" x14ac:dyDescent="0.2">
      <c r="A8360" t="s">
        <v>52</v>
      </c>
      <c r="B8360">
        <v>8</v>
      </c>
      <c r="C8360" t="s">
        <v>1634</v>
      </c>
      <c r="D8360">
        <v>0.1</v>
      </c>
    </row>
    <row r="8361" spans="1:4" x14ac:dyDescent="0.2">
      <c r="A8361" t="s">
        <v>120</v>
      </c>
      <c r="B8361" t="s">
        <v>1571</v>
      </c>
      <c r="C8361">
        <v>0.1</v>
      </c>
    </row>
    <row r="8362" spans="1:4" x14ac:dyDescent="0.2">
      <c r="A8362" t="s">
        <v>70</v>
      </c>
      <c r="B8362">
        <v>6</v>
      </c>
      <c r="C8362" t="s">
        <v>1634</v>
      </c>
      <c r="D8362">
        <v>0.2</v>
      </c>
    </row>
    <row r="8363" spans="1:4" x14ac:dyDescent="0.2">
      <c r="A8363" t="s">
        <v>1605</v>
      </c>
      <c r="B8363">
        <v>12</v>
      </c>
      <c r="C8363" t="s">
        <v>1634</v>
      </c>
      <c r="D8363">
        <v>0.2</v>
      </c>
    </row>
    <row r="8364" spans="1:4" x14ac:dyDescent="0.2">
      <c r="A8364" t="s">
        <v>52</v>
      </c>
      <c r="B8364">
        <v>29.5</v>
      </c>
      <c r="C8364" t="s">
        <v>1634</v>
      </c>
      <c r="D8364">
        <v>0.05</v>
      </c>
    </row>
    <row r="8365" spans="1:4" x14ac:dyDescent="0.2">
      <c r="A8365" t="s">
        <v>50</v>
      </c>
      <c r="B8365" t="s">
        <v>2514</v>
      </c>
    </row>
    <row r="8366" spans="1:4" x14ac:dyDescent="0.2">
      <c r="A8366" t="s">
        <v>598</v>
      </c>
      <c r="B8366">
        <v>16.5</v>
      </c>
      <c r="C8366" t="s">
        <v>1634</v>
      </c>
      <c r="D8366">
        <v>0.5</v>
      </c>
    </row>
    <row r="8367" spans="1:4" x14ac:dyDescent="0.2">
      <c r="A8367" t="s">
        <v>118</v>
      </c>
      <c r="B8367" t="s">
        <v>1655</v>
      </c>
      <c r="C8367">
        <v>16</v>
      </c>
    </row>
    <row r="8368" spans="1:4" x14ac:dyDescent="0.2">
      <c r="A8368" t="s">
        <v>579</v>
      </c>
      <c r="B8368" t="s">
        <v>1588</v>
      </c>
      <c r="C8368" t="s">
        <v>2515</v>
      </c>
      <c r="D8368" t="s">
        <v>2516</v>
      </c>
    </row>
    <row r="8369" spans="1:5" x14ac:dyDescent="0.2">
      <c r="A8369" t="s">
        <v>1575</v>
      </c>
      <c r="B8369" t="s">
        <v>1576</v>
      </c>
      <c r="C8369" t="s">
        <v>1577</v>
      </c>
      <c r="D8369" t="s">
        <v>1578</v>
      </c>
    </row>
    <row r="8370" spans="1:5" x14ac:dyDescent="0.2">
      <c r="A8370" t="s">
        <v>1581</v>
      </c>
      <c r="B8370" t="s">
        <v>1576</v>
      </c>
      <c r="C8370" t="s">
        <v>1577</v>
      </c>
      <c r="D8370" t="s">
        <v>1582</v>
      </c>
    </row>
    <row r="8371" spans="1:5" x14ac:dyDescent="0.2">
      <c r="A8371" t="s">
        <v>882</v>
      </c>
      <c r="B8371" t="s">
        <v>1579</v>
      </c>
      <c r="C8371" t="s">
        <v>1580</v>
      </c>
    </row>
    <row r="8372" spans="1:5" x14ac:dyDescent="0.2">
      <c r="A8372" t="s">
        <v>228</v>
      </c>
      <c r="B8372">
        <v>3.5</v>
      </c>
      <c r="C8372">
        <v>-0.1</v>
      </c>
    </row>
    <row r="8373" spans="1:5" x14ac:dyDescent="0.2">
      <c r="A8373" t="s">
        <v>228</v>
      </c>
      <c r="B8373">
        <v>6.1</v>
      </c>
      <c r="C8373">
        <v>0.1</v>
      </c>
    </row>
    <row r="8374" spans="1:5" x14ac:dyDescent="0.2">
      <c r="A8374" t="s">
        <v>388</v>
      </c>
      <c r="B8374">
        <v>20.399999999999999</v>
      </c>
      <c r="C8374">
        <v>-0.3</v>
      </c>
    </row>
    <row r="8375" spans="1:5" x14ac:dyDescent="0.2">
      <c r="A8375" t="s">
        <v>52</v>
      </c>
      <c r="B8375">
        <v>5</v>
      </c>
      <c r="C8375" t="s">
        <v>1583</v>
      </c>
    </row>
    <row r="8376" spans="1:5" x14ac:dyDescent="0.2">
      <c r="A8376" t="s">
        <v>52</v>
      </c>
      <c r="B8376">
        <v>4</v>
      </c>
      <c r="C8376" t="s">
        <v>1584</v>
      </c>
    </row>
    <row r="8377" spans="1:5" x14ac:dyDescent="0.2">
      <c r="A8377" t="s">
        <v>57</v>
      </c>
      <c r="B8377">
        <v>15</v>
      </c>
      <c r="C8377" t="s">
        <v>2517</v>
      </c>
    </row>
    <row r="8378" spans="1:5" x14ac:dyDescent="0.2">
      <c r="A8378" t="s">
        <v>61</v>
      </c>
      <c r="B8378" t="s">
        <v>1571</v>
      </c>
      <c r="C8378">
        <v>0.05</v>
      </c>
      <c r="D8378" t="s">
        <v>1593</v>
      </c>
      <c r="E8378" t="s">
        <v>1594</v>
      </c>
    </row>
    <row r="8379" spans="1:5" x14ac:dyDescent="0.2">
      <c r="A8379" t="s">
        <v>118</v>
      </c>
      <c r="B8379" t="s">
        <v>1571</v>
      </c>
      <c r="C8379" t="s">
        <v>1655</v>
      </c>
      <c r="D8379">
        <v>5</v>
      </c>
    </row>
    <row r="8380" spans="1:5" x14ac:dyDescent="0.2">
      <c r="A8380" t="s">
        <v>52</v>
      </c>
      <c r="B8380">
        <v>38</v>
      </c>
      <c r="C8380" t="s">
        <v>1585</v>
      </c>
    </row>
    <row r="8381" spans="1:5" x14ac:dyDescent="0.2">
      <c r="A8381" t="s">
        <v>114</v>
      </c>
      <c r="B8381">
        <v>6.5</v>
      </c>
      <c r="C8381" t="s">
        <v>1588</v>
      </c>
      <c r="D8381">
        <v>0.1</v>
      </c>
    </row>
    <row r="8382" spans="1:5" x14ac:dyDescent="0.2">
      <c r="A8382" t="s">
        <v>114</v>
      </c>
      <c r="B8382">
        <v>6</v>
      </c>
      <c r="C8382" t="s">
        <v>1634</v>
      </c>
      <c r="D8382">
        <v>0.1</v>
      </c>
    </row>
    <row r="8383" spans="1:5" x14ac:dyDescent="0.2">
      <c r="A8383" t="s">
        <v>52</v>
      </c>
      <c r="B8383">
        <v>3.1</v>
      </c>
      <c r="C8383" t="s">
        <v>1639</v>
      </c>
      <c r="D8383">
        <v>0.1</v>
      </c>
    </row>
    <row r="8384" spans="1:5" x14ac:dyDescent="0.2">
      <c r="A8384" t="s">
        <v>52</v>
      </c>
      <c r="B8384">
        <v>4.2</v>
      </c>
      <c r="C8384" t="s">
        <v>1639</v>
      </c>
      <c r="D8384">
        <v>0.1</v>
      </c>
    </row>
    <row r="8385" spans="1:5" x14ac:dyDescent="0.2">
      <c r="A8385" t="s">
        <v>52</v>
      </c>
      <c r="B8385">
        <v>1.8</v>
      </c>
      <c r="C8385" t="s">
        <v>1634</v>
      </c>
      <c r="D8385">
        <v>0.05</v>
      </c>
    </row>
    <row r="8386" spans="1:5" x14ac:dyDescent="0.2">
      <c r="A8386" t="s">
        <v>52</v>
      </c>
      <c r="B8386">
        <v>0.8</v>
      </c>
      <c r="C8386" t="s">
        <v>1634</v>
      </c>
      <c r="D8386">
        <v>0.1</v>
      </c>
    </row>
    <row r="8387" spans="1:5" x14ac:dyDescent="0.2">
      <c r="A8387" t="s">
        <v>71</v>
      </c>
      <c r="B8387">
        <v>7.65</v>
      </c>
      <c r="C8387">
        <v>0.5</v>
      </c>
    </row>
    <row r="8388" spans="1:5" x14ac:dyDescent="0.2">
      <c r="A8388" t="s">
        <v>71</v>
      </c>
      <c r="B8388">
        <v>0.4</v>
      </c>
      <c r="C8388" t="s">
        <v>2377</v>
      </c>
    </row>
    <row r="8389" spans="1:5" x14ac:dyDescent="0.2">
      <c r="A8389" t="s">
        <v>71</v>
      </c>
      <c r="B8389">
        <v>0.25</v>
      </c>
      <c r="C8389" t="s">
        <v>1634</v>
      </c>
      <c r="D8389">
        <v>0.05</v>
      </c>
    </row>
    <row r="8390" spans="1:5" x14ac:dyDescent="0.2">
      <c r="A8390" t="s">
        <v>2518</v>
      </c>
      <c r="B8390" t="s">
        <v>1634</v>
      </c>
      <c r="C8390">
        <v>0.05</v>
      </c>
    </row>
    <row r="8391" spans="1:5" x14ac:dyDescent="0.2">
      <c r="A8391" t="s">
        <v>57</v>
      </c>
      <c r="B8391">
        <v>-19</v>
      </c>
      <c r="C8391">
        <v>0.1</v>
      </c>
    </row>
    <row r="8392" spans="1:5" x14ac:dyDescent="0.2">
      <c r="A8392" t="s">
        <v>57</v>
      </c>
      <c r="B8392" t="s">
        <v>2519</v>
      </c>
    </row>
    <row r="8393" spans="1:5" x14ac:dyDescent="0.2">
      <c r="A8393" t="s">
        <v>57</v>
      </c>
      <c r="B8393">
        <v>15.95</v>
      </c>
      <c r="C8393" t="s">
        <v>1588</v>
      </c>
      <c r="D8393">
        <v>0.05</v>
      </c>
    </row>
    <row r="8394" spans="1:5" x14ac:dyDescent="0.2">
      <c r="A8394" t="s">
        <v>207</v>
      </c>
      <c r="B8394">
        <v>12.9</v>
      </c>
      <c r="C8394" t="s">
        <v>1639</v>
      </c>
      <c r="D8394">
        <v>0.1</v>
      </c>
    </row>
    <row r="8395" spans="1:5" x14ac:dyDescent="0.2">
      <c r="A8395" t="s">
        <v>119</v>
      </c>
      <c r="B8395">
        <v>16</v>
      </c>
      <c r="C8395" t="s">
        <v>1639</v>
      </c>
      <c r="D8395">
        <v>0.15</v>
      </c>
    </row>
    <row r="8396" spans="1:5" x14ac:dyDescent="0.2">
      <c r="A8396" t="s">
        <v>119</v>
      </c>
      <c r="B8396">
        <v>17.100000000000001</v>
      </c>
      <c r="C8396" t="s">
        <v>1634</v>
      </c>
      <c r="D8396">
        <v>0.05</v>
      </c>
    </row>
    <row r="8397" spans="1:5" x14ac:dyDescent="0.2">
      <c r="A8397" t="s">
        <v>1792</v>
      </c>
      <c r="B8397" t="s">
        <v>1644</v>
      </c>
      <c r="C8397">
        <v>17.899999999999999</v>
      </c>
      <c r="D8397" t="s">
        <v>1588</v>
      </c>
      <c r="E8397">
        <v>0.1</v>
      </c>
    </row>
    <row r="8398" spans="1:5" x14ac:dyDescent="0.2">
      <c r="A8398" t="s">
        <v>119</v>
      </c>
      <c r="B8398">
        <v>6.8</v>
      </c>
      <c r="C8398" t="s">
        <v>1634</v>
      </c>
      <c r="D8398">
        <v>0.05</v>
      </c>
    </row>
    <row r="8399" spans="1:5" x14ac:dyDescent="0.2">
      <c r="A8399" t="s">
        <v>119</v>
      </c>
      <c r="B8399">
        <v>5.0199999999999996</v>
      </c>
      <c r="C8399" t="s">
        <v>1639</v>
      </c>
      <c r="D8399">
        <v>0.05</v>
      </c>
    </row>
    <row r="8400" spans="1:5" x14ac:dyDescent="0.2">
      <c r="A8400" t="s">
        <v>59</v>
      </c>
      <c r="B8400" t="s">
        <v>2520</v>
      </c>
    </row>
    <row r="8401" spans="1:5" x14ac:dyDescent="0.2">
      <c r="A8401" t="s">
        <v>70</v>
      </c>
      <c r="B8401">
        <v>2.2000000000000002</v>
      </c>
      <c r="C8401" t="s">
        <v>1634</v>
      </c>
      <c r="D8401">
        <v>0.03</v>
      </c>
    </row>
    <row r="8402" spans="1:5" x14ac:dyDescent="0.2">
      <c r="A8402" t="s">
        <v>1633</v>
      </c>
      <c r="B8402">
        <v>2.1</v>
      </c>
      <c r="C8402" t="s">
        <v>1639</v>
      </c>
      <c r="D8402">
        <v>0.1</v>
      </c>
    </row>
    <row r="8403" spans="1:5" x14ac:dyDescent="0.2">
      <c r="A8403" t="s">
        <v>131</v>
      </c>
      <c r="B8403">
        <v>2.5</v>
      </c>
      <c r="C8403" t="s">
        <v>1639</v>
      </c>
      <c r="D8403">
        <v>0.1</v>
      </c>
    </row>
    <row r="8404" spans="1:5" x14ac:dyDescent="0.2">
      <c r="A8404" t="s">
        <v>118</v>
      </c>
      <c r="B8404" t="s">
        <v>2521</v>
      </c>
      <c r="C8404" t="s">
        <v>1610</v>
      </c>
      <c r="D8404">
        <v>7</v>
      </c>
    </row>
    <row r="8405" spans="1:5" x14ac:dyDescent="0.2">
      <c r="A8405" t="s">
        <v>79</v>
      </c>
    </row>
    <row r="8406" spans="1:5" x14ac:dyDescent="0.2">
      <c r="A8406" t="s">
        <v>70</v>
      </c>
      <c r="B8406">
        <v>2.6</v>
      </c>
      <c r="C8406">
        <v>0.1</v>
      </c>
    </row>
    <row r="8407" spans="1:5" x14ac:dyDescent="0.2">
      <c r="A8407" t="s">
        <v>896</v>
      </c>
      <c r="B8407" t="s">
        <v>1644</v>
      </c>
      <c r="C8407">
        <v>9.5</v>
      </c>
      <c r="D8407" t="s">
        <v>1634</v>
      </c>
      <c r="E8407">
        <v>0.1</v>
      </c>
    </row>
    <row r="8408" spans="1:5" x14ac:dyDescent="0.2">
      <c r="A8408" t="s">
        <v>52</v>
      </c>
      <c r="B8408">
        <v>0.1</v>
      </c>
      <c r="C8408" t="s">
        <v>1639</v>
      </c>
      <c r="D8408">
        <v>0.1</v>
      </c>
    </row>
    <row r="8409" spans="1:5" x14ac:dyDescent="0.2">
      <c r="A8409" t="s">
        <v>52</v>
      </c>
      <c r="B8409">
        <v>0.5</v>
      </c>
      <c r="C8409" t="s">
        <v>1634</v>
      </c>
      <c r="D8409">
        <v>0.05</v>
      </c>
    </row>
    <row r="8410" spans="1:5" x14ac:dyDescent="0.2">
      <c r="A8410" t="s">
        <v>71</v>
      </c>
      <c r="B8410">
        <v>1.8</v>
      </c>
      <c r="C8410" t="s">
        <v>1639</v>
      </c>
      <c r="D8410">
        <v>0.2</v>
      </c>
    </row>
    <row r="8411" spans="1:5" x14ac:dyDescent="0.2">
      <c r="A8411" t="s">
        <v>212</v>
      </c>
      <c r="B8411">
        <v>0.02</v>
      </c>
      <c r="C8411" t="s">
        <v>1593</v>
      </c>
      <c r="D8411" t="s">
        <v>1686</v>
      </c>
    </row>
    <row r="8412" spans="1:5" x14ac:dyDescent="0.2">
      <c r="A8412" t="s">
        <v>156</v>
      </c>
      <c r="B8412">
        <v>0.04</v>
      </c>
    </row>
    <row r="8413" spans="1:5" x14ac:dyDescent="0.2">
      <c r="A8413" t="s">
        <v>72</v>
      </c>
      <c r="B8413">
        <v>0.5</v>
      </c>
      <c r="C8413" t="s">
        <v>1606</v>
      </c>
    </row>
    <row r="8414" spans="1:5" x14ac:dyDescent="0.2">
      <c r="A8414" t="s">
        <v>71</v>
      </c>
      <c r="B8414" t="s">
        <v>1922</v>
      </c>
      <c r="C8414">
        <v>7.5</v>
      </c>
    </row>
    <row r="8415" spans="1:5" x14ac:dyDescent="0.2">
      <c r="A8415" t="s">
        <v>118</v>
      </c>
      <c r="B8415" t="s">
        <v>2522</v>
      </c>
    </row>
    <row r="8416" spans="1:5" x14ac:dyDescent="0.2">
      <c r="A8416" t="s">
        <v>118</v>
      </c>
      <c r="B8416" t="s">
        <v>2259</v>
      </c>
    </row>
    <row r="8417" spans="1:5" x14ac:dyDescent="0.2">
      <c r="A8417" t="s">
        <v>120</v>
      </c>
      <c r="B8417">
        <v>0.1</v>
      </c>
    </row>
    <row r="8418" spans="1:5" x14ac:dyDescent="0.2">
      <c r="A8418" t="s">
        <v>120</v>
      </c>
      <c r="B8418">
        <v>0.05</v>
      </c>
      <c r="C8418" t="s">
        <v>1593</v>
      </c>
      <c r="D8418" t="s">
        <v>1659</v>
      </c>
    </row>
    <row r="8419" spans="1:5" x14ac:dyDescent="0.2">
      <c r="A8419" t="s">
        <v>120</v>
      </c>
      <c r="B8419">
        <v>0.05</v>
      </c>
      <c r="C8419" t="s">
        <v>1593</v>
      </c>
      <c r="D8419" t="s">
        <v>1659</v>
      </c>
    </row>
    <row r="8420" spans="1:5" x14ac:dyDescent="0.2">
      <c r="A8420" t="s">
        <v>176</v>
      </c>
      <c r="B8420" t="s">
        <v>896</v>
      </c>
      <c r="C8420" t="s">
        <v>2523</v>
      </c>
    </row>
    <row r="8421" spans="1:5" x14ac:dyDescent="0.2">
      <c r="A8421" t="s">
        <v>72</v>
      </c>
      <c r="B8421" t="s">
        <v>2524</v>
      </c>
      <c r="C8421">
        <v>0.2</v>
      </c>
    </row>
    <row r="8422" spans="1:5" x14ac:dyDescent="0.2">
      <c r="A8422" t="s">
        <v>117</v>
      </c>
      <c r="B8422">
        <v>0.02</v>
      </c>
      <c r="C8422" t="s">
        <v>2353</v>
      </c>
    </row>
    <row r="8423" spans="1:5" x14ac:dyDescent="0.2">
      <c r="A8423" t="s">
        <v>1575</v>
      </c>
      <c r="B8423" t="s">
        <v>1576</v>
      </c>
      <c r="C8423" t="s">
        <v>1577</v>
      </c>
      <c r="D8423" t="s">
        <v>1578</v>
      </c>
    </row>
    <row r="8424" spans="1:5" x14ac:dyDescent="0.2">
      <c r="A8424" t="s">
        <v>882</v>
      </c>
      <c r="B8424" t="s">
        <v>1579</v>
      </c>
      <c r="C8424" t="s">
        <v>1580</v>
      </c>
    </row>
    <row r="8425" spans="1:5" x14ac:dyDescent="0.2">
      <c r="A8425" t="s">
        <v>1581</v>
      </c>
      <c r="B8425" t="s">
        <v>1576</v>
      </c>
      <c r="C8425" t="s">
        <v>1577</v>
      </c>
      <c r="D8425" t="s">
        <v>1582</v>
      </c>
    </row>
    <row r="8426" spans="1:5" x14ac:dyDescent="0.2">
      <c r="A8426" t="s">
        <v>110</v>
      </c>
    </row>
    <row r="8427" spans="1:5" x14ac:dyDescent="0.2">
      <c r="A8427" t="s">
        <v>52</v>
      </c>
      <c r="B8427">
        <v>6</v>
      </c>
      <c r="C8427" t="s">
        <v>1634</v>
      </c>
      <c r="D8427">
        <v>0.1</v>
      </c>
    </row>
    <row r="8428" spans="1:5" x14ac:dyDescent="0.2">
      <c r="A8428" t="s">
        <v>71</v>
      </c>
      <c r="B8428">
        <v>1.8</v>
      </c>
      <c r="C8428" t="s">
        <v>1639</v>
      </c>
      <c r="D8428">
        <v>0.2</v>
      </c>
    </row>
    <row r="8429" spans="1:5" x14ac:dyDescent="0.2">
      <c r="A8429" t="s">
        <v>173</v>
      </c>
      <c r="B8429" t="s">
        <v>1644</v>
      </c>
      <c r="C8429">
        <v>21</v>
      </c>
      <c r="D8429" t="s">
        <v>1634</v>
      </c>
      <c r="E8429">
        <v>0.1</v>
      </c>
    </row>
    <row r="8430" spans="1:5" x14ac:dyDescent="0.2">
      <c r="A8430" t="s">
        <v>120</v>
      </c>
      <c r="B8430" t="s">
        <v>1571</v>
      </c>
      <c r="C8430">
        <v>0.05</v>
      </c>
    </row>
    <row r="8431" spans="1:5" x14ac:dyDescent="0.2">
      <c r="A8431" t="s">
        <v>70</v>
      </c>
      <c r="B8431">
        <v>2.6</v>
      </c>
      <c r="C8431" t="s">
        <v>1639</v>
      </c>
      <c r="D8431">
        <v>0.1</v>
      </c>
    </row>
    <row r="8432" spans="1:5" x14ac:dyDescent="0.2">
      <c r="A8432" t="s">
        <v>70</v>
      </c>
      <c r="B8432">
        <v>10.5</v>
      </c>
      <c r="C8432" t="s">
        <v>1634</v>
      </c>
      <c r="D8432">
        <v>0.1</v>
      </c>
    </row>
    <row r="8433" spans="1:6" x14ac:dyDescent="0.2">
      <c r="A8433" t="s">
        <v>52</v>
      </c>
      <c r="B8433">
        <v>2.7</v>
      </c>
      <c r="C8433" t="s">
        <v>1634</v>
      </c>
      <c r="D8433">
        <v>0.1</v>
      </c>
    </row>
    <row r="8434" spans="1:6" x14ac:dyDescent="0.2">
      <c r="A8434" t="s">
        <v>118</v>
      </c>
      <c r="B8434" t="s">
        <v>1571</v>
      </c>
      <c r="C8434" t="s">
        <v>1655</v>
      </c>
      <c r="D8434">
        <v>16</v>
      </c>
    </row>
    <row r="8435" spans="1:6" x14ac:dyDescent="0.2">
      <c r="A8435" t="s">
        <v>176</v>
      </c>
      <c r="B8435">
        <v>12.5</v>
      </c>
      <c r="C8435">
        <v>-0.2</v>
      </c>
    </row>
    <row r="8436" spans="1:6" x14ac:dyDescent="0.2">
      <c r="A8436" t="s">
        <v>176</v>
      </c>
      <c r="B8436" t="s">
        <v>1588</v>
      </c>
      <c r="C8436" t="s">
        <v>209</v>
      </c>
    </row>
    <row r="8437" spans="1:6" x14ac:dyDescent="0.2">
      <c r="A8437" t="s">
        <v>2525</v>
      </c>
      <c r="B8437" t="s">
        <v>1588</v>
      </c>
      <c r="C8437" t="s">
        <v>70</v>
      </c>
      <c r="D8437">
        <v>5.0199999999999996</v>
      </c>
      <c r="E8437" t="s">
        <v>1639</v>
      </c>
      <c r="F8437">
        <v>0.05</v>
      </c>
    </row>
    <row r="8438" spans="1:6" x14ac:dyDescent="0.2">
      <c r="A8438" t="s">
        <v>52</v>
      </c>
      <c r="B8438">
        <v>6.95</v>
      </c>
      <c r="C8438" t="s">
        <v>1601</v>
      </c>
    </row>
    <row r="8439" spans="1:6" x14ac:dyDescent="0.2">
      <c r="A8439" t="s">
        <v>52</v>
      </c>
      <c r="B8439">
        <v>2.7</v>
      </c>
      <c r="C8439" t="s">
        <v>1584</v>
      </c>
    </row>
    <row r="8440" spans="1:6" x14ac:dyDescent="0.2">
      <c r="A8440" t="s">
        <v>207</v>
      </c>
      <c r="B8440">
        <v>12.5</v>
      </c>
      <c r="C8440">
        <v>-0.2</v>
      </c>
    </row>
    <row r="8441" spans="1:6" x14ac:dyDescent="0.2">
      <c r="A8441" t="s">
        <v>70</v>
      </c>
      <c r="B8441">
        <v>10.5</v>
      </c>
      <c r="C8441" t="s">
        <v>1584</v>
      </c>
    </row>
    <row r="8442" spans="1:6" x14ac:dyDescent="0.2">
      <c r="A8442" t="s">
        <v>120</v>
      </c>
      <c r="B8442" t="s">
        <v>1571</v>
      </c>
      <c r="C8442">
        <v>0.1</v>
      </c>
      <c r="D8442" t="s">
        <v>1593</v>
      </c>
      <c r="E8442" t="s">
        <v>1659</v>
      </c>
    </row>
    <row r="8443" spans="1:6" x14ac:dyDescent="0.2">
      <c r="A8443" t="s">
        <v>71</v>
      </c>
      <c r="B8443">
        <v>1.8</v>
      </c>
      <c r="C8443">
        <v>0.2</v>
      </c>
    </row>
    <row r="8444" spans="1:6" x14ac:dyDescent="0.2">
      <c r="A8444" t="s">
        <v>173</v>
      </c>
      <c r="B8444">
        <v>21</v>
      </c>
      <c r="C8444" t="s">
        <v>1584</v>
      </c>
    </row>
    <row r="8445" spans="1:6" x14ac:dyDescent="0.2">
      <c r="A8445" t="s">
        <v>70</v>
      </c>
      <c r="B8445">
        <v>2.6</v>
      </c>
      <c r="C8445">
        <v>0.1</v>
      </c>
    </row>
    <row r="8446" spans="1:6" x14ac:dyDescent="0.2">
      <c r="A8446" t="s">
        <v>176</v>
      </c>
      <c r="B8446" t="s">
        <v>1588</v>
      </c>
      <c r="C8446" t="s">
        <v>209</v>
      </c>
    </row>
    <row r="8447" spans="1:6" x14ac:dyDescent="0.2">
      <c r="A8447" t="s">
        <v>114</v>
      </c>
      <c r="B8447">
        <v>6.5</v>
      </c>
      <c r="C8447" t="s">
        <v>1588</v>
      </c>
      <c r="D8447">
        <v>0.1</v>
      </c>
    </row>
    <row r="8448" spans="1:6" x14ac:dyDescent="0.2">
      <c r="A8448" t="s">
        <v>114</v>
      </c>
      <c r="B8448">
        <v>6</v>
      </c>
      <c r="C8448" t="s">
        <v>1634</v>
      </c>
      <c r="D8448">
        <v>0.1</v>
      </c>
    </row>
    <row r="8449" spans="1:5" x14ac:dyDescent="0.2">
      <c r="A8449" t="s">
        <v>52</v>
      </c>
      <c r="B8449">
        <v>3.1</v>
      </c>
      <c r="C8449" t="s">
        <v>1639</v>
      </c>
      <c r="D8449">
        <v>0.1</v>
      </c>
    </row>
    <row r="8450" spans="1:5" x14ac:dyDescent="0.2">
      <c r="A8450" t="s">
        <v>52</v>
      </c>
      <c r="B8450">
        <v>4.2</v>
      </c>
      <c r="C8450" t="s">
        <v>1639</v>
      </c>
      <c r="D8450">
        <v>0.1</v>
      </c>
    </row>
    <row r="8451" spans="1:5" x14ac:dyDescent="0.2">
      <c r="A8451" t="s">
        <v>52</v>
      </c>
      <c r="B8451">
        <v>1.8</v>
      </c>
      <c r="C8451" t="s">
        <v>1634</v>
      </c>
      <c r="D8451">
        <v>0.05</v>
      </c>
    </row>
    <row r="8452" spans="1:5" x14ac:dyDescent="0.2">
      <c r="A8452" t="s">
        <v>52</v>
      </c>
      <c r="B8452">
        <v>0.8</v>
      </c>
      <c r="C8452" t="s">
        <v>1634</v>
      </c>
      <c r="D8452">
        <v>0.1</v>
      </c>
    </row>
    <row r="8453" spans="1:5" x14ac:dyDescent="0.2">
      <c r="A8453" t="s">
        <v>71</v>
      </c>
      <c r="B8453">
        <v>7.65</v>
      </c>
      <c r="C8453">
        <v>0.5</v>
      </c>
    </row>
    <row r="8454" spans="1:5" x14ac:dyDescent="0.2">
      <c r="A8454" t="s">
        <v>71</v>
      </c>
      <c r="B8454">
        <v>0.4</v>
      </c>
      <c r="C8454" t="s">
        <v>2377</v>
      </c>
    </row>
    <row r="8455" spans="1:5" x14ac:dyDescent="0.2">
      <c r="A8455" t="s">
        <v>71</v>
      </c>
      <c r="B8455">
        <v>0.25</v>
      </c>
      <c r="C8455" t="s">
        <v>1634</v>
      </c>
      <c r="D8455">
        <v>0.05</v>
      </c>
    </row>
    <row r="8456" spans="1:5" x14ac:dyDescent="0.2">
      <c r="A8456" t="s">
        <v>2518</v>
      </c>
      <c r="B8456" t="s">
        <v>1634</v>
      </c>
      <c r="C8456">
        <v>0.05</v>
      </c>
    </row>
    <row r="8457" spans="1:5" x14ac:dyDescent="0.2">
      <c r="A8457" t="s">
        <v>57</v>
      </c>
      <c r="B8457">
        <v>-19</v>
      </c>
      <c r="C8457">
        <v>0.1</v>
      </c>
    </row>
    <row r="8458" spans="1:5" x14ac:dyDescent="0.2">
      <c r="A8458" t="s">
        <v>57</v>
      </c>
      <c r="B8458" t="s">
        <v>2519</v>
      </c>
    </row>
    <row r="8459" spans="1:5" x14ac:dyDescent="0.2">
      <c r="A8459" t="s">
        <v>57</v>
      </c>
      <c r="B8459">
        <v>15.95</v>
      </c>
      <c r="C8459" t="s">
        <v>1588</v>
      </c>
      <c r="D8459">
        <v>0.05</v>
      </c>
    </row>
    <row r="8460" spans="1:5" x14ac:dyDescent="0.2">
      <c r="A8460" t="s">
        <v>207</v>
      </c>
      <c r="B8460">
        <v>12.9</v>
      </c>
      <c r="C8460" t="s">
        <v>1639</v>
      </c>
      <c r="D8460">
        <v>0.1</v>
      </c>
    </row>
    <row r="8461" spans="1:5" x14ac:dyDescent="0.2">
      <c r="A8461" t="s">
        <v>119</v>
      </c>
      <c r="B8461">
        <v>16</v>
      </c>
      <c r="C8461" t="s">
        <v>1639</v>
      </c>
      <c r="D8461">
        <v>0.15</v>
      </c>
    </row>
    <row r="8462" spans="1:5" x14ac:dyDescent="0.2">
      <c r="A8462" t="s">
        <v>119</v>
      </c>
      <c r="B8462">
        <v>17.100000000000001</v>
      </c>
      <c r="C8462" t="s">
        <v>1634</v>
      </c>
      <c r="D8462">
        <v>0.05</v>
      </c>
    </row>
    <row r="8463" spans="1:5" x14ac:dyDescent="0.2">
      <c r="A8463" t="s">
        <v>1792</v>
      </c>
      <c r="B8463" t="s">
        <v>1644</v>
      </c>
      <c r="C8463">
        <v>17.899999999999999</v>
      </c>
      <c r="D8463" t="s">
        <v>1588</v>
      </c>
      <c r="E8463">
        <v>0.1</v>
      </c>
    </row>
    <row r="8464" spans="1:5" x14ac:dyDescent="0.2">
      <c r="A8464" t="s">
        <v>119</v>
      </c>
      <c r="B8464">
        <v>6.8</v>
      </c>
      <c r="C8464" t="s">
        <v>1634</v>
      </c>
      <c r="D8464">
        <v>0.05</v>
      </c>
    </row>
    <row r="8465" spans="1:5" x14ac:dyDescent="0.2">
      <c r="A8465" t="s">
        <v>119</v>
      </c>
      <c r="B8465">
        <v>5.0199999999999996</v>
      </c>
      <c r="C8465" t="s">
        <v>1639</v>
      </c>
      <c r="D8465">
        <v>0.05</v>
      </c>
    </row>
    <row r="8466" spans="1:5" x14ac:dyDescent="0.2">
      <c r="A8466" t="s">
        <v>59</v>
      </c>
      <c r="B8466" t="s">
        <v>2520</v>
      </c>
    </row>
    <row r="8467" spans="1:5" x14ac:dyDescent="0.2">
      <c r="A8467" t="s">
        <v>70</v>
      </c>
      <c r="B8467">
        <v>2.2000000000000002</v>
      </c>
      <c r="C8467" t="s">
        <v>1634</v>
      </c>
      <c r="D8467">
        <v>0.03</v>
      </c>
    </row>
    <row r="8468" spans="1:5" x14ac:dyDescent="0.2">
      <c r="A8468" t="s">
        <v>1633</v>
      </c>
      <c r="B8468">
        <v>2.1</v>
      </c>
      <c r="C8468" t="s">
        <v>1639</v>
      </c>
      <c r="D8468">
        <v>0.1</v>
      </c>
    </row>
    <row r="8469" spans="1:5" x14ac:dyDescent="0.2">
      <c r="A8469" t="s">
        <v>131</v>
      </c>
      <c r="B8469">
        <v>2.5</v>
      </c>
      <c r="C8469" t="s">
        <v>1639</v>
      </c>
      <c r="D8469">
        <v>0.1</v>
      </c>
    </row>
    <row r="8470" spans="1:5" x14ac:dyDescent="0.2">
      <c r="A8470" t="s">
        <v>118</v>
      </c>
      <c r="B8470" t="s">
        <v>2521</v>
      </c>
      <c r="C8470" t="s">
        <v>1610</v>
      </c>
      <c r="D8470">
        <v>7</v>
      </c>
    </row>
    <row r="8471" spans="1:5" x14ac:dyDescent="0.2">
      <c r="A8471" t="s">
        <v>79</v>
      </c>
    </row>
    <row r="8472" spans="1:5" x14ac:dyDescent="0.2">
      <c r="A8472" t="s">
        <v>70</v>
      </c>
      <c r="B8472">
        <v>2.6</v>
      </c>
      <c r="C8472">
        <v>0.1</v>
      </c>
    </row>
    <row r="8473" spans="1:5" x14ac:dyDescent="0.2">
      <c r="A8473" t="s">
        <v>896</v>
      </c>
      <c r="B8473" t="s">
        <v>1644</v>
      </c>
      <c r="C8473">
        <v>9.5</v>
      </c>
      <c r="D8473" t="s">
        <v>1634</v>
      </c>
      <c r="E8473">
        <v>0.1</v>
      </c>
    </row>
    <row r="8474" spans="1:5" x14ac:dyDescent="0.2">
      <c r="A8474" t="s">
        <v>52</v>
      </c>
      <c r="B8474">
        <v>0.1</v>
      </c>
      <c r="C8474" t="s">
        <v>1639</v>
      </c>
      <c r="D8474">
        <v>0.1</v>
      </c>
    </row>
    <row r="8475" spans="1:5" x14ac:dyDescent="0.2">
      <c r="A8475" t="s">
        <v>52</v>
      </c>
      <c r="B8475">
        <v>0.5</v>
      </c>
      <c r="C8475" t="s">
        <v>1634</v>
      </c>
      <c r="D8475">
        <v>0.05</v>
      </c>
    </row>
    <row r="8476" spans="1:5" x14ac:dyDescent="0.2">
      <c r="A8476" t="s">
        <v>71</v>
      </c>
      <c r="B8476">
        <v>1.8</v>
      </c>
      <c r="C8476" t="s">
        <v>1639</v>
      </c>
      <c r="D8476">
        <v>0.2</v>
      </c>
    </row>
    <row r="8477" spans="1:5" x14ac:dyDescent="0.2">
      <c r="A8477" t="s">
        <v>212</v>
      </c>
      <c r="B8477">
        <v>0.02</v>
      </c>
      <c r="C8477" t="s">
        <v>1593</v>
      </c>
      <c r="D8477" t="s">
        <v>1686</v>
      </c>
    </row>
    <row r="8478" spans="1:5" x14ac:dyDescent="0.2">
      <c r="A8478" t="s">
        <v>156</v>
      </c>
      <c r="B8478">
        <v>0.04</v>
      </c>
    </row>
    <row r="8479" spans="1:5" x14ac:dyDescent="0.2">
      <c r="A8479" t="s">
        <v>72</v>
      </c>
      <c r="B8479">
        <v>0.5</v>
      </c>
      <c r="C8479" t="s">
        <v>1606</v>
      </c>
    </row>
    <row r="8480" spans="1:5" x14ac:dyDescent="0.2">
      <c r="A8480" t="s">
        <v>71</v>
      </c>
      <c r="B8480" t="s">
        <v>1922</v>
      </c>
      <c r="C8480">
        <v>7.5</v>
      </c>
    </row>
    <row r="8481" spans="1:6" x14ac:dyDescent="0.2">
      <c r="A8481" t="s">
        <v>118</v>
      </c>
      <c r="B8481" t="s">
        <v>2522</v>
      </c>
    </row>
    <row r="8482" spans="1:6" x14ac:dyDescent="0.2">
      <c r="A8482" t="s">
        <v>118</v>
      </c>
      <c r="B8482" t="s">
        <v>2259</v>
      </c>
    </row>
    <row r="8483" spans="1:6" x14ac:dyDescent="0.2">
      <c r="A8483" t="s">
        <v>120</v>
      </c>
      <c r="B8483">
        <v>0.1</v>
      </c>
    </row>
    <row r="8484" spans="1:6" x14ac:dyDescent="0.2">
      <c r="A8484" t="s">
        <v>120</v>
      </c>
      <c r="B8484">
        <v>0.03</v>
      </c>
      <c r="C8484" t="s">
        <v>1593</v>
      </c>
      <c r="D8484" t="s">
        <v>1659</v>
      </c>
    </row>
    <row r="8485" spans="1:6" x14ac:dyDescent="0.2">
      <c r="A8485" t="s">
        <v>120</v>
      </c>
      <c r="B8485">
        <v>0.05</v>
      </c>
      <c r="C8485" t="s">
        <v>1593</v>
      </c>
      <c r="D8485" t="s">
        <v>1659</v>
      </c>
    </row>
    <row r="8486" spans="1:6" x14ac:dyDescent="0.2">
      <c r="A8486" t="s">
        <v>896</v>
      </c>
      <c r="B8486" t="s">
        <v>2526</v>
      </c>
      <c r="C8486" t="s">
        <v>2523</v>
      </c>
    </row>
    <row r="8487" spans="1:6" x14ac:dyDescent="0.2">
      <c r="A8487" t="s">
        <v>72</v>
      </c>
      <c r="B8487" t="s">
        <v>2524</v>
      </c>
      <c r="C8487">
        <v>0.2</v>
      </c>
    </row>
    <row r="8488" spans="1:6" x14ac:dyDescent="0.2">
      <c r="A8488" t="s">
        <v>117</v>
      </c>
      <c r="B8488">
        <v>0.02</v>
      </c>
      <c r="C8488" t="s">
        <v>2527</v>
      </c>
      <c r="D8488" t="s">
        <v>2353</v>
      </c>
    </row>
    <row r="8489" spans="1:6" x14ac:dyDescent="0.2">
      <c r="A8489" t="s">
        <v>52</v>
      </c>
      <c r="B8489">
        <v>6.95</v>
      </c>
      <c r="C8489" t="s">
        <v>1583</v>
      </c>
    </row>
    <row r="8490" spans="1:6" x14ac:dyDescent="0.2">
      <c r="A8490" t="s">
        <v>52</v>
      </c>
      <c r="B8490">
        <v>6.5</v>
      </c>
      <c r="C8490">
        <v>-0.1</v>
      </c>
    </row>
    <row r="8491" spans="1:6" x14ac:dyDescent="0.2">
      <c r="A8491" t="s">
        <v>52</v>
      </c>
      <c r="B8491">
        <v>2.7</v>
      </c>
      <c r="C8491" t="s">
        <v>1584</v>
      </c>
    </row>
    <row r="8492" spans="1:6" x14ac:dyDescent="0.2">
      <c r="A8492" t="s">
        <v>207</v>
      </c>
      <c r="B8492">
        <v>12.5</v>
      </c>
      <c r="C8492">
        <v>-0.2</v>
      </c>
    </row>
    <row r="8493" spans="1:6" x14ac:dyDescent="0.2">
      <c r="A8493" t="s">
        <v>70</v>
      </c>
      <c r="B8493">
        <v>10.5</v>
      </c>
      <c r="C8493" t="s">
        <v>1584</v>
      </c>
    </row>
    <row r="8494" spans="1:6" x14ac:dyDescent="0.2">
      <c r="A8494" t="s">
        <v>120</v>
      </c>
      <c r="B8494" t="s">
        <v>1571</v>
      </c>
      <c r="C8494">
        <v>0.1</v>
      </c>
      <c r="D8494" t="s">
        <v>1593</v>
      </c>
      <c r="E8494" t="s">
        <v>1659</v>
      </c>
    </row>
    <row r="8495" spans="1:6" x14ac:dyDescent="0.2">
      <c r="A8495" t="s">
        <v>72</v>
      </c>
      <c r="B8495">
        <v>0.8</v>
      </c>
      <c r="C8495" t="s">
        <v>1585</v>
      </c>
    </row>
    <row r="8496" spans="1:6" x14ac:dyDescent="0.2">
      <c r="A8496" t="s">
        <v>59</v>
      </c>
      <c r="B8496" t="s">
        <v>2528</v>
      </c>
      <c r="C8496" t="s">
        <v>1123</v>
      </c>
      <c r="D8496">
        <v>0.5</v>
      </c>
      <c r="E8496" t="s">
        <v>1588</v>
      </c>
      <c r="F8496" t="s">
        <v>1589</v>
      </c>
    </row>
    <row r="8497" spans="1:4" x14ac:dyDescent="0.2">
      <c r="A8497" t="s">
        <v>110</v>
      </c>
      <c r="B8497" t="s">
        <v>1572</v>
      </c>
      <c r="C8497" t="s">
        <v>1573</v>
      </c>
      <c r="D8497" t="s">
        <v>1574</v>
      </c>
    </row>
    <row r="8498" spans="1:4" x14ac:dyDescent="0.2">
      <c r="A8498" t="s">
        <v>1575</v>
      </c>
      <c r="B8498" t="s">
        <v>1576</v>
      </c>
      <c r="C8498" t="s">
        <v>1577</v>
      </c>
      <c r="D8498" t="s">
        <v>1578</v>
      </c>
    </row>
    <row r="8499" spans="1:4" x14ac:dyDescent="0.2">
      <c r="A8499" t="s">
        <v>882</v>
      </c>
      <c r="B8499" t="s">
        <v>1579</v>
      </c>
      <c r="C8499" t="s">
        <v>1580</v>
      </c>
    </row>
    <row r="8500" spans="1:4" x14ac:dyDescent="0.2">
      <c r="A8500" t="s">
        <v>1581</v>
      </c>
      <c r="B8500" t="s">
        <v>1576</v>
      </c>
      <c r="C8500" t="s">
        <v>1577</v>
      </c>
      <c r="D8500" t="s">
        <v>1582</v>
      </c>
    </row>
    <row r="8501" spans="1:4" x14ac:dyDescent="0.2">
      <c r="A8501" t="s">
        <v>487</v>
      </c>
      <c r="B8501" t="s">
        <v>1576</v>
      </c>
      <c r="C8501" t="s">
        <v>1577</v>
      </c>
      <c r="D8501" s="8">
        <v>37415</v>
      </c>
    </row>
    <row r="8502" spans="1:4" x14ac:dyDescent="0.2">
      <c r="A8502" t="s">
        <v>114</v>
      </c>
      <c r="B8502">
        <v>6.5</v>
      </c>
      <c r="C8502" t="s">
        <v>1588</v>
      </c>
      <c r="D8502">
        <v>0.1</v>
      </c>
    </row>
    <row r="8503" spans="1:4" x14ac:dyDescent="0.2">
      <c r="A8503" t="s">
        <v>114</v>
      </c>
      <c r="B8503">
        <v>6</v>
      </c>
      <c r="C8503" t="s">
        <v>1634</v>
      </c>
      <c r="D8503">
        <v>0.1</v>
      </c>
    </row>
    <row r="8504" spans="1:4" x14ac:dyDescent="0.2">
      <c r="A8504" t="s">
        <v>52</v>
      </c>
      <c r="B8504">
        <v>3.1</v>
      </c>
      <c r="C8504" t="s">
        <v>1639</v>
      </c>
      <c r="D8504">
        <v>0.1</v>
      </c>
    </row>
    <row r="8505" spans="1:4" x14ac:dyDescent="0.2">
      <c r="A8505" t="s">
        <v>52</v>
      </c>
      <c r="B8505">
        <v>4.2</v>
      </c>
      <c r="C8505" t="s">
        <v>1639</v>
      </c>
      <c r="D8505">
        <v>0.1</v>
      </c>
    </row>
    <row r="8506" spans="1:4" x14ac:dyDescent="0.2">
      <c r="A8506" t="s">
        <v>52</v>
      </c>
      <c r="B8506">
        <v>1.8</v>
      </c>
      <c r="C8506" t="s">
        <v>1634</v>
      </c>
      <c r="D8506">
        <v>0.05</v>
      </c>
    </row>
    <row r="8507" spans="1:4" x14ac:dyDescent="0.2">
      <c r="A8507" t="s">
        <v>52</v>
      </c>
      <c r="B8507">
        <v>0.8</v>
      </c>
      <c r="C8507" t="s">
        <v>1634</v>
      </c>
      <c r="D8507">
        <v>0.1</v>
      </c>
    </row>
    <row r="8508" spans="1:4" x14ac:dyDescent="0.2">
      <c r="A8508" t="s">
        <v>71</v>
      </c>
      <c r="B8508">
        <v>7.65</v>
      </c>
      <c r="C8508">
        <v>0.5</v>
      </c>
    </row>
    <row r="8509" spans="1:4" x14ac:dyDescent="0.2">
      <c r="A8509" t="s">
        <v>71</v>
      </c>
      <c r="B8509">
        <v>0.4</v>
      </c>
      <c r="C8509" t="s">
        <v>2377</v>
      </c>
    </row>
    <row r="8510" spans="1:4" x14ac:dyDescent="0.2">
      <c r="A8510" t="s">
        <v>71</v>
      </c>
      <c r="B8510">
        <v>0.25</v>
      </c>
      <c r="C8510" t="s">
        <v>1634</v>
      </c>
      <c r="D8510">
        <v>0.05</v>
      </c>
    </row>
    <row r="8511" spans="1:4" x14ac:dyDescent="0.2">
      <c r="A8511" t="s">
        <v>2518</v>
      </c>
      <c r="B8511" t="s">
        <v>1634</v>
      </c>
      <c r="C8511">
        <v>0.05</v>
      </c>
    </row>
    <row r="8512" spans="1:4" x14ac:dyDescent="0.2">
      <c r="A8512" t="s">
        <v>57</v>
      </c>
      <c r="B8512">
        <v>-19</v>
      </c>
      <c r="C8512">
        <v>0.1</v>
      </c>
    </row>
    <row r="8513" spans="1:5" x14ac:dyDescent="0.2">
      <c r="A8513" t="s">
        <v>57</v>
      </c>
      <c r="B8513" t="s">
        <v>2519</v>
      </c>
    </row>
    <row r="8514" spans="1:5" x14ac:dyDescent="0.2">
      <c r="A8514" t="s">
        <v>57</v>
      </c>
      <c r="B8514">
        <v>15.95</v>
      </c>
      <c r="C8514" t="s">
        <v>1588</v>
      </c>
      <c r="D8514">
        <v>0.05</v>
      </c>
    </row>
    <row r="8515" spans="1:5" x14ac:dyDescent="0.2">
      <c r="A8515" t="s">
        <v>207</v>
      </c>
      <c r="B8515">
        <v>12.9</v>
      </c>
      <c r="C8515" t="s">
        <v>1639</v>
      </c>
      <c r="D8515">
        <v>0.1</v>
      </c>
    </row>
    <row r="8516" spans="1:5" x14ac:dyDescent="0.2">
      <c r="A8516" t="s">
        <v>119</v>
      </c>
      <c r="B8516">
        <v>16</v>
      </c>
      <c r="C8516" t="s">
        <v>1639</v>
      </c>
      <c r="D8516">
        <v>0.15</v>
      </c>
    </row>
    <row r="8517" spans="1:5" x14ac:dyDescent="0.2">
      <c r="A8517" t="s">
        <v>119</v>
      </c>
      <c r="B8517">
        <v>17.100000000000001</v>
      </c>
      <c r="C8517" t="s">
        <v>1634</v>
      </c>
      <c r="D8517">
        <v>0.05</v>
      </c>
    </row>
    <row r="8518" spans="1:5" x14ac:dyDescent="0.2">
      <c r="A8518" t="s">
        <v>1792</v>
      </c>
      <c r="B8518" t="s">
        <v>1644</v>
      </c>
      <c r="C8518">
        <v>17.899999999999999</v>
      </c>
      <c r="D8518" t="s">
        <v>1588</v>
      </c>
      <c r="E8518">
        <v>0.1</v>
      </c>
    </row>
    <row r="8519" spans="1:5" x14ac:dyDescent="0.2">
      <c r="A8519" t="s">
        <v>119</v>
      </c>
      <c r="B8519">
        <v>6.8</v>
      </c>
      <c r="C8519" t="s">
        <v>1634</v>
      </c>
      <c r="D8519">
        <v>0.05</v>
      </c>
    </row>
    <row r="8520" spans="1:5" x14ac:dyDescent="0.2">
      <c r="A8520" t="s">
        <v>119</v>
      </c>
      <c r="B8520">
        <v>5.0199999999999996</v>
      </c>
      <c r="C8520" t="s">
        <v>1639</v>
      </c>
      <c r="D8520">
        <v>0.05</v>
      </c>
    </row>
    <row r="8521" spans="1:5" x14ac:dyDescent="0.2">
      <c r="A8521" t="s">
        <v>59</v>
      </c>
      <c r="B8521" t="s">
        <v>2520</v>
      </c>
    </row>
    <row r="8522" spans="1:5" x14ac:dyDescent="0.2">
      <c r="A8522" t="s">
        <v>70</v>
      </c>
      <c r="B8522">
        <v>2.2000000000000002</v>
      </c>
      <c r="C8522" t="s">
        <v>1634</v>
      </c>
      <c r="D8522">
        <v>0.03</v>
      </c>
    </row>
    <row r="8523" spans="1:5" x14ac:dyDescent="0.2">
      <c r="A8523" t="s">
        <v>1633</v>
      </c>
      <c r="B8523">
        <v>2.1</v>
      </c>
      <c r="C8523" t="s">
        <v>1639</v>
      </c>
      <c r="D8523">
        <v>0.1</v>
      </c>
    </row>
    <row r="8524" spans="1:5" x14ac:dyDescent="0.2">
      <c r="A8524" t="s">
        <v>131</v>
      </c>
      <c r="B8524">
        <v>2.5</v>
      </c>
      <c r="C8524" t="s">
        <v>1639</v>
      </c>
      <c r="D8524">
        <v>0.1</v>
      </c>
    </row>
    <row r="8525" spans="1:5" x14ac:dyDescent="0.2">
      <c r="A8525" t="s">
        <v>118</v>
      </c>
      <c r="B8525" t="s">
        <v>2521</v>
      </c>
      <c r="C8525" t="s">
        <v>1610</v>
      </c>
      <c r="D8525">
        <v>7</v>
      </c>
    </row>
    <row r="8526" spans="1:5" x14ac:dyDescent="0.2">
      <c r="A8526" t="s">
        <v>79</v>
      </c>
    </row>
    <row r="8527" spans="1:5" x14ac:dyDescent="0.2">
      <c r="A8527" t="s">
        <v>2529</v>
      </c>
      <c r="B8527" t="s">
        <v>1593</v>
      </c>
      <c r="C8527" t="s">
        <v>1659</v>
      </c>
    </row>
    <row r="8528" spans="1:5" x14ac:dyDescent="0.2">
      <c r="A8528" t="s">
        <v>896</v>
      </c>
      <c r="B8528" t="s">
        <v>1644</v>
      </c>
      <c r="C8528">
        <v>9.5</v>
      </c>
      <c r="D8528" t="s">
        <v>1634</v>
      </c>
      <c r="E8528">
        <v>0.1</v>
      </c>
    </row>
    <row r="8529" spans="1:4" x14ac:dyDescent="0.2">
      <c r="A8529" t="s">
        <v>52</v>
      </c>
      <c r="B8529">
        <v>0.1</v>
      </c>
      <c r="C8529" t="s">
        <v>1639</v>
      </c>
      <c r="D8529">
        <v>0.1</v>
      </c>
    </row>
    <row r="8530" spans="1:4" x14ac:dyDescent="0.2">
      <c r="A8530" t="s">
        <v>52</v>
      </c>
      <c r="B8530">
        <v>0.5</v>
      </c>
      <c r="C8530" t="s">
        <v>1634</v>
      </c>
      <c r="D8530">
        <v>0.05</v>
      </c>
    </row>
    <row r="8531" spans="1:4" x14ac:dyDescent="0.2">
      <c r="A8531" t="s">
        <v>52</v>
      </c>
      <c r="B8531">
        <v>1</v>
      </c>
      <c r="C8531" t="s">
        <v>1639</v>
      </c>
      <c r="D8531">
        <v>0.3</v>
      </c>
    </row>
    <row r="8532" spans="1:4" x14ac:dyDescent="0.2">
      <c r="A8532" t="s">
        <v>212</v>
      </c>
      <c r="B8532">
        <v>0.02</v>
      </c>
      <c r="C8532" t="s">
        <v>1593</v>
      </c>
      <c r="D8532" t="s">
        <v>1686</v>
      </c>
    </row>
    <row r="8533" spans="1:4" x14ac:dyDescent="0.2">
      <c r="A8533" t="s">
        <v>156</v>
      </c>
      <c r="B8533">
        <v>0.04</v>
      </c>
    </row>
    <row r="8534" spans="1:4" x14ac:dyDescent="0.2">
      <c r="A8534" t="s">
        <v>72</v>
      </c>
      <c r="B8534">
        <v>0.5</v>
      </c>
      <c r="C8534" t="s">
        <v>1606</v>
      </c>
    </row>
    <row r="8535" spans="1:4" x14ac:dyDescent="0.2">
      <c r="A8535" t="s">
        <v>71</v>
      </c>
      <c r="B8535" t="s">
        <v>1922</v>
      </c>
      <c r="C8535">
        <v>7.5</v>
      </c>
    </row>
    <row r="8536" spans="1:4" x14ac:dyDescent="0.2">
      <c r="A8536" t="s">
        <v>118</v>
      </c>
      <c r="B8536" t="s">
        <v>2522</v>
      </c>
    </row>
    <row r="8537" spans="1:4" x14ac:dyDescent="0.2">
      <c r="A8537" t="s">
        <v>118</v>
      </c>
      <c r="B8537" t="s">
        <v>2259</v>
      </c>
    </row>
    <row r="8538" spans="1:4" x14ac:dyDescent="0.2">
      <c r="A8538" t="s">
        <v>120</v>
      </c>
      <c r="B8538">
        <v>0.1</v>
      </c>
    </row>
    <row r="8539" spans="1:4" x14ac:dyDescent="0.2">
      <c r="A8539" t="s">
        <v>120</v>
      </c>
      <c r="B8539">
        <v>0.03</v>
      </c>
      <c r="C8539" t="s">
        <v>1593</v>
      </c>
      <c r="D8539" t="s">
        <v>1659</v>
      </c>
    </row>
    <row r="8540" spans="1:4" x14ac:dyDescent="0.2">
      <c r="A8540" t="s">
        <v>120</v>
      </c>
      <c r="B8540">
        <v>0.05</v>
      </c>
      <c r="C8540" t="s">
        <v>1593</v>
      </c>
      <c r="D8540" t="s">
        <v>1659</v>
      </c>
    </row>
    <row r="8541" spans="1:4" x14ac:dyDescent="0.2">
      <c r="A8541" t="s">
        <v>52</v>
      </c>
      <c r="B8541">
        <v>2.7</v>
      </c>
      <c r="C8541" t="s">
        <v>1617</v>
      </c>
    </row>
    <row r="8542" spans="1:4" x14ac:dyDescent="0.2">
      <c r="A8542" t="s">
        <v>388</v>
      </c>
      <c r="B8542" t="s">
        <v>2530</v>
      </c>
    </row>
    <row r="8543" spans="1:4" x14ac:dyDescent="0.2">
      <c r="A8543" t="s">
        <v>70</v>
      </c>
      <c r="B8543" t="s">
        <v>2531</v>
      </c>
    </row>
    <row r="8544" spans="1:4" x14ac:dyDescent="0.2">
      <c r="A8544" t="s">
        <v>72</v>
      </c>
      <c r="B8544" t="s">
        <v>2532</v>
      </c>
      <c r="C8544" t="s">
        <v>2533</v>
      </c>
    </row>
    <row r="8545" spans="1:4" x14ac:dyDescent="0.2">
      <c r="A8545" t="s">
        <v>114</v>
      </c>
      <c r="B8545">
        <v>6.5</v>
      </c>
      <c r="C8545" t="s">
        <v>1588</v>
      </c>
      <c r="D8545">
        <v>0.1</v>
      </c>
    </row>
    <row r="8546" spans="1:4" x14ac:dyDescent="0.2">
      <c r="A8546" t="s">
        <v>114</v>
      </c>
      <c r="B8546">
        <v>6</v>
      </c>
      <c r="C8546" t="s">
        <v>1634</v>
      </c>
      <c r="D8546">
        <v>0.1</v>
      </c>
    </row>
    <row r="8547" spans="1:4" x14ac:dyDescent="0.2">
      <c r="A8547" t="s">
        <v>52</v>
      </c>
      <c r="B8547">
        <v>3.1</v>
      </c>
      <c r="C8547" t="s">
        <v>1639</v>
      </c>
      <c r="D8547">
        <v>0.1</v>
      </c>
    </row>
    <row r="8548" spans="1:4" x14ac:dyDescent="0.2">
      <c r="A8548" t="s">
        <v>52</v>
      </c>
      <c r="B8548">
        <v>4.2</v>
      </c>
      <c r="C8548" t="s">
        <v>1639</v>
      </c>
      <c r="D8548">
        <v>0.1</v>
      </c>
    </row>
    <row r="8549" spans="1:4" x14ac:dyDescent="0.2">
      <c r="A8549" t="s">
        <v>52</v>
      </c>
      <c r="B8549">
        <v>1.8</v>
      </c>
      <c r="C8549" t="s">
        <v>1634</v>
      </c>
      <c r="D8549">
        <v>0.05</v>
      </c>
    </row>
    <row r="8550" spans="1:4" x14ac:dyDescent="0.2">
      <c r="A8550" t="s">
        <v>52</v>
      </c>
      <c r="B8550">
        <v>0.8</v>
      </c>
      <c r="C8550" t="s">
        <v>1634</v>
      </c>
      <c r="D8550">
        <v>0.1</v>
      </c>
    </row>
    <row r="8551" spans="1:4" x14ac:dyDescent="0.2">
      <c r="A8551" t="s">
        <v>71</v>
      </c>
      <c r="B8551">
        <v>7.65</v>
      </c>
      <c r="C8551">
        <v>0.5</v>
      </c>
    </row>
    <row r="8552" spans="1:4" x14ac:dyDescent="0.2">
      <c r="A8552" t="s">
        <v>71</v>
      </c>
      <c r="B8552">
        <v>0.4</v>
      </c>
      <c r="C8552" t="s">
        <v>2377</v>
      </c>
    </row>
    <row r="8553" spans="1:4" x14ac:dyDescent="0.2">
      <c r="A8553" t="s">
        <v>71</v>
      </c>
      <c r="B8553">
        <v>0.25</v>
      </c>
      <c r="C8553" t="s">
        <v>1634</v>
      </c>
      <c r="D8553">
        <v>0.05</v>
      </c>
    </row>
    <row r="8554" spans="1:4" x14ac:dyDescent="0.2">
      <c r="A8554" t="s">
        <v>2518</v>
      </c>
      <c r="B8554" t="s">
        <v>1634</v>
      </c>
      <c r="C8554">
        <v>0.05</v>
      </c>
    </row>
    <row r="8555" spans="1:4" x14ac:dyDescent="0.2">
      <c r="A8555" t="s">
        <v>57</v>
      </c>
      <c r="B8555">
        <v>-19</v>
      </c>
      <c r="C8555">
        <v>0.1</v>
      </c>
    </row>
    <row r="8556" spans="1:4" x14ac:dyDescent="0.2">
      <c r="A8556" t="s">
        <v>57</v>
      </c>
      <c r="B8556" t="s">
        <v>2519</v>
      </c>
    </row>
    <row r="8557" spans="1:4" x14ac:dyDescent="0.2">
      <c r="A8557" t="s">
        <v>57</v>
      </c>
      <c r="B8557">
        <v>15.95</v>
      </c>
      <c r="C8557" t="s">
        <v>1588</v>
      </c>
      <c r="D8557">
        <v>0.05</v>
      </c>
    </row>
    <row r="8558" spans="1:4" x14ac:dyDescent="0.2">
      <c r="A8558" t="s">
        <v>207</v>
      </c>
      <c r="B8558">
        <v>12.9</v>
      </c>
      <c r="C8558" t="s">
        <v>1639</v>
      </c>
      <c r="D8558">
        <v>0.1</v>
      </c>
    </row>
    <row r="8559" spans="1:4" x14ac:dyDescent="0.2">
      <c r="A8559" t="s">
        <v>119</v>
      </c>
      <c r="B8559">
        <v>16</v>
      </c>
      <c r="C8559" t="s">
        <v>1639</v>
      </c>
      <c r="D8559">
        <v>0.15</v>
      </c>
    </row>
    <row r="8560" spans="1:4" x14ac:dyDescent="0.2">
      <c r="A8560" t="s">
        <v>119</v>
      </c>
      <c r="B8560">
        <v>17.100000000000001</v>
      </c>
      <c r="C8560" t="s">
        <v>1634</v>
      </c>
      <c r="D8560">
        <v>0.05</v>
      </c>
    </row>
    <row r="8561" spans="1:5" x14ac:dyDescent="0.2">
      <c r="A8561" t="s">
        <v>1792</v>
      </c>
      <c r="B8561" t="s">
        <v>1644</v>
      </c>
      <c r="C8561">
        <v>17.899999999999999</v>
      </c>
      <c r="D8561" t="s">
        <v>1588</v>
      </c>
      <c r="E8561">
        <v>0.1</v>
      </c>
    </row>
    <row r="8562" spans="1:5" x14ac:dyDescent="0.2">
      <c r="A8562" t="s">
        <v>119</v>
      </c>
      <c r="B8562">
        <v>6.8</v>
      </c>
      <c r="C8562" t="s">
        <v>1634</v>
      </c>
      <c r="D8562">
        <v>0.05</v>
      </c>
    </row>
    <row r="8563" spans="1:5" x14ac:dyDescent="0.2">
      <c r="A8563" t="s">
        <v>119</v>
      </c>
      <c r="B8563">
        <v>5.0199999999999996</v>
      </c>
      <c r="C8563" t="s">
        <v>1639</v>
      </c>
      <c r="D8563">
        <v>0.05</v>
      </c>
    </row>
    <row r="8564" spans="1:5" x14ac:dyDescent="0.2">
      <c r="A8564" t="s">
        <v>59</v>
      </c>
      <c r="B8564" t="s">
        <v>2520</v>
      </c>
    </row>
    <row r="8565" spans="1:5" x14ac:dyDescent="0.2">
      <c r="A8565" t="s">
        <v>70</v>
      </c>
      <c r="B8565">
        <v>2.2000000000000002</v>
      </c>
      <c r="C8565" t="s">
        <v>1634</v>
      </c>
      <c r="D8565">
        <v>0.03</v>
      </c>
    </row>
    <row r="8566" spans="1:5" x14ac:dyDescent="0.2">
      <c r="A8566" t="s">
        <v>1633</v>
      </c>
      <c r="B8566">
        <v>2.1</v>
      </c>
      <c r="C8566" t="s">
        <v>1639</v>
      </c>
      <c r="D8566">
        <v>0.1</v>
      </c>
    </row>
    <row r="8567" spans="1:5" x14ac:dyDescent="0.2">
      <c r="A8567" t="s">
        <v>131</v>
      </c>
      <c r="B8567">
        <v>2.5</v>
      </c>
      <c r="C8567" t="s">
        <v>1639</v>
      </c>
      <c r="D8567">
        <v>0.1</v>
      </c>
    </row>
    <row r="8568" spans="1:5" x14ac:dyDescent="0.2">
      <c r="A8568" t="s">
        <v>118</v>
      </c>
      <c r="B8568" t="s">
        <v>2521</v>
      </c>
      <c r="C8568" t="s">
        <v>1610</v>
      </c>
      <c r="D8568">
        <v>7</v>
      </c>
    </row>
    <row r="8569" spans="1:5" x14ac:dyDescent="0.2">
      <c r="A8569" t="s">
        <v>79</v>
      </c>
    </row>
    <row r="8570" spans="1:5" x14ac:dyDescent="0.2">
      <c r="A8570" t="s">
        <v>70</v>
      </c>
      <c r="B8570">
        <v>2.6</v>
      </c>
      <c r="C8570">
        <v>0.1</v>
      </c>
    </row>
    <row r="8571" spans="1:5" x14ac:dyDescent="0.2">
      <c r="A8571" t="s">
        <v>896</v>
      </c>
      <c r="B8571" t="s">
        <v>1644</v>
      </c>
      <c r="C8571">
        <v>9.5</v>
      </c>
      <c r="D8571" t="s">
        <v>1634</v>
      </c>
      <c r="E8571">
        <v>0.1</v>
      </c>
    </row>
    <row r="8572" spans="1:5" x14ac:dyDescent="0.2">
      <c r="A8572" t="s">
        <v>52</v>
      </c>
      <c r="B8572">
        <v>0.1</v>
      </c>
      <c r="C8572" t="s">
        <v>1639</v>
      </c>
      <c r="D8572">
        <v>0.1</v>
      </c>
    </row>
    <row r="8573" spans="1:5" x14ac:dyDescent="0.2">
      <c r="A8573" t="s">
        <v>52</v>
      </c>
      <c r="B8573">
        <v>0.5</v>
      </c>
      <c r="C8573" t="s">
        <v>1634</v>
      </c>
      <c r="D8573">
        <v>0.05</v>
      </c>
    </row>
    <row r="8574" spans="1:5" x14ac:dyDescent="0.2">
      <c r="A8574" t="s">
        <v>71</v>
      </c>
      <c r="B8574">
        <v>1.8</v>
      </c>
      <c r="C8574" t="s">
        <v>1639</v>
      </c>
      <c r="D8574">
        <v>0.2</v>
      </c>
    </row>
    <row r="8575" spans="1:5" x14ac:dyDescent="0.2">
      <c r="A8575" t="s">
        <v>212</v>
      </c>
      <c r="B8575">
        <v>0.02</v>
      </c>
      <c r="C8575" t="s">
        <v>1593</v>
      </c>
      <c r="D8575" t="s">
        <v>1686</v>
      </c>
    </row>
    <row r="8576" spans="1:5" x14ac:dyDescent="0.2">
      <c r="A8576" t="s">
        <v>156</v>
      </c>
      <c r="B8576">
        <v>0.04</v>
      </c>
    </row>
    <row r="8577" spans="1:4" x14ac:dyDescent="0.2">
      <c r="A8577" t="s">
        <v>72</v>
      </c>
      <c r="B8577">
        <v>0.5</v>
      </c>
      <c r="C8577" t="s">
        <v>1606</v>
      </c>
    </row>
    <row r="8578" spans="1:4" x14ac:dyDescent="0.2">
      <c r="A8578" t="s">
        <v>71</v>
      </c>
      <c r="B8578" t="s">
        <v>1922</v>
      </c>
      <c r="C8578">
        <v>7.5</v>
      </c>
    </row>
    <row r="8579" spans="1:4" x14ac:dyDescent="0.2">
      <c r="A8579" t="s">
        <v>118</v>
      </c>
      <c r="B8579" t="s">
        <v>2522</v>
      </c>
    </row>
    <row r="8580" spans="1:4" x14ac:dyDescent="0.2">
      <c r="A8580" t="s">
        <v>118</v>
      </c>
      <c r="B8580" t="s">
        <v>2259</v>
      </c>
    </row>
    <row r="8581" spans="1:4" x14ac:dyDescent="0.2">
      <c r="A8581" t="s">
        <v>120</v>
      </c>
      <c r="B8581">
        <v>0.1</v>
      </c>
    </row>
    <row r="8582" spans="1:4" x14ac:dyDescent="0.2">
      <c r="A8582" t="s">
        <v>120</v>
      </c>
      <c r="B8582">
        <v>0.03</v>
      </c>
      <c r="C8582" t="s">
        <v>1593</v>
      </c>
      <c r="D8582" t="s">
        <v>1659</v>
      </c>
    </row>
    <row r="8583" spans="1:4" x14ac:dyDescent="0.2">
      <c r="A8583" t="s">
        <v>120</v>
      </c>
      <c r="B8583">
        <v>0.05</v>
      </c>
      <c r="C8583" t="s">
        <v>1593</v>
      </c>
      <c r="D8583" t="s">
        <v>1659</v>
      </c>
    </row>
    <row r="8584" spans="1:4" x14ac:dyDescent="0.2">
      <c r="A8584" t="s">
        <v>896</v>
      </c>
      <c r="B8584" t="s">
        <v>2526</v>
      </c>
      <c r="C8584" t="s">
        <v>2523</v>
      </c>
    </row>
    <row r="8585" spans="1:4" x14ac:dyDescent="0.2">
      <c r="A8585" t="s">
        <v>72</v>
      </c>
      <c r="B8585" t="s">
        <v>2524</v>
      </c>
      <c r="C8585">
        <v>0.2</v>
      </c>
    </row>
    <row r="8586" spans="1:4" x14ac:dyDescent="0.2">
      <c r="A8586" t="s">
        <v>117</v>
      </c>
      <c r="B8586">
        <v>0.02</v>
      </c>
      <c r="C8586" t="s">
        <v>2527</v>
      </c>
      <c r="D8586" t="s">
        <v>2353</v>
      </c>
    </row>
    <row r="8587" spans="1:4" x14ac:dyDescent="0.2">
      <c r="A8587" t="s">
        <v>1575</v>
      </c>
      <c r="B8587" t="s">
        <v>1576</v>
      </c>
      <c r="C8587" t="s">
        <v>1577</v>
      </c>
      <c r="D8587" t="s">
        <v>1578</v>
      </c>
    </row>
    <row r="8588" spans="1:4" x14ac:dyDescent="0.2">
      <c r="A8588" t="s">
        <v>882</v>
      </c>
      <c r="B8588" t="s">
        <v>1579</v>
      </c>
      <c r="C8588" t="s">
        <v>1580</v>
      </c>
    </row>
    <row r="8589" spans="1:4" x14ac:dyDescent="0.2">
      <c r="A8589" t="s">
        <v>1581</v>
      </c>
      <c r="B8589" t="s">
        <v>1576</v>
      </c>
      <c r="C8589" t="s">
        <v>1577</v>
      </c>
      <c r="D8589" t="s">
        <v>1582</v>
      </c>
    </row>
    <row r="8590" spans="1:4" x14ac:dyDescent="0.2">
      <c r="A8590" t="s">
        <v>52</v>
      </c>
      <c r="B8590">
        <v>6.95</v>
      </c>
      <c r="C8590" t="s">
        <v>1583</v>
      </c>
    </row>
    <row r="8591" spans="1:4" x14ac:dyDescent="0.2">
      <c r="A8591" t="s">
        <v>52</v>
      </c>
      <c r="B8591">
        <v>6.5</v>
      </c>
      <c r="C8591">
        <v>-0.1</v>
      </c>
    </row>
    <row r="8592" spans="1:4" x14ac:dyDescent="0.2">
      <c r="A8592" t="s">
        <v>52</v>
      </c>
      <c r="B8592">
        <v>2.7</v>
      </c>
      <c r="C8592" t="s">
        <v>1584</v>
      </c>
    </row>
    <row r="8593" spans="1:6" x14ac:dyDescent="0.2">
      <c r="A8593" t="s">
        <v>207</v>
      </c>
      <c r="B8593">
        <v>12.5</v>
      </c>
      <c r="C8593">
        <v>-0.2</v>
      </c>
    </row>
    <row r="8594" spans="1:6" x14ac:dyDescent="0.2">
      <c r="A8594" t="s">
        <v>70</v>
      </c>
      <c r="B8594">
        <v>10.5</v>
      </c>
      <c r="C8594" t="s">
        <v>1584</v>
      </c>
    </row>
    <row r="8595" spans="1:6" x14ac:dyDescent="0.2">
      <c r="A8595" t="s">
        <v>120</v>
      </c>
      <c r="B8595" t="s">
        <v>1571</v>
      </c>
      <c r="C8595">
        <v>0.1</v>
      </c>
      <c r="D8595" t="s">
        <v>1593</v>
      </c>
      <c r="E8595" t="s">
        <v>1659</v>
      </c>
    </row>
    <row r="8596" spans="1:6" x14ac:dyDescent="0.2">
      <c r="A8596" t="s">
        <v>72</v>
      </c>
      <c r="B8596">
        <v>0.8</v>
      </c>
      <c r="C8596" t="s">
        <v>1585</v>
      </c>
    </row>
    <row r="8597" spans="1:6" x14ac:dyDescent="0.2">
      <c r="A8597" t="s">
        <v>59</v>
      </c>
      <c r="B8597" t="s">
        <v>2528</v>
      </c>
      <c r="C8597" t="s">
        <v>1123</v>
      </c>
      <c r="D8597">
        <v>0.5</v>
      </c>
      <c r="E8597" t="s">
        <v>1588</v>
      </c>
      <c r="F8597" t="s">
        <v>1589</v>
      </c>
    </row>
    <row r="8598" spans="1:6" x14ac:dyDescent="0.2">
      <c r="A8598" t="s">
        <v>110</v>
      </c>
      <c r="B8598" t="s">
        <v>1572</v>
      </c>
      <c r="C8598" t="s">
        <v>1573</v>
      </c>
      <c r="D8598" t="s">
        <v>1574</v>
      </c>
    </row>
    <row r="8599" spans="1:6" x14ac:dyDescent="0.2">
      <c r="A8599" t="s">
        <v>1575</v>
      </c>
      <c r="B8599" t="s">
        <v>1576</v>
      </c>
      <c r="C8599" t="s">
        <v>1577</v>
      </c>
      <c r="D8599" t="s">
        <v>1578</v>
      </c>
    </row>
    <row r="8600" spans="1:6" x14ac:dyDescent="0.2">
      <c r="A8600" t="s">
        <v>882</v>
      </c>
      <c r="B8600" t="s">
        <v>1579</v>
      </c>
      <c r="C8600" t="s">
        <v>1580</v>
      </c>
    </row>
    <row r="8601" spans="1:6" x14ac:dyDescent="0.2">
      <c r="A8601" t="s">
        <v>1581</v>
      </c>
      <c r="B8601" t="s">
        <v>1576</v>
      </c>
      <c r="C8601" t="s">
        <v>1577</v>
      </c>
      <c r="D8601" t="s">
        <v>1582</v>
      </c>
    </row>
    <row r="8602" spans="1:6" x14ac:dyDescent="0.2">
      <c r="A8602" t="s">
        <v>114</v>
      </c>
      <c r="B8602">
        <v>6.5</v>
      </c>
      <c r="C8602" t="s">
        <v>1588</v>
      </c>
      <c r="D8602">
        <v>0.1</v>
      </c>
    </row>
    <row r="8603" spans="1:6" x14ac:dyDescent="0.2">
      <c r="A8603" t="s">
        <v>114</v>
      </c>
      <c r="B8603">
        <v>6</v>
      </c>
      <c r="C8603" t="s">
        <v>1634</v>
      </c>
      <c r="D8603">
        <v>0.1</v>
      </c>
    </row>
    <row r="8604" spans="1:6" x14ac:dyDescent="0.2">
      <c r="A8604" t="s">
        <v>52</v>
      </c>
      <c r="B8604">
        <v>3.1</v>
      </c>
      <c r="C8604" t="s">
        <v>1639</v>
      </c>
      <c r="D8604">
        <v>0.1</v>
      </c>
    </row>
    <row r="8605" spans="1:6" x14ac:dyDescent="0.2">
      <c r="A8605" t="s">
        <v>52</v>
      </c>
      <c r="B8605">
        <v>4.2</v>
      </c>
      <c r="C8605" t="s">
        <v>1639</v>
      </c>
      <c r="D8605">
        <v>0.1</v>
      </c>
    </row>
    <row r="8606" spans="1:6" x14ac:dyDescent="0.2">
      <c r="A8606" t="s">
        <v>52</v>
      </c>
      <c r="B8606">
        <v>1.8</v>
      </c>
      <c r="C8606" t="s">
        <v>1634</v>
      </c>
      <c r="D8606">
        <v>0.05</v>
      </c>
    </row>
    <row r="8607" spans="1:6" x14ac:dyDescent="0.2">
      <c r="A8607" t="s">
        <v>52</v>
      </c>
      <c r="B8607">
        <v>0.8</v>
      </c>
      <c r="C8607" t="s">
        <v>1634</v>
      </c>
      <c r="D8607">
        <v>0.1</v>
      </c>
    </row>
    <row r="8608" spans="1:6" x14ac:dyDescent="0.2">
      <c r="A8608" t="s">
        <v>71</v>
      </c>
      <c r="B8608">
        <v>7.65</v>
      </c>
      <c r="C8608">
        <v>0.5</v>
      </c>
    </row>
    <row r="8609" spans="1:5" x14ac:dyDescent="0.2">
      <c r="A8609" t="s">
        <v>71</v>
      </c>
      <c r="B8609">
        <v>0.4</v>
      </c>
      <c r="C8609" t="s">
        <v>2377</v>
      </c>
    </row>
    <row r="8610" spans="1:5" x14ac:dyDescent="0.2">
      <c r="A8610" t="s">
        <v>71</v>
      </c>
      <c r="B8610">
        <v>0.25</v>
      </c>
      <c r="C8610" t="s">
        <v>1634</v>
      </c>
      <c r="D8610">
        <v>0.05</v>
      </c>
    </row>
    <row r="8611" spans="1:5" x14ac:dyDescent="0.2">
      <c r="A8611" t="s">
        <v>2518</v>
      </c>
      <c r="B8611" t="s">
        <v>1634</v>
      </c>
      <c r="C8611">
        <v>0.05</v>
      </c>
    </row>
    <row r="8612" spans="1:5" x14ac:dyDescent="0.2">
      <c r="A8612" t="s">
        <v>57</v>
      </c>
      <c r="B8612">
        <v>-19</v>
      </c>
      <c r="C8612">
        <v>0.1</v>
      </c>
    </row>
    <row r="8613" spans="1:5" x14ac:dyDescent="0.2">
      <c r="A8613" t="s">
        <v>57</v>
      </c>
      <c r="B8613" t="s">
        <v>2519</v>
      </c>
    </row>
    <row r="8614" spans="1:5" x14ac:dyDescent="0.2">
      <c r="A8614" t="s">
        <v>57</v>
      </c>
      <c r="B8614">
        <v>15.95</v>
      </c>
      <c r="C8614" t="s">
        <v>1588</v>
      </c>
      <c r="D8614">
        <v>0.05</v>
      </c>
    </row>
    <row r="8615" spans="1:5" x14ac:dyDescent="0.2">
      <c r="A8615" t="s">
        <v>207</v>
      </c>
      <c r="B8615">
        <v>12.9</v>
      </c>
      <c r="C8615" t="s">
        <v>1639</v>
      </c>
      <c r="D8615">
        <v>0.1</v>
      </c>
    </row>
    <row r="8616" spans="1:5" x14ac:dyDescent="0.2">
      <c r="A8616" t="s">
        <v>119</v>
      </c>
      <c r="B8616">
        <v>16</v>
      </c>
      <c r="C8616" t="s">
        <v>1639</v>
      </c>
      <c r="D8616">
        <v>0.15</v>
      </c>
    </row>
    <row r="8617" spans="1:5" x14ac:dyDescent="0.2">
      <c r="A8617" t="s">
        <v>119</v>
      </c>
      <c r="B8617">
        <v>17.100000000000001</v>
      </c>
      <c r="C8617" t="s">
        <v>1634</v>
      </c>
      <c r="D8617">
        <v>0.05</v>
      </c>
    </row>
    <row r="8618" spans="1:5" x14ac:dyDescent="0.2">
      <c r="A8618" t="s">
        <v>1792</v>
      </c>
      <c r="B8618" t="s">
        <v>1644</v>
      </c>
      <c r="C8618">
        <v>17.899999999999999</v>
      </c>
      <c r="D8618" t="s">
        <v>1588</v>
      </c>
      <c r="E8618">
        <v>0.1</v>
      </c>
    </row>
    <row r="8619" spans="1:5" x14ac:dyDescent="0.2">
      <c r="A8619" t="s">
        <v>119</v>
      </c>
      <c r="B8619">
        <v>6.8</v>
      </c>
      <c r="C8619" t="s">
        <v>1634</v>
      </c>
      <c r="D8619">
        <v>0.05</v>
      </c>
    </row>
    <row r="8620" spans="1:5" x14ac:dyDescent="0.2">
      <c r="A8620" t="s">
        <v>119</v>
      </c>
      <c r="B8620">
        <v>5.0199999999999996</v>
      </c>
      <c r="C8620" t="s">
        <v>1639</v>
      </c>
      <c r="D8620">
        <v>0.05</v>
      </c>
    </row>
    <row r="8621" spans="1:5" x14ac:dyDescent="0.2">
      <c r="A8621" t="s">
        <v>59</v>
      </c>
      <c r="B8621" t="s">
        <v>2520</v>
      </c>
    </row>
    <row r="8622" spans="1:5" x14ac:dyDescent="0.2">
      <c r="A8622" t="s">
        <v>70</v>
      </c>
      <c r="B8622">
        <v>2.2000000000000002</v>
      </c>
      <c r="C8622" t="s">
        <v>1634</v>
      </c>
      <c r="D8622">
        <v>0.03</v>
      </c>
    </row>
    <row r="8623" spans="1:5" x14ac:dyDescent="0.2">
      <c r="A8623" t="s">
        <v>1633</v>
      </c>
      <c r="B8623">
        <v>2.1</v>
      </c>
      <c r="C8623" t="s">
        <v>1639</v>
      </c>
      <c r="D8623">
        <v>0.1</v>
      </c>
    </row>
    <row r="8624" spans="1:5" x14ac:dyDescent="0.2">
      <c r="A8624" t="s">
        <v>131</v>
      </c>
      <c r="B8624">
        <v>2.5</v>
      </c>
      <c r="C8624" t="s">
        <v>1639</v>
      </c>
      <c r="D8624">
        <v>0.1</v>
      </c>
    </row>
    <row r="8625" spans="1:5" x14ac:dyDescent="0.2">
      <c r="A8625" t="s">
        <v>118</v>
      </c>
      <c r="B8625" t="s">
        <v>2521</v>
      </c>
      <c r="C8625" t="s">
        <v>1610</v>
      </c>
      <c r="D8625">
        <v>7</v>
      </c>
    </row>
    <row r="8626" spans="1:5" x14ac:dyDescent="0.2">
      <c r="A8626" t="s">
        <v>79</v>
      </c>
    </row>
    <row r="8627" spans="1:5" x14ac:dyDescent="0.2">
      <c r="A8627" t="s">
        <v>70</v>
      </c>
      <c r="B8627">
        <v>2.6</v>
      </c>
      <c r="C8627">
        <v>0.1</v>
      </c>
    </row>
    <row r="8628" spans="1:5" x14ac:dyDescent="0.2">
      <c r="A8628" t="s">
        <v>896</v>
      </c>
      <c r="B8628" t="s">
        <v>1644</v>
      </c>
      <c r="C8628">
        <v>9.5</v>
      </c>
      <c r="D8628" t="s">
        <v>1634</v>
      </c>
      <c r="E8628">
        <v>0.1</v>
      </c>
    </row>
    <row r="8629" spans="1:5" x14ac:dyDescent="0.2">
      <c r="A8629" t="s">
        <v>52</v>
      </c>
      <c r="B8629">
        <v>0.1</v>
      </c>
      <c r="C8629" t="s">
        <v>1639</v>
      </c>
      <c r="D8629">
        <v>0.1</v>
      </c>
    </row>
    <row r="8630" spans="1:5" x14ac:dyDescent="0.2">
      <c r="A8630" t="s">
        <v>52</v>
      </c>
      <c r="B8630">
        <v>0.5</v>
      </c>
      <c r="C8630" t="s">
        <v>1634</v>
      </c>
      <c r="D8630">
        <v>0.05</v>
      </c>
    </row>
    <row r="8631" spans="1:5" x14ac:dyDescent="0.2">
      <c r="A8631" t="s">
        <v>71</v>
      </c>
      <c r="B8631">
        <v>1.8</v>
      </c>
      <c r="C8631" t="s">
        <v>1639</v>
      </c>
      <c r="D8631">
        <v>0.2</v>
      </c>
    </row>
    <row r="8632" spans="1:5" x14ac:dyDescent="0.2">
      <c r="A8632" t="s">
        <v>212</v>
      </c>
      <c r="B8632">
        <v>0.02</v>
      </c>
      <c r="C8632" t="s">
        <v>1593</v>
      </c>
      <c r="D8632" t="s">
        <v>1686</v>
      </c>
    </row>
    <row r="8633" spans="1:5" x14ac:dyDescent="0.2">
      <c r="A8633" t="s">
        <v>156</v>
      </c>
      <c r="B8633">
        <v>0.04</v>
      </c>
    </row>
    <row r="8634" spans="1:5" x14ac:dyDescent="0.2">
      <c r="A8634" t="s">
        <v>72</v>
      </c>
      <c r="B8634">
        <v>0.5</v>
      </c>
      <c r="C8634" t="s">
        <v>1606</v>
      </c>
    </row>
    <row r="8635" spans="1:5" x14ac:dyDescent="0.2">
      <c r="A8635" t="s">
        <v>71</v>
      </c>
      <c r="B8635" t="s">
        <v>1922</v>
      </c>
      <c r="C8635">
        <v>7.5</v>
      </c>
    </row>
    <row r="8636" spans="1:5" x14ac:dyDescent="0.2">
      <c r="A8636" t="s">
        <v>118</v>
      </c>
      <c r="B8636" t="s">
        <v>2522</v>
      </c>
    </row>
    <row r="8637" spans="1:5" x14ac:dyDescent="0.2">
      <c r="A8637" t="s">
        <v>118</v>
      </c>
      <c r="B8637" t="s">
        <v>2259</v>
      </c>
    </row>
    <row r="8638" spans="1:5" x14ac:dyDescent="0.2">
      <c r="A8638" t="s">
        <v>120</v>
      </c>
      <c r="B8638">
        <v>0.1</v>
      </c>
    </row>
    <row r="8639" spans="1:5" x14ac:dyDescent="0.2">
      <c r="A8639" t="s">
        <v>120</v>
      </c>
      <c r="B8639">
        <v>0.03</v>
      </c>
      <c r="C8639" t="s">
        <v>1593</v>
      </c>
      <c r="D8639" t="s">
        <v>1659</v>
      </c>
    </row>
    <row r="8640" spans="1:5" x14ac:dyDescent="0.2">
      <c r="A8640" t="s">
        <v>120</v>
      </c>
      <c r="B8640">
        <v>0.05</v>
      </c>
      <c r="C8640" t="s">
        <v>1593</v>
      </c>
      <c r="D8640" t="s">
        <v>1659</v>
      </c>
    </row>
    <row r="8641" spans="1:5" x14ac:dyDescent="0.2">
      <c r="A8641" t="s">
        <v>896</v>
      </c>
      <c r="B8641" t="s">
        <v>2526</v>
      </c>
      <c r="C8641" t="s">
        <v>2523</v>
      </c>
    </row>
    <row r="8642" spans="1:5" x14ac:dyDescent="0.2">
      <c r="A8642" t="s">
        <v>72</v>
      </c>
      <c r="B8642" t="s">
        <v>2524</v>
      </c>
      <c r="C8642">
        <v>0.2</v>
      </c>
    </row>
    <row r="8643" spans="1:5" x14ac:dyDescent="0.2">
      <c r="A8643" t="s">
        <v>117</v>
      </c>
      <c r="B8643">
        <v>0.02</v>
      </c>
      <c r="C8643" t="s">
        <v>2527</v>
      </c>
      <c r="D8643" t="s">
        <v>2353</v>
      </c>
    </row>
    <row r="8644" spans="1:5" x14ac:dyDescent="0.2">
      <c r="A8644" t="s">
        <v>1575</v>
      </c>
      <c r="B8644" t="s">
        <v>1576</v>
      </c>
      <c r="C8644" t="s">
        <v>1577</v>
      </c>
      <c r="D8644" t="s">
        <v>1578</v>
      </c>
    </row>
    <row r="8645" spans="1:5" x14ac:dyDescent="0.2">
      <c r="A8645" t="s">
        <v>882</v>
      </c>
      <c r="B8645" t="s">
        <v>1579</v>
      </c>
      <c r="C8645" t="s">
        <v>1580</v>
      </c>
    </row>
    <row r="8646" spans="1:5" x14ac:dyDescent="0.2">
      <c r="A8646" t="s">
        <v>1581</v>
      </c>
      <c r="B8646" t="s">
        <v>1576</v>
      </c>
      <c r="C8646" t="s">
        <v>1577</v>
      </c>
      <c r="D8646" t="s">
        <v>1582</v>
      </c>
    </row>
    <row r="8647" spans="1:5" x14ac:dyDescent="0.2">
      <c r="A8647" t="s">
        <v>1595</v>
      </c>
      <c r="B8647" t="s">
        <v>1596</v>
      </c>
      <c r="C8647" t="s">
        <v>1597</v>
      </c>
    </row>
    <row r="8648" spans="1:5" x14ac:dyDescent="0.2">
      <c r="A8648" t="s">
        <v>1595</v>
      </c>
      <c r="B8648" t="s">
        <v>1598</v>
      </c>
      <c r="C8648" t="s">
        <v>1599</v>
      </c>
      <c r="D8648" t="s">
        <v>1597</v>
      </c>
    </row>
    <row r="8649" spans="1:5" x14ac:dyDescent="0.2">
      <c r="A8649" t="s">
        <v>114</v>
      </c>
      <c r="B8649">
        <v>12.4</v>
      </c>
      <c r="C8649" t="s">
        <v>1583</v>
      </c>
    </row>
    <row r="8650" spans="1:5" x14ac:dyDescent="0.2">
      <c r="A8650" t="s">
        <v>52</v>
      </c>
      <c r="B8650">
        <v>1.1000000000000001</v>
      </c>
      <c r="C8650" t="s">
        <v>1583</v>
      </c>
    </row>
    <row r="8651" spans="1:5" x14ac:dyDescent="0.2">
      <c r="A8651" t="s">
        <v>177</v>
      </c>
      <c r="B8651">
        <v>0.17</v>
      </c>
      <c r="C8651">
        <v>0.09</v>
      </c>
    </row>
    <row r="8652" spans="1:5" x14ac:dyDescent="0.2">
      <c r="A8652" t="s">
        <v>70</v>
      </c>
      <c r="B8652">
        <v>3.1</v>
      </c>
      <c r="C8652">
        <v>0.02</v>
      </c>
    </row>
    <row r="8653" spans="1:5" x14ac:dyDescent="0.2">
      <c r="A8653" t="s">
        <v>57</v>
      </c>
      <c r="B8653">
        <v>16.98</v>
      </c>
      <c r="C8653">
        <v>-0.02</v>
      </c>
    </row>
    <row r="8654" spans="1:5" x14ac:dyDescent="0.2">
      <c r="A8654" t="s">
        <v>57</v>
      </c>
      <c r="B8654">
        <v>21.98</v>
      </c>
      <c r="C8654">
        <v>-0.02</v>
      </c>
    </row>
    <row r="8655" spans="1:5" x14ac:dyDescent="0.2">
      <c r="A8655" t="s">
        <v>52</v>
      </c>
      <c r="B8655">
        <v>7.8</v>
      </c>
      <c r="C8655" t="s">
        <v>1583</v>
      </c>
    </row>
    <row r="8656" spans="1:5" x14ac:dyDescent="0.2">
      <c r="A8656" t="s">
        <v>120</v>
      </c>
      <c r="B8656" t="s">
        <v>1571</v>
      </c>
      <c r="C8656">
        <v>0.01</v>
      </c>
      <c r="D8656" t="s">
        <v>1593</v>
      </c>
      <c r="E8656" t="s">
        <v>1594</v>
      </c>
    </row>
    <row r="8657" spans="1:5" x14ac:dyDescent="0.2">
      <c r="A8657" t="s">
        <v>118</v>
      </c>
      <c r="B8657" t="s">
        <v>1571</v>
      </c>
      <c r="C8657" t="s">
        <v>2534</v>
      </c>
      <c r="D8657">
        <v>2.5</v>
      </c>
    </row>
    <row r="8658" spans="1:5" x14ac:dyDescent="0.2">
      <c r="A8658" t="s">
        <v>71</v>
      </c>
      <c r="B8658">
        <v>1.4</v>
      </c>
      <c r="C8658" t="s">
        <v>1583</v>
      </c>
    </row>
    <row r="8659" spans="1:5" x14ac:dyDescent="0.2">
      <c r="A8659" t="s">
        <v>114</v>
      </c>
      <c r="B8659">
        <v>12.4</v>
      </c>
      <c r="C8659" t="s">
        <v>1583</v>
      </c>
    </row>
    <row r="8660" spans="1:5" x14ac:dyDescent="0.2">
      <c r="A8660" t="s">
        <v>52</v>
      </c>
      <c r="B8660">
        <v>1.1000000000000001</v>
      </c>
      <c r="C8660" t="s">
        <v>1583</v>
      </c>
    </row>
    <row r="8661" spans="1:5" x14ac:dyDescent="0.2">
      <c r="A8661" t="s">
        <v>52</v>
      </c>
      <c r="B8661">
        <v>7.8</v>
      </c>
      <c r="C8661" t="s">
        <v>1583</v>
      </c>
    </row>
    <row r="8662" spans="1:5" x14ac:dyDescent="0.2">
      <c r="A8662" t="s">
        <v>71</v>
      </c>
      <c r="B8662">
        <v>1.4</v>
      </c>
      <c r="C8662" t="s">
        <v>1583</v>
      </c>
    </row>
    <row r="8663" spans="1:5" x14ac:dyDescent="0.2">
      <c r="A8663" t="s">
        <v>177</v>
      </c>
      <c r="B8663">
        <v>0.17</v>
      </c>
      <c r="C8663">
        <v>0.09</v>
      </c>
    </row>
    <row r="8664" spans="1:5" x14ac:dyDescent="0.2">
      <c r="A8664" t="s">
        <v>57</v>
      </c>
      <c r="B8664">
        <v>16.98</v>
      </c>
      <c r="C8664">
        <v>-0.02</v>
      </c>
    </row>
    <row r="8665" spans="1:5" x14ac:dyDescent="0.2">
      <c r="A8665" t="s">
        <v>57</v>
      </c>
      <c r="B8665">
        <v>21.98</v>
      </c>
      <c r="C8665">
        <v>-0.02</v>
      </c>
    </row>
    <row r="8666" spans="1:5" x14ac:dyDescent="0.2">
      <c r="A8666" t="s">
        <v>70</v>
      </c>
      <c r="B8666">
        <v>3.4</v>
      </c>
      <c r="C8666">
        <v>0.02</v>
      </c>
    </row>
    <row r="8667" spans="1:5" x14ac:dyDescent="0.2">
      <c r="A8667" t="s">
        <v>118</v>
      </c>
      <c r="B8667" t="s">
        <v>1571</v>
      </c>
      <c r="C8667" t="s">
        <v>2534</v>
      </c>
      <c r="D8667">
        <v>2.5</v>
      </c>
    </row>
    <row r="8668" spans="1:5" x14ac:dyDescent="0.2">
      <c r="A8668" t="s">
        <v>120</v>
      </c>
      <c r="B8668" t="s">
        <v>1571</v>
      </c>
      <c r="C8668">
        <v>0.01</v>
      </c>
      <c r="D8668" t="s">
        <v>1593</v>
      </c>
      <c r="E8668" t="s">
        <v>1594</v>
      </c>
    </row>
    <row r="8669" spans="1:5" x14ac:dyDescent="0.2">
      <c r="A8669" t="s">
        <v>114</v>
      </c>
      <c r="B8669">
        <v>12.4</v>
      </c>
      <c r="C8669" t="s">
        <v>1583</v>
      </c>
    </row>
    <row r="8670" spans="1:5" x14ac:dyDescent="0.2">
      <c r="A8670" t="s">
        <v>52</v>
      </c>
      <c r="B8670">
        <v>1.1000000000000001</v>
      </c>
      <c r="C8670" t="s">
        <v>1583</v>
      </c>
    </row>
    <row r="8671" spans="1:5" x14ac:dyDescent="0.2">
      <c r="A8671" t="s">
        <v>52</v>
      </c>
      <c r="B8671">
        <v>7.8</v>
      </c>
      <c r="C8671" t="s">
        <v>1583</v>
      </c>
    </row>
    <row r="8672" spans="1:5" x14ac:dyDescent="0.2">
      <c r="A8672" t="s">
        <v>52</v>
      </c>
      <c r="B8672">
        <v>1.4</v>
      </c>
      <c r="C8672" t="s">
        <v>1583</v>
      </c>
    </row>
    <row r="8673" spans="1:6" x14ac:dyDescent="0.2">
      <c r="A8673" t="s">
        <v>177</v>
      </c>
      <c r="B8673">
        <v>0.17</v>
      </c>
      <c r="C8673">
        <v>0.09</v>
      </c>
    </row>
    <row r="8674" spans="1:6" x14ac:dyDescent="0.2">
      <c r="A8674" t="s">
        <v>57</v>
      </c>
      <c r="B8674">
        <v>16.98</v>
      </c>
      <c r="C8674">
        <v>-0.02</v>
      </c>
    </row>
    <row r="8675" spans="1:6" x14ac:dyDescent="0.2">
      <c r="A8675" t="s">
        <v>57</v>
      </c>
      <c r="B8675">
        <v>21.98</v>
      </c>
      <c r="C8675">
        <v>-0.02</v>
      </c>
    </row>
    <row r="8676" spans="1:6" x14ac:dyDescent="0.2">
      <c r="A8676" t="s">
        <v>70</v>
      </c>
      <c r="B8676">
        <v>3.8</v>
      </c>
      <c r="C8676">
        <v>0.02</v>
      </c>
    </row>
    <row r="8677" spans="1:6" x14ac:dyDescent="0.2">
      <c r="A8677" t="s">
        <v>120</v>
      </c>
      <c r="B8677" t="s">
        <v>1571</v>
      </c>
      <c r="C8677">
        <v>0.01</v>
      </c>
      <c r="D8677" t="s">
        <v>1593</v>
      </c>
      <c r="E8677" t="s">
        <v>1594</v>
      </c>
    </row>
    <row r="8678" spans="1:6" x14ac:dyDescent="0.2">
      <c r="A8678" t="s">
        <v>118</v>
      </c>
      <c r="B8678" t="s">
        <v>1571</v>
      </c>
      <c r="C8678" t="s">
        <v>2534</v>
      </c>
      <c r="D8678">
        <v>2.5</v>
      </c>
    </row>
    <row r="8679" spans="1:6" x14ac:dyDescent="0.2">
      <c r="A8679" t="s">
        <v>114</v>
      </c>
      <c r="B8679">
        <v>19</v>
      </c>
      <c r="C8679" t="s">
        <v>1584</v>
      </c>
    </row>
    <row r="8680" spans="1:6" x14ac:dyDescent="0.2">
      <c r="A8680" t="s">
        <v>71</v>
      </c>
      <c r="B8680">
        <v>9.1</v>
      </c>
      <c r="C8680" t="s">
        <v>1583</v>
      </c>
    </row>
    <row r="8681" spans="1:6" x14ac:dyDescent="0.2">
      <c r="A8681" t="s">
        <v>71</v>
      </c>
      <c r="B8681">
        <v>0.7</v>
      </c>
      <c r="C8681">
        <v>0.05</v>
      </c>
    </row>
    <row r="8682" spans="1:6" x14ac:dyDescent="0.2">
      <c r="A8682" t="s">
        <v>1633</v>
      </c>
      <c r="B8682">
        <v>2</v>
      </c>
      <c r="C8682" t="s">
        <v>1584</v>
      </c>
    </row>
    <row r="8683" spans="1:6" x14ac:dyDescent="0.2">
      <c r="A8683" t="s">
        <v>207</v>
      </c>
      <c r="B8683">
        <v>34</v>
      </c>
      <c r="C8683" t="s">
        <v>1583</v>
      </c>
    </row>
    <row r="8684" spans="1:6" x14ac:dyDescent="0.2">
      <c r="A8684" t="s">
        <v>70</v>
      </c>
      <c r="B8684">
        <v>27</v>
      </c>
      <c r="C8684">
        <v>0.03</v>
      </c>
    </row>
    <row r="8685" spans="1:6" x14ac:dyDescent="0.2">
      <c r="A8685" t="s">
        <v>131</v>
      </c>
      <c r="B8685">
        <v>1</v>
      </c>
      <c r="C8685">
        <v>0.05</v>
      </c>
    </row>
    <row r="8686" spans="1:6" x14ac:dyDescent="0.2">
      <c r="A8686" t="s">
        <v>59</v>
      </c>
      <c r="B8686" t="s">
        <v>2535</v>
      </c>
      <c r="C8686" t="s">
        <v>1123</v>
      </c>
      <c r="D8686">
        <v>0.5</v>
      </c>
      <c r="E8686" t="s">
        <v>1588</v>
      </c>
      <c r="F8686" t="s">
        <v>2536</v>
      </c>
    </row>
    <row r="8687" spans="1:6" x14ac:dyDescent="0.2">
      <c r="A8687" t="s">
        <v>120</v>
      </c>
      <c r="B8687" t="s">
        <v>1571</v>
      </c>
      <c r="C8687">
        <v>0.03</v>
      </c>
      <c r="D8687" t="s">
        <v>1593</v>
      </c>
      <c r="E8687" t="s">
        <v>1594</v>
      </c>
    </row>
    <row r="8688" spans="1:6" x14ac:dyDescent="0.2">
      <c r="A8688" t="s">
        <v>118</v>
      </c>
      <c r="B8688" t="s">
        <v>1571</v>
      </c>
      <c r="C8688" t="s">
        <v>1610</v>
      </c>
      <c r="D8688">
        <v>4</v>
      </c>
    </row>
    <row r="8689" spans="1:6" x14ac:dyDescent="0.2">
      <c r="A8689" t="s">
        <v>52</v>
      </c>
      <c r="B8689" s="10">
        <v>45417</v>
      </c>
      <c r="C8689" t="s">
        <v>1639</v>
      </c>
      <c r="D8689" t="s">
        <v>1920</v>
      </c>
    </row>
    <row r="8690" spans="1:6" x14ac:dyDescent="0.2">
      <c r="A8690" t="s">
        <v>52</v>
      </c>
      <c r="B8690" s="10">
        <v>45296</v>
      </c>
      <c r="C8690" t="s">
        <v>1634</v>
      </c>
      <c r="D8690" t="s">
        <v>1920</v>
      </c>
    </row>
    <row r="8691" spans="1:6" x14ac:dyDescent="0.2">
      <c r="A8691" t="s">
        <v>70</v>
      </c>
      <c r="B8691" s="10">
        <v>45350</v>
      </c>
      <c r="C8691" t="s">
        <v>1634</v>
      </c>
      <c r="D8691" t="s">
        <v>1920</v>
      </c>
    </row>
    <row r="8692" spans="1:6" x14ac:dyDescent="0.2">
      <c r="A8692" t="s">
        <v>114</v>
      </c>
      <c r="B8692">
        <v>19</v>
      </c>
      <c r="C8692" t="s">
        <v>1584</v>
      </c>
    </row>
    <row r="8693" spans="1:6" x14ac:dyDescent="0.2">
      <c r="A8693" t="s">
        <v>71</v>
      </c>
      <c r="B8693">
        <v>9.1</v>
      </c>
      <c r="C8693" t="s">
        <v>1583</v>
      </c>
    </row>
    <row r="8694" spans="1:6" x14ac:dyDescent="0.2">
      <c r="A8694" t="s">
        <v>71</v>
      </c>
      <c r="B8694">
        <v>0.7</v>
      </c>
      <c r="C8694">
        <v>0.05</v>
      </c>
    </row>
    <row r="8695" spans="1:6" x14ac:dyDescent="0.2">
      <c r="A8695" t="s">
        <v>1633</v>
      </c>
      <c r="B8695">
        <v>2</v>
      </c>
      <c r="C8695" t="s">
        <v>1584</v>
      </c>
    </row>
    <row r="8696" spans="1:6" x14ac:dyDescent="0.2">
      <c r="A8696" t="s">
        <v>207</v>
      </c>
      <c r="B8696">
        <v>34</v>
      </c>
      <c r="C8696" t="s">
        <v>1583</v>
      </c>
    </row>
    <row r="8697" spans="1:6" x14ac:dyDescent="0.2">
      <c r="A8697" t="s">
        <v>70</v>
      </c>
      <c r="B8697">
        <v>27</v>
      </c>
      <c r="C8697">
        <v>0.03</v>
      </c>
    </row>
    <row r="8698" spans="1:6" x14ac:dyDescent="0.2">
      <c r="A8698" t="s">
        <v>131</v>
      </c>
      <c r="B8698">
        <v>1</v>
      </c>
      <c r="C8698">
        <v>0.05</v>
      </c>
    </row>
    <row r="8699" spans="1:6" x14ac:dyDescent="0.2">
      <c r="A8699" t="s">
        <v>59</v>
      </c>
      <c r="B8699" t="s">
        <v>2535</v>
      </c>
      <c r="C8699" t="s">
        <v>1123</v>
      </c>
      <c r="D8699">
        <v>0.5</v>
      </c>
      <c r="E8699" t="s">
        <v>1588</v>
      </c>
      <c r="F8699" t="s">
        <v>2536</v>
      </c>
    </row>
    <row r="8700" spans="1:6" x14ac:dyDescent="0.2">
      <c r="A8700" t="s">
        <v>120</v>
      </c>
      <c r="B8700" t="s">
        <v>1571</v>
      </c>
      <c r="C8700">
        <v>0.03</v>
      </c>
      <c r="D8700" t="s">
        <v>1593</v>
      </c>
      <c r="E8700" t="s">
        <v>1594</v>
      </c>
    </row>
    <row r="8701" spans="1:6" x14ac:dyDescent="0.2">
      <c r="A8701" t="s">
        <v>118</v>
      </c>
      <c r="B8701" t="s">
        <v>1571</v>
      </c>
      <c r="C8701" t="s">
        <v>1610</v>
      </c>
      <c r="D8701">
        <v>4</v>
      </c>
    </row>
    <row r="8702" spans="1:6" x14ac:dyDescent="0.2">
      <c r="A8702" t="s">
        <v>70</v>
      </c>
      <c r="B8702" s="10">
        <v>45350</v>
      </c>
      <c r="C8702" t="s">
        <v>1634</v>
      </c>
      <c r="D8702" t="s">
        <v>1920</v>
      </c>
    </row>
    <row r="8703" spans="1:6" x14ac:dyDescent="0.2">
      <c r="A8703" t="s">
        <v>52</v>
      </c>
      <c r="B8703" s="10">
        <v>45417</v>
      </c>
      <c r="C8703" t="s">
        <v>1639</v>
      </c>
      <c r="D8703" t="s">
        <v>1920</v>
      </c>
    </row>
    <row r="8704" spans="1:6" x14ac:dyDescent="0.2">
      <c r="A8704" t="s">
        <v>52</v>
      </c>
      <c r="B8704" s="10">
        <v>45296</v>
      </c>
      <c r="C8704" t="s">
        <v>1634</v>
      </c>
      <c r="D8704" t="s">
        <v>1920</v>
      </c>
    </row>
    <row r="8705" spans="1:4" x14ac:dyDescent="0.2">
      <c r="A8705" t="s">
        <v>114</v>
      </c>
      <c r="B8705">
        <v>28</v>
      </c>
      <c r="C8705" t="s">
        <v>1732</v>
      </c>
    </row>
    <row r="8706" spans="1:4" x14ac:dyDescent="0.2">
      <c r="A8706" t="s">
        <v>52</v>
      </c>
      <c r="B8706">
        <v>2.5</v>
      </c>
      <c r="C8706" t="s">
        <v>1583</v>
      </c>
    </row>
    <row r="8707" spans="1:4" x14ac:dyDescent="0.2">
      <c r="A8707" t="s">
        <v>57</v>
      </c>
      <c r="B8707">
        <v>34</v>
      </c>
      <c r="C8707" t="s">
        <v>1585</v>
      </c>
    </row>
    <row r="8708" spans="1:4" x14ac:dyDescent="0.2">
      <c r="A8708" t="s">
        <v>207</v>
      </c>
      <c r="B8708">
        <v>30</v>
      </c>
      <c r="C8708">
        <v>-0.1</v>
      </c>
    </row>
    <row r="8709" spans="1:4" x14ac:dyDescent="0.2">
      <c r="A8709" t="s">
        <v>131</v>
      </c>
      <c r="B8709">
        <v>23</v>
      </c>
      <c r="C8709" t="s">
        <v>1600</v>
      </c>
    </row>
    <row r="8710" spans="1:4" x14ac:dyDescent="0.2">
      <c r="A8710" t="s">
        <v>609</v>
      </c>
    </row>
    <row r="8711" spans="1:4" x14ac:dyDescent="0.2">
      <c r="A8711" t="s">
        <v>110</v>
      </c>
      <c r="B8711" t="s">
        <v>1572</v>
      </c>
      <c r="C8711" t="s">
        <v>1573</v>
      </c>
      <c r="D8711" t="s">
        <v>1574</v>
      </c>
    </row>
    <row r="8712" spans="1:4" x14ac:dyDescent="0.2">
      <c r="A8712" t="s">
        <v>1595</v>
      </c>
      <c r="B8712" t="s">
        <v>1596</v>
      </c>
      <c r="C8712" t="s">
        <v>1597</v>
      </c>
    </row>
    <row r="8713" spans="1:4" x14ac:dyDescent="0.2">
      <c r="A8713" t="s">
        <v>1595</v>
      </c>
      <c r="B8713" t="s">
        <v>1598</v>
      </c>
      <c r="C8713" t="s">
        <v>1599</v>
      </c>
      <c r="D8713" t="s">
        <v>1597</v>
      </c>
    </row>
    <row r="8714" spans="1:4" x14ac:dyDescent="0.2">
      <c r="A8714" t="s">
        <v>52</v>
      </c>
      <c r="B8714">
        <v>35.9</v>
      </c>
      <c r="C8714" t="s">
        <v>1584</v>
      </c>
    </row>
    <row r="8715" spans="1:4" x14ac:dyDescent="0.2">
      <c r="A8715" t="s">
        <v>52</v>
      </c>
      <c r="B8715">
        <v>8</v>
      </c>
      <c r="C8715" t="s">
        <v>1584</v>
      </c>
    </row>
    <row r="8716" spans="1:4" x14ac:dyDescent="0.2">
      <c r="A8716" t="s">
        <v>52</v>
      </c>
      <c r="B8716">
        <v>29.5</v>
      </c>
      <c r="C8716" t="s">
        <v>1583</v>
      </c>
    </row>
    <row r="8717" spans="1:4" x14ac:dyDescent="0.2">
      <c r="A8717" t="s">
        <v>52</v>
      </c>
      <c r="B8717">
        <v>27.8</v>
      </c>
      <c r="C8717" t="s">
        <v>1583</v>
      </c>
    </row>
    <row r="8718" spans="1:4" x14ac:dyDescent="0.2">
      <c r="A8718" t="s">
        <v>200</v>
      </c>
      <c r="B8718">
        <v>0.83</v>
      </c>
      <c r="C8718">
        <v>0.06</v>
      </c>
    </row>
    <row r="8719" spans="1:4" x14ac:dyDescent="0.2">
      <c r="A8719" t="s">
        <v>57</v>
      </c>
      <c r="B8719">
        <v>18.8</v>
      </c>
      <c r="C8719">
        <f>0.015/-0.06</f>
        <v>-0.25</v>
      </c>
    </row>
    <row r="8720" spans="1:4" x14ac:dyDescent="0.2">
      <c r="A8720" t="s">
        <v>596</v>
      </c>
    </row>
    <row r="8721" spans="1:5" x14ac:dyDescent="0.2">
      <c r="A8721" t="s">
        <v>197</v>
      </c>
      <c r="B8721" t="s">
        <v>1571</v>
      </c>
      <c r="C8721">
        <v>0.25</v>
      </c>
    </row>
    <row r="8722" spans="1:5" x14ac:dyDescent="0.2">
      <c r="A8722" t="s">
        <v>120</v>
      </c>
      <c r="B8722" t="s">
        <v>1571</v>
      </c>
      <c r="C8722">
        <v>0.02</v>
      </c>
      <c r="D8722" t="s">
        <v>1593</v>
      </c>
      <c r="E8722" t="s">
        <v>1594</v>
      </c>
    </row>
    <row r="8723" spans="1:5" x14ac:dyDescent="0.2">
      <c r="A8723" t="s">
        <v>114</v>
      </c>
      <c r="B8723">
        <v>38</v>
      </c>
      <c r="C8723" t="s">
        <v>1634</v>
      </c>
      <c r="D8723">
        <v>0.1</v>
      </c>
    </row>
    <row r="8724" spans="1:5" x14ac:dyDescent="0.2">
      <c r="A8724" t="s">
        <v>114</v>
      </c>
      <c r="B8724">
        <v>13</v>
      </c>
      <c r="C8724" t="s">
        <v>1634</v>
      </c>
      <c r="D8724">
        <v>0.06</v>
      </c>
    </row>
    <row r="8725" spans="1:5" x14ac:dyDescent="0.2">
      <c r="A8725" t="s">
        <v>119</v>
      </c>
      <c r="B8725">
        <v>49.994999999999997</v>
      </c>
      <c r="C8725" t="s">
        <v>1639</v>
      </c>
      <c r="D8725">
        <v>2.5000000000000001E-2</v>
      </c>
      <c r="E8725" t="s">
        <v>2537</v>
      </c>
    </row>
    <row r="8726" spans="1:5" x14ac:dyDescent="0.2">
      <c r="A8726" t="s">
        <v>212</v>
      </c>
      <c r="B8726">
        <v>3.5000000000000003E-2</v>
      </c>
      <c r="C8726" t="s">
        <v>1594</v>
      </c>
      <c r="D8726" t="s">
        <v>2538</v>
      </c>
    </row>
    <row r="8727" spans="1:5" x14ac:dyDescent="0.2">
      <c r="A8727" t="s">
        <v>574</v>
      </c>
      <c r="B8727">
        <v>0.05</v>
      </c>
      <c r="C8727" t="s">
        <v>1659</v>
      </c>
    </row>
    <row r="8728" spans="1:5" x14ac:dyDescent="0.2">
      <c r="A8728" t="s">
        <v>52</v>
      </c>
      <c r="B8728">
        <v>0.1</v>
      </c>
      <c r="C8728" t="s">
        <v>1639</v>
      </c>
      <c r="D8728">
        <v>0.3</v>
      </c>
    </row>
    <row r="8729" spans="1:5" x14ac:dyDescent="0.2">
      <c r="A8729" t="s">
        <v>118</v>
      </c>
      <c r="B8729" t="s">
        <v>1655</v>
      </c>
      <c r="C8729">
        <v>12</v>
      </c>
    </row>
    <row r="8730" spans="1:5" x14ac:dyDescent="0.2">
      <c r="A8730" t="s">
        <v>120</v>
      </c>
      <c r="B8730">
        <v>0.05</v>
      </c>
      <c r="C8730" t="s">
        <v>2539</v>
      </c>
      <c r="D8730" t="s">
        <v>2540</v>
      </c>
    </row>
    <row r="8731" spans="1:5" x14ac:dyDescent="0.2">
      <c r="A8731" t="s">
        <v>197</v>
      </c>
      <c r="B8731">
        <v>0.04</v>
      </c>
      <c r="C8731" t="s">
        <v>1659</v>
      </c>
    </row>
    <row r="8732" spans="1:5" x14ac:dyDescent="0.2">
      <c r="A8732" t="s">
        <v>52</v>
      </c>
      <c r="B8732">
        <v>35.9</v>
      </c>
      <c r="C8732" t="s">
        <v>1584</v>
      </c>
    </row>
    <row r="8733" spans="1:5" x14ac:dyDescent="0.2">
      <c r="A8733" t="s">
        <v>52</v>
      </c>
      <c r="B8733">
        <v>8</v>
      </c>
      <c r="C8733" t="s">
        <v>1584</v>
      </c>
    </row>
    <row r="8734" spans="1:5" x14ac:dyDescent="0.2">
      <c r="A8734" t="s">
        <v>52</v>
      </c>
      <c r="B8734">
        <v>22.3</v>
      </c>
      <c r="C8734" t="s">
        <v>1583</v>
      </c>
    </row>
    <row r="8735" spans="1:5" x14ac:dyDescent="0.2">
      <c r="A8735" t="s">
        <v>52</v>
      </c>
      <c r="B8735">
        <v>24</v>
      </c>
      <c r="C8735" t="s">
        <v>1583</v>
      </c>
    </row>
    <row r="8736" spans="1:5" x14ac:dyDescent="0.2">
      <c r="A8736" t="s">
        <v>200</v>
      </c>
      <c r="B8736">
        <v>0.83</v>
      </c>
      <c r="C8736">
        <v>0.06</v>
      </c>
    </row>
    <row r="8737" spans="1:5" x14ac:dyDescent="0.2">
      <c r="A8737" t="s">
        <v>57</v>
      </c>
      <c r="B8737">
        <v>18.8</v>
      </c>
      <c r="C8737">
        <f>0.015/-0.06</f>
        <v>-0.25</v>
      </c>
    </row>
    <row r="8738" spans="1:5" x14ac:dyDescent="0.2">
      <c r="A8738" t="s">
        <v>234</v>
      </c>
    </row>
    <row r="8739" spans="1:5" x14ac:dyDescent="0.2">
      <c r="A8739" t="s">
        <v>197</v>
      </c>
      <c r="B8739" t="s">
        <v>1571</v>
      </c>
      <c r="C8739">
        <v>0.25</v>
      </c>
    </row>
    <row r="8740" spans="1:5" x14ac:dyDescent="0.2">
      <c r="A8740" t="s">
        <v>120</v>
      </c>
      <c r="B8740" t="s">
        <v>1571</v>
      </c>
      <c r="C8740">
        <v>0.02</v>
      </c>
      <c r="D8740" t="s">
        <v>1593</v>
      </c>
      <c r="E8740" t="s">
        <v>1594</v>
      </c>
    </row>
    <row r="8741" spans="1:5" x14ac:dyDescent="0.2">
      <c r="A8741" t="s">
        <v>114</v>
      </c>
      <c r="B8741">
        <v>6.2</v>
      </c>
      <c r="C8741" t="s">
        <v>2360</v>
      </c>
    </row>
    <row r="8742" spans="1:5" x14ac:dyDescent="0.2">
      <c r="A8742" t="s">
        <v>52</v>
      </c>
      <c r="B8742">
        <v>4.6399999999999997</v>
      </c>
      <c r="C8742">
        <v>0.1</v>
      </c>
    </row>
    <row r="8743" spans="1:5" x14ac:dyDescent="0.2">
      <c r="A8743" t="s">
        <v>71</v>
      </c>
      <c r="B8743">
        <v>0.4</v>
      </c>
      <c r="C8743" t="s">
        <v>1583</v>
      </c>
    </row>
    <row r="8744" spans="1:5" x14ac:dyDescent="0.2">
      <c r="A8744" t="s">
        <v>177</v>
      </c>
      <c r="B8744">
        <v>0.2</v>
      </c>
      <c r="C8744" t="s">
        <v>1584</v>
      </c>
    </row>
    <row r="8745" spans="1:5" x14ac:dyDescent="0.2">
      <c r="A8745" t="s">
        <v>70</v>
      </c>
      <c r="B8745">
        <v>5.968</v>
      </c>
      <c r="C8745" t="s">
        <v>1811</v>
      </c>
    </row>
    <row r="8746" spans="1:5" x14ac:dyDescent="0.2">
      <c r="A8746" t="s">
        <v>156</v>
      </c>
      <c r="B8746" t="s">
        <v>1571</v>
      </c>
      <c r="C8746">
        <v>5.0000000000000001E-3</v>
      </c>
    </row>
    <row r="8747" spans="1:5" x14ac:dyDescent="0.2">
      <c r="A8747" t="s">
        <v>212</v>
      </c>
      <c r="B8747" t="s">
        <v>1571</v>
      </c>
      <c r="C8747">
        <v>0.03</v>
      </c>
      <c r="D8747" t="s">
        <v>1594</v>
      </c>
    </row>
    <row r="8748" spans="1:5" x14ac:dyDescent="0.2">
      <c r="A8748" t="s">
        <v>114</v>
      </c>
      <c r="B8748">
        <v>10.35</v>
      </c>
      <c r="C8748" t="s">
        <v>1634</v>
      </c>
      <c r="D8748">
        <v>0.05</v>
      </c>
    </row>
    <row r="8749" spans="1:5" x14ac:dyDescent="0.2">
      <c r="A8749" t="s">
        <v>52</v>
      </c>
      <c r="B8749">
        <v>9.35</v>
      </c>
      <c r="C8749" t="s">
        <v>1634</v>
      </c>
      <c r="D8749">
        <v>0.05</v>
      </c>
    </row>
    <row r="8750" spans="1:5" x14ac:dyDescent="0.2">
      <c r="A8750" t="s">
        <v>52</v>
      </c>
      <c r="B8750">
        <v>2.85</v>
      </c>
      <c r="C8750" t="s">
        <v>1634</v>
      </c>
      <c r="D8750">
        <v>0.1</v>
      </c>
    </row>
    <row r="8751" spans="1:5" x14ac:dyDescent="0.2">
      <c r="A8751" t="s">
        <v>57</v>
      </c>
      <c r="B8751">
        <v>24.5</v>
      </c>
      <c r="C8751" t="s">
        <v>1634</v>
      </c>
      <c r="D8751">
        <v>0.1</v>
      </c>
    </row>
    <row r="8752" spans="1:5" x14ac:dyDescent="0.2">
      <c r="A8752" t="s">
        <v>57</v>
      </c>
      <c r="B8752">
        <v>19</v>
      </c>
      <c r="C8752" t="s">
        <v>1634</v>
      </c>
      <c r="D8752">
        <v>0.15</v>
      </c>
    </row>
    <row r="8753" spans="1:5" x14ac:dyDescent="0.2">
      <c r="A8753" t="s">
        <v>52</v>
      </c>
      <c r="B8753">
        <v>0.35</v>
      </c>
      <c r="C8753" t="s">
        <v>1634</v>
      </c>
      <c r="D8753">
        <v>0.05</v>
      </c>
    </row>
    <row r="8754" spans="1:5" x14ac:dyDescent="0.2">
      <c r="A8754" t="s">
        <v>52</v>
      </c>
      <c r="B8754">
        <v>0.5</v>
      </c>
      <c r="C8754" t="s">
        <v>1634</v>
      </c>
      <c r="D8754">
        <v>0.05</v>
      </c>
    </row>
    <row r="8755" spans="1:5" x14ac:dyDescent="0.2">
      <c r="A8755" t="s">
        <v>2541</v>
      </c>
      <c r="B8755" t="s">
        <v>1571</v>
      </c>
      <c r="C8755">
        <v>1.5</v>
      </c>
    </row>
    <row r="8756" spans="1:5" x14ac:dyDescent="0.2">
      <c r="A8756" t="s">
        <v>119</v>
      </c>
      <c r="B8756">
        <v>14.5</v>
      </c>
      <c r="C8756" t="s">
        <v>1634</v>
      </c>
      <c r="D8756">
        <v>0.04</v>
      </c>
    </row>
    <row r="8757" spans="1:5" x14ac:dyDescent="0.2">
      <c r="A8757" t="s">
        <v>59</v>
      </c>
      <c r="B8757" t="s">
        <v>1688</v>
      </c>
    </row>
    <row r="8758" spans="1:5" x14ac:dyDescent="0.2">
      <c r="A8758" t="s">
        <v>59</v>
      </c>
      <c r="B8758" t="s">
        <v>2542</v>
      </c>
    </row>
    <row r="8759" spans="1:5" x14ac:dyDescent="0.2">
      <c r="A8759" t="s">
        <v>57</v>
      </c>
      <c r="B8759">
        <v>15</v>
      </c>
      <c r="C8759" t="s">
        <v>1634</v>
      </c>
      <c r="D8759">
        <v>0.02</v>
      </c>
    </row>
    <row r="8760" spans="1:5" x14ac:dyDescent="0.2">
      <c r="A8760" t="s">
        <v>201</v>
      </c>
      <c r="B8760">
        <v>0.1</v>
      </c>
      <c r="C8760" t="s">
        <v>2543</v>
      </c>
      <c r="D8760">
        <v>3.5000000000000003E-2</v>
      </c>
    </row>
    <row r="8761" spans="1:5" x14ac:dyDescent="0.2">
      <c r="A8761" t="s">
        <v>77</v>
      </c>
      <c r="B8761" t="s">
        <v>1893</v>
      </c>
      <c r="C8761" t="s">
        <v>1634</v>
      </c>
      <c r="D8761" t="s">
        <v>2428</v>
      </c>
    </row>
    <row r="8762" spans="1:5" x14ac:dyDescent="0.2">
      <c r="A8762" t="s">
        <v>77</v>
      </c>
      <c r="B8762" t="s">
        <v>1754</v>
      </c>
      <c r="C8762" t="s">
        <v>2544</v>
      </c>
      <c r="D8762" t="s">
        <v>1620</v>
      </c>
      <c r="E8762" t="s">
        <v>2545</v>
      </c>
    </row>
    <row r="8763" spans="1:5" x14ac:dyDescent="0.2">
      <c r="A8763" t="s">
        <v>114</v>
      </c>
      <c r="B8763">
        <v>6.4</v>
      </c>
      <c r="C8763" t="s">
        <v>2360</v>
      </c>
    </row>
    <row r="8764" spans="1:5" x14ac:dyDescent="0.2">
      <c r="A8764" t="s">
        <v>52</v>
      </c>
      <c r="B8764">
        <v>4.74</v>
      </c>
      <c r="C8764">
        <v>0.1</v>
      </c>
    </row>
    <row r="8765" spans="1:5" x14ac:dyDescent="0.2">
      <c r="A8765" t="s">
        <v>71</v>
      </c>
      <c r="B8765">
        <v>0.4</v>
      </c>
      <c r="C8765" t="s">
        <v>1583</v>
      </c>
    </row>
    <row r="8766" spans="1:5" x14ac:dyDescent="0.2">
      <c r="A8766" t="s">
        <v>177</v>
      </c>
      <c r="B8766">
        <v>0.2</v>
      </c>
      <c r="C8766" t="s">
        <v>1584</v>
      </c>
    </row>
    <row r="8767" spans="1:5" x14ac:dyDescent="0.2">
      <c r="A8767" t="s">
        <v>70</v>
      </c>
      <c r="B8767">
        <v>5.968</v>
      </c>
      <c r="C8767" t="s">
        <v>1811</v>
      </c>
    </row>
    <row r="8768" spans="1:5" x14ac:dyDescent="0.2">
      <c r="A8768" t="s">
        <v>1575</v>
      </c>
      <c r="B8768" t="s">
        <v>1576</v>
      </c>
      <c r="C8768" t="s">
        <v>1577</v>
      </c>
      <c r="D8768" t="s">
        <v>1578</v>
      </c>
    </row>
    <row r="8769" spans="1:6" x14ac:dyDescent="0.2">
      <c r="A8769" t="s">
        <v>882</v>
      </c>
      <c r="B8769" t="s">
        <v>1579</v>
      </c>
      <c r="C8769" t="s">
        <v>1580</v>
      </c>
    </row>
    <row r="8770" spans="1:6" x14ac:dyDescent="0.2">
      <c r="A8770" t="s">
        <v>1581</v>
      </c>
      <c r="B8770" t="s">
        <v>1576</v>
      </c>
      <c r="C8770" t="s">
        <v>1577</v>
      </c>
      <c r="D8770" t="s">
        <v>1582</v>
      </c>
    </row>
    <row r="8771" spans="1:6" x14ac:dyDescent="0.2">
      <c r="A8771" t="s">
        <v>50</v>
      </c>
      <c r="B8771">
        <v>6.4</v>
      </c>
      <c r="C8771" t="s">
        <v>1634</v>
      </c>
      <c r="D8771">
        <v>0.125</v>
      </c>
    </row>
    <row r="8772" spans="1:6" x14ac:dyDescent="0.2">
      <c r="A8772" t="s">
        <v>52</v>
      </c>
      <c r="B8772">
        <v>4.6399999999999997</v>
      </c>
      <c r="C8772">
        <v>0.1</v>
      </c>
    </row>
    <row r="8773" spans="1:6" x14ac:dyDescent="0.2">
      <c r="A8773" t="s">
        <v>52</v>
      </c>
      <c r="B8773">
        <v>3.47</v>
      </c>
      <c r="C8773" t="s">
        <v>1656</v>
      </c>
    </row>
    <row r="8774" spans="1:6" x14ac:dyDescent="0.2">
      <c r="A8774" t="s">
        <v>177</v>
      </c>
      <c r="B8774">
        <v>0.2</v>
      </c>
      <c r="C8774" t="s">
        <v>1606</v>
      </c>
    </row>
    <row r="8775" spans="1:6" x14ac:dyDescent="0.2">
      <c r="A8775" t="s">
        <v>70</v>
      </c>
      <c r="B8775">
        <v>6.8</v>
      </c>
      <c r="C8775" t="s">
        <v>1656</v>
      </c>
    </row>
    <row r="8776" spans="1:6" x14ac:dyDescent="0.2">
      <c r="A8776" t="s">
        <v>1605</v>
      </c>
      <c r="B8776">
        <v>0.4</v>
      </c>
      <c r="C8776" t="s">
        <v>1656</v>
      </c>
    </row>
    <row r="8777" spans="1:6" x14ac:dyDescent="0.2">
      <c r="A8777" t="s">
        <v>176</v>
      </c>
      <c r="B8777">
        <v>5.968</v>
      </c>
      <c r="C8777" t="s">
        <v>1811</v>
      </c>
    </row>
    <row r="8778" spans="1:6" x14ac:dyDescent="0.2">
      <c r="A8778" t="s">
        <v>57</v>
      </c>
      <c r="B8778">
        <v>37.020000000000003</v>
      </c>
      <c r="C8778">
        <f>0.1/-0.15</f>
        <v>-0.66666666666666674</v>
      </c>
    </row>
    <row r="8779" spans="1:6" x14ac:dyDescent="0.2">
      <c r="A8779" t="s">
        <v>57</v>
      </c>
      <c r="B8779">
        <v>8.5500000000000007</v>
      </c>
      <c r="C8779">
        <v>0.1</v>
      </c>
    </row>
    <row r="8780" spans="1:6" x14ac:dyDescent="0.2">
      <c r="A8780" t="s">
        <v>72</v>
      </c>
      <c r="B8780" t="s">
        <v>1571</v>
      </c>
      <c r="C8780">
        <v>0.2</v>
      </c>
    </row>
    <row r="8781" spans="1:6" x14ac:dyDescent="0.2">
      <c r="A8781" t="s">
        <v>1792</v>
      </c>
      <c r="B8781" t="s">
        <v>2546</v>
      </c>
    </row>
    <row r="8782" spans="1:6" x14ac:dyDescent="0.2">
      <c r="A8782" t="s">
        <v>72</v>
      </c>
      <c r="B8782">
        <v>-0.1</v>
      </c>
      <c r="C8782" t="s">
        <v>2547</v>
      </c>
      <c r="D8782">
        <v>-0.3</v>
      </c>
      <c r="E8782" t="s">
        <v>2548</v>
      </c>
    </row>
    <row r="8783" spans="1:6" x14ac:dyDescent="0.2">
      <c r="A8783" t="s">
        <v>2549</v>
      </c>
      <c r="B8783">
        <v>0.05</v>
      </c>
      <c r="C8783" t="s">
        <v>1593</v>
      </c>
      <c r="D8783" t="s">
        <v>1594</v>
      </c>
    </row>
    <row r="8784" spans="1:6" x14ac:dyDescent="0.2">
      <c r="A8784" t="s">
        <v>118</v>
      </c>
      <c r="B8784" t="s">
        <v>1655</v>
      </c>
      <c r="C8784">
        <v>6</v>
      </c>
      <c r="D8784" t="s">
        <v>1620</v>
      </c>
      <c r="E8784" t="s">
        <v>2550</v>
      </c>
      <c r="F8784">
        <v>35</v>
      </c>
    </row>
    <row r="8785" spans="1:4" x14ac:dyDescent="0.2">
      <c r="A8785" t="s">
        <v>110</v>
      </c>
    </row>
    <row r="8786" spans="1:4" x14ac:dyDescent="0.2">
      <c r="A8786" t="s">
        <v>120</v>
      </c>
      <c r="B8786" t="s">
        <v>1571</v>
      </c>
      <c r="C8786">
        <v>0.05</v>
      </c>
    </row>
    <row r="8787" spans="1:4" x14ac:dyDescent="0.2">
      <c r="A8787" t="s">
        <v>77</v>
      </c>
      <c r="B8787" t="s">
        <v>2551</v>
      </c>
      <c r="C8787" t="s">
        <v>2552</v>
      </c>
    </row>
    <row r="8788" spans="1:4" x14ac:dyDescent="0.2">
      <c r="A8788" t="s">
        <v>169</v>
      </c>
      <c r="B8788" t="s">
        <v>1603</v>
      </c>
    </row>
    <row r="8789" spans="1:4" x14ac:dyDescent="0.2">
      <c r="A8789" t="s">
        <v>2553</v>
      </c>
      <c r="B8789" t="s">
        <v>2554</v>
      </c>
      <c r="C8789" t="s">
        <v>2555</v>
      </c>
    </row>
    <row r="8790" spans="1:4" x14ac:dyDescent="0.2">
      <c r="A8790" t="s">
        <v>177</v>
      </c>
      <c r="B8790">
        <v>0.45</v>
      </c>
      <c r="C8790" t="s">
        <v>1656</v>
      </c>
    </row>
    <row r="8791" spans="1:4" x14ac:dyDescent="0.2">
      <c r="A8791" t="s">
        <v>1575</v>
      </c>
      <c r="B8791" t="s">
        <v>1576</v>
      </c>
      <c r="C8791" t="s">
        <v>1577</v>
      </c>
      <c r="D8791" t="s">
        <v>1578</v>
      </c>
    </row>
    <row r="8792" spans="1:4" x14ac:dyDescent="0.2">
      <c r="A8792" t="s">
        <v>882</v>
      </c>
      <c r="B8792" t="s">
        <v>1579</v>
      </c>
      <c r="C8792" t="s">
        <v>1580</v>
      </c>
    </row>
    <row r="8793" spans="1:4" x14ac:dyDescent="0.2">
      <c r="A8793" t="s">
        <v>1595</v>
      </c>
      <c r="B8793" t="s">
        <v>1596</v>
      </c>
      <c r="C8793" t="s">
        <v>1597</v>
      </c>
    </row>
    <row r="8794" spans="1:4" x14ac:dyDescent="0.2">
      <c r="A8794" t="s">
        <v>1595</v>
      </c>
      <c r="B8794" t="s">
        <v>1598</v>
      </c>
      <c r="C8794" t="s">
        <v>1599</v>
      </c>
      <c r="D8794" t="s">
        <v>1597</v>
      </c>
    </row>
    <row r="8795" spans="1:4" x14ac:dyDescent="0.2">
      <c r="A8795" t="s">
        <v>114</v>
      </c>
      <c r="B8795">
        <v>12.9</v>
      </c>
      <c r="C8795" t="s">
        <v>1583</v>
      </c>
    </row>
    <row r="8796" spans="1:4" x14ac:dyDescent="0.2">
      <c r="A8796" t="s">
        <v>52</v>
      </c>
      <c r="B8796">
        <v>5.6</v>
      </c>
      <c r="C8796" t="s">
        <v>1584</v>
      </c>
    </row>
    <row r="8797" spans="1:4" x14ac:dyDescent="0.2">
      <c r="A8797" t="s">
        <v>71</v>
      </c>
      <c r="B8797">
        <v>2.5</v>
      </c>
      <c r="C8797" t="s">
        <v>1584</v>
      </c>
    </row>
    <row r="8798" spans="1:4" x14ac:dyDescent="0.2">
      <c r="A8798" t="s">
        <v>57</v>
      </c>
      <c r="B8798">
        <v>5.7850000000000001</v>
      </c>
      <c r="C8798" t="s">
        <v>1631</v>
      </c>
      <c r="D8798" t="s">
        <v>1632</v>
      </c>
    </row>
    <row r="8799" spans="1:4" x14ac:dyDescent="0.2">
      <c r="A8799" t="s">
        <v>57</v>
      </c>
      <c r="B8799">
        <v>19.98</v>
      </c>
      <c r="C8799">
        <v>-1.7999999999999999E-2</v>
      </c>
    </row>
    <row r="8800" spans="1:4" x14ac:dyDescent="0.2">
      <c r="A8800" t="s">
        <v>57</v>
      </c>
      <c r="B8800">
        <v>19.899999999999999</v>
      </c>
      <c r="C8800">
        <v>-0.05</v>
      </c>
    </row>
    <row r="8801" spans="1:5" x14ac:dyDescent="0.2">
      <c r="A8801" t="s">
        <v>57</v>
      </c>
      <c r="B8801">
        <v>19.600000000000001</v>
      </c>
      <c r="C8801">
        <v>-0.1</v>
      </c>
    </row>
    <row r="8802" spans="1:5" x14ac:dyDescent="0.2">
      <c r="A8802" t="s">
        <v>207</v>
      </c>
      <c r="B8802">
        <v>17.3</v>
      </c>
      <c r="C8802">
        <v>-0.05</v>
      </c>
    </row>
    <row r="8803" spans="1:5" x14ac:dyDescent="0.2">
      <c r="A8803" t="s">
        <v>1633</v>
      </c>
      <c r="B8803">
        <v>2.15</v>
      </c>
      <c r="C8803" t="s">
        <v>1584</v>
      </c>
    </row>
    <row r="8804" spans="1:5" x14ac:dyDescent="0.2">
      <c r="A8804" t="s">
        <v>131</v>
      </c>
      <c r="B8804">
        <v>1.6</v>
      </c>
      <c r="C8804">
        <v>0.05</v>
      </c>
    </row>
    <row r="8805" spans="1:5" x14ac:dyDescent="0.2">
      <c r="A8805" t="s">
        <v>70</v>
      </c>
      <c r="B8805">
        <v>2</v>
      </c>
      <c r="C8805">
        <v>0.02</v>
      </c>
    </row>
    <row r="8806" spans="1:5" x14ac:dyDescent="0.2">
      <c r="A8806" t="s">
        <v>120</v>
      </c>
      <c r="B8806" t="s">
        <v>1571</v>
      </c>
      <c r="C8806">
        <v>0.01</v>
      </c>
      <c r="D8806" t="s">
        <v>1593</v>
      </c>
      <c r="E8806" t="s">
        <v>1594</v>
      </c>
    </row>
    <row r="8807" spans="1:5" x14ac:dyDescent="0.2">
      <c r="A8807" t="s">
        <v>71</v>
      </c>
      <c r="B8807">
        <v>4.9000000000000004</v>
      </c>
      <c r="C8807" t="s">
        <v>1583</v>
      </c>
    </row>
    <row r="8808" spans="1:5" x14ac:dyDescent="0.2">
      <c r="A8808" t="s">
        <v>52</v>
      </c>
      <c r="B8808">
        <v>5</v>
      </c>
      <c r="C8808" t="s">
        <v>1583</v>
      </c>
    </row>
    <row r="8809" spans="1:5" x14ac:dyDescent="0.2">
      <c r="A8809" t="s">
        <v>52</v>
      </c>
      <c r="B8809">
        <v>4</v>
      </c>
      <c r="C8809" t="s">
        <v>1584</v>
      </c>
    </row>
    <row r="8810" spans="1:5" x14ac:dyDescent="0.2">
      <c r="A8810" t="s">
        <v>57</v>
      </c>
      <c r="B8810">
        <v>15</v>
      </c>
      <c r="C8810" t="s">
        <v>2517</v>
      </c>
    </row>
    <row r="8811" spans="1:5" x14ac:dyDescent="0.2">
      <c r="A8811" t="s">
        <v>61</v>
      </c>
      <c r="B8811" t="s">
        <v>1571</v>
      </c>
      <c r="C8811">
        <v>0.05</v>
      </c>
      <c r="D8811" t="s">
        <v>1593</v>
      </c>
      <c r="E8811" t="s">
        <v>1594</v>
      </c>
    </row>
    <row r="8812" spans="1:5" x14ac:dyDescent="0.2">
      <c r="A8812" t="s">
        <v>118</v>
      </c>
      <c r="B8812" t="s">
        <v>1571</v>
      </c>
      <c r="C8812" t="s">
        <v>1655</v>
      </c>
      <c r="D8812">
        <v>5</v>
      </c>
    </row>
    <row r="8813" spans="1:5" x14ac:dyDescent="0.2">
      <c r="A8813" t="s">
        <v>50</v>
      </c>
      <c r="B8813">
        <v>7.2</v>
      </c>
      <c r="C8813">
        <v>-0.1</v>
      </c>
    </row>
    <row r="8814" spans="1:5" x14ac:dyDescent="0.2">
      <c r="A8814" t="s">
        <v>71</v>
      </c>
      <c r="B8814">
        <v>5.5</v>
      </c>
      <c r="C8814" t="s">
        <v>1656</v>
      </c>
    </row>
    <row r="8815" spans="1:5" x14ac:dyDescent="0.2">
      <c r="A8815" t="s">
        <v>52</v>
      </c>
      <c r="B8815">
        <v>4.2</v>
      </c>
      <c r="C8815">
        <v>-0.1</v>
      </c>
    </row>
    <row r="8816" spans="1:5" x14ac:dyDescent="0.2">
      <c r="A8816" t="s">
        <v>70</v>
      </c>
      <c r="B8816">
        <v>32</v>
      </c>
      <c r="C8816" t="s">
        <v>1661</v>
      </c>
    </row>
    <row r="8817" spans="1:5" x14ac:dyDescent="0.2">
      <c r="A8817" t="s">
        <v>70</v>
      </c>
      <c r="B8817">
        <v>18.399999999999999</v>
      </c>
      <c r="C8817">
        <v>0.1</v>
      </c>
    </row>
    <row r="8818" spans="1:5" x14ac:dyDescent="0.2">
      <c r="A8818" t="s">
        <v>2556</v>
      </c>
      <c r="B8818" t="s">
        <v>1621</v>
      </c>
      <c r="C8818">
        <v>0.1</v>
      </c>
    </row>
    <row r="8819" spans="1:5" x14ac:dyDescent="0.2">
      <c r="A8819" t="s">
        <v>57</v>
      </c>
      <c r="B8819">
        <v>40.03</v>
      </c>
      <c r="C8819">
        <v>0.05</v>
      </c>
    </row>
    <row r="8820" spans="1:5" x14ac:dyDescent="0.2">
      <c r="A8820" t="s">
        <v>200</v>
      </c>
      <c r="B8820">
        <v>0.2</v>
      </c>
      <c r="C8820" t="s">
        <v>1621</v>
      </c>
      <c r="D8820">
        <v>0.1</v>
      </c>
    </row>
    <row r="8821" spans="1:5" x14ac:dyDescent="0.2">
      <c r="A8821" t="s">
        <v>117</v>
      </c>
      <c r="B8821">
        <v>0.1</v>
      </c>
      <c r="C8821" t="s">
        <v>1593</v>
      </c>
      <c r="D8821" t="s">
        <v>1594</v>
      </c>
    </row>
    <row r="8822" spans="1:5" x14ac:dyDescent="0.2">
      <c r="A8822" t="s">
        <v>209</v>
      </c>
      <c r="B8822" t="s">
        <v>1571</v>
      </c>
      <c r="C8822">
        <v>0.2</v>
      </c>
      <c r="D8822" t="s">
        <v>1123</v>
      </c>
      <c r="E8822" t="s">
        <v>1662</v>
      </c>
    </row>
    <row r="8823" spans="1:5" x14ac:dyDescent="0.2">
      <c r="A8823" t="s">
        <v>120</v>
      </c>
      <c r="B8823">
        <v>0.05</v>
      </c>
      <c r="C8823" t="s">
        <v>1593</v>
      </c>
      <c r="D8823" t="s">
        <v>1594</v>
      </c>
    </row>
    <row r="8824" spans="1:5" x14ac:dyDescent="0.2">
      <c r="A8824" t="s">
        <v>177</v>
      </c>
      <c r="B8824">
        <v>2</v>
      </c>
      <c r="C8824" t="s">
        <v>1606</v>
      </c>
    </row>
    <row r="8825" spans="1:5" x14ac:dyDescent="0.2">
      <c r="A8825" t="s">
        <v>118</v>
      </c>
      <c r="B8825" t="s">
        <v>1655</v>
      </c>
      <c r="C8825">
        <v>6.3</v>
      </c>
    </row>
    <row r="8826" spans="1:5" x14ac:dyDescent="0.2">
      <c r="A8826" t="s">
        <v>1595</v>
      </c>
      <c r="B8826" t="s">
        <v>1596</v>
      </c>
      <c r="C8826" t="s">
        <v>1597</v>
      </c>
    </row>
    <row r="8827" spans="1:5" x14ac:dyDescent="0.2">
      <c r="A8827" t="s">
        <v>1595</v>
      </c>
      <c r="B8827" t="s">
        <v>1598</v>
      </c>
      <c r="C8827" t="s">
        <v>1599</v>
      </c>
      <c r="D8827" t="s">
        <v>1597</v>
      </c>
    </row>
    <row r="8828" spans="1:5" x14ac:dyDescent="0.2">
      <c r="A8828" t="s">
        <v>50</v>
      </c>
      <c r="B8828">
        <v>38.5</v>
      </c>
      <c r="C8828">
        <v>0.1</v>
      </c>
    </row>
    <row r="8829" spans="1:5" x14ac:dyDescent="0.2">
      <c r="A8829" t="s">
        <v>588</v>
      </c>
      <c r="B8829">
        <v>8</v>
      </c>
      <c r="C8829" t="s">
        <v>1606</v>
      </c>
    </row>
    <row r="8830" spans="1:5" x14ac:dyDescent="0.2">
      <c r="A8830" t="s">
        <v>1605</v>
      </c>
      <c r="B8830">
        <v>23.5</v>
      </c>
      <c r="C8830" t="s">
        <v>1606</v>
      </c>
    </row>
    <row r="8831" spans="1:5" x14ac:dyDescent="0.2">
      <c r="A8831" t="s">
        <v>1605</v>
      </c>
      <c r="B8831">
        <v>3</v>
      </c>
      <c r="C8831">
        <v>0.1</v>
      </c>
    </row>
    <row r="8832" spans="1:5" x14ac:dyDescent="0.2">
      <c r="A8832" t="s">
        <v>200</v>
      </c>
      <c r="B8832">
        <v>0.9</v>
      </c>
      <c r="C8832">
        <v>-0.1</v>
      </c>
    </row>
    <row r="8833" spans="1:4" x14ac:dyDescent="0.2">
      <c r="A8833" t="s">
        <v>70</v>
      </c>
      <c r="B8833">
        <v>25.1</v>
      </c>
      <c r="C8833">
        <v>0.1</v>
      </c>
    </row>
    <row r="8834" spans="1:4" x14ac:dyDescent="0.2">
      <c r="A8834" t="s">
        <v>70</v>
      </c>
      <c r="B8834">
        <v>18.2</v>
      </c>
      <c r="C8834">
        <v>0.1</v>
      </c>
    </row>
    <row r="8835" spans="1:4" x14ac:dyDescent="0.2">
      <c r="A8835" t="s">
        <v>70</v>
      </c>
      <c r="B8835">
        <v>3</v>
      </c>
      <c r="C8835">
        <v>-0.2</v>
      </c>
    </row>
    <row r="8836" spans="1:4" x14ac:dyDescent="0.2">
      <c r="A8836" t="s">
        <v>57</v>
      </c>
      <c r="B8836">
        <v>27</v>
      </c>
      <c r="C8836">
        <v>-0.1</v>
      </c>
    </row>
    <row r="8837" spans="1:4" x14ac:dyDescent="0.2">
      <c r="A8837" t="s">
        <v>649</v>
      </c>
      <c r="B8837" t="s">
        <v>1922</v>
      </c>
      <c r="C8837">
        <v>29.56</v>
      </c>
    </row>
    <row r="8838" spans="1:4" x14ac:dyDescent="0.2">
      <c r="A8838" t="s">
        <v>59</v>
      </c>
      <c r="B8838" t="s">
        <v>1923</v>
      </c>
    </row>
    <row r="8839" spans="1:4" x14ac:dyDescent="0.2">
      <c r="A8839" t="s">
        <v>620</v>
      </c>
    </row>
    <row r="8840" spans="1:4" x14ac:dyDescent="0.2">
      <c r="A8840" t="s">
        <v>621</v>
      </c>
    </row>
    <row r="8841" spans="1:4" x14ac:dyDescent="0.2">
      <c r="A8841" t="s">
        <v>622</v>
      </c>
    </row>
    <row r="8842" spans="1:4" x14ac:dyDescent="0.2">
      <c r="A8842" t="s">
        <v>623</v>
      </c>
    </row>
    <row r="8843" spans="1:4" x14ac:dyDescent="0.2">
      <c r="A8843" t="s">
        <v>1595</v>
      </c>
      <c r="B8843" t="s">
        <v>1596</v>
      </c>
      <c r="C8843" t="s">
        <v>1597</v>
      </c>
    </row>
    <row r="8844" spans="1:4" x14ac:dyDescent="0.2">
      <c r="A8844" t="s">
        <v>1595</v>
      </c>
      <c r="B8844" t="s">
        <v>1598</v>
      </c>
      <c r="C8844" t="s">
        <v>1599</v>
      </c>
      <c r="D8844" t="s">
        <v>1597</v>
      </c>
    </row>
    <row r="8845" spans="1:4" x14ac:dyDescent="0.2">
      <c r="A8845" t="s">
        <v>114</v>
      </c>
      <c r="B8845">
        <v>17.100000000000001</v>
      </c>
      <c r="C8845" t="s">
        <v>1583</v>
      </c>
    </row>
    <row r="8846" spans="1:4" x14ac:dyDescent="0.2">
      <c r="A8846" t="s">
        <v>52</v>
      </c>
      <c r="B8846">
        <v>5.35</v>
      </c>
      <c r="C8846" t="s">
        <v>1584</v>
      </c>
    </row>
    <row r="8847" spans="1:4" x14ac:dyDescent="0.2">
      <c r="A8847" t="s">
        <v>177</v>
      </c>
      <c r="B8847">
        <v>0.2</v>
      </c>
      <c r="C8847">
        <v>0.1</v>
      </c>
    </row>
    <row r="8848" spans="1:4" x14ac:dyDescent="0.2">
      <c r="A8848" t="s">
        <v>120</v>
      </c>
      <c r="B8848" t="s">
        <v>1571</v>
      </c>
      <c r="C8848">
        <v>0.03</v>
      </c>
    </row>
    <row r="8849" spans="1:5" x14ac:dyDescent="0.2">
      <c r="A8849" t="s">
        <v>70</v>
      </c>
      <c r="B8849">
        <v>5.5</v>
      </c>
      <c r="C8849">
        <v>0.02</v>
      </c>
    </row>
    <row r="8850" spans="1:5" x14ac:dyDescent="0.2">
      <c r="A8850" t="s">
        <v>118</v>
      </c>
      <c r="B8850" t="s">
        <v>1571</v>
      </c>
      <c r="C8850" t="s">
        <v>1619</v>
      </c>
      <c r="D8850">
        <v>0.2</v>
      </c>
    </row>
    <row r="8851" spans="1:5" x14ac:dyDescent="0.2">
      <c r="A8851" t="s">
        <v>117</v>
      </c>
      <c r="B8851" t="s">
        <v>1571</v>
      </c>
      <c r="C8851">
        <v>0.02</v>
      </c>
    </row>
    <row r="8852" spans="1:5" x14ac:dyDescent="0.2">
      <c r="A8852" t="s">
        <v>156</v>
      </c>
      <c r="B8852" t="s">
        <v>1571</v>
      </c>
      <c r="C8852">
        <v>5.0000000000000001E-3</v>
      </c>
    </row>
    <row r="8853" spans="1:5" x14ac:dyDescent="0.2">
      <c r="A8853" t="s">
        <v>115</v>
      </c>
      <c r="B8853">
        <v>0.05</v>
      </c>
      <c r="C8853">
        <v>0.1</v>
      </c>
    </row>
    <row r="8854" spans="1:5" x14ac:dyDescent="0.2">
      <c r="A8854" t="s">
        <v>71</v>
      </c>
      <c r="B8854">
        <v>2</v>
      </c>
      <c r="C8854" t="s">
        <v>1720</v>
      </c>
    </row>
    <row r="8855" spans="1:5" x14ac:dyDescent="0.2">
      <c r="A8855" t="s">
        <v>70</v>
      </c>
      <c r="B8855">
        <v>15.1</v>
      </c>
      <c r="C8855" t="s">
        <v>1583</v>
      </c>
    </row>
    <row r="8856" spans="1:5" x14ac:dyDescent="0.2">
      <c r="A8856" t="s">
        <v>114</v>
      </c>
      <c r="B8856">
        <v>17.100000000000001</v>
      </c>
      <c r="C8856" t="s">
        <v>1584</v>
      </c>
    </row>
    <row r="8857" spans="1:5" x14ac:dyDescent="0.2">
      <c r="A8857" t="s">
        <v>52</v>
      </c>
      <c r="B8857">
        <v>5.5</v>
      </c>
      <c r="C8857" t="s">
        <v>1584</v>
      </c>
    </row>
    <row r="8858" spans="1:5" x14ac:dyDescent="0.2">
      <c r="A8858" t="s">
        <v>177</v>
      </c>
      <c r="B8858">
        <v>0.2</v>
      </c>
      <c r="C8858">
        <v>0.1</v>
      </c>
    </row>
    <row r="8859" spans="1:5" x14ac:dyDescent="0.2">
      <c r="A8859" t="s">
        <v>120</v>
      </c>
      <c r="B8859" t="s">
        <v>1571</v>
      </c>
      <c r="C8859">
        <v>0.03</v>
      </c>
      <c r="D8859" t="s">
        <v>1593</v>
      </c>
      <c r="E8859" t="s">
        <v>1594</v>
      </c>
    </row>
    <row r="8860" spans="1:5" x14ac:dyDescent="0.2">
      <c r="A8860" t="s">
        <v>70</v>
      </c>
      <c r="B8860">
        <v>4.4000000000000004</v>
      </c>
      <c r="C8860">
        <v>0.02</v>
      </c>
    </row>
    <row r="8861" spans="1:5" x14ac:dyDescent="0.2">
      <c r="A8861" t="s">
        <v>118</v>
      </c>
      <c r="B8861" t="s">
        <v>1571</v>
      </c>
      <c r="C8861" t="s">
        <v>1619</v>
      </c>
      <c r="D8861">
        <v>0.2</v>
      </c>
    </row>
    <row r="8862" spans="1:5" x14ac:dyDescent="0.2">
      <c r="A8862" t="s">
        <v>117</v>
      </c>
      <c r="B8862" t="s">
        <v>1571</v>
      </c>
      <c r="C8862">
        <v>0.02</v>
      </c>
      <c r="D8862" t="s">
        <v>1593</v>
      </c>
      <c r="E8862" t="s">
        <v>1594</v>
      </c>
    </row>
    <row r="8863" spans="1:5" x14ac:dyDescent="0.2">
      <c r="A8863" t="s">
        <v>156</v>
      </c>
      <c r="B8863" t="s">
        <v>1571</v>
      </c>
      <c r="C8863">
        <v>5.0000000000000001E-3</v>
      </c>
    </row>
    <row r="8864" spans="1:5" x14ac:dyDescent="0.2">
      <c r="A8864" t="s">
        <v>115</v>
      </c>
      <c r="B8864">
        <v>0.05</v>
      </c>
      <c r="C8864">
        <v>0.1</v>
      </c>
    </row>
    <row r="8865" spans="1:4" x14ac:dyDescent="0.2">
      <c r="A8865" t="s">
        <v>71</v>
      </c>
      <c r="B8865">
        <v>2</v>
      </c>
      <c r="C8865" t="s">
        <v>1584</v>
      </c>
    </row>
    <row r="8866" spans="1:4" x14ac:dyDescent="0.2">
      <c r="A8866" t="s">
        <v>70</v>
      </c>
      <c r="B8866">
        <v>15.1</v>
      </c>
      <c r="C8866" t="s">
        <v>1583</v>
      </c>
    </row>
    <row r="8867" spans="1:4" x14ac:dyDescent="0.2">
      <c r="A8867" t="s">
        <v>1575</v>
      </c>
      <c r="B8867" t="s">
        <v>1576</v>
      </c>
      <c r="C8867" t="s">
        <v>1577</v>
      </c>
      <c r="D8867" t="s">
        <v>1578</v>
      </c>
    </row>
    <row r="8868" spans="1:4" x14ac:dyDescent="0.2">
      <c r="A8868" t="s">
        <v>882</v>
      </c>
      <c r="B8868" t="s">
        <v>1579</v>
      </c>
      <c r="C8868" t="s">
        <v>1580</v>
      </c>
    </row>
    <row r="8869" spans="1:4" x14ac:dyDescent="0.2">
      <c r="A8869" t="s">
        <v>1581</v>
      </c>
      <c r="B8869" t="s">
        <v>1576</v>
      </c>
      <c r="C8869" t="s">
        <v>1577</v>
      </c>
      <c r="D8869" t="s">
        <v>1582</v>
      </c>
    </row>
    <row r="8870" spans="1:4" x14ac:dyDescent="0.2">
      <c r="A8870" t="s">
        <v>114</v>
      </c>
      <c r="B8870">
        <v>17.100000000000001</v>
      </c>
      <c r="C8870" t="s">
        <v>1583</v>
      </c>
    </row>
    <row r="8871" spans="1:4" x14ac:dyDescent="0.2">
      <c r="A8871" t="s">
        <v>52</v>
      </c>
      <c r="B8871">
        <v>4.95</v>
      </c>
      <c r="C8871" t="s">
        <v>1584</v>
      </c>
    </row>
    <row r="8872" spans="1:4" x14ac:dyDescent="0.2">
      <c r="A8872" t="s">
        <v>177</v>
      </c>
      <c r="B8872">
        <v>0.2</v>
      </c>
      <c r="C8872">
        <v>0.1</v>
      </c>
    </row>
    <row r="8873" spans="1:4" x14ac:dyDescent="0.2">
      <c r="A8873" t="s">
        <v>120</v>
      </c>
      <c r="B8873" t="s">
        <v>1571</v>
      </c>
      <c r="C8873">
        <v>0.03</v>
      </c>
    </row>
    <row r="8874" spans="1:4" x14ac:dyDescent="0.2">
      <c r="A8874" t="s">
        <v>70</v>
      </c>
      <c r="B8874">
        <v>3.7</v>
      </c>
      <c r="C8874">
        <v>0.02</v>
      </c>
    </row>
    <row r="8875" spans="1:4" x14ac:dyDescent="0.2">
      <c r="A8875" t="s">
        <v>118</v>
      </c>
      <c r="B8875" t="s">
        <v>1571</v>
      </c>
      <c r="C8875" t="s">
        <v>1619</v>
      </c>
      <c r="D8875">
        <v>0.2</v>
      </c>
    </row>
    <row r="8876" spans="1:4" x14ac:dyDescent="0.2">
      <c r="A8876" t="s">
        <v>117</v>
      </c>
      <c r="B8876" t="s">
        <v>1571</v>
      </c>
      <c r="C8876">
        <v>0.02</v>
      </c>
    </row>
    <row r="8877" spans="1:4" x14ac:dyDescent="0.2">
      <c r="A8877" t="s">
        <v>156</v>
      </c>
      <c r="B8877" t="s">
        <v>1571</v>
      </c>
      <c r="C8877">
        <v>5.0000000000000001E-3</v>
      </c>
    </row>
    <row r="8878" spans="1:4" x14ac:dyDescent="0.2">
      <c r="A8878" t="s">
        <v>115</v>
      </c>
      <c r="B8878">
        <v>0.05</v>
      </c>
      <c r="C8878">
        <v>0.1</v>
      </c>
    </row>
    <row r="8879" spans="1:4" x14ac:dyDescent="0.2">
      <c r="A8879" t="s">
        <v>71</v>
      </c>
      <c r="B8879">
        <v>2</v>
      </c>
      <c r="C8879" t="s">
        <v>1720</v>
      </c>
    </row>
    <row r="8880" spans="1:4" x14ac:dyDescent="0.2">
      <c r="A8880" t="s">
        <v>70</v>
      </c>
      <c r="B8880">
        <v>15.1</v>
      </c>
      <c r="C8880" t="s">
        <v>1583</v>
      </c>
    </row>
    <row r="8881" spans="1:4" x14ac:dyDescent="0.2">
      <c r="A8881" t="s">
        <v>50</v>
      </c>
      <c r="B8881">
        <v>41</v>
      </c>
      <c r="C8881" t="s">
        <v>1585</v>
      </c>
    </row>
    <row r="8882" spans="1:4" x14ac:dyDescent="0.2">
      <c r="A8882" t="s">
        <v>52</v>
      </c>
      <c r="B8882">
        <v>24.2</v>
      </c>
      <c r="C8882">
        <v>0.1</v>
      </c>
    </row>
    <row r="8883" spans="1:4" x14ac:dyDescent="0.2">
      <c r="A8883" t="s">
        <v>71</v>
      </c>
      <c r="B8883">
        <v>8.4</v>
      </c>
      <c r="C8883" t="s">
        <v>1583</v>
      </c>
    </row>
    <row r="8884" spans="1:4" x14ac:dyDescent="0.2">
      <c r="A8884" t="s">
        <v>57</v>
      </c>
      <c r="B8884">
        <v>45.2</v>
      </c>
      <c r="C8884" t="s">
        <v>1583</v>
      </c>
    </row>
    <row r="8885" spans="1:4" x14ac:dyDescent="0.2">
      <c r="A8885" t="s">
        <v>57</v>
      </c>
      <c r="B8885">
        <v>19.100000000000001</v>
      </c>
      <c r="C8885">
        <v>0.1</v>
      </c>
    </row>
    <row r="8886" spans="1:4" x14ac:dyDescent="0.2">
      <c r="A8886" t="s">
        <v>70</v>
      </c>
      <c r="B8886">
        <v>9</v>
      </c>
      <c r="C8886">
        <v>0.2</v>
      </c>
    </row>
    <row r="8887" spans="1:4" x14ac:dyDescent="0.2">
      <c r="A8887" t="s">
        <v>70</v>
      </c>
      <c r="B8887">
        <v>5</v>
      </c>
      <c r="C8887" t="s">
        <v>1584</v>
      </c>
    </row>
    <row r="8888" spans="1:4" x14ac:dyDescent="0.2">
      <c r="A8888" t="s">
        <v>52</v>
      </c>
      <c r="B8888">
        <v>3.6</v>
      </c>
      <c r="C8888">
        <v>0.1</v>
      </c>
    </row>
    <row r="8889" spans="1:4" x14ac:dyDescent="0.2">
      <c r="A8889" t="s">
        <v>120</v>
      </c>
      <c r="B8889">
        <v>0.2</v>
      </c>
    </row>
    <row r="8890" spans="1:4" x14ac:dyDescent="0.2">
      <c r="A8890" t="s">
        <v>52</v>
      </c>
      <c r="B8890">
        <v>12.2</v>
      </c>
      <c r="C8890" t="s">
        <v>1584</v>
      </c>
    </row>
    <row r="8891" spans="1:4" x14ac:dyDescent="0.2">
      <c r="A8891" t="s">
        <v>71</v>
      </c>
      <c r="B8891">
        <v>24</v>
      </c>
      <c r="C8891">
        <v>-0.5</v>
      </c>
    </row>
    <row r="8892" spans="1:4" x14ac:dyDescent="0.2">
      <c r="A8892" t="s">
        <v>70</v>
      </c>
      <c r="B8892">
        <v>37.1</v>
      </c>
      <c r="C8892">
        <v>-0.2</v>
      </c>
    </row>
    <row r="8893" spans="1:4" x14ac:dyDescent="0.2">
      <c r="A8893" t="s">
        <v>57</v>
      </c>
      <c r="B8893">
        <v>15.3</v>
      </c>
      <c r="C8893">
        <v>0.2</v>
      </c>
    </row>
    <row r="8894" spans="1:4" x14ac:dyDescent="0.2">
      <c r="A8894" t="s">
        <v>57</v>
      </c>
      <c r="B8894">
        <v>18.5</v>
      </c>
      <c r="C8894">
        <v>0.2</v>
      </c>
    </row>
    <row r="8895" spans="1:4" x14ac:dyDescent="0.2">
      <c r="A8895" t="s">
        <v>1595</v>
      </c>
      <c r="B8895" t="s">
        <v>1596</v>
      </c>
      <c r="C8895" t="s">
        <v>1597</v>
      </c>
    </row>
    <row r="8896" spans="1:4" x14ac:dyDescent="0.2">
      <c r="A8896" t="s">
        <v>1595</v>
      </c>
      <c r="B8896" t="s">
        <v>1598</v>
      </c>
      <c r="C8896" t="s">
        <v>1599</v>
      </c>
      <c r="D8896" t="s">
        <v>1597</v>
      </c>
    </row>
    <row r="8897" spans="1:4" x14ac:dyDescent="0.2">
      <c r="A8897" t="s">
        <v>50</v>
      </c>
      <c r="B8897">
        <v>17.399999999999999</v>
      </c>
      <c r="C8897" t="s">
        <v>1615</v>
      </c>
    </row>
    <row r="8898" spans="1:4" x14ac:dyDescent="0.2">
      <c r="A8898" t="s">
        <v>52</v>
      </c>
      <c r="B8898">
        <v>13.5</v>
      </c>
      <c r="C8898" t="s">
        <v>1604</v>
      </c>
    </row>
    <row r="8899" spans="1:4" x14ac:dyDescent="0.2">
      <c r="A8899" t="s">
        <v>71</v>
      </c>
      <c r="B8899">
        <v>8.3000000000000007</v>
      </c>
      <c r="C8899" t="s">
        <v>1606</v>
      </c>
    </row>
    <row r="8900" spans="1:4" x14ac:dyDescent="0.2">
      <c r="A8900" t="s">
        <v>57</v>
      </c>
      <c r="B8900">
        <v>45.25</v>
      </c>
      <c r="C8900">
        <v>-0.1</v>
      </c>
    </row>
    <row r="8901" spans="1:4" x14ac:dyDescent="0.2">
      <c r="A8901" t="s">
        <v>57</v>
      </c>
      <c r="B8901">
        <v>38</v>
      </c>
      <c r="C8901" t="s">
        <v>1726</v>
      </c>
    </row>
    <row r="8902" spans="1:4" x14ac:dyDescent="0.2">
      <c r="A8902" t="s">
        <v>70</v>
      </c>
      <c r="B8902">
        <v>35</v>
      </c>
      <c r="C8902" t="s">
        <v>1726</v>
      </c>
    </row>
    <row r="8903" spans="1:4" x14ac:dyDescent="0.2">
      <c r="A8903" t="s">
        <v>70</v>
      </c>
      <c r="B8903">
        <v>19</v>
      </c>
      <c r="C8903" t="s">
        <v>1726</v>
      </c>
    </row>
    <row r="8904" spans="1:4" x14ac:dyDescent="0.2">
      <c r="A8904" t="s">
        <v>177</v>
      </c>
      <c r="B8904">
        <v>0.55000000000000004</v>
      </c>
      <c r="C8904" t="s">
        <v>1613</v>
      </c>
    </row>
    <row r="8905" spans="1:4" x14ac:dyDescent="0.2">
      <c r="A8905" t="s">
        <v>120</v>
      </c>
      <c r="B8905">
        <v>0.2</v>
      </c>
    </row>
    <row r="8906" spans="1:4" x14ac:dyDescent="0.2">
      <c r="A8906" t="s">
        <v>1595</v>
      </c>
      <c r="B8906" t="s">
        <v>1596</v>
      </c>
      <c r="C8906" t="s">
        <v>1597</v>
      </c>
    </row>
    <row r="8907" spans="1:4" x14ac:dyDescent="0.2">
      <c r="A8907" t="s">
        <v>1595</v>
      </c>
      <c r="B8907" t="s">
        <v>1598</v>
      </c>
      <c r="C8907" t="s">
        <v>1599</v>
      </c>
      <c r="D8907" t="s">
        <v>1597</v>
      </c>
    </row>
    <row r="8908" spans="1:4" x14ac:dyDescent="0.2">
      <c r="A8908" t="s">
        <v>52</v>
      </c>
      <c r="B8908">
        <v>35.9</v>
      </c>
      <c r="C8908" t="s">
        <v>1584</v>
      </c>
    </row>
    <row r="8909" spans="1:4" x14ac:dyDescent="0.2">
      <c r="A8909" t="s">
        <v>52</v>
      </c>
      <c r="B8909">
        <v>8</v>
      </c>
      <c r="C8909" t="s">
        <v>1584</v>
      </c>
    </row>
    <row r="8910" spans="1:4" x14ac:dyDescent="0.2">
      <c r="A8910" t="s">
        <v>52</v>
      </c>
      <c r="B8910">
        <v>29.5</v>
      </c>
      <c r="C8910" t="s">
        <v>1583</v>
      </c>
    </row>
    <row r="8911" spans="1:4" x14ac:dyDescent="0.2">
      <c r="A8911" t="s">
        <v>52</v>
      </c>
      <c r="B8911">
        <v>27.8</v>
      </c>
      <c r="C8911" t="s">
        <v>1583</v>
      </c>
    </row>
    <row r="8912" spans="1:4" x14ac:dyDescent="0.2">
      <c r="A8912" t="s">
        <v>200</v>
      </c>
      <c r="B8912">
        <v>0.83</v>
      </c>
      <c r="C8912">
        <v>0.06</v>
      </c>
    </row>
    <row r="8913" spans="1:5" x14ac:dyDescent="0.2">
      <c r="A8913" t="s">
        <v>57</v>
      </c>
      <c r="B8913">
        <v>18.8</v>
      </c>
      <c r="C8913">
        <f>0.015/-0.06</f>
        <v>-0.25</v>
      </c>
    </row>
    <row r="8914" spans="1:5" x14ac:dyDescent="0.2">
      <c r="A8914" t="s">
        <v>596</v>
      </c>
    </row>
    <row r="8915" spans="1:5" x14ac:dyDescent="0.2">
      <c r="A8915" t="s">
        <v>197</v>
      </c>
      <c r="B8915" t="s">
        <v>1571</v>
      </c>
      <c r="C8915">
        <v>0.25</v>
      </c>
    </row>
    <row r="8916" spans="1:5" x14ac:dyDescent="0.2">
      <c r="A8916" t="s">
        <v>120</v>
      </c>
      <c r="B8916" t="s">
        <v>1571</v>
      </c>
      <c r="C8916">
        <v>0.02</v>
      </c>
      <c r="D8916" t="s">
        <v>1593</v>
      </c>
      <c r="E8916" t="s">
        <v>1594</v>
      </c>
    </row>
    <row r="8917" spans="1:5" x14ac:dyDescent="0.2">
      <c r="A8917" t="s">
        <v>52</v>
      </c>
      <c r="B8917">
        <v>35.9</v>
      </c>
      <c r="C8917" t="s">
        <v>1584</v>
      </c>
    </row>
    <row r="8918" spans="1:5" x14ac:dyDescent="0.2">
      <c r="A8918" t="s">
        <v>52</v>
      </c>
      <c r="B8918">
        <v>8</v>
      </c>
      <c r="C8918" t="s">
        <v>1584</v>
      </c>
    </row>
    <row r="8919" spans="1:5" x14ac:dyDescent="0.2">
      <c r="A8919" t="s">
        <v>52</v>
      </c>
      <c r="B8919">
        <v>29.5</v>
      </c>
      <c r="C8919" t="s">
        <v>1583</v>
      </c>
    </row>
    <row r="8920" spans="1:5" x14ac:dyDescent="0.2">
      <c r="A8920" t="s">
        <v>52</v>
      </c>
      <c r="B8920">
        <v>27.8</v>
      </c>
      <c r="C8920" t="s">
        <v>1583</v>
      </c>
    </row>
    <row r="8921" spans="1:5" x14ac:dyDescent="0.2">
      <c r="A8921" t="s">
        <v>200</v>
      </c>
      <c r="B8921">
        <v>0.83</v>
      </c>
      <c r="C8921">
        <v>0.06</v>
      </c>
    </row>
    <row r="8922" spans="1:5" x14ac:dyDescent="0.2">
      <c r="A8922" t="s">
        <v>57</v>
      </c>
      <c r="B8922">
        <v>18.8</v>
      </c>
      <c r="C8922">
        <f>0.015/-0.06</f>
        <v>-0.25</v>
      </c>
    </row>
    <row r="8923" spans="1:5" x14ac:dyDescent="0.2">
      <c r="A8923" t="s">
        <v>596</v>
      </c>
    </row>
    <row r="8924" spans="1:5" x14ac:dyDescent="0.2">
      <c r="A8924" t="s">
        <v>197</v>
      </c>
      <c r="B8924" t="s">
        <v>1571</v>
      </c>
      <c r="C8924">
        <v>0.25</v>
      </c>
    </row>
    <row r="8925" spans="1:5" x14ac:dyDescent="0.2">
      <c r="A8925" t="s">
        <v>120</v>
      </c>
      <c r="B8925" t="s">
        <v>1571</v>
      </c>
      <c r="C8925">
        <v>0.02</v>
      </c>
      <c r="D8925" t="s">
        <v>1593</v>
      </c>
      <c r="E8925" t="s">
        <v>1594</v>
      </c>
    </row>
    <row r="8926" spans="1:5" x14ac:dyDescent="0.2">
      <c r="A8926" t="s">
        <v>114</v>
      </c>
      <c r="B8926">
        <v>6</v>
      </c>
      <c r="C8926" t="s">
        <v>2360</v>
      </c>
    </row>
    <row r="8927" spans="1:5" x14ac:dyDescent="0.2">
      <c r="A8927" t="s">
        <v>52</v>
      </c>
      <c r="B8927">
        <v>4.4000000000000004</v>
      </c>
      <c r="C8927">
        <v>0.1</v>
      </c>
    </row>
    <row r="8928" spans="1:5" x14ac:dyDescent="0.2">
      <c r="A8928" t="s">
        <v>71</v>
      </c>
      <c r="B8928">
        <v>0.4</v>
      </c>
      <c r="C8928" t="s">
        <v>1583</v>
      </c>
    </row>
    <row r="8929" spans="1:4" x14ac:dyDescent="0.2">
      <c r="A8929" t="s">
        <v>177</v>
      </c>
      <c r="B8929">
        <v>0.2</v>
      </c>
      <c r="C8929" t="s">
        <v>1584</v>
      </c>
    </row>
    <row r="8930" spans="1:4" x14ac:dyDescent="0.2">
      <c r="A8930" t="s">
        <v>70</v>
      </c>
      <c r="B8930">
        <v>4.968</v>
      </c>
      <c r="C8930" t="s">
        <v>1811</v>
      </c>
    </row>
    <row r="8931" spans="1:4" x14ac:dyDescent="0.2">
      <c r="A8931" t="s">
        <v>114</v>
      </c>
      <c r="B8931">
        <v>4.5</v>
      </c>
      <c r="C8931" t="s">
        <v>1584</v>
      </c>
    </row>
    <row r="8932" spans="1:4" x14ac:dyDescent="0.2">
      <c r="A8932" t="s">
        <v>52</v>
      </c>
      <c r="B8932">
        <v>3.1</v>
      </c>
      <c r="C8932" t="s">
        <v>1584</v>
      </c>
    </row>
    <row r="8933" spans="1:4" x14ac:dyDescent="0.2">
      <c r="A8933" t="s">
        <v>52</v>
      </c>
      <c r="B8933">
        <v>0.8</v>
      </c>
      <c r="C8933" t="s">
        <v>1584</v>
      </c>
    </row>
    <row r="8934" spans="1:4" x14ac:dyDescent="0.2">
      <c r="A8934" t="s">
        <v>57</v>
      </c>
      <c r="B8934">
        <v>21.24</v>
      </c>
      <c r="C8934">
        <v>-0.02</v>
      </c>
    </row>
    <row r="8935" spans="1:4" x14ac:dyDescent="0.2">
      <c r="A8935" t="s">
        <v>177</v>
      </c>
      <c r="B8935">
        <v>0.2</v>
      </c>
      <c r="C8935">
        <v>0.1</v>
      </c>
    </row>
    <row r="8936" spans="1:4" x14ac:dyDescent="0.2">
      <c r="A8936" t="s">
        <v>70</v>
      </c>
      <c r="B8936">
        <v>14.8</v>
      </c>
      <c r="C8936" t="s">
        <v>1661</v>
      </c>
      <c r="D8936" t="s">
        <v>1736</v>
      </c>
    </row>
    <row r="8937" spans="1:4" x14ac:dyDescent="0.2">
      <c r="A8937" t="s">
        <v>70</v>
      </c>
      <c r="B8937">
        <v>14.8</v>
      </c>
      <c r="C8937">
        <v>0.05</v>
      </c>
    </row>
    <row r="8938" spans="1:4" x14ac:dyDescent="0.2">
      <c r="A8938" t="s">
        <v>121</v>
      </c>
      <c r="B8938" t="s">
        <v>1571</v>
      </c>
      <c r="C8938">
        <v>0.01</v>
      </c>
      <c r="D8938" t="s">
        <v>2557</v>
      </c>
    </row>
    <row r="8939" spans="1:4" x14ac:dyDescent="0.2">
      <c r="A8939" t="s">
        <v>121</v>
      </c>
      <c r="B8939" t="s">
        <v>1571</v>
      </c>
      <c r="C8939">
        <v>0.01</v>
      </c>
      <c r="D8939" t="s">
        <v>2558</v>
      </c>
    </row>
    <row r="8940" spans="1:4" x14ac:dyDescent="0.2">
      <c r="A8940" t="s">
        <v>118</v>
      </c>
      <c r="B8940" t="s">
        <v>1571</v>
      </c>
      <c r="C8940" t="s">
        <v>1610</v>
      </c>
      <c r="D8940">
        <v>3</v>
      </c>
    </row>
    <row r="8941" spans="1:4" x14ac:dyDescent="0.2">
      <c r="A8941" t="s">
        <v>70</v>
      </c>
      <c r="B8941">
        <v>19.600000000000001</v>
      </c>
      <c r="C8941">
        <v>0.1</v>
      </c>
    </row>
    <row r="8942" spans="1:4" x14ac:dyDescent="0.2">
      <c r="A8942" t="s">
        <v>110</v>
      </c>
      <c r="B8942" t="s">
        <v>1572</v>
      </c>
      <c r="C8942" t="s">
        <v>1573</v>
      </c>
      <c r="D8942" t="s">
        <v>1574</v>
      </c>
    </row>
    <row r="8943" spans="1:4" x14ac:dyDescent="0.2">
      <c r="A8943" t="s">
        <v>1575</v>
      </c>
      <c r="B8943" t="s">
        <v>1576</v>
      </c>
      <c r="C8943" t="s">
        <v>1577</v>
      </c>
      <c r="D8943" t="s">
        <v>1578</v>
      </c>
    </row>
    <row r="8944" spans="1:4" x14ac:dyDescent="0.2">
      <c r="A8944" t="s">
        <v>882</v>
      </c>
      <c r="B8944" t="s">
        <v>1579</v>
      </c>
      <c r="C8944" t="s">
        <v>1580</v>
      </c>
    </row>
    <row r="8945" spans="1:4" x14ac:dyDescent="0.2">
      <c r="A8945" t="s">
        <v>1581</v>
      </c>
      <c r="B8945" t="s">
        <v>1576</v>
      </c>
      <c r="C8945" t="s">
        <v>1577</v>
      </c>
      <c r="D8945" t="s">
        <v>1582</v>
      </c>
    </row>
    <row r="8946" spans="1:4" x14ac:dyDescent="0.2">
      <c r="A8946" t="s">
        <v>487</v>
      </c>
      <c r="B8946" t="s">
        <v>1576</v>
      </c>
      <c r="C8946" t="s">
        <v>1577</v>
      </c>
      <c r="D8946" s="8">
        <v>37415</v>
      </c>
    </row>
    <row r="8947" spans="1:4" x14ac:dyDescent="0.2">
      <c r="A8947" t="s">
        <v>1595</v>
      </c>
      <c r="B8947" t="s">
        <v>1596</v>
      </c>
      <c r="C8947" t="s">
        <v>1597</v>
      </c>
    </row>
    <row r="8948" spans="1:4" x14ac:dyDescent="0.2">
      <c r="A8948" t="s">
        <v>1595</v>
      </c>
      <c r="B8948" t="s">
        <v>1598</v>
      </c>
      <c r="C8948" t="s">
        <v>1599</v>
      </c>
      <c r="D8948" t="s">
        <v>1597</v>
      </c>
    </row>
    <row r="8949" spans="1:4" x14ac:dyDescent="0.2">
      <c r="A8949" t="s">
        <v>50</v>
      </c>
      <c r="B8949">
        <v>7.2</v>
      </c>
      <c r="C8949" t="s">
        <v>1613</v>
      </c>
    </row>
    <row r="8950" spans="1:4" x14ac:dyDescent="0.2">
      <c r="A8950" t="s">
        <v>52</v>
      </c>
      <c r="B8950">
        <v>0.15</v>
      </c>
      <c r="C8950" t="s">
        <v>1601</v>
      </c>
    </row>
    <row r="8951" spans="1:4" x14ac:dyDescent="0.2">
      <c r="A8951" t="s">
        <v>52</v>
      </c>
      <c r="B8951">
        <v>2</v>
      </c>
      <c r="C8951" t="s">
        <v>1614</v>
      </c>
    </row>
    <row r="8952" spans="1:4" x14ac:dyDescent="0.2">
      <c r="A8952" t="s">
        <v>52</v>
      </c>
      <c r="B8952">
        <v>3.93</v>
      </c>
      <c r="C8952" t="s">
        <v>1615</v>
      </c>
    </row>
    <row r="8953" spans="1:4" x14ac:dyDescent="0.2">
      <c r="A8953" t="s">
        <v>57</v>
      </c>
      <c r="B8953">
        <v>16.899999999999999</v>
      </c>
      <c r="C8953" t="s">
        <v>1616</v>
      </c>
    </row>
    <row r="8954" spans="1:4" x14ac:dyDescent="0.2">
      <c r="A8954" t="s">
        <v>57</v>
      </c>
      <c r="B8954">
        <v>14.65</v>
      </c>
      <c r="C8954">
        <v>-0.05</v>
      </c>
    </row>
    <row r="8955" spans="1:4" x14ac:dyDescent="0.2">
      <c r="A8955" t="s">
        <v>57</v>
      </c>
      <c r="B8955">
        <v>15.03</v>
      </c>
      <c r="C8955" t="s">
        <v>1617</v>
      </c>
    </row>
    <row r="8956" spans="1:4" x14ac:dyDescent="0.2">
      <c r="A8956" t="s">
        <v>57</v>
      </c>
      <c r="B8956">
        <v>14.2</v>
      </c>
      <c r="C8956">
        <v>-0.1</v>
      </c>
    </row>
    <row r="8957" spans="1:4" x14ac:dyDescent="0.2">
      <c r="A8957" t="s">
        <v>70</v>
      </c>
      <c r="B8957">
        <v>12.3</v>
      </c>
      <c r="C8957" t="s">
        <v>1618</v>
      </c>
    </row>
    <row r="8958" spans="1:4" x14ac:dyDescent="0.2">
      <c r="A8958" t="s">
        <v>90</v>
      </c>
      <c r="B8958">
        <v>7.57</v>
      </c>
      <c r="C8958" t="s">
        <v>1622</v>
      </c>
    </row>
    <row r="8959" spans="1:4" x14ac:dyDescent="0.2">
      <c r="A8959" t="s">
        <v>72</v>
      </c>
      <c r="B8959">
        <v>0.5</v>
      </c>
      <c r="C8959" t="s">
        <v>1604</v>
      </c>
    </row>
    <row r="8960" spans="1:4" x14ac:dyDescent="0.2">
      <c r="A8960" t="s">
        <v>72</v>
      </c>
      <c r="B8960">
        <v>0.5</v>
      </c>
      <c r="C8960" t="s">
        <v>1606</v>
      </c>
    </row>
    <row r="8961" spans="1:5" x14ac:dyDescent="0.2">
      <c r="A8961" t="s">
        <v>120</v>
      </c>
      <c r="B8961">
        <v>0.02</v>
      </c>
      <c r="C8961" t="s">
        <v>1593</v>
      </c>
      <c r="D8961" t="s">
        <v>1594</v>
      </c>
    </row>
    <row r="8962" spans="1:5" x14ac:dyDescent="0.2">
      <c r="A8962" t="s">
        <v>209</v>
      </c>
      <c r="B8962">
        <v>0.1</v>
      </c>
      <c r="C8962" t="s">
        <v>1588</v>
      </c>
      <c r="D8962">
        <v>0.2</v>
      </c>
    </row>
    <row r="8963" spans="1:5" x14ac:dyDescent="0.2">
      <c r="A8963" t="s">
        <v>209</v>
      </c>
      <c r="B8963" t="s">
        <v>1571</v>
      </c>
      <c r="C8963">
        <v>0.2</v>
      </c>
    </row>
    <row r="8964" spans="1:5" x14ac:dyDescent="0.2">
      <c r="A8964" t="s">
        <v>118</v>
      </c>
      <c r="B8964" t="s">
        <v>1619</v>
      </c>
      <c r="C8964">
        <v>1.6</v>
      </c>
      <c r="D8964" t="s">
        <v>1620</v>
      </c>
      <c r="E8964">
        <v>3.2</v>
      </c>
    </row>
    <row r="8965" spans="1:5" x14ac:dyDescent="0.2">
      <c r="A8965" t="s">
        <v>197</v>
      </c>
      <c r="B8965">
        <v>0.2</v>
      </c>
    </row>
    <row r="8966" spans="1:5" x14ac:dyDescent="0.2">
      <c r="A8966" t="s">
        <v>110</v>
      </c>
      <c r="B8966" t="s">
        <v>1624</v>
      </c>
      <c r="C8966" t="s">
        <v>1625</v>
      </c>
    </row>
    <row r="8967" spans="1:5" x14ac:dyDescent="0.2">
      <c r="A8967" t="s">
        <v>1575</v>
      </c>
      <c r="B8967" t="s">
        <v>1576</v>
      </c>
      <c r="C8967" t="s">
        <v>1577</v>
      </c>
      <c r="D8967" t="s">
        <v>1578</v>
      </c>
    </row>
    <row r="8968" spans="1:5" x14ac:dyDescent="0.2">
      <c r="A8968" t="s">
        <v>882</v>
      </c>
      <c r="B8968" t="s">
        <v>1579</v>
      </c>
      <c r="C8968" t="s">
        <v>1580</v>
      </c>
    </row>
    <row r="8969" spans="1:5" x14ac:dyDescent="0.2">
      <c r="A8969" t="s">
        <v>1581</v>
      </c>
      <c r="B8969" t="s">
        <v>1576</v>
      </c>
      <c r="C8969" t="s">
        <v>1577</v>
      </c>
      <c r="D8969" t="s">
        <v>1582</v>
      </c>
    </row>
    <row r="8970" spans="1:5" x14ac:dyDescent="0.2">
      <c r="A8970" t="s">
        <v>1595</v>
      </c>
      <c r="B8970" t="s">
        <v>1596</v>
      </c>
      <c r="C8970" t="s">
        <v>1597</v>
      </c>
    </row>
    <row r="8971" spans="1:5" x14ac:dyDescent="0.2">
      <c r="A8971" t="s">
        <v>1595</v>
      </c>
      <c r="B8971" t="s">
        <v>1598</v>
      </c>
      <c r="C8971" t="s">
        <v>1599</v>
      </c>
      <c r="D8971" t="s">
        <v>1597</v>
      </c>
    </row>
    <row r="8972" spans="1:5" x14ac:dyDescent="0.2">
      <c r="A8972" t="s">
        <v>114</v>
      </c>
      <c r="B8972">
        <v>7</v>
      </c>
      <c r="C8972" t="s">
        <v>1584</v>
      </c>
    </row>
    <row r="8973" spans="1:5" x14ac:dyDescent="0.2">
      <c r="A8973" t="s">
        <v>1605</v>
      </c>
      <c r="B8973">
        <v>0.7</v>
      </c>
      <c r="C8973" t="s">
        <v>1609</v>
      </c>
    </row>
    <row r="8974" spans="1:5" x14ac:dyDescent="0.2">
      <c r="A8974" t="s">
        <v>52</v>
      </c>
      <c r="B8974">
        <v>4.8</v>
      </c>
      <c r="C8974" t="s">
        <v>1585</v>
      </c>
    </row>
    <row r="8975" spans="1:5" x14ac:dyDescent="0.2">
      <c r="A8975" t="s">
        <v>52</v>
      </c>
      <c r="B8975">
        <v>0.35</v>
      </c>
      <c r="C8975" t="s">
        <v>1583</v>
      </c>
    </row>
    <row r="8976" spans="1:5" x14ac:dyDescent="0.2">
      <c r="A8976" t="s">
        <v>52</v>
      </c>
      <c r="B8976">
        <v>2.5</v>
      </c>
      <c r="C8976" t="s">
        <v>1584</v>
      </c>
    </row>
    <row r="8977" spans="1:4" x14ac:dyDescent="0.2">
      <c r="A8977" t="s">
        <v>57</v>
      </c>
      <c r="B8977">
        <v>16.100000000000001</v>
      </c>
      <c r="C8977" t="s">
        <v>1584</v>
      </c>
    </row>
    <row r="8978" spans="1:4" x14ac:dyDescent="0.2">
      <c r="A8978" t="s">
        <v>57</v>
      </c>
      <c r="B8978">
        <v>16.5</v>
      </c>
      <c r="C8978" t="s">
        <v>1681</v>
      </c>
    </row>
    <row r="8979" spans="1:4" x14ac:dyDescent="0.2">
      <c r="A8979" t="s">
        <v>70</v>
      </c>
      <c r="B8979">
        <v>15.8</v>
      </c>
      <c r="C8979">
        <v>0.03</v>
      </c>
    </row>
    <row r="8980" spans="1:4" x14ac:dyDescent="0.2">
      <c r="A8980" t="s">
        <v>121</v>
      </c>
      <c r="B8980" t="s">
        <v>1571</v>
      </c>
      <c r="C8980">
        <v>0.01</v>
      </c>
    </row>
    <row r="8981" spans="1:4" x14ac:dyDescent="0.2">
      <c r="A8981" t="s">
        <v>156</v>
      </c>
      <c r="B8981" t="s">
        <v>1571</v>
      </c>
      <c r="C8981">
        <v>5.0000000000000001E-3</v>
      </c>
    </row>
    <row r="8982" spans="1:4" x14ac:dyDescent="0.2">
      <c r="A8982" t="s">
        <v>118</v>
      </c>
      <c r="B8982" t="s">
        <v>1571</v>
      </c>
      <c r="C8982" t="s">
        <v>1610</v>
      </c>
      <c r="D8982">
        <v>3</v>
      </c>
    </row>
    <row r="8983" spans="1:4" x14ac:dyDescent="0.2">
      <c r="A8983" t="s">
        <v>77</v>
      </c>
      <c r="B8983" t="s">
        <v>1611</v>
      </c>
      <c r="C8983" t="s">
        <v>1612</v>
      </c>
    </row>
    <row r="8984" spans="1:4" x14ac:dyDescent="0.2">
      <c r="A8984" t="s">
        <v>79</v>
      </c>
    </row>
    <row r="8985" spans="1:4" x14ac:dyDescent="0.2">
      <c r="A8985" t="s">
        <v>110</v>
      </c>
      <c r="B8985" t="s">
        <v>1572</v>
      </c>
      <c r="C8985" t="s">
        <v>1573</v>
      </c>
      <c r="D8985" t="s">
        <v>1574</v>
      </c>
    </row>
    <row r="8986" spans="1:4" x14ac:dyDescent="0.2">
      <c r="A8986" t="s">
        <v>81</v>
      </c>
    </row>
    <row r="8987" spans="1:4" x14ac:dyDescent="0.2">
      <c r="A8987" t="s">
        <v>1575</v>
      </c>
      <c r="B8987" t="s">
        <v>1576</v>
      </c>
      <c r="C8987" t="s">
        <v>1577</v>
      </c>
      <c r="D8987" t="s">
        <v>1578</v>
      </c>
    </row>
    <row r="8988" spans="1:4" x14ac:dyDescent="0.2">
      <c r="A8988" t="s">
        <v>882</v>
      </c>
      <c r="B8988" t="s">
        <v>1579</v>
      </c>
      <c r="C8988" t="s">
        <v>1580</v>
      </c>
    </row>
    <row r="8989" spans="1:4" x14ac:dyDescent="0.2">
      <c r="A8989" t="s">
        <v>1581</v>
      </c>
      <c r="B8989" t="s">
        <v>1576</v>
      </c>
      <c r="C8989" t="s">
        <v>1577</v>
      </c>
      <c r="D8989" t="s">
        <v>1582</v>
      </c>
    </row>
    <row r="8990" spans="1:4" x14ac:dyDescent="0.2">
      <c r="A8990" t="s">
        <v>1595</v>
      </c>
      <c r="B8990" t="s">
        <v>1596</v>
      </c>
      <c r="C8990" t="s">
        <v>1597</v>
      </c>
    </row>
    <row r="8991" spans="1:4" x14ac:dyDescent="0.2">
      <c r="A8991" t="s">
        <v>1595</v>
      </c>
      <c r="B8991" t="s">
        <v>1598</v>
      </c>
      <c r="C8991" t="s">
        <v>1599</v>
      </c>
      <c r="D8991" t="s">
        <v>1597</v>
      </c>
    </row>
    <row r="8992" spans="1:4" x14ac:dyDescent="0.2">
      <c r="A8992" t="s">
        <v>57</v>
      </c>
      <c r="B8992">
        <v>16.5</v>
      </c>
      <c r="C8992" t="s">
        <v>1608</v>
      </c>
    </row>
    <row r="8993" spans="1:6" x14ac:dyDescent="0.2">
      <c r="A8993" t="s">
        <v>1595</v>
      </c>
      <c r="B8993" t="s">
        <v>1596</v>
      </c>
      <c r="C8993" t="s">
        <v>1597</v>
      </c>
    </row>
    <row r="8994" spans="1:6" x14ac:dyDescent="0.2">
      <c r="A8994" t="s">
        <v>1595</v>
      </c>
      <c r="B8994" t="s">
        <v>1598</v>
      </c>
      <c r="C8994" t="s">
        <v>1599</v>
      </c>
      <c r="D8994" t="s">
        <v>1597</v>
      </c>
    </row>
    <row r="8995" spans="1:6" x14ac:dyDescent="0.2">
      <c r="A8995" t="s">
        <v>1644</v>
      </c>
      <c r="B8995">
        <v>13</v>
      </c>
      <c r="C8995" t="s">
        <v>1639</v>
      </c>
      <c r="D8995">
        <v>5.0000000000000001E-3</v>
      </c>
      <c r="E8995" t="s">
        <v>1639</v>
      </c>
      <c r="F8995">
        <v>0.02</v>
      </c>
    </row>
    <row r="8996" spans="1:6" x14ac:dyDescent="0.2">
      <c r="A8996" t="s">
        <v>1644</v>
      </c>
      <c r="B8996">
        <v>10</v>
      </c>
      <c r="C8996" t="s">
        <v>1639</v>
      </c>
      <c r="D8996">
        <v>1.7999999999999999E-2</v>
      </c>
      <c r="E8996" t="s">
        <v>1639</v>
      </c>
      <c r="F8996">
        <v>0.03</v>
      </c>
    </row>
    <row r="8997" spans="1:6" x14ac:dyDescent="0.2">
      <c r="A8997" t="s">
        <v>1644</v>
      </c>
      <c r="B8997">
        <v>30</v>
      </c>
      <c r="C8997" t="s">
        <v>1634</v>
      </c>
      <c r="D8997">
        <v>0.3</v>
      </c>
    </row>
    <row r="8998" spans="1:6" x14ac:dyDescent="0.2">
      <c r="A8998">
        <v>16</v>
      </c>
      <c r="B8998" t="s">
        <v>1634</v>
      </c>
      <c r="C8998">
        <v>0.2</v>
      </c>
    </row>
    <row r="8999" spans="1:6" x14ac:dyDescent="0.2">
      <c r="A8999">
        <v>21</v>
      </c>
      <c r="B8999" t="s">
        <v>1634</v>
      </c>
      <c r="C8999">
        <v>0.2</v>
      </c>
    </row>
    <row r="9000" spans="1:6" x14ac:dyDescent="0.2">
      <c r="A9000" t="s">
        <v>52</v>
      </c>
      <c r="B9000">
        <v>2</v>
      </c>
      <c r="C9000" t="s">
        <v>1634</v>
      </c>
      <c r="D9000">
        <v>0.2</v>
      </c>
    </row>
    <row r="9001" spans="1:6" x14ac:dyDescent="0.2">
      <c r="A9001" t="s">
        <v>52</v>
      </c>
      <c r="B9001">
        <v>8</v>
      </c>
      <c r="C9001" t="s">
        <v>1634</v>
      </c>
      <c r="D9001">
        <v>0.2</v>
      </c>
    </row>
    <row r="9002" spans="1:6" x14ac:dyDescent="0.2">
      <c r="A9002" t="s">
        <v>882</v>
      </c>
      <c r="B9002" t="s">
        <v>1579</v>
      </c>
      <c r="C9002" t="s">
        <v>1580</v>
      </c>
    </row>
    <row r="9003" spans="1:6" x14ac:dyDescent="0.2">
      <c r="A9003" t="s">
        <v>1575</v>
      </c>
      <c r="B9003" t="s">
        <v>1576</v>
      </c>
      <c r="C9003" t="s">
        <v>1577</v>
      </c>
      <c r="D9003" t="s">
        <v>1578</v>
      </c>
    </row>
    <row r="9004" spans="1:6" x14ac:dyDescent="0.2">
      <c r="A9004" t="s">
        <v>1581</v>
      </c>
      <c r="B9004" t="s">
        <v>1576</v>
      </c>
      <c r="C9004" t="s">
        <v>1577</v>
      </c>
      <c r="D9004" t="s">
        <v>1582</v>
      </c>
    </row>
    <row r="9005" spans="1:6" x14ac:dyDescent="0.2">
      <c r="A9005" t="s">
        <v>52</v>
      </c>
      <c r="B9005" t="s">
        <v>2559</v>
      </c>
    </row>
    <row r="9006" spans="1:6" x14ac:dyDescent="0.2">
      <c r="A9006" t="s">
        <v>52</v>
      </c>
      <c r="B9006" t="s">
        <v>2560</v>
      </c>
    </row>
    <row r="9007" spans="1:6" x14ac:dyDescent="0.2">
      <c r="A9007" t="s">
        <v>52</v>
      </c>
      <c r="B9007">
        <v>8.9</v>
      </c>
      <c r="C9007" t="s">
        <v>1634</v>
      </c>
      <c r="D9007">
        <v>0.1</v>
      </c>
    </row>
    <row r="9008" spans="1:6" x14ac:dyDescent="0.2">
      <c r="A9008" t="s">
        <v>57</v>
      </c>
      <c r="B9008">
        <v>15</v>
      </c>
      <c r="C9008" t="s">
        <v>1639</v>
      </c>
      <c r="D9008">
        <v>0.4</v>
      </c>
    </row>
    <row r="9009" spans="1:6" x14ac:dyDescent="0.2">
      <c r="A9009" t="s">
        <v>57</v>
      </c>
      <c r="B9009" t="s">
        <v>2561</v>
      </c>
    </row>
    <row r="9010" spans="1:6" x14ac:dyDescent="0.2">
      <c r="A9010" t="s">
        <v>57</v>
      </c>
      <c r="B9010">
        <v>9.1300000000000008</v>
      </c>
      <c r="C9010" t="s">
        <v>1639</v>
      </c>
      <c r="D9010">
        <v>0.1</v>
      </c>
    </row>
    <row r="9011" spans="1:6" x14ac:dyDescent="0.2">
      <c r="A9011" t="s">
        <v>70</v>
      </c>
      <c r="B9011" t="s">
        <v>2562</v>
      </c>
    </row>
    <row r="9012" spans="1:6" x14ac:dyDescent="0.2">
      <c r="A9012" t="s">
        <v>57</v>
      </c>
      <c r="B9012">
        <v>10</v>
      </c>
      <c r="C9012" t="s">
        <v>1639</v>
      </c>
      <c r="D9012">
        <v>0.15</v>
      </c>
    </row>
    <row r="9013" spans="1:6" x14ac:dyDescent="0.2">
      <c r="A9013" t="s">
        <v>57</v>
      </c>
      <c r="B9013">
        <v>9.6300000000000008</v>
      </c>
      <c r="C9013" t="s">
        <v>1639</v>
      </c>
      <c r="D9013">
        <v>0.12</v>
      </c>
    </row>
    <row r="9014" spans="1:6" x14ac:dyDescent="0.2">
      <c r="A9014" t="s">
        <v>52</v>
      </c>
      <c r="B9014" t="s">
        <v>2563</v>
      </c>
    </row>
    <row r="9015" spans="1:6" x14ac:dyDescent="0.2">
      <c r="A9015" t="s">
        <v>2423</v>
      </c>
      <c r="B9015" t="s">
        <v>1644</v>
      </c>
      <c r="C9015">
        <v>14.95</v>
      </c>
      <c r="D9015" t="s">
        <v>1639</v>
      </c>
      <c r="E9015">
        <v>0.1</v>
      </c>
    </row>
    <row r="9016" spans="1:6" x14ac:dyDescent="0.2">
      <c r="A9016" t="s">
        <v>1688</v>
      </c>
      <c r="B9016">
        <v>15</v>
      </c>
      <c r="C9016">
        <v>-0.11700000000000001</v>
      </c>
      <c r="D9016" t="s">
        <v>1620</v>
      </c>
      <c r="E9016" t="s">
        <v>1588</v>
      </c>
      <c r="F9016">
        <v>0.13500000000000001</v>
      </c>
    </row>
    <row r="9017" spans="1:6" x14ac:dyDescent="0.2">
      <c r="A9017">
        <v>36</v>
      </c>
      <c r="B9017" t="s">
        <v>1634</v>
      </c>
      <c r="C9017">
        <v>0.2</v>
      </c>
    </row>
    <row r="9018" spans="1:6" x14ac:dyDescent="0.2">
      <c r="A9018">
        <v>5</v>
      </c>
      <c r="B9018" t="s">
        <v>1634</v>
      </c>
      <c r="C9018">
        <v>0.05</v>
      </c>
    </row>
    <row r="9019" spans="1:6" x14ac:dyDescent="0.2">
      <c r="A9019">
        <v>4</v>
      </c>
      <c r="B9019" t="s">
        <v>1634</v>
      </c>
      <c r="C9019">
        <v>0.1</v>
      </c>
    </row>
    <row r="9020" spans="1:6" x14ac:dyDescent="0.2">
      <c r="A9020" t="s">
        <v>2564</v>
      </c>
      <c r="B9020">
        <v>5</v>
      </c>
    </row>
    <row r="9021" spans="1:6" x14ac:dyDescent="0.2">
      <c r="A9021" t="s">
        <v>61</v>
      </c>
      <c r="B9021">
        <v>0.05</v>
      </c>
      <c r="C9021" t="s">
        <v>1594</v>
      </c>
    </row>
    <row r="9022" spans="1:6" x14ac:dyDescent="0.2">
      <c r="A9022" t="s">
        <v>117</v>
      </c>
      <c r="B9022" t="s">
        <v>2565</v>
      </c>
    </row>
    <row r="9023" spans="1:6" x14ac:dyDescent="0.2">
      <c r="A9023" t="s">
        <v>882</v>
      </c>
      <c r="B9023" t="s">
        <v>1579</v>
      </c>
      <c r="C9023" t="s">
        <v>1580</v>
      </c>
    </row>
    <row r="9024" spans="1:6" x14ac:dyDescent="0.2">
      <c r="A9024" t="s">
        <v>1575</v>
      </c>
      <c r="B9024" t="s">
        <v>1576</v>
      </c>
      <c r="C9024" t="s">
        <v>1577</v>
      </c>
      <c r="D9024" t="s">
        <v>1578</v>
      </c>
    </row>
    <row r="9025" spans="1:4" x14ac:dyDescent="0.2">
      <c r="A9025" t="s">
        <v>1581</v>
      </c>
      <c r="B9025" t="s">
        <v>1576</v>
      </c>
      <c r="C9025" t="s">
        <v>1577</v>
      </c>
      <c r="D9025" t="s">
        <v>1582</v>
      </c>
    </row>
    <row r="9026" spans="1:4" x14ac:dyDescent="0.2">
      <c r="A9026" t="s">
        <v>1595</v>
      </c>
      <c r="B9026" t="s">
        <v>1596</v>
      </c>
      <c r="C9026" t="s">
        <v>1597</v>
      </c>
    </row>
    <row r="9027" spans="1:4" x14ac:dyDescent="0.2">
      <c r="A9027" t="s">
        <v>1595</v>
      </c>
      <c r="B9027" t="s">
        <v>1598</v>
      </c>
      <c r="C9027" t="s">
        <v>1599</v>
      </c>
      <c r="D9027" t="s">
        <v>1597</v>
      </c>
    </row>
    <row r="9028" spans="1:4" x14ac:dyDescent="0.2">
      <c r="A9028" t="s">
        <v>637</v>
      </c>
    </row>
    <row r="9029" spans="1:4" x14ac:dyDescent="0.2">
      <c r="A9029" t="s">
        <v>52</v>
      </c>
      <c r="B9029" t="s">
        <v>2566</v>
      </c>
    </row>
    <row r="9030" spans="1:4" x14ac:dyDescent="0.2">
      <c r="A9030" t="s">
        <v>882</v>
      </c>
      <c r="B9030" t="s">
        <v>1579</v>
      </c>
      <c r="C9030" t="s">
        <v>1580</v>
      </c>
    </row>
    <row r="9031" spans="1:4" x14ac:dyDescent="0.2">
      <c r="A9031" t="s">
        <v>1575</v>
      </c>
      <c r="B9031" t="s">
        <v>1576</v>
      </c>
      <c r="C9031" t="s">
        <v>1577</v>
      </c>
      <c r="D9031" t="s">
        <v>1578</v>
      </c>
    </row>
    <row r="9032" spans="1:4" x14ac:dyDescent="0.2">
      <c r="A9032" t="s">
        <v>1581</v>
      </c>
      <c r="B9032" t="s">
        <v>1576</v>
      </c>
      <c r="C9032" t="s">
        <v>1577</v>
      </c>
      <c r="D9032" t="s">
        <v>1582</v>
      </c>
    </row>
    <row r="9033" spans="1:4" x14ac:dyDescent="0.2">
      <c r="A9033" t="s">
        <v>1595</v>
      </c>
      <c r="B9033" t="s">
        <v>1596</v>
      </c>
      <c r="C9033" t="s">
        <v>1597</v>
      </c>
    </row>
    <row r="9034" spans="1:4" x14ac:dyDescent="0.2">
      <c r="A9034" t="s">
        <v>1595</v>
      </c>
      <c r="B9034" t="s">
        <v>1598</v>
      </c>
      <c r="C9034" t="s">
        <v>1599</v>
      </c>
      <c r="D9034" t="s">
        <v>1597</v>
      </c>
    </row>
    <row r="9035" spans="1:4" x14ac:dyDescent="0.2">
      <c r="A9035" t="s">
        <v>114</v>
      </c>
      <c r="B9035">
        <v>6.2</v>
      </c>
      <c r="C9035" t="s">
        <v>2360</v>
      </c>
    </row>
    <row r="9036" spans="1:4" x14ac:dyDescent="0.2">
      <c r="A9036" t="s">
        <v>52</v>
      </c>
      <c r="B9036">
        <v>4.5999999999999996</v>
      </c>
      <c r="C9036">
        <v>0.1</v>
      </c>
    </row>
    <row r="9037" spans="1:4" x14ac:dyDescent="0.2">
      <c r="A9037" t="s">
        <v>71</v>
      </c>
      <c r="B9037">
        <v>0.4</v>
      </c>
      <c r="C9037" t="s">
        <v>1583</v>
      </c>
    </row>
    <row r="9038" spans="1:4" x14ac:dyDescent="0.2">
      <c r="A9038" t="s">
        <v>177</v>
      </c>
      <c r="B9038">
        <v>0.2</v>
      </c>
      <c r="C9038" t="s">
        <v>1584</v>
      </c>
    </row>
    <row r="9039" spans="1:4" x14ac:dyDescent="0.2">
      <c r="A9039" t="s">
        <v>70</v>
      </c>
      <c r="B9039">
        <v>4.968</v>
      </c>
      <c r="C9039" t="s">
        <v>1811</v>
      </c>
    </row>
    <row r="9040" spans="1:4" x14ac:dyDescent="0.2">
      <c r="A9040" t="s">
        <v>110</v>
      </c>
      <c r="B9040" t="s">
        <v>1572</v>
      </c>
      <c r="C9040" t="s">
        <v>1573</v>
      </c>
      <c r="D9040" t="s">
        <v>1574</v>
      </c>
    </row>
    <row r="9041" spans="1:4" x14ac:dyDescent="0.2">
      <c r="A9041" t="s">
        <v>1575</v>
      </c>
      <c r="B9041" t="s">
        <v>1576</v>
      </c>
      <c r="C9041" t="s">
        <v>1577</v>
      </c>
      <c r="D9041" t="s">
        <v>1578</v>
      </c>
    </row>
    <row r="9042" spans="1:4" x14ac:dyDescent="0.2">
      <c r="A9042" t="s">
        <v>882</v>
      </c>
      <c r="B9042" t="s">
        <v>1579</v>
      </c>
      <c r="C9042" t="s">
        <v>1580</v>
      </c>
    </row>
    <row r="9043" spans="1:4" x14ac:dyDescent="0.2">
      <c r="A9043" t="s">
        <v>1581</v>
      </c>
      <c r="B9043" t="s">
        <v>1576</v>
      </c>
      <c r="C9043" t="s">
        <v>1577</v>
      </c>
      <c r="D9043" t="s">
        <v>1582</v>
      </c>
    </row>
    <row r="9044" spans="1:4" x14ac:dyDescent="0.2">
      <c r="A9044" t="s">
        <v>50</v>
      </c>
      <c r="B9044" t="s">
        <v>1982</v>
      </c>
    </row>
    <row r="9045" spans="1:4" x14ac:dyDescent="0.2">
      <c r="A9045" t="s">
        <v>588</v>
      </c>
      <c r="B9045" t="s">
        <v>1983</v>
      </c>
    </row>
    <row r="9046" spans="1:4" x14ac:dyDescent="0.2">
      <c r="A9046" t="s">
        <v>1605</v>
      </c>
      <c r="B9046" t="s">
        <v>1984</v>
      </c>
    </row>
    <row r="9047" spans="1:4" x14ac:dyDescent="0.2">
      <c r="A9047" t="s">
        <v>1605</v>
      </c>
      <c r="B9047" t="s">
        <v>1985</v>
      </c>
    </row>
    <row r="9048" spans="1:4" x14ac:dyDescent="0.2">
      <c r="A9048" t="s">
        <v>1605</v>
      </c>
      <c r="B9048" t="s">
        <v>1986</v>
      </c>
    </row>
    <row r="9049" spans="1:4" x14ac:dyDescent="0.2">
      <c r="A9049" t="s">
        <v>1605</v>
      </c>
      <c r="B9049" t="s">
        <v>1987</v>
      </c>
    </row>
    <row r="9050" spans="1:4" x14ac:dyDescent="0.2">
      <c r="A9050" t="s">
        <v>1988</v>
      </c>
      <c r="B9050" t="s">
        <v>1945</v>
      </c>
    </row>
    <row r="9051" spans="1:4" x14ac:dyDescent="0.2">
      <c r="A9051" t="s">
        <v>177</v>
      </c>
      <c r="B9051">
        <v>0.5</v>
      </c>
      <c r="C9051" t="s">
        <v>1604</v>
      </c>
    </row>
    <row r="9052" spans="1:4" x14ac:dyDescent="0.2">
      <c r="A9052" t="s">
        <v>70</v>
      </c>
      <c r="B9052" t="s">
        <v>1989</v>
      </c>
    </row>
    <row r="9053" spans="1:4" x14ac:dyDescent="0.2">
      <c r="A9053" t="s">
        <v>70</v>
      </c>
      <c r="B9053" t="s">
        <v>1990</v>
      </c>
    </row>
    <row r="9054" spans="1:4" x14ac:dyDescent="0.2">
      <c r="A9054" t="s">
        <v>70</v>
      </c>
      <c r="B9054" t="s">
        <v>1991</v>
      </c>
    </row>
    <row r="9055" spans="1:4" x14ac:dyDescent="0.2">
      <c r="A9055" t="s">
        <v>70</v>
      </c>
      <c r="B9055" t="s">
        <v>2567</v>
      </c>
    </row>
    <row r="9056" spans="1:4" x14ac:dyDescent="0.2">
      <c r="A9056" t="s">
        <v>70</v>
      </c>
      <c r="B9056" t="s">
        <v>1993</v>
      </c>
    </row>
    <row r="9057" spans="1:5" x14ac:dyDescent="0.2">
      <c r="A9057" t="s">
        <v>176</v>
      </c>
      <c r="B9057" t="s">
        <v>1994</v>
      </c>
    </row>
    <row r="9058" spans="1:5" x14ac:dyDescent="0.2">
      <c r="A9058" t="s">
        <v>176</v>
      </c>
      <c r="B9058" t="s">
        <v>1995</v>
      </c>
    </row>
    <row r="9059" spans="1:5" x14ac:dyDescent="0.2">
      <c r="A9059" t="s">
        <v>176</v>
      </c>
      <c r="B9059" t="s">
        <v>1996</v>
      </c>
    </row>
    <row r="9060" spans="1:5" x14ac:dyDescent="0.2">
      <c r="A9060" t="s">
        <v>176</v>
      </c>
      <c r="B9060" t="s">
        <v>1975</v>
      </c>
    </row>
    <row r="9061" spans="1:5" x14ac:dyDescent="0.2">
      <c r="A9061" t="s">
        <v>59</v>
      </c>
      <c r="B9061" t="s">
        <v>2568</v>
      </c>
    </row>
    <row r="9062" spans="1:5" x14ac:dyDescent="0.2">
      <c r="A9062" t="s">
        <v>118</v>
      </c>
      <c r="B9062" t="s">
        <v>1655</v>
      </c>
      <c r="C9062">
        <v>25</v>
      </c>
    </row>
    <row r="9063" spans="1:5" x14ac:dyDescent="0.2">
      <c r="A9063" t="s">
        <v>118</v>
      </c>
      <c r="B9063" t="s">
        <v>1655</v>
      </c>
      <c r="C9063">
        <v>10</v>
      </c>
    </row>
    <row r="9064" spans="1:5" x14ac:dyDescent="0.2">
      <c r="A9064" t="s">
        <v>61</v>
      </c>
      <c r="B9064">
        <v>0.15</v>
      </c>
      <c r="C9064" t="s">
        <v>1593</v>
      </c>
      <c r="D9064" t="s">
        <v>1594</v>
      </c>
    </row>
    <row r="9065" spans="1:5" x14ac:dyDescent="0.2">
      <c r="A9065" t="s">
        <v>61</v>
      </c>
      <c r="B9065">
        <v>0.15</v>
      </c>
      <c r="C9065" t="s">
        <v>1593</v>
      </c>
      <c r="D9065" t="s">
        <v>1594</v>
      </c>
    </row>
    <row r="9066" spans="1:5" x14ac:dyDescent="0.2">
      <c r="A9066" t="s">
        <v>1976</v>
      </c>
      <c r="B9066" t="s">
        <v>1708</v>
      </c>
      <c r="C9066" t="s">
        <v>1997</v>
      </c>
    </row>
    <row r="9067" spans="1:5" x14ac:dyDescent="0.2">
      <c r="A9067" t="s">
        <v>114</v>
      </c>
      <c r="B9067">
        <v>17.100000000000001</v>
      </c>
      <c r="C9067" t="s">
        <v>1584</v>
      </c>
    </row>
    <row r="9068" spans="1:5" x14ac:dyDescent="0.2">
      <c r="A9068" t="s">
        <v>71</v>
      </c>
      <c r="B9068">
        <v>4.4000000000000004</v>
      </c>
      <c r="C9068" t="s">
        <v>1584</v>
      </c>
    </row>
    <row r="9069" spans="1:5" x14ac:dyDescent="0.2">
      <c r="A9069" t="s">
        <v>70</v>
      </c>
      <c r="B9069">
        <v>4</v>
      </c>
      <c r="C9069">
        <v>0.02</v>
      </c>
    </row>
    <row r="9070" spans="1:5" x14ac:dyDescent="0.2">
      <c r="A9070" t="s">
        <v>72</v>
      </c>
      <c r="B9070">
        <v>0.2</v>
      </c>
      <c r="C9070">
        <v>0.1</v>
      </c>
    </row>
    <row r="9071" spans="1:5" x14ac:dyDescent="0.2">
      <c r="A9071" t="s">
        <v>120</v>
      </c>
      <c r="B9071" t="s">
        <v>1571</v>
      </c>
      <c r="C9071">
        <v>0.03</v>
      </c>
      <c r="D9071" t="s">
        <v>1593</v>
      </c>
      <c r="E9071" t="s">
        <v>1594</v>
      </c>
    </row>
    <row r="9072" spans="1:5" x14ac:dyDescent="0.2">
      <c r="A9072" t="s">
        <v>118</v>
      </c>
      <c r="B9072" t="s">
        <v>1571</v>
      </c>
      <c r="C9072" t="s">
        <v>1619</v>
      </c>
      <c r="D9072">
        <v>0.2</v>
      </c>
    </row>
    <row r="9073" spans="1:5" x14ac:dyDescent="0.2">
      <c r="A9073" t="s">
        <v>117</v>
      </c>
      <c r="B9073" t="s">
        <v>1571</v>
      </c>
      <c r="C9073">
        <v>0.02</v>
      </c>
      <c r="D9073" t="s">
        <v>1593</v>
      </c>
      <c r="E9073" t="s">
        <v>1594</v>
      </c>
    </row>
    <row r="9074" spans="1:5" x14ac:dyDescent="0.2">
      <c r="A9074" t="s">
        <v>156</v>
      </c>
      <c r="B9074" t="s">
        <v>1571</v>
      </c>
      <c r="C9074">
        <v>5.0000000000000001E-3</v>
      </c>
    </row>
    <row r="9075" spans="1:5" x14ac:dyDescent="0.2">
      <c r="A9075" t="s">
        <v>115</v>
      </c>
      <c r="B9075">
        <v>0.05</v>
      </c>
      <c r="C9075">
        <v>0.1</v>
      </c>
    </row>
    <row r="9076" spans="1:5" x14ac:dyDescent="0.2">
      <c r="A9076" t="s">
        <v>71</v>
      </c>
      <c r="B9076">
        <v>2</v>
      </c>
      <c r="C9076" t="s">
        <v>1584</v>
      </c>
    </row>
    <row r="9077" spans="1:5" x14ac:dyDescent="0.2">
      <c r="A9077" t="s">
        <v>70</v>
      </c>
      <c r="B9077">
        <v>0.3</v>
      </c>
      <c r="C9077" t="s">
        <v>1601</v>
      </c>
    </row>
    <row r="9078" spans="1:5" x14ac:dyDescent="0.2">
      <c r="A9078" t="s">
        <v>70</v>
      </c>
      <c r="B9078">
        <v>15.1</v>
      </c>
      <c r="C9078" t="s">
        <v>1583</v>
      </c>
    </row>
    <row r="9079" spans="1:5" x14ac:dyDescent="0.2">
      <c r="A9079" t="s">
        <v>110</v>
      </c>
      <c r="B9079" t="s">
        <v>1572</v>
      </c>
      <c r="C9079" t="s">
        <v>1573</v>
      </c>
      <c r="D9079" t="s">
        <v>1574</v>
      </c>
    </row>
    <row r="9080" spans="1:5" x14ac:dyDescent="0.2">
      <c r="A9080" t="s">
        <v>1575</v>
      </c>
      <c r="B9080" t="s">
        <v>1576</v>
      </c>
      <c r="C9080" t="s">
        <v>1577</v>
      </c>
      <c r="D9080" t="s">
        <v>1578</v>
      </c>
    </row>
    <row r="9081" spans="1:5" x14ac:dyDescent="0.2">
      <c r="A9081" t="s">
        <v>882</v>
      </c>
      <c r="B9081" t="s">
        <v>1579</v>
      </c>
      <c r="C9081" t="s">
        <v>1580</v>
      </c>
    </row>
    <row r="9082" spans="1:5" x14ac:dyDescent="0.2">
      <c r="A9082" t="s">
        <v>1581</v>
      </c>
      <c r="B9082" t="s">
        <v>1576</v>
      </c>
      <c r="C9082" t="s">
        <v>1577</v>
      </c>
      <c r="D9082" t="s">
        <v>1582</v>
      </c>
    </row>
    <row r="9083" spans="1:5" x14ac:dyDescent="0.2">
      <c r="A9083" t="s">
        <v>487</v>
      </c>
      <c r="B9083" t="s">
        <v>1576</v>
      </c>
      <c r="C9083" t="s">
        <v>1577</v>
      </c>
      <c r="D9083" s="8">
        <v>37415</v>
      </c>
    </row>
    <row r="9084" spans="1:5" x14ac:dyDescent="0.2">
      <c r="A9084" t="s">
        <v>114</v>
      </c>
      <c r="B9084">
        <v>17.3</v>
      </c>
      <c r="C9084" t="s">
        <v>1656</v>
      </c>
    </row>
    <row r="9085" spans="1:5" x14ac:dyDescent="0.2">
      <c r="A9085" t="s">
        <v>52</v>
      </c>
      <c r="B9085">
        <v>4.2</v>
      </c>
      <c r="C9085" t="s">
        <v>1656</v>
      </c>
    </row>
    <row r="9086" spans="1:5" x14ac:dyDescent="0.2">
      <c r="A9086" t="s">
        <v>52</v>
      </c>
      <c r="B9086">
        <v>10.8</v>
      </c>
      <c r="C9086">
        <v>0.15</v>
      </c>
    </row>
    <row r="9087" spans="1:5" x14ac:dyDescent="0.2">
      <c r="A9087" t="s">
        <v>1605</v>
      </c>
      <c r="B9087">
        <v>11</v>
      </c>
      <c r="C9087" t="s">
        <v>1656</v>
      </c>
    </row>
    <row r="9088" spans="1:5" x14ac:dyDescent="0.2">
      <c r="A9088" t="s">
        <v>1605</v>
      </c>
      <c r="B9088">
        <v>6.65</v>
      </c>
      <c r="C9088">
        <v>0.1</v>
      </c>
    </row>
    <row r="9089" spans="1:4" x14ac:dyDescent="0.2">
      <c r="A9089" t="s">
        <v>1605</v>
      </c>
      <c r="B9089">
        <v>2.1</v>
      </c>
      <c r="C9089" t="s">
        <v>1656</v>
      </c>
    </row>
    <row r="9090" spans="1:4" x14ac:dyDescent="0.2">
      <c r="A9090" t="s">
        <v>1605</v>
      </c>
      <c r="B9090">
        <v>4.5999999999999996</v>
      </c>
      <c r="C9090" t="s">
        <v>1656</v>
      </c>
    </row>
    <row r="9091" spans="1:4" x14ac:dyDescent="0.2">
      <c r="A9091" t="s">
        <v>70</v>
      </c>
      <c r="B9091">
        <v>14.8</v>
      </c>
      <c r="C9091">
        <f>0.05/-0.1</f>
        <v>-0.5</v>
      </c>
    </row>
    <row r="9092" spans="1:4" x14ac:dyDescent="0.2">
      <c r="A9092" t="s">
        <v>1954</v>
      </c>
      <c r="B9092">
        <v>13</v>
      </c>
      <c r="C9092" t="s">
        <v>1634</v>
      </c>
      <c r="D9092">
        <v>0.1</v>
      </c>
    </row>
    <row r="9093" spans="1:4" x14ac:dyDescent="0.2">
      <c r="A9093" t="s">
        <v>70</v>
      </c>
      <c r="B9093">
        <v>3.9</v>
      </c>
      <c r="C9093">
        <v>-0.1</v>
      </c>
    </row>
    <row r="9094" spans="1:4" x14ac:dyDescent="0.2">
      <c r="A9094" t="s">
        <v>70</v>
      </c>
      <c r="B9094">
        <v>4</v>
      </c>
      <c r="C9094">
        <f>0.05/0.2</f>
        <v>0.25</v>
      </c>
    </row>
    <row r="9095" spans="1:4" x14ac:dyDescent="0.2">
      <c r="A9095" t="s">
        <v>70</v>
      </c>
      <c r="B9095">
        <v>14</v>
      </c>
      <c r="C9095" t="s">
        <v>1606</v>
      </c>
    </row>
    <row r="9096" spans="1:4" x14ac:dyDescent="0.2">
      <c r="A9096" t="s">
        <v>207</v>
      </c>
      <c r="B9096">
        <v>14.7</v>
      </c>
      <c r="C9096">
        <v>-0.2</v>
      </c>
    </row>
    <row r="9097" spans="1:4" x14ac:dyDescent="0.2">
      <c r="A9097" t="s">
        <v>57</v>
      </c>
      <c r="B9097">
        <v>21.02</v>
      </c>
      <c r="C9097">
        <v>0.03</v>
      </c>
    </row>
    <row r="9098" spans="1:4" x14ac:dyDescent="0.2">
      <c r="A9098" t="s">
        <v>57</v>
      </c>
      <c r="B9098">
        <v>15.02</v>
      </c>
      <c r="C9098">
        <v>0.03</v>
      </c>
    </row>
    <row r="9099" spans="1:4" x14ac:dyDescent="0.2">
      <c r="A9099" t="s">
        <v>57</v>
      </c>
      <c r="B9099">
        <v>18.3</v>
      </c>
      <c r="C9099" t="s">
        <v>1656</v>
      </c>
    </row>
    <row r="9100" spans="1:4" x14ac:dyDescent="0.2">
      <c r="A9100" t="s">
        <v>70</v>
      </c>
      <c r="B9100">
        <v>2</v>
      </c>
      <c r="C9100" t="s">
        <v>1606</v>
      </c>
    </row>
    <row r="9101" spans="1:4" x14ac:dyDescent="0.2">
      <c r="A9101" t="s">
        <v>1710</v>
      </c>
      <c r="B9101">
        <v>8</v>
      </c>
      <c r="C9101" t="s">
        <v>1585</v>
      </c>
    </row>
    <row r="9102" spans="1:4" x14ac:dyDescent="0.2">
      <c r="A9102" t="s">
        <v>173</v>
      </c>
      <c r="B9102">
        <v>9.5500000000000007</v>
      </c>
      <c r="C9102" t="s">
        <v>1693</v>
      </c>
    </row>
    <row r="9103" spans="1:4" x14ac:dyDescent="0.2">
      <c r="A9103" t="s">
        <v>120</v>
      </c>
      <c r="B9103" t="s">
        <v>1571</v>
      </c>
      <c r="C9103">
        <v>0.04</v>
      </c>
    </row>
    <row r="9104" spans="1:4" x14ac:dyDescent="0.2">
      <c r="A9104" t="s">
        <v>1605</v>
      </c>
      <c r="B9104" t="s">
        <v>1711</v>
      </c>
    </row>
    <row r="9105" spans="1:7" x14ac:dyDescent="0.2">
      <c r="A9105" t="s">
        <v>72</v>
      </c>
      <c r="B9105">
        <v>0.4</v>
      </c>
      <c r="C9105" t="s">
        <v>1634</v>
      </c>
      <c r="D9105">
        <v>0.1</v>
      </c>
    </row>
    <row r="9106" spans="1:7" x14ac:dyDescent="0.2">
      <c r="A9106" t="s">
        <v>176</v>
      </c>
      <c r="B9106">
        <v>10.5</v>
      </c>
      <c r="C9106" t="s">
        <v>1634</v>
      </c>
      <c r="D9106">
        <v>0.2</v>
      </c>
    </row>
    <row r="9107" spans="1:7" x14ac:dyDescent="0.2">
      <c r="A9107" t="s">
        <v>120</v>
      </c>
      <c r="B9107" t="s">
        <v>1571</v>
      </c>
      <c r="C9107">
        <v>0.1</v>
      </c>
    </row>
    <row r="9108" spans="1:7" x14ac:dyDescent="0.2">
      <c r="A9108" t="s">
        <v>52</v>
      </c>
      <c r="B9108" t="s">
        <v>1722</v>
      </c>
    </row>
    <row r="9109" spans="1:7" x14ac:dyDescent="0.2">
      <c r="A9109" t="s">
        <v>2569</v>
      </c>
      <c r="B9109" t="s">
        <v>2570</v>
      </c>
      <c r="C9109" t="s">
        <v>1723</v>
      </c>
    </row>
    <row r="9110" spans="1:7" x14ac:dyDescent="0.2">
      <c r="A9110" t="s">
        <v>72</v>
      </c>
      <c r="B9110">
        <v>0.23</v>
      </c>
      <c r="C9110" t="s">
        <v>1615</v>
      </c>
      <c r="D9110" t="s">
        <v>1813</v>
      </c>
      <c r="E9110">
        <v>3</v>
      </c>
      <c r="F9110" t="s">
        <v>1737</v>
      </c>
      <c r="G9110" t="s">
        <v>1814</v>
      </c>
    </row>
    <row r="9111" spans="1:7" x14ac:dyDescent="0.2">
      <c r="A9111" t="s">
        <v>72</v>
      </c>
      <c r="B9111">
        <v>0.5</v>
      </c>
      <c r="C9111" t="s">
        <v>1604</v>
      </c>
    </row>
    <row r="9112" spans="1:7" x14ac:dyDescent="0.2">
      <c r="A9112" t="s">
        <v>72</v>
      </c>
      <c r="B9112" t="s">
        <v>1645</v>
      </c>
      <c r="C9112">
        <v>0.1</v>
      </c>
    </row>
    <row r="9113" spans="1:7" x14ac:dyDescent="0.2">
      <c r="A9113" t="s">
        <v>120</v>
      </c>
      <c r="B9113">
        <v>0.1</v>
      </c>
      <c r="C9113" t="s">
        <v>1593</v>
      </c>
      <c r="D9113" t="s">
        <v>1594</v>
      </c>
    </row>
    <row r="9114" spans="1:7" x14ac:dyDescent="0.2">
      <c r="A9114" t="s">
        <v>52</v>
      </c>
      <c r="B9114" t="s">
        <v>2571</v>
      </c>
    </row>
    <row r="9115" spans="1:7" x14ac:dyDescent="0.2">
      <c r="A9115" t="s">
        <v>110</v>
      </c>
      <c r="B9115" t="s">
        <v>1724</v>
      </c>
    </row>
    <row r="9116" spans="1:7" x14ac:dyDescent="0.2">
      <c r="A9116" t="s">
        <v>110</v>
      </c>
      <c r="B9116" t="s">
        <v>1724</v>
      </c>
    </row>
    <row r="9117" spans="1:7" x14ac:dyDescent="0.2">
      <c r="A9117" t="s">
        <v>2572</v>
      </c>
      <c r="B9117" t="s">
        <v>1714</v>
      </c>
    </row>
    <row r="9118" spans="1:7" x14ac:dyDescent="0.2">
      <c r="A9118" t="s">
        <v>1575</v>
      </c>
      <c r="B9118" t="s">
        <v>1576</v>
      </c>
      <c r="C9118" t="s">
        <v>1577</v>
      </c>
      <c r="D9118" t="s">
        <v>1578</v>
      </c>
    </row>
    <row r="9119" spans="1:7" x14ac:dyDescent="0.2">
      <c r="A9119" t="s">
        <v>882</v>
      </c>
      <c r="B9119" t="s">
        <v>1579</v>
      </c>
      <c r="C9119" t="s">
        <v>1580</v>
      </c>
    </row>
    <row r="9120" spans="1:7" x14ac:dyDescent="0.2">
      <c r="A9120" t="s">
        <v>1595</v>
      </c>
      <c r="B9120" t="s">
        <v>1596</v>
      </c>
      <c r="C9120" t="s">
        <v>1597</v>
      </c>
    </row>
    <row r="9121" spans="1:4" x14ac:dyDescent="0.2">
      <c r="A9121" t="s">
        <v>1595</v>
      </c>
      <c r="B9121" t="s">
        <v>1598</v>
      </c>
      <c r="C9121" t="s">
        <v>1599</v>
      </c>
      <c r="D9121" t="s">
        <v>1597</v>
      </c>
    </row>
    <row r="9122" spans="1:4" x14ac:dyDescent="0.2">
      <c r="A9122" t="s">
        <v>114</v>
      </c>
      <c r="B9122">
        <v>17.100000000000001</v>
      </c>
      <c r="C9122" t="s">
        <v>1584</v>
      </c>
    </row>
    <row r="9123" spans="1:4" x14ac:dyDescent="0.2">
      <c r="A9123" t="s">
        <v>71</v>
      </c>
      <c r="B9123">
        <v>4.4000000000000004</v>
      </c>
      <c r="C9123" t="s">
        <v>1584</v>
      </c>
    </row>
    <row r="9124" spans="1:4" x14ac:dyDescent="0.2">
      <c r="A9124" t="s">
        <v>70</v>
      </c>
      <c r="B9124">
        <v>4</v>
      </c>
      <c r="C9124">
        <v>0.02</v>
      </c>
    </row>
    <row r="9125" spans="1:4" x14ac:dyDescent="0.2">
      <c r="A9125" t="s">
        <v>72</v>
      </c>
      <c r="B9125">
        <v>0.2</v>
      </c>
      <c r="C9125">
        <v>0.1</v>
      </c>
    </row>
    <row r="9126" spans="1:4" x14ac:dyDescent="0.2">
      <c r="A9126" t="s">
        <v>120</v>
      </c>
      <c r="B9126" t="s">
        <v>1571</v>
      </c>
      <c r="C9126">
        <v>0.03</v>
      </c>
    </row>
    <row r="9127" spans="1:4" x14ac:dyDescent="0.2">
      <c r="A9127" t="s">
        <v>118</v>
      </c>
      <c r="B9127" t="s">
        <v>1571</v>
      </c>
      <c r="C9127" t="s">
        <v>1619</v>
      </c>
      <c r="D9127">
        <v>0.2</v>
      </c>
    </row>
    <row r="9128" spans="1:4" x14ac:dyDescent="0.2">
      <c r="A9128" t="s">
        <v>117</v>
      </c>
      <c r="B9128" t="s">
        <v>1571</v>
      </c>
      <c r="C9128">
        <v>0.02</v>
      </c>
      <c r="D9128" t="s">
        <v>1594</v>
      </c>
    </row>
    <row r="9129" spans="1:4" x14ac:dyDescent="0.2">
      <c r="A9129" t="s">
        <v>156</v>
      </c>
      <c r="B9129" t="s">
        <v>1571</v>
      </c>
      <c r="C9129">
        <v>5.0000000000000001E-3</v>
      </c>
    </row>
    <row r="9130" spans="1:4" x14ac:dyDescent="0.2">
      <c r="A9130" t="s">
        <v>115</v>
      </c>
      <c r="B9130">
        <v>0.05</v>
      </c>
      <c r="C9130">
        <v>0.1</v>
      </c>
    </row>
    <row r="9131" spans="1:4" x14ac:dyDescent="0.2">
      <c r="A9131" t="s">
        <v>71</v>
      </c>
      <c r="B9131">
        <v>2</v>
      </c>
      <c r="C9131" t="s">
        <v>1584</v>
      </c>
    </row>
    <row r="9132" spans="1:4" x14ac:dyDescent="0.2">
      <c r="A9132" t="s">
        <v>70</v>
      </c>
      <c r="B9132">
        <v>0.3</v>
      </c>
      <c r="C9132" t="s">
        <v>1601</v>
      </c>
    </row>
    <row r="9133" spans="1:4" x14ac:dyDescent="0.2">
      <c r="A9133" t="s">
        <v>70</v>
      </c>
      <c r="B9133">
        <v>15.1</v>
      </c>
      <c r="C9133" t="s">
        <v>1583</v>
      </c>
    </row>
    <row r="9134" spans="1:4" x14ac:dyDescent="0.2">
      <c r="A9134" t="s">
        <v>110</v>
      </c>
      <c r="B9134" t="s">
        <v>1572</v>
      </c>
      <c r="C9134" t="s">
        <v>1573</v>
      </c>
      <c r="D9134" t="s">
        <v>1574</v>
      </c>
    </row>
    <row r="9135" spans="1:4" x14ac:dyDescent="0.2">
      <c r="A9135" t="s">
        <v>1575</v>
      </c>
      <c r="B9135" t="s">
        <v>1576</v>
      </c>
      <c r="C9135" t="s">
        <v>1577</v>
      </c>
      <c r="D9135" t="s">
        <v>1578</v>
      </c>
    </row>
    <row r="9136" spans="1:4" x14ac:dyDescent="0.2">
      <c r="A9136" t="s">
        <v>882</v>
      </c>
      <c r="B9136" t="s">
        <v>1579</v>
      </c>
      <c r="C9136" t="s">
        <v>1580</v>
      </c>
    </row>
    <row r="9137" spans="1:4" x14ac:dyDescent="0.2">
      <c r="A9137" t="s">
        <v>1581</v>
      </c>
      <c r="B9137" t="s">
        <v>1576</v>
      </c>
      <c r="C9137" t="s">
        <v>1577</v>
      </c>
      <c r="D9137" t="s">
        <v>1582</v>
      </c>
    </row>
    <row r="9138" spans="1:4" x14ac:dyDescent="0.2">
      <c r="A9138" t="s">
        <v>487</v>
      </c>
      <c r="B9138" t="s">
        <v>1576</v>
      </c>
      <c r="C9138" t="s">
        <v>1577</v>
      </c>
      <c r="D9138" s="8">
        <v>37415</v>
      </c>
    </row>
    <row r="9139" spans="1:4" x14ac:dyDescent="0.2">
      <c r="A9139" t="s">
        <v>1595</v>
      </c>
      <c r="B9139" t="s">
        <v>1596</v>
      </c>
      <c r="C9139" t="s">
        <v>1597</v>
      </c>
    </row>
    <row r="9140" spans="1:4" x14ac:dyDescent="0.2">
      <c r="A9140" t="s">
        <v>1595</v>
      </c>
      <c r="B9140" t="s">
        <v>1598</v>
      </c>
      <c r="C9140" t="s">
        <v>1599</v>
      </c>
      <c r="D9140" t="s">
        <v>1597</v>
      </c>
    </row>
    <row r="9141" spans="1:4" x14ac:dyDescent="0.2">
      <c r="A9141" t="s">
        <v>52</v>
      </c>
      <c r="B9141" t="s">
        <v>2559</v>
      </c>
    </row>
    <row r="9142" spans="1:4" x14ac:dyDescent="0.2">
      <c r="A9142" t="s">
        <v>52</v>
      </c>
      <c r="B9142" t="s">
        <v>2560</v>
      </c>
    </row>
    <row r="9143" spans="1:4" x14ac:dyDescent="0.2">
      <c r="A9143" t="s">
        <v>52</v>
      </c>
      <c r="B9143">
        <v>8.9</v>
      </c>
      <c r="C9143" t="s">
        <v>1634</v>
      </c>
      <c r="D9143">
        <v>0.1</v>
      </c>
    </row>
    <row r="9144" spans="1:4" x14ac:dyDescent="0.2">
      <c r="A9144" t="s">
        <v>57</v>
      </c>
      <c r="B9144">
        <v>15</v>
      </c>
      <c r="C9144" t="s">
        <v>1639</v>
      </c>
      <c r="D9144">
        <v>0.4</v>
      </c>
    </row>
    <row r="9145" spans="1:4" x14ac:dyDescent="0.2">
      <c r="A9145" t="s">
        <v>57</v>
      </c>
      <c r="B9145" t="s">
        <v>2561</v>
      </c>
    </row>
    <row r="9146" spans="1:4" x14ac:dyDescent="0.2">
      <c r="A9146" t="s">
        <v>70</v>
      </c>
      <c r="B9146" t="s">
        <v>2562</v>
      </c>
    </row>
    <row r="9147" spans="1:4" x14ac:dyDescent="0.2">
      <c r="A9147" t="s">
        <v>57</v>
      </c>
      <c r="B9147">
        <v>10</v>
      </c>
      <c r="C9147" t="s">
        <v>1639</v>
      </c>
      <c r="D9147">
        <v>0.15</v>
      </c>
    </row>
    <row r="9148" spans="1:4" x14ac:dyDescent="0.2">
      <c r="A9148" t="s">
        <v>57</v>
      </c>
      <c r="B9148">
        <v>9.65</v>
      </c>
      <c r="C9148">
        <f>0.008-0.056</f>
        <v>-4.8000000000000001E-2</v>
      </c>
    </row>
    <row r="9149" spans="1:4" x14ac:dyDescent="0.2">
      <c r="A9149" t="s">
        <v>642</v>
      </c>
    </row>
    <row r="9150" spans="1:4" x14ac:dyDescent="0.2">
      <c r="A9150" t="s">
        <v>120</v>
      </c>
      <c r="B9150" t="s">
        <v>1645</v>
      </c>
      <c r="C9150">
        <v>0.1</v>
      </c>
    </row>
    <row r="9151" spans="1:4" x14ac:dyDescent="0.2">
      <c r="A9151" t="s">
        <v>57</v>
      </c>
      <c r="B9151">
        <v>9.7159999999999993</v>
      </c>
      <c r="C9151">
        <f>0.008/-0.056</f>
        <v>-0.14285714285714285</v>
      </c>
    </row>
    <row r="9152" spans="1:4" x14ac:dyDescent="0.2">
      <c r="A9152" t="s">
        <v>118</v>
      </c>
      <c r="B9152" t="s">
        <v>1655</v>
      </c>
      <c r="C9152">
        <v>25</v>
      </c>
    </row>
    <row r="9153" spans="1:4" x14ac:dyDescent="0.2">
      <c r="A9153" t="s">
        <v>1575</v>
      </c>
      <c r="B9153" t="s">
        <v>1576</v>
      </c>
      <c r="C9153" t="s">
        <v>1577</v>
      </c>
      <c r="D9153" t="s">
        <v>1578</v>
      </c>
    </row>
    <row r="9154" spans="1:4" x14ac:dyDescent="0.2">
      <c r="A9154" t="s">
        <v>882</v>
      </c>
      <c r="B9154" t="s">
        <v>1576</v>
      </c>
      <c r="C9154" t="s">
        <v>2573</v>
      </c>
    </row>
    <row r="9155" spans="1:4" x14ac:dyDescent="0.2">
      <c r="A9155" t="s">
        <v>487</v>
      </c>
      <c r="B9155" t="s">
        <v>1576</v>
      </c>
      <c r="C9155" t="s">
        <v>1577</v>
      </c>
      <c r="D9155" s="8">
        <v>37415</v>
      </c>
    </row>
    <row r="9156" spans="1:4" x14ac:dyDescent="0.2">
      <c r="A9156" t="s">
        <v>1595</v>
      </c>
      <c r="B9156" t="s">
        <v>1596</v>
      </c>
      <c r="C9156" t="s">
        <v>1597</v>
      </c>
    </row>
    <row r="9157" spans="1:4" x14ac:dyDescent="0.2">
      <c r="A9157" t="s">
        <v>1595</v>
      </c>
      <c r="B9157" t="s">
        <v>1598</v>
      </c>
      <c r="C9157" t="s">
        <v>1599</v>
      </c>
      <c r="D9157" t="s">
        <v>1597</v>
      </c>
    </row>
    <row r="9158" spans="1:4" x14ac:dyDescent="0.2">
      <c r="A9158" t="s">
        <v>52</v>
      </c>
      <c r="B9158" t="s">
        <v>2559</v>
      </c>
    </row>
    <row r="9159" spans="1:4" x14ac:dyDescent="0.2">
      <c r="A9159" t="s">
        <v>52</v>
      </c>
      <c r="B9159" t="s">
        <v>2560</v>
      </c>
    </row>
    <row r="9160" spans="1:4" x14ac:dyDescent="0.2">
      <c r="A9160" t="s">
        <v>52</v>
      </c>
      <c r="B9160">
        <v>8.9</v>
      </c>
      <c r="C9160" t="s">
        <v>1634</v>
      </c>
      <c r="D9160">
        <v>0.1</v>
      </c>
    </row>
    <row r="9161" spans="1:4" x14ac:dyDescent="0.2">
      <c r="A9161" t="s">
        <v>57</v>
      </c>
      <c r="B9161">
        <v>15</v>
      </c>
      <c r="C9161" t="s">
        <v>1639</v>
      </c>
      <c r="D9161">
        <v>0.4</v>
      </c>
    </row>
    <row r="9162" spans="1:4" x14ac:dyDescent="0.2">
      <c r="A9162" t="s">
        <v>57</v>
      </c>
      <c r="B9162" t="s">
        <v>2561</v>
      </c>
    </row>
    <row r="9163" spans="1:4" x14ac:dyDescent="0.2">
      <c r="A9163" t="s">
        <v>70</v>
      </c>
      <c r="B9163" t="s">
        <v>2562</v>
      </c>
    </row>
    <row r="9164" spans="1:4" x14ac:dyDescent="0.2">
      <c r="A9164" t="s">
        <v>57</v>
      </c>
      <c r="B9164">
        <v>10</v>
      </c>
      <c r="C9164" t="s">
        <v>1639</v>
      </c>
      <c r="D9164">
        <v>0.15</v>
      </c>
    </row>
    <row r="9165" spans="1:4" x14ac:dyDescent="0.2">
      <c r="A9165" t="s">
        <v>57</v>
      </c>
      <c r="B9165">
        <v>9.65</v>
      </c>
      <c r="C9165">
        <f>0.008-0.056</f>
        <v>-4.8000000000000001E-2</v>
      </c>
    </row>
    <row r="9166" spans="1:4" x14ac:dyDescent="0.2">
      <c r="A9166" t="s">
        <v>642</v>
      </c>
    </row>
    <row r="9167" spans="1:4" x14ac:dyDescent="0.2">
      <c r="A9167" t="s">
        <v>120</v>
      </c>
      <c r="B9167" t="s">
        <v>1645</v>
      </c>
      <c r="C9167">
        <v>0.1</v>
      </c>
    </row>
    <row r="9168" spans="1:4" x14ac:dyDescent="0.2">
      <c r="A9168" t="s">
        <v>57</v>
      </c>
      <c r="B9168">
        <v>9.7159999999999993</v>
      </c>
      <c r="C9168">
        <f>0.008/-0.056</f>
        <v>-0.14285714285714285</v>
      </c>
    </row>
    <row r="9169" spans="1:4" x14ac:dyDescent="0.2">
      <c r="A9169" t="s">
        <v>118</v>
      </c>
      <c r="B9169" t="s">
        <v>1655</v>
      </c>
      <c r="C9169">
        <v>25</v>
      </c>
    </row>
    <row r="9170" spans="1:4" x14ac:dyDescent="0.2">
      <c r="A9170" t="s">
        <v>1575</v>
      </c>
      <c r="B9170" t="s">
        <v>1576</v>
      </c>
      <c r="C9170" t="s">
        <v>1577</v>
      </c>
      <c r="D9170" t="s">
        <v>1578</v>
      </c>
    </row>
    <row r="9171" spans="1:4" x14ac:dyDescent="0.2">
      <c r="A9171" t="s">
        <v>882</v>
      </c>
      <c r="B9171" t="s">
        <v>1576</v>
      </c>
      <c r="C9171" t="s">
        <v>2573</v>
      </c>
    </row>
    <row r="9172" spans="1:4" x14ac:dyDescent="0.2">
      <c r="A9172" t="s">
        <v>487</v>
      </c>
      <c r="B9172" t="s">
        <v>1576</v>
      </c>
      <c r="C9172" t="s">
        <v>1577</v>
      </c>
      <c r="D9172" s="8">
        <v>37415</v>
      </c>
    </row>
    <row r="9173" spans="1:4" x14ac:dyDescent="0.2">
      <c r="A9173" t="s">
        <v>1595</v>
      </c>
      <c r="B9173" t="s">
        <v>1596</v>
      </c>
      <c r="C9173" t="s">
        <v>1597</v>
      </c>
    </row>
    <row r="9174" spans="1:4" x14ac:dyDescent="0.2">
      <c r="A9174" t="s">
        <v>1595</v>
      </c>
      <c r="B9174" t="s">
        <v>1598</v>
      </c>
      <c r="C9174" t="s">
        <v>1599</v>
      </c>
      <c r="D9174" t="s">
        <v>1597</v>
      </c>
    </row>
    <row r="9175" spans="1:4" x14ac:dyDescent="0.2">
      <c r="A9175" t="s">
        <v>2574</v>
      </c>
      <c r="B9175">
        <v>0.1</v>
      </c>
    </row>
    <row r="9176" spans="1:4" x14ac:dyDescent="0.2">
      <c r="A9176" t="s">
        <v>52</v>
      </c>
      <c r="B9176">
        <v>7.2</v>
      </c>
      <c r="C9176" t="s">
        <v>1634</v>
      </c>
      <c r="D9176">
        <v>0.1</v>
      </c>
    </row>
    <row r="9177" spans="1:4" x14ac:dyDescent="0.2">
      <c r="A9177" t="s">
        <v>140</v>
      </c>
      <c r="B9177">
        <v>33</v>
      </c>
      <c r="C9177" t="s">
        <v>1634</v>
      </c>
      <c r="D9177">
        <v>0.15</v>
      </c>
    </row>
    <row r="9178" spans="1:4" x14ac:dyDescent="0.2">
      <c r="A9178" t="s">
        <v>71</v>
      </c>
      <c r="B9178">
        <v>8.8000000000000007</v>
      </c>
      <c r="C9178" t="s">
        <v>1634</v>
      </c>
      <c r="D9178">
        <v>0.2</v>
      </c>
    </row>
    <row r="9179" spans="1:4" x14ac:dyDescent="0.2">
      <c r="A9179" t="s">
        <v>140</v>
      </c>
      <c r="B9179">
        <v>32.700000000000003</v>
      </c>
      <c r="C9179" t="s">
        <v>1634</v>
      </c>
      <c r="D9179">
        <v>0.15</v>
      </c>
    </row>
    <row r="9180" spans="1:4" x14ac:dyDescent="0.2">
      <c r="A9180" t="s">
        <v>70</v>
      </c>
      <c r="B9180">
        <v>30</v>
      </c>
      <c r="C9180">
        <v>0.2</v>
      </c>
    </row>
    <row r="9181" spans="1:4" x14ac:dyDescent="0.2">
      <c r="A9181" t="s">
        <v>70</v>
      </c>
      <c r="B9181">
        <v>29.5</v>
      </c>
      <c r="C9181" t="s">
        <v>1634</v>
      </c>
      <c r="D9181">
        <v>0.1</v>
      </c>
    </row>
    <row r="9182" spans="1:4" x14ac:dyDescent="0.2">
      <c r="A9182" t="s">
        <v>2575</v>
      </c>
      <c r="B9182" t="s">
        <v>1606</v>
      </c>
    </row>
    <row r="9183" spans="1:4" x14ac:dyDescent="0.2">
      <c r="A9183" t="s">
        <v>120</v>
      </c>
      <c r="B9183" t="s">
        <v>1571</v>
      </c>
      <c r="C9183">
        <v>0.1</v>
      </c>
    </row>
    <row r="9184" spans="1:4" x14ac:dyDescent="0.2">
      <c r="A9184" t="s">
        <v>1796</v>
      </c>
      <c r="B9184" t="s">
        <v>1634</v>
      </c>
      <c r="C9184">
        <v>0.1</v>
      </c>
    </row>
    <row r="9185" spans="1:5" x14ac:dyDescent="0.2">
      <c r="A9185" t="s">
        <v>120</v>
      </c>
      <c r="B9185" t="s">
        <v>2576</v>
      </c>
      <c r="C9185" t="s">
        <v>2577</v>
      </c>
      <c r="D9185" t="s">
        <v>1593</v>
      </c>
      <c r="E9185" t="s">
        <v>1594</v>
      </c>
    </row>
    <row r="9186" spans="1:5" x14ac:dyDescent="0.2">
      <c r="A9186" t="s">
        <v>120</v>
      </c>
      <c r="B9186">
        <v>0.05</v>
      </c>
      <c r="C9186" t="s">
        <v>1593</v>
      </c>
      <c r="D9186" t="s">
        <v>1659</v>
      </c>
    </row>
    <row r="9187" spans="1:5" x14ac:dyDescent="0.2">
      <c r="A9187" t="s">
        <v>59</v>
      </c>
      <c r="B9187" t="s">
        <v>1795</v>
      </c>
    </row>
    <row r="9188" spans="1:5" x14ac:dyDescent="0.2">
      <c r="A9188" t="s">
        <v>55</v>
      </c>
      <c r="B9188">
        <v>38</v>
      </c>
      <c r="C9188" t="s">
        <v>1588</v>
      </c>
      <c r="D9188">
        <v>40</v>
      </c>
    </row>
    <row r="9189" spans="1:5" x14ac:dyDescent="0.2">
      <c r="A9189" t="s">
        <v>644</v>
      </c>
      <c r="B9189" t="s">
        <v>1655</v>
      </c>
      <c r="C9189">
        <v>25</v>
      </c>
    </row>
    <row r="9190" spans="1:5" x14ac:dyDescent="0.2">
      <c r="A9190" t="s">
        <v>1575</v>
      </c>
      <c r="B9190" t="s">
        <v>1576</v>
      </c>
      <c r="C9190" t="s">
        <v>1577</v>
      </c>
      <c r="D9190" t="s">
        <v>1578</v>
      </c>
    </row>
    <row r="9191" spans="1:5" x14ac:dyDescent="0.2">
      <c r="A9191" t="s">
        <v>882</v>
      </c>
      <c r="B9191" t="s">
        <v>1579</v>
      </c>
      <c r="C9191" t="s">
        <v>1580</v>
      </c>
    </row>
    <row r="9192" spans="1:5" x14ac:dyDescent="0.2">
      <c r="A9192" t="s">
        <v>1581</v>
      </c>
      <c r="B9192" t="s">
        <v>1576</v>
      </c>
      <c r="C9192" t="s">
        <v>1577</v>
      </c>
      <c r="D9192" t="s">
        <v>1582</v>
      </c>
    </row>
    <row r="9193" spans="1:5" x14ac:dyDescent="0.2">
      <c r="A9193" t="s">
        <v>114</v>
      </c>
      <c r="B9193">
        <v>55</v>
      </c>
      <c r="C9193" t="s">
        <v>1583</v>
      </c>
    </row>
    <row r="9194" spans="1:5" x14ac:dyDescent="0.2">
      <c r="A9194" t="s">
        <v>2578</v>
      </c>
      <c r="B9194">
        <v>7</v>
      </c>
      <c r="C9194" t="s">
        <v>1584</v>
      </c>
    </row>
    <row r="9195" spans="1:5" x14ac:dyDescent="0.2">
      <c r="A9195" t="s">
        <v>71</v>
      </c>
      <c r="B9195">
        <v>48</v>
      </c>
      <c r="C9195" t="s">
        <v>1583</v>
      </c>
    </row>
    <row r="9196" spans="1:5" x14ac:dyDescent="0.2">
      <c r="A9196" t="s">
        <v>71</v>
      </c>
      <c r="B9196">
        <v>41.3</v>
      </c>
      <c r="C9196" t="s">
        <v>1585</v>
      </c>
    </row>
    <row r="9197" spans="1:5" x14ac:dyDescent="0.2">
      <c r="A9197" t="s">
        <v>177</v>
      </c>
      <c r="B9197">
        <v>0.2</v>
      </c>
      <c r="C9197" t="s">
        <v>1584</v>
      </c>
    </row>
    <row r="9198" spans="1:5" x14ac:dyDescent="0.2">
      <c r="A9198" t="s">
        <v>120</v>
      </c>
      <c r="B9198" t="s">
        <v>1571</v>
      </c>
      <c r="C9198">
        <v>0.05</v>
      </c>
      <c r="D9198" t="s">
        <v>1593</v>
      </c>
      <c r="E9198" t="s">
        <v>1594</v>
      </c>
    </row>
    <row r="9199" spans="1:5" x14ac:dyDescent="0.2">
      <c r="A9199" t="s">
        <v>120</v>
      </c>
      <c r="B9199" t="s">
        <v>1571</v>
      </c>
      <c r="C9199">
        <v>0.05</v>
      </c>
      <c r="D9199" t="s">
        <v>1593</v>
      </c>
      <c r="E9199" t="s">
        <v>1594</v>
      </c>
    </row>
    <row r="9200" spans="1:5" x14ac:dyDescent="0.2">
      <c r="A9200" t="s">
        <v>70</v>
      </c>
      <c r="B9200">
        <v>29.8</v>
      </c>
      <c r="C9200">
        <v>-0.05</v>
      </c>
    </row>
    <row r="9201" spans="1:6" x14ac:dyDescent="0.2">
      <c r="A9201" t="s">
        <v>70</v>
      </c>
      <c r="B9201">
        <v>31.2</v>
      </c>
      <c r="C9201" t="s">
        <v>1661</v>
      </c>
      <c r="D9201" t="s">
        <v>1801</v>
      </c>
    </row>
    <row r="9202" spans="1:6" x14ac:dyDescent="0.2">
      <c r="A9202" t="s">
        <v>1802</v>
      </c>
      <c r="B9202" t="s">
        <v>1661</v>
      </c>
      <c r="C9202" t="s">
        <v>1803</v>
      </c>
      <c r="D9202" t="s">
        <v>1804</v>
      </c>
      <c r="E9202" t="s">
        <v>1784</v>
      </c>
      <c r="F9202" t="s">
        <v>1805</v>
      </c>
    </row>
    <row r="9203" spans="1:6" x14ac:dyDescent="0.2">
      <c r="A9203" t="s">
        <v>110</v>
      </c>
    </row>
    <row r="9204" spans="1:6" x14ac:dyDescent="0.2">
      <c r="A9204" t="s">
        <v>118</v>
      </c>
      <c r="B9204" t="s">
        <v>1571</v>
      </c>
      <c r="C9204" t="s">
        <v>1610</v>
      </c>
      <c r="D9204">
        <v>12</v>
      </c>
    </row>
    <row r="9205" spans="1:6" x14ac:dyDescent="0.2">
      <c r="A9205" t="s">
        <v>59</v>
      </c>
      <c r="B9205" t="s">
        <v>1806</v>
      </c>
      <c r="C9205" t="s">
        <v>1123</v>
      </c>
      <c r="D9205">
        <v>1</v>
      </c>
      <c r="E9205" t="s">
        <v>1588</v>
      </c>
      <c r="F9205" t="s">
        <v>1808</v>
      </c>
    </row>
    <row r="9206" spans="1:6" x14ac:dyDescent="0.2">
      <c r="A9206" t="s">
        <v>110</v>
      </c>
      <c r="B9206" t="s">
        <v>1572</v>
      </c>
      <c r="C9206" t="s">
        <v>1573</v>
      </c>
      <c r="D9206" t="s">
        <v>1574</v>
      </c>
    </row>
    <row r="9207" spans="1:6" x14ac:dyDescent="0.2">
      <c r="A9207" t="s">
        <v>1575</v>
      </c>
      <c r="B9207" t="s">
        <v>1576</v>
      </c>
      <c r="C9207" t="s">
        <v>1577</v>
      </c>
      <c r="D9207" t="s">
        <v>1578</v>
      </c>
    </row>
    <row r="9208" spans="1:6" x14ac:dyDescent="0.2">
      <c r="A9208" t="s">
        <v>882</v>
      </c>
      <c r="B9208" t="s">
        <v>1579</v>
      </c>
      <c r="C9208" t="s">
        <v>1580</v>
      </c>
    </row>
    <row r="9209" spans="1:6" x14ac:dyDescent="0.2">
      <c r="A9209" t="s">
        <v>1581</v>
      </c>
      <c r="B9209" t="s">
        <v>1576</v>
      </c>
      <c r="C9209" t="s">
        <v>1577</v>
      </c>
      <c r="D9209" t="s">
        <v>1582</v>
      </c>
    </row>
    <row r="9210" spans="1:6" x14ac:dyDescent="0.2">
      <c r="A9210" t="s">
        <v>2574</v>
      </c>
      <c r="B9210">
        <v>0.1</v>
      </c>
    </row>
    <row r="9211" spans="1:6" x14ac:dyDescent="0.2">
      <c r="A9211" t="s">
        <v>52</v>
      </c>
      <c r="B9211">
        <v>7.2</v>
      </c>
      <c r="C9211" t="s">
        <v>1634</v>
      </c>
      <c r="D9211">
        <v>0.1</v>
      </c>
    </row>
    <row r="9212" spans="1:6" x14ac:dyDescent="0.2">
      <c r="A9212" t="s">
        <v>140</v>
      </c>
      <c r="B9212">
        <v>33</v>
      </c>
      <c r="C9212" t="s">
        <v>1634</v>
      </c>
      <c r="D9212">
        <v>0.15</v>
      </c>
    </row>
    <row r="9213" spans="1:6" x14ac:dyDescent="0.2">
      <c r="A9213" t="s">
        <v>71</v>
      </c>
      <c r="B9213">
        <v>8.8000000000000007</v>
      </c>
      <c r="C9213" t="s">
        <v>1634</v>
      </c>
      <c r="D9213">
        <v>0.2</v>
      </c>
    </row>
    <row r="9214" spans="1:6" x14ac:dyDescent="0.2">
      <c r="A9214" t="s">
        <v>140</v>
      </c>
      <c r="B9214">
        <v>32.700000000000003</v>
      </c>
      <c r="C9214" t="s">
        <v>1634</v>
      </c>
      <c r="D9214">
        <v>0.15</v>
      </c>
    </row>
    <row r="9215" spans="1:6" x14ac:dyDescent="0.2">
      <c r="A9215" t="s">
        <v>70</v>
      </c>
      <c r="B9215">
        <v>30</v>
      </c>
      <c r="C9215">
        <v>0.2</v>
      </c>
    </row>
    <row r="9216" spans="1:6" x14ac:dyDescent="0.2">
      <c r="A9216" t="s">
        <v>70</v>
      </c>
      <c r="B9216">
        <v>29.5</v>
      </c>
      <c r="C9216" t="s">
        <v>1634</v>
      </c>
      <c r="D9216">
        <v>0.1</v>
      </c>
    </row>
    <row r="9217" spans="1:5" x14ac:dyDescent="0.2">
      <c r="A9217" t="s">
        <v>2575</v>
      </c>
      <c r="B9217" t="s">
        <v>1606</v>
      </c>
    </row>
    <row r="9218" spans="1:5" x14ac:dyDescent="0.2">
      <c r="A9218" t="s">
        <v>120</v>
      </c>
      <c r="B9218" t="s">
        <v>1571</v>
      </c>
      <c r="C9218">
        <v>0.1</v>
      </c>
    </row>
    <row r="9219" spans="1:5" x14ac:dyDescent="0.2">
      <c r="A9219" t="s">
        <v>1796</v>
      </c>
      <c r="B9219" t="s">
        <v>1634</v>
      </c>
      <c r="C9219">
        <v>0.1</v>
      </c>
    </row>
    <row r="9220" spans="1:5" x14ac:dyDescent="0.2">
      <c r="A9220" t="s">
        <v>120</v>
      </c>
      <c r="B9220" t="s">
        <v>2576</v>
      </c>
      <c r="C9220" t="s">
        <v>2577</v>
      </c>
      <c r="D9220" t="s">
        <v>1593</v>
      </c>
      <c r="E9220" t="s">
        <v>1594</v>
      </c>
    </row>
    <row r="9221" spans="1:5" x14ac:dyDescent="0.2">
      <c r="A9221" t="s">
        <v>120</v>
      </c>
      <c r="B9221">
        <v>0.05</v>
      </c>
      <c r="C9221" t="s">
        <v>1593</v>
      </c>
      <c r="D9221" t="s">
        <v>1659</v>
      </c>
    </row>
    <row r="9222" spans="1:5" x14ac:dyDescent="0.2">
      <c r="A9222" t="s">
        <v>59</v>
      </c>
      <c r="B9222" t="s">
        <v>1795</v>
      </c>
    </row>
    <row r="9223" spans="1:5" x14ac:dyDescent="0.2">
      <c r="A9223" t="s">
        <v>55</v>
      </c>
      <c r="B9223">
        <v>38</v>
      </c>
      <c r="C9223" t="s">
        <v>1588</v>
      </c>
      <c r="D9223">
        <v>40</v>
      </c>
    </row>
    <row r="9224" spans="1:5" x14ac:dyDescent="0.2">
      <c r="A9224" t="s">
        <v>644</v>
      </c>
      <c r="B9224" t="s">
        <v>1655</v>
      </c>
      <c r="C9224">
        <v>25</v>
      </c>
    </row>
    <row r="9225" spans="1:5" x14ac:dyDescent="0.2">
      <c r="A9225" t="s">
        <v>1575</v>
      </c>
      <c r="B9225" t="s">
        <v>1576</v>
      </c>
      <c r="C9225" t="s">
        <v>1577</v>
      </c>
      <c r="D9225" t="s">
        <v>1578</v>
      </c>
    </row>
    <row r="9226" spans="1:5" x14ac:dyDescent="0.2">
      <c r="A9226" t="s">
        <v>882</v>
      </c>
      <c r="B9226" t="s">
        <v>1579</v>
      </c>
      <c r="C9226" t="s">
        <v>1580</v>
      </c>
    </row>
    <row r="9227" spans="1:5" x14ac:dyDescent="0.2">
      <c r="A9227" t="s">
        <v>1581</v>
      </c>
      <c r="B9227" t="s">
        <v>1576</v>
      </c>
      <c r="C9227" t="s">
        <v>1577</v>
      </c>
      <c r="D9227" t="s">
        <v>1582</v>
      </c>
    </row>
    <row r="9228" spans="1:5" x14ac:dyDescent="0.2">
      <c r="A9228" t="s">
        <v>2579</v>
      </c>
      <c r="B9228">
        <v>0.1</v>
      </c>
    </row>
    <row r="9229" spans="1:5" x14ac:dyDescent="0.2">
      <c r="A9229" t="s">
        <v>52</v>
      </c>
      <c r="B9229">
        <v>5.4</v>
      </c>
      <c r="C9229">
        <v>0.1</v>
      </c>
    </row>
    <row r="9230" spans="1:5" x14ac:dyDescent="0.2">
      <c r="A9230" t="s">
        <v>177</v>
      </c>
      <c r="B9230">
        <v>0.7</v>
      </c>
      <c r="C9230" t="s">
        <v>1604</v>
      </c>
    </row>
    <row r="9231" spans="1:5" x14ac:dyDescent="0.2">
      <c r="A9231" t="s">
        <v>71</v>
      </c>
      <c r="B9231">
        <v>8.8000000000000007</v>
      </c>
      <c r="C9231" t="s">
        <v>1634</v>
      </c>
      <c r="D9231">
        <v>0.2</v>
      </c>
    </row>
    <row r="9232" spans="1:5" x14ac:dyDescent="0.2">
      <c r="A9232" t="s">
        <v>140</v>
      </c>
      <c r="B9232">
        <v>32.700000000000003</v>
      </c>
      <c r="C9232" t="s">
        <v>1634</v>
      </c>
      <c r="D9232">
        <v>0.15</v>
      </c>
    </row>
    <row r="9233" spans="1:5" x14ac:dyDescent="0.2">
      <c r="A9233" t="s">
        <v>646</v>
      </c>
    </row>
    <row r="9234" spans="1:5" x14ac:dyDescent="0.2">
      <c r="A9234" t="s">
        <v>647</v>
      </c>
    </row>
    <row r="9235" spans="1:5" x14ac:dyDescent="0.2">
      <c r="A9235" t="s">
        <v>2575</v>
      </c>
      <c r="B9235" t="s">
        <v>1606</v>
      </c>
    </row>
    <row r="9236" spans="1:5" x14ac:dyDescent="0.2">
      <c r="A9236" t="s">
        <v>120</v>
      </c>
      <c r="B9236" t="s">
        <v>1571</v>
      </c>
      <c r="C9236">
        <v>0.1</v>
      </c>
    </row>
    <row r="9237" spans="1:5" x14ac:dyDescent="0.2">
      <c r="A9237" t="s">
        <v>1796</v>
      </c>
      <c r="B9237" t="s">
        <v>1634</v>
      </c>
      <c r="C9237">
        <v>0.1</v>
      </c>
    </row>
    <row r="9238" spans="1:5" x14ac:dyDescent="0.2">
      <c r="A9238" t="s">
        <v>120</v>
      </c>
      <c r="B9238" t="s">
        <v>2576</v>
      </c>
      <c r="C9238" t="s">
        <v>2577</v>
      </c>
      <c r="D9238" t="s">
        <v>1593</v>
      </c>
      <c r="E9238" t="s">
        <v>1594</v>
      </c>
    </row>
    <row r="9239" spans="1:5" x14ac:dyDescent="0.2">
      <c r="A9239" t="s">
        <v>120</v>
      </c>
      <c r="B9239">
        <v>0.05</v>
      </c>
      <c r="C9239" t="s">
        <v>1593</v>
      </c>
      <c r="D9239" t="s">
        <v>1659</v>
      </c>
    </row>
    <row r="9240" spans="1:5" x14ac:dyDescent="0.2">
      <c r="A9240" t="s">
        <v>59</v>
      </c>
      <c r="B9240" t="s">
        <v>1795</v>
      </c>
    </row>
    <row r="9241" spans="1:5" x14ac:dyDescent="0.2">
      <c r="A9241" t="s">
        <v>55</v>
      </c>
      <c r="B9241">
        <v>40.200000000000003</v>
      </c>
      <c r="C9241" t="s">
        <v>1588</v>
      </c>
      <c r="D9241">
        <v>42.2</v>
      </c>
    </row>
    <row r="9242" spans="1:5" x14ac:dyDescent="0.2">
      <c r="A9242" t="s">
        <v>2580</v>
      </c>
      <c r="B9242">
        <v>0.2</v>
      </c>
    </row>
    <row r="9243" spans="1:5" x14ac:dyDescent="0.2">
      <c r="A9243" t="s">
        <v>52</v>
      </c>
      <c r="B9243">
        <v>4</v>
      </c>
      <c r="C9243" t="s">
        <v>1606</v>
      </c>
    </row>
    <row r="9244" spans="1:5" x14ac:dyDescent="0.2">
      <c r="A9244" t="s">
        <v>644</v>
      </c>
      <c r="B9244" t="s">
        <v>1655</v>
      </c>
      <c r="C9244">
        <v>25</v>
      </c>
    </row>
    <row r="9245" spans="1:5" x14ac:dyDescent="0.2">
      <c r="A9245" t="s">
        <v>114</v>
      </c>
      <c r="B9245">
        <v>53</v>
      </c>
      <c r="C9245" t="s">
        <v>1584</v>
      </c>
    </row>
    <row r="9246" spans="1:5" x14ac:dyDescent="0.2">
      <c r="A9246" t="s">
        <v>52</v>
      </c>
      <c r="B9246">
        <v>5</v>
      </c>
      <c r="C9246" t="s">
        <v>1584</v>
      </c>
    </row>
    <row r="9247" spans="1:5" x14ac:dyDescent="0.2">
      <c r="A9247" t="s">
        <v>52</v>
      </c>
      <c r="B9247">
        <v>4</v>
      </c>
      <c r="C9247" t="s">
        <v>1584</v>
      </c>
    </row>
    <row r="9248" spans="1:5" x14ac:dyDescent="0.2">
      <c r="A9248" t="s">
        <v>71</v>
      </c>
      <c r="B9248">
        <v>48</v>
      </c>
      <c r="C9248" t="s">
        <v>1585</v>
      </c>
    </row>
    <row r="9249" spans="1:6" x14ac:dyDescent="0.2">
      <c r="A9249" t="s">
        <v>71</v>
      </c>
      <c r="B9249">
        <v>41.3</v>
      </c>
      <c r="C9249" t="s">
        <v>1585</v>
      </c>
    </row>
    <row r="9250" spans="1:6" x14ac:dyDescent="0.2">
      <c r="A9250" t="s">
        <v>177</v>
      </c>
      <c r="B9250">
        <v>0.2</v>
      </c>
      <c r="C9250" t="s">
        <v>1584</v>
      </c>
    </row>
    <row r="9251" spans="1:6" x14ac:dyDescent="0.2">
      <c r="A9251" t="s">
        <v>120</v>
      </c>
      <c r="B9251" t="s">
        <v>1571</v>
      </c>
      <c r="C9251">
        <v>0.05</v>
      </c>
      <c r="D9251" t="s">
        <v>1593</v>
      </c>
      <c r="E9251" t="s">
        <v>1594</v>
      </c>
    </row>
    <row r="9252" spans="1:6" x14ac:dyDescent="0.2">
      <c r="A9252" t="s">
        <v>120</v>
      </c>
      <c r="B9252" t="s">
        <v>1571</v>
      </c>
      <c r="C9252">
        <v>0.05</v>
      </c>
      <c r="D9252" t="s">
        <v>1593</v>
      </c>
      <c r="E9252" t="s">
        <v>1594</v>
      </c>
    </row>
    <row r="9253" spans="1:6" x14ac:dyDescent="0.2">
      <c r="A9253" t="s">
        <v>70</v>
      </c>
      <c r="B9253">
        <v>29.8</v>
      </c>
      <c r="C9253">
        <v>-0.05</v>
      </c>
    </row>
    <row r="9254" spans="1:6" x14ac:dyDescent="0.2">
      <c r="A9254" t="s">
        <v>70</v>
      </c>
      <c r="B9254">
        <v>31.2</v>
      </c>
      <c r="C9254" t="s">
        <v>1661</v>
      </c>
      <c r="D9254" t="s">
        <v>1801</v>
      </c>
    </row>
    <row r="9255" spans="1:6" x14ac:dyDescent="0.2">
      <c r="A9255" t="s">
        <v>70</v>
      </c>
      <c r="B9255">
        <v>13.4</v>
      </c>
      <c r="C9255" t="s">
        <v>1583</v>
      </c>
    </row>
    <row r="9256" spans="1:6" x14ac:dyDescent="0.2">
      <c r="A9256" t="s">
        <v>57</v>
      </c>
      <c r="B9256">
        <v>22.5</v>
      </c>
      <c r="C9256" t="s">
        <v>1583</v>
      </c>
    </row>
    <row r="9257" spans="1:6" x14ac:dyDescent="0.2">
      <c r="A9257" t="s">
        <v>118</v>
      </c>
      <c r="B9257" t="s">
        <v>1571</v>
      </c>
      <c r="C9257" t="s">
        <v>1610</v>
      </c>
      <c r="D9257">
        <v>12</v>
      </c>
    </row>
    <row r="9258" spans="1:6" x14ac:dyDescent="0.2">
      <c r="A9258" t="s">
        <v>59</v>
      </c>
      <c r="B9258" t="s">
        <v>1806</v>
      </c>
      <c r="C9258" t="s">
        <v>1123</v>
      </c>
      <c r="D9258">
        <v>1</v>
      </c>
      <c r="E9258" t="s">
        <v>1588</v>
      </c>
      <c r="F9258" t="s">
        <v>1808</v>
      </c>
    </row>
    <row r="9259" spans="1:6" x14ac:dyDescent="0.2">
      <c r="A9259" t="s">
        <v>71</v>
      </c>
      <c r="B9259">
        <v>3</v>
      </c>
      <c r="C9259" t="s">
        <v>1584</v>
      </c>
    </row>
    <row r="9260" spans="1:6" x14ac:dyDescent="0.2">
      <c r="A9260" t="s">
        <v>110</v>
      </c>
    </row>
    <row r="9261" spans="1:6" x14ac:dyDescent="0.2">
      <c r="A9261" t="s">
        <v>52</v>
      </c>
      <c r="B9261">
        <v>23.9</v>
      </c>
      <c r="C9261" t="s">
        <v>1634</v>
      </c>
      <c r="D9261">
        <v>0.02</v>
      </c>
    </row>
    <row r="9262" spans="1:6" x14ac:dyDescent="0.2">
      <c r="A9262" t="s">
        <v>70</v>
      </c>
      <c r="B9262">
        <v>17</v>
      </c>
      <c r="C9262" t="s">
        <v>1661</v>
      </c>
      <c r="D9262" t="s">
        <v>1736</v>
      </c>
    </row>
    <row r="9263" spans="1:6" x14ac:dyDescent="0.2">
      <c r="A9263" t="s">
        <v>70</v>
      </c>
      <c r="B9263">
        <v>22</v>
      </c>
      <c r="C9263" t="s">
        <v>1661</v>
      </c>
      <c r="D9263" t="s">
        <v>1728</v>
      </c>
    </row>
    <row r="9264" spans="1:6" x14ac:dyDescent="0.2">
      <c r="A9264" t="s">
        <v>52</v>
      </c>
      <c r="B9264">
        <v>12.1</v>
      </c>
      <c r="C9264" t="s">
        <v>1634</v>
      </c>
      <c r="D9264">
        <v>0.05</v>
      </c>
    </row>
    <row r="9265" spans="1:6" x14ac:dyDescent="0.2">
      <c r="A9265" t="s">
        <v>212</v>
      </c>
      <c r="B9265">
        <v>0.05</v>
      </c>
      <c r="C9265" t="s">
        <v>1659</v>
      </c>
    </row>
    <row r="9266" spans="1:6" x14ac:dyDescent="0.2">
      <c r="A9266" t="s">
        <v>52</v>
      </c>
      <c r="B9266">
        <v>16.5</v>
      </c>
      <c r="C9266" t="s">
        <v>1634</v>
      </c>
      <c r="D9266">
        <v>0.1</v>
      </c>
    </row>
    <row r="9267" spans="1:6" x14ac:dyDescent="0.2">
      <c r="A9267" t="s">
        <v>120</v>
      </c>
      <c r="B9267" t="s">
        <v>2581</v>
      </c>
      <c r="C9267" t="s">
        <v>1594</v>
      </c>
    </row>
    <row r="9268" spans="1:6" x14ac:dyDescent="0.2">
      <c r="A9268" t="s">
        <v>117</v>
      </c>
      <c r="B9268" t="s">
        <v>1571</v>
      </c>
      <c r="C9268">
        <v>0.02</v>
      </c>
      <c r="D9268" t="s">
        <v>1594</v>
      </c>
    </row>
    <row r="9269" spans="1:6" x14ac:dyDescent="0.2">
      <c r="A9269" t="s">
        <v>120</v>
      </c>
      <c r="B9269" t="s">
        <v>1571</v>
      </c>
      <c r="C9269">
        <v>0.1</v>
      </c>
      <c r="D9269" t="s">
        <v>2582</v>
      </c>
      <c r="E9269" t="s">
        <v>59</v>
      </c>
      <c r="F9269" t="s">
        <v>2583</v>
      </c>
    </row>
    <row r="9270" spans="1:6" x14ac:dyDescent="0.2">
      <c r="A9270" t="s">
        <v>209</v>
      </c>
      <c r="B9270" t="s">
        <v>1645</v>
      </c>
      <c r="C9270">
        <v>0.1</v>
      </c>
    </row>
    <row r="9271" spans="1:6" x14ac:dyDescent="0.2">
      <c r="A9271" t="s">
        <v>118</v>
      </c>
      <c r="B9271" t="s">
        <v>1571</v>
      </c>
      <c r="C9271" t="s">
        <v>1640</v>
      </c>
      <c r="D9271">
        <v>1.5</v>
      </c>
    </row>
    <row r="9272" spans="1:6" x14ac:dyDescent="0.2">
      <c r="A9272" t="s">
        <v>118</v>
      </c>
      <c r="B9272" t="s">
        <v>1655</v>
      </c>
      <c r="C9272" t="s">
        <v>1571</v>
      </c>
      <c r="D9272">
        <v>16</v>
      </c>
    </row>
    <row r="9273" spans="1:6" x14ac:dyDescent="0.2">
      <c r="A9273" t="s">
        <v>110</v>
      </c>
      <c r="B9273" t="s">
        <v>1724</v>
      </c>
    </row>
    <row r="9274" spans="1:6" x14ac:dyDescent="0.2">
      <c r="A9274" t="s">
        <v>114</v>
      </c>
      <c r="B9274">
        <v>24</v>
      </c>
      <c r="C9274" t="s">
        <v>1634</v>
      </c>
      <c r="D9274">
        <v>0.02</v>
      </c>
    </row>
    <row r="9275" spans="1:6" x14ac:dyDescent="0.2">
      <c r="A9275" t="s">
        <v>70</v>
      </c>
      <c r="B9275">
        <v>17</v>
      </c>
      <c r="C9275" t="s">
        <v>1661</v>
      </c>
      <c r="D9275" t="s">
        <v>1736</v>
      </c>
    </row>
    <row r="9276" spans="1:6" x14ac:dyDescent="0.2">
      <c r="A9276" t="s">
        <v>70</v>
      </c>
      <c r="B9276">
        <v>22</v>
      </c>
      <c r="C9276" t="s">
        <v>1661</v>
      </c>
      <c r="D9276" t="s">
        <v>1728</v>
      </c>
    </row>
    <row r="9277" spans="1:6" x14ac:dyDescent="0.2">
      <c r="A9277" t="s">
        <v>52</v>
      </c>
      <c r="B9277">
        <v>12.1</v>
      </c>
      <c r="C9277" t="s">
        <v>1634</v>
      </c>
      <c r="D9277">
        <v>0.05</v>
      </c>
    </row>
    <row r="9278" spans="1:6" x14ac:dyDescent="0.2">
      <c r="A9278" t="s">
        <v>212</v>
      </c>
      <c r="B9278">
        <v>0.05</v>
      </c>
      <c r="C9278" t="s">
        <v>1659</v>
      </c>
    </row>
    <row r="9279" spans="1:6" x14ac:dyDescent="0.2">
      <c r="A9279" t="s">
        <v>52</v>
      </c>
      <c r="B9279">
        <v>16.649999999999999</v>
      </c>
      <c r="C9279" t="s">
        <v>1634</v>
      </c>
      <c r="D9279">
        <v>0.1</v>
      </c>
    </row>
    <row r="9280" spans="1:6" x14ac:dyDescent="0.2">
      <c r="A9280" t="s">
        <v>120</v>
      </c>
      <c r="B9280" t="s">
        <v>2581</v>
      </c>
      <c r="C9280" t="s">
        <v>1594</v>
      </c>
    </row>
    <row r="9281" spans="1:6" x14ac:dyDescent="0.2">
      <c r="A9281" t="s">
        <v>117</v>
      </c>
      <c r="B9281" t="s">
        <v>1571</v>
      </c>
      <c r="C9281">
        <v>0.02</v>
      </c>
      <c r="D9281" t="s">
        <v>1594</v>
      </c>
    </row>
    <row r="9282" spans="1:6" x14ac:dyDescent="0.2">
      <c r="A9282" t="s">
        <v>120</v>
      </c>
      <c r="B9282" t="s">
        <v>1571</v>
      </c>
      <c r="C9282">
        <v>0.1</v>
      </c>
      <c r="D9282" t="s">
        <v>2582</v>
      </c>
      <c r="E9282" t="s">
        <v>59</v>
      </c>
      <c r="F9282" t="s">
        <v>2583</v>
      </c>
    </row>
    <row r="9283" spans="1:6" x14ac:dyDescent="0.2">
      <c r="A9283" t="s">
        <v>118</v>
      </c>
      <c r="B9283" t="s">
        <v>1571</v>
      </c>
      <c r="C9283" t="s">
        <v>1640</v>
      </c>
      <c r="D9283">
        <v>1.5</v>
      </c>
    </row>
    <row r="9284" spans="1:6" x14ac:dyDescent="0.2">
      <c r="A9284" t="s">
        <v>118</v>
      </c>
      <c r="B9284" t="s">
        <v>1655</v>
      </c>
      <c r="C9284" t="s">
        <v>1571</v>
      </c>
      <c r="D9284">
        <v>16</v>
      </c>
    </row>
    <row r="9285" spans="1:6" x14ac:dyDescent="0.2">
      <c r="A9285" t="s">
        <v>209</v>
      </c>
      <c r="B9285" t="s">
        <v>1645</v>
      </c>
      <c r="C9285">
        <v>0.1</v>
      </c>
    </row>
    <row r="9286" spans="1:6" x14ac:dyDescent="0.2">
      <c r="A9286" t="s">
        <v>110</v>
      </c>
    </row>
    <row r="9287" spans="1:6" x14ac:dyDescent="0.2">
      <c r="A9287" t="s">
        <v>52</v>
      </c>
      <c r="B9287">
        <v>5.5</v>
      </c>
      <c r="C9287" t="s">
        <v>1634</v>
      </c>
      <c r="D9287">
        <v>0.1</v>
      </c>
    </row>
    <row r="9288" spans="1:6" x14ac:dyDescent="0.2">
      <c r="A9288" t="s">
        <v>70</v>
      </c>
      <c r="B9288">
        <v>22</v>
      </c>
      <c r="C9288" t="s">
        <v>1661</v>
      </c>
    </row>
    <row r="9289" spans="1:6" x14ac:dyDescent="0.2">
      <c r="A9289" t="s">
        <v>70</v>
      </c>
      <c r="B9289">
        <v>17</v>
      </c>
      <c r="C9289" t="s">
        <v>1661</v>
      </c>
    </row>
    <row r="9290" spans="1:6" x14ac:dyDescent="0.2">
      <c r="A9290" t="s">
        <v>52</v>
      </c>
      <c r="B9290">
        <v>12.1</v>
      </c>
      <c r="C9290" t="s">
        <v>1634</v>
      </c>
      <c r="D9290">
        <v>0.05</v>
      </c>
    </row>
    <row r="9291" spans="1:6" x14ac:dyDescent="0.2">
      <c r="A9291" t="s">
        <v>52</v>
      </c>
      <c r="B9291">
        <v>16.5</v>
      </c>
      <c r="C9291" t="s">
        <v>1634</v>
      </c>
      <c r="D9291">
        <v>0.1</v>
      </c>
    </row>
    <row r="9292" spans="1:6" x14ac:dyDescent="0.2">
      <c r="A9292" t="s">
        <v>52</v>
      </c>
      <c r="B9292">
        <v>4.8</v>
      </c>
      <c r="C9292" t="s">
        <v>1634</v>
      </c>
      <c r="D9292">
        <v>0.05</v>
      </c>
    </row>
    <row r="9293" spans="1:6" x14ac:dyDescent="0.2">
      <c r="A9293" t="s">
        <v>52</v>
      </c>
      <c r="B9293">
        <v>3.9</v>
      </c>
      <c r="C9293" t="s">
        <v>1634</v>
      </c>
      <c r="D9293">
        <v>0.1</v>
      </c>
    </row>
    <row r="9294" spans="1:6" x14ac:dyDescent="0.2">
      <c r="A9294" t="s">
        <v>120</v>
      </c>
      <c r="B9294" t="s">
        <v>1571</v>
      </c>
      <c r="C9294">
        <v>0.01</v>
      </c>
      <c r="D9294" t="s">
        <v>1594</v>
      </c>
    </row>
    <row r="9295" spans="1:6" x14ac:dyDescent="0.2">
      <c r="A9295" t="s">
        <v>117</v>
      </c>
      <c r="B9295" t="s">
        <v>1571</v>
      </c>
      <c r="C9295">
        <v>0.02</v>
      </c>
      <c r="D9295" t="s">
        <v>1594</v>
      </c>
    </row>
    <row r="9296" spans="1:6" x14ac:dyDescent="0.2">
      <c r="A9296" t="s">
        <v>70</v>
      </c>
      <c r="B9296">
        <v>22.5</v>
      </c>
      <c r="C9296" t="s">
        <v>1634</v>
      </c>
      <c r="D9296">
        <v>0.15</v>
      </c>
    </row>
    <row r="9297" spans="1:5" x14ac:dyDescent="0.2">
      <c r="A9297" t="s">
        <v>70</v>
      </c>
      <c r="B9297">
        <v>18.399999999999999</v>
      </c>
      <c r="C9297" t="s">
        <v>1634</v>
      </c>
      <c r="D9297">
        <v>0.05</v>
      </c>
    </row>
    <row r="9298" spans="1:5" x14ac:dyDescent="0.2">
      <c r="A9298" t="s">
        <v>118</v>
      </c>
      <c r="B9298" t="s">
        <v>2534</v>
      </c>
      <c r="C9298" t="s">
        <v>1571</v>
      </c>
      <c r="D9298">
        <v>1.5</v>
      </c>
    </row>
    <row r="9299" spans="1:5" x14ac:dyDescent="0.2">
      <c r="A9299" t="s">
        <v>59</v>
      </c>
      <c r="B9299" t="s">
        <v>2584</v>
      </c>
    </row>
    <row r="9300" spans="1:5" x14ac:dyDescent="0.2">
      <c r="A9300" t="s">
        <v>2585</v>
      </c>
      <c r="B9300" t="s">
        <v>1644</v>
      </c>
      <c r="C9300" t="s">
        <v>1588</v>
      </c>
      <c r="D9300" t="s">
        <v>59</v>
      </c>
      <c r="E9300" t="s">
        <v>2586</v>
      </c>
    </row>
    <row r="9301" spans="1:5" x14ac:dyDescent="0.2">
      <c r="A9301" t="s">
        <v>120</v>
      </c>
      <c r="B9301">
        <v>0.1</v>
      </c>
      <c r="C9301" t="s">
        <v>2582</v>
      </c>
      <c r="D9301" t="s">
        <v>59</v>
      </c>
      <c r="E9301" t="s">
        <v>2583</v>
      </c>
    </row>
    <row r="9302" spans="1:5" x14ac:dyDescent="0.2">
      <c r="A9302" t="s">
        <v>118</v>
      </c>
      <c r="B9302" t="s">
        <v>1655</v>
      </c>
      <c r="C9302" t="s">
        <v>1571</v>
      </c>
      <c r="D9302">
        <v>16</v>
      </c>
    </row>
    <row r="9303" spans="1:5" x14ac:dyDescent="0.2">
      <c r="A9303" t="s">
        <v>70</v>
      </c>
      <c r="B9303">
        <v>17</v>
      </c>
      <c r="C9303" t="s">
        <v>1639</v>
      </c>
      <c r="D9303">
        <v>2.8000000000000001E-2</v>
      </c>
    </row>
    <row r="9304" spans="1:5" x14ac:dyDescent="0.2">
      <c r="A9304" t="s">
        <v>416</v>
      </c>
      <c r="B9304" t="s">
        <v>2085</v>
      </c>
    </row>
    <row r="9305" spans="1:5" x14ac:dyDescent="0.2">
      <c r="A9305" t="s">
        <v>52</v>
      </c>
      <c r="B9305">
        <v>10</v>
      </c>
      <c r="C9305" t="s">
        <v>1634</v>
      </c>
      <c r="D9305">
        <v>0.1</v>
      </c>
    </row>
    <row r="9306" spans="1:5" x14ac:dyDescent="0.2">
      <c r="A9306" t="s">
        <v>52</v>
      </c>
      <c r="B9306">
        <v>3.7</v>
      </c>
      <c r="C9306">
        <v>-0.15</v>
      </c>
    </row>
    <row r="9307" spans="1:5" x14ac:dyDescent="0.2">
      <c r="A9307" t="s">
        <v>52</v>
      </c>
      <c r="B9307">
        <v>17.8</v>
      </c>
      <c r="C9307" t="s">
        <v>1634</v>
      </c>
      <c r="D9307">
        <v>0.05</v>
      </c>
    </row>
    <row r="9308" spans="1:5" x14ac:dyDescent="0.2">
      <c r="A9308" t="s">
        <v>70</v>
      </c>
      <c r="B9308">
        <v>2.2000000000000002</v>
      </c>
      <c r="C9308" t="s">
        <v>1634</v>
      </c>
      <c r="D9308">
        <v>0.1</v>
      </c>
    </row>
    <row r="9309" spans="1:5" x14ac:dyDescent="0.2">
      <c r="A9309" t="s">
        <v>70</v>
      </c>
      <c r="B9309">
        <v>0.85</v>
      </c>
      <c r="C9309" t="s">
        <v>1634</v>
      </c>
      <c r="D9309">
        <v>0.02</v>
      </c>
    </row>
    <row r="9310" spans="1:5" x14ac:dyDescent="0.2">
      <c r="A9310" t="s">
        <v>70</v>
      </c>
      <c r="B9310">
        <v>5</v>
      </c>
      <c r="C9310" t="s">
        <v>1634</v>
      </c>
      <c r="D9310">
        <v>0.1</v>
      </c>
    </row>
    <row r="9311" spans="1:5" x14ac:dyDescent="0.2">
      <c r="A9311" t="s">
        <v>70</v>
      </c>
      <c r="B9311">
        <v>30</v>
      </c>
      <c r="C9311" t="s">
        <v>1634</v>
      </c>
      <c r="D9311">
        <v>0.05</v>
      </c>
    </row>
    <row r="9312" spans="1:5" x14ac:dyDescent="0.2">
      <c r="A9312" t="s">
        <v>57</v>
      </c>
      <c r="B9312">
        <v>34.5</v>
      </c>
      <c r="C9312" t="s">
        <v>1634</v>
      </c>
      <c r="D9312">
        <v>0.05</v>
      </c>
    </row>
    <row r="9313" spans="1:6" x14ac:dyDescent="0.2">
      <c r="A9313" t="s">
        <v>70</v>
      </c>
      <c r="B9313">
        <v>16.5</v>
      </c>
      <c r="C9313" t="s">
        <v>1639</v>
      </c>
      <c r="D9313">
        <v>0.1</v>
      </c>
    </row>
    <row r="9314" spans="1:6" x14ac:dyDescent="0.2">
      <c r="A9314" t="s">
        <v>70</v>
      </c>
      <c r="B9314">
        <v>21.5</v>
      </c>
      <c r="C9314" t="s">
        <v>1639</v>
      </c>
      <c r="D9314">
        <v>0.1</v>
      </c>
    </row>
    <row r="9315" spans="1:6" x14ac:dyDescent="0.2">
      <c r="A9315" t="s">
        <v>207</v>
      </c>
      <c r="B9315">
        <v>22.5</v>
      </c>
      <c r="C9315" t="s">
        <v>1634</v>
      </c>
      <c r="D9315">
        <v>0.1</v>
      </c>
    </row>
    <row r="9316" spans="1:6" x14ac:dyDescent="0.2">
      <c r="A9316" t="s">
        <v>59</v>
      </c>
      <c r="B9316" t="s">
        <v>1841</v>
      </c>
      <c r="C9316" t="s">
        <v>2587</v>
      </c>
    </row>
    <row r="9317" spans="1:6" x14ac:dyDescent="0.2">
      <c r="A9317" t="s">
        <v>59</v>
      </c>
      <c r="B9317" t="s">
        <v>1841</v>
      </c>
      <c r="C9317" t="s">
        <v>2588</v>
      </c>
    </row>
    <row r="9318" spans="1:6" x14ac:dyDescent="0.2">
      <c r="A9318" t="s">
        <v>59</v>
      </c>
      <c r="B9318" t="s">
        <v>1841</v>
      </c>
      <c r="C9318" t="s">
        <v>2589</v>
      </c>
      <c r="D9318" t="s">
        <v>1808</v>
      </c>
    </row>
    <row r="9319" spans="1:6" x14ac:dyDescent="0.2">
      <c r="A9319" t="s">
        <v>52</v>
      </c>
      <c r="B9319">
        <v>5.26</v>
      </c>
      <c r="C9319" t="s">
        <v>1634</v>
      </c>
      <c r="D9319">
        <v>0.1</v>
      </c>
    </row>
    <row r="9320" spans="1:6" x14ac:dyDescent="0.2">
      <c r="A9320" t="s">
        <v>52</v>
      </c>
      <c r="B9320">
        <v>31.2</v>
      </c>
      <c r="C9320" t="s">
        <v>1634</v>
      </c>
      <c r="D9320">
        <v>0.05</v>
      </c>
    </row>
    <row r="9321" spans="1:6" x14ac:dyDescent="0.2">
      <c r="A9321" t="s">
        <v>649</v>
      </c>
      <c r="B9321">
        <v>33.5</v>
      </c>
      <c r="C9321" t="s">
        <v>1634</v>
      </c>
      <c r="D9321">
        <v>0.15</v>
      </c>
    </row>
    <row r="9322" spans="1:6" x14ac:dyDescent="0.2">
      <c r="A9322" t="s">
        <v>52</v>
      </c>
      <c r="B9322">
        <v>3.9</v>
      </c>
      <c r="C9322" t="s">
        <v>1634</v>
      </c>
      <c r="D9322">
        <v>0.05</v>
      </c>
    </row>
    <row r="9323" spans="1:6" x14ac:dyDescent="0.2">
      <c r="A9323" t="s">
        <v>52</v>
      </c>
      <c r="B9323">
        <v>20</v>
      </c>
      <c r="C9323" t="s">
        <v>1634</v>
      </c>
      <c r="D9323">
        <v>0.05</v>
      </c>
    </row>
    <row r="9324" spans="1:6" x14ac:dyDescent="0.2">
      <c r="A9324" t="s">
        <v>52</v>
      </c>
      <c r="B9324">
        <v>7.4</v>
      </c>
      <c r="C9324" t="s">
        <v>1634</v>
      </c>
      <c r="D9324">
        <v>0.05</v>
      </c>
    </row>
    <row r="9325" spans="1:6" x14ac:dyDescent="0.2">
      <c r="A9325" t="s">
        <v>52</v>
      </c>
      <c r="B9325">
        <v>17.2</v>
      </c>
      <c r="C9325" t="s">
        <v>1634</v>
      </c>
      <c r="D9325">
        <v>0.06</v>
      </c>
    </row>
    <row r="9326" spans="1:6" x14ac:dyDescent="0.2">
      <c r="A9326" t="s">
        <v>52</v>
      </c>
      <c r="B9326">
        <v>19.100000000000001</v>
      </c>
      <c r="C9326" t="s">
        <v>1634</v>
      </c>
      <c r="D9326">
        <v>2.5000000000000001E-2</v>
      </c>
    </row>
    <row r="9327" spans="1:6" x14ac:dyDescent="0.2">
      <c r="A9327" t="s">
        <v>1775</v>
      </c>
      <c r="B9327" t="s">
        <v>1588</v>
      </c>
      <c r="C9327" t="s">
        <v>1644</v>
      </c>
      <c r="D9327">
        <v>28.2</v>
      </c>
      <c r="E9327" t="s">
        <v>1634</v>
      </c>
      <c r="F9327">
        <v>0.1</v>
      </c>
    </row>
    <row r="9328" spans="1:6" x14ac:dyDescent="0.2">
      <c r="A9328" t="s">
        <v>52</v>
      </c>
      <c r="B9328">
        <v>5.25</v>
      </c>
      <c r="C9328" t="s">
        <v>1639</v>
      </c>
      <c r="D9328">
        <v>0.1</v>
      </c>
    </row>
    <row r="9329" spans="1:6" x14ac:dyDescent="0.2">
      <c r="A9329" t="s">
        <v>52</v>
      </c>
      <c r="B9329">
        <v>11.8</v>
      </c>
      <c r="C9329" t="s">
        <v>1634</v>
      </c>
      <c r="D9329">
        <v>2.5000000000000001E-2</v>
      </c>
    </row>
    <row r="9330" spans="1:6" x14ac:dyDescent="0.2">
      <c r="A9330" t="s">
        <v>70</v>
      </c>
      <c r="B9330">
        <v>2</v>
      </c>
      <c r="C9330" t="s">
        <v>1634</v>
      </c>
      <c r="D9330">
        <v>0.03</v>
      </c>
    </row>
    <row r="9331" spans="1:6" x14ac:dyDescent="0.2">
      <c r="A9331" t="s">
        <v>52</v>
      </c>
      <c r="B9331" t="s">
        <v>2590</v>
      </c>
    </row>
    <row r="9332" spans="1:6" x14ac:dyDescent="0.2">
      <c r="A9332" t="s">
        <v>120</v>
      </c>
      <c r="B9332">
        <v>0.1</v>
      </c>
    </row>
    <row r="9333" spans="1:6" x14ac:dyDescent="0.2">
      <c r="A9333" t="s">
        <v>115</v>
      </c>
      <c r="B9333">
        <v>0.35</v>
      </c>
      <c r="C9333" t="s">
        <v>1588</v>
      </c>
      <c r="D9333">
        <v>0.1</v>
      </c>
    </row>
    <row r="9334" spans="1:6" x14ac:dyDescent="0.2">
      <c r="A9334" t="s">
        <v>115</v>
      </c>
      <c r="B9334">
        <v>0.25</v>
      </c>
      <c r="C9334" t="s">
        <v>1588</v>
      </c>
      <c r="D9334">
        <v>0.1</v>
      </c>
    </row>
    <row r="9335" spans="1:6" x14ac:dyDescent="0.2">
      <c r="A9335" t="s">
        <v>52</v>
      </c>
      <c r="B9335">
        <v>12.9</v>
      </c>
      <c r="C9335" t="s">
        <v>1634</v>
      </c>
      <c r="D9335">
        <v>0.05</v>
      </c>
    </row>
    <row r="9336" spans="1:6" x14ac:dyDescent="0.2">
      <c r="A9336" t="s">
        <v>72</v>
      </c>
      <c r="B9336">
        <v>0.55000000000000004</v>
      </c>
      <c r="C9336" t="s">
        <v>1634</v>
      </c>
      <c r="D9336">
        <v>0.05</v>
      </c>
    </row>
    <row r="9337" spans="1:6" x14ac:dyDescent="0.2">
      <c r="A9337" t="s">
        <v>57</v>
      </c>
      <c r="B9337">
        <v>18.399999999999999</v>
      </c>
      <c r="C9337" t="s">
        <v>1634</v>
      </c>
      <c r="D9337">
        <v>0.05</v>
      </c>
    </row>
    <row r="9338" spans="1:6" x14ac:dyDescent="0.2">
      <c r="A9338" t="s">
        <v>70</v>
      </c>
      <c r="B9338" t="s">
        <v>2591</v>
      </c>
      <c r="C9338">
        <v>1</v>
      </c>
      <c r="D9338" t="s">
        <v>2592</v>
      </c>
    </row>
    <row r="9339" spans="1:6" x14ac:dyDescent="0.2">
      <c r="A9339" t="s">
        <v>70</v>
      </c>
      <c r="B9339">
        <v>21.75</v>
      </c>
      <c r="C9339" t="s">
        <v>1634</v>
      </c>
      <c r="D9339" t="s">
        <v>2593</v>
      </c>
      <c r="E9339">
        <v>1</v>
      </c>
      <c r="F9339" t="s">
        <v>2592</v>
      </c>
    </row>
    <row r="9340" spans="1:6" x14ac:dyDescent="0.2">
      <c r="A9340" t="s">
        <v>52</v>
      </c>
      <c r="B9340">
        <v>23.774999999999999</v>
      </c>
      <c r="C9340" t="s">
        <v>1634</v>
      </c>
      <c r="D9340">
        <v>0.06</v>
      </c>
    </row>
    <row r="9341" spans="1:6" x14ac:dyDescent="0.2">
      <c r="A9341" t="s">
        <v>650</v>
      </c>
    </row>
    <row r="9342" spans="1:6" x14ac:dyDescent="0.2">
      <c r="A9342" t="s">
        <v>2594</v>
      </c>
      <c r="B9342" t="s">
        <v>1588</v>
      </c>
      <c r="C9342" t="s">
        <v>1956</v>
      </c>
      <c r="D9342" t="s">
        <v>2595</v>
      </c>
    </row>
    <row r="9343" spans="1:6" x14ac:dyDescent="0.2">
      <c r="A9343" t="s">
        <v>118</v>
      </c>
      <c r="B9343" t="s">
        <v>1655</v>
      </c>
      <c r="C9343">
        <v>16</v>
      </c>
    </row>
    <row r="9344" spans="1:6" x14ac:dyDescent="0.2">
      <c r="A9344" t="s">
        <v>114</v>
      </c>
      <c r="B9344">
        <v>23.9</v>
      </c>
      <c r="C9344" t="s">
        <v>1681</v>
      </c>
    </row>
    <row r="9345" spans="1:6" x14ac:dyDescent="0.2">
      <c r="A9345" t="s">
        <v>70</v>
      </c>
      <c r="B9345">
        <v>17</v>
      </c>
      <c r="C9345" t="s">
        <v>1661</v>
      </c>
      <c r="D9345" t="s">
        <v>1736</v>
      </c>
    </row>
    <row r="9346" spans="1:6" x14ac:dyDescent="0.2">
      <c r="A9346" t="s">
        <v>70</v>
      </c>
      <c r="B9346">
        <v>22</v>
      </c>
      <c r="C9346" t="s">
        <v>1661</v>
      </c>
      <c r="D9346" t="s">
        <v>1728</v>
      </c>
    </row>
    <row r="9347" spans="1:6" x14ac:dyDescent="0.2">
      <c r="A9347" t="s">
        <v>120</v>
      </c>
      <c r="B9347" t="s">
        <v>1571</v>
      </c>
      <c r="C9347">
        <v>0.1</v>
      </c>
      <c r="D9347" t="s">
        <v>1593</v>
      </c>
      <c r="E9347" t="s">
        <v>1594</v>
      </c>
    </row>
    <row r="9348" spans="1:6" x14ac:dyDescent="0.2">
      <c r="A9348" t="s">
        <v>59</v>
      </c>
      <c r="B9348" t="s">
        <v>2535</v>
      </c>
      <c r="C9348" t="s">
        <v>1123</v>
      </c>
      <c r="D9348">
        <v>0.5</v>
      </c>
      <c r="E9348" t="s">
        <v>1588</v>
      </c>
      <c r="F9348" t="s">
        <v>1589</v>
      </c>
    </row>
    <row r="9349" spans="1:6" x14ac:dyDescent="0.2">
      <c r="A9349" t="s">
        <v>110</v>
      </c>
      <c r="B9349" t="s">
        <v>1572</v>
      </c>
      <c r="C9349" t="s">
        <v>1573</v>
      </c>
      <c r="D9349" t="s">
        <v>1574</v>
      </c>
    </row>
    <row r="9350" spans="1:6" x14ac:dyDescent="0.2">
      <c r="A9350" t="s">
        <v>2596</v>
      </c>
      <c r="B9350">
        <v>0.15</v>
      </c>
    </row>
    <row r="9351" spans="1:6" x14ac:dyDescent="0.2">
      <c r="A9351" t="s">
        <v>52</v>
      </c>
      <c r="B9351">
        <v>5.8</v>
      </c>
      <c r="C9351" t="s">
        <v>1606</v>
      </c>
    </row>
    <row r="9352" spans="1:6" x14ac:dyDescent="0.2">
      <c r="A9352" t="s">
        <v>70</v>
      </c>
      <c r="B9352">
        <v>9.5</v>
      </c>
      <c r="C9352" t="s">
        <v>1606</v>
      </c>
    </row>
    <row r="9353" spans="1:6" x14ac:dyDescent="0.2">
      <c r="A9353" t="s">
        <v>71</v>
      </c>
      <c r="B9353">
        <v>48.5</v>
      </c>
      <c r="C9353" t="s">
        <v>1606</v>
      </c>
    </row>
    <row r="9354" spans="1:6" x14ac:dyDescent="0.2">
      <c r="A9354" t="s">
        <v>71</v>
      </c>
      <c r="B9354">
        <v>43.5</v>
      </c>
      <c r="C9354">
        <v>0.3</v>
      </c>
    </row>
    <row r="9355" spans="1:6" x14ac:dyDescent="0.2">
      <c r="A9355" t="s">
        <v>70</v>
      </c>
      <c r="B9355">
        <v>33.1</v>
      </c>
      <c r="C9355">
        <v>-0.2</v>
      </c>
    </row>
    <row r="9356" spans="1:6" x14ac:dyDescent="0.2">
      <c r="A9356" t="s">
        <v>70</v>
      </c>
      <c r="B9356" t="s">
        <v>2597</v>
      </c>
    </row>
    <row r="9357" spans="1:6" x14ac:dyDescent="0.2">
      <c r="A9357" t="s">
        <v>120</v>
      </c>
      <c r="B9357">
        <v>0.1</v>
      </c>
    </row>
    <row r="9358" spans="1:6" x14ac:dyDescent="0.2">
      <c r="A9358" t="s">
        <v>120</v>
      </c>
      <c r="B9358">
        <v>0.05</v>
      </c>
      <c r="C9358" t="s">
        <v>1593</v>
      </c>
      <c r="D9358" t="s">
        <v>1594</v>
      </c>
    </row>
    <row r="9359" spans="1:6" x14ac:dyDescent="0.2">
      <c r="A9359" t="s">
        <v>118</v>
      </c>
      <c r="B9359" t="s">
        <v>1655</v>
      </c>
      <c r="C9359">
        <v>25</v>
      </c>
    </row>
    <row r="9360" spans="1:6" x14ac:dyDescent="0.2">
      <c r="A9360" t="s">
        <v>118</v>
      </c>
      <c r="B9360" t="s">
        <v>1655</v>
      </c>
      <c r="C9360">
        <v>30</v>
      </c>
    </row>
    <row r="9361" spans="1:4" x14ac:dyDescent="0.2">
      <c r="A9361" t="s">
        <v>52</v>
      </c>
      <c r="B9361">
        <v>1.5</v>
      </c>
      <c r="C9361">
        <f>0.15/-0.05</f>
        <v>-2.9999999999999996</v>
      </c>
    </row>
    <row r="9362" spans="1:4" x14ac:dyDescent="0.2">
      <c r="A9362" t="s">
        <v>70</v>
      </c>
      <c r="B9362">
        <v>21</v>
      </c>
      <c r="C9362" t="s">
        <v>1639</v>
      </c>
      <c r="D9362">
        <v>0.2</v>
      </c>
    </row>
    <row r="9363" spans="1:4" x14ac:dyDescent="0.2">
      <c r="A9363" t="s">
        <v>52</v>
      </c>
      <c r="B9363">
        <v>5</v>
      </c>
      <c r="C9363" t="s">
        <v>1639</v>
      </c>
      <c r="D9363">
        <v>0.5</v>
      </c>
    </row>
    <row r="9364" spans="1:4" x14ac:dyDescent="0.2">
      <c r="A9364" t="s">
        <v>2598</v>
      </c>
      <c r="B9364">
        <v>36</v>
      </c>
      <c r="C9364" t="s">
        <v>1588</v>
      </c>
      <c r="D9364" t="s">
        <v>2599</v>
      </c>
    </row>
    <row r="9365" spans="1:4" x14ac:dyDescent="0.2">
      <c r="A9365" t="s">
        <v>118</v>
      </c>
      <c r="B9365" t="s">
        <v>1655</v>
      </c>
      <c r="C9365">
        <v>16</v>
      </c>
    </row>
    <row r="9366" spans="1:4" x14ac:dyDescent="0.2">
      <c r="A9366" t="s">
        <v>110</v>
      </c>
    </row>
    <row r="9367" spans="1:4" x14ac:dyDescent="0.2">
      <c r="A9367" t="s">
        <v>57</v>
      </c>
      <c r="B9367">
        <v>37</v>
      </c>
      <c r="C9367">
        <f>-0.2/-0.05</f>
        <v>4</v>
      </c>
    </row>
    <row r="9368" spans="1:4" x14ac:dyDescent="0.2">
      <c r="A9368" t="s">
        <v>209</v>
      </c>
      <c r="B9368">
        <v>0.45</v>
      </c>
    </row>
    <row r="9369" spans="1:4" x14ac:dyDescent="0.2">
      <c r="A9369" t="s">
        <v>1575</v>
      </c>
      <c r="B9369" t="s">
        <v>1576</v>
      </c>
      <c r="C9369" t="s">
        <v>1577</v>
      </c>
      <c r="D9369" t="s">
        <v>1578</v>
      </c>
    </row>
    <row r="9370" spans="1:4" x14ac:dyDescent="0.2">
      <c r="A9370" t="s">
        <v>882</v>
      </c>
      <c r="B9370" t="s">
        <v>1579</v>
      </c>
      <c r="C9370" t="s">
        <v>1580</v>
      </c>
    </row>
    <row r="9371" spans="1:4" x14ac:dyDescent="0.2">
      <c r="A9371" t="s">
        <v>1581</v>
      </c>
      <c r="B9371" t="s">
        <v>1576</v>
      </c>
      <c r="C9371" t="s">
        <v>1577</v>
      </c>
      <c r="D9371" t="s">
        <v>1582</v>
      </c>
    </row>
    <row r="9372" spans="1:4" x14ac:dyDescent="0.2">
      <c r="A9372" t="s">
        <v>1595</v>
      </c>
      <c r="B9372" t="s">
        <v>1596</v>
      </c>
      <c r="C9372" t="s">
        <v>1597</v>
      </c>
    </row>
    <row r="9373" spans="1:4" x14ac:dyDescent="0.2">
      <c r="A9373" t="s">
        <v>1595</v>
      </c>
      <c r="B9373" t="s">
        <v>1598</v>
      </c>
      <c r="C9373" t="s">
        <v>1599</v>
      </c>
      <c r="D9373" t="s">
        <v>1597</v>
      </c>
    </row>
    <row r="9374" spans="1:4" x14ac:dyDescent="0.2">
      <c r="A9374" t="s">
        <v>114</v>
      </c>
      <c r="B9374">
        <v>54</v>
      </c>
      <c r="C9374" t="s">
        <v>1583</v>
      </c>
    </row>
    <row r="9375" spans="1:4" x14ac:dyDescent="0.2">
      <c r="A9375" t="s">
        <v>52</v>
      </c>
      <c r="B9375">
        <v>5.5</v>
      </c>
      <c r="C9375" t="s">
        <v>1680</v>
      </c>
    </row>
    <row r="9376" spans="1:4" x14ac:dyDescent="0.2">
      <c r="A9376" t="s">
        <v>71</v>
      </c>
      <c r="B9376">
        <v>48.5</v>
      </c>
      <c r="C9376" t="s">
        <v>1584</v>
      </c>
    </row>
    <row r="9377" spans="1:6" x14ac:dyDescent="0.2">
      <c r="A9377" t="s">
        <v>173</v>
      </c>
      <c r="B9377">
        <v>43.5</v>
      </c>
      <c r="C9377" t="s">
        <v>1658</v>
      </c>
    </row>
    <row r="9378" spans="1:6" x14ac:dyDescent="0.2">
      <c r="A9378" t="s">
        <v>173</v>
      </c>
      <c r="B9378">
        <v>8.5</v>
      </c>
      <c r="C9378" t="s">
        <v>1584</v>
      </c>
    </row>
    <row r="9379" spans="1:6" x14ac:dyDescent="0.2">
      <c r="A9379" t="s">
        <v>52</v>
      </c>
      <c r="B9379">
        <v>13</v>
      </c>
      <c r="C9379" t="s">
        <v>1583</v>
      </c>
    </row>
    <row r="9380" spans="1:6" x14ac:dyDescent="0.2">
      <c r="A9380" t="s">
        <v>71</v>
      </c>
      <c r="B9380">
        <v>5</v>
      </c>
      <c r="C9380" t="s">
        <v>1681</v>
      </c>
    </row>
    <row r="9381" spans="1:6" x14ac:dyDescent="0.2">
      <c r="A9381" t="s">
        <v>70</v>
      </c>
      <c r="B9381">
        <v>33.4</v>
      </c>
      <c r="C9381">
        <v>-0.05</v>
      </c>
    </row>
    <row r="9382" spans="1:6" x14ac:dyDescent="0.2">
      <c r="A9382" t="s">
        <v>70</v>
      </c>
      <c r="B9382">
        <v>33.6</v>
      </c>
      <c r="C9382">
        <v>0.1</v>
      </c>
    </row>
    <row r="9383" spans="1:6" x14ac:dyDescent="0.2">
      <c r="A9383" t="s">
        <v>70</v>
      </c>
      <c r="B9383">
        <v>33.46</v>
      </c>
      <c r="C9383">
        <v>0.02</v>
      </c>
    </row>
    <row r="9384" spans="1:6" x14ac:dyDescent="0.2">
      <c r="A9384" t="s">
        <v>70</v>
      </c>
      <c r="B9384">
        <v>33.6</v>
      </c>
      <c r="C9384" t="s">
        <v>1845</v>
      </c>
      <c r="D9384" t="s">
        <v>2393</v>
      </c>
    </row>
    <row r="9385" spans="1:6" x14ac:dyDescent="0.2">
      <c r="A9385" t="s">
        <v>59</v>
      </c>
      <c r="B9385" t="s">
        <v>2535</v>
      </c>
      <c r="C9385" t="s">
        <v>1123</v>
      </c>
      <c r="D9385">
        <v>0.5</v>
      </c>
      <c r="E9385" t="s">
        <v>1588</v>
      </c>
      <c r="F9385" t="s">
        <v>1808</v>
      </c>
    </row>
    <row r="9386" spans="1:6" x14ac:dyDescent="0.2">
      <c r="A9386" t="s">
        <v>120</v>
      </c>
      <c r="B9386" t="s">
        <v>1571</v>
      </c>
      <c r="C9386">
        <v>0.05</v>
      </c>
      <c r="D9386" t="s">
        <v>1593</v>
      </c>
      <c r="E9386" t="s">
        <v>1594</v>
      </c>
    </row>
    <row r="9387" spans="1:6" x14ac:dyDescent="0.2">
      <c r="A9387" t="s">
        <v>118</v>
      </c>
      <c r="B9387" t="s">
        <v>1571</v>
      </c>
      <c r="C9387" t="s">
        <v>2534</v>
      </c>
      <c r="D9387">
        <v>2.5</v>
      </c>
    </row>
    <row r="9388" spans="1:6" x14ac:dyDescent="0.2">
      <c r="A9388" t="s">
        <v>110</v>
      </c>
      <c r="B9388" t="s">
        <v>1572</v>
      </c>
      <c r="C9388" t="s">
        <v>1573</v>
      </c>
      <c r="D9388" t="s">
        <v>1574</v>
      </c>
    </row>
    <row r="9389" spans="1:6" x14ac:dyDescent="0.2">
      <c r="A9389" t="s">
        <v>1575</v>
      </c>
      <c r="B9389" t="s">
        <v>1576</v>
      </c>
      <c r="C9389" t="s">
        <v>1577</v>
      </c>
      <c r="D9389" t="s">
        <v>1578</v>
      </c>
    </row>
    <row r="9390" spans="1:6" x14ac:dyDescent="0.2">
      <c r="A9390" t="s">
        <v>882</v>
      </c>
      <c r="B9390" t="s">
        <v>1579</v>
      </c>
      <c r="C9390" t="s">
        <v>1580</v>
      </c>
    </row>
    <row r="9391" spans="1:6" x14ac:dyDescent="0.2">
      <c r="A9391" t="s">
        <v>1581</v>
      </c>
      <c r="B9391" t="s">
        <v>1576</v>
      </c>
      <c r="C9391" t="s">
        <v>1577</v>
      </c>
      <c r="D9391" t="s">
        <v>1582</v>
      </c>
    </row>
    <row r="9392" spans="1:6" x14ac:dyDescent="0.2">
      <c r="A9392" t="s">
        <v>1595</v>
      </c>
      <c r="B9392" t="s">
        <v>1596</v>
      </c>
      <c r="C9392" t="s">
        <v>1597</v>
      </c>
    </row>
    <row r="9393" spans="1:4" x14ac:dyDescent="0.2">
      <c r="A9393" t="s">
        <v>1595</v>
      </c>
      <c r="B9393" t="s">
        <v>1598</v>
      </c>
      <c r="C9393" t="s">
        <v>1599</v>
      </c>
      <c r="D9393" t="s">
        <v>1597</v>
      </c>
    </row>
    <row r="9394" spans="1:4" x14ac:dyDescent="0.2">
      <c r="A9394" t="s">
        <v>50</v>
      </c>
      <c r="B9394">
        <v>8.1999999999999993</v>
      </c>
      <c r="C9394">
        <v>0.1</v>
      </c>
    </row>
    <row r="9395" spans="1:4" x14ac:dyDescent="0.2">
      <c r="A9395" t="s">
        <v>52</v>
      </c>
      <c r="B9395">
        <v>6.95</v>
      </c>
      <c r="C9395" t="s">
        <v>1634</v>
      </c>
      <c r="D9395">
        <v>0.05</v>
      </c>
    </row>
    <row r="9396" spans="1:4" x14ac:dyDescent="0.2">
      <c r="A9396" t="s">
        <v>177</v>
      </c>
      <c r="B9396">
        <v>0.6</v>
      </c>
      <c r="C9396" t="s">
        <v>1606</v>
      </c>
    </row>
    <row r="9397" spans="1:4" x14ac:dyDescent="0.2">
      <c r="A9397" t="s">
        <v>2600</v>
      </c>
      <c r="B9397" t="s">
        <v>1618</v>
      </c>
    </row>
    <row r="9398" spans="1:4" x14ac:dyDescent="0.2">
      <c r="A9398" t="s">
        <v>1682</v>
      </c>
      <c r="B9398">
        <v>0.2</v>
      </c>
    </row>
    <row r="9399" spans="1:4" x14ac:dyDescent="0.2">
      <c r="A9399" t="s">
        <v>70</v>
      </c>
      <c r="B9399">
        <v>2.2000000000000002</v>
      </c>
      <c r="C9399">
        <v>0.1</v>
      </c>
    </row>
    <row r="9400" spans="1:4" x14ac:dyDescent="0.2">
      <c r="A9400" t="s">
        <v>71</v>
      </c>
      <c r="B9400">
        <v>3</v>
      </c>
      <c r="C9400">
        <v>0.3</v>
      </c>
    </row>
    <row r="9401" spans="1:4" x14ac:dyDescent="0.2">
      <c r="A9401" t="s">
        <v>72</v>
      </c>
      <c r="B9401">
        <v>0.15</v>
      </c>
      <c r="C9401" t="s">
        <v>1606</v>
      </c>
    </row>
    <row r="9402" spans="1:4" x14ac:dyDescent="0.2">
      <c r="A9402" t="s">
        <v>57</v>
      </c>
      <c r="B9402">
        <v>25.2</v>
      </c>
      <c r="C9402">
        <v>0.2</v>
      </c>
    </row>
    <row r="9403" spans="1:4" x14ac:dyDescent="0.2">
      <c r="A9403" t="s">
        <v>57</v>
      </c>
      <c r="B9403">
        <v>28.5</v>
      </c>
      <c r="C9403" t="s">
        <v>1606</v>
      </c>
    </row>
    <row r="9404" spans="1:4" x14ac:dyDescent="0.2">
      <c r="A9404" t="s">
        <v>176</v>
      </c>
      <c r="B9404">
        <v>21.4</v>
      </c>
      <c r="C9404" t="s">
        <v>1606</v>
      </c>
    </row>
    <row r="9405" spans="1:4" x14ac:dyDescent="0.2">
      <c r="A9405" t="s">
        <v>71</v>
      </c>
      <c r="B9405" t="s">
        <v>1922</v>
      </c>
      <c r="C9405">
        <v>4</v>
      </c>
      <c r="D9405">
        <v>4.2</v>
      </c>
    </row>
    <row r="9406" spans="1:4" x14ac:dyDescent="0.2">
      <c r="A9406" t="s">
        <v>120</v>
      </c>
      <c r="B9406" t="s">
        <v>1571</v>
      </c>
      <c r="C9406">
        <v>0.1</v>
      </c>
    </row>
    <row r="9407" spans="1:4" x14ac:dyDescent="0.2">
      <c r="A9407" t="s">
        <v>118</v>
      </c>
      <c r="B9407" t="s">
        <v>2550</v>
      </c>
      <c r="C9407">
        <v>16</v>
      </c>
    </row>
    <row r="9408" spans="1:4" x14ac:dyDescent="0.2">
      <c r="A9408" t="s">
        <v>79</v>
      </c>
      <c r="B9408" t="s">
        <v>1571</v>
      </c>
      <c r="C9408">
        <v>0.2</v>
      </c>
    </row>
    <row r="9409" spans="1:6" x14ac:dyDescent="0.2">
      <c r="A9409" t="s">
        <v>1595</v>
      </c>
      <c r="B9409" t="s">
        <v>1596</v>
      </c>
      <c r="C9409" t="s">
        <v>1597</v>
      </c>
    </row>
    <row r="9410" spans="1:6" x14ac:dyDescent="0.2">
      <c r="A9410" t="s">
        <v>1595</v>
      </c>
      <c r="B9410" t="s">
        <v>1598</v>
      </c>
      <c r="C9410" t="s">
        <v>1599</v>
      </c>
      <c r="D9410" t="s">
        <v>1597</v>
      </c>
    </row>
    <row r="9411" spans="1:6" x14ac:dyDescent="0.2">
      <c r="A9411" t="s">
        <v>110</v>
      </c>
      <c r="B9411" t="s">
        <v>1724</v>
      </c>
    </row>
    <row r="9412" spans="1:6" x14ac:dyDescent="0.2">
      <c r="A9412" t="s">
        <v>2601</v>
      </c>
      <c r="B9412">
        <v>7.95</v>
      </c>
      <c r="C9412" t="s">
        <v>1634</v>
      </c>
      <c r="D9412">
        <v>0.05</v>
      </c>
    </row>
    <row r="9413" spans="1:6" x14ac:dyDescent="0.2">
      <c r="A9413" t="s">
        <v>57</v>
      </c>
      <c r="B9413">
        <v>19.2</v>
      </c>
      <c r="C9413" t="s">
        <v>1634</v>
      </c>
      <c r="D9413">
        <v>0.01</v>
      </c>
    </row>
    <row r="9414" spans="1:6" x14ac:dyDescent="0.2">
      <c r="A9414" t="s">
        <v>119</v>
      </c>
      <c r="B9414">
        <v>18.5</v>
      </c>
      <c r="C9414" t="s">
        <v>1634</v>
      </c>
      <c r="D9414">
        <v>0.01</v>
      </c>
    </row>
    <row r="9415" spans="1:6" x14ac:dyDescent="0.2">
      <c r="A9415" t="s">
        <v>52</v>
      </c>
      <c r="B9415">
        <v>6.95</v>
      </c>
      <c r="C9415" t="s">
        <v>1634</v>
      </c>
      <c r="D9415">
        <v>0.05</v>
      </c>
    </row>
    <row r="9416" spans="1:6" x14ac:dyDescent="0.2">
      <c r="A9416" t="s">
        <v>212</v>
      </c>
      <c r="B9416" t="s">
        <v>1571</v>
      </c>
      <c r="C9416">
        <v>0.03</v>
      </c>
      <c r="D9416" t="s">
        <v>1594</v>
      </c>
    </row>
    <row r="9417" spans="1:6" x14ac:dyDescent="0.2">
      <c r="A9417" t="s">
        <v>156</v>
      </c>
      <c r="B9417" t="s">
        <v>1571</v>
      </c>
      <c r="C9417">
        <v>5.0000000000000001E-3</v>
      </c>
    </row>
    <row r="9418" spans="1:6" x14ac:dyDescent="0.2">
      <c r="A9418" t="s">
        <v>52</v>
      </c>
      <c r="B9418">
        <v>3.3</v>
      </c>
      <c r="C9418" t="s">
        <v>1634</v>
      </c>
      <c r="D9418">
        <v>0.1</v>
      </c>
    </row>
    <row r="9419" spans="1:6" x14ac:dyDescent="0.2">
      <c r="A9419" t="s">
        <v>2602</v>
      </c>
      <c r="B9419">
        <v>0.35</v>
      </c>
      <c r="C9419" t="s">
        <v>1634</v>
      </c>
      <c r="D9419">
        <v>0.05</v>
      </c>
      <c r="E9419" t="s">
        <v>1813</v>
      </c>
      <c r="F9419" t="s">
        <v>2603</v>
      </c>
    </row>
    <row r="9420" spans="1:6" x14ac:dyDescent="0.2">
      <c r="A9420" t="s">
        <v>52</v>
      </c>
      <c r="B9420">
        <v>0.1</v>
      </c>
      <c r="C9420" t="s">
        <v>1634</v>
      </c>
      <c r="D9420">
        <v>1.4999999999999999E-2</v>
      </c>
    </row>
    <row r="9421" spans="1:6" x14ac:dyDescent="0.2">
      <c r="A9421" t="s">
        <v>1644</v>
      </c>
      <c r="B9421">
        <v>19</v>
      </c>
      <c r="C9421" t="s">
        <v>1634</v>
      </c>
      <c r="D9421">
        <v>0.02</v>
      </c>
    </row>
    <row r="9422" spans="1:6" x14ac:dyDescent="0.2">
      <c r="A9422" t="s">
        <v>118</v>
      </c>
      <c r="B9422" t="s">
        <v>1571</v>
      </c>
      <c r="C9422" t="s">
        <v>1610</v>
      </c>
      <c r="D9422">
        <v>3</v>
      </c>
    </row>
    <row r="9423" spans="1:6" x14ac:dyDescent="0.2">
      <c r="A9423" t="s">
        <v>59</v>
      </c>
      <c r="B9423" t="s">
        <v>2604</v>
      </c>
    </row>
    <row r="9424" spans="1:6" x14ac:dyDescent="0.2">
      <c r="A9424" t="s">
        <v>52</v>
      </c>
      <c r="B9424">
        <v>0.5</v>
      </c>
      <c r="C9424" t="s">
        <v>1634</v>
      </c>
      <c r="D9424">
        <v>0.1</v>
      </c>
    </row>
    <row r="9425" spans="1:5" x14ac:dyDescent="0.2">
      <c r="A9425" t="s">
        <v>52</v>
      </c>
      <c r="B9425">
        <v>0.5</v>
      </c>
      <c r="C9425" t="s">
        <v>1634</v>
      </c>
      <c r="D9425">
        <v>0.05</v>
      </c>
    </row>
    <row r="9426" spans="1:5" x14ac:dyDescent="0.2">
      <c r="A9426" t="s">
        <v>59</v>
      </c>
      <c r="B9426" t="s">
        <v>1588</v>
      </c>
      <c r="C9426" t="s">
        <v>2585</v>
      </c>
      <c r="D9426" t="s">
        <v>1588</v>
      </c>
      <c r="E9426" t="s">
        <v>1644</v>
      </c>
    </row>
    <row r="9427" spans="1:5" x14ac:dyDescent="0.2">
      <c r="A9427" t="s">
        <v>2605</v>
      </c>
      <c r="B9427" t="s">
        <v>1644</v>
      </c>
      <c r="C9427" t="s">
        <v>2606</v>
      </c>
      <c r="D9427" t="s">
        <v>1588</v>
      </c>
      <c r="E9427" t="s">
        <v>1589</v>
      </c>
    </row>
    <row r="9428" spans="1:5" x14ac:dyDescent="0.2">
      <c r="A9428" t="s">
        <v>55</v>
      </c>
      <c r="B9428" t="s">
        <v>2607</v>
      </c>
    </row>
    <row r="9429" spans="1:5" x14ac:dyDescent="0.2">
      <c r="A9429" t="s">
        <v>1595</v>
      </c>
      <c r="B9429" t="s">
        <v>1596</v>
      </c>
      <c r="C9429" t="s">
        <v>1597</v>
      </c>
    </row>
    <row r="9430" spans="1:5" x14ac:dyDescent="0.2">
      <c r="A9430" t="s">
        <v>1595</v>
      </c>
      <c r="B9430" t="s">
        <v>1598</v>
      </c>
      <c r="C9430" t="s">
        <v>1599</v>
      </c>
      <c r="D9430" t="s">
        <v>1597</v>
      </c>
    </row>
    <row r="9431" spans="1:5" x14ac:dyDescent="0.2">
      <c r="A9431" t="s">
        <v>52</v>
      </c>
      <c r="B9431">
        <v>2</v>
      </c>
      <c r="C9431" t="s">
        <v>1583</v>
      </c>
    </row>
    <row r="9432" spans="1:5" x14ac:dyDescent="0.2">
      <c r="A9432" t="s">
        <v>212</v>
      </c>
      <c r="B9432" t="s">
        <v>1571</v>
      </c>
      <c r="C9432">
        <v>2.5000000000000001E-2</v>
      </c>
      <c r="D9432" t="s">
        <v>1593</v>
      </c>
      <c r="E9432" t="s">
        <v>1594</v>
      </c>
    </row>
    <row r="9433" spans="1:5" x14ac:dyDescent="0.2">
      <c r="A9433" t="s">
        <v>1730</v>
      </c>
      <c r="B9433">
        <v>0.1</v>
      </c>
      <c r="C9433">
        <f>0.035/-0.015</f>
        <v>-2.3333333333333335</v>
      </c>
    </row>
    <row r="9434" spans="1:5" x14ac:dyDescent="0.2">
      <c r="A9434" t="s">
        <v>77</v>
      </c>
      <c r="B9434" t="s">
        <v>1893</v>
      </c>
      <c r="C9434" t="s">
        <v>2608</v>
      </c>
    </row>
    <row r="9435" spans="1:5" x14ac:dyDescent="0.2">
      <c r="A9435" t="s">
        <v>52</v>
      </c>
      <c r="B9435">
        <v>0.35</v>
      </c>
      <c r="C9435" t="s">
        <v>1583</v>
      </c>
    </row>
    <row r="9436" spans="1:5" x14ac:dyDescent="0.2">
      <c r="A9436" t="s">
        <v>52</v>
      </c>
      <c r="B9436">
        <v>1.2</v>
      </c>
      <c r="C9436" t="s">
        <v>1583</v>
      </c>
    </row>
    <row r="9437" spans="1:5" x14ac:dyDescent="0.2">
      <c r="A9437" t="s">
        <v>71</v>
      </c>
      <c r="B9437">
        <v>0.5</v>
      </c>
      <c r="C9437">
        <v>0.05</v>
      </c>
    </row>
    <row r="9438" spans="1:5" x14ac:dyDescent="0.2">
      <c r="A9438" t="s">
        <v>176</v>
      </c>
      <c r="B9438">
        <v>22.9</v>
      </c>
      <c r="C9438" t="s">
        <v>1681</v>
      </c>
    </row>
    <row r="9439" spans="1:5" x14ac:dyDescent="0.2">
      <c r="A9439" t="s">
        <v>57</v>
      </c>
      <c r="B9439">
        <v>23.4</v>
      </c>
      <c r="C9439" t="s">
        <v>1691</v>
      </c>
    </row>
    <row r="9440" spans="1:5" x14ac:dyDescent="0.2">
      <c r="A9440" t="s">
        <v>57</v>
      </c>
      <c r="B9440">
        <v>2.5</v>
      </c>
      <c r="C9440" t="s">
        <v>1811</v>
      </c>
    </row>
    <row r="9441" spans="1:6" x14ac:dyDescent="0.2">
      <c r="A9441" t="s">
        <v>70</v>
      </c>
      <c r="B9441">
        <v>22.7</v>
      </c>
      <c r="C9441" t="s">
        <v>1601</v>
      </c>
    </row>
    <row r="9442" spans="1:6" x14ac:dyDescent="0.2">
      <c r="A9442" t="s">
        <v>156</v>
      </c>
      <c r="B9442" t="s">
        <v>1571</v>
      </c>
      <c r="C9442">
        <v>7.0000000000000001E-3</v>
      </c>
    </row>
    <row r="9443" spans="1:6" x14ac:dyDescent="0.2">
      <c r="A9443" t="s">
        <v>118</v>
      </c>
      <c r="B9443" t="s">
        <v>1571</v>
      </c>
      <c r="C9443">
        <v>0.08</v>
      </c>
      <c r="D9443" t="s">
        <v>1620</v>
      </c>
      <c r="E9443" t="s">
        <v>1610</v>
      </c>
      <c r="F9443">
        <v>3</v>
      </c>
    </row>
    <row r="9444" spans="1:6" x14ac:dyDescent="0.2">
      <c r="A9444" t="s">
        <v>118</v>
      </c>
      <c r="B9444" t="s">
        <v>1571</v>
      </c>
      <c r="C9444">
        <v>1</v>
      </c>
      <c r="D9444" t="s">
        <v>2609</v>
      </c>
      <c r="E9444">
        <v>3</v>
      </c>
    </row>
    <row r="9445" spans="1:6" x14ac:dyDescent="0.2">
      <c r="A9445" t="s">
        <v>59</v>
      </c>
      <c r="B9445" t="s">
        <v>2610</v>
      </c>
      <c r="C9445" t="s">
        <v>1123</v>
      </c>
      <c r="D9445">
        <v>0.75</v>
      </c>
      <c r="E9445" t="s">
        <v>1588</v>
      </c>
      <c r="F9445" t="s">
        <v>1589</v>
      </c>
    </row>
    <row r="9446" spans="1:6" x14ac:dyDescent="0.2">
      <c r="A9446" t="s">
        <v>110</v>
      </c>
      <c r="B9446" t="s">
        <v>1572</v>
      </c>
      <c r="C9446" t="s">
        <v>1573</v>
      </c>
      <c r="D9446" t="s">
        <v>1574</v>
      </c>
    </row>
    <row r="9447" spans="1:6" x14ac:dyDescent="0.2">
      <c r="A9447" t="s">
        <v>1575</v>
      </c>
      <c r="B9447" t="s">
        <v>1576</v>
      </c>
      <c r="C9447" t="s">
        <v>1577</v>
      </c>
      <c r="D9447" t="s">
        <v>1578</v>
      </c>
    </row>
    <row r="9448" spans="1:6" x14ac:dyDescent="0.2">
      <c r="A9448" t="s">
        <v>882</v>
      </c>
      <c r="B9448" t="s">
        <v>1579</v>
      </c>
      <c r="C9448" t="s">
        <v>1580</v>
      </c>
    </row>
    <row r="9449" spans="1:6" x14ac:dyDescent="0.2">
      <c r="A9449" t="s">
        <v>1581</v>
      </c>
      <c r="B9449" t="s">
        <v>1576</v>
      </c>
      <c r="C9449" t="s">
        <v>1577</v>
      </c>
      <c r="D9449" t="s">
        <v>1582</v>
      </c>
    </row>
    <row r="9450" spans="1:6" x14ac:dyDescent="0.2">
      <c r="A9450" t="s">
        <v>487</v>
      </c>
      <c r="B9450" t="s">
        <v>1576</v>
      </c>
      <c r="C9450" t="s">
        <v>1577</v>
      </c>
      <c r="D9450" s="8">
        <v>37415</v>
      </c>
    </row>
    <row r="9451" spans="1:6" x14ac:dyDescent="0.2">
      <c r="A9451" t="s">
        <v>1595</v>
      </c>
      <c r="B9451" t="s">
        <v>1596</v>
      </c>
      <c r="C9451" t="s">
        <v>1597</v>
      </c>
    </row>
    <row r="9452" spans="1:6" x14ac:dyDescent="0.2">
      <c r="A9452" t="s">
        <v>1595</v>
      </c>
      <c r="B9452" t="s">
        <v>1598</v>
      </c>
      <c r="C9452" t="s">
        <v>1599</v>
      </c>
      <c r="D9452" t="s">
        <v>1597</v>
      </c>
    </row>
    <row r="9453" spans="1:6" x14ac:dyDescent="0.2">
      <c r="A9453" t="s">
        <v>52</v>
      </c>
      <c r="B9453">
        <v>2</v>
      </c>
      <c r="C9453" t="s">
        <v>1583</v>
      </c>
    </row>
    <row r="9454" spans="1:6" x14ac:dyDescent="0.2">
      <c r="A9454" t="s">
        <v>212</v>
      </c>
      <c r="B9454" t="s">
        <v>1571</v>
      </c>
      <c r="C9454">
        <v>2.5000000000000001E-2</v>
      </c>
      <c r="D9454" t="s">
        <v>1593</v>
      </c>
      <c r="E9454" t="s">
        <v>1594</v>
      </c>
    </row>
    <row r="9455" spans="1:6" x14ac:dyDescent="0.2">
      <c r="A9455" t="s">
        <v>1730</v>
      </c>
      <c r="B9455">
        <v>0.1</v>
      </c>
      <c r="C9455">
        <f>0.035/-0.015</f>
        <v>-2.3333333333333335</v>
      </c>
    </row>
    <row r="9456" spans="1:6" x14ac:dyDescent="0.2">
      <c r="A9456" t="s">
        <v>77</v>
      </c>
      <c r="B9456" t="s">
        <v>1893</v>
      </c>
      <c r="C9456" t="s">
        <v>2608</v>
      </c>
    </row>
    <row r="9457" spans="1:6" x14ac:dyDescent="0.2">
      <c r="A9457" t="s">
        <v>52</v>
      </c>
      <c r="B9457">
        <v>0.35</v>
      </c>
      <c r="C9457" t="s">
        <v>1583</v>
      </c>
    </row>
    <row r="9458" spans="1:6" x14ac:dyDescent="0.2">
      <c r="A9458" t="s">
        <v>52</v>
      </c>
      <c r="B9458">
        <v>1.2</v>
      </c>
      <c r="C9458" t="s">
        <v>1583</v>
      </c>
    </row>
    <row r="9459" spans="1:6" x14ac:dyDescent="0.2">
      <c r="A9459" t="s">
        <v>71</v>
      </c>
      <c r="B9459">
        <v>0.5</v>
      </c>
      <c r="C9459">
        <v>0.05</v>
      </c>
    </row>
    <row r="9460" spans="1:6" x14ac:dyDescent="0.2">
      <c r="A9460" t="s">
        <v>176</v>
      </c>
      <c r="B9460">
        <v>22.9</v>
      </c>
      <c r="C9460" t="s">
        <v>1681</v>
      </c>
    </row>
    <row r="9461" spans="1:6" x14ac:dyDescent="0.2">
      <c r="A9461" t="s">
        <v>57</v>
      </c>
      <c r="B9461">
        <v>23.4</v>
      </c>
      <c r="C9461" t="s">
        <v>1691</v>
      </c>
    </row>
    <row r="9462" spans="1:6" x14ac:dyDescent="0.2">
      <c r="A9462" t="s">
        <v>57</v>
      </c>
      <c r="B9462">
        <v>2.5</v>
      </c>
      <c r="C9462" t="s">
        <v>1811</v>
      </c>
    </row>
    <row r="9463" spans="1:6" x14ac:dyDescent="0.2">
      <c r="A9463" t="s">
        <v>70</v>
      </c>
      <c r="B9463">
        <v>22.7</v>
      </c>
      <c r="C9463" t="s">
        <v>1601</v>
      </c>
    </row>
    <row r="9464" spans="1:6" x14ac:dyDescent="0.2">
      <c r="A9464" t="s">
        <v>156</v>
      </c>
      <c r="B9464" t="s">
        <v>1571</v>
      </c>
      <c r="C9464">
        <v>7.0000000000000001E-3</v>
      </c>
    </row>
    <row r="9465" spans="1:6" x14ac:dyDescent="0.2">
      <c r="A9465" t="s">
        <v>118</v>
      </c>
      <c r="B9465" t="s">
        <v>1571</v>
      </c>
      <c r="C9465">
        <v>0.08</v>
      </c>
      <c r="D9465" t="s">
        <v>1620</v>
      </c>
      <c r="E9465" t="s">
        <v>1610</v>
      </c>
      <c r="F9465">
        <v>3</v>
      </c>
    </row>
    <row r="9466" spans="1:6" x14ac:dyDescent="0.2">
      <c r="A9466" t="s">
        <v>118</v>
      </c>
      <c r="B9466" t="s">
        <v>1571</v>
      </c>
      <c r="C9466">
        <v>1</v>
      </c>
      <c r="D9466" t="s">
        <v>2609</v>
      </c>
      <c r="E9466">
        <v>3</v>
      </c>
    </row>
    <row r="9467" spans="1:6" x14ac:dyDescent="0.2">
      <c r="A9467" t="s">
        <v>59</v>
      </c>
      <c r="B9467" t="s">
        <v>2610</v>
      </c>
      <c r="C9467" t="s">
        <v>1123</v>
      </c>
      <c r="D9467">
        <v>0.75</v>
      </c>
      <c r="E9467" t="s">
        <v>1588</v>
      </c>
      <c r="F9467" t="s">
        <v>1589</v>
      </c>
    </row>
    <row r="9468" spans="1:6" x14ac:dyDescent="0.2">
      <c r="A9468" t="s">
        <v>110</v>
      </c>
      <c r="B9468" t="s">
        <v>1572</v>
      </c>
      <c r="C9468" t="s">
        <v>1573</v>
      </c>
      <c r="D9468" t="s">
        <v>1574</v>
      </c>
    </row>
    <row r="9469" spans="1:6" x14ac:dyDescent="0.2">
      <c r="A9469" t="s">
        <v>1575</v>
      </c>
      <c r="B9469" t="s">
        <v>1576</v>
      </c>
      <c r="C9469" t="s">
        <v>1577</v>
      </c>
      <c r="D9469" t="s">
        <v>1578</v>
      </c>
    </row>
    <row r="9470" spans="1:6" x14ac:dyDescent="0.2">
      <c r="A9470" t="s">
        <v>882</v>
      </c>
      <c r="B9470" t="s">
        <v>1579</v>
      </c>
      <c r="C9470" t="s">
        <v>1580</v>
      </c>
    </row>
    <row r="9471" spans="1:6" x14ac:dyDescent="0.2">
      <c r="A9471" t="s">
        <v>1581</v>
      </c>
      <c r="B9471" t="s">
        <v>1576</v>
      </c>
      <c r="C9471" t="s">
        <v>1577</v>
      </c>
      <c r="D9471" t="s">
        <v>1582</v>
      </c>
    </row>
    <row r="9472" spans="1:6" x14ac:dyDescent="0.2">
      <c r="A9472" t="s">
        <v>487</v>
      </c>
      <c r="B9472" t="s">
        <v>1576</v>
      </c>
      <c r="C9472" t="s">
        <v>1577</v>
      </c>
      <c r="D9472" s="8">
        <v>37415</v>
      </c>
    </row>
    <row r="9473" spans="1:6" x14ac:dyDescent="0.2">
      <c r="A9473" t="s">
        <v>1595</v>
      </c>
      <c r="B9473" t="s">
        <v>1596</v>
      </c>
      <c r="C9473" t="s">
        <v>1597</v>
      </c>
    </row>
    <row r="9474" spans="1:6" x14ac:dyDescent="0.2">
      <c r="A9474" t="s">
        <v>1595</v>
      </c>
      <c r="B9474" t="s">
        <v>1598</v>
      </c>
      <c r="C9474" t="s">
        <v>1599</v>
      </c>
      <c r="D9474" t="s">
        <v>1597</v>
      </c>
    </row>
    <row r="9475" spans="1:6" x14ac:dyDescent="0.2">
      <c r="A9475" t="s">
        <v>52</v>
      </c>
      <c r="B9475">
        <v>2</v>
      </c>
      <c r="C9475" t="s">
        <v>1583</v>
      </c>
    </row>
    <row r="9476" spans="1:6" x14ac:dyDescent="0.2">
      <c r="A9476" t="s">
        <v>212</v>
      </c>
      <c r="B9476" t="s">
        <v>1571</v>
      </c>
      <c r="C9476">
        <v>2.5000000000000001E-2</v>
      </c>
      <c r="D9476" t="s">
        <v>1593</v>
      </c>
      <c r="E9476" t="s">
        <v>1594</v>
      </c>
    </row>
    <row r="9477" spans="1:6" x14ac:dyDescent="0.2">
      <c r="A9477" t="s">
        <v>1730</v>
      </c>
      <c r="B9477">
        <v>0.1</v>
      </c>
      <c r="C9477">
        <f>0.035/-0.015</f>
        <v>-2.3333333333333335</v>
      </c>
    </row>
    <row r="9478" spans="1:6" x14ac:dyDescent="0.2">
      <c r="A9478" t="s">
        <v>77</v>
      </c>
      <c r="B9478" t="s">
        <v>1893</v>
      </c>
      <c r="C9478" t="s">
        <v>2608</v>
      </c>
    </row>
    <row r="9479" spans="1:6" x14ac:dyDescent="0.2">
      <c r="A9479" t="s">
        <v>71</v>
      </c>
      <c r="B9479">
        <v>1.2</v>
      </c>
      <c r="C9479" t="s">
        <v>1583</v>
      </c>
    </row>
    <row r="9480" spans="1:6" x14ac:dyDescent="0.2">
      <c r="A9480" t="s">
        <v>71</v>
      </c>
      <c r="B9480">
        <v>0.5</v>
      </c>
      <c r="C9480">
        <v>0.05</v>
      </c>
    </row>
    <row r="9481" spans="1:6" x14ac:dyDescent="0.2">
      <c r="A9481" t="s">
        <v>176</v>
      </c>
      <c r="B9481">
        <v>22.9</v>
      </c>
      <c r="C9481" t="s">
        <v>1681</v>
      </c>
    </row>
    <row r="9482" spans="1:6" x14ac:dyDescent="0.2">
      <c r="A9482" t="s">
        <v>52</v>
      </c>
      <c r="B9482">
        <v>0.35</v>
      </c>
      <c r="C9482" t="s">
        <v>1583</v>
      </c>
    </row>
    <row r="9483" spans="1:6" x14ac:dyDescent="0.2">
      <c r="A9483" t="s">
        <v>57</v>
      </c>
      <c r="B9483">
        <v>23.4</v>
      </c>
      <c r="C9483" t="s">
        <v>1691</v>
      </c>
    </row>
    <row r="9484" spans="1:6" x14ac:dyDescent="0.2">
      <c r="A9484" t="s">
        <v>57</v>
      </c>
      <c r="B9484">
        <v>2.5</v>
      </c>
      <c r="C9484" t="s">
        <v>1811</v>
      </c>
    </row>
    <row r="9485" spans="1:6" x14ac:dyDescent="0.2">
      <c r="A9485" t="s">
        <v>70</v>
      </c>
      <c r="B9485">
        <v>22.7</v>
      </c>
      <c r="C9485" t="s">
        <v>1601</v>
      </c>
    </row>
    <row r="9486" spans="1:6" x14ac:dyDescent="0.2">
      <c r="A9486" t="s">
        <v>118</v>
      </c>
      <c r="B9486" t="s">
        <v>1571</v>
      </c>
      <c r="C9486">
        <v>0.08</v>
      </c>
      <c r="D9486" t="s">
        <v>1620</v>
      </c>
      <c r="E9486" t="s">
        <v>1610</v>
      </c>
      <c r="F9486">
        <v>3</v>
      </c>
    </row>
    <row r="9487" spans="1:6" x14ac:dyDescent="0.2">
      <c r="A9487" t="s">
        <v>118</v>
      </c>
      <c r="B9487" t="s">
        <v>1571</v>
      </c>
      <c r="C9487">
        <v>1</v>
      </c>
      <c r="D9487" t="s">
        <v>1620</v>
      </c>
      <c r="E9487" t="s">
        <v>1610</v>
      </c>
      <c r="F9487">
        <v>3</v>
      </c>
    </row>
    <row r="9488" spans="1:6" x14ac:dyDescent="0.2">
      <c r="A9488" t="s">
        <v>156</v>
      </c>
      <c r="B9488" t="s">
        <v>1571</v>
      </c>
      <c r="C9488">
        <v>7.0000000000000001E-3</v>
      </c>
    </row>
    <row r="9489" spans="1:6" x14ac:dyDescent="0.2">
      <c r="A9489" t="s">
        <v>59</v>
      </c>
      <c r="B9489" t="s">
        <v>2610</v>
      </c>
      <c r="C9489" t="s">
        <v>1123</v>
      </c>
      <c r="D9489">
        <v>0.75</v>
      </c>
      <c r="E9489" t="s">
        <v>1588</v>
      </c>
      <c r="F9489" t="s">
        <v>1589</v>
      </c>
    </row>
    <row r="9490" spans="1:6" x14ac:dyDescent="0.2">
      <c r="A9490" t="s">
        <v>110</v>
      </c>
      <c r="B9490" t="s">
        <v>1572</v>
      </c>
      <c r="C9490" t="s">
        <v>1573</v>
      </c>
      <c r="D9490" t="s">
        <v>1574</v>
      </c>
    </row>
    <row r="9491" spans="1:6" x14ac:dyDescent="0.2">
      <c r="A9491" t="s">
        <v>1575</v>
      </c>
      <c r="B9491" t="s">
        <v>1576</v>
      </c>
      <c r="C9491" t="s">
        <v>1577</v>
      </c>
      <c r="D9491" t="s">
        <v>1578</v>
      </c>
    </row>
    <row r="9492" spans="1:6" x14ac:dyDescent="0.2">
      <c r="A9492" t="s">
        <v>882</v>
      </c>
      <c r="B9492" t="s">
        <v>1579</v>
      </c>
      <c r="C9492" t="s">
        <v>1580</v>
      </c>
    </row>
    <row r="9493" spans="1:6" x14ac:dyDescent="0.2">
      <c r="A9493" t="s">
        <v>1581</v>
      </c>
      <c r="B9493" t="s">
        <v>1576</v>
      </c>
      <c r="C9493" t="s">
        <v>1577</v>
      </c>
      <c r="D9493" t="s">
        <v>1582</v>
      </c>
    </row>
    <row r="9494" spans="1:6" x14ac:dyDescent="0.2">
      <c r="A9494" t="s">
        <v>487</v>
      </c>
      <c r="B9494" t="s">
        <v>1576</v>
      </c>
      <c r="C9494" t="s">
        <v>1577</v>
      </c>
      <c r="D9494" s="8">
        <v>37415</v>
      </c>
    </row>
    <row r="9495" spans="1:6" x14ac:dyDescent="0.2">
      <c r="A9495" t="s">
        <v>1595</v>
      </c>
      <c r="B9495" t="s">
        <v>1596</v>
      </c>
      <c r="C9495" t="s">
        <v>1597</v>
      </c>
    </row>
    <row r="9496" spans="1:6" x14ac:dyDescent="0.2">
      <c r="A9496" t="s">
        <v>1595</v>
      </c>
      <c r="B9496" t="s">
        <v>1598</v>
      </c>
      <c r="C9496" t="s">
        <v>1599</v>
      </c>
      <c r="D9496" t="s">
        <v>1597</v>
      </c>
    </row>
    <row r="9497" spans="1:6" x14ac:dyDescent="0.2">
      <c r="A9497" t="s">
        <v>114</v>
      </c>
      <c r="B9497">
        <v>2</v>
      </c>
      <c r="C9497" t="s">
        <v>1583</v>
      </c>
    </row>
    <row r="9498" spans="1:6" x14ac:dyDescent="0.2">
      <c r="A9498" t="s">
        <v>212</v>
      </c>
      <c r="B9498" t="s">
        <v>1571</v>
      </c>
      <c r="C9498">
        <v>2.5000000000000001E-2</v>
      </c>
      <c r="D9498" t="s">
        <v>1593</v>
      </c>
      <c r="E9498" t="s">
        <v>1594</v>
      </c>
    </row>
    <row r="9499" spans="1:6" x14ac:dyDescent="0.2">
      <c r="A9499" t="s">
        <v>1730</v>
      </c>
      <c r="B9499">
        <v>0.1</v>
      </c>
      <c r="C9499">
        <f>0.035/-0.015</f>
        <v>-2.3333333333333335</v>
      </c>
    </row>
    <row r="9500" spans="1:6" x14ac:dyDescent="0.2">
      <c r="A9500" t="s">
        <v>77</v>
      </c>
      <c r="B9500" t="s">
        <v>1893</v>
      </c>
      <c r="C9500" t="s">
        <v>2608</v>
      </c>
    </row>
    <row r="9501" spans="1:6" x14ac:dyDescent="0.2">
      <c r="A9501" t="s">
        <v>71</v>
      </c>
      <c r="B9501">
        <v>1.2</v>
      </c>
      <c r="C9501" t="s">
        <v>1583</v>
      </c>
    </row>
    <row r="9502" spans="1:6" x14ac:dyDescent="0.2">
      <c r="A9502" t="s">
        <v>52</v>
      </c>
      <c r="B9502">
        <v>0.35</v>
      </c>
      <c r="C9502" t="s">
        <v>1583</v>
      </c>
    </row>
    <row r="9503" spans="1:6" x14ac:dyDescent="0.2">
      <c r="A9503" t="s">
        <v>57</v>
      </c>
      <c r="B9503">
        <v>23</v>
      </c>
      <c r="C9503" t="s">
        <v>1691</v>
      </c>
    </row>
    <row r="9504" spans="1:6" x14ac:dyDescent="0.2">
      <c r="A9504" t="s">
        <v>71</v>
      </c>
      <c r="B9504">
        <v>0.5</v>
      </c>
      <c r="C9504">
        <v>0.05</v>
      </c>
    </row>
    <row r="9505" spans="1:6" x14ac:dyDescent="0.2">
      <c r="A9505" t="s">
        <v>57</v>
      </c>
      <c r="B9505">
        <v>2.5</v>
      </c>
      <c r="C9505" t="s">
        <v>1811</v>
      </c>
    </row>
    <row r="9506" spans="1:6" x14ac:dyDescent="0.2">
      <c r="A9506" t="s">
        <v>70</v>
      </c>
      <c r="B9506">
        <v>22.3</v>
      </c>
      <c r="C9506" t="s">
        <v>1646</v>
      </c>
    </row>
    <row r="9507" spans="1:6" x14ac:dyDescent="0.2">
      <c r="A9507" t="s">
        <v>176</v>
      </c>
      <c r="B9507">
        <v>22.5</v>
      </c>
      <c r="C9507" t="s">
        <v>1681</v>
      </c>
    </row>
    <row r="9508" spans="1:6" x14ac:dyDescent="0.2">
      <c r="A9508" t="s">
        <v>156</v>
      </c>
      <c r="B9508" t="s">
        <v>1571</v>
      </c>
      <c r="C9508">
        <v>7.0000000000000001E-3</v>
      </c>
    </row>
    <row r="9509" spans="1:6" x14ac:dyDescent="0.2">
      <c r="A9509" t="s">
        <v>118</v>
      </c>
      <c r="B9509" t="s">
        <v>1571</v>
      </c>
      <c r="C9509">
        <v>0.08</v>
      </c>
      <c r="D9509" t="s">
        <v>1620</v>
      </c>
      <c r="E9509" t="s">
        <v>1610</v>
      </c>
      <c r="F9509">
        <v>3</v>
      </c>
    </row>
    <row r="9510" spans="1:6" x14ac:dyDescent="0.2">
      <c r="A9510" t="s">
        <v>118</v>
      </c>
      <c r="B9510" t="s">
        <v>1571</v>
      </c>
      <c r="C9510">
        <v>1</v>
      </c>
      <c r="D9510" t="s">
        <v>1620</v>
      </c>
      <c r="E9510" t="s">
        <v>1610</v>
      </c>
      <c r="F9510">
        <v>3</v>
      </c>
    </row>
    <row r="9511" spans="1:6" x14ac:dyDescent="0.2">
      <c r="A9511" t="s">
        <v>59</v>
      </c>
      <c r="B9511" t="s">
        <v>2610</v>
      </c>
      <c r="C9511" t="s">
        <v>1123</v>
      </c>
      <c r="D9511">
        <v>0.75</v>
      </c>
      <c r="E9511" t="s">
        <v>1588</v>
      </c>
      <c r="F9511" t="s">
        <v>1589</v>
      </c>
    </row>
    <row r="9512" spans="1:6" x14ac:dyDescent="0.2">
      <c r="A9512" t="s">
        <v>110</v>
      </c>
    </row>
    <row r="9513" spans="1:6" x14ac:dyDescent="0.2">
      <c r="A9513" t="s">
        <v>110</v>
      </c>
    </row>
    <row r="9514" spans="1:6" x14ac:dyDescent="0.2">
      <c r="A9514" t="s">
        <v>110</v>
      </c>
      <c r="B9514" t="s">
        <v>1572</v>
      </c>
      <c r="C9514" t="s">
        <v>1573</v>
      </c>
      <c r="D9514" t="s">
        <v>1574</v>
      </c>
    </row>
    <row r="9515" spans="1:6" x14ac:dyDescent="0.2">
      <c r="A9515" t="s">
        <v>1575</v>
      </c>
      <c r="B9515" t="s">
        <v>1576</v>
      </c>
      <c r="C9515" t="s">
        <v>1577</v>
      </c>
      <c r="D9515" t="s">
        <v>1578</v>
      </c>
    </row>
    <row r="9516" spans="1:6" x14ac:dyDescent="0.2">
      <c r="A9516" t="s">
        <v>882</v>
      </c>
      <c r="B9516" t="s">
        <v>1579</v>
      </c>
      <c r="C9516" t="s">
        <v>1580</v>
      </c>
    </row>
    <row r="9517" spans="1:6" x14ac:dyDescent="0.2">
      <c r="A9517" t="s">
        <v>487</v>
      </c>
      <c r="B9517" t="s">
        <v>1576</v>
      </c>
      <c r="C9517" t="s">
        <v>1577</v>
      </c>
      <c r="D9517" s="8">
        <v>37415</v>
      </c>
    </row>
    <row r="9518" spans="1:6" x14ac:dyDescent="0.2">
      <c r="A9518" t="s">
        <v>1595</v>
      </c>
      <c r="B9518" t="s">
        <v>1596</v>
      </c>
      <c r="C9518" t="s">
        <v>1597</v>
      </c>
    </row>
    <row r="9519" spans="1:6" x14ac:dyDescent="0.2">
      <c r="A9519" t="s">
        <v>1595</v>
      </c>
      <c r="B9519" t="s">
        <v>1598</v>
      </c>
      <c r="C9519" t="s">
        <v>1599</v>
      </c>
      <c r="D9519" t="s">
        <v>1597</v>
      </c>
    </row>
    <row r="9520" spans="1:6" x14ac:dyDescent="0.2">
      <c r="A9520" t="s">
        <v>114</v>
      </c>
      <c r="B9520">
        <v>2</v>
      </c>
      <c r="C9520" t="s">
        <v>1583</v>
      </c>
    </row>
    <row r="9521" spans="1:6" x14ac:dyDescent="0.2">
      <c r="A9521" t="s">
        <v>212</v>
      </c>
      <c r="B9521" t="s">
        <v>1571</v>
      </c>
      <c r="C9521">
        <v>2.5000000000000001E-2</v>
      </c>
      <c r="D9521" t="s">
        <v>1593</v>
      </c>
      <c r="E9521" t="s">
        <v>1594</v>
      </c>
    </row>
    <row r="9522" spans="1:6" x14ac:dyDescent="0.2">
      <c r="A9522" t="s">
        <v>1730</v>
      </c>
      <c r="B9522">
        <v>0.1</v>
      </c>
      <c r="C9522">
        <f>0.035/-0.015</f>
        <v>-2.3333333333333335</v>
      </c>
    </row>
    <row r="9523" spans="1:6" x14ac:dyDescent="0.2">
      <c r="A9523" t="s">
        <v>77</v>
      </c>
      <c r="B9523" t="s">
        <v>1893</v>
      </c>
      <c r="C9523" t="s">
        <v>2608</v>
      </c>
    </row>
    <row r="9524" spans="1:6" x14ac:dyDescent="0.2">
      <c r="A9524" t="s">
        <v>71</v>
      </c>
      <c r="B9524">
        <v>1.2</v>
      </c>
      <c r="C9524" t="s">
        <v>1583</v>
      </c>
    </row>
    <row r="9525" spans="1:6" x14ac:dyDescent="0.2">
      <c r="A9525" t="s">
        <v>52</v>
      </c>
      <c r="B9525">
        <v>0.35</v>
      </c>
      <c r="C9525" t="s">
        <v>1583</v>
      </c>
    </row>
    <row r="9526" spans="1:6" x14ac:dyDescent="0.2">
      <c r="A9526" t="s">
        <v>57</v>
      </c>
      <c r="B9526">
        <v>23</v>
      </c>
      <c r="C9526" t="s">
        <v>1691</v>
      </c>
    </row>
    <row r="9527" spans="1:6" x14ac:dyDescent="0.2">
      <c r="A9527" t="s">
        <v>71</v>
      </c>
      <c r="B9527">
        <v>0.5</v>
      </c>
      <c r="C9527">
        <v>0.05</v>
      </c>
    </row>
    <row r="9528" spans="1:6" x14ac:dyDescent="0.2">
      <c r="A9528" t="s">
        <v>57</v>
      </c>
      <c r="B9528">
        <v>2.5</v>
      </c>
      <c r="C9528" t="s">
        <v>1811</v>
      </c>
    </row>
    <row r="9529" spans="1:6" x14ac:dyDescent="0.2">
      <c r="A9529" t="s">
        <v>70</v>
      </c>
      <c r="B9529">
        <v>22.3</v>
      </c>
      <c r="C9529" t="s">
        <v>1646</v>
      </c>
    </row>
    <row r="9530" spans="1:6" x14ac:dyDescent="0.2">
      <c r="A9530" t="s">
        <v>176</v>
      </c>
      <c r="B9530">
        <v>22.5</v>
      </c>
      <c r="C9530" t="s">
        <v>1681</v>
      </c>
    </row>
    <row r="9531" spans="1:6" x14ac:dyDescent="0.2">
      <c r="A9531" t="s">
        <v>156</v>
      </c>
      <c r="B9531" t="s">
        <v>1571</v>
      </c>
      <c r="C9531">
        <v>7.0000000000000001E-3</v>
      </c>
    </row>
    <row r="9532" spans="1:6" x14ac:dyDescent="0.2">
      <c r="A9532" t="s">
        <v>118</v>
      </c>
      <c r="B9532" t="s">
        <v>1571</v>
      </c>
      <c r="C9532">
        <v>0.08</v>
      </c>
      <c r="D9532" t="s">
        <v>1620</v>
      </c>
      <c r="E9532" t="s">
        <v>1610</v>
      </c>
      <c r="F9532">
        <v>3</v>
      </c>
    </row>
    <row r="9533" spans="1:6" x14ac:dyDescent="0.2">
      <c r="A9533" t="s">
        <v>118</v>
      </c>
      <c r="B9533" t="s">
        <v>1571</v>
      </c>
      <c r="C9533">
        <v>1</v>
      </c>
      <c r="D9533" t="s">
        <v>1620</v>
      </c>
      <c r="E9533" t="s">
        <v>1610</v>
      </c>
      <c r="F9533">
        <v>5</v>
      </c>
    </row>
    <row r="9534" spans="1:6" x14ac:dyDescent="0.2">
      <c r="A9534" t="s">
        <v>59</v>
      </c>
      <c r="B9534" t="s">
        <v>2610</v>
      </c>
      <c r="C9534" t="s">
        <v>1123</v>
      </c>
      <c r="D9534">
        <v>0.75</v>
      </c>
      <c r="E9534" t="s">
        <v>1588</v>
      </c>
      <c r="F9534" t="s">
        <v>1589</v>
      </c>
    </row>
    <row r="9535" spans="1:6" x14ac:dyDescent="0.2">
      <c r="A9535" t="s">
        <v>110</v>
      </c>
      <c r="B9535" t="s">
        <v>1572</v>
      </c>
      <c r="C9535" t="s">
        <v>1573</v>
      </c>
      <c r="D9535" t="s">
        <v>1574</v>
      </c>
    </row>
    <row r="9536" spans="1:6" x14ac:dyDescent="0.2">
      <c r="A9536" t="s">
        <v>110</v>
      </c>
    </row>
    <row r="9537" spans="1:6" x14ac:dyDescent="0.2">
      <c r="A9537" t="s">
        <v>1575</v>
      </c>
      <c r="B9537" t="s">
        <v>1576</v>
      </c>
      <c r="C9537" t="s">
        <v>1577</v>
      </c>
      <c r="D9537" t="s">
        <v>1578</v>
      </c>
    </row>
    <row r="9538" spans="1:6" x14ac:dyDescent="0.2">
      <c r="A9538" t="s">
        <v>882</v>
      </c>
      <c r="B9538" t="s">
        <v>1579</v>
      </c>
      <c r="C9538" t="s">
        <v>1580</v>
      </c>
    </row>
    <row r="9539" spans="1:6" x14ac:dyDescent="0.2">
      <c r="A9539" t="s">
        <v>1595</v>
      </c>
      <c r="B9539" t="s">
        <v>1596</v>
      </c>
      <c r="C9539" t="s">
        <v>1597</v>
      </c>
    </row>
    <row r="9540" spans="1:6" x14ac:dyDescent="0.2">
      <c r="A9540" t="s">
        <v>1595</v>
      </c>
      <c r="B9540" t="s">
        <v>1598</v>
      </c>
      <c r="C9540" t="s">
        <v>1599</v>
      </c>
      <c r="D9540" t="s">
        <v>1597</v>
      </c>
    </row>
    <row r="9541" spans="1:6" x14ac:dyDescent="0.2">
      <c r="A9541" t="s">
        <v>52</v>
      </c>
      <c r="B9541">
        <v>2</v>
      </c>
      <c r="C9541" t="s">
        <v>1583</v>
      </c>
    </row>
    <row r="9542" spans="1:6" x14ac:dyDescent="0.2">
      <c r="A9542" t="s">
        <v>212</v>
      </c>
      <c r="B9542" t="s">
        <v>1571</v>
      </c>
      <c r="C9542">
        <v>2.5000000000000001E-2</v>
      </c>
      <c r="D9542" t="s">
        <v>1593</v>
      </c>
      <c r="E9542" t="s">
        <v>1594</v>
      </c>
    </row>
    <row r="9543" spans="1:6" x14ac:dyDescent="0.2">
      <c r="A9543" t="s">
        <v>1730</v>
      </c>
      <c r="B9543">
        <v>0.1</v>
      </c>
      <c r="C9543">
        <f>0.035/-0.015</f>
        <v>-2.3333333333333335</v>
      </c>
    </row>
    <row r="9544" spans="1:6" x14ac:dyDescent="0.2">
      <c r="A9544" t="s">
        <v>77</v>
      </c>
      <c r="B9544" t="s">
        <v>1893</v>
      </c>
      <c r="C9544" t="s">
        <v>2608</v>
      </c>
    </row>
    <row r="9545" spans="1:6" x14ac:dyDescent="0.2">
      <c r="A9545" t="s">
        <v>71</v>
      </c>
      <c r="B9545">
        <v>1.2</v>
      </c>
      <c r="C9545" t="s">
        <v>1583</v>
      </c>
    </row>
    <row r="9546" spans="1:6" x14ac:dyDescent="0.2">
      <c r="A9546" t="s">
        <v>71</v>
      </c>
      <c r="B9546">
        <v>0.5</v>
      </c>
      <c r="C9546">
        <v>0.05</v>
      </c>
    </row>
    <row r="9547" spans="1:6" x14ac:dyDescent="0.2">
      <c r="A9547" t="s">
        <v>176</v>
      </c>
      <c r="B9547">
        <v>22.5</v>
      </c>
      <c r="C9547" t="s">
        <v>1681</v>
      </c>
    </row>
    <row r="9548" spans="1:6" x14ac:dyDescent="0.2">
      <c r="A9548" t="s">
        <v>52</v>
      </c>
      <c r="B9548">
        <v>0.35</v>
      </c>
      <c r="C9548" t="s">
        <v>1583</v>
      </c>
    </row>
    <row r="9549" spans="1:6" x14ac:dyDescent="0.2">
      <c r="A9549" t="s">
        <v>57</v>
      </c>
      <c r="B9549">
        <v>23</v>
      </c>
      <c r="C9549" t="s">
        <v>1691</v>
      </c>
    </row>
    <row r="9550" spans="1:6" x14ac:dyDescent="0.2">
      <c r="A9550" t="s">
        <v>57</v>
      </c>
      <c r="B9550">
        <v>2.5</v>
      </c>
      <c r="C9550" t="s">
        <v>1811</v>
      </c>
    </row>
    <row r="9551" spans="1:6" x14ac:dyDescent="0.2">
      <c r="A9551" t="s">
        <v>70</v>
      </c>
      <c r="B9551">
        <v>22.3</v>
      </c>
      <c r="C9551" t="s">
        <v>1601</v>
      </c>
    </row>
    <row r="9552" spans="1:6" x14ac:dyDescent="0.2">
      <c r="A9552" t="s">
        <v>118</v>
      </c>
      <c r="B9552" t="s">
        <v>1571</v>
      </c>
      <c r="C9552">
        <v>0.08</v>
      </c>
      <c r="D9552" t="s">
        <v>1620</v>
      </c>
      <c r="E9552" t="s">
        <v>1610</v>
      </c>
      <c r="F9552">
        <v>3</v>
      </c>
    </row>
    <row r="9553" spans="1:6" x14ac:dyDescent="0.2">
      <c r="A9553" t="s">
        <v>118</v>
      </c>
      <c r="B9553" t="s">
        <v>1571</v>
      </c>
      <c r="C9553">
        <v>1</v>
      </c>
      <c r="D9553" t="s">
        <v>1620</v>
      </c>
      <c r="E9553" t="s">
        <v>1610</v>
      </c>
      <c r="F9553">
        <v>5</v>
      </c>
    </row>
    <row r="9554" spans="1:6" x14ac:dyDescent="0.2">
      <c r="A9554" t="s">
        <v>156</v>
      </c>
      <c r="B9554" t="s">
        <v>1571</v>
      </c>
      <c r="C9554">
        <v>7.0000000000000001E-3</v>
      </c>
    </row>
    <row r="9555" spans="1:6" x14ac:dyDescent="0.2">
      <c r="A9555" t="s">
        <v>59</v>
      </c>
      <c r="B9555" t="s">
        <v>2610</v>
      </c>
      <c r="C9555" t="s">
        <v>1123</v>
      </c>
      <c r="D9555">
        <v>0.75</v>
      </c>
      <c r="E9555" t="s">
        <v>1588</v>
      </c>
      <c r="F9555" t="s">
        <v>1589</v>
      </c>
    </row>
    <row r="9556" spans="1:6" x14ac:dyDescent="0.2">
      <c r="A9556" t="s">
        <v>110</v>
      </c>
      <c r="B9556" t="s">
        <v>1572</v>
      </c>
      <c r="C9556" t="s">
        <v>1573</v>
      </c>
      <c r="D9556" t="s">
        <v>1574</v>
      </c>
    </row>
    <row r="9557" spans="1:6" x14ac:dyDescent="0.2">
      <c r="A9557" t="s">
        <v>1575</v>
      </c>
      <c r="B9557" t="s">
        <v>1576</v>
      </c>
      <c r="C9557" t="s">
        <v>1577</v>
      </c>
      <c r="D9557" t="s">
        <v>1578</v>
      </c>
    </row>
    <row r="9558" spans="1:6" x14ac:dyDescent="0.2">
      <c r="A9558" t="s">
        <v>882</v>
      </c>
      <c r="B9558" t="s">
        <v>1579</v>
      </c>
      <c r="C9558" t="s">
        <v>1580</v>
      </c>
    </row>
    <row r="9559" spans="1:6" x14ac:dyDescent="0.2">
      <c r="A9559" t="s">
        <v>1595</v>
      </c>
      <c r="B9559" t="s">
        <v>1596</v>
      </c>
      <c r="C9559" t="s">
        <v>1597</v>
      </c>
    </row>
    <row r="9560" spans="1:6" x14ac:dyDescent="0.2">
      <c r="A9560" t="s">
        <v>1595</v>
      </c>
      <c r="B9560" t="s">
        <v>1598</v>
      </c>
      <c r="C9560" t="s">
        <v>1599</v>
      </c>
      <c r="D9560" t="s">
        <v>1597</v>
      </c>
    </row>
    <row r="9561" spans="1:6" x14ac:dyDescent="0.2">
      <c r="A9561" t="s">
        <v>52</v>
      </c>
      <c r="B9561">
        <v>2</v>
      </c>
      <c r="C9561" t="s">
        <v>1583</v>
      </c>
    </row>
    <row r="9562" spans="1:6" x14ac:dyDescent="0.2">
      <c r="A9562" t="s">
        <v>212</v>
      </c>
      <c r="B9562" t="s">
        <v>1571</v>
      </c>
      <c r="C9562">
        <v>2.5000000000000001E-2</v>
      </c>
      <c r="D9562" t="s">
        <v>1593</v>
      </c>
      <c r="E9562" t="s">
        <v>1594</v>
      </c>
    </row>
    <row r="9563" spans="1:6" x14ac:dyDescent="0.2">
      <c r="A9563" t="s">
        <v>1730</v>
      </c>
      <c r="B9563">
        <v>0.1</v>
      </c>
      <c r="C9563">
        <f>0.035/-0.015</f>
        <v>-2.3333333333333335</v>
      </c>
    </row>
    <row r="9564" spans="1:6" x14ac:dyDescent="0.2">
      <c r="A9564" t="s">
        <v>77</v>
      </c>
      <c r="B9564" t="s">
        <v>1893</v>
      </c>
      <c r="C9564" t="s">
        <v>2608</v>
      </c>
    </row>
    <row r="9565" spans="1:6" x14ac:dyDescent="0.2">
      <c r="A9565" t="s">
        <v>71</v>
      </c>
      <c r="B9565">
        <v>1.2</v>
      </c>
      <c r="C9565" t="s">
        <v>1583</v>
      </c>
    </row>
    <row r="9566" spans="1:6" x14ac:dyDescent="0.2">
      <c r="A9566" t="s">
        <v>71</v>
      </c>
      <c r="B9566">
        <v>0.5</v>
      </c>
      <c r="C9566">
        <v>0.05</v>
      </c>
    </row>
    <row r="9567" spans="1:6" x14ac:dyDescent="0.2">
      <c r="A9567" t="s">
        <v>52</v>
      </c>
      <c r="B9567">
        <v>0.35</v>
      </c>
      <c r="C9567" t="s">
        <v>1583</v>
      </c>
    </row>
    <row r="9568" spans="1:6" x14ac:dyDescent="0.2">
      <c r="A9568" t="s">
        <v>57</v>
      </c>
      <c r="B9568">
        <v>23.1</v>
      </c>
      <c r="C9568" t="s">
        <v>1691</v>
      </c>
    </row>
    <row r="9569" spans="1:6" x14ac:dyDescent="0.2">
      <c r="A9569" t="s">
        <v>57</v>
      </c>
      <c r="B9569">
        <v>2.5</v>
      </c>
      <c r="C9569" t="s">
        <v>1811</v>
      </c>
    </row>
    <row r="9570" spans="1:6" x14ac:dyDescent="0.2">
      <c r="A9570" t="s">
        <v>70</v>
      </c>
      <c r="B9570">
        <v>22.4</v>
      </c>
      <c r="C9570" t="s">
        <v>1601</v>
      </c>
    </row>
    <row r="9571" spans="1:6" x14ac:dyDescent="0.2">
      <c r="A9571" t="s">
        <v>176</v>
      </c>
      <c r="B9571">
        <v>22.6</v>
      </c>
      <c r="C9571" t="s">
        <v>1681</v>
      </c>
    </row>
    <row r="9572" spans="1:6" x14ac:dyDescent="0.2">
      <c r="A9572" t="s">
        <v>156</v>
      </c>
      <c r="B9572" t="s">
        <v>1571</v>
      </c>
      <c r="C9572">
        <v>7.0000000000000001E-3</v>
      </c>
    </row>
    <row r="9573" spans="1:6" x14ac:dyDescent="0.2">
      <c r="A9573" t="s">
        <v>118</v>
      </c>
      <c r="B9573" t="s">
        <v>1571</v>
      </c>
      <c r="C9573">
        <v>0.08</v>
      </c>
      <c r="D9573" t="s">
        <v>2609</v>
      </c>
      <c r="E9573">
        <v>3</v>
      </c>
    </row>
    <row r="9574" spans="1:6" x14ac:dyDescent="0.2">
      <c r="A9574" t="s">
        <v>118</v>
      </c>
      <c r="B9574" t="s">
        <v>1571</v>
      </c>
      <c r="C9574">
        <v>1</v>
      </c>
      <c r="D9574" t="s">
        <v>1620</v>
      </c>
      <c r="E9574" t="s">
        <v>1610</v>
      </c>
      <c r="F9574">
        <v>3</v>
      </c>
    </row>
    <row r="9575" spans="1:6" x14ac:dyDescent="0.2">
      <c r="A9575" t="s">
        <v>59</v>
      </c>
      <c r="B9575" t="s">
        <v>2610</v>
      </c>
      <c r="C9575" t="s">
        <v>1123</v>
      </c>
      <c r="D9575">
        <v>0.75</v>
      </c>
      <c r="E9575" t="s">
        <v>1588</v>
      </c>
      <c r="F9575" t="s">
        <v>1589</v>
      </c>
    </row>
    <row r="9576" spans="1:6" x14ac:dyDescent="0.2">
      <c r="A9576" t="s">
        <v>110</v>
      </c>
    </row>
    <row r="9577" spans="1:6" x14ac:dyDescent="0.2">
      <c r="A9577" t="s">
        <v>110</v>
      </c>
    </row>
    <row r="9578" spans="1:6" x14ac:dyDescent="0.2">
      <c r="A9578" t="s">
        <v>110</v>
      </c>
      <c r="B9578" t="s">
        <v>1572</v>
      </c>
      <c r="C9578" t="s">
        <v>1573</v>
      </c>
      <c r="D9578" t="s">
        <v>1574</v>
      </c>
    </row>
    <row r="9579" spans="1:6" x14ac:dyDescent="0.2">
      <c r="A9579" t="s">
        <v>1575</v>
      </c>
      <c r="B9579" t="s">
        <v>1576</v>
      </c>
      <c r="C9579" t="s">
        <v>1577</v>
      </c>
      <c r="D9579" t="s">
        <v>1578</v>
      </c>
    </row>
    <row r="9580" spans="1:6" x14ac:dyDescent="0.2">
      <c r="A9580" t="s">
        <v>882</v>
      </c>
      <c r="B9580" t="s">
        <v>1579</v>
      </c>
      <c r="C9580" t="s">
        <v>1580</v>
      </c>
    </row>
    <row r="9581" spans="1:6" x14ac:dyDescent="0.2">
      <c r="A9581" t="s">
        <v>1581</v>
      </c>
      <c r="B9581" t="s">
        <v>1576</v>
      </c>
      <c r="C9581" t="s">
        <v>1577</v>
      </c>
      <c r="D9581" t="s">
        <v>1582</v>
      </c>
    </row>
    <row r="9582" spans="1:6" x14ac:dyDescent="0.2">
      <c r="A9582" t="s">
        <v>487</v>
      </c>
      <c r="B9582" t="s">
        <v>1576</v>
      </c>
      <c r="C9582" t="s">
        <v>1577</v>
      </c>
      <c r="D9582" s="8">
        <v>37415</v>
      </c>
    </row>
    <row r="9583" spans="1:6" x14ac:dyDescent="0.2">
      <c r="A9583" t="s">
        <v>1595</v>
      </c>
      <c r="B9583" t="s">
        <v>1596</v>
      </c>
      <c r="C9583" t="s">
        <v>1597</v>
      </c>
    </row>
    <row r="9584" spans="1:6" x14ac:dyDescent="0.2">
      <c r="A9584" t="s">
        <v>1595</v>
      </c>
      <c r="B9584" t="s">
        <v>1598</v>
      </c>
      <c r="C9584" t="s">
        <v>1599</v>
      </c>
      <c r="D9584" t="s">
        <v>1597</v>
      </c>
    </row>
    <row r="9585" spans="1:6" x14ac:dyDescent="0.2">
      <c r="A9585" t="s">
        <v>52</v>
      </c>
      <c r="B9585">
        <v>2</v>
      </c>
      <c r="C9585" t="s">
        <v>1583</v>
      </c>
    </row>
    <row r="9586" spans="1:6" x14ac:dyDescent="0.2">
      <c r="A9586" t="s">
        <v>212</v>
      </c>
      <c r="B9586" t="s">
        <v>1571</v>
      </c>
      <c r="C9586">
        <v>2.5000000000000001E-2</v>
      </c>
      <c r="D9586" t="s">
        <v>1593</v>
      </c>
      <c r="E9586" t="s">
        <v>1594</v>
      </c>
    </row>
    <row r="9587" spans="1:6" x14ac:dyDescent="0.2">
      <c r="A9587" t="s">
        <v>1730</v>
      </c>
      <c r="B9587">
        <v>0.1</v>
      </c>
      <c r="C9587">
        <f>0.035/-0.015</f>
        <v>-2.3333333333333335</v>
      </c>
    </row>
    <row r="9588" spans="1:6" x14ac:dyDescent="0.2">
      <c r="A9588" t="s">
        <v>77</v>
      </c>
      <c r="B9588" t="s">
        <v>1893</v>
      </c>
      <c r="C9588" t="s">
        <v>2608</v>
      </c>
    </row>
    <row r="9589" spans="1:6" x14ac:dyDescent="0.2">
      <c r="A9589" t="s">
        <v>71</v>
      </c>
      <c r="B9589">
        <v>1.2</v>
      </c>
      <c r="C9589" t="s">
        <v>1583</v>
      </c>
    </row>
    <row r="9590" spans="1:6" x14ac:dyDescent="0.2">
      <c r="A9590" t="s">
        <v>71</v>
      </c>
      <c r="B9590">
        <v>0.5</v>
      </c>
      <c r="C9590">
        <v>0.05</v>
      </c>
    </row>
    <row r="9591" spans="1:6" x14ac:dyDescent="0.2">
      <c r="A9591" t="s">
        <v>52</v>
      </c>
      <c r="B9591">
        <v>0.35</v>
      </c>
      <c r="C9591" t="s">
        <v>1583</v>
      </c>
    </row>
    <row r="9592" spans="1:6" x14ac:dyDescent="0.2">
      <c r="A9592" t="s">
        <v>57</v>
      </c>
      <c r="B9592">
        <v>23.1</v>
      </c>
      <c r="C9592" t="s">
        <v>1691</v>
      </c>
    </row>
    <row r="9593" spans="1:6" x14ac:dyDescent="0.2">
      <c r="A9593" t="s">
        <v>57</v>
      </c>
      <c r="B9593">
        <v>2.5</v>
      </c>
      <c r="C9593" t="s">
        <v>1811</v>
      </c>
    </row>
    <row r="9594" spans="1:6" x14ac:dyDescent="0.2">
      <c r="A9594" t="s">
        <v>70</v>
      </c>
      <c r="B9594">
        <v>22.4</v>
      </c>
      <c r="C9594" t="s">
        <v>1601</v>
      </c>
    </row>
    <row r="9595" spans="1:6" x14ac:dyDescent="0.2">
      <c r="A9595" t="s">
        <v>176</v>
      </c>
      <c r="B9595">
        <v>22.6</v>
      </c>
      <c r="C9595" t="s">
        <v>1681</v>
      </c>
    </row>
    <row r="9596" spans="1:6" x14ac:dyDescent="0.2">
      <c r="A9596" t="s">
        <v>156</v>
      </c>
      <c r="B9596" t="s">
        <v>1571</v>
      </c>
      <c r="C9596">
        <v>7.0000000000000001E-3</v>
      </c>
    </row>
    <row r="9597" spans="1:6" x14ac:dyDescent="0.2">
      <c r="A9597" t="s">
        <v>118</v>
      </c>
      <c r="B9597" t="s">
        <v>1571</v>
      </c>
      <c r="C9597">
        <v>0.08</v>
      </c>
      <c r="D9597" t="s">
        <v>2609</v>
      </c>
      <c r="E9597">
        <v>3</v>
      </c>
    </row>
    <row r="9598" spans="1:6" x14ac:dyDescent="0.2">
      <c r="A9598" t="s">
        <v>118</v>
      </c>
      <c r="B9598" t="s">
        <v>1571</v>
      </c>
      <c r="C9598">
        <v>1</v>
      </c>
      <c r="D9598" t="s">
        <v>1620</v>
      </c>
      <c r="E9598" t="s">
        <v>1610</v>
      </c>
      <c r="F9598">
        <v>5</v>
      </c>
    </row>
    <row r="9599" spans="1:6" x14ac:dyDescent="0.2">
      <c r="A9599" t="s">
        <v>59</v>
      </c>
      <c r="B9599" t="s">
        <v>2610</v>
      </c>
      <c r="C9599" t="s">
        <v>1123</v>
      </c>
      <c r="D9599">
        <v>0.75</v>
      </c>
      <c r="E9599" t="s">
        <v>1588</v>
      </c>
      <c r="F9599" t="s">
        <v>1589</v>
      </c>
    </row>
    <row r="9600" spans="1:6" x14ac:dyDescent="0.2">
      <c r="A9600" t="s">
        <v>110</v>
      </c>
      <c r="B9600" t="s">
        <v>1572</v>
      </c>
      <c r="C9600" t="s">
        <v>1573</v>
      </c>
      <c r="D9600" t="s">
        <v>1574</v>
      </c>
    </row>
    <row r="9601" spans="1:5" x14ac:dyDescent="0.2">
      <c r="A9601" t="s">
        <v>1575</v>
      </c>
      <c r="B9601" t="s">
        <v>1576</v>
      </c>
      <c r="C9601" t="s">
        <v>1577</v>
      </c>
      <c r="D9601" t="s">
        <v>1578</v>
      </c>
    </row>
    <row r="9602" spans="1:5" x14ac:dyDescent="0.2">
      <c r="A9602" t="s">
        <v>882</v>
      </c>
      <c r="B9602" t="s">
        <v>1579</v>
      </c>
      <c r="C9602" t="s">
        <v>1580</v>
      </c>
    </row>
    <row r="9603" spans="1:5" x14ac:dyDescent="0.2">
      <c r="A9603" t="s">
        <v>1581</v>
      </c>
      <c r="B9603" t="s">
        <v>1576</v>
      </c>
      <c r="C9603" t="s">
        <v>1577</v>
      </c>
      <c r="D9603" t="s">
        <v>1582</v>
      </c>
    </row>
    <row r="9604" spans="1:5" x14ac:dyDescent="0.2">
      <c r="A9604" t="s">
        <v>487</v>
      </c>
      <c r="B9604" t="s">
        <v>1576</v>
      </c>
      <c r="C9604" t="s">
        <v>1577</v>
      </c>
      <c r="D9604" s="8">
        <v>37415</v>
      </c>
    </row>
    <row r="9605" spans="1:5" x14ac:dyDescent="0.2">
      <c r="A9605" t="s">
        <v>1595</v>
      </c>
      <c r="B9605" t="s">
        <v>1596</v>
      </c>
      <c r="C9605" t="s">
        <v>1597</v>
      </c>
    </row>
    <row r="9606" spans="1:5" x14ac:dyDescent="0.2">
      <c r="A9606" t="s">
        <v>1595</v>
      </c>
      <c r="B9606" t="s">
        <v>1598</v>
      </c>
      <c r="C9606" t="s">
        <v>1599</v>
      </c>
      <c r="D9606" t="s">
        <v>1597</v>
      </c>
    </row>
    <row r="9607" spans="1:5" x14ac:dyDescent="0.2">
      <c r="A9607" t="s">
        <v>52</v>
      </c>
      <c r="B9607">
        <v>2</v>
      </c>
      <c r="C9607" t="s">
        <v>1583</v>
      </c>
    </row>
    <row r="9608" spans="1:5" x14ac:dyDescent="0.2">
      <c r="A9608" t="s">
        <v>212</v>
      </c>
      <c r="B9608" t="s">
        <v>1571</v>
      </c>
      <c r="C9608">
        <v>2.5000000000000001E-2</v>
      </c>
      <c r="D9608" t="s">
        <v>1593</v>
      </c>
      <c r="E9608" t="s">
        <v>1594</v>
      </c>
    </row>
    <row r="9609" spans="1:5" x14ac:dyDescent="0.2">
      <c r="A9609" t="s">
        <v>1730</v>
      </c>
      <c r="B9609">
        <v>0.1</v>
      </c>
      <c r="C9609">
        <f>0.035/-0.015</f>
        <v>-2.3333333333333335</v>
      </c>
    </row>
    <row r="9610" spans="1:5" x14ac:dyDescent="0.2">
      <c r="A9610" t="s">
        <v>77</v>
      </c>
      <c r="B9610" t="s">
        <v>1893</v>
      </c>
      <c r="C9610" t="s">
        <v>2608</v>
      </c>
    </row>
    <row r="9611" spans="1:5" x14ac:dyDescent="0.2">
      <c r="A9611" t="s">
        <v>71</v>
      </c>
      <c r="B9611">
        <v>1.2</v>
      </c>
      <c r="C9611" t="s">
        <v>1583</v>
      </c>
    </row>
    <row r="9612" spans="1:5" x14ac:dyDescent="0.2">
      <c r="A9612" t="s">
        <v>71</v>
      </c>
      <c r="B9612">
        <v>0.5</v>
      </c>
      <c r="C9612">
        <v>0.05</v>
      </c>
    </row>
    <row r="9613" spans="1:5" x14ac:dyDescent="0.2">
      <c r="A9613" t="s">
        <v>176</v>
      </c>
      <c r="B9613">
        <v>22.6</v>
      </c>
      <c r="C9613" t="s">
        <v>1681</v>
      </c>
    </row>
    <row r="9614" spans="1:5" x14ac:dyDescent="0.2">
      <c r="A9614" t="s">
        <v>52</v>
      </c>
      <c r="B9614">
        <v>0.35</v>
      </c>
      <c r="C9614" t="s">
        <v>1583</v>
      </c>
    </row>
    <row r="9615" spans="1:5" x14ac:dyDescent="0.2">
      <c r="A9615" t="s">
        <v>57</v>
      </c>
      <c r="B9615">
        <v>23.1</v>
      </c>
      <c r="C9615" t="s">
        <v>1691</v>
      </c>
    </row>
    <row r="9616" spans="1:5" x14ac:dyDescent="0.2">
      <c r="A9616" t="s">
        <v>57</v>
      </c>
      <c r="B9616">
        <v>2.5</v>
      </c>
      <c r="C9616" t="s">
        <v>1811</v>
      </c>
    </row>
    <row r="9617" spans="1:6" x14ac:dyDescent="0.2">
      <c r="A9617" t="s">
        <v>70</v>
      </c>
      <c r="B9617">
        <v>22.4</v>
      </c>
      <c r="C9617" t="s">
        <v>1601</v>
      </c>
    </row>
    <row r="9618" spans="1:6" x14ac:dyDescent="0.2">
      <c r="A9618" t="s">
        <v>118</v>
      </c>
      <c r="B9618" t="s">
        <v>1571</v>
      </c>
      <c r="C9618">
        <v>0.08</v>
      </c>
      <c r="D9618" t="s">
        <v>1620</v>
      </c>
      <c r="E9618" t="s">
        <v>1610</v>
      </c>
      <c r="F9618">
        <v>3</v>
      </c>
    </row>
    <row r="9619" spans="1:6" x14ac:dyDescent="0.2">
      <c r="A9619" t="s">
        <v>118</v>
      </c>
      <c r="B9619" t="s">
        <v>1571</v>
      </c>
      <c r="C9619">
        <v>1</v>
      </c>
      <c r="D9619" t="s">
        <v>1620</v>
      </c>
      <c r="E9619" t="s">
        <v>1610</v>
      </c>
      <c r="F9619">
        <v>5</v>
      </c>
    </row>
    <row r="9620" spans="1:6" x14ac:dyDescent="0.2">
      <c r="A9620" t="s">
        <v>156</v>
      </c>
      <c r="B9620" t="s">
        <v>1571</v>
      </c>
      <c r="C9620">
        <v>7.0000000000000001E-3</v>
      </c>
    </row>
    <row r="9621" spans="1:6" x14ac:dyDescent="0.2">
      <c r="A9621" t="s">
        <v>59</v>
      </c>
      <c r="B9621" t="s">
        <v>2610</v>
      </c>
      <c r="C9621" t="s">
        <v>1123</v>
      </c>
      <c r="D9621">
        <v>0.75</v>
      </c>
      <c r="E9621" t="s">
        <v>1588</v>
      </c>
      <c r="F9621" t="s">
        <v>1589</v>
      </c>
    </row>
    <row r="9622" spans="1:6" x14ac:dyDescent="0.2">
      <c r="A9622" t="s">
        <v>110</v>
      </c>
      <c r="B9622" t="s">
        <v>1572</v>
      </c>
      <c r="C9622" t="s">
        <v>1573</v>
      </c>
      <c r="D9622" t="s">
        <v>1574</v>
      </c>
    </row>
    <row r="9623" spans="1:6" x14ac:dyDescent="0.2">
      <c r="A9623" t="s">
        <v>1575</v>
      </c>
      <c r="B9623" t="s">
        <v>1576</v>
      </c>
      <c r="C9623" t="s">
        <v>1577</v>
      </c>
      <c r="D9623" t="s">
        <v>1578</v>
      </c>
    </row>
    <row r="9624" spans="1:6" x14ac:dyDescent="0.2">
      <c r="A9624" t="s">
        <v>882</v>
      </c>
      <c r="B9624" t="s">
        <v>1579</v>
      </c>
      <c r="C9624" t="s">
        <v>1580</v>
      </c>
    </row>
    <row r="9625" spans="1:6" x14ac:dyDescent="0.2">
      <c r="A9625" t="s">
        <v>1581</v>
      </c>
      <c r="B9625" t="s">
        <v>1576</v>
      </c>
      <c r="C9625" t="s">
        <v>1577</v>
      </c>
      <c r="D9625" t="s">
        <v>1582</v>
      </c>
    </row>
    <row r="9626" spans="1:6" x14ac:dyDescent="0.2">
      <c r="A9626" t="s">
        <v>487</v>
      </c>
      <c r="B9626" t="s">
        <v>1576</v>
      </c>
      <c r="C9626" t="s">
        <v>1577</v>
      </c>
      <c r="D9626" s="8">
        <v>37415</v>
      </c>
    </row>
    <row r="9627" spans="1:6" x14ac:dyDescent="0.2">
      <c r="A9627" t="s">
        <v>1595</v>
      </c>
      <c r="B9627" t="s">
        <v>1596</v>
      </c>
      <c r="C9627" t="s">
        <v>1597</v>
      </c>
    </row>
    <row r="9628" spans="1:6" x14ac:dyDescent="0.2">
      <c r="A9628" t="s">
        <v>1595</v>
      </c>
      <c r="B9628" t="s">
        <v>1598</v>
      </c>
      <c r="C9628" t="s">
        <v>1599</v>
      </c>
      <c r="D9628" t="s">
        <v>1597</v>
      </c>
    </row>
    <row r="9629" spans="1:6" x14ac:dyDescent="0.2">
      <c r="A9629" t="s">
        <v>114</v>
      </c>
      <c r="B9629">
        <v>2</v>
      </c>
      <c r="C9629" t="s">
        <v>1583</v>
      </c>
    </row>
    <row r="9630" spans="1:6" x14ac:dyDescent="0.2">
      <c r="A9630" t="s">
        <v>212</v>
      </c>
      <c r="B9630" t="s">
        <v>1571</v>
      </c>
      <c r="C9630">
        <v>2.5000000000000001E-2</v>
      </c>
      <c r="D9630" t="s">
        <v>1593</v>
      </c>
      <c r="E9630" t="s">
        <v>1594</v>
      </c>
    </row>
    <row r="9631" spans="1:6" x14ac:dyDescent="0.2">
      <c r="A9631" t="s">
        <v>1730</v>
      </c>
      <c r="B9631">
        <v>0.1</v>
      </c>
      <c r="C9631">
        <f>0.035/-0.015</f>
        <v>-2.3333333333333335</v>
      </c>
    </row>
    <row r="9632" spans="1:6" x14ac:dyDescent="0.2">
      <c r="A9632" t="s">
        <v>77</v>
      </c>
      <c r="B9632" t="s">
        <v>1893</v>
      </c>
      <c r="C9632" t="s">
        <v>2608</v>
      </c>
    </row>
    <row r="9633" spans="1:6" x14ac:dyDescent="0.2">
      <c r="A9633" t="s">
        <v>71</v>
      </c>
      <c r="B9633">
        <v>1.2</v>
      </c>
      <c r="C9633" t="s">
        <v>1583</v>
      </c>
    </row>
    <row r="9634" spans="1:6" x14ac:dyDescent="0.2">
      <c r="A9634" t="s">
        <v>52</v>
      </c>
      <c r="B9634">
        <v>0.35</v>
      </c>
      <c r="C9634" t="s">
        <v>1583</v>
      </c>
    </row>
    <row r="9635" spans="1:6" x14ac:dyDescent="0.2">
      <c r="A9635" t="s">
        <v>57</v>
      </c>
      <c r="B9635">
        <v>23.2</v>
      </c>
      <c r="C9635" t="s">
        <v>1691</v>
      </c>
    </row>
    <row r="9636" spans="1:6" x14ac:dyDescent="0.2">
      <c r="A9636" t="s">
        <v>71</v>
      </c>
      <c r="B9636">
        <v>0.5</v>
      </c>
      <c r="C9636">
        <v>0.05</v>
      </c>
    </row>
    <row r="9637" spans="1:6" x14ac:dyDescent="0.2">
      <c r="A9637" t="s">
        <v>57</v>
      </c>
      <c r="B9637">
        <v>2.5</v>
      </c>
      <c r="C9637" t="s">
        <v>1583</v>
      </c>
    </row>
    <row r="9638" spans="1:6" x14ac:dyDescent="0.2">
      <c r="A9638" t="s">
        <v>176</v>
      </c>
      <c r="B9638">
        <v>22.7</v>
      </c>
      <c r="C9638" t="s">
        <v>1681</v>
      </c>
    </row>
    <row r="9639" spans="1:6" x14ac:dyDescent="0.2">
      <c r="A9639" t="s">
        <v>70</v>
      </c>
      <c r="B9639">
        <v>22.5</v>
      </c>
      <c r="C9639" t="s">
        <v>1601</v>
      </c>
    </row>
    <row r="9640" spans="1:6" x14ac:dyDescent="0.2">
      <c r="A9640" t="s">
        <v>118</v>
      </c>
      <c r="B9640" t="s">
        <v>1571</v>
      </c>
      <c r="C9640">
        <v>0.08</v>
      </c>
      <c r="D9640" t="s">
        <v>1620</v>
      </c>
      <c r="E9640" t="s">
        <v>1610</v>
      </c>
      <c r="F9640">
        <v>3</v>
      </c>
    </row>
    <row r="9641" spans="1:6" x14ac:dyDescent="0.2">
      <c r="A9641" t="s">
        <v>118</v>
      </c>
      <c r="B9641" t="s">
        <v>1571</v>
      </c>
      <c r="C9641">
        <v>1</v>
      </c>
      <c r="D9641" t="s">
        <v>1620</v>
      </c>
      <c r="E9641" t="s">
        <v>1610</v>
      </c>
      <c r="F9641">
        <v>3</v>
      </c>
    </row>
    <row r="9642" spans="1:6" x14ac:dyDescent="0.2">
      <c r="A9642" t="s">
        <v>156</v>
      </c>
      <c r="B9642" t="s">
        <v>1571</v>
      </c>
      <c r="C9642">
        <v>7.0000000000000001E-3</v>
      </c>
    </row>
    <row r="9643" spans="1:6" x14ac:dyDescent="0.2">
      <c r="A9643" t="s">
        <v>59</v>
      </c>
      <c r="B9643" t="s">
        <v>2610</v>
      </c>
      <c r="C9643" t="s">
        <v>1123</v>
      </c>
      <c r="D9643">
        <v>0.75</v>
      </c>
      <c r="E9643" t="s">
        <v>1588</v>
      </c>
      <c r="F9643" t="s">
        <v>1589</v>
      </c>
    </row>
    <row r="9644" spans="1:6" x14ac:dyDescent="0.2">
      <c r="A9644" t="s">
        <v>110</v>
      </c>
      <c r="B9644" t="s">
        <v>1572</v>
      </c>
      <c r="C9644" t="s">
        <v>1573</v>
      </c>
      <c r="D9644" t="s">
        <v>1574</v>
      </c>
    </row>
    <row r="9645" spans="1:6" x14ac:dyDescent="0.2">
      <c r="A9645" t="s">
        <v>110</v>
      </c>
    </row>
    <row r="9646" spans="1:6" x14ac:dyDescent="0.2">
      <c r="A9646" t="s">
        <v>1575</v>
      </c>
      <c r="B9646" t="s">
        <v>1576</v>
      </c>
      <c r="C9646" t="s">
        <v>1577</v>
      </c>
      <c r="D9646" t="s">
        <v>1578</v>
      </c>
    </row>
    <row r="9647" spans="1:6" x14ac:dyDescent="0.2">
      <c r="A9647" t="s">
        <v>882</v>
      </c>
      <c r="B9647" t="s">
        <v>1579</v>
      </c>
      <c r="C9647" t="s">
        <v>1580</v>
      </c>
    </row>
    <row r="9648" spans="1:6" x14ac:dyDescent="0.2">
      <c r="A9648" t="s">
        <v>487</v>
      </c>
      <c r="B9648" t="s">
        <v>1576</v>
      </c>
      <c r="C9648" t="s">
        <v>1577</v>
      </c>
      <c r="D9648" s="8">
        <v>37415</v>
      </c>
    </row>
    <row r="9649" spans="1:6" x14ac:dyDescent="0.2">
      <c r="A9649" t="s">
        <v>114</v>
      </c>
      <c r="B9649">
        <v>2</v>
      </c>
      <c r="C9649" t="s">
        <v>1583</v>
      </c>
    </row>
    <row r="9650" spans="1:6" x14ac:dyDescent="0.2">
      <c r="A9650" t="s">
        <v>212</v>
      </c>
      <c r="B9650" t="s">
        <v>1571</v>
      </c>
      <c r="C9650">
        <v>2.5000000000000001E-2</v>
      </c>
      <c r="D9650" t="s">
        <v>1593</v>
      </c>
      <c r="E9650" t="s">
        <v>1594</v>
      </c>
    </row>
    <row r="9651" spans="1:6" x14ac:dyDescent="0.2">
      <c r="A9651" t="s">
        <v>1730</v>
      </c>
      <c r="B9651">
        <v>0.1</v>
      </c>
      <c r="C9651">
        <f>0.035/-0.015</f>
        <v>-2.3333333333333335</v>
      </c>
    </row>
    <row r="9652" spans="1:6" x14ac:dyDescent="0.2">
      <c r="A9652" t="s">
        <v>77</v>
      </c>
      <c r="B9652" t="s">
        <v>1893</v>
      </c>
      <c r="C9652" t="s">
        <v>2608</v>
      </c>
    </row>
    <row r="9653" spans="1:6" x14ac:dyDescent="0.2">
      <c r="A9653" t="s">
        <v>71</v>
      </c>
      <c r="B9653">
        <v>1.2</v>
      </c>
      <c r="C9653" t="s">
        <v>1583</v>
      </c>
    </row>
    <row r="9654" spans="1:6" x14ac:dyDescent="0.2">
      <c r="A9654" t="s">
        <v>52</v>
      </c>
      <c r="B9654">
        <v>0.35</v>
      </c>
      <c r="C9654" t="s">
        <v>1583</v>
      </c>
    </row>
    <row r="9655" spans="1:6" x14ac:dyDescent="0.2">
      <c r="A9655" t="s">
        <v>57</v>
      </c>
      <c r="B9655">
        <v>23.2</v>
      </c>
      <c r="C9655" t="s">
        <v>1691</v>
      </c>
    </row>
    <row r="9656" spans="1:6" x14ac:dyDescent="0.2">
      <c r="A9656" t="s">
        <v>71</v>
      </c>
      <c r="B9656">
        <v>0.5</v>
      </c>
      <c r="C9656">
        <v>0.05</v>
      </c>
    </row>
    <row r="9657" spans="1:6" x14ac:dyDescent="0.2">
      <c r="A9657" t="s">
        <v>57</v>
      </c>
      <c r="B9657">
        <v>2.5</v>
      </c>
      <c r="C9657" t="s">
        <v>1811</v>
      </c>
    </row>
    <row r="9658" spans="1:6" x14ac:dyDescent="0.2">
      <c r="A9658" t="s">
        <v>176</v>
      </c>
      <c r="B9658">
        <v>22.7</v>
      </c>
      <c r="C9658" t="s">
        <v>1681</v>
      </c>
    </row>
    <row r="9659" spans="1:6" x14ac:dyDescent="0.2">
      <c r="A9659" t="s">
        <v>70</v>
      </c>
      <c r="B9659">
        <v>22.5</v>
      </c>
      <c r="C9659" t="s">
        <v>1601</v>
      </c>
    </row>
    <row r="9660" spans="1:6" x14ac:dyDescent="0.2">
      <c r="A9660" t="s">
        <v>118</v>
      </c>
      <c r="B9660" t="s">
        <v>1571</v>
      </c>
      <c r="C9660">
        <v>0.08</v>
      </c>
      <c r="D9660" t="s">
        <v>1620</v>
      </c>
      <c r="E9660" t="s">
        <v>1610</v>
      </c>
      <c r="F9660">
        <v>3</v>
      </c>
    </row>
    <row r="9661" spans="1:6" x14ac:dyDescent="0.2">
      <c r="A9661" t="s">
        <v>118</v>
      </c>
      <c r="B9661" t="s">
        <v>1571</v>
      </c>
      <c r="C9661">
        <v>1</v>
      </c>
      <c r="D9661" t="s">
        <v>1620</v>
      </c>
      <c r="E9661" t="s">
        <v>1610</v>
      </c>
      <c r="F9661">
        <v>5</v>
      </c>
    </row>
    <row r="9662" spans="1:6" x14ac:dyDescent="0.2">
      <c r="A9662" t="s">
        <v>156</v>
      </c>
      <c r="B9662" t="s">
        <v>1571</v>
      </c>
      <c r="C9662">
        <v>7.0000000000000001E-3</v>
      </c>
    </row>
    <row r="9663" spans="1:6" x14ac:dyDescent="0.2">
      <c r="A9663" t="s">
        <v>59</v>
      </c>
      <c r="B9663" t="s">
        <v>2610</v>
      </c>
      <c r="C9663" t="s">
        <v>1123</v>
      </c>
      <c r="D9663">
        <v>0.75</v>
      </c>
      <c r="E9663" t="s">
        <v>1588</v>
      </c>
      <c r="F9663" t="s">
        <v>1589</v>
      </c>
    </row>
    <row r="9664" spans="1:6" x14ac:dyDescent="0.2">
      <c r="A9664" t="s">
        <v>110</v>
      </c>
      <c r="B9664" t="s">
        <v>1572</v>
      </c>
      <c r="C9664" t="s">
        <v>1573</v>
      </c>
      <c r="D9664" t="s">
        <v>1574</v>
      </c>
    </row>
    <row r="9665" spans="1:6" x14ac:dyDescent="0.2">
      <c r="A9665" t="s">
        <v>1575</v>
      </c>
      <c r="B9665" t="s">
        <v>1576</v>
      </c>
      <c r="C9665" t="s">
        <v>1577</v>
      </c>
      <c r="D9665" t="s">
        <v>1578</v>
      </c>
    </row>
    <row r="9666" spans="1:6" x14ac:dyDescent="0.2">
      <c r="A9666" t="s">
        <v>882</v>
      </c>
      <c r="B9666" t="s">
        <v>1579</v>
      </c>
      <c r="C9666" t="s">
        <v>1580</v>
      </c>
    </row>
    <row r="9667" spans="1:6" x14ac:dyDescent="0.2">
      <c r="A9667" t="s">
        <v>1595</v>
      </c>
      <c r="B9667" t="s">
        <v>1596</v>
      </c>
      <c r="C9667" t="s">
        <v>1597</v>
      </c>
    </row>
    <row r="9668" spans="1:6" x14ac:dyDescent="0.2">
      <c r="A9668" t="s">
        <v>1595</v>
      </c>
      <c r="B9668" t="s">
        <v>1598</v>
      </c>
      <c r="C9668" t="s">
        <v>1599</v>
      </c>
      <c r="D9668" t="s">
        <v>1597</v>
      </c>
    </row>
    <row r="9669" spans="1:6" x14ac:dyDescent="0.2">
      <c r="A9669" t="s">
        <v>52</v>
      </c>
      <c r="B9669">
        <v>2</v>
      </c>
      <c r="C9669" t="s">
        <v>1583</v>
      </c>
    </row>
    <row r="9670" spans="1:6" x14ac:dyDescent="0.2">
      <c r="A9670" t="s">
        <v>212</v>
      </c>
      <c r="B9670" t="s">
        <v>1571</v>
      </c>
      <c r="C9670">
        <v>2.5000000000000001E-2</v>
      </c>
      <c r="D9670" t="s">
        <v>1593</v>
      </c>
      <c r="E9670" t="s">
        <v>1594</v>
      </c>
    </row>
    <row r="9671" spans="1:6" x14ac:dyDescent="0.2">
      <c r="A9671" t="s">
        <v>1730</v>
      </c>
      <c r="B9671">
        <v>0.1</v>
      </c>
      <c r="C9671">
        <f>0.035/-0.015</f>
        <v>-2.3333333333333335</v>
      </c>
    </row>
    <row r="9672" spans="1:6" x14ac:dyDescent="0.2">
      <c r="A9672" t="s">
        <v>77</v>
      </c>
      <c r="B9672" t="s">
        <v>1893</v>
      </c>
      <c r="C9672" t="s">
        <v>2608</v>
      </c>
    </row>
    <row r="9673" spans="1:6" x14ac:dyDescent="0.2">
      <c r="A9673" t="s">
        <v>71</v>
      </c>
      <c r="B9673">
        <v>1.2</v>
      </c>
      <c r="C9673" t="s">
        <v>1583</v>
      </c>
    </row>
    <row r="9674" spans="1:6" x14ac:dyDescent="0.2">
      <c r="A9674" t="s">
        <v>71</v>
      </c>
      <c r="B9674">
        <v>0.5</v>
      </c>
      <c r="C9674">
        <v>0.05</v>
      </c>
    </row>
    <row r="9675" spans="1:6" x14ac:dyDescent="0.2">
      <c r="A9675" t="s">
        <v>176</v>
      </c>
      <c r="B9675">
        <v>22.7</v>
      </c>
      <c r="C9675" t="s">
        <v>1681</v>
      </c>
    </row>
    <row r="9676" spans="1:6" x14ac:dyDescent="0.2">
      <c r="A9676" t="s">
        <v>52</v>
      </c>
      <c r="B9676">
        <v>0.35</v>
      </c>
      <c r="C9676" t="s">
        <v>1583</v>
      </c>
    </row>
    <row r="9677" spans="1:6" x14ac:dyDescent="0.2">
      <c r="A9677" t="s">
        <v>57</v>
      </c>
      <c r="B9677">
        <v>23.2</v>
      </c>
      <c r="C9677" t="s">
        <v>1691</v>
      </c>
    </row>
    <row r="9678" spans="1:6" x14ac:dyDescent="0.2">
      <c r="A9678" t="s">
        <v>57</v>
      </c>
      <c r="B9678">
        <v>2.5</v>
      </c>
      <c r="C9678" t="s">
        <v>1811</v>
      </c>
    </row>
    <row r="9679" spans="1:6" x14ac:dyDescent="0.2">
      <c r="A9679" t="s">
        <v>70</v>
      </c>
      <c r="B9679">
        <v>22.5</v>
      </c>
      <c r="C9679" t="s">
        <v>1601</v>
      </c>
    </row>
    <row r="9680" spans="1:6" x14ac:dyDescent="0.2">
      <c r="A9680" t="s">
        <v>118</v>
      </c>
      <c r="B9680" t="s">
        <v>1571</v>
      </c>
      <c r="C9680">
        <v>0.08</v>
      </c>
      <c r="D9680" t="s">
        <v>1620</v>
      </c>
      <c r="E9680" t="s">
        <v>1610</v>
      </c>
      <c r="F9680">
        <v>3</v>
      </c>
    </row>
    <row r="9681" spans="1:6" x14ac:dyDescent="0.2">
      <c r="A9681" t="s">
        <v>118</v>
      </c>
      <c r="B9681" t="s">
        <v>1571</v>
      </c>
      <c r="C9681">
        <v>1</v>
      </c>
      <c r="D9681" t="s">
        <v>1620</v>
      </c>
      <c r="E9681" t="s">
        <v>1610</v>
      </c>
      <c r="F9681">
        <v>5</v>
      </c>
    </row>
    <row r="9682" spans="1:6" x14ac:dyDescent="0.2">
      <c r="A9682" t="s">
        <v>156</v>
      </c>
      <c r="B9682" t="s">
        <v>1571</v>
      </c>
      <c r="C9682">
        <v>7.0000000000000001E-3</v>
      </c>
    </row>
    <row r="9683" spans="1:6" x14ac:dyDescent="0.2">
      <c r="A9683" t="s">
        <v>59</v>
      </c>
      <c r="B9683" t="s">
        <v>2610</v>
      </c>
      <c r="C9683" t="s">
        <v>1123</v>
      </c>
      <c r="D9683">
        <v>0.75</v>
      </c>
      <c r="E9683" t="s">
        <v>1588</v>
      </c>
      <c r="F9683" t="s">
        <v>1589</v>
      </c>
    </row>
    <row r="9684" spans="1:6" x14ac:dyDescent="0.2">
      <c r="A9684" t="s">
        <v>110</v>
      </c>
      <c r="B9684" t="s">
        <v>1572</v>
      </c>
      <c r="C9684" t="s">
        <v>1573</v>
      </c>
      <c r="D9684" t="s">
        <v>1574</v>
      </c>
    </row>
    <row r="9685" spans="1:6" x14ac:dyDescent="0.2">
      <c r="A9685" t="s">
        <v>1575</v>
      </c>
      <c r="B9685" t="s">
        <v>1576</v>
      </c>
      <c r="C9685" t="s">
        <v>1577</v>
      </c>
      <c r="D9685" t="s">
        <v>1578</v>
      </c>
    </row>
    <row r="9686" spans="1:6" x14ac:dyDescent="0.2">
      <c r="A9686" t="s">
        <v>882</v>
      </c>
      <c r="B9686" t="s">
        <v>1579</v>
      </c>
      <c r="C9686" t="s">
        <v>1580</v>
      </c>
    </row>
    <row r="9687" spans="1:6" x14ac:dyDescent="0.2">
      <c r="A9687" t="s">
        <v>114</v>
      </c>
      <c r="B9687">
        <v>2</v>
      </c>
      <c r="C9687" t="s">
        <v>1583</v>
      </c>
    </row>
    <row r="9688" spans="1:6" x14ac:dyDescent="0.2">
      <c r="A9688" t="s">
        <v>212</v>
      </c>
      <c r="B9688" t="s">
        <v>1571</v>
      </c>
      <c r="C9688">
        <v>2.5000000000000001E-2</v>
      </c>
      <c r="D9688" t="s">
        <v>1593</v>
      </c>
      <c r="E9688" t="s">
        <v>1594</v>
      </c>
    </row>
    <row r="9689" spans="1:6" x14ac:dyDescent="0.2">
      <c r="A9689" t="s">
        <v>1730</v>
      </c>
      <c r="B9689">
        <v>0.1</v>
      </c>
      <c r="C9689">
        <f>0.035/-0.015</f>
        <v>-2.3333333333333335</v>
      </c>
    </row>
    <row r="9690" spans="1:6" x14ac:dyDescent="0.2">
      <c r="A9690" t="s">
        <v>77</v>
      </c>
      <c r="B9690" t="s">
        <v>1893</v>
      </c>
      <c r="C9690" t="s">
        <v>2608</v>
      </c>
    </row>
    <row r="9691" spans="1:6" x14ac:dyDescent="0.2">
      <c r="A9691" t="s">
        <v>52</v>
      </c>
      <c r="B9691">
        <v>0.5</v>
      </c>
      <c r="C9691">
        <v>0.05</v>
      </c>
    </row>
    <row r="9692" spans="1:6" x14ac:dyDescent="0.2">
      <c r="A9692" t="s">
        <v>71</v>
      </c>
      <c r="B9692">
        <v>1.2</v>
      </c>
      <c r="C9692" t="s">
        <v>1583</v>
      </c>
    </row>
    <row r="9693" spans="1:6" x14ac:dyDescent="0.2">
      <c r="A9693" t="s">
        <v>52</v>
      </c>
      <c r="B9693">
        <v>0.35</v>
      </c>
      <c r="C9693" t="s">
        <v>1583</v>
      </c>
    </row>
    <row r="9694" spans="1:6" x14ac:dyDescent="0.2">
      <c r="A9694" t="s">
        <v>57</v>
      </c>
      <c r="B9694">
        <v>23.3</v>
      </c>
      <c r="C9694" t="s">
        <v>1691</v>
      </c>
    </row>
    <row r="9695" spans="1:6" x14ac:dyDescent="0.2">
      <c r="A9695" t="s">
        <v>57</v>
      </c>
      <c r="B9695">
        <v>2.5</v>
      </c>
      <c r="C9695" t="s">
        <v>1811</v>
      </c>
    </row>
    <row r="9696" spans="1:6" x14ac:dyDescent="0.2">
      <c r="A9696" t="s">
        <v>70</v>
      </c>
      <c r="B9696">
        <v>22.6</v>
      </c>
      <c r="C9696" t="s">
        <v>1601</v>
      </c>
    </row>
    <row r="9697" spans="1:6" x14ac:dyDescent="0.2">
      <c r="A9697" t="s">
        <v>176</v>
      </c>
      <c r="B9697">
        <v>22.8</v>
      </c>
      <c r="C9697" t="s">
        <v>1681</v>
      </c>
    </row>
    <row r="9698" spans="1:6" x14ac:dyDescent="0.2">
      <c r="A9698" t="s">
        <v>118</v>
      </c>
      <c r="B9698" t="s">
        <v>1571</v>
      </c>
      <c r="C9698">
        <v>0.08</v>
      </c>
      <c r="D9698" t="s">
        <v>1620</v>
      </c>
      <c r="E9698" t="s">
        <v>1610</v>
      </c>
      <c r="F9698">
        <v>3</v>
      </c>
    </row>
    <row r="9699" spans="1:6" x14ac:dyDescent="0.2">
      <c r="A9699" t="s">
        <v>118</v>
      </c>
      <c r="B9699" t="s">
        <v>1571</v>
      </c>
      <c r="C9699">
        <v>1</v>
      </c>
      <c r="D9699" t="s">
        <v>1620</v>
      </c>
      <c r="E9699" t="s">
        <v>1610</v>
      </c>
      <c r="F9699">
        <v>3</v>
      </c>
    </row>
    <row r="9700" spans="1:6" x14ac:dyDescent="0.2">
      <c r="A9700" t="s">
        <v>156</v>
      </c>
      <c r="B9700" t="s">
        <v>1571</v>
      </c>
      <c r="C9700">
        <v>7.0000000000000001E-3</v>
      </c>
    </row>
    <row r="9701" spans="1:6" x14ac:dyDescent="0.2">
      <c r="A9701" t="s">
        <v>59</v>
      </c>
      <c r="B9701" t="s">
        <v>2610</v>
      </c>
      <c r="C9701" t="s">
        <v>1123</v>
      </c>
      <c r="D9701">
        <v>0.75</v>
      </c>
      <c r="E9701" t="s">
        <v>1588</v>
      </c>
      <c r="F9701" t="s">
        <v>1589</v>
      </c>
    </row>
    <row r="9702" spans="1:6" x14ac:dyDescent="0.2">
      <c r="A9702" t="s">
        <v>110</v>
      </c>
    </row>
    <row r="9703" spans="1:6" x14ac:dyDescent="0.2">
      <c r="A9703" t="s">
        <v>110</v>
      </c>
    </row>
    <row r="9704" spans="1:6" x14ac:dyDescent="0.2">
      <c r="A9704" t="s">
        <v>110</v>
      </c>
      <c r="B9704" t="s">
        <v>1572</v>
      </c>
      <c r="C9704" t="s">
        <v>1573</v>
      </c>
      <c r="D9704" t="s">
        <v>1574</v>
      </c>
    </row>
    <row r="9705" spans="1:6" x14ac:dyDescent="0.2">
      <c r="A9705" t="s">
        <v>1575</v>
      </c>
      <c r="B9705" t="s">
        <v>1576</v>
      </c>
      <c r="C9705" t="s">
        <v>1577</v>
      </c>
      <c r="D9705" t="s">
        <v>1578</v>
      </c>
    </row>
    <row r="9706" spans="1:6" x14ac:dyDescent="0.2">
      <c r="A9706" t="s">
        <v>882</v>
      </c>
      <c r="B9706" t="s">
        <v>1579</v>
      </c>
      <c r="C9706" t="s">
        <v>1580</v>
      </c>
    </row>
    <row r="9707" spans="1:6" x14ac:dyDescent="0.2">
      <c r="A9707" t="s">
        <v>1581</v>
      </c>
      <c r="B9707" t="s">
        <v>1576</v>
      </c>
      <c r="C9707" t="s">
        <v>1577</v>
      </c>
      <c r="D9707" t="s">
        <v>1582</v>
      </c>
    </row>
    <row r="9708" spans="1:6" x14ac:dyDescent="0.2">
      <c r="A9708" t="s">
        <v>487</v>
      </c>
      <c r="B9708" t="s">
        <v>1576</v>
      </c>
      <c r="C9708" t="s">
        <v>1577</v>
      </c>
      <c r="D9708" s="8">
        <v>37415</v>
      </c>
    </row>
    <row r="9709" spans="1:6" x14ac:dyDescent="0.2">
      <c r="A9709" t="s">
        <v>1595</v>
      </c>
      <c r="B9709" t="s">
        <v>1596</v>
      </c>
      <c r="C9709" t="s">
        <v>1597</v>
      </c>
    </row>
    <row r="9710" spans="1:6" x14ac:dyDescent="0.2">
      <c r="A9710" t="s">
        <v>1595</v>
      </c>
      <c r="B9710" t="s">
        <v>1598</v>
      </c>
      <c r="C9710" t="s">
        <v>1599</v>
      </c>
      <c r="D9710" t="s">
        <v>1597</v>
      </c>
    </row>
    <row r="9711" spans="1:6" x14ac:dyDescent="0.2">
      <c r="A9711" t="s">
        <v>114</v>
      </c>
      <c r="B9711">
        <v>2</v>
      </c>
      <c r="C9711" t="s">
        <v>1583</v>
      </c>
    </row>
    <row r="9712" spans="1:6" x14ac:dyDescent="0.2">
      <c r="A9712" t="s">
        <v>212</v>
      </c>
      <c r="B9712" t="s">
        <v>1571</v>
      </c>
      <c r="C9712">
        <v>2.5000000000000001E-2</v>
      </c>
      <c r="D9712" t="s">
        <v>1593</v>
      </c>
      <c r="E9712" t="s">
        <v>1594</v>
      </c>
    </row>
    <row r="9713" spans="1:6" x14ac:dyDescent="0.2">
      <c r="A9713" t="s">
        <v>1730</v>
      </c>
      <c r="B9713">
        <v>0.1</v>
      </c>
      <c r="C9713">
        <f>0.035/-0.015</f>
        <v>-2.3333333333333335</v>
      </c>
    </row>
    <row r="9714" spans="1:6" x14ac:dyDescent="0.2">
      <c r="A9714" t="s">
        <v>77</v>
      </c>
      <c r="B9714" t="s">
        <v>1893</v>
      </c>
      <c r="C9714" t="s">
        <v>2608</v>
      </c>
    </row>
    <row r="9715" spans="1:6" x14ac:dyDescent="0.2">
      <c r="A9715" t="s">
        <v>52</v>
      </c>
      <c r="B9715">
        <v>0.5</v>
      </c>
      <c r="C9715">
        <v>0.05</v>
      </c>
    </row>
    <row r="9716" spans="1:6" x14ac:dyDescent="0.2">
      <c r="A9716" t="s">
        <v>71</v>
      </c>
      <c r="B9716">
        <v>1.2</v>
      </c>
      <c r="C9716" t="s">
        <v>1583</v>
      </c>
    </row>
    <row r="9717" spans="1:6" x14ac:dyDescent="0.2">
      <c r="A9717" t="s">
        <v>52</v>
      </c>
      <c r="B9717">
        <v>0.35</v>
      </c>
      <c r="C9717" t="s">
        <v>1583</v>
      </c>
    </row>
    <row r="9718" spans="1:6" x14ac:dyDescent="0.2">
      <c r="A9718" t="s">
        <v>57</v>
      </c>
      <c r="B9718">
        <v>23.3</v>
      </c>
      <c r="C9718" t="s">
        <v>1691</v>
      </c>
    </row>
    <row r="9719" spans="1:6" x14ac:dyDescent="0.2">
      <c r="A9719" t="s">
        <v>57</v>
      </c>
      <c r="B9719">
        <v>2.5</v>
      </c>
      <c r="C9719" t="s">
        <v>1811</v>
      </c>
    </row>
    <row r="9720" spans="1:6" x14ac:dyDescent="0.2">
      <c r="A9720" t="s">
        <v>70</v>
      </c>
      <c r="B9720">
        <v>22.6</v>
      </c>
      <c r="C9720" t="s">
        <v>1601</v>
      </c>
    </row>
    <row r="9721" spans="1:6" x14ac:dyDescent="0.2">
      <c r="A9721" t="s">
        <v>176</v>
      </c>
      <c r="B9721">
        <v>22.8</v>
      </c>
      <c r="C9721" t="s">
        <v>1681</v>
      </c>
    </row>
    <row r="9722" spans="1:6" x14ac:dyDescent="0.2">
      <c r="A9722" t="s">
        <v>118</v>
      </c>
      <c r="B9722" t="s">
        <v>1571</v>
      </c>
      <c r="C9722">
        <v>0.08</v>
      </c>
      <c r="D9722" t="s">
        <v>1620</v>
      </c>
      <c r="E9722" t="s">
        <v>1610</v>
      </c>
      <c r="F9722">
        <v>3</v>
      </c>
    </row>
    <row r="9723" spans="1:6" x14ac:dyDescent="0.2">
      <c r="A9723" t="s">
        <v>118</v>
      </c>
      <c r="B9723" t="s">
        <v>1571</v>
      </c>
      <c r="C9723">
        <v>1</v>
      </c>
      <c r="D9723" t="s">
        <v>1620</v>
      </c>
      <c r="E9723" t="s">
        <v>1610</v>
      </c>
      <c r="F9723">
        <v>5</v>
      </c>
    </row>
    <row r="9724" spans="1:6" x14ac:dyDescent="0.2">
      <c r="A9724" t="s">
        <v>156</v>
      </c>
      <c r="B9724" t="s">
        <v>1571</v>
      </c>
      <c r="C9724">
        <v>7.0000000000000001E-3</v>
      </c>
    </row>
    <row r="9725" spans="1:6" x14ac:dyDescent="0.2">
      <c r="A9725" t="s">
        <v>59</v>
      </c>
      <c r="B9725" t="s">
        <v>2610</v>
      </c>
      <c r="C9725" t="s">
        <v>1123</v>
      </c>
      <c r="D9725">
        <v>0.75</v>
      </c>
      <c r="E9725" t="s">
        <v>1588</v>
      </c>
      <c r="F9725" t="s">
        <v>1589</v>
      </c>
    </row>
    <row r="9726" spans="1:6" x14ac:dyDescent="0.2">
      <c r="A9726" t="s">
        <v>110</v>
      </c>
    </row>
    <row r="9727" spans="1:6" x14ac:dyDescent="0.2">
      <c r="A9727" t="s">
        <v>110</v>
      </c>
      <c r="B9727" t="s">
        <v>1572</v>
      </c>
      <c r="C9727" t="s">
        <v>1573</v>
      </c>
      <c r="D9727" t="s">
        <v>1574</v>
      </c>
    </row>
    <row r="9728" spans="1:6" x14ac:dyDescent="0.2">
      <c r="A9728" t="s">
        <v>1575</v>
      </c>
      <c r="B9728" t="s">
        <v>1576</v>
      </c>
      <c r="C9728" t="s">
        <v>1577</v>
      </c>
      <c r="D9728" t="s">
        <v>1578</v>
      </c>
    </row>
    <row r="9729" spans="1:6" x14ac:dyDescent="0.2">
      <c r="A9729" t="s">
        <v>882</v>
      </c>
      <c r="B9729" t="s">
        <v>1579</v>
      </c>
      <c r="C9729" t="s">
        <v>1580</v>
      </c>
    </row>
    <row r="9730" spans="1:6" x14ac:dyDescent="0.2">
      <c r="A9730" t="s">
        <v>487</v>
      </c>
      <c r="B9730" t="s">
        <v>1576</v>
      </c>
      <c r="C9730" t="s">
        <v>1577</v>
      </c>
      <c r="D9730" s="8">
        <v>37415</v>
      </c>
    </row>
    <row r="9731" spans="1:6" x14ac:dyDescent="0.2">
      <c r="A9731" t="s">
        <v>1595</v>
      </c>
      <c r="B9731" t="s">
        <v>1596</v>
      </c>
      <c r="C9731" t="s">
        <v>1597</v>
      </c>
    </row>
    <row r="9732" spans="1:6" x14ac:dyDescent="0.2">
      <c r="A9732" t="s">
        <v>1595</v>
      </c>
      <c r="B9732" t="s">
        <v>1598</v>
      </c>
      <c r="C9732" t="s">
        <v>1599</v>
      </c>
      <c r="D9732" t="s">
        <v>1597</v>
      </c>
    </row>
    <row r="9733" spans="1:6" x14ac:dyDescent="0.2">
      <c r="A9733" t="s">
        <v>52</v>
      </c>
      <c r="B9733">
        <v>2</v>
      </c>
      <c r="C9733" t="s">
        <v>1583</v>
      </c>
    </row>
    <row r="9734" spans="1:6" x14ac:dyDescent="0.2">
      <c r="A9734" t="s">
        <v>212</v>
      </c>
      <c r="B9734" t="s">
        <v>1571</v>
      </c>
      <c r="C9734">
        <v>2.5000000000000001E-2</v>
      </c>
      <c r="D9734" t="s">
        <v>1593</v>
      </c>
      <c r="E9734" t="s">
        <v>1594</v>
      </c>
    </row>
    <row r="9735" spans="1:6" x14ac:dyDescent="0.2">
      <c r="A9735" t="s">
        <v>1730</v>
      </c>
      <c r="B9735">
        <v>0.1</v>
      </c>
      <c r="C9735">
        <f>0.035/-0.015</f>
        <v>-2.3333333333333335</v>
      </c>
    </row>
    <row r="9736" spans="1:6" x14ac:dyDescent="0.2">
      <c r="A9736" t="s">
        <v>77</v>
      </c>
      <c r="B9736" t="s">
        <v>1893</v>
      </c>
      <c r="C9736" t="s">
        <v>2608</v>
      </c>
    </row>
    <row r="9737" spans="1:6" x14ac:dyDescent="0.2">
      <c r="A9737" t="s">
        <v>71</v>
      </c>
      <c r="B9737">
        <v>1.2</v>
      </c>
      <c r="C9737" t="s">
        <v>1583</v>
      </c>
    </row>
    <row r="9738" spans="1:6" x14ac:dyDescent="0.2">
      <c r="A9738" t="s">
        <v>71</v>
      </c>
      <c r="B9738">
        <v>0.5</v>
      </c>
      <c r="C9738">
        <v>0.05</v>
      </c>
    </row>
    <row r="9739" spans="1:6" x14ac:dyDescent="0.2">
      <c r="A9739" t="s">
        <v>176</v>
      </c>
      <c r="B9739">
        <v>22.9</v>
      </c>
      <c r="C9739" t="s">
        <v>1681</v>
      </c>
    </row>
    <row r="9740" spans="1:6" x14ac:dyDescent="0.2">
      <c r="A9740" t="s">
        <v>52</v>
      </c>
      <c r="B9740">
        <v>0.35</v>
      </c>
      <c r="C9740" t="s">
        <v>1583</v>
      </c>
    </row>
    <row r="9741" spans="1:6" x14ac:dyDescent="0.2">
      <c r="A9741" t="s">
        <v>57</v>
      </c>
      <c r="B9741">
        <v>23.4</v>
      </c>
      <c r="C9741" t="s">
        <v>1691</v>
      </c>
    </row>
    <row r="9742" spans="1:6" x14ac:dyDescent="0.2">
      <c r="A9742" t="s">
        <v>57</v>
      </c>
      <c r="B9742">
        <v>2.5</v>
      </c>
      <c r="C9742" t="s">
        <v>1811</v>
      </c>
    </row>
    <row r="9743" spans="1:6" x14ac:dyDescent="0.2">
      <c r="A9743" t="s">
        <v>70</v>
      </c>
      <c r="B9743">
        <v>22.7</v>
      </c>
      <c r="C9743" t="s">
        <v>1601</v>
      </c>
    </row>
    <row r="9744" spans="1:6" x14ac:dyDescent="0.2">
      <c r="A9744" t="s">
        <v>118</v>
      </c>
      <c r="B9744" t="s">
        <v>1571</v>
      </c>
      <c r="C9744">
        <v>0.08</v>
      </c>
      <c r="D9744" t="s">
        <v>1620</v>
      </c>
      <c r="E9744" t="s">
        <v>1610</v>
      </c>
      <c r="F9744">
        <v>3</v>
      </c>
    </row>
    <row r="9745" spans="1:6" x14ac:dyDescent="0.2">
      <c r="A9745" t="s">
        <v>118</v>
      </c>
      <c r="B9745" t="s">
        <v>1571</v>
      </c>
      <c r="C9745">
        <v>1</v>
      </c>
      <c r="D9745" t="s">
        <v>1620</v>
      </c>
      <c r="E9745" t="s">
        <v>1610</v>
      </c>
      <c r="F9745">
        <v>5</v>
      </c>
    </row>
    <row r="9746" spans="1:6" x14ac:dyDescent="0.2">
      <c r="A9746" t="s">
        <v>156</v>
      </c>
      <c r="B9746" t="s">
        <v>1571</v>
      </c>
      <c r="C9746">
        <v>7.0000000000000001E-3</v>
      </c>
    </row>
    <row r="9747" spans="1:6" x14ac:dyDescent="0.2">
      <c r="A9747" t="s">
        <v>59</v>
      </c>
      <c r="B9747" t="s">
        <v>2610</v>
      </c>
      <c r="C9747" t="s">
        <v>1123</v>
      </c>
      <c r="D9747">
        <v>0.75</v>
      </c>
      <c r="E9747" t="s">
        <v>1588</v>
      </c>
      <c r="F9747" t="s">
        <v>1589</v>
      </c>
    </row>
    <row r="9748" spans="1:6" x14ac:dyDescent="0.2">
      <c r="A9748" t="s">
        <v>110</v>
      </c>
      <c r="B9748" t="s">
        <v>1572</v>
      </c>
      <c r="C9748" t="s">
        <v>1573</v>
      </c>
      <c r="D9748" t="s">
        <v>1574</v>
      </c>
    </row>
    <row r="9749" spans="1:6" x14ac:dyDescent="0.2">
      <c r="A9749" t="s">
        <v>1575</v>
      </c>
      <c r="B9749" t="s">
        <v>1576</v>
      </c>
      <c r="C9749" t="s">
        <v>1577</v>
      </c>
      <c r="D9749" t="s">
        <v>1578</v>
      </c>
    </row>
    <row r="9750" spans="1:6" x14ac:dyDescent="0.2">
      <c r="A9750" t="s">
        <v>882</v>
      </c>
      <c r="B9750" t="s">
        <v>1579</v>
      </c>
      <c r="C9750" t="s">
        <v>1580</v>
      </c>
    </row>
    <row r="9751" spans="1:6" x14ac:dyDescent="0.2">
      <c r="A9751" t="s">
        <v>1581</v>
      </c>
      <c r="B9751" t="s">
        <v>1576</v>
      </c>
      <c r="C9751" t="s">
        <v>1577</v>
      </c>
      <c r="D9751" t="s">
        <v>1582</v>
      </c>
    </row>
    <row r="9752" spans="1:6" x14ac:dyDescent="0.2">
      <c r="A9752" t="s">
        <v>487</v>
      </c>
      <c r="B9752" t="s">
        <v>1576</v>
      </c>
      <c r="C9752" t="s">
        <v>1577</v>
      </c>
      <c r="D9752" s="8">
        <v>37415</v>
      </c>
    </row>
    <row r="9753" spans="1:6" x14ac:dyDescent="0.2">
      <c r="A9753" t="s">
        <v>1595</v>
      </c>
      <c r="B9753" t="s">
        <v>1596</v>
      </c>
      <c r="C9753" t="s">
        <v>1597</v>
      </c>
    </row>
    <row r="9754" spans="1:6" x14ac:dyDescent="0.2">
      <c r="A9754" t="s">
        <v>1595</v>
      </c>
      <c r="B9754" t="s">
        <v>1598</v>
      </c>
      <c r="C9754" t="s">
        <v>1599</v>
      </c>
      <c r="D9754" t="s">
        <v>1597</v>
      </c>
    </row>
    <row r="9755" spans="1:6" x14ac:dyDescent="0.2">
      <c r="A9755" t="s">
        <v>52</v>
      </c>
      <c r="B9755">
        <v>2</v>
      </c>
      <c r="C9755" t="s">
        <v>1583</v>
      </c>
    </row>
    <row r="9756" spans="1:6" x14ac:dyDescent="0.2">
      <c r="A9756" t="s">
        <v>212</v>
      </c>
      <c r="B9756" t="s">
        <v>1571</v>
      </c>
      <c r="C9756">
        <v>2.5000000000000001E-2</v>
      </c>
      <c r="D9756" t="s">
        <v>1593</v>
      </c>
      <c r="E9756" t="s">
        <v>1594</v>
      </c>
    </row>
    <row r="9757" spans="1:6" x14ac:dyDescent="0.2">
      <c r="A9757" t="s">
        <v>1730</v>
      </c>
      <c r="B9757">
        <v>0.1</v>
      </c>
      <c r="C9757">
        <f>0.035/-0.015</f>
        <v>-2.3333333333333335</v>
      </c>
    </row>
    <row r="9758" spans="1:6" x14ac:dyDescent="0.2">
      <c r="A9758" t="s">
        <v>77</v>
      </c>
      <c r="B9758" t="s">
        <v>1893</v>
      </c>
      <c r="C9758" t="s">
        <v>2608</v>
      </c>
    </row>
    <row r="9759" spans="1:6" x14ac:dyDescent="0.2">
      <c r="A9759" t="s">
        <v>71</v>
      </c>
      <c r="B9759">
        <v>1.2</v>
      </c>
      <c r="C9759" t="s">
        <v>1583</v>
      </c>
    </row>
    <row r="9760" spans="1:6" x14ac:dyDescent="0.2">
      <c r="A9760" t="s">
        <v>71</v>
      </c>
      <c r="B9760">
        <v>0.5</v>
      </c>
      <c r="C9760">
        <v>0.05</v>
      </c>
    </row>
    <row r="9761" spans="1:6" x14ac:dyDescent="0.2">
      <c r="A9761" t="s">
        <v>176</v>
      </c>
      <c r="B9761">
        <v>22.9</v>
      </c>
      <c r="C9761" t="s">
        <v>1681</v>
      </c>
    </row>
    <row r="9762" spans="1:6" x14ac:dyDescent="0.2">
      <c r="A9762" t="s">
        <v>52</v>
      </c>
      <c r="B9762">
        <v>0.35</v>
      </c>
      <c r="C9762" t="s">
        <v>1583</v>
      </c>
    </row>
    <row r="9763" spans="1:6" x14ac:dyDescent="0.2">
      <c r="A9763" t="s">
        <v>57</v>
      </c>
      <c r="B9763">
        <v>23.4</v>
      </c>
      <c r="C9763" t="s">
        <v>1691</v>
      </c>
    </row>
    <row r="9764" spans="1:6" x14ac:dyDescent="0.2">
      <c r="A9764" t="s">
        <v>57</v>
      </c>
      <c r="B9764">
        <v>2.5</v>
      </c>
      <c r="C9764" t="s">
        <v>1811</v>
      </c>
    </row>
    <row r="9765" spans="1:6" x14ac:dyDescent="0.2">
      <c r="A9765" t="s">
        <v>70</v>
      </c>
      <c r="B9765">
        <v>22.7</v>
      </c>
      <c r="C9765" t="s">
        <v>1601</v>
      </c>
    </row>
    <row r="9766" spans="1:6" x14ac:dyDescent="0.2">
      <c r="A9766" t="s">
        <v>118</v>
      </c>
      <c r="B9766" t="s">
        <v>1571</v>
      </c>
      <c r="C9766">
        <v>0.08</v>
      </c>
      <c r="D9766" t="s">
        <v>1620</v>
      </c>
      <c r="E9766" t="s">
        <v>1610</v>
      </c>
      <c r="F9766">
        <v>3</v>
      </c>
    </row>
    <row r="9767" spans="1:6" x14ac:dyDescent="0.2">
      <c r="A9767" t="s">
        <v>118</v>
      </c>
      <c r="B9767" t="s">
        <v>1571</v>
      </c>
      <c r="C9767">
        <v>1</v>
      </c>
      <c r="D9767" t="s">
        <v>1620</v>
      </c>
      <c r="E9767" t="s">
        <v>1610</v>
      </c>
      <c r="F9767">
        <v>3</v>
      </c>
    </row>
    <row r="9768" spans="1:6" x14ac:dyDescent="0.2">
      <c r="A9768" t="s">
        <v>156</v>
      </c>
      <c r="B9768" t="s">
        <v>1571</v>
      </c>
      <c r="C9768">
        <v>7.0000000000000001E-3</v>
      </c>
    </row>
    <row r="9769" spans="1:6" x14ac:dyDescent="0.2">
      <c r="A9769" t="s">
        <v>59</v>
      </c>
      <c r="B9769" t="s">
        <v>2610</v>
      </c>
      <c r="C9769" t="s">
        <v>1123</v>
      </c>
      <c r="D9769">
        <v>0.75</v>
      </c>
      <c r="E9769" t="s">
        <v>1588</v>
      </c>
      <c r="F9769" t="s">
        <v>1589</v>
      </c>
    </row>
    <row r="9770" spans="1:6" x14ac:dyDescent="0.2">
      <c r="A9770" t="s">
        <v>110</v>
      </c>
      <c r="B9770" t="s">
        <v>1572</v>
      </c>
      <c r="C9770" t="s">
        <v>1573</v>
      </c>
      <c r="D9770" t="s">
        <v>1574</v>
      </c>
    </row>
    <row r="9771" spans="1:6" x14ac:dyDescent="0.2">
      <c r="A9771" t="s">
        <v>110</v>
      </c>
    </row>
    <row r="9772" spans="1:6" x14ac:dyDescent="0.2">
      <c r="A9772" t="s">
        <v>1575</v>
      </c>
      <c r="B9772" t="s">
        <v>1576</v>
      </c>
      <c r="C9772" t="s">
        <v>1577</v>
      </c>
      <c r="D9772" t="s">
        <v>1578</v>
      </c>
    </row>
    <row r="9773" spans="1:6" x14ac:dyDescent="0.2">
      <c r="A9773" t="s">
        <v>882</v>
      </c>
      <c r="B9773" t="s">
        <v>1579</v>
      </c>
      <c r="C9773" t="s">
        <v>1580</v>
      </c>
    </row>
    <row r="9774" spans="1:6" x14ac:dyDescent="0.2">
      <c r="A9774" t="s">
        <v>1581</v>
      </c>
      <c r="B9774" t="s">
        <v>1576</v>
      </c>
      <c r="C9774" t="s">
        <v>1577</v>
      </c>
      <c r="D9774" t="s">
        <v>1582</v>
      </c>
    </row>
    <row r="9775" spans="1:6" x14ac:dyDescent="0.2">
      <c r="A9775" t="s">
        <v>487</v>
      </c>
      <c r="B9775" t="s">
        <v>1576</v>
      </c>
      <c r="C9775" t="s">
        <v>1577</v>
      </c>
      <c r="D9775" s="8">
        <v>37415</v>
      </c>
    </row>
    <row r="9776" spans="1:6" x14ac:dyDescent="0.2">
      <c r="A9776" t="s">
        <v>52</v>
      </c>
      <c r="B9776">
        <v>2</v>
      </c>
      <c r="C9776" t="s">
        <v>1583</v>
      </c>
    </row>
    <row r="9777" spans="1:6" x14ac:dyDescent="0.2">
      <c r="A9777" t="s">
        <v>212</v>
      </c>
      <c r="B9777" t="s">
        <v>1571</v>
      </c>
      <c r="C9777">
        <v>2.5000000000000001E-2</v>
      </c>
      <c r="D9777" t="s">
        <v>1593</v>
      </c>
      <c r="E9777" t="s">
        <v>1594</v>
      </c>
    </row>
    <row r="9778" spans="1:6" x14ac:dyDescent="0.2">
      <c r="A9778" t="s">
        <v>1730</v>
      </c>
      <c r="B9778">
        <v>0.1</v>
      </c>
      <c r="C9778">
        <f>0.035/-0.015</f>
        <v>-2.3333333333333335</v>
      </c>
    </row>
    <row r="9779" spans="1:6" x14ac:dyDescent="0.2">
      <c r="A9779" t="s">
        <v>77</v>
      </c>
      <c r="B9779" t="s">
        <v>1893</v>
      </c>
      <c r="C9779" t="s">
        <v>2608</v>
      </c>
    </row>
    <row r="9780" spans="1:6" x14ac:dyDescent="0.2">
      <c r="A9780" t="s">
        <v>71</v>
      </c>
      <c r="B9780">
        <v>1.2</v>
      </c>
      <c r="C9780" t="s">
        <v>1583</v>
      </c>
    </row>
    <row r="9781" spans="1:6" x14ac:dyDescent="0.2">
      <c r="A9781" t="s">
        <v>71</v>
      </c>
      <c r="B9781">
        <v>0.5</v>
      </c>
      <c r="C9781">
        <v>0.05</v>
      </c>
    </row>
    <row r="9782" spans="1:6" x14ac:dyDescent="0.2">
      <c r="A9782" t="s">
        <v>176</v>
      </c>
      <c r="B9782">
        <v>22.9</v>
      </c>
      <c r="C9782" t="s">
        <v>1681</v>
      </c>
    </row>
    <row r="9783" spans="1:6" x14ac:dyDescent="0.2">
      <c r="A9783" t="s">
        <v>52</v>
      </c>
      <c r="B9783">
        <v>0.35</v>
      </c>
      <c r="C9783" t="s">
        <v>1583</v>
      </c>
    </row>
    <row r="9784" spans="1:6" x14ac:dyDescent="0.2">
      <c r="A9784" t="s">
        <v>57</v>
      </c>
      <c r="B9784">
        <v>23.4</v>
      </c>
      <c r="C9784" t="s">
        <v>1691</v>
      </c>
    </row>
    <row r="9785" spans="1:6" x14ac:dyDescent="0.2">
      <c r="A9785" t="s">
        <v>57</v>
      </c>
      <c r="B9785">
        <v>2.5</v>
      </c>
      <c r="C9785" t="s">
        <v>1811</v>
      </c>
    </row>
    <row r="9786" spans="1:6" x14ac:dyDescent="0.2">
      <c r="A9786" t="s">
        <v>70</v>
      </c>
      <c r="B9786">
        <v>22.7</v>
      </c>
      <c r="C9786" t="s">
        <v>1601</v>
      </c>
    </row>
    <row r="9787" spans="1:6" x14ac:dyDescent="0.2">
      <c r="A9787" t="s">
        <v>118</v>
      </c>
      <c r="B9787" t="s">
        <v>1571</v>
      </c>
      <c r="C9787">
        <v>0.08</v>
      </c>
      <c r="D9787" t="s">
        <v>1620</v>
      </c>
      <c r="E9787" t="s">
        <v>1610</v>
      </c>
      <c r="F9787">
        <v>3</v>
      </c>
    </row>
    <row r="9788" spans="1:6" x14ac:dyDescent="0.2">
      <c r="A9788" t="s">
        <v>118</v>
      </c>
      <c r="B9788" t="s">
        <v>1571</v>
      </c>
      <c r="C9788">
        <v>1</v>
      </c>
      <c r="D9788" t="s">
        <v>1620</v>
      </c>
      <c r="E9788" t="s">
        <v>1610</v>
      </c>
      <c r="F9788">
        <v>5</v>
      </c>
    </row>
    <row r="9789" spans="1:6" x14ac:dyDescent="0.2">
      <c r="A9789" t="s">
        <v>156</v>
      </c>
      <c r="B9789" t="s">
        <v>1571</v>
      </c>
      <c r="C9789">
        <v>7.0000000000000001E-3</v>
      </c>
    </row>
    <row r="9790" spans="1:6" x14ac:dyDescent="0.2">
      <c r="A9790" t="s">
        <v>59</v>
      </c>
      <c r="B9790" t="s">
        <v>2610</v>
      </c>
      <c r="C9790" t="s">
        <v>1123</v>
      </c>
      <c r="D9790">
        <v>0.75</v>
      </c>
      <c r="E9790" t="s">
        <v>1588</v>
      </c>
      <c r="F9790" t="s">
        <v>1589</v>
      </c>
    </row>
    <row r="9791" spans="1:6" x14ac:dyDescent="0.2">
      <c r="A9791" t="s">
        <v>110</v>
      </c>
      <c r="B9791" t="s">
        <v>1572</v>
      </c>
      <c r="C9791" t="s">
        <v>1573</v>
      </c>
      <c r="D9791" t="s">
        <v>1574</v>
      </c>
    </row>
    <row r="9792" spans="1:6" x14ac:dyDescent="0.2">
      <c r="A9792" t="s">
        <v>1575</v>
      </c>
      <c r="B9792" t="s">
        <v>1576</v>
      </c>
      <c r="C9792" t="s">
        <v>1577</v>
      </c>
      <c r="D9792" t="s">
        <v>1578</v>
      </c>
    </row>
    <row r="9793" spans="1:6" x14ac:dyDescent="0.2">
      <c r="A9793" t="s">
        <v>882</v>
      </c>
      <c r="B9793" t="s">
        <v>1579</v>
      </c>
      <c r="C9793" t="s">
        <v>1580</v>
      </c>
    </row>
    <row r="9794" spans="1:6" x14ac:dyDescent="0.2">
      <c r="A9794" t="s">
        <v>1581</v>
      </c>
      <c r="B9794" t="s">
        <v>1576</v>
      </c>
      <c r="C9794" t="s">
        <v>1577</v>
      </c>
      <c r="D9794" t="s">
        <v>1582</v>
      </c>
    </row>
    <row r="9795" spans="1:6" x14ac:dyDescent="0.2">
      <c r="A9795" t="s">
        <v>1595</v>
      </c>
      <c r="B9795" t="s">
        <v>1596</v>
      </c>
      <c r="C9795" t="s">
        <v>1597</v>
      </c>
    </row>
    <row r="9796" spans="1:6" x14ac:dyDescent="0.2">
      <c r="A9796" t="s">
        <v>1595</v>
      </c>
      <c r="B9796" t="s">
        <v>1598</v>
      </c>
      <c r="C9796" t="s">
        <v>1599</v>
      </c>
      <c r="D9796" t="s">
        <v>1597</v>
      </c>
    </row>
    <row r="9797" spans="1:6" x14ac:dyDescent="0.2">
      <c r="A9797" t="s">
        <v>52</v>
      </c>
      <c r="B9797">
        <v>2</v>
      </c>
      <c r="C9797" t="s">
        <v>1583</v>
      </c>
    </row>
    <row r="9798" spans="1:6" x14ac:dyDescent="0.2">
      <c r="A9798" t="s">
        <v>212</v>
      </c>
      <c r="B9798" t="s">
        <v>1571</v>
      </c>
      <c r="C9798">
        <v>2.5000000000000001E-2</v>
      </c>
      <c r="D9798" t="s">
        <v>1593</v>
      </c>
      <c r="E9798" t="s">
        <v>1594</v>
      </c>
    </row>
    <row r="9799" spans="1:6" x14ac:dyDescent="0.2">
      <c r="A9799" t="s">
        <v>1730</v>
      </c>
      <c r="B9799">
        <v>0.1</v>
      </c>
      <c r="C9799">
        <f>0.035/-0.015</f>
        <v>-2.3333333333333335</v>
      </c>
    </row>
    <row r="9800" spans="1:6" x14ac:dyDescent="0.2">
      <c r="A9800" t="s">
        <v>77</v>
      </c>
      <c r="B9800" t="s">
        <v>1893</v>
      </c>
      <c r="C9800" t="s">
        <v>2608</v>
      </c>
    </row>
    <row r="9801" spans="1:6" x14ac:dyDescent="0.2">
      <c r="A9801" t="s">
        <v>71</v>
      </c>
      <c r="B9801">
        <v>1.2</v>
      </c>
      <c r="C9801" t="s">
        <v>1583</v>
      </c>
    </row>
    <row r="9802" spans="1:6" x14ac:dyDescent="0.2">
      <c r="A9802" t="s">
        <v>71</v>
      </c>
      <c r="B9802">
        <v>0.5</v>
      </c>
      <c r="C9802">
        <v>0.05</v>
      </c>
    </row>
    <row r="9803" spans="1:6" x14ac:dyDescent="0.2">
      <c r="A9803" t="s">
        <v>176</v>
      </c>
      <c r="B9803">
        <v>22.9</v>
      </c>
      <c r="C9803" t="s">
        <v>1681</v>
      </c>
    </row>
    <row r="9804" spans="1:6" x14ac:dyDescent="0.2">
      <c r="A9804" t="s">
        <v>52</v>
      </c>
      <c r="B9804">
        <v>0.35</v>
      </c>
      <c r="C9804" t="s">
        <v>1583</v>
      </c>
    </row>
    <row r="9805" spans="1:6" x14ac:dyDescent="0.2">
      <c r="A9805" t="s">
        <v>57</v>
      </c>
      <c r="B9805">
        <v>23.4</v>
      </c>
      <c r="C9805" t="s">
        <v>1691</v>
      </c>
    </row>
    <row r="9806" spans="1:6" x14ac:dyDescent="0.2">
      <c r="A9806" t="s">
        <v>57</v>
      </c>
      <c r="B9806">
        <v>2.5</v>
      </c>
      <c r="C9806" t="s">
        <v>1811</v>
      </c>
    </row>
    <row r="9807" spans="1:6" x14ac:dyDescent="0.2">
      <c r="A9807" t="s">
        <v>70</v>
      </c>
      <c r="B9807">
        <v>22.7</v>
      </c>
      <c r="C9807" t="s">
        <v>1601</v>
      </c>
    </row>
    <row r="9808" spans="1:6" x14ac:dyDescent="0.2">
      <c r="A9808" t="s">
        <v>118</v>
      </c>
      <c r="B9808" t="s">
        <v>1571</v>
      </c>
      <c r="C9808">
        <v>0.08</v>
      </c>
      <c r="D9808" t="s">
        <v>1620</v>
      </c>
      <c r="E9808" t="s">
        <v>1610</v>
      </c>
      <c r="F9808">
        <v>3</v>
      </c>
    </row>
    <row r="9809" spans="1:6" x14ac:dyDescent="0.2">
      <c r="A9809" t="s">
        <v>118</v>
      </c>
      <c r="B9809" t="s">
        <v>1571</v>
      </c>
      <c r="C9809">
        <v>1</v>
      </c>
      <c r="D9809" t="s">
        <v>1620</v>
      </c>
      <c r="E9809" t="s">
        <v>1610</v>
      </c>
      <c r="F9809">
        <v>5</v>
      </c>
    </row>
    <row r="9810" spans="1:6" x14ac:dyDescent="0.2">
      <c r="A9810" t="s">
        <v>156</v>
      </c>
      <c r="B9810" t="s">
        <v>1571</v>
      </c>
      <c r="C9810">
        <v>7.0000000000000001E-3</v>
      </c>
    </row>
    <row r="9811" spans="1:6" x14ac:dyDescent="0.2">
      <c r="A9811" t="s">
        <v>59</v>
      </c>
      <c r="B9811" t="s">
        <v>2610</v>
      </c>
      <c r="C9811" t="s">
        <v>1123</v>
      </c>
      <c r="D9811">
        <v>0.75</v>
      </c>
      <c r="E9811" t="s">
        <v>1588</v>
      </c>
      <c r="F9811" t="s">
        <v>1589</v>
      </c>
    </row>
    <row r="9812" spans="1:6" x14ac:dyDescent="0.2">
      <c r="A9812" t="s">
        <v>110</v>
      </c>
      <c r="B9812" t="s">
        <v>1572</v>
      </c>
      <c r="C9812" t="s">
        <v>1573</v>
      </c>
      <c r="D9812" t="s">
        <v>1574</v>
      </c>
    </row>
    <row r="9813" spans="1:6" x14ac:dyDescent="0.2">
      <c r="A9813" t="s">
        <v>1575</v>
      </c>
      <c r="B9813" t="s">
        <v>1576</v>
      </c>
      <c r="C9813" t="s">
        <v>1577</v>
      </c>
      <c r="D9813" t="s">
        <v>1578</v>
      </c>
    </row>
    <row r="9814" spans="1:6" x14ac:dyDescent="0.2">
      <c r="A9814" t="s">
        <v>882</v>
      </c>
      <c r="B9814" t="s">
        <v>1579</v>
      </c>
      <c r="C9814" t="s">
        <v>1580</v>
      </c>
    </row>
    <row r="9815" spans="1:6" x14ac:dyDescent="0.2">
      <c r="A9815" t="s">
        <v>1581</v>
      </c>
      <c r="B9815" t="s">
        <v>1576</v>
      </c>
      <c r="C9815" t="s">
        <v>1577</v>
      </c>
      <c r="D9815" t="s">
        <v>1582</v>
      </c>
    </row>
    <row r="9816" spans="1:6" x14ac:dyDescent="0.2">
      <c r="A9816" t="s">
        <v>487</v>
      </c>
      <c r="B9816" t="s">
        <v>1576</v>
      </c>
      <c r="C9816" t="s">
        <v>1577</v>
      </c>
      <c r="D9816" s="8">
        <v>37415</v>
      </c>
    </row>
    <row r="9817" spans="1:6" x14ac:dyDescent="0.2">
      <c r="A9817" t="s">
        <v>1595</v>
      </c>
      <c r="B9817" t="s">
        <v>1596</v>
      </c>
      <c r="C9817" t="s">
        <v>1597</v>
      </c>
    </row>
    <row r="9818" spans="1:6" x14ac:dyDescent="0.2">
      <c r="A9818" t="s">
        <v>1595</v>
      </c>
      <c r="B9818" t="s">
        <v>1598</v>
      </c>
      <c r="C9818" t="s">
        <v>1599</v>
      </c>
      <c r="D9818" t="s">
        <v>1597</v>
      </c>
    </row>
    <row r="9819" spans="1:6" x14ac:dyDescent="0.2">
      <c r="A9819" t="s">
        <v>52</v>
      </c>
      <c r="B9819">
        <v>2</v>
      </c>
      <c r="C9819" t="s">
        <v>1583</v>
      </c>
    </row>
    <row r="9820" spans="1:6" x14ac:dyDescent="0.2">
      <c r="A9820" t="s">
        <v>212</v>
      </c>
      <c r="B9820" t="s">
        <v>1571</v>
      </c>
      <c r="C9820">
        <v>2.5000000000000001E-2</v>
      </c>
      <c r="D9820" t="s">
        <v>1593</v>
      </c>
      <c r="E9820" t="s">
        <v>1594</v>
      </c>
    </row>
    <row r="9821" spans="1:6" x14ac:dyDescent="0.2">
      <c r="A9821" t="s">
        <v>1730</v>
      </c>
      <c r="B9821">
        <v>0.1</v>
      </c>
      <c r="C9821">
        <f>0.035/-0.015</f>
        <v>-2.3333333333333335</v>
      </c>
    </row>
    <row r="9822" spans="1:6" x14ac:dyDescent="0.2">
      <c r="A9822" t="s">
        <v>77</v>
      </c>
      <c r="B9822" t="s">
        <v>1893</v>
      </c>
      <c r="C9822" t="s">
        <v>2608</v>
      </c>
    </row>
    <row r="9823" spans="1:6" x14ac:dyDescent="0.2">
      <c r="A9823" t="s">
        <v>52</v>
      </c>
      <c r="B9823">
        <v>1.2</v>
      </c>
      <c r="C9823" t="s">
        <v>1583</v>
      </c>
    </row>
    <row r="9824" spans="1:6" x14ac:dyDescent="0.2">
      <c r="A9824" t="s">
        <v>52</v>
      </c>
      <c r="B9824">
        <v>0.35</v>
      </c>
      <c r="C9824" t="s">
        <v>1583</v>
      </c>
    </row>
    <row r="9825" spans="1:6" x14ac:dyDescent="0.2">
      <c r="A9825" t="s">
        <v>71</v>
      </c>
      <c r="B9825">
        <v>0.5</v>
      </c>
      <c r="C9825">
        <v>0.05</v>
      </c>
    </row>
    <row r="9826" spans="1:6" x14ac:dyDescent="0.2">
      <c r="A9826" t="s">
        <v>57</v>
      </c>
      <c r="B9826">
        <v>23.5</v>
      </c>
      <c r="C9826" t="s">
        <v>1691</v>
      </c>
    </row>
    <row r="9827" spans="1:6" x14ac:dyDescent="0.2">
      <c r="A9827" t="s">
        <v>57</v>
      </c>
      <c r="B9827">
        <v>2.5</v>
      </c>
      <c r="C9827" t="s">
        <v>1583</v>
      </c>
    </row>
    <row r="9828" spans="1:6" x14ac:dyDescent="0.2">
      <c r="A9828" t="s">
        <v>70</v>
      </c>
      <c r="B9828">
        <v>22.7</v>
      </c>
      <c r="C9828" t="s">
        <v>1646</v>
      </c>
    </row>
    <row r="9829" spans="1:6" x14ac:dyDescent="0.2">
      <c r="A9829" t="s">
        <v>70</v>
      </c>
      <c r="B9829">
        <v>22.5</v>
      </c>
      <c r="C9829" t="s">
        <v>1681</v>
      </c>
    </row>
    <row r="9830" spans="1:6" x14ac:dyDescent="0.2">
      <c r="A9830" t="s">
        <v>118</v>
      </c>
      <c r="B9830" t="s">
        <v>1571</v>
      </c>
      <c r="C9830">
        <v>0.08</v>
      </c>
      <c r="D9830" t="s">
        <v>1620</v>
      </c>
      <c r="E9830" t="s">
        <v>1610</v>
      </c>
      <c r="F9830">
        <v>3</v>
      </c>
    </row>
    <row r="9831" spans="1:6" x14ac:dyDescent="0.2">
      <c r="A9831" t="s">
        <v>118</v>
      </c>
      <c r="B9831" t="s">
        <v>1571</v>
      </c>
      <c r="C9831">
        <v>1</v>
      </c>
      <c r="D9831" t="s">
        <v>1620</v>
      </c>
      <c r="E9831" t="s">
        <v>1610</v>
      </c>
      <c r="F9831">
        <v>3</v>
      </c>
    </row>
    <row r="9832" spans="1:6" x14ac:dyDescent="0.2">
      <c r="A9832" t="s">
        <v>156</v>
      </c>
      <c r="B9832" t="s">
        <v>1571</v>
      </c>
      <c r="C9832">
        <v>7.0000000000000001E-3</v>
      </c>
    </row>
    <row r="9833" spans="1:6" x14ac:dyDescent="0.2">
      <c r="A9833" t="s">
        <v>59</v>
      </c>
      <c r="B9833" t="s">
        <v>2610</v>
      </c>
      <c r="C9833" t="s">
        <v>1123</v>
      </c>
      <c r="D9833">
        <v>0.75</v>
      </c>
      <c r="E9833" t="s">
        <v>1588</v>
      </c>
      <c r="F9833" t="s">
        <v>1589</v>
      </c>
    </row>
    <row r="9834" spans="1:6" x14ac:dyDescent="0.2">
      <c r="A9834" t="s">
        <v>110</v>
      </c>
      <c r="B9834" t="s">
        <v>1572</v>
      </c>
      <c r="C9834" t="s">
        <v>1573</v>
      </c>
      <c r="D9834" t="s">
        <v>1574</v>
      </c>
    </row>
    <row r="9835" spans="1:6" x14ac:dyDescent="0.2">
      <c r="A9835" t="s">
        <v>110</v>
      </c>
    </row>
    <row r="9836" spans="1:6" x14ac:dyDescent="0.2">
      <c r="A9836" t="s">
        <v>1575</v>
      </c>
      <c r="B9836" t="s">
        <v>1576</v>
      </c>
      <c r="C9836" t="s">
        <v>1577</v>
      </c>
      <c r="D9836" t="s">
        <v>1578</v>
      </c>
    </row>
    <row r="9837" spans="1:6" x14ac:dyDescent="0.2">
      <c r="A9837" t="s">
        <v>882</v>
      </c>
      <c r="B9837" t="s">
        <v>1579</v>
      </c>
      <c r="C9837" t="s">
        <v>1580</v>
      </c>
    </row>
    <row r="9838" spans="1:6" x14ac:dyDescent="0.2">
      <c r="A9838" t="s">
        <v>1581</v>
      </c>
      <c r="B9838" t="s">
        <v>1576</v>
      </c>
      <c r="C9838" t="s">
        <v>1577</v>
      </c>
      <c r="D9838" t="s">
        <v>1582</v>
      </c>
    </row>
    <row r="9839" spans="1:6" x14ac:dyDescent="0.2">
      <c r="A9839" t="s">
        <v>487</v>
      </c>
      <c r="B9839" t="s">
        <v>1576</v>
      </c>
      <c r="C9839" t="s">
        <v>1577</v>
      </c>
      <c r="D9839" s="8">
        <v>37415</v>
      </c>
    </row>
    <row r="9840" spans="1:6" x14ac:dyDescent="0.2">
      <c r="A9840" t="s">
        <v>1595</v>
      </c>
      <c r="B9840" t="s">
        <v>1596</v>
      </c>
      <c r="C9840" t="s">
        <v>1597</v>
      </c>
    </row>
    <row r="9841" spans="1:6" x14ac:dyDescent="0.2">
      <c r="A9841" t="s">
        <v>1595</v>
      </c>
      <c r="B9841" t="s">
        <v>1598</v>
      </c>
      <c r="C9841" t="s">
        <v>1599</v>
      </c>
      <c r="D9841" t="s">
        <v>1597</v>
      </c>
    </row>
    <row r="9842" spans="1:6" x14ac:dyDescent="0.2">
      <c r="A9842" t="s">
        <v>52</v>
      </c>
      <c r="B9842">
        <v>2</v>
      </c>
      <c r="C9842" t="s">
        <v>1583</v>
      </c>
    </row>
    <row r="9843" spans="1:6" x14ac:dyDescent="0.2">
      <c r="A9843" t="s">
        <v>212</v>
      </c>
      <c r="B9843" t="s">
        <v>1571</v>
      </c>
      <c r="C9843">
        <v>2.5000000000000001E-2</v>
      </c>
      <c r="D9843" t="s">
        <v>1593</v>
      </c>
      <c r="E9843" t="s">
        <v>1594</v>
      </c>
    </row>
    <row r="9844" spans="1:6" x14ac:dyDescent="0.2">
      <c r="A9844" t="s">
        <v>1730</v>
      </c>
      <c r="B9844">
        <v>0.1</v>
      </c>
      <c r="C9844">
        <f>0.035/-0.015</f>
        <v>-2.3333333333333335</v>
      </c>
    </row>
    <row r="9845" spans="1:6" x14ac:dyDescent="0.2">
      <c r="A9845" t="s">
        <v>77</v>
      </c>
      <c r="B9845" t="s">
        <v>1893</v>
      </c>
      <c r="C9845" t="s">
        <v>2608</v>
      </c>
    </row>
    <row r="9846" spans="1:6" x14ac:dyDescent="0.2">
      <c r="A9846" t="s">
        <v>52</v>
      </c>
      <c r="B9846">
        <v>1.2</v>
      </c>
      <c r="C9846" t="s">
        <v>1583</v>
      </c>
    </row>
    <row r="9847" spans="1:6" x14ac:dyDescent="0.2">
      <c r="A9847" t="s">
        <v>52</v>
      </c>
      <c r="B9847">
        <v>0.35</v>
      </c>
      <c r="C9847" t="s">
        <v>1583</v>
      </c>
    </row>
    <row r="9848" spans="1:6" x14ac:dyDescent="0.2">
      <c r="A9848" t="s">
        <v>71</v>
      </c>
      <c r="B9848">
        <v>0.5</v>
      </c>
      <c r="C9848">
        <v>0.05</v>
      </c>
    </row>
    <row r="9849" spans="1:6" x14ac:dyDescent="0.2">
      <c r="A9849" t="s">
        <v>57</v>
      </c>
      <c r="B9849">
        <v>23.5</v>
      </c>
      <c r="C9849" t="s">
        <v>1691</v>
      </c>
    </row>
    <row r="9850" spans="1:6" x14ac:dyDescent="0.2">
      <c r="A9850" t="s">
        <v>57</v>
      </c>
      <c r="B9850">
        <v>2.5</v>
      </c>
      <c r="C9850" t="s">
        <v>1811</v>
      </c>
    </row>
    <row r="9851" spans="1:6" x14ac:dyDescent="0.2">
      <c r="A9851" t="s">
        <v>70</v>
      </c>
      <c r="B9851">
        <v>22.8</v>
      </c>
      <c r="C9851" t="s">
        <v>1646</v>
      </c>
    </row>
    <row r="9852" spans="1:6" x14ac:dyDescent="0.2">
      <c r="A9852" t="s">
        <v>70</v>
      </c>
      <c r="B9852">
        <v>23</v>
      </c>
      <c r="C9852" t="s">
        <v>1681</v>
      </c>
    </row>
    <row r="9853" spans="1:6" x14ac:dyDescent="0.2">
      <c r="A9853" t="s">
        <v>118</v>
      </c>
      <c r="B9853" t="s">
        <v>1571</v>
      </c>
      <c r="C9853">
        <v>0.08</v>
      </c>
      <c r="D9853" t="s">
        <v>1620</v>
      </c>
      <c r="E9853" t="s">
        <v>1610</v>
      </c>
      <c r="F9853">
        <v>3</v>
      </c>
    </row>
    <row r="9854" spans="1:6" x14ac:dyDescent="0.2">
      <c r="A9854" t="s">
        <v>118</v>
      </c>
      <c r="B9854" t="s">
        <v>1571</v>
      </c>
      <c r="C9854">
        <v>1</v>
      </c>
      <c r="D9854" t="s">
        <v>1620</v>
      </c>
      <c r="E9854" t="s">
        <v>1610</v>
      </c>
      <c r="F9854">
        <v>5</v>
      </c>
    </row>
    <row r="9855" spans="1:6" x14ac:dyDescent="0.2">
      <c r="A9855" t="s">
        <v>156</v>
      </c>
      <c r="B9855" t="s">
        <v>1571</v>
      </c>
      <c r="C9855">
        <v>7.0000000000000001E-3</v>
      </c>
    </row>
    <row r="9856" spans="1:6" x14ac:dyDescent="0.2">
      <c r="A9856" t="s">
        <v>59</v>
      </c>
      <c r="B9856" t="s">
        <v>2610</v>
      </c>
      <c r="C9856" t="s">
        <v>1123</v>
      </c>
      <c r="D9856">
        <v>0.75</v>
      </c>
      <c r="E9856" t="s">
        <v>1588</v>
      </c>
      <c r="F9856" t="s">
        <v>1589</v>
      </c>
    </row>
    <row r="9857" spans="1:5" x14ac:dyDescent="0.2">
      <c r="A9857" t="s">
        <v>110</v>
      </c>
      <c r="B9857" t="s">
        <v>1572</v>
      </c>
      <c r="C9857" t="s">
        <v>1573</v>
      </c>
      <c r="D9857" t="s">
        <v>1574</v>
      </c>
    </row>
    <row r="9858" spans="1:5" x14ac:dyDescent="0.2">
      <c r="A9858" t="s">
        <v>1575</v>
      </c>
      <c r="B9858" t="s">
        <v>1576</v>
      </c>
      <c r="C9858" t="s">
        <v>1577</v>
      </c>
      <c r="D9858" t="s">
        <v>1578</v>
      </c>
    </row>
    <row r="9859" spans="1:5" x14ac:dyDescent="0.2">
      <c r="A9859" t="s">
        <v>882</v>
      </c>
      <c r="B9859" t="s">
        <v>1579</v>
      </c>
      <c r="C9859" t="s">
        <v>1580</v>
      </c>
    </row>
    <row r="9860" spans="1:5" x14ac:dyDescent="0.2">
      <c r="A9860" t="s">
        <v>487</v>
      </c>
      <c r="B9860" t="s">
        <v>1576</v>
      </c>
      <c r="C9860" t="s">
        <v>1577</v>
      </c>
      <c r="D9860" s="8">
        <v>37415</v>
      </c>
    </row>
    <row r="9861" spans="1:5" x14ac:dyDescent="0.2">
      <c r="A9861" t="s">
        <v>1595</v>
      </c>
      <c r="B9861" t="s">
        <v>1596</v>
      </c>
      <c r="C9861" t="s">
        <v>1597</v>
      </c>
    </row>
    <row r="9862" spans="1:5" x14ac:dyDescent="0.2">
      <c r="A9862" t="s">
        <v>1595</v>
      </c>
      <c r="B9862" t="s">
        <v>1598</v>
      </c>
      <c r="C9862" t="s">
        <v>1599</v>
      </c>
      <c r="D9862" t="s">
        <v>1597</v>
      </c>
    </row>
    <row r="9863" spans="1:5" x14ac:dyDescent="0.2">
      <c r="A9863" t="s">
        <v>52</v>
      </c>
      <c r="B9863">
        <v>2</v>
      </c>
      <c r="C9863" t="s">
        <v>1583</v>
      </c>
    </row>
    <row r="9864" spans="1:5" x14ac:dyDescent="0.2">
      <c r="A9864" t="s">
        <v>212</v>
      </c>
      <c r="B9864" t="s">
        <v>1571</v>
      </c>
      <c r="C9864">
        <v>2.5000000000000001E-2</v>
      </c>
      <c r="D9864" t="s">
        <v>1593</v>
      </c>
      <c r="E9864" t="s">
        <v>1594</v>
      </c>
    </row>
    <row r="9865" spans="1:5" x14ac:dyDescent="0.2">
      <c r="A9865" t="s">
        <v>1730</v>
      </c>
      <c r="B9865">
        <v>0.1</v>
      </c>
      <c r="C9865">
        <f>0.035/-0.015</f>
        <v>-2.3333333333333335</v>
      </c>
    </row>
    <row r="9866" spans="1:5" x14ac:dyDescent="0.2">
      <c r="A9866" t="s">
        <v>77</v>
      </c>
      <c r="B9866" t="s">
        <v>1893</v>
      </c>
      <c r="C9866" t="s">
        <v>2608</v>
      </c>
    </row>
    <row r="9867" spans="1:5" x14ac:dyDescent="0.2">
      <c r="A9867" t="s">
        <v>71</v>
      </c>
      <c r="B9867">
        <v>1.2</v>
      </c>
      <c r="C9867" t="s">
        <v>1583</v>
      </c>
    </row>
    <row r="9868" spans="1:5" x14ac:dyDescent="0.2">
      <c r="A9868" t="s">
        <v>71</v>
      </c>
      <c r="B9868">
        <v>0.5</v>
      </c>
      <c r="C9868">
        <v>0.05</v>
      </c>
    </row>
    <row r="9869" spans="1:5" x14ac:dyDescent="0.2">
      <c r="A9869" t="s">
        <v>176</v>
      </c>
      <c r="B9869">
        <v>23</v>
      </c>
      <c r="C9869" t="s">
        <v>1681</v>
      </c>
    </row>
    <row r="9870" spans="1:5" x14ac:dyDescent="0.2">
      <c r="A9870" t="s">
        <v>52</v>
      </c>
      <c r="B9870">
        <v>0.35</v>
      </c>
      <c r="C9870" t="s">
        <v>1583</v>
      </c>
    </row>
    <row r="9871" spans="1:5" x14ac:dyDescent="0.2">
      <c r="A9871" t="s">
        <v>57</v>
      </c>
      <c r="B9871">
        <v>23.5</v>
      </c>
      <c r="C9871" t="s">
        <v>1691</v>
      </c>
    </row>
    <row r="9872" spans="1:5" x14ac:dyDescent="0.2">
      <c r="A9872" t="s">
        <v>57</v>
      </c>
      <c r="B9872">
        <v>2.5</v>
      </c>
      <c r="C9872" t="s">
        <v>1811</v>
      </c>
    </row>
    <row r="9873" spans="1:6" x14ac:dyDescent="0.2">
      <c r="A9873" t="s">
        <v>70</v>
      </c>
      <c r="B9873">
        <v>22.8</v>
      </c>
      <c r="C9873" t="s">
        <v>1646</v>
      </c>
    </row>
    <row r="9874" spans="1:6" x14ac:dyDescent="0.2">
      <c r="A9874" t="s">
        <v>118</v>
      </c>
      <c r="B9874" t="s">
        <v>1571</v>
      </c>
      <c r="C9874">
        <v>0.08</v>
      </c>
      <c r="D9874" t="s">
        <v>1620</v>
      </c>
      <c r="E9874" t="s">
        <v>1610</v>
      </c>
      <c r="F9874">
        <v>3</v>
      </c>
    </row>
    <row r="9875" spans="1:6" x14ac:dyDescent="0.2">
      <c r="A9875" t="s">
        <v>118</v>
      </c>
      <c r="B9875" t="s">
        <v>1571</v>
      </c>
      <c r="C9875">
        <v>1</v>
      </c>
      <c r="D9875" t="s">
        <v>1620</v>
      </c>
      <c r="E9875" t="s">
        <v>1610</v>
      </c>
      <c r="F9875">
        <v>3</v>
      </c>
    </row>
    <row r="9876" spans="1:6" x14ac:dyDescent="0.2">
      <c r="A9876" t="s">
        <v>156</v>
      </c>
      <c r="B9876" t="s">
        <v>1571</v>
      </c>
      <c r="C9876">
        <v>7.0000000000000001E-3</v>
      </c>
    </row>
    <row r="9877" spans="1:6" x14ac:dyDescent="0.2">
      <c r="A9877" t="s">
        <v>59</v>
      </c>
      <c r="B9877" t="s">
        <v>2610</v>
      </c>
      <c r="C9877" t="s">
        <v>1123</v>
      </c>
      <c r="D9877">
        <v>0.75</v>
      </c>
      <c r="E9877" t="s">
        <v>1588</v>
      </c>
      <c r="F9877" t="s">
        <v>1589</v>
      </c>
    </row>
    <row r="9878" spans="1:6" x14ac:dyDescent="0.2">
      <c r="A9878" t="s">
        <v>110</v>
      </c>
      <c r="B9878" t="s">
        <v>1572</v>
      </c>
      <c r="C9878" t="s">
        <v>1573</v>
      </c>
      <c r="D9878" t="s">
        <v>1574</v>
      </c>
    </row>
    <row r="9879" spans="1:6" x14ac:dyDescent="0.2">
      <c r="A9879" t="s">
        <v>1575</v>
      </c>
      <c r="B9879" t="s">
        <v>1576</v>
      </c>
      <c r="C9879" t="s">
        <v>1577</v>
      </c>
      <c r="D9879" t="s">
        <v>1578</v>
      </c>
    </row>
    <row r="9880" spans="1:6" x14ac:dyDescent="0.2">
      <c r="A9880" t="s">
        <v>882</v>
      </c>
      <c r="B9880" t="s">
        <v>1579</v>
      </c>
      <c r="C9880" t="s">
        <v>1580</v>
      </c>
    </row>
    <row r="9881" spans="1:6" x14ac:dyDescent="0.2">
      <c r="A9881" t="s">
        <v>1581</v>
      </c>
      <c r="B9881" t="s">
        <v>1576</v>
      </c>
      <c r="C9881" t="s">
        <v>1577</v>
      </c>
      <c r="D9881" t="s">
        <v>1582</v>
      </c>
    </row>
    <row r="9882" spans="1:6" x14ac:dyDescent="0.2">
      <c r="A9882" t="s">
        <v>487</v>
      </c>
      <c r="B9882" t="s">
        <v>1576</v>
      </c>
      <c r="C9882" t="s">
        <v>1577</v>
      </c>
      <c r="D9882" s="8">
        <v>37415</v>
      </c>
    </row>
    <row r="9883" spans="1:6" x14ac:dyDescent="0.2">
      <c r="A9883" t="s">
        <v>1595</v>
      </c>
      <c r="B9883" t="s">
        <v>1596</v>
      </c>
      <c r="C9883" t="s">
        <v>1597</v>
      </c>
    </row>
    <row r="9884" spans="1:6" x14ac:dyDescent="0.2">
      <c r="A9884" t="s">
        <v>1595</v>
      </c>
      <c r="B9884" t="s">
        <v>1598</v>
      </c>
      <c r="C9884" t="s">
        <v>1599</v>
      </c>
      <c r="D9884" t="s">
        <v>1597</v>
      </c>
    </row>
    <row r="9885" spans="1:6" x14ac:dyDescent="0.2">
      <c r="A9885" t="s">
        <v>52</v>
      </c>
      <c r="B9885">
        <v>3.85</v>
      </c>
      <c r="C9885" t="s">
        <v>1634</v>
      </c>
      <c r="D9885">
        <v>0.05</v>
      </c>
    </row>
    <row r="9886" spans="1:6" x14ac:dyDescent="0.2">
      <c r="A9886" t="s">
        <v>52</v>
      </c>
      <c r="B9886">
        <v>0.95</v>
      </c>
      <c r="C9886" t="s">
        <v>1634</v>
      </c>
      <c r="D9886">
        <v>0.05</v>
      </c>
    </row>
    <row r="9887" spans="1:6" x14ac:dyDescent="0.2">
      <c r="A9887" t="s">
        <v>52</v>
      </c>
      <c r="B9887">
        <v>0.9</v>
      </c>
      <c r="C9887" t="s">
        <v>1634</v>
      </c>
      <c r="D9887">
        <v>0.05</v>
      </c>
    </row>
    <row r="9888" spans="1:6" x14ac:dyDescent="0.2">
      <c r="A9888" t="s">
        <v>114</v>
      </c>
      <c r="B9888">
        <v>2.2000000000000002</v>
      </c>
      <c r="C9888" t="s">
        <v>1639</v>
      </c>
      <c r="D9888">
        <v>0.1</v>
      </c>
    </row>
    <row r="9889" spans="1:6" x14ac:dyDescent="0.2">
      <c r="A9889" t="s">
        <v>416</v>
      </c>
      <c r="B9889">
        <v>8.4499999999999993</v>
      </c>
      <c r="C9889" t="s">
        <v>1639</v>
      </c>
      <c r="D9889">
        <v>0.2</v>
      </c>
    </row>
    <row r="9890" spans="1:6" x14ac:dyDescent="0.2">
      <c r="A9890" t="s">
        <v>59</v>
      </c>
      <c r="B9890" t="s">
        <v>2610</v>
      </c>
      <c r="C9890" t="s">
        <v>1123</v>
      </c>
      <c r="D9890">
        <v>0.75</v>
      </c>
      <c r="E9890" t="s">
        <v>1588</v>
      </c>
      <c r="F9890" t="s">
        <v>1589</v>
      </c>
    </row>
    <row r="9891" spans="1:6" x14ac:dyDescent="0.2">
      <c r="A9891" t="s">
        <v>119</v>
      </c>
      <c r="B9891">
        <v>12.8</v>
      </c>
      <c r="C9891" t="s">
        <v>1634</v>
      </c>
      <c r="D9891">
        <v>0.05</v>
      </c>
    </row>
    <row r="9892" spans="1:6" x14ac:dyDescent="0.2">
      <c r="A9892" t="s">
        <v>119</v>
      </c>
      <c r="B9892">
        <v>6.1</v>
      </c>
      <c r="C9892" t="s">
        <v>1634</v>
      </c>
      <c r="D9892">
        <v>0.05</v>
      </c>
    </row>
    <row r="9893" spans="1:6" x14ac:dyDescent="0.2">
      <c r="A9893" t="s">
        <v>70</v>
      </c>
      <c r="B9893">
        <v>5.15</v>
      </c>
      <c r="C9893" t="s">
        <v>1639</v>
      </c>
      <c r="D9893">
        <v>0.05</v>
      </c>
    </row>
    <row r="9894" spans="1:6" x14ac:dyDescent="0.2">
      <c r="A9894" t="s">
        <v>207</v>
      </c>
      <c r="B9894">
        <v>13.7</v>
      </c>
      <c r="C9894" t="s">
        <v>1588</v>
      </c>
      <c r="D9894">
        <v>0.2</v>
      </c>
    </row>
    <row r="9895" spans="1:6" x14ac:dyDescent="0.2">
      <c r="A9895" t="s">
        <v>52</v>
      </c>
      <c r="B9895">
        <v>0.3</v>
      </c>
      <c r="C9895" t="s">
        <v>1634</v>
      </c>
      <c r="D9895">
        <v>0.03</v>
      </c>
    </row>
    <row r="9896" spans="1:6" x14ac:dyDescent="0.2">
      <c r="A9896" t="s">
        <v>52</v>
      </c>
      <c r="B9896">
        <v>0.1</v>
      </c>
      <c r="C9896" t="s">
        <v>1634</v>
      </c>
      <c r="D9896">
        <v>0.03</v>
      </c>
    </row>
    <row r="9897" spans="1:6" x14ac:dyDescent="0.2">
      <c r="A9897" t="s">
        <v>201</v>
      </c>
      <c r="B9897">
        <v>0.4</v>
      </c>
      <c r="C9897" t="s">
        <v>1634</v>
      </c>
      <c r="D9897">
        <v>0.1</v>
      </c>
    </row>
    <row r="9898" spans="1:6" x14ac:dyDescent="0.2">
      <c r="A9898" t="s">
        <v>119</v>
      </c>
      <c r="B9898">
        <v>9.4</v>
      </c>
      <c r="C9898" t="s">
        <v>1634</v>
      </c>
      <c r="D9898">
        <v>0.2</v>
      </c>
    </row>
    <row r="9899" spans="1:6" x14ac:dyDescent="0.2">
      <c r="A9899" t="s">
        <v>57</v>
      </c>
      <c r="B9899">
        <v>21.7</v>
      </c>
      <c r="C9899" t="s">
        <v>1634</v>
      </c>
      <c r="D9899">
        <v>7.4999999999999997E-2</v>
      </c>
    </row>
    <row r="9900" spans="1:6" x14ac:dyDescent="0.2">
      <c r="A9900" t="s">
        <v>71</v>
      </c>
      <c r="B9900">
        <v>4.6500000000000004</v>
      </c>
      <c r="C9900" t="s">
        <v>1634</v>
      </c>
      <c r="D9900">
        <v>0.1</v>
      </c>
    </row>
    <row r="9901" spans="1:6" x14ac:dyDescent="0.2">
      <c r="A9901" t="s">
        <v>70</v>
      </c>
      <c r="B9901">
        <v>2.5</v>
      </c>
      <c r="C9901" t="s">
        <v>1634</v>
      </c>
      <c r="D9901">
        <v>0.1</v>
      </c>
    </row>
    <row r="9902" spans="1:6" x14ac:dyDescent="0.2">
      <c r="A9902" t="s">
        <v>1719</v>
      </c>
      <c r="B9902" t="s">
        <v>1588</v>
      </c>
      <c r="C9902" t="s">
        <v>1644</v>
      </c>
      <c r="D9902">
        <v>2.8</v>
      </c>
      <c r="E9902" t="s">
        <v>1639</v>
      </c>
      <c r="F9902">
        <v>0.1</v>
      </c>
    </row>
    <row r="9903" spans="1:6" x14ac:dyDescent="0.2">
      <c r="A9903" t="s">
        <v>118</v>
      </c>
      <c r="B9903" t="s">
        <v>1655</v>
      </c>
      <c r="C9903">
        <v>6.3</v>
      </c>
    </row>
    <row r="9904" spans="1:6" x14ac:dyDescent="0.2">
      <c r="A9904" t="s">
        <v>1657</v>
      </c>
      <c r="B9904" t="s">
        <v>259</v>
      </c>
    </row>
    <row r="9905" spans="1:4" x14ac:dyDescent="0.2">
      <c r="A9905" t="s">
        <v>52</v>
      </c>
      <c r="B9905">
        <v>9.8000000000000007</v>
      </c>
      <c r="C9905" t="s">
        <v>1606</v>
      </c>
    </row>
    <row r="9906" spans="1:4" x14ac:dyDescent="0.2">
      <c r="A9906" t="s">
        <v>118</v>
      </c>
      <c r="B9906" t="s">
        <v>2550</v>
      </c>
      <c r="C9906">
        <v>16</v>
      </c>
    </row>
    <row r="9907" spans="1:4" x14ac:dyDescent="0.2">
      <c r="A9907" t="s">
        <v>209</v>
      </c>
      <c r="B9907" t="s">
        <v>1571</v>
      </c>
      <c r="C9907">
        <v>0.15</v>
      </c>
    </row>
    <row r="9908" spans="1:4" x14ac:dyDescent="0.2">
      <c r="A9908" t="s">
        <v>661</v>
      </c>
    </row>
    <row r="9909" spans="1:4" x14ac:dyDescent="0.2">
      <c r="A9909" t="s">
        <v>2611</v>
      </c>
      <c r="B9909" t="s">
        <v>1606</v>
      </c>
    </row>
    <row r="9910" spans="1:4" x14ac:dyDescent="0.2">
      <c r="A9910" t="s">
        <v>71</v>
      </c>
      <c r="B9910">
        <v>0.9</v>
      </c>
      <c r="C9910">
        <v>0.2</v>
      </c>
    </row>
    <row r="9911" spans="1:4" x14ac:dyDescent="0.2">
      <c r="A9911" t="s">
        <v>2612</v>
      </c>
      <c r="B9911" t="s">
        <v>2613</v>
      </c>
    </row>
    <row r="9912" spans="1:4" x14ac:dyDescent="0.2">
      <c r="A9912" t="s">
        <v>2614</v>
      </c>
      <c r="B9912" t="s">
        <v>1571</v>
      </c>
      <c r="C9912">
        <v>0.2</v>
      </c>
    </row>
    <row r="9913" spans="1:4" x14ac:dyDescent="0.2">
      <c r="A9913" t="s">
        <v>1575</v>
      </c>
      <c r="B9913" t="s">
        <v>1576</v>
      </c>
      <c r="C9913" t="s">
        <v>1577</v>
      </c>
      <c r="D9913" t="s">
        <v>1578</v>
      </c>
    </row>
    <row r="9914" spans="1:4" x14ac:dyDescent="0.2">
      <c r="A9914" t="s">
        <v>882</v>
      </c>
      <c r="B9914" t="s">
        <v>1579</v>
      </c>
      <c r="C9914" t="s">
        <v>1580</v>
      </c>
    </row>
    <row r="9915" spans="1:4" x14ac:dyDescent="0.2">
      <c r="A9915" t="s">
        <v>1595</v>
      </c>
      <c r="B9915" t="s">
        <v>1596</v>
      </c>
      <c r="C9915" t="s">
        <v>1597</v>
      </c>
    </row>
    <row r="9916" spans="1:4" x14ac:dyDescent="0.2">
      <c r="A9916" t="s">
        <v>1595</v>
      </c>
      <c r="B9916" t="s">
        <v>1598</v>
      </c>
      <c r="C9916" t="s">
        <v>1599</v>
      </c>
      <c r="D9916" t="s">
        <v>1597</v>
      </c>
    </row>
    <row r="9917" spans="1:4" x14ac:dyDescent="0.2">
      <c r="A9917" t="s">
        <v>52</v>
      </c>
      <c r="B9917">
        <v>3.85</v>
      </c>
      <c r="C9917" t="s">
        <v>1634</v>
      </c>
      <c r="D9917">
        <v>0.05</v>
      </c>
    </row>
    <row r="9918" spans="1:4" x14ac:dyDescent="0.2">
      <c r="A9918" t="s">
        <v>52</v>
      </c>
      <c r="B9918">
        <v>0.95</v>
      </c>
      <c r="C9918" t="s">
        <v>1634</v>
      </c>
      <c r="D9918">
        <v>0.05</v>
      </c>
    </row>
    <row r="9919" spans="1:4" x14ac:dyDescent="0.2">
      <c r="A9919" t="s">
        <v>52</v>
      </c>
      <c r="B9919">
        <v>0.9</v>
      </c>
      <c r="C9919" t="s">
        <v>1634</v>
      </c>
      <c r="D9919">
        <v>0.05</v>
      </c>
    </row>
    <row r="9920" spans="1:4" x14ac:dyDescent="0.2">
      <c r="A9920" t="s">
        <v>114</v>
      </c>
      <c r="B9920">
        <v>2.2000000000000002</v>
      </c>
      <c r="C9920" t="s">
        <v>1639</v>
      </c>
      <c r="D9920">
        <v>0.1</v>
      </c>
    </row>
    <row r="9921" spans="1:6" x14ac:dyDescent="0.2">
      <c r="A9921" t="s">
        <v>416</v>
      </c>
      <c r="B9921">
        <v>8.4499999999999993</v>
      </c>
      <c r="C9921" t="s">
        <v>1639</v>
      </c>
      <c r="D9921">
        <v>0.2</v>
      </c>
    </row>
    <row r="9922" spans="1:6" x14ac:dyDescent="0.2">
      <c r="A9922" t="s">
        <v>59</v>
      </c>
      <c r="B9922" t="s">
        <v>2610</v>
      </c>
      <c r="C9922" t="s">
        <v>1123</v>
      </c>
      <c r="D9922">
        <v>0.75</v>
      </c>
      <c r="E9922" t="s">
        <v>1588</v>
      </c>
      <c r="F9922" t="s">
        <v>1589</v>
      </c>
    </row>
    <row r="9923" spans="1:6" x14ac:dyDescent="0.2">
      <c r="A9923" t="s">
        <v>119</v>
      </c>
      <c r="B9923">
        <v>12.8</v>
      </c>
      <c r="C9923" t="s">
        <v>1634</v>
      </c>
      <c r="D9923">
        <v>0.05</v>
      </c>
    </row>
    <row r="9924" spans="1:6" x14ac:dyDescent="0.2">
      <c r="A9924" t="s">
        <v>119</v>
      </c>
      <c r="B9924">
        <v>6.1</v>
      </c>
      <c r="C9924" t="s">
        <v>1634</v>
      </c>
      <c r="D9924">
        <v>0.05</v>
      </c>
    </row>
    <row r="9925" spans="1:6" x14ac:dyDescent="0.2">
      <c r="A9925" t="s">
        <v>70</v>
      </c>
      <c r="B9925">
        <v>5.15</v>
      </c>
      <c r="C9925" t="s">
        <v>1639</v>
      </c>
      <c r="D9925">
        <v>0.05</v>
      </c>
    </row>
    <row r="9926" spans="1:6" x14ac:dyDescent="0.2">
      <c r="A9926" t="s">
        <v>207</v>
      </c>
      <c r="B9926">
        <v>13.7</v>
      </c>
      <c r="C9926" t="s">
        <v>1588</v>
      </c>
      <c r="D9926">
        <v>0.2</v>
      </c>
    </row>
    <row r="9927" spans="1:6" x14ac:dyDescent="0.2">
      <c r="A9927" t="s">
        <v>52</v>
      </c>
      <c r="B9927">
        <v>0.3</v>
      </c>
      <c r="C9927" t="s">
        <v>1634</v>
      </c>
      <c r="D9927">
        <v>0.03</v>
      </c>
    </row>
    <row r="9928" spans="1:6" x14ac:dyDescent="0.2">
      <c r="A9928" t="s">
        <v>52</v>
      </c>
      <c r="B9928">
        <v>0.1</v>
      </c>
      <c r="C9928" t="s">
        <v>1634</v>
      </c>
      <c r="D9928">
        <v>0.03</v>
      </c>
    </row>
    <row r="9929" spans="1:6" x14ac:dyDescent="0.2">
      <c r="A9929" t="s">
        <v>201</v>
      </c>
      <c r="B9929">
        <v>0.4</v>
      </c>
      <c r="C9929" t="s">
        <v>1634</v>
      </c>
      <c r="D9929">
        <v>0.1</v>
      </c>
    </row>
    <row r="9930" spans="1:6" x14ac:dyDescent="0.2">
      <c r="A9930" t="s">
        <v>119</v>
      </c>
      <c r="B9930">
        <v>9.4</v>
      </c>
      <c r="C9930" t="s">
        <v>1634</v>
      </c>
      <c r="D9930">
        <v>0.2</v>
      </c>
    </row>
    <row r="9931" spans="1:6" x14ac:dyDescent="0.2">
      <c r="A9931" t="s">
        <v>57</v>
      </c>
      <c r="B9931">
        <v>21.7</v>
      </c>
      <c r="C9931" t="s">
        <v>1634</v>
      </c>
      <c r="D9931">
        <v>7.4999999999999997E-2</v>
      </c>
    </row>
    <row r="9932" spans="1:6" x14ac:dyDescent="0.2">
      <c r="A9932" t="s">
        <v>71</v>
      </c>
      <c r="B9932">
        <v>4.6500000000000004</v>
      </c>
      <c r="C9932" t="s">
        <v>1634</v>
      </c>
      <c r="D9932">
        <v>0.1</v>
      </c>
    </row>
    <row r="9933" spans="1:6" x14ac:dyDescent="0.2">
      <c r="A9933" t="s">
        <v>70</v>
      </c>
      <c r="B9933">
        <v>2.5</v>
      </c>
      <c r="C9933" t="s">
        <v>1634</v>
      </c>
      <c r="D9933">
        <v>0.1</v>
      </c>
    </row>
    <row r="9934" spans="1:6" x14ac:dyDescent="0.2">
      <c r="A9934" t="s">
        <v>1719</v>
      </c>
      <c r="B9934" t="s">
        <v>1588</v>
      </c>
      <c r="C9934" t="s">
        <v>1644</v>
      </c>
      <c r="D9934">
        <v>2.8</v>
      </c>
      <c r="E9934" t="s">
        <v>1639</v>
      </c>
      <c r="F9934">
        <v>0.1</v>
      </c>
    </row>
    <row r="9935" spans="1:6" x14ac:dyDescent="0.2">
      <c r="A9935" t="s">
        <v>118</v>
      </c>
      <c r="B9935" t="s">
        <v>1655</v>
      </c>
      <c r="C9935">
        <v>6.3</v>
      </c>
    </row>
    <row r="9936" spans="1:6" x14ac:dyDescent="0.2">
      <c r="A9936" t="s">
        <v>1657</v>
      </c>
      <c r="B9936" t="s">
        <v>259</v>
      </c>
    </row>
    <row r="9937" spans="1:5" x14ac:dyDescent="0.2">
      <c r="A9937" t="s">
        <v>52</v>
      </c>
      <c r="B9937">
        <v>9.8000000000000007</v>
      </c>
      <c r="C9937" t="s">
        <v>1606</v>
      </c>
    </row>
    <row r="9938" spans="1:5" x14ac:dyDescent="0.2">
      <c r="A9938" t="s">
        <v>118</v>
      </c>
      <c r="B9938" t="s">
        <v>2550</v>
      </c>
      <c r="C9938">
        <v>16</v>
      </c>
    </row>
    <row r="9939" spans="1:5" x14ac:dyDescent="0.2">
      <c r="A9939" t="s">
        <v>209</v>
      </c>
      <c r="B9939" t="s">
        <v>1571</v>
      </c>
      <c r="C9939">
        <v>0.15</v>
      </c>
    </row>
    <row r="9940" spans="1:5" x14ac:dyDescent="0.2">
      <c r="A9940" t="s">
        <v>661</v>
      </c>
    </row>
    <row r="9941" spans="1:5" x14ac:dyDescent="0.2">
      <c r="A9941" t="s">
        <v>2611</v>
      </c>
      <c r="B9941" t="s">
        <v>1606</v>
      </c>
    </row>
    <row r="9942" spans="1:5" x14ac:dyDescent="0.2">
      <c r="A9942" t="s">
        <v>71</v>
      </c>
      <c r="B9942">
        <v>0.9</v>
      </c>
      <c r="C9942">
        <v>0.2</v>
      </c>
    </row>
    <row r="9943" spans="1:5" x14ac:dyDescent="0.2">
      <c r="A9943" t="s">
        <v>2612</v>
      </c>
      <c r="B9943" t="s">
        <v>2613</v>
      </c>
    </row>
    <row r="9944" spans="1:5" x14ac:dyDescent="0.2">
      <c r="A9944" t="s">
        <v>2614</v>
      </c>
      <c r="B9944" t="s">
        <v>1571</v>
      </c>
      <c r="C9944">
        <v>0.2</v>
      </c>
    </row>
    <row r="9945" spans="1:5" x14ac:dyDescent="0.2">
      <c r="A9945" t="s">
        <v>1575</v>
      </c>
      <c r="B9945" t="s">
        <v>1576</v>
      </c>
      <c r="C9945" t="s">
        <v>1577</v>
      </c>
      <c r="D9945" t="s">
        <v>1578</v>
      </c>
    </row>
    <row r="9946" spans="1:5" x14ac:dyDescent="0.2">
      <c r="A9946" t="s">
        <v>882</v>
      </c>
      <c r="B9946" t="s">
        <v>1579</v>
      </c>
      <c r="C9946" t="s">
        <v>1580</v>
      </c>
    </row>
    <row r="9947" spans="1:5" x14ac:dyDescent="0.2">
      <c r="A9947" t="s">
        <v>1595</v>
      </c>
      <c r="B9947" t="s">
        <v>1596</v>
      </c>
      <c r="C9947" t="s">
        <v>1597</v>
      </c>
    </row>
    <row r="9948" spans="1:5" x14ac:dyDescent="0.2">
      <c r="A9948" t="s">
        <v>1595</v>
      </c>
      <c r="B9948" t="s">
        <v>1598</v>
      </c>
      <c r="C9948" t="s">
        <v>1599</v>
      </c>
      <c r="D9948" t="s">
        <v>1597</v>
      </c>
    </row>
    <row r="9949" spans="1:5" x14ac:dyDescent="0.2">
      <c r="A9949" t="s">
        <v>52</v>
      </c>
      <c r="B9949">
        <v>17.100000000000001</v>
      </c>
      <c r="C9949" t="s">
        <v>1584</v>
      </c>
    </row>
    <row r="9950" spans="1:5" x14ac:dyDescent="0.2">
      <c r="A9950" t="s">
        <v>71</v>
      </c>
      <c r="B9950">
        <v>4.7</v>
      </c>
      <c r="C9950" t="s">
        <v>1584</v>
      </c>
    </row>
    <row r="9951" spans="1:5" x14ac:dyDescent="0.2">
      <c r="A9951" t="s">
        <v>177</v>
      </c>
      <c r="B9951">
        <v>0.2</v>
      </c>
      <c r="C9951">
        <v>0.1</v>
      </c>
    </row>
    <row r="9952" spans="1:5" x14ac:dyDescent="0.2">
      <c r="A9952" t="s">
        <v>120</v>
      </c>
      <c r="B9952" t="s">
        <v>1571</v>
      </c>
      <c r="C9952">
        <v>0.03</v>
      </c>
      <c r="D9952" t="s">
        <v>1593</v>
      </c>
      <c r="E9952" t="s">
        <v>1594</v>
      </c>
    </row>
    <row r="9953" spans="1:5" x14ac:dyDescent="0.2">
      <c r="A9953" t="s">
        <v>118</v>
      </c>
      <c r="B9953" t="s">
        <v>1571</v>
      </c>
      <c r="C9953" t="s">
        <v>1619</v>
      </c>
      <c r="D9953">
        <v>0.2</v>
      </c>
    </row>
    <row r="9954" spans="1:5" x14ac:dyDescent="0.2">
      <c r="A9954" t="s">
        <v>117</v>
      </c>
      <c r="B9954" t="s">
        <v>1571</v>
      </c>
      <c r="C9954">
        <v>0.02</v>
      </c>
      <c r="D9954" t="s">
        <v>1593</v>
      </c>
      <c r="E9954" t="s">
        <v>1594</v>
      </c>
    </row>
    <row r="9955" spans="1:5" x14ac:dyDescent="0.2">
      <c r="A9955" t="s">
        <v>156</v>
      </c>
      <c r="B9955" t="s">
        <v>1571</v>
      </c>
      <c r="C9955">
        <v>5.0000000000000001E-3</v>
      </c>
    </row>
    <row r="9956" spans="1:5" x14ac:dyDescent="0.2">
      <c r="A9956" t="s">
        <v>70</v>
      </c>
      <c r="B9956">
        <v>3.85</v>
      </c>
      <c r="C9956">
        <v>0.02</v>
      </c>
    </row>
    <row r="9957" spans="1:5" x14ac:dyDescent="0.2">
      <c r="A9957" t="s">
        <v>115</v>
      </c>
      <c r="B9957">
        <v>0.05</v>
      </c>
      <c r="C9957">
        <v>0.1</v>
      </c>
    </row>
    <row r="9958" spans="1:5" x14ac:dyDescent="0.2">
      <c r="A9958" t="s">
        <v>110</v>
      </c>
      <c r="B9958" t="s">
        <v>1572</v>
      </c>
      <c r="C9958" t="s">
        <v>1573</v>
      </c>
      <c r="D9958" t="s">
        <v>1574</v>
      </c>
    </row>
    <row r="9959" spans="1:5" x14ac:dyDescent="0.2">
      <c r="A9959" t="s">
        <v>1575</v>
      </c>
      <c r="B9959" t="s">
        <v>1576</v>
      </c>
      <c r="C9959" t="s">
        <v>1577</v>
      </c>
      <c r="D9959" t="s">
        <v>1578</v>
      </c>
    </row>
    <row r="9960" spans="1:5" x14ac:dyDescent="0.2">
      <c r="A9960" t="s">
        <v>882</v>
      </c>
      <c r="B9960" t="s">
        <v>1579</v>
      </c>
      <c r="C9960" t="s">
        <v>1580</v>
      </c>
    </row>
    <row r="9961" spans="1:5" x14ac:dyDescent="0.2">
      <c r="A9961" t="s">
        <v>1581</v>
      </c>
      <c r="B9961" t="s">
        <v>1576</v>
      </c>
      <c r="C9961" t="s">
        <v>1577</v>
      </c>
      <c r="D9961" t="s">
        <v>1582</v>
      </c>
    </row>
    <row r="9962" spans="1:5" x14ac:dyDescent="0.2">
      <c r="A9962" t="s">
        <v>487</v>
      </c>
      <c r="B9962" t="s">
        <v>1576</v>
      </c>
      <c r="C9962" t="s">
        <v>1577</v>
      </c>
      <c r="D9962" s="8">
        <v>37415</v>
      </c>
    </row>
    <row r="9963" spans="1:5" x14ac:dyDescent="0.2">
      <c r="A9963" t="s">
        <v>52</v>
      </c>
      <c r="B9963">
        <v>17.100000000000001</v>
      </c>
      <c r="C9963" t="s">
        <v>1584</v>
      </c>
    </row>
    <row r="9964" spans="1:5" x14ac:dyDescent="0.2">
      <c r="A9964" t="s">
        <v>71</v>
      </c>
      <c r="B9964">
        <v>4.7</v>
      </c>
      <c r="C9964" t="s">
        <v>1584</v>
      </c>
    </row>
    <row r="9965" spans="1:5" x14ac:dyDescent="0.2">
      <c r="A9965" t="s">
        <v>177</v>
      </c>
      <c r="B9965">
        <v>0.2</v>
      </c>
      <c r="C9965">
        <v>0.1</v>
      </c>
    </row>
    <row r="9966" spans="1:5" x14ac:dyDescent="0.2">
      <c r="A9966" t="s">
        <v>120</v>
      </c>
      <c r="B9966" t="s">
        <v>1571</v>
      </c>
      <c r="C9966">
        <v>0.03</v>
      </c>
      <c r="D9966" t="s">
        <v>1593</v>
      </c>
      <c r="E9966" t="s">
        <v>1594</v>
      </c>
    </row>
    <row r="9967" spans="1:5" x14ac:dyDescent="0.2">
      <c r="A9967" t="s">
        <v>118</v>
      </c>
      <c r="B9967" t="s">
        <v>1571</v>
      </c>
      <c r="C9967" t="s">
        <v>1619</v>
      </c>
      <c r="D9967">
        <v>0.2</v>
      </c>
    </row>
    <row r="9968" spans="1:5" x14ac:dyDescent="0.2">
      <c r="A9968" t="s">
        <v>117</v>
      </c>
      <c r="B9968" t="s">
        <v>1571</v>
      </c>
      <c r="C9968">
        <v>0.02</v>
      </c>
      <c r="D9968" t="s">
        <v>1593</v>
      </c>
      <c r="E9968" t="s">
        <v>1594</v>
      </c>
    </row>
    <row r="9969" spans="1:4" x14ac:dyDescent="0.2">
      <c r="A9969" t="s">
        <v>156</v>
      </c>
      <c r="B9969" t="s">
        <v>1571</v>
      </c>
      <c r="C9969">
        <v>5.0000000000000001E-3</v>
      </c>
    </row>
    <row r="9970" spans="1:4" x14ac:dyDescent="0.2">
      <c r="A9970" t="s">
        <v>70</v>
      </c>
      <c r="B9970">
        <v>3.85</v>
      </c>
      <c r="C9970">
        <v>0.02</v>
      </c>
    </row>
    <row r="9971" spans="1:4" x14ac:dyDescent="0.2">
      <c r="A9971" t="s">
        <v>115</v>
      </c>
      <c r="B9971">
        <v>0.05</v>
      </c>
      <c r="C9971">
        <v>0.1</v>
      </c>
    </row>
    <row r="9972" spans="1:4" x14ac:dyDescent="0.2">
      <c r="A9972" t="s">
        <v>110</v>
      </c>
      <c r="B9972" t="s">
        <v>1572</v>
      </c>
      <c r="C9972" t="s">
        <v>1573</v>
      </c>
      <c r="D9972" t="s">
        <v>1574</v>
      </c>
    </row>
    <row r="9973" spans="1:4" x14ac:dyDescent="0.2">
      <c r="A9973" t="s">
        <v>1575</v>
      </c>
      <c r="B9973" t="s">
        <v>1576</v>
      </c>
      <c r="C9973" t="s">
        <v>1577</v>
      </c>
      <c r="D9973" t="s">
        <v>1578</v>
      </c>
    </row>
    <row r="9974" spans="1:4" x14ac:dyDescent="0.2">
      <c r="A9974" t="s">
        <v>882</v>
      </c>
      <c r="B9974" t="s">
        <v>1579</v>
      </c>
      <c r="C9974" t="s">
        <v>1580</v>
      </c>
    </row>
    <row r="9975" spans="1:4" x14ac:dyDescent="0.2">
      <c r="A9975" t="s">
        <v>1581</v>
      </c>
      <c r="B9975" t="s">
        <v>1576</v>
      </c>
      <c r="C9975" t="s">
        <v>1577</v>
      </c>
      <c r="D9975" t="s">
        <v>1582</v>
      </c>
    </row>
    <row r="9976" spans="1:4" x14ac:dyDescent="0.2">
      <c r="A9976" t="s">
        <v>2596</v>
      </c>
      <c r="B9976">
        <v>0.15</v>
      </c>
    </row>
    <row r="9977" spans="1:4" x14ac:dyDescent="0.2">
      <c r="A9977" t="s">
        <v>52</v>
      </c>
      <c r="B9977">
        <v>6.8</v>
      </c>
      <c r="C9977" t="s">
        <v>1693</v>
      </c>
    </row>
    <row r="9978" spans="1:4" x14ac:dyDescent="0.2">
      <c r="A9978" t="s">
        <v>70</v>
      </c>
      <c r="B9978">
        <v>8.5</v>
      </c>
      <c r="C9978">
        <v>0.2</v>
      </c>
    </row>
    <row r="9979" spans="1:4" x14ac:dyDescent="0.2">
      <c r="A9979" t="s">
        <v>71</v>
      </c>
      <c r="B9979">
        <v>48.5</v>
      </c>
      <c r="C9979" t="s">
        <v>1606</v>
      </c>
    </row>
    <row r="9980" spans="1:4" x14ac:dyDescent="0.2">
      <c r="A9980" t="s">
        <v>71</v>
      </c>
      <c r="B9980">
        <v>43.5</v>
      </c>
      <c r="C9980">
        <v>0.3</v>
      </c>
    </row>
    <row r="9981" spans="1:4" x14ac:dyDescent="0.2">
      <c r="A9981" t="s">
        <v>70</v>
      </c>
      <c r="B9981">
        <v>33.1</v>
      </c>
      <c r="C9981">
        <v>-0.2</v>
      </c>
    </row>
    <row r="9982" spans="1:4" x14ac:dyDescent="0.2">
      <c r="A9982" t="s">
        <v>70</v>
      </c>
      <c r="B9982" t="s">
        <v>2597</v>
      </c>
    </row>
    <row r="9983" spans="1:4" x14ac:dyDescent="0.2">
      <c r="A9983" t="s">
        <v>120</v>
      </c>
      <c r="B9983">
        <v>0.1</v>
      </c>
    </row>
    <row r="9984" spans="1:4" x14ac:dyDescent="0.2">
      <c r="A9984" t="s">
        <v>120</v>
      </c>
      <c r="B9984">
        <v>0.2</v>
      </c>
      <c r="C9984" t="s">
        <v>1593</v>
      </c>
      <c r="D9984" t="s">
        <v>1594</v>
      </c>
    </row>
    <row r="9985" spans="1:5" x14ac:dyDescent="0.2">
      <c r="A9985" t="s">
        <v>118</v>
      </c>
      <c r="B9985" t="s">
        <v>1655</v>
      </c>
      <c r="C9985">
        <v>25</v>
      </c>
    </row>
    <row r="9986" spans="1:5" x14ac:dyDescent="0.2">
      <c r="A9986" t="s">
        <v>118</v>
      </c>
      <c r="B9986" t="s">
        <v>1655</v>
      </c>
      <c r="C9986">
        <v>30</v>
      </c>
    </row>
    <row r="9987" spans="1:5" x14ac:dyDescent="0.2">
      <c r="A9987" t="s">
        <v>110</v>
      </c>
    </row>
    <row r="9988" spans="1:5" x14ac:dyDescent="0.2">
      <c r="A9988" t="s">
        <v>52</v>
      </c>
      <c r="B9988">
        <v>6</v>
      </c>
      <c r="C9988" t="s">
        <v>1639</v>
      </c>
      <c r="D9988">
        <v>0.5</v>
      </c>
    </row>
    <row r="9989" spans="1:5" x14ac:dyDescent="0.2">
      <c r="A9989" t="s">
        <v>2598</v>
      </c>
      <c r="B9989">
        <v>36</v>
      </c>
      <c r="C9989" t="s">
        <v>1588</v>
      </c>
      <c r="D9989">
        <v>0.2</v>
      </c>
    </row>
    <row r="9990" spans="1:5" x14ac:dyDescent="0.2">
      <c r="A9990" t="s">
        <v>52</v>
      </c>
      <c r="B9990">
        <v>6</v>
      </c>
      <c r="C9990" t="s">
        <v>1639</v>
      </c>
      <c r="D9990">
        <v>0.5</v>
      </c>
    </row>
    <row r="9991" spans="1:5" x14ac:dyDescent="0.2">
      <c r="A9991" s="9">
        <v>1</v>
      </c>
      <c r="B9991" t="s">
        <v>1588</v>
      </c>
      <c r="C9991" t="s">
        <v>579</v>
      </c>
      <c r="D9991">
        <v>36</v>
      </c>
      <c r="E9991">
        <f>-0.2/-0.05</f>
        <v>4</v>
      </c>
    </row>
    <row r="9992" spans="1:5" x14ac:dyDescent="0.2">
      <c r="A9992" t="s">
        <v>72</v>
      </c>
      <c r="B9992">
        <v>0.5</v>
      </c>
      <c r="C9992" t="s">
        <v>1634</v>
      </c>
      <c r="D9992">
        <v>0.2</v>
      </c>
    </row>
    <row r="9993" spans="1:5" x14ac:dyDescent="0.2">
      <c r="A9993" t="s">
        <v>2615</v>
      </c>
      <c r="B9993">
        <v>0.1</v>
      </c>
    </row>
    <row r="9994" spans="1:5" x14ac:dyDescent="0.2">
      <c r="A9994" t="s">
        <v>2616</v>
      </c>
      <c r="B9994">
        <f>-0.2/-0.05</f>
        <v>4</v>
      </c>
    </row>
    <row r="9995" spans="1:5" x14ac:dyDescent="0.2">
      <c r="A9995" t="s">
        <v>70</v>
      </c>
      <c r="B9995">
        <v>12</v>
      </c>
      <c r="C9995">
        <v>-0.1</v>
      </c>
    </row>
    <row r="9996" spans="1:5" x14ac:dyDescent="0.2">
      <c r="A9996" t="s">
        <v>177</v>
      </c>
      <c r="B9996">
        <v>3</v>
      </c>
      <c r="C9996" t="s">
        <v>1606</v>
      </c>
    </row>
    <row r="9997" spans="1:5" x14ac:dyDescent="0.2">
      <c r="A9997" t="s">
        <v>71</v>
      </c>
      <c r="B9997" t="s">
        <v>2617</v>
      </c>
    </row>
    <row r="9998" spans="1:5" x14ac:dyDescent="0.2">
      <c r="A9998" t="s">
        <v>52</v>
      </c>
      <c r="B9998">
        <v>3</v>
      </c>
      <c r="C9998" t="s">
        <v>1639</v>
      </c>
      <c r="D9998">
        <v>0.5</v>
      </c>
    </row>
    <row r="9999" spans="1:5" x14ac:dyDescent="0.2">
      <c r="A9999" t="s">
        <v>52</v>
      </c>
      <c r="B9999">
        <v>2</v>
      </c>
      <c r="C9999">
        <v>-0.1</v>
      </c>
    </row>
    <row r="10000" spans="1:5" x14ac:dyDescent="0.2">
      <c r="A10000" t="s">
        <v>118</v>
      </c>
      <c r="B10000" t="s">
        <v>2259</v>
      </c>
    </row>
    <row r="10001" spans="1:5" x14ac:dyDescent="0.2">
      <c r="A10001" t="s">
        <v>118</v>
      </c>
      <c r="B10001" t="s">
        <v>2618</v>
      </c>
    </row>
    <row r="10002" spans="1:5" x14ac:dyDescent="0.2">
      <c r="A10002" t="s">
        <v>2619</v>
      </c>
      <c r="B10002">
        <v>0.05</v>
      </c>
    </row>
    <row r="10003" spans="1:5" x14ac:dyDescent="0.2">
      <c r="A10003" t="s">
        <v>1575</v>
      </c>
      <c r="B10003" t="s">
        <v>1576</v>
      </c>
      <c r="C10003" t="s">
        <v>1577</v>
      </c>
      <c r="D10003" t="s">
        <v>1578</v>
      </c>
    </row>
    <row r="10004" spans="1:5" x14ac:dyDescent="0.2">
      <c r="A10004" t="s">
        <v>882</v>
      </c>
      <c r="B10004" t="s">
        <v>1579</v>
      </c>
      <c r="C10004" t="s">
        <v>1580</v>
      </c>
    </row>
    <row r="10005" spans="1:5" x14ac:dyDescent="0.2">
      <c r="A10005" t="s">
        <v>1581</v>
      </c>
      <c r="B10005" t="s">
        <v>1576</v>
      </c>
      <c r="C10005" t="s">
        <v>1577</v>
      </c>
      <c r="D10005" t="s">
        <v>1582</v>
      </c>
    </row>
    <row r="10006" spans="1:5" x14ac:dyDescent="0.2">
      <c r="A10006" t="s">
        <v>1595</v>
      </c>
      <c r="B10006" t="s">
        <v>1596</v>
      </c>
      <c r="C10006" t="s">
        <v>1597</v>
      </c>
    </row>
    <row r="10007" spans="1:5" x14ac:dyDescent="0.2">
      <c r="A10007" t="s">
        <v>1595</v>
      </c>
      <c r="B10007" t="s">
        <v>1598</v>
      </c>
      <c r="C10007" t="s">
        <v>1599</v>
      </c>
      <c r="D10007" t="s">
        <v>1597</v>
      </c>
    </row>
    <row r="10008" spans="1:5" x14ac:dyDescent="0.2">
      <c r="A10008" t="s">
        <v>114</v>
      </c>
      <c r="B10008">
        <v>54</v>
      </c>
      <c r="C10008" t="s">
        <v>1583</v>
      </c>
    </row>
    <row r="10009" spans="1:5" x14ac:dyDescent="0.2">
      <c r="A10009" s="9">
        <v>1</v>
      </c>
      <c r="B10009" t="s">
        <v>110</v>
      </c>
      <c r="C10009" t="s">
        <v>119</v>
      </c>
      <c r="D10009">
        <v>33.6</v>
      </c>
      <c r="E10009" t="s">
        <v>1845</v>
      </c>
    </row>
    <row r="10010" spans="1:5" x14ac:dyDescent="0.2">
      <c r="A10010" t="s">
        <v>52</v>
      </c>
      <c r="B10010">
        <v>5.5</v>
      </c>
      <c r="C10010" t="s">
        <v>1680</v>
      </c>
    </row>
    <row r="10011" spans="1:5" x14ac:dyDescent="0.2">
      <c r="A10011" t="s">
        <v>71</v>
      </c>
      <c r="B10011">
        <v>48.5</v>
      </c>
      <c r="C10011" t="s">
        <v>1584</v>
      </c>
    </row>
    <row r="10012" spans="1:5" x14ac:dyDescent="0.2">
      <c r="A10012" t="s">
        <v>173</v>
      </c>
      <c r="B10012">
        <v>8.5</v>
      </c>
      <c r="C10012" t="s">
        <v>1584</v>
      </c>
    </row>
    <row r="10013" spans="1:5" x14ac:dyDescent="0.2">
      <c r="A10013" t="s">
        <v>70</v>
      </c>
      <c r="B10013">
        <v>33.4</v>
      </c>
      <c r="C10013">
        <v>-0.05</v>
      </c>
    </row>
    <row r="10014" spans="1:5" x14ac:dyDescent="0.2">
      <c r="A10014" t="s">
        <v>70</v>
      </c>
      <c r="B10014">
        <v>33.46</v>
      </c>
      <c r="C10014">
        <v>0.02</v>
      </c>
    </row>
    <row r="10015" spans="1:5" x14ac:dyDescent="0.2">
      <c r="A10015" t="s">
        <v>70</v>
      </c>
      <c r="B10015">
        <v>33.6</v>
      </c>
      <c r="C10015" t="s">
        <v>1845</v>
      </c>
      <c r="D10015" t="s">
        <v>1801</v>
      </c>
    </row>
    <row r="10016" spans="1:5" x14ac:dyDescent="0.2">
      <c r="A10016" t="s">
        <v>120</v>
      </c>
      <c r="B10016" t="s">
        <v>1571</v>
      </c>
      <c r="C10016">
        <v>0.05</v>
      </c>
      <c r="D10016" t="s">
        <v>1593</v>
      </c>
      <c r="E10016" t="s">
        <v>1594</v>
      </c>
    </row>
    <row r="10017" spans="1:4" x14ac:dyDescent="0.2">
      <c r="A10017" t="s">
        <v>118</v>
      </c>
      <c r="B10017" t="s">
        <v>1571</v>
      </c>
      <c r="C10017" t="s">
        <v>1610</v>
      </c>
      <c r="D10017">
        <v>1</v>
      </c>
    </row>
    <row r="10018" spans="1:4" x14ac:dyDescent="0.2">
      <c r="A10018" t="s">
        <v>110</v>
      </c>
      <c r="B10018" t="s">
        <v>1572</v>
      </c>
      <c r="C10018" t="s">
        <v>1573</v>
      </c>
      <c r="D10018" t="s">
        <v>1574</v>
      </c>
    </row>
    <row r="10019" spans="1:4" x14ac:dyDescent="0.2">
      <c r="A10019" t="s">
        <v>1575</v>
      </c>
      <c r="B10019" t="s">
        <v>1576</v>
      </c>
      <c r="C10019" t="s">
        <v>1577</v>
      </c>
      <c r="D10019" t="s">
        <v>1578</v>
      </c>
    </row>
    <row r="10020" spans="1:4" x14ac:dyDescent="0.2">
      <c r="A10020" t="s">
        <v>882</v>
      </c>
      <c r="B10020" t="s">
        <v>1579</v>
      </c>
      <c r="C10020" t="s">
        <v>1580</v>
      </c>
    </row>
    <row r="10021" spans="1:4" x14ac:dyDescent="0.2">
      <c r="A10021" t="s">
        <v>1581</v>
      </c>
      <c r="B10021" t="s">
        <v>1576</v>
      </c>
      <c r="C10021" t="s">
        <v>1577</v>
      </c>
      <c r="D10021" t="s">
        <v>1582</v>
      </c>
    </row>
    <row r="10022" spans="1:4" x14ac:dyDescent="0.2">
      <c r="A10022" t="s">
        <v>1595</v>
      </c>
      <c r="B10022" t="s">
        <v>1596</v>
      </c>
      <c r="C10022" t="s">
        <v>1597</v>
      </c>
    </row>
    <row r="10023" spans="1:4" x14ac:dyDescent="0.2">
      <c r="A10023" t="s">
        <v>1595</v>
      </c>
      <c r="B10023" t="s">
        <v>1598</v>
      </c>
      <c r="C10023" t="s">
        <v>1599</v>
      </c>
      <c r="D10023" t="s">
        <v>1597</v>
      </c>
    </row>
    <row r="10024" spans="1:4" x14ac:dyDescent="0.2">
      <c r="A10024" t="s">
        <v>57</v>
      </c>
      <c r="B10024" t="s">
        <v>2620</v>
      </c>
    </row>
    <row r="10025" spans="1:4" x14ac:dyDescent="0.2">
      <c r="A10025" t="s">
        <v>52</v>
      </c>
      <c r="B10025">
        <v>2.6</v>
      </c>
      <c r="C10025">
        <f>0.07/-0.1</f>
        <v>-0.70000000000000007</v>
      </c>
    </row>
    <row r="10026" spans="1:4" x14ac:dyDescent="0.2">
      <c r="A10026" t="s">
        <v>119</v>
      </c>
      <c r="B10026" t="s">
        <v>2621</v>
      </c>
    </row>
    <row r="10027" spans="1:4" x14ac:dyDescent="0.2">
      <c r="A10027" t="s">
        <v>118</v>
      </c>
      <c r="B10027" t="s">
        <v>1655</v>
      </c>
      <c r="C10027">
        <v>25</v>
      </c>
    </row>
    <row r="10028" spans="1:4" x14ac:dyDescent="0.2">
      <c r="A10028" t="s">
        <v>57</v>
      </c>
      <c r="B10028">
        <v>65.75</v>
      </c>
      <c r="C10028">
        <f>-0.01/-0.2</f>
        <v>4.9999999999999996E-2</v>
      </c>
    </row>
    <row r="10029" spans="1:4" x14ac:dyDescent="0.2">
      <c r="A10029" t="s">
        <v>72</v>
      </c>
      <c r="B10029">
        <v>2</v>
      </c>
      <c r="C10029" t="s">
        <v>1634</v>
      </c>
      <c r="D10029">
        <v>0.2</v>
      </c>
    </row>
    <row r="10030" spans="1:4" x14ac:dyDescent="0.2">
      <c r="A10030" t="s">
        <v>212</v>
      </c>
      <c r="B10030">
        <v>0.2</v>
      </c>
      <c r="C10030" t="s">
        <v>1593</v>
      </c>
      <c r="D10030" t="s">
        <v>1594</v>
      </c>
    </row>
    <row r="10031" spans="1:4" x14ac:dyDescent="0.2">
      <c r="A10031" t="s">
        <v>156</v>
      </c>
      <c r="B10031">
        <v>0.2</v>
      </c>
    </row>
    <row r="10032" spans="1:4" x14ac:dyDescent="0.2">
      <c r="A10032" t="s">
        <v>61</v>
      </c>
      <c r="B10032">
        <v>0.3</v>
      </c>
      <c r="C10032" t="s">
        <v>1593</v>
      </c>
      <c r="D10032" t="s">
        <v>1594</v>
      </c>
    </row>
    <row r="10033" spans="1:4" x14ac:dyDescent="0.2">
      <c r="A10033" t="s">
        <v>209</v>
      </c>
      <c r="B10033" t="s">
        <v>1571</v>
      </c>
      <c r="C10033">
        <v>0.3</v>
      </c>
    </row>
    <row r="10034" spans="1:4" x14ac:dyDescent="0.2">
      <c r="A10034" t="s">
        <v>209</v>
      </c>
      <c r="B10034" t="s">
        <v>1571</v>
      </c>
      <c r="C10034">
        <v>0.1</v>
      </c>
    </row>
    <row r="10035" spans="1:4" x14ac:dyDescent="0.2">
      <c r="A10035" t="s">
        <v>209</v>
      </c>
      <c r="B10035">
        <v>0.9</v>
      </c>
      <c r="C10035" t="s">
        <v>1606</v>
      </c>
    </row>
    <row r="10036" spans="1:4" x14ac:dyDescent="0.2">
      <c r="A10036" t="s">
        <v>115</v>
      </c>
      <c r="B10036">
        <v>1.6</v>
      </c>
      <c r="C10036">
        <v>0.2</v>
      </c>
    </row>
    <row r="10037" spans="1:4" x14ac:dyDescent="0.2">
      <c r="A10037" t="s">
        <v>77</v>
      </c>
      <c r="B10037">
        <v>45</v>
      </c>
      <c r="C10037" t="s">
        <v>78</v>
      </c>
      <c r="D10037" t="s">
        <v>2622</v>
      </c>
    </row>
    <row r="10038" spans="1:4" x14ac:dyDescent="0.2">
      <c r="A10038" t="s">
        <v>52</v>
      </c>
      <c r="B10038">
        <v>3</v>
      </c>
      <c r="C10038">
        <f>0.07/-0.1</f>
        <v>-0.70000000000000007</v>
      </c>
    </row>
    <row r="10039" spans="1:4" x14ac:dyDescent="0.2">
      <c r="A10039" t="s">
        <v>110</v>
      </c>
    </row>
    <row r="10040" spans="1:4" x14ac:dyDescent="0.2">
      <c r="A10040" t="s">
        <v>665</v>
      </c>
    </row>
    <row r="10041" spans="1:4" x14ac:dyDescent="0.2">
      <c r="A10041" t="s">
        <v>70</v>
      </c>
      <c r="B10041" t="s">
        <v>2623</v>
      </c>
    </row>
    <row r="10042" spans="1:4" x14ac:dyDescent="0.2">
      <c r="A10042" t="s">
        <v>52</v>
      </c>
      <c r="B10042">
        <v>5.6</v>
      </c>
      <c r="C10042">
        <f>0.1/-0.1</f>
        <v>-1</v>
      </c>
    </row>
    <row r="10043" spans="1:4" x14ac:dyDescent="0.2">
      <c r="A10043" t="s">
        <v>120</v>
      </c>
      <c r="B10043" t="s">
        <v>1571</v>
      </c>
      <c r="C10043">
        <v>0.2</v>
      </c>
    </row>
    <row r="10044" spans="1:4" x14ac:dyDescent="0.2">
      <c r="A10044" t="s">
        <v>1575</v>
      </c>
      <c r="B10044" t="s">
        <v>1576</v>
      </c>
      <c r="C10044" t="s">
        <v>1577</v>
      </c>
      <c r="D10044" t="s">
        <v>1578</v>
      </c>
    </row>
    <row r="10045" spans="1:4" x14ac:dyDescent="0.2">
      <c r="A10045" t="s">
        <v>882</v>
      </c>
      <c r="B10045" t="s">
        <v>1579</v>
      </c>
      <c r="C10045" t="s">
        <v>1580</v>
      </c>
    </row>
    <row r="10046" spans="1:4" x14ac:dyDescent="0.2">
      <c r="A10046" t="s">
        <v>1595</v>
      </c>
      <c r="B10046" t="s">
        <v>1596</v>
      </c>
      <c r="C10046" t="s">
        <v>1597</v>
      </c>
    </row>
    <row r="10047" spans="1:4" x14ac:dyDescent="0.2">
      <c r="A10047" t="s">
        <v>1595</v>
      </c>
      <c r="B10047" t="s">
        <v>1598</v>
      </c>
      <c r="C10047" t="s">
        <v>1599</v>
      </c>
      <c r="D10047" t="s">
        <v>1597</v>
      </c>
    </row>
    <row r="10048" spans="1:4" x14ac:dyDescent="0.2">
      <c r="A10048" t="s">
        <v>50</v>
      </c>
      <c r="B10048">
        <v>7.2</v>
      </c>
      <c r="C10048" t="s">
        <v>1634</v>
      </c>
      <c r="D10048">
        <v>0.06</v>
      </c>
    </row>
    <row r="10049" spans="1:5" x14ac:dyDescent="0.2">
      <c r="A10049" t="s">
        <v>1623</v>
      </c>
      <c r="B10049">
        <v>0.15</v>
      </c>
      <c r="C10049" t="s">
        <v>1634</v>
      </c>
      <c r="D10049">
        <v>0.03</v>
      </c>
    </row>
    <row r="10050" spans="1:5" x14ac:dyDescent="0.2">
      <c r="A10050" t="s">
        <v>52</v>
      </c>
      <c r="B10050">
        <v>2</v>
      </c>
      <c r="C10050" t="s">
        <v>1614</v>
      </c>
    </row>
    <row r="10051" spans="1:5" x14ac:dyDescent="0.2">
      <c r="A10051" t="s">
        <v>52</v>
      </c>
      <c r="B10051">
        <v>3.59</v>
      </c>
      <c r="C10051">
        <v>7.0000000000000007E-2</v>
      </c>
    </row>
    <row r="10052" spans="1:5" x14ac:dyDescent="0.2">
      <c r="A10052" t="s">
        <v>57</v>
      </c>
      <c r="B10052">
        <v>18.600000000000001</v>
      </c>
      <c r="C10052" t="s">
        <v>1634</v>
      </c>
      <c r="D10052">
        <v>0.04</v>
      </c>
    </row>
    <row r="10053" spans="1:5" x14ac:dyDescent="0.2">
      <c r="A10053" t="s">
        <v>57</v>
      </c>
      <c r="B10053">
        <v>11</v>
      </c>
      <c r="C10053">
        <v>85</v>
      </c>
      <c r="D10053" t="s">
        <v>1588</v>
      </c>
      <c r="E10053">
        <v>0.05</v>
      </c>
    </row>
    <row r="10054" spans="1:5" x14ac:dyDescent="0.2">
      <c r="A10054" t="s">
        <v>57</v>
      </c>
      <c r="B10054">
        <v>12.23</v>
      </c>
      <c r="C10054" t="s">
        <v>1634</v>
      </c>
      <c r="D10054">
        <v>0.1</v>
      </c>
    </row>
    <row r="10055" spans="1:5" x14ac:dyDescent="0.2">
      <c r="A10055" t="s">
        <v>207</v>
      </c>
      <c r="B10055">
        <v>11.4</v>
      </c>
      <c r="C10055" t="s">
        <v>1588</v>
      </c>
      <c r="D10055">
        <v>0.1</v>
      </c>
    </row>
    <row r="10056" spans="1:5" x14ac:dyDescent="0.2">
      <c r="A10056" t="s">
        <v>70</v>
      </c>
      <c r="B10056">
        <v>9.5</v>
      </c>
      <c r="C10056" t="s">
        <v>1634</v>
      </c>
      <c r="D10056">
        <v>2.5000000000000001E-2</v>
      </c>
    </row>
    <row r="10057" spans="1:5" x14ac:dyDescent="0.2">
      <c r="A10057" t="s">
        <v>90</v>
      </c>
      <c r="B10057" t="s">
        <v>2624</v>
      </c>
      <c r="C10057">
        <v>7.0000000000000007E-2</v>
      </c>
    </row>
    <row r="10058" spans="1:5" x14ac:dyDescent="0.2">
      <c r="A10058" t="s">
        <v>72</v>
      </c>
      <c r="B10058">
        <v>0.5</v>
      </c>
      <c r="C10058" t="s">
        <v>1604</v>
      </c>
    </row>
    <row r="10059" spans="1:5" x14ac:dyDescent="0.2">
      <c r="A10059" t="s">
        <v>72</v>
      </c>
      <c r="B10059">
        <v>0.5</v>
      </c>
      <c r="C10059" t="s">
        <v>1606</v>
      </c>
    </row>
    <row r="10060" spans="1:5" x14ac:dyDescent="0.2">
      <c r="A10060" t="s">
        <v>120</v>
      </c>
      <c r="B10060">
        <v>0.02</v>
      </c>
      <c r="C10060" t="s">
        <v>1593</v>
      </c>
      <c r="D10060" t="s">
        <v>1594</v>
      </c>
    </row>
    <row r="10061" spans="1:5" x14ac:dyDescent="0.2">
      <c r="A10061" t="s">
        <v>209</v>
      </c>
      <c r="B10061">
        <v>0.1</v>
      </c>
      <c r="C10061" t="s">
        <v>1588</v>
      </c>
      <c r="D10061">
        <v>0.2</v>
      </c>
    </row>
    <row r="10062" spans="1:5" x14ac:dyDescent="0.2">
      <c r="A10062" t="s">
        <v>209</v>
      </c>
      <c r="B10062" t="s">
        <v>1571</v>
      </c>
      <c r="C10062">
        <v>0.2</v>
      </c>
    </row>
    <row r="10063" spans="1:5" x14ac:dyDescent="0.2">
      <c r="A10063" t="s">
        <v>118</v>
      </c>
      <c r="B10063" t="s">
        <v>1619</v>
      </c>
      <c r="C10063">
        <v>1.6</v>
      </c>
      <c r="D10063" t="s">
        <v>1620</v>
      </c>
      <c r="E10063">
        <v>3.2</v>
      </c>
    </row>
    <row r="10064" spans="1:5" x14ac:dyDescent="0.2">
      <c r="A10064" t="s">
        <v>197</v>
      </c>
      <c r="B10064">
        <v>0.2</v>
      </c>
    </row>
    <row r="10065" spans="1:4" x14ac:dyDescent="0.2">
      <c r="A10065" t="s">
        <v>110</v>
      </c>
      <c r="B10065" t="s">
        <v>1624</v>
      </c>
      <c r="C10065" t="s">
        <v>1625</v>
      </c>
    </row>
    <row r="10066" spans="1:4" x14ac:dyDescent="0.2">
      <c r="A10066" t="s">
        <v>1595</v>
      </c>
      <c r="B10066" t="s">
        <v>1596</v>
      </c>
      <c r="C10066" t="s">
        <v>1597</v>
      </c>
    </row>
    <row r="10067" spans="1:4" x14ac:dyDescent="0.2">
      <c r="A10067" t="s">
        <v>1595</v>
      </c>
      <c r="B10067" t="s">
        <v>1598</v>
      </c>
      <c r="C10067" t="s">
        <v>1599</v>
      </c>
      <c r="D10067" t="s">
        <v>1597</v>
      </c>
    </row>
    <row r="10068" spans="1:4" x14ac:dyDescent="0.2">
      <c r="A10068" t="s">
        <v>114</v>
      </c>
      <c r="B10068">
        <v>7</v>
      </c>
      <c r="C10068" t="s">
        <v>1584</v>
      </c>
    </row>
    <row r="10069" spans="1:4" x14ac:dyDescent="0.2">
      <c r="A10069" t="s">
        <v>71</v>
      </c>
      <c r="B10069">
        <v>0.7</v>
      </c>
      <c r="C10069" t="s">
        <v>1609</v>
      </c>
    </row>
    <row r="10070" spans="1:4" x14ac:dyDescent="0.2">
      <c r="A10070" t="s">
        <v>52</v>
      </c>
      <c r="B10070">
        <v>4.8</v>
      </c>
      <c r="C10070" t="s">
        <v>1585</v>
      </c>
    </row>
    <row r="10071" spans="1:4" x14ac:dyDescent="0.2">
      <c r="A10071" t="s">
        <v>52</v>
      </c>
      <c r="B10071">
        <v>0.35</v>
      </c>
      <c r="C10071" t="s">
        <v>1583</v>
      </c>
    </row>
    <row r="10072" spans="1:4" x14ac:dyDescent="0.2">
      <c r="A10072" t="s">
        <v>52</v>
      </c>
      <c r="B10072">
        <v>2.5</v>
      </c>
      <c r="C10072" t="s">
        <v>1584</v>
      </c>
    </row>
    <row r="10073" spans="1:4" x14ac:dyDescent="0.2">
      <c r="A10073" t="s">
        <v>57</v>
      </c>
      <c r="B10073">
        <v>12.6</v>
      </c>
      <c r="C10073" t="s">
        <v>1584</v>
      </c>
    </row>
    <row r="10074" spans="1:4" x14ac:dyDescent="0.2">
      <c r="A10074" t="s">
        <v>57</v>
      </c>
      <c r="B10074">
        <v>18.2</v>
      </c>
      <c r="C10074" t="s">
        <v>1608</v>
      </c>
    </row>
    <row r="10075" spans="1:4" x14ac:dyDescent="0.2">
      <c r="A10075" t="s">
        <v>70</v>
      </c>
      <c r="B10075">
        <v>17.5</v>
      </c>
      <c r="C10075">
        <v>0.03</v>
      </c>
    </row>
    <row r="10076" spans="1:4" x14ac:dyDescent="0.2">
      <c r="A10076" t="s">
        <v>121</v>
      </c>
      <c r="B10076" t="s">
        <v>1571</v>
      </c>
      <c r="C10076">
        <v>0.01</v>
      </c>
    </row>
    <row r="10077" spans="1:4" x14ac:dyDescent="0.2">
      <c r="A10077" t="s">
        <v>156</v>
      </c>
      <c r="B10077" t="s">
        <v>1571</v>
      </c>
      <c r="C10077">
        <v>5.0000000000000001E-3</v>
      </c>
    </row>
    <row r="10078" spans="1:4" x14ac:dyDescent="0.2">
      <c r="A10078" t="s">
        <v>118</v>
      </c>
      <c r="B10078" t="s">
        <v>1571</v>
      </c>
      <c r="C10078" t="s">
        <v>1610</v>
      </c>
      <c r="D10078">
        <v>3</v>
      </c>
    </row>
    <row r="10079" spans="1:4" x14ac:dyDescent="0.2">
      <c r="A10079" t="s">
        <v>77</v>
      </c>
      <c r="B10079" t="s">
        <v>1611</v>
      </c>
      <c r="C10079" t="s">
        <v>1612</v>
      </c>
    </row>
    <row r="10080" spans="1:4" x14ac:dyDescent="0.2">
      <c r="A10080" t="s">
        <v>79</v>
      </c>
    </row>
    <row r="10081" spans="1:4" x14ac:dyDescent="0.2">
      <c r="A10081" t="s">
        <v>110</v>
      </c>
      <c r="B10081" t="s">
        <v>1572</v>
      </c>
      <c r="C10081" t="s">
        <v>1573</v>
      </c>
      <c r="D10081" t="s">
        <v>1574</v>
      </c>
    </row>
    <row r="10082" spans="1:4" x14ac:dyDescent="0.2">
      <c r="A10082" t="s">
        <v>81</v>
      </c>
    </row>
    <row r="10083" spans="1:4" x14ac:dyDescent="0.2">
      <c r="A10083" t="s">
        <v>1575</v>
      </c>
      <c r="B10083" t="s">
        <v>1576</v>
      </c>
      <c r="C10083" t="s">
        <v>1577</v>
      </c>
      <c r="D10083" t="s">
        <v>1578</v>
      </c>
    </row>
    <row r="10084" spans="1:4" x14ac:dyDescent="0.2">
      <c r="A10084" t="s">
        <v>882</v>
      </c>
      <c r="B10084" t="s">
        <v>1579</v>
      </c>
      <c r="C10084" t="s">
        <v>1580</v>
      </c>
    </row>
    <row r="10085" spans="1:4" x14ac:dyDescent="0.2">
      <c r="A10085" t="s">
        <v>1581</v>
      </c>
      <c r="B10085" t="s">
        <v>1576</v>
      </c>
      <c r="C10085" t="s">
        <v>1577</v>
      </c>
      <c r="D10085" t="s">
        <v>1582</v>
      </c>
    </row>
    <row r="10086" spans="1:4" x14ac:dyDescent="0.2">
      <c r="A10086" t="s">
        <v>487</v>
      </c>
      <c r="B10086" t="s">
        <v>1576</v>
      </c>
      <c r="C10086" t="s">
        <v>1577</v>
      </c>
      <c r="D10086" s="8">
        <v>37415</v>
      </c>
    </row>
    <row r="10087" spans="1:4" x14ac:dyDescent="0.2">
      <c r="A10087" t="s">
        <v>1595</v>
      </c>
      <c r="B10087" t="s">
        <v>1596</v>
      </c>
      <c r="C10087" t="s">
        <v>1597</v>
      </c>
    </row>
    <row r="10088" spans="1:4" x14ac:dyDescent="0.2">
      <c r="A10088" t="s">
        <v>1595</v>
      </c>
      <c r="B10088" t="s">
        <v>1598</v>
      </c>
      <c r="C10088" t="s">
        <v>1599</v>
      </c>
      <c r="D10088" t="s">
        <v>1597</v>
      </c>
    </row>
    <row r="10089" spans="1:4" x14ac:dyDescent="0.2">
      <c r="A10089" t="s">
        <v>1595</v>
      </c>
      <c r="B10089" t="s">
        <v>1596</v>
      </c>
      <c r="C10089" t="s">
        <v>1597</v>
      </c>
    </row>
    <row r="10090" spans="1:4" x14ac:dyDescent="0.2">
      <c r="A10090" t="s">
        <v>1595</v>
      </c>
      <c r="B10090" t="s">
        <v>1598</v>
      </c>
      <c r="C10090" t="s">
        <v>1599</v>
      </c>
      <c r="D10090" t="s">
        <v>1597</v>
      </c>
    </row>
    <row r="10091" spans="1:4" x14ac:dyDescent="0.2">
      <c r="A10091" t="s">
        <v>114</v>
      </c>
      <c r="B10091">
        <v>4.5</v>
      </c>
      <c r="C10091" t="s">
        <v>1584</v>
      </c>
    </row>
    <row r="10092" spans="1:4" x14ac:dyDescent="0.2">
      <c r="A10092" t="s">
        <v>52</v>
      </c>
      <c r="B10092">
        <v>3.1</v>
      </c>
      <c r="C10092" t="s">
        <v>1584</v>
      </c>
    </row>
    <row r="10093" spans="1:4" x14ac:dyDescent="0.2">
      <c r="A10093" t="s">
        <v>52</v>
      </c>
      <c r="B10093">
        <v>0.8</v>
      </c>
      <c r="C10093" t="s">
        <v>1584</v>
      </c>
    </row>
    <row r="10094" spans="1:4" x14ac:dyDescent="0.2">
      <c r="A10094" t="s">
        <v>57</v>
      </c>
      <c r="B10094">
        <v>21.24</v>
      </c>
      <c r="C10094">
        <v>-0.02</v>
      </c>
    </row>
    <row r="10095" spans="1:4" x14ac:dyDescent="0.2">
      <c r="A10095" t="s">
        <v>177</v>
      </c>
      <c r="B10095">
        <v>0.2</v>
      </c>
      <c r="C10095">
        <v>0.1</v>
      </c>
    </row>
    <row r="10096" spans="1:4" x14ac:dyDescent="0.2">
      <c r="A10096" t="s">
        <v>70</v>
      </c>
      <c r="B10096">
        <v>12</v>
      </c>
      <c r="C10096" t="s">
        <v>1661</v>
      </c>
      <c r="D10096" t="s">
        <v>1736</v>
      </c>
    </row>
    <row r="10097" spans="1:4" x14ac:dyDescent="0.2">
      <c r="A10097" t="s">
        <v>70</v>
      </c>
      <c r="B10097">
        <v>12</v>
      </c>
      <c r="C10097">
        <v>0.05</v>
      </c>
    </row>
    <row r="10098" spans="1:4" x14ac:dyDescent="0.2">
      <c r="A10098" t="s">
        <v>70</v>
      </c>
      <c r="B10098">
        <v>19.600000000000001</v>
      </c>
      <c r="C10098">
        <v>0.1</v>
      </c>
    </row>
    <row r="10099" spans="1:4" x14ac:dyDescent="0.2">
      <c r="A10099" t="s">
        <v>121</v>
      </c>
      <c r="B10099" t="s">
        <v>1571</v>
      </c>
      <c r="C10099">
        <v>0.01</v>
      </c>
      <c r="D10099" t="s">
        <v>2557</v>
      </c>
    </row>
    <row r="10100" spans="1:4" x14ac:dyDescent="0.2">
      <c r="A10100" t="s">
        <v>121</v>
      </c>
      <c r="B10100" t="s">
        <v>1571</v>
      </c>
      <c r="C10100">
        <v>0.01</v>
      </c>
      <c r="D10100" t="s">
        <v>2558</v>
      </c>
    </row>
    <row r="10101" spans="1:4" x14ac:dyDescent="0.2">
      <c r="A10101" t="s">
        <v>118</v>
      </c>
      <c r="B10101" t="s">
        <v>1571</v>
      </c>
      <c r="C10101" t="s">
        <v>1610</v>
      </c>
      <c r="D10101">
        <v>3</v>
      </c>
    </row>
    <row r="10102" spans="1:4" x14ac:dyDescent="0.2">
      <c r="A10102" t="s">
        <v>110</v>
      </c>
      <c r="B10102" t="s">
        <v>1572</v>
      </c>
      <c r="C10102" t="s">
        <v>1573</v>
      </c>
      <c r="D10102" t="s">
        <v>1574</v>
      </c>
    </row>
    <row r="10103" spans="1:4" x14ac:dyDescent="0.2">
      <c r="A10103" t="s">
        <v>1575</v>
      </c>
      <c r="B10103" t="s">
        <v>1576</v>
      </c>
      <c r="C10103" t="s">
        <v>1577</v>
      </c>
      <c r="D10103" t="s">
        <v>1578</v>
      </c>
    </row>
    <row r="10104" spans="1:4" x14ac:dyDescent="0.2">
      <c r="A10104" t="s">
        <v>882</v>
      </c>
      <c r="B10104" t="s">
        <v>1579</v>
      </c>
      <c r="C10104" t="s">
        <v>1580</v>
      </c>
    </row>
    <row r="10105" spans="1:4" x14ac:dyDescent="0.2">
      <c r="A10105" t="s">
        <v>1581</v>
      </c>
      <c r="B10105" t="s">
        <v>1576</v>
      </c>
      <c r="C10105" t="s">
        <v>1577</v>
      </c>
      <c r="D10105" t="s">
        <v>1582</v>
      </c>
    </row>
    <row r="10106" spans="1:4" x14ac:dyDescent="0.2">
      <c r="A10106" t="s">
        <v>487</v>
      </c>
      <c r="B10106" t="s">
        <v>1576</v>
      </c>
      <c r="C10106" t="s">
        <v>1577</v>
      </c>
      <c r="D10106" s="8">
        <v>37415</v>
      </c>
    </row>
    <row r="10107" spans="1:4" x14ac:dyDescent="0.2">
      <c r="A10107" t="s">
        <v>1595</v>
      </c>
      <c r="B10107" t="s">
        <v>1596</v>
      </c>
      <c r="C10107" t="s">
        <v>1597</v>
      </c>
    </row>
    <row r="10108" spans="1:4" x14ac:dyDescent="0.2">
      <c r="A10108" t="s">
        <v>1595</v>
      </c>
      <c r="B10108" t="s">
        <v>1598</v>
      </c>
      <c r="C10108" t="s">
        <v>1599</v>
      </c>
      <c r="D10108" t="s">
        <v>1597</v>
      </c>
    </row>
    <row r="10109" spans="1:4" x14ac:dyDescent="0.2">
      <c r="A10109" t="s">
        <v>114</v>
      </c>
      <c r="B10109">
        <v>4.5</v>
      </c>
      <c r="C10109" t="s">
        <v>1584</v>
      </c>
    </row>
    <row r="10110" spans="1:4" x14ac:dyDescent="0.2">
      <c r="A10110" t="s">
        <v>52</v>
      </c>
      <c r="B10110">
        <v>3.1</v>
      </c>
      <c r="C10110" t="s">
        <v>1584</v>
      </c>
    </row>
    <row r="10111" spans="1:4" x14ac:dyDescent="0.2">
      <c r="A10111" t="s">
        <v>52</v>
      </c>
      <c r="B10111">
        <v>0.8</v>
      </c>
      <c r="C10111" t="s">
        <v>1584</v>
      </c>
    </row>
    <row r="10112" spans="1:4" x14ac:dyDescent="0.2">
      <c r="A10112" t="s">
        <v>57</v>
      </c>
      <c r="B10112">
        <v>21.24</v>
      </c>
      <c r="C10112">
        <v>-0.02</v>
      </c>
    </row>
    <row r="10113" spans="1:4" x14ac:dyDescent="0.2">
      <c r="A10113" t="s">
        <v>177</v>
      </c>
      <c r="B10113">
        <v>0.2</v>
      </c>
      <c r="C10113">
        <v>0.1</v>
      </c>
    </row>
    <row r="10114" spans="1:4" x14ac:dyDescent="0.2">
      <c r="A10114" t="s">
        <v>70</v>
      </c>
      <c r="B10114">
        <v>13.6</v>
      </c>
      <c r="C10114" t="s">
        <v>1661</v>
      </c>
      <c r="D10114" t="s">
        <v>1736</v>
      </c>
    </row>
    <row r="10115" spans="1:4" x14ac:dyDescent="0.2">
      <c r="A10115" t="s">
        <v>70</v>
      </c>
      <c r="B10115">
        <v>13.6</v>
      </c>
      <c r="C10115">
        <v>0.05</v>
      </c>
    </row>
    <row r="10116" spans="1:4" x14ac:dyDescent="0.2">
      <c r="A10116" t="s">
        <v>121</v>
      </c>
      <c r="B10116" t="s">
        <v>1571</v>
      </c>
      <c r="C10116">
        <v>0.01</v>
      </c>
      <c r="D10116" t="s">
        <v>2557</v>
      </c>
    </row>
    <row r="10117" spans="1:4" x14ac:dyDescent="0.2">
      <c r="A10117" t="s">
        <v>121</v>
      </c>
      <c r="B10117" t="s">
        <v>1571</v>
      </c>
      <c r="C10117">
        <v>0.01</v>
      </c>
      <c r="D10117" t="s">
        <v>2558</v>
      </c>
    </row>
    <row r="10118" spans="1:4" x14ac:dyDescent="0.2">
      <c r="A10118" t="s">
        <v>118</v>
      </c>
      <c r="B10118" t="s">
        <v>1571</v>
      </c>
      <c r="C10118" t="s">
        <v>1610</v>
      </c>
      <c r="D10118">
        <v>3</v>
      </c>
    </row>
    <row r="10119" spans="1:4" x14ac:dyDescent="0.2">
      <c r="A10119" t="s">
        <v>70</v>
      </c>
      <c r="B10119">
        <v>19.600000000000001</v>
      </c>
      <c r="C10119">
        <v>0.1</v>
      </c>
    </row>
    <row r="10120" spans="1:4" x14ac:dyDescent="0.2">
      <c r="A10120" t="s">
        <v>110</v>
      </c>
      <c r="B10120" t="s">
        <v>1572</v>
      </c>
      <c r="C10120" t="s">
        <v>1573</v>
      </c>
      <c r="D10120" t="s">
        <v>1574</v>
      </c>
    </row>
    <row r="10121" spans="1:4" x14ac:dyDescent="0.2">
      <c r="A10121" t="s">
        <v>1575</v>
      </c>
      <c r="B10121" t="s">
        <v>1576</v>
      </c>
      <c r="C10121" t="s">
        <v>1577</v>
      </c>
      <c r="D10121" t="s">
        <v>1578</v>
      </c>
    </row>
    <row r="10122" spans="1:4" x14ac:dyDescent="0.2">
      <c r="A10122" t="s">
        <v>882</v>
      </c>
      <c r="B10122" t="s">
        <v>1579</v>
      </c>
      <c r="C10122" t="s">
        <v>1580</v>
      </c>
    </row>
    <row r="10123" spans="1:4" x14ac:dyDescent="0.2">
      <c r="A10123" t="s">
        <v>1581</v>
      </c>
      <c r="B10123" t="s">
        <v>1576</v>
      </c>
      <c r="C10123" t="s">
        <v>1577</v>
      </c>
      <c r="D10123" t="s">
        <v>1582</v>
      </c>
    </row>
    <row r="10124" spans="1:4" x14ac:dyDescent="0.2">
      <c r="A10124" t="s">
        <v>487</v>
      </c>
      <c r="B10124" t="s">
        <v>1576</v>
      </c>
      <c r="C10124" t="s">
        <v>1577</v>
      </c>
      <c r="D10124" s="8">
        <v>37415</v>
      </c>
    </row>
    <row r="10125" spans="1:4" x14ac:dyDescent="0.2">
      <c r="A10125" t="s">
        <v>1595</v>
      </c>
      <c r="B10125" t="s">
        <v>1596</v>
      </c>
      <c r="C10125" t="s">
        <v>1597</v>
      </c>
    </row>
    <row r="10126" spans="1:4" x14ac:dyDescent="0.2">
      <c r="A10126" t="s">
        <v>1595</v>
      </c>
      <c r="B10126" t="s">
        <v>1598</v>
      </c>
      <c r="C10126" t="s">
        <v>1599</v>
      </c>
      <c r="D10126" t="s">
        <v>1597</v>
      </c>
    </row>
    <row r="10127" spans="1:4" x14ac:dyDescent="0.2">
      <c r="A10127" t="s">
        <v>50</v>
      </c>
      <c r="B10127">
        <v>7.2</v>
      </c>
      <c r="C10127" t="s">
        <v>1613</v>
      </c>
    </row>
    <row r="10128" spans="1:4" x14ac:dyDescent="0.2">
      <c r="A10128" t="s">
        <v>1623</v>
      </c>
      <c r="B10128">
        <v>0.15</v>
      </c>
      <c r="C10128" t="s">
        <v>1634</v>
      </c>
      <c r="D10128">
        <v>0.03</v>
      </c>
    </row>
    <row r="10129" spans="1:5" x14ac:dyDescent="0.2">
      <c r="A10129" t="s">
        <v>52</v>
      </c>
      <c r="B10129">
        <v>2</v>
      </c>
      <c r="C10129" t="s">
        <v>1614</v>
      </c>
    </row>
    <row r="10130" spans="1:5" x14ac:dyDescent="0.2">
      <c r="A10130" t="s">
        <v>52</v>
      </c>
      <c r="B10130">
        <v>3.43</v>
      </c>
      <c r="C10130">
        <v>7.0000000000000007E-2</v>
      </c>
    </row>
    <row r="10131" spans="1:5" x14ac:dyDescent="0.2">
      <c r="A10131" t="s">
        <v>57</v>
      </c>
      <c r="B10131">
        <v>17.399999999999999</v>
      </c>
      <c r="C10131" t="s">
        <v>1634</v>
      </c>
      <c r="D10131">
        <v>0.04</v>
      </c>
    </row>
    <row r="10132" spans="1:5" x14ac:dyDescent="0.2">
      <c r="A10132" t="s">
        <v>57</v>
      </c>
      <c r="B10132">
        <v>13.45</v>
      </c>
      <c r="C10132" t="s">
        <v>1588</v>
      </c>
      <c r="D10132">
        <v>0.05</v>
      </c>
    </row>
    <row r="10133" spans="1:5" x14ac:dyDescent="0.2">
      <c r="A10133" t="s">
        <v>57</v>
      </c>
      <c r="B10133">
        <v>13.83</v>
      </c>
      <c r="C10133" t="s">
        <v>1634</v>
      </c>
      <c r="D10133">
        <v>0.1</v>
      </c>
    </row>
    <row r="10134" spans="1:5" x14ac:dyDescent="0.2">
      <c r="A10134" t="s">
        <v>207</v>
      </c>
      <c r="B10134">
        <v>13</v>
      </c>
      <c r="C10134" t="s">
        <v>1588</v>
      </c>
      <c r="D10134">
        <v>0.1</v>
      </c>
    </row>
    <row r="10135" spans="1:5" x14ac:dyDescent="0.2">
      <c r="A10135" t="s">
        <v>70</v>
      </c>
      <c r="B10135">
        <v>11.05</v>
      </c>
      <c r="C10135">
        <v>2.5000000000000001E-2</v>
      </c>
    </row>
    <row r="10136" spans="1:5" x14ac:dyDescent="0.2">
      <c r="A10136" t="s">
        <v>90</v>
      </c>
      <c r="B10136">
        <v>6.73</v>
      </c>
      <c r="C10136" t="s">
        <v>1634</v>
      </c>
      <c r="D10136">
        <v>7.0000000000000007E-2</v>
      </c>
    </row>
    <row r="10137" spans="1:5" x14ac:dyDescent="0.2">
      <c r="A10137" t="s">
        <v>72</v>
      </c>
      <c r="B10137">
        <v>0.5</v>
      </c>
      <c r="C10137" t="s">
        <v>1604</v>
      </c>
    </row>
    <row r="10138" spans="1:5" x14ac:dyDescent="0.2">
      <c r="A10138" t="s">
        <v>72</v>
      </c>
      <c r="B10138">
        <v>0.5</v>
      </c>
      <c r="C10138" t="s">
        <v>1606</v>
      </c>
    </row>
    <row r="10139" spans="1:5" x14ac:dyDescent="0.2">
      <c r="A10139" t="s">
        <v>120</v>
      </c>
      <c r="B10139">
        <v>0.02</v>
      </c>
      <c r="C10139" t="s">
        <v>1593</v>
      </c>
      <c r="D10139" t="s">
        <v>1594</v>
      </c>
    </row>
    <row r="10140" spans="1:5" x14ac:dyDescent="0.2">
      <c r="A10140" t="s">
        <v>209</v>
      </c>
      <c r="B10140">
        <v>0.1</v>
      </c>
      <c r="C10140" t="s">
        <v>1588</v>
      </c>
      <c r="D10140">
        <v>0.2</v>
      </c>
    </row>
    <row r="10141" spans="1:5" x14ac:dyDescent="0.2">
      <c r="A10141" t="s">
        <v>209</v>
      </c>
      <c r="B10141" t="s">
        <v>1571</v>
      </c>
      <c r="C10141">
        <v>0.2</v>
      </c>
    </row>
    <row r="10142" spans="1:5" x14ac:dyDescent="0.2">
      <c r="A10142" t="s">
        <v>118</v>
      </c>
      <c r="B10142" t="s">
        <v>1619</v>
      </c>
      <c r="C10142">
        <v>1.6</v>
      </c>
      <c r="D10142" t="s">
        <v>1620</v>
      </c>
      <c r="E10142">
        <v>3.2</v>
      </c>
    </row>
    <row r="10143" spans="1:5" x14ac:dyDescent="0.2">
      <c r="A10143" t="s">
        <v>197</v>
      </c>
      <c r="B10143">
        <v>0.2</v>
      </c>
    </row>
    <row r="10144" spans="1:5" x14ac:dyDescent="0.2">
      <c r="A10144" t="s">
        <v>110</v>
      </c>
      <c r="B10144" t="s">
        <v>1624</v>
      </c>
      <c r="C10144" t="s">
        <v>1625</v>
      </c>
    </row>
    <row r="10145" spans="1:4" x14ac:dyDescent="0.2">
      <c r="A10145" t="s">
        <v>1595</v>
      </c>
      <c r="B10145" t="s">
        <v>1596</v>
      </c>
      <c r="C10145" t="s">
        <v>1597</v>
      </c>
    </row>
    <row r="10146" spans="1:4" x14ac:dyDescent="0.2">
      <c r="A10146" t="s">
        <v>1595</v>
      </c>
      <c r="B10146" t="s">
        <v>1598</v>
      </c>
      <c r="C10146" t="s">
        <v>1599</v>
      </c>
      <c r="D10146" t="s">
        <v>1597</v>
      </c>
    </row>
    <row r="10147" spans="1:4" x14ac:dyDescent="0.2">
      <c r="A10147" t="s">
        <v>114</v>
      </c>
      <c r="B10147">
        <v>7</v>
      </c>
      <c r="C10147" t="s">
        <v>1584</v>
      </c>
    </row>
    <row r="10148" spans="1:4" x14ac:dyDescent="0.2">
      <c r="A10148" t="s">
        <v>71</v>
      </c>
      <c r="B10148">
        <v>0.7</v>
      </c>
      <c r="C10148" t="s">
        <v>1609</v>
      </c>
    </row>
    <row r="10149" spans="1:4" x14ac:dyDescent="0.2">
      <c r="A10149" t="s">
        <v>52</v>
      </c>
      <c r="B10149">
        <v>4.8</v>
      </c>
      <c r="C10149" t="s">
        <v>1585</v>
      </c>
    </row>
    <row r="10150" spans="1:4" x14ac:dyDescent="0.2">
      <c r="A10150" t="s">
        <v>52</v>
      </c>
      <c r="B10150">
        <v>0.35</v>
      </c>
      <c r="C10150" t="s">
        <v>1583</v>
      </c>
    </row>
    <row r="10151" spans="1:4" x14ac:dyDescent="0.2">
      <c r="A10151" t="s">
        <v>52</v>
      </c>
      <c r="B10151">
        <v>2.5</v>
      </c>
      <c r="C10151" t="s">
        <v>1584</v>
      </c>
    </row>
    <row r="10152" spans="1:4" x14ac:dyDescent="0.2">
      <c r="A10152" t="s">
        <v>57</v>
      </c>
      <c r="B10152">
        <v>17</v>
      </c>
      <c r="C10152" t="s">
        <v>1608</v>
      </c>
    </row>
    <row r="10153" spans="1:4" x14ac:dyDescent="0.2">
      <c r="A10153" t="s">
        <v>70</v>
      </c>
      <c r="B10153">
        <v>16.3</v>
      </c>
      <c r="C10153">
        <v>0.03</v>
      </c>
    </row>
    <row r="10154" spans="1:4" x14ac:dyDescent="0.2">
      <c r="A10154" t="s">
        <v>121</v>
      </c>
      <c r="B10154" t="s">
        <v>1571</v>
      </c>
      <c r="C10154">
        <v>0.01</v>
      </c>
    </row>
    <row r="10155" spans="1:4" x14ac:dyDescent="0.2">
      <c r="A10155" t="s">
        <v>156</v>
      </c>
      <c r="B10155" t="s">
        <v>1571</v>
      </c>
      <c r="C10155">
        <v>5.0000000000000001E-3</v>
      </c>
    </row>
    <row r="10156" spans="1:4" x14ac:dyDescent="0.2">
      <c r="A10156" t="s">
        <v>118</v>
      </c>
      <c r="B10156" t="s">
        <v>1571</v>
      </c>
      <c r="C10156" t="s">
        <v>1610</v>
      </c>
      <c r="D10156">
        <v>3</v>
      </c>
    </row>
    <row r="10157" spans="1:4" x14ac:dyDescent="0.2">
      <c r="A10157" t="s">
        <v>77</v>
      </c>
      <c r="B10157" t="s">
        <v>1611</v>
      </c>
      <c r="C10157" t="s">
        <v>1612</v>
      </c>
    </row>
    <row r="10158" spans="1:4" x14ac:dyDescent="0.2">
      <c r="A10158" t="s">
        <v>79</v>
      </c>
    </row>
    <row r="10159" spans="1:4" x14ac:dyDescent="0.2">
      <c r="A10159" t="s">
        <v>110</v>
      </c>
      <c r="B10159" t="s">
        <v>1572</v>
      </c>
      <c r="C10159" t="s">
        <v>1573</v>
      </c>
      <c r="D10159" t="s">
        <v>1574</v>
      </c>
    </row>
    <row r="10160" spans="1:4" x14ac:dyDescent="0.2">
      <c r="A10160" t="s">
        <v>81</v>
      </c>
    </row>
    <row r="10161" spans="1:4" x14ac:dyDescent="0.2">
      <c r="A10161" t="s">
        <v>1595</v>
      </c>
      <c r="B10161" t="s">
        <v>1596</v>
      </c>
      <c r="C10161" t="s">
        <v>1597</v>
      </c>
    </row>
    <row r="10162" spans="1:4" x14ac:dyDescent="0.2">
      <c r="A10162" t="s">
        <v>1595</v>
      </c>
      <c r="B10162" t="s">
        <v>1598</v>
      </c>
      <c r="C10162" t="s">
        <v>1599</v>
      </c>
      <c r="D10162" t="s">
        <v>1597</v>
      </c>
    </row>
    <row r="10163" spans="1:4" x14ac:dyDescent="0.2">
      <c r="A10163" t="s">
        <v>57</v>
      </c>
      <c r="B10163">
        <v>17</v>
      </c>
      <c r="C10163" t="s">
        <v>2625</v>
      </c>
    </row>
    <row r="10164" spans="1:4" x14ac:dyDescent="0.2">
      <c r="A10164" t="s">
        <v>1595</v>
      </c>
      <c r="B10164" t="s">
        <v>1596</v>
      </c>
      <c r="C10164" t="s">
        <v>1597</v>
      </c>
    </row>
    <row r="10165" spans="1:4" x14ac:dyDescent="0.2">
      <c r="A10165" t="s">
        <v>1595</v>
      </c>
      <c r="B10165" t="s">
        <v>1598</v>
      </c>
      <c r="C10165" t="s">
        <v>1599</v>
      </c>
      <c r="D10165" t="s">
        <v>1597</v>
      </c>
    </row>
    <row r="10166" spans="1:4" x14ac:dyDescent="0.2">
      <c r="A10166" t="s">
        <v>114</v>
      </c>
      <c r="B10166">
        <v>6.6</v>
      </c>
      <c r="C10166" t="s">
        <v>1584</v>
      </c>
    </row>
    <row r="10167" spans="1:4" x14ac:dyDescent="0.2">
      <c r="A10167" t="s">
        <v>52</v>
      </c>
      <c r="B10167">
        <v>5.2</v>
      </c>
      <c r="C10167" t="s">
        <v>1584</v>
      </c>
    </row>
    <row r="10168" spans="1:4" x14ac:dyDescent="0.2">
      <c r="A10168" t="s">
        <v>52</v>
      </c>
      <c r="B10168">
        <v>4.2</v>
      </c>
      <c r="C10168" t="s">
        <v>1584</v>
      </c>
    </row>
    <row r="10169" spans="1:4" x14ac:dyDescent="0.2">
      <c r="A10169" t="s">
        <v>140</v>
      </c>
      <c r="B10169">
        <v>20.5</v>
      </c>
      <c r="C10169">
        <v>-0.3</v>
      </c>
    </row>
    <row r="10170" spans="1:4" x14ac:dyDescent="0.2">
      <c r="A10170" t="s">
        <v>70</v>
      </c>
      <c r="B10170">
        <v>12</v>
      </c>
      <c r="C10170" t="s">
        <v>1661</v>
      </c>
      <c r="D10170" t="s">
        <v>1736</v>
      </c>
    </row>
    <row r="10171" spans="1:4" x14ac:dyDescent="0.2">
      <c r="A10171" t="s">
        <v>121</v>
      </c>
      <c r="B10171" t="s">
        <v>1571</v>
      </c>
      <c r="C10171">
        <v>0.01</v>
      </c>
    </row>
    <row r="10172" spans="1:4" x14ac:dyDescent="0.2">
      <c r="A10172" t="s">
        <v>118</v>
      </c>
      <c r="B10172" t="s">
        <v>1571</v>
      </c>
      <c r="C10172" t="s">
        <v>1610</v>
      </c>
      <c r="D10172">
        <v>3</v>
      </c>
    </row>
    <row r="10173" spans="1:4" x14ac:dyDescent="0.2">
      <c r="A10173" t="s">
        <v>110</v>
      </c>
      <c r="B10173" t="s">
        <v>1572</v>
      </c>
      <c r="C10173" t="s">
        <v>1573</v>
      </c>
      <c r="D10173" t="s">
        <v>1574</v>
      </c>
    </row>
    <row r="10174" spans="1:4" x14ac:dyDescent="0.2">
      <c r="A10174" t="s">
        <v>52</v>
      </c>
      <c r="B10174">
        <v>2.5</v>
      </c>
      <c r="C10174" t="s">
        <v>1584</v>
      </c>
    </row>
    <row r="10175" spans="1:4" x14ac:dyDescent="0.2">
      <c r="A10175" t="s">
        <v>71</v>
      </c>
      <c r="B10175">
        <v>14.95</v>
      </c>
      <c r="C10175" t="s">
        <v>1584</v>
      </c>
    </row>
    <row r="10176" spans="1:4" x14ac:dyDescent="0.2">
      <c r="A10176" t="s">
        <v>70</v>
      </c>
      <c r="B10176">
        <v>7</v>
      </c>
      <c r="C10176" t="s">
        <v>1585</v>
      </c>
    </row>
    <row r="10177" spans="1:4" x14ac:dyDescent="0.2">
      <c r="A10177" t="s">
        <v>70</v>
      </c>
      <c r="B10177">
        <v>12.94</v>
      </c>
      <c r="C10177">
        <v>0.04</v>
      </c>
    </row>
    <row r="10178" spans="1:4" x14ac:dyDescent="0.2">
      <c r="A10178" t="s">
        <v>57</v>
      </c>
      <c r="B10178">
        <v>41.9</v>
      </c>
      <c r="C10178" t="s">
        <v>1608</v>
      </c>
    </row>
    <row r="10179" spans="1:4" x14ac:dyDescent="0.2">
      <c r="A10179" t="s">
        <v>114</v>
      </c>
      <c r="B10179">
        <v>28</v>
      </c>
      <c r="C10179" t="s">
        <v>1584</v>
      </c>
    </row>
    <row r="10180" spans="1:4" x14ac:dyDescent="0.2">
      <c r="A10180" t="s">
        <v>52</v>
      </c>
      <c r="B10180">
        <v>9.5</v>
      </c>
      <c r="C10180" t="s">
        <v>1585</v>
      </c>
    </row>
    <row r="10181" spans="1:4" x14ac:dyDescent="0.2">
      <c r="A10181" t="s">
        <v>52</v>
      </c>
      <c r="B10181">
        <v>17</v>
      </c>
      <c r="C10181" t="s">
        <v>1584</v>
      </c>
    </row>
    <row r="10182" spans="1:4" x14ac:dyDescent="0.2">
      <c r="A10182" t="s">
        <v>57</v>
      </c>
      <c r="B10182">
        <v>12</v>
      </c>
      <c r="C10182" t="s">
        <v>1631</v>
      </c>
      <c r="D10182" t="s">
        <v>2409</v>
      </c>
    </row>
    <row r="10183" spans="1:4" x14ac:dyDescent="0.2">
      <c r="A10183" t="s">
        <v>57</v>
      </c>
      <c r="B10183">
        <v>18</v>
      </c>
      <c r="C10183" t="s">
        <v>1631</v>
      </c>
      <c r="D10183" t="s">
        <v>2409</v>
      </c>
    </row>
    <row r="10184" spans="1:4" x14ac:dyDescent="0.2">
      <c r="A10184" t="s">
        <v>110</v>
      </c>
      <c r="B10184" t="s">
        <v>1572</v>
      </c>
      <c r="C10184" t="s">
        <v>1573</v>
      </c>
      <c r="D10184" t="s">
        <v>1574</v>
      </c>
    </row>
    <row r="10185" spans="1:4" x14ac:dyDescent="0.2">
      <c r="A10185" t="s">
        <v>114</v>
      </c>
      <c r="B10185">
        <v>6.6</v>
      </c>
      <c r="C10185" t="s">
        <v>1584</v>
      </c>
    </row>
    <row r="10186" spans="1:4" x14ac:dyDescent="0.2">
      <c r="A10186" t="s">
        <v>52</v>
      </c>
      <c r="B10186">
        <v>5.2</v>
      </c>
      <c r="C10186" t="s">
        <v>1584</v>
      </c>
    </row>
    <row r="10187" spans="1:4" x14ac:dyDescent="0.2">
      <c r="A10187" t="s">
        <v>177</v>
      </c>
      <c r="B10187">
        <v>0.2</v>
      </c>
      <c r="C10187">
        <v>0.1</v>
      </c>
    </row>
    <row r="10188" spans="1:4" x14ac:dyDescent="0.2">
      <c r="A10188" t="s">
        <v>70</v>
      </c>
      <c r="B10188">
        <v>13.6</v>
      </c>
      <c r="C10188" t="s">
        <v>1661</v>
      </c>
      <c r="D10188" t="s">
        <v>1736</v>
      </c>
    </row>
    <row r="10189" spans="1:4" x14ac:dyDescent="0.2">
      <c r="A10189" t="s">
        <v>121</v>
      </c>
      <c r="B10189" t="s">
        <v>1571</v>
      </c>
      <c r="C10189">
        <v>0.01</v>
      </c>
    </row>
    <row r="10190" spans="1:4" x14ac:dyDescent="0.2">
      <c r="A10190" t="s">
        <v>118</v>
      </c>
      <c r="B10190" t="s">
        <v>1571</v>
      </c>
      <c r="C10190" t="s">
        <v>1610</v>
      </c>
      <c r="D10190">
        <v>3</v>
      </c>
    </row>
    <row r="10191" spans="1:4" x14ac:dyDescent="0.2">
      <c r="A10191" t="s">
        <v>110</v>
      </c>
      <c r="B10191" t="s">
        <v>1572</v>
      </c>
      <c r="C10191" t="s">
        <v>1573</v>
      </c>
      <c r="D10191" t="s">
        <v>1574</v>
      </c>
    </row>
    <row r="10192" spans="1:4" x14ac:dyDescent="0.2">
      <c r="A10192" t="s">
        <v>2626</v>
      </c>
      <c r="B10192">
        <v>5.0000000000000001E-3</v>
      </c>
    </row>
    <row r="10193" spans="1:4" x14ac:dyDescent="0.2">
      <c r="A10193" t="s">
        <v>52</v>
      </c>
      <c r="B10193">
        <v>7.8</v>
      </c>
      <c r="C10193" t="s">
        <v>1606</v>
      </c>
    </row>
    <row r="10194" spans="1:4" x14ac:dyDescent="0.2">
      <c r="A10194" t="s">
        <v>70</v>
      </c>
      <c r="B10194">
        <v>9.5</v>
      </c>
      <c r="C10194" t="s">
        <v>1606</v>
      </c>
    </row>
    <row r="10195" spans="1:4" x14ac:dyDescent="0.2">
      <c r="A10195" t="s">
        <v>71</v>
      </c>
      <c r="B10195">
        <v>48.5</v>
      </c>
      <c r="C10195" t="s">
        <v>1606</v>
      </c>
    </row>
    <row r="10196" spans="1:4" x14ac:dyDescent="0.2">
      <c r="A10196" t="s">
        <v>71</v>
      </c>
      <c r="B10196">
        <v>43.5</v>
      </c>
      <c r="C10196">
        <v>0.3</v>
      </c>
    </row>
    <row r="10197" spans="1:4" x14ac:dyDescent="0.2">
      <c r="A10197" t="s">
        <v>70</v>
      </c>
      <c r="B10197">
        <v>33.1</v>
      </c>
      <c r="C10197">
        <v>-0.2</v>
      </c>
    </row>
    <row r="10198" spans="1:4" x14ac:dyDescent="0.2">
      <c r="A10198" t="s">
        <v>70</v>
      </c>
      <c r="B10198" t="s">
        <v>2597</v>
      </c>
    </row>
    <row r="10199" spans="1:4" x14ac:dyDescent="0.2">
      <c r="A10199" t="s">
        <v>120</v>
      </c>
      <c r="B10199">
        <v>0.1</v>
      </c>
    </row>
    <row r="10200" spans="1:4" x14ac:dyDescent="0.2">
      <c r="A10200" t="s">
        <v>120</v>
      </c>
      <c r="B10200">
        <v>0.05</v>
      </c>
      <c r="C10200" t="s">
        <v>1593</v>
      </c>
      <c r="D10200" t="s">
        <v>1594</v>
      </c>
    </row>
    <row r="10201" spans="1:4" x14ac:dyDescent="0.2">
      <c r="A10201" t="s">
        <v>118</v>
      </c>
      <c r="B10201" t="s">
        <v>1655</v>
      </c>
      <c r="C10201">
        <v>25</v>
      </c>
    </row>
    <row r="10202" spans="1:4" x14ac:dyDescent="0.2">
      <c r="A10202" t="s">
        <v>118</v>
      </c>
      <c r="B10202" t="s">
        <v>1655</v>
      </c>
      <c r="C10202">
        <v>30</v>
      </c>
    </row>
    <row r="10203" spans="1:4" x14ac:dyDescent="0.2">
      <c r="A10203" t="s">
        <v>52</v>
      </c>
      <c r="B10203" t="s">
        <v>2627</v>
      </c>
      <c r="C10203">
        <v>0.5</v>
      </c>
    </row>
    <row r="10204" spans="1:4" x14ac:dyDescent="0.2">
      <c r="A10204" t="s">
        <v>579</v>
      </c>
      <c r="B10204">
        <v>36</v>
      </c>
      <c r="C10204">
        <f>-0.2/-0.05</f>
        <v>4</v>
      </c>
    </row>
    <row r="10205" spans="1:4" x14ac:dyDescent="0.2">
      <c r="A10205" t="s">
        <v>118</v>
      </c>
      <c r="B10205" t="s">
        <v>1655</v>
      </c>
      <c r="C10205">
        <v>16</v>
      </c>
    </row>
    <row r="10206" spans="1:4" x14ac:dyDescent="0.2">
      <c r="A10206">
        <v>37</v>
      </c>
      <c r="B10206">
        <f>-0.05/-0.2</f>
        <v>0.25</v>
      </c>
    </row>
    <row r="10207" spans="1:4" x14ac:dyDescent="0.2">
      <c r="A10207" t="s">
        <v>121</v>
      </c>
      <c r="B10207">
        <v>5.0000000000000001E-3</v>
      </c>
    </row>
    <row r="10208" spans="1:4" x14ac:dyDescent="0.2">
      <c r="A10208" t="s">
        <v>269</v>
      </c>
      <c r="B10208">
        <v>1.4999999999999999E-2</v>
      </c>
    </row>
    <row r="10209" spans="1:4" x14ac:dyDescent="0.2">
      <c r="A10209" t="s">
        <v>209</v>
      </c>
      <c r="B10209" t="s">
        <v>1571</v>
      </c>
      <c r="C10209">
        <v>0.4</v>
      </c>
    </row>
    <row r="10210" spans="1:4" x14ac:dyDescent="0.2">
      <c r="A10210" t="s">
        <v>1575</v>
      </c>
      <c r="B10210" t="s">
        <v>1576</v>
      </c>
      <c r="C10210" t="s">
        <v>1577</v>
      </c>
      <c r="D10210" t="s">
        <v>1578</v>
      </c>
    </row>
    <row r="10211" spans="1:4" x14ac:dyDescent="0.2">
      <c r="A10211" t="s">
        <v>882</v>
      </c>
      <c r="B10211" t="s">
        <v>1579</v>
      </c>
      <c r="C10211" t="s">
        <v>1580</v>
      </c>
    </row>
    <row r="10212" spans="1:4" x14ac:dyDescent="0.2">
      <c r="A10212" t="s">
        <v>1581</v>
      </c>
      <c r="B10212" t="s">
        <v>1576</v>
      </c>
      <c r="C10212" t="s">
        <v>1577</v>
      </c>
      <c r="D10212" t="s">
        <v>1582</v>
      </c>
    </row>
    <row r="10213" spans="1:4" x14ac:dyDescent="0.2">
      <c r="A10213" t="s">
        <v>2626</v>
      </c>
      <c r="B10213">
        <v>0.05</v>
      </c>
    </row>
    <row r="10214" spans="1:4" x14ac:dyDescent="0.2">
      <c r="A10214" t="s">
        <v>52</v>
      </c>
      <c r="B10214">
        <v>7.8</v>
      </c>
      <c r="C10214" t="s">
        <v>1606</v>
      </c>
    </row>
    <row r="10215" spans="1:4" x14ac:dyDescent="0.2">
      <c r="A10215" t="s">
        <v>70</v>
      </c>
      <c r="B10215">
        <v>9.5</v>
      </c>
      <c r="C10215" t="s">
        <v>1606</v>
      </c>
    </row>
    <row r="10216" spans="1:4" x14ac:dyDescent="0.2">
      <c r="A10216" t="s">
        <v>71</v>
      </c>
      <c r="B10216">
        <v>48.5</v>
      </c>
      <c r="C10216" t="s">
        <v>1606</v>
      </c>
    </row>
    <row r="10217" spans="1:4" x14ac:dyDescent="0.2">
      <c r="A10217" t="s">
        <v>71</v>
      </c>
      <c r="B10217">
        <v>43.5</v>
      </c>
      <c r="C10217">
        <v>0.3</v>
      </c>
    </row>
    <row r="10218" spans="1:4" x14ac:dyDescent="0.2">
      <c r="A10218" t="s">
        <v>70</v>
      </c>
      <c r="B10218">
        <v>33.1</v>
      </c>
      <c r="C10218">
        <v>-0.2</v>
      </c>
    </row>
    <row r="10219" spans="1:4" x14ac:dyDescent="0.2">
      <c r="A10219" t="s">
        <v>70</v>
      </c>
      <c r="B10219" t="s">
        <v>2597</v>
      </c>
    </row>
    <row r="10220" spans="1:4" x14ac:dyDescent="0.2">
      <c r="A10220" t="s">
        <v>120</v>
      </c>
      <c r="B10220">
        <v>0.1</v>
      </c>
    </row>
    <row r="10221" spans="1:4" x14ac:dyDescent="0.2">
      <c r="A10221" t="s">
        <v>120</v>
      </c>
      <c r="B10221">
        <v>0.05</v>
      </c>
      <c r="C10221" t="s">
        <v>1593</v>
      </c>
      <c r="D10221" t="s">
        <v>1594</v>
      </c>
    </row>
    <row r="10222" spans="1:4" x14ac:dyDescent="0.2">
      <c r="A10222" t="s">
        <v>118</v>
      </c>
      <c r="B10222" t="s">
        <v>1655</v>
      </c>
      <c r="C10222">
        <v>25</v>
      </c>
    </row>
    <row r="10223" spans="1:4" x14ac:dyDescent="0.2">
      <c r="A10223" t="s">
        <v>118</v>
      </c>
      <c r="B10223" t="s">
        <v>1655</v>
      </c>
      <c r="C10223">
        <v>30</v>
      </c>
    </row>
    <row r="10224" spans="1:4" x14ac:dyDescent="0.2">
      <c r="A10224" t="s">
        <v>52</v>
      </c>
      <c r="B10224" t="s">
        <v>2627</v>
      </c>
      <c r="C10224">
        <v>0.5</v>
      </c>
    </row>
    <row r="10225" spans="1:5" x14ac:dyDescent="0.2">
      <c r="A10225" t="s">
        <v>579</v>
      </c>
      <c r="B10225">
        <v>36</v>
      </c>
      <c r="C10225">
        <f>-0.2/-0.05</f>
        <v>4</v>
      </c>
    </row>
    <row r="10226" spans="1:5" x14ac:dyDescent="0.2">
      <c r="A10226" t="s">
        <v>118</v>
      </c>
      <c r="B10226" t="s">
        <v>1655</v>
      </c>
      <c r="C10226">
        <v>16</v>
      </c>
    </row>
    <row r="10227" spans="1:5" x14ac:dyDescent="0.2">
      <c r="A10227" t="s">
        <v>2628</v>
      </c>
      <c r="B10227" t="s">
        <v>2629</v>
      </c>
      <c r="C10227" t="s">
        <v>579</v>
      </c>
      <c r="D10227">
        <v>36</v>
      </c>
      <c r="E10227" t="s">
        <v>2630</v>
      </c>
    </row>
    <row r="10228" spans="1:5" x14ac:dyDescent="0.2">
      <c r="A10228" t="s">
        <v>1575</v>
      </c>
      <c r="B10228" t="s">
        <v>1576</v>
      </c>
      <c r="C10228" t="s">
        <v>1577</v>
      </c>
      <c r="D10228" t="s">
        <v>1578</v>
      </c>
    </row>
    <row r="10229" spans="1:5" x14ac:dyDescent="0.2">
      <c r="A10229" t="s">
        <v>882</v>
      </c>
      <c r="B10229" t="s">
        <v>1579</v>
      </c>
      <c r="C10229" t="s">
        <v>1580</v>
      </c>
    </row>
    <row r="10230" spans="1:5" x14ac:dyDescent="0.2">
      <c r="A10230" t="s">
        <v>1581</v>
      </c>
      <c r="B10230" t="s">
        <v>1576</v>
      </c>
      <c r="C10230" t="s">
        <v>1577</v>
      </c>
      <c r="D10230" t="s">
        <v>1582</v>
      </c>
    </row>
    <row r="10231" spans="1:5" x14ac:dyDescent="0.2">
      <c r="A10231" t="s">
        <v>1595</v>
      </c>
      <c r="B10231" t="s">
        <v>1596</v>
      </c>
      <c r="C10231" t="s">
        <v>1597</v>
      </c>
    </row>
    <row r="10232" spans="1:5" x14ac:dyDescent="0.2">
      <c r="A10232" t="s">
        <v>1595</v>
      </c>
      <c r="B10232" t="s">
        <v>1598</v>
      </c>
      <c r="C10232" t="s">
        <v>1599</v>
      </c>
      <c r="D10232" t="s">
        <v>1597</v>
      </c>
    </row>
    <row r="10233" spans="1:5" x14ac:dyDescent="0.2">
      <c r="A10233" t="s">
        <v>2626</v>
      </c>
      <c r="B10233">
        <v>5.0000000000000001E-3</v>
      </c>
    </row>
    <row r="10234" spans="1:5" x14ac:dyDescent="0.2">
      <c r="A10234" t="s">
        <v>52</v>
      </c>
      <c r="B10234">
        <v>7.8</v>
      </c>
      <c r="C10234" t="s">
        <v>1606</v>
      </c>
    </row>
    <row r="10235" spans="1:5" x14ac:dyDescent="0.2">
      <c r="A10235" t="s">
        <v>70</v>
      </c>
      <c r="B10235">
        <v>9.5</v>
      </c>
      <c r="C10235" t="s">
        <v>1606</v>
      </c>
    </row>
    <row r="10236" spans="1:5" x14ac:dyDescent="0.2">
      <c r="A10236" t="s">
        <v>71</v>
      </c>
      <c r="B10236">
        <v>48.5</v>
      </c>
      <c r="C10236" t="s">
        <v>1606</v>
      </c>
    </row>
    <row r="10237" spans="1:5" x14ac:dyDescent="0.2">
      <c r="A10237" t="s">
        <v>71</v>
      </c>
      <c r="B10237">
        <v>43.5</v>
      </c>
      <c r="C10237">
        <v>0.3</v>
      </c>
    </row>
    <row r="10238" spans="1:5" x14ac:dyDescent="0.2">
      <c r="A10238" t="s">
        <v>70</v>
      </c>
      <c r="B10238">
        <v>33.1</v>
      </c>
      <c r="C10238">
        <v>-0.2</v>
      </c>
    </row>
    <row r="10239" spans="1:5" x14ac:dyDescent="0.2">
      <c r="A10239" t="s">
        <v>70</v>
      </c>
      <c r="B10239" t="s">
        <v>2597</v>
      </c>
    </row>
    <row r="10240" spans="1:5" x14ac:dyDescent="0.2">
      <c r="A10240" t="s">
        <v>120</v>
      </c>
      <c r="B10240">
        <v>0.1</v>
      </c>
    </row>
    <row r="10241" spans="1:4" x14ac:dyDescent="0.2">
      <c r="A10241" t="s">
        <v>120</v>
      </c>
      <c r="B10241">
        <v>0.05</v>
      </c>
      <c r="C10241" t="s">
        <v>1593</v>
      </c>
      <c r="D10241" t="s">
        <v>1594</v>
      </c>
    </row>
    <row r="10242" spans="1:4" x14ac:dyDescent="0.2">
      <c r="A10242" t="s">
        <v>118</v>
      </c>
      <c r="B10242" t="s">
        <v>1655</v>
      </c>
      <c r="C10242">
        <v>25</v>
      </c>
    </row>
    <row r="10243" spans="1:4" x14ac:dyDescent="0.2">
      <c r="A10243" t="s">
        <v>118</v>
      </c>
      <c r="B10243" t="s">
        <v>1655</v>
      </c>
      <c r="C10243">
        <v>30</v>
      </c>
    </row>
    <row r="10244" spans="1:4" x14ac:dyDescent="0.2">
      <c r="A10244" t="s">
        <v>52</v>
      </c>
      <c r="B10244" t="s">
        <v>2627</v>
      </c>
      <c r="C10244">
        <v>0.5</v>
      </c>
    </row>
    <row r="10245" spans="1:4" x14ac:dyDescent="0.2">
      <c r="A10245" t="s">
        <v>579</v>
      </c>
      <c r="B10245">
        <v>36</v>
      </c>
      <c r="C10245">
        <f>-0.2/-0.05</f>
        <v>4</v>
      </c>
    </row>
    <row r="10246" spans="1:4" x14ac:dyDescent="0.2">
      <c r="A10246" t="s">
        <v>118</v>
      </c>
      <c r="B10246" t="s">
        <v>1655</v>
      </c>
      <c r="C10246">
        <v>16</v>
      </c>
    </row>
    <row r="10247" spans="1:4" x14ac:dyDescent="0.2">
      <c r="A10247">
        <v>37</v>
      </c>
      <c r="B10247">
        <f>-0.05/-0.2</f>
        <v>0.25</v>
      </c>
    </row>
    <row r="10248" spans="1:4" x14ac:dyDescent="0.2">
      <c r="A10248" t="s">
        <v>121</v>
      </c>
      <c r="B10248">
        <v>5.0000000000000001E-3</v>
      </c>
    </row>
    <row r="10249" spans="1:4" x14ac:dyDescent="0.2">
      <c r="A10249" t="s">
        <v>269</v>
      </c>
      <c r="B10249">
        <v>1.4999999999999999E-2</v>
      </c>
    </row>
    <row r="10250" spans="1:4" x14ac:dyDescent="0.2">
      <c r="A10250" t="s">
        <v>209</v>
      </c>
      <c r="B10250" t="s">
        <v>1571</v>
      </c>
      <c r="C10250">
        <v>0.4</v>
      </c>
    </row>
    <row r="10251" spans="1:4" x14ac:dyDescent="0.2">
      <c r="A10251" t="s">
        <v>1575</v>
      </c>
      <c r="B10251" t="s">
        <v>1576</v>
      </c>
      <c r="C10251" t="s">
        <v>1577</v>
      </c>
      <c r="D10251" t="s">
        <v>1578</v>
      </c>
    </row>
    <row r="10252" spans="1:4" x14ac:dyDescent="0.2">
      <c r="A10252" t="s">
        <v>882</v>
      </c>
      <c r="B10252" t="s">
        <v>1579</v>
      </c>
      <c r="C10252" t="s">
        <v>1580</v>
      </c>
    </row>
    <row r="10253" spans="1:4" x14ac:dyDescent="0.2">
      <c r="A10253" t="s">
        <v>1581</v>
      </c>
      <c r="B10253" t="s">
        <v>1576</v>
      </c>
      <c r="C10253" t="s">
        <v>1577</v>
      </c>
      <c r="D10253" t="s">
        <v>1582</v>
      </c>
    </row>
    <row r="10254" spans="1:4" x14ac:dyDescent="0.2">
      <c r="A10254" t="s">
        <v>1595</v>
      </c>
      <c r="B10254" t="s">
        <v>1596</v>
      </c>
      <c r="C10254" t="s">
        <v>1597</v>
      </c>
    </row>
    <row r="10255" spans="1:4" x14ac:dyDescent="0.2">
      <c r="A10255" t="s">
        <v>1595</v>
      </c>
      <c r="B10255" t="s">
        <v>1598</v>
      </c>
      <c r="C10255" t="s">
        <v>1599</v>
      </c>
      <c r="D10255" t="s">
        <v>1597</v>
      </c>
    </row>
    <row r="10256" spans="1:4" x14ac:dyDescent="0.2">
      <c r="A10256" t="s">
        <v>70</v>
      </c>
      <c r="B10256">
        <v>28</v>
      </c>
      <c r="C10256">
        <v>1.7999999999999999E-2</v>
      </c>
      <c r="D10256">
        <v>-7.0000000000000001E-3</v>
      </c>
    </row>
    <row r="10257" spans="1:5" x14ac:dyDescent="0.2">
      <c r="A10257" t="s">
        <v>117</v>
      </c>
      <c r="B10257" t="s">
        <v>1571</v>
      </c>
      <c r="C10257">
        <v>0.03</v>
      </c>
    </row>
    <row r="10258" spans="1:5" x14ac:dyDescent="0.2">
      <c r="A10258" t="s">
        <v>114</v>
      </c>
      <c r="B10258">
        <v>17.100000000000001</v>
      </c>
      <c r="C10258" t="s">
        <v>1583</v>
      </c>
    </row>
    <row r="10259" spans="1:5" x14ac:dyDescent="0.2">
      <c r="A10259" t="s">
        <v>71</v>
      </c>
      <c r="B10259">
        <v>5.7</v>
      </c>
      <c r="C10259" t="s">
        <v>1584</v>
      </c>
    </row>
    <row r="10260" spans="1:5" x14ac:dyDescent="0.2">
      <c r="A10260" t="s">
        <v>70</v>
      </c>
      <c r="B10260">
        <v>3.3</v>
      </c>
      <c r="C10260">
        <v>0.02</v>
      </c>
    </row>
    <row r="10261" spans="1:5" x14ac:dyDescent="0.2">
      <c r="A10261" t="s">
        <v>177</v>
      </c>
      <c r="B10261">
        <v>0.2</v>
      </c>
      <c r="C10261">
        <v>0.1</v>
      </c>
    </row>
    <row r="10262" spans="1:5" x14ac:dyDescent="0.2">
      <c r="A10262" t="s">
        <v>120</v>
      </c>
      <c r="B10262" t="s">
        <v>1571</v>
      </c>
      <c r="C10262">
        <v>0.03</v>
      </c>
      <c r="D10262" t="s">
        <v>1593</v>
      </c>
      <c r="E10262" t="s">
        <v>1594</v>
      </c>
    </row>
    <row r="10263" spans="1:5" x14ac:dyDescent="0.2">
      <c r="A10263" t="s">
        <v>118</v>
      </c>
      <c r="B10263" t="s">
        <v>1571</v>
      </c>
      <c r="C10263" t="s">
        <v>1619</v>
      </c>
      <c r="D10263">
        <v>0.2</v>
      </c>
    </row>
    <row r="10264" spans="1:5" x14ac:dyDescent="0.2">
      <c r="A10264" t="s">
        <v>117</v>
      </c>
      <c r="B10264" t="s">
        <v>1571</v>
      </c>
      <c r="C10264">
        <v>0.02</v>
      </c>
      <c r="D10264" t="s">
        <v>1593</v>
      </c>
      <c r="E10264" t="s">
        <v>1594</v>
      </c>
    </row>
    <row r="10265" spans="1:5" x14ac:dyDescent="0.2">
      <c r="A10265" t="s">
        <v>156</v>
      </c>
      <c r="B10265" t="s">
        <v>1571</v>
      </c>
      <c r="C10265">
        <v>5.0000000000000001E-3</v>
      </c>
    </row>
    <row r="10266" spans="1:5" x14ac:dyDescent="0.2">
      <c r="A10266" t="s">
        <v>115</v>
      </c>
      <c r="B10266">
        <v>0.05</v>
      </c>
      <c r="C10266">
        <v>0.1</v>
      </c>
    </row>
    <row r="10267" spans="1:5" x14ac:dyDescent="0.2">
      <c r="A10267" t="s">
        <v>110</v>
      </c>
      <c r="B10267" t="s">
        <v>1572</v>
      </c>
      <c r="C10267" t="s">
        <v>1573</v>
      </c>
      <c r="D10267" t="s">
        <v>1708</v>
      </c>
    </row>
    <row r="10268" spans="1:5" x14ac:dyDescent="0.2">
      <c r="A10268" t="s">
        <v>114</v>
      </c>
      <c r="B10268">
        <v>17.100000000000001</v>
      </c>
      <c r="C10268" t="s">
        <v>1583</v>
      </c>
    </row>
    <row r="10269" spans="1:5" x14ac:dyDescent="0.2">
      <c r="A10269" t="s">
        <v>71</v>
      </c>
      <c r="B10269">
        <v>5.35</v>
      </c>
      <c r="C10269" t="s">
        <v>1584</v>
      </c>
    </row>
    <row r="10270" spans="1:5" x14ac:dyDescent="0.2">
      <c r="A10270" t="s">
        <v>70</v>
      </c>
      <c r="B10270">
        <v>5.5</v>
      </c>
      <c r="C10270">
        <v>0.02</v>
      </c>
    </row>
    <row r="10271" spans="1:5" x14ac:dyDescent="0.2">
      <c r="A10271" t="s">
        <v>177</v>
      </c>
      <c r="B10271">
        <v>0.2</v>
      </c>
      <c r="C10271">
        <v>0.1</v>
      </c>
    </row>
    <row r="10272" spans="1:5" x14ac:dyDescent="0.2">
      <c r="A10272" t="s">
        <v>120</v>
      </c>
      <c r="B10272" t="s">
        <v>1571</v>
      </c>
      <c r="C10272">
        <v>0.03</v>
      </c>
    </row>
    <row r="10273" spans="1:4" x14ac:dyDescent="0.2">
      <c r="A10273" t="s">
        <v>118</v>
      </c>
      <c r="B10273" t="s">
        <v>1571</v>
      </c>
      <c r="C10273" t="s">
        <v>1619</v>
      </c>
      <c r="D10273">
        <v>0.2</v>
      </c>
    </row>
    <row r="10274" spans="1:4" x14ac:dyDescent="0.2">
      <c r="A10274" t="s">
        <v>117</v>
      </c>
      <c r="B10274" t="s">
        <v>1571</v>
      </c>
      <c r="C10274">
        <v>0.02</v>
      </c>
      <c r="D10274" t="s">
        <v>1594</v>
      </c>
    </row>
    <row r="10275" spans="1:4" x14ac:dyDescent="0.2">
      <c r="A10275" t="s">
        <v>156</v>
      </c>
      <c r="B10275" t="s">
        <v>1571</v>
      </c>
      <c r="C10275">
        <v>5.0000000000000001E-3</v>
      </c>
    </row>
    <row r="10276" spans="1:4" x14ac:dyDescent="0.2">
      <c r="A10276" t="s">
        <v>115</v>
      </c>
      <c r="B10276">
        <v>0.05</v>
      </c>
      <c r="C10276">
        <v>0.1</v>
      </c>
    </row>
    <row r="10277" spans="1:4" x14ac:dyDescent="0.2">
      <c r="A10277" t="s">
        <v>110</v>
      </c>
      <c r="B10277" t="s">
        <v>1572</v>
      </c>
      <c r="C10277" t="s">
        <v>1573</v>
      </c>
      <c r="D10277" t="s">
        <v>1708</v>
      </c>
    </row>
    <row r="10278" spans="1:4" x14ac:dyDescent="0.2">
      <c r="A10278" t="s">
        <v>52</v>
      </c>
      <c r="B10278">
        <v>3</v>
      </c>
      <c r="C10278" t="s">
        <v>1634</v>
      </c>
      <c r="D10278">
        <v>0.05</v>
      </c>
    </row>
    <row r="10279" spans="1:4" x14ac:dyDescent="0.2">
      <c r="A10279" t="s">
        <v>176</v>
      </c>
      <c r="B10279">
        <v>19.899999999999999</v>
      </c>
      <c r="C10279" t="s">
        <v>1634</v>
      </c>
      <c r="D10279">
        <v>0.01</v>
      </c>
    </row>
    <row r="10280" spans="1:4" x14ac:dyDescent="0.2">
      <c r="A10280" t="s">
        <v>52</v>
      </c>
      <c r="B10280">
        <v>2.15</v>
      </c>
      <c r="C10280" t="s">
        <v>1634</v>
      </c>
      <c r="D10280">
        <v>0.01</v>
      </c>
    </row>
    <row r="10281" spans="1:4" x14ac:dyDescent="0.2">
      <c r="A10281" t="s">
        <v>207</v>
      </c>
      <c r="B10281">
        <v>31</v>
      </c>
      <c r="C10281" t="s">
        <v>1588</v>
      </c>
      <c r="D10281">
        <v>0.1</v>
      </c>
    </row>
    <row r="10282" spans="1:4" x14ac:dyDescent="0.2">
      <c r="A10282" t="s">
        <v>52</v>
      </c>
      <c r="B10282">
        <v>0.4</v>
      </c>
      <c r="C10282" t="s">
        <v>1634</v>
      </c>
      <c r="D10282">
        <v>0.05</v>
      </c>
    </row>
    <row r="10283" spans="1:4" x14ac:dyDescent="0.2">
      <c r="A10283" t="s">
        <v>52</v>
      </c>
      <c r="B10283">
        <v>3.8</v>
      </c>
      <c r="C10283" t="s">
        <v>1588</v>
      </c>
      <c r="D10283">
        <v>0.1</v>
      </c>
    </row>
    <row r="10284" spans="1:4" x14ac:dyDescent="0.2">
      <c r="A10284" t="s">
        <v>119</v>
      </c>
      <c r="B10284">
        <v>23</v>
      </c>
      <c r="C10284" t="s">
        <v>1634</v>
      </c>
      <c r="D10284">
        <v>0.3</v>
      </c>
    </row>
    <row r="10285" spans="1:4" x14ac:dyDescent="0.2">
      <c r="A10285" t="s">
        <v>52</v>
      </c>
      <c r="B10285">
        <v>3.05</v>
      </c>
      <c r="C10285" t="s">
        <v>1634</v>
      </c>
      <c r="D10285">
        <v>0.05</v>
      </c>
    </row>
    <row r="10286" spans="1:4" x14ac:dyDescent="0.2">
      <c r="A10286" t="s">
        <v>52</v>
      </c>
      <c r="B10286">
        <v>0.05</v>
      </c>
      <c r="C10286" t="s">
        <v>1634</v>
      </c>
      <c r="D10286">
        <v>0.01</v>
      </c>
    </row>
    <row r="10287" spans="1:4" x14ac:dyDescent="0.2">
      <c r="A10287" t="s">
        <v>52</v>
      </c>
      <c r="B10287">
        <v>0.8</v>
      </c>
      <c r="C10287" t="s">
        <v>1588</v>
      </c>
      <c r="D10287">
        <v>0.05</v>
      </c>
    </row>
    <row r="10288" spans="1:4" x14ac:dyDescent="0.2">
      <c r="A10288" t="s">
        <v>57</v>
      </c>
      <c r="B10288">
        <v>33.1</v>
      </c>
      <c r="C10288">
        <v>-0.05</v>
      </c>
    </row>
    <row r="10289" spans="1:5" x14ac:dyDescent="0.2">
      <c r="A10289" t="s">
        <v>52</v>
      </c>
      <c r="B10289">
        <v>5.0999999999999996</v>
      </c>
      <c r="C10289" t="s">
        <v>1634</v>
      </c>
      <c r="D10289">
        <v>0.05</v>
      </c>
    </row>
    <row r="10290" spans="1:5" x14ac:dyDescent="0.2">
      <c r="A10290" t="s">
        <v>176</v>
      </c>
      <c r="B10290" t="s">
        <v>2631</v>
      </c>
      <c r="C10290">
        <v>0.03</v>
      </c>
    </row>
    <row r="10291" spans="1:5" x14ac:dyDescent="0.2">
      <c r="A10291" t="s">
        <v>70</v>
      </c>
      <c r="B10291">
        <v>1.8</v>
      </c>
      <c r="C10291" t="s">
        <v>1634</v>
      </c>
      <c r="D10291">
        <v>0.1</v>
      </c>
    </row>
    <row r="10292" spans="1:5" x14ac:dyDescent="0.2">
      <c r="A10292" t="s">
        <v>57</v>
      </c>
      <c r="B10292">
        <v>33.5</v>
      </c>
      <c r="C10292">
        <v>-0.04</v>
      </c>
    </row>
    <row r="10293" spans="1:5" x14ac:dyDescent="0.2">
      <c r="A10293" t="s">
        <v>70</v>
      </c>
      <c r="B10293">
        <v>2</v>
      </c>
      <c r="C10293" t="s">
        <v>1634</v>
      </c>
      <c r="D10293">
        <v>0.1</v>
      </c>
    </row>
    <row r="10294" spans="1:5" x14ac:dyDescent="0.2">
      <c r="A10294" t="s">
        <v>57</v>
      </c>
      <c r="B10294">
        <v>33.56</v>
      </c>
      <c r="C10294" t="s">
        <v>1588</v>
      </c>
      <c r="D10294">
        <v>0.03</v>
      </c>
    </row>
    <row r="10295" spans="1:5" x14ac:dyDescent="0.2">
      <c r="A10295" t="s">
        <v>2632</v>
      </c>
      <c r="B10295" t="s">
        <v>1634</v>
      </c>
      <c r="C10295">
        <v>0.05</v>
      </c>
    </row>
    <row r="10296" spans="1:5" x14ac:dyDescent="0.2">
      <c r="A10296" t="s">
        <v>70</v>
      </c>
      <c r="B10296">
        <v>18.2</v>
      </c>
      <c r="C10296" t="s">
        <v>1639</v>
      </c>
      <c r="D10296">
        <v>0.03</v>
      </c>
    </row>
    <row r="10297" spans="1:5" x14ac:dyDescent="0.2">
      <c r="A10297" t="s">
        <v>70</v>
      </c>
      <c r="B10297">
        <v>17.399999999999999</v>
      </c>
      <c r="C10297" t="s">
        <v>1634</v>
      </c>
      <c r="D10297">
        <v>0.1</v>
      </c>
    </row>
    <row r="10298" spans="1:5" x14ac:dyDescent="0.2">
      <c r="A10298" t="s">
        <v>70</v>
      </c>
      <c r="B10298">
        <v>8.85</v>
      </c>
      <c r="C10298" t="s">
        <v>1634</v>
      </c>
      <c r="D10298">
        <v>2.5000000000000001E-2</v>
      </c>
    </row>
    <row r="10299" spans="1:5" x14ac:dyDescent="0.2">
      <c r="A10299" t="s">
        <v>131</v>
      </c>
      <c r="B10299">
        <v>1.5</v>
      </c>
      <c r="C10299" t="s">
        <v>1639</v>
      </c>
      <c r="D10299">
        <v>0.05</v>
      </c>
    </row>
    <row r="10300" spans="1:5" x14ac:dyDescent="0.2">
      <c r="A10300" t="s">
        <v>52</v>
      </c>
      <c r="B10300">
        <v>0.6</v>
      </c>
      <c r="C10300" t="s">
        <v>1639</v>
      </c>
      <c r="D10300">
        <v>0.1</v>
      </c>
    </row>
    <row r="10301" spans="1:5" x14ac:dyDescent="0.2">
      <c r="A10301" t="s">
        <v>52</v>
      </c>
      <c r="B10301">
        <v>2.2000000000000002</v>
      </c>
      <c r="C10301" t="s">
        <v>1634</v>
      </c>
      <c r="D10301">
        <v>0.05</v>
      </c>
    </row>
    <row r="10302" spans="1:5" x14ac:dyDescent="0.2">
      <c r="A10302" t="s">
        <v>52</v>
      </c>
      <c r="B10302" t="s">
        <v>1644</v>
      </c>
      <c r="C10302">
        <v>22.5</v>
      </c>
      <c r="D10302" t="s">
        <v>1634</v>
      </c>
      <c r="E10302">
        <v>0.1</v>
      </c>
    </row>
    <row r="10303" spans="1:5" x14ac:dyDescent="0.2">
      <c r="A10303" t="s">
        <v>52</v>
      </c>
      <c r="B10303">
        <v>0.1</v>
      </c>
      <c r="C10303" t="s">
        <v>1634</v>
      </c>
      <c r="D10303">
        <v>0.05</v>
      </c>
    </row>
    <row r="10304" spans="1:5" x14ac:dyDescent="0.2">
      <c r="A10304" t="s">
        <v>120</v>
      </c>
      <c r="B10304">
        <v>0.1</v>
      </c>
    </row>
    <row r="10305" spans="1:6" x14ac:dyDescent="0.2">
      <c r="A10305" t="s">
        <v>119</v>
      </c>
      <c r="B10305">
        <v>27.7</v>
      </c>
      <c r="C10305" t="s">
        <v>1634</v>
      </c>
      <c r="D10305">
        <v>0.05</v>
      </c>
    </row>
    <row r="10306" spans="1:6" x14ac:dyDescent="0.2">
      <c r="A10306" t="s">
        <v>50</v>
      </c>
      <c r="B10306">
        <v>8.9499999999999993</v>
      </c>
      <c r="C10306" t="s">
        <v>1634</v>
      </c>
      <c r="D10306">
        <v>0.05</v>
      </c>
    </row>
    <row r="10307" spans="1:6" x14ac:dyDescent="0.2">
      <c r="A10307" t="s">
        <v>118</v>
      </c>
      <c r="B10307" t="s">
        <v>2633</v>
      </c>
    </row>
    <row r="10308" spans="1:6" x14ac:dyDescent="0.2">
      <c r="A10308" t="s">
        <v>118</v>
      </c>
      <c r="B10308" t="s">
        <v>2634</v>
      </c>
    </row>
    <row r="10309" spans="1:6" x14ac:dyDescent="0.2">
      <c r="A10309" t="s">
        <v>118</v>
      </c>
      <c r="B10309" t="s">
        <v>2635</v>
      </c>
      <c r="C10309" t="s">
        <v>115</v>
      </c>
      <c r="D10309" t="s">
        <v>1645</v>
      </c>
      <c r="E10309" t="s">
        <v>2636</v>
      </c>
    </row>
    <row r="10310" spans="1:6" x14ac:dyDescent="0.2">
      <c r="A10310" t="s">
        <v>115</v>
      </c>
      <c r="B10310">
        <v>0.2</v>
      </c>
      <c r="C10310" t="s">
        <v>1634</v>
      </c>
      <c r="D10310">
        <v>0.1</v>
      </c>
    </row>
    <row r="10311" spans="1:6" x14ac:dyDescent="0.2">
      <c r="A10311" t="s">
        <v>72</v>
      </c>
      <c r="B10311">
        <v>0.3</v>
      </c>
      <c r="C10311" t="s">
        <v>1634</v>
      </c>
      <c r="D10311">
        <v>0.05</v>
      </c>
      <c r="E10311" t="s">
        <v>1123</v>
      </c>
      <c r="F10311" t="s">
        <v>2637</v>
      </c>
    </row>
    <row r="10312" spans="1:6" x14ac:dyDescent="0.2">
      <c r="A10312" t="s">
        <v>120</v>
      </c>
      <c r="B10312">
        <v>0.02</v>
      </c>
      <c r="C10312" t="s">
        <v>1593</v>
      </c>
      <c r="D10312" t="s">
        <v>2539</v>
      </c>
      <c r="E10312" t="s">
        <v>2638</v>
      </c>
      <c r="F10312" t="s">
        <v>2639</v>
      </c>
    </row>
    <row r="10313" spans="1:6" x14ac:dyDescent="0.2">
      <c r="A10313" t="s">
        <v>120</v>
      </c>
      <c r="B10313">
        <v>0.03</v>
      </c>
      <c r="C10313" t="s">
        <v>1593</v>
      </c>
      <c r="D10313" t="s">
        <v>2539</v>
      </c>
      <c r="E10313" t="s">
        <v>2638</v>
      </c>
      <c r="F10313" t="s">
        <v>2640</v>
      </c>
    </row>
    <row r="10314" spans="1:6" x14ac:dyDescent="0.2">
      <c r="A10314" t="s">
        <v>120</v>
      </c>
      <c r="B10314">
        <v>0.03</v>
      </c>
      <c r="C10314" t="s">
        <v>1593</v>
      </c>
      <c r="D10314" t="s">
        <v>2539</v>
      </c>
      <c r="E10314" t="s">
        <v>2638</v>
      </c>
      <c r="F10314" t="s">
        <v>2641</v>
      </c>
    </row>
    <row r="10315" spans="1:6" x14ac:dyDescent="0.2">
      <c r="A10315" t="s">
        <v>61</v>
      </c>
      <c r="B10315">
        <v>0.03</v>
      </c>
      <c r="C10315" t="s">
        <v>1593</v>
      </c>
      <c r="D10315" t="s">
        <v>1686</v>
      </c>
    </row>
    <row r="10316" spans="1:6" x14ac:dyDescent="0.2">
      <c r="A10316">
        <v>1</v>
      </c>
      <c r="B10316" t="s">
        <v>2642</v>
      </c>
      <c r="C10316" t="s">
        <v>1805</v>
      </c>
    </row>
    <row r="10317" spans="1:6" x14ac:dyDescent="0.2">
      <c r="A10317" t="s">
        <v>2643</v>
      </c>
      <c r="B10317" t="s">
        <v>2644</v>
      </c>
      <c r="C10317" t="s">
        <v>2645</v>
      </c>
      <c r="D10317" t="s">
        <v>2646</v>
      </c>
      <c r="E10317" t="s">
        <v>2630</v>
      </c>
    </row>
    <row r="10318" spans="1:6" x14ac:dyDescent="0.2">
      <c r="A10318" t="s">
        <v>1575</v>
      </c>
      <c r="B10318" t="s">
        <v>1576</v>
      </c>
      <c r="C10318" t="s">
        <v>1577</v>
      </c>
      <c r="D10318" t="s">
        <v>1578</v>
      </c>
    </row>
    <row r="10319" spans="1:6" x14ac:dyDescent="0.2">
      <c r="A10319" t="s">
        <v>1581</v>
      </c>
      <c r="B10319" t="s">
        <v>1576</v>
      </c>
      <c r="C10319" t="s">
        <v>1577</v>
      </c>
      <c r="D10319" t="s">
        <v>1582</v>
      </c>
    </row>
    <row r="10320" spans="1:6" x14ac:dyDescent="0.2">
      <c r="A10320" t="s">
        <v>882</v>
      </c>
      <c r="B10320" t="s">
        <v>1579</v>
      </c>
      <c r="C10320" t="s">
        <v>1580</v>
      </c>
    </row>
    <row r="10321" spans="1:4" x14ac:dyDescent="0.2">
      <c r="A10321" t="s">
        <v>57</v>
      </c>
      <c r="B10321">
        <v>33.56</v>
      </c>
      <c r="C10321" t="s">
        <v>1588</v>
      </c>
      <c r="D10321">
        <v>0.03</v>
      </c>
    </row>
    <row r="10322" spans="1:4" x14ac:dyDescent="0.2">
      <c r="A10322" t="s">
        <v>57</v>
      </c>
      <c r="B10322">
        <v>33.5</v>
      </c>
      <c r="C10322">
        <v>-0.04</v>
      </c>
    </row>
    <row r="10323" spans="1:4" x14ac:dyDescent="0.2">
      <c r="A10323" t="s">
        <v>57</v>
      </c>
      <c r="B10323">
        <v>33.1</v>
      </c>
      <c r="C10323">
        <v>-0.05</v>
      </c>
    </row>
    <row r="10324" spans="1:4" x14ac:dyDescent="0.2">
      <c r="A10324" t="s">
        <v>207</v>
      </c>
      <c r="B10324">
        <v>31</v>
      </c>
      <c r="C10324" t="s">
        <v>1588</v>
      </c>
      <c r="D10324">
        <v>0.1</v>
      </c>
    </row>
    <row r="10325" spans="1:4" x14ac:dyDescent="0.2">
      <c r="A10325" t="s">
        <v>52</v>
      </c>
      <c r="B10325">
        <v>3.8</v>
      </c>
      <c r="C10325" t="s">
        <v>1588</v>
      </c>
      <c r="D10325">
        <v>0.1</v>
      </c>
    </row>
    <row r="10326" spans="1:4" x14ac:dyDescent="0.2">
      <c r="A10326" t="s">
        <v>52</v>
      </c>
      <c r="B10326">
        <v>3.05</v>
      </c>
      <c r="C10326" t="s">
        <v>1634</v>
      </c>
      <c r="D10326">
        <v>0.05</v>
      </c>
    </row>
    <row r="10327" spans="1:4" x14ac:dyDescent="0.2">
      <c r="A10327" t="s">
        <v>52</v>
      </c>
      <c r="B10327">
        <v>0.05</v>
      </c>
      <c r="C10327" t="s">
        <v>1634</v>
      </c>
      <c r="D10327">
        <v>0.01</v>
      </c>
    </row>
    <row r="10328" spans="1:4" x14ac:dyDescent="0.2">
      <c r="A10328" t="s">
        <v>52</v>
      </c>
      <c r="B10328">
        <v>0.8</v>
      </c>
      <c r="C10328" t="s">
        <v>1588</v>
      </c>
      <c r="D10328">
        <v>0.05</v>
      </c>
    </row>
    <row r="10329" spans="1:4" x14ac:dyDescent="0.2">
      <c r="A10329" t="s">
        <v>52</v>
      </c>
      <c r="B10329">
        <v>5.0999999999999996</v>
      </c>
      <c r="C10329" t="s">
        <v>1634</v>
      </c>
      <c r="D10329">
        <v>0.05</v>
      </c>
    </row>
    <row r="10330" spans="1:4" x14ac:dyDescent="0.2">
      <c r="A10330" t="s">
        <v>70</v>
      </c>
      <c r="B10330">
        <v>32.58</v>
      </c>
      <c r="C10330">
        <v>0.03</v>
      </c>
    </row>
    <row r="10331" spans="1:4" x14ac:dyDescent="0.2">
      <c r="A10331" t="s">
        <v>70</v>
      </c>
      <c r="B10331">
        <v>1.8</v>
      </c>
      <c r="C10331" t="s">
        <v>1634</v>
      </c>
      <c r="D10331">
        <v>0.1</v>
      </c>
    </row>
    <row r="10332" spans="1:4" x14ac:dyDescent="0.2">
      <c r="A10332" t="s">
        <v>70</v>
      </c>
      <c r="B10332">
        <v>2</v>
      </c>
      <c r="C10332" t="s">
        <v>1634</v>
      </c>
      <c r="D10332">
        <v>0.1</v>
      </c>
    </row>
    <row r="10333" spans="1:4" x14ac:dyDescent="0.2">
      <c r="A10333" t="s">
        <v>2632</v>
      </c>
      <c r="B10333" t="s">
        <v>1634</v>
      </c>
      <c r="C10333">
        <v>0.05</v>
      </c>
    </row>
    <row r="10334" spans="1:4" x14ac:dyDescent="0.2">
      <c r="A10334" t="s">
        <v>70</v>
      </c>
      <c r="B10334">
        <v>18.2</v>
      </c>
      <c r="C10334" t="s">
        <v>1639</v>
      </c>
      <c r="D10334">
        <v>0.03</v>
      </c>
    </row>
    <row r="10335" spans="1:4" x14ac:dyDescent="0.2">
      <c r="A10335" t="s">
        <v>70</v>
      </c>
      <c r="B10335">
        <v>17.399999999999999</v>
      </c>
      <c r="C10335" t="s">
        <v>1634</v>
      </c>
      <c r="D10335">
        <v>0.1</v>
      </c>
    </row>
    <row r="10336" spans="1:4" x14ac:dyDescent="0.2">
      <c r="A10336" t="s">
        <v>70</v>
      </c>
      <c r="B10336">
        <v>8.85</v>
      </c>
      <c r="C10336" t="s">
        <v>1634</v>
      </c>
      <c r="D10336">
        <v>2.5000000000000001E-2</v>
      </c>
    </row>
    <row r="10337" spans="1:5" x14ac:dyDescent="0.2">
      <c r="A10337" t="s">
        <v>131</v>
      </c>
      <c r="B10337">
        <v>1.5</v>
      </c>
      <c r="C10337" t="s">
        <v>1639</v>
      </c>
      <c r="D10337">
        <v>0.05</v>
      </c>
    </row>
    <row r="10338" spans="1:5" x14ac:dyDescent="0.2">
      <c r="A10338" t="s">
        <v>52</v>
      </c>
      <c r="B10338">
        <v>3</v>
      </c>
      <c r="C10338" t="s">
        <v>1634</v>
      </c>
      <c r="D10338">
        <v>0.05</v>
      </c>
    </row>
    <row r="10339" spans="1:5" x14ac:dyDescent="0.2">
      <c r="A10339" t="s">
        <v>52</v>
      </c>
      <c r="B10339">
        <v>0.6</v>
      </c>
      <c r="C10339" t="s">
        <v>1639</v>
      </c>
      <c r="D10339">
        <v>0.1</v>
      </c>
    </row>
    <row r="10340" spans="1:5" x14ac:dyDescent="0.2">
      <c r="A10340" t="s">
        <v>52</v>
      </c>
      <c r="B10340">
        <v>2.2000000000000002</v>
      </c>
      <c r="C10340" t="s">
        <v>1634</v>
      </c>
      <c r="D10340">
        <v>0.05</v>
      </c>
    </row>
    <row r="10341" spans="1:5" x14ac:dyDescent="0.2">
      <c r="A10341" t="s">
        <v>52</v>
      </c>
      <c r="B10341" t="s">
        <v>1644</v>
      </c>
      <c r="C10341">
        <v>22.5</v>
      </c>
      <c r="D10341" t="s">
        <v>1634</v>
      </c>
      <c r="E10341">
        <v>0.1</v>
      </c>
    </row>
    <row r="10342" spans="1:5" x14ac:dyDescent="0.2">
      <c r="A10342" t="s">
        <v>52</v>
      </c>
      <c r="B10342">
        <v>0.1</v>
      </c>
      <c r="C10342" t="s">
        <v>1634</v>
      </c>
      <c r="D10342">
        <v>0.05</v>
      </c>
    </row>
    <row r="10343" spans="1:5" x14ac:dyDescent="0.2">
      <c r="A10343" t="s">
        <v>176</v>
      </c>
      <c r="B10343">
        <v>19.899999999999999</v>
      </c>
      <c r="C10343" t="s">
        <v>1634</v>
      </c>
      <c r="D10343">
        <v>0.01</v>
      </c>
    </row>
    <row r="10344" spans="1:5" x14ac:dyDescent="0.2">
      <c r="A10344" t="s">
        <v>52</v>
      </c>
      <c r="B10344">
        <v>2.15</v>
      </c>
      <c r="C10344" t="s">
        <v>1634</v>
      </c>
      <c r="D10344">
        <v>0.01</v>
      </c>
    </row>
    <row r="10345" spans="1:5" x14ac:dyDescent="0.2">
      <c r="A10345" t="s">
        <v>52</v>
      </c>
      <c r="B10345">
        <v>2.25</v>
      </c>
      <c r="C10345" t="s">
        <v>1634</v>
      </c>
      <c r="D10345">
        <v>0.03</v>
      </c>
    </row>
    <row r="10346" spans="1:5" x14ac:dyDescent="0.2">
      <c r="A10346" t="s">
        <v>52</v>
      </c>
      <c r="B10346">
        <v>0.4</v>
      </c>
      <c r="C10346" t="s">
        <v>1634</v>
      </c>
      <c r="D10346">
        <v>0.05</v>
      </c>
    </row>
    <row r="10347" spans="1:5" x14ac:dyDescent="0.2">
      <c r="A10347" t="s">
        <v>176</v>
      </c>
      <c r="B10347">
        <v>23</v>
      </c>
      <c r="C10347" t="s">
        <v>1634</v>
      </c>
      <c r="D10347">
        <v>0.3</v>
      </c>
    </row>
    <row r="10348" spans="1:5" x14ac:dyDescent="0.2">
      <c r="A10348" t="s">
        <v>120</v>
      </c>
      <c r="B10348">
        <v>0.1</v>
      </c>
    </row>
    <row r="10349" spans="1:5" x14ac:dyDescent="0.2">
      <c r="A10349" t="s">
        <v>119</v>
      </c>
      <c r="B10349">
        <v>27.7</v>
      </c>
      <c r="C10349" t="s">
        <v>1634</v>
      </c>
      <c r="D10349">
        <v>0.05</v>
      </c>
    </row>
    <row r="10350" spans="1:5" x14ac:dyDescent="0.2">
      <c r="A10350" t="s">
        <v>50</v>
      </c>
      <c r="B10350">
        <v>8.9499999999999993</v>
      </c>
      <c r="C10350" t="s">
        <v>1634</v>
      </c>
      <c r="D10350">
        <v>0.05</v>
      </c>
    </row>
    <row r="10351" spans="1:5" x14ac:dyDescent="0.2">
      <c r="A10351" t="s">
        <v>118</v>
      </c>
      <c r="B10351" t="s">
        <v>2633</v>
      </c>
    </row>
    <row r="10352" spans="1:5" x14ac:dyDescent="0.2">
      <c r="A10352" t="s">
        <v>118</v>
      </c>
      <c r="B10352" t="s">
        <v>2634</v>
      </c>
    </row>
    <row r="10353" spans="1:6" x14ac:dyDescent="0.2">
      <c r="A10353" t="s">
        <v>118</v>
      </c>
      <c r="B10353" t="s">
        <v>2635</v>
      </c>
      <c r="C10353" t="s">
        <v>115</v>
      </c>
      <c r="D10353" t="s">
        <v>1645</v>
      </c>
      <c r="E10353" t="s">
        <v>2636</v>
      </c>
    </row>
    <row r="10354" spans="1:6" x14ac:dyDescent="0.2">
      <c r="A10354" t="s">
        <v>115</v>
      </c>
      <c r="B10354">
        <v>0.2</v>
      </c>
      <c r="C10354" t="s">
        <v>1634</v>
      </c>
      <c r="D10354">
        <v>0.1</v>
      </c>
    </row>
    <row r="10355" spans="1:6" x14ac:dyDescent="0.2">
      <c r="A10355" t="s">
        <v>72</v>
      </c>
      <c r="B10355">
        <v>0.3</v>
      </c>
      <c r="C10355" t="s">
        <v>1634</v>
      </c>
      <c r="D10355">
        <v>0.05</v>
      </c>
      <c r="E10355" t="s">
        <v>1123</v>
      </c>
      <c r="F10355" t="s">
        <v>2637</v>
      </c>
    </row>
    <row r="10356" spans="1:6" x14ac:dyDescent="0.2">
      <c r="A10356" s="9">
        <v>1</v>
      </c>
      <c r="B10356" t="s">
        <v>1588</v>
      </c>
      <c r="C10356" t="s">
        <v>110</v>
      </c>
    </row>
    <row r="10357" spans="1:6" x14ac:dyDescent="0.2">
      <c r="A10357" t="s">
        <v>120</v>
      </c>
      <c r="B10357">
        <v>0.02</v>
      </c>
      <c r="C10357" t="s">
        <v>1593</v>
      </c>
      <c r="D10357" t="s">
        <v>2539</v>
      </c>
      <c r="E10357" t="s">
        <v>2638</v>
      </c>
      <c r="F10357" t="s">
        <v>2639</v>
      </c>
    </row>
    <row r="10358" spans="1:6" x14ac:dyDescent="0.2">
      <c r="A10358" t="s">
        <v>120</v>
      </c>
      <c r="B10358">
        <v>0.03</v>
      </c>
      <c r="C10358" t="s">
        <v>1593</v>
      </c>
      <c r="D10358" t="s">
        <v>2539</v>
      </c>
      <c r="E10358" t="s">
        <v>2638</v>
      </c>
      <c r="F10358" t="s">
        <v>2640</v>
      </c>
    </row>
    <row r="10359" spans="1:6" x14ac:dyDescent="0.2">
      <c r="A10359" t="s">
        <v>120</v>
      </c>
      <c r="B10359">
        <v>0.03</v>
      </c>
      <c r="C10359" t="s">
        <v>1593</v>
      </c>
      <c r="D10359" t="s">
        <v>2539</v>
      </c>
      <c r="E10359" t="s">
        <v>2638</v>
      </c>
      <c r="F10359" t="s">
        <v>2641</v>
      </c>
    </row>
    <row r="10360" spans="1:6" x14ac:dyDescent="0.2">
      <c r="A10360" t="s">
        <v>61</v>
      </c>
      <c r="B10360">
        <v>0.03</v>
      </c>
      <c r="C10360" t="s">
        <v>1593</v>
      </c>
      <c r="D10360" t="s">
        <v>1686</v>
      </c>
    </row>
    <row r="10361" spans="1:6" x14ac:dyDescent="0.2">
      <c r="A10361" t="s">
        <v>209</v>
      </c>
      <c r="B10361" t="s">
        <v>1645</v>
      </c>
      <c r="C10361">
        <v>0.15</v>
      </c>
    </row>
    <row r="10362" spans="1:6" x14ac:dyDescent="0.2">
      <c r="A10362" t="s">
        <v>1575</v>
      </c>
      <c r="B10362" t="s">
        <v>1576</v>
      </c>
      <c r="C10362" t="s">
        <v>1577</v>
      </c>
      <c r="D10362" t="s">
        <v>1578</v>
      </c>
    </row>
    <row r="10363" spans="1:6" x14ac:dyDescent="0.2">
      <c r="A10363" t="s">
        <v>1581</v>
      </c>
      <c r="B10363" t="s">
        <v>1576</v>
      </c>
      <c r="C10363" t="s">
        <v>1577</v>
      </c>
      <c r="D10363" t="s">
        <v>1582</v>
      </c>
    </row>
    <row r="10364" spans="1:6" x14ac:dyDescent="0.2">
      <c r="A10364" t="s">
        <v>882</v>
      </c>
      <c r="B10364" t="s">
        <v>1579</v>
      </c>
      <c r="C10364" t="s">
        <v>1580</v>
      </c>
    </row>
    <row r="10365" spans="1:6" x14ac:dyDescent="0.2">
      <c r="A10365" t="s">
        <v>70</v>
      </c>
      <c r="B10365">
        <v>18</v>
      </c>
      <c r="C10365" t="s">
        <v>2647</v>
      </c>
    </row>
    <row r="10366" spans="1:6" x14ac:dyDescent="0.2">
      <c r="A10366" t="s">
        <v>70</v>
      </c>
      <c r="B10366">
        <v>18</v>
      </c>
      <c r="C10366" t="s">
        <v>2647</v>
      </c>
    </row>
    <row r="10367" spans="1:6" x14ac:dyDescent="0.2">
      <c r="A10367" t="s">
        <v>120</v>
      </c>
      <c r="B10367">
        <v>0.2</v>
      </c>
      <c r="C10367" t="s">
        <v>1620</v>
      </c>
      <c r="D10367" t="s">
        <v>1594</v>
      </c>
    </row>
    <row r="10368" spans="1:6" x14ac:dyDescent="0.2">
      <c r="A10368" t="s">
        <v>118</v>
      </c>
      <c r="B10368" t="s">
        <v>1655</v>
      </c>
      <c r="C10368">
        <v>16</v>
      </c>
    </row>
    <row r="10369" spans="1:4" x14ac:dyDescent="0.2">
      <c r="A10369" t="s">
        <v>882</v>
      </c>
      <c r="B10369" t="s">
        <v>1579</v>
      </c>
      <c r="C10369" t="s">
        <v>1580</v>
      </c>
    </row>
    <row r="10370" spans="1:4" x14ac:dyDescent="0.2">
      <c r="A10370" t="s">
        <v>1575</v>
      </c>
      <c r="B10370" t="s">
        <v>1576</v>
      </c>
      <c r="C10370" t="s">
        <v>1577</v>
      </c>
      <c r="D10370" t="s">
        <v>1578</v>
      </c>
    </row>
    <row r="10371" spans="1:4" x14ac:dyDescent="0.2">
      <c r="A10371" t="s">
        <v>1595</v>
      </c>
      <c r="B10371" t="s">
        <v>1596</v>
      </c>
      <c r="C10371" t="s">
        <v>1597</v>
      </c>
    </row>
    <row r="10372" spans="1:4" x14ac:dyDescent="0.2">
      <c r="A10372" t="s">
        <v>1595</v>
      </c>
      <c r="B10372" t="s">
        <v>1598</v>
      </c>
      <c r="C10372" t="s">
        <v>1599</v>
      </c>
      <c r="D10372" t="s">
        <v>1597</v>
      </c>
    </row>
    <row r="10373" spans="1:4" x14ac:dyDescent="0.2">
      <c r="A10373" t="s">
        <v>2596</v>
      </c>
      <c r="B10373">
        <v>0.15</v>
      </c>
    </row>
    <row r="10374" spans="1:4" x14ac:dyDescent="0.2">
      <c r="A10374" t="s">
        <v>52</v>
      </c>
      <c r="B10374">
        <v>7.8</v>
      </c>
      <c r="C10374" t="s">
        <v>1606</v>
      </c>
    </row>
    <row r="10375" spans="1:4" x14ac:dyDescent="0.2">
      <c r="A10375" t="s">
        <v>70</v>
      </c>
      <c r="B10375">
        <v>3</v>
      </c>
      <c r="C10375" t="s">
        <v>1606</v>
      </c>
    </row>
    <row r="10376" spans="1:4" x14ac:dyDescent="0.2">
      <c r="A10376" t="s">
        <v>71</v>
      </c>
      <c r="B10376">
        <v>48.5</v>
      </c>
      <c r="C10376" t="s">
        <v>1606</v>
      </c>
    </row>
    <row r="10377" spans="1:4" x14ac:dyDescent="0.2">
      <c r="A10377" t="s">
        <v>71</v>
      </c>
      <c r="B10377">
        <v>43.5</v>
      </c>
      <c r="C10377">
        <v>0.3</v>
      </c>
    </row>
    <row r="10378" spans="1:4" x14ac:dyDescent="0.2">
      <c r="A10378" t="s">
        <v>70</v>
      </c>
      <c r="B10378">
        <v>33.1</v>
      </c>
      <c r="C10378">
        <v>-0.2</v>
      </c>
    </row>
    <row r="10379" spans="1:4" x14ac:dyDescent="0.2">
      <c r="A10379" t="s">
        <v>70</v>
      </c>
      <c r="B10379" t="s">
        <v>2597</v>
      </c>
    </row>
    <row r="10380" spans="1:4" x14ac:dyDescent="0.2">
      <c r="A10380" t="s">
        <v>120</v>
      </c>
      <c r="B10380">
        <v>0.1</v>
      </c>
    </row>
    <row r="10381" spans="1:4" x14ac:dyDescent="0.2">
      <c r="A10381" t="s">
        <v>120</v>
      </c>
      <c r="B10381">
        <v>0.2</v>
      </c>
      <c r="C10381" t="s">
        <v>1593</v>
      </c>
      <c r="D10381" t="s">
        <v>1594</v>
      </c>
    </row>
    <row r="10382" spans="1:4" x14ac:dyDescent="0.2">
      <c r="A10382" t="s">
        <v>118</v>
      </c>
      <c r="B10382" t="s">
        <v>1655</v>
      </c>
      <c r="C10382">
        <v>25</v>
      </c>
    </row>
    <row r="10383" spans="1:4" x14ac:dyDescent="0.2">
      <c r="A10383" t="s">
        <v>118</v>
      </c>
      <c r="B10383" t="s">
        <v>1655</v>
      </c>
      <c r="C10383">
        <v>30</v>
      </c>
    </row>
    <row r="10384" spans="1:4" x14ac:dyDescent="0.2">
      <c r="A10384" t="s">
        <v>52</v>
      </c>
      <c r="B10384" t="s">
        <v>2627</v>
      </c>
      <c r="C10384">
        <v>0.5</v>
      </c>
    </row>
    <row r="10385" spans="1:4" x14ac:dyDescent="0.2">
      <c r="A10385" t="s">
        <v>2598</v>
      </c>
      <c r="B10385">
        <v>36</v>
      </c>
      <c r="C10385">
        <f>-0.05/-0.2</f>
        <v>0.25</v>
      </c>
    </row>
    <row r="10386" spans="1:4" x14ac:dyDescent="0.2">
      <c r="A10386" t="s">
        <v>118</v>
      </c>
      <c r="B10386" t="s">
        <v>1655</v>
      </c>
      <c r="C10386">
        <v>16</v>
      </c>
    </row>
    <row r="10387" spans="1:4" x14ac:dyDescent="0.2">
      <c r="A10387" t="s">
        <v>681</v>
      </c>
    </row>
    <row r="10388" spans="1:4" x14ac:dyDescent="0.2">
      <c r="A10388" t="s">
        <v>79</v>
      </c>
      <c r="B10388" t="s">
        <v>1571</v>
      </c>
      <c r="C10388">
        <v>0.2</v>
      </c>
    </row>
    <row r="10389" spans="1:4" x14ac:dyDescent="0.2">
      <c r="A10389" t="s">
        <v>79</v>
      </c>
      <c r="B10389" t="s">
        <v>1571</v>
      </c>
      <c r="C10389">
        <v>0.3</v>
      </c>
    </row>
    <row r="10390" spans="1:4" x14ac:dyDescent="0.2">
      <c r="A10390" t="s">
        <v>177</v>
      </c>
      <c r="B10390">
        <v>0.5</v>
      </c>
      <c r="C10390" t="s">
        <v>1634</v>
      </c>
      <c r="D10390">
        <v>0.2</v>
      </c>
    </row>
    <row r="10391" spans="1:4" x14ac:dyDescent="0.2">
      <c r="A10391" t="s">
        <v>114</v>
      </c>
      <c r="B10391">
        <v>56</v>
      </c>
      <c r="C10391" t="s">
        <v>1583</v>
      </c>
    </row>
    <row r="10392" spans="1:4" x14ac:dyDescent="0.2">
      <c r="A10392" t="s">
        <v>52</v>
      </c>
      <c r="B10392">
        <v>7.5</v>
      </c>
      <c r="C10392" t="s">
        <v>1680</v>
      </c>
    </row>
    <row r="10393" spans="1:4" x14ac:dyDescent="0.2">
      <c r="A10393" t="s">
        <v>52</v>
      </c>
      <c r="B10393">
        <v>28.9</v>
      </c>
      <c r="C10393" t="s">
        <v>1584</v>
      </c>
    </row>
    <row r="10394" spans="1:4" x14ac:dyDescent="0.2">
      <c r="A10394" t="s">
        <v>52</v>
      </c>
      <c r="B10394">
        <v>30.5</v>
      </c>
      <c r="C10394" t="s">
        <v>1584</v>
      </c>
    </row>
    <row r="10395" spans="1:4" x14ac:dyDescent="0.2">
      <c r="A10395" t="s">
        <v>71</v>
      </c>
      <c r="B10395">
        <v>48.5</v>
      </c>
      <c r="C10395" t="s">
        <v>1584</v>
      </c>
    </row>
    <row r="10396" spans="1:4" x14ac:dyDescent="0.2">
      <c r="A10396" t="s">
        <v>173</v>
      </c>
      <c r="B10396">
        <v>43.5</v>
      </c>
      <c r="C10396" t="s">
        <v>1618</v>
      </c>
    </row>
    <row r="10397" spans="1:4" x14ac:dyDescent="0.2">
      <c r="A10397" t="s">
        <v>173</v>
      </c>
      <c r="B10397">
        <v>8.5</v>
      </c>
      <c r="C10397" t="s">
        <v>1584</v>
      </c>
    </row>
    <row r="10398" spans="1:4" x14ac:dyDescent="0.2">
      <c r="A10398" t="s">
        <v>52</v>
      </c>
      <c r="B10398">
        <v>13</v>
      </c>
      <c r="C10398" t="s">
        <v>1583</v>
      </c>
    </row>
    <row r="10399" spans="1:4" x14ac:dyDescent="0.2">
      <c r="A10399" t="s">
        <v>70</v>
      </c>
      <c r="B10399">
        <v>33.4</v>
      </c>
      <c r="C10399">
        <v>-0.05</v>
      </c>
    </row>
    <row r="10400" spans="1:4" x14ac:dyDescent="0.2">
      <c r="A10400" t="s">
        <v>55</v>
      </c>
      <c r="B10400">
        <v>5</v>
      </c>
      <c r="C10400">
        <v>-0.3</v>
      </c>
    </row>
    <row r="10401" spans="1:6" x14ac:dyDescent="0.2">
      <c r="A10401" t="s">
        <v>70</v>
      </c>
      <c r="B10401">
        <v>33.46</v>
      </c>
      <c r="C10401">
        <v>0.02</v>
      </c>
    </row>
    <row r="10402" spans="1:6" x14ac:dyDescent="0.2">
      <c r="A10402" t="s">
        <v>70</v>
      </c>
      <c r="B10402">
        <v>33.6</v>
      </c>
      <c r="C10402" t="s">
        <v>1845</v>
      </c>
      <c r="D10402" t="s">
        <v>2393</v>
      </c>
    </row>
    <row r="10403" spans="1:6" x14ac:dyDescent="0.2">
      <c r="A10403" t="s">
        <v>59</v>
      </c>
      <c r="B10403" t="s">
        <v>2535</v>
      </c>
      <c r="C10403" t="s">
        <v>1123</v>
      </c>
      <c r="D10403">
        <v>0.5</v>
      </c>
      <c r="E10403" t="s">
        <v>1588</v>
      </c>
      <c r="F10403" t="s">
        <v>1808</v>
      </c>
    </row>
    <row r="10404" spans="1:6" x14ac:dyDescent="0.2">
      <c r="A10404" t="s">
        <v>120</v>
      </c>
      <c r="B10404" t="s">
        <v>1571</v>
      </c>
      <c r="C10404">
        <v>0.05</v>
      </c>
      <c r="D10404" t="s">
        <v>1593</v>
      </c>
      <c r="E10404" t="s">
        <v>1594</v>
      </c>
    </row>
    <row r="10405" spans="1:6" x14ac:dyDescent="0.2">
      <c r="A10405" t="s">
        <v>117</v>
      </c>
      <c r="B10405" t="s">
        <v>1571</v>
      </c>
      <c r="C10405">
        <v>0.03</v>
      </c>
      <c r="D10405" t="s">
        <v>1593</v>
      </c>
      <c r="E10405" t="s">
        <v>1659</v>
      </c>
    </row>
    <row r="10406" spans="1:6" x14ac:dyDescent="0.2">
      <c r="A10406" t="s">
        <v>156</v>
      </c>
      <c r="B10406" t="s">
        <v>1571</v>
      </c>
      <c r="C10406">
        <v>0.03</v>
      </c>
    </row>
    <row r="10407" spans="1:6" x14ac:dyDescent="0.2">
      <c r="A10407" t="s">
        <v>118</v>
      </c>
      <c r="B10407" t="s">
        <v>1571</v>
      </c>
      <c r="C10407" t="s">
        <v>2534</v>
      </c>
      <c r="D10407">
        <v>0.8</v>
      </c>
    </row>
    <row r="10408" spans="1:6" x14ac:dyDescent="0.2">
      <c r="A10408" t="s">
        <v>52</v>
      </c>
      <c r="B10408">
        <v>5</v>
      </c>
      <c r="C10408" t="s">
        <v>1681</v>
      </c>
    </row>
    <row r="10409" spans="1:6" x14ac:dyDescent="0.2">
      <c r="A10409" t="s">
        <v>110</v>
      </c>
      <c r="B10409" t="s">
        <v>1572</v>
      </c>
      <c r="C10409" t="s">
        <v>1573</v>
      </c>
      <c r="D10409" t="s">
        <v>1574</v>
      </c>
    </row>
    <row r="10410" spans="1:6" x14ac:dyDescent="0.2">
      <c r="A10410" t="s">
        <v>2596</v>
      </c>
      <c r="B10410">
        <v>0.15</v>
      </c>
    </row>
    <row r="10411" spans="1:6" x14ac:dyDescent="0.2">
      <c r="A10411" t="s">
        <v>52</v>
      </c>
      <c r="B10411">
        <v>7.8</v>
      </c>
      <c r="C10411" t="s">
        <v>1606</v>
      </c>
    </row>
    <row r="10412" spans="1:6" x14ac:dyDescent="0.2">
      <c r="A10412" t="s">
        <v>70</v>
      </c>
      <c r="B10412">
        <v>3</v>
      </c>
      <c r="C10412" t="s">
        <v>1606</v>
      </c>
    </row>
    <row r="10413" spans="1:6" x14ac:dyDescent="0.2">
      <c r="A10413" t="s">
        <v>71</v>
      </c>
      <c r="B10413">
        <v>48.5</v>
      </c>
      <c r="C10413" t="s">
        <v>1606</v>
      </c>
    </row>
    <row r="10414" spans="1:6" x14ac:dyDescent="0.2">
      <c r="A10414" t="s">
        <v>71</v>
      </c>
      <c r="B10414">
        <v>43.5</v>
      </c>
      <c r="C10414">
        <v>0.3</v>
      </c>
    </row>
    <row r="10415" spans="1:6" x14ac:dyDescent="0.2">
      <c r="A10415" t="s">
        <v>70</v>
      </c>
      <c r="B10415">
        <v>33.1</v>
      </c>
      <c r="C10415">
        <v>-0.2</v>
      </c>
    </row>
    <row r="10416" spans="1:6" x14ac:dyDescent="0.2">
      <c r="A10416" t="s">
        <v>70</v>
      </c>
      <c r="B10416" t="s">
        <v>2597</v>
      </c>
    </row>
    <row r="10417" spans="1:4" x14ac:dyDescent="0.2">
      <c r="A10417" t="s">
        <v>120</v>
      </c>
      <c r="B10417">
        <v>0.1</v>
      </c>
    </row>
    <row r="10418" spans="1:4" x14ac:dyDescent="0.2">
      <c r="A10418" t="s">
        <v>120</v>
      </c>
      <c r="B10418">
        <v>0.2</v>
      </c>
      <c r="C10418" t="s">
        <v>1593</v>
      </c>
      <c r="D10418" t="s">
        <v>1594</v>
      </c>
    </row>
    <row r="10419" spans="1:4" x14ac:dyDescent="0.2">
      <c r="A10419" t="s">
        <v>118</v>
      </c>
      <c r="B10419" t="s">
        <v>1655</v>
      </c>
      <c r="C10419">
        <v>25</v>
      </c>
    </row>
    <row r="10420" spans="1:4" x14ac:dyDescent="0.2">
      <c r="A10420" t="s">
        <v>118</v>
      </c>
      <c r="B10420" t="s">
        <v>1655</v>
      </c>
      <c r="C10420">
        <v>30</v>
      </c>
    </row>
    <row r="10421" spans="1:4" x14ac:dyDescent="0.2">
      <c r="A10421" t="s">
        <v>52</v>
      </c>
      <c r="B10421" t="s">
        <v>2627</v>
      </c>
      <c r="C10421">
        <v>0.5</v>
      </c>
    </row>
    <row r="10422" spans="1:4" x14ac:dyDescent="0.2">
      <c r="A10422" t="s">
        <v>2598</v>
      </c>
      <c r="B10422">
        <v>36</v>
      </c>
      <c r="C10422">
        <f>-0.05/-0.2</f>
        <v>0.25</v>
      </c>
    </row>
    <row r="10423" spans="1:4" x14ac:dyDescent="0.2">
      <c r="A10423" t="s">
        <v>118</v>
      </c>
      <c r="B10423" t="s">
        <v>1655</v>
      </c>
      <c r="C10423">
        <v>16</v>
      </c>
    </row>
    <row r="10424" spans="1:4" x14ac:dyDescent="0.2">
      <c r="A10424" t="s">
        <v>2628</v>
      </c>
      <c r="B10424" t="s">
        <v>2648</v>
      </c>
    </row>
    <row r="10425" spans="1:4" x14ac:dyDescent="0.2">
      <c r="A10425" t="s">
        <v>79</v>
      </c>
      <c r="B10425" t="s">
        <v>1571</v>
      </c>
      <c r="C10425">
        <v>0.2</v>
      </c>
    </row>
    <row r="10426" spans="1:4" x14ac:dyDescent="0.2">
      <c r="A10426" t="s">
        <v>79</v>
      </c>
      <c r="B10426" t="s">
        <v>1571</v>
      </c>
      <c r="C10426">
        <v>0.3</v>
      </c>
    </row>
    <row r="10427" spans="1:4" x14ac:dyDescent="0.2">
      <c r="A10427" t="s">
        <v>177</v>
      </c>
      <c r="B10427">
        <v>0.5</v>
      </c>
      <c r="C10427" t="s">
        <v>1634</v>
      </c>
      <c r="D10427">
        <v>0.2</v>
      </c>
    </row>
    <row r="10428" spans="1:4" x14ac:dyDescent="0.2">
      <c r="A10428" t="s">
        <v>114</v>
      </c>
      <c r="B10428">
        <v>56</v>
      </c>
      <c r="C10428" t="s">
        <v>1583</v>
      </c>
    </row>
    <row r="10429" spans="1:4" x14ac:dyDescent="0.2">
      <c r="A10429" t="s">
        <v>52</v>
      </c>
      <c r="B10429">
        <v>7.5</v>
      </c>
      <c r="C10429" t="s">
        <v>1680</v>
      </c>
    </row>
    <row r="10430" spans="1:4" x14ac:dyDescent="0.2">
      <c r="A10430" t="s">
        <v>52</v>
      </c>
      <c r="B10430">
        <v>28.9</v>
      </c>
      <c r="C10430" t="s">
        <v>1584</v>
      </c>
    </row>
    <row r="10431" spans="1:4" x14ac:dyDescent="0.2">
      <c r="A10431" t="s">
        <v>52</v>
      </c>
      <c r="B10431">
        <v>30.5</v>
      </c>
      <c r="C10431" t="s">
        <v>1584</v>
      </c>
    </row>
    <row r="10432" spans="1:4" x14ac:dyDescent="0.2">
      <c r="A10432" t="s">
        <v>71</v>
      </c>
      <c r="B10432">
        <v>48.5</v>
      </c>
      <c r="C10432" t="s">
        <v>1584</v>
      </c>
    </row>
    <row r="10433" spans="1:6" x14ac:dyDescent="0.2">
      <c r="A10433" t="s">
        <v>173</v>
      </c>
      <c r="B10433">
        <v>43.5</v>
      </c>
      <c r="C10433" t="s">
        <v>1618</v>
      </c>
    </row>
    <row r="10434" spans="1:6" x14ac:dyDescent="0.2">
      <c r="A10434" t="s">
        <v>173</v>
      </c>
      <c r="B10434">
        <v>8.5</v>
      </c>
      <c r="C10434" t="s">
        <v>1584</v>
      </c>
    </row>
    <row r="10435" spans="1:6" x14ac:dyDescent="0.2">
      <c r="A10435" t="s">
        <v>52</v>
      </c>
      <c r="B10435">
        <v>5</v>
      </c>
      <c r="C10435" t="s">
        <v>1681</v>
      </c>
    </row>
    <row r="10436" spans="1:6" x14ac:dyDescent="0.2">
      <c r="A10436" t="s">
        <v>55</v>
      </c>
      <c r="B10436">
        <v>5</v>
      </c>
      <c r="C10436" t="s">
        <v>1583</v>
      </c>
    </row>
    <row r="10437" spans="1:6" x14ac:dyDescent="0.2">
      <c r="A10437" t="s">
        <v>70</v>
      </c>
      <c r="B10437">
        <v>33.4</v>
      </c>
      <c r="C10437">
        <v>-0.05</v>
      </c>
    </row>
    <row r="10438" spans="1:6" x14ac:dyDescent="0.2">
      <c r="A10438" t="s">
        <v>209</v>
      </c>
      <c r="B10438" t="s">
        <v>2649</v>
      </c>
      <c r="C10438" t="s">
        <v>1768</v>
      </c>
      <c r="D10438" t="s">
        <v>1644</v>
      </c>
      <c r="E10438">
        <v>3</v>
      </c>
      <c r="F10438" t="s">
        <v>2548</v>
      </c>
    </row>
    <row r="10439" spans="1:6" x14ac:dyDescent="0.2">
      <c r="A10439" t="s">
        <v>70</v>
      </c>
      <c r="B10439">
        <v>33.46</v>
      </c>
      <c r="C10439">
        <v>0.02</v>
      </c>
    </row>
    <row r="10440" spans="1:6" x14ac:dyDescent="0.2">
      <c r="A10440" t="s">
        <v>70</v>
      </c>
      <c r="B10440">
        <v>33.6</v>
      </c>
      <c r="C10440" t="s">
        <v>1845</v>
      </c>
      <c r="D10440" t="s">
        <v>2393</v>
      </c>
    </row>
    <row r="10441" spans="1:6" x14ac:dyDescent="0.2">
      <c r="A10441" t="s">
        <v>59</v>
      </c>
      <c r="B10441" t="s">
        <v>2535</v>
      </c>
      <c r="C10441" t="s">
        <v>1123</v>
      </c>
      <c r="D10441">
        <v>0.5</v>
      </c>
      <c r="E10441" t="s">
        <v>1588</v>
      </c>
      <c r="F10441" t="s">
        <v>1808</v>
      </c>
    </row>
    <row r="10442" spans="1:6" x14ac:dyDescent="0.2">
      <c r="A10442" t="s">
        <v>120</v>
      </c>
      <c r="B10442" t="s">
        <v>1571</v>
      </c>
      <c r="C10442">
        <v>0.05</v>
      </c>
      <c r="D10442" t="s">
        <v>1593</v>
      </c>
      <c r="E10442" t="s">
        <v>1594</v>
      </c>
    </row>
    <row r="10443" spans="1:6" x14ac:dyDescent="0.2">
      <c r="A10443" t="s">
        <v>117</v>
      </c>
      <c r="B10443" t="s">
        <v>1571</v>
      </c>
      <c r="C10443">
        <v>0.03</v>
      </c>
      <c r="D10443" t="s">
        <v>1593</v>
      </c>
      <c r="E10443" t="s">
        <v>1659</v>
      </c>
    </row>
    <row r="10444" spans="1:6" x14ac:dyDescent="0.2">
      <c r="A10444" t="s">
        <v>156</v>
      </c>
      <c r="B10444" t="s">
        <v>1571</v>
      </c>
      <c r="C10444">
        <v>0.03</v>
      </c>
    </row>
    <row r="10445" spans="1:6" x14ac:dyDescent="0.2">
      <c r="A10445" t="s">
        <v>118</v>
      </c>
      <c r="B10445" t="s">
        <v>1571</v>
      </c>
      <c r="C10445" t="s">
        <v>2534</v>
      </c>
      <c r="D10445">
        <v>0.8</v>
      </c>
    </row>
    <row r="10446" spans="1:6" x14ac:dyDescent="0.2">
      <c r="A10446" t="s">
        <v>70</v>
      </c>
      <c r="B10446">
        <v>33.6</v>
      </c>
      <c r="C10446">
        <v>0.1</v>
      </c>
    </row>
    <row r="10447" spans="1:6" x14ac:dyDescent="0.2">
      <c r="A10447" t="s">
        <v>110</v>
      </c>
      <c r="B10447" t="s">
        <v>1572</v>
      </c>
      <c r="C10447" t="s">
        <v>1573</v>
      </c>
      <c r="D10447" t="s">
        <v>1574</v>
      </c>
    </row>
    <row r="10448" spans="1:6" x14ac:dyDescent="0.2">
      <c r="A10448" t="s">
        <v>52</v>
      </c>
      <c r="B10448">
        <v>2</v>
      </c>
      <c r="C10448" t="s">
        <v>1583</v>
      </c>
    </row>
    <row r="10449" spans="1:6" x14ac:dyDescent="0.2">
      <c r="A10449" t="s">
        <v>52</v>
      </c>
      <c r="B10449">
        <v>0.35</v>
      </c>
      <c r="C10449" t="s">
        <v>1583</v>
      </c>
    </row>
    <row r="10450" spans="1:6" x14ac:dyDescent="0.2">
      <c r="A10450" t="s">
        <v>52</v>
      </c>
      <c r="B10450">
        <v>1.2</v>
      </c>
      <c r="C10450" t="s">
        <v>1583</v>
      </c>
    </row>
    <row r="10451" spans="1:6" x14ac:dyDescent="0.2">
      <c r="A10451" t="s">
        <v>57</v>
      </c>
      <c r="B10451">
        <v>22.9</v>
      </c>
      <c r="C10451" t="s">
        <v>1691</v>
      </c>
    </row>
    <row r="10452" spans="1:6" x14ac:dyDescent="0.2">
      <c r="A10452" t="s">
        <v>57</v>
      </c>
      <c r="B10452">
        <v>2.5</v>
      </c>
      <c r="C10452" t="s">
        <v>1583</v>
      </c>
    </row>
    <row r="10453" spans="1:6" x14ac:dyDescent="0.2">
      <c r="A10453" t="s">
        <v>70</v>
      </c>
      <c r="B10453">
        <v>22.2</v>
      </c>
      <c r="C10453" t="s">
        <v>1601</v>
      </c>
    </row>
    <row r="10454" spans="1:6" x14ac:dyDescent="0.2">
      <c r="A10454" t="s">
        <v>156</v>
      </c>
      <c r="B10454" t="s">
        <v>1571</v>
      </c>
      <c r="C10454">
        <v>7.0000000000000001E-3</v>
      </c>
    </row>
    <row r="10455" spans="1:6" x14ac:dyDescent="0.2">
      <c r="A10455" t="s">
        <v>118</v>
      </c>
      <c r="B10455" t="s">
        <v>1571</v>
      </c>
      <c r="C10455" t="s">
        <v>1610</v>
      </c>
      <c r="D10455">
        <v>3</v>
      </c>
    </row>
    <row r="10456" spans="1:6" x14ac:dyDescent="0.2">
      <c r="A10456" t="s">
        <v>59</v>
      </c>
      <c r="B10456" t="s">
        <v>2610</v>
      </c>
      <c r="C10456" t="s">
        <v>1123</v>
      </c>
      <c r="D10456">
        <v>0.75</v>
      </c>
      <c r="E10456" t="s">
        <v>1588</v>
      </c>
      <c r="F10456" t="s">
        <v>1589</v>
      </c>
    </row>
    <row r="10457" spans="1:6" x14ac:dyDescent="0.2">
      <c r="A10457" t="s">
        <v>110</v>
      </c>
      <c r="B10457" t="s">
        <v>1572</v>
      </c>
      <c r="C10457" t="s">
        <v>1573</v>
      </c>
      <c r="D10457" t="s">
        <v>1574</v>
      </c>
    </row>
    <row r="10458" spans="1:6" x14ac:dyDescent="0.2">
      <c r="A10458" t="s">
        <v>2650</v>
      </c>
      <c r="B10458" t="s">
        <v>1604</v>
      </c>
    </row>
    <row r="10459" spans="1:6" x14ac:dyDescent="0.2">
      <c r="A10459" t="s">
        <v>52</v>
      </c>
      <c r="B10459">
        <v>8.5</v>
      </c>
      <c r="C10459">
        <v>0.3</v>
      </c>
    </row>
    <row r="10460" spans="1:6" x14ac:dyDescent="0.2">
      <c r="A10460" t="s">
        <v>70</v>
      </c>
      <c r="B10460">
        <v>3</v>
      </c>
      <c r="C10460" t="s">
        <v>1606</v>
      </c>
    </row>
    <row r="10461" spans="1:6" x14ac:dyDescent="0.2">
      <c r="A10461" t="s">
        <v>70</v>
      </c>
      <c r="B10461">
        <v>32.5</v>
      </c>
      <c r="C10461">
        <f>0.15/-0.25</f>
        <v>-0.6</v>
      </c>
    </row>
    <row r="10462" spans="1:6" x14ac:dyDescent="0.2">
      <c r="A10462" t="s">
        <v>120</v>
      </c>
      <c r="B10462">
        <v>0.1</v>
      </c>
      <c r="C10462" t="s">
        <v>1593</v>
      </c>
      <c r="D10462" t="s">
        <v>1594</v>
      </c>
    </row>
    <row r="10463" spans="1:6" x14ac:dyDescent="0.2">
      <c r="A10463" t="s">
        <v>120</v>
      </c>
      <c r="B10463">
        <v>0.2</v>
      </c>
      <c r="C10463" t="s">
        <v>1593</v>
      </c>
      <c r="D10463" t="s">
        <v>1594</v>
      </c>
    </row>
    <row r="10464" spans="1:6" x14ac:dyDescent="0.2">
      <c r="A10464" t="s">
        <v>118</v>
      </c>
      <c r="B10464" t="s">
        <v>1619</v>
      </c>
      <c r="C10464">
        <v>12.5</v>
      </c>
    </row>
    <row r="10465" spans="1:4" x14ac:dyDescent="0.2">
      <c r="A10465" t="s">
        <v>52</v>
      </c>
      <c r="B10465">
        <v>6.8</v>
      </c>
      <c r="C10465" t="s">
        <v>1639</v>
      </c>
      <c r="D10465">
        <v>0.2</v>
      </c>
    </row>
    <row r="10466" spans="1:4" x14ac:dyDescent="0.2">
      <c r="A10466" t="s">
        <v>2598</v>
      </c>
      <c r="B10466">
        <v>36</v>
      </c>
      <c r="C10466" t="s">
        <v>2651</v>
      </c>
      <c r="D10466">
        <v>0.2</v>
      </c>
    </row>
    <row r="10467" spans="1:4" x14ac:dyDescent="0.2">
      <c r="A10467" t="s">
        <v>57</v>
      </c>
      <c r="B10467">
        <v>37</v>
      </c>
      <c r="C10467">
        <v>-0.2</v>
      </c>
    </row>
    <row r="10468" spans="1:4" x14ac:dyDescent="0.2">
      <c r="A10468" t="s">
        <v>140</v>
      </c>
      <c r="B10468" t="s">
        <v>2239</v>
      </c>
    </row>
    <row r="10469" spans="1:4" x14ac:dyDescent="0.2">
      <c r="A10469" t="s">
        <v>1792</v>
      </c>
      <c r="B10469" t="s">
        <v>2526</v>
      </c>
      <c r="C10469">
        <v>31.1</v>
      </c>
      <c r="D10469" t="s">
        <v>1693</v>
      </c>
    </row>
    <row r="10470" spans="1:4" x14ac:dyDescent="0.2">
      <c r="A10470" t="s">
        <v>1792</v>
      </c>
      <c r="B10470">
        <v>0.2</v>
      </c>
      <c r="C10470" t="s">
        <v>2547</v>
      </c>
      <c r="D10470">
        <v>0.6</v>
      </c>
    </row>
    <row r="10471" spans="1:4" x14ac:dyDescent="0.2">
      <c r="A10471" t="s">
        <v>117</v>
      </c>
      <c r="B10471">
        <v>0.1</v>
      </c>
      <c r="C10471" t="s">
        <v>1593</v>
      </c>
      <c r="D10471" t="s">
        <v>1594</v>
      </c>
    </row>
    <row r="10472" spans="1:4" x14ac:dyDescent="0.2">
      <c r="A10472" t="s">
        <v>50</v>
      </c>
      <c r="B10472">
        <v>57.5</v>
      </c>
      <c r="C10472">
        <v>0.2</v>
      </c>
    </row>
    <row r="10473" spans="1:4" x14ac:dyDescent="0.2">
      <c r="A10473" t="s">
        <v>1595</v>
      </c>
      <c r="B10473" t="s">
        <v>1596</v>
      </c>
      <c r="C10473" t="s">
        <v>1597</v>
      </c>
    </row>
    <row r="10474" spans="1:4" x14ac:dyDescent="0.2">
      <c r="A10474" t="s">
        <v>1595</v>
      </c>
      <c r="B10474" t="s">
        <v>1598</v>
      </c>
      <c r="C10474" t="s">
        <v>1599</v>
      </c>
      <c r="D10474" t="s">
        <v>1597</v>
      </c>
    </row>
    <row r="10475" spans="1:4" x14ac:dyDescent="0.2">
      <c r="A10475" t="s">
        <v>52</v>
      </c>
      <c r="B10475">
        <v>2</v>
      </c>
      <c r="C10475" t="s">
        <v>1634</v>
      </c>
      <c r="D10475">
        <v>0.1</v>
      </c>
    </row>
    <row r="10476" spans="1:4" x14ac:dyDescent="0.2">
      <c r="A10476" t="s">
        <v>57</v>
      </c>
      <c r="B10476">
        <v>19.8</v>
      </c>
      <c r="C10476" t="s">
        <v>1634</v>
      </c>
      <c r="D10476">
        <v>0.2</v>
      </c>
    </row>
    <row r="10477" spans="1:4" x14ac:dyDescent="0.2">
      <c r="A10477" t="s">
        <v>52</v>
      </c>
      <c r="B10477">
        <v>19</v>
      </c>
      <c r="C10477" t="s">
        <v>1634</v>
      </c>
      <c r="D10477">
        <v>0.1</v>
      </c>
    </row>
    <row r="10478" spans="1:4" x14ac:dyDescent="0.2">
      <c r="A10478" t="s">
        <v>57</v>
      </c>
      <c r="B10478">
        <v>12</v>
      </c>
      <c r="C10478" t="s">
        <v>1631</v>
      </c>
    </row>
    <row r="10479" spans="1:4" x14ac:dyDescent="0.2">
      <c r="A10479" t="s">
        <v>57</v>
      </c>
      <c r="B10479">
        <v>18</v>
      </c>
      <c r="C10479" t="s">
        <v>1631</v>
      </c>
    </row>
    <row r="10480" spans="1:4" x14ac:dyDescent="0.2">
      <c r="A10480" t="s">
        <v>200</v>
      </c>
      <c r="B10480">
        <v>0.2</v>
      </c>
      <c r="C10480" t="s">
        <v>1634</v>
      </c>
      <c r="D10480">
        <v>0.1</v>
      </c>
    </row>
    <row r="10481" spans="1:4" x14ac:dyDescent="0.2">
      <c r="A10481" t="s">
        <v>118</v>
      </c>
      <c r="B10481" t="s">
        <v>1655</v>
      </c>
      <c r="C10481">
        <v>6.3</v>
      </c>
    </row>
    <row r="10482" spans="1:4" x14ac:dyDescent="0.2">
      <c r="A10482" t="s">
        <v>1575</v>
      </c>
      <c r="B10482" t="s">
        <v>1576</v>
      </c>
      <c r="C10482" t="s">
        <v>1577</v>
      </c>
      <c r="D10482" t="s">
        <v>1578</v>
      </c>
    </row>
    <row r="10483" spans="1:4" x14ac:dyDescent="0.2">
      <c r="A10483" t="s">
        <v>1581</v>
      </c>
      <c r="B10483" t="s">
        <v>1576</v>
      </c>
      <c r="C10483" t="s">
        <v>1577</v>
      </c>
      <c r="D10483" t="s">
        <v>1582</v>
      </c>
    </row>
    <row r="10484" spans="1:4" x14ac:dyDescent="0.2">
      <c r="A10484" t="s">
        <v>882</v>
      </c>
      <c r="B10484" t="s">
        <v>1579</v>
      </c>
      <c r="C10484" t="s">
        <v>1580</v>
      </c>
    </row>
    <row r="10485" spans="1:4" x14ac:dyDescent="0.2">
      <c r="A10485" t="s">
        <v>1595</v>
      </c>
      <c r="B10485" t="s">
        <v>1596</v>
      </c>
      <c r="C10485" t="s">
        <v>1597</v>
      </c>
    </row>
    <row r="10486" spans="1:4" x14ac:dyDescent="0.2">
      <c r="A10486" t="s">
        <v>1595</v>
      </c>
      <c r="B10486" t="s">
        <v>1598</v>
      </c>
      <c r="C10486" t="s">
        <v>1599</v>
      </c>
      <c r="D10486" t="s">
        <v>1597</v>
      </c>
    </row>
    <row r="10487" spans="1:4" x14ac:dyDescent="0.2">
      <c r="A10487" t="s">
        <v>50</v>
      </c>
      <c r="B10487" t="s">
        <v>2348</v>
      </c>
    </row>
    <row r="10488" spans="1:4" x14ac:dyDescent="0.2">
      <c r="A10488" t="s">
        <v>71</v>
      </c>
      <c r="B10488">
        <v>7.8</v>
      </c>
      <c r="C10488" t="s">
        <v>1606</v>
      </c>
    </row>
    <row r="10489" spans="1:4" x14ac:dyDescent="0.2">
      <c r="A10489" t="s">
        <v>57</v>
      </c>
      <c r="B10489">
        <v>45.25</v>
      </c>
      <c r="C10489">
        <v>-0.1</v>
      </c>
    </row>
    <row r="10490" spans="1:4" x14ac:dyDescent="0.2">
      <c r="A10490" t="s">
        <v>70</v>
      </c>
      <c r="B10490">
        <v>36.85</v>
      </c>
      <c r="C10490" t="s">
        <v>1726</v>
      </c>
    </row>
    <row r="10491" spans="1:4" x14ac:dyDescent="0.2">
      <c r="A10491" t="s">
        <v>70</v>
      </c>
      <c r="B10491">
        <v>19</v>
      </c>
      <c r="C10491" t="s">
        <v>1634</v>
      </c>
      <c r="D10491">
        <v>0.1</v>
      </c>
    </row>
    <row r="10492" spans="1:4" x14ac:dyDescent="0.2">
      <c r="A10492" t="s">
        <v>177</v>
      </c>
      <c r="B10492">
        <v>0.55000000000000004</v>
      </c>
      <c r="C10492" t="s">
        <v>1613</v>
      </c>
    </row>
    <row r="10493" spans="1:4" x14ac:dyDescent="0.2">
      <c r="A10493" t="s">
        <v>120</v>
      </c>
      <c r="B10493">
        <v>0.2</v>
      </c>
    </row>
    <row r="10494" spans="1:4" x14ac:dyDescent="0.2">
      <c r="A10494" t="s">
        <v>57</v>
      </c>
      <c r="B10494" t="s">
        <v>2652</v>
      </c>
    </row>
    <row r="10495" spans="1:4" x14ac:dyDescent="0.2">
      <c r="A10495" t="s">
        <v>52</v>
      </c>
      <c r="B10495">
        <v>2</v>
      </c>
      <c r="C10495" t="s">
        <v>1606</v>
      </c>
    </row>
    <row r="10496" spans="1:4" x14ac:dyDescent="0.2">
      <c r="A10496" t="s">
        <v>2354</v>
      </c>
      <c r="B10496" t="s">
        <v>1816</v>
      </c>
      <c r="C10496" t="s">
        <v>2653</v>
      </c>
      <c r="D10496">
        <v>200508</v>
      </c>
    </row>
    <row r="10497" spans="1:4" x14ac:dyDescent="0.2">
      <c r="A10497" t="s">
        <v>1575</v>
      </c>
      <c r="B10497" t="s">
        <v>1576</v>
      </c>
      <c r="C10497" t="s">
        <v>1577</v>
      </c>
      <c r="D10497" t="s">
        <v>1578</v>
      </c>
    </row>
    <row r="10498" spans="1:4" x14ac:dyDescent="0.2">
      <c r="A10498" t="s">
        <v>882</v>
      </c>
      <c r="B10498" t="s">
        <v>1579</v>
      </c>
      <c r="C10498" t="s">
        <v>1580</v>
      </c>
    </row>
    <row r="10499" spans="1:4" x14ac:dyDescent="0.2">
      <c r="A10499" t="s">
        <v>1581</v>
      </c>
      <c r="B10499" t="s">
        <v>1576</v>
      </c>
      <c r="C10499" t="s">
        <v>1577</v>
      </c>
      <c r="D10499" t="s">
        <v>1582</v>
      </c>
    </row>
    <row r="10500" spans="1:4" x14ac:dyDescent="0.2">
      <c r="A10500" t="s">
        <v>110</v>
      </c>
      <c r="B10500" t="s">
        <v>1724</v>
      </c>
    </row>
    <row r="10501" spans="1:4" x14ac:dyDescent="0.2">
      <c r="A10501" t="s">
        <v>70</v>
      </c>
      <c r="B10501">
        <v>21.51</v>
      </c>
      <c r="C10501">
        <v>0.02</v>
      </c>
    </row>
    <row r="10502" spans="1:4" x14ac:dyDescent="0.2">
      <c r="A10502" t="s">
        <v>52</v>
      </c>
      <c r="B10502">
        <v>2</v>
      </c>
      <c r="C10502" t="s">
        <v>1584</v>
      </c>
    </row>
    <row r="10503" spans="1:4" x14ac:dyDescent="0.2">
      <c r="A10503" t="s">
        <v>71</v>
      </c>
      <c r="B10503">
        <v>6.6</v>
      </c>
      <c r="C10503" t="s">
        <v>1584</v>
      </c>
    </row>
    <row r="10504" spans="1:4" x14ac:dyDescent="0.2">
      <c r="A10504" t="s">
        <v>71</v>
      </c>
      <c r="B10504">
        <v>3.9</v>
      </c>
      <c r="C10504" t="s">
        <v>2654</v>
      </c>
    </row>
    <row r="10505" spans="1:4" x14ac:dyDescent="0.2">
      <c r="A10505" t="s">
        <v>52</v>
      </c>
      <c r="B10505">
        <v>2.5</v>
      </c>
      <c r="C10505" t="s">
        <v>1584</v>
      </c>
    </row>
    <row r="10506" spans="1:4" x14ac:dyDescent="0.2">
      <c r="A10506" t="s">
        <v>70</v>
      </c>
      <c r="B10506">
        <v>19.68</v>
      </c>
      <c r="C10506">
        <v>0.02</v>
      </c>
    </row>
    <row r="10507" spans="1:4" x14ac:dyDescent="0.2">
      <c r="A10507" t="s">
        <v>70</v>
      </c>
      <c r="B10507">
        <v>30.9</v>
      </c>
      <c r="C10507" t="s">
        <v>1621</v>
      </c>
      <c r="D10507">
        <v>0.1</v>
      </c>
    </row>
    <row r="10508" spans="1:4" x14ac:dyDescent="0.2">
      <c r="A10508" t="s">
        <v>118</v>
      </c>
      <c r="B10508" t="s">
        <v>1571</v>
      </c>
      <c r="C10508" t="s">
        <v>1655</v>
      </c>
      <c r="D10508">
        <v>10</v>
      </c>
    </row>
    <row r="10509" spans="1:4" x14ac:dyDescent="0.2">
      <c r="A10509" t="s">
        <v>52</v>
      </c>
      <c r="B10509">
        <v>16.399999999999999</v>
      </c>
      <c r="C10509" t="s">
        <v>1668</v>
      </c>
    </row>
    <row r="10510" spans="1:4" x14ac:dyDescent="0.2">
      <c r="A10510" t="s">
        <v>2354</v>
      </c>
      <c r="B10510" t="s">
        <v>1816</v>
      </c>
      <c r="C10510" t="s">
        <v>2655</v>
      </c>
      <c r="D10510">
        <v>200508</v>
      </c>
    </row>
    <row r="10511" spans="1:4" x14ac:dyDescent="0.2">
      <c r="A10511" t="s">
        <v>1575</v>
      </c>
      <c r="B10511" t="s">
        <v>1576</v>
      </c>
      <c r="C10511" t="s">
        <v>1577</v>
      </c>
      <c r="D10511" t="s">
        <v>1578</v>
      </c>
    </row>
    <row r="10512" spans="1:4" x14ac:dyDescent="0.2">
      <c r="A10512" t="s">
        <v>882</v>
      </c>
      <c r="B10512" t="s">
        <v>1579</v>
      </c>
      <c r="C10512" t="s">
        <v>1580</v>
      </c>
    </row>
    <row r="10513" spans="1:4" x14ac:dyDescent="0.2">
      <c r="A10513" t="s">
        <v>1581</v>
      </c>
      <c r="B10513" t="s">
        <v>1576</v>
      </c>
      <c r="C10513" t="s">
        <v>1577</v>
      </c>
      <c r="D10513" t="s">
        <v>1582</v>
      </c>
    </row>
    <row r="10514" spans="1:4" x14ac:dyDescent="0.2">
      <c r="A10514" t="s">
        <v>110</v>
      </c>
      <c r="B10514" t="s">
        <v>1724</v>
      </c>
    </row>
    <row r="10515" spans="1:4" x14ac:dyDescent="0.2">
      <c r="A10515" t="s">
        <v>70</v>
      </c>
      <c r="B10515">
        <v>21.51</v>
      </c>
      <c r="C10515">
        <v>0.02</v>
      </c>
    </row>
    <row r="10516" spans="1:4" x14ac:dyDescent="0.2">
      <c r="A10516" t="s">
        <v>52</v>
      </c>
      <c r="B10516">
        <v>2</v>
      </c>
      <c r="C10516" t="s">
        <v>1584</v>
      </c>
    </row>
    <row r="10517" spans="1:4" x14ac:dyDescent="0.2">
      <c r="A10517" t="s">
        <v>71</v>
      </c>
      <c r="B10517">
        <v>6.6</v>
      </c>
      <c r="C10517" t="s">
        <v>1584</v>
      </c>
    </row>
    <row r="10518" spans="1:4" x14ac:dyDescent="0.2">
      <c r="A10518" t="s">
        <v>71</v>
      </c>
      <c r="B10518">
        <v>3.9</v>
      </c>
      <c r="C10518" t="s">
        <v>2654</v>
      </c>
    </row>
    <row r="10519" spans="1:4" x14ac:dyDescent="0.2">
      <c r="A10519" t="s">
        <v>52</v>
      </c>
      <c r="B10519">
        <v>2.5</v>
      </c>
      <c r="C10519" t="s">
        <v>1584</v>
      </c>
    </row>
    <row r="10520" spans="1:4" x14ac:dyDescent="0.2">
      <c r="A10520" t="s">
        <v>70</v>
      </c>
      <c r="B10520">
        <v>19.68</v>
      </c>
      <c r="C10520">
        <v>0.02</v>
      </c>
    </row>
    <row r="10521" spans="1:4" x14ac:dyDescent="0.2">
      <c r="A10521" t="s">
        <v>70</v>
      </c>
      <c r="B10521">
        <v>30.9</v>
      </c>
      <c r="C10521" t="s">
        <v>1621</v>
      </c>
      <c r="D10521">
        <v>0.1</v>
      </c>
    </row>
    <row r="10522" spans="1:4" x14ac:dyDescent="0.2">
      <c r="A10522" t="s">
        <v>118</v>
      </c>
      <c r="B10522" t="s">
        <v>1571</v>
      </c>
      <c r="C10522" t="s">
        <v>1655</v>
      </c>
      <c r="D10522">
        <v>10</v>
      </c>
    </row>
    <row r="10523" spans="1:4" x14ac:dyDescent="0.2">
      <c r="A10523" t="s">
        <v>52</v>
      </c>
      <c r="B10523">
        <v>16.399999999999999</v>
      </c>
      <c r="C10523" t="s">
        <v>1668</v>
      </c>
    </row>
    <row r="10524" spans="1:4" x14ac:dyDescent="0.2">
      <c r="A10524" t="s">
        <v>2354</v>
      </c>
      <c r="B10524" t="s">
        <v>1816</v>
      </c>
      <c r="C10524" t="s">
        <v>2655</v>
      </c>
      <c r="D10524">
        <v>200508</v>
      </c>
    </row>
    <row r="10525" spans="1:4" x14ac:dyDescent="0.2">
      <c r="A10525" t="s">
        <v>1575</v>
      </c>
      <c r="B10525" t="s">
        <v>1576</v>
      </c>
      <c r="C10525" t="s">
        <v>1577</v>
      </c>
      <c r="D10525" t="s">
        <v>1578</v>
      </c>
    </row>
    <row r="10526" spans="1:4" x14ac:dyDescent="0.2">
      <c r="A10526" t="s">
        <v>882</v>
      </c>
      <c r="B10526" t="s">
        <v>1579</v>
      </c>
      <c r="C10526" t="s">
        <v>1580</v>
      </c>
    </row>
    <row r="10527" spans="1:4" x14ac:dyDescent="0.2">
      <c r="A10527" t="s">
        <v>1581</v>
      </c>
      <c r="B10527" t="s">
        <v>1576</v>
      </c>
      <c r="C10527" t="s">
        <v>1577</v>
      </c>
      <c r="D10527" t="s">
        <v>1582</v>
      </c>
    </row>
    <row r="10528" spans="1:4" x14ac:dyDescent="0.2">
      <c r="A10528" t="s">
        <v>487</v>
      </c>
      <c r="B10528" t="s">
        <v>1576</v>
      </c>
      <c r="C10528" t="s">
        <v>1577</v>
      </c>
      <c r="D10528" s="8">
        <v>37415</v>
      </c>
    </row>
    <row r="10529" spans="1:4" x14ac:dyDescent="0.2">
      <c r="A10529" t="s">
        <v>110</v>
      </c>
      <c r="B10529" t="s">
        <v>1724</v>
      </c>
    </row>
    <row r="10530" spans="1:4" x14ac:dyDescent="0.2">
      <c r="A10530" t="s">
        <v>70</v>
      </c>
      <c r="B10530">
        <v>21.51</v>
      </c>
      <c r="C10530">
        <v>0.02</v>
      </c>
    </row>
    <row r="10531" spans="1:4" x14ac:dyDescent="0.2">
      <c r="A10531" t="s">
        <v>52</v>
      </c>
      <c r="B10531">
        <v>2</v>
      </c>
      <c r="C10531" t="s">
        <v>1584</v>
      </c>
    </row>
    <row r="10532" spans="1:4" x14ac:dyDescent="0.2">
      <c r="A10532" t="s">
        <v>71</v>
      </c>
      <c r="B10532">
        <v>6.6</v>
      </c>
      <c r="C10532" t="s">
        <v>1584</v>
      </c>
    </row>
    <row r="10533" spans="1:4" x14ac:dyDescent="0.2">
      <c r="A10533" t="s">
        <v>71</v>
      </c>
      <c r="B10533">
        <v>3.9</v>
      </c>
      <c r="C10533" t="s">
        <v>2654</v>
      </c>
    </row>
    <row r="10534" spans="1:4" x14ac:dyDescent="0.2">
      <c r="A10534" t="s">
        <v>52</v>
      </c>
      <c r="B10534">
        <v>2.5</v>
      </c>
      <c r="C10534" t="s">
        <v>1584</v>
      </c>
    </row>
    <row r="10535" spans="1:4" x14ac:dyDescent="0.2">
      <c r="A10535" t="s">
        <v>70</v>
      </c>
      <c r="B10535">
        <v>19.68</v>
      </c>
      <c r="C10535">
        <v>0.02</v>
      </c>
    </row>
    <row r="10536" spans="1:4" x14ac:dyDescent="0.2">
      <c r="A10536" t="s">
        <v>70</v>
      </c>
      <c r="B10536">
        <v>30.9</v>
      </c>
      <c r="C10536" t="s">
        <v>1621</v>
      </c>
      <c r="D10536">
        <v>0.1</v>
      </c>
    </row>
    <row r="10537" spans="1:4" x14ac:dyDescent="0.2">
      <c r="A10537" t="s">
        <v>118</v>
      </c>
      <c r="B10537" t="s">
        <v>1571</v>
      </c>
      <c r="C10537" t="s">
        <v>1655</v>
      </c>
      <c r="D10537">
        <v>10</v>
      </c>
    </row>
    <row r="10538" spans="1:4" x14ac:dyDescent="0.2">
      <c r="A10538" t="s">
        <v>52</v>
      </c>
      <c r="B10538">
        <v>16.399999999999999</v>
      </c>
      <c r="C10538" t="s">
        <v>1668</v>
      </c>
    </row>
    <row r="10539" spans="1:4" x14ac:dyDescent="0.2">
      <c r="A10539" t="s">
        <v>2354</v>
      </c>
      <c r="B10539" t="s">
        <v>1816</v>
      </c>
      <c r="C10539" t="s">
        <v>2655</v>
      </c>
      <c r="D10539">
        <v>200508</v>
      </c>
    </row>
    <row r="10540" spans="1:4" x14ac:dyDescent="0.2">
      <c r="A10540" t="s">
        <v>1575</v>
      </c>
      <c r="B10540" t="s">
        <v>1576</v>
      </c>
      <c r="C10540" t="s">
        <v>1577</v>
      </c>
      <c r="D10540" t="s">
        <v>1578</v>
      </c>
    </row>
    <row r="10541" spans="1:4" x14ac:dyDescent="0.2">
      <c r="A10541" t="s">
        <v>882</v>
      </c>
      <c r="B10541" t="s">
        <v>1579</v>
      </c>
      <c r="C10541" t="s">
        <v>1580</v>
      </c>
    </row>
    <row r="10542" spans="1:4" x14ac:dyDescent="0.2">
      <c r="A10542" t="s">
        <v>1581</v>
      </c>
      <c r="B10542" t="s">
        <v>1576</v>
      </c>
      <c r="C10542" t="s">
        <v>1577</v>
      </c>
      <c r="D10542" t="s">
        <v>1582</v>
      </c>
    </row>
    <row r="10543" spans="1:4" x14ac:dyDescent="0.2">
      <c r="A10543" t="s">
        <v>487</v>
      </c>
      <c r="B10543" t="s">
        <v>1576</v>
      </c>
      <c r="C10543" t="s">
        <v>1577</v>
      </c>
      <c r="D10543" s="8">
        <v>37415</v>
      </c>
    </row>
    <row r="10544" spans="1:4" x14ac:dyDescent="0.2">
      <c r="A10544" t="s">
        <v>2656</v>
      </c>
      <c r="B10544" t="s">
        <v>1614</v>
      </c>
    </row>
    <row r="10545" spans="1:5" x14ac:dyDescent="0.2">
      <c r="A10545" t="s">
        <v>2657</v>
      </c>
      <c r="B10545" t="s">
        <v>1606</v>
      </c>
    </row>
    <row r="10546" spans="1:5" x14ac:dyDescent="0.2">
      <c r="A10546" t="s">
        <v>687</v>
      </c>
      <c r="B10546">
        <v>7.0000000000000007E-2</v>
      </c>
      <c r="C10546" t="s">
        <v>1593</v>
      </c>
      <c r="D10546" t="s">
        <v>1594</v>
      </c>
    </row>
    <row r="10547" spans="1:5" x14ac:dyDescent="0.2">
      <c r="A10547" t="s">
        <v>687</v>
      </c>
      <c r="B10547">
        <v>0.1</v>
      </c>
      <c r="C10547" t="s">
        <v>1593</v>
      </c>
      <c r="D10547" t="s">
        <v>2658</v>
      </c>
    </row>
    <row r="10548" spans="1:5" x14ac:dyDescent="0.2">
      <c r="A10548" t="s">
        <v>1595</v>
      </c>
      <c r="B10548" t="s">
        <v>1596</v>
      </c>
      <c r="C10548" t="s">
        <v>1597</v>
      </c>
    </row>
    <row r="10549" spans="1:5" x14ac:dyDescent="0.2">
      <c r="A10549" t="s">
        <v>1595</v>
      </c>
      <c r="B10549" t="s">
        <v>1598</v>
      </c>
      <c r="C10549" t="s">
        <v>1599</v>
      </c>
      <c r="D10549" t="s">
        <v>1597</v>
      </c>
    </row>
    <row r="10550" spans="1:5" x14ac:dyDescent="0.2">
      <c r="A10550" t="s">
        <v>50</v>
      </c>
      <c r="B10550">
        <v>55.5</v>
      </c>
      <c r="C10550" t="s">
        <v>1634</v>
      </c>
      <c r="D10550">
        <v>0.05</v>
      </c>
    </row>
    <row r="10551" spans="1:5" x14ac:dyDescent="0.2">
      <c r="A10551" t="s">
        <v>52</v>
      </c>
      <c r="B10551">
        <v>7.5</v>
      </c>
      <c r="C10551" t="s">
        <v>1634</v>
      </c>
      <c r="D10551">
        <v>0.3</v>
      </c>
    </row>
    <row r="10552" spans="1:5" x14ac:dyDescent="0.2">
      <c r="A10552" t="s">
        <v>57</v>
      </c>
      <c r="B10552">
        <v>35</v>
      </c>
      <c r="C10552" t="s">
        <v>1634</v>
      </c>
      <c r="D10552">
        <v>0.2</v>
      </c>
    </row>
    <row r="10553" spans="1:5" x14ac:dyDescent="0.2">
      <c r="A10553" t="s">
        <v>70</v>
      </c>
      <c r="B10553">
        <v>28.5</v>
      </c>
      <c r="C10553" t="s">
        <v>1634</v>
      </c>
      <c r="D10553">
        <v>0.2</v>
      </c>
    </row>
    <row r="10554" spans="1:5" x14ac:dyDescent="0.2">
      <c r="A10554" t="s">
        <v>70</v>
      </c>
      <c r="B10554">
        <v>5.5</v>
      </c>
      <c r="C10554" t="s">
        <v>1634</v>
      </c>
      <c r="D10554">
        <v>0.2</v>
      </c>
    </row>
    <row r="10555" spans="1:5" x14ac:dyDescent="0.2">
      <c r="A10555" t="s">
        <v>120</v>
      </c>
      <c r="B10555" t="s">
        <v>1571</v>
      </c>
      <c r="C10555">
        <v>0.2</v>
      </c>
      <c r="D10555" t="s">
        <v>1594</v>
      </c>
    </row>
    <row r="10556" spans="1:5" x14ac:dyDescent="0.2">
      <c r="A10556" t="s">
        <v>117</v>
      </c>
      <c r="B10556" t="s">
        <v>1588</v>
      </c>
      <c r="C10556" t="s">
        <v>2502</v>
      </c>
      <c r="D10556" t="s">
        <v>1639</v>
      </c>
      <c r="E10556" t="s">
        <v>2585</v>
      </c>
    </row>
    <row r="10557" spans="1:5" x14ac:dyDescent="0.2">
      <c r="A10557" t="s">
        <v>118</v>
      </c>
      <c r="B10557" t="s">
        <v>1571</v>
      </c>
      <c r="C10557" t="s">
        <v>1655</v>
      </c>
      <c r="D10557">
        <v>12.5</v>
      </c>
    </row>
    <row r="10558" spans="1:5" x14ac:dyDescent="0.2">
      <c r="A10558" t="s">
        <v>209</v>
      </c>
      <c r="B10558">
        <f>-0.2/-0.6</f>
        <v>0.33333333333333337</v>
      </c>
    </row>
    <row r="10559" spans="1:5" x14ac:dyDescent="0.2">
      <c r="A10559" t="s">
        <v>115</v>
      </c>
      <c r="B10559" t="s">
        <v>2659</v>
      </c>
      <c r="C10559" t="s">
        <v>2660</v>
      </c>
    </row>
    <row r="10560" spans="1:5" x14ac:dyDescent="0.2">
      <c r="A10560" t="s">
        <v>110</v>
      </c>
      <c r="B10560" t="s">
        <v>1724</v>
      </c>
    </row>
    <row r="10561" spans="1:5" x14ac:dyDescent="0.2">
      <c r="A10561" t="s">
        <v>79</v>
      </c>
      <c r="B10561" t="s">
        <v>1837</v>
      </c>
    </row>
    <row r="10562" spans="1:5" x14ac:dyDescent="0.2">
      <c r="A10562" t="s">
        <v>1595</v>
      </c>
      <c r="B10562" t="s">
        <v>1596</v>
      </c>
      <c r="C10562" t="s">
        <v>1597</v>
      </c>
    </row>
    <row r="10563" spans="1:5" x14ac:dyDescent="0.2">
      <c r="A10563" t="s">
        <v>1595</v>
      </c>
      <c r="B10563" t="s">
        <v>1598</v>
      </c>
      <c r="C10563" t="s">
        <v>1599</v>
      </c>
      <c r="D10563" t="s">
        <v>1597</v>
      </c>
    </row>
    <row r="10564" spans="1:5" x14ac:dyDescent="0.2">
      <c r="A10564" t="s">
        <v>114</v>
      </c>
      <c r="B10564">
        <v>4.2</v>
      </c>
      <c r="C10564" t="s">
        <v>1601</v>
      </c>
    </row>
    <row r="10565" spans="1:5" x14ac:dyDescent="0.2">
      <c r="A10565" t="s">
        <v>57</v>
      </c>
      <c r="B10565">
        <v>6.7</v>
      </c>
      <c r="C10565" t="s">
        <v>1583</v>
      </c>
    </row>
    <row r="10566" spans="1:5" x14ac:dyDescent="0.2">
      <c r="A10566" t="s">
        <v>57</v>
      </c>
      <c r="B10566">
        <v>31.2</v>
      </c>
      <c r="C10566" t="s">
        <v>1583</v>
      </c>
    </row>
    <row r="10567" spans="1:5" x14ac:dyDescent="0.2">
      <c r="A10567" t="s">
        <v>52</v>
      </c>
      <c r="B10567">
        <v>49.494999999999997</v>
      </c>
      <c r="C10567" t="s">
        <v>1658</v>
      </c>
    </row>
    <row r="10568" spans="1:5" x14ac:dyDescent="0.2">
      <c r="A10568" t="s">
        <v>120</v>
      </c>
      <c r="B10568" t="s">
        <v>1571</v>
      </c>
      <c r="C10568">
        <v>0.05</v>
      </c>
      <c r="D10568" t="s">
        <v>1593</v>
      </c>
      <c r="E10568" t="s">
        <v>1594</v>
      </c>
    </row>
    <row r="10569" spans="1:5" x14ac:dyDescent="0.2">
      <c r="A10569" t="s">
        <v>110</v>
      </c>
      <c r="B10569" t="s">
        <v>1572</v>
      </c>
      <c r="C10569" t="s">
        <v>1573</v>
      </c>
      <c r="D10569" t="s">
        <v>1574</v>
      </c>
    </row>
    <row r="10570" spans="1:5" x14ac:dyDescent="0.2">
      <c r="A10570" t="s">
        <v>1595</v>
      </c>
      <c r="B10570" t="s">
        <v>1596</v>
      </c>
      <c r="C10570" t="s">
        <v>1597</v>
      </c>
    </row>
    <row r="10571" spans="1:5" x14ac:dyDescent="0.2">
      <c r="A10571" t="s">
        <v>1595</v>
      </c>
      <c r="B10571" t="s">
        <v>1598</v>
      </c>
      <c r="C10571" t="s">
        <v>1599</v>
      </c>
      <c r="D10571" t="s">
        <v>1597</v>
      </c>
    </row>
    <row r="10572" spans="1:5" x14ac:dyDescent="0.2">
      <c r="A10572" t="s">
        <v>416</v>
      </c>
      <c r="B10572" t="s">
        <v>2661</v>
      </c>
    </row>
    <row r="10573" spans="1:5" x14ac:dyDescent="0.2">
      <c r="A10573" t="s">
        <v>52</v>
      </c>
      <c r="B10573">
        <v>10.1</v>
      </c>
      <c r="C10573" t="s">
        <v>1634</v>
      </c>
      <c r="D10573">
        <v>0.1</v>
      </c>
    </row>
    <row r="10574" spans="1:5" x14ac:dyDescent="0.2">
      <c r="A10574" t="s">
        <v>52</v>
      </c>
      <c r="B10574">
        <v>3.7</v>
      </c>
      <c r="C10574">
        <v>-0.15</v>
      </c>
    </row>
    <row r="10575" spans="1:5" x14ac:dyDescent="0.2">
      <c r="A10575" t="s">
        <v>52</v>
      </c>
      <c r="B10575">
        <v>17.899999999999999</v>
      </c>
      <c r="C10575" t="s">
        <v>1634</v>
      </c>
      <c r="D10575">
        <v>0.05</v>
      </c>
    </row>
    <row r="10576" spans="1:5" x14ac:dyDescent="0.2">
      <c r="A10576" t="s">
        <v>70</v>
      </c>
      <c r="B10576">
        <v>2.2000000000000002</v>
      </c>
      <c r="C10576" t="s">
        <v>1634</v>
      </c>
      <c r="D10576">
        <v>0.1</v>
      </c>
    </row>
    <row r="10577" spans="1:7" x14ac:dyDescent="0.2">
      <c r="A10577" t="s">
        <v>70</v>
      </c>
      <c r="B10577">
        <v>0.85</v>
      </c>
      <c r="C10577" t="s">
        <v>1634</v>
      </c>
      <c r="D10577">
        <v>0.02</v>
      </c>
    </row>
    <row r="10578" spans="1:7" x14ac:dyDescent="0.2">
      <c r="A10578" t="s">
        <v>70</v>
      </c>
      <c r="B10578">
        <v>5</v>
      </c>
      <c r="C10578" t="s">
        <v>1634</v>
      </c>
      <c r="D10578">
        <v>0.1</v>
      </c>
    </row>
    <row r="10579" spans="1:7" x14ac:dyDescent="0.2">
      <c r="A10579" t="s">
        <v>70</v>
      </c>
      <c r="B10579">
        <v>30</v>
      </c>
      <c r="C10579" t="s">
        <v>1634</v>
      </c>
      <c r="D10579">
        <v>0.05</v>
      </c>
    </row>
    <row r="10580" spans="1:7" x14ac:dyDescent="0.2">
      <c r="A10580" t="s">
        <v>57</v>
      </c>
      <c r="B10580">
        <v>34.5</v>
      </c>
      <c r="C10580" t="s">
        <v>1634</v>
      </c>
      <c r="D10580">
        <v>0.05</v>
      </c>
    </row>
    <row r="10581" spans="1:7" x14ac:dyDescent="0.2">
      <c r="A10581" t="s">
        <v>70</v>
      </c>
      <c r="B10581">
        <v>16.5</v>
      </c>
      <c r="C10581" t="s">
        <v>1639</v>
      </c>
      <c r="D10581">
        <v>0.1</v>
      </c>
    </row>
    <row r="10582" spans="1:7" x14ac:dyDescent="0.2">
      <c r="A10582" t="s">
        <v>70</v>
      </c>
      <c r="B10582">
        <v>21.5</v>
      </c>
      <c r="C10582" t="s">
        <v>1639</v>
      </c>
      <c r="D10582">
        <v>0.1</v>
      </c>
    </row>
    <row r="10583" spans="1:7" x14ac:dyDescent="0.2">
      <c r="A10583" t="s">
        <v>207</v>
      </c>
      <c r="B10583">
        <v>22.5</v>
      </c>
      <c r="C10583" t="s">
        <v>1634</v>
      </c>
      <c r="D10583">
        <v>0.1</v>
      </c>
    </row>
    <row r="10584" spans="1:7" x14ac:dyDescent="0.2">
      <c r="A10584" t="s">
        <v>59</v>
      </c>
      <c r="B10584" t="s">
        <v>1841</v>
      </c>
      <c r="C10584" t="s">
        <v>2587</v>
      </c>
    </row>
    <row r="10585" spans="1:7" x14ac:dyDescent="0.2">
      <c r="A10585" t="s">
        <v>59</v>
      </c>
      <c r="B10585" t="s">
        <v>1841</v>
      </c>
      <c r="C10585" t="s">
        <v>2588</v>
      </c>
    </row>
    <row r="10586" spans="1:7" x14ac:dyDescent="0.2">
      <c r="A10586" t="s">
        <v>59</v>
      </c>
      <c r="B10586" t="s">
        <v>1841</v>
      </c>
      <c r="C10586" t="s">
        <v>2589</v>
      </c>
      <c r="D10586" t="s">
        <v>2179</v>
      </c>
      <c r="E10586" t="s">
        <v>1588</v>
      </c>
      <c r="F10586" t="s">
        <v>2662</v>
      </c>
      <c r="G10586" t="s">
        <v>1972</v>
      </c>
    </row>
    <row r="10587" spans="1:7" x14ac:dyDescent="0.2">
      <c r="A10587" t="s">
        <v>52</v>
      </c>
      <c r="B10587">
        <v>5.44</v>
      </c>
      <c r="C10587" t="s">
        <v>1634</v>
      </c>
      <c r="D10587">
        <v>0.1</v>
      </c>
    </row>
    <row r="10588" spans="1:7" x14ac:dyDescent="0.2">
      <c r="A10588" t="s">
        <v>52</v>
      </c>
      <c r="B10588">
        <v>31.2</v>
      </c>
      <c r="C10588" t="s">
        <v>1634</v>
      </c>
      <c r="D10588">
        <v>0.05</v>
      </c>
    </row>
    <row r="10589" spans="1:7" x14ac:dyDescent="0.2">
      <c r="A10589" t="s">
        <v>649</v>
      </c>
      <c r="B10589">
        <v>33.5</v>
      </c>
      <c r="C10589">
        <f>0.15/-0.1</f>
        <v>-1.4999999999999998</v>
      </c>
    </row>
    <row r="10590" spans="1:7" x14ac:dyDescent="0.2">
      <c r="A10590" t="s">
        <v>52</v>
      </c>
      <c r="B10590">
        <v>3.95</v>
      </c>
      <c r="C10590" t="s">
        <v>1634</v>
      </c>
      <c r="D10590">
        <v>0.05</v>
      </c>
    </row>
    <row r="10591" spans="1:7" x14ac:dyDescent="0.2">
      <c r="A10591" t="s">
        <v>52</v>
      </c>
      <c r="B10591">
        <v>20.100000000000001</v>
      </c>
      <c r="C10591" t="s">
        <v>1634</v>
      </c>
      <c r="D10591">
        <v>0.05</v>
      </c>
    </row>
    <row r="10592" spans="1:7" x14ac:dyDescent="0.2">
      <c r="A10592" t="s">
        <v>52</v>
      </c>
      <c r="B10592">
        <v>7.35</v>
      </c>
      <c r="C10592" t="s">
        <v>1634</v>
      </c>
      <c r="D10592">
        <v>0.05</v>
      </c>
    </row>
    <row r="10593" spans="1:6" x14ac:dyDescent="0.2">
      <c r="A10593" t="s">
        <v>52</v>
      </c>
      <c r="B10593">
        <v>17.3</v>
      </c>
      <c r="C10593" t="s">
        <v>1634</v>
      </c>
      <c r="D10593">
        <v>0.06</v>
      </c>
    </row>
    <row r="10594" spans="1:6" x14ac:dyDescent="0.2">
      <c r="A10594" t="s">
        <v>52</v>
      </c>
      <c r="B10594">
        <v>11.9</v>
      </c>
      <c r="C10594" t="s">
        <v>1634</v>
      </c>
      <c r="D10594">
        <v>2.5000000000000001E-2</v>
      </c>
    </row>
    <row r="10595" spans="1:6" x14ac:dyDescent="0.2">
      <c r="A10595" t="s">
        <v>1775</v>
      </c>
      <c r="B10595" t="s">
        <v>1588</v>
      </c>
      <c r="C10595" t="s">
        <v>1644</v>
      </c>
      <c r="D10595">
        <v>28.2</v>
      </c>
      <c r="E10595" t="s">
        <v>1634</v>
      </c>
      <c r="F10595">
        <v>0.1</v>
      </c>
    </row>
    <row r="10596" spans="1:6" x14ac:dyDescent="0.2">
      <c r="A10596" t="s">
        <v>52</v>
      </c>
      <c r="B10596">
        <v>5.25</v>
      </c>
      <c r="C10596" t="s">
        <v>1639</v>
      </c>
      <c r="D10596">
        <v>0.1</v>
      </c>
    </row>
    <row r="10597" spans="1:6" x14ac:dyDescent="0.2">
      <c r="A10597" t="s">
        <v>52</v>
      </c>
      <c r="B10597">
        <v>6.45</v>
      </c>
      <c r="C10597" t="s">
        <v>1639</v>
      </c>
      <c r="D10597">
        <v>0.3</v>
      </c>
    </row>
    <row r="10598" spans="1:6" x14ac:dyDescent="0.2">
      <c r="A10598" t="s">
        <v>52</v>
      </c>
      <c r="B10598">
        <v>19.2</v>
      </c>
      <c r="C10598" t="s">
        <v>1634</v>
      </c>
      <c r="D10598">
        <v>2.5000000000000001E-2</v>
      </c>
    </row>
    <row r="10599" spans="1:6" x14ac:dyDescent="0.2">
      <c r="A10599" t="s">
        <v>70</v>
      </c>
      <c r="B10599">
        <v>2</v>
      </c>
      <c r="C10599" t="s">
        <v>1634</v>
      </c>
      <c r="D10599">
        <v>0.03</v>
      </c>
    </row>
    <row r="10600" spans="1:6" x14ac:dyDescent="0.2">
      <c r="A10600" t="s">
        <v>70</v>
      </c>
      <c r="B10600">
        <v>2.2000000000000002</v>
      </c>
      <c r="C10600">
        <f>0.1/-0.2</f>
        <v>-0.5</v>
      </c>
    </row>
    <row r="10601" spans="1:6" x14ac:dyDescent="0.2">
      <c r="A10601" t="s">
        <v>71</v>
      </c>
      <c r="B10601">
        <v>7</v>
      </c>
      <c r="C10601" t="s">
        <v>1634</v>
      </c>
      <c r="D10601">
        <v>0.3</v>
      </c>
    </row>
    <row r="10602" spans="1:6" x14ac:dyDescent="0.2">
      <c r="A10602" t="s">
        <v>52</v>
      </c>
      <c r="B10602" t="s">
        <v>2590</v>
      </c>
    </row>
    <row r="10603" spans="1:6" x14ac:dyDescent="0.2">
      <c r="A10603" t="s">
        <v>120</v>
      </c>
      <c r="B10603">
        <v>0.1</v>
      </c>
    </row>
    <row r="10604" spans="1:6" x14ac:dyDescent="0.2">
      <c r="A10604" t="s">
        <v>131</v>
      </c>
      <c r="B10604">
        <v>5.65</v>
      </c>
      <c r="C10604" t="s">
        <v>1634</v>
      </c>
      <c r="D10604">
        <v>0.1</v>
      </c>
    </row>
    <row r="10605" spans="1:6" x14ac:dyDescent="0.2">
      <c r="A10605" t="s">
        <v>2663</v>
      </c>
      <c r="B10605" t="s">
        <v>1634</v>
      </c>
      <c r="C10605">
        <v>0.05</v>
      </c>
    </row>
    <row r="10606" spans="1:6" x14ac:dyDescent="0.2">
      <c r="A10606" t="s">
        <v>57</v>
      </c>
      <c r="B10606">
        <v>18.399999999999999</v>
      </c>
      <c r="C10606" t="s">
        <v>1634</v>
      </c>
      <c r="D10606">
        <v>0.05</v>
      </c>
    </row>
    <row r="10607" spans="1:6" x14ac:dyDescent="0.2">
      <c r="A10607" t="s">
        <v>70</v>
      </c>
      <c r="B10607">
        <v>16.71</v>
      </c>
      <c r="C10607" t="s">
        <v>1634</v>
      </c>
      <c r="D10607" t="s">
        <v>2593</v>
      </c>
      <c r="E10607">
        <v>1</v>
      </c>
      <c r="F10607" t="s">
        <v>2592</v>
      </c>
    </row>
    <row r="10608" spans="1:6" x14ac:dyDescent="0.2">
      <c r="A10608" t="s">
        <v>70</v>
      </c>
      <c r="B10608">
        <v>21.75</v>
      </c>
      <c r="C10608" t="s">
        <v>1634</v>
      </c>
      <c r="D10608" t="s">
        <v>2593</v>
      </c>
      <c r="E10608">
        <v>1</v>
      </c>
      <c r="F10608" t="s">
        <v>2592</v>
      </c>
    </row>
    <row r="10609" spans="1:7" x14ac:dyDescent="0.2">
      <c r="A10609" t="s">
        <v>200</v>
      </c>
      <c r="B10609">
        <v>0.5</v>
      </c>
      <c r="C10609" t="s">
        <v>1634</v>
      </c>
      <c r="D10609">
        <v>0.15</v>
      </c>
    </row>
    <row r="10610" spans="1:7" x14ac:dyDescent="0.2">
      <c r="A10610" t="s">
        <v>2664</v>
      </c>
      <c r="B10610" t="s">
        <v>1634</v>
      </c>
      <c r="C10610">
        <v>0.1</v>
      </c>
    </row>
    <row r="10611" spans="1:7" x14ac:dyDescent="0.2">
      <c r="A10611" t="s">
        <v>2665</v>
      </c>
      <c r="B10611" t="s">
        <v>1634</v>
      </c>
      <c r="C10611">
        <v>0.2</v>
      </c>
    </row>
    <row r="10612" spans="1:7" x14ac:dyDescent="0.2">
      <c r="A10612" t="s">
        <v>2666</v>
      </c>
      <c r="B10612" t="s">
        <v>1634</v>
      </c>
      <c r="C10612">
        <v>0.15</v>
      </c>
    </row>
    <row r="10613" spans="1:7" x14ac:dyDescent="0.2">
      <c r="A10613" t="s">
        <v>2594</v>
      </c>
      <c r="B10613" t="s">
        <v>1588</v>
      </c>
      <c r="C10613" t="s">
        <v>1956</v>
      </c>
      <c r="D10613" t="s">
        <v>2595</v>
      </c>
    </row>
    <row r="10614" spans="1:7" x14ac:dyDescent="0.2">
      <c r="A10614" t="s">
        <v>118</v>
      </c>
      <c r="B10614" t="s">
        <v>1655</v>
      </c>
      <c r="C10614">
        <v>16</v>
      </c>
    </row>
    <row r="10615" spans="1:7" x14ac:dyDescent="0.2">
      <c r="A10615" t="s">
        <v>72</v>
      </c>
    </row>
    <row r="10616" spans="1:7" x14ac:dyDescent="0.2">
      <c r="A10616" t="s">
        <v>110</v>
      </c>
      <c r="B10616" t="s">
        <v>1805</v>
      </c>
      <c r="C10616" t="s">
        <v>1708</v>
      </c>
      <c r="D10616" t="s">
        <v>2667</v>
      </c>
    </row>
    <row r="10617" spans="1:7" x14ac:dyDescent="0.2">
      <c r="A10617" t="s">
        <v>197</v>
      </c>
      <c r="B10617" t="s">
        <v>1571</v>
      </c>
      <c r="C10617">
        <v>0.5</v>
      </c>
    </row>
    <row r="10618" spans="1:7" x14ac:dyDescent="0.2">
      <c r="A10618" t="s">
        <v>77</v>
      </c>
      <c r="B10618" t="s">
        <v>1749</v>
      </c>
      <c r="C10618" t="s">
        <v>2668</v>
      </c>
    </row>
    <row r="10619" spans="1:7" x14ac:dyDescent="0.2">
      <c r="A10619">
        <v>1</v>
      </c>
      <c r="B10619" t="s">
        <v>2669</v>
      </c>
      <c r="C10619" t="s">
        <v>385</v>
      </c>
      <c r="D10619" t="s">
        <v>1951</v>
      </c>
      <c r="E10619" t="s">
        <v>2630</v>
      </c>
    </row>
    <row r="10620" spans="1:7" x14ac:dyDescent="0.2">
      <c r="A10620">
        <v>1</v>
      </c>
      <c r="B10620" t="s">
        <v>2644</v>
      </c>
      <c r="C10620" t="s">
        <v>1947</v>
      </c>
      <c r="D10620" t="s">
        <v>2670</v>
      </c>
      <c r="E10620" t="s">
        <v>1816</v>
      </c>
      <c r="F10620" t="s">
        <v>2646</v>
      </c>
      <c r="G10620" t="s">
        <v>2630</v>
      </c>
    </row>
    <row r="10621" spans="1:7" x14ac:dyDescent="0.2">
      <c r="A10621" t="s">
        <v>110</v>
      </c>
      <c r="B10621" t="s">
        <v>1724</v>
      </c>
    </row>
    <row r="10622" spans="1:7" x14ac:dyDescent="0.2">
      <c r="A10622" t="s">
        <v>1575</v>
      </c>
      <c r="B10622" t="s">
        <v>1576</v>
      </c>
      <c r="C10622" t="s">
        <v>1577</v>
      </c>
      <c r="D10622" t="s">
        <v>1578</v>
      </c>
    </row>
    <row r="10623" spans="1:7" x14ac:dyDescent="0.2">
      <c r="A10623" t="s">
        <v>882</v>
      </c>
      <c r="B10623" t="s">
        <v>1579</v>
      </c>
      <c r="C10623" t="s">
        <v>1580</v>
      </c>
    </row>
    <row r="10624" spans="1:7" x14ac:dyDescent="0.2">
      <c r="A10624" t="s">
        <v>114</v>
      </c>
      <c r="B10624">
        <v>24</v>
      </c>
      <c r="C10624" t="s">
        <v>1621</v>
      </c>
      <c r="D10624">
        <v>0.02</v>
      </c>
    </row>
    <row r="10625" spans="1:6" x14ac:dyDescent="0.2">
      <c r="A10625" t="s">
        <v>52</v>
      </c>
      <c r="B10625">
        <v>4.8</v>
      </c>
      <c r="C10625" t="s">
        <v>1583</v>
      </c>
    </row>
    <row r="10626" spans="1:6" x14ac:dyDescent="0.2">
      <c r="A10626" t="s">
        <v>52</v>
      </c>
      <c r="B10626">
        <v>12.1</v>
      </c>
      <c r="C10626" t="s">
        <v>1583</v>
      </c>
    </row>
    <row r="10627" spans="1:6" x14ac:dyDescent="0.2">
      <c r="A10627" t="s">
        <v>70</v>
      </c>
      <c r="B10627">
        <v>17</v>
      </c>
      <c r="C10627" t="s">
        <v>1661</v>
      </c>
      <c r="D10627" t="s">
        <v>1736</v>
      </c>
    </row>
    <row r="10628" spans="1:6" x14ac:dyDescent="0.2">
      <c r="A10628" t="s">
        <v>70</v>
      </c>
      <c r="B10628">
        <v>22</v>
      </c>
      <c r="C10628" t="s">
        <v>1661</v>
      </c>
      <c r="D10628" t="s">
        <v>1728</v>
      </c>
    </row>
    <row r="10629" spans="1:6" x14ac:dyDescent="0.2">
      <c r="A10629" t="s">
        <v>120</v>
      </c>
      <c r="B10629" t="s">
        <v>2671</v>
      </c>
      <c r="C10629" t="s">
        <v>1593</v>
      </c>
      <c r="D10629" t="s">
        <v>1594</v>
      </c>
    </row>
    <row r="10630" spans="1:6" x14ac:dyDescent="0.2">
      <c r="A10630" t="s">
        <v>117</v>
      </c>
      <c r="B10630" t="s">
        <v>1571</v>
      </c>
      <c r="C10630">
        <v>0.02</v>
      </c>
      <c r="D10630" t="s">
        <v>1593</v>
      </c>
      <c r="E10630" t="s">
        <v>1594</v>
      </c>
    </row>
    <row r="10631" spans="1:6" x14ac:dyDescent="0.2">
      <c r="A10631" t="s">
        <v>212</v>
      </c>
      <c r="B10631" t="s">
        <v>1571</v>
      </c>
      <c r="C10631">
        <v>0.05</v>
      </c>
      <c r="D10631" t="s">
        <v>1593</v>
      </c>
      <c r="E10631" t="s">
        <v>1659</v>
      </c>
    </row>
    <row r="10632" spans="1:6" x14ac:dyDescent="0.2">
      <c r="A10632" t="s">
        <v>118</v>
      </c>
      <c r="B10632" t="s">
        <v>1571</v>
      </c>
      <c r="C10632" t="s">
        <v>2534</v>
      </c>
      <c r="D10632">
        <v>1.5</v>
      </c>
    </row>
    <row r="10633" spans="1:6" x14ac:dyDescent="0.2">
      <c r="A10633" t="s">
        <v>59</v>
      </c>
      <c r="B10633" t="s">
        <v>2535</v>
      </c>
      <c r="C10633" t="s">
        <v>1123</v>
      </c>
      <c r="D10633">
        <v>0.5</v>
      </c>
      <c r="E10633" t="s">
        <v>1588</v>
      </c>
      <c r="F10633" t="s">
        <v>1589</v>
      </c>
    </row>
    <row r="10634" spans="1:6" x14ac:dyDescent="0.2">
      <c r="A10634" t="s">
        <v>110</v>
      </c>
      <c r="B10634" t="s">
        <v>1572</v>
      </c>
      <c r="C10634" t="s">
        <v>1573</v>
      </c>
      <c r="D10634" t="s">
        <v>1574</v>
      </c>
    </row>
    <row r="10635" spans="1:6" x14ac:dyDescent="0.2">
      <c r="A10635" t="s">
        <v>1575</v>
      </c>
      <c r="B10635" t="s">
        <v>1576</v>
      </c>
      <c r="C10635" t="s">
        <v>1577</v>
      </c>
      <c r="D10635" t="s">
        <v>1578</v>
      </c>
    </row>
    <row r="10636" spans="1:6" x14ac:dyDescent="0.2">
      <c r="A10636" t="s">
        <v>882</v>
      </c>
      <c r="B10636" t="s">
        <v>1579</v>
      </c>
      <c r="C10636" t="s">
        <v>1580</v>
      </c>
    </row>
    <row r="10637" spans="1:6" x14ac:dyDescent="0.2">
      <c r="A10637" t="s">
        <v>1581</v>
      </c>
      <c r="B10637" t="s">
        <v>1576</v>
      </c>
      <c r="C10637" t="s">
        <v>1577</v>
      </c>
      <c r="D10637" t="s">
        <v>1582</v>
      </c>
    </row>
    <row r="10638" spans="1:6" x14ac:dyDescent="0.2">
      <c r="A10638" t="s">
        <v>416</v>
      </c>
      <c r="B10638" t="s">
        <v>2661</v>
      </c>
    </row>
    <row r="10639" spans="1:6" x14ac:dyDescent="0.2">
      <c r="A10639" t="s">
        <v>52</v>
      </c>
      <c r="B10639">
        <v>10.1</v>
      </c>
      <c r="C10639" t="s">
        <v>1634</v>
      </c>
      <c r="D10639">
        <v>0.1</v>
      </c>
    </row>
    <row r="10640" spans="1:6" x14ac:dyDescent="0.2">
      <c r="A10640" t="s">
        <v>52</v>
      </c>
      <c r="B10640">
        <v>3.7</v>
      </c>
      <c r="C10640">
        <v>-0.15</v>
      </c>
    </row>
    <row r="10641" spans="1:7" x14ac:dyDescent="0.2">
      <c r="A10641" t="s">
        <v>52</v>
      </c>
      <c r="B10641">
        <v>17.899999999999999</v>
      </c>
      <c r="C10641" t="s">
        <v>1634</v>
      </c>
      <c r="D10641">
        <v>0.05</v>
      </c>
    </row>
    <row r="10642" spans="1:7" x14ac:dyDescent="0.2">
      <c r="A10642" t="s">
        <v>70</v>
      </c>
      <c r="B10642">
        <v>2.2000000000000002</v>
      </c>
      <c r="C10642" t="s">
        <v>1634</v>
      </c>
      <c r="D10642">
        <v>0.1</v>
      </c>
    </row>
    <row r="10643" spans="1:7" x14ac:dyDescent="0.2">
      <c r="A10643" t="s">
        <v>70</v>
      </c>
      <c r="B10643">
        <v>0.85</v>
      </c>
      <c r="C10643" t="s">
        <v>1634</v>
      </c>
      <c r="D10643">
        <v>0.02</v>
      </c>
    </row>
    <row r="10644" spans="1:7" x14ac:dyDescent="0.2">
      <c r="A10644" t="s">
        <v>70</v>
      </c>
      <c r="B10644">
        <v>5</v>
      </c>
      <c r="C10644" t="s">
        <v>1634</v>
      </c>
      <c r="D10644">
        <v>0.1</v>
      </c>
    </row>
    <row r="10645" spans="1:7" x14ac:dyDescent="0.2">
      <c r="A10645" t="s">
        <v>70</v>
      </c>
      <c r="B10645">
        <v>30</v>
      </c>
      <c r="C10645" t="s">
        <v>1634</v>
      </c>
      <c r="D10645">
        <v>0.05</v>
      </c>
    </row>
    <row r="10646" spans="1:7" x14ac:dyDescent="0.2">
      <c r="A10646" t="s">
        <v>57</v>
      </c>
      <c r="B10646">
        <v>34.5</v>
      </c>
      <c r="C10646" t="s">
        <v>1634</v>
      </c>
      <c r="D10646">
        <v>0.05</v>
      </c>
    </row>
    <row r="10647" spans="1:7" x14ac:dyDescent="0.2">
      <c r="A10647" t="s">
        <v>70</v>
      </c>
      <c r="B10647">
        <v>16.5</v>
      </c>
      <c r="C10647" t="s">
        <v>1639</v>
      </c>
      <c r="D10647">
        <v>0.1</v>
      </c>
    </row>
    <row r="10648" spans="1:7" x14ac:dyDescent="0.2">
      <c r="A10648" t="s">
        <v>70</v>
      </c>
      <c r="B10648">
        <v>21.5</v>
      </c>
      <c r="C10648" t="s">
        <v>1639</v>
      </c>
      <c r="D10648">
        <v>0.1</v>
      </c>
    </row>
    <row r="10649" spans="1:7" x14ac:dyDescent="0.2">
      <c r="A10649" t="s">
        <v>207</v>
      </c>
      <c r="B10649">
        <v>22.5</v>
      </c>
      <c r="C10649" t="s">
        <v>1634</v>
      </c>
      <c r="D10649">
        <v>0.1</v>
      </c>
    </row>
    <row r="10650" spans="1:7" x14ac:dyDescent="0.2">
      <c r="A10650" t="s">
        <v>59</v>
      </c>
      <c r="B10650" t="s">
        <v>1841</v>
      </c>
      <c r="C10650" t="s">
        <v>2587</v>
      </c>
    </row>
    <row r="10651" spans="1:7" x14ac:dyDescent="0.2">
      <c r="A10651" t="s">
        <v>59</v>
      </c>
      <c r="B10651" t="s">
        <v>1841</v>
      </c>
      <c r="C10651" t="s">
        <v>2588</v>
      </c>
    </row>
    <row r="10652" spans="1:7" x14ac:dyDescent="0.2">
      <c r="A10652" t="s">
        <v>59</v>
      </c>
      <c r="B10652" t="s">
        <v>1841</v>
      </c>
      <c r="C10652" t="s">
        <v>2589</v>
      </c>
      <c r="D10652" t="s">
        <v>2179</v>
      </c>
      <c r="E10652" t="s">
        <v>1588</v>
      </c>
      <c r="F10652" t="s">
        <v>2662</v>
      </c>
      <c r="G10652" t="s">
        <v>1972</v>
      </c>
    </row>
    <row r="10653" spans="1:7" x14ac:dyDescent="0.2">
      <c r="A10653" t="s">
        <v>52</v>
      </c>
      <c r="B10653">
        <v>5.44</v>
      </c>
      <c r="C10653" t="s">
        <v>1634</v>
      </c>
      <c r="D10653">
        <v>0.1</v>
      </c>
    </row>
    <row r="10654" spans="1:7" x14ac:dyDescent="0.2">
      <c r="A10654" t="s">
        <v>52</v>
      </c>
      <c r="B10654">
        <v>31.2</v>
      </c>
      <c r="C10654" t="s">
        <v>1634</v>
      </c>
      <c r="D10654">
        <v>0.05</v>
      </c>
    </row>
    <row r="10655" spans="1:7" x14ac:dyDescent="0.2">
      <c r="A10655" t="s">
        <v>649</v>
      </c>
      <c r="B10655">
        <v>33.5</v>
      </c>
      <c r="C10655" t="s">
        <v>1634</v>
      </c>
      <c r="D10655">
        <v>0.15</v>
      </c>
    </row>
    <row r="10656" spans="1:7" x14ac:dyDescent="0.2">
      <c r="A10656" t="s">
        <v>52</v>
      </c>
      <c r="B10656">
        <v>3.95</v>
      </c>
      <c r="C10656" t="s">
        <v>1634</v>
      </c>
      <c r="D10656">
        <v>0.05</v>
      </c>
    </row>
    <row r="10657" spans="1:6" x14ac:dyDescent="0.2">
      <c r="A10657" t="s">
        <v>52</v>
      </c>
      <c r="B10657">
        <v>20.100000000000001</v>
      </c>
      <c r="C10657" t="s">
        <v>1634</v>
      </c>
      <c r="D10657">
        <v>0.05</v>
      </c>
    </row>
    <row r="10658" spans="1:6" x14ac:dyDescent="0.2">
      <c r="A10658" t="s">
        <v>52</v>
      </c>
      <c r="B10658">
        <v>7.35</v>
      </c>
      <c r="C10658" t="s">
        <v>1634</v>
      </c>
      <c r="D10658">
        <v>0.05</v>
      </c>
    </row>
    <row r="10659" spans="1:6" x14ac:dyDescent="0.2">
      <c r="A10659" t="s">
        <v>52</v>
      </c>
      <c r="B10659">
        <v>17.3</v>
      </c>
      <c r="C10659" t="s">
        <v>1634</v>
      </c>
      <c r="D10659">
        <v>0.06</v>
      </c>
    </row>
    <row r="10660" spans="1:6" x14ac:dyDescent="0.2">
      <c r="A10660" t="s">
        <v>52</v>
      </c>
      <c r="B10660">
        <v>19.2</v>
      </c>
      <c r="C10660" t="s">
        <v>1634</v>
      </c>
      <c r="D10660">
        <v>2.5000000000000001E-2</v>
      </c>
    </row>
    <row r="10661" spans="1:6" x14ac:dyDescent="0.2">
      <c r="A10661" t="s">
        <v>1775</v>
      </c>
      <c r="B10661" t="s">
        <v>1588</v>
      </c>
      <c r="C10661" t="s">
        <v>1644</v>
      </c>
      <c r="D10661">
        <v>28.2</v>
      </c>
      <c r="E10661" t="s">
        <v>1634</v>
      </c>
      <c r="F10661">
        <v>0.1</v>
      </c>
    </row>
    <row r="10662" spans="1:6" x14ac:dyDescent="0.2">
      <c r="A10662" t="s">
        <v>52</v>
      </c>
      <c r="B10662">
        <v>5.25</v>
      </c>
      <c r="C10662" t="s">
        <v>1639</v>
      </c>
      <c r="D10662">
        <v>0.1</v>
      </c>
    </row>
    <row r="10663" spans="1:6" x14ac:dyDescent="0.2">
      <c r="A10663" t="s">
        <v>52</v>
      </c>
      <c r="B10663">
        <v>6.45</v>
      </c>
      <c r="C10663" t="s">
        <v>1639</v>
      </c>
      <c r="D10663">
        <v>0.3</v>
      </c>
    </row>
    <row r="10664" spans="1:6" x14ac:dyDescent="0.2">
      <c r="A10664" t="s">
        <v>52</v>
      </c>
      <c r="B10664">
        <v>11.9</v>
      </c>
      <c r="C10664" t="s">
        <v>1634</v>
      </c>
      <c r="D10664">
        <v>2.5000000000000001E-2</v>
      </c>
    </row>
    <row r="10665" spans="1:6" x14ac:dyDescent="0.2">
      <c r="A10665" t="s">
        <v>70</v>
      </c>
      <c r="B10665">
        <v>2</v>
      </c>
      <c r="C10665" t="s">
        <v>1634</v>
      </c>
      <c r="D10665">
        <v>0.03</v>
      </c>
    </row>
    <row r="10666" spans="1:6" x14ac:dyDescent="0.2">
      <c r="A10666" t="s">
        <v>687</v>
      </c>
      <c r="B10666" t="s">
        <v>1572</v>
      </c>
      <c r="C10666" t="s">
        <v>2672</v>
      </c>
      <c r="D10666" t="s">
        <v>1593</v>
      </c>
      <c r="E10666" t="s">
        <v>1684</v>
      </c>
    </row>
    <row r="10667" spans="1:6" x14ac:dyDescent="0.2">
      <c r="A10667" t="s">
        <v>70</v>
      </c>
      <c r="B10667">
        <v>2.2000000000000002</v>
      </c>
      <c r="C10667">
        <f>0.1/-0.2</f>
        <v>-0.5</v>
      </c>
    </row>
    <row r="10668" spans="1:6" x14ac:dyDescent="0.2">
      <c r="A10668" t="s">
        <v>71</v>
      </c>
      <c r="B10668">
        <v>7</v>
      </c>
      <c r="C10668" t="s">
        <v>1634</v>
      </c>
      <c r="D10668">
        <v>0.3</v>
      </c>
    </row>
    <row r="10669" spans="1:6" x14ac:dyDescent="0.2">
      <c r="A10669" t="s">
        <v>52</v>
      </c>
      <c r="B10669" t="s">
        <v>2590</v>
      </c>
    </row>
    <row r="10670" spans="1:6" x14ac:dyDescent="0.2">
      <c r="A10670" t="s">
        <v>120</v>
      </c>
      <c r="B10670">
        <v>0.1</v>
      </c>
    </row>
    <row r="10671" spans="1:6" x14ac:dyDescent="0.2">
      <c r="A10671" t="s">
        <v>115</v>
      </c>
      <c r="B10671">
        <v>0.35</v>
      </c>
      <c r="C10671" t="s">
        <v>1588</v>
      </c>
      <c r="D10671">
        <v>0.1</v>
      </c>
    </row>
    <row r="10672" spans="1:6" x14ac:dyDescent="0.2">
      <c r="A10672" t="s">
        <v>115</v>
      </c>
      <c r="B10672">
        <v>0.25</v>
      </c>
      <c r="C10672" t="s">
        <v>1588</v>
      </c>
      <c r="D10672">
        <v>0.1</v>
      </c>
    </row>
    <row r="10673" spans="1:6" x14ac:dyDescent="0.2">
      <c r="A10673" t="s">
        <v>131</v>
      </c>
      <c r="B10673">
        <v>5.65</v>
      </c>
      <c r="C10673" t="s">
        <v>1634</v>
      </c>
      <c r="D10673">
        <v>0.1</v>
      </c>
    </row>
    <row r="10674" spans="1:6" x14ac:dyDescent="0.2">
      <c r="A10674" t="s">
        <v>2663</v>
      </c>
      <c r="B10674" t="s">
        <v>1634</v>
      </c>
      <c r="C10674">
        <v>0.05</v>
      </c>
    </row>
    <row r="10675" spans="1:6" x14ac:dyDescent="0.2">
      <c r="A10675" t="s">
        <v>57</v>
      </c>
      <c r="B10675">
        <v>18.399999999999999</v>
      </c>
      <c r="C10675" t="s">
        <v>1634</v>
      </c>
      <c r="D10675">
        <v>0.05</v>
      </c>
    </row>
    <row r="10676" spans="1:6" x14ac:dyDescent="0.2">
      <c r="A10676" t="s">
        <v>70</v>
      </c>
      <c r="B10676">
        <v>16.71</v>
      </c>
      <c r="C10676" t="s">
        <v>1634</v>
      </c>
      <c r="D10676" t="s">
        <v>2593</v>
      </c>
      <c r="E10676">
        <v>1</v>
      </c>
      <c r="F10676" t="s">
        <v>2592</v>
      </c>
    </row>
    <row r="10677" spans="1:6" x14ac:dyDescent="0.2">
      <c r="A10677" t="s">
        <v>70</v>
      </c>
      <c r="B10677">
        <v>21.75</v>
      </c>
      <c r="C10677" t="s">
        <v>1634</v>
      </c>
      <c r="D10677" t="s">
        <v>2593</v>
      </c>
      <c r="E10677">
        <v>1</v>
      </c>
      <c r="F10677" t="s">
        <v>2592</v>
      </c>
    </row>
    <row r="10678" spans="1:6" x14ac:dyDescent="0.2">
      <c r="A10678" t="s">
        <v>200</v>
      </c>
      <c r="B10678">
        <v>0.5</v>
      </c>
      <c r="C10678" t="s">
        <v>1634</v>
      </c>
      <c r="D10678">
        <v>0.15</v>
      </c>
    </row>
    <row r="10679" spans="1:6" x14ac:dyDescent="0.2">
      <c r="A10679" t="s">
        <v>2664</v>
      </c>
      <c r="B10679" t="s">
        <v>1634</v>
      </c>
      <c r="C10679">
        <v>0.1</v>
      </c>
    </row>
    <row r="10680" spans="1:6" x14ac:dyDescent="0.2">
      <c r="A10680" t="s">
        <v>2665</v>
      </c>
      <c r="B10680" t="s">
        <v>1634</v>
      </c>
      <c r="C10680">
        <v>0.2</v>
      </c>
    </row>
    <row r="10681" spans="1:6" x14ac:dyDescent="0.2">
      <c r="A10681" t="s">
        <v>2666</v>
      </c>
      <c r="B10681" t="s">
        <v>1634</v>
      </c>
      <c r="C10681">
        <v>0.15</v>
      </c>
    </row>
    <row r="10682" spans="1:6" x14ac:dyDescent="0.2">
      <c r="A10682" t="s">
        <v>2594</v>
      </c>
      <c r="B10682" t="s">
        <v>1588</v>
      </c>
      <c r="C10682" t="s">
        <v>1956</v>
      </c>
      <c r="D10682" t="s">
        <v>2595</v>
      </c>
    </row>
    <row r="10683" spans="1:6" x14ac:dyDescent="0.2">
      <c r="A10683" t="s">
        <v>72</v>
      </c>
    </row>
    <row r="10684" spans="1:6" x14ac:dyDescent="0.2">
      <c r="A10684" t="s">
        <v>118</v>
      </c>
      <c r="B10684" t="s">
        <v>1655</v>
      </c>
      <c r="C10684">
        <v>16</v>
      </c>
    </row>
    <row r="10685" spans="1:6" x14ac:dyDescent="0.2">
      <c r="A10685" s="9">
        <v>1</v>
      </c>
      <c r="B10685" t="s">
        <v>110</v>
      </c>
      <c r="C10685" t="s">
        <v>2673</v>
      </c>
    </row>
    <row r="10686" spans="1:6" x14ac:dyDescent="0.2">
      <c r="A10686" t="s">
        <v>110</v>
      </c>
      <c r="B10686" t="s">
        <v>1724</v>
      </c>
    </row>
    <row r="10687" spans="1:6" x14ac:dyDescent="0.2">
      <c r="A10687" t="s">
        <v>1575</v>
      </c>
      <c r="B10687" t="s">
        <v>1576</v>
      </c>
      <c r="C10687" t="s">
        <v>1577</v>
      </c>
      <c r="D10687" t="s">
        <v>1578</v>
      </c>
    </row>
    <row r="10688" spans="1:6" x14ac:dyDescent="0.2">
      <c r="A10688" t="s">
        <v>882</v>
      </c>
      <c r="B10688" t="s">
        <v>1579</v>
      </c>
      <c r="C10688" t="s">
        <v>1580</v>
      </c>
    </row>
    <row r="10689" spans="1:6" x14ac:dyDescent="0.2">
      <c r="A10689" t="s">
        <v>1581</v>
      </c>
      <c r="B10689" t="s">
        <v>1576</v>
      </c>
      <c r="C10689" t="s">
        <v>1577</v>
      </c>
      <c r="D10689" t="s">
        <v>1582</v>
      </c>
    </row>
    <row r="10690" spans="1:6" x14ac:dyDescent="0.2">
      <c r="A10690" t="s">
        <v>114</v>
      </c>
      <c r="B10690">
        <v>24</v>
      </c>
      <c r="C10690" t="s">
        <v>1621</v>
      </c>
      <c r="D10690">
        <v>0.02</v>
      </c>
    </row>
    <row r="10691" spans="1:6" x14ac:dyDescent="0.2">
      <c r="A10691" t="s">
        <v>70</v>
      </c>
      <c r="B10691">
        <v>17</v>
      </c>
      <c r="C10691" t="s">
        <v>1661</v>
      </c>
      <c r="D10691" t="s">
        <v>1736</v>
      </c>
    </row>
    <row r="10692" spans="1:6" x14ac:dyDescent="0.2">
      <c r="A10692" t="s">
        <v>70</v>
      </c>
      <c r="B10692">
        <v>22</v>
      </c>
      <c r="C10692" t="s">
        <v>1661</v>
      </c>
      <c r="D10692" t="s">
        <v>1728</v>
      </c>
    </row>
    <row r="10693" spans="1:6" x14ac:dyDescent="0.2">
      <c r="A10693" t="s">
        <v>120</v>
      </c>
      <c r="B10693" t="s">
        <v>2671</v>
      </c>
      <c r="C10693" t="s">
        <v>1593</v>
      </c>
      <c r="D10693" t="s">
        <v>1594</v>
      </c>
    </row>
    <row r="10694" spans="1:6" x14ac:dyDescent="0.2">
      <c r="A10694" t="s">
        <v>117</v>
      </c>
      <c r="B10694" t="s">
        <v>1571</v>
      </c>
      <c r="C10694">
        <v>0.02</v>
      </c>
      <c r="D10694" t="s">
        <v>1593</v>
      </c>
      <c r="E10694" t="s">
        <v>1594</v>
      </c>
    </row>
    <row r="10695" spans="1:6" x14ac:dyDescent="0.2">
      <c r="A10695" t="s">
        <v>52</v>
      </c>
      <c r="B10695">
        <v>4.8</v>
      </c>
      <c r="C10695" t="s">
        <v>1583</v>
      </c>
    </row>
    <row r="10696" spans="1:6" x14ac:dyDescent="0.2">
      <c r="A10696" t="s">
        <v>52</v>
      </c>
      <c r="B10696">
        <v>12.1</v>
      </c>
      <c r="C10696" t="s">
        <v>1583</v>
      </c>
    </row>
    <row r="10697" spans="1:6" x14ac:dyDescent="0.2">
      <c r="A10697" t="s">
        <v>59</v>
      </c>
      <c r="B10697" t="s">
        <v>2535</v>
      </c>
      <c r="C10697" t="s">
        <v>1123</v>
      </c>
      <c r="D10697">
        <v>0.5</v>
      </c>
      <c r="E10697" t="s">
        <v>1588</v>
      </c>
      <c r="F10697" t="s">
        <v>1589</v>
      </c>
    </row>
    <row r="10698" spans="1:6" x14ac:dyDescent="0.2">
      <c r="A10698" t="s">
        <v>212</v>
      </c>
      <c r="B10698" t="s">
        <v>1571</v>
      </c>
      <c r="C10698">
        <v>0.05</v>
      </c>
      <c r="D10698" t="s">
        <v>1593</v>
      </c>
      <c r="E10698" t="s">
        <v>1659</v>
      </c>
    </row>
    <row r="10699" spans="1:6" x14ac:dyDescent="0.2">
      <c r="A10699" t="s">
        <v>118</v>
      </c>
      <c r="B10699" t="s">
        <v>1571</v>
      </c>
      <c r="C10699" t="s">
        <v>2534</v>
      </c>
      <c r="D10699">
        <v>1.5</v>
      </c>
    </row>
    <row r="10700" spans="1:6" x14ac:dyDescent="0.2">
      <c r="A10700" t="s">
        <v>110</v>
      </c>
      <c r="B10700" t="s">
        <v>2674</v>
      </c>
      <c r="C10700" t="s">
        <v>1574</v>
      </c>
      <c r="D10700" t="s">
        <v>1791</v>
      </c>
    </row>
    <row r="10701" spans="1:6" x14ac:dyDescent="0.2">
      <c r="A10701" t="s">
        <v>1575</v>
      </c>
      <c r="B10701" t="s">
        <v>1576</v>
      </c>
      <c r="C10701" t="s">
        <v>1577</v>
      </c>
      <c r="D10701" t="s">
        <v>1578</v>
      </c>
    </row>
    <row r="10702" spans="1:6" x14ac:dyDescent="0.2">
      <c r="A10702" t="s">
        <v>882</v>
      </c>
      <c r="B10702" t="s">
        <v>1579</v>
      </c>
      <c r="C10702" t="s">
        <v>1580</v>
      </c>
    </row>
    <row r="10703" spans="1:6" x14ac:dyDescent="0.2">
      <c r="A10703" t="s">
        <v>1581</v>
      </c>
      <c r="B10703" t="s">
        <v>1576</v>
      </c>
      <c r="C10703" t="s">
        <v>1577</v>
      </c>
      <c r="D10703" t="s">
        <v>1582</v>
      </c>
    </row>
    <row r="10704" spans="1:6" x14ac:dyDescent="0.2">
      <c r="A10704" t="s">
        <v>416</v>
      </c>
      <c r="B10704" t="s">
        <v>2661</v>
      </c>
    </row>
    <row r="10705" spans="1:7" x14ac:dyDescent="0.2">
      <c r="A10705" t="s">
        <v>52</v>
      </c>
      <c r="B10705">
        <v>10.1</v>
      </c>
      <c r="C10705" t="s">
        <v>1634</v>
      </c>
      <c r="D10705">
        <v>0.1</v>
      </c>
    </row>
    <row r="10706" spans="1:7" x14ac:dyDescent="0.2">
      <c r="A10706" t="s">
        <v>52</v>
      </c>
      <c r="B10706">
        <v>3.7</v>
      </c>
      <c r="C10706">
        <v>-0.15</v>
      </c>
    </row>
    <row r="10707" spans="1:7" x14ac:dyDescent="0.2">
      <c r="A10707" t="s">
        <v>52</v>
      </c>
      <c r="B10707">
        <v>17.899999999999999</v>
      </c>
      <c r="C10707" t="s">
        <v>1634</v>
      </c>
      <c r="D10707">
        <v>0.05</v>
      </c>
    </row>
    <row r="10708" spans="1:7" x14ac:dyDescent="0.2">
      <c r="A10708" t="s">
        <v>70</v>
      </c>
      <c r="B10708">
        <v>2.2000000000000002</v>
      </c>
      <c r="C10708" t="s">
        <v>1634</v>
      </c>
      <c r="D10708">
        <v>0.1</v>
      </c>
    </row>
    <row r="10709" spans="1:7" x14ac:dyDescent="0.2">
      <c r="A10709" t="s">
        <v>70</v>
      </c>
      <c r="B10709">
        <v>0.85</v>
      </c>
      <c r="C10709" t="s">
        <v>1634</v>
      </c>
      <c r="D10709">
        <v>0.02</v>
      </c>
    </row>
    <row r="10710" spans="1:7" x14ac:dyDescent="0.2">
      <c r="A10710" t="s">
        <v>70</v>
      </c>
      <c r="B10710">
        <v>5</v>
      </c>
      <c r="C10710" t="s">
        <v>1634</v>
      </c>
      <c r="D10710">
        <v>0.1</v>
      </c>
    </row>
    <row r="10711" spans="1:7" x14ac:dyDescent="0.2">
      <c r="A10711" t="s">
        <v>70</v>
      </c>
      <c r="B10711">
        <v>30</v>
      </c>
      <c r="C10711" t="s">
        <v>1634</v>
      </c>
      <c r="D10711">
        <v>0.05</v>
      </c>
    </row>
    <row r="10712" spans="1:7" x14ac:dyDescent="0.2">
      <c r="A10712" t="s">
        <v>57</v>
      </c>
      <c r="B10712">
        <v>34.5</v>
      </c>
      <c r="C10712" t="s">
        <v>1634</v>
      </c>
      <c r="D10712">
        <v>0.05</v>
      </c>
    </row>
    <row r="10713" spans="1:7" x14ac:dyDescent="0.2">
      <c r="A10713" t="s">
        <v>70</v>
      </c>
      <c r="B10713">
        <v>16.5</v>
      </c>
      <c r="C10713" t="s">
        <v>1639</v>
      </c>
      <c r="D10713">
        <v>0.1</v>
      </c>
    </row>
    <row r="10714" spans="1:7" x14ac:dyDescent="0.2">
      <c r="A10714" t="s">
        <v>70</v>
      </c>
      <c r="B10714">
        <v>21.5</v>
      </c>
      <c r="C10714" t="s">
        <v>1639</v>
      </c>
      <c r="D10714">
        <v>0.1</v>
      </c>
    </row>
    <row r="10715" spans="1:7" x14ac:dyDescent="0.2">
      <c r="A10715" t="s">
        <v>207</v>
      </c>
      <c r="B10715">
        <v>22.5</v>
      </c>
      <c r="C10715" t="s">
        <v>1634</v>
      </c>
      <c r="D10715">
        <v>0.1</v>
      </c>
    </row>
    <row r="10716" spans="1:7" x14ac:dyDescent="0.2">
      <c r="A10716" t="s">
        <v>59</v>
      </c>
      <c r="B10716" t="s">
        <v>1841</v>
      </c>
      <c r="C10716" t="s">
        <v>2587</v>
      </c>
    </row>
    <row r="10717" spans="1:7" x14ac:dyDescent="0.2">
      <c r="A10717" t="s">
        <v>59</v>
      </c>
      <c r="B10717" t="s">
        <v>1841</v>
      </c>
      <c r="C10717" t="s">
        <v>2588</v>
      </c>
    </row>
    <row r="10718" spans="1:7" x14ac:dyDescent="0.2">
      <c r="A10718" t="s">
        <v>59</v>
      </c>
      <c r="B10718" t="s">
        <v>1841</v>
      </c>
      <c r="C10718" t="s">
        <v>2589</v>
      </c>
      <c r="D10718" t="s">
        <v>2179</v>
      </c>
      <c r="E10718" t="s">
        <v>1588</v>
      </c>
      <c r="F10718" t="s">
        <v>2662</v>
      </c>
      <c r="G10718" t="s">
        <v>1972</v>
      </c>
    </row>
    <row r="10719" spans="1:7" x14ac:dyDescent="0.2">
      <c r="A10719" t="s">
        <v>52</v>
      </c>
      <c r="B10719">
        <v>5.44</v>
      </c>
      <c r="C10719" t="s">
        <v>1634</v>
      </c>
      <c r="D10719">
        <v>0.1</v>
      </c>
    </row>
    <row r="10720" spans="1:7" x14ac:dyDescent="0.2">
      <c r="A10720" t="s">
        <v>52</v>
      </c>
      <c r="B10720">
        <v>31.2</v>
      </c>
      <c r="C10720" t="s">
        <v>1634</v>
      </c>
      <c r="D10720">
        <v>0.05</v>
      </c>
    </row>
    <row r="10721" spans="1:6" x14ac:dyDescent="0.2">
      <c r="A10721" t="s">
        <v>649</v>
      </c>
      <c r="B10721">
        <v>33.5</v>
      </c>
      <c r="C10721">
        <f>0.15/-0.1</f>
        <v>-1.4999999999999998</v>
      </c>
    </row>
    <row r="10722" spans="1:6" x14ac:dyDescent="0.2">
      <c r="A10722" t="s">
        <v>52</v>
      </c>
      <c r="B10722">
        <v>3.95</v>
      </c>
      <c r="C10722" t="s">
        <v>1634</v>
      </c>
      <c r="D10722">
        <v>0.05</v>
      </c>
    </row>
    <row r="10723" spans="1:6" x14ac:dyDescent="0.2">
      <c r="A10723" t="s">
        <v>52</v>
      </c>
      <c r="B10723">
        <v>20.100000000000001</v>
      </c>
      <c r="C10723" t="s">
        <v>1634</v>
      </c>
      <c r="D10723">
        <v>0.05</v>
      </c>
    </row>
    <row r="10724" spans="1:6" x14ac:dyDescent="0.2">
      <c r="A10724" t="s">
        <v>52</v>
      </c>
      <c r="B10724">
        <v>7.35</v>
      </c>
      <c r="C10724" t="s">
        <v>1634</v>
      </c>
      <c r="D10724">
        <v>0.05</v>
      </c>
    </row>
    <row r="10725" spans="1:6" x14ac:dyDescent="0.2">
      <c r="A10725" t="s">
        <v>52</v>
      </c>
      <c r="B10725">
        <v>17.3</v>
      </c>
      <c r="C10725" t="s">
        <v>1634</v>
      </c>
      <c r="D10725">
        <v>0.06</v>
      </c>
    </row>
    <row r="10726" spans="1:6" x14ac:dyDescent="0.2">
      <c r="A10726" t="s">
        <v>52</v>
      </c>
      <c r="B10726">
        <v>11.9</v>
      </c>
      <c r="C10726" t="s">
        <v>1634</v>
      </c>
      <c r="D10726">
        <v>2.5000000000000001E-2</v>
      </c>
    </row>
    <row r="10727" spans="1:6" x14ac:dyDescent="0.2">
      <c r="A10727" t="s">
        <v>1775</v>
      </c>
      <c r="B10727" t="s">
        <v>1588</v>
      </c>
      <c r="C10727" t="s">
        <v>1644</v>
      </c>
      <c r="D10727">
        <v>28.2</v>
      </c>
      <c r="E10727" t="s">
        <v>1634</v>
      </c>
      <c r="F10727">
        <v>0.1</v>
      </c>
    </row>
    <row r="10728" spans="1:6" x14ac:dyDescent="0.2">
      <c r="A10728" t="s">
        <v>52</v>
      </c>
      <c r="B10728">
        <v>5.25</v>
      </c>
      <c r="C10728" t="s">
        <v>1639</v>
      </c>
      <c r="D10728">
        <v>0.1</v>
      </c>
    </row>
    <row r="10729" spans="1:6" x14ac:dyDescent="0.2">
      <c r="A10729" t="s">
        <v>52</v>
      </c>
      <c r="B10729">
        <v>6.45</v>
      </c>
      <c r="C10729" t="s">
        <v>1639</v>
      </c>
      <c r="D10729">
        <v>0.3</v>
      </c>
    </row>
    <row r="10730" spans="1:6" x14ac:dyDescent="0.2">
      <c r="A10730" t="s">
        <v>52</v>
      </c>
      <c r="B10730">
        <v>19.2</v>
      </c>
      <c r="C10730" t="s">
        <v>1634</v>
      </c>
      <c r="D10730">
        <v>2.5000000000000001E-2</v>
      </c>
    </row>
    <row r="10731" spans="1:6" x14ac:dyDescent="0.2">
      <c r="A10731" t="s">
        <v>70</v>
      </c>
      <c r="B10731">
        <v>2</v>
      </c>
      <c r="C10731" t="s">
        <v>1634</v>
      </c>
      <c r="D10731">
        <v>0.03</v>
      </c>
    </row>
    <row r="10732" spans="1:6" x14ac:dyDescent="0.2">
      <c r="A10732" t="s">
        <v>70</v>
      </c>
      <c r="B10732">
        <v>2.2000000000000002</v>
      </c>
      <c r="C10732">
        <f>0.1/-0.2</f>
        <v>-0.5</v>
      </c>
    </row>
    <row r="10733" spans="1:6" x14ac:dyDescent="0.2">
      <c r="A10733" t="s">
        <v>71</v>
      </c>
      <c r="B10733">
        <v>7</v>
      </c>
      <c r="C10733" t="s">
        <v>1634</v>
      </c>
      <c r="D10733">
        <v>0.3</v>
      </c>
    </row>
    <row r="10734" spans="1:6" x14ac:dyDescent="0.2">
      <c r="A10734" t="s">
        <v>52</v>
      </c>
      <c r="B10734" t="s">
        <v>2590</v>
      </c>
    </row>
    <row r="10735" spans="1:6" x14ac:dyDescent="0.2">
      <c r="A10735" t="s">
        <v>120</v>
      </c>
      <c r="B10735">
        <v>0.1</v>
      </c>
    </row>
    <row r="10736" spans="1:6" x14ac:dyDescent="0.2">
      <c r="A10736" t="s">
        <v>131</v>
      </c>
      <c r="B10736">
        <v>5.65</v>
      </c>
      <c r="C10736" t="s">
        <v>1634</v>
      </c>
      <c r="D10736">
        <v>0.1</v>
      </c>
    </row>
    <row r="10737" spans="1:6" x14ac:dyDescent="0.2">
      <c r="A10737" t="s">
        <v>2663</v>
      </c>
      <c r="B10737" t="s">
        <v>1634</v>
      </c>
      <c r="C10737">
        <v>0.05</v>
      </c>
    </row>
    <row r="10738" spans="1:6" x14ac:dyDescent="0.2">
      <c r="A10738" t="s">
        <v>57</v>
      </c>
      <c r="B10738">
        <v>18.399999999999999</v>
      </c>
      <c r="C10738" t="s">
        <v>1634</v>
      </c>
      <c r="D10738">
        <v>0.05</v>
      </c>
    </row>
    <row r="10739" spans="1:6" x14ac:dyDescent="0.2">
      <c r="A10739" t="s">
        <v>70</v>
      </c>
      <c r="B10739">
        <v>16.71</v>
      </c>
      <c r="C10739" t="s">
        <v>1634</v>
      </c>
      <c r="D10739" t="s">
        <v>2593</v>
      </c>
      <c r="E10739">
        <v>1</v>
      </c>
      <c r="F10739" t="s">
        <v>2592</v>
      </c>
    </row>
    <row r="10740" spans="1:6" x14ac:dyDescent="0.2">
      <c r="A10740" t="s">
        <v>70</v>
      </c>
      <c r="B10740">
        <v>21.75</v>
      </c>
      <c r="C10740" t="s">
        <v>1634</v>
      </c>
      <c r="D10740" t="s">
        <v>2593</v>
      </c>
      <c r="E10740">
        <v>1</v>
      </c>
      <c r="F10740" t="s">
        <v>2592</v>
      </c>
    </row>
    <row r="10741" spans="1:6" x14ac:dyDescent="0.2">
      <c r="A10741" t="s">
        <v>200</v>
      </c>
      <c r="B10741">
        <v>0.5</v>
      </c>
      <c r="C10741" t="s">
        <v>1634</v>
      </c>
      <c r="D10741">
        <v>0.15</v>
      </c>
    </row>
    <row r="10742" spans="1:6" x14ac:dyDescent="0.2">
      <c r="A10742" t="s">
        <v>2664</v>
      </c>
      <c r="B10742" t="s">
        <v>1634</v>
      </c>
      <c r="C10742">
        <v>0.1</v>
      </c>
    </row>
    <row r="10743" spans="1:6" x14ac:dyDescent="0.2">
      <c r="A10743" t="s">
        <v>2665</v>
      </c>
      <c r="B10743" t="s">
        <v>1634</v>
      </c>
      <c r="C10743">
        <v>0.2</v>
      </c>
    </row>
    <row r="10744" spans="1:6" x14ac:dyDescent="0.2">
      <c r="A10744" t="s">
        <v>2666</v>
      </c>
      <c r="B10744" t="s">
        <v>1634</v>
      </c>
      <c r="C10744">
        <v>0.15</v>
      </c>
    </row>
    <row r="10745" spans="1:6" x14ac:dyDescent="0.2">
      <c r="A10745" t="s">
        <v>2594</v>
      </c>
      <c r="B10745" t="s">
        <v>1588</v>
      </c>
      <c r="C10745" t="s">
        <v>1956</v>
      </c>
      <c r="D10745" t="s">
        <v>2595</v>
      </c>
    </row>
    <row r="10746" spans="1:6" x14ac:dyDescent="0.2">
      <c r="A10746" t="s">
        <v>118</v>
      </c>
      <c r="B10746" t="s">
        <v>1655</v>
      </c>
      <c r="C10746">
        <v>16</v>
      </c>
    </row>
    <row r="10747" spans="1:6" x14ac:dyDescent="0.2">
      <c r="A10747" t="s">
        <v>72</v>
      </c>
      <c r="B10747">
        <v>0.4</v>
      </c>
      <c r="C10747" t="s">
        <v>1634</v>
      </c>
      <c r="D10747">
        <v>0.05</v>
      </c>
    </row>
    <row r="10748" spans="1:6" x14ac:dyDescent="0.2">
      <c r="A10748" t="s">
        <v>72</v>
      </c>
    </row>
    <row r="10749" spans="1:6" x14ac:dyDescent="0.2">
      <c r="A10749" t="s">
        <v>110</v>
      </c>
    </row>
    <row r="10750" spans="1:6" x14ac:dyDescent="0.2">
      <c r="A10750" t="s">
        <v>197</v>
      </c>
      <c r="B10750" t="s">
        <v>1571</v>
      </c>
      <c r="C10750">
        <v>0.5</v>
      </c>
    </row>
    <row r="10751" spans="1:6" x14ac:dyDescent="0.2">
      <c r="A10751" t="s">
        <v>77</v>
      </c>
      <c r="B10751" t="s">
        <v>1749</v>
      </c>
      <c r="C10751" t="s">
        <v>2668</v>
      </c>
    </row>
    <row r="10752" spans="1:6" x14ac:dyDescent="0.2">
      <c r="A10752">
        <v>1</v>
      </c>
      <c r="B10752" t="s">
        <v>2669</v>
      </c>
      <c r="C10752" t="s">
        <v>385</v>
      </c>
      <c r="D10752" t="s">
        <v>1951</v>
      </c>
      <c r="E10752" t="s">
        <v>2630</v>
      </c>
    </row>
    <row r="10753" spans="1:7" x14ac:dyDescent="0.2">
      <c r="A10753">
        <v>1</v>
      </c>
      <c r="B10753" t="s">
        <v>2644</v>
      </c>
      <c r="C10753" t="s">
        <v>1947</v>
      </c>
      <c r="D10753" t="s">
        <v>2670</v>
      </c>
      <c r="E10753" t="s">
        <v>1816</v>
      </c>
      <c r="F10753" t="s">
        <v>2646</v>
      </c>
      <c r="G10753" t="s">
        <v>2630</v>
      </c>
    </row>
    <row r="10754" spans="1:7" x14ac:dyDescent="0.2">
      <c r="A10754" t="s">
        <v>110</v>
      </c>
      <c r="B10754" t="s">
        <v>1724</v>
      </c>
    </row>
    <row r="10755" spans="1:7" x14ac:dyDescent="0.2">
      <c r="A10755" t="s">
        <v>1575</v>
      </c>
      <c r="B10755" t="s">
        <v>1576</v>
      </c>
      <c r="C10755" t="s">
        <v>1577</v>
      </c>
      <c r="D10755" t="s">
        <v>1578</v>
      </c>
    </row>
    <row r="10756" spans="1:7" x14ac:dyDescent="0.2">
      <c r="A10756" t="s">
        <v>882</v>
      </c>
      <c r="B10756" t="s">
        <v>1579</v>
      </c>
      <c r="C10756" t="s">
        <v>1580</v>
      </c>
    </row>
    <row r="10757" spans="1:7" x14ac:dyDescent="0.2">
      <c r="A10757" t="s">
        <v>114</v>
      </c>
      <c r="B10757">
        <v>24</v>
      </c>
      <c r="C10757" t="s">
        <v>1621</v>
      </c>
      <c r="D10757">
        <v>0.02</v>
      </c>
    </row>
    <row r="10758" spans="1:7" x14ac:dyDescent="0.2">
      <c r="A10758" t="s">
        <v>52</v>
      </c>
      <c r="B10758">
        <v>4.8</v>
      </c>
      <c r="C10758" t="s">
        <v>1583</v>
      </c>
    </row>
    <row r="10759" spans="1:7" x14ac:dyDescent="0.2">
      <c r="A10759" t="s">
        <v>52</v>
      </c>
      <c r="B10759">
        <v>12.1</v>
      </c>
      <c r="C10759" t="s">
        <v>1583</v>
      </c>
    </row>
    <row r="10760" spans="1:7" x14ac:dyDescent="0.2">
      <c r="A10760" t="s">
        <v>70</v>
      </c>
      <c r="B10760">
        <v>17</v>
      </c>
      <c r="C10760" t="s">
        <v>1661</v>
      </c>
      <c r="D10760" t="s">
        <v>1736</v>
      </c>
    </row>
    <row r="10761" spans="1:7" x14ac:dyDescent="0.2">
      <c r="A10761" t="s">
        <v>70</v>
      </c>
      <c r="B10761">
        <v>22</v>
      </c>
      <c r="C10761" t="s">
        <v>1661</v>
      </c>
      <c r="D10761" t="s">
        <v>1728</v>
      </c>
    </row>
    <row r="10762" spans="1:7" x14ac:dyDescent="0.2">
      <c r="A10762" t="s">
        <v>120</v>
      </c>
      <c r="B10762" t="s">
        <v>2671</v>
      </c>
      <c r="C10762" t="s">
        <v>1593</v>
      </c>
      <c r="D10762" t="s">
        <v>1594</v>
      </c>
    </row>
    <row r="10763" spans="1:7" x14ac:dyDescent="0.2">
      <c r="A10763" t="s">
        <v>117</v>
      </c>
      <c r="B10763" t="s">
        <v>1571</v>
      </c>
      <c r="C10763">
        <v>0.02</v>
      </c>
      <c r="D10763" t="s">
        <v>1593</v>
      </c>
      <c r="E10763" t="s">
        <v>1594</v>
      </c>
    </row>
    <row r="10764" spans="1:7" x14ac:dyDescent="0.2">
      <c r="A10764" t="s">
        <v>212</v>
      </c>
      <c r="B10764" t="s">
        <v>1571</v>
      </c>
      <c r="C10764">
        <v>0.05</v>
      </c>
      <c r="D10764" t="s">
        <v>1593</v>
      </c>
      <c r="E10764" t="s">
        <v>1659</v>
      </c>
    </row>
    <row r="10765" spans="1:7" x14ac:dyDescent="0.2">
      <c r="A10765" t="s">
        <v>118</v>
      </c>
      <c r="B10765" t="s">
        <v>1571</v>
      </c>
      <c r="C10765" t="s">
        <v>2534</v>
      </c>
      <c r="D10765">
        <v>1.5</v>
      </c>
    </row>
    <row r="10766" spans="1:7" x14ac:dyDescent="0.2">
      <c r="A10766" t="s">
        <v>59</v>
      </c>
      <c r="B10766" t="s">
        <v>2535</v>
      </c>
      <c r="C10766" t="s">
        <v>1123</v>
      </c>
      <c r="D10766">
        <v>0.5</v>
      </c>
      <c r="E10766" t="s">
        <v>1588</v>
      </c>
      <c r="F10766" t="s">
        <v>1589</v>
      </c>
    </row>
    <row r="10767" spans="1:7" x14ac:dyDescent="0.2">
      <c r="A10767" t="s">
        <v>110</v>
      </c>
      <c r="B10767" t="s">
        <v>1572</v>
      </c>
      <c r="C10767" t="s">
        <v>1573</v>
      </c>
      <c r="D10767" t="s">
        <v>1574</v>
      </c>
    </row>
    <row r="10768" spans="1:7" x14ac:dyDescent="0.2">
      <c r="A10768" t="s">
        <v>1575</v>
      </c>
      <c r="B10768" t="s">
        <v>1576</v>
      </c>
      <c r="C10768" t="s">
        <v>1577</v>
      </c>
      <c r="D10768" t="s">
        <v>1578</v>
      </c>
    </row>
    <row r="10769" spans="1:4" x14ac:dyDescent="0.2">
      <c r="A10769" t="s">
        <v>882</v>
      </c>
      <c r="B10769" t="s">
        <v>1579</v>
      </c>
      <c r="C10769" t="s">
        <v>1580</v>
      </c>
    </row>
    <row r="10770" spans="1:4" x14ac:dyDescent="0.2">
      <c r="A10770" t="s">
        <v>1581</v>
      </c>
      <c r="B10770" t="s">
        <v>1576</v>
      </c>
      <c r="C10770" t="s">
        <v>1577</v>
      </c>
      <c r="D10770" t="s">
        <v>1582</v>
      </c>
    </row>
    <row r="10771" spans="1:4" x14ac:dyDescent="0.2">
      <c r="A10771" t="s">
        <v>416</v>
      </c>
      <c r="B10771" t="s">
        <v>2661</v>
      </c>
    </row>
    <row r="10772" spans="1:4" x14ac:dyDescent="0.2">
      <c r="A10772" t="s">
        <v>52</v>
      </c>
      <c r="B10772">
        <v>10.1</v>
      </c>
      <c r="C10772" t="s">
        <v>1634</v>
      </c>
      <c r="D10772">
        <v>0.1</v>
      </c>
    </row>
    <row r="10773" spans="1:4" x14ac:dyDescent="0.2">
      <c r="A10773" t="s">
        <v>52</v>
      </c>
      <c r="B10773">
        <v>3.7</v>
      </c>
      <c r="C10773">
        <v>-0.15</v>
      </c>
    </row>
    <row r="10774" spans="1:4" x14ac:dyDescent="0.2">
      <c r="A10774" t="s">
        <v>52</v>
      </c>
      <c r="B10774">
        <v>17.899999999999999</v>
      </c>
      <c r="C10774" t="s">
        <v>1634</v>
      </c>
      <c r="D10774">
        <v>0.05</v>
      </c>
    </row>
    <row r="10775" spans="1:4" x14ac:dyDescent="0.2">
      <c r="A10775" t="s">
        <v>70</v>
      </c>
      <c r="B10775">
        <v>2.2000000000000002</v>
      </c>
      <c r="C10775" t="s">
        <v>1634</v>
      </c>
      <c r="D10775">
        <v>0.1</v>
      </c>
    </row>
    <row r="10776" spans="1:4" x14ac:dyDescent="0.2">
      <c r="A10776" t="s">
        <v>70</v>
      </c>
      <c r="B10776">
        <v>0.85</v>
      </c>
      <c r="C10776" t="s">
        <v>1634</v>
      </c>
      <c r="D10776">
        <v>0.02</v>
      </c>
    </row>
    <row r="10777" spans="1:4" x14ac:dyDescent="0.2">
      <c r="A10777" t="s">
        <v>70</v>
      </c>
      <c r="B10777">
        <v>5</v>
      </c>
      <c r="C10777" t="s">
        <v>1634</v>
      </c>
      <c r="D10777">
        <v>0.1</v>
      </c>
    </row>
    <row r="10778" spans="1:4" x14ac:dyDescent="0.2">
      <c r="A10778" t="s">
        <v>70</v>
      </c>
      <c r="B10778">
        <v>30</v>
      </c>
      <c r="C10778" t="s">
        <v>1634</v>
      </c>
      <c r="D10778">
        <v>0.05</v>
      </c>
    </row>
    <row r="10779" spans="1:4" x14ac:dyDescent="0.2">
      <c r="A10779" t="s">
        <v>57</v>
      </c>
      <c r="B10779">
        <v>34.5</v>
      </c>
      <c r="C10779" t="s">
        <v>1634</v>
      </c>
      <c r="D10779">
        <v>0.05</v>
      </c>
    </row>
    <row r="10780" spans="1:4" x14ac:dyDescent="0.2">
      <c r="A10780" t="s">
        <v>70</v>
      </c>
      <c r="B10780">
        <v>16.5</v>
      </c>
      <c r="C10780" t="s">
        <v>1639</v>
      </c>
      <c r="D10780">
        <v>0.1</v>
      </c>
    </row>
    <row r="10781" spans="1:4" x14ac:dyDescent="0.2">
      <c r="A10781" t="s">
        <v>70</v>
      </c>
      <c r="B10781">
        <v>21.5</v>
      </c>
      <c r="C10781" t="s">
        <v>1639</v>
      </c>
      <c r="D10781">
        <v>0.1</v>
      </c>
    </row>
    <row r="10782" spans="1:4" x14ac:dyDescent="0.2">
      <c r="A10782" t="s">
        <v>207</v>
      </c>
      <c r="B10782">
        <v>22.5</v>
      </c>
      <c r="C10782" t="s">
        <v>1634</v>
      </c>
      <c r="D10782">
        <v>0.1</v>
      </c>
    </row>
    <row r="10783" spans="1:4" x14ac:dyDescent="0.2">
      <c r="A10783" t="s">
        <v>59</v>
      </c>
      <c r="B10783" t="s">
        <v>1841</v>
      </c>
      <c r="C10783" t="s">
        <v>2587</v>
      </c>
    </row>
    <row r="10784" spans="1:4" x14ac:dyDescent="0.2">
      <c r="A10784" t="s">
        <v>59</v>
      </c>
      <c r="B10784" t="s">
        <v>1841</v>
      </c>
      <c r="C10784" t="s">
        <v>2588</v>
      </c>
    </row>
    <row r="10785" spans="1:7" x14ac:dyDescent="0.2">
      <c r="A10785" t="s">
        <v>59</v>
      </c>
      <c r="B10785" t="s">
        <v>1841</v>
      </c>
      <c r="C10785" t="s">
        <v>2589</v>
      </c>
      <c r="D10785" t="s">
        <v>2179</v>
      </c>
      <c r="E10785" t="s">
        <v>1588</v>
      </c>
      <c r="F10785" t="s">
        <v>2662</v>
      </c>
      <c r="G10785" t="s">
        <v>1972</v>
      </c>
    </row>
    <row r="10786" spans="1:7" x14ac:dyDescent="0.2">
      <c r="A10786" t="s">
        <v>52</v>
      </c>
      <c r="B10786">
        <v>5.44</v>
      </c>
      <c r="C10786" t="s">
        <v>1634</v>
      </c>
      <c r="D10786">
        <v>0.1</v>
      </c>
    </row>
    <row r="10787" spans="1:7" x14ac:dyDescent="0.2">
      <c r="A10787" t="s">
        <v>52</v>
      </c>
      <c r="B10787">
        <v>31.2</v>
      </c>
      <c r="C10787" t="s">
        <v>1634</v>
      </c>
      <c r="D10787">
        <v>0.05</v>
      </c>
    </row>
    <row r="10788" spans="1:7" x14ac:dyDescent="0.2">
      <c r="A10788" t="s">
        <v>649</v>
      </c>
      <c r="B10788">
        <v>33.5</v>
      </c>
      <c r="C10788">
        <f>0.15/-0.1</f>
        <v>-1.4999999999999998</v>
      </c>
    </row>
    <row r="10789" spans="1:7" x14ac:dyDescent="0.2">
      <c r="A10789" t="s">
        <v>52</v>
      </c>
      <c r="B10789">
        <v>3.95</v>
      </c>
      <c r="C10789" t="s">
        <v>1634</v>
      </c>
      <c r="D10789">
        <v>0.05</v>
      </c>
    </row>
    <row r="10790" spans="1:7" x14ac:dyDescent="0.2">
      <c r="A10790" t="s">
        <v>52</v>
      </c>
      <c r="B10790">
        <v>20.100000000000001</v>
      </c>
      <c r="C10790" t="s">
        <v>1634</v>
      </c>
      <c r="D10790">
        <v>0.05</v>
      </c>
    </row>
    <row r="10791" spans="1:7" x14ac:dyDescent="0.2">
      <c r="A10791" t="s">
        <v>52</v>
      </c>
      <c r="B10791">
        <v>7.35</v>
      </c>
      <c r="C10791" t="s">
        <v>1634</v>
      </c>
      <c r="D10791">
        <v>0.05</v>
      </c>
    </row>
    <row r="10792" spans="1:7" x14ac:dyDescent="0.2">
      <c r="A10792" t="s">
        <v>52</v>
      </c>
      <c r="B10792">
        <v>17.3</v>
      </c>
      <c r="C10792" t="s">
        <v>1634</v>
      </c>
      <c r="D10792">
        <v>0.06</v>
      </c>
    </row>
    <row r="10793" spans="1:7" x14ac:dyDescent="0.2">
      <c r="A10793" t="s">
        <v>52</v>
      </c>
      <c r="B10793">
        <v>11.9</v>
      </c>
      <c r="C10793" t="s">
        <v>1634</v>
      </c>
      <c r="D10793">
        <v>2.5000000000000001E-2</v>
      </c>
    </row>
    <row r="10794" spans="1:7" x14ac:dyDescent="0.2">
      <c r="A10794" t="s">
        <v>1775</v>
      </c>
      <c r="B10794" t="s">
        <v>1588</v>
      </c>
      <c r="C10794" t="s">
        <v>1644</v>
      </c>
      <c r="D10794">
        <v>28.2</v>
      </c>
      <c r="E10794" t="s">
        <v>1634</v>
      </c>
      <c r="F10794">
        <v>0.1</v>
      </c>
    </row>
    <row r="10795" spans="1:7" x14ac:dyDescent="0.2">
      <c r="A10795" t="s">
        <v>52</v>
      </c>
      <c r="B10795">
        <v>5.25</v>
      </c>
      <c r="C10795" t="s">
        <v>1639</v>
      </c>
      <c r="D10795">
        <v>0.1</v>
      </c>
    </row>
    <row r="10796" spans="1:7" x14ac:dyDescent="0.2">
      <c r="A10796" t="s">
        <v>52</v>
      </c>
      <c r="B10796">
        <v>6.45</v>
      </c>
      <c r="C10796" t="s">
        <v>1639</v>
      </c>
      <c r="D10796">
        <v>0.3</v>
      </c>
    </row>
    <row r="10797" spans="1:7" x14ac:dyDescent="0.2">
      <c r="A10797" t="s">
        <v>52</v>
      </c>
      <c r="B10797">
        <v>19.2</v>
      </c>
      <c r="C10797" t="s">
        <v>1634</v>
      </c>
      <c r="D10797">
        <v>2.5000000000000001E-2</v>
      </c>
    </row>
    <row r="10798" spans="1:7" x14ac:dyDescent="0.2">
      <c r="A10798" t="s">
        <v>70</v>
      </c>
      <c r="B10798">
        <v>2</v>
      </c>
      <c r="C10798" t="s">
        <v>1634</v>
      </c>
      <c r="D10798">
        <v>0.03</v>
      </c>
    </row>
    <row r="10799" spans="1:7" x14ac:dyDescent="0.2">
      <c r="A10799" t="s">
        <v>70</v>
      </c>
      <c r="B10799">
        <v>2.2000000000000002</v>
      </c>
      <c r="C10799">
        <f>0.1/-0.2</f>
        <v>-0.5</v>
      </c>
    </row>
    <row r="10800" spans="1:7" x14ac:dyDescent="0.2">
      <c r="A10800" t="s">
        <v>71</v>
      </c>
      <c r="B10800">
        <v>7</v>
      </c>
      <c r="C10800" t="s">
        <v>1634</v>
      </c>
      <c r="D10800">
        <v>0.3</v>
      </c>
    </row>
    <row r="10801" spans="1:6" x14ac:dyDescent="0.2">
      <c r="A10801" t="s">
        <v>52</v>
      </c>
      <c r="B10801" t="s">
        <v>2590</v>
      </c>
    </row>
    <row r="10802" spans="1:6" x14ac:dyDescent="0.2">
      <c r="A10802" t="s">
        <v>120</v>
      </c>
      <c r="B10802">
        <v>0.1</v>
      </c>
    </row>
    <row r="10803" spans="1:6" x14ac:dyDescent="0.2">
      <c r="A10803" t="s">
        <v>131</v>
      </c>
      <c r="B10803">
        <v>5.65</v>
      </c>
      <c r="C10803" t="s">
        <v>1634</v>
      </c>
      <c r="D10803">
        <v>0.1</v>
      </c>
    </row>
    <row r="10804" spans="1:6" x14ac:dyDescent="0.2">
      <c r="A10804" t="s">
        <v>2663</v>
      </c>
      <c r="B10804" t="s">
        <v>1634</v>
      </c>
      <c r="C10804">
        <v>0.05</v>
      </c>
    </row>
    <row r="10805" spans="1:6" x14ac:dyDescent="0.2">
      <c r="A10805" t="s">
        <v>57</v>
      </c>
      <c r="B10805">
        <v>18.399999999999999</v>
      </c>
      <c r="C10805" t="s">
        <v>1634</v>
      </c>
      <c r="D10805">
        <v>0.05</v>
      </c>
    </row>
    <row r="10806" spans="1:6" x14ac:dyDescent="0.2">
      <c r="A10806" t="s">
        <v>70</v>
      </c>
      <c r="B10806">
        <v>16.71</v>
      </c>
      <c r="C10806" t="s">
        <v>1634</v>
      </c>
      <c r="D10806" t="s">
        <v>2593</v>
      </c>
      <c r="E10806">
        <v>1</v>
      </c>
      <c r="F10806" t="s">
        <v>2592</v>
      </c>
    </row>
    <row r="10807" spans="1:6" x14ac:dyDescent="0.2">
      <c r="A10807" t="s">
        <v>70</v>
      </c>
      <c r="B10807">
        <v>21.75</v>
      </c>
      <c r="C10807" t="s">
        <v>1634</v>
      </c>
      <c r="D10807" t="s">
        <v>2593</v>
      </c>
      <c r="E10807">
        <v>1</v>
      </c>
      <c r="F10807" t="s">
        <v>2592</v>
      </c>
    </row>
    <row r="10808" spans="1:6" x14ac:dyDescent="0.2">
      <c r="A10808" t="s">
        <v>200</v>
      </c>
      <c r="B10808">
        <v>0.5</v>
      </c>
      <c r="C10808" t="s">
        <v>1634</v>
      </c>
      <c r="D10808">
        <v>0.15</v>
      </c>
    </row>
    <row r="10809" spans="1:6" x14ac:dyDescent="0.2">
      <c r="A10809" t="s">
        <v>2664</v>
      </c>
      <c r="B10809" t="s">
        <v>1634</v>
      </c>
      <c r="C10809">
        <v>0.1</v>
      </c>
    </row>
    <row r="10810" spans="1:6" x14ac:dyDescent="0.2">
      <c r="A10810" t="s">
        <v>2665</v>
      </c>
      <c r="B10810" t="s">
        <v>1634</v>
      </c>
      <c r="C10810">
        <v>0.2</v>
      </c>
    </row>
    <row r="10811" spans="1:6" x14ac:dyDescent="0.2">
      <c r="A10811" t="s">
        <v>2666</v>
      </c>
      <c r="B10811" t="s">
        <v>1634</v>
      </c>
      <c r="C10811">
        <v>0.15</v>
      </c>
    </row>
    <row r="10812" spans="1:6" x14ac:dyDescent="0.2">
      <c r="A10812" t="s">
        <v>2594</v>
      </c>
      <c r="B10812" t="s">
        <v>1588</v>
      </c>
      <c r="C10812" t="s">
        <v>1956</v>
      </c>
      <c r="D10812" t="s">
        <v>2595</v>
      </c>
    </row>
    <row r="10813" spans="1:6" x14ac:dyDescent="0.2">
      <c r="A10813" t="s">
        <v>118</v>
      </c>
      <c r="B10813" t="s">
        <v>1655</v>
      </c>
      <c r="C10813">
        <v>16</v>
      </c>
    </row>
    <row r="10814" spans="1:6" x14ac:dyDescent="0.2">
      <c r="A10814" t="s">
        <v>72</v>
      </c>
      <c r="B10814">
        <v>0.4</v>
      </c>
      <c r="C10814" t="s">
        <v>1634</v>
      </c>
      <c r="D10814">
        <v>0.05</v>
      </c>
    </row>
    <row r="10815" spans="1:6" x14ac:dyDescent="0.2">
      <c r="A10815" t="s">
        <v>72</v>
      </c>
    </row>
    <row r="10816" spans="1:6" x14ac:dyDescent="0.2">
      <c r="A10816" t="s">
        <v>110</v>
      </c>
    </row>
    <row r="10817" spans="1:7" x14ac:dyDescent="0.2">
      <c r="A10817" t="s">
        <v>197</v>
      </c>
      <c r="B10817" t="s">
        <v>1571</v>
      </c>
      <c r="C10817">
        <v>0.5</v>
      </c>
    </row>
    <row r="10818" spans="1:7" x14ac:dyDescent="0.2">
      <c r="A10818" t="s">
        <v>77</v>
      </c>
      <c r="B10818" t="s">
        <v>1749</v>
      </c>
      <c r="C10818" t="s">
        <v>2668</v>
      </c>
    </row>
    <row r="10819" spans="1:7" x14ac:dyDescent="0.2">
      <c r="A10819">
        <v>1</v>
      </c>
      <c r="B10819" t="s">
        <v>2669</v>
      </c>
      <c r="C10819" t="s">
        <v>385</v>
      </c>
      <c r="D10819" t="s">
        <v>1951</v>
      </c>
      <c r="E10819" t="s">
        <v>2630</v>
      </c>
    </row>
    <row r="10820" spans="1:7" x14ac:dyDescent="0.2">
      <c r="A10820">
        <v>1</v>
      </c>
      <c r="B10820" t="s">
        <v>2644</v>
      </c>
      <c r="C10820" t="s">
        <v>1947</v>
      </c>
      <c r="D10820" t="s">
        <v>2670</v>
      </c>
      <c r="E10820" t="s">
        <v>1816</v>
      </c>
      <c r="F10820" t="s">
        <v>2646</v>
      </c>
      <c r="G10820" t="s">
        <v>2630</v>
      </c>
    </row>
    <row r="10821" spans="1:7" x14ac:dyDescent="0.2">
      <c r="A10821" t="s">
        <v>110</v>
      </c>
      <c r="B10821" t="s">
        <v>1724</v>
      </c>
    </row>
    <row r="10822" spans="1:7" x14ac:dyDescent="0.2">
      <c r="A10822" t="s">
        <v>1575</v>
      </c>
      <c r="B10822" t="s">
        <v>1576</v>
      </c>
      <c r="C10822" t="s">
        <v>1577</v>
      </c>
      <c r="D10822" t="s">
        <v>1578</v>
      </c>
    </row>
    <row r="10823" spans="1:7" x14ac:dyDescent="0.2">
      <c r="A10823" t="s">
        <v>882</v>
      </c>
      <c r="B10823" t="s">
        <v>1579</v>
      </c>
      <c r="C10823" t="s">
        <v>1580</v>
      </c>
    </row>
    <row r="10824" spans="1:7" x14ac:dyDescent="0.2">
      <c r="A10824" t="s">
        <v>114</v>
      </c>
      <c r="B10824">
        <v>24</v>
      </c>
      <c r="C10824" t="s">
        <v>1621</v>
      </c>
      <c r="D10824">
        <v>0.02</v>
      </c>
    </row>
    <row r="10825" spans="1:7" x14ac:dyDescent="0.2">
      <c r="A10825" t="s">
        <v>52</v>
      </c>
      <c r="B10825">
        <v>4.8</v>
      </c>
      <c r="C10825" t="s">
        <v>1583</v>
      </c>
    </row>
    <row r="10826" spans="1:7" x14ac:dyDescent="0.2">
      <c r="A10826" t="s">
        <v>52</v>
      </c>
      <c r="B10826">
        <v>12.1</v>
      </c>
      <c r="C10826" t="s">
        <v>1583</v>
      </c>
    </row>
    <row r="10827" spans="1:7" x14ac:dyDescent="0.2">
      <c r="A10827" t="s">
        <v>70</v>
      </c>
      <c r="B10827">
        <v>17</v>
      </c>
      <c r="C10827">
        <v>5.0000000000000001E-3</v>
      </c>
    </row>
    <row r="10828" spans="1:7" x14ac:dyDescent="0.2">
      <c r="A10828" t="s">
        <v>70</v>
      </c>
      <c r="B10828">
        <v>22</v>
      </c>
      <c r="C10828">
        <v>8.0000000000000002E-3</v>
      </c>
    </row>
    <row r="10829" spans="1:7" x14ac:dyDescent="0.2">
      <c r="A10829" t="s">
        <v>120</v>
      </c>
      <c r="B10829" t="s">
        <v>1571</v>
      </c>
      <c r="C10829">
        <v>0.01</v>
      </c>
      <c r="D10829" t="s">
        <v>1593</v>
      </c>
      <c r="E10829" t="s">
        <v>1594</v>
      </c>
    </row>
    <row r="10830" spans="1:7" x14ac:dyDescent="0.2">
      <c r="A10830" t="s">
        <v>117</v>
      </c>
      <c r="B10830" t="s">
        <v>1571</v>
      </c>
      <c r="C10830">
        <v>0.02</v>
      </c>
      <c r="D10830" t="s">
        <v>1593</v>
      </c>
      <c r="E10830" t="s">
        <v>1594</v>
      </c>
    </row>
    <row r="10831" spans="1:7" x14ac:dyDescent="0.2">
      <c r="A10831" t="s">
        <v>212</v>
      </c>
      <c r="B10831" t="s">
        <v>1571</v>
      </c>
      <c r="C10831">
        <v>0.05</v>
      </c>
      <c r="D10831" t="s">
        <v>1593</v>
      </c>
      <c r="E10831" t="s">
        <v>1659</v>
      </c>
    </row>
    <row r="10832" spans="1:7" x14ac:dyDescent="0.2">
      <c r="A10832" t="s">
        <v>118</v>
      </c>
      <c r="B10832" t="s">
        <v>1571</v>
      </c>
      <c r="C10832" t="s">
        <v>2534</v>
      </c>
      <c r="D10832">
        <v>5</v>
      </c>
    </row>
    <row r="10833" spans="1:6" x14ac:dyDescent="0.2">
      <c r="A10833" t="s">
        <v>59</v>
      </c>
      <c r="B10833" t="s">
        <v>2535</v>
      </c>
      <c r="C10833" t="s">
        <v>1123</v>
      </c>
      <c r="D10833">
        <v>0.5</v>
      </c>
      <c r="E10833" t="s">
        <v>1588</v>
      </c>
      <c r="F10833" t="s">
        <v>1589</v>
      </c>
    </row>
    <row r="10834" spans="1:6" x14ac:dyDescent="0.2">
      <c r="A10834" t="s">
        <v>110</v>
      </c>
      <c r="B10834" t="s">
        <v>1572</v>
      </c>
      <c r="C10834" t="s">
        <v>1573</v>
      </c>
      <c r="D10834" t="s">
        <v>1574</v>
      </c>
    </row>
    <row r="10835" spans="1:6" x14ac:dyDescent="0.2">
      <c r="A10835" t="s">
        <v>1575</v>
      </c>
      <c r="B10835" t="s">
        <v>1576</v>
      </c>
      <c r="C10835" t="s">
        <v>1577</v>
      </c>
      <c r="D10835" t="s">
        <v>1578</v>
      </c>
    </row>
    <row r="10836" spans="1:6" x14ac:dyDescent="0.2">
      <c r="A10836" t="s">
        <v>882</v>
      </c>
      <c r="B10836" t="s">
        <v>1579</v>
      </c>
      <c r="C10836" t="s">
        <v>1580</v>
      </c>
    </row>
    <row r="10837" spans="1:6" x14ac:dyDescent="0.2">
      <c r="A10837" t="s">
        <v>416</v>
      </c>
      <c r="B10837" t="s">
        <v>2675</v>
      </c>
    </row>
    <row r="10838" spans="1:6" x14ac:dyDescent="0.2">
      <c r="A10838" t="s">
        <v>52</v>
      </c>
      <c r="B10838">
        <v>10.1</v>
      </c>
      <c r="C10838" t="s">
        <v>1634</v>
      </c>
      <c r="D10838">
        <v>0.1</v>
      </c>
    </row>
    <row r="10839" spans="1:6" x14ac:dyDescent="0.2">
      <c r="A10839" t="s">
        <v>52</v>
      </c>
      <c r="B10839">
        <v>3.7</v>
      </c>
      <c r="C10839">
        <v>-0.15</v>
      </c>
    </row>
    <row r="10840" spans="1:6" x14ac:dyDescent="0.2">
      <c r="A10840" t="s">
        <v>52</v>
      </c>
      <c r="B10840">
        <v>17.899999999999999</v>
      </c>
      <c r="C10840" t="s">
        <v>1634</v>
      </c>
      <c r="D10840">
        <v>0.05</v>
      </c>
    </row>
    <row r="10841" spans="1:6" x14ac:dyDescent="0.2">
      <c r="A10841" t="s">
        <v>70</v>
      </c>
      <c r="B10841">
        <v>2.2000000000000002</v>
      </c>
      <c r="C10841" t="s">
        <v>1634</v>
      </c>
      <c r="D10841">
        <v>0.1</v>
      </c>
    </row>
    <row r="10842" spans="1:6" x14ac:dyDescent="0.2">
      <c r="A10842" t="s">
        <v>70</v>
      </c>
      <c r="B10842">
        <v>0.85</v>
      </c>
      <c r="C10842" t="s">
        <v>1634</v>
      </c>
      <c r="D10842">
        <v>0.02</v>
      </c>
    </row>
    <row r="10843" spans="1:6" x14ac:dyDescent="0.2">
      <c r="A10843" t="s">
        <v>70</v>
      </c>
      <c r="B10843">
        <v>5</v>
      </c>
      <c r="C10843" t="s">
        <v>1634</v>
      </c>
      <c r="D10843">
        <v>0.1</v>
      </c>
    </row>
    <row r="10844" spans="1:6" x14ac:dyDescent="0.2">
      <c r="A10844" t="s">
        <v>70</v>
      </c>
      <c r="B10844">
        <v>30</v>
      </c>
      <c r="C10844" t="s">
        <v>1634</v>
      </c>
      <c r="D10844">
        <v>0.05</v>
      </c>
    </row>
    <row r="10845" spans="1:6" x14ac:dyDescent="0.2">
      <c r="A10845" t="s">
        <v>57</v>
      </c>
      <c r="B10845">
        <v>34.5</v>
      </c>
      <c r="C10845" t="s">
        <v>1634</v>
      </c>
      <c r="D10845">
        <v>0.05</v>
      </c>
    </row>
    <row r="10846" spans="1:6" x14ac:dyDescent="0.2">
      <c r="A10846" t="s">
        <v>70</v>
      </c>
      <c r="B10846">
        <v>17</v>
      </c>
      <c r="C10846">
        <f>0.005/0.015</f>
        <v>0.33333333333333337</v>
      </c>
    </row>
    <row r="10847" spans="1:6" x14ac:dyDescent="0.2">
      <c r="A10847" t="s">
        <v>70</v>
      </c>
      <c r="B10847">
        <v>22</v>
      </c>
      <c r="C10847">
        <f>0.005/0.015</f>
        <v>0.33333333333333337</v>
      </c>
    </row>
    <row r="10848" spans="1:6" x14ac:dyDescent="0.2">
      <c r="A10848" t="s">
        <v>207</v>
      </c>
      <c r="B10848">
        <v>22.5</v>
      </c>
      <c r="C10848" t="s">
        <v>1634</v>
      </c>
      <c r="D10848">
        <v>0.1</v>
      </c>
    </row>
    <row r="10849" spans="1:7" x14ac:dyDescent="0.2">
      <c r="A10849" t="s">
        <v>59</v>
      </c>
      <c r="B10849" t="s">
        <v>1841</v>
      </c>
      <c r="C10849" t="s">
        <v>2587</v>
      </c>
    </row>
    <row r="10850" spans="1:7" x14ac:dyDescent="0.2">
      <c r="A10850" t="s">
        <v>59</v>
      </c>
      <c r="B10850" t="s">
        <v>1841</v>
      </c>
      <c r="C10850" t="s">
        <v>2588</v>
      </c>
    </row>
    <row r="10851" spans="1:7" x14ac:dyDescent="0.2">
      <c r="A10851" t="s">
        <v>59</v>
      </c>
      <c r="B10851" t="s">
        <v>1841</v>
      </c>
      <c r="C10851" t="s">
        <v>2589</v>
      </c>
      <c r="D10851" t="s">
        <v>2179</v>
      </c>
      <c r="E10851" t="s">
        <v>1588</v>
      </c>
      <c r="F10851" t="s">
        <v>2662</v>
      </c>
      <c r="G10851" t="s">
        <v>1972</v>
      </c>
    </row>
    <row r="10852" spans="1:7" x14ac:dyDescent="0.2">
      <c r="A10852" t="s">
        <v>52</v>
      </c>
      <c r="B10852">
        <v>5.44</v>
      </c>
      <c r="C10852" t="s">
        <v>1634</v>
      </c>
      <c r="D10852">
        <v>0.1</v>
      </c>
    </row>
    <row r="10853" spans="1:7" x14ac:dyDescent="0.2">
      <c r="A10853" t="s">
        <v>52</v>
      </c>
      <c r="B10853">
        <v>31.2</v>
      </c>
      <c r="C10853" t="s">
        <v>1634</v>
      </c>
      <c r="D10853">
        <v>0.05</v>
      </c>
    </row>
    <row r="10854" spans="1:7" x14ac:dyDescent="0.2">
      <c r="A10854" t="s">
        <v>649</v>
      </c>
      <c r="B10854">
        <v>33.5</v>
      </c>
      <c r="C10854">
        <f>0.15/0.05</f>
        <v>2.9999999999999996</v>
      </c>
    </row>
    <row r="10855" spans="1:7" x14ac:dyDescent="0.2">
      <c r="A10855" t="s">
        <v>52</v>
      </c>
      <c r="B10855">
        <v>3.95</v>
      </c>
      <c r="C10855" t="s">
        <v>1634</v>
      </c>
      <c r="D10855">
        <v>0.05</v>
      </c>
    </row>
    <row r="10856" spans="1:7" x14ac:dyDescent="0.2">
      <c r="A10856" t="s">
        <v>52</v>
      </c>
      <c r="B10856">
        <v>17.3</v>
      </c>
      <c r="C10856" t="s">
        <v>1634</v>
      </c>
      <c r="D10856">
        <v>0.06</v>
      </c>
    </row>
    <row r="10857" spans="1:7" x14ac:dyDescent="0.2">
      <c r="A10857" t="s">
        <v>1775</v>
      </c>
      <c r="B10857" t="s">
        <v>1588</v>
      </c>
      <c r="C10857" t="s">
        <v>1644</v>
      </c>
      <c r="D10857">
        <v>28.2</v>
      </c>
      <c r="E10857" t="s">
        <v>1634</v>
      </c>
      <c r="F10857">
        <v>0.1</v>
      </c>
    </row>
    <row r="10858" spans="1:7" x14ac:dyDescent="0.2">
      <c r="A10858" t="s">
        <v>52</v>
      </c>
      <c r="B10858">
        <v>5</v>
      </c>
      <c r="C10858" t="s">
        <v>1639</v>
      </c>
      <c r="D10858">
        <v>0.1</v>
      </c>
    </row>
    <row r="10859" spans="1:7" x14ac:dyDescent="0.2">
      <c r="A10859" t="s">
        <v>52</v>
      </c>
      <c r="B10859">
        <v>6.45</v>
      </c>
      <c r="C10859" t="s">
        <v>1639</v>
      </c>
      <c r="D10859">
        <v>0.3</v>
      </c>
    </row>
    <row r="10860" spans="1:7" x14ac:dyDescent="0.2">
      <c r="A10860" t="s">
        <v>70</v>
      </c>
      <c r="B10860">
        <v>2</v>
      </c>
      <c r="C10860" t="s">
        <v>1634</v>
      </c>
      <c r="D10860">
        <v>0.03</v>
      </c>
    </row>
    <row r="10861" spans="1:7" x14ac:dyDescent="0.2">
      <c r="A10861" t="s">
        <v>70</v>
      </c>
      <c r="B10861">
        <v>2.2000000000000002</v>
      </c>
      <c r="C10861">
        <f>0.1/-0.2</f>
        <v>-0.5</v>
      </c>
    </row>
    <row r="10862" spans="1:7" x14ac:dyDescent="0.2">
      <c r="A10862" t="s">
        <v>71</v>
      </c>
      <c r="B10862">
        <v>7</v>
      </c>
      <c r="C10862" t="s">
        <v>1634</v>
      </c>
      <c r="D10862">
        <v>0.3</v>
      </c>
    </row>
    <row r="10863" spans="1:7" x14ac:dyDescent="0.2">
      <c r="A10863" t="s">
        <v>52</v>
      </c>
      <c r="B10863" t="s">
        <v>2590</v>
      </c>
    </row>
    <row r="10864" spans="1:7" x14ac:dyDescent="0.2">
      <c r="A10864" t="s">
        <v>120</v>
      </c>
      <c r="B10864">
        <v>0.1</v>
      </c>
    </row>
    <row r="10865" spans="1:7" x14ac:dyDescent="0.2">
      <c r="A10865" t="s">
        <v>131</v>
      </c>
      <c r="B10865">
        <v>5.65</v>
      </c>
      <c r="C10865" t="s">
        <v>1634</v>
      </c>
      <c r="D10865">
        <v>0.1</v>
      </c>
    </row>
    <row r="10866" spans="1:7" x14ac:dyDescent="0.2">
      <c r="A10866" t="s">
        <v>2676</v>
      </c>
      <c r="B10866">
        <v>-0.1</v>
      </c>
    </row>
    <row r="10867" spans="1:7" x14ac:dyDescent="0.2">
      <c r="A10867" t="s">
        <v>57</v>
      </c>
      <c r="B10867">
        <v>18.399999999999999</v>
      </c>
      <c r="C10867" t="s">
        <v>1634</v>
      </c>
      <c r="D10867">
        <v>0.05</v>
      </c>
    </row>
    <row r="10868" spans="1:7" x14ac:dyDescent="0.2">
      <c r="A10868" t="s">
        <v>200</v>
      </c>
      <c r="B10868">
        <v>0.3</v>
      </c>
      <c r="C10868" t="s">
        <v>1634</v>
      </c>
      <c r="D10868">
        <v>0.25</v>
      </c>
    </row>
    <row r="10869" spans="1:7" x14ac:dyDescent="0.2">
      <c r="A10869" t="s">
        <v>2664</v>
      </c>
      <c r="B10869" t="s">
        <v>1634</v>
      </c>
      <c r="C10869">
        <v>0.1</v>
      </c>
    </row>
    <row r="10870" spans="1:7" x14ac:dyDescent="0.2">
      <c r="A10870" t="s">
        <v>2665</v>
      </c>
      <c r="B10870" t="s">
        <v>1634</v>
      </c>
      <c r="C10870">
        <v>0.2</v>
      </c>
    </row>
    <row r="10871" spans="1:7" x14ac:dyDescent="0.2">
      <c r="A10871" t="s">
        <v>2666</v>
      </c>
      <c r="B10871" t="s">
        <v>1634</v>
      </c>
      <c r="C10871">
        <v>0.15</v>
      </c>
    </row>
    <row r="10872" spans="1:7" x14ac:dyDescent="0.2">
      <c r="A10872" t="s">
        <v>2594</v>
      </c>
      <c r="B10872" t="s">
        <v>1588</v>
      </c>
      <c r="C10872" t="s">
        <v>1956</v>
      </c>
      <c r="D10872" t="s">
        <v>2595</v>
      </c>
    </row>
    <row r="10873" spans="1:7" x14ac:dyDescent="0.2">
      <c r="A10873" t="s">
        <v>118</v>
      </c>
      <c r="B10873" t="s">
        <v>1655</v>
      </c>
      <c r="C10873">
        <v>16</v>
      </c>
    </row>
    <row r="10874" spans="1:7" x14ac:dyDescent="0.2">
      <c r="A10874" t="s">
        <v>72</v>
      </c>
      <c r="B10874">
        <v>0.4</v>
      </c>
      <c r="C10874" t="s">
        <v>1634</v>
      </c>
      <c r="D10874">
        <v>0.05</v>
      </c>
    </row>
    <row r="10875" spans="1:7" x14ac:dyDescent="0.2">
      <c r="A10875" t="s">
        <v>72</v>
      </c>
    </row>
    <row r="10876" spans="1:7" x14ac:dyDescent="0.2">
      <c r="A10876" t="s">
        <v>110</v>
      </c>
    </row>
    <row r="10877" spans="1:7" x14ac:dyDescent="0.2">
      <c r="A10877" t="s">
        <v>197</v>
      </c>
      <c r="B10877" t="s">
        <v>1571</v>
      </c>
      <c r="C10877">
        <v>0.5</v>
      </c>
    </row>
    <row r="10878" spans="1:7" x14ac:dyDescent="0.2">
      <c r="A10878" t="s">
        <v>77</v>
      </c>
      <c r="B10878" t="s">
        <v>1749</v>
      </c>
      <c r="C10878" t="s">
        <v>2668</v>
      </c>
    </row>
    <row r="10879" spans="1:7" x14ac:dyDescent="0.2">
      <c r="A10879">
        <v>1</v>
      </c>
      <c r="B10879" t="s">
        <v>2669</v>
      </c>
      <c r="C10879" t="s">
        <v>385</v>
      </c>
      <c r="D10879" t="s">
        <v>1951</v>
      </c>
      <c r="E10879" t="s">
        <v>2630</v>
      </c>
    </row>
    <row r="10880" spans="1:7" x14ac:dyDescent="0.2">
      <c r="A10880">
        <v>1</v>
      </c>
      <c r="B10880" t="s">
        <v>2644</v>
      </c>
      <c r="C10880" t="s">
        <v>1947</v>
      </c>
      <c r="D10880" t="s">
        <v>2670</v>
      </c>
      <c r="E10880" t="s">
        <v>1816</v>
      </c>
      <c r="F10880" t="s">
        <v>2646</v>
      </c>
      <c r="G10880" t="s">
        <v>2630</v>
      </c>
    </row>
    <row r="10881" spans="1:4" x14ac:dyDescent="0.2">
      <c r="A10881" t="s">
        <v>110</v>
      </c>
      <c r="B10881" t="s">
        <v>1724</v>
      </c>
    </row>
    <row r="10882" spans="1:4" x14ac:dyDescent="0.2">
      <c r="A10882" t="s">
        <v>1575</v>
      </c>
      <c r="B10882" t="s">
        <v>1576</v>
      </c>
      <c r="C10882" t="s">
        <v>1577</v>
      </c>
      <c r="D10882" t="s">
        <v>1578</v>
      </c>
    </row>
    <row r="10883" spans="1:4" x14ac:dyDescent="0.2">
      <c r="A10883" t="s">
        <v>882</v>
      </c>
      <c r="B10883" t="s">
        <v>1579</v>
      </c>
      <c r="C10883" t="s">
        <v>1580</v>
      </c>
    </row>
    <row r="10884" spans="1:4" x14ac:dyDescent="0.2">
      <c r="A10884" t="s">
        <v>416</v>
      </c>
      <c r="B10884" t="s">
        <v>2675</v>
      </c>
    </row>
    <row r="10885" spans="1:4" x14ac:dyDescent="0.2">
      <c r="A10885" t="s">
        <v>52</v>
      </c>
      <c r="B10885">
        <v>10.1</v>
      </c>
      <c r="C10885" t="s">
        <v>1634</v>
      </c>
      <c r="D10885">
        <v>0.1</v>
      </c>
    </row>
    <row r="10886" spans="1:4" x14ac:dyDescent="0.2">
      <c r="A10886" t="s">
        <v>52</v>
      </c>
      <c r="B10886">
        <v>3.7</v>
      </c>
      <c r="C10886">
        <v>-0.15</v>
      </c>
    </row>
    <row r="10887" spans="1:4" x14ac:dyDescent="0.2">
      <c r="A10887" t="s">
        <v>52</v>
      </c>
      <c r="B10887">
        <v>17.899999999999999</v>
      </c>
      <c r="C10887" t="s">
        <v>1634</v>
      </c>
      <c r="D10887">
        <v>0.05</v>
      </c>
    </row>
    <row r="10888" spans="1:4" x14ac:dyDescent="0.2">
      <c r="A10888" t="s">
        <v>70</v>
      </c>
      <c r="B10888">
        <v>2.2000000000000002</v>
      </c>
      <c r="C10888" t="s">
        <v>1634</v>
      </c>
      <c r="D10888">
        <v>0.1</v>
      </c>
    </row>
    <row r="10889" spans="1:4" x14ac:dyDescent="0.2">
      <c r="A10889" t="s">
        <v>70</v>
      </c>
      <c r="B10889">
        <v>0.85</v>
      </c>
      <c r="C10889" t="s">
        <v>1634</v>
      </c>
      <c r="D10889">
        <v>0.02</v>
      </c>
    </row>
    <row r="10890" spans="1:4" x14ac:dyDescent="0.2">
      <c r="A10890" t="s">
        <v>70</v>
      </c>
      <c r="B10890">
        <v>5</v>
      </c>
      <c r="C10890" t="s">
        <v>1634</v>
      </c>
      <c r="D10890">
        <v>0.1</v>
      </c>
    </row>
    <row r="10891" spans="1:4" x14ac:dyDescent="0.2">
      <c r="A10891" t="s">
        <v>70</v>
      </c>
      <c r="B10891">
        <v>30</v>
      </c>
      <c r="C10891" t="s">
        <v>1634</v>
      </c>
      <c r="D10891">
        <v>0.05</v>
      </c>
    </row>
    <row r="10892" spans="1:4" x14ac:dyDescent="0.2">
      <c r="A10892" t="s">
        <v>57</v>
      </c>
      <c r="B10892">
        <v>34.5</v>
      </c>
      <c r="C10892" t="s">
        <v>1634</v>
      </c>
      <c r="D10892">
        <v>0.05</v>
      </c>
    </row>
    <row r="10893" spans="1:4" x14ac:dyDescent="0.2">
      <c r="A10893" t="s">
        <v>70</v>
      </c>
      <c r="B10893" t="s">
        <v>2677</v>
      </c>
    </row>
    <row r="10894" spans="1:4" x14ac:dyDescent="0.2">
      <c r="A10894" t="s">
        <v>70</v>
      </c>
      <c r="B10894" t="s">
        <v>2678</v>
      </c>
    </row>
    <row r="10895" spans="1:4" x14ac:dyDescent="0.2">
      <c r="A10895" t="s">
        <v>207</v>
      </c>
      <c r="B10895">
        <v>22.5</v>
      </c>
      <c r="C10895" t="s">
        <v>1634</v>
      </c>
      <c r="D10895">
        <v>0.1</v>
      </c>
    </row>
    <row r="10896" spans="1:4" x14ac:dyDescent="0.2">
      <c r="A10896" t="s">
        <v>59</v>
      </c>
      <c r="B10896" t="s">
        <v>1841</v>
      </c>
      <c r="C10896" t="s">
        <v>2587</v>
      </c>
    </row>
    <row r="10897" spans="1:7" x14ac:dyDescent="0.2">
      <c r="A10897" t="s">
        <v>59</v>
      </c>
      <c r="B10897" t="s">
        <v>1841</v>
      </c>
      <c r="C10897" t="s">
        <v>2588</v>
      </c>
    </row>
    <row r="10898" spans="1:7" x14ac:dyDescent="0.2">
      <c r="A10898" t="s">
        <v>59</v>
      </c>
      <c r="B10898" t="s">
        <v>1841</v>
      </c>
      <c r="C10898" t="s">
        <v>2589</v>
      </c>
      <c r="D10898" t="s">
        <v>2179</v>
      </c>
      <c r="E10898" t="s">
        <v>1588</v>
      </c>
      <c r="F10898" t="s">
        <v>2662</v>
      </c>
      <c r="G10898" t="s">
        <v>1972</v>
      </c>
    </row>
    <row r="10899" spans="1:7" x14ac:dyDescent="0.2">
      <c r="A10899" t="s">
        <v>52</v>
      </c>
      <c r="B10899">
        <v>5.44</v>
      </c>
      <c r="C10899" t="s">
        <v>1634</v>
      </c>
      <c r="D10899">
        <v>0.1</v>
      </c>
    </row>
    <row r="10900" spans="1:7" x14ac:dyDescent="0.2">
      <c r="A10900" t="s">
        <v>52</v>
      </c>
      <c r="B10900">
        <v>31.2</v>
      </c>
      <c r="C10900" t="s">
        <v>1634</v>
      </c>
      <c r="D10900">
        <v>0.05</v>
      </c>
    </row>
    <row r="10901" spans="1:7" x14ac:dyDescent="0.2">
      <c r="A10901" t="s">
        <v>649</v>
      </c>
      <c r="B10901">
        <v>33.5</v>
      </c>
      <c r="C10901">
        <f>0.15/-0.1</f>
        <v>-1.4999999999999998</v>
      </c>
    </row>
    <row r="10902" spans="1:7" x14ac:dyDescent="0.2">
      <c r="A10902" t="s">
        <v>52</v>
      </c>
      <c r="B10902">
        <v>3.95</v>
      </c>
      <c r="C10902" t="s">
        <v>1634</v>
      </c>
      <c r="D10902">
        <v>0.05</v>
      </c>
    </row>
    <row r="10903" spans="1:7" x14ac:dyDescent="0.2">
      <c r="A10903" t="s">
        <v>52</v>
      </c>
      <c r="B10903">
        <v>17.3</v>
      </c>
      <c r="C10903" t="s">
        <v>1634</v>
      </c>
      <c r="D10903">
        <v>0.06</v>
      </c>
    </row>
    <row r="10904" spans="1:7" x14ac:dyDescent="0.2">
      <c r="A10904" t="s">
        <v>1775</v>
      </c>
      <c r="B10904" t="s">
        <v>1588</v>
      </c>
      <c r="C10904" t="s">
        <v>1644</v>
      </c>
      <c r="D10904">
        <v>28.2</v>
      </c>
      <c r="E10904" t="s">
        <v>1634</v>
      </c>
      <c r="F10904">
        <v>0.1</v>
      </c>
    </row>
    <row r="10905" spans="1:7" x14ac:dyDescent="0.2">
      <c r="A10905" t="s">
        <v>52</v>
      </c>
      <c r="B10905" t="s">
        <v>2679</v>
      </c>
      <c r="C10905">
        <v>0.1</v>
      </c>
    </row>
    <row r="10906" spans="1:7" x14ac:dyDescent="0.2">
      <c r="A10906" t="s">
        <v>52</v>
      </c>
      <c r="B10906">
        <v>6.45</v>
      </c>
      <c r="C10906" t="s">
        <v>1639</v>
      </c>
      <c r="D10906">
        <v>0.3</v>
      </c>
    </row>
    <row r="10907" spans="1:7" x14ac:dyDescent="0.2">
      <c r="A10907" t="s">
        <v>70</v>
      </c>
      <c r="B10907">
        <v>2</v>
      </c>
      <c r="C10907" t="s">
        <v>1634</v>
      </c>
      <c r="D10907">
        <v>0.03</v>
      </c>
    </row>
    <row r="10908" spans="1:7" x14ac:dyDescent="0.2">
      <c r="A10908" t="s">
        <v>70</v>
      </c>
      <c r="B10908">
        <v>2.2000000000000002</v>
      </c>
      <c r="C10908">
        <f>0.1/-0.2</f>
        <v>-0.5</v>
      </c>
    </row>
    <row r="10909" spans="1:7" x14ac:dyDescent="0.2">
      <c r="A10909" t="s">
        <v>71</v>
      </c>
      <c r="B10909">
        <v>7</v>
      </c>
      <c r="C10909" t="s">
        <v>1634</v>
      </c>
      <c r="D10909">
        <v>0.3</v>
      </c>
    </row>
    <row r="10910" spans="1:7" x14ac:dyDescent="0.2">
      <c r="A10910" t="s">
        <v>52</v>
      </c>
      <c r="B10910" t="s">
        <v>2590</v>
      </c>
    </row>
    <row r="10911" spans="1:7" x14ac:dyDescent="0.2">
      <c r="A10911" t="s">
        <v>120</v>
      </c>
      <c r="B10911">
        <v>0.1</v>
      </c>
    </row>
    <row r="10912" spans="1:7" x14ac:dyDescent="0.2">
      <c r="A10912" t="s">
        <v>131</v>
      </c>
      <c r="B10912">
        <v>5.65</v>
      </c>
      <c r="C10912" t="s">
        <v>1634</v>
      </c>
      <c r="D10912">
        <v>0.1</v>
      </c>
    </row>
    <row r="10913" spans="1:7" x14ac:dyDescent="0.2">
      <c r="A10913" t="s">
        <v>2676</v>
      </c>
      <c r="B10913">
        <v>-0.1</v>
      </c>
    </row>
    <row r="10914" spans="1:7" x14ac:dyDescent="0.2">
      <c r="A10914" t="s">
        <v>57</v>
      </c>
      <c r="B10914">
        <v>18.399999999999999</v>
      </c>
      <c r="C10914" t="s">
        <v>1634</v>
      </c>
      <c r="D10914">
        <v>0.05</v>
      </c>
    </row>
    <row r="10915" spans="1:7" x14ac:dyDescent="0.2">
      <c r="A10915" t="s">
        <v>200</v>
      </c>
      <c r="B10915">
        <v>0.3</v>
      </c>
      <c r="C10915" t="s">
        <v>1634</v>
      </c>
      <c r="D10915">
        <v>0.25</v>
      </c>
    </row>
    <row r="10916" spans="1:7" x14ac:dyDescent="0.2">
      <c r="A10916" t="s">
        <v>2664</v>
      </c>
      <c r="B10916" t="s">
        <v>1634</v>
      </c>
      <c r="C10916">
        <v>0.1</v>
      </c>
    </row>
    <row r="10917" spans="1:7" x14ac:dyDescent="0.2">
      <c r="A10917" t="s">
        <v>2665</v>
      </c>
      <c r="B10917" t="s">
        <v>1634</v>
      </c>
      <c r="C10917">
        <v>0.2</v>
      </c>
    </row>
    <row r="10918" spans="1:7" x14ac:dyDescent="0.2">
      <c r="A10918" t="s">
        <v>2666</v>
      </c>
      <c r="B10918" t="s">
        <v>1634</v>
      </c>
      <c r="C10918">
        <v>0.15</v>
      </c>
    </row>
    <row r="10919" spans="1:7" x14ac:dyDescent="0.2">
      <c r="A10919" t="s">
        <v>2594</v>
      </c>
      <c r="B10919" t="s">
        <v>1588</v>
      </c>
      <c r="C10919" t="s">
        <v>1956</v>
      </c>
      <c r="D10919" t="s">
        <v>2595</v>
      </c>
    </row>
    <row r="10920" spans="1:7" x14ac:dyDescent="0.2">
      <c r="A10920" t="s">
        <v>118</v>
      </c>
      <c r="B10920" t="s">
        <v>1655</v>
      </c>
      <c r="C10920">
        <v>16</v>
      </c>
    </row>
    <row r="10921" spans="1:7" x14ac:dyDescent="0.2">
      <c r="A10921" t="s">
        <v>72</v>
      </c>
      <c r="B10921">
        <v>0.4</v>
      </c>
      <c r="C10921" t="s">
        <v>1634</v>
      </c>
      <c r="D10921">
        <v>0.05</v>
      </c>
    </row>
    <row r="10922" spans="1:7" x14ac:dyDescent="0.2">
      <c r="A10922" t="s">
        <v>72</v>
      </c>
    </row>
    <row r="10923" spans="1:7" x14ac:dyDescent="0.2">
      <c r="A10923" t="s">
        <v>110</v>
      </c>
    </row>
    <row r="10924" spans="1:7" x14ac:dyDescent="0.2">
      <c r="A10924" t="s">
        <v>197</v>
      </c>
      <c r="B10924" t="s">
        <v>1571</v>
      </c>
      <c r="C10924">
        <v>0.5</v>
      </c>
    </row>
    <row r="10925" spans="1:7" x14ac:dyDescent="0.2">
      <c r="A10925" t="s">
        <v>77</v>
      </c>
      <c r="B10925" t="s">
        <v>1749</v>
      </c>
      <c r="C10925" t="s">
        <v>2668</v>
      </c>
    </row>
    <row r="10926" spans="1:7" x14ac:dyDescent="0.2">
      <c r="A10926">
        <v>1</v>
      </c>
      <c r="B10926" t="s">
        <v>2669</v>
      </c>
      <c r="C10926" t="s">
        <v>385</v>
      </c>
      <c r="D10926" t="s">
        <v>1951</v>
      </c>
      <c r="E10926" t="s">
        <v>2630</v>
      </c>
    </row>
    <row r="10927" spans="1:7" x14ac:dyDescent="0.2">
      <c r="A10927">
        <v>1</v>
      </c>
      <c r="B10927" t="s">
        <v>2644</v>
      </c>
      <c r="C10927" t="s">
        <v>1947</v>
      </c>
      <c r="D10927" t="s">
        <v>2670</v>
      </c>
      <c r="E10927" t="s">
        <v>1816</v>
      </c>
      <c r="F10927" t="s">
        <v>2646</v>
      </c>
      <c r="G10927" t="s">
        <v>2630</v>
      </c>
    </row>
    <row r="10928" spans="1:7" x14ac:dyDescent="0.2">
      <c r="A10928" t="s">
        <v>110</v>
      </c>
      <c r="B10928" t="s">
        <v>1724</v>
      </c>
    </row>
    <row r="10929" spans="1:4" x14ac:dyDescent="0.2">
      <c r="A10929" t="s">
        <v>1575</v>
      </c>
      <c r="B10929" t="s">
        <v>1576</v>
      </c>
      <c r="C10929" t="s">
        <v>1577</v>
      </c>
      <c r="D10929" t="s">
        <v>1578</v>
      </c>
    </row>
    <row r="10930" spans="1:4" x14ac:dyDescent="0.2">
      <c r="A10930" t="s">
        <v>882</v>
      </c>
      <c r="B10930" t="s">
        <v>1579</v>
      </c>
      <c r="C10930" t="s">
        <v>1580</v>
      </c>
    </row>
    <row r="10931" spans="1:4" x14ac:dyDescent="0.2">
      <c r="A10931" t="s">
        <v>416</v>
      </c>
      <c r="B10931" t="s">
        <v>2680</v>
      </c>
    </row>
    <row r="10932" spans="1:4" x14ac:dyDescent="0.2">
      <c r="A10932" t="s">
        <v>2681</v>
      </c>
      <c r="B10932" s="10">
        <v>45323</v>
      </c>
      <c r="C10932" t="s">
        <v>2682</v>
      </c>
      <c r="D10932" t="s">
        <v>2683</v>
      </c>
    </row>
    <row r="10933" spans="1:4" x14ac:dyDescent="0.2">
      <c r="A10933" t="s">
        <v>2681</v>
      </c>
      <c r="B10933" s="10">
        <v>45324</v>
      </c>
      <c r="C10933" t="s">
        <v>2682</v>
      </c>
      <c r="D10933" t="s">
        <v>2684</v>
      </c>
    </row>
    <row r="10934" spans="1:4" x14ac:dyDescent="0.2">
      <c r="A10934" t="s">
        <v>52</v>
      </c>
      <c r="B10934">
        <v>10.1</v>
      </c>
      <c r="C10934" t="s">
        <v>1634</v>
      </c>
      <c r="D10934">
        <v>0.1</v>
      </c>
    </row>
    <row r="10935" spans="1:4" x14ac:dyDescent="0.2">
      <c r="A10935" t="s">
        <v>52</v>
      </c>
      <c r="B10935">
        <v>3.7</v>
      </c>
      <c r="C10935">
        <v>-0.15</v>
      </c>
    </row>
    <row r="10936" spans="1:4" x14ac:dyDescent="0.2">
      <c r="A10936" t="s">
        <v>52</v>
      </c>
      <c r="B10936">
        <v>17.899999999999999</v>
      </c>
      <c r="C10936" t="s">
        <v>1634</v>
      </c>
      <c r="D10936">
        <v>0.05</v>
      </c>
    </row>
    <row r="10937" spans="1:4" x14ac:dyDescent="0.2">
      <c r="A10937" t="s">
        <v>70</v>
      </c>
      <c r="B10937">
        <v>2.2000000000000002</v>
      </c>
      <c r="C10937" t="s">
        <v>1634</v>
      </c>
      <c r="D10937">
        <v>0.1</v>
      </c>
    </row>
    <row r="10938" spans="1:4" x14ac:dyDescent="0.2">
      <c r="A10938" t="s">
        <v>70</v>
      </c>
      <c r="B10938">
        <v>0.85</v>
      </c>
      <c r="C10938" t="s">
        <v>1634</v>
      </c>
      <c r="D10938">
        <v>0.02</v>
      </c>
    </row>
    <row r="10939" spans="1:4" x14ac:dyDescent="0.2">
      <c r="A10939" t="s">
        <v>70</v>
      </c>
      <c r="B10939">
        <v>5</v>
      </c>
      <c r="C10939" t="s">
        <v>1634</v>
      </c>
      <c r="D10939">
        <v>0.1</v>
      </c>
    </row>
    <row r="10940" spans="1:4" x14ac:dyDescent="0.2">
      <c r="A10940" t="s">
        <v>70</v>
      </c>
      <c r="B10940">
        <v>30</v>
      </c>
      <c r="C10940" t="s">
        <v>1634</v>
      </c>
      <c r="D10940">
        <v>0.05</v>
      </c>
    </row>
    <row r="10941" spans="1:4" x14ac:dyDescent="0.2">
      <c r="A10941" t="s">
        <v>57</v>
      </c>
      <c r="B10941">
        <v>34.5</v>
      </c>
      <c r="C10941" t="s">
        <v>1634</v>
      </c>
      <c r="D10941">
        <v>0.2</v>
      </c>
    </row>
    <row r="10942" spans="1:4" x14ac:dyDescent="0.2">
      <c r="A10942" t="s">
        <v>70</v>
      </c>
      <c r="B10942">
        <v>17</v>
      </c>
      <c r="C10942">
        <f>0.015/0.005</f>
        <v>3</v>
      </c>
    </row>
    <row r="10943" spans="1:4" x14ac:dyDescent="0.2">
      <c r="A10943" t="s">
        <v>70</v>
      </c>
      <c r="B10943">
        <v>22</v>
      </c>
      <c r="C10943">
        <f>0.015/0.005</f>
        <v>3</v>
      </c>
    </row>
    <row r="10944" spans="1:4" x14ac:dyDescent="0.2">
      <c r="A10944" t="s">
        <v>207</v>
      </c>
      <c r="B10944">
        <v>22.5</v>
      </c>
      <c r="C10944" t="s">
        <v>1634</v>
      </c>
      <c r="D10944">
        <v>0.1</v>
      </c>
    </row>
    <row r="10945" spans="1:7" x14ac:dyDescent="0.2">
      <c r="A10945" t="s">
        <v>59</v>
      </c>
      <c r="B10945" t="s">
        <v>1841</v>
      </c>
      <c r="C10945" t="s">
        <v>2587</v>
      </c>
    </row>
    <row r="10946" spans="1:7" x14ac:dyDescent="0.2">
      <c r="A10946" t="s">
        <v>59</v>
      </c>
      <c r="B10946" t="s">
        <v>1841</v>
      </c>
      <c r="C10946" t="s">
        <v>2588</v>
      </c>
    </row>
    <row r="10947" spans="1:7" x14ac:dyDescent="0.2">
      <c r="A10947" t="s">
        <v>59</v>
      </c>
      <c r="B10947" t="s">
        <v>1841</v>
      </c>
      <c r="C10947" t="s">
        <v>2589</v>
      </c>
      <c r="D10947" t="s">
        <v>2179</v>
      </c>
      <c r="E10947" t="s">
        <v>1588</v>
      </c>
      <c r="F10947" t="s">
        <v>2662</v>
      </c>
      <c r="G10947" t="s">
        <v>1972</v>
      </c>
    </row>
    <row r="10948" spans="1:7" x14ac:dyDescent="0.2">
      <c r="A10948" t="s">
        <v>52</v>
      </c>
      <c r="B10948">
        <v>5.44</v>
      </c>
      <c r="C10948" t="s">
        <v>1634</v>
      </c>
      <c r="D10948">
        <v>0.1</v>
      </c>
    </row>
    <row r="10949" spans="1:7" x14ac:dyDescent="0.2">
      <c r="A10949" t="s">
        <v>52</v>
      </c>
      <c r="B10949">
        <v>31.2</v>
      </c>
      <c r="C10949" t="s">
        <v>1634</v>
      </c>
      <c r="D10949">
        <v>0.05</v>
      </c>
    </row>
    <row r="10950" spans="1:7" x14ac:dyDescent="0.2">
      <c r="A10950" t="s">
        <v>649</v>
      </c>
      <c r="B10950">
        <v>33.5</v>
      </c>
      <c r="C10950">
        <f>0.15/0.05</f>
        <v>2.9999999999999996</v>
      </c>
    </row>
    <row r="10951" spans="1:7" x14ac:dyDescent="0.2">
      <c r="A10951" t="s">
        <v>52</v>
      </c>
      <c r="B10951">
        <v>4.8</v>
      </c>
      <c r="C10951" t="s">
        <v>1634</v>
      </c>
      <c r="D10951">
        <v>0.05</v>
      </c>
    </row>
    <row r="10952" spans="1:7" x14ac:dyDescent="0.2">
      <c r="A10952" t="s">
        <v>52</v>
      </c>
      <c r="B10952">
        <v>3.95</v>
      </c>
      <c r="C10952" t="s">
        <v>1634</v>
      </c>
      <c r="D10952">
        <v>0.05</v>
      </c>
    </row>
    <row r="10953" spans="1:7" x14ac:dyDescent="0.2">
      <c r="A10953" t="s">
        <v>52</v>
      </c>
      <c r="B10953">
        <v>17.3</v>
      </c>
      <c r="C10953" t="s">
        <v>1634</v>
      </c>
      <c r="D10953">
        <v>0.06</v>
      </c>
    </row>
    <row r="10954" spans="1:7" x14ac:dyDescent="0.2">
      <c r="A10954" t="s">
        <v>52</v>
      </c>
      <c r="B10954">
        <v>12.1</v>
      </c>
      <c r="C10954" t="s">
        <v>1634</v>
      </c>
      <c r="D10954">
        <v>0.05</v>
      </c>
    </row>
    <row r="10955" spans="1:7" x14ac:dyDescent="0.2">
      <c r="A10955" t="s">
        <v>1775</v>
      </c>
      <c r="B10955" t="s">
        <v>1588</v>
      </c>
      <c r="C10955" t="s">
        <v>1644</v>
      </c>
      <c r="D10955">
        <v>28.2</v>
      </c>
      <c r="E10955" t="s">
        <v>1634</v>
      </c>
      <c r="F10955">
        <v>0.1</v>
      </c>
    </row>
    <row r="10956" spans="1:7" x14ac:dyDescent="0.2">
      <c r="A10956" t="s">
        <v>52</v>
      </c>
      <c r="B10956">
        <v>5</v>
      </c>
      <c r="C10956" t="s">
        <v>1639</v>
      </c>
      <c r="D10956">
        <v>0.1</v>
      </c>
    </row>
    <row r="10957" spans="1:7" x14ac:dyDescent="0.2">
      <c r="A10957" t="s">
        <v>52</v>
      </c>
      <c r="B10957">
        <v>6.45</v>
      </c>
      <c r="C10957" t="s">
        <v>1639</v>
      </c>
      <c r="D10957">
        <v>0.3</v>
      </c>
    </row>
    <row r="10958" spans="1:7" x14ac:dyDescent="0.2">
      <c r="A10958" t="s">
        <v>70</v>
      </c>
      <c r="B10958">
        <v>2</v>
      </c>
      <c r="C10958" t="s">
        <v>1634</v>
      </c>
      <c r="D10958">
        <v>0.03</v>
      </c>
    </row>
    <row r="10959" spans="1:7" x14ac:dyDescent="0.2">
      <c r="A10959" t="s">
        <v>70</v>
      </c>
      <c r="B10959">
        <v>2.2000000000000002</v>
      </c>
      <c r="C10959">
        <f>0.1/-0.2</f>
        <v>-0.5</v>
      </c>
    </row>
    <row r="10960" spans="1:7" x14ac:dyDescent="0.2">
      <c r="A10960" t="s">
        <v>71</v>
      </c>
      <c r="B10960">
        <v>7</v>
      </c>
      <c r="C10960" t="s">
        <v>1634</v>
      </c>
      <c r="D10960">
        <v>0.3</v>
      </c>
    </row>
    <row r="10961" spans="1:4" x14ac:dyDescent="0.2">
      <c r="A10961" t="s">
        <v>52</v>
      </c>
      <c r="B10961" t="s">
        <v>2590</v>
      </c>
    </row>
    <row r="10962" spans="1:4" x14ac:dyDescent="0.2">
      <c r="A10962" t="s">
        <v>120</v>
      </c>
      <c r="B10962">
        <v>0.1</v>
      </c>
    </row>
    <row r="10963" spans="1:4" x14ac:dyDescent="0.2">
      <c r="A10963" t="s">
        <v>131</v>
      </c>
      <c r="B10963">
        <v>5.65</v>
      </c>
      <c r="C10963" t="s">
        <v>1634</v>
      </c>
      <c r="D10963">
        <v>0.1</v>
      </c>
    </row>
    <row r="10964" spans="1:4" x14ac:dyDescent="0.2">
      <c r="A10964" t="s">
        <v>2685</v>
      </c>
      <c r="B10964" t="s">
        <v>1634</v>
      </c>
      <c r="C10964">
        <v>0.3</v>
      </c>
    </row>
    <row r="10965" spans="1:4" x14ac:dyDescent="0.2">
      <c r="A10965" t="s">
        <v>2676</v>
      </c>
      <c r="B10965">
        <v>-0.1</v>
      </c>
    </row>
    <row r="10966" spans="1:4" x14ac:dyDescent="0.2">
      <c r="A10966" t="s">
        <v>57</v>
      </c>
      <c r="B10966">
        <v>18.399999999999999</v>
      </c>
      <c r="C10966" t="s">
        <v>1634</v>
      </c>
      <c r="D10966">
        <v>0.05</v>
      </c>
    </row>
    <row r="10967" spans="1:4" x14ac:dyDescent="0.2">
      <c r="A10967" t="s">
        <v>115</v>
      </c>
      <c r="B10967" t="s">
        <v>2686</v>
      </c>
      <c r="C10967">
        <v>0.25</v>
      </c>
      <c r="D10967">
        <v>-0.1</v>
      </c>
    </row>
    <row r="10968" spans="1:4" x14ac:dyDescent="0.2">
      <c r="A10968" t="s">
        <v>115</v>
      </c>
      <c r="B10968" t="s">
        <v>2686</v>
      </c>
      <c r="C10968">
        <v>0.35</v>
      </c>
      <c r="D10968">
        <v>-0.1</v>
      </c>
    </row>
    <row r="10969" spans="1:4" x14ac:dyDescent="0.2">
      <c r="A10969" t="s">
        <v>200</v>
      </c>
      <c r="B10969">
        <v>0.3</v>
      </c>
      <c r="C10969" t="s">
        <v>1634</v>
      </c>
      <c r="D10969">
        <v>0.25</v>
      </c>
    </row>
    <row r="10970" spans="1:4" x14ac:dyDescent="0.2">
      <c r="A10970" t="s">
        <v>2664</v>
      </c>
      <c r="B10970" t="s">
        <v>1634</v>
      </c>
      <c r="C10970">
        <v>0.1</v>
      </c>
    </row>
    <row r="10971" spans="1:4" x14ac:dyDescent="0.2">
      <c r="A10971" t="s">
        <v>2665</v>
      </c>
      <c r="B10971" t="s">
        <v>1634</v>
      </c>
      <c r="C10971">
        <v>0.2</v>
      </c>
    </row>
    <row r="10972" spans="1:4" x14ac:dyDescent="0.2">
      <c r="A10972" t="s">
        <v>2666</v>
      </c>
      <c r="B10972" t="s">
        <v>1634</v>
      </c>
      <c r="C10972">
        <v>0.15</v>
      </c>
    </row>
    <row r="10973" spans="1:4" x14ac:dyDescent="0.2">
      <c r="A10973" t="s">
        <v>2594</v>
      </c>
      <c r="B10973" t="s">
        <v>1588</v>
      </c>
      <c r="C10973" t="s">
        <v>1956</v>
      </c>
      <c r="D10973" t="s">
        <v>2595</v>
      </c>
    </row>
    <row r="10974" spans="1:4" x14ac:dyDescent="0.2">
      <c r="A10974" t="s">
        <v>118</v>
      </c>
      <c r="B10974" t="s">
        <v>1655</v>
      </c>
      <c r="C10974">
        <v>16</v>
      </c>
    </row>
    <row r="10975" spans="1:4" x14ac:dyDescent="0.2">
      <c r="A10975" t="s">
        <v>72</v>
      </c>
      <c r="B10975">
        <v>0.4</v>
      </c>
      <c r="C10975" t="s">
        <v>1634</v>
      </c>
      <c r="D10975">
        <v>0.05</v>
      </c>
    </row>
    <row r="10976" spans="1:4" x14ac:dyDescent="0.2">
      <c r="A10976" t="s">
        <v>209</v>
      </c>
      <c r="B10976">
        <v>-0.2</v>
      </c>
    </row>
    <row r="10977" spans="1:7" x14ac:dyDescent="0.2">
      <c r="A10977" t="s">
        <v>209</v>
      </c>
      <c r="B10977" t="s">
        <v>1571</v>
      </c>
      <c r="C10977">
        <v>0.1</v>
      </c>
    </row>
    <row r="10978" spans="1:7" x14ac:dyDescent="0.2">
      <c r="A10978" t="s">
        <v>110</v>
      </c>
    </row>
    <row r="10979" spans="1:7" x14ac:dyDescent="0.2">
      <c r="A10979" t="s">
        <v>197</v>
      </c>
      <c r="B10979" t="s">
        <v>1571</v>
      </c>
      <c r="C10979">
        <v>0.5</v>
      </c>
    </row>
    <row r="10980" spans="1:7" x14ac:dyDescent="0.2">
      <c r="A10980" t="s">
        <v>77</v>
      </c>
      <c r="B10980" t="s">
        <v>1749</v>
      </c>
      <c r="C10980" t="s">
        <v>2668</v>
      </c>
    </row>
    <row r="10981" spans="1:7" x14ac:dyDescent="0.2">
      <c r="A10981">
        <v>1</v>
      </c>
      <c r="B10981" t="s">
        <v>2669</v>
      </c>
      <c r="C10981" t="s">
        <v>385</v>
      </c>
      <c r="D10981" t="s">
        <v>1951</v>
      </c>
      <c r="E10981" t="s">
        <v>2630</v>
      </c>
    </row>
    <row r="10982" spans="1:7" x14ac:dyDescent="0.2">
      <c r="A10982">
        <v>1</v>
      </c>
      <c r="B10982" t="s">
        <v>2644</v>
      </c>
      <c r="C10982" t="s">
        <v>1947</v>
      </c>
      <c r="D10982" t="s">
        <v>2670</v>
      </c>
      <c r="E10982" t="s">
        <v>1816</v>
      </c>
      <c r="F10982" t="s">
        <v>2646</v>
      </c>
      <c r="G10982" t="s">
        <v>2630</v>
      </c>
    </row>
    <row r="10983" spans="1:7" x14ac:dyDescent="0.2">
      <c r="A10983" t="s">
        <v>110</v>
      </c>
      <c r="B10983" t="s">
        <v>1724</v>
      </c>
    </row>
    <row r="10984" spans="1:7" x14ac:dyDescent="0.2">
      <c r="A10984" t="s">
        <v>1575</v>
      </c>
      <c r="B10984" t="s">
        <v>1576</v>
      </c>
      <c r="C10984" t="s">
        <v>1577</v>
      </c>
      <c r="D10984" t="s">
        <v>1578</v>
      </c>
    </row>
    <row r="10985" spans="1:7" x14ac:dyDescent="0.2">
      <c r="A10985" t="s">
        <v>882</v>
      </c>
      <c r="B10985" t="s">
        <v>1579</v>
      </c>
      <c r="C10985" t="s">
        <v>1580</v>
      </c>
    </row>
    <row r="10986" spans="1:7" x14ac:dyDescent="0.2">
      <c r="A10986" t="s">
        <v>416</v>
      </c>
      <c r="B10986" t="s">
        <v>2680</v>
      </c>
    </row>
    <row r="10987" spans="1:7" x14ac:dyDescent="0.2">
      <c r="A10987" t="s">
        <v>2681</v>
      </c>
      <c r="B10987" s="10">
        <v>45323</v>
      </c>
      <c r="C10987" t="s">
        <v>2682</v>
      </c>
      <c r="D10987" t="s">
        <v>2683</v>
      </c>
    </row>
    <row r="10988" spans="1:7" x14ac:dyDescent="0.2">
      <c r="A10988" t="s">
        <v>2681</v>
      </c>
      <c r="B10988" s="10">
        <v>45324</v>
      </c>
      <c r="C10988" t="s">
        <v>2682</v>
      </c>
      <c r="D10988" t="s">
        <v>2684</v>
      </c>
    </row>
    <row r="10989" spans="1:7" x14ac:dyDescent="0.2">
      <c r="A10989" t="s">
        <v>52</v>
      </c>
      <c r="B10989">
        <v>10.1</v>
      </c>
      <c r="C10989" t="s">
        <v>1634</v>
      </c>
      <c r="D10989">
        <v>0.1</v>
      </c>
    </row>
    <row r="10990" spans="1:7" x14ac:dyDescent="0.2">
      <c r="A10990" t="s">
        <v>52</v>
      </c>
      <c r="B10990">
        <v>3.7</v>
      </c>
      <c r="C10990">
        <v>-0.15</v>
      </c>
    </row>
    <row r="10991" spans="1:7" x14ac:dyDescent="0.2">
      <c r="A10991" t="s">
        <v>52</v>
      </c>
      <c r="B10991">
        <v>17.899999999999999</v>
      </c>
      <c r="C10991" t="s">
        <v>1634</v>
      </c>
      <c r="D10991">
        <v>0.05</v>
      </c>
    </row>
    <row r="10992" spans="1:7" x14ac:dyDescent="0.2">
      <c r="A10992" t="s">
        <v>70</v>
      </c>
      <c r="B10992">
        <v>2.2000000000000002</v>
      </c>
      <c r="C10992" t="s">
        <v>1634</v>
      </c>
      <c r="D10992">
        <v>0.1</v>
      </c>
    </row>
    <row r="10993" spans="1:7" x14ac:dyDescent="0.2">
      <c r="A10993" t="s">
        <v>70</v>
      </c>
      <c r="B10993">
        <v>0.85</v>
      </c>
      <c r="C10993" t="s">
        <v>1634</v>
      </c>
      <c r="D10993">
        <v>0.02</v>
      </c>
    </row>
    <row r="10994" spans="1:7" x14ac:dyDescent="0.2">
      <c r="A10994" t="s">
        <v>70</v>
      </c>
      <c r="B10994">
        <v>5</v>
      </c>
      <c r="C10994" t="s">
        <v>1634</v>
      </c>
      <c r="D10994">
        <v>0.1</v>
      </c>
    </row>
    <row r="10995" spans="1:7" x14ac:dyDescent="0.2">
      <c r="A10995" t="s">
        <v>70</v>
      </c>
      <c r="B10995">
        <v>30</v>
      </c>
      <c r="C10995" t="s">
        <v>1634</v>
      </c>
      <c r="D10995">
        <v>0.05</v>
      </c>
    </row>
    <row r="10996" spans="1:7" x14ac:dyDescent="0.2">
      <c r="A10996" t="s">
        <v>57</v>
      </c>
      <c r="B10996">
        <v>34.5</v>
      </c>
      <c r="C10996" t="s">
        <v>1634</v>
      </c>
      <c r="D10996">
        <v>0.2</v>
      </c>
    </row>
    <row r="10997" spans="1:7" x14ac:dyDescent="0.2">
      <c r="A10997" t="s">
        <v>70</v>
      </c>
      <c r="B10997">
        <v>17</v>
      </c>
      <c r="C10997">
        <f>0.015/0.005</f>
        <v>3</v>
      </c>
    </row>
    <row r="10998" spans="1:7" x14ac:dyDescent="0.2">
      <c r="A10998" t="s">
        <v>70</v>
      </c>
      <c r="B10998">
        <v>22</v>
      </c>
      <c r="C10998">
        <f>0.015/0.005</f>
        <v>3</v>
      </c>
    </row>
    <row r="10999" spans="1:7" x14ac:dyDescent="0.2">
      <c r="A10999" t="s">
        <v>207</v>
      </c>
      <c r="B10999">
        <v>22.5</v>
      </c>
      <c r="C10999" t="s">
        <v>1634</v>
      </c>
      <c r="D10999">
        <v>0.1</v>
      </c>
    </row>
    <row r="11000" spans="1:7" x14ac:dyDescent="0.2">
      <c r="A11000" t="s">
        <v>59</v>
      </c>
      <c r="B11000" t="s">
        <v>1841</v>
      </c>
      <c r="C11000" t="s">
        <v>2587</v>
      </c>
    </row>
    <row r="11001" spans="1:7" x14ac:dyDescent="0.2">
      <c r="A11001" t="s">
        <v>59</v>
      </c>
      <c r="B11001" t="s">
        <v>1841</v>
      </c>
      <c r="C11001" t="s">
        <v>2588</v>
      </c>
    </row>
    <row r="11002" spans="1:7" x14ac:dyDescent="0.2">
      <c r="A11002" t="s">
        <v>59</v>
      </c>
      <c r="B11002" t="s">
        <v>1841</v>
      </c>
      <c r="C11002" t="s">
        <v>2589</v>
      </c>
      <c r="D11002" t="s">
        <v>2179</v>
      </c>
      <c r="E11002" t="s">
        <v>1588</v>
      </c>
      <c r="F11002" t="s">
        <v>2662</v>
      </c>
      <c r="G11002" t="s">
        <v>1972</v>
      </c>
    </row>
    <row r="11003" spans="1:7" x14ac:dyDescent="0.2">
      <c r="A11003" t="s">
        <v>52</v>
      </c>
      <c r="B11003">
        <v>5.44</v>
      </c>
      <c r="C11003" t="s">
        <v>1634</v>
      </c>
      <c r="D11003">
        <v>0.1</v>
      </c>
    </row>
    <row r="11004" spans="1:7" x14ac:dyDescent="0.2">
      <c r="A11004" t="s">
        <v>52</v>
      </c>
      <c r="B11004">
        <v>31.2</v>
      </c>
      <c r="C11004" t="s">
        <v>1634</v>
      </c>
      <c r="D11004">
        <v>0.05</v>
      </c>
    </row>
    <row r="11005" spans="1:7" x14ac:dyDescent="0.2">
      <c r="A11005" t="s">
        <v>649</v>
      </c>
      <c r="B11005">
        <v>33.5</v>
      </c>
      <c r="C11005">
        <f>0.15/0.05</f>
        <v>2.9999999999999996</v>
      </c>
    </row>
    <row r="11006" spans="1:7" x14ac:dyDescent="0.2">
      <c r="A11006" t="s">
        <v>52</v>
      </c>
      <c r="B11006">
        <v>4.8</v>
      </c>
      <c r="C11006" t="s">
        <v>1634</v>
      </c>
      <c r="D11006">
        <v>0.05</v>
      </c>
    </row>
    <row r="11007" spans="1:7" x14ac:dyDescent="0.2">
      <c r="A11007" t="s">
        <v>52</v>
      </c>
      <c r="B11007">
        <v>3.95</v>
      </c>
      <c r="C11007" t="s">
        <v>1634</v>
      </c>
      <c r="D11007">
        <v>0.05</v>
      </c>
    </row>
    <row r="11008" spans="1:7" x14ac:dyDescent="0.2">
      <c r="A11008" t="s">
        <v>52</v>
      </c>
      <c r="B11008">
        <v>17.3</v>
      </c>
      <c r="C11008" t="s">
        <v>1634</v>
      </c>
      <c r="D11008">
        <v>0.06</v>
      </c>
    </row>
    <row r="11009" spans="1:6" x14ac:dyDescent="0.2">
      <c r="A11009" t="s">
        <v>52</v>
      </c>
      <c r="B11009">
        <v>12.1</v>
      </c>
      <c r="C11009" t="s">
        <v>1634</v>
      </c>
      <c r="D11009">
        <v>0.05</v>
      </c>
    </row>
    <row r="11010" spans="1:6" x14ac:dyDescent="0.2">
      <c r="A11010" t="s">
        <v>1775</v>
      </c>
      <c r="B11010" t="s">
        <v>1588</v>
      </c>
      <c r="C11010" t="s">
        <v>1644</v>
      </c>
      <c r="D11010">
        <v>28.2</v>
      </c>
      <c r="E11010" t="s">
        <v>1634</v>
      </c>
      <c r="F11010">
        <v>0.1</v>
      </c>
    </row>
    <row r="11011" spans="1:6" x14ac:dyDescent="0.2">
      <c r="A11011" t="s">
        <v>52</v>
      </c>
      <c r="B11011">
        <v>5</v>
      </c>
      <c r="C11011" t="s">
        <v>1639</v>
      </c>
      <c r="D11011">
        <v>0.1</v>
      </c>
    </row>
    <row r="11012" spans="1:6" x14ac:dyDescent="0.2">
      <c r="A11012" t="s">
        <v>52</v>
      </c>
      <c r="B11012">
        <v>6.45</v>
      </c>
      <c r="C11012" t="s">
        <v>1639</v>
      </c>
      <c r="D11012">
        <v>0.3</v>
      </c>
    </row>
    <row r="11013" spans="1:6" x14ac:dyDescent="0.2">
      <c r="A11013" t="s">
        <v>70</v>
      </c>
      <c r="B11013">
        <v>2</v>
      </c>
      <c r="C11013" t="s">
        <v>1634</v>
      </c>
      <c r="D11013">
        <v>0.03</v>
      </c>
    </row>
    <row r="11014" spans="1:6" x14ac:dyDescent="0.2">
      <c r="A11014" t="s">
        <v>70</v>
      </c>
      <c r="B11014">
        <v>2.2000000000000002</v>
      </c>
      <c r="C11014">
        <f>0.1/-0.2</f>
        <v>-0.5</v>
      </c>
    </row>
    <row r="11015" spans="1:6" x14ac:dyDescent="0.2">
      <c r="A11015" t="s">
        <v>71</v>
      </c>
      <c r="B11015">
        <v>7</v>
      </c>
      <c r="C11015" t="s">
        <v>1634</v>
      </c>
      <c r="D11015">
        <v>0.3</v>
      </c>
    </row>
    <row r="11016" spans="1:6" x14ac:dyDescent="0.2">
      <c r="A11016" t="s">
        <v>52</v>
      </c>
      <c r="B11016" t="s">
        <v>2590</v>
      </c>
    </row>
    <row r="11017" spans="1:6" x14ac:dyDescent="0.2">
      <c r="A11017" t="s">
        <v>120</v>
      </c>
      <c r="B11017">
        <v>0.1</v>
      </c>
    </row>
    <row r="11018" spans="1:6" x14ac:dyDescent="0.2">
      <c r="A11018" t="s">
        <v>131</v>
      </c>
      <c r="B11018">
        <v>5.65</v>
      </c>
      <c r="C11018" t="s">
        <v>1634</v>
      </c>
      <c r="D11018">
        <v>0.1</v>
      </c>
    </row>
    <row r="11019" spans="1:6" x14ac:dyDescent="0.2">
      <c r="A11019" t="s">
        <v>2685</v>
      </c>
      <c r="B11019" t="s">
        <v>1634</v>
      </c>
      <c r="C11019">
        <v>0.3</v>
      </c>
    </row>
    <row r="11020" spans="1:6" x14ac:dyDescent="0.2">
      <c r="A11020" t="s">
        <v>2676</v>
      </c>
      <c r="B11020">
        <v>-0.1</v>
      </c>
    </row>
    <row r="11021" spans="1:6" x14ac:dyDescent="0.2">
      <c r="A11021" t="s">
        <v>57</v>
      </c>
      <c r="B11021">
        <v>18.399999999999999</v>
      </c>
      <c r="C11021" t="s">
        <v>1634</v>
      </c>
      <c r="D11021">
        <v>0.05</v>
      </c>
    </row>
    <row r="11022" spans="1:6" x14ac:dyDescent="0.2">
      <c r="A11022" t="s">
        <v>115</v>
      </c>
      <c r="B11022" t="s">
        <v>2686</v>
      </c>
      <c r="C11022">
        <v>0.25</v>
      </c>
      <c r="D11022">
        <v>-0.1</v>
      </c>
    </row>
    <row r="11023" spans="1:6" x14ac:dyDescent="0.2">
      <c r="A11023" t="s">
        <v>115</v>
      </c>
      <c r="B11023" t="s">
        <v>2686</v>
      </c>
      <c r="C11023">
        <v>0.35</v>
      </c>
      <c r="D11023">
        <v>-0.1</v>
      </c>
    </row>
    <row r="11024" spans="1:6" x14ac:dyDescent="0.2">
      <c r="A11024" t="s">
        <v>200</v>
      </c>
      <c r="B11024">
        <v>0.3</v>
      </c>
      <c r="C11024" t="s">
        <v>1634</v>
      </c>
      <c r="D11024">
        <v>0.25</v>
      </c>
    </row>
    <row r="11025" spans="1:7" x14ac:dyDescent="0.2">
      <c r="A11025" t="s">
        <v>2664</v>
      </c>
      <c r="B11025" t="s">
        <v>1634</v>
      </c>
      <c r="C11025">
        <v>0.1</v>
      </c>
    </row>
    <row r="11026" spans="1:7" x14ac:dyDescent="0.2">
      <c r="A11026" t="s">
        <v>2665</v>
      </c>
      <c r="B11026" t="s">
        <v>1634</v>
      </c>
      <c r="C11026">
        <v>0.2</v>
      </c>
    </row>
    <row r="11027" spans="1:7" x14ac:dyDescent="0.2">
      <c r="A11027" t="s">
        <v>2666</v>
      </c>
      <c r="B11027" t="s">
        <v>1634</v>
      </c>
      <c r="C11027">
        <v>0.15</v>
      </c>
    </row>
    <row r="11028" spans="1:7" x14ac:dyDescent="0.2">
      <c r="A11028" t="s">
        <v>2594</v>
      </c>
      <c r="B11028" t="s">
        <v>1588</v>
      </c>
      <c r="C11028" t="s">
        <v>1956</v>
      </c>
      <c r="D11028" t="s">
        <v>2595</v>
      </c>
    </row>
    <row r="11029" spans="1:7" x14ac:dyDescent="0.2">
      <c r="A11029" t="s">
        <v>118</v>
      </c>
      <c r="B11029" t="s">
        <v>1655</v>
      </c>
      <c r="C11029">
        <v>16</v>
      </c>
    </row>
    <row r="11030" spans="1:7" x14ac:dyDescent="0.2">
      <c r="A11030" t="s">
        <v>72</v>
      </c>
      <c r="B11030">
        <v>0.4</v>
      </c>
      <c r="C11030" t="s">
        <v>1634</v>
      </c>
      <c r="D11030">
        <v>0.05</v>
      </c>
    </row>
    <row r="11031" spans="1:7" x14ac:dyDescent="0.2">
      <c r="A11031" t="s">
        <v>209</v>
      </c>
      <c r="B11031">
        <v>-0.2</v>
      </c>
    </row>
    <row r="11032" spans="1:7" x14ac:dyDescent="0.2">
      <c r="A11032" t="s">
        <v>209</v>
      </c>
      <c r="B11032" t="s">
        <v>1571</v>
      </c>
      <c r="C11032">
        <v>0.1</v>
      </c>
    </row>
    <row r="11033" spans="1:7" x14ac:dyDescent="0.2">
      <c r="A11033" t="s">
        <v>110</v>
      </c>
    </row>
    <row r="11034" spans="1:7" x14ac:dyDescent="0.2">
      <c r="A11034" t="s">
        <v>197</v>
      </c>
      <c r="B11034" t="s">
        <v>1571</v>
      </c>
      <c r="C11034">
        <v>0.5</v>
      </c>
    </row>
    <row r="11035" spans="1:7" x14ac:dyDescent="0.2">
      <c r="A11035" t="s">
        <v>77</v>
      </c>
      <c r="B11035" t="s">
        <v>1749</v>
      </c>
      <c r="C11035" t="s">
        <v>2668</v>
      </c>
    </row>
    <row r="11036" spans="1:7" x14ac:dyDescent="0.2">
      <c r="A11036">
        <v>1</v>
      </c>
      <c r="B11036" t="s">
        <v>2669</v>
      </c>
      <c r="C11036" t="s">
        <v>385</v>
      </c>
      <c r="D11036" t="s">
        <v>1951</v>
      </c>
      <c r="E11036" t="s">
        <v>2630</v>
      </c>
    </row>
    <row r="11037" spans="1:7" x14ac:dyDescent="0.2">
      <c r="A11037">
        <v>1</v>
      </c>
      <c r="B11037" t="s">
        <v>2644</v>
      </c>
      <c r="C11037" t="s">
        <v>1947</v>
      </c>
      <c r="D11037" t="s">
        <v>2670</v>
      </c>
      <c r="E11037" t="s">
        <v>1816</v>
      </c>
      <c r="F11037" t="s">
        <v>2646</v>
      </c>
      <c r="G11037" t="s">
        <v>2630</v>
      </c>
    </row>
    <row r="11038" spans="1:7" x14ac:dyDescent="0.2">
      <c r="A11038" t="s">
        <v>110</v>
      </c>
      <c r="B11038" t="s">
        <v>1724</v>
      </c>
    </row>
    <row r="11039" spans="1:7" x14ac:dyDescent="0.2">
      <c r="A11039" t="s">
        <v>1575</v>
      </c>
      <c r="B11039" t="s">
        <v>1576</v>
      </c>
      <c r="C11039" t="s">
        <v>1577</v>
      </c>
      <c r="D11039" t="s">
        <v>1578</v>
      </c>
    </row>
    <row r="11040" spans="1:7" x14ac:dyDescent="0.2">
      <c r="A11040" t="s">
        <v>882</v>
      </c>
      <c r="B11040" t="s">
        <v>1579</v>
      </c>
      <c r="C11040" t="s">
        <v>1580</v>
      </c>
    </row>
    <row r="11041" spans="1:4" x14ac:dyDescent="0.2">
      <c r="A11041" t="s">
        <v>416</v>
      </c>
      <c r="B11041" t="s">
        <v>2680</v>
      </c>
    </row>
    <row r="11042" spans="1:4" x14ac:dyDescent="0.2">
      <c r="A11042" t="s">
        <v>2681</v>
      </c>
      <c r="B11042" s="10">
        <v>45323</v>
      </c>
      <c r="C11042" t="s">
        <v>2682</v>
      </c>
      <c r="D11042" t="s">
        <v>2683</v>
      </c>
    </row>
    <row r="11043" spans="1:4" x14ac:dyDescent="0.2">
      <c r="A11043" t="s">
        <v>2681</v>
      </c>
      <c r="B11043" s="10">
        <v>45324</v>
      </c>
      <c r="C11043" t="s">
        <v>2682</v>
      </c>
      <c r="D11043" t="s">
        <v>2684</v>
      </c>
    </row>
    <row r="11044" spans="1:4" x14ac:dyDescent="0.2">
      <c r="A11044" t="s">
        <v>52</v>
      </c>
      <c r="B11044">
        <v>10.1</v>
      </c>
      <c r="C11044" t="s">
        <v>1634</v>
      </c>
      <c r="D11044">
        <v>0.1</v>
      </c>
    </row>
    <row r="11045" spans="1:4" x14ac:dyDescent="0.2">
      <c r="A11045" t="s">
        <v>52</v>
      </c>
      <c r="B11045">
        <v>3.7</v>
      </c>
      <c r="C11045">
        <v>-0.15</v>
      </c>
    </row>
    <row r="11046" spans="1:4" x14ac:dyDescent="0.2">
      <c r="A11046" t="s">
        <v>52</v>
      </c>
      <c r="B11046">
        <v>17.899999999999999</v>
      </c>
      <c r="C11046" t="s">
        <v>1634</v>
      </c>
      <c r="D11046">
        <v>0.05</v>
      </c>
    </row>
    <row r="11047" spans="1:4" x14ac:dyDescent="0.2">
      <c r="A11047" t="s">
        <v>70</v>
      </c>
      <c r="B11047">
        <v>2.2000000000000002</v>
      </c>
      <c r="C11047" t="s">
        <v>1634</v>
      </c>
      <c r="D11047">
        <v>0.1</v>
      </c>
    </row>
    <row r="11048" spans="1:4" x14ac:dyDescent="0.2">
      <c r="A11048" t="s">
        <v>70</v>
      </c>
      <c r="B11048">
        <v>0.85</v>
      </c>
      <c r="C11048" t="s">
        <v>1634</v>
      </c>
      <c r="D11048">
        <v>0.02</v>
      </c>
    </row>
    <row r="11049" spans="1:4" x14ac:dyDescent="0.2">
      <c r="A11049" t="s">
        <v>70</v>
      </c>
      <c r="B11049">
        <v>5</v>
      </c>
      <c r="C11049" t="s">
        <v>1634</v>
      </c>
      <c r="D11049">
        <v>0.1</v>
      </c>
    </row>
    <row r="11050" spans="1:4" x14ac:dyDescent="0.2">
      <c r="A11050" t="s">
        <v>70</v>
      </c>
      <c r="B11050">
        <v>30</v>
      </c>
      <c r="C11050" t="s">
        <v>1634</v>
      </c>
      <c r="D11050">
        <v>0.05</v>
      </c>
    </row>
    <row r="11051" spans="1:4" x14ac:dyDescent="0.2">
      <c r="A11051" t="s">
        <v>57</v>
      </c>
      <c r="B11051">
        <v>34.5</v>
      </c>
      <c r="C11051" t="s">
        <v>1634</v>
      </c>
      <c r="D11051">
        <v>0.2</v>
      </c>
    </row>
    <row r="11052" spans="1:4" x14ac:dyDescent="0.2">
      <c r="A11052" t="s">
        <v>70</v>
      </c>
      <c r="B11052">
        <v>17</v>
      </c>
      <c r="C11052">
        <f>0.015/0.005</f>
        <v>3</v>
      </c>
    </row>
    <row r="11053" spans="1:4" x14ac:dyDescent="0.2">
      <c r="A11053" t="s">
        <v>70</v>
      </c>
      <c r="B11053">
        <v>22</v>
      </c>
      <c r="C11053">
        <f>0.015/0.005</f>
        <v>3</v>
      </c>
    </row>
    <row r="11054" spans="1:4" x14ac:dyDescent="0.2">
      <c r="A11054" t="s">
        <v>207</v>
      </c>
      <c r="B11054">
        <v>22.5</v>
      </c>
      <c r="C11054" t="s">
        <v>1634</v>
      </c>
      <c r="D11054">
        <v>0.1</v>
      </c>
    </row>
    <row r="11055" spans="1:4" x14ac:dyDescent="0.2">
      <c r="A11055" t="s">
        <v>59</v>
      </c>
      <c r="B11055" t="s">
        <v>1841</v>
      </c>
      <c r="C11055" t="s">
        <v>2587</v>
      </c>
    </row>
    <row r="11056" spans="1:4" x14ac:dyDescent="0.2">
      <c r="A11056" t="s">
        <v>59</v>
      </c>
      <c r="B11056" t="s">
        <v>1841</v>
      </c>
      <c r="C11056" t="s">
        <v>2588</v>
      </c>
    </row>
    <row r="11057" spans="1:7" x14ac:dyDescent="0.2">
      <c r="A11057" t="s">
        <v>59</v>
      </c>
      <c r="B11057" t="s">
        <v>1841</v>
      </c>
      <c r="C11057" t="s">
        <v>2589</v>
      </c>
      <c r="D11057" t="s">
        <v>2179</v>
      </c>
      <c r="E11057" t="s">
        <v>1588</v>
      </c>
      <c r="F11057" t="s">
        <v>2662</v>
      </c>
      <c r="G11057" t="s">
        <v>1972</v>
      </c>
    </row>
    <row r="11058" spans="1:7" x14ac:dyDescent="0.2">
      <c r="A11058" t="s">
        <v>52</v>
      </c>
      <c r="B11058">
        <v>5.44</v>
      </c>
      <c r="C11058" t="s">
        <v>1634</v>
      </c>
      <c r="D11058">
        <v>0.1</v>
      </c>
    </row>
    <row r="11059" spans="1:7" x14ac:dyDescent="0.2">
      <c r="A11059" t="s">
        <v>52</v>
      </c>
      <c r="B11059">
        <v>31.2</v>
      </c>
      <c r="C11059" t="s">
        <v>1634</v>
      </c>
      <c r="D11059">
        <v>0.05</v>
      </c>
    </row>
    <row r="11060" spans="1:7" x14ac:dyDescent="0.2">
      <c r="A11060" t="s">
        <v>649</v>
      </c>
      <c r="B11060">
        <v>33.5</v>
      </c>
      <c r="C11060">
        <f>0.15/0.05</f>
        <v>2.9999999999999996</v>
      </c>
    </row>
    <row r="11061" spans="1:7" x14ac:dyDescent="0.2">
      <c r="A11061" t="s">
        <v>52</v>
      </c>
      <c r="B11061">
        <v>4.8</v>
      </c>
      <c r="C11061" t="s">
        <v>1634</v>
      </c>
      <c r="D11061">
        <v>0.05</v>
      </c>
    </row>
    <row r="11062" spans="1:7" x14ac:dyDescent="0.2">
      <c r="A11062" t="s">
        <v>52</v>
      </c>
      <c r="B11062">
        <v>3.95</v>
      </c>
      <c r="C11062" t="s">
        <v>1634</v>
      </c>
      <c r="D11062">
        <v>0.05</v>
      </c>
    </row>
    <row r="11063" spans="1:7" x14ac:dyDescent="0.2">
      <c r="A11063" t="s">
        <v>52</v>
      </c>
      <c r="B11063">
        <v>17.3</v>
      </c>
      <c r="C11063" t="s">
        <v>1634</v>
      </c>
      <c r="D11063">
        <v>0.06</v>
      </c>
    </row>
    <row r="11064" spans="1:7" x14ac:dyDescent="0.2">
      <c r="A11064" t="s">
        <v>52</v>
      </c>
      <c r="B11064">
        <v>12.1</v>
      </c>
      <c r="C11064" t="s">
        <v>1634</v>
      </c>
      <c r="D11064">
        <v>0.05</v>
      </c>
    </row>
    <row r="11065" spans="1:7" x14ac:dyDescent="0.2">
      <c r="A11065" t="s">
        <v>1775</v>
      </c>
      <c r="B11065" t="s">
        <v>1588</v>
      </c>
      <c r="C11065" t="s">
        <v>1644</v>
      </c>
      <c r="D11065">
        <v>28.2</v>
      </c>
      <c r="E11065" t="s">
        <v>1634</v>
      </c>
      <c r="F11065">
        <v>0.1</v>
      </c>
    </row>
    <row r="11066" spans="1:7" x14ac:dyDescent="0.2">
      <c r="A11066" t="s">
        <v>52</v>
      </c>
      <c r="B11066">
        <v>5</v>
      </c>
      <c r="C11066" t="s">
        <v>1639</v>
      </c>
      <c r="D11066">
        <v>0.1</v>
      </c>
    </row>
    <row r="11067" spans="1:7" x14ac:dyDescent="0.2">
      <c r="A11067" t="s">
        <v>52</v>
      </c>
      <c r="B11067">
        <v>6.45</v>
      </c>
      <c r="C11067" t="s">
        <v>1639</v>
      </c>
      <c r="D11067">
        <v>0.3</v>
      </c>
    </row>
    <row r="11068" spans="1:7" x14ac:dyDescent="0.2">
      <c r="A11068" t="s">
        <v>70</v>
      </c>
      <c r="B11068">
        <v>2</v>
      </c>
      <c r="C11068" t="s">
        <v>1634</v>
      </c>
      <c r="D11068">
        <v>0.03</v>
      </c>
    </row>
    <row r="11069" spans="1:7" x14ac:dyDescent="0.2">
      <c r="A11069" t="s">
        <v>70</v>
      </c>
      <c r="B11069">
        <v>2.2000000000000002</v>
      </c>
      <c r="C11069">
        <f>0.1/-0.2</f>
        <v>-0.5</v>
      </c>
    </row>
    <row r="11070" spans="1:7" x14ac:dyDescent="0.2">
      <c r="A11070" t="s">
        <v>71</v>
      </c>
      <c r="B11070">
        <v>7</v>
      </c>
      <c r="C11070" t="s">
        <v>1634</v>
      </c>
      <c r="D11070">
        <v>0.3</v>
      </c>
    </row>
    <row r="11071" spans="1:7" x14ac:dyDescent="0.2">
      <c r="A11071" t="s">
        <v>52</v>
      </c>
      <c r="B11071" t="s">
        <v>2590</v>
      </c>
    </row>
    <row r="11072" spans="1:7" x14ac:dyDescent="0.2">
      <c r="A11072" t="s">
        <v>120</v>
      </c>
      <c r="B11072">
        <v>0.1</v>
      </c>
    </row>
    <row r="11073" spans="1:4" x14ac:dyDescent="0.2">
      <c r="A11073" t="s">
        <v>131</v>
      </c>
      <c r="B11073">
        <v>5.65</v>
      </c>
      <c r="C11073" t="s">
        <v>1634</v>
      </c>
      <c r="D11073">
        <v>0.1</v>
      </c>
    </row>
    <row r="11074" spans="1:4" x14ac:dyDescent="0.2">
      <c r="A11074" t="s">
        <v>2685</v>
      </c>
      <c r="B11074" t="s">
        <v>1634</v>
      </c>
      <c r="C11074">
        <v>0.3</v>
      </c>
    </row>
    <row r="11075" spans="1:4" x14ac:dyDescent="0.2">
      <c r="A11075" t="s">
        <v>2676</v>
      </c>
      <c r="B11075">
        <v>-0.1</v>
      </c>
    </row>
    <row r="11076" spans="1:4" x14ac:dyDescent="0.2">
      <c r="A11076" t="s">
        <v>57</v>
      </c>
      <c r="B11076">
        <v>18.399999999999999</v>
      </c>
      <c r="C11076" t="s">
        <v>1634</v>
      </c>
      <c r="D11076">
        <v>0.05</v>
      </c>
    </row>
    <row r="11077" spans="1:4" x14ac:dyDescent="0.2">
      <c r="A11077" t="s">
        <v>115</v>
      </c>
      <c r="B11077" t="s">
        <v>2686</v>
      </c>
      <c r="C11077">
        <v>0.25</v>
      </c>
      <c r="D11077">
        <v>-0.1</v>
      </c>
    </row>
    <row r="11078" spans="1:4" x14ac:dyDescent="0.2">
      <c r="A11078" t="s">
        <v>115</v>
      </c>
      <c r="B11078" t="s">
        <v>2686</v>
      </c>
      <c r="C11078">
        <v>0.35</v>
      </c>
      <c r="D11078">
        <v>-0.1</v>
      </c>
    </row>
    <row r="11079" spans="1:4" x14ac:dyDescent="0.2">
      <c r="A11079" t="s">
        <v>200</v>
      </c>
      <c r="B11079">
        <v>0.3</v>
      </c>
      <c r="C11079" t="s">
        <v>1634</v>
      </c>
      <c r="D11079">
        <v>0.25</v>
      </c>
    </row>
    <row r="11080" spans="1:4" x14ac:dyDescent="0.2">
      <c r="A11080" t="s">
        <v>2664</v>
      </c>
      <c r="B11080" t="s">
        <v>1634</v>
      </c>
      <c r="C11080">
        <v>0.1</v>
      </c>
    </row>
    <row r="11081" spans="1:4" x14ac:dyDescent="0.2">
      <c r="A11081" t="s">
        <v>2665</v>
      </c>
      <c r="B11081" t="s">
        <v>1634</v>
      </c>
      <c r="C11081">
        <v>0.2</v>
      </c>
    </row>
    <row r="11082" spans="1:4" x14ac:dyDescent="0.2">
      <c r="A11082" t="s">
        <v>2666</v>
      </c>
      <c r="B11082" t="s">
        <v>1634</v>
      </c>
      <c r="C11082">
        <v>0.15</v>
      </c>
    </row>
    <row r="11083" spans="1:4" x14ac:dyDescent="0.2">
      <c r="A11083" t="s">
        <v>2594</v>
      </c>
      <c r="B11083" t="s">
        <v>1588</v>
      </c>
      <c r="C11083" t="s">
        <v>1956</v>
      </c>
      <c r="D11083" t="s">
        <v>2595</v>
      </c>
    </row>
    <row r="11084" spans="1:4" x14ac:dyDescent="0.2">
      <c r="A11084" t="s">
        <v>118</v>
      </c>
      <c r="B11084" t="s">
        <v>1655</v>
      </c>
      <c r="C11084">
        <v>16</v>
      </c>
    </row>
    <row r="11085" spans="1:4" x14ac:dyDescent="0.2">
      <c r="A11085" t="s">
        <v>72</v>
      </c>
      <c r="B11085">
        <v>0.4</v>
      </c>
      <c r="C11085" t="s">
        <v>1634</v>
      </c>
      <c r="D11085">
        <v>0.05</v>
      </c>
    </row>
    <row r="11086" spans="1:4" x14ac:dyDescent="0.2">
      <c r="A11086" t="s">
        <v>209</v>
      </c>
      <c r="B11086">
        <v>-0.2</v>
      </c>
    </row>
    <row r="11087" spans="1:4" x14ac:dyDescent="0.2">
      <c r="A11087" t="s">
        <v>209</v>
      </c>
      <c r="B11087" t="s">
        <v>1571</v>
      </c>
      <c r="C11087">
        <v>0.1</v>
      </c>
    </row>
    <row r="11088" spans="1:4" x14ac:dyDescent="0.2">
      <c r="A11088" t="s">
        <v>110</v>
      </c>
    </row>
    <row r="11089" spans="1:7" x14ac:dyDescent="0.2">
      <c r="A11089" t="s">
        <v>197</v>
      </c>
      <c r="B11089" t="s">
        <v>1571</v>
      </c>
      <c r="C11089">
        <v>0.5</v>
      </c>
    </row>
    <row r="11090" spans="1:7" x14ac:dyDescent="0.2">
      <c r="A11090" t="s">
        <v>77</v>
      </c>
      <c r="B11090" t="s">
        <v>1749</v>
      </c>
      <c r="C11090" t="s">
        <v>2668</v>
      </c>
    </row>
    <row r="11091" spans="1:7" x14ac:dyDescent="0.2">
      <c r="A11091">
        <v>1</v>
      </c>
      <c r="B11091" t="s">
        <v>2669</v>
      </c>
      <c r="C11091" t="s">
        <v>385</v>
      </c>
      <c r="D11091" t="s">
        <v>1951</v>
      </c>
      <c r="E11091" t="s">
        <v>2630</v>
      </c>
    </row>
    <row r="11092" spans="1:7" x14ac:dyDescent="0.2">
      <c r="A11092">
        <v>1</v>
      </c>
      <c r="B11092" t="s">
        <v>2644</v>
      </c>
      <c r="C11092" t="s">
        <v>1947</v>
      </c>
      <c r="D11092" t="s">
        <v>2670</v>
      </c>
      <c r="E11092" t="s">
        <v>1816</v>
      </c>
      <c r="F11092" t="s">
        <v>2646</v>
      </c>
      <c r="G11092" t="s">
        <v>2630</v>
      </c>
    </row>
    <row r="11093" spans="1:7" x14ac:dyDescent="0.2">
      <c r="A11093" t="s">
        <v>110</v>
      </c>
      <c r="B11093" t="s">
        <v>1724</v>
      </c>
    </row>
    <row r="11094" spans="1:7" x14ac:dyDescent="0.2">
      <c r="A11094" t="s">
        <v>117</v>
      </c>
      <c r="B11094">
        <v>0.02</v>
      </c>
      <c r="C11094" t="s">
        <v>1593</v>
      </c>
      <c r="D11094" t="s">
        <v>1594</v>
      </c>
    </row>
    <row r="11095" spans="1:7" x14ac:dyDescent="0.2">
      <c r="A11095" t="s">
        <v>1575</v>
      </c>
      <c r="B11095" t="s">
        <v>1576</v>
      </c>
      <c r="C11095" t="s">
        <v>1577</v>
      </c>
      <c r="D11095" t="s">
        <v>1578</v>
      </c>
    </row>
    <row r="11096" spans="1:7" x14ac:dyDescent="0.2">
      <c r="A11096" t="s">
        <v>882</v>
      </c>
      <c r="B11096" t="s">
        <v>1579</v>
      </c>
      <c r="C11096" t="s">
        <v>1580</v>
      </c>
    </row>
    <row r="11097" spans="1:7" x14ac:dyDescent="0.2">
      <c r="A11097" t="s">
        <v>1595</v>
      </c>
      <c r="B11097" t="s">
        <v>1596</v>
      </c>
      <c r="C11097" t="s">
        <v>1597</v>
      </c>
    </row>
    <row r="11098" spans="1:7" x14ac:dyDescent="0.2">
      <c r="A11098" t="s">
        <v>1595</v>
      </c>
      <c r="B11098" t="s">
        <v>1598</v>
      </c>
      <c r="C11098" t="s">
        <v>1599</v>
      </c>
      <c r="D11098" t="s">
        <v>1597</v>
      </c>
    </row>
    <row r="11099" spans="1:7" x14ac:dyDescent="0.2">
      <c r="A11099" t="s">
        <v>110</v>
      </c>
      <c r="B11099" t="s">
        <v>2687</v>
      </c>
      <c r="C11099" t="s">
        <v>2503</v>
      </c>
      <c r="D11099" t="s">
        <v>2450</v>
      </c>
    </row>
    <row r="11100" spans="1:7" x14ac:dyDescent="0.2">
      <c r="A11100" t="s">
        <v>2601</v>
      </c>
      <c r="B11100">
        <v>7.85</v>
      </c>
      <c r="C11100" t="s">
        <v>1634</v>
      </c>
      <c r="D11100">
        <v>0.05</v>
      </c>
    </row>
    <row r="11101" spans="1:7" x14ac:dyDescent="0.2">
      <c r="A11101" t="s">
        <v>57</v>
      </c>
      <c r="B11101">
        <v>19.2</v>
      </c>
      <c r="C11101" t="s">
        <v>1634</v>
      </c>
      <c r="D11101">
        <v>0.01</v>
      </c>
    </row>
    <row r="11102" spans="1:7" x14ac:dyDescent="0.2">
      <c r="A11102" t="s">
        <v>119</v>
      </c>
      <c r="B11102">
        <v>18.5</v>
      </c>
      <c r="C11102" t="s">
        <v>1634</v>
      </c>
      <c r="D11102">
        <v>0.01</v>
      </c>
    </row>
    <row r="11103" spans="1:7" x14ac:dyDescent="0.2">
      <c r="A11103" t="s">
        <v>52</v>
      </c>
      <c r="B11103">
        <v>6.85</v>
      </c>
      <c r="C11103" t="s">
        <v>1634</v>
      </c>
      <c r="D11103">
        <v>0.05</v>
      </c>
    </row>
    <row r="11104" spans="1:7" x14ac:dyDescent="0.2">
      <c r="A11104" t="s">
        <v>212</v>
      </c>
      <c r="B11104" t="s">
        <v>1571</v>
      </c>
      <c r="C11104">
        <v>0.03</v>
      </c>
      <c r="D11104" t="s">
        <v>1594</v>
      </c>
    </row>
    <row r="11105" spans="1:5" x14ac:dyDescent="0.2">
      <c r="A11105" t="s">
        <v>156</v>
      </c>
      <c r="B11105" t="s">
        <v>1571</v>
      </c>
      <c r="C11105">
        <v>5.0000000000000001E-3</v>
      </c>
    </row>
    <row r="11106" spans="1:5" x14ac:dyDescent="0.2">
      <c r="A11106" t="s">
        <v>52</v>
      </c>
      <c r="B11106">
        <v>3.3</v>
      </c>
      <c r="C11106" t="s">
        <v>1634</v>
      </c>
      <c r="D11106">
        <v>0.1</v>
      </c>
    </row>
    <row r="11107" spans="1:5" x14ac:dyDescent="0.2">
      <c r="A11107" t="s">
        <v>2602</v>
      </c>
      <c r="B11107">
        <v>0.35</v>
      </c>
      <c r="C11107" t="s">
        <v>1634</v>
      </c>
      <c r="D11107">
        <v>0.05</v>
      </c>
    </row>
    <row r="11108" spans="1:5" x14ac:dyDescent="0.2">
      <c r="A11108" t="s">
        <v>52</v>
      </c>
      <c r="B11108" t="s">
        <v>2688</v>
      </c>
    </row>
    <row r="11109" spans="1:5" x14ac:dyDescent="0.2">
      <c r="A11109" t="s">
        <v>1644</v>
      </c>
      <c r="B11109">
        <v>19</v>
      </c>
      <c r="C11109" t="s">
        <v>1634</v>
      </c>
      <c r="D11109">
        <v>0.02</v>
      </c>
    </row>
    <row r="11110" spans="1:5" x14ac:dyDescent="0.2">
      <c r="A11110" t="s">
        <v>118</v>
      </c>
      <c r="B11110" t="s">
        <v>1571</v>
      </c>
      <c r="C11110" t="s">
        <v>1610</v>
      </c>
      <c r="D11110">
        <v>3</v>
      </c>
    </row>
    <row r="11111" spans="1:5" x14ac:dyDescent="0.2">
      <c r="A11111" t="s">
        <v>59</v>
      </c>
      <c r="B11111" t="s">
        <v>2604</v>
      </c>
    </row>
    <row r="11112" spans="1:5" x14ac:dyDescent="0.2">
      <c r="A11112" t="s">
        <v>52</v>
      </c>
      <c r="B11112">
        <v>0.5</v>
      </c>
      <c r="C11112" t="s">
        <v>1634</v>
      </c>
      <c r="D11112">
        <v>0.1</v>
      </c>
    </row>
    <row r="11113" spans="1:5" x14ac:dyDescent="0.2">
      <c r="A11113" t="s">
        <v>52</v>
      </c>
      <c r="B11113">
        <v>0.5</v>
      </c>
      <c r="C11113" t="s">
        <v>1634</v>
      </c>
      <c r="D11113">
        <v>0.05</v>
      </c>
    </row>
    <row r="11114" spans="1:5" x14ac:dyDescent="0.2">
      <c r="A11114" t="s">
        <v>59</v>
      </c>
      <c r="B11114" t="s">
        <v>1588</v>
      </c>
      <c r="C11114" t="s">
        <v>2585</v>
      </c>
      <c r="D11114" t="s">
        <v>1588</v>
      </c>
      <c r="E11114" t="s">
        <v>1644</v>
      </c>
    </row>
    <row r="11115" spans="1:5" x14ac:dyDescent="0.2">
      <c r="A11115" t="s">
        <v>2605</v>
      </c>
      <c r="B11115" t="s">
        <v>1644</v>
      </c>
      <c r="C11115" t="s">
        <v>2606</v>
      </c>
      <c r="D11115" t="s">
        <v>1588</v>
      </c>
      <c r="E11115" t="s">
        <v>1589</v>
      </c>
    </row>
    <row r="11116" spans="1:5" x14ac:dyDescent="0.2">
      <c r="A11116" t="s">
        <v>2541</v>
      </c>
      <c r="B11116" t="s">
        <v>2607</v>
      </c>
    </row>
    <row r="11117" spans="1:5" x14ac:dyDescent="0.2">
      <c r="A11117" t="s">
        <v>209</v>
      </c>
      <c r="B11117" t="s">
        <v>2689</v>
      </c>
      <c r="C11117" t="s">
        <v>1768</v>
      </c>
      <c r="D11117" t="s">
        <v>2687</v>
      </c>
    </row>
    <row r="11118" spans="1:5" x14ac:dyDescent="0.2">
      <c r="A11118" t="s">
        <v>110</v>
      </c>
      <c r="B11118" t="s">
        <v>1724</v>
      </c>
    </row>
    <row r="11119" spans="1:5" x14ac:dyDescent="0.2">
      <c r="A11119" t="s">
        <v>1575</v>
      </c>
      <c r="B11119" t="s">
        <v>1576</v>
      </c>
      <c r="C11119" t="s">
        <v>1577</v>
      </c>
      <c r="D11119" t="s">
        <v>1578</v>
      </c>
    </row>
    <row r="11120" spans="1:5" x14ac:dyDescent="0.2">
      <c r="A11120" t="s">
        <v>882</v>
      </c>
      <c r="B11120" t="s">
        <v>1579</v>
      </c>
      <c r="C11120" t="s">
        <v>1580</v>
      </c>
    </row>
    <row r="11121" spans="1:4" x14ac:dyDescent="0.2">
      <c r="A11121" t="s">
        <v>1581</v>
      </c>
      <c r="B11121" t="s">
        <v>1576</v>
      </c>
      <c r="C11121" t="s">
        <v>1577</v>
      </c>
      <c r="D11121" t="s">
        <v>1582</v>
      </c>
    </row>
    <row r="11122" spans="1:4" x14ac:dyDescent="0.2">
      <c r="A11122" t="s">
        <v>50</v>
      </c>
      <c r="B11122" t="s">
        <v>2690</v>
      </c>
    </row>
    <row r="11123" spans="1:4" x14ac:dyDescent="0.2">
      <c r="A11123" t="s">
        <v>52</v>
      </c>
      <c r="B11123">
        <v>6.85</v>
      </c>
      <c r="C11123" t="s">
        <v>1634</v>
      </c>
      <c r="D11123">
        <v>0.05</v>
      </c>
    </row>
    <row r="11124" spans="1:4" x14ac:dyDescent="0.2">
      <c r="A11124" t="s">
        <v>1792</v>
      </c>
      <c r="B11124" t="s">
        <v>2526</v>
      </c>
      <c r="C11124">
        <v>27.92</v>
      </c>
      <c r="D11124" t="s">
        <v>1606</v>
      </c>
    </row>
    <row r="11125" spans="1:4" x14ac:dyDescent="0.2">
      <c r="A11125" t="s">
        <v>2600</v>
      </c>
      <c r="B11125" t="s">
        <v>1618</v>
      </c>
    </row>
    <row r="11126" spans="1:4" x14ac:dyDescent="0.2">
      <c r="A11126" t="s">
        <v>1682</v>
      </c>
      <c r="B11126">
        <v>0.2</v>
      </c>
    </row>
    <row r="11127" spans="1:4" x14ac:dyDescent="0.2">
      <c r="A11127" t="s">
        <v>70</v>
      </c>
      <c r="B11127">
        <v>2.2000000000000002</v>
      </c>
      <c r="C11127">
        <v>0.1</v>
      </c>
    </row>
    <row r="11128" spans="1:4" x14ac:dyDescent="0.2">
      <c r="A11128" t="s">
        <v>71</v>
      </c>
      <c r="B11128">
        <v>3</v>
      </c>
      <c r="C11128">
        <v>0.3</v>
      </c>
    </row>
    <row r="11129" spans="1:4" x14ac:dyDescent="0.2">
      <c r="A11129" t="s">
        <v>72</v>
      </c>
      <c r="B11129">
        <v>0.15</v>
      </c>
      <c r="C11129" t="s">
        <v>1606</v>
      </c>
    </row>
    <row r="11130" spans="1:4" x14ac:dyDescent="0.2">
      <c r="A11130" t="s">
        <v>57</v>
      </c>
      <c r="B11130">
        <v>25.2</v>
      </c>
      <c r="C11130">
        <v>0.2</v>
      </c>
    </row>
    <row r="11131" spans="1:4" x14ac:dyDescent="0.2">
      <c r="A11131" t="s">
        <v>57</v>
      </c>
      <c r="B11131">
        <v>28.5</v>
      </c>
      <c r="C11131" t="s">
        <v>1606</v>
      </c>
    </row>
    <row r="11132" spans="1:4" x14ac:dyDescent="0.2">
      <c r="A11132" t="s">
        <v>176</v>
      </c>
      <c r="B11132">
        <v>21.4</v>
      </c>
      <c r="C11132" t="s">
        <v>1606</v>
      </c>
    </row>
    <row r="11133" spans="1:4" x14ac:dyDescent="0.2">
      <c r="A11133" t="s">
        <v>71</v>
      </c>
      <c r="B11133" t="s">
        <v>1922</v>
      </c>
      <c r="C11133">
        <v>4</v>
      </c>
      <c r="D11133">
        <v>4.2</v>
      </c>
    </row>
    <row r="11134" spans="1:4" x14ac:dyDescent="0.2">
      <c r="A11134" t="s">
        <v>120</v>
      </c>
      <c r="B11134" t="s">
        <v>1571</v>
      </c>
      <c r="C11134">
        <v>0.1</v>
      </c>
    </row>
    <row r="11135" spans="1:4" x14ac:dyDescent="0.2">
      <c r="A11135" t="s">
        <v>118</v>
      </c>
      <c r="B11135" t="s">
        <v>2550</v>
      </c>
      <c r="C11135">
        <v>16</v>
      </c>
    </row>
    <row r="11136" spans="1:4" x14ac:dyDescent="0.2">
      <c r="A11136" t="s">
        <v>79</v>
      </c>
      <c r="B11136" t="s">
        <v>1571</v>
      </c>
      <c r="C11136">
        <v>0.2</v>
      </c>
    </row>
    <row r="11137" spans="1:4" x14ac:dyDescent="0.2">
      <c r="A11137" t="s">
        <v>1575</v>
      </c>
      <c r="B11137" t="s">
        <v>1576</v>
      </c>
      <c r="C11137" t="s">
        <v>1577</v>
      </c>
      <c r="D11137" t="s">
        <v>1578</v>
      </c>
    </row>
    <row r="11138" spans="1:4" x14ac:dyDescent="0.2">
      <c r="A11138" t="s">
        <v>882</v>
      </c>
      <c r="B11138" t="s">
        <v>1579</v>
      </c>
      <c r="C11138" t="s">
        <v>1580</v>
      </c>
    </row>
    <row r="11139" spans="1:4" x14ac:dyDescent="0.2">
      <c r="A11139" t="s">
        <v>110</v>
      </c>
      <c r="B11139" t="s">
        <v>2687</v>
      </c>
      <c r="C11139" t="s">
        <v>2503</v>
      </c>
      <c r="D11139" t="s">
        <v>2450</v>
      </c>
    </row>
    <row r="11140" spans="1:4" x14ac:dyDescent="0.2">
      <c r="A11140" t="s">
        <v>2601</v>
      </c>
      <c r="B11140">
        <v>7.85</v>
      </c>
      <c r="C11140" t="s">
        <v>1634</v>
      </c>
      <c r="D11140">
        <v>0.05</v>
      </c>
    </row>
    <row r="11141" spans="1:4" x14ac:dyDescent="0.2">
      <c r="A11141" t="s">
        <v>57</v>
      </c>
      <c r="B11141">
        <v>19.2</v>
      </c>
      <c r="C11141" t="s">
        <v>1634</v>
      </c>
      <c r="D11141">
        <v>0.01</v>
      </c>
    </row>
    <row r="11142" spans="1:4" x14ac:dyDescent="0.2">
      <c r="A11142" t="s">
        <v>119</v>
      </c>
      <c r="B11142">
        <v>18.5</v>
      </c>
      <c r="C11142" t="s">
        <v>1634</v>
      </c>
      <c r="D11142">
        <v>0.01</v>
      </c>
    </row>
    <row r="11143" spans="1:4" x14ac:dyDescent="0.2">
      <c r="A11143" t="s">
        <v>52</v>
      </c>
      <c r="B11143">
        <v>6.85</v>
      </c>
      <c r="C11143" t="s">
        <v>1634</v>
      </c>
      <c r="D11143">
        <v>0.05</v>
      </c>
    </row>
    <row r="11144" spans="1:4" x14ac:dyDescent="0.2">
      <c r="A11144" t="s">
        <v>212</v>
      </c>
      <c r="B11144" t="s">
        <v>1571</v>
      </c>
      <c r="C11144">
        <v>0.03</v>
      </c>
      <c r="D11144" t="s">
        <v>1594</v>
      </c>
    </row>
    <row r="11145" spans="1:4" x14ac:dyDescent="0.2">
      <c r="A11145" t="s">
        <v>156</v>
      </c>
      <c r="B11145" t="s">
        <v>1571</v>
      </c>
      <c r="C11145">
        <v>5.0000000000000001E-3</v>
      </c>
    </row>
    <row r="11146" spans="1:4" x14ac:dyDescent="0.2">
      <c r="A11146" t="s">
        <v>52</v>
      </c>
      <c r="B11146">
        <v>3.3</v>
      </c>
      <c r="C11146" t="s">
        <v>1634</v>
      </c>
      <c r="D11146">
        <v>0.1</v>
      </c>
    </row>
    <row r="11147" spans="1:4" x14ac:dyDescent="0.2">
      <c r="A11147" t="s">
        <v>2602</v>
      </c>
      <c r="B11147">
        <v>0.35</v>
      </c>
      <c r="C11147" t="s">
        <v>1634</v>
      </c>
      <c r="D11147">
        <v>0.05</v>
      </c>
    </row>
    <row r="11148" spans="1:4" x14ac:dyDescent="0.2">
      <c r="A11148" t="s">
        <v>52</v>
      </c>
      <c r="B11148" t="s">
        <v>2688</v>
      </c>
    </row>
    <row r="11149" spans="1:4" x14ac:dyDescent="0.2">
      <c r="A11149" t="s">
        <v>1644</v>
      </c>
      <c r="B11149">
        <v>19</v>
      </c>
      <c r="C11149" t="s">
        <v>1634</v>
      </c>
      <c r="D11149">
        <v>0.02</v>
      </c>
    </row>
    <row r="11150" spans="1:4" x14ac:dyDescent="0.2">
      <c r="A11150" t="s">
        <v>118</v>
      </c>
      <c r="B11150" t="s">
        <v>1571</v>
      </c>
      <c r="C11150" t="s">
        <v>1610</v>
      </c>
      <c r="D11150">
        <v>3</v>
      </c>
    </row>
    <row r="11151" spans="1:4" x14ac:dyDescent="0.2">
      <c r="A11151" t="s">
        <v>59</v>
      </c>
      <c r="B11151" t="s">
        <v>2604</v>
      </c>
    </row>
    <row r="11152" spans="1:4" x14ac:dyDescent="0.2">
      <c r="A11152" t="s">
        <v>52</v>
      </c>
      <c r="B11152">
        <v>0.5</v>
      </c>
      <c r="C11152" t="s">
        <v>1634</v>
      </c>
      <c r="D11152">
        <v>0.1</v>
      </c>
    </row>
    <row r="11153" spans="1:5" x14ac:dyDescent="0.2">
      <c r="A11153" t="s">
        <v>52</v>
      </c>
      <c r="B11153">
        <v>0.5</v>
      </c>
      <c r="C11153" t="s">
        <v>1634</v>
      </c>
      <c r="D11153">
        <v>0.05</v>
      </c>
    </row>
    <row r="11154" spans="1:5" x14ac:dyDescent="0.2">
      <c r="A11154" t="s">
        <v>59</v>
      </c>
      <c r="B11154" t="s">
        <v>1588</v>
      </c>
      <c r="C11154" t="s">
        <v>2585</v>
      </c>
      <c r="D11154" t="s">
        <v>1588</v>
      </c>
      <c r="E11154" t="s">
        <v>1644</v>
      </c>
    </row>
    <row r="11155" spans="1:5" x14ac:dyDescent="0.2">
      <c r="A11155" t="s">
        <v>2605</v>
      </c>
      <c r="B11155" t="s">
        <v>1644</v>
      </c>
      <c r="C11155" t="s">
        <v>2606</v>
      </c>
      <c r="D11155" t="s">
        <v>1588</v>
      </c>
      <c r="E11155" t="s">
        <v>1589</v>
      </c>
    </row>
    <row r="11156" spans="1:5" x14ac:dyDescent="0.2">
      <c r="A11156" t="s">
        <v>2541</v>
      </c>
      <c r="B11156" t="s">
        <v>2607</v>
      </c>
    </row>
    <row r="11157" spans="1:5" x14ac:dyDescent="0.2">
      <c r="A11157" t="s">
        <v>209</v>
      </c>
      <c r="B11157" t="s">
        <v>2689</v>
      </c>
      <c r="C11157" t="s">
        <v>1768</v>
      </c>
      <c r="D11157" t="s">
        <v>2687</v>
      </c>
    </row>
    <row r="11158" spans="1:5" x14ac:dyDescent="0.2">
      <c r="A11158" t="s">
        <v>110</v>
      </c>
      <c r="B11158" t="s">
        <v>1724</v>
      </c>
    </row>
    <row r="11159" spans="1:5" x14ac:dyDescent="0.2">
      <c r="A11159" t="s">
        <v>1575</v>
      </c>
      <c r="B11159" t="s">
        <v>1576</v>
      </c>
      <c r="C11159" t="s">
        <v>1577</v>
      </c>
      <c r="D11159" t="s">
        <v>1578</v>
      </c>
    </row>
    <row r="11160" spans="1:5" x14ac:dyDescent="0.2">
      <c r="A11160" t="s">
        <v>882</v>
      </c>
      <c r="B11160" t="s">
        <v>1579</v>
      </c>
      <c r="C11160" t="s">
        <v>1580</v>
      </c>
    </row>
    <row r="11161" spans="1:5" x14ac:dyDescent="0.2">
      <c r="A11161" t="s">
        <v>1581</v>
      </c>
      <c r="B11161" t="s">
        <v>1576</v>
      </c>
      <c r="C11161" t="s">
        <v>1577</v>
      </c>
      <c r="D11161" t="s">
        <v>1582</v>
      </c>
    </row>
    <row r="11162" spans="1:5" x14ac:dyDescent="0.2">
      <c r="A11162" t="s">
        <v>50</v>
      </c>
      <c r="B11162" t="s">
        <v>2690</v>
      </c>
    </row>
    <row r="11163" spans="1:5" x14ac:dyDescent="0.2">
      <c r="A11163" t="s">
        <v>52</v>
      </c>
      <c r="B11163">
        <v>6.85</v>
      </c>
      <c r="C11163" t="s">
        <v>1634</v>
      </c>
      <c r="D11163">
        <v>0.05</v>
      </c>
    </row>
    <row r="11164" spans="1:5" x14ac:dyDescent="0.2">
      <c r="A11164" t="s">
        <v>1792</v>
      </c>
      <c r="B11164" t="s">
        <v>2526</v>
      </c>
      <c r="C11164">
        <v>27.92</v>
      </c>
      <c r="D11164" t="s">
        <v>1606</v>
      </c>
    </row>
    <row r="11165" spans="1:5" x14ac:dyDescent="0.2">
      <c r="A11165" t="s">
        <v>2600</v>
      </c>
      <c r="B11165" t="s">
        <v>1618</v>
      </c>
    </row>
    <row r="11166" spans="1:5" x14ac:dyDescent="0.2">
      <c r="A11166" t="s">
        <v>1682</v>
      </c>
      <c r="B11166">
        <v>0.2</v>
      </c>
    </row>
    <row r="11167" spans="1:5" x14ac:dyDescent="0.2">
      <c r="A11167" t="s">
        <v>70</v>
      </c>
      <c r="B11167">
        <v>2.2000000000000002</v>
      </c>
      <c r="C11167">
        <v>0.1</v>
      </c>
    </row>
    <row r="11168" spans="1:5" x14ac:dyDescent="0.2">
      <c r="A11168" t="s">
        <v>71</v>
      </c>
      <c r="B11168">
        <v>3</v>
      </c>
      <c r="C11168">
        <v>0.3</v>
      </c>
    </row>
    <row r="11169" spans="1:4" x14ac:dyDescent="0.2">
      <c r="A11169" t="s">
        <v>72</v>
      </c>
      <c r="B11169">
        <v>0.15</v>
      </c>
      <c r="C11169" t="s">
        <v>1606</v>
      </c>
    </row>
    <row r="11170" spans="1:4" x14ac:dyDescent="0.2">
      <c r="A11170" t="s">
        <v>57</v>
      </c>
      <c r="B11170">
        <v>25.2</v>
      </c>
      <c r="C11170">
        <v>0.2</v>
      </c>
    </row>
    <row r="11171" spans="1:4" x14ac:dyDescent="0.2">
      <c r="A11171" t="s">
        <v>57</v>
      </c>
      <c r="B11171">
        <v>28.5</v>
      </c>
      <c r="C11171" t="s">
        <v>1606</v>
      </c>
    </row>
    <row r="11172" spans="1:4" x14ac:dyDescent="0.2">
      <c r="A11172" t="s">
        <v>176</v>
      </c>
      <c r="B11172">
        <v>21.4</v>
      </c>
      <c r="C11172" t="s">
        <v>1606</v>
      </c>
    </row>
    <row r="11173" spans="1:4" x14ac:dyDescent="0.2">
      <c r="A11173" t="s">
        <v>71</v>
      </c>
      <c r="B11173" t="s">
        <v>1922</v>
      </c>
      <c r="C11173">
        <v>4</v>
      </c>
      <c r="D11173">
        <v>4.2</v>
      </c>
    </row>
    <row r="11174" spans="1:4" x14ac:dyDescent="0.2">
      <c r="A11174" t="s">
        <v>120</v>
      </c>
      <c r="B11174" t="s">
        <v>1571</v>
      </c>
      <c r="C11174">
        <v>0.1</v>
      </c>
    </row>
    <row r="11175" spans="1:4" x14ac:dyDescent="0.2">
      <c r="A11175" t="s">
        <v>118</v>
      </c>
      <c r="B11175" t="s">
        <v>2550</v>
      </c>
      <c r="C11175">
        <v>16</v>
      </c>
    </row>
    <row r="11176" spans="1:4" x14ac:dyDescent="0.2">
      <c r="A11176" t="s">
        <v>79</v>
      </c>
      <c r="B11176" t="s">
        <v>1571</v>
      </c>
      <c r="C11176">
        <v>0.2</v>
      </c>
    </row>
    <row r="11177" spans="1:4" x14ac:dyDescent="0.2">
      <c r="A11177" t="s">
        <v>1575</v>
      </c>
      <c r="B11177" t="s">
        <v>1576</v>
      </c>
      <c r="C11177" t="s">
        <v>1577</v>
      </c>
      <c r="D11177" t="s">
        <v>1578</v>
      </c>
    </row>
    <row r="11178" spans="1:4" x14ac:dyDescent="0.2">
      <c r="A11178" t="s">
        <v>882</v>
      </c>
      <c r="B11178" t="s">
        <v>1579</v>
      </c>
      <c r="C11178" t="s">
        <v>1580</v>
      </c>
    </row>
    <row r="11179" spans="1:4" x14ac:dyDescent="0.2">
      <c r="A11179" t="s">
        <v>57</v>
      </c>
      <c r="B11179">
        <v>28.5</v>
      </c>
      <c r="C11179" t="s">
        <v>1584</v>
      </c>
    </row>
    <row r="11180" spans="1:4" x14ac:dyDescent="0.2">
      <c r="A11180" t="s">
        <v>114</v>
      </c>
      <c r="B11180">
        <v>7.85</v>
      </c>
      <c r="C11180" t="s">
        <v>1583</v>
      </c>
    </row>
    <row r="11181" spans="1:4" x14ac:dyDescent="0.2">
      <c r="A11181" t="s">
        <v>57</v>
      </c>
      <c r="B11181">
        <v>19.2</v>
      </c>
      <c r="C11181" t="s">
        <v>1691</v>
      </c>
    </row>
    <row r="11182" spans="1:4" x14ac:dyDescent="0.2">
      <c r="A11182" t="s">
        <v>119</v>
      </c>
      <c r="B11182">
        <v>18.5</v>
      </c>
      <c r="C11182" t="s">
        <v>1691</v>
      </c>
    </row>
    <row r="11183" spans="1:4" x14ac:dyDescent="0.2">
      <c r="A11183" t="s">
        <v>52</v>
      </c>
      <c r="B11183">
        <v>6.85</v>
      </c>
      <c r="C11183" t="s">
        <v>1583</v>
      </c>
    </row>
    <row r="11184" spans="1:4" x14ac:dyDescent="0.2">
      <c r="A11184" t="s">
        <v>212</v>
      </c>
      <c r="B11184" t="s">
        <v>1571</v>
      </c>
      <c r="C11184">
        <v>0.03</v>
      </c>
      <c r="D11184" t="s">
        <v>1594</v>
      </c>
    </row>
    <row r="11185" spans="1:6" x14ac:dyDescent="0.2">
      <c r="A11185" t="s">
        <v>156</v>
      </c>
      <c r="B11185" t="s">
        <v>1571</v>
      </c>
      <c r="C11185">
        <v>5.0000000000000001E-3</v>
      </c>
    </row>
    <row r="11186" spans="1:6" x14ac:dyDescent="0.2">
      <c r="A11186" t="s">
        <v>52</v>
      </c>
      <c r="B11186">
        <v>3.3</v>
      </c>
      <c r="C11186" t="s">
        <v>1584</v>
      </c>
    </row>
    <row r="11187" spans="1:6" x14ac:dyDescent="0.2">
      <c r="A11187" t="s">
        <v>52</v>
      </c>
      <c r="B11187">
        <v>0.1</v>
      </c>
      <c r="C11187">
        <f>0.035/-0.015</f>
        <v>-2.3333333333333335</v>
      </c>
    </row>
    <row r="11188" spans="1:6" x14ac:dyDescent="0.2">
      <c r="A11188" t="s">
        <v>1644</v>
      </c>
      <c r="B11188">
        <v>19</v>
      </c>
      <c r="C11188" t="s">
        <v>1681</v>
      </c>
    </row>
    <row r="11189" spans="1:6" x14ac:dyDescent="0.2">
      <c r="A11189" t="s">
        <v>118</v>
      </c>
      <c r="B11189" t="s">
        <v>1571</v>
      </c>
      <c r="C11189">
        <v>0.08</v>
      </c>
      <c r="D11189" t="s">
        <v>1620</v>
      </c>
      <c r="E11189" t="s">
        <v>1610</v>
      </c>
      <c r="F11189">
        <v>3</v>
      </c>
    </row>
    <row r="11190" spans="1:6" x14ac:dyDescent="0.2">
      <c r="A11190" t="s">
        <v>77</v>
      </c>
      <c r="B11190" t="s">
        <v>1893</v>
      </c>
      <c r="C11190" t="s">
        <v>2608</v>
      </c>
    </row>
    <row r="11191" spans="1:6" x14ac:dyDescent="0.2">
      <c r="A11191" t="s">
        <v>59</v>
      </c>
      <c r="B11191" t="s">
        <v>2691</v>
      </c>
      <c r="C11191" t="s">
        <v>1123</v>
      </c>
      <c r="D11191">
        <v>0.5</v>
      </c>
      <c r="E11191" t="s">
        <v>1588</v>
      </c>
      <c r="F11191" t="s">
        <v>1589</v>
      </c>
    </row>
    <row r="11192" spans="1:6" x14ac:dyDescent="0.2">
      <c r="A11192" t="s">
        <v>52</v>
      </c>
      <c r="B11192">
        <v>0.5</v>
      </c>
      <c r="C11192" t="s">
        <v>1583</v>
      </c>
    </row>
    <row r="11193" spans="1:6" x14ac:dyDescent="0.2">
      <c r="A11193" t="s">
        <v>2541</v>
      </c>
      <c r="B11193" t="s">
        <v>2607</v>
      </c>
    </row>
    <row r="11194" spans="1:6" x14ac:dyDescent="0.2">
      <c r="A11194" t="s">
        <v>110</v>
      </c>
      <c r="B11194" t="s">
        <v>1724</v>
      </c>
    </row>
    <row r="11195" spans="1:6" x14ac:dyDescent="0.2">
      <c r="A11195" t="s">
        <v>1575</v>
      </c>
      <c r="B11195" t="s">
        <v>1576</v>
      </c>
      <c r="C11195" t="s">
        <v>1577</v>
      </c>
      <c r="D11195" t="s">
        <v>1578</v>
      </c>
    </row>
    <row r="11196" spans="1:6" x14ac:dyDescent="0.2">
      <c r="A11196" t="s">
        <v>882</v>
      </c>
      <c r="B11196" t="s">
        <v>1579</v>
      </c>
      <c r="C11196" t="s">
        <v>1580</v>
      </c>
    </row>
    <row r="11197" spans="1:6" x14ac:dyDescent="0.2">
      <c r="A11197" t="s">
        <v>50</v>
      </c>
      <c r="B11197" t="s">
        <v>2690</v>
      </c>
    </row>
    <row r="11198" spans="1:6" x14ac:dyDescent="0.2">
      <c r="A11198" t="s">
        <v>52</v>
      </c>
      <c r="B11198">
        <v>6.85</v>
      </c>
      <c r="C11198" t="s">
        <v>1634</v>
      </c>
      <c r="D11198">
        <v>0.05</v>
      </c>
    </row>
    <row r="11199" spans="1:6" x14ac:dyDescent="0.2">
      <c r="A11199" t="s">
        <v>1792</v>
      </c>
      <c r="B11199" t="s">
        <v>2526</v>
      </c>
      <c r="C11199">
        <v>27.92</v>
      </c>
      <c r="D11199" t="s">
        <v>1606</v>
      </c>
    </row>
    <row r="11200" spans="1:6" x14ac:dyDescent="0.2">
      <c r="A11200" t="s">
        <v>2600</v>
      </c>
      <c r="B11200" t="s">
        <v>1618</v>
      </c>
    </row>
    <row r="11201" spans="1:4" x14ac:dyDescent="0.2">
      <c r="A11201" t="s">
        <v>1682</v>
      </c>
      <c r="B11201">
        <v>0.2</v>
      </c>
    </row>
    <row r="11202" spans="1:4" x14ac:dyDescent="0.2">
      <c r="A11202" t="s">
        <v>70</v>
      </c>
      <c r="B11202">
        <v>2.2000000000000002</v>
      </c>
      <c r="C11202">
        <v>0.1</v>
      </c>
    </row>
    <row r="11203" spans="1:4" x14ac:dyDescent="0.2">
      <c r="A11203" t="s">
        <v>71</v>
      </c>
      <c r="B11203">
        <v>3</v>
      </c>
      <c r="C11203">
        <v>0.3</v>
      </c>
    </row>
    <row r="11204" spans="1:4" x14ac:dyDescent="0.2">
      <c r="A11204" t="s">
        <v>72</v>
      </c>
      <c r="B11204">
        <v>0.15</v>
      </c>
      <c r="C11204" t="s">
        <v>1656</v>
      </c>
    </row>
    <row r="11205" spans="1:4" x14ac:dyDescent="0.2">
      <c r="A11205" t="s">
        <v>57</v>
      </c>
      <c r="B11205">
        <v>25.2</v>
      </c>
      <c r="C11205">
        <v>0.2</v>
      </c>
    </row>
    <row r="11206" spans="1:4" x14ac:dyDescent="0.2">
      <c r="A11206" t="s">
        <v>57</v>
      </c>
      <c r="B11206">
        <v>28.5</v>
      </c>
      <c r="C11206" t="s">
        <v>1606</v>
      </c>
    </row>
    <row r="11207" spans="1:4" x14ac:dyDescent="0.2">
      <c r="A11207" t="s">
        <v>176</v>
      </c>
      <c r="B11207">
        <v>21.4</v>
      </c>
      <c r="C11207" t="s">
        <v>1606</v>
      </c>
    </row>
    <row r="11208" spans="1:4" x14ac:dyDescent="0.2">
      <c r="A11208" t="s">
        <v>71</v>
      </c>
      <c r="B11208" t="s">
        <v>1922</v>
      </c>
      <c r="C11208">
        <v>4</v>
      </c>
      <c r="D11208">
        <v>4.2</v>
      </c>
    </row>
    <row r="11209" spans="1:4" x14ac:dyDescent="0.2">
      <c r="A11209" t="s">
        <v>120</v>
      </c>
      <c r="B11209" t="s">
        <v>1571</v>
      </c>
      <c r="C11209">
        <v>0.1</v>
      </c>
    </row>
    <row r="11210" spans="1:4" x14ac:dyDescent="0.2">
      <c r="A11210" t="s">
        <v>118</v>
      </c>
      <c r="B11210" t="s">
        <v>2550</v>
      </c>
      <c r="C11210">
        <v>16</v>
      </c>
    </row>
    <row r="11211" spans="1:4" x14ac:dyDescent="0.2">
      <c r="A11211" t="s">
        <v>79</v>
      </c>
      <c r="B11211" t="s">
        <v>1571</v>
      </c>
      <c r="C11211">
        <v>0.2</v>
      </c>
    </row>
    <row r="11212" spans="1:4" x14ac:dyDescent="0.2">
      <c r="A11212" t="s">
        <v>1575</v>
      </c>
      <c r="B11212" t="s">
        <v>1576</v>
      </c>
      <c r="C11212" t="s">
        <v>1577</v>
      </c>
      <c r="D11212" t="s">
        <v>1578</v>
      </c>
    </row>
    <row r="11213" spans="1:4" x14ac:dyDescent="0.2">
      <c r="A11213" t="s">
        <v>882</v>
      </c>
      <c r="B11213" t="s">
        <v>1579</v>
      </c>
      <c r="C11213" t="s">
        <v>1580</v>
      </c>
    </row>
    <row r="11214" spans="1:4" x14ac:dyDescent="0.2">
      <c r="A11214" t="s">
        <v>57</v>
      </c>
      <c r="B11214">
        <v>28.5</v>
      </c>
      <c r="C11214" t="s">
        <v>1584</v>
      </c>
    </row>
    <row r="11215" spans="1:4" x14ac:dyDescent="0.2">
      <c r="A11215" t="s">
        <v>114</v>
      </c>
      <c r="B11215">
        <v>7.85</v>
      </c>
      <c r="C11215" t="s">
        <v>1583</v>
      </c>
    </row>
    <row r="11216" spans="1:4" x14ac:dyDescent="0.2">
      <c r="A11216" t="s">
        <v>119</v>
      </c>
      <c r="B11216">
        <v>18.5</v>
      </c>
      <c r="C11216" t="s">
        <v>2692</v>
      </c>
    </row>
    <row r="11217" spans="1:6" x14ac:dyDescent="0.2">
      <c r="A11217" t="s">
        <v>57</v>
      </c>
      <c r="B11217">
        <v>19.2</v>
      </c>
      <c r="C11217" t="s">
        <v>1691</v>
      </c>
    </row>
    <row r="11218" spans="1:6" x14ac:dyDescent="0.2">
      <c r="A11218" t="s">
        <v>52</v>
      </c>
      <c r="B11218">
        <v>6.85</v>
      </c>
      <c r="C11218" t="s">
        <v>1583</v>
      </c>
    </row>
    <row r="11219" spans="1:6" x14ac:dyDescent="0.2">
      <c r="A11219" t="s">
        <v>212</v>
      </c>
      <c r="B11219" t="s">
        <v>1571</v>
      </c>
      <c r="C11219">
        <v>0.03</v>
      </c>
      <c r="D11219" t="s">
        <v>1594</v>
      </c>
    </row>
    <row r="11220" spans="1:6" x14ac:dyDescent="0.2">
      <c r="A11220" t="s">
        <v>156</v>
      </c>
      <c r="B11220" t="s">
        <v>1571</v>
      </c>
      <c r="C11220">
        <v>5.0000000000000001E-3</v>
      </c>
    </row>
    <row r="11221" spans="1:6" x14ac:dyDescent="0.2">
      <c r="A11221" t="s">
        <v>52</v>
      </c>
      <c r="B11221">
        <v>3.3</v>
      </c>
      <c r="C11221" t="s">
        <v>1584</v>
      </c>
    </row>
    <row r="11222" spans="1:6" x14ac:dyDescent="0.2">
      <c r="A11222" t="s">
        <v>52</v>
      </c>
      <c r="B11222">
        <v>0.1</v>
      </c>
      <c r="C11222">
        <f>0.035/-0.015</f>
        <v>-2.3333333333333335</v>
      </c>
    </row>
    <row r="11223" spans="1:6" x14ac:dyDescent="0.2">
      <c r="A11223" t="s">
        <v>57</v>
      </c>
      <c r="B11223">
        <v>19</v>
      </c>
      <c r="C11223" t="s">
        <v>1681</v>
      </c>
    </row>
    <row r="11224" spans="1:6" x14ac:dyDescent="0.2">
      <c r="A11224" t="s">
        <v>118</v>
      </c>
      <c r="B11224" t="s">
        <v>1571</v>
      </c>
      <c r="C11224">
        <v>0.08</v>
      </c>
      <c r="D11224" t="s">
        <v>1620</v>
      </c>
      <c r="E11224" t="s">
        <v>1610</v>
      </c>
      <c r="F11224">
        <v>3</v>
      </c>
    </row>
    <row r="11225" spans="1:6" x14ac:dyDescent="0.2">
      <c r="A11225" t="s">
        <v>77</v>
      </c>
      <c r="B11225" t="s">
        <v>1893</v>
      </c>
      <c r="C11225" t="s">
        <v>2608</v>
      </c>
    </row>
    <row r="11226" spans="1:6" x14ac:dyDescent="0.2">
      <c r="A11226" t="s">
        <v>59</v>
      </c>
      <c r="B11226" t="s">
        <v>2691</v>
      </c>
      <c r="C11226" t="s">
        <v>1123</v>
      </c>
      <c r="D11226">
        <v>0.5</v>
      </c>
      <c r="E11226" t="s">
        <v>1588</v>
      </c>
      <c r="F11226" t="s">
        <v>1589</v>
      </c>
    </row>
    <row r="11227" spans="1:6" x14ac:dyDescent="0.2">
      <c r="A11227" t="s">
        <v>52</v>
      </c>
      <c r="B11227">
        <v>0.5</v>
      </c>
      <c r="C11227" t="s">
        <v>1583</v>
      </c>
    </row>
    <row r="11228" spans="1:6" x14ac:dyDescent="0.2">
      <c r="A11228" t="s">
        <v>2541</v>
      </c>
      <c r="B11228" t="s">
        <v>2607</v>
      </c>
    </row>
    <row r="11229" spans="1:6" x14ac:dyDescent="0.2">
      <c r="A11229" t="s">
        <v>110</v>
      </c>
      <c r="B11229" t="s">
        <v>1724</v>
      </c>
    </row>
    <row r="11230" spans="1:6" x14ac:dyDescent="0.2">
      <c r="A11230" t="s">
        <v>1575</v>
      </c>
      <c r="B11230" t="s">
        <v>1576</v>
      </c>
      <c r="C11230" t="s">
        <v>1577</v>
      </c>
      <c r="D11230" t="s">
        <v>1578</v>
      </c>
    </row>
    <row r="11231" spans="1:6" x14ac:dyDescent="0.2">
      <c r="A11231" t="s">
        <v>882</v>
      </c>
      <c r="B11231" t="s">
        <v>1579</v>
      </c>
      <c r="C11231" t="s">
        <v>1580</v>
      </c>
    </row>
    <row r="11232" spans="1:6" x14ac:dyDescent="0.2">
      <c r="A11232" t="s">
        <v>50</v>
      </c>
      <c r="B11232">
        <v>7.85</v>
      </c>
      <c r="C11232" t="s">
        <v>1634</v>
      </c>
      <c r="D11232">
        <v>0.05</v>
      </c>
    </row>
    <row r="11233" spans="1:6" x14ac:dyDescent="0.2">
      <c r="A11233" t="s">
        <v>52</v>
      </c>
      <c r="B11233">
        <v>6.85</v>
      </c>
      <c r="C11233" t="s">
        <v>1634</v>
      </c>
      <c r="D11233">
        <v>0.05</v>
      </c>
    </row>
    <row r="11234" spans="1:6" x14ac:dyDescent="0.2">
      <c r="A11234" t="s">
        <v>1792</v>
      </c>
      <c r="B11234" t="s">
        <v>2526</v>
      </c>
      <c r="C11234">
        <v>27.92</v>
      </c>
      <c r="D11234" t="s">
        <v>1606</v>
      </c>
    </row>
    <row r="11235" spans="1:6" x14ac:dyDescent="0.2">
      <c r="A11235" t="s">
        <v>2600</v>
      </c>
      <c r="B11235" t="s">
        <v>1656</v>
      </c>
    </row>
    <row r="11236" spans="1:6" x14ac:dyDescent="0.2">
      <c r="A11236" t="s">
        <v>70</v>
      </c>
      <c r="B11236">
        <v>2.2000000000000002</v>
      </c>
      <c r="C11236">
        <v>0.1</v>
      </c>
    </row>
    <row r="11237" spans="1:6" x14ac:dyDescent="0.2">
      <c r="A11237" t="s">
        <v>71</v>
      </c>
      <c r="B11237">
        <v>3</v>
      </c>
      <c r="C11237">
        <v>0.3</v>
      </c>
    </row>
    <row r="11238" spans="1:6" x14ac:dyDescent="0.2">
      <c r="A11238" t="s">
        <v>72</v>
      </c>
      <c r="B11238">
        <v>0.15</v>
      </c>
      <c r="C11238" t="s">
        <v>1656</v>
      </c>
    </row>
    <row r="11239" spans="1:6" x14ac:dyDescent="0.2">
      <c r="A11239" t="s">
        <v>59</v>
      </c>
      <c r="B11239" t="s">
        <v>2691</v>
      </c>
      <c r="C11239" t="s">
        <v>1123</v>
      </c>
      <c r="D11239">
        <v>0.5</v>
      </c>
      <c r="E11239" t="s">
        <v>1588</v>
      </c>
      <c r="F11239" t="s">
        <v>1589</v>
      </c>
    </row>
    <row r="11240" spans="1:6" x14ac:dyDescent="0.2">
      <c r="A11240" t="s">
        <v>57</v>
      </c>
      <c r="B11240">
        <v>28.5</v>
      </c>
      <c r="C11240" t="s">
        <v>1606</v>
      </c>
    </row>
    <row r="11241" spans="1:6" x14ac:dyDescent="0.2">
      <c r="A11241" t="s">
        <v>176</v>
      </c>
      <c r="B11241">
        <v>21.4</v>
      </c>
      <c r="C11241" t="s">
        <v>1634</v>
      </c>
      <c r="D11241">
        <v>0.1</v>
      </c>
    </row>
    <row r="11242" spans="1:6" x14ac:dyDescent="0.2">
      <c r="A11242" t="s">
        <v>120</v>
      </c>
      <c r="B11242" t="s">
        <v>1571</v>
      </c>
      <c r="C11242">
        <v>0.1</v>
      </c>
    </row>
    <row r="11243" spans="1:6" x14ac:dyDescent="0.2">
      <c r="A11243" t="s">
        <v>118</v>
      </c>
      <c r="B11243" t="s">
        <v>2550</v>
      </c>
      <c r="C11243">
        <v>16</v>
      </c>
    </row>
    <row r="11244" spans="1:6" x14ac:dyDescent="0.2">
      <c r="A11244" t="s">
        <v>79</v>
      </c>
      <c r="B11244" t="s">
        <v>1571</v>
      </c>
      <c r="C11244">
        <v>0.2</v>
      </c>
    </row>
    <row r="11245" spans="1:6" x14ac:dyDescent="0.2">
      <c r="A11245" t="s">
        <v>176</v>
      </c>
      <c r="B11245">
        <v>19</v>
      </c>
      <c r="C11245" t="s">
        <v>1634</v>
      </c>
      <c r="D11245">
        <v>0.02</v>
      </c>
    </row>
    <row r="11246" spans="1:6" x14ac:dyDescent="0.2">
      <c r="A11246" t="s">
        <v>2088</v>
      </c>
      <c r="B11246" t="s">
        <v>1571</v>
      </c>
      <c r="C11246">
        <v>0.08</v>
      </c>
      <c r="D11246" t="s">
        <v>1620</v>
      </c>
      <c r="E11246" t="s">
        <v>1610</v>
      </c>
      <c r="F11246">
        <v>3</v>
      </c>
    </row>
    <row r="11247" spans="1:6" x14ac:dyDescent="0.2">
      <c r="A11247" t="s">
        <v>77</v>
      </c>
      <c r="B11247" t="s">
        <v>1893</v>
      </c>
      <c r="C11247" t="s">
        <v>1634</v>
      </c>
      <c r="D11247" t="s">
        <v>2428</v>
      </c>
    </row>
    <row r="11248" spans="1:6" x14ac:dyDescent="0.2">
      <c r="A11248" t="s">
        <v>52</v>
      </c>
      <c r="B11248" t="s">
        <v>2688</v>
      </c>
    </row>
    <row r="11249" spans="1:4" x14ac:dyDescent="0.2">
      <c r="A11249" t="s">
        <v>119</v>
      </c>
      <c r="B11249">
        <v>18.5</v>
      </c>
      <c r="C11249" t="s">
        <v>1681</v>
      </c>
    </row>
    <row r="11250" spans="1:4" x14ac:dyDescent="0.2">
      <c r="A11250" t="s">
        <v>57</v>
      </c>
      <c r="B11250">
        <v>19.2</v>
      </c>
      <c r="C11250" t="s">
        <v>1691</v>
      </c>
    </row>
    <row r="11251" spans="1:4" x14ac:dyDescent="0.2">
      <c r="A11251" t="s">
        <v>212</v>
      </c>
      <c r="B11251" t="s">
        <v>1571</v>
      </c>
      <c r="C11251">
        <v>0.03</v>
      </c>
      <c r="D11251" t="s">
        <v>1594</v>
      </c>
    </row>
    <row r="11252" spans="1:4" x14ac:dyDescent="0.2">
      <c r="A11252" t="s">
        <v>156</v>
      </c>
      <c r="B11252" t="s">
        <v>1571</v>
      </c>
      <c r="C11252">
        <v>5.0000000000000001E-3</v>
      </c>
    </row>
    <row r="11253" spans="1:4" x14ac:dyDescent="0.2">
      <c r="A11253" t="s">
        <v>52</v>
      </c>
      <c r="B11253">
        <v>3.3</v>
      </c>
      <c r="C11253" t="s">
        <v>1584</v>
      </c>
    </row>
    <row r="11254" spans="1:4" x14ac:dyDescent="0.2">
      <c r="A11254" t="s">
        <v>52</v>
      </c>
      <c r="B11254">
        <v>0.5</v>
      </c>
      <c r="C11254" t="s">
        <v>1583</v>
      </c>
    </row>
    <row r="11255" spans="1:4" x14ac:dyDescent="0.2">
      <c r="A11255" t="s">
        <v>2541</v>
      </c>
      <c r="B11255" t="s">
        <v>2607</v>
      </c>
    </row>
    <row r="11256" spans="1:4" x14ac:dyDescent="0.2">
      <c r="A11256" t="s">
        <v>1575</v>
      </c>
      <c r="B11256" t="s">
        <v>1576</v>
      </c>
      <c r="C11256" t="s">
        <v>1577</v>
      </c>
      <c r="D11256" t="s">
        <v>1578</v>
      </c>
    </row>
    <row r="11257" spans="1:4" x14ac:dyDescent="0.2">
      <c r="A11257" t="s">
        <v>882</v>
      </c>
      <c r="B11257" t="s">
        <v>1579</v>
      </c>
      <c r="C11257" t="s">
        <v>1580</v>
      </c>
    </row>
    <row r="11258" spans="1:4" x14ac:dyDescent="0.2">
      <c r="A11258" t="s">
        <v>57</v>
      </c>
      <c r="B11258">
        <v>28.5</v>
      </c>
      <c r="C11258" t="s">
        <v>1584</v>
      </c>
    </row>
    <row r="11259" spans="1:4" x14ac:dyDescent="0.2">
      <c r="A11259" t="s">
        <v>114</v>
      </c>
      <c r="B11259">
        <v>7.85</v>
      </c>
      <c r="C11259" t="s">
        <v>1583</v>
      </c>
    </row>
    <row r="11260" spans="1:4" x14ac:dyDescent="0.2">
      <c r="A11260" t="s">
        <v>70</v>
      </c>
      <c r="B11260">
        <v>18.5</v>
      </c>
      <c r="C11260" t="s">
        <v>2692</v>
      </c>
    </row>
    <row r="11261" spans="1:4" x14ac:dyDescent="0.2">
      <c r="A11261" t="s">
        <v>52</v>
      </c>
      <c r="B11261">
        <v>6.85</v>
      </c>
      <c r="C11261" t="s">
        <v>1583</v>
      </c>
    </row>
    <row r="11262" spans="1:4" x14ac:dyDescent="0.2">
      <c r="A11262" t="s">
        <v>212</v>
      </c>
      <c r="B11262" t="s">
        <v>1571</v>
      </c>
      <c r="C11262">
        <v>0.03</v>
      </c>
      <c r="D11262" t="s">
        <v>1594</v>
      </c>
    </row>
    <row r="11263" spans="1:4" x14ac:dyDescent="0.2">
      <c r="A11263" t="s">
        <v>156</v>
      </c>
      <c r="B11263" t="s">
        <v>1571</v>
      </c>
      <c r="C11263">
        <v>5.0000000000000001E-3</v>
      </c>
    </row>
    <row r="11264" spans="1:4" x14ac:dyDescent="0.2">
      <c r="A11264" t="s">
        <v>52</v>
      </c>
      <c r="B11264">
        <v>3.3</v>
      </c>
      <c r="C11264" t="s">
        <v>1584</v>
      </c>
    </row>
    <row r="11265" spans="1:6" x14ac:dyDescent="0.2">
      <c r="A11265" t="s">
        <v>57</v>
      </c>
      <c r="B11265">
        <v>19.2</v>
      </c>
      <c r="C11265" t="s">
        <v>1681</v>
      </c>
    </row>
    <row r="11266" spans="1:6" x14ac:dyDescent="0.2">
      <c r="A11266" t="s">
        <v>52</v>
      </c>
      <c r="B11266">
        <v>0.1</v>
      </c>
      <c r="C11266">
        <f>0.035/-0.015</f>
        <v>-2.3333333333333335</v>
      </c>
    </row>
    <row r="11267" spans="1:6" x14ac:dyDescent="0.2">
      <c r="A11267" t="s">
        <v>57</v>
      </c>
      <c r="B11267">
        <v>19</v>
      </c>
      <c r="C11267" t="s">
        <v>1681</v>
      </c>
    </row>
    <row r="11268" spans="1:6" x14ac:dyDescent="0.2">
      <c r="A11268" t="s">
        <v>118</v>
      </c>
      <c r="B11268" t="s">
        <v>1571</v>
      </c>
      <c r="C11268">
        <v>0.08</v>
      </c>
      <c r="D11268" t="s">
        <v>1620</v>
      </c>
      <c r="E11268" t="s">
        <v>1610</v>
      </c>
      <c r="F11268">
        <v>3</v>
      </c>
    </row>
    <row r="11269" spans="1:6" x14ac:dyDescent="0.2">
      <c r="A11269" t="s">
        <v>77</v>
      </c>
      <c r="B11269" t="s">
        <v>1893</v>
      </c>
      <c r="C11269" t="s">
        <v>2608</v>
      </c>
    </row>
    <row r="11270" spans="1:6" x14ac:dyDescent="0.2">
      <c r="A11270" t="s">
        <v>59</v>
      </c>
      <c r="B11270" t="s">
        <v>2691</v>
      </c>
      <c r="C11270" t="s">
        <v>1123</v>
      </c>
      <c r="D11270">
        <v>0.5</v>
      </c>
      <c r="E11270" t="s">
        <v>1588</v>
      </c>
      <c r="F11270" t="s">
        <v>1589</v>
      </c>
    </row>
    <row r="11271" spans="1:6" x14ac:dyDescent="0.2">
      <c r="A11271" t="s">
        <v>52</v>
      </c>
      <c r="B11271">
        <v>0.5</v>
      </c>
      <c r="C11271" t="s">
        <v>1583</v>
      </c>
    </row>
    <row r="11272" spans="1:6" x14ac:dyDescent="0.2">
      <c r="A11272" t="s">
        <v>2541</v>
      </c>
      <c r="B11272" t="s">
        <v>2607</v>
      </c>
    </row>
    <row r="11273" spans="1:6" x14ac:dyDescent="0.2">
      <c r="A11273" t="s">
        <v>110</v>
      </c>
      <c r="B11273" t="s">
        <v>1724</v>
      </c>
    </row>
    <row r="11274" spans="1:6" x14ac:dyDescent="0.2">
      <c r="A11274" t="s">
        <v>1575</v>
      </c>
      <c r="B11274" t="s">
        <v>1576</v>
      </c>
      <c r="C11274" t="s">
        <v>1577</v>
      </c>
      <c r="D11274" t="s">
        <v>1578</v>
      </c>
    </row>
    <row r="11275" spans="1:6" x14ac:dyDescent="0.2">
      <c r="A11275" t="s">
        <v>882</v>
      </c>
      <c r="B11275" t="s">
        <v>1579</v>
      </c>
      <c r="C11275" t="s">
        <v>1580</v>
      </c>
    </row>
    <row r="11276" spans="1:6" x14ac:dyDescent="0.2">
      <c r="A11276" t="s">
        <v>176</v>
      </c>
      <c r="B11276">
        <v>10.5</v>
      </c>
      <c r="C11276" t="s">
        <v>1604</v>
      </c>
    </row>
    <row r="11277" spans="1:6" x14ac:dyDescent="0.2">
      <c r="A11277" t="s">
        <v>50</v>
      </c>
      <c r="B11277">
        <v>17.3</v>
      </c>
      <c r="C11277" t="s">
        <v>1656</v>
      </c>
    </row>
    <row r="11278" spans="1:6" x14ac:dyDescent="0.2">
      <c r="A11278" t="s">
        <v>52</v>
      </c>
      <c r="B11278">
        <v>5.3</v>
      </c>
      <c r="C11278" t="s">
        <v>1656</v>
      </c>
    </row>
    <row r="11279" spans="1:6" x14ac:dyDescent="0.2">
      <c r="A11279" t="s">
        <v>52</v>
      </c>
      <c r="B11279">
        <v>8.3000000000000007</v>
      </c>
      <c r="C11279">
        <v>-0.1</v>
      </c>
    </row>
    <row r="11280" spans="1:6" x14ac:dyDescent="0.2">
      <c r="A11280" t="s">
        <v>1605</v>
      </c>
      <c r="B11280">
        <v>11</v>
      </c>
      <c r="C11280" t="s">
        <v>1604</v>
      </c>
    </row>
    <row r="11281" spans="1:3" x14ac:dyDescent="0.2">
      <c r="A11281" t="s">
        <v>1605</v>
      </c>
      <c r="B11281">
        <v>6.65</v>
      </c>
      <c r="C11281">
        <v>0.1</v>
      </c>
    </row>
    <row r="11282" spans="1:3" x14ac:dyDescent="0.2">
      <c r="A11282" t="s">
        <v>1605</v>
      </c>
      <c r="B11282">
        <v>4.5999999999999996</v>
      </c>
      <c r="C11282" t="s">
        <v>1656</v>
      </c>
    </row>
    <row r="11283" spans="1:3" x14ac:dyDescent="0.2">
      <c r="A11283" t="s">
        <v>1605</v>
      </c>
      <c r="B11283" t="s">
        <v>1709</v>
      </c>
    </row>
    <row r="11284" spans="1:3" x14ac:dyDescent="0.2">
      <c r="A11284" t="s">
        <v>70</v>
      </c>
      <c r="B11284" t="s">
        <v>1715</v>
      </c>
    </row>
    <row r="11285" spans="1:3" x14ac:dyDescent="0.2">
      <c r="A11285" t="s">
        <v>70</v>
      </c>
      <c r="B11285">
        <v>13</v>
      </c>
      <c r="C11285" t="s">
        <v>1606</v>
      </c>
    </row>
    <row r="11286" spans="1:3" x14ac:dyDescent="0.2">
      <c r="A11286" t="s">
        <v>52</v>
      </c>
      <c r="B11286">
        <v>10.8</v>
      </c>
      <c r="C11286">
        <v>0.15</v>
      </c>
    </row>
    <row r="11287" spans="1:3" x14ac:dyDescent="0.2">
      <c r="A11287" t="s">
        <v>70</v>
      </c>
      <c r="B11287">
        <v>4.3</v>
      </c>
      <c r="C11287">
        <v>-0.1</v>
      </c>
    </row>
    <row r="11288" spans="1:3" x14ac:dyDescent="0.2">
      <c r="A11288" t="s">
        <v>70</v>
      </c>
      <c r="B11288" t="s">
        <v>2693</v>
      </c>
    </row>
    <row r="11289" spans="1:3" x14ac:dyDescent="0.2">
      <c r="A11289" t="s">
        <v>1712</v>
      </c>
      <c r="B11289" t="s">
        <v>1717</v>
      </c>
      <c r="C11289" t="s">
        <v>1713</v>
      </c>
    </row>
    <row r="11290" spans="1:3" x14ac:dyDescent="0.2">
      <c r="A11290" t="s">
        <v>70</v>
      </c>
      <c r="B11290">
        <v>14</v>
      </c>
      <c r="C11290" t="s">
        <v>1606</v>
      </c>
    </row>
    <row r="11291" spans="1:3" x14ac:dyDescent="0.2">
      <c r="A11291" t="s">
        <v>207</v>
      </c>
      <c r="B11291">
        <v>14.7</v>
      </c>
      <c r="C11291">
        <v>-0.2</v>
      </c>
    </row>
    <row r="11292" spans="1:3" x14ac:dyDescent="0.2">
      <c r="A11292" t="s">
        <v>57</v>
      </c>
      <c r="B11292">
        <v>21.02</v>
      </c>
      <c r="C11292">
        <v>0.03</v>
      </c>
    </row>
    <row r="11293" spans="1:3" x14ac:dyDescent="0.2">
      <c r="A11293" t="s">
        <v>57</v>
      </c>
      <c r="B11293">
        <v>15.02</v>
      </c>
      <c r="C11293">
        <v>0.03</v>
      </c>
    </row>
    <row r="11294" spans="1:3" x14ac:dyDescent="0.2">
      <c r="A11294" t="s">
        <v>57</v>
      </c>
      <c r="B11294">
        <v>18.3</v>
      </c>
      <c r="C11294" t="s">
        <v>1656</v>
      </c>
    </row>
    <row r="11295" spans="1:3" x14ac:dyDescent="0.2">
      <c r="A11295" t="s">
        <v>173</v>
      </c>
      <c r="B11295" t="s">
        <v>1718</v>
      </c>
    </row>
    <row r="11296" spans="1:3" x14ac:dyDescent="0.2">
      <c r="A11296" t="s">
        <v>70</v>
      </c>
      <c r="B11296">
        <v>2</v>
      </c>
      <c r="C11296" t="s">
        <v>1606</v>
      </c>
    </row>
    <row r="11297" spans="1:4" x14ac:dyDescent="0.2">
      <c r="A11297" t="s">
        <v>1719</v>
      </c>
      <c r="B11297" t="s">
        <v>1644</v>
      </c>
      <c r="C11297">
        <v>8</v>
      </c>
      <c r="D11297" t="s">
        <v>1604</v>
      </c>
    </row>
    <row r="11298" spans="1:4" x14ac:dyDescent="0.2">
      <c r="A11298" t="s">
        <v>120</v>
      </c>
      <c r="B11298" t="s">
        <v>1571</v>
      </c>
      <c r="C11298">
        <v>0.1</v>
      </c>
    </row>
    <row r="11299" spans="1:4" x14ac:dyDescent="0.2">
      <c r="A11299" t="s">
        <v>120</v>
      </c>
      <c r="B11299" t="s">
        <v>1571</v>
      </c>
      <c r="C11299">
        <v>0.04</v>
      </c>
    </row>
    <row r="11300" spans="1:4" x14ac:dyDescent="0.2">
      <c r="A11300" t="s">
        <v>1605</v>
      </c>
      <c r="B11300">
        <v>1.2</v>
      </c>
      <c r="C11300">
        <v>0.2</v>
      </c>
    </row>
    <row r="11301" spans="1:4" x14ac:dyDescent="0.2">
      <c r="A11301" t="s">
        <v>72</v>
      </c>
      <c r="B11301">
        <v>0.23</v>
      </c>
      <c r="C11301" t="s">
        <v>1615</v>
      </c>
    </row>
    <row r="11302" spans="1:4" x14ac:dyDescent="0.2">
      <c r="A11302" t="s">
        <v>72</v>
      </c>
      <c r="B11302">
        <v>0.4</v>
      </c>
      <c r="C11302" t="s">
        <v>1606</v>
      </c>
    </row>
    <row r="11303" spans="1:4" x14ac:dyDescent="0.2">
      <c r="A11303" t="s">
        <v>72</v>
      </c>
      <c r="B11303">
        <v>0.2</v>
      </c>
      <c r="C11303">
        <v>0.2</v>
      </c>
    </row>
    <row r="11304" spans="1:4" x14ac:dyDescent="0.2">
      <c r="A11304" t="s">
        <v>72</v>
      </c>
      <c r="B11304" t="s">
        <v>1571</v>
      </c>
      <c r="C11304">
        <v>0.1</v>
      </c>
    </row>
    <row r="11305" spans="1:4" x14ac:dyDescent="0.2">
      <c r="A11305" t="s">
        <v>120</v>
      </c>
      <c r="B11305">
        <v>0.1</v>
      </c>
      <c r="C11305" t="s">
        <v>1593</v>
      </c>
      <c r="D11305" t="s">
        <v>1594</v>
      </c>
    </row>
    <row r="11306" spans="1:4" x14ac:dyDescent="0.2">
      <c r="A11306" t="s">
        <v>52</v>
      </c>
      <c r="B11306">
        <v>2.2000000000000002</v>
      </c>
      <c r="C11306" t="s">
        <v>1656</v>
      </c>
    </row>
    <row r="11307" spans="1:4" x14ac:dyDescent="0.2">
      <c r="A11307" t="s">
        <v>169</v>
      </c>
    </row>
    <row r="11308" spans="1:4" x14ac:dyDescent="0.2">
      <c r="A11308" t="s">
        <v>110</v>
      </c>
    </row>
    <row r="11309" spans="1:4" x14ac:dyDescent="0.2">
      <c r="A11309" t="s">
        <v>110</v>
      </c>
    </row>
    <row r="11310" spans="1:4" x14ac:dyDescent="0.2">
      <c r="A11310" t="s">
        <v>1575</v>
      </c>
      <c r="B11310" t="s">
        <v>1576</v>
      </c>
      <c r="C11310" t="s">
        <v>1577</v>
      </c>
      <c r="D11310" t="s">
        <v>1578</v>
      </c>
    </row>
    <row r="11311" spans="1:4" x14ac:dyDescent="0.2">
      <c r="A11311" t="s">
        <v>882</v>
      </c>
      <c r="B11311" t="s">
        <v>1579</v>
      </c>
      <c r="C11311" t="s">
        <v>1580</v>
      </c>
    </row>
    <row r="11312" spans="1:4" x14ac:dyDescent="0.2">
      <c r="A11312" t="s">
        <v>176</v>
      </c>
      <c r="B11312">
        <v>10.5</v>
      </c>
      <c r="C11312" t="s">
        <v>1604</v>
      </c>
    </row>
    <row r="11313" spans="1:3" x14ac:dyDescent="0.2">
      <c r="A11313" t="s">
        <v>50</v>
      </c>
      <c r="B11313">
        <v>17.3</v>
      </c>
      <c r="C11313" t="s">
        <v>1656</v>
      </c>
    </row>
    <row r="11314" spans="1:3" x14ac:dyDescent="0.2">
      <c r="A11314" t="s">
        <v>52</v>
      </c>
      <c r="B11314">
        <v>5.3</v>
      </c>
      <c r="C11314" t="s">
        <v>1656</v>
      </c>
    </row>
    <row r="11315" spans="1:3" x14ac:dyDescent="0.2">
      <c r="A11315" t="s">
        <v>52</v>
      </c>
      <c r="B11315">
        <v>8.3000000000000007</v>
      </c>
      <c r="C11315">
        <v>-0.1</v>
      </c>
    </row>
    <row r="11316" spans="1:3" x14ac:dyDescent="0.2">
      <c r="A11316" t="s">
        <v>1605</v>
      </c>
      <c r="B11316">
        <v>11</v>
      </c>
      <c r="C11316" t="s">
        <v>1604</v>
      </c>
    </row>
    <row r="11317" spans="1:3" x14ac:dyDescent="0.2">
      <c r="A11317" t="s">
        <v>1605</v>
      </c>
      <c r="B11317">
        <v>6.65</v>
      </c>
      <c r="C11317">
        <v>0.1</v>
      </c>
    </row>
    <row r="11318" spans="1:3" x14ac:dyDescent="0.2">
      <c r="A11318" t="s">
        <v>1605</v>
      </c>
      <c r="B11318">
        <v>4.5999999999999996</v>
      </c>
      <c r="C11318" t="s">
        <v>1656</v>
      </c>
    </row>
    <row r="11319" spans="1:3" x14ac:dyDescent="0.2">
      <c r="A11319" t="s">
        <v>1605</v>
      </c>
      <c r="B11319" t="s">
        <v>1709</v>
      </c>
    </row>
    <row r="11320" spans="1:3" x14ac:dyDescent="0.2">
      <c r="A11320" t="s">
        <v>70</v>
      </c>
      <c r="B11320" t="s">
        <v>1715</v>
      </c>
    </row>
    <row r="11321" spans="1:3" x14ac:dyDescent="0.2">
      <c r="A11321" t="s">
        <v>70</v>
      </c>
      <c r="B11321">
        <v>13</v>
      </c>
      <c r="C11321" t="s">
        <v>1606</v>
      </c>
    </row>
    <row r="11322" spans="1:3" x14ac:dyDescent="0.2">
      <c r="A11322" t="s">
        <v>52</v>
      </c>
      <c r="B11322">
        <v>10.8</v>
      </c>
      <c r="C11322">
        <v>0.15</v>
      </c>
    </row>
    <row r="11323" spans="1:3" x14ac:dyDescent="0.2">
      <c r="A11323" t="s">
        <v>70</v>
      </c>
      <c r="B11323">
        <v>4.3</v>
      </c>
      <c r="C11323">
        <v>-0.1</v>
      </c>
    </row>
    <row r="11324" spans="1:3" x14ac:dyDescent="0.2">
      <c r="A11324" t="s">
        <v>70</v>
      </c>
      <c r="B11324" t="s">
        <v>2693</v>
      </c>
    </row>
    <row r="11325" spans="1:3" x14ac:dyDescent="0.2">
      <c r="A11325" t="s">
        <v>1712</v>
      </c>
      <c r="B11325" t="s">
        <v>1717</v>
      </c>
      <c r="C11325" t="s">
        <v>1713</v>
      </c>
    </row>
    <row r="11326" spans="1:3" x14ac:dyDescent="0.2">
      <c r="A11326" t="s">
        <v>70</v>
      </c>
      <c r="B11326">
        <v>14</v>
      </c>
      <c r="C11326" t="s">
        <v>1606</v>
      </c>
    </row>
    <row r="11327" spans="1:3" x14ac:dyDescent="0.2">
      <c r="A11327" t="s">
        <v>207</v>
      </c>
      <c r="B11327">
        <v>14.7</v>
      </c>
      <c r="C11327">
        <v>-0.2</v>
      </c>
    </row>
    <row r="11328" spans="1:3" x14ac:dyDescent="0.2">
      <c r="A11328" t="s">
        <v>57</v>
      </c>
      <c r="B11328">
        <v>21.02</v>
      </c>
      <c r="C11328">
        <v>0.03</v>
      </c>
    </row>
    <row r="11329" spans="1:4" x14ac:dyDescent="0.2">
      <c r="A11329" t="s">
        <v>57</v>
      </c>
      <c r="B11329">
        <v>15.02</v>
      </c>
      <c r="C11329">
        <v>0.03</v>
      </c>
    </row>
    <row r="11330" spans="1:4" x14ac:dyDescent="0.2">
      <c r="A11330" t="s">
        <v>57</v>
      </c>
      <c r="B11330">
        <v>18.3</v>
      </c>
      <c r="C11330" t="s">
        <v>1656</v>
      </c>
    </row>
    <row r="11331" spans="1:4" x14ac:dyDescent="0.2">
      <c r="A11331" t="s">
        <v>173</v>
      </c>
      <c r="B11331" t="s">
        <v>1718</v>
      </c>
    </row>
    <row r="11332" spans="1:4" x14ac:dyDescent="0.2">
      <c r="A11332" t="s">
        <v>70</v>
      </c>
      <c r="B11332">
        <v>2</v>
      </c>
      <c r="C11332" t="s">
        <v>1606</v>
      </c>
    </row>
    <row r="11333" spans="1:4" x14ac:dyDescent="0.2">
      <c r="A11333" t="s">
        <v>1719</v>
      </c>
      <c r="B11333" t="s">
        <v>1644</v>
      </c>
      <c r="C11333">
        <v>8</v>
      </c>
      <c r="D11333" t="s">
        <v>1604</v>
      </c>
    </row>
    <row r="11334" spans="1:4" x14ac:dyDescent="0.2">
      <c r="A11334" t="s">
        <v>120</v>
      </c>
      <c r="B11334" t="s">
        <v>1571</v>
      </c>
      <c r="C11334">
        <v>0.1</v>
      </c>
    </row>
    <row r="11335" spans="1:4" x14ac:dyDescent="0.2">
      <c r="A11335" t="s">
        <v>120</v>
      </c>
      <c r="B11335" t="s">
        <v>1571</v>
      </c>
      <c r="C11335">
        <v>0.04</v>
      </c>
    </row>
    <row r="11336" spans="1:4" x14ac:dyDescent="0.2">
      <c r="A11336" t="s">
        <v>1605</v>
      </c>
      <c r="B11336">
        <v>1.2</v>
      </c>
      <c r="C11336">
        <v>0.2</v>
      </c>
    </row>
    <row r="11337" spans="1:4" x14ac:dyDescent="0.2">
      <c r="A11337" t="s">
        <v>72</v>
      </c>
      <c r="B11337">
        <v>0.23</v>
      </c>
      <c r="C11337" t="s">
        <v>1615</v>
      </c>
    </row>
    <row r="11338" spans="1:4" x14ac:dyDescent="0.2">
      <c r="A11338" t="s">
        <v>72</v>
      </c>
      <c r="B11338">
        <v>0.4</v>
      </c>
      <c r="C11338" t="s">
        <v>1606</v>
      </c>
    </row>
    <row r="11339" spans="1:4" x14ac:dyDescent="0.2">
      <c r="A11339" t="s">
        <v>72</v>
      </c>
      <c r="B11339" t="s">
        <v>1571</v>
      </c>
      <c r="C11339">
        <v>0.1</v>
      </c>
    </row>
    <row r="11340" spans="1:4" x14ac:dyDescent="0.2">
      <c r="A11340" t="s">
        <v>120</v>
      </c>
      <c r="B11340">
        <v>0.1</v>
      </c>
      <c r="C11340" t="s">
        <v>1593</v>
      </c>
      <c r="D11340" t="s">
        <v>1594</v>
      </c>
    </row>
    <row r="11341" spans="1:4" x14ac:dyDescent="0.2">
      <c r="A11341" t="s">
        <v>52</v>
      </c>
      <c r="B11341">
        <v>2.2000000000000002</v>
      </c>
      <c r="C11341" t="s">
        <v>1656</v>
      </c>
    </row>
    <row r="11342" spans="1:4" x14ac:dyDescent="0.2">
      <c r="A11342" t="s">
        <v>169</v>
      </c>
    </row>
    <row r="11343" spans="1:4" x14ac:dyDescent="0.2">
      <c r="A11343" t="s">
        <v>110</v>
      </c>
    </row>
    <row r="11344" spans="1:4" x14ac:dyDescent="0.2">
      <c r="A11344" t="s">
        <v>110</v>
      </c>
    </row>
    <row r="11345" spans="1:5" x14ac:dyDescent="0.2">
      <c r="A11345" t="s">
        <v>1575</v>
      </c>
      <c r="B11345" t="s">
        <v>1576</v>
      </c>
      <c r="C11345" t="s">
        <v>1577</v>
      </c>
      <c r="D11345" t="s">
        <v>1578</v>
      </c>
    </row>
    <row r="11346" spans="1:5" x14ac:dyDescent="0.2">
      <c r="A11346" t="s">
        <v>882</v>
      </c>
      <c r="B11346" t="s">
        <v>1579</v>
      </c>
      <c r="C11346" t="s">
        <v>1580</v>
      </c>
    </row>
    <row r="11347" spans="1:5" x14ac:dyDescent="0.2">
      <c r="A11347" t="s">
        <v>1595</v>
      </c>
      <c r="B11347" t="s">
        <v>1596</v>
      </c>
      <c r="C11347" t="s">
        <v>1597</v>
      </c>
    </row>
    <row r="11348" spans="1:5" x14ac:dyDescent="0.2">
      <c r="A11348" t="s">
        <v>1595</v>
      </c>
      <c r="B11348" t="s">
        <v>1598</v>
      </c>
      <c r="C11348" t="s">
        <v>1599</v>
      </c>
      <c r="D11348" t="s">
        <v>1597</v>
      </c>
    </row>
    <row r="11349" spans="1:5" x14ac:dyDescent="0.2">
      <c r="A11349" t="s">
        <v>114</v>
      </c>
      <c r="B11349">
        <v>12.5</v>
      </c>
      <c r="C11349" t="s">
        <v>1634</v>
      </c>
      <c r="D11349">
        <v>1.4999999999999999E-2</v>
      </c>
    </row>
    <row r="11350" spans="1:5" x14ac:dyDescent="0.2">
      <c r="A11350" t="s">
        <v>114</v>
      </c>
      <c r="B11350">
        <v>12.5</v>
      </c>
      <c r="C11350" t="s">
        <v>1634</v>
      </c>
      <c r="D11350">
        <v>1.4999999999999999E-2</v>
      </c>
      <c r="E11350" t="s">
        <v>2694</v>
      </c>
    </row>
    <row r="11351" spans="1:5" x14ac:dyDescent="0.2">
      <c r="A11351" t="s">
        <v>118</v>
      </c>
      <c r="B11351" t="s">
        <v>1655</v>
      </c>
      <c r="C11351">
        <v>6</v>
      </c>
    </row>
    <row r="11352" spans="1:5" x14ac:dyDescent="0.2">
      <c r="A11352" t="s">
        <v>212</v>
      </c>
      <c r="B11352" t="s">
        <v>1572</v>
      </c>
      <c r="C11352" t="s">
        <v>2695</v>
      </c>
      <c r="D11352" t="s">
        <v>1571</v>
      </c>
      <c r="E11352">
        <v>1.4999999999999999E-2</v>
      </c>
    </row>
    <row r="11353" spans="1:5" x14ac:dyDescent="0.2">
      <c r="A11353" t="s">
        <v>79</v>
      </c>
      <c r="B11353" t="s">
        <v>2696</v>
      </c>
    </row>
    <row r="11354" spans="1:5" x14ac:dyDescent="0.2">
      <c r="A11354" t="s">
        <v>882</v>
      </c>
      <c r="B11354" t="s">
        <v>1579</v>
      </c>
      <c r="C11354" t="s">
        <v>1580</v>
      </c>
    </row>
    <row r="11355" spans="1:5" x14ac:dyDescent="0.2">
      <c r="A11355" t="s">
        <v>1575</v>
      </c>
      <c r="B11355" t="s">
        <v>1576</v>
      </c>
      <c r="C11355" t="s">
        <v>1577</v>
      </c>
      <c r="D11355" t="s">
        <v>1578</v>
      </c>
    </row>
    <row r="11356" spans="1:5" x14ac:dyDescent="0.2">
      <c r="A11356" t="s">
        <v>1595</v>
      </c>
      <c r="B11356" t="s">
        <v>1596</v>
      </c>
      <c r="C11356" t="s">
        <v>1597</v>
      </c>
    </row>
    <row r="11357" spans="1:5" x14ac:dyDescent="0.2">
      <c r="A11357" t="s">
        <v>1595</v>
      </c>
      <c r="B11357" t="s">
        <v>1598</v>
      </c>
      <c r="C11357" t="s">
        <v>1599</v>
      </c>
      <c r="D11357" t="s">
        <v>1597</v>
      </c>
    </row>
    <row r="11358" spans="1:5" x14ac:dyDescent="0.2">
      <c r="A11358" t="s">
        <v>114</v>
      </c>
      <c r="B11358">
        <v>12.5</v>
      </c>
      <c r="C11358" t="s">
        <v>1634</v>
      </c>
      <c r="D11358">
        <v>1.4999999999999999E-2</v>
      </c>
    </row>
    <row r="11359" spans="1:5" x14ac:dyDescent="0.2">
      <c r="A11359" t="s">
        <v>114</v>
      </c>
      <c r="B11359">
        <v>12.5</v>
      </c>
      <c r="C11359" t="s">
        <v>1634</v>
      </c>
      <c r="D11359">
        <v>1.4999999999999999E-2</v>
      </c>
      <c r="E11359" t="s">
        <v>2694</v>
      </c>
    </row>
    <row r="11360" spans="1:5" x14ac:dyDescent="0.2">
      <c r="A11360" t="s">
        <v>118</v>
      </c>
      <c r="B11360" t="s">
        <v>1655</v>
      </c>
      <c r="C11360">
        <v>6</v>
      </c>
    </row>
    <row r="11361" spans="1:5" x14ac:dyDescent="0.2">
      <c r="A11361" t="s">
        <v>79</v>
      </c>
      <c r="B11361" t="s">
        <v>2697</v>
      </c>
      <c r="C11361" t="s">
        <v>2698</v>
      </c>
    </row>
    <row r="11362" spans="1:5" x14ac:dyDescent="0.2">
      <c r="A11362" t="s">
        <v>882</v>
      </c>
      <c r="B11362" t="s">
        <v>1579</v>
      </c>
      <c r="C11362" t="s">
        <v>1580</v>
      </c>
    </row>
    <row r="11363" spans="1:5" x14ac:dyDescent="0.2">
      <c r="A11363" t="s">
        <v>1575</v>
      </c>
      <c r="B11363" t="s">
        <v>1576</v>
      </c>
      <c r="C11363" t="s">
        <v>1577</v>
      </c>
      <c r="D11363" t="s">
        <v>1578</v>
      </c>
    </row>
    <row r="11364" spans="1:5" x14ac:dyDescent="0.2">
      <c r="A11364" t="s">
        <v>1595</v>
      </c>
      <c r="B11364" t="s">
        <v>1596</v>
      </c>
      <c r="C11364" t="s">
        <v>1597</v>
      </c>
    </row>
    <row r="11365" spans="1:5" x14ac:dyDescent="0.2">
      <c r="A11365" t="s">
        <v>1595</v>
      </c>
      <c r="B11365" t="s">
        <v>1598</v>
      </c>
      <c r="C11365" t="s">
        <v>1599</v>
      </c>
      <c r="D11365" t="s">
        <v>1597</v>
      </c>
    </row>
    <row r="11366" spans="1:5" x14ac:dyDescent="0.2">
      <c r="A11366" t="s">
        <v>114</v>
      </c>
      <c r="B11366">
        <v>17.100000000000001</v>
      </c>
      <c r="C11366" t="s">
        <v>1583</v>
      </c>
    </row>
    <row r="11367" spans="1:5" x14ac:dyDescent="0.2">
      <c r="A11367" t="s">
        <v>71</v>
      </c>
      <c r="B11367">
        <v>4.4000000000000004</v>
      </c>
      <c r="C11367" t="s">
        <v>1584</v>
      </c>
    </row>
    <row r="11368" spans="1:5" x14ac:dyDescent="0.2">
      <c r="A11368" t="s">
        <v>70</v>
      </c>
      <c r="B11368">
        <v>4</v>
      </c>
      <c r="C11368">
        <v>0.02</v>
      </c>
    </row>
    <row r="11369" spans="1:5" x14ac:dyDescent="0.2">
      <c r="A11369" t="s">
        <v>72</v>
      </c>
      <c r="B11369">
        <v>0.2</v>
      </c>
      <c r="C11369">
        <v>0.1</v>
      </c>
    </row>
    <row r="11370" spans="1:5" x14ac:dyDescent="0.2">
      <c r="A11370" t="s">
        <v>120</v>
      </c>
      <c r="B11370" t="s">
        <v>1571</v>
      </c>
      <c r="C11370">
        <v>0.03</v>
      </c>
      <c r="D11370" t="s">
        <v>1593</v>
      </c>
      <c r="E11370" t="s">
        <v>1594</v>
      </c>
    </row>
    <row r="11371" spans="1:5" x14ac:dyDescent="0.2">
      <c r="A11371" t="s">
        <v>118</v>
      </c>
      <c r="B11371" t="s">
        <v>1571</v>
      </c>
      <c r="C11371" t="s">
        <v>1619</v>
      </c>
      <c r="D11371">
        <v>0.2</v>
      </c>
    </row>
    <row r="11372" spans="1:5" x14ac:dyDescent="0.2">
      <c r="A11372" t="s">
        <v>117</v>
      </c>
      <c r="B11372" t="s">
        <v>1571</v>
      </c>
      <c r="C11372">
        <v>0.02</v>
      </c>
      <c r="D11372" t="s">
        <v>1593</v>
      </c>
      <c r="E11372" t="s">
        <v>1594</v>
      </c>
    </row>
    <row r="11373" spans="1:5" x14ac:dyDescent="0.2">
      <c r="A11373" t="s">
        <v>156</v>
      </c>
      <c r="B11373" t="s">
        <v>1571</v>
      </c>
      <c r="C11373">
        <v>5.0000000000000001E-3</v>
      </c>
    </row>
    <row r="11374" spans="1:5" x14ac:dyDescent="0.2">
      <c r="A11374" t="s">
        <v>115</v>
      </c>
      <c r="B11374">
        <v>0.05</v>
      </c>
      <c r="C11374">
        <v>0.1</v>
      </c>
    </row>
    <row r="11375" spans="1:5" x14ac:dyDescent="0.2">
      <c r="A11375" t="s">
        <v>71</v>
      </c>
      <c r="B11375">
        <v>2</v>
      </c>
      <c r="C11375" t="s">
        <v>1584</v>
      </c>
    </row>
    <row r="11376" spans="1:5" x14ac:dyDescent="0.2">
      <c r="A11376" t="s">
        <v>70</v>
      </c>
      <c r="B11376">
        <v>15.1</v>
      </c>
      <c r="C11376" t="s">
        <v>1583</v>
      </c>
    </row>
    <row r="11377" spans="1:5" x14ac:dyDescent="0.2">
      <c r="A11377" t="s">
        <v>110</v>
      </c>
      <c r="B11377" t="s">
        <v>1572</v>
      </c>
      <c r="C11377" t="s">
        <v>1573</v>
      </c>
      <c r="D11377" t="s">
        <v>1574</v>
      </c>
    </row>
    <row r="11378" spans="1:5" x14ac:dyDescent="0.2">
      <c r="A11378" t="s">
        <v>2596</v>
      </c>
      <c r="B11378">
        <v>0.15</v>
      </c>
    </row>
    <row r="11379" spans="1:5" x14ac:dyDescent="0.2">
      <c r="A11379" t="s">
        <v>52</v>
      </c>
      <c r="B11379">
        <v>7.8</v>
      </c>
      <c r="C11379" t="s">
        <v>1606</v>
      </c>
    </row>
    <row r="11380" spans="1:5" x14ac:dyDescent="0.2">
      <c r="A11380" t="s">
        <v>70</v>
      </c>
      <c r="B11380">
        <v>9.5</v>
      </c>
      <c r="C11380" t="s">
        <v>1606</v>
      </c>
    </row>
    <row r="11381" spans="1:5" x14ac:dyDescent="0.2">
      <c r="A11381" t="s">
        <v>71</v>
      </c>
      <c r="B11381">
        <v>48.5</v>
      </c>
      <c r="C11381" t="s">
        <v>1606</v>
      </c>
    </row>
    <row r="11382" spans="1:5" x14ac:dyDescent="0.2">
      <c r="A11382" t="s">
        <v>71</v>
      </c>
      <c r="B11382">
        <v>43.5</v>
      </c>
      <c r="C11382">
        <v>0.3</v>
      </c>
    </row>
    <row r="11383" spans="1:5" x14ac:dyDescent="0.2">
      <c r="A11383" t="s">
        <v>70</v>
      </c>
      <c r="B11383">
        <v>33.1</v>
      </c>
      <c r="C11383">
        <v>-0.2</v>
      </c>
    </row>
    <row r="11384" spans="1:5" x14ac:dyDescent="0.2">
      <c r="A11384" t="s">
        <v>70</v>
      </c>
      <c r="B11384" t="s">
        <v>2597</v>
      </c>
    </row>
    <row r="11385" spans="1:5" x14ac:dyDescent="0.2">
      <c r="A11385" t="s">
        <v>120</v>
      </c>
      <c r="B11385">
        <v>0.1</v>
      </c>
    </row>
    <row r="11386" spans="1:5" x14ac:dyDescent="0.2">
      <c r="A11386" t="s">
        <v>120</v>
      </c>
      <c r="B11386">
        <v>0.05</v>
      </c>
      <c r="C11386" t="s">
        <v>1593</v>
      </c>
      <c r="D11386" t="s">
        <v>1594</v>
      </c>
    </row>
    <row r="11387" spans="1:5" x14ac:dyDescent="0.2">
      <c r="A11387" t="s">
        <v>118</v>
      </c>
      <c r="B11387" t="s">
        <v>1655</v>
      </c>
      <c r="C11387">
        <v>25</v>
      </c>
    </row>
    <row r="11388" spans="1:5" x14ac:dyDescent="0.2">
      <c r="A11388" t="s">
        <v>118</v>
      </c>
      <c r="B11388" t="s">
        <v>1655</v>
      </c>
      <c r="C11388">
        <v>30</v>
      </c>
    </row>
    <row r="11389" spans="1:5" x14ac:dyDescent="0.2">
      <c r="A11389" t="s">
        <v>52</v>
      </c>
      <c r="B11389" t="s">
        <v>2627</v>
      </c>
      <c r="C11389">
        <v>0.5</v>
      </c>
    </row>
    <row r="11390" spans="1:5" x14ac:dyDescent="0.2">
      <c r="A11390" t="s">
        <v>2598</v>
      </c>
      <c r="B11390">
        <v>36</v>
      </c>
      <c r="C11390" t="s">
        <v>1588</v>
      </c>
      <c r="D11390">
        <v>0.2</v>
      </c>
      <c r="E11390" t="s">
        <v>2699</v>
      </c>
    </row>
    <row r="11391" spans="1:5" x14ac:dyDescent="0.2">
      <c r="A11391" t="s">
        <v>118</v>
      </c>
      <c r="B11391" t="s">
        <v>1655</v>
      </c>
      <c r="C11391">
        <v>16</v>
      </c>
    </row>
    <row r="11392" spans="1:5" x14ac:dyDescent="0.2">
      <c r="A11392" t="s">
        <v>2628</v>
      </c>
      <c r="B11392" t="s">
        <v>2629</v>
      </c>
      <c r="C11392" t="s">
        <v>579</v>
      </c>
      <c r="D11392">
        <v>36</v>
      </c>
      <c r="E11392" t="s">
        <v>2630</v>
      </c>
    </row>
    <row r="11393" spans="1:6" x14ac:dyDescent="0.2">
      <c r="A11393" t="s">
        <v>1595</v>
      </c>
      <c r="B11393" t="s">
        <v>1596</v>
      </c>
      <c r="C11393" t="s">
        <v>1597</v>
      </c>
    </row>
    <row r="11394" spans="1:6" x14ac:dyDescent="0.2">
      <c r="A11394" t="s">
        <v>1595</v>
      </c>
      <c r="B11394" t="s">
        <v>1598</v>
      </c>
      <c r="C11394" t="s">
        <v>1599</v>
      </c>
      <c r="D11394" t="s">
        <v>1597</v>
      </c>
    </row>
    <row r="11395" spans="1:6" x14ac:dyDescent="0.2">
      <c r="A11395" t="s">
        <v>114</v>
      </c>
      <c r="B11395">
        <v>56</v>
      </c>
      <c r="C11395" t="s">
        <v>1583</v>
      </c>
    </row>
    <row r="11396" spans="1:6" x14ac:dyDescent="0.2">
      <c r="A11396" t="s">
        <v>52</v>
      </c>
      <c r="B11396">
        <v>7.5</v>
      </c>
      <c r="C11396" t="s">
        <v>1680</v>
      </c>
    </row>
    <row r="11397" spans="1:6" x14ac:dyDescent="0.2">
      <c r="A11397" t="s">
        <v>71</v>
      </c>
      <c r="B11397">
        <v>48.5</v>
      </c>
      <c r="C11397" t="s">
        <v>1584</v>
      </c>
    </row>
    <row r="11398" spans="1:6" x14ac:dyDescent="0.2">
      <c r="A11398" t="s">
        <v>173</v>
      </c>
      <c r="B11398">
        <v>43.5</v>
      </c>
      <c r="C11398" t="s">
        <v>1658</v>
      </c>
    </row>
    <row r="11399" spans="1:6" x14ac:dyDescent="0.2">
      <c r="A11399" t="s">
        <v>173</v>
      </c>
      <c r="B11399">
        <v>8.5</v>
      </c>
      <c r="C11399" t="s">
        <v>1584</v>
      </c>
    </row>
    <row r="11400" spans="1:6" x14ac:dyDescent="0.2">
      <c r="A11400" t="s">
        <v>52</v>
      </c>
      <c r="B11400">
        <v>5</v>
      </c>
      <c r="C11400" t="s">
        <v>1681</v>
      </c>
    </row>
    <row r="11401" spans="1:6" x14ac:dyDescent="0.2">
      <c r="A11401" t="s">
        <v>52</v>
      </c>
      <c r="B11401">
        <v>13</v>
      </c>
      <c r="C11401" t="s">
        <v>1583</v>
      </c>
    </row>
    <row r="11402" spans="1:6" x14ac:dyDescent="0.2">
      <c r="A11402" t="s">
        <v>55</v>
      </c>
      <c r="B11402">
        <v>5</v>
      </c>
      <c r="C11402">
        <v>-0.3</v>
      </c>
    </row>
    <row r="11403" spans="1:6" x14ac:dyDescent="0.2">
      <c r="A11403" t="s">
        <v>70</v>
      </c>
      <c r="B11403">
        <v>33.4</v>
      </c>
      <c r="C11403">
        <v>-0.05</v>
      </c>
    </row>
    <row r="11404" spans="1:6" x14ac:dyDescent="0.2">
      <c r="A11404" t="s">
        <v>70</v>
      </c>
      <c r="B11404">
        <v>33.46</v>
      </c>
      <c r="C11404">
        <v>0.02</v>
      </c>
    </row>
    <row r="11405" spans="1:6" x14ac:dyDescent="0.2">
      <c r="A11405" t="s">
        <v>70</v>
      </c>
      <c r="B11405">
        <v>33.6</v>
      </c>
      <c r="C11405" t="s">
        <v>1845</v>
      </c>
      <c r="D11405" t="s">
        <v>2393</v>
      </c>
    </row>
    <row r="11406" spans="1:6" x14ac:dyDescent="0.2">
      <c r="A11406" t="s">
        <v>59</v>
      </c>
      <c r="B11406" t="s">
        <v>2535</v>
      </c>
      <c r="C11406" t="s">
        <v>1123</v>
      </c>
      <c r="D11406">
        <v>0.5</v>
      </c>
      <c r="E11406" t="s">
        <v>1588</v>
      </c>
      <c r="F11406" t="s">
        <v>1808</v>
      </c>
    </row>
    <row r="11407" spans="1:6" x14ac:dyDescent="0.2">
      <c r="A11407" t="s">
        <v>120</v>
      </c>
      <c r="B11407" t="s">
        <v>1571</v>
      </c>
      <c r="C11407">
        <v>0.05</v>
      </c>
      <c r="D11407" t="s">
        <v>1593</v>
      </c>
      <c r="E11407" t="s">
        <v>1594</v>
      </c>
    </row>
    <row r="11408" spans="1:6" x14ac:dyDescent="0.2">
      <c r="A11408" t="s">
        <v>118</v>
      </c>
      <c r="B11408" t="s">
        <v>1571</v>
      </c>
      <c r="C11408" t="s">
        <v>2534</v>
      </c>
      <c r="D11408">
        <v>2.5</v>
      </c>
    </row>
    <row r="11409" spans="1:6" x14ac:dyDescent="0.2">
      <c r="A11409" t="s">
        <v>110</v>
      </c>
      <c r="B11409" t="s">
        <v>1572</v>
      </c>
      <c r="C11409" t="s">
        <v>1573</v>
      </c>
      <c r="D11409" t="s">
        <v>1574</v>
      </c>
    </row>
    <row r="11410" spans="1:6" x14ac:dyDescent="0.2">
      <c r="A11410" t="s">
        <v>1595</v>
      </c>
      <c r="B11410" t="s">
        <v>1596</v>
      </c>
      <c r="C11410" t="s">
        <v>1597</v>
      </c>
    </row>
    <row r="11411" spans="1:6" x14ac:dyDescent="0.2">
      <c r="A11411" t="s">
        <v>1595</v>
      </c>
      <c r="B11411" t="s">
        <v>1598</v>
      </c>
      <c r="C11411" t="s">
        <v>1599</v>
      </c>
      <c r="D11411" t="s">
        <v>1597</v>
      </c>
    </row>
    <row r="11412" spans="1:6" x14ac:dyDescent="0.2">
      <c r="A11412" t="s">
        <v>114</v>
      </c>
      <c r="B11412">
        <v>20</v>
      </c>
      <c r="C11412" t="s">
        <v>1634</v>
      </c>
      <c r="D11412">
        <v>0.1</v>
      </c>
    </row>
    <row r="11413" spans="1:6" x14ac:dyDescent="0.2">
      <c r="A11413" t="s">
        <v>2700</v>
      </c>
      <c r="B11413" t="s">
        <v>1639</v>
      </c>
      <c r="C11413" t="s">
        <v>2701</v>
      </c>
    </row>
    <row r="11414" spans="1:6" x14ac:dyDescent="0.2">
      <c r="A11414" t="s">
        <v>2702</v>
      </c>
      <c r="B11414" t="s">
        <v>1922</v>
      </c>
      <c r="C11414">
        <v>3.2</v>
      </c>
      <c r="D11414" t="s">
        <v>1588</v>
      </c>
      <c r="E11414" t="s">
        <v>2703</v>
      </c>
      <c r="F11414" t="s">
        <v>2704</v>
      </c>
    </row>
    <row r="11415" spans="1:6" x14ac:dyDescent="0.2">
      <c r="A11415" t="s">
        <v>2705</v>
      </c>
      <c r="B11415" t="s">
        <v>1639</v>
      </c>
      <c r="C11415" t="s">
        <v>2701</v>
      </c>
    </row>
    <row r="11416" spans="1:6" x14ac:dyDescent="0.2">
      <c r="A11416" t="s">
        <v>2706</v>
      </c>
      <c r="B11416" t="s">
        <v>1922</v>
      </c>
      <c r="C11416">
        <v>3.2</v>
      </c>
    </row>
    <row r="11417" spans="1:6" x14ac:dyDescent="0.2">
      <c r="A11417" t="s">
        <v>2707</v>
      </c>
      <c r="B11417">
        <f>0.023/-0.017</f>
        <v>-1.3529411764705881</v>
      </c>
    </row>
    <row r="11418" spans="1:6" x14ac:dyDescent="0.2">
      <c r="A11418" t="s">
        <v>2708</v>
      </c>
      <c r="B11418">
        <f>0.023/-0.017</f>
        <v>-1.3529411764705881</v>
      </c>
    </row>
    <row r="11419" spans="1:6" x14ac:dyDescent="0.2">
      <c r="A11419" t="s">
        <v>2709</v>
      </c>
      <c r="B11419">
        <v>6.37</v>
      </c>
      <c r="C11419" t="s">
        <v>1656</v>
      </c>
    </row>
    <row r="11420" spans="1:6" x14ac:dyDescent="0.2">
      <c r="A11420" t="s">
        <v>2710</v>
      </c>
      <c r="B11420">
        <v>6.37</v>
      </c>
      <c r="C11420" t="s">
        <v>1656</v>
      </c>
    </row>
    <row r="11421" spans="1:6" x14ac:dyDescent="0.2">
      <c r="A11421" t="s">
        <v>2711</v>
      </c>
      <c r="B11421">
        <v>2.6</v>
      </c>
      <c r="C11421" t="s">
        <v>1639</v>
      </c>
      <c r="D11421">
        <v>0.2</v>
      </c>
    </row>
    <row r="11422" spans="1:6" x14ac:dyDescent="0.2">
      <c r="A11422" t="s">
        <v>2712</v>
      </c>
      <c r="B11422">
        <f>-0.01/-0.053</f>
        <v>0.18867924528301888</v>
      </c>
    </row>
    <row r="11423" spans="1:6" x14ac:dyDescent="0.2">
      <c r="A11423" t="s">
        <v>2713</v>
      </c>
      <c r="B11423">
        <f>-0.04-0.085</f>
        <v>-0.125</v>
      </c>
    </row>
    <row r="11424" spans="1:6" x14ac:dyDescent="0.2">
      <c r="A11424" t="s">
        <v>2714</v>
      </c>
      <c r="B11424" t="s">
        <v>1588</v>
      </c>
      <c r="C11424" t="s">
        <v>2715</v>
      </c>
    </row>
    <row r="11425" spans="1:5" x14ac:dyDescent="0.2">
      <c r="A11425" t="s">
        <v>2716</v>
      </c>
      <c r="B11425" t="s">
        <v>2717</v>
      </c>
      <c r="C11425" t="s">
        <v>1634</v>
      </c>
      <c r="D11425">
        <v>0.1</v>
      </c>
    </row>
    <row r="11426" spans="1:5" x14ac:dyDescent="0.2">
      <c r="A11426" t="s">
        <v>2716</v>
      </c>
      <c r="B11426" t="s">
        <v>2718</v>
      </c>
      <c r="C11426" t="s">
        <v>1634</v>
      </c>
      <c r="D11426">
        <v>0.1</v>
      </c>
    </row>
    <row r="11427" spans="1:5" x14ac:dyDescent="0.2">
      <c r="A11427" t="s">
        <v>2719</v>
      </c>
      <c r="B11427" t="s">
        <v>1634</v>
      </c>
      <c r="C11427">
        <v>0.1</v>
      </c>
    </row>
    <row r="11428" spans="1:5" x14ac:dyDescent="0.2">
      <c r="A11428" t="s">
        <v>2720</v>
      </c>
      <c r="B11428" t="s">
        <v>1588</v>
      </c>
      <c r="C11428">
        <v>0.1</v>
      </c>
    </row>
    <row r="11429" spans="1:5" x14ac:dyDescent="0.2">
      <c r="A11429" t="s">
        <v>2721</v>
      </c>
      <c r="B11429">
        <f>0.055/-0.085</f>
        <v>-0.64705882352941169</v>
      </c>
    </row>
    <row r="11430" spans="1:5" x14ac:dyDescent="0.2">
      <c r="A11430" t="s">
        <v>2722</v>
      </c>
      <c r="B11430" t="s">
        <v>1588</v>
      </c>
      <c r="C11430" t="s">
        <v>52</v>
      </c>
      <c r="D11430">
        <v>10.9</v>
      </c>
      <c r="E11430">
        <f>0.03/-0.05</f>
        <v>-0.6</v>
      </c>
    </row>
    <row r="11431" spans="1:5" x14ac:dyDescent="0.2">
      <c r="A11431" t="s">
        <v>698</v>
      </c>
      <c r="B11431">
        <v>1.7</v>
      </c>
      <c r="C11431" t="s">
        <v>1634</v>
      </c>
      <c r="D11431">
        <v>0.05</v>
      </c>
    </row>
    <row r="11432" spans="1:5" x14ac:dyDescent="0.2">
      <c r="A11432" t="s">
        <v>200</v>
      </c>
      <c r="B11432">
        <v>0.6</v>
      </c>
      <c r="C11432">
        <f>0.05/-0.03</f>
        <v>-1.6666666666666667</v>
      </c>
    </row>
    <row r="11433" spans="1:5" x14ac:dyDescent="0.2">
      <c r="A11433" t="s">
        <v>177</v>
      </c>
      <c r="B11433">
        <v>0.9</v>
      </c>
      <c r="C11433" t="s">
        <v>1634</v>
      </c>
      <c r="D11433">
        <v>0.1</v>
      </c>
    </row>
    <row r="11434" spans="1:5" x14ac:dyDescent="0.2">
      <c r="A11434" t="s">
        <v>2723</v>
      </c>
      <c r="B11434">
        <f>0.023/-0.017</f>
        <v>-1.3529411764705881</v>
      </c>
    </row>
    <row r="11435" spans="1:5" x14ac:dyDescent="0.2">
      <c r="A11435" t="s">
        <v>2724</v>
      </c>
      <c r="B11435" t="s">
        <v>1634</v>
      </c>
      <c r="C11435">
        <v>0.1</v>
      </c>
    </row>
    <row r="11436" spans="1:5" x14ac:dyDescent="0.2">
      <c r="A11436" t="s">
        <v>698</v>
      </c>
      <c r="B11436">
        <v>0.6</v>
      </c>
      <c r="C11436">
        <f>-0.03/-0.1</f>
        <v>0.3</v>
      </c>
    </row>
    <row r="11437" spans="1:5" x14ac:dyDescent="0.2">
      <c r="A11437" t="s">
        <v>1633</v>
      </c>
      <c r="B11437">
        <v>1.3</v>
      </c>
      <c r="C11437" t="s">
        <v>1656</v>
      </c>
    </row>
    <row r="11438" spans="1:5" x14ac:dyDescent="0.2">
      <c r="A11438" t="s">
        <v>131</v>
      </c>
      <c r="B11438">
        <v>2</v>
      </c>
      <c r="C11438" t="s">
        <v>1634</v>
      </c>
      <c r="D11438">
        <v>0.1</v>
      </c>
    </row>
    <row r="11439" spans="1:5" x14ac:dyDescent="0.2">
      <c r="A11439" t="s">
        <v>1633</v>
      </c>
      <c r="B11439">
        <v>1.5</v>
      </c>
      <c r="C11439" t="s">
        <v>1634</v>
      </c>
      <c r="D11439">
        <v>0.1</v>
      </c>
    </row>
    <row r="11440" spans="1:5" x14ac:dyDescent="0.2">
      <c r="A11440" t="s">
        <v>1078</v>
      </c>
      <c r="B11440">
        <v>1.2</v>
      </c>
      <c r="C11440" t="s">
        <v>1588</v>
      </c>
      <c r="D11440">
        <v>0.1</v>
      </c>
    </row>
    <row r="11441" spans="1:6" x14ac:dyDescent="0.2">
      <c r="A11441" t="s">
        <v>71</v>
      </c>
      <c r="B11441">
        <v>3.5</v>
      </c>
      <c r="C11441" t="s">
        <v>1639</v>
      </c>
      <c r="D11441">
        <v>0.5</v>
      </c>
    </row>
    <row r="11442" spans="1:6" x14ac:dyDescent="0.2">
      <c r="A11442" t="s">
        <v>52</v>
      </c>
      <c r="B11442">
        <v>6.3</v>
      </c>
      <c r="C11442" t="s">
        <v>1634</v>
      </c>
      <c r="D11442">
        <v>0.05</v>
      </c>
    </row>
    <row r="11443" spans="1:6" x14ac:dyDescent="0.2">
      <c r="A11443" t="s">
        <v>1792</v>
      </c>
      <c r="B11443" t="s">
        <v>1588</v>
      </c>
      <c r="C11443" t="s">
        <v>2725</v>
      </c>
      <c r="D11443" t="s">
        <v>1588</v>
      </c>
      <c r="E11443">
        <v>0.1</v>
      </c>
    </row>
    <row r="11444" spans="1:6" x14ac:dyDescent="0.2">
      <c r="A11444" t="s">
        <v>52</v>
      </c>
      <c r="B11444">
        <v>12.6</v>
      </c>
      <c r="C11444">
        <f>0.03/-0.05</f>
        <v>-0.6</v>
      </c>
    </row>
    <row r="11445" spans="1:6" x14ac:dyDescent="0.2">
      <c r="A11445" t="s">
        <v>52</v>
      </c>
      <c r="B11445">
        <v>7.9</v>
      </c>
      <c r="C11445" t="s">
        <v>1634</v>
      </c>
      <c r="D11445">
        <v>0.1</v>
      </c>
    </row>
    <row r="11446" spans="1:6" x14ac:dyDescent="0.2">
      <c r="A11446" t="s">
        <v>2726</v>
      </c>
      <c r="B11446" t="s">
        <v>1634</v>
      </c>
      <c r="C11446">
        <v>0.1</v>
      </c>
    </row>
    <row r="11447" spans="1:6" x14ac:dyDescent="0.2">
      <c r="A11447" t="s">
        <v>1792</v>
      </c>
      <c r="B11447" t="s">
        <v>1588</v>
      </c>
      <c r="C11447" t="s">
        <v>2727</v>
      </c>
      <c r="D11447" t="s">
        <v>1634</v>
      </c>
      <c r="E11447">
        <v>0.1</v>
      </c>
    </row>
    <row r="11448" spans="1:6" x14ac:dyDescent="0.2">
      <c r="A11448" t="s">
        <v>2722</v>
      </c>
      <c r="B11448" t="s">
        <v>1588</v>
      </c>
      <c r="C11448" t="s">
        <v>2728</v>
      </c>
      <c r="D11448" t="s">
        <v>1634</v>
      </c>
      <c r="E11448">
        <v>0.1</v>
      </c>
    </row>
    <row r="11449" spans="1:6" x14ac:dyDescent="0.2">
      <c r="A11449" t="s">
        <v>110</v>
      </c>
      <c r="B11449" t="s">
        <v>1818</v>
      </c>
    </row>
    <row r="11450" spans="1:6" x14ac:dyDescent="0.2">
      <c r="A11450" t="s">
        <v>110</v>
      </c>
      <c r="B11450" t="s">
        <v>2729</v>
      </c>
      <c r="C11450" t="s">
        <v>2730</v>
      </c>
      <c r="D11450" t="s">
        <v>2191</v>
      </c>
      <c r="E11450" t="s">
        <v>2729</v>
      </c>
      <c r="F11450" t="s">
        <v>1687</v>
      </c>
    </row>
    <row r="11451" spans="1:6" x14ac:dyDescent="0.2">
      <c r="A11451" t="s">
        <v>110</v>
      </c>
      <c r="B11451" t="s">
        <v>1708</v>
      </c>
      <c r="C11451" t="s">
        <v>79</v>
      </c>
    </row>
    <row r="11452" spans="1:6" x14ac:dyDescent="0.2">
      <c r="A11452" t="s">
        <v>110</v>
      </c>
      <c r="B11452" t="s">
        <v>1708</v>
      </c>
      <c r="C11452" t="s">
        <v>79</v>
      </c>
    </row>
    <row r="11453" spans="1:6" x14ac:dyDescent="0.2">
      <c r="A11453" t="s">
        <v>110</v>
      </c>
      <c r="B11453" t="s">
        <v>1708</v>
      </c>
      <c r="C11453" t="s">
        <v>79</v>
      </c>
    </row>
    <row r="11454" spans="1:6" x14ac:dyDescent="0.2">
      <c r="A11454" t="s">
        <v>110</v>
      </c>
      <c r="B11454" t="s">
        <v>1708</v>
      </c>
      <c r="C11454" t="s">
        <v>79</v>
      </c>
    </row>
    <row r="11455" spans="1:6" x14ac:dyDescent="0.2">
      <c r="A11455" t="s">
        <v>110</v>
      </c>
      <c r="B11455" t="s">
        <v>1708</v>
      </c>
      <c r="C11455" t="s">
        <v>79</v>
      </c>
    </row>
    <row r="11456" spans="1:6" x14ac:dyDescent="0.2">
      <c r="A11456" t="s">
        <v>110</v>
      </c>
      <c r="B11456" t="s">
        <v>1708</v>
      </c>
      <c r="C11456" t="s">
        <v>79</v>
      </c>
    </row>
    <row r="11457" spans="1:6" x14ac:dyDescent="0.2">
      <c r="A11457" t="s">
        <v>110</v>
      </c>
      <c r="B11457" t="s">
        <v>1708</v>
      </c>
      <c r="C11457" t="s">
        <v>79</v>
      </c>
    </row>
    <row r="11458" spans="1:6" x14ac:dyDescent="0.2">
      <c r="A11458" t="s">
        <v>110</v>
      </c>
      <c r="B11458" t="s">
        <v>1708</v>
      </c>
      <c r="C11458" t="s">
        <v>79</v>
      </c>
    </row>
    <row r="11459" spans="1:6" x14ac:dyDescent="0.2">
      <c r="A11459" t="s">
        <v>110</v>
      </c>
      <c r="B11459" t="s">
        <v>1708</v>
      </c>
      <c r="C11459" t="s">
        <v>79</v>
      </c>
    </row>
    <row r="11460" spans="1:6" x14ac:dyDescent="0.2">
      <c r="A11460" t="s">
        <v>597</v>
      </c>
      <c r="B11460">
        <v>0.2</v>
      </c>
      <c r="C11460">
        <v>0.2</v>
      </c>
    </row>
    <row r="11461" spans="1:6" x14ac:dyDescent="0.2">
      <c r="A11461" t="s">
        <v>177</v>
      </c>
      <c r="B11461">
        <v>0.5</v>
      </c>
      <c r="C11461" t="s">
        <v>1606</v>
      </c>
    </row>
    <row r="11462" spans="1:6" x14ac:dyDescent="0.2">
      <c r="A11462" t="s">
        <v>2731</v>
      </c>
      <c r="B11462">
        <v>1</v>
      </c>
      <c r="C11462">
        <v>-1</v>
      </c>
    </row>
    <row r="11463" spans="1:6" x14ac:dyDescent="0.2">
      <c r="A11463" t="s">
        <v>2214</v>
      </c>
      <c r="B11463" t="s">
        <v>2732</v>
      </c>
      <c r="C11463" t="s">
        <v>2733</v>
      </c>
      <c r="D11463" s="13">
        <v>4.1666666666666664E-2</v>
      </c>
      <c r="E11463" t="s">
        <v>1804</v>
      </c>
      <c r="F11463" t="s">
        <v>2734</v>
      </c>
    </row>
    <row r="11464" spans="1:6" x14ac:dyDescent="0.2">
      <c r="A11464" t="s">
        <v>177</v>
      </c>
      <c r="B11464">
        <v>0.2</v>
      </c>
      <c r="C11464" t="s">
        <v>1606</v>
      </c>
      <c r="D11464" t="s">
        <v>2735</v>
      </c>
    </row>
    <row r="11465" spans="1:6" x14ac:dyDescent="0.2">
      <c r="A11465" t="s">
        <v>209</v>
      </c>
      <c r="B11465" t="s">
        <v>2735</v>
      </c>
    </row>
    <row r="11466" spans="1:6" x14ac:dyDescent="0.2">
      <c r="A11466" t="s">
        <v>2462</v>
      </c>
      <c r="B11466" t="s">
        <v>1831</v>
      </c>
      <c r="C11466" t="s">
        <v>2736</v>
      </c>
      <c r="D11466" t="s">
        <v>2737</v>
      </c>
    </row>
    <row r="11467" spans="1:6" x14ac:dyDescent="0.2">
      <c r="A11467" t="s">
        <v>2738</v>
      </c>
      <c r="B11467" t="s">
        <v>1606</v>
      </c>
      <c r="C11467" t="s">
        <v>2739</v>
      </c>
      <c r="D11467" t="s">
        <v>2740</v>
      </c>
    </row>
    <row r="11468" spans="1:6" x14ac:dyDescent="0.2">
      <c r="A11468" t="s">
        <v>2741</v>
      </c>
      <c r="B11468" t="s">
        <v>2249</v>
      </c>
      <c r="C11468" t="s">
        <v>2742</v>
      </c>
    </row>
    <row r="11469" spans="1:6" x14ac:dyDescent="0.2">
      <c r="A11469" t="s">
        <v>2743</v>
      </c>
      <c r="B11469">
        <v>14</v>
      </c>
      <c r="C11469" t="s">
        <v>2744</v>
      </c>
    </row>
    <row r="11470" spans="1:6" x14ac:dyDescent="0.2">
      <c r="A11470" t="s">
        <v>173</v>
      </c>
      <c r="B11470">
        <v>9.3000000000000007</v>
      </c>
      <c r="C11470" t="s">
        <v>1604</v>
      </c>
    </row>
    <row r="11471" spans="1:6" x14ac:dyDescent="0.2">
      <c r="A11471" t="s">
        <v>2745</v>
      </c>
      <c r="B11471">
        <f>0.023/-0.017</f>
        <v>-1.3529411764705881</v>
      </c>
    </row>
    <row r="11472" spans="1:6" x14ac:dyDescent="0.2">
      <c r="A11472" t="s">
        <v>2745</v>
      </c>
      <c r="B11472">
        <f>0.023/-0.017</f>
        <v>-1.3529411764705881</v>
      </c>
    </row>
    <row r="11473" spans="1:5" x14ac:dyDescent="0.2">
      <c r="A11473" t="s">
        <v>2746</v>
      </c>
      <c r="B11473">
        <v>0.02</v>
      </c>
      <c r="C11473" t="s">
        <v>2747</v>
      </c>
      <c r="D11473" t="s">
        <v>1593</v>
      </c>
      <c r="E11473" t="s">
        <v>2748</v>
      </c>
    </row>
    <row r="11474" spans="1:5" x14ac:dyDescent="0.2">
      <c r="A11474" t="s">
        <v>2749</v>
      </c>
      <c r="B11474">
        <v>0.02</v>
      </c>
      <c r="C11474" t="s">
        <v>2747</v>
      </c>
      <c r="D11474" t="s">
        <v>1593</v>
      </c>
      <c r="E11474" t="s">
        <v>2750</v>
      </c>
    </row>
    <row r="11475" spans="1:5" x14ac:dyDescent="0.2">
      <c r="A11475" t="s">
        <v>2751</v>
      </c>
      <c r="B11475" t="s">
        <v>1571</v>
      </c>
      <c r="C11475" t="s">
        <v>2752</v>
      </c>
      <c r="D11475" t="s">
        <v>1593</v>
      </c>
      <c r="E11475" t="s">
        <v>2539</v>
      </c>
    </row>
    <row r="11476" spans="1:5" x14ac:dyDescent="0.2">
      <c r="A11476" t="s">
        <v>2753</v>
      </c>
      <c r="B11476" t="s">
        <v>1571</v>
      </c>
      <c r="C11476" t="s">
        <v>2752</v>
      </c>
      <c r="D11476" t="s">
        <v>1593</v>
      </c>
      <c r="E11476" t="s">
        <v>1594</v>
      </c>
    </row>
    <row r="11477" spans="1:5" x14ac:dyDescent="0.2">
      <c r="A11477" t="s">
        <v>2754</v>
      </c>
      <c r="B11477" t="s">
        <v>1571</v>
      </c>
      <c r="C11477" t="s">
        <v>2755</v>
      </c>
      <c r="D11477" t="s">
        <v>1593</v>
      </c>
      <c r="E11477" t="s">
        <v>1594</v>
      </c>
    </row>
    <row r="11478" spans="1:5" x14ac:dyDescent="0.2">
      <c r="A11478" t="s">
        <v>2756</v>
      </c>
      <c r="B11478" t="s">
        <v>1571</v>
      </c>
      <c r="C11478">
        <v>0.1</v>
      </c>
      <c r="D11478" t="s">
        <v>1593</v>
      </c>
      <c r="E11478" t="s">
        <v>2539</v>
      </c>
    </row>
    <row r="11479" spans="1:5" x14ac:dyDescent="0.2">
      <c r="A11479" t="s">
        <v>2757</v>
      </c>
      <c r="B11479" t="s">
        <v>1571</v>
      </c>
      <c r="C11479" t="s">
        <v>2752</v>
      </c>
      <c r="D11479" t="s">
        <v>1593</v>
      </c>
      <c r="E11479" t="s">
        <v>2539</v>
      </c>
    </row>
    <row r="11480" spans="1:5" x14ac:dyDescent="0.2">
      <c r="A11480" t="s">
        <v>2758</v>
      </c>
      <c r="B11480" t="s">
        <v>1571</v>
      </c>
      <c r="C11480" t="s">
        <v>2759</v>
      </c>
      <c r="D11480" t="s">
        <v>2760</v>
      </c>
    </row>
    <row r="11481" spans="1:5" x14ac:dyDescent="0.2">
      <c r="A11481" t="s">
        <v>2761</v>
      </c>
      <c r="B11481" t="s">
        <v>1571</v>
      </c>
      <c r="C11481" t="s">
        <v>2752</v>
      </c>
      <c r="D11481" t="s">
        <v>1593</v>
      </c>
      <c r="E11481" t="s">
        <v>2539</v>
      </c>
    </row>
    <row r="11482" spans="1:5" x14ac:dyDescent="0.2">
      <c r="A11482" t="s">
        <v>2762</v>
      </c>
      <c r="B11482" t="s">
        <v>1571</v>
      </c>
      <c r="C11482" t="s">
        <v>2763</v>
      </c>
      <c r="D11482" t="s">
        <v>1593</v>
      </c>
      <c r="E11482" t="s">
        <v>2539</v>
      </c>
    </row>
    <row r="11483" spans="1:5" x14ac:dyDescent="0.2">
      <c r="A11483" t="s">
        <v>2764</v>
      </c>
      <c r="B11483" t="s">
        <v>1571</v>
      </c>
      <c r="C11483" t="s">
        <v>2755</v>
      </c>
      <c r="D11483" t="s">
        <v>1593</v>
      </c>
      <c r="E11483" t="s">
        <v>1686</v>
      </c>
    </row>
    <row r="11484" spans="1:5" x14ac:dyDescent="0.2">
      <c r="A11484" t="s">
        <v>2765</v>
      </c>
      <c r="B11484">
        <v>0.05</v>
      </c>
      <c r="C11484" t="s">
        <v>2766</v>
      </c>
      <c r="D11484" t="s">
        <v>2767</v>
      </c>
    </row>
    <row r="11485" spans="1:5" x14ac:dyDescent="0.2">
      <c r="A11485" t="s">
        <v>2768</v>
      </c>
      <c r="B11485">
        <v>0.03</v>
      </c>
      <c r="C11485" t="s">
        <v>2766</v>
      </c>
      <c r="D11485" t="s">
        <v>2767</v>
      </c>
    </row>
    <row r="11486" spans="1:5" x14ac:dyDescent="0.2">
      <c r="A11486" t="s">
        <v>2769</v>
      </c>
      <c r="B11486">
        <v>0.03</v>
      </c>
      <c r="C11486" t="s">
        <v>2770</v>
      </c>
      <c r="D11486" t="s">
        <v>2771</v>
      </c>
      <c r="E11486" t="s">
        <v>2740</v>
      </c>
    </row>
    <row r="11487" spans="1:5" x14ac:dyDescent="0.2">
      <c r="A11487" t="s">
        <v>2772</v>
      </c>
      <c r="B11487">
        <v>0.05</v>
      </c>
      <c r="C11487" t="s">
        <v>1593</v>
      </c>
      <c r="D11487" t="s">
        <v>1594</v>
      </c>
    </row>
    <row r="11488" spans="1:5" x14ac:dyDescent="0.2">
      <c r="A11488" t="s">
        <v>2773</v>
      </c>
      <c r="B11488">
        <v>0.05</v>
      </c>
      <c r="C11488" t="s">
        <v>1593</v>
      </c>
      <c r="D11488" t="s">
        <v>1594</v>
      </c>
    </row>
    <row r="11489" spans="1:5" x14ac:dyDescent="0.2">
      <c r="A11489" t="s">
        <v>2774</v>
      </c>
      <c r="B11489">
        <v>7.0000000000000007E-2</v>
      </c>
      <c r="C11489" t="s">
        <v>1593</v>
      </c>
      <c r="D11489" t="s">
        <v>1594</v>
      </c>
    </row>
    <row r="11490" spans="1:5" x14ac:dyDescent="0.2">
      <c r="A11490" t="s">
        <v>2775</v>
      </c>
      <c r="B11490" t="s">
        <v>2503</v>
      </c>
      <c r="C11490" t="s">
        <v>2776</v>
      </c>
      <c r="D11490" t="s">
        <v>2777</v>
      </c>
    </row>
    <row r="11491" spans="1:5" x14ac:dyDescent="0.2">
      <c r="A11491" t="s">
        <v>2778</v>
      </c>
      <c r="B11491" t="s">
        <v>1708</v>
      </c>
      <c r="C11491" t="s">
        <v>2416</v>
      </c>
      <c r="D11491" t="s">
        <v>2326</v>
      </c>
      <c r="E11491" t="s">
        <v>2779</v>
      </c>
    </row>
    <row r="11492" spans="1:5" x14ac:dyDescent="0.2">
      <c r="A11492" t="s">
        <v>2780</v>
      </c>
      <c r="B11492" t="s">
        <v>2781</v>
      </c>
      <c r="C11492" t="s">
        <v>2249</v>
      </c>
    </row>
    <row r="11493" spans="1:5" x14ac:dyDescent="0.2">
      <c r="A11493" t="s">
        <v>687</v>
      </c>
      <c r="B11493" t="s">
        <v>2629</v>
      </c>
      <c r="C11493" t="s">
        <v>2781</v>
      </c>
      <c r="D11493" t="s">
        <v>2249</v>
      </c>
    </row>
    <row r="11494" spans="1:5" x14ac:dyDescent="0.2">
      <c r="A11494" t="s">
        <v>2782</v>
      </c>
      <c r="B11494" t="s">
        <v>2783</v>
      </c>
      <c r="C11494">
        <v>7</v>
      </c>
    </row>
    <row r="11495" spans="1:5" x14ac:dyDescent="0.2">
      <c r="A11495" t="s">
        <v>2784</v>
      </c>
      <c r="B11495" t="s">
        <v>2785</v>
      </c>
      <c r="C11495">
        <v>20</v>
      </c>
      <c r="D11495" t="s">
        <v>2786</v>
      </c>
    </row>
    <row r="11496" spans="1:5" x14ac:dyDescent="0.2">
      <c r="A11496" t="s">
        <v>2787</v>
      </c>
      <c r="B11496">
        <v>0.4</v>
      </c>
      <c r="C11496">
        <v>-0.1</v>
      </c>
      <c r="D11496" t="s">
        <v>2735</v>
      </c>
    </row>
    <row r="11497" spans="1:5" x14ac:dyDescent="0.2">
      <c r="A11497" t="s">
        <v>2788</v>
      </c>
      <c r="B11497">
        <v>0.4</v>
      </c>
      <c r="C11497" t="s">
        <v>1606</v>
      </c>
      <c r="D11497" t="s">
        <v>2735</v>
      </c>
    </row>
    <row r="11498" spans="1:5" x14ac:dyDescent="0.2">
      <c r="A11498" t="s">
        <v>2784</v>
      </c>
      <c r="B11498" t="s">
        <v>2785</v>
      </c>
      <c r="C11498">
        <v>15</v>
      </c>
      <c r="D11498" t="s">
        <v>2789</v>
      </c>
    </row>
    <row r="11499" spans="1:5" x14ac:dyDescent="0.2">
      <c r="A11499" t="s">
        <v>2790</v>
      </c>
      <c r="B11499" t="s">
        <v>2785</v>
      </c>
      <c r="C11499">
        <v>20</v>
      </c>
      <c r="D11499" t="s">
        <v>2789</v>
      </c>
    </row>
    <row r="11500" spans="1:5" x14ac:dyDescent="0.2">
      <c r="A11500" t="s">
        <v>2791</v>
      </c>
      <c r="B11500" t="s">
        <v>2785</v>
      </c>
      <c r="C11500">
        <v>20</v>
      </c>
      <c r="D11500" t="s">
        <v>2789</v>
      </c>
    </row>
    <row r="11501" spans="1:5" x14ac:dyDescent="0.2">
      <c r="A11501" t="s">
        <v>2792</v>
      </c>
      <c r="B11501">
        <v>0.2</v>
      </c>
      <c r="C11501" t="s">
        <v>1693</v>
      </c>
      <c r="D11501" t="s">
        <v>2789</v>
      </c>
    </row>
    <row r="11502" spans="1:5" x14ac:dyDescent="0.2">
      <c r="A11502" t="s">
        <v>2793</v>
      </c>
      <c r="B11502">
        <v>0.2</v>
      </c>
      <c r="C11502" t="s">
        <v>1693</v>
      </c>
      <c r="D11502" t="s">
        <v>2789</v>
      </c>
    </row>
    <row r="11503" spans="1:5" x14ac:dyDescent="0.2">
      <c r="A11503" t="s">
        <v>2794</v>
      </c>
      <c r="B11503">
        <v>0.2</v>
      </c>
      <c r="C11503" t="s">
        <v>1606</v>
      </c>
      <c r="D11503" t="s">
        <v>2789</v>
      </c>
    </row>
    <row r="11504" spans="1:5" x14ac:dyDescent="0.2">
      <c r="A11504" t="s">
        <v>2795</v>
      </c>
      <c r="B11504" t="s">
        <v>2796</v>
      </c>
      <c r="C11504" t="s">
        <v>2789</v>
      </c>
    </row>
    <row r="11505" spans="1:8" x14ac:dyDescent="0.2">
      <c r="A11505" t="s">
        <v>2797</v>
      </c>
      <c r="B11505" t="s">
        <v>2783</v>
      </c>
      <c r="C11505">
        <v>10</v>
      </c>
      <c r="D11505" t="s">
        <v>28</v>
      </c>
    </row>
    <row r="11506" spans="1:8" x14ac:dyDescent="0.2">
      <c r="A11506" t="s">
        <v>2798</v>
      </c>
      <c r="B11506" t="s">
        <v>2783</v>
      </c>
      <c r="C11506">
        <v>10</v>
      </c>
      <c r="D11506" t="s">
        <v>2799</v>
      </c>
    </row>
    <row r="11507" spans="1:8" x14ac:dyDescent="0.2">
      <c r="A11507" t="s">
        <v>2800</v>
      </c>
      <c r="B11507">
        <v>1.5</v>
      </c>
      <c r="C11507">
        <v>2</v>
      </c>
      <c r="D11507" t="s">
        <v>28</v>
      </c>
    </row>
    <row r="11508" spans="1:8" x14ac:dyDescent="0.2">
      <c r="A11508" t="s">
        <v>2801</v>
      </c>
      <c r="B11508">
        <v>1.5</v>
      </c>
      <c r="C11508">
        <v>2</v>
      </c>
      <c r="D11508" t="s">
        <v>2799</v>
      </c>
    </row>
    <row r="11509" spans="1:8" x14ac:dyDescent="0.2">
      <c r="A11509" t="s">
        <v>2802</v>
      </c>
      <c r="B11509" t="s">
        <v>2803</v>
      </c>
      <c r="C11509" t="s">
        <v>28</v>
      </c>
    </row>
    <row r="11510" spans="1:8" x14ac:dyDescent="0.2">
      <c r="A11510" t="s">
        <v>2804</v>
      </c>
      <c r="B11510" t="s">
        <v>2803</v>
      </c>
      <c r="C11510" t="s">
        <v>2799</v>
      </c>
    </row>
    <row r="11511" spans="1:8" x14ac:dyDescent="0.2">
      <c r="A11511" t="s">
        <v>2805</v>
      </c>
      <c r="B11511" t="s">
        <v>1780</v>
      </c>
      <c r="C11511" t="s">
        <v>28</v>
      </c>
    </row>
    <row r="11512" spans="1:8" x14ac:dyDescent="0.2">
      <c r="A11512" t="s">
        <v>2806</v>
      </c>
      <c r="B11512" t="s">
        <v>1780</v>
      </c>
      <c r="C11512" t="s">
        <v>2799</v>
      </c>
    </row>
    <row r="11513" spans="1:8" x14ac:dyDescent="0.2">
      <c r="A11513">
        <v>1</v>
      </c>
      <c r="B11513" t="s">
        <v>2642</v>
      </c>
      <c r="C11513" t="s">
        <v>1805</v>
      </c>
    </row>
    <row r="11514" spans="1:8" x14ac:dyDescent="0.2">
      <c r="A11514" t="s">
        <v>2807</v>
      </c>
      <c r="B11514" t="s">
        <v>2644</v>
      </c>
      <c r="C11514" t="s">
        <v>1947</v>
      </c>
      <c r="D11514" t="s">
        <v>2808</v>
      </c>
      <c r="E11514" t="s">
        <v>1574</v>
      </c>
      <c r="F11514" t="s">
        <v>1816</v>
      </c>
      <c r="G11514" t="s">
        <v>2808</v>
      </c>
      <c r="H11514" t="s">
        <v>2809</v>
      </c>
    </row>
    <row r="11515" spans="1:8" x14ac:dyDescent="0.2">
      <c r="A11515" t="s">
        <v>882</v>
      </c>
      <c r="B11515" t="s">
        <v>1579</v>
      </c>
      <c r="C11515" t="s">
        <v>1580</v>
      </c>
    </row>
    <row r="11516" spans="1:8" x14ac:dyDescent="0.2">
      <c r="A11516" t="s">
        <v>1575</v>
      </c>
      <c r="B11516" t="s">
        <v>1576</v>
      </c>
      <c r="C11516" t="s">
        <v>1577</v>
      </c>
      <c r="D11516" t="s">
        <v>1578</v>
      </c>
    </row>
    <row r="11517" spans="1:8" x14ac:dyDescent="0.2">
      <c r="A11517" t="s">
        <v>1595</v>
      </c>
      <c r="B11517" t="s">
        <v>1596</v>
      </c>
      <c r="C11517" t="s">
        <v>1597</v>
      </c>
    </row>
    <row r="11518" spans="1:8" x14ac:dyDescent="0.2">
      <c r="A11518" t="s">
        <v>1595</v>
      </c>
      <c r="B11518" t="s">
        <v>1598</v>
      </c>
      <c r="C11518" t="s">
        <v>1599</v>
      </c>
      <c r="D11518" t="s">
        <v>1597</v>
      </c>
    </row>
    <row r="11519" spans="1:8" x14ac:dyDescent="0.2">
      <c r="A11519" t="s">
        <v>1595</v>
      </c>
      <c r="B11519" t="s">
        <v>1596</v>
      </c>
      <c r="C11519" t="s">
        <v>1597</v>
      </c>
    </row>
    <row r="11520" spans="1:8" x14ac:dyDescent="0.2">
      <c r="A11520" t="s">
        <v>1595</v>
      </c>
      <c r="B11520" t="s">
        <v>1598</v>
      </c>
      <c r="C11520" t="s">
        <v>1599</v>
      </c>
      <c r="D11520" t="s">
        <v>1597</v>
      </c>
    </row>
    <row r="11521" spans="1:5" x14ac:dyDescent="0.2">
      <c r="A11521" t="s">
        <v>50</v>
      </c>
      <c r="B11521">
        <v>55.5</v>
      </c>
      <c r="C11521">
        <v>0.1</v>
      </c>
    </row>
    <row r="11522" spans="1:5" x14ac:dyDescent="0.2">
      <c r="A11522" t="s">
        <v>52</v>
      </c>
      <c r="B11522">
        <v>1</v>
      </c>
      <c r="C11522" t="s">
        <v>1656</v>
      </c>
    </row>
    <row r="11523" spans="1:5" x14ac:dyDescent="0.2">
      <c r="A11523" t="s">
        <v>1792</v>
      </c>
      <c r="B11523" t="s">
        <v>1644</v>
      </c>
      <c r="C11523">
        <v>32.4</v>
      </c>
      <c r="D11523" t="s">
        <v>1634</v>
      </c>
      <c r="E11523">
        <v>0.1</v>
      </c>
    </row>
    <row r="11524" spans="1:5" x14ac:dyDescent="0.2">
      <c r="A11524" t="s">
        <v>1605</v>
      </c>
      <c r="B11524">
        <v>8.8000000000000007</v>
      </c>
      <c r="C11524" t="s">
        <v>1634</v>
      </c>
      <c r="D11524">
        <v>0.2</v>
      </c>
    </row>
    <row r="11525" spans="1:5" x14ac:dyDescent="0.2">
      <c r="A11525" t="s">
        <v>70</v>
      </c>
      <c r="B11525">
        <v>30</v>
      </c>
      <c r="C11525">
        <v>0.2</v>
      </c>
    </row>
    <row r="11526" spans="1:5" x14ac:dyDescent="0.2">
      <c r="A11526" t="s">
        <v>70</v>
      </c>
      <c r="B11526">
        <v>29.5</v>
      </c>
      <c r="C11526" t="s">
        <v>1606</v>
      </c>
    </row>
    <row r="11527" spans="1:5" x14ac:dyDescent="0.2">
      <c r="A11527" t="s">
        <v>70</v>
      </c>
      <c r="B11527">
        <v>5.5</v>
      </c>
      <c r="C11527" t="s">
        <v>1588</v>
      </c>
      <c r="D11527">
        <v>0.1</v>
      </c>
    </row>
    <row r="11528" spans="1:5" x14ac:dyDescent="0.2">
      <c r="A11528" t="s">
        <v>120</v>
      </c>
      <c r="B11528" t="s">
        <v>1571</v>
      </c>
      <c r="C11528">
        <v>0.1</v>
      </c>
    </row>
    <row r="11529" spans="1:5" x14ac:dyDescent="0.2">
      <c r="A11529" t="s">
        <v>57</v>
      </c>
      <c r="B11529">
        <v>34</v>
      </c>
      <c r="C11529" t="s">
        <v>1606</v>
      </c>
    </row>
    <row r="11530" spans="1:5" x14ac:dyDescent="0.2">
      <c r="A11530" t="s">
        <v>120</v>
      </c>
      <c r="B11530">
        <v>0.05</v>
      </c>
      <c r="C11530" t="s">
        <v>1593</v>
      </c>
      <c r="D11530" t="s">
        <v>1659</v>
      </c>
    </row>
    <row r="11531" spans="1:5" x14ac:dyDescent="0.2">
      <c r="A11531" t="s">
        <v>59</v>
      </c>
      <c r="B11531" t="s">
        <v>1795</v>
      </c>
    </row>
    <row r="11532" spans="1:5" x14ac:dyDescent="0.2">
      <c r="A11532" t="s">
        <v>55</v>
      </c>
      <c r="B11532" t="s">
        <v>2810</v>
      </c>
      <c r="C11532" t="s">
        <v>1588</v>
      </c>
      <c r="D11532" t="s">
        <v>2811</v>
      </c>
    </row>
    <row r="11533" spans="1:5" x14ac:dyDescent="0.2">
      <c r="A11533" t="s">
        <v>118</v>
      </c>
      <c r="B11533" t="s">
        <v>1655</v>
      </c>
      <c r="C11533">
        <v>25</v>
      </c>
    </row>
    <row r="11534" spans="1:5" x14ac:dyDescent="0.2">
      <c r="A11534" t="s">
        <v>115</v>
      </c>
      <c r="B11534" t="s">
        <v>2812</v>
      </c>
      <c r="C11534">
        <v>-0.1</v>
      </c>
    </row>
    <row r="11535" spans="1:5" x14ac:dyDescent="0.2">
      <c r="A11535" t="s">
        <v>118</v>
      </c>
      <c r="B11535" t="s">
        <v>2813</v>
      </c>
      <c r="C11535">
        <v>10</v>
      </c>
    </row>
    <row r="11536" spans="1:5" x14ac:dyDescent="0.2">
      <c r="A11536" t="s">
        <v>52</v>
      </c>
      <c r="B11536">
        <v>3</v>
      </c>
      <c r="C11536">
        <v>0.1</v>
      </c>
    </row>
    <row r="11537" spans="1:5" x14ac:dyDescent="0.2">
      <c r="A11537" t="s">
        <v>52</v>
      </c>
      <c r="B11537">
        <v>4.5</v>
      </c>
      <c r="C11537" t="s">
        <v>1606</v>
      </c>
    </row>
    <row r="11538" spans="1:5" x14ac:dyDescent="0.2">
      <c r="A11538" t="s">
        <v>2814</v>
      </c>
      <c r="B11538">
        <v>0.1</v>
      </c>
    </row>
    <row r="11539" spans="1:5" x14ac:dyDescent="0.2">
      <c r="A11539" t="s">
        <v>120</v>
      </c>
      <c r="B11539">
        <v>0.2</v>
      </c>
      <c r="C11539" t="s">
        <v>1593</v>
      </c>
      <c r="D11539" t="s">
        <v>1594</v>
      </c>
    </row>
    <row r="11540" spans="1:5" x14ac:dyDescent="0.2">
      <c r="A11540" t="s">
        <v>209</v>
      </c>
      <c r="B11540">
        <v>0.4</v>
      </c>
      <c r="C11540" t="s">
        <v>2547</v>
      </c>
      <c r="D11540">
        <v>0.6</v>
      </c>
    </row>
    <row r="11541" spans="1:5" x14ac:dyDescent="0.2">
      <c r="A11541" t="s">
        <v>110</v>
      </c>
      <c r="B11541" t="s">
        <v>1724</v>
      </c>
    </row>
    <row r="11542" spans="1:5" x14ac:dyDescent="0.2">
      <c r="A11542" t="s">
        <v>117</v>
      </c>
      <c r="B11542">
        <v>0.1</v>
      </c>
      <c r="C11542" t="s">
        <v>1593</v>
      </c>
      <c r="D11542" t="s">
        <v>1594</v>
      </c>
    </row>
    <row r="11543" spans="1:5" x14ac:dyDescent="0.2">
      <c r="A11543" t="s">
        <v>120</v>
      </c>
      <c r="B11543">
        <v>0.05</v>
      </c>
      <c r="C11543" t="s">
        <v>1593</v>
      </c>
      <c r="D11543" t="s">
        <v>1594</v>
      </c>
    </row>
    <row r="11544" spans="1:5" x14ac:dyDescent="0.2">
      <c r="A11544" t="s">
        <v>118</v>
      </c>
      <c r="B11544" t="s">
        <v>2550</v>
      </c>
      <c r="C11544">
        <v>12.5</v>
      </c>
    </row>
    <row r="11545" spans="1:5" x14ac:dyDescent="0.2">
      <c r="A11545" t="s">
        <v>118</v>
      </c>
      <c r="B11545" t="s">
        <v>2550</v>
      </c>
      <c r="C11545">
        <v>16</v>
      </c>
    </row>
    <row r="11546" spans="1:5" x14ac:dyDescent="0.2">
      <c r="A11546" t="s">
        <v>1575</v>
      </c>
      <c r="B11546" t="s">
        <v>1576</v>
      </c>
      <c r="C11546" t="s">
        <v>1577</v>
      </c>
      <c r="D11546" t="s">
        <v>1578</v>
      </c>
    </row>
    <row r="11547" spans="1:5" x14ac:dyDescent="0.2">
      <c r="A11547" t="s">
        <v>882</v>
      </c>
      <c r="B11547" t="s">
        <v>1579</v>
      </c>
      <c r="C11547" t="s">
        <v>1580</v>
      </c>
    </row>
    <row r="11548" spans="1:5" x14ac:dyDescent="0.2">
      <c r="A11548" t="s">
        <v>1581</v>
      </c>
      <c r="B11548" t="s">
        <v>1576</v>
      </c>
      <c r="C11548" t="s">
        <v>1577</v>
      </c>
      <c r="D11548" t="s">
        <v>1582</v>
      </c>
    </row>
    <row r="11549" spans="1:5" x14ac:dyDescent="0.2">
      <c r="A11549" t="s">
        <v>50</v>
      </c>
      <c r="B11549">
        <v>55.5</v>
      </c>
      <c r="C11549">
        <v>0.1</v>
      </c>
    </row>
    <row r="11550" spans="1:5" x14ac:dyDescent="0.2">
      <c r="A11550" t="s">
        <v>52</v>
      </c>
      <c r="B11550">
        <v>1</v>
      </c>
      <c r="C11550" t="s">
        <v>1656</v>
      </c>
    </row>
    <row r="11551" spans="1:5" x14ac:dyDescent="0.2">
      <c r="A11551" t="s">
        <v>1792</v>
      </c>
      <c r="B11551" t="s">
        <v>1644</v>
      </c>
      <c r="C11551">
        <v>32.4</v>
      </c>
      <c r="D11551" t="s">
        <v>1634</v>
      </c>
      <c r="E11551">
        <v>0.1</v>
      </c>
    </row>
    <row r="11552" spans="1:5" x14ac:dyDescent="0.2">
      <c r="A11552" t="s">
        <v>1605</v>
      </c>
      <c r="B11552">
        <v>8.6999999999999993</v>
      </c>
      <c r="C11552" t="s">
        <v>1634</v>
      </c>
      <c r="D11552">
        <v>0.1</v>
      </c>
    </row>
    <row r="11553" spans="1:5" x14ac:dyDescent="0.2">
      <c r="A11553" t="s">
        <v>70</v>
      </c>
      <c r="B11553">
        <v>30.9</v>
      </c>
      <c r="C11553" t="s">
        <v>1639</v>
      </c>
      <c r="D11553">
        <v>0.1</v>
      </c>
    </row>
    <row r="11554" spans="1:5" x14ac:dyDescent="0.2">
      <c r="A11554" t="s">
        <v>70</v>
      </c>
      <c r="B11554">
        <v>29.9</v>
      </c>
      <c r="C11554" t="s">
        <v>1634</v>
      </c>
      <c r="D11554">
        <v>0.05</v>
      </c>
    </row>
    <row r="11555" spans="1:5" x14ac:dyDescent="0.2">
      <c r="A11555" t="s">
        <v>70</v>
      </c>
      <c r="B11555">
        <v>30</v>
      </c>
      <c r="C11555">
        <v>0.2</v>
      </c>
    </row>
    <row r="11556" spans="1:5" x14ac:dyDescent="0.2">
      <c r="A11556" t="s">
        <v>70</v>
      </c>
      <c r="B11556">
        <v>29.5</v>
      </c>
      <c r="C11556" t="s">
        <v>1606</v>
      </c>
    </row>
    <row r="11557" spans="1:5" x14ac:dyDescent="0.2">
      <c r="A11557" t="s">
        <v>70</v>
      </c>
      <c r="B11557">
        <v>5.5</v>
      </c>
      <c r="C11557" t="s">
        <v>1588</v>
      </c>
      <c r="D11557">
        <v>0.1</v>
      </c>
    </row>
    <row r="11558" spans="1:5" x14ac:dyDescent="0.2">
      <c r="A11558" t="s">
        <v>120</v>
      </c>
      <c r="B11558" t="s">
        <v>1571</v>
      </c>
      <c r="C11558">
        <v>0.1</v>
      </c>
    </row>
    <row r="11559" spans="1:5" x14ac:dyDescent="0.2">
      <c r="A11559" t="s">
        <v>57</v>
      </c>
      <c r="B11559">
        <v>34</v>
      </c>
      <c r="C11559" t="s">
        <v>1606</v>
      </c>
    </row>
    <row r="11560" spans="1:5" x14ac:dyDescent="0.2">
      <c r="A11560" t="s">
        <v>120</v>
      </c>
      <c r="B11560">
        <v>0.05</v>
      </c>
      <c r="C11560" t="s">
        <v>1593</v>
      </c>
      <c r="D11560" t="s">
        <v>1659</v>
      </c>
    </row>
    <row r="11561" spans="1:5" x14ac:dyDescent="0.2">
      <c r="A11561" t="s">
        <v>1394</v>
      </c>
      <c r="B11561" t="s">
        <v>2815</v>
      </c>
      <c r="C11561" t="s">
        <v>59</v>
      </c>
      <c r="D11561" t="s">
        <v>2816</v>
      </c>
      <c r="E11561" t="s">
        <v>2811</v>
      </c>
    </row>
    <row r="11562" spans="1:5" x14ac:dyDescent="0.2">
      <c r="A11562" t="s">
        <v>118</v>
      </c>
      <c r="B11562" t="s">
        <v>1655</v>
      </c>
      <c r="C11562">
        <v>25</v>
      </c>
    </row>
    <row r="11563" spans="1:5" x14ac:dyDescent="0.2">
      <c r="A11563" t="s">
        <v>115</v>
      </c>
      <c r="B11563" t="s">
        <v>2812</v>
      </c>
      <c r="C11563">
        <v>-0.1</v>
      </c>
    </row>
    <row r="11564" spans="1:5" x14ac:dyDescent="0.2">
      <c r="A11564" t="s">
        <v>118</v>
      </c>
      <c r="B11564" t="s">
        <v>2813</v>
      </c>
      <c r="C11564">
        <v>10</v>
      </c>
    </row>
    <row r="11565" spans="1:5" x14ac:dyDescent="0.2">
      <c r="A11565" t="s">
        <v>52</v>
      </c>
      <c r="B11565">
        <v>3</v>
      </c>
      <c r="C11565">
        <v>0.1</v>
      </c>
    </row>
    <row r="11566" spans="1:5" x14ac:dyDescent="0.2">
      <c r="A11566" t="s">
        <v>52</v>
      </c>
      <c r="B11566">
        <v>4.5</v>
      </c>
      <c r="C11566" t="s">
        <v>2817</v>
      </c>
    </row>
    <row r="11567" spans="1:5" x14ac:dyDescent="0.2">
      <c r="A11567" t="s">
        <v>2814</v>
      </c>
      <c r="B11567">
        <v>0.1</v>
      </c>
    </row>
    <row r="11568" spans="1:5" x14ac:dyDescent="0.2">
      <c r="A11568" t="s">
        <v>120</v>
      </c>
      <c r="B11568">
        <v>0.2</v>
      </c>
      <c r="C11568" t="s">
        <v>1593</v>
      </c>
      <c r="D11568" t="s">
        <v>1594</v>
      </c>
    </row>
    <row r="11569" spans="1:5" x14ac:dyDescent="0.2">
      <c r="A11569" t="s">
        <v>209</v>
      </c>
      <c r="B11569">
        <v>0.4</v>
      </c>
      <c r="C11569" t="s">
        <v>2547</v>
      </c>
      <c r="D11569">
        <v>0.6</v>
      </c>
    </row>
    <row r="11570" spans="1:5" x14ac:dyDescent="0.2">
      <c r="A11570" t="s">
        <v>110</v>
      </c>
      <c r="B11570" t="s">
        <v>1724</v>
      </c>
    </row>
    <row r="11571" spans="1:5" x14ac:dyDescent="0.2">
      <c r="A11571" t="s">
        <v>117</v>
      </c>
      <c r="B11571">
        <v>0.1</v>
      </c>
      <c r="C11571" t="s">
        <v>1593</v>
      </c>
      <c r="D11571" t="s">
        <v>1594</v>
      </c>
    </row>
    <row r="11572" spans="1:5" x14ac:dyDescent="0.2">
      <c r="A11572" t="s">
        <v>120</v>
      </c>
      <c r="B11572">
        <v>0.05</v>
      </c>
      <c r="C11572" t="s">
        <v>1593</v>
      </c>
      <c r="D11572" t="s">
        <v>1594</v>
      </c>
    </row>
    <row r="11573" spans="1:5" x14ac:dyDescent="0.2">
      <c r="A11573" t="s">
        <v>118</v>
      </c>
      <c r="B11573" t="s">
        <v>2550</v>
      </c>
      <c r="C11573">
        <v>16</v>
      </c>
    </row>
    <row r="11574" spans="1:5" x14ac:dyDescent="0.2">
      <c r="A11574" t="s">
        <v>1575</v>
      </c>
      <c r="B11574" t="s">
        <v>1576</v>
      </c>
      <c r="C11574" t="s">
        <v>1577</v>
      </c>
      <c r="D11574" t="s">
        <v>1578</v>
      </c>
    </row>
    <row r="11575" spans="1:5" x14ac:dyDescent="0.2">
      <c r="A11575" t="s">
        <v>882</v>
      </c>
      <c r="B11575" t="s">
        <v>1579</v>
      </c>
      <c r="C11575" t="s">
        <v>1580</v>
      </c>
    </row>
    <row r="11576" spans="1:5" x14ac:dyDescent="0.2">
      <c r="A11576" t="s">
        <v>1581</v>
      </c>
      <c r="B11576" t="s">
        <v>1576</v>
      </c>
      <c r="C11576" t="s">
        <v>1577</v>
      </c>
      <c r="D11576" t="s">
        <v>1582</v>
      </c>
    </row>
    <row r="11577" spans="1:5" x14ac:dyDescent="0.2">
      <c r="A11577" t="s">
        <v>50</v>
      </c>
      <c r="B11577">
        <v>55.5</v>
      </c>
      <c r="C11577">
        <v>0.1</v>
      </c>
    </row>
    <row r="11578" spans="1:5" x14ac:dyDescent="0.2">
      <c r="A11578" t="s">
        <v>52</v>
      </c>
      <c r="B11578">
        <v>4.5</v>
      </c>
      <c r="C11578" t="s">
        <v>1606</v>
      </c>
    </row>
    <row r="11579" spans="1:5" x14ac:dyDescent="0.2">
      <c r="A11579" t="s">
        <v>1792</v>
      </c>
      <c r="B11579" t="s">
        <v>1644</v>
      </c>
      <c r="C11579">
        <v>32.4</v>
      </c>
      <c r="D11579" t="s">
        <v>1634</v>
      </c>
      <c r="E11579">
        <v>0.1</v>
      </c>
    </row>
    <row r="11580" spans="1:5" x14ac:dyDescent="0.2">
      <c r="A11580" t="s">
        <v>1605</v>
      </c>
      <c r="B11580">
        <v>8.8000000000000007</v>
      </c>
      <c r="C11580" t="s">
        <v>1634</v>
      </c>
      <c r="D11580">
        <v>0.2</v>
      </c>
    </row>
    <row r="11581" spans="1:5" x14ac:dyDescent="0.2">
      <c r="A11581" t="s">
        <v>70</v>
      </c>
      <c r="B11581">
        <v>30</v>
      </c>
      <c r="C11581">
        <v>0.2</v>
      </c>
    </row>
    <row r="11582" spans="1:5" x14ac:dyDescent="0.2">
      <c r="A11582" t="s">
        <v>70</v>
      </c>
      <c r="B11582">
        <v>29.5</v>
      </c>
      <c r="C11582" t="s">
        <v>1606</v>
      </c>
    </row>
    <row r="11583" spans="1:5" x14ac:dyDescent="0.2">
      <c r="A11583" t="s">
        <v>70</v>
      </c>
      <c r="B11583">
        <v>5.5</v>
      </c>
      <c r="C11583" t="s">
        <v>1588</v>
      </c>
      <c r="D11583">
        <v>0.1</v>
      </c>
    </row>
    <row r="11584" spans="1:5" x14ac:dyDescent="0.2">
      <c r="A11584" t="s">
        <v>120</v>
      </c>
      <c r="B11584" t="s">
        <v>1571</v>
      </c>
      <c r="C11584">
        <v>0.1</v>
      </c>
    </row>
    <row r="11585" spans="1:4" x14ac:dyDescent="0.2">
      <c r="A11585" t="s">
        <v>57</v>
      </c>
      <c r="B11585">
        <v>34</v>
      </c>
      <c r="C11585" t="s">
        <v>1606</v>
      </c>
    </row>
    <row r="11586" spans="1:4" x14ac:dyDescent="0.2">
      <c r="A11586" t="s">
        <v>120</v>
      </c>
      <c r="B11586">
        <v>0.05</v>
      </c>
      <c r="C11586" t="s">
        <v>1593</v>
      </c>
      <c r="D11586" t="s">
        <v>1659</v>
      </c>
    </row>
    <row r="11587" spans="1:4" x14ac:dyDescent="0.2">
      <c r="A11587" t="s">
        <v>59</v>
      </c>
      <c r="B11587" t="s">
        <v>1795</v>
      </c>
    </row>
    <row r="11588" spans="1:4" x14ac:dyDescent="0.2">
      <c r="A11588" t="s">
        <v>55</v>
      </c>
      <c r="B11588">
        <v>35.200000000000003</v>
      </c>
      <c r="C11588" t="s">
        <v>1588</v>
      </c>
      <c r="D11588">
        <v>37.200000000000003</v>
      </c>
    </row>
    <row r="11589" spans="1:4" x14ac:dyDescent="0.2">
      <c r="A11589" t="s">
        <v>118</v>
      </c>
      <c r="B11589" t="s">
        <v>1655</v>
      </c>
      <c r="C11589">
        <v>25</v>
      </c>
    </row>
    <row r="11590" spans="1:4" x14ac:dyDescent="0.2">
      <c r="A11590" t="s">
        <v>110</v>
      </c>
      <c r="B11590" t="s">
        <v>1724</v>
      </c>
    </row>
    <row r="11591" spans="1:4" x14ac:dyDescent="0.2">
      <c r="A11591" t="s">
        <v>177</v>
      </c>
      <c r="B11591">
        <v>0.4</v>
      </c>
      <c r="C11591" t="s">
        <v>2547</v>
      </c>
      <c r="D11591">
        <v>0.6</v>
      </c>
    </row>
    <row r="11592" spans="1:4" x14ac:dyDescent="0.2">
      <c r="A11592" t="s">
        <v>52</v>
      </c>
      <c r="B11592">
        <v>3</v>
      </c>
      <c r="C11592">
        <v>0.1</v>
      </c>
    </row>
    <row r="11593" spans="1:4" x14ac:dyDescent="0.2">
      <c r="A11593" t="s">
        <v>52</v>
      </c>
      <c r="B11593">
        <v>1</v>
      </c>
      <c r="C11593" t="s">
        <v>1656</v>
      </c>
    </row>
    <row r="11594" spans="1:4" x14ac:dyDescent="0.2">
      <c r="A11594" t="s">
        <v>702</v>
      </c>
    </row>
    <row r="11595" spans="1:4" x14ac:dyDescent="0.2">
      <c r="A11595" t="s">
        <v>120</v>
      </c>
      <c r="B11595">
        <v>0.05</v>
      </c>
      <c r="C11595" t="s">
        <v>1593</v>
      </c>
      <c r="D11595" t="s">
        <v>1594</v>
      </c>
    </row>
    <row r="11596" spans="1:4" x14ac:dyDescent="0.2">
      <c r="A11596" t="s">
        <v>118</v>
      </c>
      <c r="B11596" t="s">
        <v>2813</v>
      </c>
      <c r="C11596">
        <v>10</v>
      </c>
    </row>
    <row r="11597" spans="1:4" x14ac:dyDescent="0.2">
      <c r="A11597" t="s">
        <v>1575</v>
      </c>
      <c r="B11597" t="s">
        <v>1576</v>
      </c>
      <c r="C11597" t="s">
        <v>1577</v>
      </c>
      <c r="D11597" t="s">
        <v>1578</v>
      </c>
    </row>
    <row r="11598" spans="1:4" x14ac:dyDescent="0.2">
      <c r="A11598" t="s">
        <v>882</v>
      </c>
      <c r="B11598" t="s">
        <v>1579</v>
      </c>
      <c r="C11598" t="s">
        <v>1580</v>
      </c>
    </row>
    <row r="11599" spans="1:4" x14ac:dyDescent="0.2">
      <c r="A11599" t="s">
        <v>1581</v>
      </c>
      <c r="B11599" t="s">
        <v>1576</v>
      </c>
      <c r="C11599" t="s">
        <v>1577</v>
      </c>
      <c r="D11599" t="s">
        <v>1582</v>
      </c>
    </row>
    <row r="11600" spans="1:4" x14ac:dyDescent="0.2">
      <c r="A11600" t="s">
        <v>50</v>
      </c>
      <c r="B11600">
        <v>55.4</v>
      </c>
      <c r="C11600">
        <v>0.1</v>
      </c>
    </row>
    <row r="11601" spans="1:5" x14ac:dyDescent="0.2">
      <c r="A11601" t="s">
        <v>52</v>
      </c>
      <c r="B11601">
        <v>7.5</v>
      </c>
      <c r="C11601" t="s">
        <v>1606</v>
      </c>
    </row>
    <row r="11602" spans="1:5" x14ac:dyDescent="0.2">
      <c r="A11602" t="s">
        <v>1792</v>
      </c>
      <c r="B11602" t="s">
        <v>1644</v>
      </c>
      <c r="C11602">
        <v>32.9</v>
      </c>
      <c r="D11602" t="s">
        <v>1634</v>
      </c>
      <c r="E11602">
        <v>0.1</v>
      </c>
    </row>
    <row r="11603" spans="1:5" x14ac:dyDescent="0.2">
      <c r="A11603" t="s">
        <v>1605</v>
      </c>
      <c r="B11603">
        <v>8.8000000000000007</v>
      </c>
      <c r="C11603" t="s">
        <v>1634</v>
      </c>
      <c r="D11603">
        <v>0.2</v>
      </c>
    </row>
    <row r="11604" spans="1:5" x14ac:dyDescent="0.2">
      <c r="A11604" t="s">
        <v>70</v>
      </c>
      <c r="B11604">
        <v>30</v>
      </c>
      <c r="C11604">
        <v>0.2</v>
      </c>
    </row>
    <row r="11605" spans="1:5" x14ac:dyDescent="0.2">
      <c r="A11605" t="s">
        <v>70</v>
      </c>
      <c r="B11605">
        <v>29.5</v>
      </c>
      <c r="C11605" t="s">
        <v>1606</v>
      </c>
    </row>
    <row r="11606" spans="1:5" x14ac:dyDescent="0.2">
      <c r="A11606" t="s">
        <v>70</v>
      </c>
      <c r="B11606">
        <v>5.2</v>
      </c>
      <c r="C11606" t="s">
        <v>1588</v>
      </c>
      <c r="D11606">
        <v>0.1</v>
      </c>
    </row>
    <row r="11607" spans="1:5" x14ac:dyDescent="0.2">
      <c r="A11607" t="s">
        <v>120</v>
      </c>
      <c r="B11607" t="s">
        <v>1571</v>
      </c>
      <c r="C11607">
        <v>0.1</v>
      </c>
    </row>
    <row r="11608" spans="1:5" x14ac:dyDescent="0.2">
      <c r="A11608" t="s">
        <v>57</v>
      </c>
      <c r="B11608">
        <v>34</v>
      </c>
      <c r="C11608" t="s">
        <v>1606</v>
      </c>
    </row>
    <row r="11609" spans="1:5" x14ac:dyDescent="0.2">
      <c r="A11609" t="s">
        <v>120</v>
      </c>
      <c r="B11609">
        <v>0.05</v>
      </c>
      <c r="C11609" t="s">
        <v>1593</v>
      </c>
      <c r="D11609" t="s">
        <v>1659</v>
      </c>
    </row>
    <row r="11610" spans="1:5" x14ac:dyDescent="0.2">
      <c r="A11610" t="s">
        <v>59</v>
      </c>
      <c r="B11610" t="s">
        <v>1795</v>
      </c>
    </row>
    <row r="11611" spans="1:5" x14ac:dyDescent="0.2">
      <c r="A11611" t="s">
        <v>55</v>
      </c>
      <c r="B11611">
        <v>38.200000000000003</v>
      </c>
      <c r="C11611" t="s">
        <v>1588</v>
      </c>
      <c r="D11611">
        <v>40.200000000000003</v>
      </c>
    </row>
    <row r="11612" spans="1:5" x14ac:dyDescent="0.2">
      <c r="A11612" t="s">
        <v>118</v>
      </c>
      <c r="B11612" t="s">
        <v>1655</v>
      </c>
      <c r="C11612">
        <v>25</v>
      </c>
    </row>
    <row r="11613" spans="1:5" x14ac:dyDescent="0.2">
      <c r="A11613" t="s">
        <v>110</v>
      </c>
      <c r="B11613" t="s">
        <v>1724</v>
      </c>
    </row>
    <row r="11614" spans="1:5" x14ac:dyDescent="0.2">
      <c r="A11614" t="s">
        <v>177</v>
      </c>
      <c r="B11614">
        <v>3.7</v>
      </c>
      <c r="C11614" t="s">
        <v>1634</v>
      </c>
      <c r="D11614">
        <v>0.1</v>
      </c>
    </row>
    <row r="11615" spans="1:5" x14ac:dyDescent="0.2">
      <c r="A11615" t="s">
        <v>118</v>
      </c>
      <c r="B11615" t="s">
        <v>2813</v>
      </c>
      <c r="C11615">
        <v>10</v>
      </c>
    </row>
    <row r="11616" spans="1:5" x14ac:dyDescent="0.2">
      <c r="A11616" t="s">
        <v>882</v>
      </c>
      <c r="B11616" t="s">
        <v>1579</v>
      </c>
      <c r="C11616" t="s">
        <v>1580</v>
      </c>
    </row>
    <row r="11617" spans="1:5" x14ac:dyDescent="0.2">
      <c r="A11617" t="s">
        <v>1575</v>
      </c>
      <c r="B11617" t="s">
        <v>1576</v>
      </c>
      <c r="C11617" t="s">
        <v>1577</v>
      </c>
      <c r="D11617" t="s">
        <v>1578</v>
      </c>
    </row>
    <row r="11618" spans="1:5" x14ac:dyDescent="0.2">
      <c r="A11618" t="s">
        <v>1581</v>
      </c>
      <c r="B11618" t="s">
        <v>1576</v>
      </c>
      <c r="C11618" t="s">
        <v>1577</v>
      </c>
      <c r="D11618" t="s">
        <v>1582</v>
      </c>
    </row>
    <row r="11619" spans="1:5" x14ac:dyDescent="0.2">
      <c r="A11619" t="s">
        <v>2626</v>
      </c>
      <c r="B11619">
        <v>0.05</v>
      </c>
    </row>
    <row r="11620" spans="1:5" x14ac:dyDescent="0.2">
      <c r="A11620" t="s">
        <v>52</v>
      </c>
      <c r="B11620">
        <v>5.8</v>
      </c>
      <c r="C11620" t="s">
        <v>1606</v>
      </c>
    </row>
    <row r="11621" spans="1:5" x14ac:dyDescent="0.2">
      <c r="A11621" t="s">
        <v>70</v>
      </c>
      <c r="B11621">
        <v>5.5</v>
      </c>
      <c r="C11621">
        <v>-0.1</v>
      </c>
    </row>
    <row r="11622" spans="1:5" x14ac:dyDescent="0.2">
      <c r="A11622" t="s">
        <v>71</v>
      </c>
      <c r="B11622">
        <v>48.5</v>
      </c>
      <c r="C11622" t="s">
        <v>1606</v>
      </c>
    </row>
    <row r="11623" spans="1:5" x14ac:dyDescent="0.2">
      <c r="A11623" t="s">
        <v>71</v>
      </c>
      <c r="B11623">
        <v>43.5</v>
      </c>
      <c r="C11623">
        <v>0.3</v>
      </c>
    </row>
    <row r="11624" spans="1:5" x14ac:dyDescent="0.2">
      <c r="A11624" t="s">
        <v>70</v>
      </c>
      <c r="B11624">
        <v>33.1</v>
      </c>
      <c r="C11624">
        <v>-0.2</v>
      </c>
    </row>
    <row r="11625" spans="1:5" x14ac:dyDescent="0.2">
      <c r="A11625" t="s">
        <v>70</v>
      </c>
      <c r="B11625" t="s">
        <v>2597</v>
      </c>
    </row>
    <row r="11626" spans="1:5" x14ac:dyDescent="0.2">
      <c r="A11626" t="s">
        <v>120</v>
      </c>
      <c r="B11626">
        <v>0.1</v>
      </c>
    </row>
    <row r="11627" spans="1:5" x14ac:dyDescent="0.2">
      <c r="A11627" t="s">
        <v>120</v>
      </c>
      <c r="B11627">
        <v>0.05</v>
      </c>
      <c r="C11627" t="s">
        <v>1593</v>
      </c>
      <c r="D11627" t="s">
        <v>1594</v>
      </c>
    </row>
    <row r="11628" spans="1:5" x14ac:dyDescent="0.2">
      <c r="A11628" t="s">
        <v>118</v>
      </c>
      <c r="B11628" t="s">
        <v>1655</v>
      </c>
      <c r="C11628">
        <v>16</v>
      </c>
    </row>
    <row r="11629" spans="1:5" x14ac:dyDescent="0.2">
      <c r="A11629" t="s">
        <v>118</v>
      </c>
      <c r="B11629" t="s">
        <v>1655</v>
      </c>
      <c r="C11629">
        <v>30</v>
      </c>
    </row>
    <row r="11630" spans="1:5" x14ac:dyDescent="0.2">
      <c r="A11630" t="s">
        <v>110</v>
      </c>
    </row>
    <row r="11631" spans="1:5" x14ac:dyDescent="0.2">
      <c r="A11631" t="s">
        <v>52</v>
      </c>
      <c r="B11631" t="s">
        <v>2679</v>
      </c>
      <c r="C11631">
        <v>0.5</v>
      </c>
    </row>
    <row r="11632" spans="1:5" x14ac:dyDescent="0.2">
      <c r="A11632" s="9">
        <v>1</v>
      </c>
      <c r="B11632" t="s">
        <v>1588</v>
      </c>
      <c r="C11632" t="s">
        <v>579</v>
      </c>
      <c r="D11632">
        <v>36</v>
      </c>
      <c r="E11632">
        <f>-0.2/-0.05</f>
        <v>4</v>
      </c>
    </row>
    <row r="11633" spans="1:4" x14ac:dyDescent="0.2">
      <c r="A11633" t="s">
        <v>118</v>
      </c>
      <c r="B11633" t="s">
        <v>2813</v>
      </c>
      <c r="C11633">
        <v>10</v>
      </c>
    </row>
    <row r="11634" spans="1:4" x14ac:dyDescent="0.2">
      <c r="A11634" t="s">
        <v>2616</v>
      </c>
      <c r="B11634">
        <f>-0.2/-0.05</f>
        <v>4</v>
      </c>
    </row>
    <row r="11635" spans="1:4" x14ac:dyDescent="0.2">
      <c r="A11635" t="s">
        <v>52</v>
      </c>
      <c r="B11635" t="s">
        <v>2818</v>
      </c>
      <c r="C11635">
        <v>0.1</v>
      </c>
    </row>
    <row r="11636" spans="1:4" x14ac:dyDescent="0.2">
      <c r="A11636" t="s">
        <v>52</v>
      </c>
      <c r="B11636">
        <v>3</v>
      </c>
      <c r="C11636">
        <v>0.1</v>
      </c>
    </row>
    <row r="11637" spans="1:4" x14ac:dyDescent="0.2">
      <c r="A11637" t="s">
        <v>72</v>
      </c>
      <c r="B11637">
        <v>0.5</v>
      </c>
      <c r="C11637" t="s">
        <v>1604</v>
      </c>
    </row>
    <row r="11638" spans="1:4" x14ac:dyDescent="0.2">
      <c r="A11638" t="s">
        <v>121</v>
      </c>
      <c r="B11638">
        <v>5.0000000000000001E-3</v>
      </c>
    </row>
    <row r="11639" spans="1:4" x14ac:dyDescent="0.2">
      <c r="A11639" t="s">
        <v>269</v>
      </c>
      <c r="B11639">
        <v>1.4999999999999999E-2</v>
      </c>
    </row>
    <row r="11640" spans="1:4" x14ac:dyDescent="0.2">
      <c r="A11640" t="s">
        <v>120</v>
      </c>
      <c r="B11640">
        <v>0.05</v>
      </c>
      <c r="C11640" t="s">
        <v>1593</v>
      </c>
      <c r="D11640" t="s">
        <v>1594</v>
      </c>
    </row>
    <row r="11641" spans="1:4" x14ac:dyDescent="0.2">
      <c r="A11641" t="s">
        <v>118</v>
      </c>
      <c r="B11641" t="s">
        <v>1655</v>
      </c>
      <c r="C11641">
        <v>12.5</v>
      </c>
    </row>
    <row r="11642" spans="1:4" x14ac:dyDescent="0.2">
      <c r="A11642" t="s">
        <v>118</v>
      </c>
      <c r="B11642" t="s">
        <v>1655</v>
      </c>
      <c r="C11642">
        <v>25</v>
      </c>
    </row>
    <row r="11643" spans="1:4" x14ac:dyDescent="0.2">
      <c r="A11643" t="s">
        <v>2819</v>
      </c>
      <c r="B11643">
        <v>0.1</v>
      </c>
    </row>
    <row r="11644" spans="1:4" x14ac:dyDescent="0.2">
      <c r="A11644" t="s">
        <v>52</v>
      </c>
      <c r="B11644">
        <v>2</v>
      </c>
      <c r="C11644">
        <v>-0.1</v>
      </c>
    </row>
    <row r="11645" spans="1:4" x14ac:dyDescent="0.2">
      <c r="A11645" t="s">
        <v>117</v>
      </c>
      <c r="B11645">
        <v>0.1</v>
      </c>
      <c r="C11645" t="s">
        <v>1593</v>
      </c>
      <c r="D11645" t="s">
        <v>1594</v>
      </c>
    </row>
    <row r="11646" spans="1:4" x14ac:dyDescent="0.2">
      <c r="A11646" t="s">
        <v>120</v>
      </c>
      <c r="B11646">
        <v>0.2</v>
      </c>
      <c r="C11646" t="s">
        <v>1593</v>
      </c>
      <c r="D11646" t="s">
        <v>1594</v>
      </c>
    </row>
    <row r="11647" spans="1:4" x14ac:dyDescent="0.2">
      <c r="A11647" t="s">
        <v>1575</v>
      </c>
      <c r="B11647" t="s">
        <v>1576</v>
      </c>
      <c r="C11647" t="s">
        <v>1577</v>
      </c>
      <c r="D11647" t="s">
        <v>1578</v>
      </c>
    </row>
    <row r="11648" spans="1:4" x14ac:dyDescent="0.2">
      <c r="A11648" t="s">
        <v>882</v>
      </c>
      <c r="B11648" t="s">
        <v>1579</v>
      </c>
      <c r="C11648" t="s">
        <v>1580</v>
      </c>
    </row>
    <row r="11649" spans="1:6" x14ac:dyDescent="0.2">
      <c r="A11649" t="s">
        <v>1581</v>
      </c>
      <c r="B11649" t="s">
        <v>1576</v>
      </c>
      <c r="C11649" t="s">
        <v>1577</v>
      </c>
      <c r="D11649" t="s">
        <v>1582</v>
      </c>
    </row>
    <row r="11650" spans="1:6" x14ac:dyDescent="0.2">
      <c r="A11650" t="s">
        <v>1595</v>
      </c>
      <c r="B11650" t="s">
        <v>1596</v>
      </c>
      <c r="C11650" t="s">
        <v>1597</v>
      </c>
    </row>
    <row r="11651" spans="1:6" x14ac:dyDescent="0.2">
      <c r="A11651" t="s">
        <v>1595</v>
      </c>
      <c r="B11651" t="s">
        <v>1598</v>
      </c>
      <c r="C11651" t="s">
        <v>1599</v>
      </c>
      <c r="D11651" t="s">
        <v>1597</v>
      </c>
    </row>
    <row r="11652" spans="1:6" x14ac:dyDescent="0.2">
      <c r="A11652" t="s">
        <v>114</v>
      </c>
      <c r="B11652">
        <v>54</v>
      </c>
      <c r="C11652" t="s">
        <v>1583</v>
      </c>
    </row>
    <row r="11653" spans="1:6" x14ac:dyDescent="0.2">
      <c r="A11653" s="9">
        <v>1</v>
      </c>
      <c r="B11653" t="s">
        <v>110</v>
      </c>
      <c r="C11653" t="s">
        <v>119</v>
      </c>
      <c r="D11653">
        <v>33.6</v>
      </c>
      <c r="E11653" t="s">
        <v>1845</v>
      </c>
    </row>
    <row r="11654" spans="1:6" x14ac:dyDescent="0.2">
      <c r="A11654" t="s">
        <v>52</v>
      </c>
      <c r="B11654">
        <v>5.5</v>
      </c>
      <c r="C11654" t="s">
        <v>1680</v>
      </c>
    </row>
    <row r="11655" spans="1:6" x14ac:dyDescent="0.2">
      <c r="A11655" t="s">
        <v>52</v>
      </c>
      <c r="B11655">
        <v>28.9</v>
      </c>
      <c r="C11655" t="s">
        <v>1584</v>
      </c>
    </row>
    <row r="11656" spans="1:6" x14ac:dyDescent="0.2">
      <c r="A11656" t="s">
        <v>52</v>
      </c>
      <c r="B11656">
        <v>30.5</v>
      </c>
      <c r="C11656" t="s">
        <v>1584</v>
      </c>
    </row>
    <row r="11657" spans="1:6" x14ac:dyDescent="0.2">
      <c r="A11657" t="s">
        <v>71</v>
      </c>
      <c r="B11657">
        <v>48.5</v>
      </c>
      <c r="C11657" t="s">
        <v>1584</v>
      </c>
    </row>
    <row r="11658" spans="1:6" x14ac:dyDescent="0.2">
      <c r="A11658" t="s">
        <v>173</v>
      </c>
      <c r="B11658">
        <v>43.5</v>
      </c>
      <c r="C11658" t="s">
        <v>1618</v>
      </c>
    </row>
    <row r="11659" spans="1:6" x14ac:dyDescent="0.2">
      <c r="A11659" t="s">
        <v>173</v>
      </c>
      <c r="B11659">
        <v>8.5</v>
      </c>
      <c r="C11659" t="s">
        <v>1584</v>
      </c>
    </row>
    <row r="11660" spans="1:6" x14ac:dyDescent="0.2">
      <c r="A11660" t="s">
        <v>70</v>
      </c>
      <c r="B11660">
        <v>33.4</v>
      </c>
      <c r="C11660">
        <v>-0.05</v>
      </c>
    </row>
    <row r="11661" spans="1:6" x14ac:dyDescent="0.2">
      <c r="A11661" t="s">
        <v>55</v>
      </c>
      <c r="B11661">
        <v>5</v>
      </c>
      <c r="C11661" t="s">
        <v>1608</v>
      </c>
    </row>
    <row r="11662" spans="1:6" x14ac:dyDescent="0.2">
      <c r="A11662" t="s">
        <v>70</v>
      </c>
      <c r="B11662">
        <v>33.46</v>
      </c>
      <c r="C11662">
        <v>0.02</v>
      </c>
    </row>
    <row r="11663" spans="1:6" x14ac:dyDescent="0.2">
      <c r="A11663" t="s">
        <v>70</v>
      </c>
      <c r="B11663">
        <v>33.6</v>
      </c>
      <c r="C11663" t="s">
        <v>1845</v>
      </c>
      <c r="D11663" t="s">
        <v>2393</v>
      </c>
    </row>
    <row r="11664" spans="1:6" x14ac:dyDescent="0.2">
      <c r="A11664" t="s">
        <v>59</v>
      </c>
      <c r="B11664" t="s">
        <v>2535</v>
      </c>
      <c r="C11664" t="s">
        <v>1123</v>
      </c>
      <c r="D11664">
        <v>0.5</v>
      </c>
      <c r="E11664" t="s">
        <v>1588</v>
      </c>
      <c r="F11664" t="s">
        <v>1808</v>
      </c>
    </row>
    <row r="11665" spans="1:5" x14ac:dyDescent="0.2">
      <c r="A11665" t="s">
        <v>120</v>
      </c>
      <c r="B11665" t="s">
        <v>1571</v>
      </c>
      <c r="C11665">
        <v>0.05</v>
      </c>
      <c r="D11665" t="s">
        <v>1593</v>
      </c>
      <c r="E11665" t="s">
        <v>1594</v>
      </c>
    </row>
    <row r="11666" spans="1:5" x14ac:dyDescent="0.2">
      <c r="A11666" t="s">
        <v>117</v>
      </c>
      <c r="B11666" t="s">
        <v>1571</v>
      </c>
      <c r="C11666">
        <v>0.03</v>
      </c>
      <c r="D11666" t="s">
        <v>1593</v>
      </c>
      <c r="E11666" t="s">
        <v>1659</v>
      </c>
    </row>
    <row r="11667" spans="1:5" x14ac:dyDescent="0.2">
      <c r="A11667" t="s">
        <v>156</v>
      </c>
      <c r="B11667" t="s">
        <v>1571</v>
      </c>
      <c r="C11667">
        <v>0.03</v>
      </c>
    </row>
    <row r="11668" spans="1:5" x14ac:dyDescent="0.2">
      <c r="A11668" t="s">
        <v>118</v>
      </c>
      <c r="B11668" t="s">
        <v>1610</v>
      </c>
      <c r="C11668">
        <v>4</v>
      </c>
      <c r="D11668" t="s">
        <v>1620</v>
      </c>
      <c r="E11668">
        <v>1</v>
      </c>
    </row>
    <row r="11669" spans="1:5" x14ac:dyDescent="0.2">
      <c r="A11669" t="s">
        <v>52</v>
      </c>
      <c r="B11669">
        <v>5</v>
      </c>
      <c r="C11669" t="s">
        <v>1681</v>
      </c>
    </row>
    <row r="11670" spans="1:5" x14ac:dyDescent="0.2">
      <c r="A11670" t="s">
        <v>70</v>
      </c>
      <c r="B11670">
        <v>33.6</v>
      </c>
      <c r="C11670">
        <v>0.1</v>
      </c>
    </row>
    <row r="11671" spans="1:5" x14ac:dyDescent="0.2">
      <c r="A11671" t="s">
        <v>110</v>
      </c>
      <c r="B11671" t="s">
        <v>1572</v>
      </c>
      <c r="C11671" t="s">
        <v>1573</v>
      </c>
      <c r="D11671" t="s">
        <v>1574</v>
      </c>
    </row>
    <row r="11672" spans="1:5" x14ac:dyDescent="0.2">
      <c r="A11672" t="s">
        <v>1575</v>
      </c>
      <c r="B11672" t="s">
        <v>1576</v>
      </c>
      <c r="C11672" t="s">
        <v>1577</v>
      </c>
      <c r="D11672" t="s">
        <v>1578</v>
      </c>
    </row>
    <row r="11673" spans="1:5" x14ac:dyDescent="0.2">
      <c r="A11673" t="s">
        <v>882</v>
      </c>
      <c r="B11673" t="s">
        <v>1579</v>
      </c>
      <c r="C11673" t="s">
        <v>1580</v>
      </c>
    </row>
    <row r="11674" spans="1:5" x14ac:dyDescent="0.2">
      <c r="A11674" t="s">
        <v>1581</v>
      </c>
      <c r="B11674" t="s">
        <v>1576</v>
      </c>
      <c r="C11674" t="s">
        <v>1577</v>
      </c>
      <c r="D11674" t="s">
        <v>1582</v>
      </c>
    </row>
    <row r="11675" spans="1:5" x14ac:dyDescent="0.2">
      <c r="A11675" t="s">
        <v>1595</v>
      </c>
      <c r="B11675" t="s">
        <v>1596</v>
      </c>
      <c r="C11675" t="s">
        <v>1597</v>
      </c>
    </row>
    <row r="11676" spans="1:5" x14ac:dyDescent="0.2">
      <c r="A11676" t="s">
        <v>1595</v>
      </c>
      <c r="B11676" t="s">
        <v>1598</v>
      </c>
      <c r="C11676" t="s">
        <v>1599</v>
      </c>
      <c r="D11676" t="s">
        <v>1597</v>
      </c>
    </row>
    <row r="11677" spans="1:5" x14ac:dyDescent="0.2">
      <c r="A11677" t="s">
        <v>2626</v>
      </c>
      <c r="B11677">
        <v>0.05</v>
      </c>
    </row>
    <row r="11678" spans="1:5" x14ac:dyDescent="0.2">
      <c r="A11678" t="s">
        <v>52</v>
      </c>
      <c r="B11678">
        <v>5.8</v>
      </c>
      <c r="C11678" t="s">
        <v>1606</v>
      </c>
    </row>
    <row r="11679" spans="1:5" x14ac:dyDescent="0.2">
      <c r="A11679" t="s">
        <v>70</v>
      </c>
      <c r="B11679">
        <v>5.5</v>
      </c>
      <c r="C11679">
        <v>-0.1</v>
      </c>
    </row>
    <row r="11680" spans="1:5" x14ac:dyDescent="0.2">
      <c r="A11680" t="s">
        <v>71</v>
      </c>
      <c r="B11680">
        <v>48.5</v>
      </c>
      <c r="C11680" t="s">
        <v>1606</v>
      </c>
    </row>
    <row r="11681" spans="1:5" x14ac:dyDescent="0.2">
      <c r="A11681" t="s">
        <v>71</v>
      </c>
      <c r="B11681">
        <v>43.5</v>
      </c>
      <c r="C11681">
        <v>0.3</v>
      </c>
    </row>
    <row r="11682" spans="1:5" x14ac:dyDescent="0.2">
      <c r="A11682" t="s">
        <v>70</v>
      </c>
      <c r="B11682">
        <v>33.1</v>
      </c>
      <c r="C11682">
        <v>-0.2</v>
      </c>
    </row>
    <row r="11683" spans="1:5" x14ac:dyDescent="0.2">
      <c r="A11683" t="s">
        <v>70</v>
      </c>
      <c r="B11683" t="s">
        <v>2597</v>
      </c>
    </row>
    <row r="11684" spans="1:5" x14ac:dyDescent="0.2">
      <c r="A11684" t="s">
        <v>120</v>
      </c>
      <c r="B11684">
        <v>0.1</v>
      </c>
    </row>
    <row r="11685" spans="1:5" x14ac:dyDescent="0.2">
      <c r="A11685" t="s">
        <v>120</v>
      </c>
      <c r="B11685">
        <v>0.2</v>
      </c>
      <c r="C11685" t="s">
        <v>1593</v>
      </c>
      <c r="D11685" t="s">
        <v>1594</v>
      </c>
    </row>
    <row r="11686" spans="1:5" x14ac:dyDescent="0.2">
      <c r="A11686" t="s">
        <v>118</v>
      </c>
      <c r="B11686" t="s">
        <v>1655</v>
      </c>
      <c r="C11686">
        <v>16</v>
      </c>
    </row>
    <row r="11687" spans="1:5" x14ac:dyDescent="0.2">
      <c r="A11687" t="s">
        <v>118</v>
      </c>
      <c r="B11687" t="s">
        <v>1655</v>
      </c>
      <c r="C11687">
        <v>30</v>
      </c>
    </row>
    <row r="11688" spans="1:5" x14ac:dyDescent="0.2">
      <c r="A11688" t="s">
        <v>110</v>
      </c>
    </row>
    <row r="11689" spans="1:5" x14ac:dyDescent="0.2">
      <c r="A11689" t="s">
        <v>52</v>
      </c>
      <c r="B11689" t="s">
        <v>2679</v>
      </c>
      <c r="C11689">
        <v>0.5</v>
      </c>
    </row>
    <row r="11690" spans="1:5" x14ac:dyDescent="0.2">
      <c r="A11690" s="9">
        <v>1</v>
      </c>
      <c r="B11690" t="s">
        <v>1588</v>
      </c>
      <c r="C11690" t="s">
        <v>579</v>
      </c>
      <c r="D11690">
        <v>36</v>
      </c>
      <c r="E11690">
        <f>-0.2/-0.05</f>
        <v>4</v>
      </c>
    </row>
    <row r="11691" spans="1:5" x14ac:dyDescent="0.2">
      <c r="A11691" t="s">
        <v>118</v>
      </c>
      <c r="B11691" t="s">
        <v>2813</v>
      </c>
      <c r="C11691">
        <v>10</v>
      </c>
    </row>
    <row r="11692" spans="1:5" x14ac:dyDescent="0.2">
      <c r="A11692" t="s">
        <v>2616</v>
      </c>
      <c r="B11692">
        <f>-0.2/-0.05</f>
        <v>4</v>
      </c>
    </row>
    <row r="11693" spans="1:5" x14ac:dyDescent="0.2">
      <c r="A11693" t="s">
        <v>52</v>
      </c>
      <c r="B11693" t="s">
        <v>2818</v>
      </c>
      <c r="C11693">
        <v>0.1</v>
      </c>
    </row>
    <row r="11694" spans="1:5" x14ac:dyDescent="0.2">
      <c r="A11694" t="s">
        <v>52</v>
      </c>
      <c r="B11694">
        <v>3</v>
      </c>
      <c r="C11694">
        <v>0.1</v>
      </c>
    </row>
    <row r="11695" spans="1:5" x14ac:dyDescent="0.2">
      <c r="A11695" t="s">
        <v>52</v>
      </c>
      <c r="B11695">
        <v>2</v>
      </c>
      <c r="C11695">
        <v>-0.1</v>
      </c>
    </row>
    <row r="11696" spans="1:5" x14ac:dyDescent="0.2">
      <c r="A11696" t="s">
        <v>2820</v>
      </c>
      <c r="B11696">
        <v>0.1</v>
      </c>
    </row>
    <row r="11697" spans="1:5" x14ac:dyDescent="0.2">
      <c r="A11697" t="s">
        <v>72</v>
      </c>
      <c r="B11697">
        <v>0.5</v>
      </c>
      <c r="C11697" t="s">
        <v>1604</v>
      </c>
    </row>
    <row r="11698" spans="1:5" x14ac:dyDescent="0.2">
      <c r="A11698" t="s">
        <v>121</v>
      </c>
      <c r="B11698">
        <v>5.0000000000000001E-3</v>
      </c>
    </row>
    <row r="11699" spans="1:5" x14ac:dyDescent="0.2">
      <c r="A11699" t="s">
        <v>269</v>
      </c>
      <c r="B11699">
        <v>1.4999999999999999E-2</v>
      </c>
    </row>
    <row r="11700" spans="1:5" x14ac:dyDescent="0.2">
      <c r="A11700" t="s">
        <v>117</v>
      </c>
      <c r="B11700">
        <v>0.1</v>
      </c>
      <c r="C11700" t="s">
        <v>1593</v>
      </c>
      <c r="D11700" t="s">
        <v>1594</v>
      </c>
    </row>
    <row r="11701" spans="1:5" x14ac:dyDescent="0.2">
      <c r="A11701" t="s">
        <v>120</v>
      </c>
      <c r="B11701">
        <v>0.05</v>
      </c>
      <c r="C11701" t="s">
        <v>1593</v>
      </c>
      <c r="D11701" t="s">
        <v>1594</v>
      </c>
    </row>
    <row r="11702" spans="1:5" x14ac:dyDescent="0.2">
      <c r="A11702" t="s">
        <v>118</v>
      </c>
      <c r="B11702" t="s">
        <v>1655</v>
      </c>
      <c r="C11702">
        <v>12.5</v>
      </c>
    </row>
    <row r="11703" spans="1:5" x14ac:dyDescent="0.2">
      <c r="A11703" t="s">
        <v>118</v>
      </c>
      <c r="B11703" t="s">
        <v>1655</v>
      </c>
      <c r="C11703">
        <v>25</v>
      </c>
    </row>
    <row r="11704" spans="1:5" x14ac:dyDescent="0.2">
      <c r="A11704" t="s">
        <v>1575</v>
      </c>
      <c r="B11704" t="s">
        <v>1576</v>
      </c>
      <c r="C11704" t="s">
        <v>1577</v>
      </c>
      <c r="D11704" t="s">
        <v>1578</v>
      </c>
    </row>
    <row r="11705" spans="1:5" x14ac:dyDescent="0.2">
      <c r="A11705" t="s">
        <v>882</v>
      </c>
      <c r="B11705" t="s">
        <v>1579</v>
      </c>
      <c r="C11705" t="s">
        <v>1580</v>
      </c>
    </row>
    <row r="11706" spans="1:5" x14ac:dyDescent="0.2">
      <c r="A11706" t="s">
        <v>1581</v>
      </c>
      <c r="B11706" t="s">
        <v>1576</v>
      </c>
      <c r="C11706" t="s">
        <v>1577</v>
      </c>
      <c r="D11706" t="s">
        <v>1582</v>
      </c>
    </row>
    <row r="11707" spans="1:5" x14ac:dyDescent="0.2">
      <c r="A11707" t="s">
        <v>1595</v>
      </c>
      <c r="B11707" t="s">
        <v>1596</v>
      </c>
      <c r="C11707" t="s">
        <v>1597</v>
      </c>
    </row>
    <row r="11708" spans="1:5" x14ac:dyDescent="0.2">
      <c r="A11708" t="s">
        <v>1595</v>
      </c>
      <c r="B11708" t="s">
        <v>1598</v>
      </c>
      <c r="C11708" t="s">
        <v>1599</v>
      </c>
      <c r="D11708" t="s">
        <v>1597</v>
      </c>
    </row>
    <row r="11709" spans="1:5" x14ac:dyDescent="0.2">
      <c r="A11709" t="s">
        <v>114</v>
      </c>
      <c r="B11709">
        <v>54</v>
      </c>
      <c r="C11709" t="s">
        <v>1583</v>
      </c>
    </row>
    <row r="11710" spans="1:5" x14ac:dyDescent="0.2">
      <c r="A11710" s="9">
        <v>1</v>
      </c>
      <c r="B11710" t="s">
        <v>110</v>
      </c>
      <c r="C11710" t="s">
        <v>119</v>
      </c>
      <c r="D11710">
        <v>33.6</v>
      </c>
      <c r="E11710" t="s">
        <v>1845</v>
      </c>
    </row>
    <row r="11711" spans="1:5" x14ac:dyDescent="0.2">
      <c r="A11711" t="s">
        <v>52</v>
      </c>
      <c r="B11711">
        <v>5.5</v>
      </c>
      <c r="C11711" t="s">
        <v>1680</v>
      </c>
    </row>
    <row r="11712" spans="1:5" x14ac:dyDescent="0.2">
      <c r="A11712" t="s">
        <v>52</v>
      </c>
      <c r="B11712">
        <v>28.9</v>
      </c>
      <c r="C11712" t="s">
        <v>1584</v>
      </c>
    </row>
    <row r="11713" spans="1:6" x14ac:dyDescent="0.2">
      <c r="A11713" t="s">
        <v>52</v>
      </c>
      <c r="B11713">
        <v>30.5</v>
      </c>
      <c r="C11713" t="s">
        <v>1584</v>
      </c>
    </row>
    <row r="11714" spans="1:6" x14ac:dyDescent="0.2">
      <c r="A11714" t="s">
        <v>71</v>
      </c>
      <c r="B11714">
        <v>48.5</v>
      </c>
      <c r="C11714" t="s">
        <v>1584</v>
      </c>
    </row>
    <row r="11715" spans="1:6" x14ac:dyDescent="0.2">
      <c r="A11715" t="s">
        <v>173</v>
      </c>
      <c r="B11715">
        <v>43.5</v>
      </c>
      <c r="C11715" t="s">
        <v>1618</v>
      </c>
    </row>
    <row r="11716" spans="1:6" x14ac:dyDescent="0.2">
      <c r="A11716" t="s">
        <v>173</v>
      </c>
      <c r="B11716">
        <v>8.5</v>
      </c>
      <c r="C11716" t="s">
        <v>1584</v>
      </c>
    </row>
    <row r="11717" spans="1:6" x14ac:dyDescent="0.2">
      <c r="A11717" t="s">
        <v>70</v>
      </c>
      <c r="B11717">
        <v>33.4</v>
      </c>
      <c r="C11717">
        <v>-0.05</v>
      </c>
    </row>
    <row r="11718" spans="1:6" x14ac:dyDescent="0.2">
      <c r="A11718" t="s">
        <v>55</v>
      </c>
      <c r="B11718">
        <v>5</v>
      </c>
      <c r="C11718" t="s">
        <v>1608</v>
      </c>
    </row>
    <row r="11719" spans="1:6" x14ac:dyDescent="0.2">
      <c r="A11719" t="s">
        <v>70</v>
      </c>
      <c r="B11719">
        <v>33.46</v>
      </c>
      <c r="C11719">
        <v>0.02</v>
      </c>
    </row>
    <row r="11720" spans="1:6" x14ac:dyDescent="0.2">
      <c r="A11720" t="s">
        <v>70</v>
      </c>
      <c r="B11720">
        <v>33.6</v>
      </c>
      <c r="C11720" t="s">
        <v>1845</v>
      </c>
      <c r="D11720" t="s">
        <v>2393</v>
      </c>
    </row>
    <row r="11721" spans="1:6" x14ac:dyDescent="0.2">
      <c r="A11721" t="s">
        <v>59</v>
      </c>
      <c r="B11721" t="s">
        <v>2535</v>
      </c>
      <c r="C11721" t="s">
        <v>1123</v>
      </c>
      <c r="D11721">
        <v>0.5</v>
      </c>
      <c r="E11721" t="s">
        <v>1588</v>
      </c>
      <c r="F11721" t="s">
        <v>1808</v>
      </c>
    </row>
    <row r="11722" spans="1:6" x14ac:dyDescent="0.2">
      <c r="A11722" t="s">
        <v>120</v>
      </c>
      <c r="B11722" t="s">
        <v>1571</v>
      </c>
      <c r="C11722">
        <v>0.05</v>
      </c>
      <c r="D11722" t="s">
        <v>1593</v>
      </c>
      <c r="E11722" t="s">
        <v>1594</v>
      </c>
    </row>
    <row r="11723" spans="1:6" x14ac:dyDescent="0.2">
      <c r="A11723" t="s">
        <v>117</v>
      </c>
      <c r="B11723" t="s">
        <v>1571</v>
      </c>
      <c r="C11723">
        <v>0.03</v>
      </c>
      <c r="D11723" t="s">
        <v>1593</v>
      </c>
      <c r="E11723" t="s">
        <v>1659</v>
      </c>
    </row>
    <row r="11724" spans="1:6" x14ac:dyDescent="0.2">
      <c r="A11724" t="s">
        <v>156</v>
      </c>
      <c r="B11724" t="s">
        <v>1571</v>
      </c>
      <c r="C11724">
        <v>0.03</v>
      </c>
    </row>
    <row r="11725" spans="1:6" x14ac:dyDescent="0.2">
      <c r="A11725" t="s">
        <v>118</v>
      </c>
      <c r="B11725" t="s">
        <v>1610</v>
      </c>
      <c r="C11725">
        <v>4</v>
      </c>
      <c r="D11725" t="s">
        <v>1620</v>
      </c>
      <c r="E11725">
        <v>1</v>
      </c>
    </row>
    <row r="11726" spans="1:6" x14ac:dyDescent="0.2">
      <c r="A11726" t="s">
        <v>52</v>
      </c>
      <c r="B11726">
        <v>5</v>
      </c>
      <c r="C11726" t="s">
        <v>1621</v>
      </c>
      <c r="D11726">
        <v>0.02</v>
      </c>
    </row>
    <row r="11727" spans="1:6" x14ac:dyDescent="0.2">
      <c r="A11727" t="s">
        <v>70</v>
      </c>
      <c r="B11727">
        <v>33.6</v>
      </c>
      <c r="C11727">
        <v>0.1</v>
      </c>
    </row>
    <row r="11728" spans="1:6" x14ac:dyDescent="0.2">
      <c r="A11728" t="s">
        <v>110</v>
      </c>
      <c r="B11728" t="s">
        <v>1572</v>
      </c>
      <c r="C11728" t="s">
        <v>1573</v>
      </c>
      <c r="D11728" t="s">
        <v>1574</v>
      </c>
    </row>
    <row r="11729" spans="1:5" x14ac:dyDescent="0.2">
      <c r="A11729" t="s">
        <v>1575</v>
      </c>
      <c r="B11729" t="s">
        <v>1576</v>
      </c>
      <c r="C11729" t="s">
        <v>1577</v>
      </c>
      <c r="D11729" t="s">
        <v>1578</v>
      </c>
    </row>
    <row r="11730" spans="1:5" x14ac:dyDescent="0.2">
      <c r="A11730" t="s">
        <v>882</v>
      </c>
      <c r="B11730" t="s">
        <v>1579</v>
      </c>
      <c r="C11730" t="s">
        <v>1580</v>
      </c>
    </row>
    <row r="11731" spans="1:5" x14ac:dyDescent="0.2">
      <c r="A11731" t="s">
        <v>1581</v>
      </c>
      <c r="B11731" t="s">
        <v>1576</v>
      </c>
      <c r="C11731" t="s">
        <v>1577</v>
      </c>
      <c r="D11731" t="s">
        <v>1582</v>
      </c>
    </row>
    <row r="11732" spans="1:5" x14ac:dyDescent="0.2">
      <c r="A11732" t="s">
        <v>1595</v>
      </c>
      <c r="B11732" t="s">
        <v>1596</v>
      </c>
      <c r="C11732" t="s">
        <v>1597</v>
      </c>
    </row>
    <row r="11733" spans="1:5" x14ac:dyDescent="0.2">
      <c r="A11733" t="s">
        <v>1595</v>
      </c>
      <c r="B11733" t="s">
        <v>1598</v>
      </c>
      <c r="C11733" t="s">
        <v>1599</v>
      </c>
      <c r="D11733" t="s">
        <v>1597</v>
      </c>
    </row>
    <row r="11734" spans="1:5" x14ac:dyDescent="0.2">
      <c r="A11734" t="s">
        <v>114</v>
      </c>
      <c r="B11734">
        <v>56</v>
      </c>
      <c r="C11734" t="s">
        <v>1583</v>
      </c>
    </row>
    <row r="11735" spans="1:5" x14ac:dyDescent="0.2">
      <c r="A11735" s="9">
        <v>1</v>
      </c>
      <c r="B11735" t="s">
        <v>110</v>
      </c>
      <c r="C11735" t="s">
        <v>119</v>
      </c>
      <c r="D11735">
        <v>33.6</v>
      </c>
      <c r="E11735" t="s">
        <v>1845</v>
      </c>
    </row>
    <row r="11736" spans="1:5" x14ac:dyDescent="0.2">
      <c r="A11736" t="s">
        <v>52</v>
      </c>
      <c r="B11736">
        <v>7.5</v>
      </c>
      <c r="C11736" t="s">
        <v>1680</v>
      </c>
    </row>
    <row r="11737" spans="1:5" x14ac:dyDescent="0.2">
      <c r="A11737" t="s">
        <v>52</v>
      </c>
      <c r="B11737">
        <v>28.9</v>
      </c>
      <c r="C11737" t="s">
        <v>1584</v>
      </c>
    </row>
    <row r="11738" spans="1:5" x14ac:dyDescent="0.2">
      <c r="A11738" t="s">
        <v>52</v>
      </c>
      <c r="B11738">
        <v>30.5</v>
      </c>
      <c r="C11738" t="s">
        <v>1584</v>
      </c>
    </row>
    <row r="11739" spans="1:5" x14ac:dyDescent="0.2">
      <c r="A11739" t="s">
        <v>71</v>
      </c>
      <c r="B11739">
        <v>48.5</v>
      </c>
      <c r="C11739" t="s">
        <v>1584</v>
      </c>
    </row>
    <row r="11740" spans="1:5" x14ac:dyDescent="0.2">
      <c r="A11740" t="s">
        <v>173</v>
      </c>
      <c r="B11740">
        <v>43.5</v>
      </c>
      <c r="C11740" t="s">
        <v>1618</v>
      </c>
    </row>
    <row r="11741" spans="1:5" x14ac:dyDescent="0.2">
      <c r="A11741" t="s">
        <v>173</v>
      </c>
      <c r="B11741">
        <v>8.5</v>
      </c>
      <c r="C11741" t="s">
        <v>1584</v>
      </c>
    </row>
    <row r="11742" spans="1:5" x14ac:dyDescent="0.2">
      <c r="A11742" t="s">
        <v>70</v>
      </c>
      <c r="B11742">
        <v>33.4</v>
      </c>
      <c r="C11742">
        <v>-0.05</v>
      </c>
    </row>
    <row r="11743" spans="1:5" x14ac:dyDescent="0.2">
      <c r="A11743" t="s">
        <v>55</v>
      </c>
      <c r="B11743">
        <v>5</v>
      </c>
      <c r="C11743">
        <v>-0.3</v>
      </c>
    </row>
    <row r="11744" spans="1:5" x14ac:dyDescent="0.2">
      <c r="A11744" t="s">
        <v>70</v>
      </c>
      <c r="B11744">
        <v>33.46</v>
      </c>
      <c r="C11744">
        <v>0.02</v>
      </c>
    </row>
    <row r="11745" spans="1:6" x14ac:dyDescent="0.2">
      <c r="A11745" t="s">
        <v>70</v>
      </c>
      <c r="B11745">
        <v>33.6</v>
      </c>
      <c r="C11745" t="s">
        <v>1845</v>
      </c>
      <c r="D11745" t="s">
        <v>2393</v>
      </c>
    </row>
    <row r="11746" spans="1:6" x14ac:dyDescent="0.2">
      <c r="A11746" t="s">
        <v>59</v>
      </c>
      <c r="B11746" t="s">
        <v>2535</v>
      </c>
      <c r="C11746" t="s">
        <v>1123</v>
      </c>
      <c r="D11746">
        <v>0.5</v>
      </c>
      <c r="E11746" t="s">
        <v>1588</v>
      </c>
      <c r="F11746" t="s">
        <v>1808</v>
      </c>
    </row>
    <row r="11747" spans="1:6" x14ac:dyDescent="0.2">
      <c r="A11747" t="s">
        <v>120</v>
      </c>
      <c r="B11747" t="s">
        <v>1571</v>
      </c>
      <c r="C11747">
        <v>0.05</v>
      </c>
      <c r="D11747" t="s">
        <v>1593</v>
      </c>
      <c r="E11747" t="s">
        <v>1594</v>
      </c>
    </row>
    <row r="11748" spans="1:6" x14ac:dyDescent="0.2">
      <c r="A11748" t="s">
        <v>117</v>
      </c>
      <c r="B11748" t="s">
        <v>1571</v>
      </c>
      <c r="C11748">
        <v>0.03</v>
      </c>
      <c r="D11748" t="s">
        <v>1593</v>
      </c>
      <c r="E11748" t="s">
        <v>1659</v>
      </c>
    </row>
    <row r="11749" spans="1:6" x14ac:dyDescent="0.2">
      <c r="A11749" t="s">
        <v>156</v>
      </c>
      <c r="B11749" t="s">
        <v>1571</v>
      </c>
      <c r="C11749">
        <v>0.03</v>
      </c>
    </row>
    <row r="11750" spans="1:6" x14ac:dyDescent="0.2">
      <c r="A11750" t="s">
        <v>118</v>
      </c>
      <c r="B11750" t="s">
        <v>1571</v>
      </c>
      <c r="C11750" t="s">
        <v>2534</v>
      </c>
      <c r="D11750">
        <v>2.5</v>
      </c>
    </row>
    <row r="11751" spans="1:6" x14ac:dyDescent="0.2">
      <c r="A11751" t="s">
        <v>52</v>
      </c>
      <c r="B11751">
        <v>5</v>
      </c>
      <c r="C11751" t="s">
        <v>1681</v>
      </c>
    </row>
    <row r="11752" spans="1:6" x14ac:dyDescent="0.2">
      <c r="A11752" t="s">
        <v>110</v>
      </c>
      <c r="B11752" t="s">
        <v>1572</v>
      </c>
      <c r="C11752" t="s">
        <v>1573</v>
      </c>
      <c r="D11752" t="s">
        <v>1574</v>
      </c>
    </row>
    <row r="11753" spans="1:6" x14ac:dyDescent="0.2">
      <c r="A11753" t="s">
        <v>1575</v>
      </c>
      <c r="B11753" t="s">
        <v>1576</v>
      </c>
      <c r="C11753" t="s">
        <v>1577</v>
      </c>
      <c r="D11753" t="s">
        <v>1578</v>
      </c>
    </row>
    <row r="11754" spans="1:6" x14ac:dyDescent="0.2">
      <c r="A11754" t="s">
        <v>882</v>
      </c>
      <c r="B11754" t="s">
        <v>1579</v>
      </c>
      <c r="C11754" t="s">
        <v>1580</v>
      </c>
    </row>
    <row r="11755" spans="1:6" x14ac:dyDescent="0.2">
      <c r="A11755" t="s">
        <v>1581</v>
      </c>
      <c r="B11755" t="s">
        <v>1576</v>
      </c>
      <c r="C11755" t="s">
        <v>1577</v>
      </c>
      <c r="D11755" t="s">
        <v>1582</v>
      </c>
    </row>
    <row r="11756" spans="1:6" x14ac:dyDescent="0.2">
      <c r="A11756" t="s">
        <v>114</v>
      </c>
      <c r="B11756">
        <v>54</v>
      </c>
      <c r="C11756" t="s">
        <v>1606</v>
      </c>
    </row>
    <row r="11757" spans="1:6" x14ac:dyDescent="0.2">
      <c r="A11757" t="s">
        <v>52</v>
      </c>
      <c r="B11757">
        <v>5.5</v>
      </c>
      <c r="C11757" t="s">
        <v>1606</v>
      </c>
    </row>
    <row r="11758" spans="1:6" x14ac:dyDescent="0.2">
      <c r="A11758" t="s">
        <v>52</v>
      </c>
      <c r="B11758">
        <v>8.5</v>
      </c>
      <c r="C11758" t="s">
        <v>1606</v>
      </c>
    </row>
    <row r="11759" spans="1:6" x14ac:dyDescent="0.2">
      <c r="A11759" t="s">
        <v>52</v>
      </c>
      <c r="B11759">
        <v>28.9</v>
      </c>
      <c r="C11759" t="s">
        <v>1604</v>
      </c>
    </row>
    <row r="11760" spans="1:6" x14ac:dyDescent="0.2">
      <c r="A11760" t="s">
        <v>52</v>
      </c>
      <c r="B11760">
        <v>30.5</v>
      </c>
      <c r="C11760" t="s">
        <v>1726</v>
      </c>
    </row>
    <row r="11761" spans="1:5" x14ac:dyDescent="0.2">
      <c r="A11761" t="s">
        <v>52</v>
      </c>
      <c r="B11761">
        <v>1.2</v>
      </c>
      <c r="C11761">
        <v>-0.1</v>
      </c>
    </row>
    <row r="11762" spans="1:5" x14ac:dyDescent="0.2">
      <c r="A11762" t="s">
        <v>52</v>
      </c>
      <c r="B11762">
        <v>43.5</v>
      </c>
      <c r="C11762" t="s">
        <v>1618</v>
      </c>
    </row>
    <row r="11763" spans="1:5" x14ac:dyDescent="0.2">
      <c r="A11763" t="s">
        <v>52</v>
      </c>
      <c r="B11763">
        <v>48.5</v>
      </c>
      <c r="C11763" t="s">
        <v>1606</v>
      </c>
    </row>
    <row r="11764" spans="1:5" x14ac:dyDescent="0.2">
      <c r="A11764" t="s">
        <v>52</v>
      </c>
      <c r="B11764">
        <v>5</v>
      </c>
      <c r="C11764" t="s">
        <v>2249</v>
      </c>
    </row>
    <row r="11765" spans="1:5" x14ac:dyDescent="0.2">
      <c r="A11765" t="s">
        <v>52</v>
      </c>
      <c r="B11765">
        <v>5</v>
      </c>
      <c r="C11765" t="s">
        <v>2249</v>
      </c>
    </row>
    <row r="11766" spans="1:5" x14ac:dyDescent="0.2">
      <c r="A11766" t="s">
        <v>2821</v>
      </c>
      <c r="B11766">
        <v>0.05</v>
      </c>
    </row>
    <row r="11767" spans="1:5" x14ac:dyDescent="0.2">
      <c r="A11767" t="s">
        <v>2822</v>
      </c>
      <c r="B11767">
        <v>-0.05</v>
      </c>
    </row>
    <row r="11768" spans="1:5" x14ac:dyDescent="0.2">
      <c r="A11768" t="s">
        <v>2823</v>
      </c>
      <c r="B11768">
        <v>0.1</v>
      </c>
    </row>
    <row r="11769" spans="1:5" x14ac:dyDescent="0.2">
      <c r="A11769" t="s">
        <v>2824</v>
      </c>
      <c r="B11769">
        <v>33.46</v>
      </c>
      <c r="C11769">
        <f>0.005/0.025</f>
        <v>0.19999999999999998</v>
      </c>
    </row>
    <row r="11770" spans="1:5" x14ac:dyDescent="0.2">
      <c r="A11770" t="s">
        <v>2823</v>
      </c>
      <c r="B11770" t="s">
        <v>1845</v>
      </c>
      <c r="C11770" t="s">
        <v>2393</v>
      </c>
    </row>
    <row r="11771" spans="1:5" x14ac:dyDescent="0.2">
      <c r="A11771" s="9">
        <v>1</v>
      </c>
      <c r="B11771" t="s">
        <v>110</v>
      </c>
      <c r="C11771" t="s">
        <v>2825</v>
      </c>
      <c r="D11771" t="s">
        <v>1845</v>
      </c>
    </row>
    <row r="11772" spans="1:5" x14ac:dyDescent="0.2">
      <c r="A11772" t="s">
        <v>2826</v>
      </c>
      <c r="B11772">
        <v>0.1</v>
      </c>
    </row>
    <row r="11773" spans="1:5" x14ac:dyDescent="0.2">
      <c r="A11773" t="s">
        <v>59</v>
      </c>
      <c r="B11773" t="s">
        <v>2827</v>
      </c>
    </row>
    <row r="11774" spans="1:5" x14ac:dyDescent="0.2">
      <c r="A11774" t="s">
        <v>120</v>
      </c>
      <c r="B11774" t="s">
        <v>1571</v>
      </c>
      <c r="C11774">
        <v>0.05</v>
      </c>
      <c r="D11774" t="s">
        <v>1593</v>
      </c>
      <c r="E11774" t="s">
        <v>1594</v>
      </c>
    </row>
    <row r="11775" spans="1:5" x14ac:dyDescent="0.2">
      <c r="A11775" t="s">
        <v>117</v>
      </c>
      <c r="B11775" t="s">
        <v>1571</v>
      </c>
      <c r="C11775">
        <v>0.03</v>
      </c>
      <c r="D11775" t="s">
        <v>1593</v>
      </c>
      <c r="E11775" t="s">
        <v>1659</v>
      </c>
    </row>
    <row r="11776" spans="1:5" x14ac:dyDescent="0.2">
      <c r="A11776" t="s">
        <v>156</v>
      </c>
      <c r="B11776" t="s">
        <v>1571</v>
      </c>
      <c r="C11776">
        <v>0.03</v>
      </c>
    </row>
    <row r="11777" spans="1:4" x14ac:dyDescent="0.2">
      <c r="A11777" t="s">
        <v>118</v>
      </c>
      <c r="B11777" t="s">
        <v>2828</v>
      </c>
    </row>
    <row r="11778" spans="1:4" x14ac:dyDescent="0.2">
      <c r="A11778" t="s">
        <v>118</v>
      </c>
      <c r="B11778" t="s">
        <v>1610</v>
      </c>
      <c r="C11778" s="10">
        <v>45295</v>
      </c>
    </row>
    <row r="11779" spans="1:4" x14ac:dyDescent="0.2">
      <c r="A11779" t="s">
        <v>118</v>
      </c>
      <c r="B11779" t="s">
        <v>2829</v>
      </c>
    </row>
    <row r="11780" spans="1:4" x14ac:dyDescent="0.2">
      <c r="A11780" t="s">
        <v>118</v>
      </c>
      <c r="B11780" t="s">
        <v>2259</v>
      </c>
    </row>
    <row r="11781" spans="1:4" x14ac:dyDescent="0.2">
      <c r="A11781" t="s">
        <v>118</v>
      </c>
      <c r="B11781" t="s">
        <v>2830</v>
      </c>
    </row>
    <row r="11782" spans="1:4" x14ac:dyDescent="0.2">
      <c r="A11782" t="s">
        <v>118</v>
      </c>
      <c r="B11782" t="s">
        <v>2038</v>
      </c>
    </row>
    <row r="11783" spans="1:4" x14ac:dyDescent="0.2">
      <c r="A11783" t="s">
        <v>110</v>
      </c>
      <c r="B11783" t="s">
        <v>1572</v>
      </c>
      <c r="C11783" t="s">
        <v>1573</v>
      </c>
    </row>
    <row r="11784" spans="1:4" x14ac:dyDescent="0.2">
      <c r="A11784" t="s">
        <v>1575</v>
      </c>
      <c r="B11784" t="s">
        <v>1576</v>
      </c>
      <c r="C11784" t="s">
        <v>1577</v>
      </c>
      <c r="D11784" t="s">
        <v>1578</v>
      </c>
    </row>
    <row r="11785" spans="1:4" x14ac:dyDescent="0.2">
      <c r="A11785" t="s">
        <v>882</v>
      </c>
      <c r="B11785" t="s">
        <v>1579</v>
      </c>
      <c r="C11785" t="s">
        <v>1580</v>
      </c>
    </row>
    <row r="11786" spans="1:4" x14ac:dyDescent="0.2">
      <c r="A11786" t="s">
        <v>114</v>
      </c>
      <c r="B11786">
        <v>54</v>
      </c>
      <c r="C11786" t="s">
        <v>1606</v>
      </c>
    </row>
    <row r="11787" spans="1:4" x14ac:dyDescent="0.2">
      <c r="A11787" t="s">
        <v>52</v>
      </c>
      <c r="B11787">
        <v>5.5</v>
      </c>
      <c r="C11787" t="s">
        <v>1606</v>
      </c>
    </row>
    <row r="11788" spans="1:4" x14ac:dyDescent="0.2">
      <c r="A11788" t="s">
        <v>52</v>
      </c>
      <c r="B11788">
        <v>8.5</v>
      </c>
      <c r="C11788" t="s">
        <v>1606</v>
      </c>
    </row>
    <row r="11789" spans="1:4" x14ac:dyDescent="0.2">
      <c r="A11789" t="s">
        <v>52</v>
      </c>
      <c r="B11789">
        <v>28.9</v>
      </c>
      <c r="C11789" t="s">
        <v>1604</v>
      </c>
    </row>
    <row r="11790" spans="1:4" x14ac:dyDescent="0.2">
      <c r="A11790" t="s">
        <v>52</v>
      </c>
      <c r="B11790">
        <v>30.5</v>
      </c>
      <c r="C11790" t="s">
        <v>1726</v>
      </c>
    </row>
    <row r="11791" spans="1:4" x14ac:dyDescent="0.2">
      <c r="A11791" t="s">
        <v>52</v>
      </c>
      <c r="B11791">
        <v>1.2</v>
      </c>
      <c r="C11791">
        <v>-0.1</v>
      </c>
    </row>
    <row r="11792" spans="1:4" x14ac:dyDescent="0.2">
      <c r="A11792" t="s">
        <v>52</v>
      </c>
      <c r="B11792">
        <v>43.5</v>
      </c>
      <c r="C11792" t="s">
        <v>1618</v>
      </c>
    </row>
    <row r="11793" spans="1:5" x14ac:dyDescent="0.2">
      <c r="A11793" t="s">
        <v>52</v>
      </c>
      <c r="B11793">
        <v>48.5</v>
      </c>
      <c r="C11793" t="s">
        <v>1606</v>
      </c>
    </row>
    <row r="11794" spans="1:5" x14ac:dyDescent="0.2">
      <c r="A11794" t="s">
        <v>52</v>
      </c>
      <c r="B11794">
        <v>5</v>
      </c>
      <c r="C11794" t="s">
        <v>2249</v>
      </c>
    </row>
    <row r="11795" spans="1:5" x14ac:dyDescent="0.2">
      <c r="A11795" t="s">
        <v>52</v>
      </c>
      <c r="B11795">
        <v>5</v>
      </c>
      <c r="C11795" t="s">
        <v>2249</v>
      </c>
    </row>
    <row r="11796" spans="1:5" x14ac:dyDescent="0.2">
      <c r="A11796" t="s">
        <v>2821</v>
      </c>
      <c r="B11796">
        <v>0.05</v>
      </c>
    </row>
    <row r="11797" spans="1:5" x14ac:dyDescent="0.2">
      <c r="A11797" t="s">
        <v>2822</v>
      </c>
      <c r="B11797">
        <v>-0.05</v>
      </c>
    </row>
    <row r="11798" spans="1:5" x14ac:dyDescent="0.2">
      <c r="A11798" t="s">
        <v>2823</v>
      </c>
      <c r="B11798">
        <v>0.1</v>
      </c>
    </row>
    <row r="11799" spans="1:5" x14ac:dyDescent="0.2">
      <c r="A11799" t="s">
        <v>2824</v>
      </c>
      <c r="B11799">
        <v>33.46</v>
      </c>
      <c r="C11799">
        <f>0.005/0.025</f>
        <v>0.19999999999999998</v>
      </c>
    </row>
    <row r="11800" spans="1:5" x14ac:dyDescent="0.2">
      <c r="A11800" t="s">
        <v>2823</v>
      </c>
      <c r="B11800" t="s">
        <v>1845</v>
      </c>
      <c r="C11800" t="s">
        <v>2393</v>
      </c>
    </row>
    <row r="11801" spans="1:5" x14ac:dyDescent="0.2">
      <c r="A11801" s="9">
        <v>1</v>
      </c>
      <c r="B11801" t="s">
        <v>110</v>
      </c>
      <c r="C11801" t="s">
        <v>2825</v>
      </c>
      <c r="D11801" t="s">
        <v>1845</v>
      </c>
    </row>
    <row r="11802" spans="1:5" x14ac:dyDescent="0.2">
      <c r="A11802" t="s">
        <v>2826</v>
      </c>
      <c r="B11802">
        <v>0.1</v>
      </c>
    </row>
    <row r="11803" spans="1:5" x14ac:dyDescent="0.2">
      <c r="A11803" t="s">
        <v>59</v>
      </c>
      <c r="B11803" t="s">
        <v>2827</v>
      </c>
    </row>
    <row r="11804" spans="1:5" x14ac:dyDescent="0.2">
      <c r="A11804" t="s">
        <v>120</v>
      </c>
      <c r="B11804" t="s">
        <v>1571</v>
      </c>
      <c r="C11804">
        <v>0.05</v>
      </c>
      <c r="D11804" t="s">
        <v>1593</v>
      </c>
      <c r="E11804" t="s">
        <v>1594</v>
      </c>
    </row>
    <row r="11805" spans="1:5" x14ac:dyDescent="0.2">
      <c r="A11805" t="s">
        <v>117</v>
      </c>
      <c r="B11805" t="s">
        <v>1571</v>
      </c>
      <c r="C11805">
        <v>0.03</v>
      </c>
      <c r="D11805" t="s">
        <v>1593</v>
      </c>
      <c r="E11805" t="s">
        <v>1659</v>
      </c>
    </row>
    <row r="11806" spans="1:5" x14ac:dyDescent="0.2">
      <c r="A11806" t="s">
        <v>156</v>
      </c>
      <c r="B11806" t="s">
        <v>1571</v>
      </c>
      <c r="C11806">
        <v>0.03</v>
      </c>
    </row>
    <row r="11807" spans="1:5" x14ac:dyDescent="0.2">
      <c r="A11807" t="s">
        <v>118</v>
      </c>
      <c r="B11807" t="s">
        <v>2828</v>
      </c>
    </row>
    <row r="11808" spans="1:5" x14ac:dyDescent="0.2">
      <c r="A11808" t="s">
        <v>118</v>
      </c>
      <c r="B11808" t="s">
        <v>1610</v>
      </c>
      <c r="C11808" s="10">
        <v>45295</v>
      </c>
    </row>
    <row r="11809" spans="1:4" x14ac:dyDescent="0.2">
      <c r="A11809" t="s">
        <v>118</v>
      </c>
      <c r="B11809" t="s">
        <v>2829</v>
      </c>
    </row>
    <row r="11810" spans="1:4" x14ac:dyDescent="0.2">
      <c r="A11810" t="s">
        <v>118</v>
      </c>
      <c r="B11810" t="s">
        <v>2259</v>
      </c>
    </row>
    <row r="11811" spans="1:4" x14ac:dyDescent="0.2">
      <c r="A11811" t="s">
        <v>118</v>
      </c>
      <c r="B11811" t="s">
        <v>2830</v>
      </c>
    </row>
    <row r="11812" spans="1:4" x14ac:dyDescent="0.2">
      <c r="A11812" t="s">
        <v>118</v>
      </c>
      <c r="B11812" t="s">
        <v>2038</v>
      </c>
    </row>
    <row r="11813" spans="1:4" x14ac:dyDescent="0.2">
      <c r="A11813" t="s">
        <v>110</v>
      </c>
      <c r="B11813" t="s">
        <v>1572</v>
      </c>
      <c r="C11813" t="s">
        <v>1573</v>
      </c>
    </row>
    <row r="11814" spans="1:4" x14ac:dyDescent="0.2">
      <c r="A11814" t="s">
        <v>1575</v>
      </c>
      <c r="B11814" t="s">
        <v>1576</v>
      </c>
      <c r="C11814" t="s">
        <v>1577</v>
      </c>
      <c r="D11814" t="s">
        <v>1578</v>
      </c>
    </row>
    <row r="11815" spans="1:4" x14ac:dyDescent="0.2">
      <c r="A11815" t="s">
        <v>882</v>
      </c>
      <c r="B11815" t="s">
        <v>1579</v>
      </c>
      <c r="C11815" t="s">
        <v>1580</v>
      </c>
    </row>
    <row r="11816" spans="1:4" x14ac:dyDescent="0.2">
      <c r="A11816" t="s">
        <v>114</v>
      </c>
      <c r="B11816">
        <v>54</v>
      </c>
      <c r="C11816" t="s">
        <v>1606</v>
      </c>
    </row>
    <row r="11817" spans="1:4" x14ac:dyDescent="0.2">
      <c r="A11817" t="s">
        <v>52</v>
      </c>
      <c r="B11817">
        <v>5.5</v>
      </c>
      <c r="C11817" t="s">
        <v>1606</v>
      </c>
    </row>
    <row r="11818" spans="1:4" x14ac:dyDescent="0.2">
      <c r="A11818" t="s">
        <v>52</v>
      </c>
      <c r="B11818">
        <v>8.5</v>
      </c>
      <c r="C11818" t="s">
        <v>1606</v>
      </c>
    </row>
    <row r="11819" spans="1:4" x14ac:dyDescent="0.2">
      <c r="A11819" t="s">
        <v>52</v>
      </c>
      <c r="B11819">
        <v>28.9</v>
      </c>
      <c r="C11819" t="s">
        <v>1604</v>
      </c>
    </row>
    <row r="11820" spans="1:4" x14ac:dyDescent="0.2">
      <c r="A11820" t="s">
        <v>52</v>
      </c>
      <c r="B11820">
        <v>30.5</v>
      </c>
      <c r="C11820" t="s">
        <v>1726</v>
      </c>
    </row>
    <row r="11821" spans="1:4" x14ac:dyDescent="0.2">
      <c r="A11821" t="s">
        <v>52</v>
      </c>
      <c r="B11821">
        <v>1.2</v>
      </c>
      <c r="C11821">
        <v>-0.1</v>
      </c>
    </row>
    <row r="11822" spans="1:4" x14ac:dyDescent="0.2">
      <c r="A11822" t="s">
        <v>52</v>
      </c>
      <c r="B11822">
        <v>43.5</v>
      </c>
      <c r="C11822" t="s">
        <v>1618</v>
      </c>
    </row>
    <row r="11823" spans="1:4" x14ac:dyDescent="0.2">
      <c r="A11823" t="s">
        <v>52</v>
      </c>
      <c r="B11823">
        <v>48.5</v>
      </c>
      <c r="C11823" t="s">
        <v>1606</v>
      </c>
    </row>
    <row r="11824" spans="1:4" x14ac:dyDescent="0.2">
      <c r="A11824" t="s">
        <v>52</v>
      </c>
      <c r="B11824">
        <v>5</v>
      </c>
      <c r="C11824" t="s">
        <v>2249</v>
      </c>
    </row>
    <row r="11825" spans="1:5" x14ac:dyDescent="0.2">
      <c r="A11825" t="s">
        <v>52</v>
      </c>
      <c r="B11825">
        <v>5</v>
      </c>
      <c r="C11825" t="s">
        <v>2249</v>
      </c>
    </row>
    <row r="11826" spans="1:5" x14ac:dyDescent="0.2">
      <c r="A11826" t="s">
        <v>2821</v>
      </c>
      <c r="B11826">
        <v>0.05</v>
      </c>
    </row>
    <row r="11827" spans="1:5" x14ac:dyDescent="0.2">
      <c r="A11827" t="s">
        <v>2822</v>
      </c>
      <c r="B11827">
        <v>-0.05</v>
      </c>
    </row>
    <row r="11828" spans="1:5" x14ac:dyDescent="0.2">
      <c r="A11828" t="s">
        <v>2823</v>
      </c>
      <c r="B11828">
        <v>0.1</v>
      </c>
    </row>
    <row r="11829" spans="1:5" x14ac:dyDescent="0.2">
      <c r="A11829" t="s">
        <v>2824</v>
      </c>
      <c r="B11829">
        <v>33.46</v>
      </c>
      <c r="C11829">
        <f>0.005/0.025</f>
        <v>0.19999999999999998</v>
      </c>
    </row>
    <row r="11830" spans="1:5" x14ac:dyDescent="0.2">
      <c r="A11830" t="s">
        <v>2823</v>
      </c>
      <c r="B11830" t="s">
        <v>1845</v>
      </c>
      <c r="C11830" t="s">
        <v>2393</v>
      </c>
    </row>
    <row r="11831" spans="1:5" x14ac:dyDescent="0.2">
      <c r="A11831" s="9">
        <v>1</v>
      </c>
      <c r="B11831" t="s">
        <v>110</v>
      </c>
      <c r="C11831" t="s">
        <v>2825</v>
      </c>
      <c r="D11831" t="s">
        <v>1845</v>
      </c>
    </row>
    <row r="11832" spans="1:5" x14ac:dyDescent="0.2">
      <c r="A11832" t="s">
        <v>2826</v>
      </c>
      <c r="B11832">
        <v>0.1</v>
      </c>
    </row>
    <row r="11833" spans="1:5" x14ac:dyDescent="0.2">
      <c r="A11833" t="s">
        <v>59</v>
      </c>
      <c r="B11833" t="s">
        <v>2827</v>
      </c>
    </row>
    <row r="11834" spans="1:5" x14ac:dyDescent="0.2">
      <c r="A11834" t="s">
        <v>120</v>
      </c>
      <c r="B11834" t="s">
        <v>1571</v>
      </c>
      <c r="C11834">
        <v>0.05</v>
      </c>
      <c r="D11834" t="s">
        <v>1593</v>
      </c>
      <c r="E11834" t="s">
        <v>1594</v>
      </c>
    </row>
    <row r="11835" spans="1:5" x14ac:dyDescent="0.2">
      <c r="A11835" t="s">
        <v>117</v>
      </c>
      <c r="B11835" t="s">
        <v>1571</v>
      </c>
      <c r="C11835">
        <v>0.03</v>
      </c>
      <c r="D11835" t="s">
        <v>1593</v>
      </c>
      <c r="E11835" t="s">
        <v>1659</v>
      </c>
    </row>
    <row r="11836" spans="1:5" x14ac:dyDescent="0.2">
      <c r="A11836" t="s">
        <v>156</v>
      </c>
      <c r="B11836" t="s">
        <v>1571</v>
      </c>
      <c r="C11836">
        <v>0.03</v>
      </c>
    </row>
    <row r="11837" spans="1:5" x14ac:dyDescent="0.2">
      <c r="A11837" t="s">
        <v>118</v>
      </c>
      <c r="B11837" t="s">
        <v>2828</v>
      </c>
    </row>
    <row r="11838" spans="1:5" x14ac:dyDescent="0.2">
      <c r="A11838" t="s">
        <v>118</v>
      </c>
      <c r="B11838" t="s">
        <v>1610</v>
      </c>
      <c r="C11838" s="10">
        <v>45295</v>
      </c>
    </row>
    <row r="11839" spans="1:5" x14ac:dyDescent="0.2">
      <c r="A11839" t="s">
        <v>118</v>
      </c>
      <c r="B11839" t="s">
        <v>2829</v>
      </c>
    </row>
    <row r="11840" spans="1:5" x14ac:dyDescent="0.2">
      <c r="A11840" t="s">
        <v>118</v>
      </c>
      <c r="B11840" t="s">
        <v>2259</v>
      </c>
    </row>
    <row r="11841" spans="1:4" x14ac:dyDescent="0.2">
      <c r="A11841" t="s">
        <v>118</v>
      </c>
      <c r="B11841" t="s">
        <v>2830</v>
      </c>
    </row>
    <row r="11842" spans="1:4" x14ac:dyDescent="0.2">
      <c r="A11842" t="s">
        <v>118</v>
      </c>
      <c r="B11842" t="s">
        <v>2038</v>
      </c>
    </row>
    <row r="11843" spans="1:4" x14ac:dyDescent="0.2">
      <c r="A11843" t="s">
        <v>110</v>
      </c>
      <c r="B11843" t="s">
        <v>1572</v>
      </c>
      <c r="C11843" t="s">
        <v>1573</v>
      </c>
    </row>
    <row r="11844" spans="1:4" x14ac:dyDescent="0.2">
      <c r="A11844" t="s">
        <v>1575</v>
      </c>
      <c r="B11844" t="s">
        <v>1576</v>
      </c>
      <c r="C11844" t="s">
        <v>1577</v>
      </c>
      <c r="D11844" t="s">
        <v>1578</v>
      </c>
    </row>
    <row r="11845" spans="1:4" x14ac:dyDescent="0.2">
      <c r="A11845" t="s">
        <v>882</v>
      </c>
      <c r="B11845" t="s">
        <v>1579</v>
      </c>
      <c r="C11845" t="s">
        <v>1580</v>
      </c>
    </row>
    <row r="11846" spans="1:4" x14ac:dyDescent="0.2">
      <c r="A11846" t="s">
        <v>114</v>
      </c>
      <c r="B11846">
        <v>54</v>
      </c>
      <c r="C11846" t="s">
        <v>1606</v>
      </c>
    </row>
    <row r="11847" spans="1:4" x14ac:dyDescent="0.2">
      <c r="A11847" t="s">
        <v>52</v>
      </c>
      <c r="B11847">
        <v>5.5</v>
      </c>
      <c r="C11847" t="s">
        <v>1606</v>
      </c>
    </row>
    <row r="11848" spans="1:4" x14ac:dyDescent="0.2">
      <c r="A11848" t="s">
        <v>52</v>
      </c>
      <c r="B11848">
        <v>8.5</v>
      </c>
      <c r="C11848" t="s">
        <v>1606</v>
      </c>
    </row>
    <row r="11849" spans="1:4" x14ac:dyDescent="0.2">
      <c r="A11849" t="s">
        <v>52</v>
      </c>
      <c r="B11849">
        <v>28.9</v>
      </c>
      <c r="C11849" t="s">
        <v>1604</v>
      </c>
    </row>
    <row r="11850" spans="1:4" x14ac:dyDescent="0.2">
      <c r="A11850" t="s">
        <v>52</v>
      </c>
      <c r="B11850">
        <v>30.5</v>
      </c>
      <c r="C11850" t="s">
        <v>1726</v>
      </c>
    </row>
    <row r="11851" spans="1:4" x14ac:dyDescent="0.2">
      <c r="A11851" t="s">
        <v>52</v>
      </c>
      <c r="B11851">
        <v>1.2</v>
      </c>
      <c r="C11851">
        <v>-0.1</v>
      </c>
    </row>
    <row r="11852" spans="1:4" x14ac:dyDescent="0.2">
      <c r="A11852" t="s">
        <v>52</v>
      </c>
      <c r="B11852">
        <v>43.5</v>
      </c>
      <c r="C11852" t="s">
        <v>1618</v>
      </c>
    </row>
    <row r="11853" spans="1:4" x14ac:dyDescent="0.2">
      <c r="A11853" t="s">
        <v>52</v>
      </c>
      <c r="B11853">
        <v>48.5</v>
      </c>
      <c r="C11853" t="s">
        <v>1606</v>
      </c>
    </row>
    <row r="11854" spans="1:4" x14ac:dyDescent="0.2">
      <c r="A11854" t="s">
        <v>52</v>
      </c>
      <c r="B11854">
        <v>5</v>
      </c>
      <c r="C11854" t="s">
        <v>2249</v>
      </c>
    </row>
    <row r="11855" spans="1:4" x14ac:dyDescent="0.2">
      <c r="A11855" t="s">
        <v>52</v>
      </c>
      <c r="B11855">
        <v>5</v>
      </c>
      <c r="C11855" t="s">
        <v>2249</v>
      </c>
    </row>
    <row r="11856" spans="1:4" x14ac:dyDescent="0.2">
      <c r="A11856" t="s">
        <v>2821</v>
      </c>
      <c r="B11856">
        <v>0.05</v>
      </c>
    </row>
    <row r="11857" spans="1:5" x14ac:dyDescent="0.2">
      <c r="A11857" t="s">
        <v>2822</v>
      </c>
      <c r="B11857">
        <v>-0.05</v>
      </c>
    </row>
    <row r="11858" spans="1:5" x14ac:dyDescent="0.2">
      <c r="A11858" t="s">
        <v>2823</v>
      </c>
      <c r="B11858">
        <v>0.1</v>
      </c>
    </row>
    <row r="11859" spans="1:5" x14ac:dyDescent="0.2">
      <c r="A11859" t="s">
        <v>2824</v>
      </c>
      <c r="B11859">
        <v>33.46</v>
      </c>
      <c r="C11859">
        <f>0.005/0.025</f>
        <v>0.19999999999999998</v>
      </c>
    </row>
    <row r="11860" spans="1:5" x14ac:dyDescent="0.2">
      <c r="A11860" t="s">
        <v>2823</v>
      </c>
      <c r="B11860" t="s">
        <v>1845</v>
      </c>
      <c r="C11860" t="s">
        <v>2393</v>
      </c>
    </row>
    <row r="11861" spans="1:5" x14ac:dyDescent="0.2">
      <c r="A11861" s="9">
        <v>1</v>
      </c>
      <c r="B11861" t="s">
        <v>110</v>
      </c>
      <c r="C11861" t="s">
        <v>2825</v>
      </c>
      <c r="D11861" t="s">
        <v>1845</v>
      </c>
    </row>
    <row r="11862" spans="1:5" x14ac:dyDescent="0.2">
      <c r="A11862" t="s">
        <v>2826</v>
      </c>
      <c r="B11862">
        <v>0.1</v>
      </c>
    </row>
    <row r="11863" spans="1:5" x14ac:dyDescent="0.2">
      <c r="A11863" t="s">
        <v>59</v>
      </c>
      <c r="B11863" t="s">
        <v>2827</v>
      </c>
    </row>
    <row r="11864" spans="1:5" x14ac:dyDescent="0.2">
      <c r="A11864" t="s">
        <v>120</v>
      </c>
      <c r="B11864" t="s">
        <v>1571</v>
      </c>
      <c r="C11864">
        <v>0.05</v>
      </c>
      <c r="D11864" t="s">
        <v>1593</v>
      </c>
      <c r="E11864" t="s">
        <v>1594</v>
      </c>
    </row>
    <row r="11865" spans="1:5" x14ac:dyDescent="0.2">
      <c r="A11865" t="s">
        <v>117</v>
      </c>
      <c r="B11865" t="s">
        <v>1571</v>
      </c>
      <c r="C11865">
        <v>0.03</v>
      </c>
      <c r="D11865" t="s">
        <v>1593</v>
      </c>
      <c r="E11865" t="s">
        <v>1659</v>
      </c>
    </row>
    <row r="11866" spans="1:5" x14ac:dyDescent="0.2">
      <c r="A11866" t="s">
        <v>156</v>
      </c>
      <c r="B11866" t="s">
        <v>1571</v>
      </c>
      <c r="C11866">
        <v>0.03</v>
      </c>
    </row>
    <row r="11867" spans="1:5" x14ac:dyDescent="0.2">
      <c r="A11867" t="s">
        <v>118</v>
      </c>
      <c r="B11867" t="s">
        <v>2828</v>
      </c>
    </row>
    <row r="11868" spans="1:5" x14ac:dyDescent="0.2">
      <c r="A11868" t="s">
        <v>118</v>
      </c>
      <c r="B11868" t="s">
        <v>1610</v>
      </c>
      <c r="C11868" s="10">
        <v>45295</v>
      </c>
    </row>
    <row r="11869" spans="1:5" x14ac:dyDescent="0.2">
      <c r="A11869" t="s">
        <v>118</v>
      </c>
      <c r="B11869" t="s">
        <v>2829</v>
      </c>
    </row>
    <row r="11870" spans="1:5" x14ac:dyDescent="0.2">
      <c r="A11870" t="s">
        <v>118</v>
      </c>
      <c r="B11870" t="s">
        <v>2259</v>
      </c>
    </row>
    <row r="11871" spans="1:5" x14ac:dyDescent="0.2">
      <c r="A11871" t="s">
        <v>118</v>
      </c>
      <c r="B11871" t="s">
        <v>2830</v>
      </c>
    </row>
    <row r="11872" spans="1:5" x14ac:dyDescent="0.2">
      <c r="A11872" t="s">
        <v>118</v>
      </c>
      <c r="B11872" t="s">
        <v>2038</v>
      </c>
    </row>
    <row r="11873" spans="1:4" x14ac:dyDescent="0.2">
      <c r="A11873" t="s">
        <v>110</v>
      </c>
      <c r="B11873" t="s">
        <v>1572</v>
      </c>
      <c r="C11873" t="s">
        <v>1573</v>
      </c>
    </row>
    <row r="11874" spans="1:4" x14ac:dyDescent="0.2">
      <c r="A11874" t="s">
        <v>1575</v>
      </c>
      <c r="B11874" t="s">
        <v>1576</v>
      </c>
      <c r="C11874" t="s">
        <v>1577</v>
      </c>
      <c r="D11874" t="s">
        <v>1578</v>
      </c>
    </row>
    <row r="11875" spans="1:4" x14ac:dyDescent="0.2">
      <c r="A11875" t="s">
        <v>882</v>
      </c>
      <c r="B11875" t="s">
        <v>1579</v>
      </c>
      <c r="C11875" t="s">
        <v>1580</v>
      </c>
    </row>
    <row r="11876" spans="1:4" x14ac:dyDescent="0.2">
      <c r="A11876" t="s">
        <v>114</v>
      </c>
      <c r="B11876">
        <v>54</v>
      </c>
      <c r="C11876" t="s">
        <v>1606</v>
      </c>
    </row>
    <row r="11877" spans="1:4" x14ac:dyDescent="0.2">
      <c r="A11877" t="s">
        <v>52</v>
      </c>
      <c r="B11877">
        <v>5.5</v>
      </c>
      <c r="C11877" t="s">
        <v>1606</v>
      </c>
    </row>
    <row r="11878" spans="1:4" x14ac:dyDescent="0.2">
      <c r="A11878" t="s">
        <v>52</v>
      </c>
      <c r="B11878">
        <v>8.5</v>
      </c>
      <c r="C11878" t="s">
        <v>1606</v>
      </c>
    </row>
    <row r="11879" spans="1:4" x14ac:dyDescent="0.2">
      <c r="A11879" t="s">
        <v>52</v>
      </c>
      <c r="B11879">
        <v>28.9</v>
      </c>
      <c r="C11879" t="s">
        <v>1604</v>
      </c>
    </row>
    <row r="11880" spans="1:4" x14ac:dyDescent="0.2">
      <c r="A11880" t="s">
        <v>52</v>
      </c>
      <c r="B11880">
        <v>30.5</v>
      </c>
      <c r="C11880" t="s">
        <v>1726</v>
      </c>
    </row>
    <row r="11881" spans="1:4" x14ac:dyDescent="0.2">
      <c r="A11881" t="s">
        <v>52</v>
      </c>
      <c r="B11881">
        <v>1.2</v>
      </c>
      <c r="C11881">
        <v>-0.1</v>
      </c>
    </row>
    <row r="11882" spans="1:4" x14ac:dyDescent="0.2">
      <c r="A11882" t="s">
        <v>52</v>
      </c>
      <c r="B11882">
        <v>43.5</v>
      </c>
      <c r="C11882" t="s">
        <v>1618</v>
      </c>
    </row>
    <row r="11883" spans="1:4" x14ac:dyDescent="0.2">
      <c r="A11883" t="s">
        <v>52</v>
      </c>
      <c r="B11883">
        <v>48.5</v>
      </c>
      <c r="C11883" t="s">
        <v>1606</v>
      </c>
    </row>
    <row r="11884" spans="1:4" x14ac:dyDescent="0.2">
      <c r="A11884" t="s">
        <v>52</v>
      </c>
      <c r="B11884">
        <v>5</v>
      </c>
      <c r="C11884" t="s">
        <v>2249</v>
      </c>
    </row>
    <row r="11885" spans="1:4" x14ac:dyDescent="0.2">
      <c r="A11885" t="s">
        <v>52</v>
      </c>
      <c r="B11885">
        <v>5</v>
      </c>
      <c r="C11885" t="s">
        <v>2249</v>
      </c>
    </row>
    <row r="11886" spans="1:4" x14ac:dyDescent="0.2">
      <c r="A11886" t="s">
        <v>2821</v>
      </c>
      <c r="B11886">
        <v>0.05</v>
      </c>
    </row>
    <row r="11887" spans="1:4" x14ac:dyDescent="0.2">
      <c r="A11887" t="s">
        <v>2822</v>
      </c>
      <c r="B11887">
        <v>-0.05</v>
      </c>
    </row>
    <row r="11888" spans="1:4" x14ac:dyDescent="0.2">
      <c r="A11888" t="s">
        <v>2823</v>
      </c>
      <c r="B11888">
        <v>0.1</v>
      </c>
    </row>
    <row r="11889" spans="1:5" x14ac:dyDescent="0.2">
      <c r="A11889" t="s">
        <v>2824</v>
      </c>
      <c r="B11889">
        <v>33.46</v>
      </c>
      <c r="C11889">
        <f>0.005/0.025</f>
        <v>0.19999999999999998</v>
      </c>
    </row>
    <row r="11890" spans="1:5" x14ac:dyDescent="0.2">
      <c r="A11890" t="s">
        <v>2823</v>
      </c>
      <c r="B11890" t="s">
        <v>1845</v>
      </c>
      <c r="C11890" t="s">
        <v>2393</v>
      </c>
    </row>
    <row r="11891" spans="1:5" x14ac:dyDescent="0.2">
      <c r="A11891" s="9">
        <v>1</v>
      </c>
      <c r="B11891" t="s">
        <v>110</v>
      </c>
      <c r="C11891" t="s">
        <v>2825</v>
      </c>
      <c r="D11891" t="s">
        <v>1845</v>
      </c>
    </row>
    <row r="11892" spans="1:5" x14ac:dyDescent="0.2">
      <c r="A11892" t="s">
        <v>2826</v>
      </c>
      <c r="B11892">
        <v>0.1</v>
      </c>
    </row>
    <row r="11893" spans="1:5" x14ac:dyDescent="0.2">
      <c r="A11893" t="s">
        <v>59</v>
      </c>
      <c r="B11893" t="s">
        <v>2827</v>
      </c>
    </row>
    <row r="11894" spans="1:5" x14ac:dyDescent="0.2">
      <c r="A11894" t="s">
        <v>120</v>
      </c>
      <c r="B11894" t="s">
        <v>1571</v>
      </c>
      <c r="C11894">
        <v>0.05</v>
      </c>
      <c r="D11894" t="s">
        <v>1593</v>
      </c>
      <c r="E11894" t="s">
        <v>1594</v>
      </c>
    </row>
    <row r="11895" spans="1:5" x14ac:dyDescent="0.2">
      <c r="A11895" t="s">
        <v>117</v>
      </c>
      <c r="B11895" t="s">
        <v>1571</v>
      </c>
      <c r="C11895">
        <v>0.03</v>
      </c>
      <c r="D11895" t="s">
        <v>1593</v>
      </c>
      <c r="E11895" t="s">
        <v>1659</v>
      </c>
    </row>
    <row r="11896" spans="1:5" x14ac:dyDescent="0.2">
      <c r="A11896" t="s">
        <v>156</v>
      </c>
      <c r="B11896" t="s">
        <v>1571</v>
      </c>
      <c r="C11896">
        <v>0.03</v>
      </c>
    </row>
    <row r="11897" spans="1:5" x14ac:dyDescent="0.2">
      <c r="A11897" t="s">
        <v>118</v>
      </c>
      <c r="B11897" t="s">
        <v>2828</v>
      </c>
    </row>
    <row r="11898" spans="1:5" x14ac:dyDescent="0.2">
      <c r="A11898" t="s">
        <v>118</v>
      </c>
      <c r="B11898" t="s">
        <v>1610</v>
      </c>
      <c r="C11898" s="10">
        <v>45295</v>
      </c>
    </row>
    <row r="11899" spans="1:5" x14ac:dyDescent="0.2">
      <c r="A11899" t="s">
        <v>118</v>
      </c>
      <c r="B11899" t="s">
        <v>2829</v>
      </c>
    </row>
    <row r="11900" spans="1:5" x14ac:dyDescent="0.2">
      <c r="A11900" t="s">
        <v>118</v>
      </c>
      <c r="B11900" t="s">
        <v>2259</v>
      </c>
    </row>
    <row r="11901" spans="1:5" x14ac:dyDescent="0.2">
      <c r="A11901" t="s">
        <v>118</v>
      </c>
      <c r="B11901" t="s">
        <v>2830</v>
      </c>
    </row>
    <row r="11902" spans="1:5" x14ac:dyDescent="0.2">
      <c r="A11902" t="s">
        <v>118</v>
      </c>
      <c r="B11902" t="s">
        <v>2038</v>
      </c>
    </row>
    <row r="11903" spans="1:5" x14ac:dyDescent="0.2">
      <c r="A11903" t="s">
        <v>110</v>
      </c>
      <c r="B11903" t="s">
        <v>1572</v>
      </c>
      <c r="C11903" t="s">
        <v>1573</v>
      </c>
    </row>
    <row r="11904" spans="1:5" x14ac:dyDescent="0.2">
      <c r="A11904" t="s">
        <v>1575</v>
      </c>
      <c r="B11904" t="s">
        <v>1576</v>
      </c>
      <c r="C11904" t="s">
        <v>1577</v>
      </c>
      <c r="D11904" t="s">
        <v>1578</v>
      </c>
    </row>
    <row r="11905" spans="1:4" x14ac:dyDescent="0.2">
      <c r="A11905" t="s">
        <v>882</v>
      </c>
      <c r="B11905" t="s">
        <v>1579</v>
      </c>
      <c r="C11905" t="s">
        <v>1580</v>
      </c>
    </row>
    <row r="11906" spans="1:4" x14ac:dyDescent="0.2">
      <c r="A11906" t="s">
        <v>2626</v>
      </c>
      <c r="B11906">
        <v>0.05</v>
      </c>
    </row>
    <row r="11907" spans="1:4" x14ac:dyDescent="0.2">
      <c r="A11907" t="s">
        <v>52</v>
      </c>
      <c r="B11907">
        <v>5.8</v>
      </c>
      <c r="C11907" t="s">
        <v>1606</v>
      </c>
    </row>
    <row r="11908" spans="1:4" x14ac:dyDescent="0.2">
      <c r="A11908" t="s">
        <v>70</v>
      </c>
      <c r="B11908">
        <v>8.5</v>
      </c>
      <c r="C11908">
        <v>0.2</v>
      </c>
    </row>
    <row r="11909" spans="1:4" x14ac:dyDescent="0.2">
      <c r="A11909" t="s">
        <v>70</v>
      </c>
      <c r="B11909">
        <v>11.7</v>
      </c>
      <c r="C11909">
        <v>-0.1</v>
      </c>
    </row>
    <row r="11910" spans="1:4" x14ac:dyDescent="0.2">
      <c r="A11910" t="s">
        <v>71</v>
      </c>
      <c r="B11910">
        <v>48.5</v>
      </c>
      <c r="C11910" t="s">
        <v>1606</v>
      </c>
    </row>
    <row r="11911" spans="1:4" x14ac:dyDescent="0.2">
      <c r="A11911" t="s">
        <v>71</v>
      </c>
      <c r="B11911">
        <v>43.5</v>
      </c>
      <c r="C11911">
        <f>+-0.025</f>
        <v>-2.5000000000000001E-2</v>
      </c>
    </row>
    <row r="11912" spans="1:4" x14ac:dyDescent="0.2">
      <c r="A11912" t="s">
        <v>71</v>
      </c>
      <c r="B11912" t="s">
        <v>803</v>
      </c>
    </row>
    <row r="11913" spans="1:4" x14ac:dyDescent="0.2">
      <c r="A11913" t="s">
        <v>2363</v>
      </c>
      <c r="B11913" t="s">
        <v>803</v>
      </c>
      <c r="C11913" t="s">
        <v>2831</v>
      </c>
      <c r="D11913" t="s">
        <v>2832</v>
      </c>
    </row>
    <row r="11914" spans="1:4" x14ac:dyDescent="0.2">
      <c r="A11914" t="s">
        <v>70</v>
      </c>
      <c r="B11914">
        <v>33.1</v>
      </c>
      <c r="C11914">
        <v>-0.2</v>
      </c>
    </row>
    <row r="11915" spans="1:4" x14ac:dyDescent="0.2">
      <c r="A11915" t="s">
        <v>2825</v>
      </c>
      <c r="B11915">
        <f>0.016/0.004</f>
        <v>4</v>
      </c>
    </row>
    <row r="11916" spans="1:4" x14ac:dyDescent="0.2">
      <c r="A11916" t="s">
        <v>706</v>
      </c>
    </row>
    <row r="11917" spans="1:4" x14ac:dyDescent="0.2">
      <c r="A11917" t="s">
        <v>2833</v>
      </c>
      <c r="B11917">
        <f>0.02/0.004</f>
        <v>5</v>
      </c>
    </row>
    <row r="11918" spans="1:4" x14ac:dyDescent="0.2">
      <c r="A11918" t="s">
        <v>2833</v>
      </c>
      <c r="B11918">
        <v>0.02</v>
      </c>
    </row>
    <row r="11919" spans="1:4" x14ac:dyDescent="0.2">
      <c r="A11919" t="s">
        <v>2834</v>
      </c>
      <c r="B11919">
        <v>-0.05</v>
      </c>
    </row>
    <row r="11920" spans="1:4" x14ac:dyDescent="0.2">
      <c r="A11920" t="s">
        <v>70</v>
      </c>
      <c r="B11920" t="s">
        <v>2597</v>
      </c>
    </row>
    <row r="11921" spans="1:6" x14ac:dyDescent="0.2">
      <c r="A11921" t="s">
        <v>120</v>
      </c>
      <c r="B11921">
        <v>0.1</v>
      </c>
      <c r="C11921" t="s">
        <v>1724</v>
      </c>
    </row>
    <row r="11922" spans="1:6" x14ac:dyDescent="0.2">
      <c r="A11922" t="s">
        <v>120</v>
      </c>
      <c r="B11922">
        <v>0.05</v>
      </c>
      <c r="C11922" t="s">
        <v>1593</v>
      </c>
      <c r="D11922" t="s">
        <v>1594</v>
      </c>
    </row>
    <row r="11923" spans="1:6" x14ac:dyDescent="0.2">
      <c r="A11923" t="s">
        <v>118</v>
      </c>
      <c r="B11923" t="s">
        <v>1655</v>
      </c>
      <c r="C11923">
        <v>30</v>
      </c>
    </row>
    <row r="11924" spans="1:6" x14ac:dyDescent="0.2">
      <c r="A11924" t="s">
        <v>110</v>
      </c>
      <c r="B11924" t="s">
        <v>1724</v>
      </c>
    </row>
    <row r="11925" spans="1:6" x14ac:dyDescent="0.2">
      <c r="A11925" t="s">
        <v>52</v>
      </c>
      <c r="B11925" t="s">
        <v>2679</v>
      </c>
      <c r="C11925">
        <v>0.5</v>
      </c>
    </row>
    <row r="11926" spans="1:6" x14ac:dyDescent="0.2">
      <c r="A11926" t="s">
        <v>579</v>
      </c>
      <c r="B11926">
        <v>36</v>
      </c>
      <c r="C11926">
        <f>-0.2/-0.05</f>
        <v>4</v>
      </c>
      <c r="D11926" t="s">
        <v>2835</v>
      </c>
      <c r="E11926" t="s">
        <v>2836</v>
      </c>
      <c r="F11926" t="s">
        <v>2837</v>
      </c>
    </row>
    <row r="11927" spans="1:6" x14ac:dyDescent="0.2">
      <c r="A11927" t="s">
        <v>118</v>
      </c>
      <c r="B11927" t="s">
        <v>2813</v>
      </c>
      <c r="C11927">
        <v>10</v>
      </c>
    </row>
    <row r="11928" spans="1:6" x14ac:dyDescent="0.2">
      <c r="A11928" t="s">
        <v>115</v>
      </c>
      <c r="B11928" t="s">
        <v>2812</v>
      </c>
      <c r="C11928" t="s">
        <v>1656</v>
      </c>
    </row>
    <row r="11929" spans="1:6" x14ac:dyDescent="0.2">
      <c r="A11929" t="s">
        <v>2616</v>
      </c>
      <c r="B11929">
        <f>-0.2/-0.05</f>
        <v>4</v>
      </c>
    </row>
    <row r="11930" spans="1:6" x14ac:dyDescent="0.2">
      <c r="A11930" t="s">
        <v>52</v>
      </c>
      <c r="B11930">
        <v>3</v>
      </c>
      <c r="C11930">
        <v>0.1</v>
      </c>
    </row>
    <row r="11931" spans="1:6" x14ac:dyDescent="0.2">
      <c r="A11931" t="s">
        <v>52</v>
      </c>
      <c r="B11931">
        <v>1</v>
      </c>
      <c r="C11931">
        <v>0.2</v>
      </c>
    </row>
    <row r="11932" spans="1:6" x14ac:dyDescent="0.2">
      <c r="A11932" t="s">
        <v>52</v>
      </c>
      <c r="B11932">
        <v>2.65</v>
      </c>
      <c r="C11932" t="s">
        <v>1656</v>
      </c>
    </row>
    <row r="11933" spans="1:6" x14ac:dyDescent="0.2">
      <c r="A11933" t="s">
        <v>2838</v>
      </c>
      <c r="B11933">
        <v>0.1</v>
      </c>
    </row>
    <row r="11934" spans="1:6" x14ac:dyDescent="0.2">
      <c r="A11934" t="s">
        <v>72</v>
      </c>
      <c r="B11934">
        <v>0.5</v>
      </c>
      <c r="C11934" t="s">
        <v>1604</v>
      </c>
    </row>
    <row r="11935" spans="1:6" x14ac:dyDescent="0.2">
      <c r="A11935" t="s">
        <v>121</v>
      </c>
      <c r="B11935">
        <v>8.0000000000000002E-3</v>
      </c>
    </row>
    <row r="11936" spans="1:6" x14ac:dyDescent="0.2">
      <c r="A11936" t="s">
        <v>269</v>
      </c>
      <c r="B11936">
        <v>1.4999999999999999E-2</v>
      </c>
    </row>
    <row r="11937" spans="1:4" x14ac:dyDescent="0.2">
      <c r="A11937" t="s">
        <v>117</v>
      </c>
      <c r="B11937">
        <v>0.1</v>
      </c>
      <c r="C11937" t="s">
        <v>1724</v>
      </c>
    </row>
    <row r="11938" spans="1:4" x14ac:dyDescent="0.2">
      <c r="A11938" t="s">
        <v>118</v>
      </c>
      <c r="B11938" t="s">
        <v>1655</v>
      </c>
      <c r="C11938">
        <v>12.5</v>
      </c>
    </row>
    <row r="11939" spans="1:4" x14ac:dyDescent="0.2">
      <c r="A11939" t="s">
        <v>118</v>
      </c>
      <c r="B11939" t="s">
        <v>1655</v>
      </c>
      <c r="C11939">
        <v>16</v>
      </c>
    </row>
    <row r="11940" spans="1:4" x14ac:dyDescent="0.2">
      <c r="A11940" t="s">
        <v>118</v>
      </c>
      <c r="B11940" t="s">
        <v>1655</v>
      </c>
      <c r="C11940">
        <v>25</v>
      </c>
    </row>
    <row r="11941" spans="1:4" x14ac:dyDescent="0.2">
      <c r="A11941" t="s">
        <v>2619</v>
      </c>
      <c r="B11941">
        <v>0.05</v>
      </c>
    </row>
    <row r="11942" spans="1:4" x14ac:dyDescent="0.2">
      <c r="A11942" t="s">
        <v>52</v>
      </c>
      <c r="B11942">
        <v>5.5</v>
      </c>
      <c r="C11942" t="s">
        <v>1606</v>
      </c>
    </row>
    <row r="11943" spans="1:4" x14ac:dyDescent="0.2">
      <c r="A11943" t="s">
        <v>52</v>
      </c>
      <c r="B11943">
        <v>43.5</v>
      </c>
      <c r="C11943" t="s">
        <v>1618</v>
      </c>
    </row>
    <row r="11944" spans="1:4" x14ac:dyDescent="0.2">
      <c r="A11944" t="s">
        <v>52</v>
      </c>
      <c r="B11944">
        <v>48.5</v>
      </c>
      <c r="C11944" t="s">
        <v>1606</v>
      </c>
    </row>
    <row r="11945" spans="1:4" x14ac:dyDescent="0.2">
      <c r="A11945" t="s">
        <v>119</v>
      </c>
      <c r="B11945">
        <v>33.4</v>
      </c>
      <c r="C11945">
        <v>-0.05</v>
      </c>
    </row>
    <row r="11946" spans="1:4" x14ac:dyDescent="0.2">
      <c r="A11946" t="s">
        <v>119</v>
      </c>
      <c r="B11946">
        <v>33.6</v>
      </c>
      <c r="C11946">
        <v>1.6E-2</v>
      </c>
    </row>
    <row r="11947" spans="1:4" x14ac:dyDescent="0.2">
      <c r="A11947" t="s">
        <v>2457</v>
      </c>
      <c r="B11947" t="s">
        <v>2839</v>
      </c>
      <c r="C11947" t="s">
        <v>2840</v>
      </c>
    </row>
    <row r="11948" spans="1:4" x14ac:dyDescent="0.2">
      <c r="A11948" t="s">
        <v>2841</v>
      </c>
      <c r="B11948" t="s">
        <v>2842</v>
      </c>
    </row>
    <row r="11949" spans="1:4" x14ac:dyDescent="0.2">
      <c r="A11949" t="s">
        <v>1575</v>
      </c>
      <c r="B11949" t="s">
        <v>1576</v>
      </c>
      <c r="C11949" t="s">
        <v>1577</v>
      </c>
      <c r="D11949" t="s">
        <v>1578</v>
      </c>
    </row>
    <row r="11950" spans="1:4" x14ac:dyDescent="0.2">
      <c r="A11950" t="s">
        <v>882</v>
      </c>
      <c r="B11950" t="s">
        <v>1579</v>
      </c>
      <c r="C11950" t="s">
        <v>1580</v>
      </c>
    </row>
    <row r="11951" spans="1:4" x14ac:dyDescent="0.2">
      <c r="A11951" t="s">
        <v>1595</v>
      </c>
      <c r="B11951" t="s">
        <v>1596</v>
      </c>
      <c r="C11951" t="s">
        <v>1597</v>
      </c>
    </row>
    <row r="11952" spans="1:4" x14ac:dyDescent="0.2">
      <c r="A11952" t="s">
        <v>1595</v>
      </c>
      <c r="B11952" t="s">
        <v>1598</v>
      </c>
      <c r="C11952" t="s">
        <v>1599</v>
      </c>
      <c r="D11952" t="s">
        <v>1597</v>
      </c>
    </row>
    <row r="11953" spans="1:4" x14ac:dyDescent="0.2">
      <c r="A11953" t="s">
        <v>114</v>
      </c>
      <c r="B11953">
        <v>54</v>
      </c>
      <c r="C11953" t="s">
        <v>1606</v>
      </c>
    </row>
    <row r="11954" spans="1:4" x14ac:dyDescent="0.2">
      <c r="A11954" t="s">
        <v>52</v>
      </c>
      <c r="B11954">
        <v>5.5</v>
      </c>
      <c r="C11954" t="s">
        <v>1606</v>
      </c>
    </row>
    <row r="11955" spans="1:4" x14ac:dyDescent="0.2">
      <c r="A11955" t="s">
        <v>52</v>
      </c>
      <c r="B11955">
        <v>8.5</v>
      </c>
      <c r="C11955" t="s">
        <v>1606</v>
      </c>
    </row>
    <row r="11956" spans="1:4" x14ac:dyDescent="0.2">
      <c r="A11956" t="s">
        <v>52</v>
      </c>
      <c r="B11956">
        <v>28.9</v>
      </c>
      <c r="C11956" t="s">
        <v>1604</v>
      </c>
    </row>
    <row r="11957" spans="1:4" x14ac:dyDescent="0.2">
      <c r="A11957" t="s">
        <v>52</v>
      </c>
      <c r="B11957">
        <v>30.5</v>
      </c>
      <c r="C11957" t="s">
        <v>1726</v>
      </c>
    </row>
    <row r="11958" spans="1:4" x14ac:dyDescent="0.2">
      <c r="A11958" t="s">
        <v>52</v>
      </c>
      <c r="B11958">
        <v>1.2</v>
      </c>
      <c r="C11958">
        <v>-0.1</v>
      </c>
    </row>
    <row r="11959" spans="1:4" x14ac:dyDescent="0.2">
      <c r="A11959" t="s">
        <v>52</v>
      </c>
      <c r="B11959">
        <v>43.5</v>
      </c>
      <c r="C11959" t="s">
        <v>1618</v>
      </c>
    </row>
    <row r="11960" spans="1:4" x14ac:dyDescent="0.2">
      <c r="A11960" t="s">
        <v>52</v>
      </c>
      <c r="B11960">
        <v>48.5</v>
      </c>
      <c r="C11960" t="s">
        <v>1606</v>
      </c>
    </row>
    <row r="11961" spans="1:4" x14ac:dyDescent="0.2">
      <c r="A11961" t="s">
        <v>52</v>
      </c>
      <c r="B11961">
        <v>5</v>
      </c>
      <c r="C11961" t="s">
        <v>2249</v>
      </c>
    </row>
    <row r="11962" spans="1:4" x14ac:dyDescent="0.2">
      <c r="A11962" t="s">
        <v>52</v>
      </c>
      <c r="B11962">
        <v>5</v>
      </c>
      <c r="C11962" t="s">
        <v>2249</v>
      </c>
    </row>
    <row r="11963" spans="1:4" x14ac:dyDescent="0.2">
      <c r="A11963" t="s">
        <v>2821</v>
      </c>
      <c r="B11963">
        <v>0.05</v>
      </c>
    </row>
    <row r="11964" spans="1:4" x14ac:dyDescent="0.2">
      <c r="A11964" t="s">
        <v>2822</v>
      </c>
      <c r="B11964">
        <v>-0.05</v>
      </c>
    </row>
    <row r="11965" spans="1:4" x14ac:dyDescent="0.2">
      <c r="A11965" t="s">
        <v>2823</v>
      </c>
      <c r="B11965">
        <v>0.1</v>
      </c>
    </row>
    <row r="11966" spans="1:4" x14ac:dyDescent="0.2">
      <c r="A11966" t="s">
        <v>2824</v>
      </c>
      <c r="B11966">
        <v>33.46</v>
      </c>
      <c r="C11966">
        <f>0.005/0.025</f>
        <v>0.19999999999999998</v>
      </c>
    </row>
    <row r="11967" spans="1:4" x14ac:dyDescent="0.2">
      <c r="A11967" t="s">
        <v>2823</v>
      </c>
      <c r="B11967" t="s">
        <v>1845</v>
      </c>
      <c r="C11967" t="s">
        <v>2393</v>
      </c>
    </row>
    <row r="11968" spans="1:4" x14ac:dyDescent="0.2">
      <c r="A11968" s="9">
        <v>1</v>
      </c>
      <c r="B11968" t="s">
        <v>110</v>
      </c>
      <c r="C11968" t="s">
        <v>2825</v>
      </c>
      <c r="D11968" t="s">
        <v>1845</v>
      </c>
    </row>
    <row r="11969" spans="1:5" x14ac:dyDescent="0.2">
      <c r="A11969" t="s">
        <v>2826</v>
      </c>
      <c r="B11969">
        <v>0.1</v>
      </c>
    </row>
    <row r="11970" spans="1:5" x14ac:dyDescent="0.2">
      <c r="A11970" t="s">
        <v>59</v>
      </c>
      <c r="B11970" t="s">
        <v>2827</v>
      </c>
    </row>
    <row r="11971" spans="1:5" x14ac:dyDescent="0.2">
      <c r="A11971" t="s">
        <v>120</v>
      </c>
      <c r="B11971" t="s">
        <v>1571</v>
      </c>
      <c r="C11971">
        <v>0.05</v>
      </c>
      <c r="D11971" t="s">
        <v>1593</v>
      </c>
      <c r="E11971" t="s">
        <v>1594</v>
      </c>
    </row>
    <row r="11972" spans="1:5" x14ac:dyDescent="0.2">
      <c r="A11972" t="s">
        <v>117</v>
      </c>
      <c r="B11972" t="s">
        <v>1571</v>
      </c>
      <c r="C11972">
        <v>0.03</v>
      </c>
      <c r="D11972" t="s">
        <v>1593</v>
      </c>
      <c r="E11972" t="s">
        <v>1659</v>
      </c>
    </row>
    <row r="11973" spans="1:5" x14ac:dyDescent="0.2">
      <c r="A11973" t="s">
        <v>156</v>
      </c>
      <c r="B11973" t="s">
        <v>1571</v>
      </c>
      <c r="C11973">
        <v>0.03</v>
      </c>
    </row>
    <row r="11974" spans="1:5" x14ac:dyDescent="0.2">
      <c r="A11974" t="s">
        <v>118</v>
      </c>
      <c r="B11974" t="s">
        <v>2828</v>
      </c>
    </row>
    <row r="11975" spans="1:5" x14ac:dyDescent="0.2">
      <c r="A11975" t="s">
        <v>118</v>
      </c>
      <c r="B11975" t="s">
        <v>1610</v>
      </c>
      <c r="C11975" s="10">
        <v>45295</v>
      </c>
    </row>
    <row r="11976" spans="1:5" x14ac:dyDescent="0.2">
      <c r="A11976" t="s">
        <v>118</v>
      </c>
      <c r="B11976" t="s">
        <v>2829</v>
      </c>
    </row>
    <row r="11977" spans="1:5" x14ac:dyDescent="0.2">
      <c r="A11977" t="s">
        <v>118</v>
      </c>
      <c r="B11977" t="s">
        <v>2259</v>
      </c>
    </row>
    <row r="11978" spans="1:5" x14ac:dyDescent="0.2">
      <c r="A11978" t="s">
        <v>118</v>
      </c>
      <c r="B11978" t="s">
        <v>2830</v>
      </c>
    </row>
    <row r="11979" spans="1:5" x14ac:dyDescent="0.2">
      <c r="A11979" t="s">
        <v>118</v>
      </c>
      <c r="B11979" t="s">
        <v>2038</v>
      </c>
    </row>
    <row r="11980" spans="1:5" x14ac:dyDescent="0.2">
      <c r="A11980" t="s">
        <v>110</v>
      </c>
      <c r="B11980" t="s">
        <v>1572</v>
      </c>
      <c r="C11980" t="s">
        <v>1573</v>
      </c>
    </row>
    <row r="11981" spans="1:5" x14ac:dyDescent="0.2">
      <c r="A11981" t="s">
        <v>1575</v>
      </c>
      <c r="B11981" t="s">
        <v>1576</v>
      </c>
      <c r="C11981" t="s">
        <v>1577</v>
      </c>
      <c r="D11981" t="s">
        <v>1578</v>
      </c>
    </row>
    <row r="11982" spans="1:5" x14ac:dyDescent="0.2">
      <c r="A11982" t="s">
        <v>882</v>
      </c>
      <c r="B11982" t="s">
        <v>1579</v>
      </c>
      <c r="C11982" t="s">
        <v>1580</v>
      </c>
    </row>
    <row r="11983" spans="1:5" x14ac:dyDescent="0.2">
      <c r="A11983" t="s">
        <v>2626</v>
      </c>
      <c r="B11983">
        <v>0.05</v>
      </c>
    </row>
    <row r="11984" spans="1:5" x14ac:dyDescent="0.2">
      <c r="A11984" t="s">
        <v>52</v>
      </c>
      <c r="B11984">
        <v>5.8</v>
      </c>
      <c r="C11984" t="s">
        <v>1606</v>
      </c>
    </row>
    <row r="11985" spans="1:4" x14ac:dyDescent="0.2">
      <c r="A11985" t="s">
        <v>70</v>
      </c>
      <c r="B11985">
        <v>8.5</v>
      </c>
      <c r="C11985">
        <v>0.2</v>
      </c>
    </row>
    <row r="11986" spans="1:4" x14ac:dyDescent="0.2">
      <c r="A11986" t="s">
        <v>70</v>
      </c>
      <c r="B11986">
        <v>11.7</v>
      </c>
      <c r="C11986">
        <v>-0.1</v>
      </c>
    </row>
    <row r="11987" spans="1:4" x14ac:dyDescent="0.2">
      <c r="A11987" t="s">
        <v>71</v>
      </c>
      <c r="B11987">
        <v>48.5</v>
      </c>
      <c r="C11987" t="s">
        <v>1606</v>
      </c>
    </row>
    <row r="11988" spans="1:4" x14ac:dyDescent="0.2">
      <c r="A11988" t="s">
        <v>71</v>
      </c>
      <c r="B11988">
        <v>43.5</v>
      </c>
      <c r="C11988">
        <f>+-0.025</f>
        <v>-2.5000000000000001E-2</v>
      </c>
    </row>
    <row r="11989" spans="1:4" x14ac:dyDescent="0.2">
      <c r="A11989" t="s">
        <v>71</v>
      </c>
      <c r="B11989" t="s">
        <v>803</v>
      </c>
    </row>
    <row r="11990" spans="1:4" x14ac:dyDescent="0.2">
      <c r="A11990" t="s">
        <v>2363</v>
      </c>
      <c r="B11990" t="s">
        <v>803</v>
      </c>
      <c r="C11990" t="s">
        <v>2831</v>
      </c>
      <c r="D11990" t="s">
        <v>2832</v>
      </c>
    </row>
    <row r="11991" spans="1:4" x14ac:dyDescent="0.2">
      <c r="A11991" t="s">
        <v>70</v>
      </c>
      <c r="B11991">
        <v>33.1</v>
      </c>
      <c r="C11991">
        <v>-0.2</v>
      </c>
    </row>
    <row r="11992" spans="1:4" x14ac:dyDescent="0.2">
      <c r="A11992" t="s">
        <v>2825</v>
      </c>
      <c r="B11992">
        <f>0.016/0.004</f>
        <v>4</v>
      </c>
    </row>
    <row r="11993" spans="1:4" x14ac:dyDescent="0.2">
      <c r="A11993" t="s">
        <v>706</v>
      </c>
    </row>
    <row r="11994" spans="1:4" x14ac:dyDescent="0.2">
      <c r="A11994" t="s">
        <v>2833</v>
      </c>
      <c r="B11994">
        <f>0.02/0.004</f>
        <v>5</v>
      </c>
    </row>
    <row r="11995" spans="1:4" x14ac:dyDescent="0.2">
      <c r="A11995" t="s">
        <v>2833</v>
      </c>
      <c r="B11995">
        <v>0.02</v>
      </c>
    </row>
    <row r="11996" spans="1:4" x14ac:dyDescent="0.2">
      <c r="A11996" t="s">
        <v>2834</v>
      </c>
      <c r="B11996">
        <v>-0.05</v>
      </c>
    </row>
    <row r="11997" spans="1:4" x14ac:dyDescent="0.2">
      <c r="A11997" t="s">
        <v>70</v>
      </c>
      <c r="B11997" t="s">
        <v>2597</v>
      </c>
    </row>
    <row r="11998" spans="1:4" x14ac:dyDescent="0.2">
      <c r="A11998" t="s">
        <v>120</v>
      </c>
      <c r="B11998">
        <v>0.1</v>
      </c>
      <c r="C11998" t="s">
        <v>1724</v>
      </c>
    </row>
    <row r="11999" spans="1:4" x14ac:dyDescent="0.2">
      <c r="A11999" t="s">
        <v>120</v>
      </c>
      <c r="B11999">
        <v>0.05</v>
      </c>
      <c r="C11999" t="s">
        <v>1593</v>
      </c>
      <c r="D11999" t="s">
        <v>1594</v>
      </c>
    </row>
    <row r="12000" spans="1:4" x14ac:dyDescent="0.2">
      <c r="A12000" t="s">
        <v>118</v>
      </c>
      <c r="B12000" t="s">
        <v>1655</v>
      </c>
      <c r="C12000">
        <v>30</v>
      </c>
    </row>
    <row r="12001" spans="1:6" x14ac:dyDescent="0.2">
      <c r="A12001" t="s">
        <v>110</v>
      </c>
      <c r="B12001" t="s">
        <v>1724</v>
      </c>
    </row>
    <row r="12002" spans="1:6" x14ac:dyDescent="0.2">
      <c r="A12002" t="s">
        <v>52</v>
      </c>
      <c r="B12002" t="s">
        <v>2679</v>
      </c>
      <c r="C12002">
        <v>0.5</v>
      </c>
    </row>
    <row r="12003" spans="1:6" x14ac:dyDescent="0.2">
      <c r="A12003" t="s">
        <v>579</v>
      </c>
      <c r="B12003">
        <v>36</v>
      </c>
      <c r="C12003">
        <f>-0.2/-0.05</f>
        <v>4</v>
      </c>
      <c r="D12003" t="s">
        <v>2835</v>
      </c>
      <c r="E12003" t="s">
        <v>2836</v>
      </c>
      <c r="F12003" t="s">
        <v>2837</v>
      </c>
    </row>
    <row r="12004" spans="1:6" x14ac:dyDescent="0.2">
      <c r="A12004" t="s">
        <v>118</v>
      </c>
      <c r="B12004" t="s">
        <v>2813</v>
      </c>
      <c r="C12004">
        <v>10</v>
      </c>
    </row>
    <row r="12005" spans="1:6" x14ac:dyDescent="0.2">
      <c r="A12005" t="s">
        <v>115</v>
      </c>
      <c r="B12005" t="s">
        <v>2812</v>
      </c>
      <c r="C12005" t="s">
        <v>1656</v>
      </c>
    </row>
    <row r="12006" spans="1:6" x14ac:dyDescent="0.2">
      <c r="A12006" t="s">
        <v>2616</v>
      </c>
      <c r="B12006">
        <f>-0.2/-0.05</f>
        <v>4</v>
      </c>
    </row>
    <row r="12007" spans="1:6" x14ac:dyDescent="0.2">
      <c r="A12007" t="s">
        <v>52</v>
      </c>
      <c r="B12007">
        <v>3</v>
      </c>
      <c r="C12007">
        <v>0.1</v>
      </c>
    </row>
    <row r="12008" spans="1:6" x14ac:dyDescent="0.2">
      <c r="A12008" t="s">
        <v>52</v>
      </c>
      <c r="B12008">
        <v>1</v>
      </c>
      <c r="C12008">
        <v>0.2</v>
      </c>
    </row>
    <row r="12009" spans="1:6" x14ac:dyDescent="0.2">
      <c r="A12009" t="s">
        <v>52</v>
      </c>
      <c r="B12009">
        <v>2.65</v>
      </c>
      <c r="C12009" t="s">
        <v>1656</v>
      </c>
    </row>
    <row r="12010" spans="1:6" x14ac:dyDescent="0.2">
      <c r="A12010" t="s">
        <v>2838</v>
      </c>
      <c r="B12010">
        <v>0.1</v>
      </c>
    </row>
    <row r="12011" spans="1:6" x14ac:dyDescent="0.2">
      <c r="A12011" t="s">
        <v>72</v>
      </c>
      <c r="B12011">
        <v>0.5</v>
      </c>
      <c r="C12011" t="s">
        <v>1604</v>
      </c>
    </row>
    <row r="12012" spans="1:6" x14ac:dyDescent="0.2">
      <c r="A12012" t="s">
        <v>121</v>
      </c>
      <c r="B12012">
        <v>8.0000000000000002E-3</v>
      </c>
    </row>
    <row r="12013" spans="1:6" x14ac:dyDescent="0.2">
      <c r="A12013" t="s">
        <v>269</v>
      </c>
      <c r="B12013">
        <v>1.4999999999999999E-2</v>
      </c>
    </row>
    <row r="12014" spans="1:6" x14ac:dyDescent="0.2">
      <c r="A12014" t="s">
        <v>117</v>
      </c>
      <c r="B12014">
        <v>0.1</v>
      </c>
      <c r="C12014" t="s">
        <v>1724</v>
      </c>
    </row>
    <row r="12015" spans="1:6" x14ac:dyDescent="0.2">
      <c r="A12015" t="s">
        <v>118</v>
      </c>
      <c r="B12015" t="s">
        <v>1655</v>
      </c>
      <c r="C12015">
        <v>12.5</v>
      </c>
    </row>
    <row r="12016" spans="1:6" x14ac:dyDescent="0.2">
      <c r="A12016" t="s">
        <v>118</v>
      </c>
      <c r="B12016" t="s">
        <v>1655</v>
      </c>
      <c r="C12016">
        <v>16</v>
      </c>
    </row>
    <row r="12017" spans="1:4" x14ac:dyDescent="0.2">
      <c r="A12017" t="s">
        <v>118</v>
      </c>
      <c r="B12017" t="s">
        <v>1655</v>
      </c>
      <c r="C12017">
        <v>25</v>
      </c>
    </row>
    <row r="12018" spans="1:4" x14ac:dyDescent="0.2">
      <c r="A12018" t="s">
        <v>2619</v>
      </c>
      <c r="B12018">
        <v>0.05</v>
      </c>
    </row>
    <row r="12019" spans="1:4" x14ac:dyDescent="0.2">
      <c r="A12019" t="s">
        <v>52</v>
      </c>
      <c r="B12019">
        <v>5.5</v>
      </c>
      <c r="C12019" t="s">
        <v>1606</v>
      </c>
    </row>
    <row r="12020" spans="1:4" x14ac:dyDescent="0.2">
      <c r="A12020" t="s">
        <v>52</v>
      </c>
      <c r="B12020">
        <v>43.5</v>
      </c>
      <c r="C12020" t="s">
        <v>1618</v>
      </c>
    </row>
    <row r="12021" spans="1:4" x14ac:dyDescent="0.2">
      <c r="A12021" t="s">
        <v>52</v>
      </c>
      <c r="B12021">
        <v>48.5</v>
      </c>
      <c r="C12021" t="s">
        <v>1606</v>
      </c>
    </row>
    <row r="12022" spans="1:4" x14ac:dyDescent="0.2">
      <c r="A12022" t="s">
        <v>119</v>
      </c>
      <c r="B12022">
        <v>33.4</v>
      </c>
      <c r="C12022">
        <v>-0.05</v>
      </c>
    </row>
    <row r="12023" spans="1:4" x14ac:dyDescent="0.2">
      <c r="A12023" t="s">
        <v>119</v>
      </c>
      <c r="B12023">
        <v>33.6</v>
      </c>
      <c r="C12023">
        <v>1.6E-2</v>
      </c>
    </row>
    <row r="12024" spans="1:4" x14ac:dyDescent="0.2">
      <c r="A12024" t="s">
        <v>2457</v>
      </c>
      <c r="B12024" t="s">
        <v>2839</v>
      </c>
      <c r="C12024" t="s">
        <v>2840</v>
      </c>
    </row>
    <row r="12025" spans="1:4" x14ac:dyDescent="0.2">
      <c r="A12025" t="s">
        <v>2841</v>
      </c>
      <c r="B12025" t="s">
        <v>2842</v>
      </c>
    </row>
    <row r="12026" spans="1:4" x14ac:dyDescent="0.2">
      <c r="A12026" t="s">
        <v>1575</v>
      </c>
      <c r="B12026" t="s">
        <v>1576</v>
      </c>
      <c r="C12026" t="s">
        <v>1577</v>
      </c>
      <c r="D12026" t="s">
        <v>1578</v>
      </c>
    </row>
    <row r="12027" spans="1:4" x14ac:dyDescent="0.2">
      <c r="A12027" t="s">
        <v>882</v>
      </c>
      <c r="B12027" t="s">
        <v>1579</v>
      </c>
      <c r="C12027" t="s">
        <v>1580</v>
      </c>
    </row>
    <row r="12028" spans="1:4" x14ac:dyDescent="0.2">
      <c r="A12028" t="s">
        <v>1595</v>
      </c>
      <c r="B12028" t="s">
        <v>1596</v>
      </c>
      <c r="C12028" t="s">
        <v>1597</v>
      </c>
    </row>
    <row r="12029" spans="1:4" x14ac:dyDescent="0.2">
      <c r="A12029" t="s">
        <v>1595</v>
      </c>
      <c r="B12029" t="s">
        <v>1598</v>
      </c>
      <c r="C12029" t="s">
        <v>1599</v>
      </c>
      <c r="D12029" t="s">
        <v>1597</v>
      </c>
    </row>
    <row r="12030" spans="1:4" x14ac:dyDescent="0.2">
      <c r="A12030" t="s">
        <v>2596</v>
      </c>
      <c r="B12030">
        <v>0.15</v>
      </c>
    </row>
    <row r="12031" spans="1:4" x14ac:dyDescent="0.2">
      <c r="A12031" t="s">
        <v>52</v>
      </c>
      <c r="B12031">
        <v>7.8</v>
      </c>
      <c r="C12031" t="s">
        <v>1606</v>
      </c>
    </row>
    <row r="12032" spans="1:4" x14ac:dyDescent="0.2">
      <c r="A12032" t="s">
        <v>70</v>
      </c>
      <c r="B12032">
        <v>3</v>
      </c>
      <c r="C12032" t="s">
        <v>1606</v>
      </c>
    </row>
    <row r="12033" spans="1:4" x14ac:dyDescent="0.2">
      <c r="A12033" t="s">
        <v>71</v>
      </c>
      <c r="B12033">
        <v>48.5</v>
      </c>
      <c r="C12033" t="s">
        <v>1606</v>
      </c>
    </row>
    <row r="12034" spans="1:4" x14ac:dyDescent="0.2">
      <c r="A12034" t="s">
        <v>71</v>
      </c>
      <c r="B12034">
        <v>43.5</v>
      </c>
      <c r="C12034">
        <v>0.3</v>
      </c>
    </row>
    <row r="12035" spans="1:4" x14ac:dyDescent="0.2">
      <c r="A12035" t="s">
        <v>70</v>
      </c>
      <c r="B12035">
        <v>33.1</v>
      </c>
      <c r="C12035">
        <v>-0.2</v>
      </c>
    </row>
    <row r="12036" spans="1:4" x14ac:dyDescent="0.2">
      <c r="A12036" t="s">
        <v>70</v>
      </c>
      <c r="B12036" t="s">
        <v>2597</v>
      </c>
    </row>
    <row r="12037" spans="1:4" x14ac:dyDescent="0.2">
      <c r="A12037" t="s">
        <v>120</v>
      </c>
      <c r="B12037">
        <v>0.1</v>
      </c>
    </row>
    <row r="12038" spans="1:4" x14ac:dyDescent="0.2">
      <c r="A12038" t="s">
        <v>120</v>
      </c>
      <c r="B12038">
        <v>0.2</v>
      </c>
      <c r="C12038" t="s">
        <v>1593</v>
      </c>
      <c r="D12038" t="s">
        <v>1594</v>
      </c>
    </row>
    <row r="12039" spans="1:4" x14ac:dyDescent="0.2">
      <c r="A12039" t="s">
        <v>118</v>
      </c>
      <c r="B12039" t="s">
        <v>1655</v>
      </c>
      <c r="C12039">
        <v>25</v>
      </c>
    </row>
    <row r="12040" spans="1:4" x14ac:dyDescent="0.2">
      <c r="A12040" t="s">
        <v>118</v>
      </c>
      <c r="B12040" t="s">
        <v>1655</v>
      </c>
      <c r="C12040">
        <v>30</v>
      </c>
    </row>
    <row r="12041" spans="1:4" x14ac:dyDescent="0.2">
      <c r="A12041" t="s">
        <v>52</v>
      </c>
      <c r="B12041" t="s">
        <v>2627</v>
      </c>
      <c r="C12041">
        <v>0.5</v>
      </c>
    </row>
    <row r="12042" spans="1:4" x14ac:dyDescent="0.2">
      <c r="A12042" t="s">
        <v>2598</v>
      </c>
      <c r="B12042">
        <v>36</v>
      </c>
      <c r="C12042" t="s">
        <v>1588</v>
      </c>
      <c r="D12042" t="s">
        <v>2599</v>
      </c>
    </row>
    <row r="12043" spans="1:4" x14ac:dyDescent="0.2">
      <c r="A12043" t="s">
        <v>118</v>
      </c>
      <c r="B12043" t="s">
        <v>1655</v>
      </c>
      <c r="C12043">
        <v>16</v>
      </c>
    </row>
    <row r="12044" spans="1:4" x14ac:dyDescent="0.2">
      <c r="A12044" t="s">
        <v>110</v>
      </c>
    </row>
    <row r="12045" spans="1:4" x14ac:dyDescent="0.2">
      <c r="A12045" t="s">
        <v>2616</v>
      </c>
      <c r="B12045">
        <f>-0.2/-0.05</f>
        <v>4</v>
      </c>
    </row>
    <row r="12046" spans="1:4" x14ac:dyDescent="0.2">
      <c r="A12046" t="s">
        <v>118</v>
      </c>
      <c r="B12046" t="s">
        <v>2813</v>
      </c>
      <c r="C12046">
        <v>10</v>
      </c>
    </row>
    <row r="12047" spans="1:4" x14ac:dyDescent="0.2">
      <c r="A12047" t="s">
        <v>1575</v>
      </c>
      <c r="B12047" t="s">
        <v>1576</v>
      </c>
      <c r="C12047" t="s">
        <v>1577</v>
      </c>
      <c r="D12047" t="s">
        <v>1578</v>
      </c>
    </row>
    <row r="12048" spans="1:4" x14ac:dyDescent="0.2">
      <c r="A12048" t="s">
        <v>882</v>
      </c>
      <c r="B12048" t="s">
        <v>1579</v>
      </c>
      <c r="C12048" t="s">
        <v>1580</v>
      </c>
    </row>
    <row r="12049" spans="1:6" x14ac:dyDescent="0.2">
      <c r="A12049" t="s">
        <v>1581</v>
      </c>
      <c r="B12049" t="s">
        <v>1576</v>
      </c>
      <c r="C12049" t="s">
        <v>1577</v>
      </c>
      <c r="D12049" t="s">
        <v>1582</v>
      </c>
    </row>
    <row r="12050" spans="1:6" x14ac:dyDescent="0.2">
      <c r="A12050" t="s">
        <v>1595</v>
      </c>
      <c r="B12050" t="s">
        <v>1596</v>
      </c>
      <c r="C12050" t="s">
        <v>1597</v>
      </c>
    </row>
    <row r="12051" spans="1:6" x14ac:dyDescent="0.2">
      <c r="A12051" t="s">
        <v>1595</v>
      </c>
      <c r="B12051" t="s">
        <v>1598</v>
      </c>
      <c r="C12051" t="s">
        <v>1599</v>
      </c>
      <c r="D12051" t="s">
        <v>1597</v>
      </c>
    </row>
    <row r="12052" spans="1:6" x14ac:dyDescent="0.2">
      <c r="A12052" t="s">
        <v>114</v>
      </c>
      <c r="B12052">
        <v>56</v>
      </c>
      <c r="C12052" t="s">
        <v>1583</v>
      </c>
    </row>
    <row r="12053" spans="1:6" x14ac:dyDescent="0.2">
      <c r="A12053" t="s">
        <v>52</v>
      </c>
      <c r="B12053">
        <v>7.5</v>
      </c>
      <c r="C12053" t="s">
        <v>1680</v>
      </c>
    </row>
    <row r="12054" spans="1:6" x14ac:dyDescent="0.2">
      <c r="A12054" t="s">
        <v>52</v>
      </c>
      <c r="B12054">
        <v>28.9</v>
      </c>
      <c r="C12054" t="s">
        <v>1584</v>
      </c>
    </row>
    <row r="12055" spans="1:6" x14ac:dyDescent="0.2">
      <c r="A12055" t="s">
        <v>52</v>
      </c>
      <c r="B12055">
        <v>30.5</v>
      </c>
      <c r="C12055" t="s">
        <v>1584</v>
      </c>
    </row>
    <row r="12056" spans="1:6" x14ac:dyDescent="0.2">
      <c r="A12056" t="s">
        <v>71</v>
      </c>
      <c r="B12056">
        <v>48.5</v>
      </c>
      <c r="C12056" t="s">
        <v>1584</v>
      </c>
    </row>
    <row r="12057" spans="1:6" x14ac:dyDescent="0.2">
      <c r="A12057" t="s">
        <v>173</v>
      </c>
      <c r="B12057">
        <v>43.5</v>
      </c>
      <c r="C12057" t="s">
        <v>1618</v>
      </c>
    </row>
    <row r="12058" spans="1:6" x14ac:dyDescent="0.2">
      <c r="A12058" t="s">
        <v>173</v>
      </c>
      <c r="B12058">
        <v>8.5</v>
      </c>
      <c r="C12058" t="s">
        <v>1584</v>
      </c>
    </row>
    <row r="12059" spans="1:6" x14ac:dyDescent="0.2">
      <c r="A12059" t="s">
        <v>70</v>
      </c>
      <c r="B12059">
        <v>33.4</v>
      </c>
      <c r="C12059">
        <v>-0.05</v>
      </c>
    </row>
    <row r="12060" spans="1:6" x14ac:dyDescent="0.2">
      <c r="A12060" t="s">
        <v>55</v>
      </c>
      <c r="B12060">
        <v>5</v>
      </c>
      <c r="C12060">
        <v>-0.3</v>
      </c>
    </row>
    <row r="12061" spans="1:6" x14ac:dyDescent="0.2">
      <c r="A12061" t="s">
        <v>70</v>
      </c>
      <c r="B12061">
        <v>33.46</v>
      </c>
      <c r="C12061">
        <v>0.02</v>
      </c>
    </row>
    <row r="12062" spans="1:6" x14ac:dyDescent="0.2">
      <c r="A12062" t="s">
        <v>70</v>
      </c>
      <c r="B12062">
        <v>33.6</v>
      </c>
      <c r="C12062" t="s">
        <v>1845</v>
      </c>
      <c r="D12062" t="s">
        <v>2393</v>
      </c>
    </row>
    <row r="12063" spans="1:6" x14ac:dyDescent="0.2">
      <c r="A12063" t="s">
        <v>59</v>
      </c>
      <c r="B12063" t="s">
        <v>2535</v>
      </c>
      <c r="C12063" t="s">
        <v>1123</v>
      </c>
      <c r="D12063">
        <v>0.5</v>
      </c>
      <c r="E12063" t="s">
        <v>1588</v>
      </c>
      <c r="F12063" t="s">
        <v>1808</v>
      </c>
    </row>
    <row r="12064" spans="1:6" x14ac:dyDescent="0.2">
      <c r="A12064" t="s">
        <v>120</v>
      </c>
      <c r="B12064" t="s">
        <v>1571</v>
      </c>
      <c r="C12064">
        <v>0.05</v>
      </c>
      <c r="D12064" t="s">
        <v>1593</v>
      </c>
      <c r="E12064" t="s">
        <v>1594</v>
      </c>
    </row>
    <row r="12065" spans="1:5" x14ac:dyDescent="0.2">
      <c r="A12065" t="s">
        <v>117</v>
      </c>
      <c r="B12065" t="s">
        <v>1571</v>
      </c>
      <c r="C12065">
        <v>0.03</v>
      </c>
      <c r="D12065" t="s">
        <v>1593</v>
      </c>
      <c r="E12065" t="s">
        <v>1659</v>
      </c>
    </row>
    <row r="12066" spans="1:5" x14ac:dyDescent="0.2">
      <c r="A12066" t="s">
        <v>156</v>
      </c>
      <c r="B12066" t="s">
        <v>1571</v>
      </c>
      <c r="C12066">
        <v>0.03</v>
      </c>
    </row>
    <row r="12067" spans="1:5" x14ac:dyDescent="0.2">
      <c r="A12067" t="s">
        <v>118</v>
      </c>
      <c r="B12067" t="s">
        <v>1571</v>
      </c>
      <c r="C12067" t="s">
        <v>2534</v>
      </c>
      <c r="D12067">
        <v>2.5</v>
      </c>
    </row>
    <row r="12068" spans="1:5" x14ac:dyDescent="0.2">
      <c r="A12068" t="s">
        <v>52</v>
      </c>
      <c r="B12068">
        <v>5</v>
      </c>
      <c r="C12068" t="s">
        <v>1681</v>
      </c>
    </row>
    <row r="12069" spans="1:5" x14ac:dyDescent="0.2">
      <c r="A12069" t="s">
        <v>110</v>
      </c>
      <c r="B12069" t="s">
        <v>1572</v>
      </c>
      <c r="C12069" t="s">
        <v>1573</v>
      </c>
      <c r="D12069" t="s">
        <v>1574</v>
      </c>
    </row>
    <row r="12070" spans="1:5" x14ac:dyDescent="0.2">
      <c r="A12070" t="s">
        <v>1575</v>
      </c>
      <c r="B12070" t="s">
        <v>1576</v>
      </c>
      <c r="C12070" t="s">
        <v>1577</v>
      </c>
      <c r="D12070" t="s">
        <v>1578</v>
      </c>
    </row>
    <row r="12071" spans="1:5" x14ac:dyDescent="0.2">
      <c r="A12071" t="s">
        <v>882</v>
      </c>
      <c r="B12071" t="s">
        <v>1579</v>
      </c>
      <c r="C12071" t="s">
        <v>1580</v>
      </c>
    </row>
    <row r="12072" spans="1:5" x14ac:dyDescent="0.2">
      <c r="A12072" t="s">
        <v>1581</v>
      </c>
      <c r="B12072" t="s">
        <v>1576</v>
      </c>
      <c r="C12072" t="s">
        <v>1577</v>
      </c>
      <c r="D12072" t="s">
        <v>1582</v>
      </c>
    </row>
    <row r="12073" spans="1:5" x14ac:dyDescent="0.2">
      <c r="A12073" t="s">
        <v>1595</v>
      </c>
      <c r="B12073" t="s">
        <v>1596</v>
      </c>
      <c r="C12073" t="s">
        <v>1597</v>
      </c>
    </row>
    <row r="12074" spans="1:5" x14ac:dyDescent="0.2">
      <c r="A12074" t="s">
        <v>1595</v>
      </c>
      <c r="B12074" t="s">
        <v>1598</v>
      </c>
      <c r="C12074" t="s">
        <v>1599</v>
      </c>
      <c r="D12074" t="s">
        <v>1597</v>
      </c>
    </row>
    <row r="12075" spans="1:5" x14ac:dyDescent="0.2">
      <c r="A12075" t="s">
        <v>50</v>
      </c>
      <c r="B12075">
        <v>46.97</v>
      </c>
      <c r="C12075" t="s">
        <v>1634</v>
      </c>
      <c r="D12075">
        <v>7.0000000000000007E-2</v>
      </c>
    </row>
    <row r="12076" spans="1:5" x14ac:dyDescent="0.2">
      <c r="A12076" t="s">
        <v>52</v>
      </c>
      <c r="B12076">
        <v>26.87</v>
      </c>
      <c r="C12076" t="s">
        <v>1634</v>
      </c>
      <c r="D12076">
        <v>7.0000000000000007E-2</v>
      </c>
    </row>
    <row r="12077" spans="1:5" x14ac:dyDescent="0.2">
      <c r="A12077" t="s">
        <v>52</v>
      </c>
      <c r="B12077">
        <v>3</v>
      </c>
      <c r="C12077" t="s">
        <v>1634</v>
      </c>
      <c r="D12077">
        <v>0.1</v>
      </c>
    </row>
    <row r="12078" spans="1:5" x14ac:dyDescent="0.2">
      <c r="A12078" t="s">
        <v>52</v>
      </c>
      <c r="B12078">
        <v>21.87</v>
      </c>
      <c r="C12078" t="s">
        <v>1634</v>
      </c>
      <c r="D12078">
        <v>0.06</v>
      </c>
    </row>
    <row r="12079" spans="1:5" x14ac:dyDescent="0.2">
      <c r="A12079" t="s">
        <v>580</v>
      </c>
      <c r="B12079">
        <v>10.65</v>
      </c>
      <c r="C12079" t="s">
        <v>1639</v>
      </c>
      <c r="D12079">
        <v>0.18</v>
      </c>
    </row>
    <row r="12080" spans="1:5" x14ac:dyDescent="0.2">
      <c r="A12080" t="s">
        <v>2843</v>
      </c>
      <c r="B12080" t="s">
        <v>1634</v>
      </c>
      <c r="C12080">
        <v>0.05</v>
      </c>
    </row>
    <row r="12081" spans="1:5" x14ac:dyDescent="0.2">
      <c r="A12081" t="s">
        <v>71</v>
      </c>
      <c r="B12081">
        <v>7.5</v>
      </c>
      <c r="C12081" t="s">
        <v>1639</v>
      </c>
      <c r="D12081">
        <v>0.3</v>
      </c>
    </row>
    <row r="12082" spans="1:5" x14ac:dyDescent="0.2">
      <c r="A12082" t="s">
        <v>71</v>
      </c>
      <c r="B12082">
        <v>6.3</v>
      </c>
      <c r="C12082">
        <f>0.3/-0.1</f>
        <v>-2.9999999999999996</v>
      </c>
    </row>
    <row r="12083" spans="1:5" x14ac:dyDescent="0.2">
      <c r="A12083" t="s">
        <v>177</v>
      </c>
      <c r="B12083">
        <v>1</v>
      </c>
      <c r="C12083" t="s">
        <v>1634</v>
      </c>
      <c r="D12083">
        <v>0.1</v>
      </c>
    </row>
    <row r="12084" spans="1:5" x14ac:dyDescent="0.2">
      <c r="A12084" t="s">
        <v>709</v>
      </c>
    </row>
    <row r="12085" spans="1:5" x14ac:dyDescent="0.2">
      <c r="A12085" t="s">
        <v>687</v>
      </c>
      <c r="B12085" t="s">
        <v>2752</v>
      </c>
      <c r="C12085" t="s">
        <v>2844</v>
      </c>
      <c r="D12085" t="s">
        <v>1593</v>
      </c>
      <c r="E12085" t="s">
        <v>2735</v>
      </c>
    </row>
    <row r="12086" spans="1:5" x14ac:dyDescent="0.2">
      <c r="A12086" t="s">
        <v>1767</v>
      </c>
      <c r="B12086">
        <f>0.2-0.2</f>
        <v>0</v>
      </c>
    </row>
    <row r="12087" spans="1:5" x14ac:dyDescent="0.2">
      <c r="A12087" t="s">
        <v>52</v>
      </c>
      <c r="B12087">
        <v>6.5</v>
      </c>
      <c r="C12087">
        <f>0.1/-0.05</f>
        <v>-2</v>
      </c>
    </row>
    <row r="12088" spans="1:5" x14ac:dyDescent="0.2">
      <c r="A12088" t="s">
        <v>77</v>
      </c>
      <c r="B12088" t="s">
        <v>2845</v>
      </c>
      <c r="C12088" t="s">
        <v>1634</v>
      </c>
      <c r="D12088" t="s">
        <v>2846</v>
      </c>
    </row>
    <row r="12089" spans="1:5" x14ac:dyDescent="0.2">
      <c r="A12089" t="s">
        <v>120</v>
      </c>
      <c r="B12089" t="s">
        <v>1645</v>
      </c>
      <c r="C12089">
        <v>0.1</v>
      </c>
      <c r="D12089" t="s">
        <v>1593</v>
      </c>
      <c r="E12089" t="s">
        <v>2735</v>
      </c>
    </row>
    <row r="12090" spans="1:5" x14ac:dyDescent="0.2">
      <c r="A12090" t="s">
        <v>2847</v>
      </c>
      <c r="B12090" t="s">
        <v>1639</v>
      </c>
      <c r="C12090">
        <v>0.2</v>
      </c>
    </row>
    <row r="12091" spans="1:5" x14ac:dyDescent="0.2">
      <c r="A12091" t="s">
        <v>77</v>
      </c>
      <c r="B12091" t="s">
        <v>1662</v>
      </c>
      <c r="C12091" t="s">
        <v>2848</v>
      </c>
    </row>
    <row r="12092" spans="1:5" x14ac:dyDescent="0.2">
      <c r="A12092" t="s">
        <v>118</v>
      </c>
      <c r="B12092" t="s">
        <v>1655</v>
      </c>
      <c r="C12092">
        <v>8</v>
      </c>
    </row>
    <row r="12093" spans="1:5" x14ac:dyDescent="0.2">
      <c r="A12093" t="s">
        <v>115</v>
      </c>
      <c r="B12093" t="s">
        <v>2849</v>
      </c>
      <c r="C12093" t="s">
        <v>1639</v>
      </c>
      <c r="D12093">
        <v>0.3</v>
      </c>
    </row>
    <row r="12094" spans="1:5" x14ac:dyDescent="0.2">
      <c r="A12094" t="s">
        <v>2850</v>
      </c>
      <c r="B12094">
        <f>0.1/-0.05</f>
        <v>-2</v>
      </c>
    </row>
    <row r="12095" spans="1:5" x14ac:dyDescent="0.2">
      <c r="A12095" t="s">
        <v>2851</v>
      </c>
      <c r="B12095" t="s">
        <v>1634</v>
      </c>
      <c r="C12095">
        <v>0.05</v>
      </c>
    </row>
    <row r="12096" spans="1:5" x14ac:dyDescent="0.2">
      <c r="A12096" t="s">
        <v>2852</v>
      </c>
      <c r="B12096" t="s">
        <v>1588</v>
      </c>
      <c r="C12096">
        <v>0.03</v>
      </c>
    </row>
    <row r="12097" spans="1:4" x14ac:dyDescent="0.2">
      <c r="A12097" t="s">
        <v>120</v>
      </c>
      <c r="B12097" t="s">
        <v>2853</v>
      </c>
      <c r="C12097" t="s">
        <v>1593</v>
      </c>
      <c r="D12097" t="s">
        <v>2735</v>
      </c>
    </row>
    <row r="12098" spans="1:4" x14ac:dyDescent="0.2">
      <c r="A12098" t="s">
        <v>120</v>
      </c>
      <c r="B12098" t="s">
        <v>2854</v>
      </c>
      <c r="C12098" t="s">
        <v>1593</v>
      </c>
      <c r="D12098" t="s">
        <v>2735</v>
      </c>
    </row>
    <row r="12099" spans="1:4" x14ac:dyDescent="0.2">
      <c r="A12099" t="s">
        <v>72</v>
      </c>
      <c r="B12099">
        <v>0.65</v>
      </c>
      <c r="C12099" t="s">
        <v>1639</v>
      </c>
      <c r="D12099">
        <v>0.3</v>
      </c>
    </row>
    <row r="12100" spans="1:4" x14ac:dyDescent="0.2">
      <c r="A12100" t="s">
        <v>209</v>
      </c>
      <c r="B12100" t="s">
        <v>2855</v>
      </c>
    </row>
    <row r="12101" spans="1:4" x14ac:dyDescent="0.2">
      <c r="A12101" t="s">
        <v>1595</v>
      </c>
      <c r="B12101" t="s">
        <v>1596</v>
      </c>
      <c r="C12101" t="s">
        <v>1597</v>
      </c>
    </row>
    <row r="12102" spans="1:4" x14ac:dyDescent="0.2">
      <c r="A12102" t="s">
        <v>1595</v>
      </c>
      <c r="B12102" t="s">
        <v>1598</v>
      </c>
      <c r="C12102" t="s">
        <v>1599</v>
      </c>
      <c r="D12102" t="s">
        <v>1597</v>
      </c>
    </row>
    <row r="12103" spans="1:4" x14ac:dyDescent="0.2">
      <c r="A12103" t="s">
        <v>50</v>
      </c>
      <c r="B12103">
        <v>46.97</v>
      </c>
      <c r="C12103" t="s">
        <v>1634</v>
      </c>
      <c r="D12103">
        <v>7.0000000000000007E-2</v>
      </c>
    </row>
    <row r="12104" spans="1:4" x14ac:dyDescent="0.2">
      <c r="A12104" t="s">
        <v>52</v>
      </c>
      <c r="B12104">
        <v>26.87</v>
      </c>
      <c r="C12104" t="s">
        <v>1634</v>
      </c>
      <c r="D12104">
        <v>7.0000000000000007E-2</v>
      </c>
    </row>
    <row r="12105" spans="1:4" x14ac:dyDescent="0.2">
      <c r="A12105" t="s">
        <v>52</v>
      </c>
      <c r="B12105">
        <v>3</v>
      </c>
      <c r="C12105" t="s">
        <v>1634</v>
      </c>
      <c r="D12105">
        <v>0.1</v>
      </c>
    </row>
    <row r="12106" spans="1:4" x14ac:dyDescent="0.2">
      <c r="A12106" t="s">
        <v>52</v>
      </c>
      <c r="B12106">
        <v>21.87</v>
      </c>
      <c r="C12106" t="s">
        <v>1634</v>
      </c>
      <c r="D12106">
        <v>0.06</v>
      </c>
    </row>
    <row r="12107" spans="1:4" x14ac:dyDescent="0.2">
      <c r="A12107" t="s">
        <v>580</v>
      </c>
      <c r="B12107">
        <v>10.65</v>
      </c>
      <c r="C12107" t="s">
        <v>1639</v>
      </c>
      <c r="D12107">
        <v>0.18</v>
      </c>
    </row>
    <row r="12108" spans="1:4" x14ac:dyDescent="0.2">
      <c r="A12108" t="s">
        <v>2843</v>
      </c>
      <c r="B12108" t="s">
        <v>1634</v>
      </c>
      <c r="C12108">
        <v>0.05</v>
      </c>
    </row>
    <row r="12109" spans="1:4" x14ac:dyDescent="0.2">
      <c r="A12109" t="s">
        <v>71</v>
      </c>
      <c r="B12109">
        <v>7.5</v>
      </c>
      <c r="C12109" t="s">
        <v>1639</v>
      </c>
      <c r="D12109">
        <v>0.3</v>
      </c>
    </row>
    <row r="12110" spans="1:4" x14ac:dyDescent="0.2">
      <c r="A12110" t="s">
        <v>71</v>
      </c>
      <c r="B12110">
        <v>6.3</v>
      </c>
      <c r="C12110">
        <f>0.3/-0.1</f>
        <v>-2.9999999999999996</v>
      </c>
    </row>
    <row r="12111" spans="1:4" x14ac:dyDescent="0.2">
      <c r="A12111" t="s">
        <v>177</v>
      </c>
      <c r="B12111">
        <v>1</v>
      </c>
      <c r="C12111" t="s">
        <v>1634</v>
      </c>
      <c r="D12111">
        <v>0.1</v>
      </c>
    </row>
    <row r="12112" spans="1:4" x14ac:dyDescent="0.2">
      <c r="A12112" t="s">
        <v>709</v>
      </c>
    </row>
    <row r="12113" spans="1:5" x14ac:dyDescent="0.2">
      <c r="A12113" t="s">
        <v>687</v>
      </c>
      <c r="B12113" t="s">
        <v>2752</v>
      </c>
      <c r="C12113" t="s">
        <v>2844</v>
      </c>
      <c r="D12113" t="s">
        <v>1593</v>
      </c>
      <c r="E12113" t="s">
        <v>2735</v>
      </c>
    </row>
    <row r="12114" spans="1:5" x14ac:dyDescent="0.2">
      <c r="A12114" t="s">
        <v>1767</v>
      </c>
      <c r="B12114">
        <f>0.2-0.2</f>
        <v>0</v>
      </c>
    </row>
    <row r="12115" spans="1:5" x14ac:dyDescent="0.2">
      <c r="A12115" t="s">
        <v>52</v>
      </c>
      <c r="B12115">
        <v>6.5</v>
      </c>
      <c r="C12115">
        <f>0.1/-0.05</f>
        <v>-2</v>
      </c>
    </row>
    <row r="12116" spans="1:5" x14ac:dyDescent="0.2">
      <c r="A12116" t="s">
        <v>77</v>
      </c>
      <c r="B12116" t="s">
        <v>2845</v>
      </c>
      <c r="C12116" t="s">
        <v>1634</v>
      </c>
      <c r="D12116" t="s">
        <v>2846</v>
      </c>
    </row>
    <row r="12117" spans="1:5" x14ac:dyDescent="0.2">
      <c r="A12117" t="s">
        <v>120</v>
      </c>
      <c r="B12117" t="s">
        <v>1645</v>
      </c>
      <c r="C12117">
        <v>0.1</v>
      </c>
      <c r="D12117" t="s">
        <v>1593</v>
      </c>
      <c r="E12117" t="s">
        <v>2735</v>
      </c>
    </row>
    <row r="12118" spans="1:5" x14ac:dyDescent="0.2">
      <c r="A12118" t="s">
        <v>2847</v>
      </c>
      <c r="B12118" t="s">
        <v>1639</v>
      </c>
      <c r="C12118">
        <v>0.2</v>
      </c>
    </row>
    <row r="12119" spans="1:5" x14ac:dyDescent="0.2">
      <c r="A12119" t="s">
        <v>77</v>
      </c>
      <c r="B12119" t="s">
        <v>1662</v>
      </c>
      <c r="C12119" t="s">
        <v>2848</v>
      </c>
    </row>
    <row r="12120" spans="1:5" x14ac:dyDescent="0.2">
      <c r="A12120" t="s">
        <v>118</v>
      </c>
      <c r="B12120" t="s">
        <v>1655</v>
      </c>
      <c r="C12120">
        <v>8</v>
      </c>
    </row>
    <row r="12121" spans="1:5" x14ac:dyDescent="0.2">
      <c r="A12121" t="s">
        <v>115</v>
      </c>
      <c r="B12121" t="s">
        <v>2849</v>
      </c>
      <c r="C12121" t="s">
        <v>1639</v>
      </c>
      <c r="D12121">
        <v>0.3</v>
      </c>
    </row>
    <row r="12122" spans="1:5" x14ac:dyDescent="0.2">
      <c r="A12122" t="s">
        <v>118</v>
      </c>
      <c r="B12122" t="s">
        <v>1655</v>
      </c>
      <c r="C12122">
        <v>4</v>
      </c>
    </row>
    <row r="12123" spans="1:5" x14ac:dyDescent="0.2">
      <c r="A12123" t="s">
        <v>2850</v>
      </c>
      <c r="B12123">
        <f>0.1/-0.05</f>
        <v>-2</v>
      </c>
    </row>
    <row r="12124" spans="1:5" x14ac:dyDescent="0.2">
      <c r="A12124" t="s">
        <v>2851</v>
      </c>
      <c r="B12124" t="s">
        <v>1634</v>
      </c>
      <c r="C12124">
        <v>0.05</v>
      </c>
    </row>
    <row r="12125" spans="1:5" x14ac:dyDescent="0.2">
      <c r="A12125" t="s">
        <v>2852</v>
      </c>
      <c r="B12125" t="s">
        <v>1588</v>
      </c>
      <c r="C12125">
        <v>0.03</v>
      </c>
    </row>
    <row r="12126" spans="1:5" x14ac:dyDescent="0.2">
      <c r="A12126" t="s">
        <v>120</v>
      </c>
      <c r="B12126" t="s">
        <v>2853</v>
      </c>
      <c r="C12126" t="s">
        <v>1593</v>
      </c>
      <c r="D12126" t="s">
        <v>2735</v>
      </c>
    </row>
    <row r="12127" spans="1:5" x14ac:dyDescent="0.2">
      <c r="A12127" t="s">
        <v>120</v>
      </c>
      <c r="B12127" t="s">
        <v>2854</v>
      </c>
      <c r="C12127" t="s">
        <v>1593</v>
      </c>
      <c r="D12127" t="s">
        <v>2735</v>
      </c>
    </row>
    <row r="12128" spans="1:5" x14ac:dyDescent="0.2">
      <c r="A12128" t="s">
        <v>72</v>
      </c>
      <c r="B12128">
        <v>0.65</v>
      </c>
      <c r="C12128" t="s">
        <v>1639</v>
      </c>
      <c r="D12128">
        <v>0.3</v>
      </c>
    </row>
    <row r="12129" spans="1:4" x14ac:dyDescent="0.2">
      <c r="A12129" t="s">
        <v>209</v>
      </c>
      <c r="B12129" t="s">
        <v>2855</v>
      </c>
    </row>
    <row r="12130" spans="1:4" x14ac:dyDescent="0.2">
      <c r="A12130" t="s">
        <v>110</v>
      </c>
      <c r="B12130" t="s">
        <v>1724</v>
      </c>
    </row>
    <row r="12131" spans="1:4" x14ac:dyDescent="0.2">
      <c r="A12131" t="s">
        <v>1575</v>
      </c>
      <c r="B12131" t="s">
        <v>1576</v>
      </c>
      <c r="C12131" t="s">
        <v>1577</v>
      </c>
      <c r="D12131" t="s">
        <v>1578</v>
      </c>
    </row>
    <row r="12132" spans="1:4" x14ac:dyDescent="0.2">
      <c r="A12132" t="s">
        <v>882</v>
      </c>
      <c r="B12132" t="s">
        <v>1579</v>
      </c>
      <c r="C12132" t="s">
        <v>1580</v>
      </c>
    </row>
    <row r="12133" spans="1:4" x14ac:dyDescent="0.2">
      <c r="A12133" t="s">
        <v>1595</v>
      </c>
      <c r="B12133" t="s">
        <v>1596</v>
      </c>
      <c r="C12133" t="s">
        <v>1597</v>
      </c>
    </row>
    <row r="12134" spans="1:4" x14ac:dyDescent="0.2">
      <c r="A12134" t="s">
        <v>1595</v>
      </c>
      <c r="B12134" t="s">
        <v>1598</v>
      </c>
      <c r="C12134" t="s">
        <v>1599</v>
      </c>
      <c r="D12134" t="s">
        <v>1597</v>
      </c>
    </row>
    <row r="12135" spans="1:4" x14ac:dyDescent="0.2">
      <c r="A12135" t="s">
        <v>50</v>
      </c>
      <c r="B12135">
        <v>46.97</v>
      </c>
      <c r="C12135" t="s">
        <v>1634</v>
      </c>
      <c r="D12135">
        <v>7.0000000000000007E-2</v>
      </c>
    </row>
    <row r="12136" spans="1:4" x14ac:dyDescent="0.2">
      <c r="A12136" t="s">
        <v>52</v>
      </c>
      <c r="B12136">
        <v>26.87</v>
      </c>
      <c r="C12136" t="s">
        <v>1634</v>
      </c>
      <c r="D12136">
        <v>7.0000000000000007E-2</v>
      </c>
    </row>
    <row r="12137" spans="1:4" x14ac:dyDescent="0.2">
      <c r="A12137" t="s">
        <v>52</v>
      </c>
      <c r="B12137">
        <v>3</v>
      </c>
      <c r="C12137" t="s">
        <v>1634</v>
      </c>
      <c r="D12137">
        <v>0.1</v>
      </c>
    </row>
    <row r="12138" spans="1:4" x14ac:dyDescent="0.2">
      <c r="A12138" t="s">
        <v>52</v>
      </c>
      <c r="B12138">
        <v>21.87</v>
      </c>
      <c r="C12138" t="s">
        <v>1634</v>
      </c>
      <c r="D12138">
        <v>0.06</v>
      </c>
    </row>
    <row r="12139" spans="1:4" x14ac:dyDescent="0.2">
      <c r="A12139" t="s">
        <v>580</v>
      </c>
      <c r="B12139">
        <v>10.65</v>
      </c>
      <c r="C12139" t="s">
        <v>1639</v>
      </c>
      <c r="D12139">
        <v>0.18</v>
      </c>
    </row>
    <row r="12140" spans="1:4" x14ac:dyDescent="0.2">
      <c r="A12140" t="s">
        <v>2843</v>
      </c>
      <c r="B12140" t="s">
        <v>1634</v>
      </c>
      <c r="C12140">
        <v>0.05</v>
      </c>
    </row>
    <row r="12141" spans="1:4" x14ac:dyDescent="0.2">
      <c r="A12141" t="s">
        <v>71</v>
      </c>
      <c r="B12141">
        <v>7.5</v>
      </c>
      <c r="C12141" t="s">
        <v>1639</v>
      </c>
      <c r="D12141">
        <v>0.3</v>
      </c>
    </row>
    <row r="12142" spans="1:4" x14ac:dyDescent="0.2">
      <c r="A12142" t="s">
        <v>71</v>
      </c>
      <c r="B12142">
        <v>6.3</v>
      </c>
      <c r="C12142">
        <f>0.3/-0.1</f>
        <v>-2.9999999999999996</v>
      </c>
    </row>
    <row r="12143" spans="1:4" x14ac:dyDescent="0.2">
      <c r="A12143" t="s">
        <v>177</v>
      </c>
      <c r="B12143">
        <v>1</v>
      </c>
      <c r="C12143" t="s">
        <v>1634</v>
      </c>
      <c r="D12143">
        <v>0.1</v>
      </c>
    </row>
    <row r="12144" spans="1:4" x14ac:dyDescent="0.2">
      <c r="A12144" t="s">
        <v>709</v>
      </c>
    </row>
    <row r="12145" spans="1:5" x14ac:dyDescent="0.2">
      <c r="A12145" t="s">
        <v>687</v>
      </c>
      <c r="B12145" t="s">
        <v>2752</v>
      </c>
      <c r="C12145" t="s">
        <v>2844</v>
      </c>
      <c r="D12145" t="s">
        <v>1593</v>
      </c>
      <c r="E12145" t="s">
        <v>2735</v>
      </c>
    </row>
    <row r="12146" spans="1:5" x14ac:dyDescent="0.2">
      <c r="A12146" t="s">
        <v>1767</v>
      </c>
      <c r="B12146">
        <f>0.2-0.2</f>
        <v>0</v>
      </c>
    </row>
    <row r="12147" spans="1:5" x14ac:dyDescent="0.2">
      <c r="A12147" t="s">
        <v>52</v>
      </c>
      <c r="B12147">
        <v>6.5</v>
      </c>
      <c r="C12147">
        <f>0.1/-0.05</f>
        <v>-2</v>
      </c>
    </row>
    <row r="12148" spans="1:5" x14ac:dyDescent="0.2">
      <c r="A12148" t="s">
        <v>77</v>
      </c>
      <c r="B12148" t="s">
        <v>2845</v>
      </c>
      <c r="C12148" t="s">
        <v>1634</v>
      </c>
      <c r="D12148" t="s">
        <v>2846</v>
      </c>
    </row>
    <row r="12149" spans="1:5" x14ac:dyDescent="0.2">
      <c r="A12149" t="s">
        <v>120</v>
      </c>
      <c r="B12149" t="s">
        <v>1645</v>
      </c>
      <c r="C12149">
        <v>0.1</v>
      </c>
      <c r="D12149" t="s">
        <v>1593</v>
      </c>
      <c r="E12149" t="s">
        <v>2735</v>
      </c>
    </row>
    <row r="12150" spans="1:5" x14ac:dyDescent="0.2">
      <c r="A12150" t="s">
        <v>2847</v>
      </c>
      <c r="B12150" t="s">
        <v>1639</v>
      </c>
      <c r="C12150">
        <v>0.2</v>
      </c>
    </row>
    <row r="12151" spans="1:5" x14ac:dyDescent="0.2">
      <c r="A12151" t="s">
        <v>77</v>
      </c>
      <c r="B12151" t="s">
        <v>1662</v>
      </c>
      <c r="C12151" t="s">
        <v>2848</v>
      </c>
    </row>
    <row r="12152" spans="1:5" x14ac:dyDescent="0.2">
      <c r="A12152" t="s">
        <v>118</v>
      </c>
      <c r="B12152" t="s">
        <v>1655</v>
      </c>
      <c r="C12152">
        <v>8</v>
      </c>
    </row>
    <row r="12153" spans="1:5" x14ac:dyDescent="0.2">
      <c r="A12153" t="s">
        <v>115</v>
      </c>
      <c r="B12153" t="s">
        <v>2849</v>
      </c>
      <c r="C12153" t="s">
        <v>1639</v>
      </c>
      <c r="D12153">
        <v>0.3</v>
      </c>
    </row>
    <row r="12154" spans="1:5" x14ac:dyDescent="0.2">
      <c r="A12154" t="s">
        <v>2850</v>
      </c>
      <c r="B12154">
        <f>0.1/-0.05</f>
        <v>-2</v>
      </c>
    </row>
    <row r="12155" spans="1:5" x14ac:dyDescent="0.2">
      <c r="A12155" t="s">
        <v>2851</v>
      </c>
      <c r="B12155" t="s">
        <v>1634</v>
      </c>
      <c r="C12155">
        <v>0.05</v>
      </c>
    </row>
    <row r="12156" spans="1:5" x14ac:dyDescent="0.2">
      <c r="A12156" t="s">
        <v>2852</v>
      </c>
      <c r="B12156" t="s">
        <v>1588</v>
      </c>
      <c r="C12156">
        <v>0.03</v>
      </c>
    </row>
    <row r="12157" spans="1:5" x14ac:dyDescent="0.2">
      <c r="A12157" t="s">
        <v>120</v>
      </c>
      <c r="B12157" t="s">
        <v>2853</v>
      </c>
      <c r="C12157" t="s">
        <v>1593</v>
      </c>
      <c r="D12157" t="s">
        <v>2735</v>
      </c>
    </row>
    <row r="12158" spans="1:5" x14ac:dyDescent="0.2">
      <c r="A12158" t="s">
        <v>120</v>
      </c>
      <c r="B12158" t="s">
        <v>2854</v>
      </c>
      <c r="C12158" t="s">
        <v>1593</v>
      </c>
      <c r="D12158" t="s">
        <v>2735</v>
      </c>
    </row>
    <row r="12159" spans="1:5" x14ac:dyDescent="0.2">
      <c r="A12159" t="s">
        <v>72</v>
      </c>
      <c r="B12159">
        <v>0.65</v>
      </c>
      <c r="C12159" t="s">
        <v>1639</v>
      </c>
      <c r="D12159">
        <v>0.3</v>
      </c>
    </row>
    <row r="12160" spans="1:5" x14ac:dyDescent="0.2">
      <c r="A12160" t="s">
        <v>209</v>
      </c>
      <c r="B12160" t="s">
        <v>2855</v>
      </c>
    </row>
    <row r="12161" spans="1:5" x14ac:dyDescent="0.2">
      <c r="A12161" t="s">
        <v>1595</v>
      </c>
      <c r="B12161" t="s">
        <v>1596</v>
      </c>
      <c r="C12161" t="s">
        <v>1597</v>
      </c>
    </row>
    <row r="12162" spans="1:5" x14ac:dyDescent="0.2">
      <c r="A12162" t="s">
        <v>1595</v>
      </c>
      <c r="B12162" t="s">
        <v>1598</v>
      </c>
      <c r="C12162" t="s">
        <v>1599</v>
      </c>
      <c r="D12162" t="s">
        <v>1597</v>
      </c>
    </row>
    <row r="12163" spans="1:5" x14ac:dyDescent="0.2">
      <c r="A12163" t="s">
        <v>2574</v>
      </c>
      <c r="B12163">
        <v>0.1</v>
      </c>
    </row>
    <row r="12164" spans="1:5" x14ac:dyDescent="0.2">
      <c r="A12164" t="s">
        <v>52</v>
      </c>
      <c r="B12164">
        <v>7.2</v>
      </c>
      <c r="C12164" t="s">
        <v>1634</v>
      </c>
      <c r="D12164">
        <v>0.1</v>
      </c>
    </row>
    <row r="12165" spans="1:5" x14ac:dyDescent="0.2">
      <c r="A12165" t="s">
        <v>140</v>
      </c>
      <c r="B12165">
        <v>33</v>
      </c>
      <c r="C12165" t="s">
        <v>1634</v>
      </c>
      <c r="D12165">
        <v>0.15</v>
      </c>
    </row>
    <row r="12166" spans="1:5" x14ac:dyDescent="0.2">
      <c r="A12166" t="s">
        <v>71</v>
      </c>
      <c r="B12166">
        <v>8.8000000000000007</v>
      </c>
      <c r="C12166" t="s">
        <v>1634</v>
      </c>
      <c r="D12166">
        <v>0.2</v>
      </c>
    </row>
    <row r="12167" spans="1:5" x14ac:dyDescent="0.2">
      <c r="A12167" t="s">
        <v>140</v>
      </c>
      <c r="B12167">
        <v>32.700000000000003</v>
      </c>
      <c r="C12167" t="s">
        <v>1634</v>
      </c>
      <c r="D12167">
        <v>0.15</v>
      </c>
    </row>
    <row r="12168" spans="1:5" x14ac:dyDescent="0.2">
      <c r="A12168" t="s">
        <v>70</v>
      </c>
      <c r="B12168">
        <v>30</v>
      </c>
      <c r="C12168">
        <v>0.2</v>
      </c>
    </row>
    <row r="12169" spans="1:5" x14ac:dyDescent="0.2">
      <c r="A12169" t="s">
        <v>70</v>
      </c>
      <c r="B12169">
        <v>29.5</v>
      </c>
      <c r="C12169" t="s">
        <v>1634</v>
      </c>
      <c r="D12169">
        <v>0.1</v>
      </c>
    </row>
    <row r="12170" spans="1:5" x14ac:dyDescent="0.2">
      <c r="A12170" t="s">
        <v>2575</v>
      </c>
      <c r="B12170" t="s">
        <v>1606</v>
      </c>
    </row>
    <row r="12171" spans="1:5" x14ac:dyDescent="0.2">
      <c r="A12171" t="s">
        <v>120</v>
      </c>
      <c r="B12171" t="s">
        <v>1571</v>
      </c>
      <c r="C12171">
        <v>0.1</v>
      </c>
    </row>
    <row r="12172" spans="1:5" x14ac:dyDescent="0.2">
      <c r="A12172" t="s">
        <v>1796</v>
      </c>
      <c r="B12172" t="s">
        <v>1634</v>
      </c>
      <c r="C12172">
        <v>0.1</v>
      </c>
    </row>
    <row r="12173" spans="1:5" x14ac:dyDescent="0.2">
      <c r="A12173" t="s">
        <v>120</v>
      </c>
      <c r="B12173" t="s">
        <v>2576</v>
      </c>
      <c r="C12173" t="s">
        <v>2577</v>
      </c>
      <c r="D12173" t="s">
        <v>1593</v>
      </c>
      <c r="E12173" t="s">
        <v>1594</v>
      </c>
    </row>
    <row r="12174" spans="1:5" x14ac:dyDescent="0.2">
      <c r="A12174" t="s">
        <v>120</v>
      </c>
      <c r="B12174">
        <v>0.05</v>
      </c>
      <c r="C12174" t="s">
        <v>1593</v>
      </c>
      <c r="D12174" t="s">
        <v>1659</v>
      </c>
    </row>
    <row r="12175" spans="1:5" x14ac:dyDescent="0.2">
      <c r="A12175" t="s">
        <v>59</v>
      </c>
      <c r="B12175" t="s">
        <v>1795</v>
      </c>
    </row>
    <row r="12176" spans="1:5" x14ac:dyDescent="0.2">
      <c r="A12176" t="s">
        <v>55</v>
      </c>
      <c r="B12176">
        <v>38</v>
      </c>
      <c r="C12176" t="s">
        <v>1588</v>
      </c>
      <c r="D12176">
        <v>40</v>
      </c>
    </row>
    <row r="12177" spans="1:4" x14ac:dyDescent="0.2">
      <c r="A12177" t="s">
        <v>644</v>
      </c>
      <c r="B12177" t="s">
        <v>1655</v>
      </c>
      <c r="C12177">
        <v>25</v>
      </c>
    </row>
    <row r="12178" spans="1:4" x14ac:dyDescent="0.2">
      <c r="A12178" t="s">
        <v>1575</v>
      </c>
      <c r="B12178" t="s">
        <v>1576</v>
      </c>
      <c r="C12178" t="s">
        <v>1577</v>
      </c>
      <c r="D12178" t="s">
        <v>1578</v>
      </c>
    </row>
    <row r="12179" spans="1:4" x14ac:dyDescent="0.2">
      <c r="A12179" t="s">
        <v>882</v>
      </c>
      <c r="B12179" t="s">
        <v>1579</v>
      </c>
      <c r="C12179" t="s">
        <v>1580</v>
      </c>
    </row>
    <row r="12180" spans="1:4" x14ac:dyDescent="0.2">
      <c r="A12180" t="s">
        <v>1581</v>
      </c>
      <c r="B12180" t="s">
        <v>1576</v>
      </c>
      <c r="C12180" t="s">
        <v>1577</v>
      </c>
      <c r="D12180" t="s">
        <v>1582</v>
      </c>
    </row>
    <row r="12181" spans="1:4" x14ac:dyDescent="0.2">
      <c r="A12181" t="s">
        <v>110</v>
      </c>
      <c r="B12181" t="s">
        <v>1724</v>
      </c>
    </row>
    <row r="12182" spans="1:4" x14ac:dyDescent="0.2">
      <c r="A12182" t="s">
        <v>70</v>
      </c>
      <c r="B12182">
        <v>49</v>
      </c>
      <c r="C12182">
        <f>-0.1/0.07</f>
        <v>-1.4285714285714286</v>
      </c>
    </row>
    <row r="12183" spans="1:4" x14ac:dyDescent="0.2">
      <c r="A12183" t="s">
        <v>52</v>
      </c>
      <c r="B12183">
        <v>4.5999999999999996</v>
      </c>
      <c r="C12183" t="s">
        <v>1634</v>
      </c>
      <c r="D12183">
        <v>0.1</v>
      </c>
    </row>
    <row r="12184" spans="1:4" x14ac:dyDescent="0.2">
      <c r="A12184" t="s">
        <v>70</v>
      </c>
      <c r="B12184">
        <v>49</v>
      </c>
      <c r="C12184">
        <f>-0.1/0.07</f>
        <v>-1.4285714285714286</v>
      </c>
    </row>
    <row r="12185" spans="1:4" x14ac:dyDescent="0.2">
      <c r="A12185" t="s">
        <v>1575</v>
      </c>
      <c r="B12185" t="s">
        <v>1576</v>
      </c>
      <c r="C12185" t="s">
        <v>1577</v>
      </c>
      <c r="D12185" t="s">
        <v>1578</v>
      </c>
    </row>
    <row r="12186" spans="1:4" x14ac:dyDescent="0.2">
      <c r="A12186" t="s">
        <v>882</v>
      </c>
      <c r="B12186" t="s">
        <v>1579</v>
      </c>
      <c r="C12186" t="s">
        <v>1580</v>
      </c>
    </row>
    <row r="12187" spans="1:4" x14ac:dyDescent="0.2">
      <c r="A12187" t="s">
        <v>110</v>
      </c>
      <c r="B12187" t="s">
        <v>1724</v>
      </c>
    </row>
    <row r="12188" spans="1:4" x14ac:dyDescent="0.2">
      <c r="A12188" t="s">
        <v>70</v>
      </c>
      <c r="B12188">
        <v>49</v>
      </c>
      <c r="C12188">
        <f>-0.1/0.07</f>
        <v>-1.4285714285714286</v>
      </c>
    </row>
    <row r="12189" spans="1:4" x14ac:dyDescent="0.2">
      <c r="A12189" t="s">
        <v>52</v>
      </c>
      <c r="B12189">
        <v>4.5999999999999996</v>
      </c>
      <c r="C12189" t="s">
        <v>1634</v>
      </c>
      <c r="D12189">
        <v>0.1</v>
      </c>
    </row>
    <row r="12190" spans="1:4" x14ac:dyDescent="0.2">
      <c r="A12190" t="s">
        <v>70</v>
      </c>
      <c r="B12190">
        <v>49</v>
      </c>
      <c r="C12190">
        <f>-0.1/0.07</f>
        <v>-1.4285714285714286</v>
      </c>
    </row>
    <row r="12191" spans="1:4" x14ac:dyDescent="0.2">
      <c r="A12191" t="s">
        <v>1575</v>
      </c>
      <c r="B12191" t="s">
        <v>1576</v>
      </c>
      <c r="C12191" t="s">
        <v>1577</v>
      </c>
      <c r="D12191" t="s">
        <v>1578</v>
      </c>
    </row>
    <row r="12192" spans="1:4" x14ac:dyDescent="0.2">
      <c r="A12192" t="s">
        <v>882</v>
      </c>
      <c r="B12192" t="s">
        <v>1579</v>
      </c>
      <c r="C12192" t="s">
        <v>1580</v>
      </c>
    </row>
    <row r="12193" spans="1:4" x14ac:dyDescent="0.2">
      <c r="A12193" t="s">
        <v>57</v>
      </c>
      <c r="B12193" t="s">
        <v>2620</v>
      </c>
    </row>
    <row r="12194" spans="1:4" x14ac:dyDescent="0.2">
      <c r="A12194" t="s">
        <v>52</v>
      </c>
      <c r="B12194">
        <v>3.6</v>
      </c>
      <c r="C12194">
        <f>0.07/-0.1</f>
        <v>-0.70000000000000007</v>
      </c>
    </row>
    <row r="12195" spans="1:4" x14ac:dyDescent="0.2">
      <c r="A12195" t="s">
        <v>119</v>
      </c>
      <c r="B12195" t="s">
        <v>2621</v>
      </c>
    </row>
    <row r="12196" spans="1:4" x14ac:dyDescent="0.2">
      <c r="A12196" t="s">
        <v>118</v>
      </c>
      <c r="B12196" t="s">
        <v>1655</v>
      </c>
      <c r="C12196">
        <v>25</v>
      </c>
    </row>
    <row r="12197" spans="1:4" x14ac:dyDescent="0.2">
      <c r="A12197" t="s">
        <v>57</v>
      </c>
      <c r="B12197">
        <v>65.75</v>
      </c>
      <c r="C12197">
        <f>-0.01/-0.2</f>
        <v>4.9999999999999996E-2</v>
      </c>
    </row>
    <row r="12198" spans="1:4" x14ac:dyDescent="0.2">
      <c r="A12198" t="s">
        <v>72</v>
      </c>
      <c r="B12198">
        <v>2</v>
      </c>
      <c r="C12198" t="s">
        <v>1634</v>
      </c>
      <c r="D12198">
        <v>0.2</v>
      </c>
    </row>
    <row r="12199" spans="1:4" x14ac:dyDescent="0.2">
      <c r="A12199" t="s">
        <v>212</v>
      </c>
      <c r="B12199">
        <v>0.2</v>
      </c>
      <c r="C12199" t="s">
        <v>1593</v>
      </c>
      <c r="D12199" t="s">
        <v>1594</v>
      </c>
    </row>
    <row r="12200" spans="1:4" x14ac:dyDescent="0.2">
      <c r="A12200" t="s">
        <v>156</v>
      </c>
      <c r="B12200">
        <v>0.2</v>
      </c>
    </row>
    <row r="12201" spans="1:4" x14ac:dyDescent="0.2">
      <c r="A12201" t="s">
        <v>61</v>
      </c>
      <c r="B12201">
        <v>0.3</v>
      </c>
      <c r="C12201" t="s">
        <v>1593</v>
      </c>
      <c r="D12201" t="s">
        <v>1594</v>
      </c>
    </row>
    <row r="12202" spans="1:4" x14ac:dyDescent="0.2">
      <c r="A12202" t="s">
        <v>209</v>
      </c>
      <c r="B12202" t="s">
        <v>1571</v>
      </c>
      <c r="C12202">
        <v>0.3</v>
      </c>
    </row>
    <row r="12203" spans="1:4" x14ac:dyDescent="0.2">
      <c r="A12203" t="s">
        <v>209</v>
      </c>
      <c r="B12203" t="s">
        <v>1571</v>
      </c>
      <c r="C12203">
        <v>0.1</v>
      </c>
    </row>
    <row r="12204" spans="1:4" x14ac:dyDescent="0.2">
      <c r="A12204" t="s">
        <v>209</v>
      </c>
      <c r="B12204">
        <v>0.9</v>
      </c>
      <c r="C12204" t="s">
        <v>1606</v>
      </c>
    </row>
    <row r="12205" spans="1:4" x14ac:dyDescent="0.2">
      <c r="A12205" t="s">
        <v>115</v>
      </c>
      <c r="B12205">
        <v>1.6</v>
      </c>
      <c r="C12205">
        <v>0.2</v>
      </c>
    </row>
    <row r="12206" spans="1:4" x14ac:dyDescent="0.2">
      <c r="A12206" t="s">
        <v>77</v>
      </c>
      <c r="B12206">
        <v>45</v>
      </c>
      <c r="C12206" t="s">
        <v>78</v>
      </c>
      <c r="D12206" t="s">
        <v>2622</v>
      </c>
    </row>
    <row r="12207" spans="1:4" x14ac:dyDescent="0.2">
      <c r="A12207" t="s">
        <v>52</v>
      </c>
      <c r="B12207">
        <v>3</v>
      </c>
      <c r="C12207">
        <f>0.07/-0.1</f>
        <v>-0.70000000000000007</v>
      </c>
    </row>
    <row r="12208" spans="1:4" x14ac:dyDescent="0.2">
      <c r="A12208" t="s">
        <v>110</v>
      </c>
    </row>
    <row r="12209" spans="1:5" x14ac:dyDescent="0.2">
      <c r="A12209" t="s">
        <v>665</v>
      </c>
    </row>
    <row r="12210" spans="1:5" x14ac:dyDescent="0.2">
      <c r="A12210" t="s">
        <v>70</v>
      </c>
      <c r="B12210" t="s">
        <v>2623</v>
      </c>
    </row>
    <row r="12211" spans="1:5" x14ac:dyDescent="0.2">
      <c r="A12211" t="s">
        <v>52</v>
      </c>
      <c r="B12211">
        <v>4.5999999999999996</v>
      </c>
      <c r="C12211">
        <f>0.07/-0.1</f>
        <v>-0.70000000000000007</v>
      </c>
    </row>
    <row r="12212" spans="1:5" x14ac:dyDescent="0.2">
      <c r="A12212" t="s">
        <v>120</v>
      </c>
      <c r="B12212" t="s">
        <v>1571</v>
      </c>
      <c r="C12212">
        <v>0.2</v>
      </c>
    </row>
    <row r="12213" spans="1:5" x14ac:dyDescent="0.2">
      <c r="A12213" t="s">
        <v>1575</v>
      </c>
      <c r="B12213" t="s">
        <v>1576</v>
      </c>
      <c r="C12213" t="s">
        <v>1577</v>
      </c>
      <c r="D12213" t="s">
        <v>1578</v>
      </c>
    </row>
    <row r="12214" spans="1:5" x14ac:dyDescent="0.2">
      <c r="A12214" t="s">
        <v>882</v>
      </c>
      <c r="B12214" t="s">
        <v>1579</v>
      </c>
      <c r="C12214" t="s">
        <v>1580</v>
      </c>
    </row>
    <row r="12215" spans="1:5" x14ac:dyDescent="0.2">
      <c r="A12215" t="s">
        <v>1595</v>
      </c>
      <c r="B12215" t="s">
        <v>1596</v>
      </c>
      <c r="C12215" t="s">
        <v>1597</v>
      </c>
    </row>
    <row r="12216" spans="1:5" x14ac:dyDescent="0.2">
      <c r="A12216" t="s">
        <v>1595</v>
      </c>
      <c r="B12216" t="s">
        <v>1598</v>
      </c>
      <c r="C12216" t="s">
        <v>1599</v>
      </c>
      <c r="D12216" t="s">
        <v>1597</v>
      </c>
    </row>
    <row r="12217" spans="1:5" x14ac:dyDescent="0.2">
      <c r="A12217" t="s">
        <v>114</v>
      </c>
      <c r="B12217">
        <v>17.100000000000001</v>
      </c>
      <c r="C12217" t="s">
        <v>1584</v>
      </c>
    </row>
    <row r="12218" spans="1:5" x14ac:dyDescent="0.2">
      <c r="A12218" t="s">
        <v>71</v>
      </c>
      <c r="B12218">
        <v>5.5</v>
      </c>
      <c r="C12218" t="s">
        <v>1584</v>
      </c>
    </row>
    <row r="12219" spans="1:5" x14ac:dyDescent="0.2">
      <c r="A12219" t="s">
        <v>118</v>
      </c>
      <c r="B12219" t="s">
        <v>1571</v>
      </c>
      <c r="C12219" t="s">
        <v>1619</v>
      </c>
      <c r="D12219">
        <v>0.2</v>
      </c>
    </row>
    <row r="12220" spans="1:5" x14ac:dyDescent="0.2">
      <c r="A12220" t="s">
        <v>177</v>
      </c>
      <c r="B12220">
        <v>0.2</v>
      </c>
      <c r="C12220">
        <v>0.1</v>
      </c>
    </row>
    <row r="12221" spans="1:5" x14ac:dyDescent="0.2">
      <c r="A12221" t="s">
        <v>120</v>
      </c>
      <c r="B12221" t="s">
        <v>1571</v>
      </c>
      <c r="C12221">
        <v>0.03</v>
      </c>
      <c r="D12221" t="s">
        <v>1593</v>
      </c>
      <c r="E12221" t="s">
        <v>1594</v>
      </c>
    </row>
    <row r="12222" spans="1:5" x14ac:dyDescent="0.2">
      <c r="A12222" t="s">
        <v>117</v>
      </c>
      <c r="B12222" t="s">
        <v>1571</v>
      </c>
      <c r="C12222">
        <v>0.02</v>
      </c>
      <c r="D12222" t="s">
        <v>1593</v>
      </c>
      <c r="E12222" t="s">
        <v>1594</v>
      </c>
    </row>
    <row r="12223" spans="1:5" x14ac:dyDescent="0.2">
      <c r="A12223" t="s">
        <v>156</v>
      </c>
      <c r="B12223" t="s">
        <v>1571</v>
      </c>
      <c r="C12223">
        <v>5.0000000000000001E-3</v>
      </c>
    </row>
    <row r="12224" spans="1:5" x14ac:dyDescent="0.2">
      <c r="A12224" t="s">
        <v>70</v>
      </c>
      <c r="B12224">
        <v>4.4000000000000004</v>
      </c>
      <c r="C12224">
        <v>0.02</v>
      </c>
    </row>
    <row r="12225" spans="1:5" x14ac:dyDescent="0.2">
      <c r="A12225" t="s">
        <v>115</v>
      </c>
      <c r="B12225">
        <v>0.05</v>
      </c>
      <c r="C12225">
        <v>0.1</v>
      </c>
    </row>
    <row r="12226" spans="1:5" x14ac:dyDescent="0.2">
      <c r="A12226" t="s">
        <v>71</v>
      </c>
      <c r="B12226">
        <v>2</v>
      </c>
      <c r="C12226" t="s">
        <v>1584</v>
      </c>
    </row>
    <row r="12227" spans="1:5" x14ac:dyDescent="0.2">
      <c r="A12227" t="s">
        <v>70</v>
      </c>
      <c r="B12227">
        <v>15.8</v>
      </c>
      <c r="C12227" t="s">
        <v>1583</v>
      </c>
    </row>
    <row r="12228" spans="1:5" x14ac:dyDescent="0.2">
      <c r="A12228" t="s">
        <v>110</v>
      </c>
      <c r="B12228" t="s">
        <v>1572</v>
      </c>
      <c r="C12228" t="s">
        <v>1573</v>
      </c>
      <c r="D12228" t="s">
        <v>1708</v>
      </c>
    </row>
    <row r="12229" spans="1:5" x14ac:dyDescent="0.2">
      <c r="A12229" t="s">
        <v>114</v>
      </c>
      <c r="B12229">
        <v>17.100000000000001</v>
      </c>
      <c r="C12229" t="s">
        <v>1584</v>
      </c>
    </row>
    <row r="12230" spans="1:5" x14ac:dyDescent="0.2">
      <c r="A12230" t="s">
        <v>71</v>
      </c>
      <c r="B12230">
        <v>5.5</v>
      </c>
      <c r="C12230" t="s">
        <v>1584</v>
      </c>
    </row>
    <row r="12231" spans="1:5" x14ac:dyDescent="0.2">
      <c r="A12231" t="s">
        <v>118</v>
      </c>
      <c r="B12231" t="s">
        <v>1571</v>
      </c>
      <c r="C12231" t="s">
        <v>1619</v>
      </c>
      <c r="D12231">
        <v>0.2</v>
      </c>
    </row>
    <row r="12232" spans="1:5" x14ac:dyDescent="0.2">
      <c r="A12232" t="s">
        <v>177</v>
      </c>
      <c r="B12232">
        <v>0.2</v>
      </c>
      <c r="C12232">
        <v>0.1</v>
      </c>
    </row>
    <row r="12233" spans="1:5" x14ac:dyDescent="0.2">
      <c r="A12233" t="s">
        <v>120</v>
      </c>
      <c r="B12233" t="s">
        <v>1571</v>
      </c>
      <c r="C12233">
        <v>0.03</v>
      </c>
      <c r="D12233" t="s">
        <v>1593</v>
      </c>
      <c r="E12233" t="s">
        <v>1594</v>
      </c>
    </row>
    <row r="12234" spans="1:5" x14ac:dyDescent="0.2">
      <c r="A12234" t="s">
        <v>117</v>
      </c>
      <c r="B12234" t="s">
        <v>1571</v>
      </c>
      <c r="C12234">
        <v>0.02</v>
      </c>
      <c r="D12234" t="s">
        <v>1593</v>
      </c>
      <c r="E12234" t="s">
        <v>1594</v>
      </c>
    </row>
    <row r="12235" spans="1:5" x14ac:dyDescent="0.2">
      <c r="A12235" t="s">
        <v>156</v>
      </c>
      <c r="B12235" t="s">
        <v>1571</v>
      </c>
      <c r="C12235">
        <v>5.0000000000000001E-3</v>
      </c>
    </row>
    <row r="12236" spans="1:5" x14ac:dyDescent="0.2">
      <c r="A12236" t="s">
        <v>70</v>
      </c>
      <c r="B12236">
        <v>4.4000000000000004</v>
      </c>
      <c r="C12236">
        <v>0.02</v>
      </c>
    </row>
    <row r="12237" spans="1:5" x14ac:dyDescent="0.2">
      <c r="A12237" t="s">
        <v>115</v>
      </c>
      <c r="B12237">
        <v>0.05</v>
      </c>
      <c r="C12237">
        <v>0.1</v>
      </c>
    </row>
    <row r="12238" spans="1:5" x14ac:dyDescent="0.2">
      <c r="A12238" t="s">
        <v>71</v>
      </c>
      <c r="B12238">
        <v>2</v>
      </c>
      <c r="C12238" t="s">
        <v>1584</v>
      </c>
    </row>
    <row r="12239" spans="1:5" x14ac:dyDescent="0.2">
      <c r="A12239" t="s">
        <v>70</v>
      </c>
      <c r="B12239">
        <v>15.8</v>
      </c>
      <c r="C12239" t="s">
        <v>1583</v>
      </c>
    </row>
    <row r="12240" spans="1:5" x14ac:dyDescent="0.2">
      <c r="A12240" t="s">
        <v>110</v>
      </c>
      <c r="B12240" t="s">
        <v>1572</v>
      </c>
      <c r="C12240" t="s">
        <v>1573</v>
      </c>
      <c r="D12240" t="s">
        <v>1708</v>
      </c>
    </row>
    <row r="12241" spans="1:5" x14ac:dyDescent="0.2">
      <c r="A12241" t="s">
        <v>114</v>
      </c>
      <c r="B12241">
        <v>17.100000000000001</v>
      </c>
      <c r="C12241" t="s">
        <v>1584</v>
      </c>
    </row>
    <row r="12242" spans="1:5" x14ac:dyDescent="0.2">
      <c r="A12242" t="s">
        <v>71</v>
      </c>
      <c r="B12242">
        <v>5.5</v>
      </c>
      <c r="C12242" t="s">
        <v>1584</v>
      </c>
    </row>
    <row r="12243" spans="1:5" x14ac:dyDescent="0.2">
      <c r="A12243" t="s">
        <v>118</v>
      </c>
      <c r="B12243" t="s">
        <v>1571</v>
      </c>
      <c r="C12243" t="s">
        <v>1619</v>
      </c>
      <c r="D12243">
        <v>0.2</v>
      </c>
    </row>
    <row r="12244" spans="1:5" x14ac:dyDescent="0.2">
      <c r="A12244" t="s">
        <v>177</v>
      </c>
      <c r="B12244">
        <v>0.2</v>
      </c>
      <c r="C12244">
        <v>0.1</v>
      </c>
    </row>
    <row r="12245" spans="1:5" x14ac:dyDescent="0.2">
      <c r="A12245" t="s">
        <v>120</v>
      </c>
      <c r="B12245" t="s">
        <v>1571</v>
      </c>
      <c r="C12245">
        <v>0.03</v>
      </c>
      <c r="D12245" t="s">
        <v>1593</v>
      </c>
      <c r="E12245" t="s">
        <v>1594</v>
      </c>
    </row>
    <row r="12246" spans="1:5" x14ac:dyDescent="0.2">
      <c r="A12246" t="s">
        <v>117</v>
      </c>
      <c r="B12246" t="s">
        <v>1571</v>
      </c>
      <c r="C12246">
        <v>0.02</v>
      </c>
      <c r="D12246" t="s">
        <v>1593</v>
      </c>
      <c r="E12246" t="s">
        <v>1594</v>
      </c>
    </row>
    <row r="12247" spans="1:5" x14ac:dyDescent="0.2">
      <c r="A12247" t="s">
        <v>156</v>
      </c>
      <c r="B12247" t="s">
        <v>1571</v>
      </c>
      <c r="C12247">
        <v>5.0000000000000001E-3</v>
      </c>
    </row>
    <row r="12248" spans="1:5" x14ac:dyDescent="0.2">
      <c r="A12248" t="s">
        <v>70</v>
      </c>
      <c r="B12248">
        <v>4.4000000000000004</v>
      </c>
      <c r="C12248">
        <v>0.02</v>
      </c>
    </row>
    <row r="12249" spans="1:5" x14ac:dyDescent="0.2">
      <c r="A12249" t="s">
        <v>115</v>
      </c>
      <c r="B12249">
        <v>0.05</v>
      </c>
      <c r="C12249">
        <v>0.1</v>
      </c>
    </row>
    <row r="12250" spans="1:5" x14ac:dyDescent="0.2">
      <c r="A12250" t="s">
        <v>71</v>
      </c>
      <c r="B12250">
        <v>2</v>
      </c>
      <c r="C12250" t="s">
        <v>1584</v>
      </c>
    </row>
    <row r="12251" spans="1:5" x14ac:dyDescent="0.2">
      <c r="A12251" t="s">
        <v>70</v>
      </c>
      <c r="B12251">
        <v>15.8</v>
      </c>
      <c r="C12251" t="s">
        <v>1583</v>
      </c>
    </row>
    <row r="12252" spans="1:5" x14ac:dyDescent="0.2">
      <c r="A12252" t="s">
        <v>110</v>
      </c>
      <c r="B12252" t="s">
        <v>1572</v>
      </c>
      <c r="C12252" t="s">
        <v>1573</v>
      </c>
      <c r="D12252" t="s">
        <v>1708</v>
      </c>
    </row>
    <row r="12253" spans="1:5" x14ac:dyDescent="0.2">
      <c r="A12253" t="s">
        <v>114</v>
      </c>
      <c r="B12253">
        <v>17.100000000000001</v>
      </c>
      <c r="C12253" t="s">
        <v>1584</v>
      </c>
    </row>
    <row r="12254" spans="1:5" x14ac:dyDescent="0.2">
      <c r="A12254" t="s">
        <v>71</v>
      </c>
      <c r="B12254">
        <v>5.5</v>
      </c>
      <c r="C12254" t="s">
        <v>1584</v>
      </c>
    </row>
    <row r="12255" spans="1:5" x14ac:dyDescent="0.2">
      <c r="A12255" t="s">
        <v>118</v>
      </c>
      <c r="B12255" t="s">
        <v>1571</v>
      </c>
      <c r="C12255" t="s">
        <v>1619</v>
      </c>
      <c r="D12255">
        <v>0.2</v>
      </c>
    </row>
    <row r="12256" spans="1:5" x14ac:dyDescent="0.2">
      <c r="A12256" t="s">
        <v>177</v>
      </c>
      <c r="B12256">
        <v>0.2</v>
      </c>
      <c r="C12256">
        <v>0.1</v>
      </c>
    </row>
    <row r="12257" spans="1:5" x14ac:dyDescent="0.2">
      <c r="A12257" t="s">
        <v>120</v>
      </c>
      <c r="B12257" t="s">
        <v>1571</v>
      </c>
      <c r="C12257">
        <v>0.03</v>
      </c>
      <c r="D12257" t="s">
        <v>1593</v>
      </c>
      <c r="E12257" t="s">
        <v>1594</v>
      </c>
    </row>
    <row r="12258" spans="1:5" x14ac:dyDescent="0.2">
      <c r="A12258" t="s">
        <v>117</v>
      </c>
      <c r="B12258" t="s">
        <v>1571</v>
      </c>
      <c r="C12258">
        <v>0.02</v>
      </c>
      <c r="D12258" t="s">
        <v>1593</v>
      </c>
      <c r="E12258" t="s">
        <v>1594</v>
      </c>
    </row>
    <row r="12259" spans="1:5" x14ac:dyDescent="0.2">
      <c r="A12259" t="s">
        <v>156</v>
      </c>
      <c r="B12259" t="s">
        <v>1571</v>
      </c>
      <c r="C12259">
        <v>5.0000000000000001E-3</v>
      </c>
    </row>
    <row r="12260" spans="1:5" x14ac:dyDescent="0.2">
      <c r="A12260" t="s">
        <v>70</v>
      </c>
      <c r="B12260">
        <v>4.4000000000000004</v>
      </c>
      <c r="C12260">
        <v>0.02</v>
      </c>
    </row>
    <row r="12261" spans="1:5" x14ac:dyDescent="0.2">
      <c r="A12261" t="s">
        <v>115</v>
      </c>
      <c r="B12261">
        <v>0.05</v>
      </c>
      <c r="C12261">
        <v>0.1</v>
      </c>
    </row>
    <row r="12262" spans="1:5" x14ac:dyDescent="0.2">
      <c r="A12262" t="s">
        <v>71</v>
      </c>
      <c r="B12262">
        <v>2</v>
      </c>
      <c r="C12262" t="s">
        <v>1584</v>
      </c>
    </row>
    <row r="12263" spans="1:5" x14ac:dyDescent="0.2">
      <c r="A12263" t="s">
        <v>70</v>
      </c>
      <c r="B12263">
        <v>15.8</v>
      </c>
      <c r="C12263" t="s">
        <v>1583</v>
      </c>
    </row>
    <row r="12264" spans="1:5" x14ac:dyDescent="0.2">
      <c r="A12264" t="s">
        <v>110</v>
      </c>
      <c r="B12264" t="s">
        <v>1572</v>
      </c>
      <c r="C12264" t="s">
        <v>1573</v>
      </c>
      <c r="D12264" t="s">
        <v>1708</v>
      </c>
    </row>
    <row r="12265" spans="1:5" x14ac:dyDescent="0.2">
      <c r="A12265" t="s">
        <v>50</v>
      </c>
      <c r="B12265">
        <v>54.6</v>
      </c>
      <c r="C12265">
        <v>0.1</v>
      </c>
    </row>
    <row r="12266" spans="1:5" x14ac:dyDescent="0.2">
      <c r="A12266" t="s">
        <v>52</v>
      </c>
      <c r="B12266">
        <v>6.8</v>
      </c>
      <c r="C12266" t="s">
        <v>1606</v>
      </c>
    </row>
    <row r="12267" spans="1:5" x14ac:dyDescent="0.2">
      <c r="A12267" t="s">
        <v>1792</v>
      </c>
      <c r="B12267" t="s">
        <v>1644</v>
      </c>
      <c r="C12267">
        <v>33</v>
      </c>
      <c r="D12267" t="s">
        <v>1693</v>
      </c>
    </row>
    <row r="12268" spans="1:5" x14ac:dyDescent="0.2">
      <c r="A12268" t="s">
        <v>1605</v>
      </c>
      <c r="B12268">
        <v>8.8000000000000007</v>
      </c>
      <c r="C12268" t="s">
        <v>1634</v>
      </c>
      <c r="D12268">
        <v>0.2</v>
      </c>
    </row>
    <row r="12269" spans="1:5" x14ac:dyDescent="0.2">
      <c r="A12269" t="s">
        <v>1792</v>
      </c>
      <c r="B12269" t="s">
        <v>1644</v>
      </c>
      <c r="C12269">
        <v>32.700000000000003</v>
      </c>
      <c r="D12269" t="s">
        <v>1693</v>
      </c>
    </row>
    <row r="12270" spans="1:5" x14ac:dyDescent="0.2">
      <c r="A12270" t="s">
        <v>70</v>
      </c>
      <c r="B12270">
        <v>30</v>
      </c>
      <c r="C12270">
        <v>0.2</v>
      </c>
    </row>
    <row r="12271" spans="1:5" x14ac:dyDescent="0.2">
      <c r="A12271" t="s">
        <v>70</v>
      </c>
      <c r="B12271">
        <v>29.5</v>
      </c>
      <c r="C12271" t="s">
        <v>1606</v>
      </c>
    </row>
    <row r="12272" spans="1:5" x14ac:dyDescent="0.2">
      <c r="A12272" t="s">
        <v>70</v>
      </c>
      <c r="B12272">
        <v>9.5</v>
      </c>
      <c r="C12272" t="s">
        <v>1606</v>
      </c>
    </row>
    <row r="12273" spans="1:4" x14ac:dyDescent="0.2">
      <c r="A12273" t="s">
        <v>120</v>
      </c>
      <c r="B12273" t="s">
        <v>1571</v>
      </c>
      <c r="C12273">
        <v>0.1</v>
      </c>
    </row>
    <row r="12274" spans="1:4" x14ac:dyDescent="0.2">
      <c r="A12274" t="s">
        <v>57</v>
      </c>
      <c r="B12274">
        <v>34</v>
      </c>
      <c r="C12274" t="s">
        <v>1606</v>
      </c>
    </row>
    <row r="12275" spans="1:4" x14ac:dyDescent="0.2">
      <c r="A12275" t="s">
        <v>120</v>
      </c>
      <c r="B12275" t="s">
        <v>1793</v>
      </c>
      <c r="C12275" t="s">
        <v>1794</v>
      </c>
      <c r="D12275" t="s">
        <v>1594</v>
      </c>
    </row>
    <row r="12276" spans="1:4" x14ac:dyDescent="0.2">
      <c r="A12276" t="s">
        <v>120</v>
      </c>
      <c r="B12276">
        <v>0.05</v>
      </c>
      <c r="C12276" t="s">
        <v>1593</v>
      </c>
      <c r="D12276" t="s">
        <v>1659</v>
      </c>
    </row>
    <row r="12277" spans="1:4" x14ac:dyDescent="0.2">
      <c r="A12277" t="s">
        <v>59</v>
      </c>
      <c r="B12277" t="s">
        <v>1795</v>
      </c>
    </row>
    <row r="12278" spans="1:4" x14ac:dyDescent="0.2">
      <c r="A12278" t="s">
        <v>55</v>
      </c>
      <c r="B12278">
        <v>37.5</v>
      </c>
      <c r="C12278" t="s">
        <v>1588</v>
      </c>
      <c r="D12278">
        <v>39.5</v>
      </c>
    </row>
    <row r="12279" spans="1:4" x14ac:dyDescent="0.2">
      <c r="A12279" t="s">
        <v>118</v>
      </c>
      <c r="B12279" t="s">
        <v>1655</v>
      </c>
      <c r="C12279">
        <v>25</v>
      </c>
    </row>
    <row r="12280" spans="1:4" x14ac:dyDescent="0.2">
      <c r="A12280" t="s">
        <v>57</v>
      </c>
      <c r="B12280" t="s">
        <v>1571</v>
      </c>
      <c r="C12280">
        <v>20</v>
      </c>
    </row>
    <row r="12281" spans="1:4" x14ac:dyDescent="0.2">
      <c r="A12281" t="s">
        <v>52</v>
      </c>
      <c r="B12281" t="s">
        <v>1571</v>
      </c>
      <c r="C12281">
        <v>0.2</v>
      </c>
    </row>
    <row r="12282" spans="1:4" x14ac:dyDescent="0.2">
      <c r="A12282" t="s">
        <v>156</v>
      </c>
      <c r="B12282">
        <v>0.03</v>
      </c>
    </row>
    <row r="12283" spans="1:4" x14ac:dyDescent="0.2">
      <c r="A12283" t="s">
        <v>110</v>
      </c>
      <c r="B12283" t="s">
        <v>1724</v>
      </c>
    </row>
    <row r="12284" spans="1:4" x14ac:dyDescent="0.2">
      <c r="A12284" t="s">
        <v>110</v>
      </c>
    </row>
    <row r="12285" spans="1:4" x14ac:dyDescent="0.2">
      <c r="A12285" t="s">
        <v>1575</v>
      </c>
      <c r="B12285" t="s">
        <v>1576</v>
      </c>
      <c r="C12285" t="s">
        <v>1577</v>
      </c>
      <c r="D12285" t="s">
        <v>1578</v>
      </c>
    </row>
    <row r="12286" spans="1:4" x14ac:dyDescent="0.2">
      <c r="A12286" t="s">
        <v>882</v>
      </c>
      <c r="B12286" t="s">
        <v>1579</v>
      </c>
      <c r="C12286" t="s">
        <v>1580</v>
      </c>
    </row>
    <row r="12287" spans="1:4" x14ac:dyDescent="0.2">
      <c r="A12287" t="s">
        <v>1581</v>
      </c>
      <c r="B12287" t="s">
        <v>1576</v>
      </c>
      <c r="C12287" t="s">
        <v>1577</v>
      </c>
      <c r="D12287" t="s">
        <v>1582</v>
      </c>
    </row>
    <row r="12288" spans="1:4" x14ac:dyDescent="0.2">
      <c r="A12288" t="s">
        <v>114</v>
      </c>
      <c r="B12288">
        <v>44.3</v>
      </c>
      <c r="C12288" t="s">
        <v>1584</v>
      </c>
    </row>
    <row r="12289" spans="1:6" x14ac:dyDescent="0.2">
      <c r="A12289" t="s">
        <v>71</v>
      </c>
      <c r="B12289">
        <v>39.299999999999997</v>
      </c>
      <c r="C12289" t="s">
        <v>1584</v>
      </c>
    </row>
    <row r="12290" spans="1:6" x14ac:dyDescent="0.2">
      <c r="A12290" t="s">
        <v>71</v>
      </c>
      <c r="B12290">
        <v>5</v>
      </c>
      <c r="C12290" t="s">
        <v>1584</v>
      </c>
    </row>
    <row r="12291" spans="1:6" x14ac:dyDescent="0.2">
      <c r="A12291" t="s">
        <v>71</v>
      </c>
      <c r="B12291">
        <v>32.299999999999997</v>
      </c>
      <c r="C12291" t="s">
        <v>1658</v>
      </c>
    </row>
    <row r="12292" spans="1:6" x14ac:dyDescent="0.2">
      <c r="A12292" t="s">
        <v>177</v>
      </c>
      <c r="B12292">
        <v>1</v>
      </c>
      <c r="C12292" t="s">
        <v>1584</v>
      </c>
    </row>
    <row r="12293" spans="1:6" x14ac:dyDescent="0.2">
      <c r="A12293" t="s">
        <v>70</v>
      </c>
      <c r="B12293">
        <v>29.8</v>
      </c>
      <c r="C12293">
        <v>-0.05</v>
      </c>
    </row>
    <row r="12294" spans="1:6" x14ac:dyDescent="0.2">
      <c r="A12294" t="s">
        <v>70</v>
      </c>
      <c r="B12294">
        <v>30</v>
      </c>
      <c r="C12294">
        <v>0.03</v>
      </c>
    </row>
    <row r="12295" spans="1:6" x14ac:dyDescent="0.2">
      <c r="A12295" t="s">
        <v>70</v>
      </c>
      <c r="B12295">
        <v>30</v>
      </c>
      <c r="C12295">
        <v>0.1</v>
      </c>
    </row>
    <row r="12296" spans="1:6" x14ac:dyDescent="0.2">
      <c r="A12296" t="s">
        <v>70</v>
      </c>
      <c r="B12296">
        <v>29.95</v>
      </c>
      <c r="C12296" t="s">
        <v>2856</v>
      </c>
    </row>
    <row r="12297" spans="1:6" x14ac:dyDescent="0.2">
      <c r="A12297" t="s">
        <v>59</v>
      </c>
      <c r="B12297" t="s">
        <v>2351</v>
      </c>
      <c r="C12297" t="s">
        <v>1123</v>
      </c>
      <c r="D12297">
        <v>1</v>
      </c>
      <c r="E12297" t="s">
        <v>1588</v>
      </c>
      <c r="F12297" t="s">
        <v>1808</v>
      </c>
    </row>
    <row r="12298" spans="1:6" x14ac:dyDescent="0.2">
      <c r="A12298" t="s">
        <v>120</v>
      </c>
      <c r="B12298" t="s">
        <v>1571</v>
      </c>
      <c r="C12298">
        <v>0.05</v>
      </c>
      <c r="D12298" t="s">
        <v>1593</v>
      </c>
      <c r="E12298" t="s">
        <v>1594</v>
      </c>
    </row>
    <row r="12299" spans="1:6" x14ac:dyDescent="0.2">
      <c r="A12299" t="s">
        <v>117</v>
      </c>
      <c r="B12299" t="s">
        <v>1571</v>
      </c>
      <c r="C12299">
        <v>0.03</v>
      </c>
      <c r="D12299" t="s">
        <v>1593</v>
      </c>
      <c r="E12299" t="s">
        <v>1659</v>
      </c>
    </row>
    <row r="12300" spans="1:6" x14ac:dyDescent="0.2">
      <c r="A12300" t="s">
        <v>110</v>
      </c>
      <c r="B12300" t="s">
        <v>1572</v>
      </c>
      <c r="C12300" t="s">
        <v>1573</v>
      </c>
      <c r="D12300" t="s">
        <v>1574</v>
      </c>
    </row>
    <row r="12301" spans="1:6" x14ac:dyDescent="0.2">
      <c r="A12301" t="s">
        <v>1575</v>
      </c>
      <c r="B12301" t="s">
        <v>1576</v>
      </c>
      <c r="C12301" t="s">
        <v>1577</v>
      </c>
      <c r="D12301" t="s">
        <v>1578</v>
      </c>
    </row>
    <row r="12302" spans="1:6" x14ac:dyDescent="0.2">
      <c r="A12302" t="s">
        <v>882</v>
      </c>
      <c r="B12302" t="s">
        <v>1579</v>
      </c>
      <c r="C12302" t="s">
        <v>1580</v>
      </c>
    </row>
    <row r="12303" spans="1:6" x14ac:dyDescent="0.2">
      <c r="A12303" t="s">
        <v>1581</v>
      </c>
      <c r="B12303" t="s">
        <v>1576</v>
      </c>
      <c r="C12303" t="s">
        <v>1577</v>
      </c>
      <c r="D12303" t="s">
        <v>1582</v>
      </c>
    </row>
    <row r="12304" spans="1:6" x14ac:dyDescent="0.2">
      <c r="A12304" t="s">
        <v>110</v>
      </c>
      <c r="B12304" t="s">
        <v>1724</v>
      </c>
    </row>
    <row r="12305" spans="1:6" x14ac:dyDescent="0.2">
      <c r="A12305" t="s">
        <v>2601</v>
      </c>
      <c r="B12305">
        <v>7.95</v>
      </c>
      <c r="C12305" t="s">
        <v>1634</v>
      </c>
      <c r="D12305">
        <v>0.05</v>
      </c>
    </row>
    <row r="12306" spans="1:6" x14ac:dyDescent="0.2">
      <c r="A12306" t="s">
        <v>57</v>
      </c>
      <c r="B12306">
        <v>19.2</v>
      </c>
      <c r="C12306" t="s">
        <v>1634</v>
      </c>
      <c r="D12306">
        <v>0.01</v>
      </c>
    </row>
    <row r="12307" spans="1:6" x14ac:dyDescent="0.2">
      <c r="A12307" t="s">
        <v>119</v>
      </c>
      <c r="B12307">
        <v>18.5</v>
      </c>
      <c r="C12307" t="s">
        <v>1634</v>
      </c>
      <c r="D12307">
        <v>0.01</v>
      </c>
    </row>
    <row r="12308" spans="1:6" x14ac:dyDescent="0.2">
      <c r="A12308" t="s">
        <v>52</v>
      </c>
      <c r="B12308">
        <v>6.95</v>
      </c>
      <c r="C12308" t="s">
        <v>1634</v>
      </c>
      <c r="D12308">
        <v>0.05</v>
      </c>
    </row>
    <row r="12309" spans="1:6" x14ac:dyDescent="0.2">
      <c r="A12309" t="s">
        <v>212</v>
      </c>
      <c r="B12309" t="s">
        <v>1571</v>
      </c>
      <c r="C12309">
        <v>0.03</v>
      </c>
      <c r="D12309" t="s">
        <v>1594</v>
      </c>
    </row>
    <row r="12310" spans="1:6" x14ac:dyDescent="0.2">
      <c r="A12310" t="s">
        <v>156</v>
      </c>
      <c r="B12310" t="s">
        <v>1571</v>
      </c>
      <c r="C12310">
        <v>5.0000000000000001E-3</v>
      </c>
    </row>
    <row r="12311" spans="1:6" x14ac:dyDescent="0.2">
      <c r="A12311" t="s">
        <v>52</v>
      </c>
      <c r="B12311">
        <v>3.3</v>
      </c>
      <c r="C12311" t="s">
        <v>1634</v>
      </c>
      <c r="D12311">
        <v>0.1</v>
      </c>
    </row>
    <row r="12312" spans="1:6" x14ac:dyDescent="0.2">
      <c r="A12312" t="s">
        <v>2602</v>
      </c>
      <c r="B12312">
        <v>0.35</v>
      </c>
      <c r="C12312" t="s">
        <v>1634</v>
      </c>
      <c r="D12312">
        <v>0.05</v>
      </c>
      <c r="E12312" t="s">
        <v>1813</v>
      </c>
      <c r="F12312" t="s">
        <v>2603</v>
      </c>
    </row>
    <row r="12313" spans="1:6" x14ac:dyDescent="0.2">
      <c r="A12313" t="s">
        <v>52</v>
      </c>
      <c r="B12313">
        <v>0.1</v>
      </c>
      <c r="C12313" t="s">
        <v>1634</v>
      </c>
      <c r="D12313">
        <v>1.4999999999999999E-2</v>
      </c>
    </row>
    <row r="12314" spans="1:6" x14ac:dyDescent="0.2">
      <c r="A12314" t="s">
        <v>1644</v>
      </c>
      <c r="B12314">
        <v>19</v>
      </c>
      <c r="C12314" t="s">
        <v>1634</v>
      </c>
      <c r="D12314">
        <v>0.02</v>
      </c>
    </row>
    <row r="12315" spans="1:6" x14ac:dyDescent="0.2">
      <c r="A12315" t="s">
        <v>118</v>
      </c>
      <c r="B12315" t="s">
        <v>1571</v>
      </c>
      <c r="C12315" t="s">
        <v>1610</v>
      </c>
      <c r="D12315">
        <v>3</v>
      </c>
    </row>
    <row r="12316" spans="1:6" x14ac:dyDescent="0.2">
      <c r="A12316" t="s">
        <v>59</v>
      </c>
      <c r="B12316" t="s">
        <v>2604</v>
      </c>
    </row>
    <row r="12317" spans="1:6" x14ac:dyDescent="0.2">
      <c r="A12317" t="s">
        <v>52</v>
      </c>
      <c r="B12317">
        <v>0.5</v>
      </c>
      <c r="C12317" t="s">
        <v>1634</v>
      </c>
      <c r="D12317">
        <v>0.1</v>
      </c>
    </row>
    <row r="12318" spans="1:6" x14ac:dyDescent="0.2">
      <c r="A12318" t="s">
        <v>52</v>
      </c>
      <c r="B12318">
        <v>0.5</v>
      </c>
      <c r="C12318" t="s">
        <v>1634</v>
      </c>
      <c r="D12318">
        <v>0.05</v>
      </c>
    </row>
    <row r="12319" spans="1:6" x14ac:dyDescent="0.2">
      <c r="A12319" t="s">
        <v>59</v>
      </c>
      <c r="B12319" t="s">
        <v>1588</v>
      </c>
      <c r="C12319" t="s">
        <v>2585</v>
      </c>
      <c r="D12319" t="s">
        <v>1588</v>
      </c>
      <c r="E12319" t="s">
        <v>1644</v>
      </c>
    </row>
    <row r="12320" spans="1:6" x14ac:dyDescent="0.2">
      <c r="A12320" t="s">
        <v>2605</v>
      </c>
      <c r="B12320" t="s">
        <v>1644</v>
      </c>
      <c r="C12320" t="s">
        <v>2606</v>
      </c>
      <c r="D12320" t="s">
        <v>1588</v>
      </c>
      <c r="E12320" t="s">
        <v>1589</v>
      </c>
    </row>
    <row r="12321" spans="1:6" x14ac:dyDescent="0.2">
      <c r="A12321" t="s">
        <v>55</v>
      </c>
      <c r="B12321" t="s">
        <v>2607</v>
      </c>
    </row>
    <row r="12322" spans="1:6" x14ac:dyDescent="0.2">
      <c r="A12322" t="s">
        <v>110</v>
      </c>
      <c r="B12322" t="s">
        <v>1724</v>
      </c>
    </row>
    <row r="12323" spans="1:6" x14ac:dyDescent="0.2">
      <c r="A12323" t="s">
        <v>2601</v>
      </c>
      <c r="B12323">
        <v>7.95</v>
      </c>
      <c r="C12323" t="s">
        <v>1634</v>
      </c>
      <c r="D12323">
        <v>0.05</v>
      </c>
    </row>
    <row r="12324" spans="1:6" x14ac:dyDescent="0.2">
      <c r="A12324" t="s">
        <v>57</v>
      </c>
      <c r="B12324">
        <v>19.2</v>
      </c>
      <c r="C12324" t="s">
        <v>1634</v>
      </c>
      <c r="D12324">
        <v>0.01</v>
      </c>
    </row>
    <row r="12325" spans="1:6" x14ac:dyDescent="0.2">
      <c r="A12325" t="s">
        <v>119</v>
      </c>
      <c r="B12325">
        <v>18.5</v>
      </c>
      <c r="C12325" t="s">
        <v>1634</v>
      </c>
      <c r="D12325">
        <v>0.01</v>
      </c>
    </row>
    <row r="12326" spans="1:6" x14ac:dyDescent="0.2">
      <c r="A12326" t="s">
        <v>52</v>
      </c>
      <c r="B12326">
        <v>6.95</v>
      </c>
      <c r="C12326" t="s">
        <v>1634</v>
      </c>
      <c r="D12326">
        <v>0.05</v>
      </c>
    </row>
    <row r="12327" spans="1:6" x14ac:dyDescent="0.2">
      <c r="A12327" t="s">
        <v>212</v>
      </c>
      <c r="B12327" t="s">
        <v>1571</v>
      </c>
      <c r="C12327">
        <v>0.03</v>
      </c>
      <c r="D12327" t="s">
        <v>1594</v>
      </c>
    </row>
    <row r="12328" spans="1:6" x14ac:dyDescent="0.2">
      <c r="A12328" t="s">
        <v>156</v>
      </c>
      <c r="B12328" t="s">
        <v>1571</v>
      </c>
      <c r="C12328">
        <v>5.0000000000000001E-3</v>
      </c>
    </row>
    <row r="12329" spans="1:6" x14ac:dyDescent="0.2">
      <c r="A12329" t="s">
        <v>52</v>
      </c>
      <c r="B12329">
        <v>3.3</v>
      </c>
      <c r="C12329" t="s">
        <v>1634</v>
      </c>
      <c r="D12329">
        <v>0.1</v>
      </c>
    </row>
    <row r="12330" spans="1:6" x14ac:dyDescent="0.2">
      <c r="A12330" t="s">
        <v>2602</v>
      </c>
      <c r="B12330">
        <v>0.35</v>
      </c>
      <c r="C12330" t="s">
        <v>1634</v>
      </c>
      <c r="D12330">
        <v>0.05</v>
      </c>
      <c r="E12330" t="s">
        <v>1813</v>
      </c>
      <c r="F12330" t="s">
        <v>2603</v>
      </c>
    </row>
    <row r="12331" spans="1:6" x14ac:dyDescent="0.2">
      <c r="A12331" t="s">
        <v>52</v>
      </c>
      <c r="B12331">
        <v>0.1</v>
      </c>
      <c r="C12331" t="s">
        <v>1634</v>
      </c>
      <c r="D12331">
        <v>1.4999999999999999E-2</v>
      </c>
    </row>
    <row r="12332" spans="1:6" x14ac:dyDescent="0.2">
      <c r="A12332" t="s">
        <v>1644</v>
      </c>
      <c r="B12332">
        <v>19</v>
      </c>
      <c r="C12332" t="s">
        <v>1634</v>
      </c>
      <c r="D12332">
        <v>0.02</v>
      </c>
    </row>
    <row r="12333" spans="1:6" x14ac:dyDescent="0.2">
      <c r="A12333" t="s">
        <v>118</v>
      </c>
      <c r="B12333" t="s">
        <v>1571</v>
      </c>
      <c r="C12333" t="s">
        <v>1610</v>
      </c>
      <c r="D12333">
        <v>3</v>
      </c>
    </row>
    <row r="12334" spans="1:6" x14ac:dyDescent="0.2">
      <c r="A12334" t="s">
        <v>59</v>
      </c>
      <c r="B12334" t="s">
        <v>2604</v>
      </c>
    </row>
    <row r="12335" spans="1:6" x14ac:dyDescent="0.2">
      <c r="A12335" t="s">
        <v>52</v>
      </c>
      <c r="B12335">
        <v>0.5</v>
      </c>
      <c r="C12335" t="s">
        <v>1634</v>
      </c>
      <c r="D12335">
        <v>0.1</v>
      </c>
    </row>
    <row r="12336" spans="1:6" x14ac:dyDescent="0.2">
      <c r="A12336" t="s">
        <v>52</v>
      </c>
      <c r="B12336">
        <v>0.5</v>
      </c>
      <c r="C12336" t="s">
        <v>1634</v>
      </c>
      <c r="D12336">
        <v>0.05</v>
      </c>
    </row>
    <row r="12337" spans="1:5" x14ac:dyDescent="0.2">
      <c r="A12337" t="s">
        <v>59</v>
      </c>
      <c r="B12337" t="s">
        <v>1588</v>
      </c>
      <c r="C12337" t="s">
        <v>2585</v>
      </c>
      <c r="D12337" t="s">
        <v>1588</v>
      </c>
      <c r="E12337" t="s">
        <v>1644</v>
      </c>
    </row>
    <row r="12338" spans="1:5" x14ac:dyDescent="0.2">
      <c r="A12338" t="s">
        <v>2605</v>
      </c>
      <c r="B12338" t="s">
        <v>1644</v>
      </c>
      <c r="C12338" t="s">
        <v>2606</v>
      </c>
      <c r="D12338" t="s">
        <v>1588</v>
      </c>
      <c r="E12338" t="s">
        <v>1589</v>
      </c>
    </row>
    <row r="12339" spans="1:5" x14ac:dyDescent="0.2">
      <c r="A12339" t="s">
        <v>55</v>
      </c>
      <c r="B12339" t="s">
        <v>2607</v>
      </c>
    </row>
    <row r="12340" spans="1:5" x14ac:dyDescent="0.2">
      <c r="A12340" t="s">
        <v>114</v>
      </c>
      <c r="B12340">
        <v>17.100000000000001</v>
      </c>
      <c r="C12340" t="s">
        <v>1584</v>
      </c>
    </row>
    <row r="12341" spans="1:5" x14ac:dyDescent="0.2">
      <c r="A12341" t="s">
        <v>71</v>
      </c>
      <c r="B12341">
        <v>5.5</v>
      </c>
      <c r="C12341" t="s">
        <v>1584</v>
      </c>
    </row>
    <row r="12342" spans="1:5" x14ac:dyDescent="0.2">
      <c r="A12342" t="s">
        <v>118</v>
      </c>
      <c r="B12342" t="s">
        <v>1571</v>
      </c>
      <c r="C12342" t="s">
        <v>1619</v>
      </c>
      <c r="D12342">
        <v>0.2</v>
      </c>
    </row>
    <row r="12343" spans="1:5" x14ac:dyDescent="0.2">
      <c r="A12343" t="s">
        <v>177</v>
      </c>
      <c r="B12343">
        <v>0.2</v>
      </c>
      <c r="C12343">
        <v>0.1</v>
      </c>
    </row>
    <row r="12344" spans="1:5" x14ac:dyDescent="0.2">
      <c r="A12344" t="s">
        <v>120</v>
      </c>
      <c r="B12344" t="s">
        <v>1571</v>
      </c>
      <c r="C12344">
        <v>0.03</v>
      </c>
      <c r="D12344" t="s">
        <v>1593</v>
      </c>
      <c r="E12344" t="s">
        <v>1594</v>
      </c>
    </row>
    <row r="12345" spans="1:5" x14ac:dyDescent="0.2">
      <c r="A12345" t="s">
        <v>117</v>
      </c>
      <c r="B12345" t="s">
        <v>1571</v>
      </c>
      <c r="C12345">
        <v>0.02</v>
      </c>
      <c r="D12345" t="s">
        <v>1593</v>
      </c>
      <c r="E12345" t="s">
        <v>1594</v>
      </c>
    </row>
    <row r="12346" spans="1:5" x14ac:dyDescent="0.2">
      <c r="A12346" t="s">
        <v>156</v>
      </c>
      <c r="B12346" t="s">
        <v>1571</v>
      </c>
      <c r="C12346">
        <v>5.0000000000000001E-3</v>
      </c>
    </row>
    <row r="12347" spans="1:5" x14ac:dyDescent="0.2">
      <c r="A12347" t="s">
        <v>70</v>
      </c>
      <c r="B12347">
        <v>4.4000000000000004</v>
      </c>
      <c r="C12347">
        <v>0.02</v>
      </c>
    </row>
    <row r="12348" spans="1:5" x14ac:dyDescent="0.2">
      <c r="A12348" t="s">
        <v>115</v>
      </c>
      <c r="B12348">
        <v>0.05</v>
      </c>
      <c r="C12348">
        <v>0.1</v>
      </c>
    </row>
    <row r="12349" spans="1:5" x14ac:dyDescent="0.2">
      <c r="A12349" t="s">
        <v>71</v>
      </c>
      <c r="B12349">
        <v>2</v>
      </c>
      <c r="C12349" t="s">
        <v>1584</v>
      </c>
    </row>
    <row r="12350" spans="1:5" x14ac:dyDescent="0.2">
      <c r="A12350" t="s">
        <v>70</v>
      </c>
      <c r="B12350">
        <v>15.8</v>
      </c>
      <c r="C12350" t="s">
        <v>1583</v>
      </c>
    </row>
    <row r="12351" spans="1:5" x14ac:dyDescent="0.2">
      <c r="A12351" t="s">
        <v>110</v>
      </c>
      <c r="B12351" t="s">
        <v>1572</v>
      </c>
      <c r="C12351" t="s">
        <v>1573</v>
      </c>
      <c r="D12351" t="s">
        <v>1708</v>
      </c>
    </row>
    <row r="12352" spans="1:5" x14ac:dyDescent="0.2">
      <c r="A12352" t="s">
        <v>52</v>
      </c>
      <c r="B12352">
        <v>7.7</v>
      </c>
      <c r="C12352" t="s">
        <v>1583</v>
      </c>
    </row>
    <row r="12353" spans="1:5" x14ac:dyDescent="0.2">
      <c r="A12353" t="s">
        <v>70</v>
      </c>
      <c r="B12353">
        <v>3</v>
      </c>
      <c r="C12353">
        <v>0.02</v>
      </c>
    </row>
    <row r="12354" spans="1:5" x14ac:dyDescent="0.2">
      <c r="A12354" t="s">
        <v>120</v>
      </c>
      <c r="B12354" t="s">
        <v>1571</v>
      </c>
      <c r="C12354">
        <v>0.03</v>
      </c>
      <c r="D12354" t="s">
        <v>1593</v>
      </c>
      <c r="E12354" t="s">
        <v>1594</v>
      </c>
    </row>
    <row r="12355" spans="1:5" x14ac:dyDescent="0.2">
      <c r="A12355" t="s">
        <v>114</v>
      </c>
      <c r="B12355">
        <v>17.100000000000001</v>
      </c>
      <c r="C12355" t="s">
        <v>1584</v>
      </c>
    </row>
    <row r="12356" spans="1:5" x14ac:dyDescent="0.2">
      <c r="A12356" t="s">
        <v>71</v>
      </c>
      <c r="B12356">
        <v>5.5</v>
      </c>
      <c r="C12356" t="s">
        <v>1584</v>
      </c>
    </row>
    <row r="12357" spans="1:5" x14ac:dyDescent="0.2">
      <c r="A12357" t="s">
        <v>118</v>
      </c>
      <c r="B12357" t="s">
        <v>1571</v>
      </c>
      <c r="C12357" t="s">
        <v>1619</v>
      </c>
      <c r="D12357">
        <v>0.2</v>
      </c>
    </row>
    <row r="12358" spans="1:5" x14ac:dyDescent="0.2">
      <c r="A12358" t="s">
        <v>177</v>
      </c>
      <c r="B12358">
        <v>0.2</v>
      </c>
      <c r="C12358">
        <v>0.1</v>
      </c>
    </row>
    <row r="12359" spans="1:5" x14ac:dyDescent="0.2">
      <c r="A12359" t="s">
        <v>120</v>
      </c>
      <c r="B12359" t="s">
        <v>1571</v>
      </c>
      <c r="C12359">
        <v>0.03</v>
      </c>
      <c r="D12359" t="s">
        <v>1593</v>
      </c>
      <c r="E12359" t="s">
        <v>1594</v>
      </c>
    </row>
    <row r="12360" spans="1:5" x14ac:dyDescent="0.2">
      <c r="A12360" t="s">
        <v>117</v>
      </c>
      <c r="B12360" t="s">
        <v>1571</v>
      </c>
      <c r="C12360">
        <v>0.02</v>
      </c>
      <c r="D12360" t="s">
        <v>1593</v>
      </c>
      <c r="E12360" t="s">
        <v>1594</v>
      </c>
    </row>
    <row r="12361" spans="1:5" x14ac:dyDescent="0.2">
      <c r="A12361" t="s">
        <v>156</v>
      </c>
      <c r="B12361" t="s">
        <v>1571</v>
      </c>
      <c r="C12361">
        <v>5.0000000000000001E-3</v>
      </c>
    </row>
    <row r="12362" spans="1:5" x14ac:dyDescent="0.2">
      <c r="A12362" t="s">
        <v>70</v>
      </c>
      <c r="B12362">
        <v>4.4000000000000004</v>
      </c>
      <c r="C12362">
        <v>0.02</v>
      </c>
    </row>
    <row r="12363" spans="1:5" x14ac:dyDescent="0.2">
      <c r="A12363" t="s">
        <v>115</v>
      </c>
      <c r="B12363">
        <v>0.05</v>
      </c>
      <c r="C12363">
        <v>0.1</v>
      </c>
    </row>
    <row r="12364" spans="1:5" x14ac:dyDescent="0.2">
      <c r="A12364" t="s">
        <v>71</v>
      </c>
      <c r="B12364">
        <v>2</v>
      </c>
      <c r="C12364" t="s">
        <v>1584</v>
      </c>
    </row>
    <row r="12365" spans="1:5" x14ac:dyDescent="0.2">
      <c r="A12365" t="s">
        <v>70</v>
      </c>
      <c r="B12365">
        <v>15.8</v>
      </c>
      <c r="C12365" t="s">
        <v>1583</v>
      </c>
    </row>
    <row r="12366" spans="1:5" x14ac:dyDescent="0.2">
      <c r="A12366" t="s">
        <v>110</v>
      </c>
      <c r="B12366" t="s">
        <v>1572</v>
      </c>
      <c r="C12366" t="s">
        <v>1573</v>
      </c>
      <c r="D12366" t="s">
        <v>1708</v>
      </c>
    </row>
    <row r="12367" spans="1:5" x14ac:dyDescent="0.2">
      <c r="A12367" t="s">
        <v>52</v>
      </c>
      <c r="B12367">
        <v>7.7</v>
      </c>
      <c r="C12367" t="s">
        <v>1584</v>
      </c>
    </row>
    <row r="12368" spans="1:5" x14ac:dyDescent="0.2">
      <c r="A12368" t="s">
        <v>70</v>
      </c>
      <c r="B12368">
        <v>3.6</v>
      </c>
      <c r="C12368">
        <v>0.02</v>
      </c>
    </row>
    <row r="12369" spans="1:5" x14ac:dyDescent="0.2">
      <c r="A12369" t="s">
        <v>120</v>
      </c>
      <c r="B12369" t="s">
        <v>1571</v>
      </c>
      <c r="C12369">
        <v>0.03</v>
      </c>
      <c r="D12369" t="s">
        <v>1593</v>
      </c>
      <c r="E12369" t="s">
        <v>1594</v>
      </c>
    </row>
    <row r="12370" spans="1:5" x14ac:dyDescent="0.2">
      <c r="A12370" t="s">
        <v>114</v>
      </c>
      <c r="B12370">
        <v>18</v>
      </c>
      <c r="C12370" t="s">
        <v>1583</v>
      </c>
    </row>
    <row r="12371" spans="1:5" x14ac:dyDescent="0.2">
      <c r="A12371" t="s">
        <v>52</v>
      </c>
      <c r="B12371">
        <v>4.5</v>
      </c>
      <c r="C12371" t="s">
        <v>1584</v>
      </c>
    </row>
    <row r="12372" spans="1:5" x14ac:dyDescent="0.2">
      <c r="A12372" t="s">
        <v>52</v>
      </c>
      <c r="B12372">
        <v>3</v>
      </c>
      <c r="C12372" t="s">
        <v>1583</v>
      </c>
    </row>
    <row r="12373" spans="1:5" x14ac:dyDescent="0.2">
      <c r="A12373" t="s">
        <v>57</v>
      </c>
      <c r="B12373">
        <v>2.5</v>
      </c>
      <c r="C12373" t="s">
        <v>1583</v>
      </c>
    </row>
    <row r="12374" spans="1:5" x14ac:dyDescent="0.2">
      <c r="A12374" t="s">
        <v>57</v>
      </c>
      <c r="B12374">
        <v>15.2</v>
      </c>
      <c r="C12374" t="s">
        <v>1691</v>
      </c>
    </row>
    <row r="12375" spans="1:5" x14ac:dyDescent="0.2">
      <c r="A12375" t="s">
        <v>52</v>
      </c>
      <c r="B12375">
        <v>0.35</v>
      </c>
      <c r="C12375" t="s">
        <v>1583</v>
      </c>
    </row>
    <row r="12376" spans="1:5" x14ac:dyDescent="0.2">
      <c r="A12376" t="s">
        <v>117</v>
      </c>
      <c r="B12376" t="s">
        <v>1571</v>
      </c>
      <c r="C12376">
        <v>0.02</v>
      </c>
      <c r="D12376" t="s">
        <v>1593</v>
      </c>
      <c r="E12376" t="s">
        <v>1594</v>
      </c>
    </row>
    <row r="12377" spans="1:5" x14ac:dyDescent="0.2">
      <c r="A12377" t="s">
        <v>156</v>
      </c>
      <c r="B12377" t="s">
        <v>1571</v>
      </c>
      <c r="C12377">
        <v>5.0000000000000001E-3</v>
      </c>
    </row>
    <row r="12378" spans="1:5" x14ac:dyDescent="0.2">
      <c r="A12378" t="s">
        <v>110</v>
      </c>
      <c r="B12378" t="s">
        <v>1572</v>
      </c>
      <c r="C12378" t="s">
        <v>1573</v>
      </c>
      <c r="D12378" t="s">
        <v>1708</v>
      </c>
    </row>
    <row r="12379" spans="1:5" x14ac:dyDescent="0.2">
      <c r="A12379" t="s">
        <v>114</v>
      </c>
      <c r="B12379">
        <v>17.100000000000001</v>
      </c>
      <c r="C12379" t="s">
        <v>1584</v>
      </c>
    </row>
    <row r="12380" spans="1:5" x14ac:dyDescent="0.2">
      <c r="A12380" t="s">
        <v>71</v>
      </c>
      <c r="B12380">
        <v>5.5</v>
      </c>
      <c r="C12380" t="s">
        <v>1584</v>
      </c>
    </row>
    <row r="12381" spans="1:5" x14ac:dyDescent="0.2">
      <c r="A12381" t="s">
        <v>118</v>
      </c>
      <c r="B12381" t="s">
        <v>1571</v>
      </c>
      <c r="C12381" t="s">
        <v>1619</v>
      </c>
      <c r="D12381">
        <v>0.2</v>
      </c>
    </row>
    <row r="12382" spans="1:5" x14ac:dyDescent="0.2">
      <c r="A12382" t="s">
        <v>177</v>
      </c>
      <c r="B12382">
        <v>0.2</v>
      </c>
      <c r="C12382">
        <v>0.1</v>
      </c>
    </row>
    <row r="12383" spans="1:5" x14ac:dyDescent="0.2">
      <c r="A12383" t="s">
        <v>120</v>
      </c>
      <c r="B12383" t="s">
        <v>1571</v>
      </c>
      <c r="C12383">
        <v>0.03</v>
      </c>
      <c r="D12383" t="s">
        <v>1593</v>
      </c>
      <c r="E12383" t="s">
        <v>1594</v>
      </c>
    </row>
    <row r="12384" spans="1:5" x14ac:dyDescent="0.2">
      <c r="A12384" t="s">
        <v>117</v>
      </c>
      <c r="B12384" t="s">
        <v>1571</v>
      </c>
      <c r="C12384">
        <v>0.02</v>
      </c>
      <c r="D12384" t="s">
        <v>1593</v>
      </c>
      <c r="E12384" t="s">
        <v>1594</v>
      </c>
    </row>
    <row r="12385" spans="1:5" x14ac:dyDescent="0.2">
      <c r="A12385" t="s">
        <v>156</v>
      </c>
      <c r="B12385" t="s">
        <v>1571</v>
      </c>
      <c r="C12385">
        <v>5.0000000000000001E-3</v>
      </c>
    </row>
    <row r="12386" spans="1:5" x14ac:dyDescent="0.2">
      <c r="A12386" t="s">
        <v>70</v>
      </c>
      <c r="B12386">
        <v>4.4000000000000004</v>
      </c>
      <c r="C12386">
        <v>0.02</v>
      </c>
    </row>
    <row r="12387" spans="1:5" x14ac:dyDescent="0.2">
      <c r="A12387" t="s">
        <v>115</v>
      </c>
      <c r="B12387">
        <v>0.05</v>
      </c>
      <c r="C12387">
        <v>0.1</v>
      </c>
    </row>
    <row r="12388" spans="1:5" x14ac:dyDescent="0.2">
      <c r="A12388" t="s">
        <v>71</v>
      </c>
      <c r="B12388">
        <v>2</v>
      </c>
      <c r="C12388" t="s">
        <v>1584</v>
      </c>
    </row>
    <row r="12389" spans="1:5" x14ac:dyDescent="0.2">
      <c r="A12389" t="s">
        <v>70</v>
      </c>
      <c r="B12389">
        <v>15.8</v>
      </c>
      <c r="C12389" t="s">
        <v>1583</v>
      </c>
    </row>
    <row r="12390" spans="1:5" x14ac:dyDescent="0.2">
      <c r="A12390" t="s">
        <v>110</v>
      </c>
      <c r="B12390" t="s">
        <v>1572</v>
      </c>
      <c r="C12390" t="s">
        <v>1573</v>
      </c>
      <c r="D12390" t="s">
        <v>1708</v>
      </c>
    </row>
    <row r="12391" spans="1:5" x14ac:dyDescent="0.2">
      <c r="A12391" t="s">
        <v>114</v>
      </c>
      <c r="B12391">
        <v>17.100000000000001</v>
      </c>
      <c r="C12391" t="s">
        <v>1584</v>
      </c>
    </row>
    <row r="12392" spans="1:5" x14ac:dyDescent="0.2">
      <c r="A12392" t="s">
        <v>71</v>
      </c>
      <c r="B12392">
        <v>5.5</v>
      </c>
      <c r="C12392" t="s">
        <v>1584</v>
      </c>
    </row>
    <row r="12393" spans="1:5" x14ac:dyDescent="0.2">
      <c r="A12393" t="s">
        <v>118</v>
      </c>
      <c r="B12393" t="s">
        <v>1571</v>
      </c>
      <c r="C12393" t="s">
        <v>1619</v>
      </c>
      <c r="D12393">
        <v>0.2</v>
      </c>
    </row>
    <row r="12394" spans="1:5" x14ac:dyDescent="0.2">
      <c r="A12394" t="s">
        <v>177</v>
      </c>
      <c r="B12394">
        <v>0.2</v>
      </c>
      <c r="C12394">
        <v>0.1</v>
      </c>
    </row>
    <row r="12395" spans="1:5" x14ac:dyDescent="0.2">
      <c r="A12395" t="s">
        <v>120</v>
      </c>
      <c r="B12395" t="s">
        <v>1571</v>
      </c>
      <c r="C12395">
        <v>0.03</v>
      </c>
      <c r="D12395" t="s">
        <v>1593</v>
      </c>
      <c r="E12395" t="s">
        <v>1594</v>
      </c>
    </row>
    <row r="12396" spans="1:5" x14ac:dyDescent="0.2">
      <c r="A12396" t="s">
        <v>117</v>
      </c>
      <c r="B12396" t="s">
        <v>1571</v>
      </c>
      <c r="C12396">
        <v>0.02</v>
      </c>
      <c r="D12396" t="s">
        <v>1593</v>
      </c>
      <c r="E12396" t="s">
        <v>1594</v>
      </c>
    </row>
    <row r="12397" spans="1:5" x14ac:dyDescent="0.2">
      <c r="A12397" t="s">
        <v>156</v>
      </c>
      <c r="B12397" t="s">
        <v>1571</v>
      </c>
      <c r="C12397">
        <v>5.0000000000000001E-3</v>
      </c>
    </row>
    <row r="12398" spans="1:5" x14ac:dyDescent="0.2">
      <c r="A12398" t="s">
        <v>70</v>
      </c>
      <c r="B12398">
        <v>4.4000000000000004</v>
      </c>
      <c r="C12398">
        <v>0.02</v>
      </c>
    </row>
    <row r="12399" spans="1:5" x14ac:dyDescent="0.2">
      <c r="A12399" t="s">
        <v>115</v>
      </c>
      <c r="B12399">
        <v>0.05</v>
      </c>
      <c r="C12399">
        <v>0.1</v>
      </c>
    </row>
    <row r="12400" spans="1:5" x14ac:dyDescent="0.2">
      <c r="A12400" t="s">
        <v>71</v>
      </c>
      <c r="B12400">
        <v>2</v>
      </c>
      <c r="C12400" t="s">
        <v>1584</v>
      </c>
    </row>
    <row r="12401" spans="1:5" x14ac:dyDescent="0.2">
      <c r="A12401" t="s">
        <v>70</v>
      </c>
      <c r="B12401">
        <v>15.8</v>
      </c>
      <c r="C12401" t="s">
        <v>1583</v>
      </c>
    </row>
    <row r="12402" spans="1:5" x14ac:dyDescent="0.2">
      <c r="A12402" t="s">
        <v>110</v>
      </c>
      <c r="B12402" t="s">
        <v>1572</v>
      </c>
      <c r="C12402" t="s">
        <v>1573</v>
      </c>
      <c r="D12402" t="s">
        <v>1708</v>
      </c>
    </row>
    <row r="12403" spans="1:5" x14ac:dyDescent="0.2">
      <c r="A12403" t="s">
        <v>52</v>
      </c>
      <c r="B12403">
        <v>7.7</v>
      </c>
      <c r="C12403" t="s">
        <v>1583</v>
      </c>
    </row>
    <row r="12404" spans="1:5" x14ac:dyDescent="0.2">
      <c r="A12404" t="s">
        <v>70</v>
      </c>
      <c r="B12404">
        <v>5.5</v>
      </c>
      <c r="C12404">
        <v>0.02</v>
      </c>
    </row>
    <row r="12405" spans="1:5" x14ac:dyDescent="0.2">
      <c r="A12405" t="s">
        <v>120</v>
      </c>
      <c r="B12405" t="s">
        <v>1571</v>
      </c>
      <c r="C12405">
        <v>0.03</v>
      </c>
      <c r="D12405" t="s">
        <v>1593</v>
      </c>
      <c r="E12405" t="s">
        <v>1594</v>
      </c>
    </row>
    <row r="12406" spans="1:5" x14ac:dyDescent="0.2">
      <c r="A12406" t="s">
        <v>114</v>
      </c>
      <c r="B12406">
        <v>17.100000000000001</v>
      </c>
      <c r="C12406" t="s">
        <v>1584</v>
      </c>
    </row>
    <row r="12407" spans="1:5" x14ac:dyDescent="0.2">
      <c r="A12407" t="s">
        <v>71</v>
      </c>
      <c r="B12407">
        <v>5.5</v>
      </c>
      <c r="C12407" t="s">
        <v>1584</v>
      </c>
    </row>
    <row r="12408" spans="1:5" x14ac:dyDescent="0.2">
      <c r="A12408" t="s">
        <v>118</v>
      </c>
      <c r="B12408" t="s">
        <v>1571</v>
      </c>
      <c r="C12408" t="s">
        <v>1619</v>
      </c>
      <c r="D12408">
        <v>0.2</v>
      </c>
    </row>
    <row r="12409" spans="1:5" x14ac:dyDescent="0.2">
      <c r="A12409" t="s">
        <v>177</v>
      </c>
      <c r="B12409">
        <v>0.2</v>
      </c>
      <c r="C12409">
        <v>0.1</v>
      </c>
    </row>
    <row r="12410" spans="1:5" x14ac:dyDescent="0.2">
      <c r="A12410" t="s">
        <v>120</v>
      </c>
      <c r="B12410" t="s">
        <v>1571</v>
      </c>
      <c r="C12410">
        <v>0.03</v>
      </c>
      <c r="D12410" t="s">
        <v>1593</v>
      </c>
      <c r="E12410" t="s">
        <v>1594</v>
      </c>
    </row>
    <row r="12411" spans="1:5" x14ac:dyDescent="0.2">
      <c r="A12411" t="s">
        <v>117</v>
      </c>
      <c r="B12411" t="s">
        <v>1571</v>
      </c>
      <c r="C12411">
        <v>0.02</v>
      </c>
      <c r="D12411" t="s">
        <v>1593</v>
      </c>
      <c r="E12411" t="s">
        <v>1594</v>
      </c>
    </row>
    <row r="12412" spans="1:5" x14ac:dyDescent="0.2">
      <c r="A12412" t="s">
        <v>156</v>
      </c>
      <c r="B12412" t="s">
        <v>1571</v>
      </c>
      <c r="C12412">
        <v>5.0000000000000001E-3</v>
      </c>
    </row>
    <row r="12413" spans="1:5" x14ac:dyDescent="0.2">
      <c r="A12413" t="s">
        <v>70</v>
      </c>
      <c r="B12413">
        <v>4.4000000000000004</v>
      </c>
      <c r="C12413">
        <v>0.02</v>
      </c>
    </row>
    <row r="12414" spans="1:5" x14ac:dyDescent="0.2">
      <c r="A12414" t="s">
        <v>115</v>
      </c>
      <c r="B12414">
        <v>0.05</v>
      </c>
      <c r="C12414">
        <v>0.1</v>
      </c>
    </row>
    <row r="12415" spans="1:5" x14ac:dyDescent="0.2">
      <c r="A12415" t="s">
        <v>71</v>
      </c>
      <c r="B12415">
        <v>2</v>
      </c>
      <c r="C12415" t="s">
        <v>1584</v>
      </c>
    </row>
    <row r="12416" spans="1:5" x14ac:dyDescent="0.2">
      <c r="A12416" t="s">
        <v>70</v>
      </c>
      <c r="B12416">
        <v>15.8</v>
      </c>
      <c r="C12416" t="s">
        <v>1583</v>
      </c>
    </row>
    <row r="12417" spans="1:5" x14ac:dyDescent="0.2">
      <c r="A12417" t="s">
        <v>110</v>
      </c>
      <c r="B12417" t="s">
        <v>1572</v>
      </c>
      <c r="C12417" t="s">
        <v>1573</v>
      </c>
      <c r="D12417" t="s">
        <v>1708</v>
      </c>
    </row>
    <row r="12418" spans="1:5" x14ac:dyDescent="0.2">
      <c r="A12418" t="s">
        <v>2857</v>
      </c>
      <c r="B12418">
        <v>14.935</v>
      </c>
      <c r="C12418" t="s">
        <v>1588</v>
      </c>
      <c r="D12418">
        <v>1.7999999999999999E-2</v>
      </c>
    </row>
    <row r="12419" spans="1:5" x14ac:dyDescent="0.2">
      <c r="A12419" t="s">
        <v>2423</v>
      </c>
      <c r="B12419" t="s">
        <v>2815</v>
      </c>
      <c r="C12419" t="s">
        <v>2858</v>
      </c>
    </row>
    <row r="12420" spans="1:5" x14ac:dyDescent="0.2">
      <c r="A12420" t="s">
        <v>2859</v>
      </c>
      <c r="B12420">
        <v>0.05</v>
      </c>
      <c r="C12420" t="s">
        <v>1593</v>
      </c>
      <c r="D12420" t="s">
        <v>1594</v>
      </c>
    </row>
    <row r="12421" spans="1:5" x14ac:dyDescent="0.2">
      <c r="A12421" t="s">
        <v>118</v>
      </c>
      <c r="B12421" t="s">
        <v>2860</v>
      </c>
      <c r="C12421" t="s">
        <v>1620</v>
      </c>
      <c r="D12421" t="s">
        <v>1788</v>
      </c>
      <c r="E12421">
        <v>3</v>
      </c>
    </row>
    <row r="12422" spans="1:5" x14ac:dyDescent="0.2">
      <c r="A12422" t="s">
        <v>52</v>
      </c>
      <c r="B12422">
        <v>41.3</v>
      </c>
      <c r="C12422" t="s">
        <v>1634</v>
      </c>
      <c r="D12422">
        <v>0.05</v>
      </c>
    </row>
    <row r="12423" spans="1:5" x14ac:dyDescent="0.2">
      <c r="A12423" t="s">
        <v>1575</v>
      </c>
      <c r="B12423" t="s">
        <v>1576</v>
      </c>
      <c r="C12423" t="s">
        <v>1577</v>
      </c>
      <c r="D12423" t="s">
        <v>1578</v>
      </c>
    </row>
    <row r="12424" spans="1:5" x14ac:dyDescent="0.2">
      <c r="A12424" t="s">
        <v>882</v>
      </c>
      <c r="B12424" t="s">
        <v>1579</v>
      </c>
      <c r="C12424" t="s">
        <v>1580</v>
      </c>
    </row>
    <row r="12425" spans="1:5" x14ac:dyDescent="0.2">
      <c r="A12425" t="s">
        <v>1595</v>
      </c>
      <c r="B12425" t="s">
        <v>1596</v>
      </c>
      <c r="C12425" t="s">
        <v>1597</v>
      </c>
    </row>
    <row r="12426" spans="1:5" x14ac:dyDescent="0.2">
      <c r="A12426" t="s">
        <v>1595</v>
      </c>
      <c r="B12426" t="s">
        <v>1598</v>
      </c>
      <c r="C12426" t="s">
        <v>1599</v>
      </c>
      <c r="D12426" t="s">
        <v>1597</v>
      </c>
    </row>
    <row r="12427" spans="1:5" x14ac:dyDescent="0.2">
      <c r="A12427" t="s">
        <v>2861</v>
      </c>
      <c r="B12427" t="s">
        <v>2862</v>
      </c>
    </row>
    <row r="12428" spans="1:5" x14ac:dyDescent="0.2">
      <c r="A12428" t="s">
        <v>2861</v>
      </c>
      <c r="B12428" t="s">
        <v>2863</v>
      </c>
    </row>
    <row r="12429" spans="1:5" x14ac:dyDescent="0.2">
      <c r="A12429" t="s">
        <v>2861</v>
      </c>
      <c r="B12429" t="s">
        <v>2864</v>
      </c>
    </row>
    <row r="12430" spans="1:5" x14ac:dyDescent="0.2">
      <c r="A12430" t="s">
        <v>2865</v>
      </c>
      <c r="B12430" t="s">
        <v>2862</v>
      </c>
    </row>
    <row r="12431" spans="1:5" x14ac:dyDescent="0.2">
      <c r="A12431" t="s">
        <v>2865</v>
      </c>
      <c r="B12431" t="s">
        <v>2863</v>
      </c>
    </row>
    <row r="12432" spans="1:5" x14ac:dyDescent="0.2">
      <c r="A12432" t="s">
        <v>2865</v>
      </c>
      <c r="B12432" t="s">
        <v>2864</v>
      </c>
    </row>
    <row r="12433" spans="1:5" x14ac:dyDescent="0.2">
      <c r="A12433" t="s">
        <v>120</v>
      </c>
      <c r="B12433">
        <v>0.05</v>
      </c>
      <c r="C12433" t="s">
        <v>2866</v>
      </c>
    </row>
    <row r="12434" spans="1:5" x14ac:dyDescent="0.2">
      <c r="A12434" t="s">
        <v>117</v>
      </c>
      <c r="B12434">
        <v>3.5000000000000003E-2</v>
      </c>
      <c r="C12434" t="s">
        <v>1594</v>
      </c>
    </row>
    <row r="12435" spans="1:5" x14ac:dyDescent="0.2">
      <c r="A12435" t="s">
        <v>2867</v>
      </c>
      <c r="B12435" t="s">
        <v>2862</v>
      </c>
    </row>
    <row r="12436" spans="1:5" x14ac:dyDescent="0.2">
      <c r="A12436" t="s">
        <v>2867</v>
      </c>
      <c r="B12436" t="s">
        <v>2863</v>
      </c>
    </row>
    <row r="12437" spans="1:5" x14ac:dyDescent="0.2">
      <c r="A12437" t="s">
        <v>2867</v>
      </c>
      <c r="B12437" t="s">
        <v>2864</v>
      </c>
    </row>
    <row r="12438" spans="1:5" x14ac:dyDescent="0.2">
      <c r="A12438" t="s">
        <v>2868</v>
      </c>
      <c r="B12438">
        <v>9.01</v>
      </c>
      <c r="C12438" t="s">
        <v>1639</v>
      </c>
      <c r="D12438">
        <v>2.5000000000000001E-2</v>
      </c>
      <c r="E12438">
        <v>-1</v>
      </c>
    </row>
    <row r="12439" spans="1:5" x14ac:dyDescent="0.2">
      <c r="A12439" t="s">
        <v>2868</v>
      </c>
      <c r="B12439">
        <v>9.01</v>
      </c>
      <c r="C12439" t="s">
        <v>1639</v>
      </c>
      <c r="D12439">
        <v>2.5000000000000001E-2</v>
      </c>
      <c r="E12439">
        <v>-2</v>
      </c>
    </row>
    <row r="12440" spans="1:5" x14ac:dyDescent="0.2">
      <c r="A12440" t="s">
        <v>2868</v>
      </c>
      <c r="B12440">
        <v>9.01</v>
      </c>
      <c r="C12440" t="s">
        <v>1639</v>
      </c>
      <c r="D12440">
        <v>2.5000000000000001E-2</v>
      </c>
      <c r="E12440">
        <v>-3</v>
      </c>
    </row>
    <row r="12441" spans="1:5" x14ac:dyDescent="0.2">
      <c r="A12441" t="s">
        <v>687</v>
      </c>
      <c r="B12441">
        <v>0.06</v>
      </c>
      <c r="C12441" t="s">
        <v>2869</v>
      </c>
    </row>
    <row r="12442" spans="1:5" x14ac:dyDescent="0.2">
      <c r="A12442" t="s">
        <v>728</v>
      </c>
    </row>
    <row r="12443" spans="1:5" x14ac:dyDescent="0.2">
      <c r="A12443" t="s">
        <v>729</v>
      </c>
    </row>
    <row r="12444" spans="1:5" x14ac:dyDescent="0.2">
      <c r="A12444" t="s">
        <v>730</v>
      </c>
    </row>
    <row r="12445" spans="1:5" x14ac:dyDescent="0.2">
      <c r="A12445" t="s">
        <v>118</v>
      </c>
      <c r="B12445" t="s">
        <v>2870</v>
      </c>
    </row>
    <row r="12446" spans="1:5" x14ac:dyDescent="0.2">
      <c r="A12446" t="s">
        <v>118</v>
      </c>
      <c r="B12446" t="s">
        <v>2038</v>
      </c>
    </row>
    <row r="12447" spans="1:5" x14ac:dyDescent="0.2">
      <c r="A12447" t="s">
        <v>1575</v>
      </c>
      <c r="B12447" t="s">
        <v>1576</v>
      </c>
      <c r="C12447" t="s">
        <v>1577</v>
      </c>
      <c r="D12447" t="s">
        <v>1578</v>
      </c>
    </row>
    <row r="12448" spans="1:5" x14ac:dyDescent="0.2">
      <c r="A12448" t="s">
        <v>882</v>
      </c>
      <c r="B12448" t="s">
        <v>1579</v>
      </c>
      <c r="C12448" t="s">
        <v>1580</v>
      </c>
    </row>
    <row r="12449" spans="1:5" x14ac:dyDescent="0.2">
      <c r="A12449" t="s">
        <v>1581</v>
      </c>
      <c r="B12449" t="s">
        <v>1576</v>
      </c>
      <c r="C12449" t="s">
        <v>1577</v>
      </c>
      <c r="D12449" t="s">
        <v>1582</v>
      </c>
    </row>
    <row r="12450" spans="1:5" x14ac:dyDescent="0.2">
      <c r="A12450" t="s">
        <v>2861</v>
      </c>
      <c r="B12450" t="s">
        <v>2862</v>
      </c>
    </row>
    <row r="12451" spans="1:5" x14ac:dyDescent="0.2">
      <c r="A12451" t="s">
        <v>2861</v>
      </c>
      <c r="B12451" t="s">
        <v>2863</v>
      </c>
    </row>
    <row r="12452" spans="1:5" x14ac:dyDescent="0.2">
      <c r="A12452" t="s">
        <v>2861</v>
      </c>
      <c r="B12452" t="s">
        <v>2864</v>
      </c>
    </row>
    <row r="12453" spans="1:5" x14ac:dyDescent="0.2">
      <c r="A12453" t="s">
        <v>2865</v>
      </c>
      <c r="B12453" t="s">
        <v>2862</v>
      </c>
    </row>
    <row r="12454" spans="1:5" x14ac:dyDescent="0.2">
      <c r="A12454" t="s">
        <v>2865</v>
      </c>
      <c r="B12454" t="s">
        <v>2863</v>
      </c>
    </row>
    <row r="12455" spans="1:5" x14ac:dyDescent="0.2">
      <c r="A12455" t="s">
        <v>2865</v>
      </c>
      <c r="B12455" t="s">
        <v>2864</v>
      </c>
    </row>
    <row r="12456" spans="1:5" x14ac:dyDescent="0.2">
      <c r="A12456" t="s">
        <v>120</v>
      </c>
      <c r="B12456">
        <v>0.05</v>
      </c>
      <c r="C12456" t="s">
        <v>2866</v>
      </c>
    </row>
    <row r="12457" spans="1:5" x14ac:dyDescent="0.2">
      <c r="A12457" t="s">
        <v>117</v>
      </c>
      <c r="B12457">
        <v>3.5000000000000003E-2</v>
      </c>
      <c r="C12457" t="s">
        <v>1594</v>
      </c>
    </row>
    <row r="12458" spans="1:5" x14ac:dyDescent="0.2">
      <c r="A12458" t="s">
        <v>2867</v>
      </c>
      <c r="B12458" t="s">
        <v>2862</v>
      </c>
    </row>
    <row r="12459" spans="1:5" x14ac:dyDescent="0.2">
      <c r="A12459" t="s">
        <v>2867</v>
      </c>
      <c r="B12459" t="s">
        <v>2863</v>
      </c>
    </row>
    <row r="12460" spans="1:5" x14ac:dyDescent="0.2">
      <c r="A12460" t="s">
        <v>2867</v>
      </c>
      <c r="B12460" t="s">
        <v>2864</v>
      </c>
    </row>
    <row r="12461" spans="1:5" x14ac:dyDescent="0.2">
      <c r="A12461" t="s">
        <v>2868</v>
      </c>
      <c r="B12461">
        <v>9.01</v>
      </c>
      <c r="C12461" t="s">
        <v>1639</v>
      </c>
      <c r="D12461">
        <v>2.5000000000000001E-2</v>
      </c>
      <c r="E12461">
        <v>-1</v>
      </c>
    </row>
    <row r="12462" spans="1:5" x14ac:dyDescent="0.2">
      <c r="A12462" t="s">
        <v>2868</v>
      </c>
      <c r="B12462">
        <v>9.01</v>
      </c>
      <c r="C12462" t="s">
        <v>1639</v>
      </c>
      <c r="D12462">
        <v>2.5000000000000001E-2</v>
      </c>
      <c r="E12462">
        <v>-2</v>
      </c>
    </row>
    <row r="12463" spans="1:5" x14ac:dyDescent="0.2">
      <c r="A12463" t="s">
        <v>2868</v>
      </c>
      <c r="B12463">
        <v>9.01</v>
      </c>
      <c r="C12463" t="s">
        <v>1639</v>
      </c>
      <c r="D12463">
        <v>2.5000000000000001E-2</v>
      </c>
      <c r="E12463">
        <v>-3</v>
      </c>
    </row>
    <row r="12464" spans="1:5" x14ac:dyDescent="0.2">
      <c r="A12464" t="s">
        <v>687</v>
      </c>
      <c r="B12464">
        <v>0.06</v>
      </c>
      <c r="C12464" t="s">
        <v>2869</v>
      </c>
    </row>
    <row r="12465" spans="1:4" x14ac:dyDescent="0.2">
      <c r="A12465" t="s">
        <v>728</v>
      </c>
    </row>
    <row r="12466" spans="1:4" x14ac:dyDescent="0.2">
      <c r="A12466" t="s">
        <v>729</v>
      </c>
    </row>
    <row r="12467" spans="1:4" x14ac:dyDescent="0.2">
      <c r="A12467" t="s">
        <v>730</v>
      </c>
    </row>
    <row r="12468" spans="1:4" x14ac:dyDescent="0.2">
      <c r="A12468" t="s">
        <v>118</v>
      </c>
      <c r="B12468" t="s">
        <v>2870</v>
      </c>
    </row>
    <row r="12469" spans="1:4" x14ac:dyDescent="0.2">
      <c r="A12469" t="s">
        <v>118</v>
      </c>
      <c r="B12469" t="s">
        <v>2038</v>
      </c>
    </row>
    <row r="12470" spans="1:4" x14ac:dyDescent="0.2">
      <c r="A12470" t="s">
        <v>1575</v>
      </c>
      <c r="B12470" t="s">
        <v>1576</v>
      </c>
      <c r="C12470" t="s">
        <v>1577</v>
      </c>
      <c r="D12470" t="s">
        <v>1578</v>
      </c>
    </row>
    <row r="12471" spans="1:4" x14ac:dyDescent="0.2">
      <c r="A12471" t="s">
        <v>882</v>
      </c>
      <c r="B12471" t="s">
        <v>1579</v>
      </c>
      <c r="C12471" t="s">
        <v>1580</v>
      </c>
    </row>
    <row r="12472" spans="1:4" x14ac:dyDescent="0.2">
      <c r="A12472" t="s">
        <v>1581</v>
      </c>
      <c r="B12472" t="s">
        <v>1576</v>
      </c>
      <c r="C12472" t="s">
        <v>1577</v>
      </c>
      <c r="D12472" t="s">
        <v>1582</v>
      </c>
    </row>
    <row r="12473" spans="1:4" x14ac:dyDescent="0.2">
      <c r="A12473" t="s">
        <v>1595</v>
      </c>
      <c r="B12473" t="s">
        <v>1596</v>
      </c>
      <c r="C12473" t="s">
        <v>1597</v>
      </c>
    </row>
    <row r="12474" spans="1:4" x14ac:dyDescent="0.2">
      <c r="A12474" t="s">
        <v>1595</v>
      </c>
      <c r="B12474" t="s">
        <v>1598</v>
      </c>
      <c r="C12474" t="s">
        <v>1599</v>
      </c>
      <c r="D12474" t="s">
        <v>1597</v>
      </c>
    </row>
    <row r="12475" spans="1:4" x14ac:dyDescent="0.2">
      <c r="A12475" t="s">
        <v>2861</v>
      </c>
      <c r="B12475" t="s">
        <v>2862</v>
      </c>
    </row>
    <row r="12476" spans="1:4" x14ac:dyDescent="0.2">
      <c r="A12476" t="s">
        <v>2861</v>
      </c>
      <c r="B12476" t="s">
        <v>2863</v>
      </c>
    </row>
    <row r="12477" spans="1:4" x14ac:dyDescent="0.2">
      <c r="A12477" t="s">
        <v>2861</v>
      </c>
      <c r="B12477" t="s">
        <v>2864</v>
      </c>
    </row>
    <row r="12478" spans="1:4" x14ac:dyDescent="0.2">
      <c r="A12478" t="s">
        <v>2865</v>
      </c>
      <c r="B12478" t="s">
        <v>2862</v>
      </c>
    </row>
    <row r="12479" spans="1:4" x14ac:dyDescent="0.2">
      <c r="A12479" t="s">
        <v>2865</v>
      </c>
      <c r="B12479" t="s">
        <v>2863</v>
      </c>
    </row>
    <row r="12480" spans="1:4" x14ac:dyDescent="0.2">
      <c r="A12480" t="s">
        <v>2865</v>
      </c>
      <c r="B12480" t="s">
        <v>2864</v>
      </c>
    </row>
    <row r="12481" spans="1:5" x14ac:dyDescent="0.2">
      <c r="A12481" t="s">
        <v>120</v>
      </c>
      <c r="B12481">
        <v>0.05</v>
      </c>
      <c r="C12481" t="s">
        <v>2866</v>
      </c>
    </row>
    <row r="12482" spans="1:5" x14ac:dyDescent="0.2">
      <c r="A12482" t="s">
        <v>117</v>
      </c>
      <c r="B12482">
        <v>3.5000000000000003E-2</v>
      </c>
      <c r="C12482" t="s">
        <v>1594</v>
      </c>
    </row>
    <row r="12483" spans="1:5" x14ac:dyDescent="0.2">
      <c r="A12483" t="s">
        <v>2867</v>
      </c>
      <c r="B12483" t="s">
        <v>2862</v>
      </c>
    </row>
    <row r="12484" spans="1:5" x14ac:dyDescent="0.2">
      <c r="A12484" t="s">
        <v>2867</v>
      </c>
      <c r="B12484" t="s">
        <v>2863</v>
      </c>
    </row>
    <row r="12485" spans="1:5" x14ac:dyDescent="0.2">
      <c r="A12485" t="s">
        <v>2867</v>
      </c>
      <c r="B12485" t="s">
        <v>2864</v>
      </c>
    </row>
    <row r="12486" spans="1:5" x14ac:dyDescent="0.2">
      <c r="A12486" t="s">
        <v>728</v>
      </c>
    </row>
    <row r="12487" spans="1:5" x14ac:dyDescent="0.2">
      <c r="A12487" t="s">
        <v>729</v>
      </c>
    </row>
    <row r="12488" spans="1:5" x14ac:dyDescent="0.2">
      <c r="A12488" t="s">
        <v>730</v>
      </c>
    </row>
    <row r="12489" spans="1:5" x14ac:dyDescent="0.2">
      <c r="A12489" t="s">
        <v>118</v>
      </c>
      <c r="B12489" t="s">
        <v>2870</v>
      </c>
    </row>
    <row r="12490" spans="1:5" x14ac:dyDescent="0.2">
      <c r="A12490" t="s">
        <v>118</v>
      </c>
      <c r="B12490" t="s">
        <v>2038</v>
      </c>
    </row>
    <row r="12491" spans="1:5" x14ac:dyDescent="0.2">
      <c r="A12491" t="s">
        <v>2868</v>
      </c>
      <c r="B12491">
        <v>9.01</v>
      </c>
      <c r="C12491" t="s">
        <v>1639</v>
      </c>
      <c r="D12491">
        <v>2.5000000000000001E-2</v>
      </c>
      <c r="E12491">
        <v>-1</v>
      </c>
    </row>
    <row r="12492" spans="1:5" x14ac:dyDescent="0.2">
      <c r="A12492" t="s">
        <v>2868</v>
      </c>
      <c r="B12492">
        <v>9.01</v>
      </c>
      <c r="C12492" t="s">
        <v>1639</v>
      </c>
      <c r="D12492">
        <v>2.5000000000000001E-2</v>
      </c>
      <c r="E12492">
        <v>-2</v>
      </c>
    </row>
    <row r="12493" spans="1:5" x14ac:dyDescent="0.2">
      <c r="A12493" t="s">
        <v>2868</v>
      </c>
      <c r="B12493">
        <v>9.01</v>
      </c>
      <c r="C12493" t="s">
        <v>1639</v>
      </c>
      <c r="D12493">
        <v>2.5000000000000001E-2</v>
      </c>
      <c r="E12493">
        <v>-3</v>
      </c>
    </row>
    <row r="12494" spans="1:5" x14ac:dyDescent="0.2">
      <c r="A12494" t="s">
        <v>687</v>
      </c>
      <c r="B12494">
        <v>0.06</v>
      </c>
      <c r="C12494" t="s">
        <v>2869</v>
      </c>
    </row>
    <row r="12495" spans="1:5" x14ac:dyDescent="0.2">
      <c r="A12495" t="s">
        <v>1575</v>
      </c>
      <c r="B12495" t="s">
        <v>1576</v>
      </c>
      <c r="C12495" t="s">
        <v>1577</v>
      </c>
      <c r="D12495" t="s">
        <v>1578</v>
      </c>
    </row>
    <row r="12496" spans="1:5" x14ac:dyDescent="0.2">
      <c r="A12496" t="s">
        <v>882</v>
      </c>
      <c r="B12496" t="s">
        <v>1579</v>
      </c>
      <c r="C12496" t="s">
        <v>1580</v>
      </c>
    </row>
    <row r="12497" spans="1:4" x14ac:dyDescent="0.2">
      <c r="A12497" t="s">
        <v>1581</v>
      </c>
      <c r="B12497" t="s">
        <v>1576</v>
      </c>
      <c r="C12497" t="s">
        <v>1577</v>
      </c>
      <c r="D12497" t="s">
        <v>1582</v>
      </c>
    </row>
    <row r="12498" spans="1:4" x14ac:dyDescent="0.2">
      <c r="A12498" t="s">
        <v>2861</v>
      </c>
      <c r="B12498" t="s">
        <v>2862</v>
      </c>
    </row>
    <row r="12499" spans="1:4" x14ac:dyDescent="0.2">
      <c r="A12499" t="s">
        <v>2861</v>
      </c>
      <c r="B12499" t="s">
        <v>2863</v>
      </c>
    </row>
    <row r="12500" spans="1:4" x14ac:dyDescent="0.2">
      <c r="A12500" t="s">
        <v>2861</v>
      </c>
      <c r="B12500" t="s">
        <v>2864</v>
      </c>
    </row>
    <row r="12501" spans="1:4" x14ac:dyDescent="0.2">
      <c r="A12501" t="s">
        <v>2865</v>
      </c>
      <c r="B12501" t="s">
        <v>2862</v>
      </c>
    </row>
    <row r="12502" spans="1:4" x14ac:dyDescent="0.2">
      <c r="A12502" t="s">
        <v>2865</v>
      </c>
      <c r="B12502" t="s">
        <v>2863</v>
      </c>
    </row>
    <row r="12503" spans="1:4" x14ac:dyDescent="0.2">
      <c r="A12503" t="s">
        <v>2865</v>
      </c>
      <c r="B12503" t="s">
        <v>2864</v>
      </c>
    </row>
    <row r="12504" spans="1:4" x14ac:dyDescent="0.2">
      <c r="A12504" t="s">
        <v>120</v>
      </c>
      <c r="B12504">
        <v>0.05</v>
      </c>
      <c r="C12504" t="s">
        <v>2866</v>
      </c>
    </row>
    <row r="12505" spans="1:4" x14ac:dyDescent="0.2">
      <c r="A12505" t="s">
        <v>117</v>
      </c>
      <c r="B12505">
        <v>3.5000000000000003E-2</v>
      </c>
      <c r="C12505" t="s">
        <v>1594</v>
      </c>
    </row>
    <row r="12506" spans="1:4" x14ac:dyDescent="0.2">
      <c r="A12506" t="s">
        <v>2867</v>
      </c>
      <c r="B12506" t="s">
        <v>2862</v>
      </c>
    </row>
    <row r="12507" spans="1:4" x14ac:dyDescent="0.2">
      <c r="A12507" t="s">
        <v>2867</v>
      </c>
      <c r="B12507" t="s">
        <v>2863</v>
      </c>
    </row>
    <row r="12508" spans="1:4" x14ac:dyDescent="0.2">
      <c r="A12508" t="s">
        <v>2867</v>
      </c>
      <c r="B12508" t="s">
        <v>2864</v>
      </c>
    </row>
    <row r="12509" spans="1:4" x14ac:dyDescent="0.2">
      <c r="A12509" t="s">
        <v>728</v>
      </c>
    </row>
    <row r="12510" spans="1:4" x14ac:dyDescent="0.2">
      <c r="A12510" t="s">
        <v>729</v>
      </c>
    </row>
    <row r="12511" spans="1:4" x14ac:dyDescent="0.2">
      <c r="A12511" t="s">
        <v>730</v>
      </c>
    </row>
    <row r="12512" spans="1:4" x14ac:dyDescent="0.2">
      <c r="A12512" t="s">
        <v>118</v>
      </c>
      <c r="B12512" t="s">
        <v>2870</v>
      </c>
    </row>
    <row r="12513" spans="1:5" x14ac:dyDescent="0.2">
      <c r="A12513" t="s">
        <v>118</v>
      </c>
      <c r="B12513" t="s">
        <v>2038</v>
      </c>
    </row>
    <row r="12514" spans="1:5" x14ac:dyDescent="0.2">
      <c r="A12514" t="s">
        <v>2868</v>
      </c>
      <c r="B12514">
        <v>9.01</v>
      </c>
      <c r="C12514" t="s">
        <v>1639</v>
      </c>
      <c r="D12514">
        <v>2.5000000000000001E-2</v>
      </c>
      <c r="E12514">
        <v>-1</v>
      </c>
    </row>
    <row r="12515" spans="1:5" x14ac:dyDescent="0.2">
      <c r="A12515" t="s">
        <v>2868</v>
      </c>
      <c r="B12515">
        <v>9.01</v>
      </c>
      <c r="C12515" t="s">
        <v>1639</v>
      </c>
      <c r="D12515">
        <v>2.5000000000000001E-2</v>
      </c>
      <c r="E12515">
        <v>-2</v>
      </c>
    </row>
    <row r="12516" spans="1:5" x14ac:dyDescent="0.2">
      <c r="A12516" t="s">
        <v>2868</v>
      </c>
      <c r="B12516">
        <v>9.01</v>
      </c>
      <c r="C12516" t="s">
        <v>1639</v>
      </c>
      <c r="D12516">
        <v>2.5000000000000001E-2</v>
      </c>
      <c r="E12516">
        <v>-3</v>
      </c>
    </row>
    <row r="12517" spans="1:5" x14ac:dyDescent="0.2">
      <c r="A12517" t="s">
        <v>687</v>
      </c>
      <c r="B12517">
        <v>0.06</v>
      </c>
      <c r="C12517" t="s">
        <v>2869</v>
      </c>
    </row>
    <row r="12518" spans="1:5" x14ac:dyDescent="0.2">
      <c r="A12518" t="s">
        <v>1575</v>
      </c>
      <c r="B12518" t="s">
        <v>1576</v>
      </c>
      <c r="C12518" t="s">
        <v>1577</v>
      </c>
      <c r="D12518" t="s">
        <v>1578</v>
      </c>
    </row>
    <row r="12519" spans="1:5" x14ac:dyDescent="0.2">
      <c r="A12519" t="s">
        <v>882</v>
      </c>
      <c r="B12519" t="s">
        <v>1579</v>
      </c>
      <c r="C12519" t="s">
        <v>1580</v>
      </c>
    </row>
    <row r="12520" spans="1:5" x14ac:dyDescent="0.2">
      <c r="A12520" t="s">
        <v>1581</v>
      </c>
      <c r="B12520" t="s">
        <v>1576</v>
      </c>
      <c r="C12520" t="s">
        <v>1577</v>
      </c>
      <c r="D12520" t="s">
        <v>1582</v>
      </c>
    </row>
    <row r="12521" spans="1:5" x14ac:dyDescent="0.2">
      <c r="A12521" t="s">
        <v>1595</v>
      </c>
      <c r="B12521" t="s">
        <v>1596</v>
      </c>
      <c r="C12521" t="s">
        <v>1597</v>
      </c>
    </row>
    <row r="12522" spans="1:5" x14ac:dyDescent="0.2">
      <c r="A12522" t="s">
        <v>1595</v>
      </c>
      <c r="B12522" t="s">
        <v>1598</v>
      </c>
      <c r="C12522" t="s">
        <v>1599</v>
      </c>
      <c r="D12522" t="s">
        <v>1597</v>
      </c>
    </row>
    <row r="12523" spans="1:5" x14ac:dyDescent="0.2">
      <c r="A12523" t="s">
        <v>114</v>
      </c>
      <c r="B12523">
        <v>17.100000000000001</v>
      </c>
      <c r="C12523" t="s">
        <v>1584</v>
      </c>
    </row>
    <row r="12524" spans="1:5" x14ac:dyDescent="0.2">
      <c r="A12524" t="s">
        <v>71</v>
      </c>
      <c r="B12524">
        <v>5.5</v>
      </c>
      <c r="C12524" t="s">
        <v>1584</v>
      </c>
    </row>
    <row r="12525" spans="1:5" x14ac:dyDescent="0.2">
      <c r="A12525" t="s">
        <v>118</v>
      </c>
      <c r="B12525" t="s">
        <v>1571</v>
      </c>
      <c r="C12525" t="s">
        <v>1619</v>
      </c>
      <c r="D12525">
        <v>0.2</v>
      </c>
    </row>
    <row r="12526" spans="1:5" x14ac:dyDescent="0.2">
      <c r="A12526" t="s">
        <v>177</v>
      </c>
      <c r="B12526">
        <v>0.2</v>
      </c>
      <c r="C12526">
        <v>0.1</v>
      </c>
    </row>
    <row r="12527" spans="1:5" x14ac:dyDescent="0.2">
      <c r="A12527" t="s">
        <v>120</v>
      </c>
      <c r="B12527" t="s">
        <v>1571</v>
      </c>
      <c r="C12527">
        <v>0.03</v>
      </c>
      <c r="D12527" t="s">
        <v>1593</v>
      </c>
      <c r="E12527" t="s">
        <v>1594</v>
      </c>
    </row>
    <row r="12528" spans="1:5" x14ac:dyDescent="0.2">
      <c r="A12528" t="s">
        <v>117</v>
      </c>
      <c r="B12528" t="s">
        <v>1571</v>
      </c>
      <c r="C12528">
        <v>0.02</v>
      </c>
      <c r="D12528" t="s">
        <v>1593</v>
      </c>
      <c r="E12528" t="s">
        <v>1594</v>
      </c>
    </row>
    <row r="12529" spans="1:6" x14ac:dyDescent="0.2">
      <c r="A12529" t="s">
        <v>156</v>
      </c>
      <c r="B12529" t="s">
        <v>1571</v>
      </c>
      <c r="C12529">
        <v>5.0000000000000001E-3</v>
      </c>
    </row>
    <row r="12530" spans="1:6" x14ac:dyDescent="0.2">
      <c r="A12530" t="s">
        <v>70</v>
      </c>
      <c r="B12530">
        <v>4.4000000000000004</v>
      </c>
      <c r="C12530">
        <v>0.02</v>
      </c>
    </row>
    <row r="12531" spans="1:6" x14ac:dyDescent="0.2">
      <c r="A12531" t="s">
        <v>115</v>
      </c>
      <c r="B12531">
        <v>0.05</v>
      </c>
      <c r="C12531">
        <v>0.1</v>
      </c>
    </row>
    <row r="12532" spans="1:6" x14ac:dyDescent="0.2">
      <c r="A12532" t="s">
        <v>71</v>
      </c>
      <c r="B12532">
        <v>2</v>
      </c>
      <c r="C12532" t="s">
        <v>1584</v>
      </c>
    </row>
    <row r="12533" spans="1:6" x14ac:dyDescent="0.2">
      <c r="A12533" t="s">
        <v>70</v>
      </c>
      <c r="B12533">
        <v>15.8</v>
      </c>
      <c r="C12533" t="s">
        <v>1583</v>
      </c>
    </row>
    <row r="12534" spans="1:6" x14ac:dyDescent="0.2">
      <c r="A12534" t="s">
        <v>110</v>
      </c>
      <c r="B12534" t="s">
        <v>1572</v>
      </c>
      <c r="C12534" t="s">
        <v>1573</v>
      </c>
      <c r="D12534" t="s">
        <v>1708</v>
      </c>
    </row>
    <row r="12535" spans="1:6" x14ac:dyDescent="0.2">
      <c r="A12535" t="s">
        <v>110</v>
      </c>
      <c r="B12535" t="s">
        <v>1724</v>
      </c>
    </row>
    <row r="12536" spans="1:6" x14ac:dyDescent="0.2">
      <c r="A12536" t="s">
        <v>2601</v>
      </c>
      <c r="B12536">
        <v>7.95</v>
      </c>
      <c r="C12536" t="s">
        <v>1634</v>
      </c>
      <c r="D12536">
        <v>0.05</v>
      </c>
    </row>
    <row r="12537" spans="1:6" x14ac:dyDescent="0.2">
      <c r="A12537" t="s">
        <v>57</v>
      </c>
      <c r="B12537">
        <v>19.2</v>
      </c>
      <c r="C12537" t="s">
        <v>1634</v>
      </c>
      <c r="D12537">
        <v>0.01</v>
      </c>
    </row>
    <row r="12538" spans="1:6" x14ac:dyDescent="0.2">
      <c r="A12538" t="s">
        <v>119</v>
      </c>
      <c r="B12538">
        <v>18.5</v>
      </c>
      <c r="C12538" t="s">
        <v>1634</v>
      </c>
      <c r="D12538">
        <v>0.01</v>
      </c>
    </row>
    <row r="12539" spans="1:6" x14ac:dyDescent="0.2">
      <c r="A12539" t="s">
        <v>52</v>
      </c>
      <c r="B12539">
        <v>6.95</v>
      </c>
      <c r="C12539" t="s">
        <v>1634</v>
      </c>
      <c r="D12539">
        <v>0.05</v>
      </c>
    </row>
    <row r="12540" spans="1:6" x14ac:dyDescent="0.2">
      <c r="A12540" t="s">
        <v>212</v>
      </c>
      <c r="B12540" t="s">
        <v>1571</v>
      </c>
      <c r="C12540">
        <v>0.03</v>
      </c>
      <c r="D12540" t="s">
        <v>1594</v>
      </c>
    </row>
    <row r="12541" spans="1:6" x14ac:dyDescent="0.2">
      <c r="A12541" t="s">
        <v>156</v>
      </c>
      <c r="B12541" t="s">
        <v>1571</v>
      </c>
      <c r="C12541">
        <v>5.0000000000000001E-3</v>
      </c>
    </row>
    <row r="12542" spans="1:6" x14ac:dyDescent="0.2">
      <c r="A12542" t="s">
        <v>52</v>
      </c>
      <c r="B12542">
        <v>3.3</v>
      </c>
      <c r="C12542" t="s">
        <v>1634</v>
      </c>
      <c r="D12542">
        <v>0.1</v>
      </c>
    </row>
    <row r="12543" spans="1:6" x14ac:dyDescent="0.2">
      <c r="A12543" t="s">
        <v>2602</v>
      </c>
      <c r="B12543">
        <v>0.35</v>
      </c>
      <c r="C12543" t="s">
        <v>1634</v>
      </c>
      <c r="D12543">
        <v>0.05</v>
      </c>
      <c r="E12543" t="s">
        <v>1813</v>
      </c>
      <c r="F12543" t="s">
        <v>2603</v>
      </c>
    </row>
    <row r="12544" spans="1:6" x14ac:dyDescent="0.2">
      <c r="A12544" t="s">
        <v>52</v>
      </c>
      <c r="B12544">
        <v>0.1</v>
      </c>
      <c r="C12544" t="s">
        <v>1634</v>
      </c>
      <c r="D12544">
        <v>1.4999999999999999E-2</v>
      </c>
    </row>
    <row r="12545" spans="1:5" x14ac:dyDescent="0.2">
      <c r="A12545" t="s">
        <v>1644</v>
      </c>
      <c r="B12545">
        <v>19</v>
      </c>
      <c r="C12545" t="s">
        <v>1634</v>
      </c>
      <c r="D12545">
        <v>0.02</v>
      </c>
    </row>
    <row r="12546" spans="1:5" x14ac:dyDescent="0.2">
      <c r="A12546" t="s">
        <v>118</v>
      </c>
      <c r="B12546" t="s">
        <v>1571</v>
      </c>
      <c r="C12546" t="s">
        <v>1610</v>
      </c>
      <c r="D12546">
        <v>3</v>
      </c>
    </row>
    <row r="12547" spans="1:5" x14ac:dyDescent="0.2">
      <c r="A12547" t="s">
        <v>59</v>
      </c>
      <c r="B12547" t="s">
        <v>2604</v>
      </c>
    </row>
    <row r="12548" spans="1:5" x14ac:dyDescent="0.2">
      <c r="A12548" t="s">
        <v>52</v>
      </c>
      <c r="B12548">
        <v>0.5</v>
      </c>
      <c r="C12548" t="s">
        <v>1634</v>
      </c>
      <c r="D12548">
        <v>0.1</v>
      </c>
    </row>
    <row r="12549" spans="1:5" x14ac:dyDescent="0.2">
      <c r="A12549" t="s">
        <v>52</v>
      </c>
      <c r="B12549">
        <v>0.5</v>
      </c>
      <c r="C12549" t="s">
        <v>1634</v>
      </c>
      <c r="D12549">
        <v>0.05</v>
      </c>
    </row>
    <row r="12550" spans="1:5" x14ac:dyDescent="0.2">
      <c r="A12550" t="s">
        <v>59</v>
      </c>
      <c r="B12550" t="s">
        <v>1588</v>
      </c>
      <c r="C12550" t="s">
        <v>2585</v>
      </c>
      <c r="D12550" t="s">
        <v>1588</v>
      </c>
      <c r="E12550" t="s">
        <v>1644</v>
      </c>
    </row>
    <row r="12551" spans="1:5" x14ac:dyDescent="0.2">
      <c r="A12551" t="s">
        <v>2605</v>
      </c>
      <c r="B12551" t="s">
        <v>1644</v>
      </c>
      <c r="C12551" t="s">
        <v>2606</v>
      </c>
      <c r="D12551" t="s">
        <v>1588</v>
      </c>
      <c r="E12551" t="s">
        <v>1589</v>
      </c>
    </row>
    <row r="12552" spans="1:5" x14ac:dyDescent="0.2">
      <c r="A12552" t="s">
        <v>55</v>
      </c>
      <c r="B12552" t="s">
        <v>2607</v>
      </c>
    </row>
    <row r="12553" spans="1:5" x14ac:dyDescent="0.2">
      <c r="A12553" t="s">
        <v>110</v>
      </c>
      <c r="B12553" t="s">
        <v>1724</v>
      </c>
    </row>
    <row r="12554" spans="1:5" x14ac:dyDescent="0.2">
      <c r="A12554" t="s">
        <v>2601</v>
      </c>
      <c r="B12554">
        <v>7.95</v>
      </c>
      <c r="C12554" t="s">
        <v>1634</v>
      </c>
      <c r="D12554">
        <v>0.05</v>
      </c>
    </row>
    <row r="12555" spans="1:5" x14ac:dyDescent="0.2">
      <c r="A12555" t="s">
        <v>57</v>
      </c>
      <c r="B12555">
        <v>19.2</v>
      </c>
      <c r="C12555" t="s">
        <v>1634</v>
      </c>
      <c r="D12555">
        <v>0.01</v>
      </c>
    </row>
    <row r="12556" spans="1:5" x14ac:dyDescent="0.2">
      <c r="A12556" t="s">
        <v>119</v>
      </c>
      <c r="B12556">
        <v>18.5</v>
      </c>
      <c r="C12556" t="s">
        <v>1634</v>
      </c>
      <c r="D12556">
        <v>0.01</v>
      </c>
    </row>
    <row r="12557" spans="1:5" x14ac:dyDescent="0.2">
      <c r="A12557" t="s">
        <v>52</v>
      </c>
      <c r="B12557">
        <v>6.95</v>
      </c>
      <c r="C12557" t="s">
        <v>1634</v>
      </c>
      <c r="D12557">
        <v>0.05</v>
      </c>
    </row>
    <row r="12558" spans="1:5" x14ac:dyDescent="0.2">
      <c r="A12558" t="s">
        <v>212</v>
      </c>
      <c r="B12558" t="s">
        <v>1571</v>
      </c>
      <c r="C12558">
        <v>0.03</v>
      </c>
      <c r="D12558" t="s">
        <v>1594</v>
      </c>
    </row>
    <row r="12559" spans="1:5" x14ac:dyDescent="0.2">
      <c r="A12559" t="s">
        <v>156</v>
      </c>
      <c r="B12559" t="s">
        <v>1571</v>
      </c>
      <c r="C12559">
        <v>5.0000000000000001E-3</v>
      </c>
    </row>
    <row r="12560" spans="1:5" x14ac:dyDescent="0.2">
      <c r="A12560" t="s">
        <v>52</v>
      </c>
      <c r="B12560">
        <v>3.3</v>
      </c>
      <c r="C12560" t="s">
        <v>1634</v>
      </c>
      <c r="D12560">
        <v>0.1</v>
      </c>
    </row>
    <row r="12561" spans="1:6" x14ac:dyDescent="0.2">
      <c r="A12561" t="s">
        <v>2602</v>
      </c>
      <c r="B12561">
        <v>0.35</v>
      </c>
      <c r="C12561" t="s">
        <v>1634</v>
      </c>
      <c r="D12561">
        <v>0.05</v>
      </c>
      <c r="E12561" t="s">
        <v>1813</v>
      </c>
      <c r="F12561" t="s">
        <v>2603</v>
      </c>
    </row>
    <row r="12562" spans="1:6" x14ac:dyDescent="0.2">
      <c r="A12562" t="s">
        <v>52</v>
      </c>
      <c r="B12562">
        <v>0.1</v>
      </c>
      <c r="C12562" t="s">
        <v>1634</v>
      </c>
      <c r="D12562">
        <v>1.4999999999999999E-2</v>
      </c>
    </row>
    <row r="12563" spans="1:6" x14ac:dyDescent="0.2">
      <c r="A12563" t="s">
        <v>1644</v>
      </c>
      <c r="B12563">
        <v>19</v>
      </c>
      <c r="C12563" t="s">
        <v>1634</v>
      </c>
      <c r="D12563">
        <v>0.02</v>
      </c>
    </row>
    <row r="12564" spans="1:6" x14ac:dyDescent="0.2">
      <c r="A12564" t="s">
        <v>118</v>
      </c>
      <c r="B12564" t="s">
        <v>1571</v>
      </c>
      <c r="C12564" t="s">
        <v>1610</v>
      </c>
      <c r="D12564">
        <v>3</v>
      </c>
    </row>
    <row r="12565" spans="1:6" x14ac:dyDescent="0.2">
      <c r="A12565" t="s">
        <v>59</v>
      </c>
      <c r="B12565" t="s">
        <v>2604</v>
      </c>
    </row>
    <row r="12566" spans="1:6" x14ac:dyDescent="0.2">
      <c r="A12566" t="s">
        <v>52</v>
      </c>
      <c r="B12566">
        <v>0.5</v>
      </c>
      <c r="C12566" t="s">
        <v>1634</v>
      </c>
      <c r="D12566">
        <v>0.1</v>
      </c>
    </row>
    <row r="12567" spans="1:6" x14ac:dyDescent="0.2">
      <c r="A12567" t="s">
        <v>52</v>
      </c>
      <c r="B12567">
        <v>0.5</v>
      </c>
      <c r="C12567" t="s">
        <v>1634</v>
      </c>
      <c r="D12567">
        <v>0.05</v>
      </c>
    </row>
    <row r="12568" spans="1:6" x14ac:dyDescent="0.2">
      <c r="A12568" t="s">
        <v>59</v>
      </c>
      <c r="B12568" t="s">
        <v>1588</v>
      </c>
      <c r="C12568" t="s">
        <v>2585</v>
      </c>
      <c r="D12568" t="s">
        <v>1588</v>
      </c>
      <c r="E12568" t="s">
        <v>1644</v>
      </c>
    </row>
    <row r="12569" spans="1:6" x14ac:dyDescent="0.2">
      <c r="A12569" t="s">
        <v>2605</v>
      </c>
      <c r="B12569" t="s">
        <v>1644</v>
      </c>
      <c r="C12569" t="s">
        <v>2606</v>
      </c>
      <c r="D12569" t="s">
        <v>1588</v>
      </c>
      <c r="E12569" t="s">
        <v>1589</v>
      </c>
    </row>
    <row r="12570" spans="1:6" x14ac:dyDescent="0.2">
      <c r="A12570" t="s">
        <v>55</v>
      </c>
      <c r="B12570" t="s">
        <v>2607</v>
      </c>
    </row>
    <row r="12571" spans="1:6" x14ac:dyDescent="0.2">
      <c r="A12571" t="s">
        <v>110</v>
      </c>
      <c r="B12571" t="s">
        <v>1724</v>
      </c>
    </row>
    <row r="12572" spans="1:6" x14ac:dyDescent="0.2">
      <c r="A12572" t="s">
        <v>2601</v>
      </c>
      <c r="B12572">
        <v>7.95</v>
      </c>
      <c r="C12572" t="s">
        <v>1634</v>
      </c>
      <c r="D12572">
        <v>0.05</v>
      </c>
    </row>
    <row r="12573" spans="1:6" x14ac:dyDescent="0.2">
      <c r="A12573" t="s">
        <v>57</v>
      </c>
      <c r="B12573">
        <v>19.2</v>
      </c>
      <c r="C12573" t="s">
        <v>1634</v>
      </c>
      <c r="D12573">
        <v>0.01</v>
      </c>
    </row>
    <row r="12574" spans="1:6" x14ac:dyDescent="0.2">
      <c r="A12574" t="s">
        <v>119</v>
      </c>
      <c r="B12574">
        <v>18.5</v>
      </c>
      <c r="C12574" t="s">
        <v>1634</v>
      </c>
      <c r="D12574">
        <v>0.01</v>
      </c>
    </row>
    <row r="12575" spans="1:6" x14ac:dyDescent="0.2">
      <c r="A12575" t="s">
        <v>52</v>
      </c>
      <c r="B12575">
        <v>6.95</v>
      </c>
      <c r="C12575" t="s">
        <v>1634</v>
      </c>
      <c r="D12575">
        <v>0.05</v>
      </c>
    </row>
    <row r="12576" spans="1:6" x14ac:dyDescent="0.2">
      <c r="A12576" t="s">
        <v>212</v>
      </c>
      <c r="B12576" t="s">
        <v>1571</v>
      </c>
      <c r="C12576">
        <v>0.03</v>
      </c>
      <c r="D12576" t="s">
        <v>1594</v>
      </c>
    </row>
    <row r="12577" spans="1:6" x14ac:dyDescent="0.2">
      <c r="A12577" t="s">
        <v>156</v>
      </c>
      <c r="B12577" t="s">
        <v>1571</v>
      </c>
      <c r="C12577">
        <v>5.0000000000000001E-3</v>
      </c>
    </row>
    <row r="12578" spans="1:6" x14ac:dyDescent="0.2">
      <c r="A12578" t="s">
        <v>52</v>
      </c>
      <c r="B12578">
        <v>3.3</v>
      </c>
      <c r="C12578" t="s">
        <v>1634</v>
      </c>
      <c r="D12578">
        <v>0.1</v>
      </c>
    </row>
    <row r="12579" spans="1:6" x14ac:dyDescent="0.2">
      <c r="A12579" t="s">
        <v>2602</v>
      </c>
      <c r="B12579">
        <v>0.35</v>
      </c>
      <c r="C12579" t="s">
        <v>1634</v>
      </c>
      <c r="D12579">
        <v>0.05</v>
      </c>
      <c r="E12579" t="s">
        <v>1813</v>
      </c>
      <c r="F12579" t="s">
        <v>2603</v>
      </c>
    </row>
    <row r="12580" spans="1:6" x14ac:dyDescent="0.2">
      <c r="A12580" t="s">
        <v>52</v>
      </c>
      <c r="B12580">
        <v>0.1</v>
      </c>
      <c r="C12580" t="s">
        <v>1634</v>
      </c>
      <c r="D12580">
        <v>1.4999999999999999E-2</v>
      </c>
    </row>
    <row r="12581" spans="1:6" x14ac:dyDescent="0.2">
      <c r="A12581" t="s">
        <v>1644</v>
      </c>
      <c r="B12581">
        <v>19</v>
      </c>
      <c r="C12581" t="s">
        <v>1634</v>
      </c>
      <c r="D12581">
        <v>0.02</v>
      </c>
    </row>
    <row r="12582" spans="1:6" x14ac:dyDescent="0.2">
      <c r="A12582" t="s">
        <v>118</v>
      </c>
      <c r="B12582" t="s">
        <v>1571</v>
      </c>
      <c r="C12582" t="s">
        <v>1610</v>
      </c>
      <c r="D12582">
        <v>3</v>
      </c>
    </row>
    <row r="12583" spans="1:6" x14ac:dyDescent="0.2">
      <c r="A12583" t="s">
        <v>59</v>
      </c>
      <c r="B12583" t="s">
        <v>2604</v>
      </c>
    </row>
    <row r="12584" spans="1:6" x14ac:dyDescent="0.2">
      <c r="A12584" t="s">
        <v>52</v>
      </c>
      <c r="B12584">
        <v>0.5</v>
      </c>
      <c r="C12584" t="s">
        <v>1634</v>
      </c>
      <c r="D12584">
        <v>0.1</v>
      </c>
    </row>
    <row r="12585" spans="1:6" x14ac:dyDescent="0.2">
      <c r="A12585" t="s">
        <v>52</v>
      </c>
      <c r="B12585">
        <v>0.5</v>
      </c>
      <c r="C12585" t="s">
        <v>1634</v>
      </c>
      <c r="D12585">
        <v>0.05</v>
      </c>
    </row>
    <row r="12586" spans="1:6" x14ac:dyDescent="0.2">
      <c r="A12586" t="s">
        <v>59</v>
      </c>
      <c r="B12586" t="s">
        <v>1588</v>
      </c>
      <c r="C12586" t="s">
        <v>2585</v>
      </c>
      <c r="D12586" t="s">
        <v>1588</v>
      </c>
      <c r="E12586" t="s">
        <v>1644</v>
      </c>
    </row>
    <row r="12587" spans="1:6" x14ac:dyDescent="0.2">
      <c r="A12587" t="s">
        <v>2605</v>
      </c>
      <c r="B12587" t="s">
        <v>1644</v>
      </c>
      <c r="C12587" t="s">
        <v>2606</v>
      </c>
      <c r="D12587" t="s">
        <v>1588</v>
      </c>
      <c r="E12587" t="s">
        <v>1589</v>
      </c>
    </row>
    <row r="12588" spans="1:6" x14ac:dyDescent="0.2">
      <c r="A12588" t="s">
        <v>55</v>
      </c>
      <c r="B12588" t="s">
        <v>2607</v>
      </c>
    </row>
    <row r="12589" spans="1:6" x14ac:dyDescent="0.2">
      <c r="A12589" t="s">
        <v>110</v>
      </c>
      <c r="B12589" t="s">
        <v>1724</v>
      </c>
    </row>
    <row r="12590" spans="1:6" x14ac:dyDescent="0.2">
      <c r="A12590" t="s">
        <v>2601</v>
      </c>
      <c r="B12590">
        <v>7.95</v>
      </c>
      <c r="C12590" t="s">
        <v>1634</v>
      </c>
      <c r="D12590">
        <v>0.05</v>
      </c>
    </row>
    <row r="12591" spans="1:6" x14ac:dyDescent="0.2">
      <c r="A12591" t="s">
        <v>57</v>
      </c>
      <c r="B12591">
        <v>19.2</v>
      </c>
      <c r="C12591" t="s">
        <v>1634</v>
      </c>
      <c r="D12591">
        <v>0.01</v>
      </c>
    </row>
    <row r="12592" spans="1:6" x14ac:dyDescent="0.2">
      <c r="A12592" t="s">
        <v>119</v>
      </c>
      <c r="B12592">
        <v>18.5</v>
      </c>
      <c r="C12592" t="s">
        <v>1634</v>
      </c>
      <c r="D12592">
        <v>0.01</v>
      </c>
    </row>
    <row r="12593" spans="1:6" x14ac:dyDescent="0.2">
      <c r="A12593" t="s">
        <v>52</v>
      </c>
      <c r="B12593">
        <v>6.95</v>
      </c>
      <c r="C12593" t="s">
        <v>1634</v>
      </c>
      <c r="D12593">
        <v>0.05</v>
      </c>
    </row>
    <row r="12594" spans="1:6" x14ac:dyDescent="0.2">
      <c r="A12594" t="s">
        <v>212</v>
      </c>
      <c r="B12594" t="s">
        <v>1571</v>
      </c>
      <c r="C12594">
        <v>0.03</v>
      </c>
      <c r="D12594" t="s">
        <v>1594</v>
      </c>
    </row>
    <row r="12595" spans="1:6" x14ac:dyDescent="0.2">
      <c r="A12595" t="s">
        <v>156</v>
      </c>
      <c r="B12595" t="s">
        <v>1571</v>
      </c>
      <c r="C12595">
        <v>5.0000000000000001E-3</v>
      </c>
    </row>
    <row r="12596" spans="1:6" x14ac:dyDescent="0.2">
      <c r="A12596" t="s">
        <v>52</v>
      </c>
      <c r="B12596">
        <v>3.3</v>
      </c>
      <c r="C12596" t="s">
        <v>1634</v>
      </c>
      <c r="D12596">
        <v>0.1</v>
      </c>
    </row>
    <row r="12597" spans="1:6" x14ac:dyDescent="0.2">
      <c r="A12597" t="s">
        <v>2602</v>
      </c>
      <c r="B12597">
        <v>0.35</v>
      </c>
      <c r="C12597" t="s">
        <v>1634</v>
      </c>
      <c r="D12597">
        <v>0.05</v>
      </c>
      <c r="E12597" t="s">
        <v>1813</v>
      </c>
      <c r="F12597" t="s">
        <v>2603</v>
      </c>
    </row>
    <row r="12598" spans="1:6" x14ac:dyDescent="0.2">
      <c r="A12598" t="s">
        <v>52</v>
      </c>
      <c r="B12598">
        <v>0.1</v>
      </c>
      <c r="C12598" t="s">
        <v>1634</v>
      </c>
      <c r="D12598">
        <v>1.4999999999999999E-2</v>
      </c>
    </row>
    <row r="12599" spans="1:6" x14ac:dyDescent="0.2">
      <c r="A12599" t="s">
        <v>1644</v>
      </c>
      <c r="B12599">
        <v>19</v>
      </c>
      <c r="C12599" t="s">
        <v>1634</v>
      </c>
      <c r="D12599">
        <v>0.02</v>
      </c>
    </row>
    <row r="12600" spans="1:6" x14ac:dyDescent="0.2">
      <c r="A12600" t="s">
        <v>118</v>
      </c>
      <c r="B12600" t="s">
        <v>1571</v>
      </c>
      <c r="C12600" t="s">
        <v>1610</v>
      </c>
      <c r="D12600">
        <v>3</v>
      </c>
    </row>
    <row r="12601" spans="1:6" x14ac:dyDescent="0.2">
      <c r="A12601" t="s">
        <v>59</v>
      </c>
      <c r="B12601" t="s">
        <v>2604</v>
      </c>
    </row>
    <row r="12602" spans="1:6" x14ac:dyDescent="0.2">
      <c r="A12602" t="s">
        <v>52</v>
      </c>
      <c r="B12602">
        <v>0.5</v>
      </c>
      <c r="C12602" t="s">
        <v>1634</v>
      </c>
      <c r="D12602">
        <v>0.1</v>
      </c>
    </row>
    <row r="12603" spans="1:6" x14ac:dyDescent="0.2">
      <c r="A12603" t="s">
        <v>52</v>
      </c>
      <c r="B12603">
        <v>0.5</v>
      </c>
      <c r="C12603" t="s">
        <v>1634</v>
      </c>
      <c r="D12603">
        <v>0.05</v>
      </c>
    </row>
    <row r="12604" spans="1:6" x14ac:dyDescent="0.2">
      <c r="A12604" t="s">
        <v>59</v>
      </c>
      <c r="B12604" t="s">
        <v>1588</v>
      </c>
      <c r="C12604" t="s">
        <v>2585</v>
      </c>
      <c r="D12604" t="s">
        <v>1588</v>
      </c>
      <c r="E12604" t="s">
        <v>1644</v>
      </c>
    </row>
    <row r="12605" spans="1:6" x14ac:dyDescent="0.2">
      <c r="A12605" t="s">
        <v>2605</v>
      </c>
      <c r="B12605" t="s">
        <v>1644</v>
      </c>
      <c r="C12605" t="s">
        <v>2606</v>
      </c>
      <c r="D12605" t="s">
        <v>1588</v>
      </c>
      <c r="E12605" t="s">
        <v>1589</v>
      </c>
    </row>
    <row r="12606" spans="1:6" x14ac:dyDescent="0.2">
      <c r="A12606" t="s">
        <v>55</v>
      </c>
      <c r="B12606" t="s">
        <v>2607</v>
      </c>
    </row>
    <row r="12607" spans="1:6" x14ac:dyDescent="0.2">
      <c r="A12607" t="s">
        <v>50</v>
      </c>
      <c r="B12607">
        <v>54.6</v>
      </c>
      <c r="C12607">
        <v>0.1</v>
      </c>
    </row>
    <row r="12608" spans="1:6" x14ac:dyDescent="0.2">
      <c r="A12608" t="s">
        <v>52</v>
      </c>
      <c r="B12608">
        <v>6.8</v>
      </c>
      <c r="C12608" t="s">
        <v>1606</v>
      </c>
    </row>
    <row r="12609" spans="1:4" x14ac:dyDescent="0.2">
      <c r="A12609" t="s">
        <v>1792</v>
      </c>
      <c r="B12609" t="s">
        <v>1644</v>
      </c>
      <c r="C12609">
        <v>33</v>
      </c>
      <c r="D12609" t="s">
        <v>1693</v>
      </c>
    </row>
    <row r="12610" spans="1:4" x14ac:dyDescent="0.2">
      <c r="A12610" t="s">
        <v>1605</v>
      </c>
      <c r="B12610">
        <v>8.8000000000000007</v>
      </c>
      <c r="C12610" t="s">
        <v>1634</v>
      </c>
      <c r="D12610">
        <v>0.2</v>
      </c>
    </row>
    <row r="12611" spans="1:4" x14ac:dyDescent="0.2">
      <c r="A12611" t="s">
        <v>1792</v>
      </c>
      <c r="B12611" t="s">
        <v>1644</v>
      </c>
      <c r="C12611">
        <v>32.700000000000003</v>
      </c>
      <c r="D12611" t="s">
        <v>1693</v>
      </c>
    </row>
    <row r="12612" spans="1:4" x14ac:dyDescent="0.2">
      <c r="A12612" t="s">
        <v>70</v>
      </c>
      <c r="B12612">
        <v>30</v>
      </c>
      <c r="C12612">
        <v>0.2</v>
      </c>
    </row>
    <row r="12613" spans="1:4" x14ac:dyDescent="0.2">
      <c r="A12613" t="s">
        <v>70</v>
      </c>
      <c r="B12613">
        <v>29.5</v>
      </c>
      <c r="C12613" t="s">
        <v>1606</v>
      </c>
    </row>
    <row r="12614" spans="1:4" x14ac:dyDescent="0.2">
      <c r="A12614" t="s">
        <v>70</v>
      </c>
      <c r="B12614">
        <v>9.5</v>
      </c>
      <c r="C12614" t="s">
        <v>1606</v>
      </c>
    </row>
    <row r="12615" spans="1:4" x14ac:dyDescent="0.2">
      <c r="A12615" t="s">
        <v>120</v>
      </c>
      <c r="B12615" t="s">
        <v>1571</v>
      </c>
      <c r="C12615">
        <v>0.1</v>
      </c>
    </row>
    <row r="12616" spans="1:4" x14ac:dyDescent="0.2">
      <c r="A12616" t="s">
        <v>57</v>
      </c>
      <c r="B12616">
        <v>34</v>
      </c>
      <c r="C12616" t="s">
        <v>1606</v>
      </c>
    </row>
    <row r="12617" spans="1:4" x14ac:dyDescent="0.2">
      <c r="A12617" t="s">
        <v>120</v>
      </c>
      <c r="B12617" t="s">
        <v>1793</v>
      </c>
      <c r="C12617" t="s">
        <v>1794</v>
      </c>
      <c r="D12617" t="s">
        <v>1594</v>
      </c>
    </row>
    <row r="12618" spans="1:4" x14ac:dyDescent="0.2">
      <c r="A12618" t="s">
        <v>120</v>
      </c>
      <c r="B12618">
        <v>0.05</v>
      </c>
      <c r="C12618" t="s">
        <v>1593</v>
      </c>
      <c r="D12618" t="s">
        <v>1659</v>
      </c>
    </row>
    <row r="12619" spans="1:4" x14ac:dyDescent="0.2">
      <c r="A12619" t="s">
        <v>59</v>
      </c>
      <c r="B12619" t="s">
        <v>1795</v>
      </c>
    </row>
    <row r="12620" spans="1:4" x14ac:dyDescent="0.2">
      <c r="A12620" t="s">
        <v>55</v>
      </c>
      <c r="B12620">
        <v>37.5</v>
      </c>
      <c r="C12620" t="s">
        <v>1588</v>
      </c>
      <c r="D12620">
        <v>39.5</v>
      </c>
    </row>
    <row r="12621" spans="1:4" x14ac:dyDescent="0.2">
      <c r="A12621" t="s">
        <v>118</v>
      </c>
      <c r="B12621" t="s">
        <v>1655</v>
      </c>
      <c r="C12621">
        <v>25</v>
      </c>
    </row>
    <row r="12622" spans="1:4" x14ac:dyDescent="0.2">
      <c r="A12622" t="s">
        <v>57</v>
      </c>
      <c r="B12622" t="s">
        <v>1571</v>
      </c>
      <c r="C12622">
        <v>20</v>
      </c>
    </row>
    <row r="12623" spans="1:4" x14ac:dyDescent="0.2">
      <c r="A12623" t="s">
        <v>52</v>
      </c>
      <c r="B12623" t="s">
        <v>1571</v>
      </c>
      <c r="C12623">
        <v>0.2</v>
      </c>
    </row>
    <row r="12624" spans="1:4" x14ac:dyDescent="0.2">
      <c r="A12624" t="s">
        <v>156</v>
      </c>
      <c r="B12624">
        <v>0.03</v>
      </c>
    </row>
    <row r="12625" spans="1:6" x14ac:dyDescent="0.2">
      <c r="A12625" t="s">
        <v>110</v>
      </c>
    </row>
    <row r="12626" spans="1:6" x14ac:dyDescent="0.2">
      <c r="A12626" t="s">
        <v>110</v>
      </c>
      <c r="B12626" t="s">
        <v>1724</v>
      </c>
    </row>
    <row r="12627" spans="1:6" x14ac:dyDescent="0.2">
      <c r="A12627" t="s">
        <v>1575</v>
      </c>
      <c r="B12627" t="s">
        <v>1576</v>
      </c>
      <c r="C12627" t="s">
        <v>1577</v>
      </c>
      <c r="D12627" t="s">
        <v>1578</v>
      </c>
    </row>
    <row r="12628" spans="1:6" x14ac:dyDescent="0.2">
      <c r="A12628" t="s">
        <v>882</v>
      </c>
      <c r="B12628" t="s">
        <v>1579</v>
      </c>
      <c r="C12628" t="s">
        <v>1580</v>
      </c>
    </row>
    <row r="12629" spans="1:6" x14ac:dyDescent="0.2">
      <c r="A12629" t="s">
        <v>1581</v>
      </c>
      <c r="B12629" t="s">
        <v>1576</v>
      </c>
      <c r="C12629" t="s">
        <v>1577</v>
      </c>
      <c r="D12629" t="s">
        <v>1582</v>
      </c>
    </row>
    <row r="12630" spans="1:6" x14ac:dyDescent="0.2">
      <c r="A12630" t="s">
        <v>114</v>
      </c>
      <c r="B12630">
        <v>44.3</v>
      </c>
      <c r="C12630" t="s">
        <v>1583</v>
      </c>
    </row>
    <row r="12631" spans="1:6" x14ac:dyDescent="0.2">
      <c r="A12631" t="s">
        <v>71</v>
      </c>
      <c r="B12631">
        <v>39.299999999999997</v>
      </c>
      <c r="C12631" t="s">
        <v>1583</v>
      </c>
    </row>
    <row r="12632" spans="1:6" x14ac:dyDescent="0.2">
      <c r="A12632" t="s">
        <v>71</v>
      </c>
      <c r="B12632">
        <v>5</v>
      </c>
      <c r="C12632" t="s">
        <v>1583</v>
      </c>
    </row>
    <row r="12633" spans="1:6" x14ac:dyDescent="0.2">
      <c r="A12633" t="s">
        <v>71</v>
      </c>
      <c r="B12633">
        <v>32.299999999999997</v>
      </c>
      <c r="C12633" t="s">
        <v>1658</v>
      </c>
    </row>
    <row r="12634" spans="1:6" x14ac:dyDescent="0.2">
      <c r="A12634" t="s">
        <v>70</v>
      </c>
      <c r="B12634">
        <v>29.8</v>
      </c>
      <c r="C12634">
        <v>-0.05</v>
      </c>
    </row>
    <row r="12635" spans="1:6" x14ac:dyDescent="0.2">
      <c r="A12635" t="s">
        <v>70</v>
      </c>
      <c r="B12635">
        <v>30</v>
      </c>
      <c r="C12635">
        <v>0.03</v>
      </c>
    </row>
    <row r="12636" spans="1:6" x14ac:dyDescent="0.2">
      <c r="A12636" t="s">
        <v>70</v>
      </c>
      <c r="B12636">
        <v>30</v>
      </c>
      <c r="C12636">
        <v>0.1</v>
      </c>
    </row>
    <row r="12637" spans="1:6" x14ac:dyDescent="0.2">
      <c r="A12637" t="s">
        <v>70</v>
      </c>
      <c r="B12637">
        <v>29.95</v>
      </c>
      <c r="C12637" t="s">
        <v>2856</v>
      </c>
    </row>
    <row r="12638" spans="1:6" x14ac:dyDescent="0.2">
      <c r="A12638" t="s">
        <v>59</v>
      </c>
      <c r="B12638" t="s">
        <v>2351</v>
      </c>
      <c r="C12638" t="s">
        <v>1123</v>
      </c>
      <c r="D12638">
        <v>1</v>
      </c>
      <c r="E12638" t="s">
        <v>1588</v>
      </c>
      <c r="F12638" t="s">
        <v>1808</v>
      </c>
    </row>
    <row r="12639" spans="1:6" x14ac:dyDescent="0.2">
      <c r="A12639" t="s">
        <v>120</v>
      </c>
      <c r="B12639" t="s">
        <v>1571</v>
      </c>
      <c r="C12639">
        <v>0.05</v>
      </c>
      <c r="D12639" t="s">
        <v>1593</v>
      </c>
      <c r="E12639" t="s">
        <v>1594</v>
      </c>
    </row>
    <row r="12640" spans="1:6" x14ac:dyDescent="0.2">
      <c r="A12640" t="s">
        <v>117</v>
      </c>
      <c r="B12640" t="s">
        <v>1571</v>
      </c>
      <c r="C12640">
        <v>0.03</v>
      </c>
      <c r="D12640" t="s">
        <v>1593</v>
      </c>
      <c r="E12640" t="s">
        <v>1659</v>
      </c>
    </row>
    <row r="12641" spans="1:4" x14ac:dyDescent="0.2">
      <c r="A12641" t="s">
        <v>110</v>
      </c>
      <c r="B12641" t="s">
        <v>1572</v>
      </c>
      <c r="C12641" t="s">
        <v>1573</v>
      </c>
      <c r="D12641" t="s">
        <v>1574</v>
      </c>
    </row>
    <row r="12642" spans="1:4" x14ac:dyDescent="0.2">
      <c r="A12642" t="s">
        <v>1575</v>
      </c>
      <c r="B12642" t="s">
        <v>1576</v>
      </c>
      <c r="C12642" t="s">
        <v>1577</v>
      </c>
      <c r="D12642" t="s">
        <v>1578</v>
      </c>
    </row>
    <row r="12643" spans="1:4" x14ac:dyDescent="0.2">
      <c r="A12643" t="s">
        <v>882</v>
      </c>
      <c r="B12643" t="s">
        <v>1579</v>
      </c>
      <c r="C12643" t="s">
        <v>1580</v>
      </c>
    </row>
    <row r="12644" spans="1:4" x14ac:dyDescent="0.2">
      <c r="A12644" t="s">
        <v>1581</v>
      </c>
      <c r="B12644" t="s">
        <v>1576</v>
      </c>
      <c r="C12644" t="s">
        <v>1577</v>
      </c>
      <c r="D12644" t="s">
        <v>1582</v>
      </c>
    </row>
    <row r="12645" spans="1:4" x14ac:dyDescent="0.2">
      <c r="A12645" t="s">
        <v>50</v>
      </c>
      <c r="B12645">
        <v>54.6</v>
      </c>
      <c r="C12645">
        <v>0.1</v>
      </c>
    </row>
    <row r="12646" spans="1:4" x14ac:dyDescent="0.2">
      <c r="A12646" t="s">
        <v>52</v>
      </c>
      <c r="B12646">
        <v>6.8</v>
      </c>
      <c r="C12646" t="s">
        <v>1606</v>
      </c>
    </row>
    <row r="12647" spans="1:4" x14ac:dyDescent="0.2">
      <c r="A12647" t="s">
        <v>1792</v>
      </c>
      <c r="B12647" t="s">
        <v>1644</v>
      </c>
      <c r="C12647">
        <v>33</v>
      </c>
      <c r="D12647" t="s">
        <v>1693</v>
      </c>
    </row>
    <row r="12648" spans="1:4" x14ac:dyDescent="0.2">
      <c r="A12648" t="s">
        <v>1605</v>
      </c>
      <c r="B12648">
        <v>8.8000000000000007</v>
      </c>
      <c r="C12648" t="s">
        <v>1634</v>
      </c>
      <c r="D12648">
        <v>0.2</v>
      </c>
    </row>
    <row r="12649" spans="1:4" x14ac:dyDescent="0.2">
      <c r="A12649" t="s">
        <v>1792</v>
      </c>
      <c r="B12649" t="s">
        <v>1644</v>
      </c>
      <c r="C12649">
        <v>32.700000000000003</v>
      </c>
      <c r="D12649" t="s">
        <v>1693</v>
      </c>
    </row>
    <row r="12650" spans="1:4" x14ac:dyDescent="0.2">
      <c r="A12650" t="s">
        <v>70</v>
      </c>
      <c r="B12650">
        <v>30</v>
      </c>
      <c r="C12650">
        <v>0.2</v>
      </c>
    </row>
    <row r="12651" spans="1:4" x14ac:dyDescent="0.2">
      <c r="A12651" t="s">
        <v>70</v>
      </c>
      <c r="B12651">
        <v>29.5</v>
      </c>
      <c r="C12651" t="s">
        <v>1606</v>
      </c>
    </row>
    <row r="12652" spans="1:4" x14ac:dyDescent="0.2">
      <c r="A12652" t="s">
        <v>70</v>
      </c>
      <c r="B12652">
        <v>9.5</v>
      </c>
      <c r="C12652" t="s">
        <v>1606</v>
      </c>
    </row>
    <row r="12653" spans="1:4" x14ac:dyDescent="0.2">
      <c r="A12653" t="s">
        <v>120</v>
      </c>
      <c r="B12653" t="s">
        <v>1571</v>
      </c>
      <c r="C12653">
        <v>0.1</v>
      </c>
    </row>
    <row r="12654" spans="1:4" x14ac:dyDescent="0.2">
      <c r="A12654" t="s">
        <v>57</v>
      </c>
      <c r="B12654">
        <v>34</v>
      </c>
      <c r="C12654" t="s">
        <v>1606</v>
      </c>
    </row>
    <row r="12655" spans="1:4" x14ac:dyDescent="0.2">
      <c r="A12655" t="s">
        <v>120</v>
      </c>
      <c r="B12655" t="s">
        <v>1793</v>
      </c>
      <c r="C12655" t="s">
        <v>1794</v>
      </c>
      <c r="D12655" t="s">
        <v>1594</v>
      </c>
    </row>
    <row r="12656" spans="1:4" x14ac:dyDescent="0.2">
      <c r="A12656" t="s">
        <v>120</v>
      </c>
      <c r="B12656">
        <v>0.05</v>
      </c>
      <c r="C12656" t="s">
        <v>1593</v>
      </c>
      <c r="D12656" t="s">
        <v>1659</v>
      </c>
    </row>
    <row r="12657" spans="1:4" x14ac:dyDescent="0.2">
      <c r="A12657" t="s">
        <v>59</v>
      </c>
      <c r="B12657" t="s">
        <v>1795</v>
      </c>
    </row>
    <row r="12658" spans="1:4" x14ac:dyDescent="0.2">
      <c r="A12658" t="s">
        <v>55</v>
      </c>
      <c r="B12658">
        <v>37.5</v>
      </c>
      <c r="C12658" t="s">
        <v>1588</v>
      </c>
      <c r="D12658">
        <v>39.5</v>
      </c>
    </row>
    <row r="12659" spans="1:4" x14ac:dyDescent="0.2">
      <c r="A12659" t="s">
        <v>118</v>
      </c>
      <c r="B12659" t="s">
        <v>1655</v>
      </c>
      <c r="C12659">
        <v>25</v>
      </c>
    </row>
    <row r="12660" spans="1:4" x14ac:dyDescent="0.2">
      <c r="A12660" t="s">
        <v>57</v>
      </c>
      <c r="B12660" t="s">
        <v>1571</v>
      </c>
      <c r="C12660">
        <v>20</v>
      </c>
    </row>
    <row r="12661" spans="1:4" x14ac:dyDescent="0.2">
      <c r="A12661" t="s">
        <v>52</v>
      </c>
      <c r="B12661" t="s">
        <v>1571</v>
      </c>
      <c r="C12661">
        <v>0.2</v>
      </c>
    </row>
    <row r="12662" spans="1:4" x14ac:dyDescent="0.2">
      <c r="A12662" t="s">
        <v>156</v>
      </c>
      <c r="B12662">
        <v>0.03</v>
      </c>
    </row>
    <row r="12663" spans="1:4" x14ac:dyDescent="0.2">
      <c r="A12663" t="s">
        <v>110</v>
      </c>
      <c r="B12663" t="s">
        <v>1724</v>
      </c>
    </row>
    <row r="12664" spans="1:4" x14ac:dyDescent="0.2">
      <c r="A12664" t="s">
        <v>1595</v>
      </c>
      <c r="B12664" t="s">
        <v>1596</v>
      </c>
      <c r="C12664" t="s">
        <v>1597</v>
      </c>
    </row>
    <row r="12665" spans="1:4" x14ac:dyDescent="0.2">
      <c r="A12665" t="s">
        <v>1595</v>
      </c>
      <c r="B12665" t="s">
        <v>1598</v>
      </c>
      <c r="C12665" t="s">
        <v>1599</v>
      </c>
      <c r="D12665" t="s">
        <v>1597</v>
      </c>
    </row>
    <row r="12666" spans="1:4" x14ac:dyDescent="0.2">
      <c r="A12666" t="s">
        <v>114</v>
      </c>
      <c r="B12666">
        <v>54.5</v>
      </c>
      <c r="C12666" t="s">
        <v>1584</v>
      </c>
    </row>
    <row r="12667" spans="1:4" x14ac:dyDescent="0.2">
      <c r="A12667" t="s">
        <v>71</v>
      </c>
      <c r="B12667">
        <v>48</v>
      </c>
      <c r="C12667" t="s">
        <v>1585</v>
      </c>
    </row>
    <row r="12668" spans="1:4" x14ac:dyDescent="0.2">
      <c r="A12668" t="s">
        <v>71</v>
      </c>
      <c r="B12668">
        <v>6.5</v>
      </c>
      <c r="C12668" t="s">
        <v>1584</v>
      </c>
    </row>
    <row r="12669" spans="1:4" x14ac:dyDescent="0.2">
      <c r="A12669" t="s">
        <v>71</v>
      </c>
      <c r="B12669">
        <v>41.3</v>
      </c>
      <c r="C12669" t="s">
        <v>1585</v>
      </c>
    </row>
    <row r="12670" spans="1:4" x14ac:dyDescent="0.2">
      <c r="A12670" t="s">
        <v>177</v>
      </c>
      <c r="B12670">
        <v>0.2</v>
      </c>
      <c r="C12670" t="s">
        <v>1584</v>
      </c>
    </row>
    <row r="12671" spans="1:4" x14ac:dyDescent="0.2">
      <c r="A12671" t="s">
        <v>70</v>
      </c>
      <c r="B12671">
        <v>29.8</v>
      </c>
      <c r="C12671">
        <v>-0.05</v>
      </c>
    </row>
    <row r="12672" spans="1:4" x14ac:dyDescent="0.2">
      <c r="A12672" t="s">
        <v>1802</v>
      </c>
      <c r="B12672" t="s">
        <v>1661</v>
      </c>
      <c r="C12672" t="s">
        <v>1801</v>
      </c>
    </row>
    <row r="12673" spans="1:6" x14ac:dyDescent="0.2">
      <c r="A12673" t="s">
        <v>118</v>
      </c>
      <c r="B12673" t="s">
        <v>1571</v>
      </c>
      <c r="C12673" t="s">
        <v>1610</v>
      </c>
      <c r="D12673">
        <v>12</v>
      </c>
    </row>
    <row r="12674" spans="1:6" x14ac:dyDescent="0.2">
      <c r="A12674" t="s">
        <v>59</v>
      </c>
      <c r="B12674" t="s">
        <v>1806</v>
      </c>
      <c r="C12674" t="s">
        <v>1123</v>
      </c>
      <c r="D12674">
        <v>1</v>
      </c>
      <c r="E12674" t="s">
        <v>1588</v>
      </c>
      <c r="F12674" t="s">
        <v>1808</v>
      </c>
    </row>
    <row r="12675" spans="1:6" x14ac:dyDescent="0.2">
      <c r="A12675" t="s">
        <v>120</v>
      </c>
      <c r="B12675" t="s">
        <v>1571</v>
      </c>
      <c r="C12675">
        <v>0.05</v>
      </c>
      <c r="D12675" t="s">
        <v>1593</v>
      </c>
      <c r="E12675" t="s">
        <v>1594</v>
      </c>
    </row>
    <row r="12676" spans="1:6" x14ac:dyDescent="0.2">
      <c r="A12676" t="s">
        <v>120</v>
      </c>
      <c r="B12676" t="s">
        <v>1571</v>
      </c>
      <c r="C12676">
        <v>0.05</v>
      </c>
      <c r="D12676" t="s">
        <v>1593</v>
      </c>
      <c r="E12676" t="s">
        <v>1594</v>
      </c>
    </row>
    <row r="12677" spans="1:6" x14ac:dyDescent="0.2">
      <c r="A12677" t="s">
        <v>110</v>
      </c>
      <c r="B12677" t="s">
        <v>1572</v>
      </c>
      <c r="C12677" t="s">
        <v>1573</v>
      </c>
      <c r="D12677" t="s">
        <v>1574</v>
      </c>
    </row>
    <row r="12678" spans="1:6" x14ac:dyDescent="0.2">
      <c r="A12678" t="s">
        <v>1595</v>
      </c>
      <c r="B12678" t="s">
        <v>1596</v>
      </c>
      <c r="C12678" t="s">
        <v>1597</v>
      </c>
    </row>
    <row r="12679" spans="1:6" x14ac:dyDescent="0.2">
      <c r="A12679" t="s">
        <v>1595</v>
      </c>
      <c r="B12679" t="s">
        <v>1598</v>
      </c>
      <c r="C12679" t="s">
        <v>1599</v>
      </c>
      <c r="D12679" t="s">
        <v>1597</v>
      </c>
    </row>
    <row r="12680" spans="1:6" x14ac:dyDescent="0.2">
      <c r="A12680" t="s">
        <v>57</v>
      </c>
      <c r="B12680">
        <v>37.4</v>
      </c>
      <c r="C12680">
        <v>0.05</v>
      </c>
    </row>
    <row r="12681" spans="1:6" x14ac:dyDescent="0.2">
      <c r="A12681" t="s">
        <v>52</v>
      </c>
      <c r="B12681">
        <v>5.8</v>
      </c>
      <c r="C12681" t="s">
        <v>1584</v>
      </c>
    </row>
    <row r="12682" spans="1:6" x14ac:dyDescent="0.2">
      <c r="A12682" t="s">
        <v>70</v>
      </c>
      <c r="B12682">
        <v>8.5</v>
      </c>
      <c r="C12682">
        <v>0.2</v>
      </c>
    </row>
    <row r="12683" spans="1:6" x14ac:dyDescent="0.2">
      <c r="A12683" t="s">
        <v>71</v>
      </c>
      <c r="B12683">
        <v>48.5</v>
      </c>
      <c r="C12683" t="s">
        <v>1584</v>
      </c>
    </row>
    <row r="12684" spans="1:6" x14ac:dyDescent="0.2">
      <c r="A12684" t="s">
        <v>71</v>
      </c>
      <c r="B12684">
        <v>43.5</v>
      </c>
      <c r="C12684">
        <v>0.3</v>
      </c>
    </row>
    <row r="12685" spans="1:6" x14ac:dyDescent="0.2">
      <c r="A12685" t="s">
        <v>70</v>
      </c>
      <c r="B12685" t="s">
        <v>2871</v>
      </c>
    </row>
    <row r="12686" spans="1:6" x14ac:dyDescent="0.2">
      <c r="A12686" t="s">
        <v>70</v>
      </c>
      <c r="B12686">
        <v>35</v>
      </c>
      <c r="C12686">
        <v>-0.2</v>
      </c>
    </row>
    <row r="12687" spans="1:6" x14ac:dyDescent="0.2">
      <c r="A12687" t="s">
        <v>120</v>
      </c>
      <c r="B12687">
        <v>0.1</v>
      </c>
    </row>
    <row r="12688" spans="1:6" x14ac:dyDescent="0.2">
      <c r="A12688" t="s">
        <v>120</v>
      </c>
      <c r="B12688">
        <v>0.05</v>
      </c>
      <c r="C12688" t="s">
        <v>1593</v>
      </c>
      <c r="D12688" t="s">
        <v>1594</v>
      </c>
      <c r="E12688" t="s">
        <v>2872</v>
      </c>
    </row>
    <row r="12689" spans="1:5" x14ac:dyDescent="0.2">
      <c r="A12689" t="s">
        <v>118</v>
      </c>
      <c r="B12689" t="s">
        <v>1655</v>
      </c>
      <c r="C12689">
        <v>16</v>
      </c>
    </row>
    <row r="12690" spans="1:5" x14ac:dyDescent="0.2">
      <c r="A12690" t="s">
        <v>118</v>
      </c>
      <c r="B12690" t="s">
        <v>1655</v>
      </c>
      <c r="C12690">
        <v>30</v>
      </c>
    </row>
    <row r="12691" spans="1:5" x14ac:dyDescent="0.2">
      <c r="A12691" t="s">
        <v>110</v>
      </c>
    </row>
    <row r="12692" spans="1:5" x14ac:dyDescent="0.2">
      <c r="A12692" t="s">
        <v>52</v>
      </c>
      <c r="B12692">
        <v>5</v>
      </c>
      <c r="C12692">
        <v>0.5</v>
      </c>
    </row>
    <row r="12693" spans="1:5" x14ac:dyDescent="0.2">
      <c r="A12693" t="s">
        <v>118</v>
      </c>
      <c r="B12693" t="s">
        <v>2813</v>
      </c>
      <c r="C12693">
        <v>10</v>
      </c>
    </row>
    <row r="12694" spans="1:5" x14ac:dyDescent="0.2">
      <c r="A12694" t="s">
        <v>579</v>
      </c>
      <c r="B12694">
        <v>36</v>
      </c>
      <c r="C12694">
        <f>-0.2/-0.05</f>
        <v>4</v>
      </c>
    </row>
    <row r="12695" spans="1:5" x14ac:dyDescent="0.2">
      <c r="A12695" t="s">
        <v>57</v>
      </c>
      <c r="B12695" t="s">
        <v>2873</v>
      </c>
    </row>
    <row r="12696" spans="1:5" x14ac:dyDescent="0.2">
      <c r="A12696" t="s">
        <v>52</v>
      </c>
      <c r="B12696">
        <v>3</v>
      </c>
      <c r="C12696">
        <v>0.1</v>
      </c>
    </row>
    <row r="12697" spans="1:5" x14ac:dyDescent="0.2">
      <c r="A12697" t="s">
        <v>72</v>
      </c>
      <c r="B12697">
        <v>0.5</v>
      </c>
      <c r="C12697" t="s">
        <v>1585</v>
      </c>
    </row>
    <row r="12698" spans="1:5" x14ac:dyDescent="0.2">
      <c r="A12698" t="s">
        <v>121</v>
      </c>
      <c r="B12698">
        <v>5.0000000000000001E-3</v>
      </c>
    </row>
    <row r="12699" spans="1:5" x14ac:dyDescent="0.2">
      <c r="A12699" t="s">
        <v>269</v>
      </c>
      <c r="B12699">
        <v>1.4999999999999999E-2</v>
      </c>
    </row>
    <row r="12700" spans="1:5" x14ac:dyDescent="0.2">
      <c r="A12700" t="s">
        <v>120</v>
      </c>
      <c r="B12700">
        <v>0.05</v>
      </c>
      <c r="C12700" t="s">
        <v>1593</v>
      </c>
      <c r="D12700" t="s">
        <v>1594</v>
      </c>
      <c r="E12700" t="s">
        <v>2874</v>
      </c>
    </row>
    <row r="12701" spans="1:5" x14ac:dyDescent="0.2">
      <c r="A12701" t="s">
        <v>117</v>
      </c>
    </row>
    <row r="12702" spans="1:5" x14ac:dyDescent="0.2">
      <c r="A12702" t="s">
        <v>118</v>
      </c>
      <c r="B12702" t="s">
        <v>1655</v>
      </c>
      <c r="C12702">
        <v>12.5</v>
      </c>
    </row>
    <row r="12703" spans="1:5" x14ac:dyDescent="0.2">
      <c r="A12703" t="s">
        <v>118</v>
      </c>
      <c r="B12703" t="s">
        <v>1655</v>
      </c>
      <c r="C12703">
        <v>25</v>
      </c>
    </row>
    <row r="12704" spans="1:5" x14ac:dyDescent="0.2">
      <c r="A12704" t="s">
        <v>57</v>
      </c>
      <c r="B12704">
        <v>18.149999999999999</v>
      </c>
      <c r="C12704">
        <v>0.1</v>
      </c>
    </row>
    <row r="12705" spans="1:4" x14ac:dyDescent="0.2">
      <c r="A12705" t="s">
        <v>115</v>
      </c>
      <c r="B12705">
        <v>2.5</v>
      </c>
      <c r="C12705" t="s">
        <v>1634</v>
      </c>
      <c r="D12705">
        <v>0.05</v>
      </c>
    </row>
    <row r="12706" spans="1:4" x14ac:dyDescent="0.2">
      <c r="A12706" t="s">
        <v>52</v>
      </c>
      <c r="B12706">
        <v>2</v>
      </c>
      <c r="C12706">
        <v>-0.1</v>
      </c>
    </row>
    <row r="12707" spans="1:4" x14ac:dyDescent="0.2">
      <c r="A12707" t="s">
        <v>70</v>
      </c>
      <c r="B12707" t="s">
        <v>2875</v>
      </c>
    </row>
    <row r="12708" spans="1:4" x14ac:dyDescent="0.2">
      <c r="A12708" t="s">
        <v>71</v>
      </c>
      <c r="B12708" t="s">
        <v>2617</v>
      </c>
    </row>
    <row r="12709" spans="1:4" x14ac:dyDescent="0.2">
      <c r="A12709" t="s">
        <v>2876</v>
      </c>
      <c r="B12709" t="s">
        <v>2877</v>
      </c>
    </row>
    <row r="12710" spans="1:4" x14ac:dyDescent="0.2">
      <c r="A12710" t="s">
        <v>1575</v>
      </c>
      <c r="B12710" t="s">
        <v>1576</v>
      </c>
      <c r="C12710" t="s">
        <v>1577</v>
      </c>
      <c r="D12710" t="s">
        <v>1578</v>
      </c>
    </row>
    <row r="12711" spans="1:4" x14ac:dyDescent="0.2">
      <c r="A12711" t="s">
        <v>882</v>
      </c>
      <c r="B12711" t="s">
        <v>1579</v>
      </c>
      <c r="C12711" t="s">
        <v>1580</v>
      </c>
    </row>
    <row r="12712" spans="1:4" x14ac:dyDescent="0.2">
      <c r="A12712" t="s">
        <v>114</v>
      </c>
      <c r="B12712">
        <v>44.3</v>
      </c>
      <c r="C12712" t="s">
        <v>1584</v>
      </c>
    </row>
    <row r="12713" spans="1:4" x14ac:dyDescent="0.2">
      <c r="A12713" t="s">
        <v>71</v>
      </c>
      <c r="B12713">
        <v>39.299999999999997</v>
      </c>
      <c r="C12713" t="s">
        <v>1584</v>
      </c>
    </row>
    <row r="12714" spans="1:4" x14ac:dyDescent="0.2">
      <c r="A12714" t="s">
        <v>71</v>
      </c>
      <c r="B12714">
        <v>5</v>
      </c>
      <c r="C12714" t="s">
        <v>1584</v>
      </c>
    </row>
    <row r="12715" spans="1:4" x14ac:dyDescent="0.2">
      <c r="A12715" t="s">
        <v>71</v>
      </c>
      <c r="B12715">
        <v>32.299999999999997</v>
      </c>
      <c r="C12715" t="s">
        <v>1658</v>
      </c>
    </row>
    <row r="12716" spans="1:4" x14ac:dyDescent="0.2">
      <c r="A12716" t="s">
        <v>177</v>
      </c>
      <c r="B12716">
        <v>1</v>
      </c>
      <c r="C12716" t="s">
        <v>1584</v>
      </c>
    </row>
    <row r="12717" spans="1:4" x14ac:dyDescent="0.2">
      <c r="A12717" t="s">
        <v>70</v>
      </c>
      <c r="B12717">
        <v>29.8</v>
      </c>
      <c r="C12717">
        <v>-0.05</v>
      </c>
    </row>
    <row r="12718" spans="1:4" x14ac:dyDescent="0.2">
      <c r="A12718" t="s">
        <v>70</v>
      </c>
      <c r="B12718">
        <v>30</v>
      </c>
      <c r="C12718">
        <v>0.03</v>
      </c>
    </row>
    <row r="12719" spans="1:4" x14ac:dyDescent="0.2">
      <c r="A12719" t="s">
        <v>70</v>
      </c>
      <c r="B12719">
        <v>30</v>
      </c>
      <c r="C12719">
        <v>0.1</v>
      </c>
    </row>
    <row r="12720" spans="1:4" x14ac:dyDescent="0.2">
      <c r="A12720" t="s">
        <v>70</v>
      </c>
      <c r="B12720">
        <v>29.95</v>
      </c>
      <c r="C12720" t="s">
        <v>2856</v>
      </c>
    </row>
    <row r="12721" spans="1:6" x14ac:dyDescent="0.2">
      <c r="A12721" t="s">
        <v>59</v>
      </c>
      <c r="B12721" t="s">
        <v>2351</v>
      </c>
      <c r="C12721" t="s">
        <v>1123</v>
      </c>
      <c r="D12721">
        <v>1</v>
      </c>
      <c r="E12721" t="s">
        <v>1588</v>
      </c>
      <c r="F12721" t="s">
        <v>1808</v>
      </c>
    </row>
    <row r="12722" spans="1:6" x14ac:dyDescent="0.2">
      <c r="A12722" t="s">
        <v>120</v>
      </c>
      <c r="B12722" t="s">
        <v>1571</v>
      </c>
      <c r="C12722">
        <v>0.05</v>
      </c>
      <c r="D12722" t="s">
        <v>1593</v>
      </c>
      <c r="E12722" t="s">
        <v>1594</v>
      </c>
    </row>
    <row r="12723" spans="1:6" x14ac:dyDescent="0.2">
      <c r="A12723" t="s">
        <v>117</v>
      </c>
      <c r="B12723" t="s">
        <v>1571</v>
      </c>
      <c r="C12723">
        <v>0.05</v>
      </c>
      <c r="D12723" t="s">
        <v>1593</v>
      </c>
      <c r="E12723" t="s">
        <v>1659</v>
      </c>
    </row>
    <row r="12724" spans="1:6" x14ac:dyDescent="0.2">
      <c r="A12724" t="s">
        <v>110</v>
      </c>
      <c r="B12724" t="s">
        <v>1572</v>
      </c>
      <c r="C12724" t="s">
        <v>1573</v>
      </c>
      <c r="D12724" t="s">
        <v>1574</v>
      </c>
    </row>
    <row r="12725" spans="1:6" x14ac:dyDescent="0.2">
      <c r="A12725" t="s">
        <v>1575</v>
      </c>
      <c r="B12725" t="s">
        <v>1576</v>
      </c>
      <c r="C12725" t="s">
        <v>1577</v>
      </c>
      <c r="D12725" t="s">
        <v>1578</v>
      </c>
    </row>
    <row r="12726" spans="1:6" x14ac:dyDescent="0.2">
      <c r="A12726" t="s">
        <v>882</v>
      </c>
      <c r="B12726" t="s">
        <v>1579</v>
      </c>
      <c r="C12726" t="s">
        <v>1580</v>
      </c>
    </row>
    <row r="12727" spans="1:6" x14ac:dyDescent="0.2">
      <c r="A12727" t="s">
        <v>1581</v>
      </c>
      <c r="B12727" t="s">
        <v>1576</v>
      </c>
      <c r="C12727" t="s">
        <v>1577</v>
      </c>
      <c r="D12727" t="s">
        <v>1582</v>
      </c>
    </row>
    <row r="12728" spans="1:6" x14ac:dyDescent="0.2">
      <c r="A12728" t="s">
        <v>50</v>
      </c>
      <c r="B12728">
        <v>46.3</v>
      </c>
      <c r="C12728">
        <v>0.2</v>
      </c>
    </row>
    <row r="12729" spans="1:6" x14ac:dyDescent="0.2">
      <c r="A12729" t="s">
        <v>57</v>
      </c>
      <c r="B12729">
        <v>14</v>
      </c>
      <c r="C12729">
        <v>-0.04</v>
      </c>
    </row>
    <row r="12730" spans="1:6" x14ac:dyDescent="0.2">
      <c r="A12730" t="s">
        <v>119</v>
      </c>
      <c r="B12730">
        <v>9</v>
      </c>
      <c r="C12730">
        <v>-1.4999999999999999E-2</v>
      </c>
    </row>
    <row r="12731" spans="1:6" x14ac:dyDescent="0.2">
      <c r="A12731" t="s">
        <v>52</v>
      </c>
      <c r="B12731">
        <v>18.399999999999999</v>
      </c>
      <c r="C12731" t="s">
        <v>1634</v>
      </c>
      <c r="D12731">
        <v>0.1</v>
      </c>
    </row>
    <row r="12732" spans="1:6" x14ac:dyDescent="0.2">
      <c r="A12732" t="s">
        <v>52</v>
      </c>
      <c r="B12732">
        <v>13.5</v>
      </c>
      <c r="C12732" t="s">
        <v>1634</v>
      </c>
      <c r="D12732">
        <v>0.1</v>
      </c>
    </row>
    <row r="12733" spans="1:6" x14ac:dyDescent="0.2">
      <c r="A12733" t="s">
        <v>114</v>
      </c>
      <c r="B12733">
        <v>8</v>
      </c>
      <c r="C12733" t="s">
        <v>1584</v>
      </c>
    </row>
    <row r="12734" spans="1:6" x14ac:dyDescent="0.2">
      <c r="A12734" t="s">
        <v>71</v>
      </c>
      <c r="B12734">
        <v>2</v>
      </c>
      <c r="C12734" t="s">
        <v>1584</v>
      </c>
    </row>
    <row r="12735" spans="1:6" x14ac:dyDescent="0.2">
      <c r="A12735" t="s">
        <v>57</v>
      </c>
      <c r="B12735">
        <v>25.04</v>
      </c>
      <c r="C12735">
        <v>-0.02</v>
      </c>
    </row>
    <row r="12736" spans="1:6" x14ac:dyDescent="0.2">
      <c r="A12736" t="s">
        <v>57</v>
      </c>
      <c r="B12736">
        <v>24.97</v>
      </c>
      <c r="C12736" t="s">
        <v>1681</v>
      </c>
    </row>
    <row r="12737" spans="1:5" x14ac:dyDescent="0.2">
      <c r="A12737" t="s">
        <v>57</v>
      </c>
      <c r="B12737">
        <v>18</v>
      </c>
      <c r="C12737" t="s">
        <v>1646</v>
      </c>
    </row>
    <row r="12738" spans="1:5" x14ac:dyDescent="0.2">
      <c r="A12738" t="s">
        <v>212</v>
      </c>
      <c r="B12738" t="s">
        <v>1571</v>
      </c>
      <c r="C12738">
        <v>0.03</v>
      </c>
      <c r="D12738" t="s">
        <v>1593</v>
      </c>
      <c r="E12738" t="s">
        <v>1594</v>
      </c>
    </row>
    <row r="12739" spans="1:5" x14ac:dyDescent="0.2">
      <c r="A12739" t="s">
        <v>121</v>
      </c>
      <c r="B12739" t="s">
        <v>1571</v>
      </c>
      <c r="C12739">
        <v>0.02</v>
      </c>
    </row>
    <row r="12740" spans="1:5" x14ac:dyDescent="0.2">
      <c r="A12740" t="s">
        <v>156</v>
      </c>
      <c r="B12740" t="s">
        <v>1571</v>
      </c>
      <c r="C12740">
        <v>5.0000000000000001E-3</v>
      </c>
    </row>
    <row r="12741" spans="1:5" x14ac:dyDescent="0.2">
      <c r="A12741" t="s">
        <v>176</v>
      </c>
      <c r="B12741">
        <v>17.5</v>
      </c>
      <c r="C12741" t="s">
        <v>1681</v>
      </c>
    </row>
    <row r="12742" spans="1:5" x14ac:dyDescent="0.2">
      <c r="A12742" t="s">
        <v>1730</v>
      </c>
      <c r="B12742">
        <v>0.1</v>
      </c>
      <c r="C12742">
        <f>0.035/-0.015</f>
        <v>-2.3333333333333335</v>
      </c>
    </row>
    <row r="12743" spans="1:5" x14ac:dyDescent="0.2">
      <c r="A12743" t="s">
        <v>70</v>
      </c>
      <c r="B12743">
        <v>17.3</v>
      </c>
      <c r="C12743" t="s">
        <v>1681</v>
      </c>
    </row>
    <row r="12744" spans="1:5" x14ac:dyDescent="0.2">
      <c r="A12744" t="s">
        <v>52</v>
      </c>
      <c r="B12744">
        <v>0.5</v>
      </c>
      <c r="C12744" t="s">
        <v>1583</v>
      </c>
    </row>
    <row r="12745" spans="1:5" x14ac:dyDescent="0.2">
      <c r="A12745" t="s">
        <v>110</v>
      </c>
      <c r="B12745" t="s">
        <v>1572</v>
      </c>
      <c r="C12745" t="s">
        <v>1573</v>
      </c>
      <c r="D12745" t="s">
        <v>1574</v>
      </c>
    </row>
    <row r="12746" spans="1:5" x14ac:dyDescent="0.2">
      <c r="A12746" t="s">
        <v>1575</v>
      </c>
      <c r="B12746" t="s">
        <v>1576</v>
      </c>
      <c r="C12746" t="s">
        <v>1577</v>
      </c>
      <c r="D12746" t="s">
        <v>1578</v>
      </c>
    </row>
    <row r="12747" spans="1:5" x14ac:dyDescent="0.2">
      <c r="A12747" t="s">
        <v>882</v>
      </c>
      <c r="B12747" t="s">
        <v>1579</v>
      </c>
      <c r="C12747" t="s">
        <v>1580</v>
      </c>
    </row>
    <row r="12748" spans="1:5" x14ac:dyDescent="0.2">
      <c r="A12748" t="s">
        <v>114</v>
      </c>
      <c r="B12748">
        <v>8</v>
      </c>
      <c r="C12748" t="s">
        <v>1584</v>
      </c>
    </row>
    <row r="12749" spans="1:5" x14ac:dyDescent="0.2">
      <c r="A12749" t="s">
        <v>71</v>
      </c>
      <c r="B12749">
        <v>2</v>
      </c>
      <c r="C12749" t="s">
        <v>1584</v>
      </c>
    </row>
    <row r="12750" spans="1:5" x14ac:dyDescent="0.2">
      <c r="A12750" t="s">
        <v>57</v>
      </c>
      <c r="B12750">
        <v>25.04</v>
      </c>
      <c r="C12750">
        <v>-0.02</v>
      </c>
    </row>
    <row r="12751" spans="1:5" x14ac:dyDescent="0.2">
      <c r="A12751" t="s">
        <v>57</v>
      </c>
      <c r="B12751">
        <v>24.97</v>
      </c>
      <c r="C12751" t="s">
        <v>1681</v>
      </c>
    </row>
    <row r="12752" spans="1:5" x14ac:dyDescent="0.2">
      <c r="A12752" t="s">
        <v>57</v>
      </c>
      <c r="B12752">
        <v>18</v>
      </c>
      <c r="C12752" t="s">
        <v>1646</v>
      </c>
    </row>
    <row r="12753" spans="1:5" x14ac:dyDescent="0.2">
      <c r="A12753" t="s">
        <v>212</v>
      </c>
      <c r="B12753" t="s">
        <v>1571</v>
      </c>
      <c r="C12753">
        <v>0.03</v>
      </c>
      <c r="D12753" t="s">
        <v>1593</v>
      </c>
      <c r="E12753" t="s">
        <v>1594</v>
      </c>
    </row>
    <row r="12754" spans="1:5" x14ac:dyDescent="0.2">
      <c r="A12754" t="s">
        <v>121</v>
      </c>
      <c r="B12754" t="s">
        <v>1571</v>
      </c>
      <c r="C12754">
        <v>0.02</v>
      </c>
    </row>
    <row r="12755" spans="1:5" x14ac:dyDescent="0.2">
      <c r="A12755" t="s">
        <v>156</v>
      </c>
      <c r="B12755" t="s">
        <v>1571</v>
      </c>
      <c r="C12755">
        <v>5.0000000000000001E-3</v>
      </c>
    </row>
    <row r="12756" spans="1:5" x14ac:dyDescent="0.2">
      <c r="A12756" t="s">
        <v>176</v>
      </c>
      <c r="B12756">
        <v>17.5</v>
      </c>
      <c r="C12756" t="s">
        <v>1681</v>
      </c>
    </row>
    <row r="12757" spans="1:5" x14ac:dyDescent="0.2">
      <c r="A12757" t="s">
        <v>1730</v>
      </c>
      <c r="B12757">
        <v>0.1</v>
      </c>
      <c r="C12757">
        <f>0.035/-0.015</f>
        <v>-2.3333333333333335</v>
      </c>
    </row>
    <row r="12758" spans="1:5" x14ac:dyDescent="0.2">
      <c r="A12758" t="s">
        <v>70</v>
      </c>
      <c r="B12758">
        <v>17.3</v>
      </c>
      <c r="C12758" t="s">
        <v>1681</v>
      </c>
    </row>
    <row r="12759" spans="1:5" x14ac:dyDescent="0.2">
      <c r="A12759" t="s">
        <v>52</v>
      </c>
      <c r="B12759">
        <v>0.5</v>
      </c>
      <c r="C12759" t="s">
        <v>1583</v>
      </c>
    </row>
    <row r="12760" spans="1:5" x14ac:dyDescent="0.2">
      <c r="A12760" t="s">
        <v>110</v>
      </c>
      <c r="B12760" t="s">
        <v>1572</v>
      </c>
      <c r="C12760" t="s">
        <v>1573</v>
      </c>
      <c r="D12760" t="s">
        <v>1574</v>
      </c>
    </row>
    <row r="12761" spans="1:5" x14ac:dyDescent="0.2">
      <c r="A12761" t="s">
        <v>1575</v>
      </c>
      <c r="B12761" t="s">
        <v>1576</v>
      </c>
      <c r="C12761" t="s">
        <v>1577</v>
      </c>
      <c r="D12761" t="s">
        <v>1578</v>
      </c>
    </row>
    <row r="12762" spans="1:5" x14ac:dyDescent="0.2">
      <c r="A12762" t="s">
        <v>882</v>
      </c>
      <c r="B12762" t="s">
        <v>1579</v>
      </c>
      <c r="C12762" t="s">
        <v>1580</v>
      </c>
    </row>
    <row r="12763" spans="1:5" x14ac:dyDescent="0.2">
      <c r="A12763" t="s">
        <v>114</v>
      </c>
      <c r="B12763">
        <v>8</v>
      </c>
      <c r="C12763" t="s">
        <v>1584</v>
      </c>
    </row>
    <row r="12764" spans="1:5" x14ac:dyDescent="0.2">
      <c r="A12764" t="s">
        <v>71</v>
      </c>
      <c r="B12764">
        <v>2</v>
      </c>
      <c r="C12764" t="s">
        <v>1584</v>
      </c>
    </row>
    <row r="12765" spans="1:5" x14ac:dyDescent="0.2">
      <c r="A12765" t="s">
        <v>57</v>
      </c>
      <c r="B12765">
        <v>25.04</v>
      </c>
      <c r="C12765">
        <v>-0.02</v>
      </c>
    </row>
    <row r="12766" spans="1:5" x14ac:dyDescent="0.2">
      <c r="A12766" t="s">
        <v>57</v>
      </c>
      <c r="B12766">
        <v>24.97</v>
      </c>
      <c r="C12766">
        <f>+-0.02</f>
        <v>-0.02</v>
      </c>
    </row>
    <row r="12767" spans="1:5" x14ac:dyDescent="0.2">
      <c r="A12767" t="s">
        <v>57</v>
      </c>
      <c r="B12767">
        <v>18</v>
      </c>
      <c r="C12767" t="s">
        <v>1646</v>
      </c>
    </row>
    <row r="12768" spans="1:5" x14ac:dyDescent="0.2">
      <c r="A12768" t="s">
        <v>212</v>
      </c>
      <c r="B12768" t="s">
        <v>1571</v>
      </c>
      <c r="C12768">
        <v>0.03</v>
      </c>
      <c r="D12768" t="s">
        <v>1593</v>
      </c>
      <c r="E12768" t="s">
        <v>1594</v>
      </c>
    </row>
    <row r="12769" spans="1:4" x14ac:dyDescent="0.2">
      <c r="A12769" t="s">
        <v>121</v>
      </c>
      <c r="B12769" t="s">
        <v>1571</v>
      </c>
      <c r="C12769">
        <v>0.02</v>
      </c>
    </row>
    <row r="12770" spans="1:4" x14ac:dyDescent="0.2">
      <c r="A12770" t="s">
        <v>156</v>
      </c>
      <c r="B12770" t="s">
        <v>1571</v>
      </c>
      <c r="C12770">
        <v>5.0000000000000001E-3</v>
      </c>
    </row>
    <row r="12771" spans="1:4" x14ac:dyDescent="0.2">
      <c r="A12771" t="s">
        <v>176</v>
      </c>
      <c r="B12771">
        <v>17.5</v>
      </c>
      <c r="C12771" t="s">
        <v>1681</v>
      </c>
    </row>
    <row r="12772" spans="1:4" x14ac:dyDescent="0.2">
      <c r="A12772" t="s">
        <v>1730</v>
      </c>
      <c r="B12772">
        <v>0.1</v>
      </c>
      <c r="C12772">
        <f>0.035/-0.015</f>
        <v>-2.3333333333333335</v>
      </c>
    </row>
    <row r="12773" spans="1:4" x14ac:dyDescent="0.2">
      <c r="A12773" t="s">
        <v>70</v>
      </c>
      <c r="B12773">
        <v>17.3</v>
      </c>
      <c r="C12773" t="s">
        <v>1681</v>
      </c>
    </row>
    <row r="12774" spans="1:4" x14ac:dyDescent="0.2">
      <c r="A12774" t="s">
        <v>52</v>
      </c>
      <c r="B12774">
        <v>0.5</v>
      </c>
      <c r="C12774" t="s">
        <v>1583</v>
      </c>
    </row>
    <row r="12775" spans="1:4" x14ac:dyDescent="0.2">
      <c r="A12775" t="s">
        <v>110</v>
      </c>
      <c r="B12775" t="s">
        <v>1572</v>
      </c>
      <c r="C12775" t="s">
        <v>1573</v>
      </c>
      <c r="D12775" t="s">
        <v>1574</v>
      </c>
    </row>
    <row r="12776" spans="1:4" x14ac:dyDescent="0.2">
      <c r="A12776" t="s">
        <v>1575</v>
      </c>
      <c r="B12776" t="s">
        <v>1576</v>
      </c>
      <c r="C12776" t="s">
        <v>1577</v>
      </c>
      <c r="D12776" t="s">
        <v>1578</v>
      </c>
    </row>
    <row r="12777" spans="1:4" x14ac:dyDescent="0.2">
      <c r="A12777" t="s">
        <v>882</v>
      </c>
      <c r="B12777" t="s">
        <v>1579</v>
      </c>
      <c r="C12777" t="s">
        <v>1580</v>
      </c>
    </row>
    <row r="12778" spans="1:4" x14ac:dyDescent="0.2">
      <c r="A12778" t="s">
        <v>1595</v>
      </c>
      <c r="B12778" t="s">
        <v>1596</v>
      </c>
      <c r="C12778" t="s">
        <v>1597</v>
      </c>
    </row>
    <row r="12779" spans="1:4" x14ac:dyDescent="0.2">
      <c r="A12779" t="s">
        <v>1595</v>
      </c>
      <c r="B12779" t="s">
        <v>1598</v>
      </c>
      <c r="C12779" t="s">
        <v>1599</v>
      </c>
      <c r="D12779" t="s">
        <v>1597</v>
      </c>
    </row>
    <row r="12780" spans="1:4" x14ac:dyDescent="0.2">
      <c r="A12780" t="s">
        <v>110</v>
      </c>
      <c r="B12780" t="s">
        <v>1724</v>
      </c>
    </row>
    <row r="12781" spans="1:4" x14ac:dyDescent="0.2">
      <c r="A12781" t="s">
        <v>2601</v>
      </c>
      <c r="B12781">
        <v>7.95</v>
      </c>
      <c r="C12781" t="s">
        <v>1634</v>
      </c>
      <c r="D12781">
        <v>0.05</v>
      </c>
    </row>
    <row r="12782" spans="1:4" x14ac:dyDescent="0.2">
      <c r="A12782" t="s">
        <v>57</v>
      </c>
      <c r="B12782">
        <v>19.2</v>
      </c>
      <c r="C12782" t="s">
        <v>1634</v>
      </c>
      <c r="D12782">
        <v>0.01</v>
      </c>
    </row>
    <row r="12783" spans="1:4" x14ac:dyDescent="0.2">
      <c r="A12783" t="s">
        <v>119</v>
      </c>
      <c r="B12783">
        <v>18.5</v>
      </c>
      <c r="C12783" t="s">
        <v>1634</v>
      </c>
      <c r="D12783">
        <v>0.01</v>
      </c>
    </row>
    <row r="12784" spans="1:4" x14ac:dyDescent="0.2">
      <c r="A12784" t="s">
        <v>52</v>
      </c>
      <c r="B12784">
        <v>6.95</v>
      </c>
      <c r="C12784" t="s">
        <v>1634</v>
      </c>
      <c r="D12784">
        <v>0.05</v>
      </c>
    </row>
    <row r="12785" spans="1:6" x14ac:dyDescent="0.2">
      <c r="A12785" t="s">
        <v>212</v>
      </c>
      <c r="B12785" t="s">
        <v>1571</v>
      </c>
      <c r="C12785">
        <v>0.03</v>
      </c>
      <c r="D12785" t="s">
        <v>1594</v>
      </c>
    </row>
    <row r="12786" spans="1:6" x14ac:dyDescent="0.2">
      <c r="A12786" t="s">
        <v>156</v>
      </c>
      <c r="B12786" t="s">
        <v>1571</v>
      </c>
      <c r="C12786">
        <v>5.0000000000000001E-3</v>
      </c>
    </row>
    <row r="12787" spans="1:6" x14ac:dyDescent="0.2">
      <c r="A12787" t="s">
        <v>52</v>
      </c>
      <c r="B12787">
        <v>3.3</v>
      </c>
      <c r="C12787" t="s">
        <v>1634</v>
      </c>
      <c r="D12787">
        <v>0.1</v>
      </c>
    </row>
    <row r="12788" spans="1:6" x14ac:dyDescent="0.2">
      <c r="A12788" t="s">
        <v>2602</v>
      </c>
      <c r="B12788">
        <v>0.35</v>
      </c>
      <c r="C12788" t="s">
        <v>1634</v>
      </c>
      <c r="D12788">
        <v>0.05</v>
      </c>
      <c r="E12788" t="s">
        <v>1813</v>
      </c>
      <c r="F12788" t="s">
        <v>2603</v>
      </c>
    </row>
    <row r="12789" spans="1:6" x14ac:dyDescent="0.2">
      <c r="A12789" t="s">
        <v>52</v>
      </c>
      <c r="B12789">
        <v>0.1</v>
      </c>
      <c r="C12789" t="s">
        <v>1634</v>
      </c>
      <c r="D12789">
        <v>1.4999999999999999E-2</v>
      </c>
    </row>
    <row r="12790" spans="1:6" x14ac:dyDescent="0.2">
      <c r="A12790" t="s">
        <v>1644</v>
      </c>
      <c r="B12790">
        <v>19</v>
      </c>
      <c r="C12790" t="s">
        <v>1634</v>
      </c>
      <c r="D12790">
        <v>0.02</v>
      </c>
    </row>
    <row r="12791" spans="1:6" x14ac:dyDescent="0.2">
      <c r="A12791" t="s">
        <v>118</v>
      </c>
      <c r="B12791" t="s">
        <v>1571</v>
      </c>
      <c r="C12791" t="s">
        <v>1610</v>
      </c>
      <c r="D12791">
        <v>3</v>
      </c>
    </row>
    <row r="12792" spans="1:6" x14ac:dyDescent="0.2">
      <c r="A12792" t="s">
        <v>59</v>
      </c>
      <c r="B12792" t="s">
        <v>2604</v>
      </c>
    </row>
    <row r="12793" spans="1:6" x14ac:dyDescent="0.2">
      <c r="A12793" t="s">
        <v>52</v>
      </c>
      <c r="B12793">
        <v>0.5</v>
      </c>
      <c r="C12793" t="s">
        <v>1634</v>
      </c>
      <c r="D12793">
        <v>0.1</v>
      </c>
    </row>
    <row r="12794" spans="1:6" x14ac:dyDescent="0.2">
      <c r="A12794" t="s">
        <v>52</v>
      </c>
      <c r="B12794">
        <v>0.5</v>
      </c>
      <c r="C12794" t="s">
        <v>1634</v>
      </c>
      <c r="D12794">
        <v>0.05</v>
      </c>
    </row>
    <row r="12795" spans="1:6" x14ac:dyDescent="0.2">
      <c r="A12795" t="s">
        <v>59</v>
      </c>
      <c r="B12795" t="s">
        <v>1588</v>
      </c>
      <c r="C12795" t="s">
        <v>2585</v>
      </c>
      <c r="D12795" t="s">
        <v>1588</v>
      </c>
      <c r="E12795" t="s">
        <v>1644</v>
      </c>
    </row>
    <row r="12796" spans="1:6" x14ac:dyDescent="0.2">
      <c r="A12796" t="s">
        <v>2605</v>
      </c>
      <c r="B12796" t="s">
        <v>1644</v>
      </c>
      <c r="C12796" t="s">
        <v>2606</v>
      </c>
      <c r="D12796" t="s">
        <v>1588</v>
      </c>
      <c r="E12796" t="s">
        <v>1589</v>
      </c>
    </row>
    <row r="12797" spans="1:6" x14ac:dyDescent="0.2">
      <c r="A12797" t="s">
        <v>55</v>
      </c>
      <c r="B12797" t="s">
        <v>2607</v>
      </c>
    </row>
    <row r="12798" spans="1:6" x14ac:dyDescent="0.2">
      <c r="A12798" t="s">
        <v>52</v>
      </c>
      <c r="B12798">
        <v>2</v>
      </c>
      <c r="C12798" t="s">
        <v>1583</v>
      </c>
    </row>
    <row r="12799" spans="1:6" x14ac:dyDescent="0.2">
      <c r="A12799" t="s">
        <v>71</v>
      </c>
      <c r="B12799">
        <v>3</v>
      </c>
      <c r="C12799">
        <v>0.2</v>
      </c>
    </row>
    <row r="12800" spans="1:6" x14ac:dyDescent="0.2">
      <c r="A12800" t="s">
        <v>52</v>
      </c>
      <c r="B12800">
        <v>1.2</v>
      </c>
      <c r="C12800" t="s">
        <v>1583</v>
      </c>
    </row>
    <row r="12801" spans="1:6" x14ac:dyDescent="0.2">
      <c r="A12801" t="s">
        <v>52</v>
      </c>
      <c r="B12801">
        <v>0.35</v>
      </c>
      <c r="C12801" t="s">
        <v>1583</v>
      </c>
    </row>
    <row r="12802" spans="1:6" x14ac:dyDescent="0.2">
      <c r="A12802" t="s">
        <v>57</v>
      </c>
      <c r="B12802">
        <v>23.1</v>
      </c>
      <c r="C12802" t="s">
        <v>1691</v>
      </c>
    </row>
    <row r="12803" spans="1:6" x14ac:dyDescent="0.2">
      <c r="A12803" t="s">
        <v>57</v>
      </c>
      <c r="B12803">
        <v>2.5</v>
      </c>
      <c r="C12803" t="s">
        <v>1583</v>
      </c>
    </row>
    <row r="12804" spans="1:6" x14ac:dyDescent="0.2">
      <c r="A12804" t="s">
        <v>70</v>
      </c>
      <c r="B12804">
        <v>22.4</v>
      </c>
      <c r="C12804" t="s">
        <v>1601</v>
      </c>
    </row>
    <row r="12805" spans="1:6" x14ac:dyDescent="0.2">
      <c r="A12805" t="s">
        <v>70</v>
      </c>
      <c r="B12805">
        <v>4.8</v>
      </c>
      <c r="C12805" t="s">
        <v>1585</v>
      </c>
    </row>
    <row r="12806" spans="1:6" x14ac:dyDescent="0.2">
      <c r="A12806" t="s">
        <v>70</v>
      </c>
      <c r="B12806">
        <v>2.8</v>
      </c>
      <c r="C12806">
        <v>-0.35</v>
      </c>
    </row>
    <row r="12807" spans="1:6" x14ac:dyDescent="0.2">
      <c r="A12807" t="s">
        <v>118</v>
      </c>
      <c r="B12807" t="s">
        <v>1571</v>
      </c>
      <c r="C12807" t="s">
        <v>1610</v>
      </c>
      <c r="D12807">
        <v>3</v>
      </c>
    </row>
    <row r="12808" spans="1:6" x14ac:dyDescent="0.2">
      <c r="A12808" t="s">
        <v>212</v>
      </c>
      <c r="B12808" t="s">
        <v>1571</v>
      </c>
      <c r="C12808">
        <v>2.5000000000000001E-2</v>
      </c>
      <c r="D12808" t="s">
        <v>1593</v>
      </c>
      <c r="E12808" t="s">
        <v>1594</v>
      </c>
    </row>
    <row r="12809" spans="1:6" x14ac:dyDescent="0.2">
      <c r="A12809" t="s">
        <v>156</v>
      </c>
      <c r="B12809" t="s">
        <v>1571</v>
      </c>
      <c r="C12809">
        <v>7.0000000000000001E-3</v>
      </c>
    </row>
    <row r="12810" spans="1:6" x14ac:dyDescent="0.2">
      <c r="A12810" t="s">
        <v>59</v>
      </c>
      <c r="B12810" t="s">
        <v>2610</v>
      </c>
      <c r="C12810" t="s">
        <v>1123</v>
      </c>
      <c r="D12810">
        <v>0.75</v>
      </c>
      <c r="E12810" t="s">
        <v>1588</v>
      </c>
      <c r="F12810" t="s">
        <v>1589</v>
      </c>
    </row>
    <row r="12811" spans="1:6" x14ac:dyDescent="0.2">
      <c r="A12811" t="s">
        <v>110</v>
      </c>
      <c r="B12811" t="s">
        <v>1572</v>
      </c>
      <c r="C12811" t="s">
        <v>1573</v>
      </c>
      <c r="D12811" t="s">
        <v>1574</v>
      </c>
    </row>
    <row r="12812" spans="1:6" x14ac:dyDescent="0.2">
      <c r="A12812" t="s">
        <v>1575</v>
      </c>
      <c r="B12812" t="s">
        <v>1576</v>
      </c>
      <c r="C12812" t="s">
        <v>1577</v>
      </c>
      <c r="D12812" t="s">
        <v>1578</v>
      </c>
    </row>
    <row r="12813" spans="1:6" x14ac:dyDescent="0.2">
      <c r="A12813" t="s">
        <v>882</v>
      </c>
      <c r="B12813" t="s">
        <v>1579</v>
      </c>
      <c r="C12813" t="s">
        <v>1580</v>
      </c>
    </row>
    <row r="12814" spans="1:6" x14ac:dyDescent="0.2">
      <c r="A12814" t="s">
        <v>1581</v>
      </c>
      <c r="B12814" t="s">
        <v>1576</v>
      </c>
      <c r="C12814" t="s">
        <v>1577</v>
      </c>
      <c r="D12814" t="s">
        <v>1582</v>
      </c>
    </row>
    <row r="12815" spans="1:6" x14ac:dyDescent="0.2">
      <c r="A12815" t="s">
        <v>1595</v>
      </c>
      <c r="B12815" t="s">
        <v>1596</v>
      </c>
      <c r="C12815" t="s">
        <v>1597</v>
      </c>
    </row>
    <row r="12816" spans="1:6" x14ac:dyDescent="0.2">
      <c r="A12816" t="s">
        <v>1595</v>
      </c>
      <c r="B12816" t="s">
        <v>1598</v>
      </c>
      <c r="C12816" t="s">
        <v>1599</v>
      </c>
      <c r="D12816" t="s">
        <v>1597</v>
      </c>
    </row>
    <row r="12817" spans="1:5" x14ac:dyDescent="0.2">
      <c r="A12817" t="s">
        <v>50</v>
      </c>
      <c r="B12817">
        <v>55.5</v>
      </c>
      <c r="C12817">
        <v>0.1</v>
      </c>
    </row>
    <row r="12818" spans="1:5" x14ac:dyDescent="0.2">
      <c r="A12818" t="s">
        <v>52</v>
      </c>
      <c r="B12818" t="s">
        <v>2878</v>
      </c>
    </row>
    <row r="12819" spans="1:5" x14ac:dyDescent="0.2">
      <c r="A12819" t="s">
        <v>1792</v>
      </c>
      <c r="B12819" t="s">
        <v>1644</v>
      </c>
      <c r="C12819">
        <v>32.4</v>
      </c>
      <c r="D12819" t="s">
        <v>1634</v>
      </c>
      <c r="E12819">
        <v>0.1</v>
      </c>
    </row>
    <row r="12820" spans="1:5" x14ac:dyDescent="0.2">
      <c r="A12820" t="s">
        <v>1605</v>
      </c>
      <c r="B12820" t="s">
        <v>2879</v>
      </c>
      <c r="C12820">
        <v>0.1</v>
      </c>
    </row>
    <row r="12821" spans="1:5" x14ac:dyDescent="0.2">
      <c r="A12821" t="s">
        <v>70</v>
      </c>
      <c r="B12821">
        <v>30</v>
      </c>
      <c r="C12821">
        <v>0.2</v>
      </c>
    </row>
    <row r="12822" spans="1:5" x14ac:dyDescent="0.2">
      <c r="A12822" t="s">
        <v>70</v>
      </c>
      <c r="B12822">
        <v>29.5</v>
      </c>
      <c r="C12822" t="s">
        <v>1606</v>
      </c>
    </row>
    <row r="12823" spans="1:5" x14ac:dyDescent="0.2">
      <c r="A12823" t="s">
        <v>70</v>
      </c>
      <c r="B12823">
        <v>8.5</v>
      </c>
      <c r="C12823">
        <v>0.2</v>
      </c>
    </row>
    <row r="12824" spans="1:5" x14ac:dyDescent="0.2">
      <c r="A12824" t="s">
        <v>120</v>
      </c>
      <c r="B12824" t="s">
        <v>1571</v>
      </c>
      <c r="C12824">
        <v>0.1</v>
      </c>
    </row>
    <row r="12825" spans="1:5" x14ac:dyDescent="0.2">
      <c r="A12825" t="s">
        <v>57</v>
      </c>
      <c r="B12825">
        <v>34</v>
      </c>
      <c r="C12825" t="s">
        <v>1606</v>
      </c>
    </row>
    <row r="12826" spans="1:5" x14ac:dyDescent="0.2">
      <c r="A12826" t="s">
        <v>120</v>
      </c>
      <c r="B12826">
        <v>0.05</v>
      </c>
      <c r="C12826" t="s">
        <v>1593</v>
      </c>
      <c r="D12826" t="s">
        <v>1659</v>
      </c>
      <c r="E12826" t="s">
        <v>2880</v>
      </c>
    </row>
    <row r="12827" spans="1:5" x14ac:dyDescent="0.2">
      <c r="A12827" t="s">
        <v>59</v>
      </c>
      <c r="B12827" t="s">
        <v>1795</v>
      </c>
    </row>
    <row r="12828" spans="1:5" x14ac:dyDescent="0.2">
      <c r="A12828" t="s">
        <v>55</v>
      </c>
      <c r="B12828">
        <v>35.200000000000003</v>
      </c>
      <c r="C12828" t="s">
        <v>1588</v>
      </c>
      <c r="D12828">
        <v>37.200000000000003</v>
      </c>
    </row>
    <row r="12829" spans="1:5" x14ac:dyDescent="0.2">
      <c r="A12829" t="s">
        <v>2881</v>
      </c>
      <c r="B12829" t="s">
        <v>1655</v>
      </c>
      <c r="C12829">
        <v>12.5</v>
      </c>
    </row>
    <row r="12830" spans="1:5" x14ac:dyDescent="0.2">
      <c r="A12830" t="s">
        <v>110</v>
      </c>
      <c r="B12830" t="s">
        <v>1724</v>
      </c>
    </row>
    <row r="12831" spans="1:5" x14ac:dyDescent="0.2">
      <c r="A12831" t="s">
        <v>50</v>
      </c>
      <c r="B12831" t="s">
        <v>2882</v>
      </c>
    </row>
    <row r="12832" spans="1:5" x14ac:dyDescent="0.2">
      <c r="A12832" t="s">
        <v>1644</v>
      </c>
      <c r="B12832">
        <v>15.15</v>
      </c>
      <c r="C12832">
        <v>0.1</v>
      </c>
    </row>
    <row r="12833" spans="1:4" x14ac:dyDescent="0.2">
      <c r="A12833" t="s">
        <v>120</v>
      </c>
      <c r="B12833">
        <v>0.05</v>
      </c>
      <c r="C12833" t="s">
        <v>1594</v>
      </c>
      <c r="D12833" t="s">
        <v>2883</v>
      </c>
    </row>
    <row r="12834" spans="1:4" x14ac:dyDescent="0.2">
      <c r="A12834" t="s">
        <v>120</v>
      </c>
      <c r="B12834">
        <v>0.05</v>
      </c>
      <c r="C12834" t="s">
        <v>1594</v>
      </c>
      <c r="D12834" t="s">
        <v>2872</v>
      </c>
    </row>
    <row r="12835" spans="1:4" x14ac:dyDescent="0.2">
      <c r="A12835" t="s">
        <v>120</v>
      </c>
      <c r="B12835">
        <v>0.1</v>
      </c>
      <c r="C12835" t="s">
        <v>2884</v>
      </c>
    </row>
    <row r="12836" spans="1:4" x14ac:dyDescent="0.2">
      <c r="A12836" t="s">
        <v>120</v>
      </c>
      <c r="B12836">
        <v>0.1</v>
      </c>
      <c r="C12836" t="s">
        <v>2885</v>
      </c>
    </row>
    <row r="12837" spans="1:4" x14ac:dyDescent="0.2">
      <c r="A12837" t="s">
        <v>121</v>
      </c>
      <c r="B12837">
        <v>5.0000000000000001E-3</v>
      </c>
    </row>
    <row r="12838" spans="1:4" x14ac:dyDescent="0.2">
      <c r="A12838" t="s">
        <v>269</v>
      </c>
    </row>
    <row r="12839" spans="1:4" x14ac:dyDescent="0.2">
      <c r="A12839" t="s">
        <v>118</v>
      </c>
      <c r="B12839" t="s">
        <v>2813</v>
      </c>
      <c r="C12839">
        <v>10</v>
      </c>
    </row>
    <row r="12840" spans="1:4" x14ac:dyDescent="0.2">
      <c r="A12840" t="s">
        <v>52</v>
      </c>
      <c r="B12840">
        <v>1.35</v>
      </c>
      <c r="C12840" t="s">
        <v>1656</v>
      </c>
    </row>
    <row r="12841" spans="1:4" x14ac:dyDescent="0.2">
      <c r="A12841" t="s">
        <v>120</v>
      </c>
      <c r="B12841">
        <v>0.1</v>
      </c>
      <c r="C12841" t="s">
        <v>1593</v>
      </c>
      <c r="D12841" t="s">
        <v>1594</v>
      </c>
    </row>
    <row r="12842" spans="1:4" x14ac:dyDescent="0.2">
      <c r="A12842" t="s">
        <v>72</v>
      </c>
      <c r="B12842" t="s">
        <v>2886</v>
      </c>
    </row>
    <row r="12843" spans="1:4" x14ac:dyDescent="0.2">
      <c r="A12843" t="s">
        <v>1575</v>
      </c>
      <c r="B12843" t="s">
        <v>1576</v>
      </c>
      <c r="C12843" t="s">
        <v>1577</v>
      </c>
      <c r="D12843" t="s">
        <v>1578</v>
      </c>
    </row>
    <row r="12844" spans="1:4" x14ac:dyDescent="0.2">
      <c r="A12844" t="s">
        <v>882</v>
      </c>
      <c r="B12844" t="s">
        <v>1579</v>
      </c>
      <c r="C12844" t="s">
        <v>1580</v>
      </c>
    </row>
    <row r="12845" spans="1:4" x14ac:dyDescent="0.2">
      <c r="A12845" t="s">
        <v>1581</v>
      </c>
      <c r="B12845" t="s">
        <v>1576</v>
      </c>
      <c r="C12845" t="s">
        <v>1577</v>
      </c>
      <c r="D12845" t="s">
        <v>1582</v>
      </c>
    </row>
    <row r="12846" spans="1:4" x14ac:dyDescent="0.2">
      <c r="A12846" t="s">
        <v>114</v>
      </c>
      <c r="B12846">
        <v>55.2</v>
      </c>
      <c r="C12846" t="s">
        <v>1583</v>
      </c>
    </row>
    <row r="12847" spans="1:4" x14ac:dyDescent="0.2">
      <c r="A12847" t="s">
        <v>71</v>
      </c>
      <c r="B12847">
        <v>48</v>
      </c>
      <c r="C12847" t="s">
        <v>1583</v>
      </c>
    </row>
    <row r="12848" spans="1:4" x14ac:dyDescent="0.2">
      <c r="A12848" t="s">
        <v>2578</v>
      </c>
      <c r="B12848">
        <v>4.2</v>
      </c>
      <c r="C12848" t="s">
        <v>1583</v>
      </c>
    </row>
    <row r="12849" spans="1:6" x14ac:dyDescent="0.2">
      <c r="A12849" t="s">
        <v>71</v>
      </c>
      <c r="B12849">
        <v>41.3</v>
      </c>
      <c r="C12849" t="s">
        <v>1585</v>
      </c>
    </row>
    <row r="12850" spans="1:6" x14ac:dyDescent="0.2">
      <c r="A12850" t="s">
        <v>70</v>
      </c>
      <c r="B12850">
        <v>29.8</v>
      </c>
      <c r="C12850">
        <v>-0.05</v>
      </c>
    </row>
    <row r="12851" spans="1:6" x14ac:dyDescent="0.2">
      <c r="A12851" t="s">
        <v>1802</v>
      </c>
      <c r="B12851" t="s">
        <v>1661</v>
      </c>
      <c r="C12851">
        <v>2.5000000000000001E-2</v>
      </c>
    </row>
    <row r="12852" spans="1:6" x14ac:dyDescent="0.2">
      <c r="A12852" t="s">
        <v>1802</v>
      </c>
      <c r="B12852" t="s">
        <v>1661</v>
      </c>
      <c r="C12852" t="s">
        <v>1803</v>
      </c>
      <c r="D12852" t="s">
        <v>1804</v>
      </c>
      <c r="E12852" t="s">
        <v>1784</v>
      </c>
      <c r="F12852" t="s">
        <v>1805</v>
      </c>
    </row>
    <row r="12853" spans="1:6" x14ac:dyDescent="0.2">
      <c r="A12853" t="s">
        <v>118</v>
      </c>
      <c r="B12853" t="s">
        <v>1571</v>
      </c>
      <c r="C12853" t="s">
        <v>1610</v>
      </c>
      <c r="D12853">
        <v>12</v>
      </c>
    </row>
    <row r="12854" spans="1:6" x14ac:dyDescent="0.2">
      <c r="A12854" t="s">
        <v>59</v>
      </c>
      <c r="B12854" t="s">
        <v>1806</v>
      </c>
      <c r="C12854" t="s">
        <v>1123</v>
      </c>
      <c r="D12854">
        <v>1</v>
      </c>
      <c r="E12854" t="s">
        <v>1588</v>
      </c>
      <c r="F12854" t="s">
        <v>1808</v>
      </c>
    </row>
    <row r="12855" spans="1:6" x14ac:dyDescent="0.2">
      <c r="A12855" t="s">
        <v>110</v>
      </c>
    </row>
    <row r="12856" spans="1:6" x14ac:dyDescent="0.2">
      <c r="A12856" t="s">
        <v>120</v>
      </c>
      <c r="B12856" t="s">
        <v>1571</v>
      </c>
      <c r="C12856">
        <v>0.05</v>
      </c>
      <c r="D12856" t="s">
        <v>1593</v>
      </c>
      <c r="E12856" t="s">
        <v>1594</v>
      </c>
    </row>
    <row r="12857" spans="1:6" x14ac:dyDescent="0.2">
      <c r="A12857" t="s">
        <v>120</v>
      </c>
      <c r="B12857" t="s">
        <v>1571</v>
      </c>
      <c r="C12857">
        <v>0.05</v>
      </c>
      <c r="D12857" t="s">
        <v>1593</v>
      </c>
      <c r="E12857" t="s">
        <v>1594</v>
      </c>
    </row>
    <row r="12858" spans="1:6" x14ac:dyDescent="0.2">
      <c r="A12858" t="s">
        <v>110</v>
      </c>
      <c r="B12858" t="s">
        <v>1572</v>
      </c>
      <c r="C12858" t="s">
        <v>1573</v>
      </c>
      <c r="D12858" t="s">
        <v>1574</v>
      </c>
    </row>
    <row r="12859" spans="1:6" x14ac:dyDescent="0.2">
      <c r="A12859" t="s">
        <v>120</v>
      </c>
      <c r="B12859" t="s">
        <v>1571</v>
      </c>
      <c r="C12859">
        <v>0.05</v>
      </c>
      <c r="D12859" t="s">
        <v>1594</v>
      </c>
    </row>
    <row r="12860" spans="1:6" x14ac:dyDescent="0.2">
      <c r="A12860" t="s">
        <v>70</v>
      </c>
      <c r="B12860">
        <v>8.5</v>
      </c>
      <c r="C12860">
        <v>0.1</v>
      </c>
    </row>
    <row r="12861" spans="1:6" x14ac:dyDescent="0.2">
      <c r="A12861" t="s">
        <v>70</v>
      </c>
      <c r="B12861">
        <v>9</v>
      </c>
      <c r="C12861">
        <v>-0.1</v>
      </c>
    </row>
    <row r="12862" spans="1:6" x14ac:dyDescent="0.2">
      <c r="A12862" t="s">
        <v>71</v>
      </c>
      <c r="B12862">
        <v>1</v>
      </c>
      <c r="C12862">
        <v>0.1</v>
      </c>
    </row>
    <row r="12863" spans="1:6" x14ac:dyDescent="0.2">
      <c r="A12863" t="s">
        <v>1575</v>
      </c>
      <c r="B12863" t="s">
        <v>1576</v>
      </c>
      <c r="C12863" t="s">
        <v>1577</v>
      </c>
      <c r="D12863" t="s">
        <v>1578</v>
      </c>
    </row>
    <row r="12864" spans="1:6" x14ac:dyDescent="0.2">
      <c r="A12864" t="s">
        <v>882</v>
      </c>
      <c r="B12864" t="s">
        <v>1579</v>
      </c>
      <c r="C12864" t="s">
        <v>1580</v>
      </c>
    </row>
    <row r="12865" spans="1:5" x14ac:dyDescent="0.2">
      <c r="A12865" t="s">
        <v>1581</v>
      </c>
      <c r="B12865" t="s">
        <v>1576</v>
      </c>
      <c r="C12865" t="s">
        <v>1577</v>
      </c>
      <c r="D12865" t="s">
        <v>1582</v>
      </c>
    </row>
    <row r="12866" spans="1:5" x14ac:dyDescent="0.2">
      <c r="A12866" t="s">
        <v>50</v>
      </c>
      <c r="B12866">
        <v>55.5</v>
      </c>
      <c r="C12866">
        <v>0.1</v>
      </c>
    </row>
    <row r="12867" spans="1:5" x14ac:dyDescent="0.2">
      <c r="A12867" t="s">
        <v>52</v>
      </c>
      <c r="B12867" t="s">
        <v>2887</v>
      </c>
    </row>
    <row r="12868" spans="1:5" x14ac:dyDescent="0.2">
      <c r="A12868" t="s">
        <v>1792</v>
      </c>
      <c r="B12868" t="s">
        <v>1644</v>
      </c>
      <c r="C12868">
        <v>32.4</v>
      </c>
      <c r="D12868" t="s">
        <v>1634</v>
      </c>
      <c r="E12868">
        <v>0.1</v>
      </c>
    </row>
    <row r="12869" spans="1:5" x14ac:dyDescent="0.2">
      <c r="A12869" t="s">
        <v>1605</v>
      </c>
      <c r="B12869">
        <v>8.8000000000000007</v>
      </c>
      <c r="C12869" t="s">
        <v>1634</v>
      </c>
      <c r="D12869">
        <v>0.2</v>
      </c>
    </row>
    <row r="12870" spans="1:5" x14ac:dyDescent="0.2">
      <c r="A12870" t="s">
        <v>70</v>
      </c>
      <c r="B12870">
        <v>30</v>
      </c>
      <c r="C12870">
        <v>0.2</v>
      </c>
    </row>
    <row r="12871" spans="1:5" x14ac:dyDescent="0.2">
      <c r="A12871" t="s">
        <v>70</v>
      </c>
      <c r="B12871">
        <v>29.5</v>
      </c>
      <c r="C12871" t="s">
        <v>1606</v>
      </c>
    </row>
    <row r="12872" spans="1:5" x14ac:dyDescent="0.2">
      <c r="A12872" t="s">
        <v>70</v>
      </c>
      <c r="B12872">
        <v>8.5</v>
      </c>
      <c r="C12872">
        <v>0.2</v>
      </c>
    </row>
    <row r="12873" spans="1:5" x14ac:dyDescent="0.2">
      <c r="A12873" t="s">
        <v>120</v>
      </c>
      <c r="B12873" t="s">
        <v>1571</v>
      </c>
      <c r="C12873">
        <v>0.1</v>
      </c>
    </row>
    <row r="12874" spans="1:5" x14ac:dyDescent="0.2">
      <c r="A12874" t="s">
        <v>57</v>
      </c>
      <c r="B12874">
        <v>34</v>
      </c>
      <c r="C12874" t="s">
        <v>1606</v>
      </c>
    </row>
    <row r="12875" spans="1:5" x14ac:dyDescent="0.2">
      <c r="A12875" t="s">
        <v>120</v>
      </c>
      <c r="B12875">
        <v>0.05</v>
      </c>
      <c r="C12875" t="s">
        <v>1593</v>
      </c>
      <c r="D12875" t="s">
        <v>1659</v>
      </c>
      <c r="E12875" t="s">
        <v>2880</v>
      </c>
    </row>
    <row r="12876" spans="1:5" x14ac:dyDescent="0.2">
      <c r="A12876" t="s">
        <v>59</v>
      </c>
      <c r="B12876" t="s">
        <v>1795</v>
      </c>
    </row>
    <row r="12877" spans="1:5" x14ac:dyDescent="0.2">
      <c r="A12877" t="s">
        <v>55</v>
      </c>
      <c r="B12877">
        <v>35.200000000000003</v>
      </c>
      <c r="C12877" t="s">
        <v>1588</v>
      </c>
      <c r="D12877">
        <v>37.200000000000003</v>
      </c>
    </row>
    <row r="12878" spans="1:5" x14ac:dyDescent="0.2">
      <c r="A12878" t="s">
        <v>2881</v>
      </c>
      <c r="B12878" t="s">
        <v>1655</v>
      </c>
      <c r="C12878">
        <v>12.5</v>
      </c>
    </row>
    <row r="12879" spans="1:5" x14ac:dyDescent="0.2">
      <c r="A12879" t="s">
        <v>110</v>
      </c>
      <c r="B12879" t="s">
        <v>1724</v>
      </c>
    </row>
    <row r="12880" spans="1:5" x14ac:dyDescent="0.2">
      <c r="A12880" t="s">
        <v>50</v>
      </c>
      <c r="B12880" t="s">
        <v>2882</v>
      </c>
    </row>
    <row r="12881" spans="1:4" x14ac:dyDescent="0.2">
      <c r="A12881" t="s">
        <v>1644</v>
      </c>
      <c r="B12881">
        <v>15.15</v>
      </c>
      <c r="C12881">
        <v>0.1</v>
      </c>
    </row>
    <row r="12882" spans="1:4" x14ac:dyDescent="0.2">
      <c r="A12882" t="s">
        <v>120</v>
      </c>
      <c r="B12882">
        <v>0.05</v>
      </c>
      <c r="C12882" t="s">
        <v>1594</v>
      </c>
      <c r="D12882" t="s">
        <v>2883</v>
      </c>
    </row>
    <row r="12883" spans="1:4" x14ac:dyDescent="0.2">
      <c r="A12883" t="s">
        <v>120</v>
      </c>
      <c r="B12883">
        <v>0.05</v>
      </c>
      <c r="C12883" t="s">
        <v>1594</v>
      </c>
      <c r="D12883" t="s">
        <v>2872</v>
      </c>
    </row>
    <row r="12884" spans="1:4" x14ac:dyDescent="0.2">
      <c r="A12884" t="s">
        <v>120</v>
      </c>
      <c r="B12884">
        <v>0.1</v>
      </c>
      <c r="C12884" t="s">
        <v>2884</v>
      </c>
    </row>
    <row r="12885" spans="1:4" x14ac:dyDescent="0.2">
      <c r="A12885" t="s">
        <v>120</v>
      </c>
      <c r="B12885">
        <v>0.1</v>
      </c>
      <c r="C12885" t="s">
        <v>2885</v>
      </c>
    </row>
    <row r="12886" spans="1:4" x14ac:dyDescent="0.2">
      <c r="A12886" t="s">
        <v>121</v>
      </c>
      <c r="B12886">
        <v>5.0000000000000001E-3</v>
      </c>
    </row>
    <row r="12887" spans="1:4" x14ac:dyDescent="0.2">
      <c r="A12887" t="s">
        <v>269</v>
      </c>
    </row>
    <row r="12888" spans="1:4" x14ac:dyDescent="0.2">
      <c r="A12888" t="s">
        <v>118</v>
      </c>
      <c r="B12888" t="s">
        <v>2813</v>
      </c>
      <c r="C12888">
        <v>10</v>
      </c>
    </row>
    <row r="12889" spans="1:4" x14ac:dyDescent="0.2">
      <c r="A12889" t="s">
        <v>52</v>
      </c>
      <c r="B12889">
        <v>1.35</v>
      </c>
      <c r="C12889" t="s">
        <v>1656</v>
      </c>
    </row>
    <row r="12890" spans="1:4" x14ac:dyDescent="0.2">
      <c r="A12890" t="s">
        <v>120</v>
      </c>
      <c r="B12890">
        <v>0.1</v>
      </c>
      <c r="C12890" t="s">
        <v>1593</v>
      </c>
      <c r="D12890" t="s">
        <v>1594</v>
      </c>
    </row>
    <row r="12891" spans="1:4" x14ac:dyDescent="0.2">
      <c r="A12891" t="s">
        <v>72</v>
      </c>
      <c r="B12891" t="s">
        <v>2886</v>
      </c>
    </row>
    <row r="12892" spans="1:4" x14ac:dyDescent="0.2">
      <c r="A12892" t="s">
        <v>1575</v>
      </c>
      <c r="B12892" t="s">
        <v>1576</v>
      </c>
      <c r="C12892" t="s">
        <v>1577</v>
      </c>
      <c r="D12892" t="s">
        <v>1578</v>
      </c>
    </row>
    <row r="12893" spans="1:4" x14ac:dyDescent="0.2">
      <c r="A12893" t="s">
        <v>882</v>
      </c>
      <c r="B12893" t="s">
        <v>1579</v>
      </c>
      <c r="C12893" t="s">
        <v>1580</v>
      </c>
    </row>
    <row r="12894" spans="1:4" x14ac:dyDescent="0.2">
      <c r="A12894" t="s">
        <v>1581</v>
      </c>
      <c r="B12894" t="s">
        <v>1576</v>
      </c>
      <c r="C12894" t="s">
        <v>1577</v>
      </c>
      <c r="D12894" t="s">
        <v>1582</v>
      </c>
    </row>
    <row r="12895" spans="1:4" x14ac:dyDescent="0.2">
      <c r="A12895" t="s">
        <v>2626</v>
      </c>
      <c r="B12895">
        <v>0.05</v>
      </c>
    </row>
    <row r="12896" spans="1:4" x14ac:dyDescent="0.2">
      <c r="A12896" t="s">
        <v>52</v>
      </c>
      <c r="B12896">
        <v>5.8</v>
      </c>
      <c r="C12896" t="s">
        <v>1606</v>
      </c>
    </row>
    <row r="12897" spans="1:4" x14ac:dyDescent="0.2">
      <c r="A12897" t="s">
        <v>70</v>
      </c>
      <c r="B12897">
        <v>5.5</v>
      </c>
      <c r="C12897">
        <v>-0.1</v>
      </c>
    </row>
    <row r="12898" spans="1:4" x14ac:dyDescent="0.2">
      <c r="A12898" t="s">
        <v>71</v>
      </c>
      <c r="B12898">
        <v>48.5</v>
      </c>
      <c r="C12898" t="s">
        <v>1606</v>
      </c>
    </row>
    <row r="12899" spans="1:4" x14ac:dyDescent="0.2">
      <c r="A12899" t="s">
        <v>71</v>
      </c>
      <c r="B12899">
        <v>43.5</v>
      </c>
      <c r="C12899">
        <v>0.3</v>
      </c>
    </row>
    <row r="12900" spans="1:4" x14ac:dyDescent="0.2">
      <c r="A12900" t="s">
        <v>70</v>
      </c>
      <c r="B12900">
        <v>33.1</v>
      </c>
      <c r="C12900">
        <v>-0.2</v>
      </c>
    </row>
    <row r="12901" spans="1:4" x14ac:dyDescent="0.2">
      <c r="A12901" t="s">
        <v>70</v>
      </c>
      <c r="B12901" t="s">
        <v>2597</v>
      </c>
    </row>
    <row r="12902" spans="1:4" x14ac:dyDescent="0.2">
      <c r="A12902" t="s">
        <v>120</v>
      </c>
      <c r="B12902">
        <v>0.1</v>
      </c>
    </row>
    <row r="12903" spans="1:4" x14ac:dyDescent="0.2">
      <c r="A12903" t="s">
        <v>120</v>
      </c>
      <c r="B12903">
        <v>0.2</v>
      </c>
      <c r="C12903" t="s">
        <v>1593</v>
      </c>
      <c r="D12903" t="s">
        <v>1594</v>
      </c>
    </row>
    <row r="12904" spans="1:4" x14ac:dyDescent="0.2">
      <c r="A12904" t="s">
        <v>118</v>
      </c>
      <c r="B12904" t="s">
        <v>1655</v>
      </c>
      <c r="C12904">
        <v>16</v>
      </c>
    </row>
    <row r="12905" spans="1:4" x14ac:dyDescent="0.2">
      <c r="A12905" t="s">
        <v>118</v>
      </c>
      <c r="B12905" t="s">
        <v>1655</v>
      </c>
      <c r="C12905">
        <v>30</v>
      </c>
    </row>
    <row r="12906" spans="1:4" x14ac:dyDescent="0.2">
      <c r="A12906" t="s">
        <v>52</v>
      </c>
      <c r="B12906" t="s">
        <v>2679</v>
      </c>
      <c r="C12906">
        <v>0.5</v>
      </c>
    </row>
    <row r="12907" spans="1:4" x14ac:dyDescent="0.2">
      <c r="A12907" t="s">
        <v>579</v>
      </c>
      <c r="B12907">
        <v>36</v>
      </c>
      <c r="C12907">
        <f>-0.2/-0.05</f>
        <v>4</v>
      </c>
    </row>
    <row r="12908" spans="1:4" x14ac:dyDescent="0.2">
      <c r="A12908" t="s">
        <v>118</v>
      </c>
      <c r="B12908" t="s">
        <v>2813</v>
      </c>
      <c r="C12908">
        <v>10</v>
      </c>
    </row>
    <row r="12909" spans="1:4" x14ac:dyDescent="0.2">
      <c r="A12909" t="s">
        <v>2616</v>
      </c>
      <c r="B12909">
        <f>-0.2/-0.05</f>
        <v>4</v>
      </c>
    </row>
    <row r="12910" spans="1:4" x14ac:dyDescent="0.2">
      <c r="A12910" t="s">
        <v>52</v>
      </c>
      <c r="B12910">
        <v>3</v>
      </c>
      <c r="C12910">
        <v>0.1</v>
      </c>
    </row>
    <row r="12911" spans="1:4" x14ac:dyDescent="0.2">
      <c r="A12911" t="s">
        <v>52</v>
      </c>
      <c r="B12911">
        <v>2</v>
      </c>
      <c r="C12911" t="s">
        <v>1656</v>
      </c>
    </row>
    <row r="12912" spans="1:4" x14ac:dyDescent="0.2">
      <c r="A12912" t="s">
        <v>2820</v>
      </c>
      <c r="B12912">
        <v>0.1</v>
      </c>
    </row>
    <row r="12913" spans="1:4" x14ac:dyDescent="0.2">
      <c r="A12913" t="s">
        <v>72</v>
      </c>
      <c r="B12913">
        <v>0.5</v>
      </c>
      <c r="C12913" t="s">
        <v>1604</v>
      </c>
    </row>
    <row r="12914" spans="1:4" x14ac:dyDescent="0.2">
      <c r="A12914" t="s">
        <v>121</v>
      </c>
      <c r="B12914">
        <v>5.0000000000000001E-3</v>
      </c>
    </row>
    <row r="12915" spans="1:4" x14ac:dyDescent="0.2">
      <c r="A12915" t="s">
        <v>269</v>
      </c>
      <c r="B12915">
        <v>1.4999999999999999E-2</v>
      </c>
    </row>
    <row r="12916" spans="1:4" x14ac:dyDescent="0.2">
      <c r="A12916" t="s">
        <v>117</v>
      </c>
      <c r="B12916">
        <v>0.1</v>
      </c>
      <c r="C12916" t="s">
        <v>1593</v>
      </c>
      <c r="D12916" t="s">
        <v>1594</v>
      </c>
    </row>
    <row r="12917" spans="1:4" x14ac:dyDescent="0.2">
      <c r="A12917" t="s">
        <v>120</v>
      </c>
      <c r="B12917">
        <v>0.05</v>
      </c>
      <c r="C12917" t="s">
        <v>1593</v>
      </c>
      <c r="D12917" t="s">
        <v>1594</v>
      </c>
    </row>
    <row r="12918" spans="1:4" x14ac:dyDescent="0.2">
      <c r="A12918" t="s">
        <v>118</v>
      </c>
      <c r="B12918" t="s">
        <v>1655</v>
      </c>
      <c r="C12918">
        <v>12.5</v>
      </c>
    </row>
    <row r="12919" spans="1:4" x14ac:dyDescent="0.2">
      <c r="A12919" t="s">
        <v>118</v>
      </c>
      <c r="B12919" t="s">
        <v>1655</v>
      </c>
      <c r="C12919">
        <v>25</v>
      </c>
    </row>
    <row r="12920" spans="1:4" x14ac:dyDescent="0.2">
      <c r="A12920" t="s">
        <v>2619</v>
      </c>
      <c r="B12920">
        <v>0.05</v>
      </c>
    </row>
    <row r="12921" spans="1:4" x14ac:dyDescent="0.2">
      <c r="A12921" t="s">
        <v>1575</v>
      </c>
      <c r="B12921" t="s">
        <v>1576</v>
      </c>
      <c r="C12921" t="s">
        <v>1577</v>
      </c>
      <c r="D12921" t="s">
        <v>1578</v>
      </c>
    </row>
    <row r="12922" spans="1:4" x14ac:dyDescent="0.2">
      <c r="A12922" t="s">
        <v>882</v>
      </c>
      <c r="B12922" t="s">
        <v>1579</v>
      </c>
      <c r="C12922" t="s">
        <v>1580</v>
      </c>
    </row>
    <row r="12923" spans="1:4" x14ac:dyDescent="0.2">
      <c r="A12923" t="s">
        <v>1581</v>
      </c>
      <c r="B12923" t="s">
        <v>1576</v>
      </c>
      <c r="C12923" t="s">
        <v>1577</v>
      </c>
      <c r="D12923" t="s">
        <v>1582</v>
      </c>
    </row>
    <row r="12924" spans="1:4" x14ac:dyDescent="0.2">
      <c r="A12924" t="s">
        <v>1595</v>
      </c>
      <c r="B12924" t="s">
        <v>1596</v>
      </c>
      <c r="C12924" t="s">
        <v>1597</v>
      </c>
    </row>
    <row r="12925" spans="1:4" x14ac:dyDescent="0.2">
      <c r="A12925" t="s">
        <v>1595</v>
      </c>
      <c r="B12925" t="s">
        <v>1598</v>
      </c>
      <c r="C12925" t="s">
        <v>1599</v>
      </c>
      <c r="D12925" t="s">
        <v>1597</v>
      </c>
    </row>
    <row r="12926" spans="1:4" x14ac:dyDescent="0.2">
      <c r="A12926" t="s">
        <v>2626</v>
      </c>
      <c r="B12926">
        <v>0.05</v>
      </c>
    </row>
    <row r="12927" spans="1:4" x14ac:dyDescent="0.2">
      <c r="A12927" t="s">
        <v>52</v>
      </c>
      <c r="B12927">
        <v>5.8</v>
      </c>
      <c r="C12927" t="s">
        <v>1606</v>
      </c>
    </row>
    <row r="12928" spans="1:4" x14ac:dyDescent="0.2">
      <c r="A12928" t="s">
        <v>70</v>
      </c>
      <c r="B12928">
        <v>5.5</v>
      </c>
      <c r="C12928">
        <v>-0.1</v>
      </c>
    </row>
    <row r="12929" spans="1:6" x14ac:dyDescent="0.2">
      <c r="A12929" t="s">
        <v>71</v>
      </c>
      <c r="B12929">
        <v>48.5</v>
      </c>
      <c r="C12929" t="s">
        <v>1606</v>
      </c>
    </row>
    <row r="12930" spans="1:6" x14ac:dyDescent="0.2">
      <c r="A12930" t="s">
        <v>71</v>
      </c>
      <c r="B12930">
        <v>43.5</v>
      </c>
      <c r="C12930">
        <v>0.3</v>
      </c>
    </row>
    <row r="12931" spans="1:6" x14ac:dyDescent="0.2">
      <c r="A12931" t="s">
        <v>70</v>
      </c>
      <c r="B12931">
        <v>33.1</v>
      </c>
      <c r="C12931">
        <v>-0.2</v>
      </c>
    </row>
    <row r="12932" spans="1:6" x14ac:dyDescent="0.2">
      <c r="A12932" t="s">
        <v>70</v>
      </c>
      <c r="B12932" t="s">
        <v>2597</v>
      </c>
    </row>
    <row r="12933" spans="1:6" x14ac:dyDescent="0.2">
      <c r="A12933" t="s">
        <v>120</v>
      </c>
      <c r="B12933">
        <v>0.1</v>
      </c>
    </row>
    <row r="12934" spans="1:6" x14ac:dyDescent="0.2">
      <c r="A12934" t="s">
        <v>120</v>
      </c>
      <c r="B12934">
        <v>0.2</v>
      </c>
      <c r="C12934" t="s">
        <v>1593</v>
      </c>
      <c r="D12934" t="s">
        <v>1594</v>
      </c>
    </row>
    <row r="12935" spans="1:6" x14ac:dyDescent="0.2">
      <c r="A12935" t="s">
        <v>118</v>
      </c>
      <c r="B12935" t="s">
        <v>1655</v>
      </c>
      <c r="C12935">
        <v>16</v>
      </c>
    </row>
    <row r="12936" spans="1:6" x14ac:dyDescent="0.2">
      <c r="A12936" t="s">
        <v>118</v>
      </c>
      <c r="B12936" t="s">
        <v>1655</v>
      </c>
      <c r="C12936">
        <v>30</v>
      </c>
    </row>
    <row r="12937" spans="1:6" x14ac:dyDescent="0.2">
      <c r="A12937" t="s">
        <v>52</v>
      </c>
      <c r="B12937" t="s">
        <v>2679</v>
      </c>
      <c r="C12937">
        <v>0.5</v>
      </c>
    </row>
    <row r="12938" spans="1:6" x14ac:dyDescent="0.2">
      <c r="A12938" t="s">
        <v>579</v>
      </c>
      <c r="B12938">
        <v>36</v>
      </c>
      <c r="C12938">
        <f>-0.2/-0.05</f>
        <v>4</v>
      </c>
      <c r="D12938" t="s">
        <v>2835</v>
      </c>
      <c r="E12938" t="s">
        <v>2836</v>
      </c>
      <c r="F12938" t="s">
        <v>2837</v>
      </c>
    </row>
    <row r="12939" spans="1:6" x14ac:dyDescent="0.2">
      <c r="A12939" t="s">
        <v>118</v>
      </c>
      <c r="B12939" t="s">
        <v>2813</v>
      </c>
      <c r="C12939">
        <v>10</v>
      </c>
    </row>
    <row r="12940" spans="1:6" x14ac:dyDescent="0.2">
      <c r="A12940" t="s">
        <v>2616</v>
      </c>
      <c r="B12940">
        <f>-0.2/-0.05</f>
        <v>4</v>
      </c>
    </row>
    <row r="12941" spans="1:6" x14ac:dyDescent="0.2">
      <c r="A12941" t="s">
        <v>52</v>
      </c>
      <c r="B12941">
        <v>3</v>
      </c>
      <c r="C12941">
        <v>0.1</v>
      </c>
    </row>
    <row r="12942" spans="1:6" x14ac:dyDescent="0.2">
      <c r="A12942" t="s">
        <v>52</v>
      </c>
      <c r="B12942">
        <v>2</v>
      </c>
      <c r="C12942" t="s">
        <v>1656</v>
      </c>
    </row>
    <row r="12943" spans="1:6" x14ac:dyDescent="0.2">
      <c r="A12943" t="s">
        <v>2820</v>
      </c>
      <c r="B12943">
        <v>0.1</v>
      </c>
    </row>
    <row r="12944" spans="1:6" x14ac:dyDescent="0.2">
      <c r="A12944" t="s">
        <v>72</v>
      </c>
      <c r="B12944">
        <v>0.5</v>
      </c>
      <c r="C12944" t="s">
        <v>1604</v>
      </c>
    </row>
    <row r="12945" spans="1:4" x14ac:dyDescent="0.2">
      <c r="A12945" t="s">
        <v>121</v>
      </c>
      <c r="B12945">
        <v>5.0000000000000001E-3</v>
      </c>
    </row>
    <row r="12946" spans="1:4" x14ac:dyDescent="0.2">
      <c r="A12946" t="s">
        <v>269</v>
      </c>
      <c r="B12946">
        <v>1.4999999999999999E-2</v>
      </c>
    </row>
    <row r="12947" spans="1:4" x14ac:dyDescent="0.2">
      <c r="A12947" t="s">
        <v>117</v>
      </c>
      <c r="B12947">
        <v>0.1</v>
      </c>
      <c r="C12947" t="s">
        <v>1593</v>
      </c>
      <c r="D12947" t="s">
        <v>1594</v>
      </c>
    </row>
    <row r="12948" spans="1:4" x14ac:dyDescent="0.2">
      <c r="A12948" t="s">
        <v>120</v>
      </c>
      <c r="B12948">
        <v>0.05</v>
      </c>
      <c r="C12948" t="s">
        <v>1593</v>
      </c>
      <c r="D12948" t="s">
        <v>1594</v>
      </c>
    </row>
    <row r="12949" spans="1:4" x14ac:dyDescent="0.2">
      <c r="A12949" t="s">
        <v>118</v>
      </c>
      <c r="B12949" t="s">
        <v>1655</v>
      </c>
      <c r="C12949">
        <v>12.5</v>
      </c>
    </row>
    <row r="12950" spans="1:4" x14ac:dyDescent="0.2">
      <c r="A12950" t="s">
        <v>118</v>
      </c>
      <c r="B12950" t="s">
        <v>1655</v>
      </c>
      <c r="C12950">
        <v>25</v>
      </c>
    </row>
    <row r="12951" spans="1:4" x14ac:dyDescent="0.2">
      <c r="A12951" t="s">
        <v>2619</v>
      </c>
      <c r="B12951">
        <v>0.05</v>
      </c>
    </row>
    <row r="12952" spans="1:4" x14ac:dyDescent="0.2">
      <c r="A12952" t="s">
        <v>1575</v>
      </c>
      <c r="B12952" t="s">
        <v>1576</v>
      </c>
      <c r="C12952" t="s">
        <v>1577</v>
      </c>
      <c r="D12952" t="s">
        <v>1578</v>
      </c>
    </row>
    <row r="12953" spans="1:4" x14ac:dyDescent="0.2">
      <c r="A12953" t="s">
        <v>882</v>
      </c>
      <c r="B12953" t="s">
        <v>1579</v>
      </c>
      <c r="C12953" t="s">
        <v>1580</v>
      </c>
    </row>
    <row r="12954" spans="1:4" x14ac:dyDescent="0.2">
      <c r="A12954" t="s">
        <v>1581</v>
      </c>
      <c r="B12954" t="s">
        <v>1576</v>
      </c>
      <c r="C12954" t="s">
        <v>1577</v>
      </c>
      <c r="D12954" t="s">
        <v>1582</v>
      </c>
    </row>
    <row r="12955" spans="1:4" x14ac:dyDescent="0.2">
      <c r="A12955" t="s">
        <v>1595</v>
      </c>
      <c r="B12955" t="s">
        <v>1596</v>
      </c>
      <c r="C12955" t="s">
        <v>1597</v>
      </c>
    </row>
    <row r="12956" spans="1:4" x14ac:dyDescent="0.2">
      <c r="A12956" t="s">
        <v>1595</v>
      </c>
      <c r="B12956" t="s">
        <v>1598</v>
      </c>
      <c r="C12956" t="s">
        <v>1599</v>
      </c>
      <c r="D12956" t="s">
        <v>1597</v>
      </c>
    </row>
    <row r="12957" spans="1:4" x14ac:dyDescent="0.2">
      <c r="A12957" t="s">
        <v>1595</v>
      </c>
      <c r="B12957" t="s">
        <v>1596</v>
      </c>
      <c r="C12957" t="s">
        <v>1597</v>
      </c>
    </row>
    <row r="12958" spans="1:4" x14ac:dyDescent="0.2">
      <c r="A12958" t="s">
        <v>1595</v>
      </c>
      <c r="B12958" t="s">
        <v>1598</v>
      </c>
      <c r="C12958" t="s">
        <v>1599</v>
      </c>
      <c r="D12958" t="s">
        <v>1597</v>
      </c>
    </row>
    <row r="12959" spans="1:4" x14ac:dyDescent="0.2">
      <c r="A12959" t="s">
        <v>2888</v>
      </c>
      <c r="B12959" t="s">
        <v>1576</v>
      </c>
      <c r="C12959" t="s">
        <v>2889</v>
      </c>
    </row>
    <row r="12960" spans="1:4" x14ac:dyDescent="0.2">
      <c r="A12960" t="s">
        <v>1595</v>
      </c>
      <c r="B12960" t="s">
        <v>1596</v>
      </c>
      <c r="C12960" t="s">
        <v>1597</v>
      </c>
    </row>
    <row r="12961" spans="1:6" x14ac:dyDescent="0.2">
      <c r="A12961" t="s">
        <v>1595</v>
      </c>
      <c r="B12961" t="s">
        <v>1598</v>
      </c>
      <c r="C12961" t="s">
        <v>1599</v>
      </c>
      <c r="D12961" t="s">
        <v>1597</v>
      </c>
    </row>
    <row r="12962" spans="1:6" x14ac:dyDescent="0.2">
      <c r="A12962" t="s">
        <v>2626</v>
      </c>
      <c r="B12962">
        <v>0.05</v>
      </c>
    </row>
    <row r="12963" spans="1:6" x14ac:dyDescent="0.2">
      <c r="A12963" t="s">
        <v>52</v>
      </c>
      <c r="B12963">
        <v>5.8</v>
      </c>
      <c r="C12963" t="s">
        <v>1606</v>
      </c>
    </row>
    <row r="12964" spans="1:6" x14ac:dyDescent="0.2">
      <c r="A12964" t="s">
        <v>70</v>
      </c>
      <c r="B12964">
        <v>5.5</v>
      </c>
      <c r="C12964">
        <v>-0.1</v>
      </c>
    </row>
    <row r="12965" spans="1:6" x14ac:dyDescent="0.2">
      <c r="A12965" t="s">
        <v>71</v>
      </c>
      <c r="B12965">
        <v>48.5</v>
      </c>
      <c r="C12965" t="s">
        <v>1606</v>
      </c>
    </row>
    <row r="12966" spans="1:6" x14ac:dyDescent="0.2">
      <c r="A12966" t="s">
        <v>71</v>
      </c>
      <c r="B12966">
        <v>43.5</v>
      </c>
      <c r="C12966">
        <v>0.3</v>
      </c>
    </row>
    <row r="12967" spans="1:6" x14ac:dyDescent="0.2">
      <c r="A12967" t="s">
        <v>70</v>
      </c>
      <c r="B12967">
        <v>33.1</v>
      </c>
      <c r="C12967">
        <v>-0.2</v>
      </c>
    </row>
    <row r="12968" spans="1:6" x14ac:dyDescent="0.2">
      <c r="A12968" t="s">
        <v>70</v>
      </c>
      <c r="B12968" t="s">
        <v>2597</v>
      </c>
    </row>
    <row r="12969" spans="1:6" x14ac:dyDescent="0.2">
      <c r="A12969" t="s">
        <v>120</v>
      </c>
      <c r="B12969">
        <v>0.1</v>
      </c>
    </row>
    <row r="12970" spans="1:6" x14ac:dyDescent="0.2">
      <c r="A12970" t="s">
        <v>120</v>
      </c>
      <c r="B12970">
        <v>0.2</v>
      </c>
      <c r="C12970" t="s">
        <v>1593</v>
      </c>
      <c r="D12970" t="s">
        <v>1594</v>
      </c>
    </row>
    <row r="12971" spans="1:6" x14ac:dyDescent="0.2">
      <c r="A12971" t="s">
        <v>118</v>
      </c>
      <c r="B12971" t="s">
        <v>1655</v>
      </c>
      <c r="C12971">
        <v>16</v>
      </c>
    </row>
    <row r="12972" spans="1:6" x14ac:dyDescent="0.2">
      <c r="A12972" t="s">
        <v>118</v>
      </c>
      <c r="B12972" t="s">
        <v>1655</v>
      </c>
      <c r="C12972">
        <v>30</v>
      </c>
    </row>
    <row r="12973" spans="1:6" x14ac:dyDescent="0.2">
      <c r="A12973" t="s">
        <v>52</v>
      </c>
      <c r="B12973" t="s">
        <v>2679</v>
      </c>
      <c r="C12973">
        <v>0.5</v>
      </c>
    </row>
    <row r="12974" spans="1:6" x14ac:dyDescent="0.2">
      <c r="A12974" t="s">
        <v>579</v>
      </c>
      <c r="B12974">
        <v>36</v>
      </c>
      <c r="C12974">
        <f>-0.2/-0.05</f>
        <v>4</v>
      </c>
      <c r="D12974" t="s">
        <v>2835</v>
      </c>
      <c r="E12974" t="s">
        <v>2836</v>
      </c>
      <c r="F12974" t="s">
        <v>2890</v>
      </c>
    </row>
    <row r="12975" spans="1:6" x14ac:dyDescent="0.2">
      <c r="A12975" t="s">
        <v>118</v>
      </c>
      <c r="B12975" t="s">
        <v>2813</v>
      </c>
      <c r="C12975">
        <v>10</v>
      </c>
    </row>
    <row r="12976" spans="1:6" x14ac:dyDescent="0.2">
      <c r="A12976" t="s">
        <v>2616</v>
      </c>
      <c r="B12976">
        <f>-0.2/-0.05</f>
        <v>4</v>
      </c>
    </row>
    <row r="12977" spans="1:5" x14ac:dyDescent="0.2">
      <c r="A12977" t="s">
        <v>52</v>
      </c>
      <c r="B12977">
        <v>3</v>
      </c>
      <c r="C12977">
        <v>0.1</v>
      </c>
    </row>
    <row r="12978" spans="1:5" x14ac:dyDescent="0.2">
      <c r="A12978" t="s">
        <v>52</v>
      </c>
      <c r="B12978">
        <v>2</v>
      </c>
      <c r="C12978" t="s">
        <v>1656</v>
      </c>
    </row>
    <row r="12979" spans="1:5" x14ac:dyDescent="0.2">
      <c r="A12979" t="s">
        <v>2819</v>
      </c>
      <c r="B12979">
        <v>0.1</v>
      </c>
    </row>
    <row r="12980" spans="1:5" x14ac:dyDescent="0.2">
      <c r="A12980" t="s">
        <v>72</v>
      </c>
      <c r="B12980">
        <v>0.5</v>
      </c>
      <c r="C12980" t="s">
        <v>1604</v>
      </c>
    </row>
    <row r="12981" spans="1:5" x14ac:dyDescent="0.2">
      <c r="A12981" t="s">
        <v>121</v>
      </c>
      <c r="B12981">
        <v>5.0000000000000001E-3</v>
      </c>
    </row>
    <row r="12982" spans="1:5" x14ac:dyDescent="0.2">
      <c r="A12982" t="s">
        <v>269</v>
      </c>
      <c r="B12982">
        <v>1.4999999999999999E-2</v>
      </c>
    </row>
    <row r="12983" spans="1:5" x14ac:dyDescent="0.2">
      <c r="A12983" t="s">
        <v>117</v>
      </c>
      <c r="B12983">
        <v>0.1</v>
      </c>
      <c r="C12983" t="s">
        <v>1593</v>
      </c>
      <c r="D12983" t="s">
        <v>1594</v>
      </c>
    </row>
    <row r="12984" spans="1:5" x14ac:dyDescent="0.2">
      <c r="A12984" t="s">
        <v>120</v>
      </c>
      <c r="B12984">
        <v>0.05</v>
      </c>
      <c r="C12984" t="s">
        <v>1593</v>
      </c>
      <c r="D12984" t="s">
        <v>1594</v>
      </c>
    </row>
    <row r="12985" spans="1:5" x14ac:dyDescent="0.2">
      <c r="A12985" t="s">
        <v>118</v>
      </c>
      <c r="B12985" t="s">
        <v>1655</v>
      </c>
      <c r="C12985">
        <v>12.5</v>
      </c>
    </row>
    <row r="12986" spans="1:5" x14ac:dyDescent="0.2">
      <c r="A12986" t="s">
        <v>118</v>
      </c>
      <c r="B12986" t="s">
        <v>1655</v>
      </c>
      <c r="C12986">
        <v>25</v>
      </c>
    </row>
    <row r="12987" spans="1:5" x14ac:dyDescent="0.2">
      <c r="A12987" t="s">
        <v>1575</v>
      </c>
      <c r="B12987" t="s">
        <v>1576</v>
      </c>
      <c r="C12987" t="s">
        <v>1577</v>
      </c>
      <c r="D12987" t="s">
        <v>1578</v>
      </c>
    </row>
    <row r="12988" spans="1:5" x14ac:dyDescent="0.2">
      <c r="A12988" t="s">
        <v>882</v>
      </c>
      <c r="B12988" t="s">
        <v>1579</v>
      </c>
      <c r="C12988" t="s">
        <v>1580</v>
      </c>
    </row>
    <row r="12989" spans="1:5" x14ac:dyDescent="0.2">
      <c r="A12989" t="s">
        <v>1581</v>
      </c>
      <c r="B12989" t="s">
        <v>1576</v>
      </c>
      <c r="C12989" t="s">
        <v>1577</v>
      </c>
      <c r="D12989" t="s">
        <v>1582</v>
      </c>
    </row>
    <row r="12990" spans="1:5" x14ac:dyDescent="0.2">
      <c r="A12990" t="s">
        <v>114</v>
      </c>
      <c r="B12990">
        <v>54</v>
      </c>
      <c r="C12990" t="s">
        <v>1583</v>
      </c>
    </row>
    <row r="12991" spans="1:5" x14ac:dyDescent="0.2">
      <c r="A12991" s="9">
        <v>1</v>
      </c>
      <c r="B12991" t="s">
        <v>110</v>
      </c>
      <c r="C12991" t="s">
        <v>119</v>
      </c>
      <c r="D12991">
        <v>33.6</v>
      </c>
      <c r="E12991" t="s">
        <v>1845</v>
      </c>
    </row>
    <row r="12992" spans="1:5" x14ac:dyDescent="0.2">
      <c r="A12992" t="s">
        <v>52</v>
      </c>
      <c r="B12992">
        <v>5.5</v>
      </c>
      <c r="C12992" t="s">
        <v>1584</v>
      </c>
    </row>
    <row r="12993" spans="1:6" x14ac:dyDescent="0.2">
      <c r="A12993" t="s">
        <v>52</v>
      </c>
      <c r="B12993">
        <v>28.9</v>
      </c>
      <c r="C12993" t="s">
        <v>1584</v>
      </c>
    </row>
    <row r="12994" spans="1:6" x14ac:dyDescent="0.2">
      <c r="A12994" t="s">
        <v>52</v>
      </c>
      <c r="B12994">
        <v>30.5</v>
      </c>
      <c r="C12994" t="s">
        <v>1584</v>
      </c>
    </row>
    <row r="12995" spans="1:6" x14ac:dyDescent="0.2">
      <c r="A12995" t="s">
        <v>71</v>
      </c>
      <c r="B12995">
        <v>48.5</v>
      </c>
      <c r="C12995" t="s">
        <v>1584</v>
      </c>
    </row>
    <row r="12996" spans="1:6" x14ac:dyDescent="0.2">
      <c r="A12996" t="s">
        <v>173</v>
      </c>
      <c r="B12996">
        <v>43.5</v>
      </c>
      <c r="C12996" t="s">
        <v>1618</v>
      </c>
    </row>
    <row r="12997" spans="1:6" x14ac:dyDescent="0.2">
      <c r="A12997" t="s">
        <v>173</v>
      </c>
      <c r="B12997">
        <v>8.5</v>
      </c>
      <c r="C12997" t="s">
        <v>1584</v>
      </c>
    </row>
    <row r="12998" spans="1:6" x14ac:dyDescent="0.2">
      <c r="A12998" t="s">
        <v>70</v>
      </c>
      <c r="B12998">
        <v>33.4</v>
      </c>
      <c r="C12998">
        <v>-0.05</v>
      </c>
    </row>
    <row r="12999" spans="1:6" x14ac:dyDescent="0.2">
      <c r="A12999" t="s">
        <v>55</v>
      </c>
      <c r="B12999">
        <v>5</v>
      </c>
      <c r="C12999" t="s">
        <v>1583</v>
      </c>
    </row>
    <row r="13000" spans="1:6" x14ac:dyDescent="0.2">
      <c r="A13000" t="s">
        <v>70</v>
      </c>
      <c r="B13000">
        <v>33.46</v>
      </c>
      <c r="C13000">
        <v>0.02</v>
      </c>
    </row>
    <row r="13001" spans="1:6" x14ac:dyDescent="0.2">
      <c r="A13001" t="s">
        <v>70</v>
      </c>
      <c r="B13001">
        <v>33.6</v>
      </c>
      <c r="C13001" t="s">
        <v>1845</v>
      </c>
      <c r="D13001" t="s">
        <v>2393</v>
      </c>
    </row>
    <row r="13002" spans="1:6" x14ac:dyDescent="0.2">
      <c r="A13002" t="s">
        <v>59</v>
      </c>
      <c r="B13002" t="s">
        <v>2535</v>
      </c>
      <c r="C13002" t="s">
        <v>1123</v>
      </c>
      <c r="D13002">
        <v>0.5</v>
      </c>
      <c r="E13002" t="s">
        <v>1588</v>
      </c>
      <c r="F13002" t="s">
        <v>1808</v>
      </c>
    </row>
    <row r="13003" spans="1:6" x14ac:dyDescent="0.2">
      <c r="A13003" t="s">
        <v>120</v>
      </c>
      <c r="B13003" t="s">
        <v>1571</v>
      </c>
      <c r="C13003">
        <v>0.05</v>
      </c>
      <c r="D13003" t="s">
        <v>1593</v>
      </c>
      <c r="E13003" t="s">
        <v>1594</v>
      </c>
    </row>
    <row r="13004" spans="1:6" x14ac:dyDescent="0.2">
      <c r="A13004" t="s">
        <v>117</v>
      </c>
      <c r="B13004" t="s">
        <v>1571</v>
      </c>
      <c r="C13004">
        <v>0.03</v>
      </c>
      <c r="D13004" t="s">
        <v>1593</v>
      </c>
      <c r="E13004" t="s">
        <v>1659</v>
      </c>
    </row>
    <row r="13005" spans="1:6" x14ac:dyDescent="0.2">
      <c r="A13005" t="s">
        <v>156</v>
      </c>
      <c r="B13005" t="s">
        <v>1571</v>
      </c>
      <c r="C13005">
        <v>0.03</v>
      </c>
    </row>
    <row r="13006" spans="1:6" x14ac:dyDescent="0.2">
      <c r="A13006" t="s">
        <v>118</v>
      </c>
      <c r="B13006" t="s">
        <v>1610</v>
      </c>
      <c r="C13006">
        <v>4</v>
      </c>
      <c r="D13006" t="s">
        <v>1620</v>
      </c>
      <c r="E13006">
        <v>1</v>
      </c>
    </row>
    <row r="13007" spans="1:6" x14ac:dyDescent="0.2">
      <c r="A13007" t="s">
        <v>52</v>
      </c>
      <c r="B13007">
        <v>5</v>
      </c>
      <c r="C13007" t="s">
        <v>1621</v>
      </c>
      <c r="D13007">
        <v>0.02</v>
      </c>
    </row>
    <row r="13008" spans="1:6" x14ac:dyDescent="0.2">
      <c r="A13008" t="s">
        <v>70</v>
      </c>
      <c r="B13008">
        <v>33.6</v>
      </c>
      <c r="C13008">
        <v>0.1</v>
      </c>
    </row>
    <row r="13009" spans="1:4" x14ac:dyDescent="0.2">
      <c r="A13009" t="s">
        <v>110</v>
      </c>
      <c r="B13009" t="s">
        <v>1572</v>
      </c>
      <c r="C13009" t="s">
        <v>1573</v>
      </c>
      <c r="D13009" t="s">
        <v>1574</v>
      </c>
    </row>
    <row r="13010" spans="1:4" x14ac:dyDescent="0.2">
      <c r="A13010" t="s">
        <v>1575</v>
      </c>
      <c r="B13010" t="s">
        <v>1576</v>
      </c>
      <c r="C13010" t="s">
        <v>1577</v>
      </c>
      <c r="D13010" t="s">
        <v>1578</v>
      </c>
    </row>
    <row r="13011" spans="1:4" x14ac:dyDescent="0.2">
      <c r="A13011" t="s">
        <v>882</v>
      </c>
      <c r="B13011" t="s">
        <v>1579</v>
      </c>
      <c r="C13011" t="s">
        <v>1580</v>
      </c>
    </row>
    <row r="13012" spans="1:4" x14ac:dyDescent="0.2">
      <c r="A13012" t="s">
        <v>1581</v>
      </c>
      <c r="B13012" t="s">
        <v>1576</v>
      </c>
      <c r="C13012" t="s">
        <v>1577</v>
      </c>
      <c r="D13012" t="s">
        <v>1582</v>
      </c>
    </row>
    <row r="13013" spans="1:4" x14ac:dyDescent="0.2">
      <c r="A13013" t="s">
        <v>2626</v>
      </c>
      <c r="B13013">
        <v>0.05</v>
      </c>
    </row>
    <row r="13014" spans="1:4" x14ac:dyDescent="0.2">
      <c r="A13014" t="s">
        <v>52</v>
      </c>
      <c r="B13014">
        <v>5.8</v>
      </c>
      <c r="C13014" t="s">
        <v>1606</v>
      </c>
    </row>
    <row r="13015" spans="1:4" x14ac:dyDescent="0.2">
      <c r="A13015" t="s">
        <v>70</v>
      </c>
      <c r="B13015">
        <v>5.5</v>
      </c>
      <c r="C13015">
        <v>-0.1</v>
      </c>
    </row>
    <row r="13016" spans="1:4" x14ac:dyDescent="0.2">
      <c r="A13016" t="s">
        <v>71</v>
      </c>
      <c r="B13016">
        <v>48.5</v>
      </c>
      <c r="C13016" t="s">
        <v>1606</v>
      </c>
    </row>
    <row r="13017" spans="1:4" x14ac:dyDescent="0.2">
      <c r="A13017" t="s">
        <v>71</v>
      </c>
      <c r="B13017">
        <v>43.5</v>
      </c>
      <c r="C13017">
        <v>0.3</v>
      </c>
    </row>
    <row r="13018" spans="1:4" x14ac:dyDescent="0.2">
      <c r="A13018" t="s">
        <v>70</v>
      </c>
      <c r="B13018">
        <v>33.1</v>
      </c>
      <c r="C13018">
        <v>-0.2</v>
      </c>
    </row>
    <row r="13019" spans="1:4" x14ac:dyDescent="0.2">
      <c r="A13019" t="s">
        <v>70</v>
      </c>
      <c r="B13019" t="s">
        <v>2597</v>
      </c>
    </row>
    <row r="13020" spans="1:4" x14ac:dyDescent="0.2">
      <c r="A13020" t="s">
        <v>120</v>
      </c>
      <c r="B13020">
        <v>0.1</v>
      </c>
    </row>
    <row r="13021" spans="1:4" x14ac:dyDescent="0.2">
      <c r="A13021" t="s">
        <v>120</v>
      </c>
      <c r="B13021">
        <v>0.2</v>
      </c>
      <c r="C13021" t="s">
        <v>1593</v>
      </c>
      <c r="D13021" t="s">
        <v>1594</v>
      </c>
    </row>
    <row r="13022" spans="1:4" x14ac:dyDescent="0.2">
      <c r="A13022" t="s">
        <v>118</v>
      </c>
      <c r="B13022" t="s">
        <v>1655</v>
      </c>
      <c r="C13022">
        <v>16</v>
      </c>
    </row>
    <row r="13023" spans="1:4" x14ac:dyDescent="0.2">
      <c r="A13023" t="s">
        <v>118</v>
      </c>
      <c r="B13023" t="s">
        <v>1655</v>
      </c>
      <c r="C13023">
        <v>30</v>
      </c>
    </row>
    <row r="13024" spans="1:4" x14ac:dyDescent="0.2">
      <c r="A13024" t="s">
        <v>52</v>
      </c>
      <c r="B13024" t="s">
        <v>2679</v>
      </c>
      <c r="C13024">
        <v>0.5</v>
      </c>
    </row>
    <row r="13025" spans="1:6" x14ac:dyDescent="0.2">
      <c r="A13025" t="s">
        <v>579</v>
      </c>
      <c r="B13025">
        <v>36</v>
      </c>
      <c r="C13025">
        <f>-0.2/-0.05</f>
        <v>4</v>
      </c>
      <c r="D13025" t="s">
        <v>2835</v>
      </c>
      <c r="E13025" t="s">
        <v>2836</v>
      </c>
      <c r="F13025" t="s">
        <v>2890</v>
      </c>
    </row>
    <row r="13026" spans="1:6" x14ac:dyDescent="0.2">
      <c r="A13026" t="s">
        <v>118</v>
      </c>
      <c r="B13026" t="s">
        <v>2813</v>
      </c>
      <c r="C13026">
        <v>10</v>
      </c>
    </row>
    <row r="13027" spans="1:6" x14ac:dyDescent="0.2">
      <c r="A13027" t="s">
        <v>2616</v>
      </c>
      <c r="B13027">
        <f>-0.2/-0.05</f>
        <v>4</v>
      </c>
    </row>
    <row r="13028" spans="1:6" x14ac:dyDescent="0.2">
      <c r="A13028" t="s">
        <v>52</v>
      </c>
      <c r="B13028">
        <v>3</v>
      </c>
      <c r="C13028">
        <v>0.1</v>
      </c>
    </row>
    <row r="13029" spans="1:6" x14ac:dyDescent="0.2">
      <c r="A13029" t="s">
        <v>52</v>
      </c>
      <c r="B13029">
        <v>2</v>
      </c>
      <c r="C13029" t="s">
        <v>1656</v>
      </c>
    </row>
    <row r="13030" spans="1:6" x14ac:dyDescent="0.2">
      <c r="A13030" t="s">
        <v>2819</v>
      </c>
      <c r="B13030">
        <v>0.1</v>
      </c>
    </row>
    <row r="13031" spans="1:6" x14ac:dyDescent="0.2">
      <c r="A13031" t="s">
        <v>72</v>
      </c>
      <c r="B13031">
        <v>0.5</v>
      </c>
      <c r="C13031" t="s">
        <v>1604</v>
      </c>
    </row>
    <row r="13032" spans="1:6" x14ac:dyDescent="0.2">
      <c r="A13032" t="s">
        <v>121</v>
      </c>
      <c r="B13032">
        <v>5.0000000000000001E-3</v>
      </c>
    </row>
    <row r="13033" spans="1:6" x14ac:dyDescent="0.2">
      <c r="A13033" t="s">
        <v>269</v>
      </c>
      <c r="B13033">
        <v>1.4999999999999999E-2</v>
      </c>
    </row>
    <row r="13034" spans="1:6" x14ac:dyDescent="0.2">
      <c r="A13034" t="s">
        <v>117</v>
      </c>
      <c r="B13034">
        <v>0.1</v>
      </c>
      <c r="C13034" t="s">
        <v>1593</v>
      </c>
      <c r="D13034" t="s">
        <v>1594</v>
      </c>
    </row>
    <row r="13035" spans="1:6" x14ac:dyDescent="0.2">
      <c r="A13035" t="s">
        <v>120</v>
      </c>
      <c r="B13035">
        <v>0.05</v>
      </c>
      <c r="C13035" t="s">
        <v>1593</v>
      </c>
      <c r="D13035" t="s">
        <v>1594</v>
      </c>
    </row>
    <row r="13036" spans="1:6" x14ac:dyDescent="0.2">
      <c r="A13036" t="s">
        <v>118</v>
      </c>
      <c r="B13036" t="s">
        <v>1655</v>
      </c>
      <c r="C13036">
        <v>12.5</v>
      </c>
    </row>
    <row r="13037" spans="1:6" x14ac:dyDescent="0.2">
      <c r="A13037" t="s">
        <v>118</v>
      </c>
      <c r="B13037" t="s">
        <v>1655</v>
      </c>
      <c r="C13037">
        <v>25</v>
      </c>
    </row>
    <row r="13038" spans="1:6" x14ac:dyDescent="0.2">
      <c r="A13038" t="s">
        <v>1575</v>
      </c>
      <c r="B13038" t="s">
        <v>1576</v>
      </c>
      <c r="C13038" t="s">
        <v>1577</v>
      </c>
      <c r="D13038" t="s">
        <v>1578</v>
      </c>
    </row>
    <row r="13039" spans="1:6" x14ac:dyDescent="0.2">
      <c r="A13039" t="s">
        <v>882</v>
      </c>
      <c r="B13039" t="s">
        <v>1579</v>
      </c>
      <c r="C13039" t="s">
        <v>1580</v>
      </c>
    </row>
    <row r="13040" spans="1:6" x14ac:dyDescent="0.2">
      <c r="A13040" t="s">
        <v>1581</v>
      </c>
      <c r="B13040" t="s">
        <v>1576</v>
      </c>
      <c r="C13040" t="s">
        <v>1577</v>
      </c>
      <c r="D13040" t="s">
        <v>1582</v>
      </c>
    </row>
    <row r="13041" spans="1:4" x14ac:dyDescent="0.2">
      <c r="A13041" t="s">
        <v>1595</v>
      </c>
      <c r="B13041" t="s">
        <v>1596</v>
      </c>
      <c r="C13041" t="s">
        <v>1597</v>
      </c>
    </row>
    <row r="13042" spans="1:4" x14ac:dyDescent="0.2">
      <c r="A13042" t="s">
        <v>1595</v>
      </c>
      <c r="B13042" t="s">
        <v>1598</v>
      </c>
      <c r="C13042" t="s">
        <v>1599</v>
      </c>
      <c r="D13042" t="s">
        <v>1597</v>
      </c>
    </row>
    <row r="13043" spans="1:4" x14ac:dyDescent="0.2">
      <c r="A13043" t="s">
        <v>1595</v>
      </c>
      <c r="B13043" t="s">
        <v>1596</v>
      </c>
      <c r="C13043" t="s">
        <v>1597</v>
      </c>
    </row>
    <row r="13044" spans="1:4" x14ac:dyDescent="0.2">
      <c r="A13044" t="s">
        <v>1595</v>
      </c>
      <c r="B13044" t="s">
        <v>1598</v>
      </c>
      <c r="C13044" t="s">
        <v>1599</v>
      </c>
      <c r="D13044" t="s">
        <v>1597</v>
      </c>
    </row>
    <row r="13045" spans="1:4" x14ac:dyDescent="0.2">
      <c r="A13045" t="s">
        <v>2888</v>
      </c>
      <c r="B13045" t="s">
        <v>1576</v>
      </c>
      <c r="C13045" t="s">
        <v>2889</v>
      </c>
    </row>
    <row r="13046" spans="1:4" x14ac:dyDescent="0.2">
      <c r="A13046" t="s">
        <v>1595</v>
      </c>
      <c r="B13046" t="s">
        <v>1596</v>
      </c>
      <c r="C13046" t="s">
        <v>1597</v>
      </c>
    </row>
    <row r="13047" spans="1:4" x14ac:dyDescent="0.2">
      <c r="A13047" t="s">
        <v>1595</v>
      </c>
      <c r="B13047" t="s">
        <v>1598</v>
      </c>
      <c r="C13047" t="s">
        <v>1599</v>
      </c>
      <c r="D13047" t="s">
        <v>1597</v>
      </c>
    </row>
    <row r="13048" spans="1:4" x14ac:dyDescent="0.2">
      <c r="A13048">
        <v>54</v>
      </c>
      <c r="B13048" t="s">
        <v>1606</v>
      </c>
    </row>
    <row r="13049" spans="1:4" x14ac:dyDescent="0.2">
      <c r="A13049">
        <v>5.5</v>
      </c>
      <c r="B13049" t="s">
        <v>1606</v>
      </c>
    </row>
    <row r="13050" spans="1:4" x14ac:dyDescent="0.2">
      <c r="A13050">
        <v>8.5</v>
      </c>
      <c r="B13050" t="s">
        <v>1606</v>
      </c>
    </row>
    <row r="13051" spans="1:4" x14ac:dyDescent="0.2">
      <c r="A13051">
        <v>28.9</v>
      </c>
      <c r="B13051" t="s">
        <v>1604</v>
      </c>
    </row>
    <row r="13052" spans="1:4" x14ac:dyDescent="0.2">
      <c r="A13052">
        <v>30.5</v>
      </c>
      <c r="B13052" t="s">
        <v>1726</v>
      </c>
    </row>
    <row r="13053" spans="1:4" x14ac:dyDescent="0.2">
      <c r="A13053">
        <v>43.5</v>
      </c>
      <c r="B13053" t="s">
        <v>1618</v>
      </c>
    </row>
    <row r="13054" spans="1:4" x14ac:dyDescent="0.2">
      <c r="A13054">
        <v>48.5</v>
      </c>
      <c r="B13054" t="s">
        <v>1606</v>
      </c>
    </row>
    <row r="13055" spans="1:4" x14ac:dyDescent="0.2">
      <c r="A13055" t="s">
        <v>2891</v>
      </c>
      <c r="B13055">
        <v>0.3</v>
      </c>
      <c r="C13055">
        <v>0.05</v>
      </c>
    </row>
    <row r="13056" spans="1:4" x14ac:dyDescent="0.2">
      <c r="A13056">
        <v>5</v>
      </c>
      <c r="B13056" t="s">
        <v>2249</v>
      </c>
    </row>
    <row r="13057" spans="1:5" x14ac:dyDescent="0.2">
      <c r="A13057" t="s">
        <v>2892</v>
      </c>
      <c r="B13057">
        <v>0.05</v>
      </c>
    </row>
    <row r="13058" spans="1:5" x14ac:dyDescent="0.2">
      <c r="A13058" t="s">
        <v>2822</v>
      </c>
      <c r="B13058">
        <v>-0.05</v>
      </c>
    </row>
    <row r="13059" spans="1:5" x14ac:dyDescent="0.2">
      <c r="A13059" t="s">
        <v>2823</v>
      </c>
      <c r="B13059">
        <v>0.1</v>
      </c>
    </row>
    <row r="13060" spans="1:5" x14ac:dyDescent="0.2">
      <c r="A13060" t="s">
        <v>2893</v>
      </c>
      <c r="B13060">
        <f>0.005/0.025</f>
        <v>0.19999999999999998</v>
      </c>
    </row>
    <row r="13061" spans="1:5" x14ac:dyDescent="0.2">
      <c r="A13061" t="s">
        <v>2894</v>
      </c>
      <c r="B13061" t="s">
        <v>2895</v>
      </c>
    </row>
    <row r="13062" spans="1:5" x14ac:dyDescent="0.2">
      <c r="A13062" s="9">
        <v>1</v>
      </c>
      <c r="B13062" t="s">
        <v>110</v>
      </c>
      <c r="C13062" t="s">
        <v>2502</v>
      </c>
      <c r="D13062" t="s">
        <v>2894</v>
      </c>
    </row>
    <row r="13063" spans="1:5" x14ac:dyDescent="0.2">
      <c r="A13063" t="s">
        <v>2896</v>
      </c>
      <c r="B13063" t="s">
        <v>2897</v>
      </c>
      <c r="C13063">
        <v>0.1</v>
      </c>
    </row>
    <row r="13064" spans="1:5" x14ac:dyDescent="0.2">
      <c r="A13064" t="s">
        <v>59</v>
      </c>
      <c r="B13064" t="s">
        <v>2827</v>
      </c>
    </row>
    <row r="13065" spans="1:5" x14ac:dyDescent="0.2">
      <c r="A13065" t="s">
        <v>120</v>
      </c>
      <c r="B13065" t="s">
        <v>1571</v>
      </c>
      <c r="C13065" t="s">
        <v>2898</v>
      </c>
      <c r="D13065" t="s">
        <v>1594</v>
      </c>
    </row>
    <row r="13066" spans="1:5" x14ac:dyDescent="0.2">
      <c r="A13066" t="s">
        <v>117</v>
      </c>
      <c r="B13066" t="s">
        <v>1571</v>
      </c>
      <c r="C13066">
        <v>0.03</v>
      </c>
      <c r="D13066" t="s">
        <v>1593</v>
      </c>
      <c r="E13066" t="s">
        <v>1659</v>
      </c>
    </row>
    <row r="13067" spans="1:5" x14ac:dyDescent="0.2">
      <c r="A13067" t="s">
        <v>156</v>
      </c>
      <c r="B13067" t="s">
        <v>1571</v>
      </c>
      <c r="C13067">
        <v>0.03</v>
      </c>
    </row>
    <row r="13068" spans="1:5" x14ac:dyDescent="0.2">
      <c r="A13068" t="s">
        <v>118</v>
      </c>
      <c r="B13068" t="s">
        <v>2828</v>
      </c>
    </row>
    <row r="13069" spans="1:5" x14ac:dyDescent="0.2">
      <c r="A13069" t="s">
        <v>118</v>
      </c>
      <c r="B13069" t="s">
        <v>2899</v>
      </c>
    </row>
    <row r="13070" spans="1:5" x14ac:dyDescent="0.2">
      <c r="A13070" t="s">
        <v>118</v>
      </c>
      <c r="B13070" t="s">
        <v>2829</v>
      </c>
    </row>
    <row r="13071" spans="1:5" x14ac:dyDescent="0.2">
      <c r="A13071" t="s">
        <v>118</v>
      </c>
      <c r="B13071" t="s">
        <v>2259</v>
      </c>
    </row>
    <row r="13072" spans="1:5" x14ac:dyDescent="0.2">
      <c r="A13072" t="s">
        <v>118</v>
      </c>
      <c r="B13072" t="s">
        <v>2830</v>
      </c>
    </row>
    <row r="13073" spans="1:4" x14ac:dyDescent="0.2">
      <c r="A13073" t="s">
        <v>118</v>
      </c>
      <c r="B13073" t="s">
        <v>2038</v>
      </c>
    </row>
    <row r="13074" spans="1:4" x14ac:dyDescent="0.2">
      <c r="A13074" t="s">
        <v>110</v>
      </c>
      <c r="B13074" t="s">
        <v>1572</v>
      </c>
      <c r="C13074" t="s">
        <v>1573</v>
      </c>
    </row>
    <row r="13075" spans="1:4" x14ac:dyDescent="0.2">
      <c r="A13075" t="s">
        <v>1595</v>
      </c>
      <c r="B13075" t="s">
        <v>1596</v>
      </c>
      <c r="C13075" t="s">
        <v>1597</v>
      </c>
    </row>
    <row r="13076" spans="1:4" x14ac:dyDescent="0.2">
      <c r="A13076" t="s">
        <v>1595</v>
      </c>
      <c r="B13076" t="s">
        <v>1598</v>
      </c>
      <c r="C13076" t="s">
        <v>1599</v>
      </c>
      <c r="D13076" t="s">
        <v>1597</v>
      </c>
    </row>
    <row r="13077" spans="1:4" x14ac:dyDescent="0.2">
      <c r="A13077">
        <v>54</v>
      </c>
      <c r="B13077" t="s">
        <v>1606</v>
      </c>
    </row>
    <row r="13078" spans="1:4" x14ac:dyDescent="0.2">
      <c r="A13078">
        <v>5.5</v>
      </c>
      <c r="B13078" t="s">
        <v>1606</v>
      </c>
    </row>
    <row r="13079" spans="1:4" x14ac:dyDescent="0.2">
      <c r="A13079">
        <v>8.5</v>
      </c>
      <c r="B13079" t="s">
        <v>1606</v>
      </c>
    </row>
    <row r="13080" spans="1:4" x14ac:dyDescent="0.2">
      <c r="A13080">
        <v>28.9</v>
      </c>
      <c r="B13080" t="s">
        <v>1604</v>
      </c>
    </row>
    <row r="13081" spans="1:4" x14ac:dyDescent="0.2">
      <c r="A13081">
        <v>30.5</v>
      </c>
      <c r="B13081" t="s">
        <v>1726</v>
      </c>
    </row>
    <row r="13082" spans="1:4" x14ac:dyDescent="0.2">
      <c r="A13082">
        <v>43.5</v>
      </c>
      <c r="B13082" t="s">
        <v>1618</v>
      </c>
    </row>
    <row r="13083" spans="1:4" x14ac:dyDescent="0.2">
      <c r="A13083">
        <v>48.5</v>
      </c>
      <c r="B13083" t="s">
        <v>1606</v>
      </c>
    </row>
    <row r="13084" spans="1:4" x14ac:dyDescent="0.2">
      <c r="A13084" t="s">
        <v>2891</v>
      </c>
      <c r="B13084">
        <v>0.3</v>
      </c>
      <c r="C13084">
        <v>0.05</v>
      </c>
    </row>
    <row r="13085" spans="1:4" x14ac:dyDescent="0.2">
      <c r="A13085">
        <v>5</v>
      </c>
      <c r="B13085" t="s">
        <v>2249</v>
      </c>
    </row>
    <row r="13086" spans="1:4" x14ac:dyDescent="0.2">
      <c r="A13086" t="s">
        <v>2892</v>
      </c>
      <c r="B13086">
        <v>0.05</v>
      </c>
    </row>
    <row r="13087" spans="1:4" x14ac:dyDescent="0.2">
      <c r="A13087" t="s">
        <v>2822</v>
      </c>
      <c r="B13087">
        <v>-0.05</v>
      </c>
    </row>
    <row r="13088" spans="1:4" x14ac:dyDescent="0.2">
      <c r="A13088" t="s">
        <v>2823</v>
      </c>
      <c r="B13088">
        <v>0.1</v>
      </c>
    </row>
    <row r="13089" spans="1:5" x14ac:dyDescent="0.2">
      <c r="A13089" t="s">
        <v>2893</v>
      </c>
      <c r="B13089">
        <f>0.005/0.025</f>
        <v>0.19999999999999998</v>
      </c>
    </row>
    <row r="13090" spans="1:5" x14ac:dyDescent="0.2">
      <c r="A13090" t="s">
        <v>2894</v>
      </c>
      <c r="B13090" t="s">
        <v>2895</v>
      </c>
    </row>
    <row r="13091" spans="1:5" x14ac:dyDescent="0.2">
      <c r="A13091" s="9">
        <v>1</v>
      </c>
      <c r="B13091" t="s">
        <v>110</v>
      </c>
      <c r="C13091" t="s">
        <v>2502</v>
      </c>
      <c r="D13091" t="s">
        <v>2894</v>
      </c>
    </row>
    <row r="13092" spans="1:5" x14ac:dyDescent="0.2">
      <c r="A13092" t="s">
        <v>2896</v>
      </c>
      <c r="B13092" t="s">
        <v>2897</v>
      </c>
      <c r="C13092">
        <v>0.1</v>
      </c>
    </row>
    <row r="13093" spans="1:5" x14ac:dyDescent="0.2">
      <c r="A13093" t="s">
        <v>59</v>
      </c>
      <c r="B13093" t="s">
        <v>2827</v>
      </c>
    </row>
    <row r="13094" spans="1:5" x14ac:dyDescent="0.2">
      <c r="A13094" t="s">
        <v>120</v>
      </c>
      <c r="B13094" t="s">
        <v>1571</v>
      </c>
      <c r="C13094" t="s">
        <v>2898</v>
      </c>
      <c r="D13094" t="s">
        <v>1594</v>
      </c>
    </row>
    <row r="13095" spans="1:5" x14ac:dyDescent="0.2">
      <c r="A13095" t="s">
        <v>117</v>
      </c>
      <c r="B13095" t="s">
        <v>1571</v>
      </c>
      <c r="C13095">
        <v>0.03</v>
      </c>
      <c r="D13095" t="s">
        <v>1593</v>
      </c>
      <c r="E13095" t="s">
        <v>1659</v>
      </c>
    </row>
    <row r="13096" spans="1:5" x14ac:dyDescent="0.2">
      <c r="A13096" t="s">
        <v>156</v>
      </c>
      <c r="B13096" t="s">
        <v>1571</v>
      </c>
      <c r="C13096">
        <v>0.03</v>
      </c>
    </row>
    <row r="13097" spans="1:5" x14ac:dyDescent="0.2">
      <c r="A13097" t="s">
        <v>118</v>
      </c>
      <c r="B13097" t="s">
        <v>2828</v>
      </c>
    </row>
    <row r="13098" spans="1:5" x14ac:dyDescent="0.2">
      <c r="A13098" t="s">
        <v>118</v>
      </c>
      <c r="B13098" t="s">
        <v>2899</v>
      </c>
    </row>
    <row r="13099" spans="1:5" x14ac:dyDescent="0.2">
      <c r="A13099" t="s">
        <v>118</v>
      </c>
      <c r="B13099" t="s">
        <v>2829</v>
      </c>
    </row>
    <row r="13100" spans="1:5" x14ac:dyDescent="0.2">
      <c r="A13100" t="s">
        <v>118</v>
      </c>
      <c r="B13100" t="s">
        <v>2259</v>
      </c>
    </row>
    <row r="13101" spans="1:5" x14ac:dyDescent="0.2">
      <c r="A13101" t="s">
        <v>118</v>
      </c>
      <c r="B13101" t="s">
        <v>2830</v>
      </c>
    </row>
    <row r="13102" spans="1:5" x14ac:dyDescent="0.2">
      <c r="A13102" t="s">
        <v>118</v>
      </c>
      <c r="B13102" t="s">
        <v>2038</v>
      </c>
    </row>
    <row r="13103" spans="1:5" x14ac:dyDescent="0.2">
      <c r="A13103" t="s">
        <v>110</v>
      </c>
      <c r="B13103" t="s">
        <v>1572</v>
      </c>
      <c r="C13103" t="s">
        <v>1573</v>
      </c>
    </row>
    <row r="13104" spans="1:5" x14ac:dyDescent="0.2">
      <c r="A13104" t="s">
        <v>1595</v>
      </c>
      <c r="B13104" t="s">
        <v>1596</v>
      </c>
      <c r="C13104" t="s">
        <v>1597</v>
      </c>
    </row>
    <row r="13105" spans="1:4" x14ac:dyDescent="0.2">
      <c r="A13105" t="s">
        <v>1595</v>
      </c>
      <c r="B13105" t="s">
        <v>1598</v>
      </c>
      <c r="C13105" t="s">
        <v>1599</v>
      </c>
      <c r="D13105" t="s">
        <v>1597</v>
      </c>
    </row>
    <row r="13106" spans="1:4" x14ac:dyDescent="0.2">
      <c r="A13106" t="s">
        <v>1595</v>
      </c>
      <c r="B13106" t="s">
        <v>1596</v>
      </c>
      <c r="C13106" t="s">
        <v>1597</v>
      </c>
    </row>
    <row r="13107" spans="1:4" x14ac:dyDescent="0.2">
      <c r="A13107" t="s">
        <v>1595</v>
      </c>
      <c r="B13107" t="s">
        <v>1598</v>
      </c>
      <c r="C13107" t="s">
        <v>1599</v>
      </c>
      <c r="D13107" t="s">
        <v>1597</v>
      </c>
    </row>
    <row r="13108" spans="1:4" x14ac:dyDescent="0.2">
      <c r="A13108">
        <v>54</v>
      </c>
      <c r="B13108" t="s">
        <v>1606</v>
      </c>
    </row>
    <row r="13109" spans="1:4" x14ac:dyDescent="0.2">
      <c r="A13109">
        <v>5.5</v>
      </c>
      <c r="B13109" t="s">
        <v>1606</v>
      </c>
    </row>
    <row r="13110" spans="1:4" x14ac:dyDescent="0.2">
      <c r="A13110">
        <v>8.5</v>
      </c>
      <c r="B13110" t="s">
        <v>1606</v>
      </c>
    </row>
    <row r="13111" spans="1:4" x14ac:dyDescent="0.2">
      <c r="A13111">
        <v>28.9</v>
      </c>
      <c r="B13111" t="s">
        <v>1604</v>
      </c>
    </row>
    <row r="13112" spans="1:4" x14ac:dyDescent="0.2">
      <c r="A13112">
        <v>30.5</v>
      </c>
      <c r="B13112" t="s">
        <v>1726</v>
      </c>
    </row>
    <row r="13113" spans="1:4" x14ac:dyDescent="0.2">
      <c r="A13113">
        <v>43.5</v>
      </c>
      <c r="B13113" t="s">
        <v>1618</v>
      </c>
    </row>
    <row r="13114" spans="1:4" x14ac:dyDescent="0.2">
      <c r="A13114">
        <v>48.5</v>
      </c>
      <c r="B13114" t="s">
        <v>1606</v>
      </c>
    </row>
    <row r="13115" spans="1:4" x14ac:dyDescent="0.2">
      <c r="A13115" t="s">
        <v>2891</v>
      </c>
      <c r="B13115">
        <v>0.3</v>
      </c>
      <c r="C13115">
        <v>0.05</v>
      </c>
    </row>
    <row r="13116" spans="1:4" x14ac:dyDescent="0.2">
      <c r="A13116">
        <v>5</v>
      </c>
      <c r="B13116" t="s">
        <v>2249</v>
      </c>
    </row>
    <row r="13117" spans="1:4" x14ac:dyDescent="0.2">
      <c r="A13117" t="s">
        <v>2892</v>
      </c>
      <c r="B13117">
        <v>0.05</v>
      </c>
    </row>
    <row r="13118" spans="1:4" x14ac:dyDescent="0.2">
      <c r="A13118" t="s">
        <v>2822</v>
      </c>
      <c r="B13118">
        <v>-0.05</v>
      </c>
    </row>
    <row r="13119" spans="1:4" x14ac:dyDescent="0.2">
      <c r="A13119" t="s">
        <v>2823</v>
      </c>
      <c r="B13119">
        <v>0.1</v>
      </c>
    </row>
    <row r="13120" spans="1:4" x14ac:dyDescent="0.2">
      <c r="A13120" t="s">
        <v>2893</v>
      </c>
      <c r="B13120">
        <f>0.005/0.025</f>
        <v>0.19999999999999998</v>
      </c>
    </row>
    <row r="13121" spans="1:5" x14ac:dyDescent="0.2">
      <c r="A13121" t="s">
        <v>2894</v>
      </c>
      <c r="B13121" t="s">
        <v>2895</v>
      </c>
    </row>
    <row r="13122" spans="1:5" x14ac:dyDescent="0.2">
      <c r="A13122" s="9">
        <v>1</v>
      </c>
      <c r="B13122" t="s">
        <v>110</v>
      </c>
      <c r="C13122" t="s">
        <v>2502</v>
      </c>
      <c r="D13122" t="s">
        <v>2894</v>
      </c>
    </row>
    <row r="13123" spans="1:5" x14ac:dyDescent="0.2">
      <c r="A13123" t="s">
        <v>2896</v>
      </c>
      <c r="B13123" t="s">
        <v>2897</v>
      </c>
      <c r="C13123">
        <v>0.1</v>
      </c>
    </row>
    <row r="13124" spans="1:5" x14ac:dyDescent="0.2">
      <c r="A13124" t="s">
        <v>59</v>
      </c>
      <c r="B13124" t="s">
        <v>2827</v>
      </c>
    </row>
    <row r="13125" spans="1:5" x14ac:dyDescent="0.2">
      <c r="A13125" t="s">
        <v>120</v>
      </c>
      <c r="B13125" t="s">
        <v>1571</v>
      </c>
      <c r="C13125" t="s">
        <v>2898</v>
      </c>
      <c r="D13125" t="s">
        <v>1594</v>
      </c>
    </row>
    <row r="13126" spans="1:5" x14ac:dyDescent="0.2">
      <c r="A13126" t="s">
        <v>117</v>
      </c>
      <c r="B13126" t="s">
        <v>1571</v>
      </c>
      <c r="C13126">
        <v>0.03</v>
      </c>
      <c r="D13126" t="s">
        <v>1593</v>
      </c>
      <c r="E13126" t="s">
        <v>1659</v>
      </c>
    </row>
    <row r="13127" spans="1:5" x14ac:dyDescent="0.2">
      <c r="A13127" t="s">
        <v>156</v>
      </c>
      <c r="B13127" t="s">
        <v>1571</v>
      </c>
      <c r="C13127">
        <v>0.03</v>
      </c>
    </row>
    <row r="13128" spans="1:5" x14ac:dyDescent="0.2">
      <c r="A13128" t="s">
        <v>118</v>
      </c>
      <c r="B13128" t="s">
        <v>2828</v>
      </c>
    </row>
    <row r="13129" spans="1:5" x14ac:dyDescent="0.2">
      <c r="A13129" t="s">
        <v>118</v>
      </c>
      <c r="B13129" t="s">
        <v>2899</v>
      </c>
    </row>
    <row r="13130" spans="1:5" x14ac:dyDescent="0.2">
      <c r="A13130" t="s">
        <v>118</v>
      </c>
      <c r="B13130" t="s">
        <v>2829</v>
      </c>
    </row>
    <row r="13131" spans="1:5" x14ac:dyDescent="0.2">
      <c r="A13131" t="s">
        <v>118</v>
      </c>
      <c r="B13131" t="s">
        <v>2259</v>
      </c>
    </row>
    <row r="13132" spans="1:5" x14ac:dyDescent="0.2">
      <c r="A13132" t="s">
        <v>118</v>
      </c>
      <c r="B13132" t="s">
        <v>2830</v>
      </c>
    </row>
    <row r="13133" spans="1:5" x14ac:dyDescent="0.2">
      <c r="A13133" t="s">
        <v>118</v>
      </c>
      <c r="B13133" t="s">
        <v>2038</v>
      </c>
    </row>
    <row r="13134" spans="1:5" x14ac:dyDescent="0.2">
      <c r="A13134" t="s">
        <v>110</v>
      </c>
      <c r="B13134" t="s">
        <v>1572</v>
      </c>
      <c r="C13134" t="s">
        <v>1573</v>
      </c>
    </row>
    <row r="13135" spans="1:5" x14ac:dyDescent="0.2">
      <c r="A13135" t="s">
        <v>1575</v>
      </c>
      <c r="B13135" t="s">
        <v>1576</v>
      </c>
      <c r="C13135" t="s">
        <v>1577</v>
      </c>
      <c r="D13135" t="s">
        <v>1578</v>
      </c>
    </row>
    <row r="13136" spans="1:5" x14ac:dyDescent="0.2">
      <c r="A13136" t="s">
        <v>882</v>
      </c>
      <c r="B13136" t="s">
        <v>1579</v>
      </c>
      <c r="C13136" t="s">
        <v>1580</v>
      </c>
    </row>
    <row r="13137" spans="1:4" x14ac:dyDescent="0.2">
      <c r="A13137" t="s">
        <v>1595</v>
      </c>
      <c r="B13137" t="s">
        <v>1596</v>
      </c>
      <c r="C13137" t="s">
        <v>1597</v>
      </c>
    </row>
    <row r="13138" spans="1:4" x14ac:dyDescent="0.2">
      <c r="A13138" t="s">
        <v>1595</v>
      </c>
      <c r="B13138" t="s">
        <v>1598</v>
      </c>
      <c r="C13138" t="s">
        <v>1599</v>
      </c>
      <c r="D13138" t="s">
        <v>1597</v>
      </c>
    </row>
    <row r="13139" spans="1:4" x14ac:dyDescent="0.2">
      <c r="A13139" t="s">
        <v>2626</v>
      </c>
      <c r="B13139">
        <v>0.05</v>
      </c>
    </row>
    <row r="13140" spans="1:4" x14ac:dyDescent="0.2">
      <c r="A13140" t="s">
        <v>52</v>
      </c>
      <c r="B13140">
        <v>5.8</v>
      </c>
      <c r="C13140" t="s">
        <v>1606</v>
      </c>
    </row>
    <row r="13141" spans="1:4" x14ac:dyDescent="0.2">
      <c r="A13141" t="s">
        <v>70</v>
      </c>
      <c r="B13141" t="s">
        <v>2900</v>
      </c>
    </row>
    <row r="13142" spans="1:4" x14ac:dyDescent="0.2">
      <c r="A13142" t="s">
        <v>71</v>
      </c>
      <c r="B13142">
        <v>48.5</v>
      </c>
      <c r="C13142" t="s">
        <v>1606</v>
      </c>
    </row>
    <row r="13143" spans="1:4" x14ac:dyDescent="0.2">
      <c r="A13143" t="s">
        <v>71</v>
      </c>
      <c r="B13143">
        <v>43.5</v>
      </c>
      <c r="C13143">
        <f>+-0.025</f>
        <v>-2.5000000000000001E-2</v>
      </c>
    </row>
    <row r="13144" spans="1:4" x14ac:dyDescent="0.2">
      <c r="A13144" t="s">
        <v>71</v>
      </c>
      <c r="B13144">
        <v>43.5</v>
      </c>
      <c r="C13144">
        <f>+-0.025</f>
        <v>-2.5000000000000001E-2</v>
      </c>
    </row>
    <row r="13145" spans="1:4" x14ac:dyDescent="0.2">
      <c r="A13145" t="s">
        <v>2363</v>
      </c>
      <c r="B13145" t="s">
        <v>803</v>
      </c>
      <c r="C13145" t="s">
        <v>2831</v>
      </c>
      <c r="D13145" t="s">
        <v>2832</v>
      </c>
    </row>
    <row r="13146" spans="1:4" x14ac:dyDescent="0.2">
      <c r="A13146" t="s">
        <v>70</v>
      </c>
      <c r="B13146">
        <v>33.1</v>
      </c>
      <c r="C13146">
        <v>-0.2</v>
      </c>
    </row>
    <row r="13147" spans="1:4" x14ac:dyDescent="0.2">
      <c r="A13147" t="s">
        <v>70</v>
      </c>
      <c r="B13147" t="s">
        <v>2597</v>
      </c>
    </row>
    <row r="13148" spans="1:4" x14ac:dyDescent="0.2">
      <c r="A13148" t="s">
        <v>2834</v>
      </c>
      <c r="B13148">
        <v>-0.05</v>
      </c>
    </row>
    <row r="13149" spans="1:4" x14ac:dyDescent="0.2">
      <c r="A13149" t="s">
        <v>120</v>
      </c>
      <c r="B13149">
        <v>0.05</v>
      </c>
      <c r="C13149" t="s">
        <v>1593</v>
      </c>
      <c r="D13149" t="s">
        <v>1594</v>
      </c>
    </row>
    <row r="13150" spans="1:4" x14ac:dyDescent="0.2">
      <c r="A13150" t="s">
        <v>118</v>
      </c>
      <c r="B13150" t="s">
        <v>1655</v>
      </c>
      <c r="C13150">
        <v>16</v>
      </c>
    </row>
    <row r="13151" spans="1:4" x14ac:dyDescent="0.2">
      <c r="A13151" t="s">
        <v>118</v>
      </c>
      <c r="B13151" t="s">
        <v>1655</v>
      </c>
      <c r="C13151">
        <v>30</v>
      </c>
    </row>
    <row r="13152" spans="1:4" x14ac:dyDescent="0.2">
      <c r="A13152" t="s">
        <v>52</v>
      </c>
      <c r="B13152" t="s">
        <v>2679</v>
      </c>
      <c r="C13152">
        <v>0.5</v>
      </c>
    </row>
    <row r="13153" spans="1:4" x14ac:dyDescent="0.2">
      <c r="A13153" t="s">
        <v>579</v>
      </c>
      <c r="B13153">
        <v>36</v>
      </c>
      <c r="C13153">
        <f>-0.2/-0.05</f>
        <v>4</v>
      </c>
    </row>
    <row r="13154" spans="1:4" x14ac:dyDescent="0.2">
      <c r="A13154" t="s">
        <v>118</v>
      </c>
      <c r="B13154" t="s">
        <v>2813</v>
      </c>
      <c r="C13154">
        <v>10</v>
      </c>
    </row>
    <row r="13155" spans="1:4" x14ac:dyDescent="0.2">
      <c r="A13155" t="s">
        <v>2616</v>
      </c>
      <c r="B13155">
        <f>-0.2/-0.05</f>
        <v>4</v>
      </c>
    </row>
    <row r="13156" spans="1:4" x14ac:dyDescent="0.2">
      <c r="A13156" t="s">
        <v>52</v>
      </c>
      <c r="B13156" t="s">
        <v>2901</v>
      </c>
      <c r="C13156">
        <v>0.05</v>
      </c>
    </row>
    <row r="13157" spans="1:4" x14ac:dyDescent="0.2">
      <c r="A13157" t="s">
        <v>52</v>
      </c>
      <c r="B13157">
        <v>3</v>
      </c>
      <c r="C13157">
        <v>0.1</v>
      </c>
    </row>
    <row r="13158" spans="1:4" x14ac:dyDescent="0.2">
      <c r="A13158" t="s">
        <v>52</v>
      </c>
      <c r="B13158" t="s">
        <v>2617</v>
      </c>
    </row>
    <row r="13159" spans="1:4" x14ac:dyDescent="0.2">
      <c r="A13159" t="s">
        <v>2820</v>
      </c>
      <c r="B13159">
        <v>0.1</v>
      </c>
    </row>
    <row r="13160" spans="1:4" x14ac:dyDescent="0.2">
      <c r="A13160" t="s">
        <v>72</v>
      </c>
      <c r="B13160">
        <v>0.5</v>
      </c>
      <c r="C13160" t="s">
        <v>1604</v>
      </c>
    </row>
    <row r="13161" spans="1:4" x14ac:dyDescent="0.2">
      <c r="A13161" t="s">
        <v>121</v>
      </c>
      <c r="B13161">
        <v>5.0000000000000001E-3</v>
      </c>
    </row>
    <row r="13162" spans="1:4" x14ac:dyDescent="0.2">
      <c r="A13162" t="s">
        <v>269</v>
      </c>
      <c r="B13162">
        <v>1.4999999999999999E-2</v>
      </c>
    </row>
    <row r="13163" spans="1:4" x14ac:dyDescent="0.2">
      <c r="A13163" t="s">
        <v>120</v>
      </c>
      <c r="B13163">
        <v>0.05</v>
      </c>
      <c r="C13163" t="s">
        <v>1593</v>
      </c>
      <c r="D13163" t="s">
        <v>1594</v>
      </c>
    </row>
    <row r="13164" spans="1:4" x14ac:dyDescent="0.2">
      <c r="A13164" t="s">
        <v>118</v>
      </c>
      <c r="B13164" t="s">
        <v>1655</v>
      </c>
      <c r="C13164">
        <v>12.5</v>
      </c>
    </row>
    <row r="13165" spans="1:4" x14ac:dyDescent="0.2">
      <c r="A13165" t="s">
        <v>118</v>
      </c>
      <c r="B13165" t="s">
        <v>1655</v>
      </c>
      <c r="C13165">
        <v>25</v>
      </c>
    </row>
    <row r="13166" spans="1:4" x14ac:dyDescent="0.2">
      <c r="A13166" t="s">
        <v>70</v>
      </c>
      <c r="B13166" t="s">
        <v>2902</v>
      </c>
    </row>
    <row r="13167" spans="1:4" x14ac:dyDescent="0.2">
      <c r="A13167" t="s">
        <v>71</v>
      </c>
      <c r="B13167" t="s">
        <v>2903</v>
      </c>
    </row>
    <row r="13168" spans="1:4" x14ac:dyDescent="0.2">
      <c r="A13168" t="s">
        <v>120</v>
      </c>
      <c r="B13168">
        <v>0.1</v>
      </c>
    </row>
    <row r="13169" spans="1:4" x14ac:dyDescent="0.2">
      <c r="A13169" t="s">
        <v>2833</v>
      </c>
      <c r="B13169">
        <f>0.02/0.004</f>
        <v>5</v>
      </c>
    </row>
    <row r="13170" spans="1:4" x14ac:dyDescent="0.2">
      <c r="A13170" t="s">
        <v>2833</v>
      </c>
      <c r="B13170">
        <v>0.02</v>
      </c>
    </row>
    <row r="13171" spans="1:4" x14ac:dyDescent="0.2">
      <c r="A13171" t="s">
        <v>706</v>
      </c>
    </row>
    <row r="13172" spans="1:4" x14ac:dyDescent="0.2">
      <c r="A13172" t="s">
        <v>2825</v>
      </c>
      <c r="B13172">
        <f>0.016/0.004</f>
        <v>4</v>
      </c>
    </row>
    <row r="13173" spans="1:4" x14ac:dyDescent="0.2">
      <c r="A13173" t="s">
        <v>2619</v>
      </c>
      <c r="B13173">
        <v>0.05</v>
      </c>
    </row>
    <row r="13174" spans="1:4" x14ac:dyDescent="0.2">
      <c r="A13174" t="s">
        <v>52</v>
      </c>
      <c r="B13174">
        <v>5.5</v>
      </c>
      <c r="C13174" t="s">
        <v>1606</v>
      </c>
    </row>
    <row r="13175" spans="1:4" x14ac:dyDescent="0.2">
      <c r="A13175" t="s">
        <v>52</v>
      </c>
      <c r="B13175">
        <v>43.5</v>
      </c>
      <c r="C13175" t="s">
        <v>1618</v>
      </c>
    </row>
    <row r="13176" spans="1:4" x14ac:dyDescent="0.2">
      <c r="A13176" t="s">
        <v>52</v>
      </c>
      <c r="B13176">
        <v>48.5</v>
      </c>
      <c r="C13176" t="s">
        <v>1606</v>
      </c>
    </row>
    <row r="13177" spans="1:4" x14ac:dyDescent="0.2">
      <c r="A13177" t="s">
        <v>119</v>
      </c>
      <c r="B13177">
        <v>33.4</v>
      </c>
      <c r="C13177">
        <v>-0.05</v>
      </c>
    </row>
    <row r="13178" spans="1:4" x14ac:dyDescent="0.2">
      <c r="A13178" t="s">
        <v>119</v>
      </c>
      <c r="B13178">
        <v>33.6</v>
      </c>
      <c r="C13178">
        <v>1.6E-2</v>
      </c>
    </row>
    <row r="13179" spans="1:4" x14ac:dyDescent="0.2">
      <c r="A13179" t="s">
        <v>2626</v>
      </c>
      <c r="B13179">
        <v>0.05</v>
      </c>
    </row>
    <row r="13180" spans="1:4" x14ac:dyDescent="0.2">
      <c r="A13180" t="s">
        <v>2457</v>
      </c>
      <c r="B13180" t="s">
        <v>2839</v>
      </c>
      <c r="C13180" t="s">
        <v>2840</v>
      </c>
    </row>
    <row r="13181" spans="1:4" x14ac:dyDescent="0.2">
      <c r="A13181" t="s">
        <v>2841</v>
      </c>
      <c r="B13181" t="s">
        <v>2842</v>
      </c>
    </row>
    <row r="13182" spans="1:4" x14ac:dyDescent="0.2">
      <c r="A13182" t="s">
        <v>110</v>
      </c>
      <c r="B13182" t="s">
        <v>1724</v>
      </c>
    </row>
    <row r="13183" spans="1:4" x14ac:dyDescent="0.2">
      <c r="A13183" t="s">
        <v>1575</v>
      </c>
      <c r="B13183" t="s">
        <v>1576</v>
      </c>
      <c r="C13183" t="s">
        <v>1577</v>
      </c>
      <c r="D13183" t="s">
        <v>1578</v>
      </c>
    </row>
    <row r="13184" spans="1:4" x14ac:dyDescent="0.2">
      <c r="A13184" t="s">
        <v>882</v>
      </c>
      <c r="B13184" t="s">
        <v>1579</v>
      </c>
      <c r="C13184" t="s">
        <v>1580</v>
      </c>
    </row>
    <row r="13185" spans="1:4" x14ac:dyDescent="0.2">
      <c r="A13185" t="s">
        <v>1595</v>
      </c>
      <c r="B13185" t="s">
        <v>1596</v>
      </c>
      <c r="C13185" t="s">
        <v>1597</v>
      </c>
    </row>
    <row r="13186" spans="1:4" x14ac:dyDescent="0.2">
      <c r="A13186" t="s">
        <v>1595</v>
      </c>
      <c r="B13186" t="s">
        <v>1598</v>
      </c>
      <c r="C13186" t="s">
        <v>1599</v>
      </c>
      <c r="D13186" t="s">
        <v>1597</v>
      </c>
    </row>
    <row r="13187" spans="1:4" x14ac:dyDescent="0.2">
      <c r="A13187" t="s">
        <v>1595</v>
      </c>
      <c r="B13187" t="s">
        <v>1596</v>
      </c>
      <c r="C13187" t="s">
        <v>1597</v>
      </c>
    </row>
    <row r="13188" spans="1:4" x14ac:dyDescent="0.2">
      <c r="A13188" t="s">
        <v>1595</v>
      </c>
      <c r="B13188" t="s">
        <v>1598</v>
      </c>
      <c r="C13188" t="s">
        <v>1599</v>
      </c>
      <c r="D13188" t="s">
        <v>1597</v>
      </c>
    </row>
    <row r="13189" spans="1:4" x14ac:dyDescent="0.2">
      <c r="A13189" t="s">
        <v>2626</v>
      </c>
      <c r="B13189">
        <v>0.05</v>
      </c>
    </row>
    <row r="13190" spans="1:4" x14ac:dyDescent="0.2">
      <c r="A13190" t="s">
        <v>52</v>
      </c>
      <c r="B13190">
        <v>5.8</v>
      </c>
      <c r="C13190" t="s">
        <v>1606</v>
      </c>
    </row>
    <row r="13191" spans="1:4" x14ac:dyDescent="0.2">
      <c r="A13191" t="s">
        <v>70</v>
      </c>
      <c r="B13191">
        <v>8.5</v>
      </c>
      <c r="C13191">
        <v>0.2</v>
      </c>
    </row>
    <row r="13192" spans="1:4" x14ac:dyDescent="0.2">
      <c r="A13192" t="s">
        <v>2138</v>
      </c>
      <c r="B13192">
        <v>-0.1</v>
      </c>
    </row>
    <row r="13193" spans="1:4" x14ac:dyDescent="0.2">
      <c r="A13193" t="s">
        <v>71</v>
      </c>
      <c r="B13193">
        <v>48.5</v>
      </c>
      <c r="C13193" t="s">
        <v>1606</v>
      </c>
    </row>
    <row r="13194" spans="1:4" x14ac:dyDescent="0.2">
      <c r="A13194" t="s">
        <v>71</v>
      </c>
      <c r="B13194">
        <v>43.5</v>
      </c>
      <c r="C13194">
        <v>0.3</v>
      </c>
    </row>
    <row r="13195" spans="1:4" x14ac:dyDescent="0.2">
      <c r="A13195" t="s">
        <v>70</v>
      </c>
      <c r="B13195">
        <v>33.1</v>
      </c>
      <c r="C13195">
        <v>-0.2</v>
      </c>
    </row>
    <row r="13196" spans="1:4" x14ac:dyDescent="0.2">
      <c r="A13196" t="s">
        <v>70</v>
      </c>
      <c r="B13196" t="s">
        <v>2597</v>
      </c>
    </row>
    <row r="13197" spans="1:4" x14ac:dyDescent="0.2">
      <c r="A13197" t="s">
        <v>120</v>
      </c>
      <c r="B13197">
        <v>0.1</v>
      </c>
    </row>
    <row r="13198" spans="1:4" x14ac:dyDescent="0.2">
      <c r="A13198" t="s">
        <v>120</v>
      </c>
      <c r="B13198">
        <v>0.05</v>
      </c>
      <c r="C13198" t="s">
        <v>1593</v>
      </c>
      <c r="D13198" t="s">
        <v>1594</v>
      </c>
    </row>
    <row r="13199" spans="1:4" x14ac:dyDescent="0.2">
      <c r="A13199" t="s">
        <v>118</v>
      </c>
      <c r="B13199" t="s">
        <v>1655</v>
      </c>
      <c r="C13199">
        <v>16</v>
      </c>
    </row>
    <row r="13200" spans="1:4" x14ac:dyDescent="0.2">
      <c r="A13200" t="s">
        <v>118</v>
      </c>
      <c r="B13200" t="s">
        <v>1655</v>
      </c>
      <c r="C13200">
        <v>30</v>
      </c>
    </row>
    <row r="13201" spans="1:6" x14ac:dyDescent="0.2">
      <c r="A13201" t="s">
        <v>110</v>
      </c>
    </row>
    <row r="13202" spans="1:6" x14ac:dyDescent="0.2">
      <c r="A13202" t="s">
        <v>52</v>
      </c>
      <c r="B13202" t="s">
        <v>2679</v>
      </c>
      <c r="C13202">
        <v>0.5</v>
      </c>
    </row>
    <row r="13203" spans="1:6" x14ac:dyDescent="0.2">
      <c r="A13203" t="s">
        <v>579</v>
      </c>
      <c r="B13203">
        <v>36</v>
      </c>
      <c r="C13203">
        <f>-0.2/-0.05</f>
        <v>4</v>
      </c>
      <c r="D13203" t="s">
        <v>2835</v>
      </c>
      <c r="E13203" t="s">
        <v>2836</v>
      </c>
      <c r="F13203" t="s">
        <v>2837</v>
      </c>
    </row>
    <row r="13204" spans="1:6" x14ac:dyDescent="0.2">
      <c r="A13204" t="s">
        <v>118</v>
      </c>
      <c r="B13204" t="s">
        <v>2813</v>
      </c>
      <c r="C13204">
        <v>10</v>
      </c>
    </row>
    <row r="13205" spans="1:6" x14ac:dyDescent="0.2">
      <c r="A13205" t="s">
        <v>2616</v>
      </c>
      <c r="B13205">
        <f>-0.2/-0.05</f>
        <v>4</v>
      </c>
    </row>
    <row r="13206" spans="1:6" x14ac:dyDescent="0.2">
      <c r="A13206" t="s">
        <v>52</v>
      </c>
      <c r="B13206" t="s">
        <v>2901</v>
      </c>
      <c r="C13206">
        <v>0.05</v>
      </c>
    </row>
    <row r="13207" spans="1:6" x14ac:dyDescent="0.2">
      <c r="A13207" t="s">
        <v>52</v>
      </c>
      <c r="B13207">
        <v>3</v>
      </c>
      <c r="C13207">
        <v>0.1</v>
      </c>
    </row>
    <row r="13208" spans="1:6" x14ac:dyDescent="0.2">
      <c r="A13208" t="s">
        <v>52</v>
      </c>
      <c r="B13208" t="s">
        <v>2903</v>
      </c>
    </row>
    <row r="13209" spans="1:6" x14ac:dyDescent="0.2">
      <c r="A13209" t="s">
        <v>749</v>
      </c>
    </row>
    <row r="13210" spans="1:6" x14ac:dyDescent="0.2">
      <c r="A13210" t="s">
        <v>72</v>
      </c>
      <c r="B13210">
        <v>0.5</v>
      </c>
      <c r="C13210" t="s">
        <v>1604</v>
      </c>
    </row>
    <row r="13211" spans="1:6" x14ac:dyDescent="0.2">
      <c r="A13211" t="s">
        <v>121</v>
      </c>
      <c r="B13211">
        <v>8.0000000000000002E-3</v>
      </c>
    </row>
    <row r="13212" spans="1:6" x14ac:dyDescent="0.2">
      <c r="A13212" t="s">
        <v>269</v>
      </c>
      <c r="B13212">
        <v>1.4999999999999999E-2</v>
      </c>
    </row>
    <row r="13213" spans="1:6" x14ac:dyDescent="0.2">
      <c r="A13213" t="s">
        <v>120</v>
      </c>
      <c r="B13213">
        <v>0.1</v>
      </c>
    </row>
    <row r="13214" spans="1:6" x14ac:dyDescent="0.2">
      <c r="A13214" t="s">
        <v>120</v>
      </c>
      <c r="B13214">
        <v>0.05</v>
      </c>
      <c r="C13214" t="s">
        <v>1593</v>
      </c>
      <c r="D13214" t="s">
        <v>1594</v>
      </c>
    </row>
    <row r="13215" spans="1:6" x14ac:dyDescent="0.2">
      <c r="A13215" t="s">
        <v>118</v>
      </c>
      <c r="B13215" t="s">
        <v>1655</v>
      </c>
      <c r="C13215">
        <v>12.5</v>
      </c>
    </row>
    <row r="13216" spans="1:6" x14ac:dyDescent="0.2">
      <c r="A13216" t="s">
        <v>118</v>
      </c>
      <c r="B13216" t="s">
        <v>1655</v>
      </c>
      <c r="C13216">
        <v>25</v>
      </c>
    </row>
    <row r="13217" spans="1:4" x14ac:dyDescent="0.2">
      <c r="A13217" t="s">
        <v>70</v>
      </c>
      <c r="B13217" t="s">
        <v>2875</v>
      </c>
    </row>
    <row r="13218" spans="1:4" x14ac:dyDescent="0.2">
      <c r="A13218" t="s">
        <v>115</v>
      </c>
      <c r="B13218">
        <v>2</v>
      </c>
      <c r="C13218" t="s">
        <v>1634</v>
      </c>
      <c r="D13218">
        <v>0.05</v>
      </c>
    </row>
    <row r="13219" spans="1:4" x14ac:dyDescent="0.2">
      <c r="A13219" t="s">
        <v>2619</v>
      </c>
      <c r="B13219">
        <v>0.05</v>
      </c>
    </row>
    <row r="13220" spans="1:4" x14ac:dyDescent="0.2">
      <c r="A13220" t="s">
        <v>1575</v>
      </c>
      <c r="B13220" t="s">
        <v>1576</v>
      </c>
      <c r="C13220" t="s">
        <v>1577</v>
      </c>
      <c r="D13220" t="s">
        <v>1578</v>
      </c>
    </row>
    <row r="13221" spans="1:4" x14ac:dyDescent="0.2">
      <c r="A13221" t="s">
        <v>882</v>
      </c>
      <c r="B13221" t="s">
        <v>1579</v>
      </c>
      <c r="C13221" t="s">
        <v>1580</v>
      </c>
    </row>
    <row r="13222" spans="1:4" x14ac:dyDescent="0.2">
      <c r="A13222" t="s">
        <v>1595</v>
      </c>
      <c r="B13222" t="s">
        <v>1596</v>
      </c>
      <c r="C13222" t="s">
        <v>1597</v>
      </c>
    </row>
    <row r="13223" spans="1:4" x14ac:dyDescent="0.2">
      <c r="A13223" t="s">
        <v>1595</v>
      </c>
      <c r="B13223" t="s">
        <v>1598</v>
      </c>
      <c r="C13223" t="s">
        <v>1599</v>
      </c>
      <c r="D13223" t="s">
        <v>1597</v>
      </c>
    </row>
    <row r="13224" spans="1:4" x14ac:dyDescent="0.2">
      <c r="A13224" t="s">
        <v>114</v>
      </c>
      <c r="B13224">
        <v>54</v>
      </c>
      <c r="C13224" t="s">
        <v>1606</v>
      </c>
    </row>
    <row r="13225" spans="1:4" x14ac:dyDescent="0.2">
      <c r="A13225" t="s">
        <v>52</v>
      </c>
      <c r="B13225">
        <v>5.5</v>
      </c>
      <c r="C13225" t="s">
        <v>1606</v>
      </c>
    </row>
    <row r="13226" spans="1:4" x14ac:dyDescent="0.2">
      <c r="A13226" t="s">
        <v>52</v>
      </c>
      <c r="B13226">
        <v>8.5</v>
      </c>
      <c r="C13226" t="s">
        <v>1606</v>
      </c>
    </row>
    <row r="13227" spans="1:4" x14ac:dyDescent="0.2">
      <c r="A13227" t="s">
        <v>52</v>
      </c>
      <c r="B13227">
        <v>28.9</v>
      </c>
      <c r="C13227" t="s">
        <v>1604</v>
      </c>
    </row>
    <row r="13228" spans="1:4" x14ac:dyDescent="0.2">
      <c r="A13228" t="s">
        <v>52</v>
      </c>
      <c r="B13228">
        <v>30.5</v>
      </c>
      <c r="C13228" t="s">
        <v>1726</v>
      </c>
    </row>
    <row r="13229" spans="1:4" x14ac:dyDescent="0.2">
      <c r="A13229" t="s">
        <v>52</v>
      </c>
      <c r="B13229">
        <v>1.2</v>
      </c>
      <c r="C13229">
        <v>-0.1</v>
      </c>
    </row>
    <row r="13230" spans="1:4" x14ac:dyDescent="0.2">
      <c r="A13230" t="s">
        <v>52</v>
      </c>
      <c r="B13230">
        <v>43.5</v>
      </c>
      <c r="C13230" t="s">
        <v>1618</v>
      </c>
    </row>
    <row r="13231" spans="1:4" x14ac:dyDescent="0.2">
      <c r="A13231" t="s">
        <v>52</v>
      </c>
      <c r="B13231">
        <v>48.5</v>
      </c>
      <c r="C13231" t="s">
        <v>1606</v>
      </c>
    </row>
    <row r="13232" spans="1:4" x14ac:dyDescent="0.2">
      <c r="A13232" t="s">
        <v>52</v>
      </c>
      <c r="B13232">
        <v>5</v>
      </c>
      <c r="C13232" t="s">
        <v>2249</v>
      </c>
    </row>
    <row r="13233" spans="1:5" x14ac:dyDescent="0.2">
      <c r="A13233" t="s">
        <v>52</v>
      </c>
      <c r="B13233">
        <v>5</v>
      </c>
      <c r="C13233" t="s">
        <v>2249</v>
      </c>
    </row>
    <row r="13234" spans="1:5" x14ac:dyDescent="0.2">
      <c r="A13234" t="s">
        <v>2821</v>
      </c>
      <c r="B13234">
        <v>0.05</v>
      </c>
    </row>
    <row r="13235" spans="1:5" x14ac:dyDescent="0.2">
      <c r="A13235" t="s">
        <v>2822</v>
      </c>
      <c r="B13235">
        <v>-0.05</v>
      </c>
    </row>
    <row r="13236" spans="1:5" x14ac:dyDescent="0.2">
      <c r="A13236" t="s">
        <v>2823</v>
      </c>
      <c r="B13236">
        <v>0.1</v>
      </c>
    </row>
    <row r="13237" spans="1:5" x14ac:dyDescent="0.2">
      <c r="A13237" t="s">
        <v>2824</v>
      </c>
      <c r="B13237">
        <v>33.46</v>
      </c>
      <c r="C13237">
        <f>0.005/0.025</f>
        <v>0.19999999999999998</v>
      </c>
    </row>
    <row r="13238" spans="1:5" x14ac:dyDescent="0.2">
      <c r="A13238" t="s">
        <v>2823</v>
      </c>
      <c r="B13238" t="s">
        <v>1845</v>
      </c>
      <c r="C13238" t="s">
        <v>2393</v>
      </c>
    </row>
    <row r="13239" spans="1:5" x14ac:dyDescent="0.2">
      <c r="A13239" s="9">
        <v>1</v>
      </c>
      <c r="B13239" t="s">
        <v>110</v>
      </c>
      <c r="C13239" t="s">
        <v>2825</v>
      </c>
      <c r="D13239" t="s">
        <v>1845</v>
      </c>
    </row>
    <row r="13240" spans="1:5" x14ac:dyDescent="0.2">
      <c r="A13240" t="s">
        <v>2826</v>
      </c>
      <c r="B13240">
        <v>0.1</v>
      </c>
    </row>
    <row r="13241" spans="1:5" x14ac:dyDescent="0.2">
      <c r="A13241" t="s">
        <v>59</v>
      </c>
      <c r="B13241" t="s">
        <v>2827</v>
      </c>
    </row>
    <row r="13242" spans="1:5" x14ac:dyDescent="0.2">
      <c r="A13242" t="s">
        <v>120</v>
      </c>
      <c r="B13242" t="s">
        <v>1571</v>
      </c>
      <c r="C13242">
        <v>0.05</v>
      </c>
      <c r="D13242" t="s">
        <v>1593</v>
      </c>
      <c r="E13242" t="s">
        <v>1594</v>
      </c>
    </row>
    <row r="13243" spans="1:5" x14ac:dyDescent="0.2">
      <c r="A13243" t="s">
        <v>117</v>
      </c>
      <c r="B13243" t="s">
        <v>1571</v>
      </c>
      <c r="C13243">
        <v>0.03</v>
      </c>
      <c r="D13243" t="s">
        <v>1593</v>
      </c>
      <c r="E13243" t="s">
        <v>1659</v>
      </c>
    </row>
    <row r="13244" spans="1:5" x14ac:dyDescent="0.2">
      <c r="A13244" t="s">
        <v>156</v>
      </c>
      <c r="B13244" t="s">
        <v>1571</v>
      </c>
      <c r="C13244">
        <v>0.03</v>
      </c>
    </row>
    <row r="13245" spans="1:5" x14ac:dyDescent="0.2">
      <c r="A13245" t="s">
        <v>118</v>
      </c>
      <c r="B13245" t="s">
        <v>2828</v>
      </c>
    </row>
    <row r="13246" spans="1:5" x14ac:dyDescent="0.2">
      <c r="A13246" t="s">
        <v>118</v>
      </c>
      <c r="B13246" t="s">
        <v>1610</v>
      </c>
      <c r="C13246" s="10">
        <v>45295</v>
      </c>
    </row>
    <row r="13247" spans="1:5" x14ac:dyDescent="0.2">
      <c r="A13247" t="s">
        <v>118</v>
      </c>
      <c r="B13247" t="s">
        <v>2829</v>
      </c>
    </row>
    <row r="13248" spans="1:5" x14ac:dyDescent="0.2">
      <c r="A13248" t="s">
        <v>118</v>
      </c>
      <c r="B13248" t="s">
        <v>2259</v>
      </c>
    </row>
    <row r="13249" spans="1:4" x14ac:dyDescent="0.2">
      <c r="A13249" t="s">
        <v>118</v>
      </c>
      <c r="B13249" t="s">
        <v>2830</v>
      </c>
    </row>
    <row r="13250" spans="1:4" x14ac:dyDescent="0.2">
      <c r="A13250" t="s">
        <v>118</v>
      </c>
      <c r="B13250" t="s">
        <v>2038</v>
      </c>
    </row>
    <row r="13251" spans="1:4" x14ac:dyDescent="0.2">
      <c r="A13251" t="s">
        <v>110</v>
      </c>
      <c r="B13251" t="s">
        <v>1572</v>
      </c>
      <c r="C13251" t="s">
        <v>1573</v>
      </c>
    </row>
    <row r="13252" spans="1:4" x14ac:dyDescent="0.2">
      <c r="A13252" t="s">
        <v>1575</v>
      </c>
      <c r="B13252" t="s">
        <v>1576</v>
      </c>
      <c r="C13252" t="s">
        <v>1577</v>
      </c>
      <c r="D13252" t="s">
        <v>1578</v>
      </c>
    </row>
    <row r="13253" spans="1:4" x14ac:dyDescent="0.2">
      <c r="A13253" t="s">
        <v>882</v>
      </c>
      <c r="B13253" t="s">
        <v>1579</v>
      </c>
      <c r="C13253" t="s">
        <v>1580</v>
      </c>
    </row>
    <row r="13254" spans="1:4" x14ac:dyDescent="0.2">
      <c r="A13254" t="s">
        <v>1595</v>
      </c>
      <c r="B13254" t="s">
        <v>1596</v>
      </c>
      <c r="C13254" t="s">
        <v>1597</v>
      </c>
    </row>
    <row r="13255" spans="1:4" x14ac:dyDescent="0.2">
      <c r="A13255" t="s">
        <v>1595</v>
      </c>
      <c r="B13255" t="s">
        <v>1598</v>
      </c>
      <c r="C13255" t="s">
        <v>1599</v>
      </c>
      <c r="D13255" t="s">
        <v>1597</v>
      </c>
    </row>
    <row r="13256" spans="1:4" x14ac:dyDescent="0.2">
      <c r="A13256" t="s">
        <v>1595</v>
      </c>
      <c r="B13256" t="s">
        <v>1596</v>
      </c>
      <c r="C13256" t="s">
        <v>1597</v>
      </c>
    </row>
    <row r="13257" spans="1:4" x14ac:dyDescent="0.2">
      <c r="A13257" t="s">
        <v>1595</v>
      </c>
      <c r="B13257" t="s">
        <v>1598</v>
      </c>
      <c r="C13257" t="s">
        <v>1599</v>
      </c>
      <c r="D13257" t="s">
        <v>1597</v>
      </c>
    </row>
    <row r="13258" spans="1:4" x14ac:dyDescent="0.2">
      <c r="A13258" t="s">
        <v>1595</v>
      </c>
      <c r="B13258" t="s">
        <v>1596</v>
      </c>
      <c r="C13258" t="s">
        <v>1597</v>
      </c>
    </row>
    <row r="13259" spans="1:4" x14ac:dyDescent="0.2">
      <c r="A13259" t="s">
        <v>1595</v>
      </c>
      <c r="B13259" t="s">
        <v>1598</v>
      </c>
      <c r="C13259" t="s">
        <v>1599</v>
      </c>
      <c r="D13259" t="s">
        <v>1597</v>
      </c>
    </row>
    <row r="13260" spans="1:4" x14ac:dyDescent="0.2">
      <c r="A13260" t="s">
        <v>114</v>
      </c>
      <c r="B13260">
        <v>54</v>
      </c>
      <c r="C13260" t="s">
        <v>1606</v>
      </c>
    </row>
    <row r="13261" spans="1:4" x14ac:dyDescent="0.2">
      <c r="A13261" t="s">
        <v>52</v>
      </c>
      <c r="B13261">
        <v>5.5</v>
      </c>
      <c r="C13261" t="s">
        <v>1606</v>
      </c>
    </row>
    <row r="13262" spans="1:4" x14ac:dyDescent="0.2">
      <c r="A13262" t="s">
        <v>52</v>
      </c>
      <c r="B13262">
        <v>8.5</v>
      </c>
      <c r="C13262" t="s">
        <v>1606</v>
      </c>
    </row>
    <row r="13263" spans="1:4" x14ac:dyDescent="0.2">
      <c r="A13263" t="s">
        <v>52</v>
      </c>
      <c r="B13263">
        <v>28.9</v>
      </c>
      <c r="C13263" t="s">
        <v>1604</v>
      </c>
    </row>
    <row r="13264" spans="1:4" x14ac:dyDescent="0.2">
      <c r="A13264" t="s">
        <v>52</v>
      </c>
      <c r="B13264">
        <v>30.5</v>
      </c>
      <c r="C13264" t="s">
        <v>1726</v>
      </c>
    </row>
    <row r="13265" spans="1:5" x14ac:dyDescent="0.2">
      <c r="A13265" t="s">
        <v>52</v>
      </c>
      <c r="B13265">
        <v>1.2</v>
      </c>
      <c r="C13265">
        <v>-0.1</v>
      </c>
    </row>
    <row r="13266" spans="1:5" x14ac:dyDescent="0.2">
      <c r="A13266" t="s">
        <v>52</v>
      </c>
      <c r="B13266">
        <v>43.5</v>
      </c>
      <c r="C13266" t="s">
        <v>1618</v>
      </c>
    </row>
    <row r="13267" spans="1:5" x14ac:dyDescent="0.2">
      <c r="A13267" t="s">
        <v>52</v>
      </c>
      <c r="B13267">
        <v>48.5</v>
      </c>
      <c r="C13267" t="s">
        <v>1606</v>
      </c>
    </row>
    <row r="13268" spans="1:5" x14ac:dyDescent="0.2">
      <c r="A13268" t="s">
        <v>52</v>
      </c>
      <c r="B13268">
        <v>5</v>
      </c>
      <c r="C13268" t="s">
        <v>2249</v>
      </c>
    </row>
    <row r="13269" spans="1:5" x14ac:dyDescent="0.2">
      <c r="A13269" t="s">
        <v>52</v>
      </c>
      <c r="B13269">
        <v>5</v>
      </c>
      <c r="C13269" t="s">
        <v>2249</v>
      </c>
    </row>
    <row r="13270" spans="1:5" x14ac:dyDescent="0.2">
      <c r="A13270" t="s">
        <v>2821</v>
      </c>
      <c r="B13270">
        <v>0.05</v>
      </c>
    </row>
    <row r="13271" spans="1:5" x14ac:dyDescent="0.2">
      <c r="A13271" t="s">
        <v>2822</v>
      </c>
      <c r="B13271">
        <v>-0.05</v>
      </c>
    </row>
    <row r="13272" spans="1:5" x14ac:dyDescent="0.2">
      <c r="A13272" t="s">
        <v>2823</v>
      </c>
      <c r="B13272">
        <v>0.1</v>
      </c>
    </row>
    <row r="13273" spans="1:5" x14ac:dyDescent="0.2">
      <c r="A13273" t="s">
        <v>2824</v>
      </c>
      <c r="B13273">
        <v>33.46</v>
      </c>
      <c r="C13273">
        <f>0.005/0.025</f>
        <v>0.19999999999999998</v>
      </c>
    </row>
    <row r="13274" spans="1:5" x14ac:dyDescent="0.2">
      <c r="A13274" t="s">
        <v>2823</v>
      </c>
      <c r="B13274" t="s">
        <v>1845</v>
      </c>
      <c r="C13274" t="s">
        <v>2393</v>
      </c>
    </row>
    <row r="13275" spans="1:5" x14ac:dyDescent="0.2">
      <c r="A13275" s="9">
        <v>1</v>
      </c>
      <c r="B13275" t="s">
        <v>110</v>
      </c>
      <c r="C13275" t="s">
        <v>2825</v>
      </c>
      <c r="D13275" t="s">
        <v>1845</v>
      </c>
    </row>
    <row r="13276" spans="1:5" x14ac:dyDescent="0.2">
      <c r="A13276" t="s">
        <v>2826</v>
      </c>
      <c r="B13276">
        <v>0.1</v>
      </c>
    </row>
    <row r="13277" spans="1:5" x14ac:dyDescent="0.2">
      <c r="A13277" t="s">
        <v>59</v>
      </c>
      <c r="B13277" t="s">
        <v>2827</v>
      </c>
    </row>
    <row r="13278" spans="1:5" x14ac:dyDescent="0.2">
      <c r="A13278" t="s">
        <v>120</v>
      </c>
      <c r="B13278" t="s">
        <v>1571</v>
      </c>
      <c r="C13278">
        <v>0.05</v>
      </c>
      <c r="D13278" t="s">
        <v>1593</v>
      </c>
      <c r="E13278" t="s">
        <v>1594</v>
      </c>
    </row>
    <row r="13279" spans="1:5" x14ac:dyDescent="0.2">
      <c r="A13279" t="s">
        <v>117</v>
      </c>
      <c r="B13279" t="s">
        <v>1571</v>
      </c>
      <c r="C13279">
        <v>0.03</v>
      </c>
      <c r="D13279" t="s">
        <v>1593</v>
      </c>
      <c r="E13279" t="s">
        <v>1659</v>
      </c>
    </row>
    <row r="13280" spans="1:5" x14ac:dyDescent="0.2">
      <c r="A13280" t="s">
        <v>156</v>
      </c>
      <c r="B13280" t="s">
        <v>1571</v>
      </c>
      <c r="C13280">
        <v>0.03</v>
      </c>
    </row>
    <row r="13281" spans="1:4" x14ac:dyDescent="0.2">
      <c r="A13281" t="s">
        <v>118</v>
      </c>
      <c r="B13281" t="s">
        <v>2828</v>
      </c>
    </row>
    <row r="13282" spans="1:4" x14ac:dyDescent="0.2">
      <c r="A13282" t="s">
        <v>118</v>
      </c>
      <c r="B13282" t="s">
        <v>1610</v>
      </c>
      <c r="C13282" s="10">
        <v>45295</v>
      </c>
    </row>
    <row r="13283" spans="1:4" x14ac:dyDescent="0.2">
      <c r="A13283" t="s">
        <v>118</v>
      </c>
      <c r="B13283" t="s">
        <v>2829</v>
      </c>
    </row>
    <row r="13284" spans="1:4" x14ac:dyDescent="0.2">
      <c r="A13284" t="s">
        <v>118</v>
      </c>
      <c r="B13284" t="s">
        <v>2259</v>
      </c>
    </row>
    <row r="13285" spans="1:4" x14ac:dyDescent="0.2">
      <c r="A13285" t="s">
        <v>118</v>
      </c>
      <c r="B13285" t="s">
        <v>2830</v>
      </c>
    </row>
    <row r="13286" spans="1:4" x14ac:dyDescent="0.2">
      <c r="A13286" t="s">
        <v>118</v>
      </c>
      <c r="B13286" t="s">
        <v>2038</v>
      </c>
    </row>
    <row r="13287" spans="1:4" x14ac:dyDescent="0.2">
      <c r="A13287" t="s">
        <v>110</v>
      </c>
      <c r="B13287" t="s">
        <v>1572</v>
      </c>
      <c r="C13287" t="s">
        <v>1573</v>
      </c>
    </row>
    <row r="13288" spans="1:4" x14ac:dyDescent="0.2">
      <c r="A13288" t="s">
        <v>1575</v>
      </c>
      <c r="B13288" t="s">
        <v>1576</v>
      </c>
      <c r="C13288" t="s">
        <v>1577</v>
      </c>
      <c r="D13288" t="s">
        <v>1578</v>
      </c>
    </row>
    <row r="13289" spans="1:4" x14ac:dyDescent="0.2">
      <c r="A13289" t="s">
        <v>882</v>
      </c>
      <c r="B13289" t="s">
        <v>1579</v>
      </c>
      <c r="C13289" t="s">
        <v>1580</v>
      </c>
    </row>
    <row r="13290" spans="1:4" x14ac:dyDescent="0.2">
      <c r="A13290" t="s">
        <v>1595</v>
      </c>
      <c r="B13290" t="s">
        <v>1596</v>
      </c>
      <c r="C13290" t="s">
        <v>1597</v>
      </c>
    </row>
    <row r="13291" spans="1:4" x14ac:dyDescent="0.2">
      <c r="A13291" t="s">
        <v>1595</v>
      </c>
      <c r="B13291" t="s">
        <v>1598</v>
      </c>
      <c r="C13291" t="s">
        <v>1599</v>
      </c>
      <c r="D13291" t="s">
        <v>1597</v>
      </c>
    </row>
    <row r="13292" spans="1:4" x14ac:dyDescent="0.2">
      <c r="A13292" t="s">
        <v>1595</v>
      </c>
      <c r="B13292" t="s">
        <v>1596</v>
      </c>
      <c r="C13292" t="s">
        <v>1597</v>
      </c>
    </row>
    <row r="13293" spans="1:4" x14ac:dyDescent="0.2">
      <c r="A13293" t="s">
        <v>1595</v>
      </c>
      <c r="B13293" t="s">
        <v>1598</v>
      </c>
      <c r="C13293" t="s">
        <v>1599</v>
      </c>
      <c r="D13293" t="s">
        <v>1597</v>
      </c>
    </row>
    <row r="13294" spans="1:4" x14ac:dyDescent="0.2">
      <c r="A13294" t="s">
        <v>114</v>
      </c>
      <c r="B13294">
        <v>54</v>
      </c>
      <c r="C13294" t="s">
        <v>1606</v>
      </c>
    </row>
    <row r="13295" spans="1:4" x14ac:dyDescent="0.2">
      <c r="A13295" t="s">
        <v>52</v>
      </c>
      <c r="B13295">
        <v>5.5</v>
      </c>
      <c r="C13295" t="s">
        <v>1606</v>
      </c>
    </row>
    <row r="13296" spans="1:4" x14ac:dyDescent="0.2">
      <c r="A13296" t="s">
        <v>52</v>
      </c>
      <c r="B13296">
        <v>8.5</v>
      </c>
      <c r="C13296" t="s">
        <v>1606</v>
      </c>
    </row>
    <row r="13297" spans="1:5" x14ac:dyDescent="0.2">
      <c r="A13297" t="s">
        <v>52</v>
      </c>
      <c r="B13297">
        <v>28.9</v>
      </c>
      <c r="C13297" t="s">
        <v>1604</v>
      </c>
    </row>
    <row r="13298" spans="1:5" x14ac:dyDescent="0.2">
      <c r="A13298" t="s">
        <v>52</v>
      </c>
      <c r="B13298">
        <v>30.5</v>
      </c>
      <c r="C13298" t="s">
        <v>1726</v>
      </c>
    </row>
    <row r="13299" spans="1:5" x14ac:dyDescent="0.2">
      <c r="A13299" t="s">
        <v>52</v>
      </c>
      <c r="B13299">
        <v>1.2</v>
      </c>
      <c r="C13299">
        <v>-0.1</v>
      </c>
    </row>
    <row r="13300" spans="1:5" x14ac:dyDescent="0.2">
      <c r="A13300" t="s">
        <v>52</v>
      </c>
      <c r="B13300">
        <v>43.5</v>
      </c>
      <c r="C13300" t="s">
        <v>1618</v>
      </c>
    </row>
    <row r="13301" spans="1:5" x14ac:dyDescent="0.2">
      <c r="A13301" t="s">
        <v>52</v>
      </c>
      <c r="B13301">
        <v>48.5</v>
      </c>
      <c r="C13301" t="s">
        <v>1606</v>
      </c>
    </row>
    <row r="13302" spans="1:5" x14ac:dyDescent="0.2">
      <c r="A13302" t="s">
        <v>52</v>
      </c>
      <c r="B13302">
        <v>5</v>
      </c>
      <c r="C13302" t="s">
        <v>2249</v>
      </c>
    </row>
    <row r="13303" spans="1:5" x14ac:dyDescent="0.2">
      <c r="A13303" t="s">
        <v>2821</v>
      </c>
      <c r="B13303">
        <v>0.05</v>
      </c>
    </row>
    <row r="13304" spans="1:5" x14ac:dyDescent="0.2">
      <c r="A13304" t="s">
        <v>2822</v>
      </c>
      <c r="B13304">
        <v>-0.05</v>
      </c>
    </row>
    <row r="13305" spans="1:5" x14ac:dyDescent="0.2">
      <c r="A13305" t="s">
        <v>2823</v>
      </c>
      <c r="B13305">
        <v>0.1</v>
      </c>
    </row>
    <row r="13306" spans="1:5" x14ac:dyDescent="0.2">
      <c r="A13306" t="s">
        <v>2824</v>
      </c>
      <c r="B13306">
        <v>33.46</v>
      </c>
      <c r="C13306">
        <f>0.005/0.025</f>
        <v>0.19999999999999998</v>
      </c>
    </row>
    <row r="13307" spans="1:5" x14ac:dyDescent="0.2">
      <c r="A13307" t="s">
        <v>2823</v>
      </c>
      <c r="B13307" t="s">
        <v>1845</v>
      </c>
      <c r="C13307" t="s">
        <v>2393</v>
      </c>
    </row>
    <row r="13308" spans="1:5" x14ac:dyDescent="0.2">
      <c r="A13308" s="9">
        <v>1</v>
      </c>
      <c r="B13308" t="s">
        <v>110</v>
      </c>
      <c r="C13308" t="s">
        <v>2825</v>
      </c>
      <c r="D13308" t="s">
        <v>1845</v>
      </c>
    </row>
    <row r="13309" spans="1:5" x14ac:dyDescent="0.2">
      <c r="A13309" t="s">
        <v>2826</v>
      </c>
      <c r="B13309">
        <v>0.1</v>
      </c>
    </row>
    <row r="13310" spans="1:5" x14ac:dyDescent="0.2">
      <c r="A13310" t="s">
        <v>59</v>
      </c>
      <c r="B13310" t="s">
        <v>2827</v>
      </c>
    </row>
    <row r="13311" spans="1:5" x14ac:dyDescent="0.2">
      <c r="A13311" t="s">
        <v>120</v>
      </c>
      <c r="B13311" t="s">
        <v>1571</v>
      </c>
      <c r="C13311">
        <v>0.05</v>
      </c>
      <c r="D13311" t="s">
        <v>1593</v>
      </c>
      <c r="E13311" t="s">
        <v>1594</v>
      </c>
    </row>
    <row r="13312" spans="1:5" x14ac:dyDescent="0.2">
      <c r="A13312" t="s">
        <v>117</v>
      </c>
      <c r="B13312" t="s">
        <v>1571</v>
      </c>
      <c r="C13312">
        <v>0.03</v>
      </c>
      <c r="D13312" t="s">
        <v>1593</v>
      </c>
      <c r="E13312" t="s">
        <v>1659</v>
      </c>
    </row>
    <row r="13313" spans="1:4" x14ac:dyDescent="0.2">
      <c r="A13313" t="s">
        <v>156</v>
      </c>
      <c r="B13313" t="s">
        <v>1571</v>
      </c>
      <c r="C13313">
        <v>0.03</v>
      </c>
    </row>
    <row r="13314" spans="1:4" x14ac:dyDescent="0.2">
      <c r="A13314" t="s">
        <v>118</v>
      </c>
      <c r="B13314" t="s">
        <v>2828</v>
      </c>
    </row>
    <row r="13315" spans="1:4" x14ac:dyDescent="0.2">
      <c r="A13315" t="s">
        <v>118</v>
      </c>
      <c r="B13315" t="s">
        <v>1610</v>
      </c>
      <c r="C13315" s="10">
        <v>45295</v>
      </c>
    </row>
    <row r="13316" spans="1:4" x14ac:dyDescent="0.2">
      <c r="A13316" t="s">
        <v>118</v>
      </c>
      <c r="B13316" t="s">
        <v>2829</v>
      </c>
    </row>
    <row r="13317" spans="1:4" x14ac:dyDescent="0.2">
      <c r="A13317" t="s">
        <v>118</v>
      </c>
      <c r="B13317" t="s">
        <v>2259</v>
      </c>
    </row>
    <row r="13318" spans="1:4" x14ac:dyDescent="0.2">
      <c r="A13318" t="s">
        <v>118</v>
      </c>
      <c r="B13318" t="s">
        <v>2830</v>
      </c>
    </row>
    <row r="13319" spans="1:4" x14ac:dyDescent="0.2">
      <c r="A13319" t="s">
        <v>118</v>
      </c>
      <c r="B13319" t="s">
        <v>2038</v>
      </c>
    </row>
    <row r="13320" spans="1:4" x14ac:dyDescent="0.2">
      <c r="A13320" t="s">
        <v>110</v>
      </c>
      <c r="B13320" t="s">
        <v>1572</v>
      </c>
      <c r="C13320" t="s">
        <v>1573</v>
      </c>
    </row>
    <row r="13321" spans="1:4" x14ac:dyDescent="0.2">
      <c r="A13321" t="s">
        <v>1575</v>
      </c>
      <c r="B13321" t="s">
        <v>1576</v>
      </c>
      <c r="C13321" t="s">
        <v>1577</v>
      </c>
      <c r="D13321" t="s">
        <v>1578</v>
      </c>
    </row>
    <row r="13322" spans="1:4" x14ac:dyDescent="0.2">
      <c r="A13322" t="s">
        <v>882</v>
      </c>
      <c r="B13322" t="s">
        <v>1579</v>
      </c>
      <c r="C13322" t="s">
        <v>1580</v>
      </c>
    </row>
    <row r="13323" spans="1:4" x14ac:dyDescent="0.2">
      <c r="A13323" t="s">
        <v>1595</v>
      </c>
      <c r="B13323" t="s">
        <v>1596</v>
      </c>
      <c r="C13323" t="s">
        <v>1597</v>
      </c>
    </row>
    <row r="13324" spans="1:4" x14ac:dyDescent="0.2">
      <c r="A13324" t="s">
        <v>1595</v>
      </c>
      <c r="B13324" t="s">
        <v>1598</v>
      </c>
      <c r="C13324" t="s">
        <v>1599</v>
      </c>
      <c r="D13324" t="s">
        <v>1597</v>
      </c>
    </row>
    <row r="13325" spans="1:4" x14ac:dyDescent="0.2">
      <c r="A13325" t="s">
        <v>1595</v>
      </c>
      <c r="B13325" t="s">
        <v>1596</v>
      </c>
      <c r="C13325" t="s">
        <v>1597</v>
      </c>
    </row>
    <row r="13326" spans="1:4" x14ac:dyDescent="0.2">
      <c r="A13326" t="s">
        <v>1595</v>
      </c>
      <c r="B13326" t="s">
        <v>1598</v>
      </c>
      <c r="C13326" t="s">
        <v>1599</v>
      </c>
      <c r="D13326" t="s">
        <v>1597</v>
      </c>
    </row>
    <row r="13327" spans="1:4" x14ac:dyDescent="0.2">
      <c r="A13327" t="s">
        <v>114</v>
      </c>
      <c r="B13327">
        <v>54</v>
      </c>
      <c r="C13327" t="s">
        <v>1606</v>
      </c>
    </row>
    <row r="13328" spans="1:4" x14ac:dyDescent="0.2">
      <c r="A13328" t="s">
        <v>52</v>
      </c>
      <c r="B13328">
        <v>5.5</v>
      </c>
      <c r="C13328" t="s">
        <v>1606</v>
      </c>
    </row>
    <row r="13329" spans="1:4" x14ac:dyDescent="0.2">
      <c r="A13329" t="s">
        <v>52</v>
      </c>
      <c r="B13329">
        <v>8.5</v>
      </c>
      <c r="C13329" t="s">
        <v>1606</v>
      </c>
    </row>
    <row r="13330" spans="1:4" x14ac:dyDescent="0.2">
      <c r="A13330" t="s">
        <v>52</v>
      </c>
      <c r="B13330">
        <v>28.9</v>
      </c>
      <c r="C13330" t="s">
        <v>1604</v>
      </c>
    </row>
    <row r="13331" spans="1:4" x14ac:dyDescent="0.2">
      <c r="A13331" t="s">
        <v>52</v>
      </c>
      <c r="B13331">
        <v>30.5</v>
      </c>
      <c r="C13331" t="s">
        <v>1726</v>
      </c>
    </row>
    <row r="13332" spans="1:4" x14ac:dyDescent="0.2">
      <c r="A13332" t="s">
        <v>52</v>
      </c>
      <c r="B13332">
        <v>1.2</v>
      </c>
      <c r="C13332">
        <v>-0.1</v>
      </c>
    </row>
    <row r="13333" spans="1:4" x14ac:dyDescent="0.2">
      <c r="A13333" t="s">
        <v>52</v>
      </c>
      <c r="B13333">
        <v>43.5</v>
      </c>
      <c r="C13333" t="s">
        <v>1618</v>
      </c>
    </row>
    <row r="13334" spans="1:4" x14ac:dyDescent="0.2">
      <c r="A13334" t="s">
        <v>52</v>
      </c>
      <c r="B13334">
        <v>48.5</v>
      </c>
      <c r="C13334" t="s">
        <v>1606</v>
      </c>
    </row>
    <row r="13335" spans="1:4" x14ac:dyDescent="0.2">
      <c r="A13335" t="s">
        <v>52</v>
      </c>
      <c r="B13335">
        <v>5</v>
      </c>
      <c r="C13335" t="s">
        <v>2249</v>
      </c>
    </row>
    <row r="13336" spans="1:4" x14ac:dyDescent="0.2">
      <c r="A13336" t="s">
        <v>52</v>
      </c>
      <c r="B13336">
        <v>5</v>
      </c>
      <c r="C13336" t="s">
        <v>2249</v>
      </c>
    </row>
    <row r="13337" spans="1:4" x14ac:dyDescent="0.2">
      <c r="A13337" t="s">
        <v>2821</v>
      </c>
      <c r="B13337">
        <v>0.05</v>
      </c>
    </row>
    <row r="13338" spans="1:4" x14ac:dyDescent="0.2">
      <c r="A13338" t="s">
        <v>2822</v>
      </c>
      <c r="B13338">
        <v>-0.05</v>
      </c>
    </row>
    <row r="13339" spans="1:4" x14ac:dyDescent="0.2">
      <c r="A13339" t="s">
        <v>2823</v>
      </c>
      <c r="B13339">
        <v>0.1</v>
      </c>
    </row>
    <row r="13340" spans="1:4" x14ac:dyDescent="0.2">
      <c r="A13340" t="s">
        <v>2824</v>
      </c>
      <c r="B13340">
        <v>33.46</v>
      </c>
      <c r="C13340">
        <f>0.005/0.025</f>
        <v>0.19999999999999998</v>
      </c>
    </row>
    <row r="13341" spans="1:4" x14ac:dyDescent="0.2">
      <c r="A13341" t="s">
        <v>2823</v>
      </c>
      <c r="B13341" t="s">
        <v>1845</v>
      </c>
      <c r="C13341" t="s">
        <v>2393</v>
      </c>
    </row>
    <row r="13342" spans="1:4" x14ac:dyDescent="0.2">
      <c r="A13342" s="9">
        <v>1</v>
      </c>
      <c r="B13342" t="s">
        <v>110</v>
      </c>
      <c r="C13342" t="s">
        <v>2825</v>
      </c>
      <c r="D13342" t="s">
        <v>1845</v>
      </c>
    </row>
    <row r="13343" spans="1:4" x14ac:dyDescent="0.2">
      <c r="A13343" t="s">
        <v>2826</v>
      </c>
      <c r="B13343">
        <v>0.1</v>
      </c>
    </row>
    <row r="13344" spans="1:4" x14ac:dyDescent="0.2">
      <c r="A13344" t="s">
        <v>59</v>
      </c>
      <c r="B13344" t="s">
        <v>2827</v>
      </c>
    </row>
    <row r="13345" spans="1:5" x14ac:dyDescent="0.2">
      <c r="A13345" t="s">
        <v>120</v>
      </c>
      <c r="B13345" t="s">
        <v>1571</v>
      </c>
      <c r="C13345">
        <v>0.05</v>
      </c>
      <c r="D13345" t="s">
        <v>1593</v>
      </c>
      <c r="E13345" t="s">
        <v>1594</v>
      </c>
    </row>
    <row r="13346" spans="1:5" x14ac:dyDescent="0.2">
      <c r="A13346" t="s">
        <v>117</v>
      </c>
      <c r="B13346" t="s">
        <v>1571</v>
      </c>
      <c r="C13346">
        <v>0.03</v>
      </c>
      <c r="D13346" t="s">
        <v>1593</v>
      </c>
      <c r="E13346" t="s">
        <v>1659</v>
      </c>
    </row>
    <row r="13347" spans="1:5" x14ac:dyDescent="0.2">
      <c r="A13347" t="s">
        <v>156</v>
      </c>
      <c r="B13347" t="s">
        <v>1571</v>
      </c>
      <c r="C13347">
        <v>0.03</v>
      </c>
    </row>
    <row r="13348" spans="1:5" x14ac:dyDescent="0.2">
      <c r="A13348" t="s">
        <v>118</v>
      </c>
      <c r="B13348" t="s">
        <v>2828</v>
      </c>
    </row>
    <row r="13349" spans="1:5" x14ac:dyDescent="0.2">
      <c r="A13349" t="s">
        <v>118</v>
      </c>
      <c r="B13349" t="s">
        <v>1610</v>
      </c>
      <c r="C13349" s="10">
        <v>45295</v>
      </c>
    </row>
    <row r="13350" spans="1:5" x14ac:dyDescent="0.2">
      <c r="A13350" t="s">
        <v>118</v>
      </c>
      <c r="B13350" t="s">
        <v>2829</v>
      </c>
    </row>
    <row r="13351" spans="1:5" x14ac:dyDescent="0.2">
      <c r="A13351" t="s">
        <v>118</v>
      </c>
      <c r="B13351" t="s">
        <v>2259</v>
      </c>
    </row>
    <row r="13352" spans="1:5" x14ac:dyDescent="0.2">
      <c r="A13352" t="s">
        <v>118</v>
      </c>
      <c r="B13352" t="s">
        <v>2830</v>
      </c>
    </row>
    <row r="13353" spans="1:5" x14ac:dyDescent="0.2">
      <c r="A13353" t="s">
        <v>118</v>
      </c>
      <c r="B13353" t="s">
        <v>2038</v>
      </c>
    </row>
    <row r="13354" spans="1:5" x14ac:dyDescent="0.2">
      <c r="A13354" t="s">
        <v>110</v>
      </c>
      <c r="B13354" t="s">
        <v>1572</v>
      </c>
      <c r="C13354" t="s">
        <v>1573</v>
      </c>
    </row>
    <row r="13355" spans="1:5" x14ac:dyDescent="0.2">
      <c r="A13355" t="s">
        <v>1575</v>
      </c>
      <c r="B13355" t="s">
        <v>1576</v>
      </c>
      <c r="C13355" t="s">
        <v>1577</v>
      </c>
      <c r="D13355" t="s">
        <v>1578</v>
      </c>
    </row>
    <row r="13356" spans="1:5" x14ac:dyDescent="0.2">
      <c r="A13356" t="s">
        <v>882</v>
      </c>
      <c r="B13356" t="s">
        <v>1579</v>
      </c>
      <c r="C13356" t="s">
        <v>1580</v>
      </c>
    </row>
    <row r="13357" spans="1:5" x14ac:dyDescent="0.2">
      <c r="A13357" t="s">
        <v>1595</v>
      </c>
      <c r="B13357" t="s">
        <v>1596</v>
      </c>
      <c r="C13357" t="s">
        <v>1597</v>
      </c>
    </row>
    <row r="13358" spans="1:5" x14ac:dyDescent="0.2">
      <c r="A13358" t="s">
        <v>1595</v>
      </c>
      <c r="B13358" t="s">
        <v>1598</v>
      </c>
      <c r="C13358" t="s">
        <v>1599</v>
      </c>
      <c r="D13358" t="s">
        <v>1597</v>
      </c>
    </row>
    <row r="13359" spans="1:5" x14ac:dyDescent="0.2">
      <c r="A13359" t="s">
        <v>2626</v>
      </c>
      <c r="B13359">
        <v>0.05</v>
      </c>
    </row>
    <row r="13360" spans="1:5" x14ac:dyDescent="0.2">
      <c r="A13360" t="s">
        <v>118</v>
      </c>
      <c r="B13360" t="s">
        <v>2813</v>
      </c>
      <c r="C13360">
        <v>10</v>
      </c>
    </row>
    <row r="13361" spans="1:5" x14ac:dyDescent="0.2">
      <c r="A13361" t="s">
        <v>52</v>
      </c>
      <c r="B13361">
        <v>43.5</v>
      </c>
      <c r="C13361" t="s">
        <v>1634</v>
      </c>
      <c r="D13361">
        <v>2.5000000000000001E-2</v>
      </c>
    </row>
    <row r="13362" spans="1:5" x14ac:dyDescent="0.2">
      <c r="A13362" t="s">
        <v>52</v>
      </c>
      <c r="B13362">
        <v>43.5</v>
      </c>
      <c r="C13362" t="s">
        <v>1634</v>
      </c>
      <c r="D13362">
        <v>2.5000000000000001E-2</v>
      </c>
    </row>
    <row r="13363" spans="1:5" x14ac:dyDescent="0.2">
      <c r="A13363" t="s">
        <v>2363</v>
      </c>
      <c r="B13363" t="s">
        <v>803</v>
      </c>
      <c r="C13363" t="s">
        <v>2831</v>
      </c>
      <c r="D13363" t="s">
        <v>2832</v>
      </c>
    </row>
    <row r="13364" spans="1:5" x14ac:dyDescent="0.2">
      <c r="A13364" t="s">
        <v>118</v>
      </c>
      <c r="B13364" t="s">
        <v>1610</v>
      </c>
      <c r="C13364">
        <v>4</v>
      </c>
      <c r="D13364" t="s">
        <v>1620</v>
      </c>
      <c r="E13364">
        <v>1</v>
      </c>
    </row>
    <row r="13365" spans="1:5" x14ac:dyDescent="0.2">
      <c r="A13365" t="s">
        <v>2834</v>
      </c>
      <c r="B13365">
        <v>-0.05</v>
      </c>
    </row>
    <row r="13366" spans="1:5" x14ac:dyDescent="0.2">
      <c r="A13366" t="s">
        <v>70</v>
      </c>
      <c r="B13366">
        <v>33.46</v>
      </c>
      <c r="C13366">
        <f>0.02/0.004</f>
        <v>5</v>
      </c>
    </row>
    <row r="13367" spans="1:5" x14ac:dyDescent="0.2">
      <c r="A13367" t="s">
        <v>2833</v>
      </c>
      <c r="B13367">
        <v>0.02</v>
      </c>
    </row>
    <row r="13368" spans="1:5" x14ac:dyDescent="0.2">
      <c r="A13368" t="s">
        <v>70</v>
      </c>
      <c r="B13368">
        <v>33.6</v>
      </c>
      <c r="C13368">
        <v>0.01</v>
      </c>
    </row>
    <row r="13369" spans="1:5" x14ac:dyDescent="0.2">
      <c r="A13369">
        <v>33.6</v>
      </c>
      <c r="B13369">
        <f>0.016/0.004</f>
        <v>4</v>
      </c>
    </row>
    <row r="13370" spans="1:5" x14ac:dyDescent="0.2">
      <c r="A13370" t="s">
        <v>706</v>
      </c>
    </row>
    <row r="13371" spans="1:5" x14ac:dyDescent="0.2">
      <c r="A13371" t="s">
        <v>70</v>
      </c>
      <c r="B13371">
        <v>12</v>
      </c>
      <c r="C13371">
        <v>-0.1</v>
      </c>
    </row>
    <row r="13372" spans="1:5" x14ac:dyDescent="0.2">
      <c r="A13372" t="s">
        <v>70</v>
      </c>
      <c r="B13372">
        <v>8.5</v>
      </c>
      <c r="C13372">
        <v>0.2</v>
      </c>
    </row>
    <row r="13373" spans="1:5" x14ac:dyDescent="0.2">
      <c r="A13373" t="s">
        <v>57</v>
      </c>
      <c r="B13373">
        <v>18.149999999999999</v>
      </c>
      <c r="C13373">
        <v>0.1</v>
      </c>
    </row>
    <row r="13374" spans="1:5" x14ac:dyDescent="0.2">
      <c r="A13374" t="s">
        <v>52</v>
      </c>
      <c r="B13374">
        <v>48.5</v>
      </c>
      <c r="C13374" t="s">
        <v>1634</v>
      </c>
      <c r="D13374">
        <v>0.1</v>
      </c>
    </row>
    <row r="13375" spans="1:5" x14ac:dyDescent="0.2">
      <c r="A13375" t="s">
        <v>52</v>
      </c>
      <c r="B13375">
        <v>8.5</v>
      </c>
      <c r="C13375" t="s">
        <v>1634</v>
      </c>
      <c r="D13375">
        <v>0.1</v>
      </c>
    </row>
    <row r="13376" spans="1:5" x14ac:dyDescent="0.2">
      <c r="A13376" t="s">
        <v>52</v>
      </c>
      <c r="B13376" t="s">
        <v>2679</v>
      </c>
      <c r="C13376">
        <v>0.5</v>
      </c>
    </row>
    <row r="13377" spans="1:7" x14ac:dyDescent="0.2">
      <c r="A13377" t="s">
        <v>52</v>
      </c>
      <c r="B13377">
        <v>2.65</v>
      </c>
      <c r="C13377" t="s">
        <v>1634</v>
      </c>
      <c r="D13377">
        <v>0.05</v>
      </c>
    </row>
    <row r="13378" spans="1:7" x14ac:dyDescent="0.2">
      <c r="A13378" t="s">
        <v>52</v>
      </c>
      <c r="B13378">
        <v>5.5</v>
      </c>
      <c r="C13378" t="s">
        <v>1634</v>
      </c>
      <c r="D13378">
        <v>0.1</v>
      </c>
    </row>
    <row r="13379" spans="1:7" x14ac:dyDescent="0.2">
      <c r="A13379" t="s">
        <v>55</v>
      </c>
      <c r="B13379">
        <v>5</v>
      </c>
      <c r="C13379" t="s">
        <v>1634</v>
      </c>
      <c r="D13379">
        <v>0.1</v>
      </c>
    </row>
    <row r="13380" spans="1:7" x14ac:dyDescent="0.2">
      <c r="A13380" t="s">
        <v>597</v>
      </c>
      <c r="B13380">
        <v>0.3</v>
      </c>
      <c r="C13380" t="s">
        <v>1634</v>
      </c>
      <c r="D13380">
        <v>0.05</v>
      </c>
    </row>
    <row r="13381" spans="1:7" x14ac:dyDescent="0.2">
      <c r="A13381" t="s">
        <v>52</v>
      </c>
      <c r="B13381">
        <v>3</v>
      </c>
      <c r="C13381">
        <v>0.1</v>
      </c>
    </row>
    <row r="13382" spans="1:7" x14ac:dyDescent="0.2">
      <c r="A13382" t="s">
        <v>52</v>
      </c>
      <c r="B13382">
        <v>1</v>
      </c>
      <c r="C13382">
        <v>0.2</v>
      </c>
    </row>
    <row r="13383" spans="1:7" x14ac:dyDescent="0.2">
      <c r="A13383" t="s">
        <v>119</v>
      </c>
      <c r="B13383">
        <v>33.6</v>
      </c>
      <c r="C13383">
        <v>0.1</v>
      </c>
    </row>
    <row r="13384" spans="1:7" x14ac:dyDescent="0.2">
      <c r="A13384" t="s">
        <v>579</v>
      </c>
      <c r="B13384">
        <v>36</v>
      </c>
      <c r="C13384">
        <v>-0.2</v>
      </c>
      <c r="D13384" t="s">
        <v>2904</v>
      </c>
      <c r="E13384" t="s">
        <v>2644</v>
      </c>
      <c r="F13384" t="s">
        <v>1572</v>
      </c>
      <c r="G13384" t="s">
        <v>2905</v>
      </c>
    </row>
    <row r="13385" spans="1:7" x14ac:dyDescent="0.2">
      <c r="A13385" t="s">
        <v>649</v>
      </c>
      <c r="B13385" t="s">
        <v>1644</v>
      </c>
      <c r="C13385">
        <v>37</v>
      </c>
      <c r="D13385">
        <v>-0.2</v>
      </c>
    </row>
    <row r="13386" spans="1:7" x14ac:dyDescent="0.2">
      <c r="A13386" t="s">
        <v>207</v>
      </c>
      <c r="B13386">
        <v>36.1</v>
      </c>
      <c r="C13386">
        <v>0.1</v>
      </c>
    </row>
    <row r="13387" spans="1:7" x14ac:dyDescent="0.2">
      <c r="A13387" t="s">
        <v>2906</v>
      </c>
      <c r="B13387" t="s">
        <v>2535</v>
      </c>
      <c r="C13387" t="s">
        <v>1123</v>
      </c>
      <c r="D13387">
        <v>0.5</v>
      </c>
      <c r="E13387" t="s">
        <v>1588</v>
      </c>
      <c r="F13387" t="s">
        <v>1808</v>
      </c>
    </row>
    <row r="13388" spans="1:7" x14ac:dyDescent="0.2">
      <c r="A13388" t="s">
        <v>120</v>
      </c>
      <c r="B13388">
        <v>0.05</v>
      </c>
      <c r="C13388" t="s">
        <v>1593</v>
      </c>
      <c r="D13388" t="s">
        <v>1594</v>
      </c>
    </row>
    <row r="13389" spans="1:7" x14ac:dyDescent="0.2">
      <c r="A13389" t="s">
        <v>120</v>
      </c>
      <c r="B13389">
        <v>0.05</v>
      </c>
      <c r="C13389" t="s">
        <v>1593</v>
      </c>
      <c r="D13389" t="s">
        <v>1594</v>
      </c>
    </row>
    <row r="13390" spans="1:7" x14ac:dyDescent="0.2">
      <c r="A13390" t="s">
        <v>120</v>
      </c>
      <c r="B13390">
        <v>0.1</v>
      </c>
    </row>
    <row r="13391" spans="1:7" x14ac:dyDescent="0.2">
      <c r="A13391" t="s">
        <v>59</v>
      </c>
      <c r="B13391" t="s">
        <v>2827</v>
      </c>
    </row>
    <row r="13392" spans="1:7" x14ac:dyDescent="0.2">
      <c r="A13392" t="s">
        <v>72</v>
      </c>
      <c r="B13392">
        <v>0.5</v>
      </c>
      <c r="C13392" t="s">
        <v>1634</v>
      </c>
      <c r="D13392">
        <v>0.2</v>
      </c>
    </row>
    <row r="13393" spans="1:4" x14ac:dyDescent="0.2">
      <c r="A13393" t="s">
        <v>2626</v>
      </c>
      <c r="B13393">
        <v>0.05</v>
      </c>
    </row>
    <row r="13394" spans="1:4" x14ac:dyDescent="0.2">
      <c r="A13394" t="s">
        <v>117</v>
      </c>
      <c r="B13394">
        <v>0.03</v>
      </c>
      <c r="C13394" t="s">
        <v>1620</v>
      </c>
      <c r="D13394" t="s">
        <v>1659</v>
      </c>
    </row>
    <row r="13395" spans="1:4" x14ac:dyDescent="0.2">
      <c r="A13395" t="s">
        <v>156</v>
      </c>
      <c r="B13395">
        <v>0.03</v>
      </c>
    </row>
    <row r="13396" spans="1:4" x14ac:dyDescent="0.2">
      <c r="A13396" t="s">
        <v>121</v>
      </c>
      <c r="B13396">
        <v>8.0000000000000002E-3</v>
      </c>
    </row>
    <row r="13397" spans="1:4" x14ac:dyDescent="0.2">
      <c r="A13397" t="s">
        <v>269</v>
      </c>
      <c r="B13397">
        <v>1.4999999999999999E-2</v>
      </c>
    </row>
    <row r="13398" spans="1:4" x14ac:dyDescent="0.2">
      <c r="A13398" t="s">
        <v>115</v>
      </c>
      <c r="B13398">
        <v>2</v>
      </c>
      <c r="C13398" t="s">
        <v>1634</v>
      </c>
      <c r="D13398">
        <v>0.05</v>
      </c>
    </row>
    <row r="13399" spans="1:4" x14ac:dyDescent="0.2">
      <c r="A13399" t="s">
        <v>118</v>
      </c>
      <c r="B13399" t="s">
        <v>1655</v>
      </c>
      <c r="C13399">
        <v>12.5</v>
      </c>
    </row>
    <row r="13400" spans="1:4" x14ac:dyDescent="0.2">
      <c r="A13400" t="s">
        <v>118</v>
      </c>
      <c r="B13400" t="s">
        <v>1655</v>
      </c>
      <c r="C13400">
        <v>16</v>
      </c>
    </row>
    <row r="13401" spans="1:4" x14ac:dyDescent="0.2">
      <c r="A13401" t="s">
        <v>118</v>
      </c>
      <c r="B13401" t="s">
        <v>1655</v>
      </c>
      <c r="C13401">
        <v>20</v>
      </c>
    </row>
    <row r="13402" spans="1:4" x14ac:dyDescent="0.2">
      <c r="A13402" t="s">
        <v>118</v>
      </c>
      <c r="B13402" t="s">
        <v>1655</v>
      </c>
      <c r="C13402">
        <v>25</v>
      </c>
    </row>
    <row r="13403" spans="1:4" x14ac:dyDescent="0.2">
      <c r="A13403" t="s">
        <v>110</v>
      </c>
      <c r="B13403" t="s">
        <v>1724</v>
      </c>
    </row>
    <row r="13404" spans="1:4" x14ac:dyDescent="0.2">
      <c r="A13404" t="s">
        <v>52</v>
      </c>
      <c r="B13404">
        <v>5.5</v>
      </c>
      <c r="C13404" t="s">
        <v>1606</v>
      </c>
    </row>
    <row r="13405" spans="1:4" x14ac:dyDescent="0.2">
      <c r="A13405" t="s">
        <v>52</v>
      </c>
      <c r="B13405">
        <v>43.5</v>
      </c>
      <c r="C13405" t="s">
        <v>1618</v>
      </c>
    </row>
    <row r="13406" spans="1:4" x14ac:dyDescent="0.2">
      <c r="A13406" t="s">
        <v>52</v>
      </c>
      <c r="B13406">
        <v>48.5</v>
      </c>
      <c r="C13406" t="s">
        <v>1606</v>
      </c>
    </row>
    <row r="13407" spans="1:4" x14ac:dyDescent="0.2">
      <c r="A13407" t="s">
        <v>119</v>
      </c>
      <c r="B13407">
        <v>33.4</v>
      </c>
      <c r="C13407">
        <v>-0.05</v>
      </c>
    </row>
    <row r="13408" spans="1:4" x14ac:dyDescent="0.2">
      <c r="A13408" t="s">
        <v>119</v>
      </c>
      <c r="B13408">
        <v>33.6</v>
      </c>
      <c r="C13408">
        <v>1.6E-2</v>
      </c>
    </row>
    <row r="13409" spans="1:4" x14ac:dyDescent="0.2">
      <c r="A13409" t="s">
        <v>120</v>
      </c>
      <c r="B13409">
        <v>0.05</v>
      </c>
      <c r="C13409" t="s">
        <v>2894</v>
      </c>
    </row>
    <row r="13410" spans="1:4" x14ac:dyDescent="0.2">
      <c r="A13410" t="s">
        <v>2626</v>
      </c>
      <c r="B13410">
        <v>0.05</v>
      </c>
    </row>
    <row r="13411" spans="1:4" x14ac:dyDescent="0.2">
      <c r="A13411" t="s">
        <v>2457</v>
      </c>
      <c r="B13411" t="s">
        <v>2839</v>
      </c>
      <c r="C13411" t="s">
        <v>2840</v>
      </c>
    </row>
    <row r="13412" spans="1:4" x14ac:dyDescent="0.2">
      <c r="A13412" t="s">
        <v>2841</v>
      </c>
      <c r="B13412" t="s">
        <v>2842</v>
      </c>
    </row>
    <row r="13413" spans="1:4" x14ac:dyDescent="0.2">
      <c r="A13413" t="s">
        <v>1575</v>
      </c>
      <c r="B13413" t="s">
        <v>1576</v>
      </c>
      <c r="C13413" t="s">
        <v>1577</v>
      </c>
      <c r="D13413" t="s">
        <v>1578</v>
      </c>
    </row>
    <row r="13414" spans="1:4" x14ac:dyDescent="0.2">
      <c r="A13414" t="s">
        <v>882</v>
      </c>
      <c r="B13414" t="s">
        <v>1579</v>
      </c>
      <c r="C13414" t="s">
        <v>1580</v>
      </c>
    </row>
    <row r="13415" spans="1:4" x14ac:dyDescent="0.2">
      <c r="A13415" t="s">
        <v>1595</v>
      </c>
      <c r="B13415" t="s">
        <v>1596</v>
      </c>
      <c r="C13415" t="s">
        <v>1597</v>
      </c>
    </row>
    <row r="13416" spans="1:4" x14ac:dyDescent="0.2">
      <c r="A13416" t="s">
        <v>1595</v>
      </c>
      <c r="B13416" t="s">
        <v>1598</v>
      </c>
      <c r="C13416" t="s">
        <v>1599</v>
      </c>
      <c r="D13416" t="s">
        <v>1597</v>
      </c>
    </row>
    <row r="13417" spans="1:4" x14ac:dyDescent="0.2">
      <c r="A13417" t="s">
        <v>1595</v>
      </c>
      <c r="B13417" t="s">
        <v>1596</v>
      </c>
      <c r="C13417" t="s">
        <v>1597</v>
      </c>
    </row>
    <row r="13418" spans="1:4" x14ac:dyDescent="0.2">
      <c r="A13418" t="s">
        <v>1595</v>
      </c>
      <c r="B13418" t="s">
        <v>1598</v>
      </c>
      <c r="C13418" t="s">
        <v>1599</v>
      </c>
      <c r="D13418" t="s">
        <v>1597</v>
      </c>
    </row>
    <row r="13419" spans="1:4" x14ac:dyDescent="0.2">
      <c r="A13419" t="s">
        <v>114</v>
      </c>
      <c r="B13419">
        <v>54</v>
      </c>
      <c r="C13419" t="s">
        <v>1606</v>
      </c>
    </row>
    <row r="13420" spans="1:4" x14ac:dyDescent="0.2">
      <c r="A13420" t="s">
        <v>52</v>
      </c>
      <c r="B13420">
        <v>5.5</v>
      </c>
      <c r="C13420" t="s">
        <v>1606</v>
      </c>
    </row>
    <row r="13421" spans="1:4" x14ac:dyDescent="0.2">
      <c r="A13421" t="s">
        <v>52</v>
      </c>
      <c r="B13421">
        <v>8.5</v>
      </c>
      <c r="C13421" t="s">
        <v>1606</v>
      </c>
    </row>
    <row r="13422" spans="1:4" x14ac:dyDescent="0.2">
      <c r="A13422" t="s">
        <v>52</v>
      </c>
      <c r="B13422">
        <v>28.9</v>
      </c>
      <c r="C13422" t="s">
        <v>1604</v>
      </c>
    </row>
    <row r="13423" spans="1:4" x14ac:dyDescent="0.2">
      <c r="A13423" t="s">
        <v>52</v>
      </c>
      <c r="B13423">
        <v>30.5</v>
      </c>
      <c r="C13423" t="s">
        <v>1726</v>
      </c>
    </row>
    <row r="13424" spans="1:4" x14ac:dyDescent="0.2">
      <c r="A13424" t="s">
        <v>52</v>
      </c>
      <c r="B13424">
        <v>1.2</v>
      </c>
      <c r="C13424">
        <v>-0.1</v>
      </c>
    </row>
    <row r="13425" spans="1:5" x14ac:dyDescent="0.2">
      <c r="A13425" t="s">
        <v>52</v>
      </c>
      <c r="B13425">
        <v>43.5</v>
      </c>
      <c r="C13425" t="s">
        <v>1618</v>
      </c>
    </row>
    <row r="13426" spans="1:5" x14ac:dyDescent="0.2">
      <c r="A13426" t="s">
        <v>52</v>
      </c>
      <c r="B13426">
        <v>48.5</v>
      </c>
      <c r="C13426" t="s">
        <v>1606</v>
      </c>
    </row>
    <row r="13427" spans="1:5" x14ac:dyDescent="0.2">
      <c r="A13427" t="s">
        <v>52</v>
      </c>
      <c r="B13427">
        <v>5</v>
      </c>
      <c r="C13427" t="s">
        <v>2249</v>
      </c>
    </row>
    <row r="13428" spans="1:5" x14ac:dyDescent="0.2">
      <c r="A13428" t="s">
        <v>52</v>
      </c>
      <c r="B13428">
        <v>5</v>
      </c>
      <c r="C13428" t="s">
        <v>2249</v>
      </c>
    </row>
    <row r="13429" spans="1:5" x14ac:dyDescent="0.2">
      <c r="A13429" t="s">
        <v>2821</v>
      </c>
      <c r="B13429">
        <v>0.05</v>
      </c>
    </row>
    <row r="13430" spans="1:5" x14ac:dyDescent="0.2">
      <c r="A13430" t="s">
        <v>2822</v>
      </c>
      <c r="B13430">
        <v>-0.05</v>
      </c>
    </row>
    <row r="13431" spans="1:5" x14ac:dyDescent="0.2">
      <c r="A13431" t="s">
        <v>2823</v>
      </c>
      <c r="B13431">
        <v>0.1</v>
      </c>
    </row>
    <row r="13432" spans="1:5" x14ac:dyDescent="0.2">
      <c r="A13432" t="s">
        <v>2824</v>
      </c>
      <c r="B13432">
        <v>33.46</v>
      </c>
      <c r="C13432">
        <f>0.005/0.025</f>
        <v>0.19999999999999998</v>
      </c>
    </row>
    <row r="13433" spans="1:5" x14ac:dyDescent="0.2">
      <c r="A13433" t="s">
        <v>2823</v>
      </c>
      <c r="B13433" t="s">
        <v>1845</v>
      </c>
      <c r="C13433" t="s">
        <v>2393</v>
      </c>
    </row>
    <row r="13434" spans="1:5" x14ac:dyDescent="0.2">
      <c r="A13434" s="9">
        <v>1</v>
      </c>
      <c r="B13434" t="s">
        <v>110</v>
      </c>
      <c r="C13434" t="s">
        <v>2825</v>
      </c>
      <c r="D13434" t="s">
        <v>1845</v>
      </c>
    </row>
    <row r="13435" spans="1:5" x14ac:dyDescent="0.2">
      <c r="A13435" t="s">
        <v>2826</v>
      </c>
      <c r="B13435">
        <v>0.1</v>
      </c>
    </row>
    <row r="13436" spans="1:5" x14ac:dyDescent="0.2">
      <c r="A13436" t="s">
        <v>59</v>
      </c>
      <c r="B13436" t="s">
        <v>2827</v>
      </c>
    </row>
    <row r="13437" spans="1:5" x14ac:dyDescent="0.2">
      <c r="A13437" t="s">
        <v>120</v>
      </c>
      <c r="B13437" t="s">
        <v>1571</v>
      </c>
      <c r="C13437">
        <v>0.05</v>
      </c>
      <c r="D13437" t="s">
        <v>1593</v>
      </c>
      <c r="E13437" t="s">
        <v>1594</v>
      </c>
    </row>
    <row r="13438" spans="1:5" x14ac:dyDescent="0.2">
      <c r="A13438" t="s">
        <v>117</v>
      </c>
      <c r="B13438" t="s">
        <v>1571</v>
      </c>
      <c r="C13438">
        <v>0.03</v>
      </c>
      <c r="D13438" t="s">
        <v>1593</v>
      </c>
      <c r="E13438" t="s">
        <v>1659</v>
      </c>
    </row>
    <row r="13439" spans="1:5" x14ac:dyDescent="0.2">
      <c r="A13439" t="s">
        <v>156</v>
      </c>
      <c r="B13439" t="s">
        <v>1571</v>
      </c>
      <c r="C13439">
        <v>0.03</v>
      </c>
    </row>
    <row r="13440" spans="1:5" x14ac:dyDescent="0.2">
      <c r="A13440" t="s">
        <v>118</v>
      </c>
      <c r="B13440" t="s">
        <v>2828</v>
      </c>
    </row>
    <row r="13441" spans="1:4" x14ac:dyDescent="0.2">
      <c r="A13441" t="s">
        <v>118</v>
      </c>
      <c r="B13441" t="s">
        <v>1610</v>
      </c>
      <c r="C13441" s="10">
        <v>45295</v>
      </c>
    </row>
    <row r="13442" spans="1:4" x14ac:dyDescent="0.2">
      <c r="A13442" t="s">
        <v>118</v>
      </c>
      <c r="B13442" t="s">
        <v>2829</v>
      </c>
    </row>
    <row r="13443" spans="1:4" x14ac:dyDescent="0.2">
      <c r="A13443" t="s">
        <v>118</v>
      </c>
      <c r="B13443" t="s">
        <v>2259</v>
      </c>
    </row>
    <row r="13444" spans="1:4" x14ac:dyDescent="0.2">
      <c r="A13444" t="s">
        <v>118</v>
      </c>
      <c r="B13444" t="s">
        <v>2830</v>
      </c>
    </row>
    <row r="13445" spans="1:4" x14ac:dyDescent="0.2">
      <c r="A13445" t="s">
        <v>118</v>
      </c>
      <c r="B13445" t="s">
        <v>2038</v>
      </c>
    </row>
    <row r="13446" spans="1:4" x14ac:dyDescent="0.2">
      <c r="A13446" t="s">
        <v>110</v>
      </c>
      <c r="B13446" t="s">
        <v>1572</v>
      </c>
      <c r="C13446" t="s">
        <v>1573</v>
      </c>
    </row>
    <row r="13447" spans="1:4" x14ac:dyDescent="0.2">
      <c r="A13447" t="s">
        <v>1575</v>
      </c>
      <c r="B13447" t="s">
        <v>1576</v>
      </c>
      <c r="C13447" t="s">
        <v>1577</v>
      </c>
      <c r="D13447" t="s">
        <v>1578</v>
      </c>
    </row>
    <row r="13448" spans="1:4" x14ac:dyDescent="0.2">
      <c r="A13448" t="s">
        <v>882</v>
      </c>
      <c r="B13448" t="s">
        <v>1579</v>
      </c>
      <c r="C13448" t="s">
        <v>1580</v>
      </c>
    </row>
    <row r="13449" spans="1:4" x14ac:dyDescent="0.2">
      <c r="A13449" t="s">
        <v>1595</v>
      </c>
      <c r="B13449" t="s">
        <v>1596</v>
      </c>
      <c r="C13449" t="s">
        <v>1597</v>
      </c>
    </row>
    <row r="13450" spans="1:4" x14ac:dyDescent="0.2">
      <c r="A13450" t="s">
        <v>1595</v>
      </c>
      <c r="B13450" t="s">
        <v>1598</v>
      </c>
      <c r="C13450" t="s">
        <v>1599</v>
      </c>
      <c r="D13450" t="s">
        <v>1597</v>
      </c>
    </row>
    <row r="13451" spans="1:4" x14ac:dyDescent="0.2">
      <c r="A13451" t="s">
        <v>1641</v>
      </c>
      <c r="B13451">
        <v>5.7</v>
      </c>
      <c r="C13451" t="s">
        <v>1634</v>
      </c>
      <c r="D13451">
        <v>0.1</v>
      </c>
    </row>
    <row r="13452" spans="1:4" x14ac:dyDescent="0.2">
      <c r="A13452" t="s">
        <v>52</v>
      </c>
      <c r="B13452">
        <v>2.4</v>
      </c>
      <c r="C13452" t="s">
        <v>1634</v>
      </c>
      <c r="D13452">
        <v>2.5000000000000001E-2</v>
      </c>
    </row>
    <row r="13453" spans="1:4" x14ac:dyDescent="0.2">
      <c r="A13453" t="s">
        <v>52</v>
      </c>
      <c r="B13453">
        <v>5.05</v>
      </c>
      <c r="C13453" t="s">
        <v>1634</v>
      </c>
      <c r="D13453">
        <v>0.05</v>
      </c>
    </row>
    <row r="13454" spans="1:4" x14ac:dyDescent="0.2">
      <c r="A13454" t="s">
        <v>52</v>
      </c>
      <c r="B13454">
        <v>1</v>
      </c>
      <c r="C13454" t="s">
        <v>1634</v>
      </c>
      <c r="D13454">
        <v>0.05</v>
      </c>
    </row>
    <row r="13455" spans="1:4" x14ac:dyDescent="0.2">
      <c r="A13455" t="s">
        <v>71</v>
      </c>
      <c r="B13455">
        <v>7</v>
      </c>
      <c r="C13455" t="s">
        <v>1634</v>
      </c>
      <c r="D13455">
        <v>0.1</v>
      </c>
    </row>
    <row r="13456" spans="1:4" x14ac:dyDescent="0.2">
      <c r="A13456" t="s">
        <v>119</v>
      </c>
      <c r="B13456">
        <v>16.8</v>
      </c>
      <c r="C13456" t="s">
        <v>1588</v>
      </c>
      <c r="D13456">
        <v>0.05</v>
      </c>
    </row>
    <row r="13457" spans="1:6" x14ac:dyDescent="0.2">
      <c r="A13457" t="s">
        <v>57</v>
      </c>
      <c r="B13457">
        <v>20.399999999999999</v>
      </c>
      <c r="C13457" t="s">
        <v>1588</v>
      </c>
      <c r="D13457">
        <v>0.1</v>
      </c>
    </row>
    <row r="13458" spans="1:6" x14ac:dyDescent="0.2">
      <c r="A13458" t="s">
        <v>57</v>
      </c>
      <c r="B13458">
        <v>6.15</v>
      </c>
      <c r="C13458" t="s">
        <v>1634</v>
      </c>
      <c r="D13458">
        <v>0.02</v>
      </c>
    </row>
    <row r="13459" spans="1:6" x14ac:dyDescent="0.2">
      <c r="A13459" t="s">
        <v>57</v>
      </c>
      <c r="B13459">
        <v>5.65</v>
      </c>
      <c r="C13459" t="s">
        <v>1634</v>
      </c>
      <c r="D13459">
        <v>0.02</v>
      </c>
    </row>
    <row r="13460" spans="1:6" x14ac:dyDescent="0.2">
      <c r="A13460" t="s">
        <v>70</v>
      </c>
      <c r="B13460">
        <v>1.9</v>
      </c>
      <c r="C13460" t="s">
        <v>1588</v>
      </c>
      <c r="D13460">
        <v>0.1</v>
      </c>
    </row>
    <row r="13461" spans="1:6" x14ac:dyDescent="0.2">
      <c r="A13461" t="s">
        <v>70</v>
      </c>
      <c r="B13461">
        <v>0.8</v>
      </c>
      <c r="C13461" t="s">
        <v>1634</v>
      </c>
      <c r="D13461">
        <v>0.02</v>
      </c>
    </row>
    <row r="13462" spans="1:6" x14ac:dyDescent="0.2">
      <c r="A13462" t="s">
        <v>120</v>
      </c>
      <c r="B13462">
        <v>0.03</v>
      </c>
    </row>
    <row r="13463" spans="1:6" x14ac:dyDescent="0.2">
      <c r="A13463" t="s">
        <v>52</v>
      </c>
      <c r="B13463">
        <v>4.8</v>
      </c>
      <c r="C13463" t="s">
        <v>1634</v>
      </c>
      <c r="D13463">
        <v>0.2</v>
      </c>
    </row>
    <row r="13464" spans="1:6" x14ac:dyDescent="0.2">
      <c r="A13464" t="s">
        <v>70</v>
      </c>
      <c r="B13464" t="s">
        <v>1643</v>
      </c>
      <c r="C13464">
        <v>0.1</v>
      </c>
    </row>
    <row r="13465" spans="1:6" x14ac:dyDescent="0.2">
      <c r="A13465" t="s">
        <v>52</v>
      </c>
      <c r="B13465">
        <v>1.1000000000000001</v>
      </c>
      <c r="C13465" t="s">
        <v>1634</v>
      </c>
      <c r="D13465">
        <v>0.1</v>
      </c>
    </row>
    <row r="13466" spans="1:6" x14ac:dyDescent="0.2">
      <c r="A13466" t="s">
        <v>120</v>
      </c>
      <c r="B13466" t="s">
        <v>1571</v>
      </c>
      <c r="C13466">
        <v>0.1</v>
      </c>
    </row>
    <row r="13467" spans="1:6" x14ac:dyDescent="0.2">
      <c r="A13467" t="s">
        <v>1669</v>
      </c>
      <c r="B13467" t="s">
        <v>1634</v>
      </c>
      <c r="C13467">
        <v>0.2</v>
      </c>
    </row>
    <row r="13468" spans="1:6" x14ac:dyDescent="0.2">
      <c r="A13468" t="s">
        <v>72</v>
      </c>
      <c r="B13468">
        <v>0.1</v>
      </c>
      <c r="C13468" t="s">
        <v>1634</v>
      </c>
      <c r="D13468">
        <v>0.05</v>
      </c>
      <c r="E13468" t="s">
        <v>1649</v>
      </c>
      <c r="F13468" t="s">
        <v>1650</v>
      </c>
    </row>
    <row r="13469" spans="1:6" x14ac:dyDescent="0.2">
      <c r="A13469" t="s">
        <v>1575</v>
      </c>
      <c r="B13469" t="s">
        <v>1576</v>
      </c>
      <c r="C13469" t="s">
        <v>1577</v>
      </c>
      <c r="D13469" t="s">
        <v>1578</v>
      </c>
    </row>
    <row r="13470" spans="1:6" x14ac:dyDescent="0.2">
      <c r="A13470" t="s">
        <v>882</v>
      </c>
      <c r="B13470" t="s">
        <v>1579</v>
      </c>
      <c r="C13470" t="s">
        <v>1580</v>
      </c>
    </row>
    <row r="13471" spans="1:6" x14ac:dyDescent="0.2">
      <c r="A13471" t="s">
        <v>1581</v>
      </c>
      <c r="B13471" t="s">
        <v>1576</v>
      </c>
      <c r="C13471" t="s">
        <v>1577</v>
      </c>
      <c r="D13471" t="s">
        <v>1582</v>
      </c>
    </row>
    <row r="13472" spans="1:6" x14ac:dyDescent="0.2">
      <c r="A13472" t="s">
        <v>114</v>
      </c>
      <c r="B13472">
        <v>12.9</v>
      </c>
      <c r="C13472" t="s">
        <v>1583</v>
      </c>
    </row>
    <row r="13473" spans="1:5" x14ac:dyDescent="0.2">
      <c r="A13473" t="s">
        <v>52</v>
      </c>
      <c r="B13473">
        <v>12.5</v>
      </c>
      <c r="C13473" t="s">
        <v>1609</v>
      </c>
    </row>
    <row r="13474" spans="1:5" x14ac:dyDescent="0.2">
      <c r="A13474" t="s">
        <v>52</v>
      </c>
      <c r="B13474">
        <v>5.6</v>
      </c>
      <c r="C13474" t="s">
        <v>1584</v>
      </c>
    </row>
    <row r="13475" spans="1:5" x14ac:dyDescent="0.2">
      <c r="A13475" t="s">
        <v>71</v>
      </c>
      <c r="B13475">
        <v>2.5</v>
      </c>
      <c r="C13475" t="s">
        <v>1584</v>
      </c>
    </row>
    <row r="13476" spans="1:5" x14ac:dyDescent="0.2">
      <c r="A13476" t="s">
        <v>57</v>
      </c>
      <c r="B13476">
        <v>5.7850000000000001</v>
      </c>
      <c r="C13476" t="s">
        <v>1631</v>
      </c>
      <c r="D13476" t="s">
        <v>1632</v>
      </c>
    </row>
    <row r="13477" spans="1:5" x14ac:dyDescent="0.2">
      <c r="A13477" t="s">
        <v>57</v>
      </c>
      <c r="B13477">
        <v>19.98</v>
      </c>
      <c r="C13477">
        <v>-1.7999999999999999E-2</v>
      </c>
    </row>
    <row r="13478" spans="1:5" x14ac:dyDescent="0.2">
      <c r="A13478" t="s">
        <v>57</v>
      </c>
      <c r="B13478">
        <v>19.899999999999999</v>
      </c>
      <c r="C13478">
        <v>-0.05</v>
      </c>
    </row>
    <row r="13479" spans="1:5" x14ac:dyDescent="0.2">
      <c r="A13479" t="s">
        <v>57</v>
      </c>
      <c r="B13479">
        <v>19.600000000000001</v>
      </c>
      <c r="C13479">
        <v>-0.1</v>
      </c>
    </row>
    <row r="13480" spans="1:5" x14ac:dyDescent="0.2">
      <c r="A13480" t="s">
        <v>207</v>
      </c>
      <c r="B13480">
        <v>17.3</v>
      </c>
      <c r="C13480">
        <v>-0.05</v>
      </c>
    </row>
    <row r="13481" spans="1:5" x14ac:dyDescent="0.2">
      <c r="A13481" t="s">
        <v>1633</v>
      </c>
      <c r="B13481">
        <v>2.15</v>
      </c>
      <c r="C13481" t="s">
        <v>1584</v>
      </c>
    </row>
    <row r="13482" spans="1:5" x14ac:dyDescent="0.2">
      <c r="A13482" t="s">
        <v>131</v>
      </c>
      <c r="B13482">
        <v>1.6</v>
      </c>
      <c r="C13482">
        <v>0.05</v>
      </c>
    </row>
    <row r="13483" spans="1:5" x14ac:dyDescent="0.2">
      <c r="A13483" t="s">
        <v>70</v>
      </c>
      <c r="B13483">
        <v>2</v>
      </c>
      <c r="C13483">
        <v>0.02</v>
      </c>
    </row>
    <row r="13484" spans="1:5" x14ac:dyDescent="0.2">
      <c r="A13484" t="s">
        <v>70</v>
      </c>
      <c r="B13484">
        <v>17</v>
      </c>
      <c r="C13484" t="s">
        <v>1646</v>
      </c>
    </row>
    <row r="13485" spans="1:5" x14ac:dyDescent="0.2">
      <c r="A13485" t="s">
        <v>120</v>
      </c>
      <c r="B13485" t="s">
        <v>1571</v>
      </c>
      <c r="C13485">
        <v>0.01</v>
      </c>
      <c r="D13485" t="s">
        <v>1593</v>
      </c>
      <c r="E13485" t="s">
        <v>1594</v>
      </c>
    </row>
    <row r="13486" spans="1:5" x14ac:dyDescent="0.2">
      <c r="A13486" t="s">
        <v>71</v>
      </c>
      <c r="B13486">
        <v>4.9000000000000004</v>
      </c>
      <c r="C13486" t="s">
        <v>1583</v>
      </c>
    </row>
    <row r="13487" spans="1:5" x14ac:dyDescent="0.2">
      <c r="A13487" t="s">
        <v>1636</v>
      </c>
      <c r="B13487">
        <v>12.32</v>
      </c>
      <c r="C13487" t="s">
        <v>1621</v>
      </c>
      <c r="D13487" t="s">
        <v>1637</v>
      </c>
    </row>
    <row r="13488" spans="1:5" x14ac:dyDescent="0.2">
      <c r="A13488" t="s">
        <v>115</v>
      </c>
      <c r="B13488">
        <v>0.1</v>
      </c>
      <c r="C13488" t="s">
        <v>1621</v>
      </c>
      <c r="D13488">
        <v>0.03</v>
      </c>
    </row>
    <row r="13489" spans="1:5" x14ac:dyDescent="0.2">
      <c r="A13489" t="s">
        <v>117</v>
      </c>
      <c r="B13489" t="s">
        <v>1571</v>
      </c>
      <c r="C13489">
        <v>0.02</v>
      </c>
      <c r="D13489" t="s">
        <v>1593</v>
      </c>
      <c r="E13489" t="s">
        <v>1594</v>
      </c>
    </row>
    <row r="13490" spans="1:5" x14ac:dyDescent="0.2">
      <c r="A13490" t="s">
        <v>118</v>
      </c>
      <c r="B13490" t="s">
        <v>1571</v>
      </c>
      <c r="C13490" t="s">
        <v>1610</v>
      </c>
      <c r="D13490">
        <v>4</v>
      </c>
    </row>
    <row r="13491" spans="1:5" x14ac:dyDescent="0.2">
      <c r="A13491" t="s">
        <v>118</v>
      </c>
      <c r="B13491" t="s">
        <v>1571</v>
      </c>
      <c r="C13491" t="s">
        <v>1640</v>
      </c>
      <c r="D13491">
        <v>1.5</v>
      </c>
    </row>
    <row r="13492" spans="1:5" x14ac:dyDescent="0.2">
      <c r="A13492" t="s">
        <v>110</v>
      </c>
      <c r="B13492" t="s">
        <v>1572</v>
      </c>
      <c r="C13492" t="s">
        <v>644</v>
      </c>
      <c r="D13492" t="s">
        <v>1574</v>
      </c>
    </row>
    <row r="13493" spans="1:5" x14ac:dyDescent="0.2">
      <c r="A13493" t="s">
        <v>1575</v>
      </c>
      <c r="B13493" t="s">
        <v>1576</v>
      </c>
      <c r="C13493" t="s">
        <v>1577</v>
      </c>
      <c r="D13493" t="s">
        <v>1578</v>
      </c>
    </row>
    <row r="13494" spans="1:5" x14ac:dyDescent="0.2">
      <c r="A13494" t="s">
        <v>882</v>
      </c>
      <c r="B13494" t="s">
        <v>1579</v>
      </c>
      <c r="C13494" t="s">
        <v>1580</v>
      </c>
    </row>
    <row r="13495" spans="1:5" x14ac:dyDescent="0.2">
      <c r="A13495" t="s">
        <v>1581</v>
      </c>
      <c r="B13495" t="s">
        <v>1576</v>
      </c>
      <c r="C13495" t="s">
        <v>1577</v>
      </c>
      <c r="D13495" t="s">
        <v>1582</v>
      </c>
    </row>
    <row r="13496" spans="1:5" x14ac:dyDescent="0.2">
      <c r="A13496" t="s">
        <v>114</v>
      </c>
      <c r="B13496">
        <v>12.9</v>
      </c>
      <c r="C13496" t="s">
        <v>1583</v>
      </c>
    </row>
    <row r="13497" spans="1:5" x14ac:dyDescent="0.2">
      <c r="A13497" t="s">
        <v>52</v>
      </c>
      <c r="B13497">
        <v>12.5</v>
      </c>
      <c r="C13497" t="s">
        <v>1609</v>
      </c>
    </row>
    <row r="13498" spans="1:5" x14ac:dyDescent="0.2">
      <c r="A13498" t="s">
        <v>52</v>
      </c>
      <c r="B13498">
        <v>5.6</v>
      </c>
      <c r="C13498" t="s">
        <v>1584</v>
      </c>
    </row>
    <row r="13499" spans="1:5" x14ac:dyDescent="0.2">
      <c r="A13499" t="s">
        <v>71</v>
      </c>
      <c r="B13499">
        <v>2.5</v>
      </c>
      <c r="C13499" t="s">
        <v>1584</v>
      </c>
    </row>
    <row r="13500" spans="1:5" x14ac:dyDescent="0.2">
      <c r="A13500" t="s">
        <v>57</v>
      </c>
      <c r="B13500">
        <v>5.7850000000000001</v>
      </c>
      <c r="C13500" t="s">
        <v>1631</v>
      </c>
      <c r="D13500" t="s">
        <v>1632</v>
      </c>
    </row>
    <row r="13501" spans="1:5" x14ac:dyDescent="0.2">
      <c r="A13501" t="s">
        <v>57</v>
      </c>
      <c r="B13501">
        <v>19.98</v>
      </c>
      <c r="C13501">
        <v>-1.7999999999999999E-2</v>
      </c>
    </row>
    <row r="13502" spans="1:5" x14ac:dyDescent="0.2">
      <c r="A13502" t="s">
        <v>57</v>
      </c>
      <c r="B13502">
        <v>19.899999999999999</v>
      </c>
      <c r="C13502">
        <v>-0.05</v>
      </c>
    </row>
    <row r="13503" spans="1:5" x14ac:dyDescent="0.2">
      <c r="A13503" t="s">
        <v>57</v>
      </c>
      <c r="B13503">
        <v>19.600000000000001</v>
      </c>
      <c r="C13503">
        <v>-0.1</v>
      </c>
    </row>
    <row r="13504" spans="1:5" x14ac:dyDescent="0.2">
      <c r="A13504" t="s">
        <v>207</v>
      </c>
      <c r="B13504">
        <v>17.3</v>
      </c>
      <c r="C13504">
        <v>-0.05</v>
      </c>
    </row>
    <row r="13505" spans="1:5" x14ac:dyDescent="0.2">
      <c r="A13505" t="s">
        <v>1633</v>
      </c>
      <c r="B13505">
        <v>2.15</v>
      </c>
      <c r="C13505" t="s">
        <v>1584</v>
      </c>
    </row>
    <row r="13506" spans="1:5" x14ac:dyDescent="0.2">
      <c r="A13506" t="s">
        <v>131</v>
      </c>
      <c r="B13506">
        <v>1.6</v>
      </c>
      <c r="C13506">
        <v>0.05</v>
      </c>
    </row>
    <row r="13507" spans="1:5" x14ac:dyDescent="0.2">
      <c r="A13507" t="s">
        <v>70</v>
      </c>
      <c r="B13507">
        <v>2</v>
      </c>
      <c r="C13507">
        <v>0.02</v>
      </c>
    </row>
    <row r="13508" spans="1:5" x14ac:dyDescent="0.2">
      <c r="A13508" t="s">
        <v>70</v>
      </c>
      <c r="B13508">
        <v>17</v>
      </c>
      <c r="C13508" t="s">
        <v>1646</v>
      </c>
    </row>
    <row r="13509" spans="1:5" x14ac:dyDescent="0.2">
      <c r="A13509" t="s">
        <v>120</v>
      </c>
      <c r="B13509" t="s">
        <v>1571</v>
      </c>
      <c r="C13509">
        <v>0.01</v>
      </c>
      <c r="D13509" t="s">
        <v>1593</v>
      </c>
      <c r="E13509" t="s">
        <v>1594</v>
      </c>
    </row>
    <row r="13510" spans="1:5" x14ac:dyDescent="0.2">
      <c r="A13510" t="s">
        <v>71</v>
      </c>
      <c r="B13510">
        <v>4.9000000000000004</v>
      </c>
      <c r="C13510" t="s">
        <v>1583</v>
      </c>
    </row>
    <row r="13511" spans="1:5" x14ac:dyDescent="0.2">
      <c r="A13511" t="s">
        <v>2907</v>
      </c>
      <c r="B13511">
        <v>12.32</v>
      </c>
      <c r="C13511" t="s">
        <v>1668</v>
      </c>
    </row>
    <row r="13512" spans="1:5" x14ac:dyDescent="0.2">
      <c r="A13512" t="s">
        <v>115</v>
      </c>
      <c r="B13512">
        <v>0.1</v>
      </c>
      <c r="C13512" t="s">
        <v>1601</v>
      </c>
    </row>
    <row r="13513" spans="1:5" x14ac:dyDescent="0.2">
      <c r="A13513" t="s">
        <v>117</v>
      </c>
      <c r="B13513" t="s">
        <v>1571</v>
      </c>
      <c r="C13513">
        <v>0.02</v>
      </c>
      <c r="D13513" t="s">
        <v>1593</v>
      </c>
      <c r="E13513" t="s">
        <v>1594</v>
      </c>
    </row>
    <row r="13514" spans="1:5" x14ac:dyDescent="0.2">
      <c r="A13514" t="s">
        <v>118</v>
      </c>
      <c r="B13514" t="s">
        <v>1571</v>
      </c>
      <c r="C13514" t="s">
        <v>1610</v>
      </c>
      <c r="D13514">
        <v>4</v>
      </c>
    </row>
    <row r="13515" spans="1:5" x14ac:dyDescent="0.2">
      <c r="A13515" t="s">
        <v>118</v>
      </c>
      <c r="B13515" t="s">
        <v>1571</v>
      </c>
      <c r="C13515" t="s">
        <v>2534</v>
      </c>
      <c r="D13515">
        <v>1.5</v>
      </c>
    </row>
    <row r="13516" spans="1:5" x14ac:dyDescent="0.2">
      <c r="A13516" t="s">
        <v>110</v>
      </c>
      <c r="B13516" t="s">
        <v>1572</v>
      </c>
      <c r="C13516" t="s">
        <v>644</v>
      </c>
      <c r="D13516" t="s">
        <v>1574</v>
      </c>
    </row>
    <row r="13517" spans="1:5" x14ac:dyDescent="0.2">
      <c r="A13517" t="s">
        <v>1575</v>
      </c>
      <c r="B13517" t="s">
        <v>1576</v>
      </c>
      <c r="C13517" t="s">
        <v>1577</v>
      </c>
      <c r="D13517" t="s">
        <v>1578</v>
      </c>
    </row>
    <row r="13518" spans="1:5" x14ac:dyDescent="0.2">
      <c r="A13518" t="s">
        <v>882</v>
      </c>
      <c r="B13518" t="s">
        <v>1579</v>
      </c>
      <c r="C13518" t="s">
        <v>1580</v>
      </c>
    </row>
    <row r="13519" spans="1:5" x14ac:dyDescent="0.2">
      <c r="A13519" t="s">
        <v>1581</v>
      </c>
      <c r="B13519" t="s">
        <v>1576</v>
      </c>
      <c r="C13519" t="s">
        <v>1577</v>
      </c>
      <c r="D13519" t="s">
        <v>1582</v>
      </c>
    </row>
    <row r="13520" spans="1:5" x14ac:dyDescent="0.2">
      <c r="A13520" t="s">
        <v>1595</v>
      </c>
      <c r="B13520" t="s">
        <v>1596</v>
      </c>
      <c r="C13520" t="s">
        <v>1597</v>
      </c>
    </row>
    <row r="13521" spans="1:5" x14ac:dyDescent="0.2">
      <c r="A13521" t="s">
        <v>1595</v>
      </c>
      <c r="B13521" t="s">
        <v>1598</v>
      </c>
      <c r="C13521" t="s">
        <v>1599</v>
      </c>
      <c r="D13521" t="s">
        <v>1597</v>
      </c>
    </row>
    <row r="13522" spans="1:5" x14ac:dyDescent="0.2">
      <c r="A13522" t="s">
        <v>114</v>
      </c>
      <c r="B13522">
        <v>12.9</v>
      </c>
      <c r="C13522" t="s">
        <v>1583</v>
      </c>
    </row>
    <row r="13523" spans="1:5" x14ac:dyDescent="0.2">
      <c r="A13523" t="s">
        <v>52</v>
      </c>
      <c r="B13523">
        <v>5.6</v>
      </c>
      <c r="C13523" t="s">
        <v>1584</v>
      </c>
    </row>
    <row r="13524" spans="1:5" x14ac:dyDescent="0.2">
      <c r="A13524" t="s">
        <v>71</v>
      </c>
      <c r="B13524">
        <v>2.5</v>
      </c>
      <c r="C13524" t="s">
        <v>1584</v>
      </c>
    </row>
    <row r="13525" spans="1:5" x14ac:dyDescent="0.2">
      <c r="A13525" t="s">
        <v>57</v>
      </c>
      <c r="B13525">
        <v>5.7850000000000001</v>
      </c>
      <c r="C13525" t="s">
        <v>1631</v>
      </c>
      <c r="D13525" t="s">
        <v>1632</v>
      </c>
    </row>
    <row r="13526" spans="1:5" x14ac:dyDescent="0.2">
      <c r="A13526" t="s">
        <v>57</v>
      </c>
      <c r="B13526">
        <v>19.98</v>
      </c>
      <c r="C13526">
        <v>-1.7999999999999999E-2</v>
      </c>
    </row>
    <row r="13527" spans="1:5" x14ac:dyDescent="0.2">
      <c r="A13527" t="s">
        <v>57</v>
      </c>
      <c r="B13527">
        <v>19.899999999999999</v>
      </c>
      <c r="C13527">
        <v>-0.05</v>
      </c>
    </row>
    <row r="13528" spans="1:5" x14ac:dyDescent="0.2">
      <c r="A13528" t="s">
        <v>57</v>
      </c>
      <c r="B13528">
        <v>19.600000000000001</v>
      </c>
      <c r="C13528">
        <v>-0.1</v>
      </c>
    </row>
    <row r="13529" spans="1:5" x14ac:dyDescent="0.2">
      <c r="A13529" t="s">
        <v>207</v>
      </c>
      <c r="B13529">
        <v>17.3</v>
      </c>
      <c r="C13529">
        <v>-0.05</v>
      </c>
    </row>
    <row r="13530" spans="1:5" x14ac:dyDescent="0.2">
      <c r="A13530" t="s">
        <v>1633</v>
      </c>
      <c r="B13530">
        <v>2.15</v>
      </c>
      <c r="C13530" t="s">
        <v>1584</v>
      </c>
    </row>
    <row r="13531" spans="1:5" x14ac:dyDescent="0.2">
      <c r="A13531" t="s">
        <v>131</v>
      </c>
      <c r="B13531">
        <v>1.6</v>
      </c>
      <c r="C13531">
        <v>0.05</v>
      </c>
    </row>
    <row r="13532" spans="1:5" x14ac:dyDescent="0.2">
      <c r="A13532" t="s">
        <v>70</v>
      </c>
      <c r="B13532">
        <v>2</v>
      </c>
      <c r="C13532">
        <v>0.02</v>
      </c>
    </row>
    <row r="13533" spans="1:5" x14ac:dyDescent="0.2">
      <c r="A13533" t="s">
        <v>70</v>
      </c>
      <c r="B13533">
        <v>17</v>
      </c>
      <c r="C13533" t="s">
        <v>1646</v>
      </c>
    </row>
    <row r="13534" spans="1:5" x14ac:dyDescent="0.2">
      <c r="A13534" t="s">
        <v>120</v>
      </c>
      <c r="B13534" t="s">
        <v>1571</v>
      </c>
      <c r="C13534">
        <v>0.01</v>
      </c>
      <c r="D13534" t="s">
        <v>1593</v>
      </c>
      <c r="E13534" t="s">
        <v>1594</v>
      </c>
    </row>
    <row r="13535" spans="1:5" x14ac:dyDescent="0.2">
      <c r="A13535" t="s">
        <v>71</v>
      </c>
      <c r="B13535">
        <v>4.9000000000000004</v>
      </c>
      <c r="C13535" t="s">
        <v>1583</v>
      </c>
    </row>
    <row r="13536" spans="1:5" x14ac:dyDescent="0.2">
      <c r="A13536" t="s">
        <v>2907</v>
      </c>
      <c r="B13536">
        <v>12.32</v>
      </c>
      <c r="C13536" t="s">
        <v>1668</v>
      </c>
    </row>
    <row r="13537" spans="1:5" x14ac:dyDescent="0.2">
      <c r="A13537" t="s">
        <v>115</v>
      </c>
      <c r="B13537">
        <v>0.1</v>
      </c>
      <c r="C13537" t="s">
        <v>1601</v>
      </c>
    </row>
    <row r="13538" spans="1:5" x14ac:dyDescent="0.2">
      <c r="A13538" t="s">
        <v>117</v>
      </c>
      <c r="B13538" t="s">
        <v>1571</v>
      </c>
      <c r="C13538">
        <v>0.02</v>
      </c>
      <c r="D13538" t="s">
        <v>1593</v>
      </c>
      <c r="E13538" t="s">
        <v>1594</v>
      </c>
    </row>
    <row r="13539" spans="1:5" x14ac:dyDescent="0.2">
      <c r="A13539" t="s">
        <v>118</v>
      </c>
      <c r="B13539" t="s">
        <v>1571</v>
      </c>
      <c r="C13539" t="s">
        <v>1610</v>
      </c>
      <c r="D13539">
        <v>4</v>
      </c>
    </row>
    <row r="13540" spans="1:5" x14ac:dyDescent="0.2">
      <c r="A13540" t="s">
        <v>118</v>
      </c>
      <c r="B13540" t="s">
        <v>1571</v>
      </c>
      <c r="C13540" t="s">
        <v>2534</v>
      </c>
      <c r="D13540">
        <v>1.5</v>
      </c>
    </row>
    <row r="13541" spans="1:5" x14ac:dyDescent="0.2">
      <c r="A13541" t="s">
        <v>110</v>
      </c>
      <c r="B13541" t="s">
        <v>1572</v>
      </c>
      <c r="C13541" t="s">
        <v>644</v>
      </c>
      <c r="D13541" t="s">
        <v>1574</v>
      </c>
    </row>
    <row r="13542" spans="1:5" x14ac:dyDescent="0.2">
      <c r="A13542" t="s">
        <v>1575</v>
      </c>
      <c r="B13542" t="s">
        <v>1576</v>
      </c>
      <c r="C13542" t="s">
        <v>1577</v>
      </c>
      <c r="D13542" t="s">
        <v>1578</v>
      </c>
    </row>
    <row r="13543" spans="1:5" x14ac:dyDescent="0.2">
      <c r="A13543" t="s">
        <v>882</v>
      </c>
      <c r="B13543" t="s">
        <v>1579</v>
      </c>
      <c r="C13543" t="s">
        <v>1580</v>
      </c>
    </row>
    <row r="13544" spans="1:5" x14ac:dyDescent="0.2">
      <c r="A13544" t="s">
        <v>1581</v>
      </c>
      <c r="B13544" t="s">
        <v>1576</v>
      </c>
      <c r="C13544" t="s">
        <v>1577</v>
      </c>
      <c r="D13544" t="s">
        <v>1582</v>
      </c>
    </row>
    <row r="13545" spans="1:5" x14ac:dyDescent="0.2">
      <c r="A13545" t="s">
        <v>487</v>
      </c>
      <c r="B13545" t="s">
        <v>1576</v>
      </c>
      <c r="C13545" t="s">
        <v>1577</v>
      </c>
      <c r="D13545" s="8">
        <v>37415</v>
      </c>
    </row>
    <row r="13546" spans="1:5" x14ac:dyDescent="0.2">
      <c r="A13546" t="s">
        <v>1595</v>
      </c>
      <c r="B13546" t="s">
        <v>1596</v>
      </c>
      <c r="C13546" t="s">
        <v>1597</v>
      </c>
    </row>
    <row r="13547" spans="1:5" x14ac:dyDescent="0.2">
      <c r="A13547" t="s">
        <v>1595</v>
      </c>
      <c r="B13547" t="s">
        <v>1598</v>
      </c>
      <c r="C13547" t="s">
        <v>1599</v>
      </c>
      <c r="D13547" t="s">
        <v>1597</v>
      </c>
    </row>
    <row r="13548" spans="1:5" x14ac:dyDescent="0.2">
      <c r="A13548" t="s">
        <v>1641</v>
      </c>
      <c r="B13548">
        <v>5.7</v>
      </c>
      <c r="C13548" t="s">
        <v>1634</v>
      </c>
      <c r="D13548">
        <v>0.1</v>
      </c>
    </row>
    <row r="13549" spans="1:5" x14ac:dyDescent="0.2">
      <c r="A13549" t="s">
        <v>52</v>
      </c>
      <c r="B13549">
        <v>2.4</v>
      </c>
      <c r="C13549" t="s">
        <v>1634</v>
      </c>
      <c r="D13549">
        <v>2.5000000000000001E-2</v>
      </c>
    </row>
    <row r="13550" spans="1:5" x14ac:dyDescent="0.2">
      <c r="A13550" t="s">
        <v>52</v>
      </c>
      <c r="B13550">
        <v>5.05</v>
      </c>
      <c r="C13550" t="s">
        <v>1634</v>
      </c>
      <c r="D13550">
        <v>0.05</v>
      </c>
    </row>
    <row r="13551" spans="1:5" x14ac:dyDescent="0.2">
      <c r="A13551" t="s">
        <v>52</v>
      </c>
      <c r="B13551">
        <v>1</v>
      </c>
      <c r="C13551" t="s">
        <v>1634</v>
      </c>
      <c r="D13551">
        <v>0.05</v>
      </c>
    </row>
    <row r="13552" spans="1:5" x14ac:dyDescent="0.2">
      <c r="A13552" t="s">
        <v>71</v>
      </c>
      <c r="B13552">
        <v>7</v>
      </c>
      <c r="C13552" t="s">
        <v>1634</v>
      </c>
      <c r="D13552">
        <v>0.1</v>
      </c>
    </row>
    <row r="13553" spans="1:6" x14ac:dyDescent="0.2">
      <c r="A13553" t="s">
        <v>119</v>
      </c>
      <c r="B13553">
        <v>16.8</v>
      </c>
      <c r="C13553" t="s">
        <v>1588</v>
      </c>
      <c r="D13553">
        <v>0.05</v>
      </c>
    </row>
    <row r="13554" spans="1:6" x14ac:dyDescent="0.2">
      <c r="A13554" t="s">
        <v>57</v>
      </c>
      <c r="B13554">
        <v>20.399999999999999</v>
      </c>
      <c r="C13554" t="s">
        <v>1588</v>
      </c>
      <c r="D13554">
        <v>0.1</v>
      </c>
    </row>
    <row r="13555" spans="1:6" x14ac:dyDescent="0.2">
      <c r="A13555" t="s">
        <v>57</v>
      </c>
      <c r="B13555">
        <v>6.15</v>
      </c>
      <c r="C13555" t="s">
        <v>1634</v>
      </c>
      <c r="D13555">
        <v>0.02</v>
      </c>
    </row>
    <row r="13556" spans="1:6" x14ac:dyDescent="0.2">
      <c r="A13556" t="s">
        <v>57</v>
      </c>
      <c r="B13556">
        <v>5.65</v>
      </c>
      <c r="C13556" t="s">
        <v>1634</v>
      </c>
      <c r="D13556">
        <v>0.02</v>
      </c>
    </row>
    <row r="13557" spans="1:6" x14ac:dyDescent="0.2">
      <c r="A13557" t="s">
        <v>70</v>
      </c>
      <c r="B13557">
        <v>1.9</v>
      </c>
      <c r="C13557" t="s">
        <v>1588</v>
      </c>
      <c r="D13557">
        <v>0.1</v>
      </c>
    </row>
    <row r="13558" spans="1:6" x14ac:dyDescent="0.2">
      <c r="A13558" t="s">
        <v>70</v>
      </c>
      <c r="B13558">
        <v>0.8</v>
      </c>
      <c r="C13558" t="s">
        <v>1634</v>
      </c>
      <c r="D13558">
        <v>0.02</v>
      </c>
    </row>
    <row r="13559" spans="1:6" x14ac:dyDescent="0.2">
      <c r="A13559" t="s">
        <v>120</v>
      </c>
      <c r="B13559">
        <v>0.03</v>
      </c>
    </row>
    <row r="13560" spans="1:6" x14ac:dyDescent="0.2">
      <c r="A13560" t="s">
        <v>52</v>
      </c>
      <c r="B13560">
        <v>4.8</v>
      </c>
      <c r="C13560" t="s">
        <v>1634</v>
      </c>
      <c r="D13560">
        <v>0.2</v>
      </c>
    </row>
    <row r="13561" spans="1:6" x14ac:dyDescent="0.2">
      <c r="A13561" t="s">
        <v>70</v>
      </c>
      <c r="B13561" t="s">
        <v>1643</v>
      </c>
      <c r="C13561">
        <v>0.1</v>
      </c>
    </row>
    <row r="13562" spans="1:6" x14ac:dyDescent="0.2">
      <c r="A13562" t="s">
        <v>52</v>
      </c>
      <c r="B13562">
        <v>1.1000000000000001</v>
      </c>
      <c r="C13562" t="s">
        <v>1634</v>
      </c>
      <c r="D13562">
        <v>0.1</v>
      </c>
    </row>
    <row r="13563" spans="1:6" x14ac:dyDescent="0.2">
      <c r="A13563" t="s">
        <v>120</v>
      </c>
      <c r="B13563" t="s">
        <v>1571</v>
      </c>
      <c r="C13563">
        <v>0.1</v>
      </c>
    </row>
    <row r="13564" spans="1:6" x14ac:dyDescent="0.2">
      <c r="A13564" t="s">
        <v>1669</v>
      </c>
      <c r="B13564" t="s">
        <v>1634</v>
      </c>
      <c r="C13564">
        <v>0.2</v>
      </c>
    </row>
    <row r="13565" spans="1:6" x14ac:dyDescent="0.2">
      <c r="A13565" t="s">
        <v>72</v>
      </c>
      <c r="B13565">
        <v>0.1</v>
      </c>
      <c r="C13565" t="s">
        <v>1634</v>
      </c>
      <c r="D13565">
        <v>0.05</v>
      </c>
      <c r="E13565" t="s">
        <v>1649</v>
      </c>
      <c r="F13565" t="s">
        <v>1650</v>
      </c>
    </row>
    <row r="13566" spans="1:6" x14ac:dyDescent="0.2">
      <c r="A13566" t="s">
        <v>1575</v>
      </c>
      <c r="B13566" t="s">
        <v>1576</v>
      </c>
      <c r="C13566" t="s">
        <v>1577</v>
      </c>
      <c r="D13566" t="s">
        <v>1578</v>
      </c>
    </row>
    <row r="13567" spans="1:6" x14ac:dyDescent="0.2">
      <c r="A13567" t="s">
        <v>882</v>
      </c>
      <c r="B13567" t="s">
        <v>1579</v>
      </c>
      <c r="C13567" t="s">
        <v>1580</v>
      </c>
    </row>
    <row r="13568" spans="1:6" x14ac:dyDescent="0.2">
      <c r="A13568" t="s">
        <v>1581</v>
      </c>
      <c r="B13568" t="s">
        <v>1576</v>
      </c>
      <c r="C13568" t="s">
        <v>1577</v>
      </c>
      <c r="D13568" t="s">
        <v>1582</v>
      </c>
    </row>
    <row r="13569" spans="1:5" x14ac:dyDescent="0.2">
      <c r="A13569" t="s">
        <v>114</v>
      </c>
      <c r="B13569">
        <v>12.9</v>
      </c>
      <c r="C13569" t="s">
        <v>1583</v>
      </c>
    </row>
    <row r="13570" spans="1:5" x14ac:dyDescent="0.2">
      <c r="A13570" t="s">
        <v>52</v>
      </c>
      <c r="B13570">
        <v>12.5</v>
      </c>
      <c r="C13570" t="s">
        <v>1609</v>
      </c>
    </row>
    <row r="13571" spans="1:5" x14ac:dyDescent="0.2">
      <c r="A13571" t="s">
        <v>52</v>
      </c>
      <c r="B13571">
        <v>5.6</v>
      </c>
      <c r="C13571" t="s">
        <v>1584</v>
      </c>
    </row>
    <row r="13572" spans="1:5" x14ac:dyDescent="0.2">
      <c r="A13572" t="s">
        <v>71</v>
      </c>
      <c r="B13572">
        <v>2.5</v>
      </c>
      <c r="C13572" t="s">
        <v>1584</v>
      </c>
    </row>
    <row r="13573" spans="1:5" x14ac:dyDescent="0.2">
      <c r="A13573" t="s">
        <v>57</v>
      </c>
      <c r="B13573">
        <v>5.7850000000000001</v>
      </c>
      <c r="C13573" t="s">
        <v>1631</v>
      </c>
      <c r="D13573" t="s">
        <v>1632</v>
      </c>
    </row>
    <row r="13574" spans="1:5" x14ac:dyDescent="0.2">
      <c r="A13574" t="s">
        <v>57</v>
      </c>
      <c r="B13574">
        <v>19.98</v>
      </c>
      <c r="C13574">
        <v>-1.7999999999999999E-2</v>
      </c>
    </row>
    <row r="13575" spans="1:5" x14ac:dyDescent="0.2">
      <c r="A13575" t="s">
        <v>57</v>
      </c>
      <c r="B13575">
        <v>19.899999999999999</v>
      </c>
      <c r="C13575">
        <v>-0.05</v>
      </c>
    </row>
    <row r="13576" spans="1:5" x14ac:dyDescent="0.2">
      <c r="A13576" t="s">
        <v>57</v>
      </c>
      <c r="B13576">
        <v>19.600000000000001</v>
      </c>
      <c r="C13576">
        <v>-0.1</v>
      </c>
    </row>
    <row r="13577" spans="1:5" x14ac:dyDescent="0.2">
      <c r="A13577" t="s">
        <v>207</v>
      </c>
      <c r="B13577">
        <v>17.3</v>
      </c>
      <c r="C13577">
        <v>-0.05</v>
      </c>
    </row>
    <row r="13578" spans="1:5" x14ac:dyDescent="0.2">
      <c r="A13578" t="s">
        <v>1633</v>
      </c>
      <c r="B13578">
        <v>2.15</v>
      </c>
      <c r="C13578" t="s">
        <v>1584</v>
      </c>
    </row>
    <row r="13579" spans="1:5" x14ac:dyDescent="0.2">
      <c r="A13579" t="s">
        <v>131</v>
      </c>
      <c r="B13579">
        <v>1.6</v>
      </c>
      <c r="C13579">
        <v>0.05</v>
      </c>
    </row>
    <row r="13580" spans="1:5" x14ac:dyDescent="0.2">
      <c r="A13580" t="s">
        <v>70</v>
      </c>
      <c r="B13580">
        <v>2.2000000000000002</v>
      </c>
      <c r="C13580">
        <v>0.02</v>
      </c>
    </row>
    <row r="13581" spans="1:5" x14ac:dyDescent="0.2">
      <c r="A13581" t="s">
        <v>70</v>
      </c>
      <c r="B13581">
        <v>17</v>
      </c>
      <c r="C13581" t="s">
        <v>1646</v>
      </c>
    </row>
    <row r="13582" spans="1:5" x14ac:dyDescent="0.2">
      <c r="A13582" t="s">
        <v>120</v>
      </c>
      <c r="B13582" t="s">
        <v>1571</v>
      </c>
      <c r="C13582">
        <v>0.01</v>
      </c>
      <c r="D13582" t="s">
        <v>1593</v>
      </c>
      <c r="E13582" t="s">
        <v>1594</v>
      </c>
    </row>
    <row r="13583" spans="1:5" x14ac:dyDescent="0.2">
      <c r="A13583" t="s">
        <v>71</v>
      </c>
      <c r="B13583">
        <v>4.9000000000000004</v>
      </c>
      <c r="C13583" t="s">
        <v>1583</v>
      </c>
    </row>
    <row r="13584" spans="1:5" x14ac:dyDescent="0.2">
      <c r="A13584" t="s">
        <v>1636</v>
      </c>
      <c r="B13584">
        <v>12.15</v>
      </c>
      <c r="C13584" t="s">
        <v>1621</v>
      </c>
      <c r="D13584" t="s">
        <v>1637</v>
      </c>
    </row>
    <row r="13585" spans="1:5" x14ac:dyDescent="0.2">
      <c r="A13585" t="s">
        <v>115</v>
      </c>
      <c r="B13585">
        <v>0.1</v>
      </c>
      <c r="C13585" t="s">
        <v>1621</v>
      </c>
      <c r="D13585">
        <v>0.03</v>
      </c>
    </row>
    <row r="13586" spans="1:5" x14ac:dyDescent="0.2">
      <c r="A13586" t="s">
        <v>117</v>
      </c>
      <c r="B13586" t="s">
        <v>1571</v>
      </c>
      <c r="C13586">
        <v>0.02</v>
      </c>
      <c r="D13586" t="s">
        <v>1593</v>
      </c>
      <c r="E13586" t="s">
        <v>1594</v>
      </c>
    </row>
    <row r="13587" spans="1:5" x14ac:dyDescent="0.2">
      <c r="A13587" t="s">
        <v>118</v>
      </c>
      <c r="B13587" t="s">
        <v>1571</v>
      </c>
      <c r="C13587" t="s">
        <v>1610</v>
      </c>
      <c r="D13587">
        <v>4</v>
      </c>
    </row>
    <row r="13588" spans="1:5" x14ac:dyDescent="0.2">
      <c r="A13588" t="s">
        <v>118</v>
      </c>
      <c r="B13588" t="s">
        <v>1571</v>
      </c>
      <c r="C13588" t="s">
        <v>1640</v>
      </c>
      <c r="D13588">
        <v>1.5</v>
      </c>
    </row>
    <row r="13589" spans="1:5" x14ac:dyDescent="0.2">
      <c r="A13589" t="s">
        <v>110</v>
      </c>
      <c r="B13589" t="s">
        <v>1572</v>
      </c>
      <c r="C13589" t="s">
        <v>644</v>
      </c>
      <c r="D13589" t="s">
        <v>1574</v>
      </c>
    </row>
    <row r="13590" spans="1:5" x14ac:dyDescent="0.2">
      <c r="A13590" t="s">
        <v>1575</v>
      </c>
      <c r="B13590" t="s">
        <v>1576</v>
      </c>
      <c r="C13590" t="s">
        <v>1577</v>
      </c>
      <c r="D13590" t="s">
        <v>1578</v>
      </c>
    </row>
    <row r="13591" spans="1:5" x14ac:dyDescent="0.2">
      <c r="A13591" t="s">
        <v>882</v>
      </c>
      <c r="B13591" t="s">
        <v>1579</v>
      </c>
      <c r="C13591" t="s">
        <v>1580</v>
      </c>
    </row>
    <row r="13592" spans="1:5" x14ac:dyDescent="0.2">
      <c r="A13592" t="s">
        <v>1581</v>
      </c>
      <c r="B13592" t="s">
        <v>1576</v>
      </c>
      <c r="C13592" t="s">
        <v>1577</v>
      </c>
      <c r="D13592" t="s">
        <v>1582</v>
      </c>
    </row>
    <row r="13593" spans="1:5" x14ac:dyDescent="0.2">
      <c r="A13593" t="s">
        <v>114</v>
      </c>
      <c r="B13593">
        <v>12.9</v>
      </c>
      <c r="C13593" t="s">
        <v>1583</v>
      </c>
    </row>
    <row r="13594" spans="1:5" x14ac:dyDescent="0.2">
      <c r="A13594" t="s">
        <v>52</v>
      </c>
      <c r="B13594">
        <v>12.5</v>
      </c>
      <c r="C13594" t="s">
        <v>1609</v>
      </c>
    </row>
    <row r="13595" spans="1:5" x14ac:dyDescent="0.2">
      <c r="A13595" t="s">
        <v>52</v>
      </c>
      <c r="B13595">
        <v>5.6</v>
      </c>
      <c r="C13595" t="s">
        <v>1584</v>
      </c>
    </row>
    <row r="13596" spans="1:5" x14ac:dyDescent="0.2">
      <c r="A13596" t="s">
        <v>71</v>
      </c>
      <c r="B13596">
        <v>2.5</v>
      </c>
      <c r="C13596" t="s">
        <v>1584</v>
      </c>
    </row>
    <row r="13597" spans="1:5" x14ac:dyDescent="0.2">
      <c r="A13597" t="s">
        <v>57</v>
      </c>
      <c r="B13597">
        <v>5.7850000000000001</v>
      </c>
      <c r="C13597" t="s">
        <v>1631</v>
      </c>
      <c r="D13597" t="s">
        <v>1632</v>
      </c>
    </row>
    <row r="13598" spans="1:5" x14ac:dyDescent="0.2">
      <c r="A13598" t="s">
        <v>57</v>
      </c>
      <c r="B13598">
        <v>19.98</v>
      </c>
      <c r="C13598">
        <v>-1.7999999999999999E-2</v>
      </c>
    </row>
    <row r="13599" spans="1:5" x14ac:dyDescent="0.2">
      <c r="A13599" t="s">
        <v>57</v>
      </c>
      <c r="B13599">
        <v>19.899999999999999</v>
      </c>
      <c r="C13599">
        <v>-0.05</v>
      </c>
    </row>
    <row r="13600" spans="1:5" x14ac:dyDescent="0.2">
      <c r="A13600" t="s">
        <v>57</v>
      </c>
      <c r="B13600">
        <v>19.600000000000001</v>
      </c>
      <c r="C13600">
        <v>-0.1</v>
      </c>
    </row>
    <row r="13601" spans="1:5" x14ac:dyDescent="0.2">
      <c r="A13601" t="s">
        <v>207</v>
      </c>
      <c r="B13601">
        <v>17.3</v>
      </c>
      <c r="C13601">
        <v>-0.05</v>
      </c>
    </row>
    <row r="13602" spans="1:5" x14ac:dyDescent="0.2">
      <c r="A13602" t="s">
        <v>1633</v>
      </c>
      <c r="B13602">
        <v>2.15</v>
      </c>
      <c r="C13602" t="s">
        <v>1584</v>
      </c>
    </row>
    <row r="13603" spans="1:5" x14ac:dyDescent="0.2">
      <c r="A13603" t="s">
        <v>131</v>
      </c>
      <c r="B13603">
        <v>1.6</v>
      </c>
      <c r="C13603">
        <v>0.05</v>
      </c>
    </row>
    <row r="13604" spans="1:5" x14ac:dyDescent="0.2">
      <c r="A13604" t="s">
        <v>70</v>
      </c>
      <c r="B13604">
        <v>2.2000000000000002</v>
      </c>
      <c r="C13604">
        <v>0.02</v>
      </c>
    </row>
    <row r="13605" spans="1:5" x14ac:dyDescent="0.2">
      <c r="A13605" t="s">
        <v>70</v>
      </c>
      <c r="B13605">
        <v>17</v>
      </c>
      <c r="C13605" t="s">
        <v>1646</v>
      </c>
    </row>
    <row r="13606" spans="1:5" x14ac:dyDescent="0.2">
      <c r="A13606" t="s">
        <v>120</v>
      </c>
      <c r="B13606" t="s">
        <v>1571</v>
      </c>
      <c r="C13606">
        <v>0.01</v>
      </c>
      <c r="D13606" t="s">
        <v>1593</v>
      </c>
      <c r="E13606" t="s">
        <v>1594</v>
      </c>
    </row>
    <row r="13607" spans="1:5" x14ac:dyDescent="0.2">
      <c r="A13607" t="s">
        <v>71</v>
      </c>
      <c r="B13607">
        <v>4.9000000000000004</v>
      </c>
      <c r="C13607" t="s">
        <v>1583</v>
      </c>
    </row>
    <row r="13608" spans="1:5" x14ac:dyDescent="0.2">
      <c r="A13608" t="s">
        <v>1636</v>
      </c>
      <c r="B13608">
        <v>12.15</v>
      </c>
      <c r="C13608" t="s">
        <v>1621</v>
      </c>
      <c r="D13608" t="s">
        <v>1637</v>
      </c>
    </row>
    <row r="13609" spans="1:5" x14ac:dyDescent="0.2">
      <c r="A13609" t="s">
        <v>115</v>
      </c>
      <c r="B13609">
        <v>0.1</v>
      </c>
      <c r="C13609" t="s">
        <v>1621</v>
      </c>
      <c r="D13609">
        <v>0.03</v>
      </c>
    </row>
    <row r="13610" spans="1:5" x14ac:dyDescent="0.2">
      <c r="A13610" t="s">
        <v>117</v>
      </c>
      <c r="B13610" t="s">
        <v>1571</v>
      </c>
      <c r="C13610">
        <v>0.02</v>
      </c>
      <c r="D13610" t="s">
        <v>1593</v>
      </c>
      <c r="E13610" t="s">
        <v>1594</v>
      </c>
    </row>
    <row r="13611" spans="1:5" x14ac:dyDescent="0.2">
      <c r="A13611" t="s">
        <v>118</v>
      </c>
      <c r="B13611" t="s">
        <v>1571</v>
      </c>
      <c r="C13611" t="s">
        <v>1610</v>
      </c>
      <c r="D13611">
        <v>4</v>
      </c>
    </row>
    <row r="13612" spans="1:5" x14ac:dyDescent="0.2">
      <c r="A13612" t="s">
        <v>118</v>
      </c>
      <c r="B13612" t="s">
        <v>1571</v>
      </c>
      <c r="C13612" t="s">
        <v>1640</v>
      </c>
      <c r="D13612">
        <v>1.5</v>
      </c>
    </row>
    <row r="13613" spans="1:5" x14ac:dyDescent="0.2">
      <c r="A13613" t="s">
        <v>1575</v>
      </c>
      <c r="B13613" t="s">
        <v>1576</v>
      </c>
      <c r="C13613" t="s">
        <v>1577</v>
      </c>
      <c r="D13613" t="s">
        <v>1578</v>
      </c>
    </row>
    <row r="13614" spans="1:5" x14ac:dyDescent="0.2">
      <c r="A13614" t="s">
        <v>882</v>
      </c>
      <c r="B13614" t="s">
        <v>1579</v>
      </c>
      <c r="C13614" t="s">
        <v>1580</v>
      </c>
    </row>
    <row r="13615" spans="1:5" x14ac:dyDescent="0.2">
      <c r="A13615" t="s">
        <v>1581</v>
      </c>
      <c r="B13615" t="s">
        <v>1576</v>
      </c>
      <c r="C13615" t="s">
        <v>1577</v>
      </c>
      <c r="D13615" t="s">
        <v>1582</v>
      </c>
    </row>
    <row r="13616" spans="1:5" x14ac:dyDescent="0.2">
      <c r="A13616" t="s">
        <v>1595</v>
      </c>
      <c r="B13616" t="s">
        <v>1596</v>
      </c>
      <c r="C13616" t="s">
        <v>1597</v>
      </c>
    </row>
    <row r="13617" spans="1:5" x14ac:dyDescent="0.2">
      <c r="A13617" t="s">
        <v>1595</v>
      </c>
      <c r="B13617" t="s">
        <v>1598</v>
      </c>
      <c r="C13617" t="s">
        <v>1599</v>
      </c>
      <c r="D13617" t="s">
        <v>1597</v>
      </c>
    </row>
    <row r="13618" spans="1:5" x14ac:dyDescent="0.2">
      <c r="A13618" t="s">
        <v>114</v>
      </c>
      <c r="B13618">
        <v>12.9</v>
      </c>
      <c r="C13618" t="s">
        <v>1583</v>
      </c>
    </row>
    <row r="13619" spans="1:5" x14ac:dyDescent="0.2">
      <c r="A13619" t="s">
        <v>52</v>
      </c>
      <c r="B13619">
        <v>5.6</v>
      </c>
      <c r="C13619" t="s">
        <v>1584</v>
      </c>
    </row>
    <row r="13620" spans="1:5" x14ac:dyDescent="0.2">
      <c r="A13620" t="s">
        <v>71</v>
      </c>
      <c r="B13620">
        <v>2.5</v>
      </c>
      <c r="C13620" t="s">
        <v>1584</v>
      </c>
    </row>
    <row r="13621" spans="1:5" x14ac:dyDescent="0.2">
      <c r="A13621" t="s">
        <v>57</v>
      </c>
      <c r="B13621">
        <v>5.7850000000000001</v>
      </c>
      <c r="C13621" t="s">
        <v>1631</v>
      </c>
      <c r="D13621" t="s">
        <v>1632</v>
      </c>
    </row>
    <row r="13622" spans="1:5" x14ac:dyDescent="0.2">
      <c r="A13622" t="s">
        <v>57</v>
      </c>
      <c r="B13622">
        <v>19.98</v>
      </c>
      <c r="C13622">
        <v>-1.7999999999999999E-2</v>
      </c>
    </row>
    <row r="13623" spans="1:5" x14ac:dyDescent="0.2">
      <c r="A13623" t="s">
        <v>57</v>
      </c>
      <c r="B13623">
        <v>19.899999999999999</v>
      </c>
      <c r="C13623">
        <v>-0.05</v>
      </c>
    </row>
    <row r="13624" spans="1:5" x14ac:dyDescent="0.2">
      <c r="A13624" t="s">
        <v>57</v>
      </c>
      <c r="B13624">
        <v>19.600000000000001</v>
      </c>
      <c r="C13624">
        <v>-0.1</v>
      </c>
    </row>
    <row r="13625" spans="1:5" x14ac:dyDescent="0.2">
      <c r="A13625" t="s">
        <v>207</v>
      </c>
      <c r="B13625">
        <v>17.3</v>
      </c>
      <c r="C13625">
        <v>-0.05</v>
      </c>
    </row>
    <row r="13626" spans="1:5" x14ac:dyDescent="0.2">
      <c r="A13626" t="s">
        <v>1633</v>
      </c>
      <c r="B13626">
        <v>2.15</v>
      </c>
      <c r="C13626" t="s">
        <v>1584</v>
      </c>
    </row>
    <row r="13627" spans="1:5" x14ac:dyDescent="0.2">
      <c r="A13627" t="s">
        <v>131</v>
      </c>
      <c r="B13627">
        <v>1.6</v>
      </c>
      <c r="C13627">
        <v>0.05</v>
      </c>
    </row>
    <row r="13628" spans="1:5" x14ac:dyDescent="0.2">
      <c r="A13628" t="s">
        <v>70</v>
      </c>
      <c r="B13628">
        <v>2.2000000000000002</v>
      </c>
      <c r="C13628">
        <v>0.02</v>
      </c>
    </row>
    <row r="13629" spans="1:5" x14ac:dyDescent="0.2">
      <c r="A13629" t="s">
        <v>70</v>
      </c>
      <c r="B13629">
        <v>17</v>
      </c>
      <c r="C13629" t="s">
        <v>1646</v>
      </c>
    </row>
    <row r="13630" spans="1:5" x14ac:dyDescent="0.2">
      <c r="A13630" t="s">
        <v>120</v>
      </c>
      <c r="B13630" t="s">
        <v>1571</v>
      </c>
      <c r="C13630">
        <v>0.01</v>
      </c>
      <c r="D13630" t="s">
        <v>1593</v>
      </c>
      <c r="E13630" t="s">
        <v>1594</v>
      </c>
    </row>
    <row r="13631" spans="1:5" x14ac:dyDescent="0.2">
      <c r="A13631" t="s">
        <v>71</v>
      </c>
      <c r="B13631">
        <v>4.9000000000000004</v>
      </c>
      <c r="C13631" t="s">
        <v>1583</v>
      </c>
    </row>
    <row r="13632" spans="1:5" x14ac:dyDescent="0.2">
      <c r="A13632" t="s">
        <v>1636</v>
      </c>
      <c r="B13632">
        <v>12.15</v>
      </c>
      <c r="C13632" t="s">
        <v>1621</v>
      </c>
      <c r="D13632" t="s">
        <v>1637</v>
      </c>
    </row>
    <row r="13633" spans="1:5" x14ac:dyDescent="0.2">
      <c r="A13633" t="s">
        <v>115</v>
      </c>
      <c r="B13633">
        <v>0.1</v>
      </c>
      <c r="C13633" t="s">
        <v>1621</v>
      </c>
      <c r="D13633">
        <v>0.03</v>
      </c>
    </row>
    <row r="13634" spans="1:5" x14ac:dyDescent="0.2">
      <c r="A13634" t="s">
        <v>117</v>
      </c>
      <c r="B13634" t="s">
        <v>1571</v>
      </c>
      <c r="C13634">
        <v>0.02</v>
      </c>
      <c r="D13634" t="s">
        <v>1593</v>
      </c>
      <c r="E13634" t="s">
        <v>1594</v>
      </c>
    </row>
    <row r="13635" spans="1:5" x14ac:dyDescent="0.2">
      <c r="A13635" t="s">
        <v>118</v>
      </c>
      <c r="B13635" t="s">
        <v>1571</v>
      </c>
      <c r="C13635" t="s">
        <v>1610</v>
      </c>
      <c r="D13635">
        <v>4</v>
      </c>
    </row>
    <row r="13636" spans="1:5" x14ac:dyDescent="0.2">
      <c r="A13636" t="s">
        <v>118</v>
      </c>
      <c r="B13636" t="s">
        <v>1571</v>
      </c>
      <c r="C13636" t="s">
        <v>1640</v>
      </c>
      <c r="D13636">
        <v>1.5</v>
      </c>
    </row>
    <row r="13637" spans="1:5" x14ac:dyDescent="0.2">
      <c r="A13637" t="s">
        <v>1575</v>
      </c>
      <c r="B13637" t="s">
        <v>1576</v>
      </c>
      <c r="C13637" t="s">
        <v>1577</v>
      </c>
      <c r="D13637" t="s">
        <v>1578</v>
      </c>
    </row>
    <row r="13638" spans="1:5" x14ac:dyDescent="0.2">
      <c r="A13638" t="s">
        <v>882</v>
      </c>
      <c r="B13638" t="s">
        <v>1579</v>
      </c>
      <c r="C13638" t="s">
        <v>1580</v>
      </c>
    </row>
    <row r="13639" spans="1:5" x14ac:dyDescent="0.2">
      <c r="A13639" t="s">
        <v>1581</v>
      </c>
      <c r="B13639" t="s">
        <v>1576</v>
      </c>
      <c r="C13639" t="s">
        <v>1577</v>
      </c>
      <c r="D13639" t="s">
        <v>1582</v>
      </c>
    </row>
    <row r="13640" spans="1:5" x14ac:dyDescent="0.2">
      <c r="A13640" t="s">
        <v>1595</v>
      </c>
      <c r="B13640" t="s">
        <v>1596</v>
      </c>
      <c r="C13640" t="s">
        <v>1597</v>
      </c>
    </row>
    <row r="13641" spans="1:5" x14ac:dyDescent="0.2">
      <c r="A13641" t="s">
        <v>1595</v>
      </c>
      <c r="B13641" t="s">
        <v>1598</v>
      </c>
      <c r="C13641" t="s">
        <v>1599</v>
      </c>
      <c r="D13641" t="s">
        <v>1597</v>
      </c>
    </row>
    <row r="13642" spans="1:5" x14ac:dyDescent="0.2">
      <c r="A13642" t="s">
        <v>1641</v>
      </c>
      <c r="B13642">
        <v>5.7</v>
      </c>
      <c r="C13642" t="s">
        <v>1634</v>
      </c>
      <c r="D13642">
        <v>0.1</v>
      </c>
    </row>
    <row r="13643" spans="1:5" x14ac:dyDescent="0.2">
      <c r="A13643" t="s">
        <v>52</v>
      </c>
      <c r="B13643">
        <v>2.4</v>
      </c>
      <c r="C13643" t="s">
        <v>1634</v>
      </c>
      <c r="D13643">
        <v>2.5000000000000001E-2</v>
      </c>
    </row>
    <row r="13644" spans="1:5" x14ac:dyDescent="0.2">
      <c r="A13644" t="s">
        <v>52</v>
      </c>
      <c r="B13644">
        <v>5.05</v>
      </c>
      <c r="C13644" t="s">
        <v>1634</v>
      </c>
      <c r="D13644">
        <v>0.05</v>
      </c>
    </row>
    <row r="13645" spans="1:5" x14ac:dyDescent="0.2">
      <c r="A13645" t="s">
        <v>52</v>
      </c>
      <c r="B13645">
        <v>1</v>
      </c>
      <c r="C13645" t="s">
        <v>1634</v>
      </c>
      <c r="D13645">
        <v>0.05</v>
      </c>
    </row>
    <row r="13646" spans="1:5" x14ac:dyDescent="0.2">
      <c r="A13646" t="s">
        <v>71</v>
      </c>
      <c r="B13646">
        <v>7</v>
      </c>
      <c r="C13646" t="s">
        <v>1634</v>
      </c>
      <c r="D13646">
        <v>0.1</v>
      </c>
    </row>
    <row r="13647" spans="1:5" x14ac:dyDescent="0.2">
      <c r="A13647" t="s">
        <v>119</v>
      </c>
      <c r="B13647">
        <v>16.8</v>
      </c>
      <c r="C13647" t="s">
        <v>1588</v>
      </c>
      <c r="D13647">
        <v>0.05</v>
      </c>
    </row>
    <row r="13648" spans="1:5" x14ac:dyDescent="0.2">
      <c r="A13648" t="s">
        <v>57</v>
      </c>
      <c r="B13648">
        <v>20.399999999999999</v>
      </c>
      <c r="C13648" t="s">
        <v>1588</v>
      </c>
      <c r="D13648">
        <v>0.1</v>
      </c>
    </row>
    <row r="13649" spans="1:6" x14ac:dyDescent="0.2">
      <c r="A13649" t="s">
        <v>57</v>
      </c>
      <c r="B13649">
        <v>6.15</v>
      </c>
      <c r="C13649" t="s">
        <v>1634</v>
      </c>
      <c r="D13649">
        <v>0.02</v>
      </c>
    </row>
    <row r="13650" spans="1:6" x14ac:dyDescent="0.2">
      <c r="A13650" t="s">
        <v>57</v>
      </c>
      <c r="B13650">
        <v>5.65</v>
      </c>
      <c r="C13650" t="s">
        <v>1634</v>
      </c>
      <c r="D13650">
        <v>0.02</v>
      </c>
    </row>
    <row r="13651" spans="1:6" x14ac:dyDescent="0.2">
      <c r="A13651" t="s">
        <v>70</v>
      </c>
      <c r="B13651">
        <v>1.9</v>
      </c>
      <c r="C13651" t="s">
        <v>1588</v>
      </c>
      <c r="D13651">
        <v>0.1</v>
      </c>
    </row>
    <row r="13652" spans="1:6" x14ac:dyDescent="0.2">
      <c r="A13652" t="s">
        <v>70</v>
      </c>
      <c r="B13652">
        <v>0.8</v>
      </c>
      <c r="C13652" t="s">
        <v>1634</v>
      </c>
      <c r="D13652">
        <v>0.02</v>
      </c>
    </row>
    <row r="13653" spans="1:6" x14ac:dyDescent="0.2">
      <c r="A13653" t="s">
        <v>120</v>
      </c>
      <c r="B13653">
        <v>0.03</v>
      </c>
    </row>
    <row r="13654" spans="1:6" x14ac:dyDescent="0.2">
      <c r="A13654" t="s">
        <v>52</v>
      </c>
      <c r="B13654">
        <v>4.8</v>
      </c>
      <c r="C13654" t="s">
        <v>1634</v>
      </c>
      <c r="D13654">
        <v>0.2</v>
      </c>
    </row>
    <row r="13655" spans="1:6" x14ac:dyDescent="0.2">
      <c r="A13655" t="s">
        <v>70</v>
      </c>
      <c r="B13655" t="s">
        <v>1643</v>
      </c>
      <c r="C13655">
        <v>0.1</v>
      </c>
    </row>
    <row r="13656" spans="1:6" x14ac:dyDescent="0.2">
      <c r="A13656" t="s">
        <v>52</v>
      </c>
      <c r="B13656">
        <v>1.1000000000000001</v>
      </c>
      <c r="C13656" t="s">
        <v>1634</v>
      </c>
      <c r="D13656">
        <v>0.1</v>
      </c>
    </row>
    <row r="13657" spans="1:6" x14ac:dyDescent="0.2">
      <c r="A13657" t="s">
        <v>120</v>
      </c>
      <c r="B13657" t="s">
        <v>1571</v>
      </c>
      <c r="C13657">
        <v>0.1</v>
      </c>
    </row>
    <row r="13658" spans="1:6" x14ac:dyDescent="0.2">
      <c r="A13658" t="s">
        <v>121</v>
      </c>
      <c r="B13658" t="s">
        <v>1644</v>
      </c>
      <c r="C13658">
        <v>16.8</v>
      </c>
      <c r="D13658" t="s">
        <v>1571</v>
      </c>
      <c r="E13658">
        <v>2.5000000000000001E-2</v>
      </c>
    </row>
    <row r="13659" spans="1:6" x14ac:dyDescent="0.2">
      <c r="A13659" t="s">
        <v>72</v>
      </c>
      <c r="B13659">
        <v>0.1</v>
      </c>
      <c r="C13659" t="s">
        <v>1634</v>
      </c>
      <c r="D13659">
        <v>0.05</v>
      </c>
      <c r="E13659" t="s">
        <v>1649</v>
      </c>
      <c r="F13659" t="s">
        <v>1650</v>
      </c>
    </row>
    <row r="13660" spans="1:6" x14ac:dyDescent="0.2">
      <c r="A13660" t="s">
        <v>1575</v>
      </c>
      <c r="B13660" t="s">
        <v>1576</v>
      </c>
      <c r="C13660" t="s">
        <v>1577</v>
      </c>
      <c r="D13660" t="s">
        <v>1578</v>
      </c>
    </row>
    <row r="13661" spans="1:6" x14ac:dyDescent="0.2">
      <c r="A13661" t="s">
        <v>882</v>
      </c>
      <c r="B13661" t="s">
        <v>1579</v>
      </c>
      <c r="C13661" t="s">
        <v>1580</v>
      </c>
    </row>
    <row r="13662" spans="1:6" x14ac:dyDescent="0.2">
      <c r="A13662" t="s">
        <v>1581</v>
      </c>
      <c r="B13662" t="s">
        <v>1576</v>
      </c>
      <c r="C13662" t="s">
        <v>1577</v>
      </c>
      <c r="D13662" t="s">
        <v>1582</v>
      </c>
    </row>
    <row r="13663" spans="1:6" x14ac:dyDescent="0.2">
      <c r="A13663" t="s">
        <v>114</v>
      </c>
      <c r="B13663">
        <v>12.9</v>
      </c>
      <c r="C13663" t="s">
        <v>1583</v>
      </c>
    </row>
    <row r="13664" spans="1:6" x14ac:dyDescent="0.2">
      <c r="A13664" t="s">
        <v>52</v>
      </c>
      <c r="B13664">
        <v>5.6</v>
      </c>
      <c r="C13664" t="s">
        <v>1584</v>
      </c>
    </row>
    <row r="13665" spans="1:5" x14ac:dyDescent="0.2">
      <c r="A13665" t="s">
        <v>71</v>
      </c>
      <c r="B13665">
        <v>2.5</v>
      </c>
      <c r="C13665" t="s">
        <v>1584</v>
      </c>
    </row>
    <row r="13666" spans="1:5" x14ac:dyDescent="0.2">
      <c r="A13666" t="s">
        <v>57</v>
      </c>
      <c r="B13666">
        <v>5.7850000000000001</v>
      </c>
      <c r="C13666" t="s">
        <v>1631</v>
      </c>
      <c r="D13666" t="s">
        <v>1632</v>
      </c>
    </row>
    <row r="13667" spans="1:5" x14ac:dyDescent="0.2">
      <c r="A13667" t="s">
        <v>57</v>
      </c>
      <c r="B13667">
        <v>19.98</v>
      </c>
      <c r="C13667">
        <v>-1.7999999999999999E-2</v>
      </c>
    </row>
    <row r="13668" spans="1:5" x14ac:dyDescent="0.2">
      <c r="A13668" t="s">
        <v>57</v>
      </c>
      <c r="B13668">
        <v>19.899999999999999</v>
      </c>
      <c r="C13668">
        <v>-0.05</v>
      </c>
    </row>
    <row r="13669" spans="1:5" x14ac:dyDescent="0.2">
      <c r="A13669" t="s">
        <v>57</v>
      </c>
      <c r="B13669">
        <v>19.600000000000001</v>
      </c>
      <c r="C13669">
        <v>-0.1</v>
      </c>
    </row>
    <row r="13670" spans="1:5" x14ac:dyDescent="0.2">
      <c r="A13670" t="s">
        <v>207</v>
      </c>
      <c r="B13670">
        <v>17.3</v>
      </c>
      <c r="C13670">
        <v>-0.05</v>
      </c>
    </row>
    <row r="13671" spans="1:5" x14ac:dyDescent="0.2">
      <c r="A13671" t="s">
        <v>1633</v>
      </c>
      <c r="B13671">
        <v>2.15</v>
      </c>
      <c r="C13671" t="s">
        <v>1584</v>
      </c>
    </row>
    <row r="13672" spans="1:5" x14ac:dyDescent="0.2">
      <c r="A13672" t="s">
        <v>131</v>
      </c>
      <c r="B13672">
        <v>1.6</v>
      </c>
      <c r="C13672">
        <v>0.05</v>
      </c>
    </row>
    <row r="13673" spans="1:5" x14ac:dyDescent="0.2">
      <c r="A13673" t="s">
        <v>70</v>
      </c>
      <c r="B13673">
        <v>2.5</v>
      </c>
      <c r="C13673">
        <v>0.02</v>
      </c>
    </row>
    <row r="13674" spans="1:5" x14ac:dyDescent="0.2">
      <c r="A13674" t="s">
        <v>70</v>
      </c>
      <c r="B13674">
        <v>17</v>
      </c>
      <c r="C13674" t="s">
        <v>1646</v>
      </c>
    </row>
    <row r="13675" spans="1:5" x14ac:dyDescent="0.2">
      <c r="A13675" t="s">
        <v>120</v>
      </c>
      <c r="B13675" t="s">
        <v>1571</v>
      </c>
      <c r="C13675">
        <v>0.01</v>
      </c>
      <c r="D13675" t="s">
        <v>1593</v>
      </c>
      <c r="E13675" t="s">
        <v>1594</v>
      </c>
    </row>
    <row r="13676" spans="1:5" x14ac:dyDescent="0.2">
      <c r="A13676" t="s">
        <v>120</v>
      </c>
      <c r="B13676" t="s">
        <v>1571</v>
      </c>
      <c r="C13676">
        <v>0.03</v>
      </c>
      <c r="D13676" t="s">
        <v>1593</v>
      </c>
      <c r="E13676" t="s">
        <v>1594</v>
      </c>
    </row>
    <row r="13677" spans="1:5" x14ac:dyDescent="0.2">
      <c r="A13677" t="s">
        <v>71</v>
      </c>
      <c r="B13677">
        <v>4.9000000000000004</v>
      </c>
      <c r="C13677" t="s">
        <v>1583</v>
      </c>
    </row>
    <row r="13678" spans="1:5" x14ac:dyDescent="0.2">
      <c r="A13678" t="s">
        <v>1636</v>
      </c>
      <c r="B13678">
        <v>11.89</v>
      </c>
      <c r="C13678" t="s">
        <v>1621</v>
      </c>
      <c r="D13678" t="s">
        <v>1637</v>
      </c>
    </row>
    <row r="13679" spans="1:5" x14ac:dyDescent="0.2">
      <c r="A13679" t="s">
        <v>115</v>
      </c>
      <c r="B13679">
        <v>0.1</v>
      </c>
      <c r="C13679" t="s">
        <v>1621</v>
      </c>
      <c r="D13679">
        <v>0.03</v>
      </c>
    </row>
    <row r="13680" spans="1:5" x14ac:dyDescent="0.2">
      <c r="A13680" t="s">
        <v>117</v>
      </c>
      <c r="B13680" t="s">
        <v>1571</v>
      </c>
      <c r="C13680">
        <v>0.02</v>
      </c>
      <c r="D13680" t="s">
        <v>1593</v>
      </c>
      <c r="E13680" t="s">
        <v>1594</v>
      </c>
    </row>
    <row r="13681" spans="1:4" x14ac:dyDescent="0.2">
      <c r="A13681" t="s">
        <v>118</v>
      </c>
      <c r="B13681" t="s">
        <v>1571</v>
      </c>
      <c r="C13681" t="s">
        <v>1610</v>
      </c>
      <c r="D13681">
        <v>4</v>
      </c>
    </row>
    <row r="13682" spans="1:4" x14ac:dyDescent="0.2">
      <c r="A13682" t="s">
        <v>118</v>
      </c>
      <c r="B13682" t="s">
        <v>1571</v>
      </c>
      <c r="C13682" t="s">
        <v>1640</v>
      </c>
      <c r="D13682">
        <v>1.5</v>
      </c>
    </row>
    <row r="13683" spans="1:4" x14ac:dyDescent="0.2">
      <c r="A13683" t="s">
        <v>110</v>
      </c>
      <c r="B13683" t="s">
        <v>1572</v>
      </c>
      <c r="C13683" t="s">
        <v>644</v>
      </c>
      <c r="D13683" t="s">
        <v>1574</v>
      </c>
    </row>
    <row r="13684" spans="1:4" x14ac:dyDescent="0.2">
      <c r="A13684" t="s">
        <v>1575</v>
      </c>
      <c r="B13684" t="s">
        <v>1576</v>
      </c>
      <c r="C13684" t="s">
        <v>1577</v>
      </c>
      <c r="D13684" t="s">
        <v>1578</v>
      </c>
    </row>
    <row r="13685" spans="1:4" x14ac:dyDescent="0.2">
      <c r="A13685" t="s">
        <v>882</v>
      </c>
      <c r="B13685" t="s">
        <v>1579</v>
      </c>
      <c r="C13685" t="s">
        <v>1580</v>
      </c>
    </row>
    <row r="13686" spans="1:4" x14ac:dyDescent="0.2">
      <c r="A13686" t="s">
        <v>1581</v>
      </c>
      <c r="B13686" t="s">
        <v>1576</v>
      </c>
      <c r="C13686" t="s">
        <v>1577</v>
      </c>
      <c r="D13686" t="s">
        <v>1582</v>
      </c>
    </row>
    <row r="13687" spans="1:4" x14ac:dyDescent="0.2">
      <c r="A13687" t="s">
        <v>114</v>
      </c>
      <c r="B13687">
        <v>12.9</v>
      </c>
      <c r="C13687" t="s">
        <v>1583</v>
      </c>
    </row>
    <row r="13688" spans="1:4" x14ac:dyDescent="0.2">
      <c r="A13688" t="s">
        <v>52</v>
      </c>
      <c r="B13688">
        <v>5.6</v>
      </c>
      <c r="C13688">
        <v>-0.1</v>
      </c>
    </row>
    <row r="13689" spans="1:4" x14ac:dyDescent="0.2">
      <c r="A13689" t="s">
        <v>71</v>
      </c>
      <c r="B13689">
        <v>2.5</v>
      </c>
      <c r="C13689" t="s">
        <v>1584</v>
      </c>
    </row>
    <row r="13690" spans="1:4" x14ac:dyDescent="0.2">
      <c r="A13690" t="s">
        <v>57</v>
      </c>
      <c r="B13690">
        <v>5.7850000000000001</v>
      </c>
      <c r="C13690">
        <v>-1.2E-2</v>
      </c>
    </row>
    <row r="13691" spans="1:4" x14ac:dyDescent="0.2">
      <c r="A13691" t="s">
        <v>57</v>
      </c>
      <c r="B13691">
        <v>19.98</v>
      </c>
      <c r="C13691">
        <v>-1.7999999999999999E-2</v>
      </c>
    </row>
    <row r="13692" spans="1:4" x14ac:dyDescent="0.2">
      <c r="A13692" t="s">
        <v>57</v>
      </c>
      <c r="B13692">
        <v>19.899999999999999</v>
      </c>
      <c r="C13692">
        <v>-0.05</v>
      </c>
    </row>
    <row r="13693" spans="1:4" x14ac:dyDescent="0.2">
      <c r="A13693" t="s">
        <v>57</v>
      </c>
      <c r="B13693">
        <v>19.600000000000001</v>
      </c>
      <c r="C13693">
        <v>-0.1</v>
      </c>
    </row>
    <row r="13694" spans="1:4" x14ac:dyDescent="0.2">
      <c r="A13694" t="s">
        <v>207</v>
      </c>
      <c r="B13694">
        <v>17.3</v>
      </c>
      <c r="C13694">
        <v>-0.05</v>
      </c>
    </row>
    <row r="13695" spans="1:4" x14ac:dyDescent="0.2">
      <c r="A13695" t="s">
        <v>1633</v>
      </c>
      <c r="B13695">
        <v>2.15</v>
      </c>
      <c r="C13695" t="s">
        <v>1584</v>
      </c>
    </row>
    <row r="13696" spans="1:4" x14ac:dyDescent="0.2">
      <c r="A13696" t="s">
        <v>131</v>
      </c>
      <c r="B13696">
        <v>1.6</v>
      </c>
      <c r="C13696">
        <v>0.05</v>
      </c>
    </row>
    <row r="13697" spans="1:5" x14ac:dyDescent="0.2">
      <c r="A13697" t="s">
        <v>70</v>
      </c>
      <c r="B13697">
        <v>2.5</v>
      </c>
      <c r="C13697">
        <v>0.02</v>
      </c>
    </row>
    <row r="13698" spans="1:5" x14ac:dyDescent="0.2">
      <c r="A13698" t="s">
        <v>70</v>
      </c>
      <c r="B13698">
        <v>17</v>
      </c>
      <c r="C13698" t="s">
        <v>1646</v>
      </c>
    </row>
    <row r="13699" spans="1:5" x14ac:dyDescent="0.2">
      <c r="A13699" t="s">
        <v>120</v>
      </c>
      <c r="B13699" t="s">
        <v>1571</v>
      </c>
      <c r="C13699">
        <v>0.01</v>
      </c>
      <c r="D13699" t="s">
        <v>1593</v>
      </c>
      <c r="E13699" t="s">
        <v>1594</v>
      </c>
    </row>
    <row r="13700" spans="1:5" x14ac:dyDescent="0.2">
      <c r="A13700" t="s">
        <v>71</v>
      </c>
      <c r="B13700">
        <v>4.9000000000000004</v>
      </c>
      <c r="C13700" t="s">
        <v>1583</v>
      </c>
    </row>
    <row r="13701" spans="1:5" x14ac:dyDescent="0.2">
      <c r="A13701" t="s">
        <v>1636</v>
      </c>
      <c r="B13701">
        <v>11.89</v>
      </c>
      <c r="C13701" t="s">
        <v>1668</v>
      </c>
    </row>
    <row r="13702" spans="1:5" x14ac:dyDescent="0.2">
      <c r="A13702" t="s">
        <v>115</v>
      </c>
      <c r="B13702">
        <v>0.1</v>
      </c>
      <c r="C13702" t="s">
        <v>1601</v>
      </c>
    </row>
    <row r="13703" spans="1:5" x14ac:dyDescent="0.2">
      <c r="A13703" t="s">
        <v>120</v>
      </c>
      <c r="B13703" t="s">
        <v>1571</v>
      </c>
      <c r="C13703">
        <v>0.03</v>
      </c>
      <c r="D13703" t="s">
        <v>1593</v>
      </c>
      <c r="E13703" t="s">
        <v>1594</v>
      </c>
    </row>
    <row r="13704" spans="1:5" x14ac:dyDescent="0.2">
      <c r="A13704" t="s">
        <v>118</v>
      </c>
      <c r="B13704" t="s">
        <v>1571</v>
      </c>
      <c r="C13704" t="s">
        <v>1610</v>
      </c>
      <c r="D13704">
        <v>4</v>
      </c>
    </row>
    <row r="13705" spans="1:5" x14ac:dyDescent="0.2">
      <c r="A13705" t="s">
        <v>118</v>
      </c>
      <c r="B13705" t="s">
        <v>1571</v>
      </c>
      <c r="C13705" t="s">
        <v>2534</v>
      </c>
      <c r="D13705">
        <v>1.5</v>
      </c>
    </row>
    <row r="13706" spans="1:5" x14ac:dyDescent="0.2">
      <c r="A13706" t="s">
        <v>110</v>
      </c>
      <c r="B13706" t="s">
        <v>1572</v>
      </c>
      <c r="C13706" t="s">
        <v>644</v>
      </c>
      <c r="D13706" t="s">
        <v>1574</v>
      </c>
    </row>
    <row r="13707" spans="1:5" x14ac:dyDescent="0.2">
      <c r="A13707" t="s">
        <v>1575</v>
      </c>
      <c r="B13707" t="s">
        <v>1576</v>
      </c>
      <c r="C13707" t="s">
        <v>1577</v>
      </c>
      <c r="D13707" t="s">
        <v>1578</v>
      </c>
    </row>
    <row r="13708" spans="1:5" x14ac:dyDescent="0.2">
      <c r="A13708" t="s">
        <v>882</v>
      </c>
      <c r="B13708" t="s">
        <v>1579</v>
      </c>
      <c r="C13708" t="s">
        <v>1580</v>
      </c>
    </row>
    <row r="13709" spans="1:5" x14ac:dyDescent="0.2">
      <c r="A13709" t="s">
        <v>1581</v>
      </c>
      <c r="B13709" t="s">
        <v>1576</v>
      </c>
      <c r="C13709" t="s">
        <v>1577</v>
      </c>
      <c r="D13709" t="s">
        <v>1582</v>
      </c>
    </row>
    <row r="13710" spans="1:5" x14ac:dyDescent="0.2">
      <c r="A13710" t="s">
        <v>1595</v>
      </c>
      <c r="B13710" t="s">
        <v>1596</v>
      </c>
      <c r="C13710" t="s">
        <v>1597</v>
      </c>
    </row>
    <row r="13711" spans="1:5" x14ac:dyDescent="0.2">
      <c r="A13711" t="s">
        <v>1595</v>
      </c>
      <c r="B13711" t="s">
        <v>1598</v>
      </c>
      <c r="C13711" t="s">
        <v>1599</v>
      </c>
      <c r="D13711" t="s">
        <v>1597</v>
      </c>
    </row>
    <row r="13712" spans="1:5" x14ac:dyDescent="0.2">
      <c r="A13712" t="s">
        <v>114</v>
      </c>
      <c r="B13712">
        <v>12.9</v>
      </c>
      <c r="C13712" t="s">
        <v>1583</v>
      </c>
    </row>
    <row r="13713" spans="1:5" x14ac:dyDescent="0.2">
      <c r="A13713" t="s">
        <v>52</v>
      </c>
      <c r="B13713">
        <v>5.6</v>
      </c>
      <c r="C13713">
        <v>-0.1</v>
      </c>
    </row>
    <row r="13714" spans="1:5" x14ac:dyDescent="0.2">
      <c r="A13714" t="s">
        <v>71</v>
      </c>
      <c r="B13714">
        <v>2.5</v>
      </c>
      <c r="C13714" t="s">
        <v>1584</v>
      </c>
    </row>
    <row r="13715" spans="1:5" x14ac:dyDescent="0.2">
      <c r="A13715" t="s">
        <v>57</v>
      </c>
      <c r="B13715">
        <v>5.7850000000000001</v>
      </c>
      <c r="C13715">
        <v>-1.2E-2</v>
      </c>
    </row>
    <row r="13716" spans="1:5" x14ac:dyDescent="0.2">
      <c r="A13716" t="s">
        <v>57</v>
      </c>
      <c r="B13716">
        <v>19.98</v>
      </c>
      <c r="C13716">
        <v>-1.7999999999999999E-2</v>
      </c>
    </row>
    <row r="13717" spans="1:5" x14ac:dyDescent="0.2">
      <c r="A13717" t="s">
        <v>57</v>
      </c>
      <c r="B13717">
        <v>19.899999999999999</v>
      </c>
      <c r="C13717">
        <v>-0.05</v>
      </c>
    </row>
    <row r="13718" spans="1:5" x14ac:dyDescent="0.2">
      <c r="A13718" t="s">
        <v>57</v>
      </c>
      <c r="B13718">
        <v>19.600000000000001</v>
      </c>
      <c r="C13718">
        <v>-0.1</v>
      </c>
    </row>
    <row r="13719" spans="1:5" x14ac:dyDescent="0.2">
      <c r="A13719" t="s">
        <v>207</v>
      </c>
      <c r="B13719">
        <v>17.3</v>
      </c>
      <c r="C13719">
        <v>-0.05</v>
      </c>
    </row>
    <row r="13720" spans="1:5" x14ac:dyDescent="0.2">
      <c r="A13720" t="s">
        <v>1633</v>
      </c>
      <c r="B13720">
        <v>2.15</v>
      </c>
      <c r="C13720" t="s">
        <v>1584</v>
      </c>
    </row>
    <row r="13721" spans="1:5" x14ac:dyDescent="0.2">
      <c r="A13721" t="s">
        <v>131</v>
      </c>
      <c r="B13721">
        <v>1.6</v>
      </c>
      <c r="C13721">
        <v>0.05</v>
      </c>
    </row>
    <row r="13722" spans="1:5" x14ac:dyDescent="0.2">
      <c r="A13722" t="s">
        <v>70</v>
      </c>
      <c r="B13722">
        <v>2.5</v>
      </c>
      <c r="C13722">
        <v>0.02</v>
      </c>
    </row>
    <row r="13723" spans="1:5" x14ac:dyDescent="0.2">
      <c r="A13723" t="s">
        <v>70</v>
      </c>
      <c r="B13723">
        <v>17</v>
      </c>
      <c r="C13723" t="s">
        <v>1646</v>
      </c>
    </row>
    <row r="13724" spans="1:5" x14ac:dyDescent="0.2">
      <c r="A13724" t="s">
        <v>120</v>
      </c>
      <c r="B13724" t="s">
        <v>1571</v>
      </c>
      <c r="C13724">
        <v>0.01</v>
      </c>
      <c r="D13724" t="s">
        <v>1593</v>
      </c>
      <c r="E13724" t="s">
        <v>1594</v>
      </c>
    </row>
    <row r="13725" spans="1:5" x14ac:dyDescent="0.2">
      <c r="A13725" t="s">
        <v>71</v>
      </c>
      <c r="B13725">
        <v>4.9000000000000004</v>
      </c>
      <c r="C13725" t="s">
        <v>1583</v>
      </c>
    </row>
    <row r="13726" spans="1:5" x14ac:dyDescent="0.2">
      <c r="A13726" t="s">
        <v>1636</v>
      </c>
      <c r="B13726">
        <v>11.89</v>
      </c>
      <c r="C13726" t="s">
        <v>1668</v>
      </c>
    </row>
    <row r="13727" spans="1:5" x14ac:dyDescent="0.2">
      <c r="A13727" t="s">
        <v>115</v>
      </c>
      <c r="B13727">
        <v>0.1</v>
      </c>
      <c r="C13727" t="s">
        <v>1601</v>
      </c>
    </row>
    <row r="13728" spans="1:5" x14ac:dyDescent="0.2">
      <c r="A13728" t="s">
        <v>120</v>
      </c>
      <c r="B13728" t="s">
        <v>1571</v>
      </c>
      <c r="C13728">
        <v>0.03</v>
      </c>
      <c r="D13728" t="s">
        <v>1593</v>
      </c>
      <c r="E13728" t="s">
        <v>1594</v>
      </c>
    </row>
    <row r="13729" spans="1:4" x14ac:dyDescent="0.2">
      <c r="A13729" t="s">
        <v>118</v>
      </c>
      <c r="B13729" t="s">
        <v>1571</v>
      </c>
      <c r="C13729" t="s">
        <v>1610</v>
      </c>
      <c r="D13729">
        <v>4</v>
      </c>
    </row>
    <row r="13730" spans="1:4" x14ac:dyDescent="0.2">
      <c r="A13730" t="s">
        <v>118</v>
      </c>
      <c r="B13730" t="s">
        <v>1571</v>
      </c>
      <c r="C13730" t="s">
        <v>2534</v>
      </c>
      <c r="D13730">
        <v>1.5</v>
      </c>
    </row>
    <row r="13731" spans="1:4" x14ac:dyDescent="0.2">
      <c r="A13731" t="s">
        <v>110</v>
      </c>
      <c r="B13731" t="s">
        <v>1572</v>
      </c>
      <c r="C13731" t="s">
        <v>644</v>
      </c>
      <c r="D13731" t="s">
        <v>1574</v>
      </c>
    </row>
    <row r="13732" spans="1:4" x14ac:dyDescent="0.2">
      <c r="A13732" t="s">
        <v>1575</v>
      </c>
      <c r="B13732" t="s">
        <v>1576</v>
      </c>
      <c r="C13732" t="s">
        <v>1577</v>
      </c>
      <c r="D13732" t="s">
        <v>1578</v>
      </c>
    </row>
    <row r="13733" spans="1:4" x14ac:dyDescent="0.2">
      <c r="A13733" t="s">
        <v>882</v>
      </c>
      <c r="B13733" t="s">
        <v>1579</v>
      </c>
      <c r="C13733" t="s">
        <v>1580</v>
      </c>
    </row>
    <row r="13734" spans="1:4" x14ac:dyDescent="0.2">
      <c r="A13734" t="s">
        <v>1581</v>
      </c>
      <c r="B13734" t="s">
        <v>1576</v>
      </c>
      <c r="C13734" t="s">
        <v>1577</v>
      </c>
      <c r="D13734" t="s">
        <v>1582</v>
      </c>
    </row>
    <row r="13735" spans="1:4" x14ac:dyDescent="0.2">
      <c r="A13735" t="s">
        <v>1595</v>
      </c>
      <c r="B13735" t="s">
        <v>1596</v>
      </c>
      <c r="C13735" t="s">
        <v>1597</v>
      </c>
    </row>
    <row r="13736" spans="1:4" x14ac:dyDescent="0.2">
      <c r="A13736" t="s">
        <v>1595</v>
      </c>
      <c r="B13736" t="s">
        <v>1598</v>
      </c>
      <c r="C13736" t="s">
        <v>1599</v>
      </c>
      <c r="D13736" t="s">
        <v>1597</v>
      </c>
    </row>
    <row r="13737" spans="1:4" x14ac:dyDescent="0.2">
      <c r="A13737" t="s">
        <v>1641</v>
      </c>
      <c r="B13737">
        <v>5.7</v>
      </c>
      <c r="C13737" t="s">
        <v>1634</v>
      </c>
      <c r="D13737">
        <v>0.1</v>
      </c>
    </row>
    <row r="13738" spans="1:4" x14ac:dyDescent="0.2">
      <c r="A13738" t="s">
        <v>52</v>
      </c>
      <c r="B13738">
        <v>2.4</v>
      </c>
      <c r="C13738" t="s">
        <v>1634</v>
      </c>
      <c r="D13738">
        <v>2.5000000000000001E-2</v>
      </c>
    </row>
    <row r="13739" spans="1:4" x14ac:dyDescent="0.2">
      <c r="A13739" t="s">
        <v>52</v>
      </c>
      <c r="B13739">
        <v>5.05</v>
      </c>
      <c r="C13739" t="s">
        <v>1634</v>
      </c>
      <c r="D13739">
        <v>0.05</v>
      </c>
    </row>
    <row r="13740" spans="1:4" x14ac:dyDescent="0.2">
      <c r="A13740" t="s">
        <v>52</v>
      </c>
      <c r="B13740">
        <v>1</v>
      </c>
      <c r="C13740" t="s">
        <v>1634</v>
      </c>
      <c r="D13740">
        <v>0.05</v>
      </c>
    </row>
    <row r="13741" spans="1:4" x14ac:dyDescent="0.2">
      <c r="A13741" t="s">
        <v>71</v>
      </c>
      <c r="B13741">
        <v>7</v>
      </c>
      <c r="C13741" t="s">
        <v>1634</v>
      </c>
      <c r="D13741">
        <v>0.1</v>
      </c>
    </row>
    <row r="13742" spans="1:4" x14ac:dyDescent="0.2">
      <c r="A13742" t="s">
        <v>119</v>
      </c>
      <c r="B13742">
        <v>16.8</v>
      </c>
      <c r="C13742" t="s">
        <v>1588</v>
      </c>
      <c r="D13742">
        <v>0.05</v>
      </c>
    </row>
    <row r="13743" spans="1:4" x14ac:dyDescent="0.2">
      <c r="A13743" t="s">
        <v>57</v>
      </c>
      <c r="B13743">
        <v>20.399999999999999</v>
      </c>
      <c r="C13743" t="s">
        <v>1588</v>
      </c>
      <c r="D13743">
        <v>0.1</v>
      </c>
    </row>
    <row r="13744" spans="1:4" x14ac:dyDescent="0.2">
      <c r="A13744" t="s">
        <v>57</v>
      </c>
      <c r="B13744">
        <v>6.15</v>
      </c>
      <c r="C13744" t="s">
        <v>1634</v>
      </c>
      <c r="D13744">
        <v>0.02</v>
      </c>
    </row>
    <row r="13745" spans="1:6" x14ac:dyDescent="0.2">
      <c r="A13745" t="s">
        <v>57</v>
      </c>
      <c r="B13745">
        <v>5.65</v>
      </c>
      <c r="C13745" t="s">
        <v>1634</v>
      </c>
      <c r="D13745">
        <v>0.02</v>
      </c>
    </row>
    <row r="13746" spans="1:6" x14ac:dyDescent="0.2">
      <c r="A13746" t="s">
        <v>70</v>
      </c>
      <c r="B13746">
        <v>1.9</v>
      </c>
      <c r="C13746" t="s">
        <v>1588</v>
      </c>
      <c r="D13746">
        <v>0.1</v>
      </c>
    </row>
    <row r="13747" spans="1:6" x14ac:dyDescent="0.2">
      <c r="A13747" t="s">
        <v>70</v>
      </c>
      <c r="B13747">
        <v>0.8</v>
      </c>
      <c r="C13747" t="s">
        <v>1634</v>
      </c>
      <c r="D13747">
        <v>0.02</v>
      </c>
    </row>
    <row r="13748" spans="1:6" x14ac:dyDescent="0.2">
      <c r="A13748" t="s">
        <v>120</v>
      </c>
      <c r="B13748">
        <v>0.03</v>
      </c>
    </row>
    <row r="13749" spans="1:6" x14ac:dyDescent="0.2">
      <c r="A13749" t="s">
        <v>52</v>
      </c>
      <c r="B13749">
        <v>4.8</v>
      </c>
      <c r="C13749" t="s">
        <v>1634</v>
      </c>
      <c r="D13749">
        <v>0.2</v>
      </c>
    </row>
    <row r="13750" spans="1:6" x14ac:dyDescent="0.2">
      <c r="A13750" t="s">
        <v>70</v>
      </c>
      <c r="B13750" t="s">
        <v>1643</v>
      </c>
      <c r="C13750">
        <v>0.1</v>
      </c>
    </row>
    <row r="13751" spans="1:6" x14ac:dyDescent="0.2">
      <c r="A13751" t="s">
        <v>52</v>
      </c>
      <c r="B13751">
        <v>1.1000000000000001</v>
      </c>
      <c r="C13751" t="s">
        <v>1634</v>
      </c>
      <c r="D13751">
        <v>0.1</v>
      </c>
    </row>
    <row r="13752" spans="1:6" x14ac:dyDescent="0.2">
      <c r="A13752" t="s">
        <v>120</v>
      </c>
      <c r="B13752" t="s">
        <v>1571</v>
      </c>
      <c r="C13752">
        <v>0.1</v>
      </c>
    </row>
    <row r="13753" spans="1:6" x14ac:dyDescent="0.2">
      <c r="A13753" t="s">
        <v>1669</v>
      </c>
      <c r="B13753" t="s">
        <v>1634</v>
      </c>
      <c r="C13753">
        <v>0.2</v>
      </c>
    </row>
    <row r="13754" spans="1:6" x14ac:dyDescent="0.2">
      <c r="A13754" t="s">
        <v>72</v>
      </c>
      <c r="B13754">
        <v>0.1</v>
      </c>
      <c r="C13754" t="s">
        <v>1634</v>
      </c>
      <c r="D13754">
        <v>0.05</v>
      </c>
      <c r="E13754" t="s">
        <v>1649</v>
      </c>
      <c r="F13754" t="s">
        <v>1650</v>
      </c>
    </row>
    <row r="13755" spans="1:6" x14ac:dyDescent="0.2">
      <c r="A13755" t="s">
        <v>1575</v>
      </c>
      <c r="B13755" t="s">
        <v>1576</v>
      </c>
      <c r="C13755" t="s">
        <v>1577</v>
      </c>
      <c r="D13755" t="s">
        <v>1578</v>
      </c>
    </row>
    <row r="13756" spans="1:6" x14ac:dyDescent="0.2">
      <c r="A13756" t="s">
        <v>882</v>
      </c>
      <c r="B13756" t="s">
        <v>1579</v>
      </c>
      <c r="C13756" t="s">
        <v>1580</v>
      </c>
    </row>
    <row r="13757" spans="1:6" x14ac:dyDescent="0.2">
      <c r="A13757" t="s">
        <v>1581</v>
      </c>
      <c r="B13757" t="s">
        <v>1576</v>
      </c>
      <c r="C13757" t="s">
        <v>1577</v>
      </c>
      <c r="D13757" t="s">
        <v>1582</v>
      </c>
    </row>
    <row r="13758" spans="1:6" x14ac:dyDescent="0.2">
      <c r="A13758" t="s">
        <v>114</v>
      </c>
      <c r="B13758">
        <v>12.9</v>
      </c>
      <c r="C13758" t="s">
        <v>1583</v>
      </c>
    </row>
    <row r="13759" spans="1:6" x14ac:dyDescent="0.2">
      <c r="A13759" t="s">
        <v>52</v>
      </c>
      <c r="B13759">
        <v>5.6</v>
      </c>
      <c r="C13759" t="s">
        <v>1584</v>
      </c>
    </row>
    <row r="13760" spans="1:6" x14ac:dyDescent="0.2">
      <c r="A13760" t="s">
        <v>71</v>
      </c>
      <c r="B13760">
        <v>2.5</v>
      </c>
      <c r="C13760" t="s">
        <v>1584</v>
      </c>
    </row>
    <row r="13761" spans="1:5" x14ac:dyDescent="0.2">
      <c r="A13761" t="s">
        <v>57</v>
      </c>
      <c r="B13761">
        <v>5.7850000000000001</v>
      </c>
      <c r="C13761" t="s">
        <v>1631</v>
      </c>
      <c r="D13761" t="s">
        <v>1632</v>
      </c>
    </row>
    <row r="13762" spans="1:5" x14ac:dyDescent="0.2">
      <c r="A13762" t="s">
        <v>57</v>
      </c>
      <c r="B13762">
        <v>19.98</v>
      </c>
      <c r="C13762">
        <v>-1.7999999999999999E-2</v>
      </c>
    </row>
    <row r="13763" spans="1:5" x14ac:dyDescent="0.2">
      <c r="A13763" t="s">
        <v>57</v>
      </c>
      <c r="B13763">
        <v>19.899999999999999</v>
      </c>
      <c r="C13763">
        <v>-0.05</v>
      </c>
    </row>
    <row r="13764" spans="1:5" x14ac:dyDescent="0.2">
      <c r="A13764" t="s">
        <v>57</v>
      </c>
      <c r="B13764">
        <v>19.600000000000001</v>
      </c>
      <c r="C13764">
        <v>-0.1</v>
      </c>
    </row>
    <row r="13765" spans="1:5" x14ac:dyDescent="0.2">
      <c r="A13765" t="s">
        <v>207</v>
      </c>
      <c r="B13765">
        <v>17.3</v>
      </c>
      <c r="C13765">
        <v>-0.05</v>
      </c>
    </row>
    <row r="13766" spans="1:5" x14ac:dyDescent="0.2">
      <c r="A13766" t="s">
        <v>1633</v>
      </c>
      <c r="B13766">
        <v>2.15</v>
      </c>
      <c r="C13766" t="s">
        <v>1584</v>
      </c>
    </row>
    <row r="13767" spans="1:5" x14ac:dyDescent="0.2">
      <c r="A13767" t="s">
        <v>131</v>
      </c>
      <c r="B13767">
        <v>1.6</v>
      </c>
      <c r="C13767">
        <v>0.05</v>
      </c>
    </row>
    <row r="13768" spans="1:5" x14ac:dyDescent="0.2">
      <c r="A13768" t="s">
        <v>70</v>
      </c>
      <c r="B13768">
        <v>3</v>
      </c>
      <c r="C13768">
        <v>0.02</v>
      </c>
    </row>
    <row r="13769" spans="1:5" x14ac:dyDescent="0.2">
      <c r="A13769" t="s">
        <v>70</v>
      </c>
      <c r="B13769">
        <v>17</v>
      </c>
      <c r="C13769" t="s">
        <v>1646</v>
      </c>
    </row>
    <row r="13770" spans="1:5" x14ac:dyDescent="0.2">
      <c r="A13770" t="s">
        <v>120</v>
      </c>
      <c r="B13770" t="s">
        <v>1571</v>
      </c>
      <c r="C13770">
        <v>0.01</v>
      </c>
      <c r="D13770" t="s">
        <v>1593</v>
      </c>
      <c r="E13770" t="s">
        <v>1594</v>
      </c>
    </row>
    <row r="13771" spans="1:5" x14ac:dyDescent="0.2">
      <c r="A13771" t="s">
        <v>71</v>
      </c>
      <c r="B13771">
        <v>4.9000000000000004</v>
      </c>
      <c r="C13771" t="s">
        <v>1583</v>
      </c>
    </row>
    <row r="13772" spans="1:5" x14ac:dyDescent="0.2">
      <c r="A13772" t="s">
        <v>1636</v>
      </c>
      <c r="B13772">
        <v>11.46</v>
      </c>
      <c r="C13772" t="s">
        <v>1621</v>
      </c>
      <c r="D13772">
        <v>0.08</v>
      </c>
    </row>
    <row r="13773" spans="1:5" x14ac:dyDescent="0.2">
      <c r="A13773" t="s">
        <v>115</v>
      </c>
      <c r="B13773">
        <v>0.1</v>
      </c>
      <c r="C13773" t="s">
        <v>1621</v>
      </c>
      <c r="D13773">
        <v>0.03</v>
      </c>
    </row>
    <row r="13774" spans="1:5" x14ac:dyDescent="0.2">
      <c r="A13774" t="s">
        <v>117</v>
      </c>
      <c r="B13774" t="s">
        <v>1571</v>
      </c>
      <c r="C13774">
        <v>0.02</v>
      </c>
      <c r="D13774" t="s">
        <v>1593</v>
      </c>
      <c r="E13774" t="s">
        <v>1594</v>
      </c>
    </row>
    <row r="13775" spans="1:5" x14ac:dyDescent="0.2">
      <c r="A13775" t="s">
        <v>118</v>
      </c>
      <c r="B13775" t="s">
        <v>1571</v>
      </c>
      <c r="C13775" t="s">
        <v>1610</v>
      </c>
      <c r="D13775">
        <v>4</v>
      </c>
    </row>
    <row r="13776" spans="1:5" x14ac:dyDescent="0.2">
      <c r="A13776" t="s">
        <v>118</v>
      </c>
      <c r="B13776" t="s">
        <v>1571</v>
      </c>
      <c r="C13776" t="s">
        <v>1640</v>
      </c>
      <c r="D13776">
        <v>1.5</v>
      </c>
    </row>
    <row r="13777" spans="1:4" x14ac:dyDescent="0.2">
      <c r="A13777" t="s">
        <v>110</v>
      </c>
      <c r="B13777" t="s">
        <v>1572</v>
      </c>
      <c r="C13777" t="s">
        <v>644</v>
      </c>
      <c r="D13777" t="s">
        <v>1574</v>
      </c>
    </row>
    <row r="13778" spans="1:4" x14ac:dyDescent="0.2">
      <c r="A13778" t="s">
        <v>1575</v>
      </c>
      <c r="B13778" t="s">
        <v>1576</v>
      </c>
      <c r="C13778" t="s">
        <v>1577</v>
      </c>
      <c r="D13778" t="s">
        <v>1578</v>
      </c>
    </row>
    <row r="13779" spans="1:4" x14ac:dyDescent="0.2">
      <c r="A13779" t="s">
        <v>882</v>
      </c>
      <c r="B13779" t="s">
        <v>1579</v>
      </c>
      <c r="C13779" t="s">
        <v>1580</v>
      </c>
    </row>
    <row r="13780" spans="1:4" x14ac:dyDescent="0.2">
      <c r="A13780" t="s">
        <v>1581</v>
      </c>
      <c r="B13780" t="s">
        <v>1576</v>
      </c>
      <c r="C13780" t="s">
        <v>1577</v>
      </c>
      <c r="D13780" t="s">
        <v>1582</v>
      </c>
    </row>
    <row r="13781" spans="1:4" x14ac:dyDescent="0.2">
      <c r="A13781" t="s">
        <v>487</v>
      </c>
      <c r="B13781" t="s">
        <v>1576</v>
      </c>
      <c r="C13781" t="s">
        <v>1577</v>
      </c>
      <c r="D13781" s="8">
        <v>37415</v>
      </c>
    </row>
    <row r="13782" spans="1:4" x14ac:dyDescent="0.2">
      <c r="A13782" t="s">
        <v>1595</v>
      </c>
      <c r="B13782" t="s">
        <v>1596</v>
      </c>
      <c r="C13782" t="s">
        <v>1597</v>
      </c>
    </row>
    <row r="13783" spans="1:4" x14ac:dyDescent="0.2">
      <c r="A13783" t="s">
        <v>1595</v>
      </c>
      <c r="B13783" t="s">
        <v>1598</v>
      </c>
      <c r="C13783" t="s">
        <v>1599</v>
      </c>
      <c r="D13783" t="s">
        <v>1597</v>
      </c>
    </row>
    <row r="13784" spans="1:4" x14ac:dyDescent="0.2">
      <c r="A13784" t="s">
        <v>1641</v>
      </c>
      <c r="B13784">
        <v>5.7</v>
      </c>
      <c r="C13784" t="s">
        <v>1634</v>
      </c>
      <c r="D13784">
        <v>0.1</v>
      </c>
    </row>
    <row r="13785" spans="1:4" x14ac:dyDescent="0.2">
      <c r="A13785" t="s">
        <v>52</v>
      </c>
      <c r="B13785">
        <v>2.4</v>
      </c>
      <c r="C13785" t="s">
        <v>1634</v>
      </c>
      <c r="D13785">
        <v>2.5000000000000001E-2</v>
      </c>
    </row>
    <row r="13786" spans="1:4" x14ac:dyDescent="0.2">
      <c r="A13786" t="s">
        <v>52</v>
      </c>
      <c r="B13786">
        <v>5.05</v>
      </c>
      <c r="C13786" t="s">
        <v>1634</v>
      </c>
      <c r="D13786">
        <v>0.05</v>
      </c>
    </row>
    <row r="13787" spans="1:4" x14ac:dyDescent="0.2">
      <c r="A13787" t="s">
        <v>52</v>
      </c>
      <c r="B13787">
        <v>1</v>
      </c>
      <c r="C13787" t="s">
        <v>1634</v>
      </c>
      <c r="D13787">
        <v>0.05</v>
      </c>
    </row>
    <row r="13788" spans="1:4" x14ac:dyDescent="0.2">
      <c r="A13788" t="s">
        <v>71</v>
      </c>
      <c r="B13788">
        <v>7</v>
      </c>
      <c r="C13788" t="s">
        <v>1634</v>
      </c>
      <c r="D13788">
        <v>0.1</v>
      </c>
    </row>
    <row r="13789" spans="1:4" x14ac:dyDescent="0.2">
      <c r="A13789" t="s">
        <v>119</v>
      </c>
      <c r="B13789">
        <v>16.8</v>
      </c>
      <c r="C13789" t="s">
        <v>1588</v>
      </c>
      <c r="D13789">
        <v>0.05</v>
      </c>
    </row>
    <row r="13790" spans="1:4" x14ac:dyDescent="0.2">
      <c r="A13790" t="s">
        <v>57</v>
      </c>
      <c r="B13790">
        <v>20.399999999999999</v>
      </c>
      <c r="C13790" t="s">
        <v>1588</v>
      </c>
      <c r="D13790">
        <v>0.1</v>
      </c>
    </row>
    <row r="13791" spans="1:4" x14ac:dyDescent="0.2">
      <c r="A13791" t="s">
        <v>57</v>
      </c>
      <c r="B13791">
        <v>6.15</v>
      </c>
      <c r="C13791" t="s">
        <v>1634</v>
      </c>
      <c r="D13791">
        <v>0.02</v>
      </c>
    </row>
    <row r="13792" spans="1:4" x14ac:dyDescent="0.2">
      <c r="A13792" t="s">
        <v>57</v>
      </c>
      <c r="B13792">
        <v>5.65</v>
      </c>
      <c r="C13792" t="s">
        <v>1634</v>
      </c>
      <c r="D13792">
        <v>0.02</v>
      </c>
    </row>
    <row r="13793" spans="1:6" x14ac:dyDescent="0.2">
      <c r="A13793" t="s">
        <v>70</v>
      </c>
      <c r="B13793">
        <v>1.9</v>
      </c>
      <c r="C13793" t="s">
        <v>1588</v>
      </c>
      <c r="D13793">
        <v>0.1</v>
      </c>
    </row>
    <row r="13794" spans="1:6" x14ac:dyDescent="0.2">
      <c r="A13794" t="s">
        <v>70</v>
      </c>
      <c r="B13794">
        <v>0.8</v>
      </c>
      <c r="C13794" t="s">
        <v>1634</v>
      </c>
      <c r="D13794">
        <v>0.02</v>
      </c>
    </row>
    <row r="13795" spans="1:6" x14ac:dyDescent="0.2">
      <c r="A13795" t="s">
        <v>120</v>
      </c>
      <c r="B13795">
        <v>0.03</v>
      </c>
    </row>
    <row r="13796" spans="1:6" x14ac:dyDescent="0.2">
      <c r="A13796" t="s">
        <v>52</v>
      </c>
      <c r="B13796">
        <v>4.8</v>
      </c>
      <c r="C13796" t="s">
        <v>1634</v>
      </c>
      <c r="D13796">
        <v>0.2</v>
      </c>
    </row>
    <row r="13797" spans="1:6" x14ac:dyDescent="0.2">
      <c r="A13797" t="s">
        <v>70</v>
      </c>
      <c r="B13797" t="s">
        <v>1643</v>
      </c>
      <c r="C13797">
        <v>0.1</v>
      </c>
    </row>
    <row r="13798" spans="1:6" x14ac:dyDescent="0.2">
      <c r="A13798" t="s">
        <v>52</v>
      </c>
      <c r="B13798">
        <v>1.1000000000000001</v>
      </c>
      <c r="C13798" t="s">
        <v>1634</v>
      </c>
      <c r="D13798">
        <v>0.1</v>
      </c>
    </row>
    <row r="13799" spans="1:6" x14ac:dyDescent="0.2">
      <c r="A13799" t="s">
        <v>120</v>
      </c>
      <c r="B13799" t="s">
        <v>1571</v>
      </c>
      <c r="C13799">
        <v>0.1</v>
      </c>
    </row>
    <row r="13800" spans="1:6" x14ac:dyDescent="0.2">
      <c r="A13800" t="s">
        <v>121</v>
      </c>
      <c r="B13800" t="s">
        <v>1644</v>
      </c>
      <c r="C13800">
        <v>16.8</v>
      </c>
      <c r="D13800" t="s">
        <v>1571</v>
      </c>
      <c r="E13800">
        <v>2.5000000000000001E-2</v>
      </c>
    </row>
    <row r="13801" spans="1:6" x14ac:dyDescent="0.2">
      <c r="A13801" t="s">
        <v>72</v>
      </c>
      <c r="B13801">
        <v>0.1</v>
      </c>
      <c r="C13801" t="s">
        <v>1634</v>
      </c>
      <c r="D13801">
        <v>0.05</v>
      </c>
      <c r="E13801" t="s">
        <v>1649</v>
      </c>
      <c r="F13801" t="s">
        <v>1650</v>
      </c>
    </row>
    <row r="13802" spans="1:6" x14ac:dyDescent="0.2">
      <c r="A13802" t="s">
        <v>1575</v>
      </c>
      <c r="B13802" t="s">
        <v>1576</v>
      </c>
      <c r="C13802" t="s">
        <v>1577</v>
      </c>
      <c r="D13802" t="s">
        <v>1578</v>
      </c>
    </row>
    <row r="13803" spans="1:6" x14ac:dyDescent="0.2">
      <c r="A13803" t="s">
        <v>882</v>
      </c>
      <c r="B13803" t="s">
        <v>1579</v>
      </c>
      <c r="C13803" t="s">
        <v>1580</v>
      </c>
    </row>
    <row r="13804" spans="1:6" x14ac:dyDescent="0.2">
      <c r="A13804" t="s">
        <v>1581</v>
      </c>
      <c r="B13804" t="s">
        <v>1576</v>
      </c>
      <c r="C13804" t="s">
        <v>1577</v>
      </c>
      <c r="D13804" t="s">
        <v>1582</v>
      </c>
    </row>
    <row r="13805" spans="1:6" x14ac:dyDescent="0.2">
      <c r="A13805" t="s">
        <v>114</v>
      </c>
      <c r="B13805">
        <v>12.9</v>
      </c>
      <c r="C13805" t="s">
        <v>1583</v>
      </c>
    </row>
    <row r="13806" spans="1:6" x14ac:dyDescent="0.2">
      <c r="A13806" t="s">
        <v>52</v>
      </c>
      <c r="B13806">
        <v>5.6</v>
      </c>
      <c r="C13806" t="s">
        <v>1584</v>
      </c>
    </row>
    <row r="13807" spans="1:6" x14ac:dyDescent="0.2">
      <c r="A13807" t="s">
        <v>71</v>
      </c>
      <c r="B13807">
        <v>2.5</v>
      </c>
      <c r="C13807" t="s">
        <v>1584</v>
      </c>
    </row>
    <row r="13808" spans="1:6" x14ac:dyDescent="0.2">
      <c r="A13808" t="s">
        <v>57</v>
      </c>
      <c r="B13808">
        <v>5.7850000000000001</v>
      </c>
      <c r="C13808" t="s">
        <v>1631</v>
      </c>
      <c r="D13808" t="s">
        <v>1632</v>
      </c>
    </row>
    <row r="13809" spans="1:5" x14ac:dyDescent="0.2">
      <c r="A13809" t="s">
        <v>57</v>
      </c>
      <c r="B13809">
        <v>19.98</v>
      </c>
      <c r="C13809">
        <v>-1.7999999999999999E-2</v>
      </c>
    </row>
    <row r="13810" spans="1:5" x14ac:dyDescent="0.2">
      <c r="A13810" t="s">
        <v>57</v>
      </c>
      <c r="B13810">
        <v>19.899999999999999</v>
      </c>
      <c r="C13810">
        <v>-0.05</v>
      </c>
    </row>
    <row r="13811" spans="1:5" x14ac:dyDescent="0.2">
      <c r="A13811" t="s">
        <v>57</v>
      </c>
      <c r="B13811">
        <v>19.600000000000001</v>
      </c>
      <c r="C13811">
        <v>-0.1</v>
      </c>
    </row>
    <row r="13812" spans="1:5" x14ac:dyDescent="0.2">
      <c r="A13812" t="s">
        <v>207</v>
      </c>
      <c r="B13812">
        <v>17.3</v>
      </c>
      <c r="C13812">
        <v>-0.05</v>
      </c>
    </row>
    <row r="13813" spans="1:5" x14ac:dyDescent="0.2">
      <c r="A13813" t="s">
        <v>1633</v>
      </c>
      <c r="B13813">
        <v>2.15</v>
      </c>
      <c r="C13813" t="s">
        <v>1584</v>
      </c>
    </row>
    <row r="13814" spans="1:5" x14ac:dyDescent="0.2">
      <c r="A13814" t="s">
        <v>131</v>
      </c>
      <c r="B13814">
        <v>1.6</v>
      </c>
      <c r="C13814">
        <v>0.05</v>
      </c>
    </row>
    <row r="13815" spans="1:5" x14ac:dyDescent="0.2">
      <c r="A13815" t="s">
        <v>70</v>
      </c>
      <c r="B13815">
        <v>4</v>
      </c>
      <c r="C13815">
        <v>0.02</v>
      </c>
    </row>
    <row r="13816" spans="1:5" x14ac:dyDescent="0.2">
      <c r="A13816" t="s">
        <v>70</v>
      </c>
      <c r="B13816">
        <v>17</v>
      </c>
      <c r="C13816" t="s">
        <v>1646</v>
      </c>
    </row>
    <row r="13817" spans="1:5" x14ac:dyDescent="0.2">
      <c r="A13817" t="s">
        <v>120</v>
      </c>
      <c r="B13817" t="s">
        <v>1571</v>
      </c>
      <c r="C13817">
        <v>0.01</v>
      </c>
      <c r="D13817" t="s">
        <v>1593</v>
      </c>
      <c r="E13817" t="s">
        <v>1594</v>
      </c>
    </row>
    <row r="13818" spans="1:5" x14ac:dyDescent="0.2">
      <c r="A13818" t="s">
        <v>71</v>
      </c>
      <c r="B13818">
        <v>4.9000000000000004</v>
      </c>
      <c r="C13818" t="s">
        <v>1583</v>
      </c>
    </row>
    <row r="13819" spans="1:5" x14ac:dyDescent="0.2">
      <c r="A13819" t="s">
        <v>1636</v>
      </c>
      <c r="B13819">
        <v>10.59</v>
      </c>
      <c r="C13819" t="s">
        <v>1621</v>
      </c>
      <c r="D13819" t="s">
        <v>1637</v>
      </c>
    </row>
    <row r="13820" spans="1:5" x14ac:dyDescent="0.2">
      <c r="A13820" t="s">
        <v>115</v>
      </c>
      <c r="B13820">
        <v>0.1</v>
      </c>
      <c r="C13820" t="s">
        <v>1621</v>
      </c>
      <c r="D13820">
        <v>0.03</v>
      </c>
    </row>
    <row r="13821" spans="1:5" x14ac:dyDescent="0.2">
      <c r="A13821" t="s">
        <v>117</v>
      </c>
      <c r="B13821" t="s">
        <v>1571</v>
      </c>
      <c r="C13821">
        <v>0.02</v>
      </c>
      <c r="D13821" t="s">
        <v>1593</v>
      </c>
      <c r="E13821" t="s">
        <v>1594</v>
      </c>
    </row>
    <row r="13822" spans="1:5" x14ac:dyDescent="0.2">
      <c r="A13822" t="s">
        <v>118</v>
      </c>
      <c r="B13822" t="s">
        <v>1571</v>
      </c>
      <c r="C13822" t="s">
        <v>1610</v>
      </c>
      <c r="D13822">
        <v>4</v>
      </c>
    </row>
    <row r="13823" spans="1:5" x14ac:dyDescent="0.2">
      <c r="A13823" t="s">
        <v>118</v>
      </c>
      <c r="B13823" t="s">
        <v>1571</v>
      </c>
      <c r="C13823" t="s">
        <v>1640</v>
      </c>
      <c r="D13823">
        <v>1.5</v>
      </c>
    </row>
    <row r="13824" spans="1:5" x14ac:dyDescent="0.2">
      <c r="A13824" t="s">
        <v>110</v>
      </c>
      <c r="B13824" t="s">
        <v>1572</v>
      </c>
      <c r="C13824" t="s">
        <v>644</v>
      </c>
      <c r="D13824" t="s">
        <v>1574</v>
      </c>
    </row>
    <row r="13825" spans="1:5" x14ac:dyDescent="0.2">
      <c r="A13825" t="s">
        <v>1575</v>
      </c>
      <c r="B13825" t="s">
        <v>1576</v>
      </c>
      <c r="C13825" t="s">
        <v>1577</v>
      </c>
      <c r="D13825" t="s">
        <v>1578</v>
      </c>
    </row>
    <row r="13826" spans="1:5" x14ac:dyDescent="0.2">
      <c r="A13826" t="s">
        <v>882</v>
      </c>
      <c r="B13826" t="s">
        <v>1579</v>
      </c>
      <c r="C13826" t="s">
        <v>1580</v>
      </c>
    </row>
    <row r="13827" spans="1:5" x14ac:dyDescent="0.2">
      <c r="A13827" t="s">
        <v>1581</v>
      </c>
      <c r="B13827" t="s">
        <v>1576</v>
      </c>
      <c r="C13827" t="s">
        <v>1577</v>
      </c>
      <c r="D13827" t="s">
        <v>1582</v>
      </c>
    </row>
    <row r="13828" spans="1:5" x14ac:dyDescent="0.2">
      <c r="A13828" t="s">
        <v>1595</v>
      </c>
      <c r="B13828" t="s">
        <v>1596</v>
      </c>
      <c r="C13828" t="s">
        <v>1597</v>
      </c>
    </row>
    <row r="13829" spans="1:5" x14ac:dyDescent="0.2">
      <c r="A13829" t="s">
        <v>1595</v>
      </c>
      <c r="B13829" t="s">
        <v>1598</v>
      </c>
      <c r="C13829" t="s">
        <v>1599</v>
      </c>
      <c r="D13829" t="s">
        <v>1597</v>
      </c>
    </row>
    <row r="13830" spans="1:5" x14ac:dyDescent="0.2">
      <c r="A13830" t="s">
        <v>52</v>
      </c>
      <c r="B13830">
        <v>2</v>
      </c>
      <c r="C13830" t="s">
        <v>1583</v>
      </c>
    </row>
    <row r="13831" spans="1:5" x14ac:dyDescent="0.2">
      <c r="A13831" t="s">
        <v>71</v>
      </c>
      <c r="B13831">
        <v>3</v>
      </c>
      <c r="C13831">
        <v>0.2</v>
      </c>
    </row>
    <row r="13832" spans="1:5" x14ac:dyDescent="0.2">
      <c r="A13832" t="s">
        <v>52</v>
      </c>
      <c r="B13832">
        <v>1.2</v>
      </c>
      <c r="C13832" t="s">
        <v>1583</v>
      </c>
    </row>
    <row r="13833" spans="1:5" x14ac:dyDescent="0.2">
      <c r="A13833" t="s">
        <v>52</v>
      </c>
      <c r="B13833">
        <v>0.35</v>
      </c>
      <c r="C13833" t="s">
        <v>1583</v>
      </c>
    </row>
    <row r="13834" spans="1:5" x14ac:dyDescent="0.2">
      <c r="A13834" t="s">
        <v>57</v>
      </c>
      <c r="B13834">
        <v>23.1</v>
      </c>
      <c r="C13834" t="s">
        <v>1691</v>
      </c>
    </row>
    <row r="13835" spans="1:5" x14ac:dyDescent="0.2">
      <c r="A13835" t="s">
        <v>57</v>
      </c>
      <c r="B13835">
        <v>2.5</v>
      </c>
      <c r="C13835" t="s">
        <v>1583</v>
      </c>
    </row>
    <row r="13836" spans="1:5" x14ac:dyDescent="0.2">
      <c r="A13836" t="s">
        <v>70</v>
      </c>
      <c r="B13836">
        <v>22.4</v>
      </c>
      <c r="C13836" t="s">
        <v>1601</v>
      </c>
    </row>
    <row r="13837" spans="1:5" x14ac:dyDescent="0.2">
      <c r="A13837" t="s">
        <v>70</v>
      </c>
      <c r="B13837">
        <v>4.8</v>
      </c>
      <c r="C13837" t="s">
        <v>1585</v>
      </c>
    </row>
    <row r="13838" spans="1:5" x14ac:dyDescent="0.2">
      <c r="A13838" t="s">
        <v>70</v>
      </c>
      <c r="B13838">
        <v>2.8</v>
      </c>
      <c r="C13838">
        <v>-0.35</v>
      </c>
    </row>
    <row r="13839" spans="1:5" x14ac:dyDescent="0.2">
      <c r="A13839" t="s">
        <v>118</v>
      </c>
      <c r="B13839" t="s">
        <v>1571</v>
      </c>
      <c r="C13839" t="s">
        <v>1610</v>
      </c>
      <c r="D13839">
        <v>3</v>
      </c>
    </row>
    <row r="13840" spans="1:5" x14ac:dyDescent="0.2">
      <c r="A13840" t="s">
        <v>212</v>
      </c>
      <c r="B13840" t="s">
        <v>1571</v>
      </c>
      <c r="C13840">
        <v>2.5000000000000001E-2</v>
      </c>
      <c r="D13840" t="s">
        <v>1593</v>
      </c>
      <c r="E13840" t="s">
        <v>1594</v>
      </c>
    </row>
    <row r="13841" spans="1:6" x14ac:dyDescent="0.2">
      <c r="A13841" t="s">
        <v>156</v>
      </c>
      <c r="B13841" t="s">
        <v>1571</v>
      </c>
      <c r="C13841">
        <v>7.0000000000000001E-3</v>
      </c>
    </row>
    <row r="13842" spans="1:6" x14ac:dyDescent="0.2">
      <c r="A13842" t="s">
        <v>59</v>
      </c>
      <c r="B13842" t="s">
        <v>2610</v>
      </c>
      <c r="C13842" t="s">
        <v>1123</v>
      </c>
      <c r="D13842">
        <v>0.75</v>
      </c>
      <c r="E13842" t="s">
        <v>1588</v>
      </c>
      <c r="F13842" t="s">
        <v>1589</v>
      </c>
    </row>
    <row r="13843" spans="1:6" x14ac:dyDescent="0.2">
      <c r="A13843" t="s">
        <v>110</v>
      </c>
      <c r="B13843" t="s">
        <v>1572</v>
      </c>
      <c r="C13843" t="s">
        <v>1573</v>
      </c>
      <c r="D13843" t="s">
        <v>1574</v>
      </c>
    </row>
    <row r="13844" spans="1:6" x14ac:dyDescent="0.2">
      <c r="A13844" t="s">
        <v>1575</v>
      </c>
      <c r="B13844" t="s">
        <v>1576</v>
      </c>
      <c r="C13844" t="s">
        <v>1577</v>
      </c>
      <c r="D13844" t="s">
        <v>1578</v>
      </c>
    </row>
    <row r="13845" spans="1:6" x14ac:dyDescent="0.2">
      <c r="A13845" t="s">
        <v>882</v>
      </c>
      <c r="B13845" t="s">
        <v>1579</v>
      </c>
      <c r="C13845" t="s">
        <v>1580</v>
      </c>
    </row>
    <row r="13846" spans="1:6" x14ac:dyDescent="0.2">
      <c r="A13846" t="s">
        <v>1581</v>
      </c>
      <c r="B13846" t="s">
        <v>1576</v>
      </c>
      <c r="C13846" t="s">
        <v>1577</v>
      </c>
      <c r="D13846" t="s">
        <v>1582</v>
      </c>
    </row>
    <row r="13847" spans="1:6" x14ac:dyDescent="0.2">
      <c r="A13847" t="s">
        <v>1595</v>
      </c>
      <c r="B13847" t="s">
        <v>1596</v>
      </c>
      <c r="C13847" t="s">
        <v>1597</v>
      </c>
    </row>
    <row r="13848" spans="1:6" x14ac:dyDescent="0.2">
      <c r="A13848" t="s">
        <v>1595</v>
      </c>
      <c r="B13848" t="s">
        <v>1598</v>
      </c>
      <c r="C13848" t="s">
        <v>1599</v>
      </c>
      <c r="D13848" t="s">
        <v>1597</v>
      </c>
    </row>
    <row r="13849" spans="1:6" x14ac:dyDescent="0.2">
      <c r="A13849" t="s">
        <v>52</v>
      </c>
      <c r="B13849">
        <v>2</v>
      </c>
      <c r="C13849" t="s">
        <v>1583</v>
      </c>
    </row>
    <row r="13850" spans="1:6" x14ac:dyDescent="0.2">
      <c r="A13850" t="s">
        <v>71</v>
      </c>
      <c r="B13850">
        <v>3</v>
      </c>
      <c r="C13850">
        <v>0.2</v>
      </c>
    </row>
    <row r="13851" spans="1:6" x14ac:dyDescent="0.2">
      <c r="A13851" t="s">
        <v>52</v>
      </c>
      <c r="B13851">
        <v>1.2</v>
      </c>
      <c r="C13851" t="s">
        <v>1583</v>
      </c>
    </row>
    <row r="13852" spans="1:6" x14ac:dyDescent="0.2">
      <c r="A13852" t="s">
        <v>52</v>
      </c>
      <c r="B13852">
        <v>0.35</v>
      </c>
      <c r="C13852" t="s">
        <v>1583</v>
      </c>
    </row>
    <row r="13853" spans="1:6" x14ac:dyDescent="0.2">
      <c r="A13853" t="s">
        <v>57</v>
      </c>
      <c r="B13853">
        <v>23.1</v>
      </c>
      <c r="C13853" t="s">
        <v>1691</v>
      </c>
    </row>
    <row r="13854" spans="1:6" x14ac:dyDescent="0.2">
      <c r="A13854" t="s">
        <v>57</v>
      </c>
      <c r="B13854">
        <v>2.5</v>
      </c>
      <c r="C13854" t="s">
        <v>1583</v>
      </c>
    </row>
    <row r="13855" spans="1:6" x14ac:dyDescent="0.2">
      <c r="A13855" t="s">
        <v>70</v>
      </c>
      <c r="B13855">
        <v>22.4</v>
      </c>
      <c r="C13855" t="s">
        <v>1601</v>
      </c>
    </row>
    <row r="13856" spans="1:6" x14ac:dyDescent="0.2">
      <c r="A13856" t="s">
        <v>70</v>
      </c>
      <c r="B13856">
        <v>4.8</v>
      </c>
      <c r="C13856" t="s">
        <v>1585</v>
      </c>
    </row>
    <row r="13857" spans="1:6" x14ac:dyDescent="0.2">
      <c r="A13857" t="s">
        <v>70</v>
      </c>
      <c r="B13857">
        <v>2.8</v>
      </c>
      <c r="C13857">
        <v>-0.35</v>
      </c>
    </row>
    <row r="13858" spans="1:6" x14ac:dyDescent="0.2">
      <c r="A13858" t="s">
        <v>118</v>
      </c>
      <c r="B13858" t="s">
        <v>1571</v>
      </c>
      <c r="C13858" t="s">
        <v>1610</v>
      </c>
      <c r="D13858">
        <v>3</v>
      </c>
    </row>
    <row r="13859" spans="1:6" x14ac:dyDescent="0.2">
      <c r="A13859" t="s">
        <v>212</v>
      </c>
      <c r="B13859" t="s">
        <v>1571</v>
      </c>
      <c r="C13859">
        <v>2.5000000000000001E-2</v>
      </c>
      <c r="D13859" t="s">
        <v>1593</v>
      </c>
      <c r="E13859" t="s">
        <v>1594</v>
      </c>
    </row>
    <row r="13860" spans="1:6" x14ac:dyDescent="0.2">
      <c r="A13860" t="s">
        <v>156</v>
      </c>
      <c r="B13860" t="s">
        <v>1571</v>
      </c>
      <c r="C13860">
        <v>7.0000000000000001E-3</v>
      </c>
    </row>
    <row r="13861" spans="1:6" x14ac:dyDescent="0.2">
      <c r="A13861" t="s">
        <v>59</v>
      </c>
      <c r="B13861" t="s">
        <v>2610</v>
      </c>
      <c r="C13861" t="s">
        <v>1123</v>
      </c>
      <c r="D13861">
        <v>0.75</v>
      </c>
      <c r="E13861" t="s">
        <v>1588</v>
      </c>
      <c r="F13861" t="s">
        <v>1589</v>
      </c>
    </row>
    <row r="13862" spans="1:6" x14ac:dyDescent="0.2">
      <c r="A13862" t="s">
        <v>110</v>
      </c>
      <c r="B13862" t="s">
        <v>1572</v>
      </c>
      <c r="C13862" t="s">
        <v>1573</v>
      </c>
      <c r="D13862" t="s">
        <v>1574</v>
      </c>
    </row>
    <row r="13863" spans="1:6" x14ac:dyDescent="0.2">
      <c r="A13863" t="s">
        <v>1575</v>
      </c>
      <c r="B13863" t="s">
        <v>1576</v>
      </c>
      <c r="C13863" t="s">
        <v>1577</v>
      </c>
      <c r="D13863" t="s">
        <v>1578</v>
      </c>
    </row>
    <row r="13864" spans="1:6" x14ac:dyDescent="0.2">
      <c r="A13864" t="s">
        <v>882</v>
      </c>
      <c r="B13864" t="s">
        <v>1579</v>
      </c>
      <c r="C13864" t="s">
        <v>1580</v>
      </c>
    </row>
    <row r="13865" spans="1:6" x14ac:dyDescent="0.2">
      <c r="A13865" t="s">
        <v>1581</v>
      </c>
      <c r="B13865" t="s">
        <v>1576</v>
      </c>
      <c r="C13865" t="s">
        <v>1577</v>
      </c>
      <c r="D13865" t="s">
        <v>1582</v>
      </c>
    </row>
    <row r="13866" spans="1:6" x14ac:dyDescent="0.2">
      <c r="A13866" t="s">
        <v>1595</v>
      </c>
      <c r="B13866" t="s">
        <v>1596</v>
      </c>
      <c r="C13866" t="s">
        <v>1597</v>
      </c>
    </row>
    <row r="13867" spans="1:6" x14ac:dyDescent="0.2">
      <c r="A13867" t="s">
        <v>1595</v>
      </c>
      <c r="B13867" t="s">
        <v>1598</v>
      </c>
      <c r="C13867" t="s">
        <v>1599</v>
      </c>
      <c r="D13867" t="s">
        <v>1597</v>
      </c>
    </row>
    <row r="13868" spans="1:6" x14ac:dyDescent="0.2">
      <c r="A13868" t="s">
        <v>52</v>
      </c>
      <c r="B13868">
        <v>2</v>
      </c>
      <c r="C13868" t="s">
        <v>1583</v>
      </c>
    </row>
    <row r="13869" spans="1:6" x14ac:dyDescent="0.2">
      <c r="A13869" t="s">
        <v>71</v>
      </c>
      <c r="B13869">
        <v>3</v>
      </c>
      <c r="C13869">
        <v>0.2</v>
      </c>
    </row>
    <row r="13870" spans="1:6" x14ac:dyDescent="0.2">
      <c r="A13870" t="s">
        <v>52</v>
      </c>
      <c r="B13870">
        <v>1.2</v>
      </c>
      <c r="C13870" t="s">
        <v>1583</v>
      </c>
    </row>
    <row r="13871" spans="1:6" x14ac:dyDescent="0.2">
      <c r="A13871" t="s">
        <v>52</v>
      </c>
      <c r="B13871">
        <v>0.35</v>
      </c>
      <c r="C13871" t="s">
        <v>1583</v>
      </c>
    </row>
    <row r="13872" spans="1:6" x14ac:dyDescent="0.2">
      <c r="A13872" t="s">
        <v>57</v>
      </c>
      <c r="B13872">
        <v>23.1</v>
      </c>
      <c r="C13872" t="s">
        <v>1691</v>
      </c>
    </row>
    <row r="13873" spans="1:6" x14ac:dyDescent="0.2">
      <c r="A13873" t="s">
        <v>57</v>
      </c>
      <c r="B13873">
        <v>2.5</v>
      </c>
      <c r="C13873" t="s">
        <v>1583</v>
      </c>
    </row>
    <row r="13874" spans="1:6" x14ac:dyDescent="0.2">
      <c r="A13874" t="s">
        <v>70</v>
      </c>
      <c r="B13874">
        <v>22.4</v>
      </c>
      <c r="C13874" t="s">
        <v>1601</v>
      </c>
    </row>
    <row r="13875" spans="1:6" x14ac:dyDescent="0.2">
      <c r="A13875" t="s">
        <v>70</v>
      </c>
      <c r="B13875">
        <v>4.8</v>
      </c>
      <c r="C13875" t="s">
        <v>1585</v>
      </c>
    </row>
    <row r="13876" spans="1:6" x14ac:dyDescent="0.2">
      <c r="A13876" t="s">
        <v>70</v>
      </c>
      <c r="B13876">
        <v>2.8</v>
      </c>
      <c r="C13876">
        <v>-0.35</v>
      </c>
    </row>
    <row r="13877" spans="1:6" x14ac:dyDescent="0.2">
      <c r="A13877" t="s">
        <v>118</v>
      </c>
      <c r="B13877" t="s">
        <v>1571</v>
      </c>
      <c r="C13877" t="s">
        <v>1610</v>
      </c>
      <c r="D13877">
        <v>3</v>
      </c>
    </row>
    <row r="13878" spans="1:6" x14ac:dyDescent="0.2">
      <c r="A13878" t="s">
        <v>212</v>
      </c>
      <c r="B13878" t="s">
        <v>1571</v>
      </c>
      <c r="C13878">
        <v>2.5000000000000001E-2</v>
      </c>
      <c r="D13878" t="s">
        <v>1593</v>
      </c>
      <c r="E13878" t="s">
        <v>1594</v>
      </c>
    </row>
    <row r="13879" spans="1:6" x14ac:dyDescent="0.2">
      <c r="A13879" t="s">
        <v>156</v>
      </c>
      <c r="B13879" t="s">
        <v>1571</v>
      </c>
      <c r="C13879">
        <v>7.0000000000000001E-3</v>
      </c>
    </row>
    <row r="13880" spans="1:6" x14ac:dyDescent="0.2">
      <c r="A13880" t="s">
        <v>59</v>
      </c>
      <c r="B13880" t="s">
        <v>2610</v>
      </c>
      <c r="C13880" t="s">
        <v>1123</v>
      </c>
      <c r="D13880">
        <v>0.75</v>
      </c>
      <c r="E13880" t="s">
        <v>1588</v>
      </c>
      <c r="F13880" t="s">
        <v>1589</v>
      </c>
    </row>
    <row r="13881" spans="1:6" x14ac:dyDescent="0.2">
      <c r="A13881" t="s">
        <v>110</v>
      </c>
      <c r="B13881" t="s">
        <v>1572</v>
      </c>
      <c r="C13881" t="s">
        <v>1573</v>
      </c>
      <c r="D13881" t="s">
        <v>1574</v>
      </c>
    </row>
    <row r="13882" spans="1:6" x14ac:dyDescent="0.2">
      <c r="A13882" t="s">
        <v>1575</v>
      </c>
      <c r="B13882" t="s">
        <v>1576</v>
      </c>
      <c r="C13882" t="s">
        <v>1577</v>
      </c>
      <c r="D13882" t="s">
        <v>1578</v>
      </c>
    </row>
    <row r="13883" spans="1:6" x14ac:dyDescent="0.2">
      <c r="A13883" t="s">
        <v>882</v>
      </c>
      <c r="B13883" t="s">
        <v>1579</v>
      </c>
      <c r="C13883" t="s">
        <v>1580</v>
      </c>
    </row>
    <row r="13884" spans="1:6" x14ac:dyDescent="0.2">
      <c r="A13884" t="s">
        <v>1581</v>
      </c>
      <c r="B13884" t="s">
        <v>1576</v>
      </c>
      <c r="C13884" t="s">
        <v>1577</v>
      </c>
      <c r="D13884" t="s">
        <v>1582</v>
      </c>
    </row>
    <row r="13885" spans="1:6" x14ac:dyDescent="0.2">
      <c r="A13885" t="s">
        <v>1595</v>
      </c>
      <c r="B13885" t="s">
        <v>1596</v>
      </c>
      <c r="C13885" t="s">
        <v>1597</v>
      </c>
    </row>
    <row r="13886" spans="1:6" x14ac:dyDescent="0.2">
      <c r="A13886" t="s">
        <v>1595</v>
      </c>
      <c r="B13886" t="s">
        <v>1598</v>
      </c>
      <c r="C13886" t="s">
        <v>1599</v>
      </c>
      <c r="D13886" t="s">
        <v>1597</v>
      </c>
    </row>
    <row r="13887" spans="1:6" x14ac:dyDescent="0.2">
      <c r="A13887" t="s">
        <v>50</v>
      </c>
      <c r="B13887">
        <v>56.3</v>
      </c>
      <c r="C13887">
        <v>0.1</v>
      </c>
    </row>
    <row r="13888" spans="1:6" x14ac:dyDescent="0.2">
      <c r="A13888" t="s">
        <v>52</v>
      </c>
      <c r="B13888" t="s">
        <v>2908</v>
      </c>
    </row>
    <row r="13889" spans="1:5" x14ac:dyDescent="0.2">
      <c r="A13889" t="s">
        <v>1792</v>
      </c>
      <c r="B13889" t="s">
        <v>1644</v>
      </c>
      <c r="C13889">
        <v>32.4</v>
      </c>
      <c r="D13889" t="s">
        <v>1634</v>
      </c>
      <c r="E13889">
        <v>0.1</v>
      </c>
    </row>
    <row r="13890" spans="1:5" x14ac:dyDescent="0.2">
      <c r="A13890" t="s">
        <v>1605</v>
      </c>
      <c r="B13890">
        <v>8.8000000000000007</v>
      </c>
      <c r="C13890" t="s">
        <v>1634</v>
      </c>
      <c r="D13890">
        <v>0.2</v>
      </c>
    </row>
    <row r="13891" spans="1:5" x14ac:dyDescent="0.2">
      <c r="A13891" t="s">
        <v>70</v>
      </c>
      <c r="B13891">
        <v>30</v>
      </c>
      <c r="C13891">
        <v>0.2</v>
      </c>
    </row>
    <row r="13892" spans="1:5" x14ac:dyDescent="0.2">
      <c r="A13892" t="s">
        <v>70</v>
      </c>
      <c r="B13892">
        <v>29.5</v>
      </c>
      <c r="C13892" t="s">
        <v>1606</v>
      </c>
    </row>
    <row r="13893" spans="1:5" x14ac:dyDescent="0.2">
      <c r="A13893" t="s">
        <v>70</v>
      </c>
      <c r="B13893">
        <v>8.5</v>
      </c>
      <c r="C13893">
        <v>0.2</v>
      </c>
    </row>
    <row r="13894" spans="1:5" x14ac:dyDescent="0.2">
      <c r="A13894" t="s">
        <v>120</v>
      </c>
      <c r="B13894" t="s">
        <v>1571</v>
      </c>
      <c r="C13894">
        <v>0.1</v>
      </c>
    </row>
    <row r="13895" spans="1:5" x14ac:dyDescent="0.2">
      <c r="A13895" t="s">
        <v>57</v>
      </c>
      <c r="B13895">
        <v>34</v>
      </c>
      <c r="C13895" t="s">
        <v>1606</v>
      </c>
    </row>
    <row r="13896" spans="1:5" x14ac:dyDescent="0.2">
      <c r="A13896" t="s">
        <v>120</v>
      </c>
      <c r="B13896">
        <v>0.05</v>
      </c>
      <c r="C13896" t="s">
        <v>1593</v>
      </c>
      <c r="D13896" t="s">
        <v>1659</v>
      </c>
      <c r="E13896" t="s">
        <v>2880</v>
      </c>
    </row>
    <row r="13897" spans="1:5" x14ac:dyDescent="0.2">
      <c r="A13897" t="s">
        <v>59</v>
      </c>
      <c r="B13897" t="s">
        <v>1795</v>
      </c>
    </row>
    <row r="13898" spans="1:5" x14ac:dyDescent="0.2">
      <c r="A13898" t="s">
        <v>55</v>
      </c>
      <c r="B13898">
        <v>36</v>
      </c>
      <c r="C13898" t="s">
        <v>1588</v>
      </c>
      <c r="D13898">
        <v>38</v>
      </c>
    </row>
    <row r="13899" spans="1:5" x14ac:dyDescent="0.2">
      <c r="A13899" t="s">
        <v>2881</v>
      </c>
      <c r="B13899" t="s">
        <v>1655</v>
      </c>
      <c r="C13899">
        <v>12.5</v>
      </c>
    </row>
    <row r="13900" spans="1:5" x14ac:dyDescent="0.2">
      <c r="A13900" t="s">
        <v>110</v>
      </c>
      <c r="B13900" t="s">
        <v>1724</v>
      </c>
    </row>
    <row r="13901" spans="1:5" x14ac:dyDescent="0.2">
      <c r="A13901" t="s">
        <v>50</v>
      </c>
      <c r="B13901" t="s">
        <v>2882</v>
      </c>
    </row>
    <row r="13902" spans="1:5" x14ac:dyDescent="0.2">
      <c r="A13902" t="s">
        <v>120</v>
      </c>
      <c r="B13902">
        <v>0.05</v>
      </c>
      <c r="C13902" t="s">
        <v>1594</v>
      </c>
      <c r="D13902" t="s">
        <v>2909</v>
      </c>
    </row>
    <row r="13903" spans="1:5" x14ac:dyDescent="0.2">
      <c r="A13903" t="s">
        <v>120</v>
      </c>
      <c r="B13903">
        <v>0.05</v>
      </c>
      <c r="C13903" t="s">
        <v>1594</v>
      </c>
      <c r="D13903" t="s">
        <v>2872</v>
      </c>
    </row>
    <row r="13904" spans="1:5" x14ac:dyDescent="0.2">
      <c r="A13904" t="s">
        <v>120</v>
      </c>
      <c r="B13904">
        <v>0.1</v>
      </c>
      <c r="C13904" t="s">
        <v>2884</v>
      </c>
    </row>
    <row r="13905" spans="1:4" x14ac:dyDescent="0.2">
      <c r="A13905" t="s">
        <v>120</v>
      </c>
      <c r="B13905">
        <v>0.1</v>
      </c>
      <c r="C13905" t="s">
        <v>2885</v>
      </c>
    </row>
    <row r="13906" spans="1:4" x14ac:dyDescent="0.2">
      <c r="A13906" t="s">
        <v>121</v>
      </c>
      <c r="B13906">
        <v>5.0000000000000001E-3</v>
      </c>
    </row>
    <row r="13907" spans="1:4" x14ac:dyDescent="0.2">
      <c r="A13907" t="s">
        <v>269</v>
      </c>
    </row>
    <row r="13908" spans="1:4" x14ac:dyDescent="0.2">
      <c r="A13908" t="s">
        <v>118</v>
      </c>
      <c r="B13908" t="s">
        <v>2813</v>
      </c>
      <c r="C13908">
        <v>10</v>
      </c>
    </row>
    <row r="13909" spans="1:4" x14ac:dyDescent="0.2">
      <c r="A13909" t="s">
        <v>759</v>
      </c>
    </row>
    <row r="13910" spans="1:4" x14ac:dyDescent="0.2">
      <c r="A13910" t="s">
        <v>52</v>
      </c>
      <c r="B13910">
        <v>2.15</v>
      </c>
      <c r="C13910" t="s">
        <v>1656</v>
      </c>
    </row>
    <row r="13911" spans="1:4" x14ac:dyDescent="0.2">
      <c r="A13911" t="s">
        <v>120</v>
      </c>
      <c r="B13911">
        <v>0.05</v>
      </c>
      <c r="C13911" t="s">
        <v>1594</v>
      </c>
    </row>
    <row r="13912" spans="1:4" x14ac:dyDescent="0.2">
      <c r="A13912" t="s">
        <v>72</v>
      </c>
      <c r="B13912" t="s">
        <v>2886</v>
      </c>
    </row>
    <row r="13913" spans="1:4" x14ac:dyDescent="0.2">
      <c r="A13913" t="s">
        <v>1575</v>
      </c>
      <c r="B13913" t="s">
        <v>1576</v>
      </c>
      <c r="C13913" t="s">
        <v>1577</v>
      </c>
      <c r="D13913" t="s">
        <v>1578</v>
      </c>
    </row>
    <row r="13914" spans="1:4" x14ac:dyDescent="0.2">
      <c r="A13914" t="s">
        <v>882</v>
      </c>
      <c r="B13914" t="s">
        <v>1579</v>
      </c>
      <c r="C13914" t="s">
        <v>1580</v>
      </c>
    </row>
    <row r="13915" spans="1:4" x14ac:dyDescent="0.2">
      <c r="A13915" t="s">
        <v>1581</v>
      </c>
      <c r="B13915" t="s">
        <v>1576</v>
      </c>
      <c r="C13915" t="s">
        <v>1577</v>
      </c>
      <c r="D13915" t="s">
        <v>1582</v>
      </c>
    </row>
    <row r="13916" spans="1:4" x14ac:dyDescent="0.2">
      <c r="A13916" t="s">
        <v>114</v>
      </c>
      <c r="B13916">
        <v>53</v>
      </c>
      <c r="C13916" t="s">
        <v>1583</v>
      </c>
    </row>
    <row r="13917" spans="1:4" x14ac:dyDescent="0.2">
      <c r="A13917" t="s">
        <v>71</v>
      </c>
      <c r="B13917">
        <v>48</v>
      </c>
      <c r="C13917" t="s">
        <v>1583</v>
      </c>
    </row>
    <row r="13918" spans="1:4" x14ac:dyDescent="0.2">
      <c r="A13918" t="s">
        <v>52</v>
      </c>
      <c r="B13918">
        <v>5</v>
      </c>
      <c r="C13918" t="s">
        <v>1584</v>
      </c>
    </row>
    <row r="13919" spans="1:4" x14ac:dyDescent="0.2">
      <c r="A13919" t="s">
        <v>71</v>
      </c>
      <c r="B13919">
        <v>41.3</v>
      </c>
      <c r="C13919" t="s">
        <v>1585</v>
      </c>
    </row>
    <row r="13920" spans="1:4" x14ac:dyDescent="0.2">
      <c r="A13920" t="s">
        <v>70</v>
      </c>
      <c r="B13920">
        <v>29.8</v>
      </c>
      <c r="C13920">
        <v>-0.05</v>
      </c>
    </row>
    <row r="13921" spans="1:6" x14ac:dyDescent="0.2">
      <c r="A13921" t="s">
        <v>1802</v>
      </c>
      <c r="B13921" t="s">
        <v>1661</v>
      </c>
      <c r="C13921">
        <v>2.5000000000000001E-2</v>
      </c>
    </row>
    <row r="13922" spans="1:6" x14ac:dyDescent="0.2">
      <c r="A13922" t="s">
        <v>1802</v>
      </c>
      <c r="B13922" t="s">
        <v>1661</v>
      </c>
      <c r="C13922" t="s">
        <v>1803</v>
      </c>
      <c r="D13922" t="s">
        <v>1804</v>
      </c>
      <c r="E13922" t="s">
        <v>1784</v>
      </c>
      <c r="F13922" t="s">
        <v>1805</v>
      </c>
    </row>
    <row r="13923" spans="1:6" x14ac:dyDescent="0.2">
      <c r="A13923" t="s">
        <v>55</v>
      </c>
      <c r="B13923">
        <v>32</v>
      </c>
      <c r="C13923">
        <v>1</v>
      </c>
    </row>
    <row r="13924" spans="1:6" x14ac:dyDescent="0.2">
      <c r="A13924" t="s">
        <v>118</v>
      </c>
      <c r="B13924" t="s">
        <v>1571</v>
      </c>
      <c r="C13924" t="s">
        <v>1610</v>
      </c>
      <c r="D13924">
        <v>12</v>
      </c>
    </row>
    <row r="13925" spans="1:6" x14ac:dyDescent="0.2">
      <c r="A13925" t="s">
        <v>59</v>
      </c>
      <c r="B13925" t="s">
        <v>1806</v>
      </c>
      <c r="C13925" t="s">
        <v>1123</v>
      </c>
      <c r="D13925">
        <v>1</v>
      </c>
      <c r="E13925" t="s">
        <v>1588</v>
      </c>
      <c r="F13925" t="s">
        <v>1808</v>
      </c>
    </row>
    <row r="13926" spans="1:6" x14ac:dyDescent="0.2">
      <c r="A13926" t="s">
        <v>59</v>
      </c>
      <c r="B13926" t="s">
        <v>2906</v>
      </c>
      <c r="C13926" t="s">
        <v>1795</v>
      </c>
    </row>
    <row r="13927" spans="1:6" x14ac:dyDescent="0.2">
      <c r="A13927" t="s">
        <v>120</v>
      </c>
      <c r="B13927" t="s">
        <v>1571</v>
      </c>
      <c r="C13927">
        <v>0.05</v>
      </c>
      <c r="D13927" t="s">
        <v>1593</v>
      </c>
      <c r="E13927" t="s">
        <v>1594</v>
      </c>
    </row>
    <row r="13928" spans="1:6" x14ac:dyDescent="0.2">
      <c r="A13928" t="s">
        <v>120</v>
      </c>
      <c r="B13928" t="s">
        <v>1571</v>
      </c>
      <c r="C13928">
        <v>0.05</v>
      </c>
      <c r="D13928" t="s">
        <v>1593</v>
      </c>
      <c r="E13928" t="s">
        <v>1594</v>
      </c>
    </row>
    <row r="13929" spans="1:6" x14ac:dyDescent="0.2">
      <c r="A13929" t="s">
        <v>110</v>
      </c>
      <c r="B13929" t="s">
        <v>1572</v>
      </c>
      <c r="C13929" t="s">
        <v>1573</v>
      </c>
      <c r="D13929" t="s">
        <v>1574</v>
      </c>
    </row>
    <row r="13930" spans="1:6" x14ac:dyDescent="0.2">
      <c r="A13930" t="s">
        <v>1575</v>
      </c>
      <c r="B13930" t="s">
        <v>1576</v>
      </c>
      <c r="C13930" t="s">
        <v>1577</v>
      </c>
      <c r="D13930" t="s">
        <v>1578</v>
      </c>
    </row>
    <row r="13931" spans="1:6" x14ac:dyDescent="0.2">
      <c r="A13931" t="s">
        <v>882</v>
      </c>
      <c r="B13931" t="s">
        <v>1579</v>
      </c>
      <c r="C13931" t="s">
        <v>1580</v>
      </c>
    </row>
    <row r="13932" spans="1:6" x14ac:dyDescent="0.2">
      <c r="A13932" t="s">
        <v>1581</v>
      </c>
      <c r="B13932" t="s">
        <v>1576</v>
      </c>
      <c r="C13932" t="s">
        <v>1577</v>
      </c>
      <c r="D13932" t="s">
        <v>1582</v>
      </c>
    </row>
    <row r="13933" spans="1:6" x14ac:dyDescent="0.2">
      <c r="A13933" t="s">
        <v>114</v>
      </c>
      <c r="B13933">
        <v>17.100000000000001</v>
      </c>
      <c r="C13933" t="s">
        <v>1584</v>
      </c>
    </row>
    <row r="13934" spans="1:6" x14ac:dyDescent="0.2">
      <c r="A13934" t="s">
        <v>71</v>
      </c>
      <c r="B13934">
        <v>5.5</v>
      </c>
      <c r="C13934" t="s">
        <v>1584</v>
      </c>
    </row>
    <row r="13935" spans="1:6" x14ac:dyDescent="0.2">
      <c r="A13935" t="s">
        <v>118</v>
      </c>
      <c r="B13935" t="s">
        <v>1571</v>
      </c>
      <c r="C13935" t="s">
        <v>1619</v>
      </c>
      <c r="D13935">
        <v>0.2</v>
      </c>
    </row>
    <row r="13936" spans="1:6" x14ac:dyDescent="0.2">
      <c r="A13936" t="s">
        <v>177</v>
      </c>
      <c r="B13936">
        <v>0.2</v>
      </c>
      <c r="C13936">
        <v>0.1</v>
      </c>
    </row>
    <row r="13937" spans="1:5" x14ac:dyDescent="0.2">
      <c r="A13937" t="s">
        <v>120</v>
      </c>
      <c r="B13937" t="s">
        <v>1571</v>
      </c>
      <c r="C13937">
        <v>0.03</v>
      </c>
      <c r="D13937" t="s">
        <v>1593</v>
      </c>
      <c r="E13937" t="s">
        <v>1594</v>
      </c>
    </row>
    <row r="13938" spans="1:5" x14ac:dyDescent="0.2">
      <c r="A13938" t="s">
        <v>117</v>
      </c>
      <c r="B13938" t="s">
        <v>1571</v>
      </c>
      <c r="C13938">
        <v>0.02</v>
      </c>
      <c r="D13938" t="s">
        <v>1593</v>
      </c>
      <c r="E13938" t="s">
        <v>1594</v>
      </c>
    </row>
    <row r="13939" spans="1:5" x14ac:dyDescent="0.2">
      <c r="A13939" t="s">
        <v>156</v>
      </c>
      <c r="B13939" t="s">
        <v>1571</v>
      </c>
      <c r="C13939">
        <v>5.0000000000000001E-3</v>
      </c>
    </row>
    <row r="13940" spans="1:5" x14ac:dyDescent="0.2">
      <c r="A13940" t="s">
        <v>70</v>
      </c>
      <c r="B13940">
        <v>4.4000000000000004</v>
      </c>
      <c r="C13940">
        <v>0.02</v>
      </c>
    </row>
    <row r="13941" spans="1:5" x14ac:dyDescent="0.2">
      <c r="A13941" t="s">
        <v>115</v>
      </c>
      <c r="B13941">
        <v>0.05</v>
      </c>
      <c r="C13941">
        <v>0.1</v>
      </c>
    </row>
    <row r="13942" spans="1:5" x14ac:dyDescent="0.2">
      <c r="A13942" t="s">
        <v>71</v>
      </c>
      <c r="B13942">
        <v>2</v>
      </c>
      <c r="C13942" t="s">
        <v>1584</v>
      </c>
    </row>
    <row r="13943" spans="1:5" x14ac:dyDescent="0.2">
      <c r="A13943" t="s">
        <v>70</v>
      </c>
      <c r="B13943">
        <v>15.8</v>
      </c>
      <c r="C13943" t="s">
        <v>1583</v>
      </c>
    </row>
    <row r="13944" spans="1:5" x14ac:dyDescent="0.2">
      <c r="A13944" t="s">
        <v>110</v>
      </c>
      <c r="B13944" t="s">
        <v>1572</v>
      </c>
      <c r="C13944" t="s">
        <v>1573</v>
      </c>
      <c r="D13944" t="s">
        <v>1708</v>
      </c>
    </row>
    <row r="13945" spans="1:5" x14ac:dyDescent="0.2">
      <c r="A13945" t="s">
        <v>114</v>
      </c>
      <c r="B13945">
        <v>17.100000000000001</v>
      </c>
      <c r="C13945" t="s">
        <v>1584</v>
      </c>
    </row>
    <row r="13946" spans="1:5" x14ac:dyDescent="0.2">
      <c r="A13946" t="s">
        <v>71</v>
      </c>
      <c r="B13946">
        <v>5.5</v>
      </c>
      <c r="C13946" t="s">
        <v>1584</v>
      </c>
    </row>
    <row r="13947" spans="1:5" x14ac:dyDescent="0.2">
      <c r="A13947" t="s">
        <v>118</v>
      </c>
      <c r="B13947" t="s">
        <v>1571</v>
      </c>
      <c r="C13947" t="s">
        <v>1619</v>
      </c>
      <c r="D13947">
        <v>0.2</v>
      </c>
    </row>
    <row r="13948" spans="1:5" x14ac:dyDescent="0.2">
      <c r="A13948" t="s">
        <v>177</v>
      </c>
      <c r="B13948">
        <v>0.2</v>
      </c>
      <c r="C13948">
        <v>0.1</v>
      </c>
    </row>
    <row r="13949" spans="1:5" x14ac:dyDescent="0.2">
      <c r="A13949" t="s">
        <v>120</v>
      </c>
      <c r="B13949" t="s">
        <v>1571</v>
      </c>
      <c r="C13949">
        <v>0.03</v>
      </c>
      <c r="D13949" t="s">
        <v>1593</v>
      </c>
      <c r="E13949" t="s">
        <v>1594</v>
      </c>
    </row>
    <row r="13950" spans="1:5" x14ac:dyDescent="0.2">
      <c r="A13950" t="s">
        <v>117</v>
      </c>
      <c r="B13950" t="s">
        <v>1571</v>
      </c>
      <c r="C13950">
        <v>0.02</v>
      </c>
      <c r="D13950" t="s">
        <v>1593</v>
      </c>
      <c r="E13950" t="s">
        <v>1594</v>
      </c>
    </row>
    <row r="13951" spans="1:5" x14ac:dyDescent="0.2">
      <c r="A13951" t="s">
        <v>156</v>
      </c>
      <c r="B13951" t="s">
        <v>1571</v>
      </c>
      <c r="C13951">
        <v>5.0000000000000001E-3</v>
      </c>
    </row>
    <row r="13952" spans="1:5" x14ac:dyDescent="0.2">
      <c r="A13952" t="s">
        <v>70</v>
      </c>
      <c r="B13952">
        <v>4.4000000000000004</v>
      </c>
      <c r="C13952">
        <v>0.02</v>
      </c>
    </row>
    <row r="13953" spans="1:6" x14ac:dyDescent="0.2">
      <c r="A13953" t="s">
        <v>115</v>
      </c>
      <c r="B13953">
        <v>0.05</v>
      </c>
      <c r="C13953">
        <v>0.1</v>
      </c>
    </row>
    <row r="13954" spans="1:6" x14ac:dyDescent="0.2">
      <c r="A13954" t="s">
        <v>71</v>
      </c>
      <c r="B13954">
        <v>2</v>
      </c>
      <c r="C13954" t="s">
        <v>1584</v>
      </c>
    </row>
    <row r="13955" spans="1:6" x14ac:dyDescent="0.2">
      <c r="A13955" t="s">
        <v>70</v>
      </c>
      <c r="B13955">
        <v>15.8</v>
      </c>
      <c r="C13955" t="s">
        <v>1583</v>
      </c>
    </row>
    <row r="13956" spans="1:6" x14ac:dyDescent="0.2">
      <c r="A13956" t="s">
        <v>110</v>
      </c>
      <c r="B13956" t="s">
        <v>1572</v>
      </c>
      <c r="C13956" t="s">
        <v>1573</v>
      </c>
      <c r="D13956" t="s">
        <v>1708</v>
      </c>
    </row>
    <row r="13957" spans="1:6" x14ac:dyDescent="0.2">
      <c r="A13957" t="s">
        <v>52</v>
      </c>
      <c r="B13957">
        <v>3.85</v>
      </c>
      <c r="C13957" t="s">
        <v>1634</v>
      </c>
      <c r="D13957">
        <v>0.05</v>
      </c>
    </row>
    <row r="13958" spans="1:6" x14ac:dyDescent="0.2">
      <c r="A13958" t="s">
        <v>52</v>
      </c>
      <c r="B13958">
        <v>1.8</v>
      </c>
      <c r="C13958" t="s">
        <v>1634</v>
      </c>
      <c r="D13958">
        <v>0.05</v>
      </c>
    </row>
    <row r="13959" spans="1:6" x14ac:dyDescent="0.2">
      <c r="A13959" t="s">
        <v>52</v>
      </c>
      <c r="B13959">
        <v>0.9</v>
      </c>
      <c r="C13959" t="s">
        <v>1634</v>
      </c>
      <c r="D13959">
        <v>0.05</v>
      </c>
    </row>
    <row r="13960" spans="1:6" x14ac:dyDescent="0.2">
      <c r="A13960" t="s">
        <v>114</v>
      </c>
      <c r="B13960">
        <v>2.2000000000000002</v>
      </c>
      <c r="C13960" t="s">
        <v>1639</v>
      </c>
      <c r="D13960">
        <v>0.1</v>
      </c>
    </row>
    <row r="13961" spans="1:6" x14ac:dyDescent="0.2">
      <c r="A13961" t="s">
        <v>416</v>
      </c>
      <c r="B13961">
        <v>10.85</v>
      </c>
      <c r="C13961" t="s">
        <v>1639</v>
      </c>
      <c r="D13961">
        <v>0.2</v>
      </c>
    </row>
    <row r="13962" spans="1:6" x14ac:dyDescent="0.2">
      <c r="A13962" t="s">
        <v>59</v>
      </c>
      <c r="B13962" t="s">
        <v>2610</v>
      </c>
      <c r="C13962" t="s">
        <v>1123</v>
      </c>
      <c r="D13962">
        <v>0.75</v>
      </c>
      <c r="E13962" t="s">
        <v>1588</v>
      </c>
      <c r="F13962" t="s">
        <v>1589</v>
      </c>
    </row>
    <row r="13963" spans="1:6" x14ac:dyDescent="0.2">
      <c r="A13963" t="s">
        <v>119</v>
      </c>
      <c r="B13963">
        <v>12.7</v>
      </c>
      <c r="C13963" t="s">
        <v>1634</v>
      </c>
      <c r="D13963">
        <v>0.05</v>
      </c>
    </row>
    <row r="13964" spans="1:6" x14ac:dyDescent="0.2">
      <c r="A13964" t="s">
        <v>119</v>
      </c>
      <c r="B13964">
        <v>6.2</v>
      </c>
      <c r="C13964" t="s">
        <v>1634</v>
      </c>
      <c r="D13964">
        <v>0.05</v>
      </c>
    </row>
    <row r="13965" spans="1:6" x14ac:dyDescent="0.2">
      <c r="A13965" t="s">
        <v>70</v>
      </c>
      <c r="B13965">
        <v>5.15</v>
      </c>
      <c r="C13965" t="s">
        <v>1639</v>
      </c>
      <c r="D13965">
        <v>0.1</v>
      </c>
    </row>
    <row r="13966" spans="1:6" x14ac:dyDescent="0.2">
      <c r="A13966" t="s">
        <v>207</v>
      </c>
      <c r="B13966">
        <v>13.7</v>
      </c>
      <c r="C13966" t="s">
        <v>1588</v>
      </c>
      <c r="D13966">
        <v>0.2</v>
      </c>
    </row>
    <row r="13967" spans="1:6" x14ac:dyDescent="0.2">
      <c r="A13967" t="s">
        <v>52</v>
      </c>
      <c r="B13967">
        <v>0.3</v>
      </c>
      <c r="C13967" t="s">
        <v>1634</v>
      </c>
      <c r="D13967">
        <v>0.03</v>
      </c>
    </row>
    <row r="13968" spans="1:6" x14ac:dyDescent="0.2">
      <c r="A13968" t="s">
        <v>52</v>
      </c>
      <c r="B13968">
        <v>0.1</v>
      </c>
      <c r="C13968" t="s">
        <v>1634</v>
      </c>
      <c r="D13968">
        <v>0.03</v>
      </c>
    </row>
    <row r="13969" spans="1:6" x14ac:dyDescent="0.2">
      <c r="A13969" t="s">
        <v>201</v>
      </c>
      <c r="B13969">
        <v>0.4</v>
      </c>
      <c r="C13969" t="s">
        <v>1634</v>
      </c>
      <c r="D13969">
        <v>0.1</v>
      </c>
    </row>
    <row r="13970" spans="1:6" x14ac:dyDescent="0.2">
      <c r="A13970" t="s">
        <v>119</v>
      </c>
      <c r="B13970">
        <v>9.4</v>
      </c>
      <c r="C13970" t="s">
        <v>1634</v>
      </c>
      <c r="D13970">
        <v>0.2</v>
      </c>
    </row>
    <row r="13971" spans="1:6" x14ac:dyDescent="0.2">
      <c r="A13971" t="s">
        <v>57</v>
      </c>
      <c r="B13971">
        <v>21.7</v>
      </c>
      <c r="C13971" t="s">
        <v>1634</v>
      </c>
      <c r="D13971">
        <v>7.4999999999999997E-2</v>
      </c>
    </row>
    <row r="13972" spans="1:6" x14ac:dyDescent="0.2">
      <c r="A13972" t="s">
        <v>71</v>
      </c>
      <c r="B13972">
        <v>4.6500000000000004</v>
      </c>
      <c r="C13972" t="s">
        <v>1634</v>
      </c>
      <c r="D13972">
        <v>0.1</v>
      </c>
    </row>
    <row r="13973" spans="1:6" x14ac:dyDescent="0.2">
      <c r="A13973" t="s">
        <v>70</v>
      </c>
      <c r="B13973">
        <v>2.5</v>
      </c>
      <c r="C13973" t="s">
        <v>1634</v>
      </c>
      <c r="D13973">
        <v>0.1</v>
      </c>
    </row>
    <row r="13974" spans="1:6" x14ac:dyDescent="0.2">
      <c r="A13974" t="s">
        <v>1719</v>
      </c>
      <c r="B13974" t="s">
        <v>1588</v>
      </c>
      <c r="C13974" t="s">
        <v>1644</v>
      </c>
      <c r="D13974">
        <v>2.8</v>
      </c>
      <c r="E13974" t="s">
        <v>1639</v>
      </c>
      <c r="F13974">
        <v>0.1</v>
      </c>
    </row>
    <row r="13975" spans="1:6" x14ac:dyDescent="0.2">
      <c r="A13975" t="s">
        <v>70</v>
      </c>
      <c r="B13975">
        <v>4.0999999999999996</v>
      </c>
      <c r="C13975" t="s">
        <v>1634</v>
      </c>
      <c r="D13975">
        <v>0.3</v>
      </c>
    </row>
    <row r="13976" spans="1:6" x14ac:dyDescent="0.2">
      <c r="A13976" t="s">
        <v>118</v>
      </c>
      <c r="B13976" t="s">
        <v>1655</v>
      </c>
      <c r="C13976">
        <v>6.3</v>
      </c>
    </row>
    <row r="13977" spans="1:6" x14ac:dyDescent="0.2">
      <c r="A13977" t="s">
        <v>1657</v>
      </c>
      <c r="B13977" t="s">
        <v>259</v>
      </c>
    </row>
    <row r="13978" spans="1:6" x14ac:dyDescent="0.2">
      <c r="A13978" t="s">
        <v>52</v>
      </c>
      <c r="B13978">
        <v>9.8000000000000007</v>
      </c>
      <c r="C13978" t="s">
        <v>1606</v>
      </c>
    </row>
    <row r="13979" spans="1:6" x14ac:dyDescent="0.2">
      <c r="A13979" t="s">
        <v>118</v>
      </c>
      <c r="B13979" t="s">
        <v>2550</v>
      </c>
      <c r="C13979">
        <v>16</v>
      </c>
    </row>
    <row r="13980" spans="1:6" x14ac:dyDescent="0.2">
      <c r="A13980" t="s">
        <v>209</v>
      </c>
      <c r="B13980" t="s">
        <v>1571</v>
      </c>
      <c r="C13980">
        <v>0.15</v>
      </c>
    </row>
    <row r="13981" spans="1:6" x14ac:dyDescent="0.2">
      <c r="A13981" t="s">
        <v>661</v>
      </c>
    </row>
    <row r="13982" spans="1:6" x14ac:dyDescent="0.2">
      <c r="A13982" t="s">
        <v>2611</v>
      </c>
      <c r="B13982" t="s">
        <v>1606</v>
      </c>
    </row>
    <row r="13983" spans="1:6" x14ac:dyDescent="0.2">
      <c r="A13983" t="s">
        <v>71</v>
      </c>
      <c r="B13983">
        <v>0.9</v>
      </c>
      <c r="C13983">
        <v>0.2</v>
      </c>
    </row>
    <row r="13984" spans="1:6" x14ac:dyDescent="0.2">
      <c r="A13984" t="s">
        <v>2612</v>
      </c>
      <c r="B13984" t="s">
        <v>2613</v>
      </c>
    </row>
    <row r="13985" spans="1:4" x14ac:dyDescent="0.2">
      <c r="A13985" t="s">
        <v>2614</v>
      </c>
      <c r="B13985" t="s">
        <v>1571</v>
      </c>
      <c r="C13985">
        <v>0.2</v>
      </c>
    </row>
    <row r="13986" spans="1:4" x14ac:dyDescent="0.2">
      <c r="A13986" t="s">
        <v>70</v>
      </c>
      <c r="B13986">
        <v>5</v>
      </c>
      <c r="C13986">
        <v>0.03</v>
      </c>
    </row>
    <row r="13987" spans="1:4" x14ac:dyDescent="0.2">
      <c r="A13987" t="s">
        <v>52</v>
      </c>
      <c r="B13987" t="s">
        <v>2910</v>
      </c>
    </row>
    <row r="13988" spans="1:4" x14ac:dyDescent="0.2">
      <c r="A13988" t="s">
        <v>487</v>
      </c>
    </row>
    <row r="13989" spans="1:4" x14ac:dyDescent="0.2">
      <c r="A13989" t="s">
        <v>1575</v>
      </c>
      <c r="B13989" t="s">
        <v>1576</v>
      </c>
      <c r="C13989" t="s">
        <v>1577</v>
      </c>
      <c r="D13989" t="s">
        <v>1578</v>
      </c>
    </row>
    <row r="13990" spans="1:4" x14ac:dyDescent="0.2">
      <c r="A13990" t="s">
        <v>882</v>
      </c>
      <c r="B13990" t="s">
        <v>1579</v>
      </c>
      <c r="C13990" t="s">
        <v>1580</v>
      </c>
    </row>
    <row r="13991" spans="1:4" x14ac:dyDescent="0.2">
      <c r="A13991" t="s">
        <v>1581</v>
      </c>
      <c r="B13991" t="s">
        <v>1576</v>
      </c>
      <c r="C13991" t="s">
        <v>1577</v>
      </c>
      <c r="D13991" t="s">
        <v>1582</v>
      </c>
    </row>
    <row r="13992" spans="1:4" x14ac:dyDescent="0.2">
      <c r="A13992" t="s">
        <v>1595</v>
      </c>
      <c r="B13992" t="s">
        <v>1596</v>
      </c>
      <c r="C13992" t="s">
        <v>1597</v>
      </c>
    </row>
    <row r="13993" spans="1:4" x14ac:dyDescent="0.2">
      <c r="A13993" t="s">
        <v>1595</v>
      </c>
      <c r="B13993" t="s">
        <v>1598</v>
      </c>
      <c r="C13993" t="s">
        <v>1599</v>
      </c>
      <c r="D13993" t="s">
        <v>1597</v>
      </c>
    </row>
    <row r="13994" spans="1:4" x14ac:dyDescent="0.2">
      <c r="A13994" t="s">
        <v>52</v>
      </c>
      <c r="B13994">
        <v>2</v>
      </c>
      <c r="C13994" t="s">
        <v>1583</v>
      </c>
    </row>
    <row r="13995" spans="1:4" x14ac:dyDescent="0.2">
      <c r="A13995" t="s">
        <v>71</v>
      </c>
      <c r="B13995">
        <v>3</v>
      </c>
      <c r="C13995">
        <v>0.2</v>
      </c>
    </row>
    <row r="13996" spans="1:4" x14ac:dyDescent="0.2">
      <c r="A13996" t="s">
        <v>52</v>
      </c>
      <c r="B13996">
        <v>1.2</v>
      </c>
      <c r="C13996" t="s">
        <v>1583</v>
      </c>
    </row>
    <row r="13997" spans="1:4" x14ac:dyDescent="0.2">
      <c r="A13997" t="s">
        <v>52</v>
      </c>
      <c r="B13997">
        <v>0.35</v>
      </c>
      <c r="C13997" t="s">
        <v>1583</v>
      </c>
    </row>
    <row r="13998" spans="1:4" x14ac:dyDescent="0.2">
      <c r="A13998" t="s">
        <v>57</v>
      </c>
      <c r="B13998">
        <v>23.1</v>
      </c>
      <c r="C13998" t="s">
        <v>1691</v>
      </c>
    </row>
    <row r="13999" spans="1:4" x14ac:dyDescent="0.2">
      <c r="A13999" t="s">
        <v>57</v>
      </c>
      <c r="B13999">
        <v>2.5</v>
      </c>
      <c r="C13999" t="s">
        <v>1583</v>
      </c>
    </row>
    <row r="14000" spans="1:4" x14ac:dyDescent="0.2">
      <c r="A14000" t="s">
        <v>70</v>
      </c>
      <c r="B14000">
        <v>22.4</v>
      </c>
      <c r="C14000" t="s">
        <v>1601</v>
      </c>
    </row>
    <row r="14001" spans="1:6" x14ac:dyDescent="0.2">
      <c r="A14001" t="s">
        <v>70</v>
      </c>
      <c r="B14001">
        <v>4.8</v>
      </c>
      <c r="C14001" t="s">
        <v>1585</v>
      </c>
    </row>
    <row r="14002" spans="1:6" x14ac:dyDescent="0.2">
      <c r="A14002" t="s">
        <v>70</v>
      </c>
      <c r="B14002">
        <v>2.8</v>
      </c>
      <c r="C14002">
        <v>-0.35</v>
      </c>
    </row>
    <row r="14003" spans="1:6" x14ac:dyDescent="0.2">
      <c r="A14003" t="s">
        <v>118</v>
      </c>
      <c r="B14003" t="s">
        <v>1571</v>
      </c>
      <c r="C14003" t="s">
        <v>1610</v>
      </c>
      <c r="D14003">
        <v>3</v>
      </c>
    </row>
    <row r="14004" spans="1:6" x14ac:dyDescent="0.2">
      <c r="A14004" t="s">
        <v>212</v>
      </c>
      <c r="B14004" t="s">
        <v>1571</v>
      </c>
      <c r="C14004">
        <v>2.5000000000000001E-2</v>
      </c>
      <c r="D14004" t="s">
        <v>1593</v>
      </c>
      <c r="E14004" t="s">
        <v>1594</v>
      </c>
    </row>
    <row r="14005" spans="1:6" x14ac:dyDescent="0.2">
      <c r="A14005" t="s">
        <v>156</v>
      </c>
      <c r="B14005" t="s">
        <v>1571</v>
      </c>
      <c r="C14005">
        <v>7.0000000000000001E-3</v>
      </c>
    </row>
    <row r="14006" spans="1:6" x14ac:dyDescent="0.2">
      <c r="A14006" t="s">
        <v>59</v>
      </c>
      <c r="B14006" t="s">
        <v>2610</v>
      </c>
      <c r="C14006" t="s">
        <v>1123</v>
      </c>
      <c r="D14006">
        <v>0.75</v>
      </c>
      <c r="E14006" t="s">
        <v>1588</v>
      </c>
      <c r="F14006" t="s">
        <v>1589</v>
      </c>
    </row>
    <row r="14007" spans="1:6" x14ac:dyDescent="0.2">
      <c r="A14007" t="s">
        <v>110</v>
      </c>
      <c r="B14007" t="s">
        <v>1572</v>
      </c>
      <c r="C14007" t="s">
        <v>1573</v>
      </c>
      <c r="D14007" t="s">
        <v>1574</v>
      </c>
    </row>
    <row r="14008" spans="1:6" x14ac:dyDescent="0.2">
      <c r="A14008" t="s">
        <v>1575</v>
      </c>
      <c r="B14008" t="s">
        <v>1576</v>
      </c>
      <c r="C14008" t="s">
        <v>1577</v>
      </c>
      <c r="D14008" t="s">
        <v>1578</v>
      </c>
    </row>
    <row r="14009" spans="1:6" x14ac:dyDescent="0.2">
      <c r="A14009" t="s">
        <v>882</v>
      </c>
      <c r="B14009" t="s">
        <v>1579</v>
      </c>
      <c r="C14009" t="s">
        <v>1580</v>
      </c>
    </row>
    <row r="14010" spans="1:6" x14ac:dyDescent="0.2">
      <c r="A14010" t="s">
        <v>1581</v>
      </c>
      <c r="B14010" t="s">
        <v>1576</v>
      </c>
      <c r="C14010" t="s">
        <v>1577</v>
      </c>
      <c r="D14010" t="s">
        <v>1582</v>
      </c>
    </row>
    <row r="14011" spans="1:6" x14ac:dyDescent="0.2">
      <c r="A14011" t="s">
        <v>1595</v>
      </c>
      <c r="B14011" t="s">
        <v>1596</v>
      </c>
      <c r="C14011" t="s">
        <v>1597</v>
      </c>
    </row>
    <row r="14012" spans="1:6" x14ac:dyDescent="0.2">
      <c r="A14012" t="s">
        <v>1595</v>
      </c>
      <c r="B14012" t="s">
        <v>1598</v>
      </c>
      <c r="C14012" t="s">
        <v>1599</v>
      </c>
      <c r="D14012" t="s">
        <v>1597</v>
      </c>
    </row>
    <row r="14013" spans="1:6" x14ac:dyDescent="0.2">
      <c r="A14013" t="s">
        <v>110</v>
      </c>
      <c r="B14013" t="s">
        <v>1724</v>
      </c>
    </row>
    <row r="14014" spans="1:6" x14ac:dyDescent="0.2">
      <c r="A14014" t="s">
        <v>2601</v>
      </c>
      <c r="B14014">
        <v>7.95</v>
      </c>
      <c r="C14014" t="s">
        <v>1634</v>
      </c>
      <c r="D14014">
        <v>0.05</v>
      </c>
    </row>
    <row r="14015" spans="1:6" x14ac:dyDescent="0.2">
      <c r="A14015" t="s">
        <v>57</v>
      </c>
      <c r="B14015">
        <v>19.2</v>
      </c>
      <c r="C14015" t="s">
        <v>1634</v>
      </c>
      <c r="D14015">
        <v>0.01</v>
      </c>
    </row>
    <row r="14016" spans="1:6" x14ac:dyDescent="0.2">
      <c r="A14016" t="s">
        <v>119</v>
      </c>
      <c r="B14016">
        <v>18.5</v>
      </c>
      <c r="C14016" t="s">
        <v>1634</v>
      </c>
      <c r="D14016">
        <v>0.01</v>
      </c>
    </row>
    <row r="14017" spans="1:6" x14ac:dyDescent="0.2">
      <c r="A14017" t="s">
        <v>52</v>
      </c>
      <c r="B14017">
        <v>6.95</v>
      </c>
      <c r="C14017" t="s">
        <v>1634</v>
      </c>
      <c r="D14017">
        <v>0.05</v>
      </c>
    </row>
    <row r="14018" spans="1:6" x14ac:dyDescent="0.2">
      <c r="A14018" t="s">
        <v>212</v>
      </c>
      <c r="B14018" t="s">
        <v>1571</v>
      </c>
      <c r="C14018">
        <v>0.03</v>
      </c>
      <c r="D14018" t="s">
        <v>1594</v>
      </c>
    </row>
    <row r="14019" spans="1:6" x14ac:dyDescent="0.2">
      <c r="A14019" t="s">
        <v>156</v>
      </c>
      <c r="B14019" t="s">
        <v>1571</v>
      </c>
      <c r="C14019">
        <v>5.0000000000000001E-3</v>
      </c>
    </row>
    <row r="14020" spans="1:6" x14ac:dyDescent="0.2">
      <c r="A14020" t="s">
        <v>52</v>
      </c>
      <c r="B14020">
        <v>3.3</v>
      </c>
      <c r="C14020" t="s">
        <v>1634</v>
      </c>
      <c r="D14020">
        <v>0.1</v>
      </c>
    </row>
    <row r="14021" spans="1:6" x14ac:dyDescent="0.2">
      <c r="A14021" t="s">
        <v>2602</v>
      </c>
      <c r="B14021">
        <v>0.35</v>
      </c>
      <c r="C14021" t="s">
        <v>1634</v>
      </c>
      <c r="D14021">
        <v>0.05</v>
      </c>
      <c r="E14021" t="s">
        <v>1813</v>
      </c>
      <c r="F14021" t="s">
        <v>2603</v>
      </c>
    </row>
    <row r="14022" spans="1:6" x14ac:dyDescent="0.2">
      <c r="A14022" t="s">
        <v>52</v>
      </c>
      <c r="B14022">
        <v>0.1</v>
      </c>
      <c r="C14022" t="s">
        <v>1634</v>
      </c>
      <c r="D14022">
        <v>1.4999999999999999E-2</v>
      </c>
    </row>
    <row r="14023" spans="1:6" x14ac:dyDescent="0.2">
      <c r="A14023" t="s">
        <v>1644</v>
      </c>
      <c r="B14023">
        <v>19</v>
      </c>
      <c r="C14023" t="s">
        <v>1634</v>
      </c>
      <c r="D14023">
        <v>0.02</v>
      </c>
    </row>
    <row r="14024" spans="1:6" x14ac:dyDescent="0.2">
      <c r="A14024" t="s">
        <v>118</v>
      </c>
      <c r="B14024" t="s">
        <v>1571</v>
      </c>
      <c r="C14024" t="s">
        <v>1610</v>
      </c>
      <c r="D14024">
        <v>3</v>
      </c>
    </row>
    <row r="14025" spans="1:6" x14ac:dyDescent="0.2">
      <c r="A14025" t="s">
        <v>59</v>
      </c>
      <c r="B14025" t="s">
        <v>2604</v>
      </c>
    </row>
    <row r="14026" spans="1:6" x14ac:dyDescent="0.2">
      <c r="A14026" t="s">
        <v>52</v>
      </c>
      <c r="B14026">
        <v>0.5</v>
      </c>
      <c r="C14026" t="s">
        <v>1634</v>
      </c>
      <c r="D14026">
        <v>0.1</v>
      </c>
    </row>
    <row r="14027" spans="1:6" x14ac:dyDescent="0.2">
      <c r="A14027" t="s">
        <v>52</v>
      </c>
      <c r="B14027">
        <v>0.5</v>
      </c>
      <c r="C14027" t="s">
        <v>1634</v>
      </c>
      <c r="D14027">
        <v>0.05</v>
      </c>
    </row>
    <row r="14028" spans="1:6" x14ac:dyDescent="0.2">
      <c r="A14028" t="s">
        <v>59</v>
      </c>
      <c r="B14028" t="s">
        <v>1588</v>
      </c>
      <c r="C14028" t="s">
        <v>2585</v>
      </c>
      <c r="D14028" t="s">
        <v>1588</v>
      </c>
      <c r="E14028" t="s">
        <v>1644</v>
      </c>
    </row>
    <row r="14029" spans="1:6" x14ac:dyDescent="0.2">
      <c r="A14029" t="s">
        <v>2605</v>
      </c>
      <c r="B14029" t="s">
        <v>1644</v>
      </c>
      <c r="C14029" t="s">
        <v>2606</v>
      </c>
      <c r="D14029" t="s">
        <v>1588</v>
      </c>
      <c r="E14029" t="s">
        <v>1589</v>
      </c>
    </row>
    <row r="14030" spans="1:6" x14ac:dyDescent="0.2">
      <c r="A14030" t="s">
        <v>55</v>
      </c>
      <c r="B14030" t="s">
        <v>2607</v>
      </c>
    </row>
    <row r="14031" spans="1:6" x14ac:dyDescent="0.2">
      <c r="A14031" t="s">
        <v>114</v>
      </c>
      <c r="B14031">
        <v>17.3</v>
      </c>
      <c r="C14031" t="s">
        <v>1583</v>
      </c>
    </row>
    <row r="14032" spans="1:6" x14ac:dyDescent="0.2">
      <c r="A14032" t="s">
        <v>52</v>
      </c>
      <c r="B14032">
        <v>5.15</v>
      </c>
      <c r="C14032" t="s">
        <v>1656</v>
      </c>
    </row>
    <row r="14033" spans="1:4" x14ac:dyDescent="0.2">
      <c r="A14033" t="s">
        <v>52</v>
      </c>
      <c r="B14033">
        <v>10.8</v>
      </c>
      <c r="C14033">
        <v>0.15</v>
      </c>
    </row>
    <row r="14034" spans="1:4" x14ac:dyDescent="0.2">
      <c r="A14034" t="s">
        <v>1605</v>
      </c>
      <c r="B14034">
        <v>11</v>
      </c>
      <c r="C14034" t="s">
        <v>1604</v>
      </c>
    </row>
    <row r="14035" spans="1:4" x14ac:dyDescent="0.2">
      <c r="A14035" t="s">
        <v>1605</v>
      </c>
      <c r="B14035">
        <v>6.65</v>
      </c>
      <c r="C14035" t="s">
        <v>1639</v>
      </c>
      <c r="D14035">
        <v>0.1</v>
      </c>
    </row>
    <row r="14036" spans="1:4" x14ac:dyDescent="0.2">
      <c r="A14036" t="s">
        <v>1605</v>
      </c>
      <c r="B14036">
        <v>1.96</v>
      </c>
      <c r="C14036" t="s">
        <v>1656</v>
      </c>
    </row>
    <row r="14037" spans="1:4" x14ac:dyDescent="0.2">
      <c r="A14037" t="s">
        <v>1605</v>
      </c>
      <c r="B14037">
        <v>4.5999999999999996</v>
      </c>
      <c r="C14037" t="s">
        <v>1656</v>
      </c>
    </row>
    <row r="14038" spans="1:4" x14ac:dyDescent="0.2">
      <c r="A14038" t="s">
        <v>70</v>
      </c>
      <c r="B14038" t="s">
        <v>1715</v>
      </c>
    </row>
    <row r="14039" spans="1:4" x14ac:dyDescent="0.2">
      <c r="A14039" t="s">
        <v>70</v>
      </c>
      <c r="B14039">
        <v>13</v>
      </c>
      <c r="C14039" t="s">
        <v>1584</v>
      </c>
    </row>
    <row r="14040" spans="1:4" x14ac:dyDescent="0.2">
      <c r="A14040" t="s">
        <v>70</v>
      </c>
      <c r="B14040">
        <v>3.4</v>
      </c>
      <c r="C14040" t="s">
        <v>1588</v>
      </c>
      <c r="D14040">
        <v>0.1</v>
      </c>
    </row>
    <row r="14041" spans="1:4" x14ac:dyDescent="0.2">
      <c r="A14041" t="s">
        <v>70</v>
      </c>
      <c r="B14041">
        <v>3.5</v>
      </c>
      <c r="C14041">
        <f>0.2/0.05</f>
        <v>4</v>
      </c>
    </row>
    <row r="14042" spans="1:4" x14ac:dyDescent="0.2">
      <c r="A14042" t="s">
        <v>70</v>
      </c>
      <c r="B14042">
        <v>14</v>
      </c>
      <c r="C14042" t="s">
        <v>1584</v>
      </c>
    </row>
    <row r="14043" spans="1:4" x14ac:dyDescent="0.2">
      <c r="A14043" t="s">
        <v>207</v>
      </c>
      <c r="B14043">
        <v>14.7</v>
      </c>
      <c r="C14043">
        <v>-0.2</v>
      </c>
    </row>
    <row r="14044" spans="1:4" x14ac:dyDescent="0.2">
      <c r="A14044" t="s">
        <v>57</v>
      </c>
      <c r="B14044">
        <v>21.02</v>
      </c>
      <c r="C14044">
        <v>0.03</v>
      </c>
    </row>
    <row r="14045" spans="1:4" x14ac:dyDescent="0.2">
      <c r="A14045" t="s">
        <v>57</v>
      </c>
      <c r="B14045">
        <v>15.02</v>
      </c>
      <c r="C14045">
        <v>0.03</v>
      </c>
    </row>
    <row r="14046" spans="1:4" x14ac:dyDescent="0.2">
      <c r="A14046" t="s">
        <v>57</v>
      </c>
      <c r="B14046">
        <v>18.3</v>
      </c>
      <c r="C14046" t="s">
        <v>1656</v>
      </c>
    </row>
    <row r="14047" spans="1:4" x14ac:dyDescent="0.2">
      <c r="A14047" t="s">
        <v>70</v>
      </c>
      <c r="B14047">
        <v>2</v>
      </c>
      <c r="C14047" t="s">
        <v>1606</v>
      </c>
    </row>
    <row r="14048" spans="1:4" x14ac:dyDescent="0.2">
      <c r="A14048" t="s">
        <v>1710</v>
      </c>
      <c r="B14048">
        <v>8</v>
      </c>
      <c r="C14048" t="s">
        <v>1585</v>
      </c>
    </row>
    <row r="14049" spans="1:4" x14ac:dyDescent="0.2">
      <c r="A14049" t="s">
        <v>173</v>
      </c>
      <c r="B14049">
        <v>9.5500000000000007</v>
      </c>
      <c r="C14049" t="s">
        <v>1693</v>
      </c>
    </row>
    <row r="14050" spans="1:4" x14ac:dyDescent="0.2">
      <c r="A14050" t="s">
        <v>120</v>
      </c>
      <c r="B14050" t="s">
        <v>1571</v>
      </c>
      <c r="C14050">
        <v>0.04</v>
      </c>
    </row>
    <row r="14051" spans="1:4" x14ac:dyDescent="0.2">
      <c r="A14051" t="s">
        <v>1605</v>
      </c>
      <c r="B14051" t="s">
        <v>1711</v>
      </c>
    </row>
    <row r="14052" spans="1:4" x14ac:dyDescent="0.2">
      <c r="A14052" t="s">
        <v>896</v>
      </c>
      <c r="B14052">
        <v>10.5</v>
      </c>
      <c r="C14052" t="s">
        <v>1634</v>
      </c>
      <c r="D14052">
        <v>0.2</v>
      </c>
    </row>
    <row r="14053" spans="1:4" x14ac:dyDescent="0.2">
      <c r="A14053" t="s">
        <v>120</v>
      </c>
      <c r="B14053" t="s">
        <v>1645</v>
      </c>
      <c r="C14053">
        <v>0.1</v>
      </c>
    </row>
    <row r="14054" spans="1:4" x14ac:dyDescent="0.2">
      <c r="A14054" t="s">
        <v>52</v>
      </c>
      <c r="B14054" t="s">
        <v>2571</v>
      </c>
    </row>
    <row r="14055" spans="1:4" x14ac:dyDescent="0.2">
      <c r="A14055" t="s">
        <v>52</v>
      </c>
      <c r="B14055" t="s">
        <v>1722</v>
      </c>
    </row>
    <row r="14056" spans="1:4" x14ac:dyDescent="0.2">
      <c r="A14056" t="s">
        <v>1712</v>
      </c>
      <c r="B14056" t="s">
        <v>1717</v>
      </c>
      <c r="C14056" t="s">
        <v>1723</v>
      </c>
    </row>
    <row r="14057" spans="1:4" x14ac:dyDescent="0.2">
      <c r="A14057" t="s">
        <v>120</v>
      </c>
      <c r="B14057">
        <v>0.1</v>
      </c>
      <c r="C14057" t="s">
        <v>1593</v>
      </c>
      <c r="D14057" t="s">
        <v>1594</v>
      </c>
    </row>
    <row r="14058" spans="1:4" x14ac:dyDescent="0.2">
      <c r="A14058" t="s">
        <v>177</v>
      </c>
      <c r="B14058">
        <v>0.23</v>
      </c>
      <c r="C14058" t="s">
        <v>1615</v>
      </c>
    </row>
    <row r="14059" spans="1:4" x14ac:dyDescent="0.2">
      <c r="A14059" t="s">
        <v>177</v>
      </c>
      <c r="B14059">
        <v>0.4</v>
      </c>
      <c r="C14059" t="s">
        <v>1606</v>
      </c>
    </row>
    <row r="14060" spans="1:4" x14ac:dyDescent="0.2">
      <c r="A14060" t="s">
        <v>177</v>
      </c>
      <c r="B14060">
        <v>0.2</v>
      </c>
      <c r="C14060">
        <v>0.2</v>
      </c>
    </row>
    <row r="14061" spans="1:4" x14ac:dyDescent="0.2">
      <c r="A14061" t="s">
        <v>177</v>
      </c>
      <c r="B14061" t="s">
        <v>1571</v>
      </c>
      <c r="C14061">
        <v>0.1</v>
      </c>
    </row>
    <row r="14062" spans="1:4" x14ac:dyDescent="0.2">
      <c r="A14062" t="s">
        <v>110</v>
      </c>
      <c r="B14062" t="s">
        <v>1724</v>
      </c>
    </row>
    <row r="14063" spans="1:4" x14ac:dyDescent="0.2">
      <c r="A14063" t="s">
        <v>110</v>
      </c>
      <c r="B14063" t="s">
        <v>1724</v>
      </c>
    </row>
    <row r="14064" spans="1:4" x14ac:dyDescent="0.2">
      <c r="A14064" t="s">
        <v>120</v>
      </c>
      <c r="B14064" t="s">
        <v>1714</v>
      </c>
    </row>
    <row r="14065" spans="1:4" x14ac:dyDescent="0.2">
      <c r="A14065" t="s">
        <v>1575</v>
      </c>
      <c r="B14065" t="s">
        <v>1576</v>
      </c>
      <c r="C14065" t="s">
        <v>1577</v>
      </c>
      <c r="D14065" t="s">
        <v>1578</v>
      </c>
    </row>
    <row r="14066" spans="1:4" x14ac:dyDescent="0.2">
      <c r="A14066" t="s">
        <v>882</v>
      </c>
      <c r="B14066" t="s">
        <v>1579</v>
      </c>
      <c r="C14066" t="s">
        <v>1580</v>
      </c>
    </row>
    <row r="14067" spans="1:4" x14ac:dyDescent="0.2">
      <c r="A14067" t="s">
        <v>114</v>
      </c>
      <c r="B14067">
        <v>17.3</v>
      </c>
      <c r="C14067" t="s">
        <v>1583</v>
      </c>
    </row>
    <row r="14068" spans="1:4" x14ac:dyDescent="0.2">
      <c r="A14068" t="s">
        <v>52</v>
      </c>
      <c r="B14068">
        <v>5.15</v>
      </c>
      <c r="C14068" t="s">
        <v>1656</v>
      </c>
    </row>
    <row r="14069" spans="1:4" x14ac:dyDescent="0.2">
      <c r="A14069" t="s">
        <v>52</v>
      </c>
      <c r="B14069">
        <v>10.8</v>
      </c>
      <c r="C14069">
        <v>0.15</v>
      </c>
    </row>
    <row r="14070" spans="1:4" x14ac:dyDescent="0.2">
      <c r="A14070" t="s">
        <v>1605</v>
      </c>
      <c r="B14070">
        <v>11</v>
      </c>
      <c r="C14070" t="s">
        <v>1604</v>
      </c>
    </row>
    <row r="14071" spans="1:4" x14ac:dyDescent="0.2">
      <c r="A14071" t="s">
        <v>1605</v>
      </c>
      <c r="B14071">
        <v>6.65</v>
      </c>
      <c r="C14071" t="s">
        <v>1639</v>
      </c>
      <c r="D14071">
        <v>0.1</v>
      </c>
    </row>
    <row r="14072" spans="1:4" x14ac:dyDescent="0.2">
      <c r="A14072" t="s">
        <v>1605</v>
      </c>
      <c r="B14072">
        <v>4.5999999999999996</v>
      </c>
      <c r="C14072" t="s">
        <v>1656</v>
      </c>
    </row>
    <row r="14073" spans="1:4" x14ac:dyDescent="0.2">
      <c r="A14073" t="s">
        <v>70</v>
      </c>
      <c r="B14073" t="s">
        <v>1715</v>
      </c>
    </row>
    <row r="14074" spans="1:4" x14ac:dyDescent="0.2">
      <c r="A14074" t="s">
        <v>70</v>
      </c>
      <c r="B14074">
        <v>13</v>
      </c>
      <c r="C14074" t="s">
        <v>1584</v>
      </c>
    </row>
    <row r="14075" spans="1:4" x14ac:dyDescent="0.2">
      <c r="A14075" t="s">
        <v>70</v>
      </c>
      <c r="B14075">
        <v>3.4</v>
      </c>
      <c r="C14075" t="s">
        <v>1588</v>
      </c>
      <c r="D14075">
        <v>0.1</v>
      </c>
    </row>
    <row r="14076" spans="1:4" x14ac:dyDescent="0.2">
      <c r="A14076" t="s">
        <v>70</v>
      </c>
      <c r="B14076">
        <v>3.5</v>
      </c>
      <c r="C14076">
        <f>0.2/0.05</f>
        <v>4</v>
      </c>
    </row>
    <row r="14077" spans="1:4" x14ac:dyDescent="0.2">
      <c r="A14077" t="s">
        <v>70</v>
      </c>
      <c r="B14077">
        <v>14</v>
      </c>
      <c r="C14077" t="s">
        <v>1584</v>
      </c>
    </row>
    <row r="14078" spans="1:4" x14ac:dyDescent="0.2">
      <c r="A14078" t="s">
        <v>207</v>
      </c>
      <c r="B14078">
        <v>14.7</v>
      </c>
      <c r="C14078">
        <v>-0.2</v>
      </c>
    </row>
    <row r="14079" spans="1:4" x14ac:dyDescent="0.2">
      <c r="A14079" t="s">
        <v>57</v>
      </c>
      <c r="B14079">
        <v>21.02</v>
      </c>
      <c r="C14079">
        <v>0.03</v>
      </c>
    </row>
    <row r="14080" spans="1:4" x14ac:dyDescent="0.2">
      <c r="A14080" t="s">
        <v>57</v>
      </c>
      <c r="B14080">
        <v>15.02</v>
      </c>
      <c r="C14080">
        <v>0.03</v>
      </c>
    </row>
    <row r="14081" spans="1:4" x14ac:dyDescent="0.2">
      <c r="A14081" t="s">
        <v>57</v>
      </c>
      <c r="B14081">
        <v>18.3</v>
      </c>
      <c r="C14081" t="s">
        <v>1656</v>
      </c>
    </row>
    <row r="14082" spans="1:4" x14ac:dyDescent="0.2">
      <c r="A14082" t="s">
        <v>70</v>
      </c>
      <c r="B14082">
        <v>2</v>
      </c>
      <c r="C14082" t="s">
        <v>1606</v>
      </c>
    </row>
    <row r="14083" spans="1:4" x14ac:dyDescent="0.2">
      <c r="A14083" t="s">
        <v>1710</v>
      </c>
      <c r="B14083">
        <v>8</v>
      </c>
      <c r="C14083" t="s">
        <v>1585</v>
      </c>
    </row>
    <row r="14084" spans="1:4" x14ac:dyDescent="0.2">
      <c r="A14084" t="s">
        <v>173</v>
      </c>
      <c r="B14084">
        <v>9.5500000000000007</v>
      </c>
      <c r="C14084" t="s">
        <v>1693</v>
      </c>
    </row>
    <row r="14085" spans="1:4" x14ac:dyDescent="0.2">
      <c r="A14085" t="s">
        <v>120</v>
      </c>
      <c r="B14085" t="s">
        <v>1571</v>
      </c>
      <c r="C14085">
        <v>0.04</v>
      </c>
    </row>
    <row r="14086" spans="1:4" x14ac:dyDescent="0.2">
      <c r="A14086" t="s">
        <v>1605</v>
      </c>
      <c r="B14086" t="s">
        <v>1711</v>
      </c>
    </row>
    <row r="14087" spans="1:4" x14ac:dyDescent="0.2">
      <c r="A14087" t="s">
        <v>896</v>
      </c>
      <c r="B14087">
        <v>10.5</v>
      </c>
      <c r="C14087" t="s">
        <v>1634</v>
      </c>
      <c r="D14087">
        <v>0.2</v>
      </c>
    </row>
    <row r="14088" spans="1:4" x14ac:dyDescent="0.2">
      <c r="A14088" t="s">
        <v>120</v>
      </c>
      <c r="B14088" t="s">
        <v>1645</v>
      </c>
      <c r="C14088">
        <v>0.05</v>
      </c>
    </row>
    <row r="14089" spans="1:4" x14ac:dyDescent="0.2">
      <c r="A14089" t="s">
        <v>52</v>
      </c>
      <c r="B14089" t="s">
        <v>1721</v>
      </c>
    </row>
    <row r="14090" spans="1:4" x14ac:dyDescent="0.2">
      <c r="A14090" t="s">
        <v>1712</v>
      </c>
      <c r="B14090" t="s">
        <v>1717</v>
      </c>
      <c r="C14090" t="s">
        <v>1723</v>
      </c>
    </row>
    <row r="14091" spans="1:4" x14ac:dyDescent="0.2">
      <c r="A14091" t="s">
        <v>120</v>
      </c>
      <c r="B14091">
        <v>0.1</v>
      </c>
      <c r="C14091" t="s">
        <v>1593</v>
      </c>
      <c r="D14091" t="s">
        <v>1594</v>
      </c>
    </row>
    <row r="14092" spans="1:4" x14ac:dyDescent="0.2">
      <c r="A14092" t="s">
        <v>177</v>
      </c>
      <c r="B14092">
        <v>0.23</v>
      </c>
      <c r="C14092" t="s">
        <v>1615</v>
      </c>
    </row>
    <row r="14093" spans="1:4" x14ac:dyDescent="0.2">
      <c r="A14093" t="s">
        <v>177</v>
      </c>
      <c r="B14093">
        <v>0.4</v>
      </c>
      <c r="C14093" t="s">
        <v>1606</v>
      </c>
    </row>
    <row r="14094" spans="1:4" x14ac:dyDescent="0.2">
      <c r="A14094" t="s">
        <v>177</v>
      </c>
      <c r="B14094" t="s">
        <v>1571</v>
      </c>
      <c r="C14094">
        <v>0.1</v>
      </c>
    </row>
    <row r="14095" spans="1:4" x14ac:dyDescent="0.2">
      <c r="A14095" t="s">
        <v>110</v>
      </c>
      <c r="B14095" t="s">
        <v>1724</v>
      </c>
    </row>
    <row r="14096" spans="1:4" x14ac:dyDescent="0.2">
      <c r="A14096" t="s">
        <v>110</v>
      </c>
      <c r="B14096" t="s">
        <v>1724</v>
      </c>
    </row>
    <row r="14097" spans="1:4" x14ac:dyDescent="0.2">
      <c r="A14097" t="s">
        <v>120</v>
      </c>
      <c r="B14097" t="s">
        <v>1714</v>
      </c>
    </row>
    <row r="14098" spans="1:4" x14ac:dyDescent="0.2">
      <c r="A14098" t="s">
        <v>1575</v>
      </c>
      <c r="B14098" t="s">
        <v>1576</v>
      </c>
      <c r="C14098" t="s">
        <v>1577</v>
      </c>
      <c r="D14098" t="s">
        <v>1578</v>
      </c>
    </row>
    <row r="14099" spans="1:4" x14ac:dyDescent="0.2">
      <c r="A14099" t="s">
        <v>882</v>
      </c>
      <c r="B14099" t="s">
        <v>1579</v>
      </c>
      <c r="C14099" t="s">
        <v>1580</v>
      </c>
    </row>
    <row r="14100" spans="1:4" x14ac:dyDescent="0.2">
      <c r="A14100" t="s">
        <v>114</v>
      </c>
      <c r="B14100">
        <v>17.3</v>
      </c>
      <c r="C14100" t="s">
        <v>1583</v>
      </c>
    </row>
    <row r="14101" spans="1:4" x14ac:dyDescent="0.2">
      <c r="A14101" t="s">
        <v>52</v>
      </c>
      <c r="B14101">
        <v>5.15</v>
      </c>
      <c r="C14101" t="s">
        <v>1656</v>
      </c>
    </row>
    <row r="14102" spans="1:4" x14ac:dyDescent="0.2">
      <c r="A14102" t="s">
        <v>52</v>
      </c>
      <c r="B14102">
        <v>10.8</v>
      </c>
      <c r="C14102">
        <v>0.15</v>
      </c>
    </row>
    <row r="14103" spans="1:4" x14ac:dyDescent="0.2">
      <c r="A14103" t="s">
        <v>1605</v>
      </c>
      <c r="B14103">
        <v>11</v>
      </c>
      <c r="C14103" t="s">
        <v>1604</v>
      </c>
    </row>
    <row r="14104" spans="1:4" x14ac:dyDescent="0.2">
      <c r="A14104" t="s">
        <v>1605</v>
      </c>
      <c r="B14104">
        <v>6.65</v>
      </c>
      <c r="C14104" t="s">
        <v>1639</v>
      </c>
      <c r="D14104">
        <v>0.1</v>
      </c>
    </row>
    <row r="14105" spans="1:4" x14ac:dyDescent="0.2">
      <c r="A14105" t="s">
        <v>1605</v>
      </c>
      <c r="B14105">
        <v>1.96</v>
      </c>
      <c r="C14105" t="s">
        <v>1656</v>
      </c>
    </row>
    <row r="14106" spans="1:4" x14ac:dyDescent="0.2">
      <c r="A14106" t="s">
        <v>1605</v>
      </c>
      <c r="B14106">
        <v>4.5999999999999996</v>
      </c>
      <c r="C14106" t="s">
        <v>1656</v>
      </c>
    </row>
    <row r="14107" spans="1:4" x14ac:dyDescent="0.2">
      <c r="A14107" t="s">
        <v>70</v>
      </c>
      <c r="B14107" t="s">
        <v>1715</v>
      </c>
    </row>
    <row r="14108" spans="1:4" x14ac:dyDescent="0.2">
      <c r="A14108" t="s">
        <v>70</v>
      </c>
      <c r="B14108">
        <v>13</v>
      </c>
      <c r="C14108" t="s">
        <v>1584</v>
      </c>
    </row>
    <row r="14109" spans="1:4" x14ac:dyDescent="0.2">
      <c r="A14109" t="s">
        <v>70</v>
      </c>
      <c r="B14109">
        <v>3.4</v>
      </c>
      <c r="C14109" t="s">
        <v>1588</v>
      </c>
      <c r="D14109">
        <v>0.1</v>
      </c>
    </row>
    <row r="14110" spans="1:4" x14ac:dyDescent="0.2">
      <c r="A14110" t="s">
        <v>70</v>
      </c>
      <c r="B14110">
        <v>3.5</v>
      </c>
      <c r="C14110">
        <f>0.2/0.05</f>
        <v>4</v>
      </c>
    </row>
    <row r="14111" spans="1:4" x14ac:dyDescent="0.2">
      <c r="A14111" t="s">
        <v>70</v>
      </c>
      <c r="B14111">
        <v>14</v>
      </c>
      <c r="C14111" t="s">
        <v>1584</v>
      </c>
    </row>
    <row r="14112" spans="1:4" x14ac:dyDescent="0.2">
      <c r="A14112" t="s">
        <v>207</v>
      </c>
      <c r="B14112">
        <v>14.7</v>
      </c>
      <c r="C14112">
        <v>-0.2</v>
      </c>
    </row>
    <row r="14113" spans="1:4" x14ac:dyDescent="0.2">
      <c r="A14113" t="s">
        <v>57</v>
      </c>
      <c r="B14113">
        <v>21.02</v>
      </c>
      <c r="C14113">
        <v>0.03</v>
      </c>
    </row>
    <row r="14114" spans="1:4" x14ac:dyDescent="0.2">
      <c r="A14114" t="s">
        <v>57</v>
      </c>
      <c r="B14114">
        <v>15.02</v>
      </c>
      <c r="C14114">
        <v>0.03</v>
      </c>
    </row>
    <row r="14115" spans="1:4" x14ac:dyDescent="0.2">
      <c r="A14115" t="s">
        <v>57</v>
      </c>
      <c r="B14115">
        <v>18.3</v>
      </c>
      <c r="C14115" t="s">
        <v>1656</v>
      </c>
    </row>
    <row r="14116" spans="1:4" x14ac:dyDescent="0.2">
      <c r="A14116" t="s">
        <v>70</v>
      </c>
      <c r="B14116">
        <v>2</v>
      </c>
      <c r="C14116" t="s">
        <v>1606</v>
      </c>
    </row>
    <row r="14117" spans="1:4" x14ac:dyDescent="0.2">
      <c r="A14117" t="s">
        <v>1710</v>
      </c>
      <c r="B14117">
        <v>8</v>
      </c>
      <c r="C14117" t="s">
        <v>1585</v>
      </c>
    </row>
    <row r="14118" spans="1:4" x14ac:dyDescent="0.2">
      <c r="A14118" t="s">
        <v>173</v>
      </c>
      <c r="B14118">
        <v>9.5500000000000007</v>
      </c>
      <c r="C14118" t="s">
        <v>1693</v>
      </c>
    </row>
    <row r="14119" spans="1:4" x14ac:dyDescent="0.2">
      <c r="A14119" t="s">
        <v>120</v>
      </c>
      <c r="B14119" t="s">
        <v>1571</v>
      </c>
      <c r="C14119">
        <v>0.04</v>
      </c>
    </row>
    <row r="14120" spans="1:4" x14ac:dyDescent="0.2">
      <c r="A14120" t="s">
        <v>1605</v>
      </c>
      <c r="B14120" t="s">
        <v>1711</v>
      </c>
    </row>
    <row r="14121" spans="1:4" x14ac:dyDescent="0.2">
      <c r="A14121" t="s">
        <v>896</v>
      </c>
      <c r="B14121">
        <v>10.5</v>
      </c>
      <c r="C14121" t="s">
        <v>1634</v>
      </c>
      <c r="D14121">
        <v>0.2</v>
      </c>
    </row>
    <row r="14122" spans="1:4" x14ac:dyDescent="0.2">
      <c r="A14122" t="s">
        <v>120</v>
      </c>
      <c r="B14122" t="s">
        <v>1645</v>
      </c>
      <c r="C14122">
        <v>0.1</v>
      </c>
    </row>
    <row r="14123" spans="1:4" x14ac:dyDescent="0.2">
      <c r="A14123" t="s">
        <v>52</v>
      </c>
      <c r="B14123" t="s">
        <v>2571</v>
      </c>
    </row>
    <row r="14124" spans="1:4" x14ac:dyDescent="0.2">
      <c r="A14124" t="s">
        <v>52</v>
      </c>
      <c r="B14124" t="s">
        <v>1722</v>
      </c>
    </row>
    <row r="14125" spans="1:4" x14ac:dyDescent="0.2">
      <c r="A14125" t="s">
        <v>1712</v>
      </c>
      <c r="B14125" t="s">
        <v>1717</v>
      </c>
      <c r="C14125" t="s">
        <v>1723</v>
      </c>
    </row>
    <row r="14126" spans="1:4" x14ac:dyDescent="0.2">
      <c r="A14126" t="s">
        <v>120</v>
      </c>
      <c r="B14126">
        <v>0.1</v>
      </c>
      <c r="C14126" t="s">
        <v>1593</v>
      </c>
      <c r="D14126" t="s">
        <v>1594</v>
      </c>
    </row>
    <row r="14127" spans="1:4" x14ac:dyDescent="0.2">
      <c r="A14127" t="s">
        <v>177</v>
      </c>
      <c r="B14127">
        <v>0.23</v>
      </c>
      <c r="C14127" t="s">
        <v>1615</v>
      </c>
    </row>
    <row r="14128" spans="1:4" x14ac:dyDescent="0.2">
      <c r="A14128" t="s">
        <v>177</v>
      </c>
      <c r="B14128">
        <v>0.4</v>
      </c>
      <c r="C14128" t="s">
        <v>1606</v>
      </c>
    </row>
    <row r="14129" spans="1:4" x14ac:dyDescent="0.2">
      <c r="A14129" t="s">
        <v>177</v>
      </c>
      <c r="B14129">
        <v>0.2</v>
      </c>
      <c r="C14129">
        <v>0.2</v>
      </c>
    </row>
    <row r="14130" spans="1:4" x14ac:dyDescent="0.2">
      <c r="A14130" t="s">
        <v>177</v>
      </c>
      <c r="B14130" t="s">
        <v>1571</v>
      </c>
      <c r="C14130">
        <v>0.1</v>
      </c>
    </row>
    <row r="14131" spans="1:4" x14ac:dyDescent="0.2">
      <c r="A14131" t="s">
        <v>110</v>
      </c>
      <c r="B14131" t="s">
        <v>1724</v>
      </c>
    </row>
    <row r="14132" spans="1:4" x14ac:dyDescent="0.2">
      <c r="A14132" t="s">
        <v>110</v>
      </c>
      <c r="B14132" t="s">
        <v>1724</v>
      </c>
    </row>
    <row r="14133" spans="1:4" x14ac:dyDescent="0.2">
      <c r="A14133" t="s">
        <v>120</v>
      </c>
      <c r="B14133" t="s">
        <v>1714</v>
      </c>
    </row>
    <row r="14134" spans="1:4" x14ac:dyDescent="0.2">
      <c r="A14134" t="s">
        <v>1575</v>
      </c>
      <c r="B14134" t="s">
        <v>1576</v>
      </c>
      <c r="C14134" t="s">
        <v>1577</v>
      </c>
      <c r="D14134" t="s">
        <v>1578</v>
      </c>
    </row>
    <row r="14135" spans="1:4" x14ac:dyDescent="0.2">
      <c r="A14135" t="s">
        <v>882</v>
      </c>
      <c r="B14135" t="s">
        <v>1579</v>
      </c>
      <c r="C14135" t="s">
        <v>1580</v>
      </c>
    </row>
    <row r="14136" spans="1:4" x14ac:dyDescent="0.2">
      <c r="A14136" t="s">
        <v>1595</v>
      </c>
      <c r="B14136" t="s">
        <v>1596</v>
      </c>
      <c r="C14136" t="s">
        <v>1597</v>
      </c>
    </row>
    <row r="14137" spans="1:4" x14ac:dyDescent="0.2">
      <c r="A14137" t="s">
        <v>1595</v>
      </c>
      <c r="B14137" t="s">
        <v>1598</v>
      </c>
      <c r="C14137" t="s">
        <v>1599</v>
      </c>
      <c r="D14137" t="s">
        <v>1597</v>
      </c>
    </row>
    <row r="14138" spans="1:4" x14ac:dyDescent="0.2">
      <c r="A14138" t="s">
        <v>57</v>
      </c>
      <c r="B14138">
        <v>33.56</v>
      </c>
      <c r="C14138" t="s">
        <v>1588</v>
      </c>
      <c r="D14138">
        <v>0.03</v>
      </c>
    </row>
    <row r="14139" spans="1:4" x14ac:dyDescent="0.2">
      <c r="A14139" t="s">
        <v>57</v>
      </c>
      <c r="B14139">
        <v>33.1</v>
      </c>
      <c r="C14139">
        <v>-0.05</v>
      </c>
    </row>
    <row r="14140" spans="1:4" x14ac:dyDescent="0.2">
      <c r="A14140" t="s">
        <v>52</v>
      </c>
      <c r="B14140">
        <v>3.8</v>
      </c>
      <c r="C14140" t="s">
        <v>1588</v>
      </c>
      <c r="D14140">
        <v>0.1</v>
      </c>
    </row>
    <row r="14141" spans="1:4" x14ac:dyDescent="0.2">
      <c r="A14141" t="s">
        <v>52</v>
      </c>
      <c r="B14141">
        <v>3.05</v>
      </c>
      <c r="C14141" t="s">
        <v>1634</v>
      </c>
      <c r="D14141">
        <v>0.05</v>
      </c>
    </row>
    <row r="14142" spans="1:4" x14ac:dyDescent="0.2">
      <c r="A14142" t="s">
        <v>52</v>
      </c>
      <c r="B14142">
        <v>0.05</v>
      </c>
      <c r="C14142" t="s">
        <v>1634</v>
      </c>
      <c r="D14142">
        <v>0.01</v>
      </c>
    </row>
    <row r="14143" spans="1:4" x14ac:dyDescent="0.2">
      <c r="A14143" t="s">
        <v>52</v>
      </c>
      <c r="B14143">
        <v>0.8</v>
      </c>
      <c r="C14143" t="s">
        <v>1588</v>
      </c>
      <c r="D14143">
        <v>0.05</v>
      </c>
    </row>
    <row r="14144" spans="1:4" x14ac:dyDescent="0.2">
      <c r="A14144" t="s">
        <v>52</v>
      </c>
      <c r="B14144">
        <v>3.4</v>
      </c>
      <c r="C14144" t="s">
        <v>1634</v>
      </c>
      <c r="D14144">
        <v>0.05</v>
      </c>
    </row>
    <row r="14145" spans="1:6" x14ac:dyDescent="0.2">
      <c r="A14145" t="s">
        <v>2502</v>
      </c>
      <c r="B14145" t="s">
        <v>2631</v>
      </c>
      <c r="C14145">
        <v>0.03</v>
      </c>
    </row>
    <row r="14146" spans="1:6" x14ac:dyDescent="0.2">
      <c r="A14146" t="s">
        <v>70</v>
      </c>
      <c r="B14146">
        <v>1</v>
      </c>
      <c r="C14146" t="s">
        <v>1634</v>
      </c>
      <c r="D14146">
        <v>0.1</v>
      </c>
    </row>
    <row r="14147" spans="1:6" x14ac:dyDescent="0.2">
      <c r="A14147" t="s">
        <v>2911</v>
      </c>
      <c r="B14147" t="s">
        <v>1634</v>
      </c>
      <c r="C14147">
        <v>0.3</v>
      </c>
    </row>
    <row r="14148" spans="1:6" x14ac:dyDescent="0.2">
      <c r="A14148" t="s">
        <v>70</v>
      </c>
      <c r="B14148">
        <v>18.2</v>
      </c>
      <c r="C14148" t="s">
        <v>1639</v>
      </c>
      <c r="D14148">
        <v>0.03</v>
      </c>
    </row>
    <row r="14149" spans="1:6" x14ac:dyDescent="0.2">
      <c r="A14149" t="s">
        <v>70</v>
      </c>
      <c r="B14149">
        <v>8.85</v>
      </c>
      <c r="C14149" t="s">
        <v>1634</v>
      </c>
      <c r="D14149">
        <v>2.5000000000000001E-2</v>
      </c>
    </row>
    <row r="14150" spans="1:6" x14ac:dyDescent="0.2">
      <c r="A14150" t="s">
        <v>52</v>
      </c>
      <c r="B14150">
        <v>1.3</v>
      </c>
      <c r="C14150" t="s">
        <v>1634</v>
      </c>
      <c r="D14150">
        <v>0.1</v>
      </c>
    </row>
    <row r="14151" spans="1:6" x14ac:dyDescent="0.2">
      <c r="A14151" t="s">
        <v>896</v>
      </c>
      <c r="B14151" t="s">
        <v>1644</v>
      </c>
      <c r="C14151">
        <v>21.5</v>
      </c>
      <c r="D14151" t="s">
        <v>1634</v>
      </c>
      <c r="E14151">
        <v>0.1</v>
      </c>
    </row>
    <row r="14152" spans="1:6" x14ac:dyDescent="0.2">
      <c r="A14152" t="s">
        <v>52</v>
      </c>
      <c r="B14152">
        <v>1</v>
      </c>
      <c r="C14152" t="s">
        <v>1634</v>
      </c>
      <c r="D14152">
        <v>0.1</v>
      </c>
    </row>
    <row r="14153" spans="1:6" x14ac:dyDescent="0.2">
      <c r="A14153" t="s">
        <v>176</v>
      </c>
      <c r="B14153">
        <v>12</v>
      </c>
      <c r="C14153" t="s">
        <v>1634</v>
      </c>
      <c r="D14153">
        <v>0.3</v>
      </c>
    </row>
    <row r="14154" spans="1:6" x14ac:dyDescent="0.2">
      <c r="A14154" t="s">
        <v>120</v>
      </c>
      <c r="B14154">
        <v>0.1</v>
      </c>
    </row>
    <row r="14155" spans="1:6" x14ac:dyDescent="0.2">
      <c r="A14155" t="s">
        <v>50</v>
      </c>
      <c r="B14155">
        <v>8.15</v>
      </c>
      <c r="C14155" t="s">
        <v>1634</v>
      </c>
      <c r="D14155">
        <v>0.05</v>
      </c>
    </row>
    <row r="14156" spans="1:6" x14ac:dyDescent="0.2">
      <c r="A14156" t="s">
        <v>118</v>
      </c>
      <c r="B14156" t="s">
        <v>2633</v>
      </c>
    </row>
    <row r="14157" spans="1:6" x14ac:dyDescent="0.2">
      <c r="A14157" t="s">
        <v>118</v>
      </c>
      <c r="B14157" t="s">
        <v>1655</v>
      </c>
      <c r="C14157">
        <v>12.5</v>
      </c>
    </row>
    <row r="14158" spans="1:6" x14ac:dyDescent="0.2">
      <c r="A14158" t="s">
        <v>110</v>
      </c>
    </row>
    <row r="14159" spans="1:6" x14ac:dyDescent="0.2">
      <c r="A14159" t="s">
        <v>110</v>
      </c>
    </row>
    <row r="14160" spans="1:6" x14ac:dyDescent="0.2">
      <c r="A14160" t="s">
        <v>120</v>
      </c>
      <c r="B14160">
        <v>0.03</v>
      </c>
      <c r="C14160" t="s">
        <v>1593</v>
      </c>
      <c r="D14160" t="s">
        <v>2539</v>
      </c>
      <c r="E14160" t="s">
        <v>2638</v>
      </c>
      <c r="F14160" t="s">
        <v>2912</v>
      </c>
    </row>
    <row r="14161" spans="1:6" x14ac:dyDescent="0.2">
      <c r="A14161" t="s">
        <v>120</v>
      </c>
      <c r="B14161">
        <v>0.03</v>
      </c>
      <c r="C14161" t="s">
        <v>1593</v>
      </c>
      <c r="D14161" t="s">
        <v>2539</v>
      </c>
      <c r="E14161" t="s">
        <v>2638</v>
      </c>
      <c r="F14161" t="s">
        <v>2640</v>
      </c>
    </row>
    <row r="14162" spans="1:6" x14ac:dyDescent="0.2">
      <c r="A14162" t="s">
        <v>120</v>
      </c>
      <c r="B14162">
        <v>0.03</v>
      </c>
      <c r="C14162" t="s">
        <v>1593</v>
      </c>
      <c r="D14162" t="s">
        <v>2539</v>
      </c>
      <c r="E14162" t="s">
        <v>2638</v>
      </c>
      <c r="F14162" t="s">
        <v>2641</v>
      </c>
    </row>
    <row r="14163" spans="1:6" x14ac:dyDescent="0.2">
      <c r="A14163" t="s">
        <v>209</v>
      </c>
      <c r="B14163" t="s">
        <v>2913</v>
      </c>
      <c r="C14163" t="s">
        <v>1645</v>
      </c>
      <c r="D14163">
        <v>0.15</v>
      </c>
    </row>
    <row r="14164" spans="1:6" x14ac:dyDescent="0.2">
      <c r="A14164" t="s">
        <v>1575</v>
      </c>
      <c r="B14164" t="s">
        <v>1576</v>
      </c>
      <c r="C14164" t="s">
        <v>1577</v>
      </c>
      <c r="D14164" t="s">
        <v>1578</v>
      </c>
    </row>
    <row r="14165" spans="1:6" x14ac:dyDescent="0.2">
      <c r="A14165" t="s">
        <v>882</v>
      </c>
      <c r="B14165" t="s">
        <v>1579</v>
      </c>
      <c r="C14165" t="s">
        <v>1580</v>
      </c>
    </row>
    <row r="14166" spans="1:6" x14ac:dyDescent="0.2">
      <c r="A14166" t="s">
        <v>57</v>
      </c>
      <c r="B14166">
        <v>33.56</v>
      </c>
      <c r="C14166" t="s">
        <v>1588</v>
      </c>
      <c r="D14166">
        <v>0.03</v>
      </c>
    </row>
    <row r="14167" spans="1:6" x14ac:dyDescent="0.2">
      <c r="A14167" t="s">
        <v>57</v>
      </c>
      <c r="B14167">
        <v>33.1</v>
      </c>
      <c r="C14167">
        <v>-0.05</v>
      </c>
    </row>
    <row r="14168" spans="1:6" x14ac:dyDescent="0.2">
      <c r="A14168" t="s">
        <v>52</v>
      </c>
      <c r="B14168">
        <v>3.8</v>
      </c>
      <c r="C14168" t="s">
        <v>1588</v>
      </c>
      <c r="D14168">
        <v>0.1</v>
      </c>
    </row>
    <row r="14169" spans="1:6" x14ac:dyDescent="0.2">
      <c r="A14169" t="s">
        <v>52</v>
      </c>
      <c r="B14169">
        <v>3.05</v>
      </c>
      <c r="C14169" t="s">
        <v>1634</v>
      </c>
      <c r="D14169">
        <v>0.05</v>
      </c>
    </row>
    <row r="14170" spans="1:6" x14ac:dyDescent="0.2">
      <c r="A14170" t="s">
        <v>52</v>
      </c>
      <c r="B14170">
        <v>0.05</v>
      </c>
      <c r="C14170" t="s">
        <v>1634</v>
      </c>
      <c r="D14170">
        <v>0.01</v>
      </c>
    </row>
    <row r="14171" spans="1:6" x14ac:dyDescent="0.2">
      <c r="A14171" t="s">
        <v>52</v>
      </c>
      <c r="B14171">
        <v>0.8</v>
      </c>
      <c r="C14171" t="s">
        <v>1588</v>
      </c>
      <c r="D14171">
        <v>0.05</v>
      </c>
    </row>
    <row r="14172" spans="1:6" x14ac:dyDescent="0.2">
      <c r="A14172" t="s">
        <v>52</v>
      </c>
      <c r="B14172">
        <v>3.4</v>
      </c>
      <c r="C14172" t="s">
        <v>1634</v>
      </c>
      <c r="D14172">
        <v>0.05</v>
      </c>
    </row>
    <row r="14173" spans="1:6" x14ac:dyDescent="0.2">
      <c r="A14173" t="s">
        <v>2502</v>
      </c>
      <c r="B14173" t="s">
        <v>2631</v>
      </c>
      <c r="C14173">
        <v>0.03</v>
      </c>
    </row>
    <row r="14174" spans="1:6" x14ac:dyDescent="0.2">
      <c r="A14174" t="s">
        <v>70</v>
      </c>
      <c r="B14174">
        <v>1</v>
      </c>
      <c r="C14174" t="s">
        <v>1634</v>
      </c>
      <c r="D14174">
        <v>0.1</v>
      </c>
    </row>
    <row r="14175" spans="1:6" x14ac:dyDescent="0.2">
      <c r="A14175" t="s">
        <v>2911</v>
      </c>
      <c r="B14175" t="s">
        <v>1634</v>
      </c>
      <c r="C14175">
        <v>0.3</v>
      </c>
    </row>
    <row r="14176" spans="1:6" x14ac:dyDescent="0.2">
      <c r="A14176" t="s">
        <v>70</v>
      </c>
      <c r="B14176">
        <v>18.2</v>
      </c>
      <c r="C14176" t="s">
        <v>1639</v>
      </c>
      <c r="D14176">
        <v>0.03</v>
      </c>
    </row>
    <row r="14177" spans="1:6" x14ac:dyDescent="0.2">
      <c r="A14177" t="s">
        <v>70</v>
      </c>
      <c r="B14177">
        <v>8.85</v>
      </c>
      <c r="C14177" t="s">
        <v>1634</v>
      </c>
      <c r="D14177">
        <v>2.5000000000000001E-2</v>
      </c>
    </row>
    <row r="14178" spans="1:6" x14ac:dyDescent="0.2">
      <c r="A14178" t="s">
        <v>52</v>
      </c>
      <c r="B14178">
        <v>1.3</v>
      </c>
      <c r="C14178" t="s">
        <v>1634</v>
      </c>
      <c r="D14178">
        <v>0.1</v>
      </c>
    </row>
    <row r="14179" spans="1:6" x14ac:dyDescent="0.2">
      <c r="A14179" t="s">
        <v>896</v>
      </c>
      <c r="B14179" t="s">
        <v>1644</v>
      </c>
      <c r="C14179">
        <v>21.5</v>
      </c>
      <c r="D14179" t="s">
        <v>1634</v>
      </c>
      <c r="E14179">
        <v>0.1</v>
      </c>
    </row>
    <row r="14180" spans="1:6" x14ac:dyDescent="0.2">
      <c r="A14180" t="s">
        <v>52</v>
      </c>
      <c r="B14180">
        <v>1</v>
      </c>
      <c r="C14180" t="s">
        <v>1634</v>
      </c>
      <c r="D14180">
        <v>0.1</v>
      </c>
    </row>
    <row r="14181" spans="1:6" x14ac:dyDescent="0.2">
      <c r="A14181" t="s">
        <v>176</v>
      </c>
      <c r="B14181">
        <v>12</v>
      </c>
      <c r="C14181" t="s">
        <v>1634</v>
      </c>
      <c r="D14181">
        <v>0.3</v>
      </c>
    </row>
    <row r="14182" spans="1:6" x14ac:dyDescent="0.2">
      <c r="A14182" t="s">
        <v>120</v>
      </c>
      <c r="B14182">
        <v>0.1</v>
      </c>
    </row>
    <row r="14183" spans="1:6" x14ac:dyDescent="0.2">
      <c r="A14183" t="s">
        <v>50</v>
      </c>
      <c r="B14183">
        <v>8.15</v>
      </c>
      <c r="C14183" t="s">
        <v>1634</v>
      </c>
      <c r="D14183">
        <v>0.05</v>
      </c>
    </row>
    <row r="14184" spans="1:6" x14ac:dyDescent="0.2">
      <c r="A14184" t="s">
        <v>118</v>
      </c>
      <c r="B14184" t="s">
        <v>2633</v>
      </c>
    </row>
    <row r="14185" spans="1:6" x14ac:dyDescent="0.2">
      <c r="A14185" t="s">
        <v>118</v>
      </c>
      <c r="B14185" t="s">
        <v>1655</v>
      </c>
      <c r="C14185">
        <v>12.5</v>
      </c>
    </row>
    <row r="14186" spans="1:6" x14ac:dyDescent="0.2">
      <c r="A14186" t="s">
        <v>110</v>
      </c>
    </row>
    <row r="14187" spans="1:6" x14ac:dyDescent="0.2">
      <c r="A14187" t="s">
        <v>110</v>
      </c>
    </row>
    <row r="14188" spans="1:6" x14ac:dyDescent="0.2">
      <c r="A14188" t="s">
        <v>120</v>
      </c>
      <c r="B14188">
        <v>0.03</v>
      </c>
      <c r="C14188" t="s">
        <v>1593</v>
      </c>
      <c r="D14188" t="s">
        <v>2539</v>
      </c>
      <c r="E14188" t="s">
        <v>2638</v>
      </c>
      <c r="F14188" t="s">
        <v>2912</v>
      </c>
    </row>
    <row r="14189" spans="1:6" x14ac:dyDescent="0.2">
      <c r="A14189" t="s">
        <v>120</v>
      </c>
      <c r="B14189">
        <v>0.03</v>
      </c>
      <c r="C14189" t="s">
        <v>1593</v>
      </c>
      <c r="D14189" t="s">
        <v>2539</v>
      </c>
      <c r="E14189" t="s">
        <v>2638</v>
      </c>
      <c r="F14189" t="s">
        <v>2640</v>
      </c>
    </row>
    <row r="14190" spans="1:6" x14ac:dyDescent="0.2">
      <c r="A14190" t="s">
        <v>120</v>
      </c>
      <c r="B14190">
        <v>0.03</v>
      </c>
      <c r="C14190" t="s">
        <v>1593</v>
      </c>
      <c r="D14190" t="s">
        <v>2539</v>
      </c>
      <c r="E14190" t="s">
        <v>2638</v>
      </c>
      <c r="F14190" t="s">
        <v>2641</v>
      </c>
    </row>
    <row r="14191" spans="1:6" x14ac:dyDescent="0.2">
      <c r="A14191" t="s">
        <v>209</v>
      </c>
      <c r="B14191" t="s">
        <v>2913</v>
      </c>
      <c r="C14191" t="s">
        <v>1645</v>
      </c>
      <c r="D14191">
        <v>0.15</v>
      </c>
    </row>
    <row r="14192" spans="1:6" x14ac:dyDescent="0.2">
      <c r="A14192" t="s">
        <v>1575</v>
      </c>
      <c r="B14192" t="s">
        <v>1576</v>
      </c>
      <c r="C14192" t="s">
        <v>1577</v>
      </c>
      <c r="D14192" t="s">
        <v>1578</v>
      </c>
    </row>
    <row r="14193" spans="1:5" x14ac:dyDescent="0.2">
      <c r="A14193" t="s">
        <v>882</v>
      </c>
      <c r="B14193" t="s">
        <v>1579</v>
      </c>
      <c r="C14193" t="s">
        <v>1580</v>
      </c>
    </row>
    <row r="14194" spans="1:5" x14ac:dyDescent="0.2">
      <c r="A14194" t="s">
        <v>57</v>
      </c>
      <c r="B14194">
        <v>33.56</v>
      </c>
      <c r="C14194" t="s">
        <v>1588</v>
      </c>
      <c r="D14194">
        <v>0.03</v>
      </c>
    </row>
    <row r="14195" spans="1:5" x14ac:dyDescent="0.2">
      <c r="A14195" t="s">
        <v>57</v>
      </c>
      <c r="B14195">
        <v>33.1</v>
      </c>
      <c r="C14195">
        <v>-0.05</v>
      </c>
    </row>
    <row r="14196" spans="1:5" x14ac:dyDescent="0.2">
      <c r="A14196" t="s">
        <v>52</v>
      </c>
      <c r="B14196">
        <v>3.8</v>
      </c>
      <c r="C14196" t="s">
        <v>1588</v>
      </c>
      <c r="D14196">
        <v>0.1</v>
      </c>
    </row>
    <row r="14197" spans="1:5" x14ac:dyDescent="0.2">
      <c r="A14197" t="s">
        <v>52</v>
      </c>
      <c r="B14197">
        <v>3.05</v>
      </c>
      <c r="C14197" t="s">
        <v>1634</v>
      </c>
      <c r="D14197">
        <v>0.05</v>
      </c>
    </row>
    <row r="14198" spans="1:5" x14ac:dyDescent="0.2">
      <c r="A14198" t="s">
        <v>52</v>
      </c>
      <c r="B14198">
        <v>0.05</v>
      </c>
      <c r="C14198" t="s">
        <v>1634</v>
      </c>
      <c r="D14198">
        <v>0.01</v>
      </c>
    </row>
    <row r="14199" spans="1:5" x14ac:dyDescent="0.2">
      <c r="A14199" t="s">
        <v>52</v>
      </c>
      <c r="B14199">
        <v>0.8</v>
      </c>
      <c r="C14199" t="s">
        <v>1588</v>
      </c>
      <c r="D14199">
        <v>0.05</v>
      </c>
    </row>
    <row r="14200" spans="1:5" x14ac:dyDescent="0.2">
      <c r="A14200" t="s">
        <v>52</v>
      </c>
      <c r="B14200">
        <v>3.4</v>
      </c>
      <c r="C14200" t="s">
        <v>1634</v>
      </c>
      <c r="D14200">
        <v>0.05</v>
      </c>
    </row>
    <row r="14201" spans="1:5" x14ac:dyDescent="0.2">
      <c r="A14201" t="s">
        <v>2502</v>
      </c>
      <c r="B14201" t="s">
        <v>2631</v>
      </c>
      <c r="C14201">
        <v>0.03</v>
      </c>
    </row>
    <row r="14202" spans="1:5" x14ac:dyDescent="0.2">
      <c r="A14202" t="s">
        <v>70</v>
      </c>
      <c r="B14202">
        <v>1</v>
      </c>
      <c r="C14202" t="s">
        <v>1634</v>
      </c>
      <c r="D14202">
        <v>0.1</v>
      </c>
    </row>
    <row r="14203" spans="1:5" x14ac:dyDescent="0.2">
      <c r="A14203" t="s">
        <v>2911</v>
      </c>
      <c r="B14203" t="s">
        <v>1634</v>
      </c>
      <c r="C14203">
        <v>0.3</v>
      </c>
    </row>
    <row r="14204" spans="1:5" x14ac:dyDescent="0.2">
      <c r="A14204" t="s">
        <v>70</v>
      </c>
      <c r="B14204">
        <v>18.2</v>
      </c>
      <c r="C14204" t="s">
        <v>1639</v>
      </c>
      <c r="D14204">
        <v>0.03</v>
      </c>
    </row>
    <row r="14205" spans="1:5" x14ac:dyDescent="0.2">
      <c r="A14205" t="s">
        <v>70</v>
      </c>
      <c r="B14205">
        <v>8.85</v>
      </c>
      <c r="C14205" t="s">
        <v>1634</v>
      </c>
      <c r="D14205">
        <v>2.5000000000000001E-2</v>
      </c>
    </row>
    <row r="14206" spans="1:5" x14ac:dyDescent="0.2">
      <c r="A14206" t="s">
        <v>52</v>
      </c>
      <c r="B14206">
        <v>1.3</v>
      </c>
      <c r="C14206" t="s">
        <v>1634</v>
      </c>
      <c r="D14206">
        <v>0.1</v>
      </c>
    </row>
    <row r="14207" spans="1:5" x14ac:dyDescent="0.2">
      <c r="A14207" t="s">
        <v>896</v>
      </c>
      <c r="B14207" t="s">
        <v>1644</v>
      </c>
      <c r="C14207">
        <v>21.5</v>
      </c>
      <c r="D14207" t="s">
        <v>1634</v>
      </c>
      <c r="E14207">
        <v>0.1</v>
      </c>
    </row>
    <row r="14208" spans="1:5" x14ac:dyDescent="0.2">
      <c r="A14208" t="s">
        <v>52</v>
      </c>
      <c r="B14208">
        <v>1</v>
      </c>
      <c r="C14208" t="s">
        <v>1634</v>
      </c>
      <c r="D14208">
        <v>0.1</v>
      </c>
    </row>
    <row r="14209" spans="1:6" x14ac:dyDescent="0.2">
      <c r="A14209" t="s">
        <v>176</v>
      </c>
      <c r="B14209">
        <v>12</v>
      </c>
      <c r="C14209" t="s">
        <v>1634</v>
      </c>
      <c r="D14209">
        <v>0.3</v>
      </c>
    </row>
    <row r="14210" spans="1:6" x14ac:dyDescent="0.2">
      <c r="A14210" t="s">
        <v>120</v>
      </c>
      <c r="B14210">
        <v>0.1</v>
      </c>
    </row>
    <row r="14211" spans="1:6" x14ac:dyDescent="0.2">
      <c r="A14211" t="s">
        <v>50</v>
      </c>
      <c r="B14211">
        <v>8.15</v>
      </c>
      <c r="C14211" t="s">
        <v>1634</v>
      </c>
      <c r="D14211">
        <v>0.05</v>
      </c>
    </row>
    <row r="14212" spans="1:6" x14ac:dyDescent="0.2">
      <c r="A14212" t="s">
        <v>118</v>
      </c>
      <c r="B14212" t="s">
        <v>2633</v>
      </c>
    </row>
    <row r="14213" spans="1:6" x14ac:dyDescent="0.2">
      <c r="A14213" t="s">
        <v>118</v>
      </c>
      <c r="B14213" t="s">
        <v>1655</v>
      </c>
      <c r="C14213">
        <v>12.5</v>
      </c>
    </row>
    <row r="14214" spans="1:6" x14ac:dyDescent="0.2">
      <c r="A14214" t="s">
        <v>110</v>
      </c>
    </row>
    <row r="14215" spans="1:6" x14ac:dyDescent="0.2">
      <c r="A14215" t="s">
        <v>110</v>
      </c>
    </row>
    <row r="14216" spans="1:6" x14ac:dyDescent="0.2">
      <c r="A14216" t="s">
        <v>120</v>
      </c>
      <c r="B14216">
        <v>0.03</v>
      </c>
      <c r="C14216" t="s">
        <v>1593</v>
      </c>
      <c r="D14216" t="s">
        <v>2539</v>
      </c>
      <c r="E14216" t="s">
        <v>2638</v>
      </c>
      <c r="F14216" t="s">
        <v>2912</v>
      </c>
    </row>
    <row r="14217" spans="1:6" x14ac:dyDescent="0.2">
      <c r="A14217" t="s">
        <v>120</v>
      </c>
      <c r="B14217">
        <v>0.03</v>
      </c>
      <c r="C14217" t="s">
        <v>1593</v>
      </c>
      <c r="D14217" t="s">
        <v>2539</v>
      </c>
      <c r="E14217" t="s">
        <v>2638</v>
      </c>
      <c r="F14217" t="s">
        <v>2640</v>
      </c>
    </row>
    <row r="14218" spans="1:6" x14ac:dyDescent="0.2">
      <c r="A14218" t="s">
        <v>120</v>
      </c>
      <c r="B14218">
        <v>0.03</v>
      </c>
      <c r="C14218" t="s">
        <v>1593</v>
      </c>
      <c r="D14218" t="s">
        <v>2539</v>
      </c>
      <c r="E14218" t="s">
        <v>2638</v>
      </c>
      <c r="F14218" t="s">
        <v>2641</v>
      </c>
    </row>
    <row r="14219" spans="1:6" x14ac:dyDescent="0.2">
      <c r="A14219" t="s">
        <v>209</v>
      </c>
      <c r="B14219" t="s">
        <v>2913</v>
      </c>
      <c r="C14219" t="s">
        <v>1645</v>
      </c>
      <c r="D14219">
        <v>0.15</v>
      </c>
    </row>
    <row r="14220" spans="1:6" x14ac:dyDescent="0.2">
      <c r="A14220" t="s">
        <v>1575</v>
      </c>
      <c r="B14220" t="s">
        <v>1576</v>
      </c>
      <c r="C14220" t="s">
        <v>1577</v>
      </c>
      <c r="D14220" t="s">
        <v>1578</v>
      </c>
    </row>
    <row r="14221" spans="1:6" x14ac:dyDescent="0.2">
      <c r="A14221" t="s">
        <v>882</v>
      </c>
      <c r="B14221" t="s">
        <v>1579</v>
      </c>
      <c r="C14221" t="s">
        <v>1580</v>
      </c>
    </row>
    <row r="14222" spans="1:6" x14ac:dyDescent="0.2">
      <c r="A14222" t="s">
        <v>1595</v>
      </c>
      <c r="B14222" t="s">
        <v>1596</v>
      </c>
      <c r="C14222" t="s">
        <v>1597</v>
      </c>
    </row>
    <row r="14223" spans="1:6" x14ac:dyDescent="0.2">
      <c r="A14223" t="s">
        <v>1595</v>
      </c>
      <c r="B14223" t="s">
        <v>1598</v>
      </c>
      <c r="C14223" t="s">
        <v>1599</v>
      </c>
      <c r="D14223" t="s">
        <v>1597</v>
      </c>
    </row>
    <row r="14224" spans="1:6" x14ac:dyDescent="0.2">
      <c r="A14224" t="s">
        <v>57</v>
      </c>
      <c r="B14224">
        <v>33.56</v>
      </c>
      <c r="C14224">
        <v>-0.03</v>
      </c>
    </row>
    <row r="14225" spans="1:3" x14ac:dyDescent="0.2">
      <c r="A14225" t="s">
        <v>57</v>
      </c>
      <c r="B14225">
        <v>33.1</v>
      </c>
      <c r="C14225">
        <v>-0.05</v>
      </c>
    </row>
    <row r="14226" spans="1:3" x14ac:dyDescent="0.2">
      <c r="A14226" t="s">
        <v>52</v>
      </c>
      <c r="B14226">
        <v>3.8</v>
      </c>
      <c r="C14226">
        <v>-0.1</v>
      </c>
    </row>
    <row r="14227" spans="1:3" x14ac:dyDescent="0.2">
      <c r="A14227" t="s">
        <v>52</v>
      </c>
      <c r="B14227">
        <v>3.05</v>
      </c>
      <c r="C14227" t="s">
        <v>1583</v>
      </c>
    </row>
    <row r="14228" spans="1:3" x14ac:dyDescent="0.2">
      <c r="A14228" t="s">
        <v>52</v>
      </c>
      <c r="B14228">
        <v>0.05</v>
      </c>
      <c r="C14228" t="s">
        <v>1840</v>
      </c>
    </row>
    <row r="14229" spans="1:3" x14ac:dyDescent="0.2">
      <c r="A14229" t="s">
        <v>52</v>
      </c>
      <c r="B14229">
        <v>0.8</v>
      </c>
      <c r="C14229">
        <v>-0.05</v>
      </c>
    </row>
    <row r="14230" spans="1:3" x14ac:dyDescent="0.2">
      <c r="A14230" t="s">
        <v>52</v>
      </c>
      <c r="B14230">
        <v>3.4</v>
      </c>
      <c r="C14230" t="s">
        <v>1583</v>
      </c>
    </row>
    <row r="14231" spans="1:3" x14ac:dyDescent="0.2">
      <c r="A14231" t="s">
        <v>119</v>
      </c>
      <c r="B14231">
        <v>32.58</v>
      </c>
      <c r="C14231">
        <v>0.03</v>
      </c>
    </row>
    <row r="14232" spans="1:3" x14ac:dyDescent="0.2">
      <c r="A14232" t="s">
        <v>70</v>
      </c>
      <c r="B14232">
        <v>1</v>
      </c>
      <c r="C14232" t="s">
        <v>1584</v>
      </c>
    </row>
    <row r="14233" spans="1:3" x14ac:dyDescent="0.2">
      <c r="A14233" t="s">
        <v>70</v>
      </c>
      <c r="B14233">
        <v>29</v>
      </c>
      <c r="C14233" t="s">
        <v>1732</v>
      </c>
    </row>
    <row r="14234" spans="1:3" x14ac:dyDescent="0.2">
      <c r="A14234" t="s">
        <v>70</v>
      </c>
      <c r="B14234">
        <v>18.2</v>
      </c>
      <c r="C14234">
        <v>0.03</v>
      </c>
    </row>
    <row r="14235" spans="1:3" x14ac:dyDescent="0.2">
      <c r="A14235" t="s">
        <v>70</v>
      </c>
      <c r="B14235">
        <v>8.85</v>
      </c>
      <c r="C14235" t="s">
        <v>1658</v>
      </c>
    </row>
    <row r="14236" spans="1:3" x14ac:dyDescent="0.2">
      <c r="A14236" t="s">
        <v>52</v>
      </c>
      <c r="B14236">
        <v>1.3</v>
      </c>
      <c r="C14236" t="s">
        <v>1584</v>
      </c>
    </row>
    <row r="14237" spans="1:3" x14ac:dyDescent="0.2">
      <c r="A14237" t="s">
        <v>2914</v>
      </c>
      <c r="B14237">
        <v>21.5</v>
      </c>
      <c r="C14237" t="s">
        <v>1584</v>
      </c>
    </row>
    <row r="14238" spans="1:3" x14ac:dyDescent="0.2">
      <c r="A14238" t="s">
        <v>52</v>
      </c>
      <c r="B14238">
        <v>1</v>
      </c>
      <c r="C14238" t="s">
        <v>1584</v>
      </c>
    </row>
    <row r="14239" spans="1:3" x14ac:dyDescent="0.2">
      <c r="A14239" t="s">
        <v>176</v>
      </c>
      <c r="B14239">
        <v>12</v>
      </c>
      <c r="C14239" t="s">
        <v>1732</v>
      </c>
    </row>
    <row r="14240" spans="1:3" x14ac:dyDescent="0.2">
      <c r="A14240" t="s">
        <v>120</v>
      </c>
      <c r="B14240" t="s">
        <v>1702</v>
      </c>
    </row>
    <row r="14241" spans="1:6" x14ac:dyDescent="0.2">
      <c r="A14241" t="s">
        <v>50</v>
      </c>
      <c r="B14241">
        <v>8.15</v>
      </c>
      <c r="C14241" t="s">
        <v>1583</v>
      </c>
    </row>
    <row r="14242" spans="1:6" x14ac:dyDescent="0.2">
      <c r="A14242" t="s">
        <v>118</v>
      </c>
      <c r="B14242" t="s">
        <v>2633</v>
      </c>
    </row>
    <row r="14243" spans="1:6" x14ac:dyDescent="0.2">
      <c r="A14243" t="s">
        <v>118</v>
      </c>
      <c r="B14243" t="s">
        <v>1655</v>
      </c>
      <c r="C14243">
        <v>12.5</v>
      </c>
    </row>
    <row r="14244" spans="1:6" x14ac:dyDescent="0.2">
      <c r="A14244" t="s">
        <v>110</v>
      </c>
    </row>
    <row r="14245" spans="1:6" x14ac:dyDescent="0.2">
      <c r="A14245" t="s">
        <v>110</v>
      </c>
    </row>
    <row r="14246" spans="1:6" x14ac:dyDescent="0.2">
      <c r="A14246" t="s">
        <v>120</v>
      </c>
      <c r="B14246">
        <v>0.03</v>
      </c>
      <c r="C14246" t="s">
        <v>1593</v>
      </c>
      <c r="D14246" t="s">
        <v>2539</v>
      </c>
      <c r="E14246" t="s">
        <v>2638</v>
      </c>
      <c r="F14246" t="s">
        <v>2912</v>
      </c>
    </row>
    <row r="14247" spans="1:6" x14ac:dyDescent="0.2">
      <c r="A14247" t="s">
        <v>120</v>
      </c>
      <c r="B14247">
        <v>0.03</v>
      </c>
      <c r="C14247" t="s">
        <v>1593</v>
      </c>
      <c r="D14247" t="s">
        <v>2539</v>
      </c>
      <c r="E14247" t="s">
        <v>2638</v>
      </c>
      <c r="F14247" t="s">
        <v>2640</v>
      </c>
    </row>
    <row r="14248" spans="1:6" x14ac:dyDescent="0.2">
      <c r="A14248" t="s">
        <v>120</v>
      </c>
      <c r="B14248">
        <v>0.03</v>
      </c>
      <c r="C14248" t="s">
        <v>1593</v>
      </c>
      <c r="D14248" t="s">
        <v>2539</v>
      </c>
      <c r="E14248" t="s">
        <v>2638</v>
      </c>
      <c r="F14248" t="s">
        <v>2641</v>
      </c>
    </row>
    <row r="14249" spans="1:6" x14ac:dyDescent="0.2">
      <c r="A14249" t="s">
        <v>209</v>
      </c>
      <c r="B14249" t="s">
        <v>2913</v>
      </c>
      <c r="C14249" t="s">
        <v>1645</v>
      </c>
      <c r="D14249">
        <v>0.15</v>
      </c>
    </row>
    <row r="14250" spans="1:6" x14ac:dyDescent="0.2">
      <c r="A14250" t="s">
        <v>1575</v>
      </c>
      <c r="B14250" t="s">
        <v>1576</v>
      </c>
      <c r="C14250" t="s">
        <v>1577</v>
      </c>
      <c r="D14250" t="s">
        <v>1578</v>
      </c>
    </row>
    <row r="14251" spans="1:6" x14ac:dyDescent="0.2">
      <c r="A14251" t="s">
        <v>882</v>
      </c>
      <c r="B14251" t="s">
        <v>1579</v>
      </c>
      <c r="C14251" t="s">
        <v>1580</v>
      </c>
    </row>
    <row r="14252" spans="1:6" x14ac:dyDescent="0.2">
      <c r="A14252" t="s">
        <v>1595</v>
      </c>
      <c r="B14252" t="s">
        <v>1596</v>
      </c>
      <c r="C14252" t="s">
        <v>1597</v>
      </c>
    </row>
    <row r="14253" spans="1:6" x14ac:dyDescent="0.2">
      <c r="A14253" t="s">
        <v>1595</v>
      </c>
      <c r="B14253" t="s">
        <v>1598</v>
      </c>
      <c r="C14253" t="s">
        <v>1599</v>
      </c>
      <c r="D14253" t="s">
        <v>1597</v>
      </c>
    </row>
    <row r="14254" spans="1:6" x14ac:dyDescent="0.2">
      <c r="A14254" t="s">
        <v>114</v>
      </c>
      <c r="B14254">
        <v>17.100000000000001</v>
      </c>
      <c r="C14254" t="s">
        <v>1584</v>
      </c>
    </row>
    <row r="14255" spans="1:6" x14ac:dyDescent="0.2">
      <c r="A14255" t="s">
        <v>71</v>
      </c>
      <c r="B14255">
        <v>5.5</v>
      </c>
      <c r="C14255" t="s">
        <v>1584</v>
      </c>
    </row>
    <row r="14256" spans="1:6" x14ac:dyDescent="0.2">
      <c r="A14256" t="s">
        <v>118</v>
      </c>
      <c r="B14256" t="s">
        <v>1571</v>
      </c>
      <c r="C14256" t="s">
        <v>1619</v>
      </c>
      <c r="D14256">
        <v>0.2</v>
      </c>
    </row>
    <row r="14257" spans="1:5" x14ac:dyDescent="0.2">
      <c r="A14257" t="s">
        <v>177</v>
      </c>
      <c r="B14257">
        <v>0.2</v>
      </c>
      <c r="C14257">
        <v>0.1</v>
      </c>
    </row>
    <row r="14258" spans="1:5" x14ac:dyDescent="0.2">
      <c r="A14258" t="s">
        <v>120</v>
      </c>
      <c r="B14258" t="s">
        <v>1571</v>
      </c>
      <c r="C14258">
        <v>0.03</v>
      </c>
      <c r="D14258" t="s">
        <v>1593</v>
      </c>
      <c r="E14258" t="s">
        <v>1594</v>
      </c>
    </row>
    <row r="14259" spans="1:5" x14ac:dyDescent="0.2">
      <c r="A14259" t="s">
        <v>117</v>
      </c>
      <c r="B14259" t="s">
        <v>1571</v>
      </c>
      <c r="C14259">
        <v>0.02</v>
      </c>
      <c r="D14259" t="s">
        <v>1593</v>
      </c>
      <c r="E14259" t="s">
        <v>1594</v>
      </c>
    </row>
    <row r="14260" spans="1:5" x14ac:dyDescent="0.2">
      <c r="A14260" t="s">
        <v>156</v>
      </c>
      <c r="B14260" t="s">
        <v>1571</v>
      </c>
      <c r="C14260">
        <v>5.0000000000000001E-3</v>
      </c>
    </row>
    <row r="14261" spans="1:5" x14ac:dyDescent="0.2">
      <c r="A14261" t="s">
        <v>70</v>
      </c>
      <c r="B14261">
        <v>4.4000000000000004</v>
      </c>
      <c r="C14261">
        <v>0.02</v>
      </c>
    </row>
    <row r="14262" spans="1:5" x14ac:dyDescent="0.2">
      <c r="A14262" t="s">
        <v>115</v>
      </c>
      <c r="B14262">
        <v>0.05</v>
      </c>
      <c r="C14262">
        <v>0.1</v>
      </c>
    </row>
    <row r="14263" spans="1:5" x14ac:dyDescent="0.2">
      <c r="A14263" t="s">
        <v>71</v>
      </c>
      <c r="B14263">
        <v>2</v>
      </c>
      <c r="C14263" t="s">
        <v>1584</v>
      </c>
    </row>
    <row r="14264" spans="1:5" x14ac:dyDescent="0.2">
      <c r="A14264" t="s">
        <v>70</v>
      </c>
      <c r="B14264">
        <v>15.8</v>
      </c>
      <c r="C14264" t="s">
        <v>1583</v>
      </c>
    </row>
    <row r="14265" spans="1:5" x14ac:dyDescent="0.2">
      <c r="A14265" t="s">
        <v>110</v>
      </c>
      <c r="B14265" t="s">
        <v>1572</v>
      </c>
      <c r="C14265" t="s">
        <v>1573</v>
      </c>
      <c r="D14265" t="s">
        <v>1708</v>
      </c>
    </row>
    <row r="14266" spans="1:5" x14ac:dyDescent="0.2">
      <c r="A14266" t="s">
        <v>114</v>
      </c>
      <c r="B14266">
        <v>17.100000000000001</v>
      </c>
      <c r="C14266" t="s">
        <v>1584</v>
      </c>
    </row>
    <row r="14267" spans="1:5" x14ac:dyDescent="0.2">
      <c r="A14267" t="s">
        <v>71</v>
      </c>
      <c r="B14267">
        <v>5.5</v>
      </c>
      <c r="C14267" t="s">
        <v>1584</v>
      </c>
    </row>
    <row r="14268" spans="1:5" x14ac:dyDescent="0.2">
      <c r="A14268" t="s">
        <v>118</v>
      </c>
      <c r="B14268" t="s">
        <v>1571</v>
      </c>
      <c r="C14268" t="s">
        <v>1619</v>
      </c>
      <c r="D14268">
        <v>0.2</v>
      </c>
    </row>
    <row r="14269" spans="1:5" x14ac:dyDescent="0.2">
      <c r="A14269" t="s">
        <v>177</v>
      </c>
      <c r="B14269">
        <v>0.2</v>
      </c>
      <c r="C14269">
        <v>0.1</v>
      </c>
    </row>
    <row r="14270" spans="1:5" x14ac:dyDescent="0.2">
      <c r="A14270" t="s">
        <v>120</v>
      </c>
      <c r="B14270" t="s">
        <v>1571</v>
      </c>
      <c r="C14270">
        <v>0.03</v>
      </c>
      <c r="D14270" t="s">
        <v>1593</v>
      </c>
      <c r="E14270" t="s">
        <v>1594</v>
      </c>
    </row>
    <row r="14271" spans="1:5" x14ac:dyDescent="0.2">
      <c r="A14271" t="s">
        <v>117</v>
      </c>
      <c r="B14271" t="s">
        <v>1571</v>
      </c>
      <c r="C14271">
        <v>0.02</v>
      </c>
      <c r="D14271" t="s">
        <v>1593</v>
      </c>
      <c r="E14271" t="s">
        <v>1594</v>
      </c>
    </row>
    <row r="14272" spans="1:5" x14ac:dyDescent="0.2">
      <c r="A14272" t="s">
        <v>156</v>
      </c>
      <c r="B14272" t="s">
        <v>1571</v>
      </c>
      <c r="C14272">
        <v>5.0000000000000001E-3</v>
      </c>
    </row>
    <row r="14273" spans="1:4" x14ac:dyDescent="0.2">
      <c r="A14273" t="s">
        <v>70</v>
      </c>
      <c r="B14273">
        <v>4.4000000000000004</v>
      </c>
      <c r="C14273">
        <v>0.02</v>
      </c>
    </row>
    <row r="14274" spans="1:4" x14ac:dyDescent="0.2">
      <c r="A14274" t="s">
        <v>115</v>
      </c>
      <c r="B14274">
        <v>0.05</v>
      </c>
      <c r="C14274">
        <v>0.1</v>
      </c>
    </row>
    <row r="14275" spans="1:4" x14ac:dyDescent="0.2">
      <c r="A14275" t="s">
        <v>71</v>
      </c>
      <c r="B14275">
        <v>2</v>
      </c>
      <c r="C14275" t="s">
        <v>1584</v>
      </c>
    </row>
    <row r="14276" spans="1:4" x14ac:dyDescent="0.2">
      <c r="A14276" t="s">
        <v>70</v>
      </c>
      <c r="B14276">
        <v>15.8</v>
      </c>
      <c r="C14276" t="s">
        <v>1583</v>
      </c>
    </row>
    <row r="14277" spans="1:4" x14ac:dyDescent="0.2">
      <c r="A14277" t="s">
        <v>110</v>
      </c>
      <c r="B14277" t="s">
        <v>1572</v>
      </c>
      <c r="C14277" t="s">
        <v>1573</v>
      </c>
      <c r="D14277" t="s">
        <v>1708</v>
      </c>
    </row>
    <row r="14278" spans="1:4" x14ac:dyDescent="0.2">
      <c r="A14278" t="s">
        <v>416</v>
      </c>
      <c r="B14278" t="s">
        <v>2661</v>
      </c>
    </row>
    <row r="14279" spans="1:4" x14ac:dyDescent="0.2">
      <c r="A14279" t="s">
        <v>52</v>
      </c>
      <c r="B14279">
        <v>10.1</v>
      </c>
      <c r="C14279" t="s">
        <v>1634</v>
      </c>
      <c r="D14279">
        <v>0.1</v>
      </c>
    </row>
    <row r="14280" spans="1:4" x14ac:dyDescent="0.2">
      <c r="A14280" t="s">
        <v>52</v>
      </c>
      <c r="B14280">
        <v>3.7</v>
      </c>
      <c r="C14280">
        <v>-0.15</v>
      </c>
    </row>
    <row r="14281" spans="1:4" x14ac:dyDescent="0.2">
      <c r="A14281" t="s">
        <v>52</v>
      </c>
      <c r="B14281">
        <v>17.899999999999999</v>
      </c>
      <c r="C14281" t="s">
        <v>1634</v>
      </c>
      <c r="D14281">
        <v>0.05</v>
      </c>
    </row>
    <row r="14282" spans="1:4" x14ac:dyDescent="0.2">
      <c r="A14282" t="s">
        <v>70</v>
      </c>
      <c r="B14282">
        <v>2.2000000000000002</v>
      </c>
      <c r="C14282" t="s">
        <v>1634</v>
      </c>
      <c r="D14282">
        <v>0.1</v>
      </c>
    </row>
    <row r="14283" spans="1:4" x14ac:dyDescent="0.2">
      <c r="A14283" t="s">
        <v>70</v>
      </c>
      <c r="B14283">
        <v>0.85</v>
      </c>
      <c r="C14283" t="s">
        <v>1634</v>
      </c>
      <c r="D14283">
        <v>0.02</v>
      </c>
    </row>
    <row r="14284" spans="1:4" x14ac:dyDescent="0.2">
      <c r="A14284" t="s">
        <v>70</v>
      </c>
      <c r="B14284">
        <v>5</v>
      </c>
      <c r="C14284" t="s">
        <v>1634</v>
      </c>
      <c r="D14284">
        <v>0.1</v>
      </c>
    </row>
    <row r="14285" spans="1:4" x14ac:dyDescent="0.2">
      <c r="A14285" t="s">
        <v>70</v>
      </c>
      <c r="B14285">
        <v>30</v>
      </c>
      <c r="C14285" t="s">
        <v>1634</v>
      </c>
      <c r="D14285">
        <v>0.05</v>
      </c>
    </row>
    <row r="14286" spans="1:4" x14ac:dyDescent="0.2">
      <c r="A14286" t="s">
        <v>57</v>
      </c>
      <c r="B14286">
        <v>34.5</v>
      </c>
      <c r="C14286" t="s">
        <v>1634</v>
      </c>
      <c r="D14286">
        <v>0.05</v>
      </c>
    </row>
    <row r="14287" spans="1:4" x14ac:dyDescent="0.2">
      <c r="A14287" t="s">
        <v>70</v>
      </c>
      <c r="B14287">
        <v>16.5</v>
      </c>
      <c r="C14287" t="s">
        <v>1639</v>
      </c>
      <c r="D14287">
        <v>0.1</v>
      </c>
    </row>
    <row r="14288" spans="1:4" x14ac:dyDescent="0.2">
      <c r="A14288" t="s">
        <v>70</v>
      </c>
      <c r="B14288">
        <v>21.5</v>
      </c>
      <c r="C14288" t="s">
        <v>1639</v>
      </c>
      <c r="D14288">
        <v>0.1</v>
      </c>
    </row>
    <row r="14289" spans="1:6" x14ac:dyDescent="0.2">
      <c r="A14289" t="s">
        <v>207</v>
      </c>
      <c r="B14289">
        <v>22.5</v>
      </c>
      <c r="C14289" t="s">
        <v>1634</v>
      </c>
      <c r="D14289">
        <v>0.1</v>
      </c>
    </row>
    <row r="14290" spans="1:6" x14ac:dyDescent="0.2">
      <c r="A14290" t="s">
        <v>59</v>
      </c>
      <c r="B14290" t="s">
        <v>1841</v>
      </c>
      <c r="C14290" t="s">
        <v>2587</v>
      </c>
    </row>
    <row r="14291" spans="1:6" x14ac:dyDescent="0.2">
      <c r="A14291" t="s">
        <v>59</v>
      </c>
      <c r="B14291" t="s">
        <v>1841</v>
      </c>
      <c r="C14291" t="s">
        <v>2588</v>
      </c>
    </row>
    <row r="14292" spans="1:6" x14ac:dyDescent="0.2">
      <c r="A14292" t="s">
        <v>59</v>
      </c>
      <c r="B14292" t="s">
        <v>1841</v>
      </c>
      <c r="C14292" t="s">
        <v>2589</v>
      </c>
      <c r="D14292" t="s">
        <v>1808</v>
      </c>
    </row>
    <row r="14293" spans="1:6" x14ac:dyDescent="0.2">
      <c r="A14293" t="s">
        <v>52</v>
      </c>
      <c r="B14293">
        <v>5.44</v>
      </c>
      <c r="C14293" t="s">
        <v>1634</v>
      </c>
      <c r="D14293">
        <v>0.1</v>
      </c>
    </row>
    <row r="14294" spans="1:6" x14ac:dyDescent="0.2">
      <c r="A14294" t="s">
        <v>52</v>
      </c>
      <c r="B14294">
        <v>31.2</v>
      </c>
      <c r="C14294" t="s">
        <v>1634</v>
      </c>
      <c r="D14294">
        <v>0.05</v>
      </c>
    </row>
    <row r="14295" spans="1:6" x14ac:dyDescent="0.2">
      <c r="A14295" t="s">
        <v>649</v>
      </c>
      <c r="B14295">
        <v>33.5</v>
      </c>
      <c r="C14295" t="s">
        <v>1634</v>
      </c>
      <c r="D14295">
        <v>0.15</v>
      </c>
    </row>
    <row r="14296" spans="1:6" x14ac:dyDescent="0.2">
      <c r="A14296" t="s">
        <v>52</v>
      </c>
      <c r="B14296">
        <v>3.95</v>
      </c>
      <c r="C14296" t="s">
        <v>1634</v>
      </c>
      <c r="D14296">
        <v>0.05</v>
      </c>
    </row>
    <row r="14297" spans="1:6" x14ac:dyDescent="0.2">
      <c r="A14297" t="s">
        <v>52</v>
      </c>
      <c r="B14297">
        <v>20.100000000000001</v>
      </c>
      <c r="C14297" t="s">
        <v>1634</v>
      </c>
      <c r="D14297">
        <v>0.05</v>
      </c>
    </row>
    <row r="14298" spans="1:6" x14ac:dyDescent="0.2">
      <c r="A14298" t="s">
        <v>52</v>
      </c>
      <c r="B14298">
        <v>7.35</v>
      </c>
      <c r="C14298" t="s">
        <v>1634</v>
      </c>
      <c r="D14298">
        <v>0.05</v>
      </c>
    </row>
    <row r="14299" spans="1:6" x14ac:dyDescent="0.2">
      <c r="A14299" t="s">
        <v>52</v>
      </c>
      <c r="B14299">
        <v>17.3</v>
      </c>
      <c r="C14299" t="s">
        <v>1634</v>
      </c>
      <c r="D14299">
        <v>0.06</v>
      </c>
    </row>
    <row r="14300" spans="1:6" x14ac:dyDescent="0.2">
      <c r="A14300" t="s">
        <v>52</v>
      </c>
      <c r="B14300">
        <v>19.2</v>
      </c>
      <c r="C14300" t="s">
        <v>1634</v>
      </c>
      <c r="D14300">
        <v>2.5000000000000001E-2</v>
      </c>
    </row>
    <row r="14301" spans="1:6" x14ac:dyDescent="0.2">
      <c r="A14301" t="s">
        <v>1775</v>
      </c>
      <c r="B14301" t="s">
        <v>1588</v>
      </c>
      <c r="C14301" t="s">
        <v>1644</v>
      </c>
      <c r="D14301">
        <v>28.2</v>
      </c>
      <c r="E14301" t="s">
        <v>1634</v>
      </c>
      <c r="F14301">
        <v>0.1</v>
      </c>
    </row>
    <row r="14302" spans="1:6" x14ac:dyDescent="0.2">
      <c r="A14302" t="s">
        <v>52</v>
      </c>
      <c r="B14302">
        <v>5.25</v>
      </c>
      <c r="C14302" t="s">
        <v>1639</v>
      </c>
      <c r="D14302">
        <v>0.1</v>
      </c>
    </row>
    <row r="14303" spans="1:6" x14ac:dyDescent="0.2">
      <c r="A14303" t="s">
        <v>52</v>
      </c>
      <c r="B14303">
        <v>6.45</v>
      </c>
      <c r="C14303" t="s">
        <v>1639</v>
      </c>
      <c r="D14303">
        <v>0.3</v>
      </c>
    </row>
    <row r="14304" spans="1:6" x14ac:dyDescent="0.2">
      <c r="A14304" t="s">
        <v>52</v>
      </c>
      <c r="B14304">
        <v>11.9</v>
      </c>
      <c r="C14304" t="s">
        <v>1634</v>
      </c>
      <c r="D14304">
        <v>2.5000000000000001E-2</v>
      </c>
    </row>
    <row r="14305" spans="1:6" x14ac:dyDescent="0.2">
      <c r="A14305" t="s">
        <v>70</v>
      </c>
      <c r="B14305">
        <v>2</v>
      </c>
      <c r="C14305" t="s">
        <v>1634</v>
      </c>
      <c r="D14305">
        <v>0.03</v>
      </c>
    </row>
    <row r="14306" spans="1:6" x14ac:dyDescent="0.2">
      <c r="A14306" t="s">
        <v>687</v>
      </c>
      <c r="B14306" t="s">
        <v>1572</v>
      </c>
      <c r="C14306" t="s">
        <v>2672</v>
      </c>
      <c r="D14306" t="s">
        <v>1593</v>
      </c>
      <c r="E14306" t="s">
        <v>1684</v>
      </c>
    </row>
    <row r="14307" spans="1:6" x14ac:dyDescent="0.2">
      <c r="A14307" t="s">
        <v>70</v>
      </c>
      <c r="B14307">
        <v>2.2000000000000002</v>
      </c>
      <c r="C14307">
        <f>0.1/-0.2</f>
        <v>-0.5</v>
      </c>
    </row>
    <row r="14308" spans="1:6" x14ac:dyDescent="0.2">
      <c r="A14308" t="s">
        <v>71</v>
      </c>
      <c r="B14308">
        <v>7</v>
      </c>
      <c r="C14308" t="s">
        <v>1634</v>
      </c>
      <c r="D14308">
        <v>0.3</v>
      </c>
    </row>
    <row r="14309" spans="1:6" x14ac:dyDescent="0.2">
      <c r="A14309" t="s">
        <v>52</v>
      </c>
      <c r="B14309" t="s">
        <v>2590</v>
      </c>
    </row>
    <row r="14310" spans="1:6" x14ac:dyDescent="0.2">
      <c r="A14310" t="s">
        <v>120</v>
      </c>
      <c r="B14310">
        <v>0.1</v>
      </c>
    </row>
    <row r="14311" spans="1:6" x14ac:dyDescent="0.2">
      <c r="A14311" t="s">
        <v>115</v>
      </c>
      <c r="B14311">
        <v>0.35</v>
      </c>
      <c r="C14311" t="s">
        <v>1588</v>
      </c>
      <c r="D14311">
        <v>0.1</v>
      </c>
    </row>
    <row r="14312" spans="1:6" x14ac:dyDescent="0.2">
      <c r="A14312" t="s">
        <v>115</v>
      </c>
      <c r="B14312">
        <v>0.25</v>
      </c>
      <c r="C14312" t="s">
        <v>1588</v>
      </c>
      <c r="D14312">
        <v>0.1</v>
      </c>
    </row>
    <row r="14313" spans="1:6" x14ac:dyDescent="0.2">
      <c r="A14313" t="s">
        <v>131</v>
      </c>
      <c r="B14313">
        <v>5.65</v>
      </c>
      <c r="C14313" t="s">
        <v>1634</v>
      </c>
      <c r="D14313">
        <v>0.1</v>
      </c>
    </row>
    <row r="14314" spans="1:6" x14ac:dyDescent="0.2">
      <c r="A14314" t="s">
        <v>2663</v>
      </c>
      <c r="B14314" t="s">
        <v>1634</v>
      </c>
      <c r="C14314">
        <v>0.05</v>
      </c>
    </row>
    <row r="14315" spans="1:6" x14ac:dyDescent="0.2">
      <c r="A14315" t="s">
        <v>57</v>
      </c>
      <c r="B14315">
        <v>18.399999999999999</v>
      </c>
      <c r="C14315" t="s">
        <v>1634</v>
      </c>
      <c r="D14315">
        <v>0.05</v>
      </c>
    </row>
    <row r="14316" spans="1:6" x14ac:dyDescent="0.2">
      <c r="A14316" t="s">
        <v>70</v>
      </c>
      <c r="B14316">
        <v>16.71</v>
      </c>
      <c r="C14316" t="s">
        <v>1634</v>
      </c>
      <c r="D14316" t="s">
        <v>2593</v>
      </c>
      <c r="E14316">
        <v>1</v>
      </c>
      <c r="F14316" t="s">
        <v>2592</v>
      </c>
    </row>
    <row r="14317" spans="1:6" x14ac:dyDescent="0.2">
      <c r="A14317" t="s">
        <v>70</v>
      </c>
      <c r="B14317">
        <v>21.75</v>
      </c>
      <c r="C14317" t="s">
        <v>1634</v>
      </c>
      <c r="D14317" t="s">
        <v>2593</v>
      </c>
      <c r="E14317">
        <v>1</v>
      </c>
      <c r="F14317" t="s">
        <v>2592</v>
      </c>
    </row>
    <row r="14318" spans="1:6" x14ac:dyDescent="0.2">
      <c r="A14318" t="s">
        <v>200</v>
      </c>
      <c r="B14318">
        <v>0.5</v>
      </c>
      <c r="C14318" t="s">
        <v>1634</v>
      </c>
      <c r="D14318">
        <v>0.15</v>
      </c>
    </row>
    <row r="14319" spans="1:6" x14ac:dyDescent="0.2">
      <c r="A14319" t="s">
        <v>2664</v>
      </c>
      <c r="B14319" t="s">
        <v>1634</v>
      </c>
      <c r="C14319">
        <v>0.1</v>
      </c>
    </row>
    <row r="14320" spans="1:6" x14ac:dyDescent="0.2">
      <c r="A14320" t="s">
        <v>2665</v>
      </c>
      <c r="B14320" t="s">
        <v>1634</v>
      </c>
      <c r="C14320">
        <v>0.2</v>
      </c>
    </row>
    <row r="14321" spans="1:6" x14ac:dyDescent="0.2">
      <c r="A14321" t="s">
        <v>2666</v>
      </c>
      <c r="B14321" t="s">
        <v>1634</v>
      </c>
      <c r="C14321">
        <v>0.15</v>
      </c>
    </row>
    <row r="14322" spans="1:6" x14ac:dyDescent="0.2">
      <c r="A14322" t="s">
        <v>2594</v>
      </c>
      <c r="B14322" t="s">
        <v>1588</v>
      </c>
      <c r="C14322" t="s">
        <v>1956</v>
      </c>
      <c r="D14322" t="s">
        <v>2595</v>
      </c>
    </row>
    <row r="14323" spans="1:6" x14ac:dyDescent="0.2">
      <c r="A14323" t="s">
        <v>118</v>
      </c>
      <c r="B14323" t="s">
        <v>1655</v>
      </c>
      <c r="C14323">
        <v>16</v>
      </c>
    </row>
    <row r="14324" spans="1:6" x14ac:dyDescent="0.2">
      <c r="A14324" t="s">
        <v>110</v>
      </c>
      <c r="B14324" t="s">
        <v>1708</v>
      </c>
      <c r="C14324" t="s">
        <v>1818</v>
      </c>
      <c r="D14324" t="s">
        <v>1679</v>
      </c>
      <c r="E14324" t="s">
        <v>2716</v>
      </c>
    </row>
    <row r="14325" spans="1:6" x14ac:dyDescent="0.2">
      <c r="A14325" t="s">
        <v>114</v>
      </c>
      <c r="B14325">
        <v>24</v>
      </c>
      <c r="C14325" t="s">
        <v>1621</v>
      </c>
      <c r="D14325">
        <v>0.02</v>
      </c>
    </row>
    <row r="14326" spans="1:6" x14ac:dyDescent="0.2">
      <c r="A14326" t="s">
        <v>70</v>
      </c>
      <c r="B14326">
        <v>17</v>
      </c>
      <c r="C14326" t="s">
        <v>1661</v>
      </c>
      <c r="D14326" t="s">
        <v>1736</v>
      </c>
    </row>
    <row r="14327" spans="1:6" x14ac:dyDescent="0.2">
      <c r="A14327" t="s">
        <v>70</v>
      </c>
      <c r="B14327">
        <v>22</v>
      </c>
      <c r="C14327" t="s">
        <v>1661</v>
      </c>
      <c r="D14327" t="s">
        <v>1728</v>
      </c>
    </row>
    <row r="14328" spans="1:6" x14ac:dyDescent="0.2">
      <c r="A14328" t="s">
        <v>120</v>
      </c>
      <c r="B14328" t="s">
        <v>2671</v>
      </c>
      <c r="C14328" t="s">
        <v>1593</v>
      </c>
      <c r="D14328" t="s">
        <v>1594</v>
      </c>
    </row>
    <row r="14329" spans="1:6" x14ac:dyDescent="0.2">
      <c r="A14329" t="s">
        <v>117</v>
      </c>
      <c r="B14329" t="s">
        <v>1571</v>
      </c>
      <c r="C14329">
        <v>0.02</v>
      </c>
      <c r="D14329" t="s">
        <v>1593</v>
      </c>
      <c r="E14329" t="s">
        <v>1594</v>
      </c>
    </row>
    <row r="14330" spans="1:6" x14ac:dyDescent="0.2">
      <c r="A14330" t="s">
        <v>120</v>
      </c>
      <c r="B14330" t="s">
        <v>1571</v>
      </c>
      <c r="C14330">
        <v>0.1</v>
      </c>
    </row>
    <row r="14331" spans="1:6" x14ac:dyDescent="0.2">
      <c r="A14331" t="s">
        <v>59</v>
      </c>
      <c r="B14331" t="s">
        <v>2535</v>
      </c>
      <c r="C14331" t="s">
        <v>1123</v>
      </c>
      <c r="D14331">
        <v>0.5</v>
      </c>
      <c r="E14331" t="s">
        <v>1588</v>
      </c>
      <c r="F14331" t="s">
        <v>1589</v>
      </c>
    </row>
    <row r="14332" spans="1:6" x14ac:dyDescent="0.2">
      <c r="A14332" t="s">
        <v>212</v>
      </c>
      <c r="B14332" t="s">
        <v>1571</v>
      </c>
      <c r="C14332">
        <v>0.05</v>
      </c>
      <c r="D14332" t="s">
        <v>1593</v>
      </c>
      <c r="E14332" t="s">
        <v>1659</v>
      </c>
    </row>
    <row r="14333" spans="1:6" x14ac:dyDescent="0.2">
      <c r="A14333" t="s">
        <v>118</v>
      </c>
      <c r="B14333" t="s">
        <v>1571</v>
      </c>
      <c r="C14333" t="s">
        <v>2534</v>
      </c>
      <c r="D14333">
        <v>1.5</v>
      </c>
    </row>
    <row r="14334" spans="1:6" x14ac:dyDescent="0.2">
      <c r="A14334" t="s">
        <v>110</v>
      </c>
      <c r="B14334" t="s">
        <v>1572</v>
      </c>
      <c r="C14334" t="s">
        <v>1573</v>
      </c>
      <c r="D14334" t="s">
        <v>1574</v>
      </c>
    </row>
    <row r="14335" spans="1:6" x14ac:dyDescent="0.2">
      <c r="A14335" t="s">
        <v>57</v>
      </c>
      <c r="B14335" t="s">
        <v>2620</v>
      </c>
    </row>
    <row r="14336" spans="1:6" x14ac:dyDescent="0.2">
      <c r="A14336" t="s">
        <v>52</v>
      </c>
      <c r="B14336" t="s">
        <v>2915</v>
      </c>
    </row>
    <row r="14337" spans="1:4" x14ac:dyDescent="0.2">
      <c r="A14337" t="s">
        <v>52</v>
      </c>
      <c r="B14337">
        <v>0.6</v>
      </c>
      <c r="C14337">
        <v>0.17</v>
      </c>
    </row>
    <row r="14338" spans="1:4" x14ac:dyDescent="0.2">
      <c r="A14338" t="s">
        <v>119</v>
      </c>
      <c r="B14338">
        <v>46.1</v>
      </c>
      <c r="C14338">
        <f>0.03/0.2</f>
        <v>0.15</v>
      </c>
    </row>
    <row r="14339" spans="1:4" x14ac:dyDescent="0.2">
      <c r="A14339" t="s">
        <v>118</v>
      </c>
      <c r="B14339" t="s">
        <v>1655</v>
      </c>
      <c r="C14339">
        <v>25</v>
      </c>
    </row>
    <row r="14340" spans="1:4" x14ac:dyDescent="0.2">
      <c r="A14340" t="s">
        <v>57</v>
      </c>
      <c r="B14340">
        <v>65.75</v>
      </c>
      <c r="C14340">
        <f>-0.01/-0.2</f>
        <v>4.9999999999999996E-2</v>
      </c>
    </row>
    <row r="14341" spans="1:4" x14ac:dyDescent="0.2">
      <c r="A14341" t="s">
        <v>72</v>
      </c>
      <c r="B14341">
        <v>2</v>
      </c>
      <c r="C14341" t="s">
        <v>1634</v>
      </c>
      <c r="D14341">
        <v>0.2</v>
      </c>
    </row>
    <row r="14342" spans="1:4" x14ac:dyDescent="0.2">
      <c r="A14342" t="s">
        <v>212</v>
      </c>
      <c r="B14342">
        <v>0.2</v>
      </c>
      <c r="C14342" t="s">
        <v>1593</v>
      </c>
      <c r="D14342" t="s">
        <v>1594</v>
      </c>
    </row>
    <row r="14343" spans="1:4" x14ac:dyDescent="0.2">
      <c r="A14343" t="s">
        <v>156</v>
      </c>
      <c r="B14343">
        <v>0.2</v>
      </c>
    </row>
    <row r="14344" spans="1:4" x14ac:dyDescent="0.2">
      <c r="A14344" t="s">
        <v>61</v>
      </c>
      <c r="B14344">
        <v>0.3</v>
      </c>
      <c r="C14344" t="s">
        <v>1593</v>
      </c>
      <c r="D14344" t="s">
        <v>1659</v>
      </c>
    </row>
    <row r="14345" spans="1:4" x14ac:dyDescent="0.2">
      <c r="A14345" t="s">
        <v>209</v>
      </c>
      <c r="B14345" t="s">
        <v>1571</v>
      </c>
      <c r="C14345">
        <v>0.3</v>
      </c>
    </row>
    <row r="14346" spans="1:4" x14ac:dyDescent="0.2">
      <c r="A14346" t="s">
        <v>209</v>
      </c>
      <c r="B14346" t="s">
        <v>1571</v>
      </c>
      <c r="C14346">
        <v>0.1</v>
      </c>
    </row>
    <row r="14347" spans="1:4" x14ac:dyDescent="0.2">
      <c r="A14347" t="s">
        <v>209</v>
      </c>
      <c r="B14347">
        <v>0.9</v>
      </c>
      <c r="C14347" t="s">
        <v>1606</v>
      </c>
    </row>
    <row r="14348" spans="1:4" x14ac:dyDescent="0.2">
      <c r="A14348" t="s">
        <v>115</v>
      </c>
      <c r="B14348">
        <v>1.6</v>
      </c>
      <c r="C14348">
        <v>0.2</v>
      </c>
    </row>
    <row r="14349" spans="1:4" x14ac:dyDescent="0.2">
      <c r="A14349" t="s">
        <v>77</v>
      </c>
      <c r="B14349">
        <v>45</v>
      </c>
      <c r="C14349" t="s">
        <v>78</v>
      </c>
      <c r="D14349" t="s">
        <v>2622</v>
      </c>
    </row>
    <row r="14350" spans="1:4" x14ac:dyDescent="0.2">
      <c r="A14350" t="s">
        <v>665</v>
      </c>
    </row>
    <row r="14351" spans="1:4" x14ac:dyDescent="0.2">
      <c r="A14351" t="s">
        <v>110</v>
      </c>
    </row>
    <row r="14352" spans="1:4" x14ac:dyDescent="0.2">
      <c r="A14352" t="s">
        <v>1575</v>
      </c>
      <c r="B14352" t="s">
        <v>1576</v>
      </c>
      <c r="C14352" t="s">
        <v>1577</v>
      </c>
      <c r="D14352" t="s">
        <v>1578</v>
      </c>
    </row>
    <row r="14353" spans="1:5" x14ac:dyDescent="0.2">
      <c r="A14353" t="s">
        <v>882</v>
      </c>
      <c r="B14353" t="s">
        <v>1579</v>
      </c>
      <c r="C14353" t="s">
        <v>1580</v>
      </c>
    </row>
    <row r="14354" spans="1:5" x14ac:dyDescent="0.2">
      <c r="A14354" t="s">
        <v>1595</v>
      </c>
      <c r="B14354" t="s">
        <v>1596</v>
      </c>
      <c r="C14354" t="s">
        <v>1597</v>
      </c>
    </row>
    <row r="14355" spans="1:5" x14ac:dyDescent="0.2">
      <c r="A14355" t="s">
        <v>1595</v>
      </c>
      <c r="B14355" t="s">
        <v>1598</v>
      </c>
      <c r="C14355" t="s">
        <v>1599</v>
      </c>
      <c r="D14355" t="s">
        <v>1597</v>
      </c>
    </row>
    <row r="14356" spans="1:5" x14ac:dyDescent="0.2">
      <c r="A14356" t="s">
        <v>2540</v>
      </c>
      <c r="B14356" t="s">
        <v>70</v>
      </c>
      <c r="C14356">
        <v>14.935</v>
      </c>
      <c r="D14356" t="s">
        <v>1588</v>
      </c>
      <c r="E14356">
        <v>1.7999999999999999E-2</v>
      </c>
    </row>
    <row r="14357" spans="1:5" x14ac:dyDescent="0.2">
      <c r="A14357" t="s">
        <v>2537</v>
      </c>
      <c r="B14357" t="s">
        <v>120</v>
      </c>
      <c r="C14357">
        <v>0.05</v>
      </c>
      <c r="D14357" t="s">
        <v>1593</v>
      </c>
      <c r="E14357" t="s">
        <v>1594</v>
      </c>
    </row>
    <row r="14358" spans="1:5" x14ac:dyDescent="0.2">
      <c r="A14358" t="s">
        <v>118</v>
      </c>
      <c r="B14358" t="s">
        <v>2860</v>
      </c>
      <c r="C14358" t="s">
        <v>1620</v>
      </c>
      <c r="D14358" t="s">
        <v>1788</v>
      </c>
      <c r="E14358">
        <v>3</v>
      </c>
    </row>
    <row r="14359" spans="1:5" x14ac:dyDescent="0.2">
      <c r="A14359" t="s">
        <v>52</v>
      </c>
      <c r="B14359">
        <v>35.299999999999997</v>
      </c>
      <c r="C14359" t="s">
        <v>1634</v>
      </c>
      <c r="D14359">
        <v>0.05</v>
      </c>
    </row>
    <row r="14360" spans="1:5" x14ac:dyDescent="0.2">
      <c r="A14360" t="s">
        <v>120</v>
      </c>
      <c r="B14360">
        <v>0.2</v>
      </c>
      <c r="C14360" t="s">
        <v>1593</v>
      </c>
      <c r="D14360" t="s">
        <v>1594</v>
      </c>
    </row>
    <row r="14361" spans="1:5" x14ac:dyDescent="0.2">
      <c r="A14361" t="s">
        <v>117</v>
      </c>
      <c r="B14361">
        <v>0.05</v>
      </c>
      <c r="C14361" t="s">
        <v>1593</v>
      </c>
      <c r="D14361" t="s">
        <v>1594</v>
      </c>
    </row>
    <row r="14362" spans="1:5" x14ac:dyDescent="0.2">
      <c r="A14362" t="s">
        <v>1575</v>
      </c>
      <c r="B14362" t="s">
        <v>1576</v>
      </c>
      <c r="C14362" t="s">
        <v>1577</v>
      </c>
      <c r="D14362" t="s">
        <v>1578</v>
      </c>
    </row>
    <row r="14363" spans="1:5" x14ac:dyDescent="0.2">
      <c r="A14363" t="s">
        <v>1581</v>
      </c>
      <c r="B14363" t="s">
        <v>1576</v>
      </c>
      <c r="C14363" t="s">
        <v>1577</v>
      </c>
      <c r="D14363" t="s">
        <v>1582</v>
      </c>
    </row>
    <row r="14364" spans="1:5" x14ac:dyDescent="0.2">
      <c r="A14364" t="s">
        <v>882</v>
      </c>
      <c r="B14364" t="s">
        <v>1579</v>
      </c>
      <c r="C14364" t="s">
        <v>1580</v>
      </c>
    </row>
    <row r="14365" spans="1:5" x14ac:dyDescent="0.2">
      <c r="A14365" t="s">
        <v>52</v>
      </c>
      <c r="B14365">
        <v>20.05</v>
      </c>
      <c r="C14365" t="s">
        <v>1634</v>
      </c>
      <c r="D14365">
        <v>0.05</v>
      </c>
    </row>
    <row r="14366" spans="1:5" x14ac:dyDescent="0.2">
      <c r="A14366" t="s">
        <v>2220</v>
      </c>
      <c r="B14366" t="s">
        <v>1634</v>
      </c>
      <c r="C14366">
        <v>0.1</v>
      </c>
    </row>
    <row r="14367" spans="1:5" x14ac:dyDescent="0.2">
      <c r="A14367" t="s">
        <v>52</v>
      </c>
      <c r="B14367">
        <v>29.65</v>
      </c>
      <c r="C14367" t="s">
        <v>1634</v>
      </c>
      <c r="D14367">
        <v>0.05</v>
      </c>
    </row>
    <row r="14368" spans="1:5" x14ac:dyDescent="0.2">
      <c r="A14368" t="s">
        <v>173</v>
      </c>
      <c r="B14368">
        <v>19.100000000000001</v>
      </c>
      <c r="C14368" t="s">
        <v>1634</v>
      </c>
      <c r="D14368">
        <v>0.05</v>
      </c>
    </row>
    <row r="14369" spans="1:4" x14ac:dyDescent="0.2">
      <c r="A14369" t="s">
        <v>173</v>
      </c>
      <c r="B14369">
        <v>10.6</v>
      </c>
      <c r="C14369" t="s">
        <v>1634</v>
      </c>
      <c r="D14369">
        <v>0.1</v>
      </c>
    </row>
    <row r="14370" spans="1:4" x14ac:dyDescent="0.2">
      <c r="A14370" t="s">
        <v>52</v>
      </c>
      <c r="B14370">
        <v>12.5</v>
      </c>
      <c r="C14370" t="s">
        <v>1634</v>
      </c>
      <c r="D14370">
        <v>0.1</v>
      </c>
    </row>
    <row r="14371" spans="1:4" x14ac:dyDescent="0.2">
      <c r="A14371" t="s">
        <v>52</v>
      </c>
      <c r="B14371">
        <v>13.5</v>
      </c>
      <c r="C14371" t="s">
        <v>1634</v>
      </c>
      <c r="D14371">
        <v>0.1</v>
      </c>
    </row>
    <row r="14372" spans="1:4" x14ac:dyDescent="0.2">
      <c r="A14372" t="s">
        <v>52</v>
      </c>
      <c r="B14372">
        <v>27.8</v>
      </c>
      <c r="C14372" t="s">
        <v>1634</v>
      </c>
      <c r="D14372">
        <v>0.15</v>
      </c>
    </row>
    <row r="14373" spans="1:4" x14ac:dyDescent="0.2">
      <c r="A14373" t="s">
        <v>52</v>
      </c>
      <c r="B14373">
        <v>21.3</v>
      </c>
      <c r="C14373" t="s">
        <v>1634</v>
      </c>
      <c r="D14373">
        <v>0.15</v>
      </c>
    </row>
    <row r="14374" spans="1:4" x14ac:dyDescent="0.2">
      <c r="A14374" t="s">
        <v>59</v>
      </c>
      <c r="B14374" t="s">
        <v>2916</v>
      </c>
    </row>
    <row r="14375" spans="1:4" x14ac:dyDescent="0.2">
      <c r="A14375" t="s">
        <v>50</v>
      </c>
      <c r="B14375">
        <v>2.65</v>
      </c>
      <c r="C14375" t="s">
        <v>1634</v>
      </c>
      <c r="D14375">
        <v>0.05</v>
      </c>
    </row>
    <row r="14376" spans="1:4" x14ac:dyDescent="0.2">
      <c r="A14376" t="s">
        <v>52</v>
      </c>
      <c r="B14376">
        <v>3.3</v>
      </c>
      <c r="C14376" t="s">
        <v>1634</v>
      </c>
      <c r="D14376">
        <v>0.05</v>
      </c>
    </row>
    <row r="14377" spans="1:4" x14ac:dyDescent="0.2">
      <c r="A14377" t="s">
        <v>2917</v>
      </c>
      <c r="B14377" t="s">
        <v>1639</v>
      </c>
      <c r="C14377">
        <v>0.02</v>
      </c>
    </row>
    <row r="14378" spans="1:4" x14ac:dyDescent="0.2">
      <c r="A14378" t="s">
        <v>2918</v>
      </c>
      <c r="B14378" t="s">
        <v>1634</v>
      </c>
      <c r="C14378">
        <v>0.03</v>
      </c>
    </row>
    <row r="14379" spans="1:4" x14ac:dyDescent="0.2">
      <c r="A14379" t="s">
        <v>2919</v>
      </c>
      <c r="B14379" t="s">
        <v>1639</v>
      </c>
      <c r="C14379">
        <v>1.7999999999999999E-2</v>
      </c>
      <c r="D14379" t="s">
        <v>2920</v>
      </c>
    </row>
    <row r="14380" spans="1:4" x14ac:dyDescent="0.2">
      <c r="A14380" t="s">
        <v>2921</v>
      </c>
      <c r="B14380" t="s">
        <v>1639</v>
      </c>
      <c r="C14380">
        <v>1.7999999999999999E-2</v>
      </c>
    </row>
    <row r="14381" spans="1:4" x14ac:dyDescent="0.2">
      <c r="A14381" t="s">
        <v>2922</v>
      </c>
      <c r="B14381" t="s">
        <v>1588</v>
      </c>
      <c r="C14381">
        <v>0.1</v>
      </c>
    </row>
    <row r="14382" spans="1:4" x14ac:dyDescent="0.2">
      <c r="A14382" t="s">
        <v>2923</v>
      </c>
      <c r="B14382">
        <f>0.03/0.1</f>
        <v>0.3</v>
      </c>
    </row>
    <row r="14383" spans="1:4" x14ac:dyDescent="0.2">
      <c r="A14383" t="s">
        <v>2924</v>
      </c>
      <c r="B14383" t="s">
        <v>1634</v>
      </c>
      <c r="C14383">
        <v>0.15</v>
      </c>
    </row>
    <row r="14384" spans="1:4" x14ac:dyDescent="0.2">
      <c r="A14384" t="s">
        <v>2925</v>
      </c>
      <c r="B14384" t="s">
        <v>1634</v>
      </c>
      <c r="C14384">
        <v>0.15</v>
      </c>
    </row>
    <row r="14385" spans="1:6" x14ac:dyDescent="0.2">
      <c r="A14385" t="s">
        <v>2926</v>
      </c>
      <c r="B14385" t="s">
        <v>1634</v>
      </c>
      <c r="C14385">
        <v>0.1</v>
      </c>
    </row>
    <row r="14386" spans="1:6" x14ac:dyDescent="0.2">
      <c r="A14386" t="s">
        <v>1796</v>
      </c>
      <c r="B14386" t="s">
        <v>1634</v>
      </c>
      <c r="C14386">
        <v>0.1</v>
      </c>
    </row>
    <row r="14387" spans="1:6" x14ac:dyDescent="0.2">
      <c r="A14387" t="s">
        <v>2927</v>
      </c>
      <c r="B14387" t="s">
        <v>1634</v>
      </c>
      <c r="C14387">
        <v>0.02</v>
      </c>
    </row>
    <row r="14388" spans="1:6" x14ac:dyDescent="0.2">
      <c r="A14388" t="s">
        <v>2928</v>
      </c>
      <c r="B14388" t="s">
        <v>1634</v>
      </c>
      <c r="C14388">
        <v>0.1</v>
      </c>
    </row>
    <row r="14389" spans="1:6" x14ac:dyDescent="0.2">
      <c r="A14389" t="s">
        <v>52</v>
      </c>
      <c r="B14389">
        <v>8</v>
      </c>
      <c r="C14389" t="s">
        <v>1634</v>
      </c>
      <c r="D14389">
        <v>0.1</v>
      </c>
    </row>
    <row r="14390" spans="1:6" x14ac:dyDescent="0.2">
      <c r="A14390" t="s">
        <v>118</v>
      </c>
      <c r="B14390" t="s">
        <v>2929</v>
      </c>
    </row>
    <row r="14391" spans="1:6" x14ac:dyDescent="0.2">
      <c r="A14391" t="s">
        <v>2930</v>
      </c>
      <c r="B14391">
        <v>35.6</v>
      </c>
      <c r="C14391" t="s">
        <v>1634</v>
      </c>
      <c r="D14391">
        <v>0.1</v>
      </c>
    </row>
    <row r="14392" spans="1:6" x14ac:dyDescent="0.2">
      <c r="A14392" t="s">
        <v>71</v>
      </c>
      <c r="B14392">
        <v>3.56</v>
      </c>
      <c r="C14392" t="s">
        <v>1634</v>
      </c>
      <c r="D14392">
        <v>0.1</v>
      </c>
    </row>
    <row r="14393" spans="1:6" x14ac:dyDescent="0.2">
      <c r="A14393" t="s">
        <v>110</v>
      </c>
      <c r="B14393" t="s">
        <v>1724</v>
      </c>
    </row>
    <row r="14394" spans="1:6" x14ac:dyDescent="0.2">
      <c r="A14394" t="s">
        <v>1575</v>
      </c>
      <c r="B14394" t="s">
        <v>1576</v>
      </c>
      <c r="C14394" t="s">
        <v>1577</v>
      </c>
      <c r="D14394" t="s">
        <v>1578</v>
      </c>
    </row>
    <row r="14395" spans="1:6" x14ac:dyDescent="0.2">
      <c r="A14395" t="s">
        <v>1581</v>
      </c>
      <c r="B14395" t="s">
        <v>1576</v>
      </c>
      <c r="C14395" t="s">
        <v>1577</v>
      </c>
      <c r="D14395" t="s">
        <v>1582</v>
      </c>
    </row>
    <row r="14396" spans="1:6" x14ac:dyDescent="0.2">
      <c r="A14396" t="s">
        <v>882</v>
      </c>
      <c r="B14396" t="s">
        <v>1579</v>
      </c>
      <c r="C14396" t="s">
        <v>1580</v>
      </c>
    </row>
    <row r="14397" spans="1:6" x14ac:dyDescent="0.2">
      <c r="A14397" t="s">
        <v>52</v>
      </c>
      <c r="B14397">
        <v>6</v>
      </c>
      <c r="C14397" t="s">
        <v>1584</v>
      </c>
    </row>
    <row r="14398" spans="1:6" x14ac:dyDescent="0.2">
      <c r="A14398" t="s">
        <v>70</v>
      </c>
      <c r="B14398">
        <v>25</v>
      </c>
      <c r="C14398" t="s">
        <v>1661</v>
      </c>
      <c r="D14398" t="s">
        <v>1728</v>
      </c>
    </row>
    <row r="14399" spans="1:6" x14ac:dyDescent="0.2">
      <c r="A14399" t="s">
        <v>120</v>
      </c>
      <c r="B14399" t="s">
        <v>1571</v>
      </c>
      <c r="C14399">
        <v>0.02</v>
      </c>
      <c r="D14399" t="s">
        <v>1593</v>
      </c>
      <c r="E14399" t="s">
        <v>1594</v>
      </c>
    </row>
    <row r="14400" spans="1:6" x14ac:dyDescent="0.2">
      <c r="A14400" t="s">
        <v>118</v>
      </c>
      <c r="B14400" t="s">
        <v>1571</v>
      </c>
      <c r="C14400">
        <v>1.5</v>
      </c>
      <c r="D14400" t="s">
        <v>1620</v>
      </c>
      <c r="E14400" t="s">
        <v>1610</v>
      </c>
      <c r="F14400">
        <v>8</v>
      </c>
    </row>
    <row r="14401" spans="1:5" x14ac:dyDescent="0.2">
      <c r="A14401" t="s">
        <v>114</v>
      </c>
      <c r="B14401">
        <v>18</v>
      </c>
      <c r="C14401" t="s">
        <v>1583</v>
      </c>
    </row>
    <row r="14402" spans="1:5" x14ac:dyDescent="0.2">
      <c r="A14402" t="s">
        <v>71</v>
      </c>
      <c r="B14402">
        <v>3.4</v>
      </c>
      <c r="C14402" t="s">
        <v>1583</v>
      </c>
    </row>
    <row r="14403" spans="1:5" x14ac:dyDescent="0.2">
      <c r="A14403" t="s">
        <v>71</v>
      </c>
      <c r="B14403">
        <v>4.9000000000000004</v>
      </c>
      <c r="C14403" t="s">
        <v>1584</v>
      </c>
    </row>
    <row r="14404" spans="1:5" x14ac:dyDescent="0.2">
      <c r="A14404" t="s">
        <v>52</v>
      </c>
      <c r="B14404">
        <v>4.5</v>
      </c>
      <c r="C14404" t="s">
        <v>1584</v>
      </c>
    </row>
    <row r="14405" spans="1:5" x14ac:dyDescent="0.2">
      <c r="A14405" t="s">
        <v>52</v>
      </c>
      <c r="B14405">
        <v>0.4</v>
      </c>
      <c r="C14405" t="s">
        <v>1584</v>
      </c>
    </row>
    <row r="14406" spans="1:5" x14ac:dyDescent="0.2">
      <c r="A14406" t="s">
        <v>52</v>
      </c>
      <c r="B14406">
        <v>0.35</v>
      </c>
      <c r="C14406" t="s">
        <v>1681</v>
      </c>
    </row>
    <row r="14407" spans="1:5" x14ac:dyDescent="0.2">
      <c r="A14407" t="s">
        <v>57</v>
      </c>
      <c r="B14407">
        <v>2.6</v>
      </c>
      <c r="C14407" t="s">
        <v>1811</v>
      </c>
    </row>
    <row r="14408" spans="1:5" x14ac:dyDescent="0.2">
      <c r="A14408" t="s">
        <v>70</v>
      </c>
      <c r="B14408">
        <v>14.5</v>
      </c>
      <c r="C14408" t="s">
        <v>2692</v>
      </c>
    </row>
    <row r="14409" spans="1:5" x14ac:dyDescent="0.2">
      <c r="A14409" t="s">
        <v>156</v>
      </c>
      <c r="B14409" t="s">
        <v>1571</v>
      </c>
      <c r="C14409">
        <v>5.0000000000000001E-3</v>
      </c>
    </row>
    <row r="14410" spans="1:5" x14ac:dyDescent="0.2">
      <c r="A14410" t="s">
        <v>117</v>
      </c>
      <c r="B14410" t="s">
        <v>1571</v>
      </c>
      <c r="C14410">
        <v>0.02</v>
      </c>
      <c r="D14410" t="s">
        <v>1593</v>
      </c>
      <c r="E14410" t="s">
        <v>1594</v>
      </c>
    </row>
    <row r="14411" spans="1:5" x14ac:dyDescent="0.2">
      <c r="A14411" t="s">
        <v>120</v>
      </c>
      <c r="B14411" t="s">
        <v>1571</v>
      </c>
      <c r="C14411">
        <v>0.05</v>
      </c>
      <c r="D14411" t="s">
        <v>1593</v>
      </c>
      <c r="E14411" t="s">
        <v>1594</v>
      </c>
    </row>
    <row r="14412" spans="1:5" x14ac:dyDescent="0.2">
      <c r="A14412" t="s">
        <v>1730</v>
      </c>
      <c r="B14412">
        <v>0.1</v>
      </c>
      <c r="C14412">
        <f>0.035/-0.015</f>
        <v>-2.3333333333333335</v>
      </c>
    </row>
    <row r="14413" spans="1:5" x14ac:dyDescent="0.2">
      <c r="A14413" t="s">
        <v>2931</v>
      </c>
      <c r="B14413" t="s">
        <v>1644</v>
      </c>
      <c r="C14413">
        <v>15</v>
      </c>
      <c r="D14413" t="s">
        <v>1681</v>
      </c>
    </row>
    <row r="14414" spans="1:5" x14ac:dyDescent="0.2">
      <c r="A14414" t="s">
        <v>118</v>
      </c>
      <c r="B14414" t="s">
        <v>1571</v>
      </c>
      <c r="C14414" t="s">
        <v>1610</v>
      </c>
      <c r="D14414">
        <v>3</v>
      </c>
    </row>
    <row r="14415" spans="1:5" x14ac:dyDescent="0.2">
      <c r="A14415" t="s">
        <v>110</v>
      </c>
      <c r="B14415" t="s">
        <v>1572</v>
      </c>
      <c r="C14415" t="s">
        <v>1573</v>
      </c>
      <c r="D14415" t="s">
        <v>1574</v>
      </c>
    </row>
    <row r="14416" spans="1:5" x14ac:dyDescent="0.2">
      <c r="A14416" t="s">
        <v>1575</v>
      </c>
      <c r="B14416" t="s">
        <v>1576</v>
      </c>
      <c r="C14416" t="s">
        <v>1577</v>
      </c>
      <c r="D14416" t="s">
        <v>1578</v>
      </c>
    </row>
    <row r="14417" spans="1:5" x14ac:dyDescent="0.2">
      <c r="A14417" t="s">
        <v>882</v>
      </c>
      <c r="B14417" t="s">
        <v>1579</v>
      </c>
      <c r="C14417" t="s">
        <v>1580</v>
      </c>
    </row>
    <row r="14418" spans="1:5" x14ac:dyDescent="0.2">
      <c r="A14418" t="s">
        <v>1581</v>
      </c>
      <c r="B14418" t="s">
        <v>1576</v>
      </c>
      <c r="C14418" t="s">
        <v>1577</v>
      </c>
      <c r="D14418" t="s">
        <v>1582</v>
      </c>
    </row>
    <row r="14419" spans="1:5" x14ac:dyDescent="0.2">
      <c r="A14419" t="s">
        <v>487</v>
      </c>
      <c r="B14419" t="s">
        <v>1576</v>
      </c>
      <c r="C14419" t="s">
        <v>1577</v>
      </c>
      <c r="D14419" s="8">
        <v>37415</v>
      </c>
    </row>
    <row r="14420" spans="1:5" x14ac:dyDescent="0.2">
      <c r="A14420" t="s">
        <v>114</v>
      </c>
      <c r="B14420">
        <v>18</v>
      </c>
      <c r="C14420" t="s">
        <v>1583</v>
      </c>
    </row>
    <row r="14421" spans="1:5" x14ac:dyDescent="0.2">
      <c r="A14421" t="s">
        <v>71</v>
      </c>
      <c r="B14421">
        <v>3.4</v>
      </c>
      <c r="C14421" t="s">
        <v>1583</v>
      </c>
    </row>
    <row r="14422" spans="1:5" x14ac:dyDescent="0.2">
      <c r="A14422" t="s">
        <v>71</v>
      </c>
      <c r="B14422">
        <v>4.9000000000000004</v>
      </c>
      <c r="C14422" t="s">
        <v>1584</v>
      </c>
    </row>
    <row r="14423" spans="1:5" x14ac:dyDescent="0.2">
      <c r="A14423" t="s">
        <v>52</v>
      </c>
      <c r="B14423">
        <v>4.5</v>
      </c>
      <c r="C14423" t="s">
        <v>1584</v>
      </c>
    </row>
    <row r="14424" spans="1:5" x14ac:dyDescent="0.2">
      <c r="A14424" t="s">
        <v>52</v>
      </c>
      <c r="B14424">
        <v>0.4</v>
      </c>
      <c r="C14424" t="s">
        <v>1584</v>
      </c>
    </row>
    <row r="14425" spans="1:5" x14ac:dyDescent="0.2">
      <c r="A14425" t="s">
        <v>52</v>
      </c>
      <c r="B14425">
        <v>0.5</v>
      </c>
      <c r="C14425" t="s">
        <v>1681</v>
      </c>
    </row>
    <row r="14426" spans="1:5" x14ac:dyDescent="0.2">
      <c r="A14426" t="s">
        <v>57</v>
      </c>
      <c r="B14426">
        <v>2.6</v>
      </c>
      <c r="C14426" t="s">
        <v>1811</v>
      </c>
    </row>
    <row r="14427" spans="1:5" x14ac:dyDescent="0.2">
      <c r="A14427" t="s">
        <v>70</v>
      </c>
      <c r="B14427">
        <v>14.5</v>
      </c>
      <c r="C14427" t="s">
        <v>2692</v>
      </c>
    </row>
    <row r="14428" spans="1:5" x14ac:dyDescent="0.2">
      <c r="A14428" t="s">
        <v>70</v>
      </c>
      <c r="B14428">
        <v>5.5</v>
      </c>
      <c r="C14428" t="s">
        <v>1634</v>
      </c>
      <c r="D14428">
        <v>0.2</v>
      </c>
    </row>
    <row r="14429" spans="1:5" x14ac:dyDescent="0.2">
      <c r="A14429" t="s">
        <v>120</v>
      </c>
      <c r="B14429" t="s">
        <v>1571</v>
      </c>
      <c r="C14429">
        <v>0.05</v>
      </c>
      <c r="D14429" t="s">
        <v>1593</v>
      </c>
      <c r="E14429" t="s">
        <v>1594</v>
      </c>
    </row>
    <row r="14430" spans="1:5" x14ac:dyDescent="0.2">
      <c r="A14430" t="s">
        <v>117</v>
      </c>
      <c r="B14430" t="s">
        <v>1571</v>
      </c>
      <c r="C14430">
        <v>0.02</v>
      </c>
      <c r="D14430" t="s">
        <v>1593</v>
      </c>
      <c r="E14430" t="s">
        <v>1594</v>
      </c>
    </row>
    <row r="14431" spans="1:5" x14ac:dyDescent="0.2">
      <c r="A14431" t="s">
        <v>156</v>
      </c>
      <c r="B14431" t="s">
        <v>1571</v>
      </c>
      <c r="C14431">
        <v>5.0000000000000001E-3</v>
      </c>
    </row>
    <row r="14432" spans="1:5" x14ac:dyDescent="0.2">
      <c r="A14432" t="s">
        <v>1730</v>
      </c>
      <c r="B14432">
        <v>0.1</v>
      </c>
      <c r="C14432">
        <f>0.035/-0.015</f>
        <v>-2.3333333333333335</v>
      </c>
    </row>
    <row r="14433" spans="1:4" x14ac:dyDescent="0.2">
      <c r="A14433" t="s">
        <v>176</v>
      </c>
      <c r="B14433">
        <v>15</v>
      </c>
      <c r="C14433" t="s">
        <v>1681</v>
      </c>
    </row>
    <row r="14434" spans="1:4" x14ac:dyDescent="0.2">
      <c r="A14434" t="s">
        <v>118</v>
      </c>
      <c r="B14434" t="s">
        <v>1571</v>
      </c>
      <c r="C14434" t="s">
        <v>1610</v>
      </c>
      <c r="D14434">
        <v>3</v>
      </c>
    </row>
    <row r="14435" spans="1:4" x14ac:dyDescent="0.2">
      <c r="A14435" t="s">
        <v>110</v>
      </c>
      <c r="B14435" t="s">
        <v>1572</v>
      </c>
      <c r="C14435" t="s">
        <v>1573</v>
      </c>
      <c r="D14435" t="s">
        <v>1574</v>
      </c>
    </row>
    <row r="14436" spans="1:4" x14ac:dyDescent="0.2">
      <c r="A14436" t="s">
        <v>1575</v>
      </c>
      <c r="B14436" t="s">
        <v>1576</v>
      </c>
      <c r="C14436" t="s">
        <v>1577</v>
      </c>
      <c r="D14436" t="s">
        <v>1578</v>
      </c>
    </row>
    <row r="14437" spans="1:4" x14ac:dyDescent="0.2">
      <c r="A14437" t="s">
        <v>882</v>
      </c>
      <c r="B14437" t="s">
        <v>1579</v>
      </c>
      <c r="C14437" t="s">
        <v>1580</v>
      </c>
    </row>
    <row r="14438" spans="1:4" x14ac:dyDescent="0.2">
      <c r="A14438" t="s">
        <v>1581</v>
      </c>
      <c r="B14438" t="s">
        <v>1576</v>
      </c>
      <c r="C14438" t="s">
        <v>1577</v>
      </c>
      <c r="D14438" t="s">
        <v>1582</v>
      </c>
    </row>
    <row r="14439" spans="1:4" x14ac:dyDescent="0.2">
      <c r="A14439" t="s">
        <v>487</v>
      </c>
      <c r="B14439" t="s">
        <v>1576</v>
      </c>
      <c r="C14439" t="s">
        <v>1577</v>
      </c>
      <c r="D14439" s="8">
        <v>37415</v>
      </c>
    </row>
    <row r="14440" spans="1:4" x14ac:dyDescent="0.2">
      <c r="A14440" t="s">
        <v>176</v>
      </c>
      <c r="B14440">
        <v>10.5</v>
      </c>
      <c r="C14440" t="s">
        <v>1604</v>
      </c>
    </row>
    <row r="14441" spans="1:4" x14ac:dyDescent="0.2">
      <c r="A14441" t="s">
        <v>50</v>
      </c>
      <c r="B14441">
        <v>18.2</v>
      </c>
      <c r="C14441" t="s">
        <v>1634</v>
      </c>
      <c r="D14441">
        <v>0.05</v>
      </c>
    </row>
    <row r="14442" spans="1:4" x14ac:dyDescent="0.2">
      <c r="A14442" t="s">
        <v>52</v>
      </c>
      <c r="B14442" t="s">
        <v>2932</v>
      </c>
    </row>
    <row r="14443" spans="1:4" x14ac:dyDescent="0.2">
      <c r="A14443" t="s">
        <v>52</v>
      </c>
      <c r="B14443">
        <v>9</v>
      </c>
      <c r="C14443" t="s">
        <v>1588</v>
      </c>
      <c r="D14443">
        <v>0.1</v>
      </c>
    </row>
    <row r="14444" spans="1:4" x14ac:dyDescent="0.2">
      <c r="A14444" t="s">
        <v>1605</v>
      </c>
      <c r="B14444">
        <v>12.5</v>
      </c>
      <c r="C14444">
        <v>0.2</v>
      </c>
    </row>
    <row r="14445" spans="1:4" x14ac:dyDescent="0.2">
      <c r="A14445" t="s">
        <v>1605</v>
      </c>
      <c r="B14445">
        <v>8.6999999999999993</v>
      </c>
      <c r="C14445" t="s">
        <v>1634</v>
      </c>
      <c r="D14445">
        <v>0.05</v>
      </c>
    </row>
    <row r="14446" spans="1:4" x14ac:dyDescent="0.2">
      <c r="A14446" t="s">
        <v>52</v>
      </c>
      <c r="B14446">
        <v>11.5</v>
      </c>
      <c r="C14446" t="s">
        <v>1634</v>
      </c>
      <c r="D14446">
        <v>0.05</v>
      </c>
    </row>
    <row r="14447" spans="1:4" x14ac:dyDescent="0.2">
      <c r="A14447" t="s">
        <v>2933</v>
      </c>
      <c r="B14447">
        <f>-0.2/-0.5</f>
        <v>0.4</v>
      </c>
    </row>
    <row r="14448" spans="1:4" x14ac:dyDescent="0.2">
      <c r="A14448" t="s">
        <v>207</v>
      </c>
      <c r="B14448">
        <v>14.7</v>
      </c>
      <c r="C14448">
        <v>-0.2</v>
      </c>
    </row>
    <row r="14449" spans="1:4" x14ac:dyDescent="0.2">
      <c r="A14449" t="s">
        <v>57</v>
      </c>
      <c r="B14449">
        <v>21.02</v>
      </c>
      <c r="C14449">
        <v>0.03</v>
      </c>
    </row>
    <row r="14450" spans="1:4" x14ac:dyDescent="0.2">
      <c r="A14450" t="s">
        <v>57</v>
      </c>
      <c r="B14450">
        <v>15.02</v>
      </c>
      <c r="C14450">
        <v>0.03</v>
      </c>
    </row>
    <row r="14451" spans="1:4" x14ac:dyDescent="0.2">
      <c r="A14451" t="s">
        <v>2934</v>
      </c>
      <c r="B14451" t="s">
        <v>1606</v>
      </c>
    </row>
    <row r="14452" spans="1:4" x14ac:dyDescent="0.2">
      <c r="A14452" t="s">
        <v>173</v>
      </c>
      <c r="B14452">
        <v>10.25</v>
      </c>
      <c r="C14452" t="s">
        <v>1634</v>
      </c>
      <c r="D14452">
        <v>0.15</v>
      </c>
    </row>
    <row r="14453" spans="1:4" x14ac:dyDescent="0.2">
      <c r="A14453" t="s">
        <v>70</v>
      </c>
      <c r="B14453">
        <v>2</v>
      </c>
      <c r="C14453" t="s">
        <v>1606</v>
      </c>
    </row>
    <row r="14454" spans="1:4" x14ac:dyDescent="0.2">
      <c r="A14454" t="s">
        <v>1710</v>
      </c>
      <c r="B14454">
        <v>7</v>
      </c>
      <c r="C14454" t="s">
        <v>1634</v>
      </c>
      <c r="D14454">
        <v>0.2</v>
      </c>
    </row>
    <row r="14455" spans="1:4" x14ac:dyDescent="0.2">
      <c r="A14455" t="s">
        <v>120</v>
      </c>
      <c r="B14455" t="s">
        <v>1571</v>
      </c>
      <c r="C14455">
        <v>0.1</v>
      </c>
    </row>
    <row r="14456" spans="1:4" x14ac:dyDescent="0.2">
      <c r="A14456" t="s">
        <v>72</v>
      </c>
      <c r="B14456">
        <v>0.23</v>
      </c>
      <c r="C14456" t="s">
        <v>1615</v>
      </c>
    </row>
    <row r="14457" spans="1:4" x14ac:dyDescent="0.2">
      <c r="A14457" t="s">
        <v>72</v>
      </c>
      <c r="B14457">
        <v>0.4</v>
      </c>
      <c r="C14457" t="s">
        <v>1606</v>
      </c>
    </row>
    <row r="14458" spans="1:4" x14ac:dyDescent="0.2">
      <c r="A14458" t="s">
        <v>70</v>
      </c>
      <c r="B14458">
        <v>13.5</v>
      </c>
      <c r="C14458" t="s">
        <v>1634</v>
      </c>
      <c r="D14458">
        <v>0.2</v>
      </c>
    </row>
    <row r="14459" spans="1:4" x14ac:dyDescent="0.2">
      <c r="A14459" t="s">
        <v>120</v>
      </c>
      <c r="B14459">
        <v>0.04</v>
      </c>
      <c r="C14459" t="s">
        <v>1593</v>
      </c>
      <c r="D14459" t="s">
        <v>1594</v>
      </c>
    </row>
    <row r="14460" spans="1:4" x14ac:dyDescent="0.2">
      <c r="A14460" t="s">
        <v>52</v>
      </c>
      <c r="B14460">
        <v>4.5</v>
      </c>
      <c r="C14460" t="s">
        <v>1606</v>
      </c>
    </row>
    <row r="14461" spans="1:4" x14ac:dyDescent="0.2">
      <c r="A14461" t="s">
        <v>52</v>
      </c>
      <c r="B14461">
        <v>14.6</v>
      </c>
      <c r="C14461" t="s">
        <v>1634</v>
      </c>
      <c r="D14461">
        <v>0.05</v>
      </c>
    </row>
    <row r="14462" spans="1:4" x14ac:dyDescent="0.2">
      <c r="A14462" t="s">
        <v>2935</v>
      </c>
      <c r="B14462" t="s">
        <v>1639</v>
      </c>
      <c r="C14462" t="s">
        <v>2936</v>
      </c>
    </row>
    <row r="14463" spans="1:4" x14ac:dyDescent="0.2">
      <c r="A14463" t="s">
        <v>70</v>
      </c>
      <c r="B14463">
        <v>5.5</v>
      </c>
      <c r="C14463" t="s">
        <v>1634</v>
      </c>
      <c r="D14463">
        <v>0.2</v>
      </c>
    </row>
    <row r="14464" spans="1:4" x14ac:dyDescent="0.2">
      <c r="A14464" t="s">
        <v>52</v>
      </c>
      <c r="B14464">
        <v>3</v>
      </c>
      <c r="C14464" t="s">
        <v>1634</v>
      </c>
      <c r="D14464">
        <v>0.05</v>
      </c>
    </row>
    <row r="14465" spans="1:4" x14ac:dyDescent="0.2">
      <c r="A14465" t="s">
        <v>2937</v>
      </c>
      <c r="B14465" t="s">
        <v>1634</v>
      </c>
      <c r="C14465">
        <v>0.1</v>
      </c>
    </row>
    <row r="14466" spans="1:4" x14ac:dyDescent="0.2">
      <c r="A14466" t="s">
        <v>71</v>
      </c>
      <c r="B14466">
        <v>5.0999999999999996</v>
      </c>
      <c r="C14466" t="s">
        <v>1634</v>
      </c>
      <c r="D14466">
        <v>0.1</v>
      </c>
    </row>
    <row r="14467" spans="1:4" x14ac:dyDescent="0.2">
      <c r="A14467" t="s">
        <v>169</v>
      </c>
    </row>
    <row r="14468" spans="1:4" x14ac:dyDescent="0.2">
      <c r="A14468" t="s">
        <v>110</v>
      </c>
    </row>
    <row r="14469" spans="1:4" x14ac:dyDescent="0.2">
      <c r="A14469" t="s">
        <v>1575</v>
      </c>
      <c r="B14469" t="s">
        <v>1576</v>
      </c>
      <c r="C14469" t="s">
        <v>1577</v>
      </c>
      <c r="D14469" t="s">
        <v>1578</v>
      </c>
    </row>
    <row r="14470" spans="1:4" x14ac:dyDescent="0.2">
      <c r="A14470" t="s">
        <v>882</v>
      </c>
      <c r="B14470" t="s">
        <v>1579</v>
      </c>
      <c r="C14470" t="s">
        <v>1580</v>
      </c>
    </row>
    <row r="14471" spans="1:4" x14ac:dyDescent="0.2">
      <c r="A14471" t="s">
        <v>114</v>
      </c>
      <c r="B14471">
        <v>18</v>
      </c>
      <c r="C14471" t="s">
        <v>1583</v>
      </c>
    </row>
    <row r="14472" spans="1:4" x14ac:dyDescent="0.2">
      <c r="A14472" t="s">
        <v>71</v>
      </c>
      <c r="B14472">
        <v>3.4</v>
      </c>
      <c r="C14472" t="s">
        <v>1583</v>
      </c>
    </row>
    <row r="14473" spans="1:4" x14ac:dyDescent="0.2">
      <c r="A14473" t="s">
        <v>71</v>
      </c>
      <c r="B14473">
        <v>4.9000000000000004</v>
      </c>
      <c r="C14473" t="s">
        <v>1584</v>
      </c>
    </row>
    <row r="14474" spans="1:4" x14ac:dyDescent="0.2">
      <c r="A14474" t="s">
        <v>52</v>
      </c>
      <c r="B14474">
        <v>4.5</v>
      </c>
      <c r="C14474" t="s">
        <v>1584</v>
      </c>
    </row>
    <row r="14475" spans="1:4" x14ac:dyDescent="0.2">
      <c r="A14475" t="s">
        <v>52</v>
      </c>
      <c r="B14475">
        <v>0.4</v>
      </c>
      <c r="C14475" t="s">
        <v>1584</v>
      </c>
    </row>
    <row r="14476" spans="1:4" x14ac:dyDescent="0.2">
      <c r="A14476" t="s">
        <v>52</v>
      </c>
      <c r="B14476">
        <v>0.5</v>
      </c>
      <c r="C14476" t="s">
        <v>1681</v>
      </c>
    </row>
    <row r="14477" spans="1:4" x14ac:dyDescent="0.2">
      <c r="A14477" t="s">
        <v>57</v>
      </c>
      <c r="B14477">
        <v>2.6</v>
      </c>
      <c r="C14477" t="s">
        <v>1811</v>
      </c>
    </row>
    <row r="14478" spans="1:4" x14ac:dyDescent="0.2">
      <c r="A14478" t="s">
        <v>70</v>
      </c>
      <c r="B14478">
        <v>14.5</v>
      </c>
      <c r="C14478" t="s">
        <v>2692</v>
      </c>
    </row>
    <row r="14479" spans="1:4" x14ac:dyDescent="0.2">
      <c r="A14479" t="s">
        <v>70</v>
      </c>
      <c r="B14479">
        <v>5.5</v>
      </c>
      <c r="C14479" t="s">
        <v>1634</v>
      </c>
      <c r="D14479">
        <v>0.2</v>
      </c>
    </row>
    <row r="14480" spans="1:4" x14ac:dyDescent="0.2">
      <c r="A14480" t="s">
        <v>156</v>
      </c>
      <c r="B14480" t="s">
        <v>1571</v>
      </c>
      <c r="C14480">
        <v>5.0000000000000001E-3</v>
      </c>
    </row>
    <row r="14481" spans="1:5" x14ac:dyDescent="0.2">
      <c r="A14481" t="s">
        <v>117</v>
      </c>
      <c r="B14481" t="s">
        <v>1571</v>
      </c>
      <c r="C14481">
        <v>0.02</v>
      </c>
      <c r="D14481" t="s">
        <v>1593</v>
      </c>
      <c r="E14481" t="s">
        <v>1594</v>
      </c>
    </row>
    <row r="14482" spans="1:5" x14ac:dyDescent="0.2">
      <c r="A14482" t="s">
        <v>120</v>
      </c>
      <c r="B14482" t="s">
        <v>1571</v>
      </c>
      <c r="C14482">
        <v>0.05</v>
      </c>
      <c r="D14482" t="s">
        <v>1593</v>
      </c>
      <c r="E14482" t="s">
        <v>1594</v>
      </c>
    </row>
    <row r="14483" spans="1:5" x14ac:dyDescent="0.2">
      <c r="A14483" t="s">
        <v>1730</v>
      </c>
      <c r="B14483">
        <v>0.1</v>
      </c>
      <c r="C14483">
        <f>0.035/-0.015</f>
        <v>-2.3333333333333335</v>
      </c>
    </row>
    <row r="14484" spans="1:5" x14ac:dyDescent="0.2">
      <c r="A14484" t="s">
        <v>2931</v>
      </c>
      <c r="B14484" t="s">
        <v>1644</v>
      </c>
      <c r="C14484">
        <v>15</v>
      </c>
      <c r="D14484" t="s">
        <v>1681</v>
      </c>
    </row>
    <row r="14485" spans="1:5" x14ac:dyDescent="0.2">
      <c r="A14485" t="s">
        <v>118</v>
      </c>
      <c r="B14485" t="s">
        <v>1571</v>
      </c>
      <c r="C14485" t="s">
        <v>1610</v>
      </c>
      <c r="D14485">
        <v>3</v>
      </c>
    </row>
    <row r="14486" spans="1:5" x14ac:dyDescent="0.2">
      <c r="A14486" t="s">
        <v>110</v>
      </c>
      <c r="B14486" t="s">
        <v>1572</v>
      </c>
      <c r="C14486" t="s">
        <v>1573</v>
      </c>
      <c r="D14486" t="s">
        <v>1574</v>
      </c>
    </row>
    <row r="14487" spans="1:5" x14ac:dyDescent="0.2">
      <c r="A14487" t="s">
        <v>1575</v>
      </c>
      <c r="B14487" t="s">
        <v>1576</v>
      </c>
      <c r="C14487" t="s">
        <v>1577</v>
      </c>
      <c r="D14487" t="s">
        <v>1578</v>
      </c>
    </row>
    <row r="14488" spans="1:5" x14ac:dyDescent="0.2">
      <c r="A14488" t="s">
        <v>882</v>
      </c>
      <c r="B14488" t="s">
        <v>1579</v>
      </c>
      <c r="C14488" t="s">
        <v>1580</v>
      </c>
    </row>
    <row r="14489" spans="1:5" x14ac:dyDescent="0.2">
      <c r="A14489" t="s">
        <v>1581</v>
      </c>
      <c r="B14489" t="s">
        <v>1576</v>
      </c>
      <c r="C14489" t="s">
        <v>1577</v>
      </c>
      <c r="D14489" t="s">
        <v>1582</v>
      </c>
    </row>
    <row r="14490" spans="1:5" x14ac:dyDescent="0.2">
      <c r="A14490" t="s">
        <v>487</v>
      </c>
      <c r="B14490" t="s">
        <v>1576</v>
      </c>
      <c r="C14490" t="s">
        <v>1577</v>
      </c>
      <c r="D14490" s="8">
        <v>37415</v>
      </c>
    </row>
    <row r="14491" spans="1:5" x14ac:dyDescent="0.2">
      <c r="A14491" t="s">
        <v>176</v>
      </c>
      <c r="B14491">
        <v>10.5</v>
      </c>
      <c r="C14491" t="s">
        <v>1604</v>
      </c>
    </row>
    <row r="14492" spans="1:5" x14ac:dyDescent="0.2">
      <c r="A14492" t="s">
        <v>50</v>
      </c>
      <c r="B14492">
        <v>18</v>
      </c>
      <c r="C14492" t="s">
        <v>1634</v>
      </c>
      <c r="D14492">
        <v>0.05</v>
      </c>
    </row>
    <row r="14493" spans="1:5" x14ac:dyDescent="0.2">
      <c r="A14493" t="s">
        <v>52</v>
      </c>
      <c r="B14493">
        <v>7.7</v>
      </c>
      <c r="C14493" t="s">
        <v>1634</v>
      </c>
      <c r="D14493">
        <v>0.05</v>
      </c>
    </row>
    <row r="14494" spans="1:5" x14ac:dyDescent="0.2">
      <c r="A14494" t="s">
        <v>52</v>
      </c>
      <c r="B14494">
        <v>9</v>
      </c>
      <c r="C14494" t="s">
        <v>1606</v>
      </c>
    </row>
    <row r="14495" spans="1:5" x14ac:dyDescent="0.2">
      <c r="A14495" t="s">
        <v>1605</v>
      </c>
      <c r="B14495">
        <v>12.2</v>
      </c>
      <c r="C14495">
        <v>0.2</v>
      </c>
    </row>
    <row r="14496" spans="1:5" x14ac:dyDescent="0.2">
      <c r="A14496" t="s">
        <v>1605</v>
      </c>
      <c r="B14496">
        <v>12</v>
      </c>
      <c r="C14496" t="s">
        <v>1634</v>
      </c>
      <c r="D14496">
        <v>0.2</v>
      </c>
    </row>
    <row r="14497" spans="1:4" x14ac:dyDescent="0.2">
      <c r="A14497" t="s">
        <v>1605</v>
      </c>
      <c r="B14497">
        <v>8.6999999999999993</v>
      </c>
      <c r="C14497" t="s">
        <v>1634</v>
      </c>
      <c r="D14497">
        <v>0.1</v>
      </c>
    </row>
    <row r="14498" spans="1:4" x14ac:dyDescent="0.2">
      <c r="A14498" t="s">
        <v>115</v>
      </c>
      <c r="B14498">
        <v>0.05</v>
      </c>
      <c r="C14498" t="s">
        <v>1588</v>
      </c>
      <c r="D14498">
        <v>0.15</v>
      </c>
    </row>
    <row r="14499" spans="1:4" x14ac:dyDescent="0.2">
      <c r="A14499" t="s">
        <v>52</v>
      </c>
      <c r="B14499">
        <v>11.5</v>
      </c>
      <c r="C14499" t="s">
        <v>1634</v>
      </c>
      <c r="D14499">
        <v>0.05</v>
      </c>
    </row>
    <row r="14500" spans="1:4" x14ac:dyDescent="0.2">
      <c r="A14500" t="s">
        <v>2938</v>
      </c>
      <c r="B14500">
        <v>0.1</v>
      </c>
    </row>
    <row r="14501" spans="1:4" x14ac:dyDescent="0.2">
      <c r="A14501" t="s">
        <v>207</v>
      </c>
      <c r="B14501">
        <v>14.7</v>
      </c>
      <c r="C14501">
        <v>-0.2</v>
      </c>
    </row>
    <row r="14502" spans="1:4" x14ac:dyDescent="0.2">
      <c r="A14502" t="s">
        <v>57</v>
      </c>
      <c r="B14502">
        <v>19</v>
      </c>
      <c r="C14502" t="s">
        <v>1634</v>
      </c>
      <c r="D14502">
        <v>0.15</v>
      </c>
    </row>
    <row r="14503" spans="1:4" x14ac:dyDescent="0.2">
      <c r="A14503" t="s">
        <v>57</v>
      </c>
      <c r="B14503">
        <v>21.02</v>
      </c>
      <c r="C14503">
        <v>0.03</v>
      </c>
    </row>
    <row r="14504" spans="1:4" x14ac:dyDescent="0.2">
      <c r="A14504" t="s">
        <v>57</v>
      </c>
      <c r="B14504">
        <v>15.02</v>
      </c>
      <c r="C14504">
        <v>0.03</v>
      </c>
    </row>
    <row r="14505" spans="1:4" x14ac:dyDescent="0.2">
      <c r="A14505" t="s">
        <v>2934</v>
      </c>
      <c r="B14505" t="s">
        <v>1606</v>
      </c>
    </row>
    <row r="14506" spans="1:4" x14ac:dyDescent="0.2">
      <c r="A14506" t="s">
        <v>173</v>
      </c>
      <c r="B14506">
        <v>10.25</v>
      </c>
      <c r="C14506" t="s">
        <v>1634</v>
      </c>
      <c r="D14506">
        <v>0.15</v>
      </c>
    </row>
    <row r="14507" spans="1:4" x14ac:dyDescent="0.2">
      <c r="A14507" t="s">
        <v>70</v>
      </c>
      <c r="B14507">
        <v>2</v>
      </c>
      <c r="C14507" t="s">
        <v>1606</v>
      </c>
    </row>
    <row r="14508" spans="1:4" x14ac:dyDescent="0.2">
      <c r="A14508" t="s">
        <v>1710</v>
      </c>
      <c r="B14508">
        <v>7</v>
      </c>
      <c r="C14508" t="s">
        <v>1634</v>
      </c>
      <c r="D14508">
        <v>0.2</v>
      </c>
    </row>
    <row r="14509" spans="1:4" x14ac:dyDescent="0.2">
      <c r="A14509" t="s">
        <v>120</v>
      </c>
      <c r="B14509" t="s">
        <v>1571</v>
      </c>
      <c r="C14509">
        <v>0.1</v>
      </c>
    </row>
    <row r="14510" spans="1:4" x14ac:dyDescent="0.2">
      <c r="A14510" t="s">
        <v>72</v>
      </c>
      <c r="B14510">
        <v>0.23</v>
      </c>
      <c r="C14510" t="s">
        <v>1615</v>
      </c>
    </row>
    <row r="14511" spans="1:4" x14ac:dyDescent="0.2">
      <c r="A14511" t="s">
        <v>72</v>
      </c>
      <c r="B14511">
        <v>0.2</v>
      </c>
      <c r="C14511" t="s">
        <v>2939</v>
      </c>
    </row>
    <row r="14512" spans="1:4" x14ac:dyDescent="0.2">
      <c r="A14512" t="s">
        <v>72</v>
      </c>
      <c r="B14512">
        <v>0.4</v>
      </c>
      <c r="C14512" t="s">
        <v>1606</v>
      </c>
    </row>
    <row r="14513" spans="1:4" x14ac:dyDescent="0.2">
      <c r="A14513" t="s">
        <v>72</v>
      </c>
      <c r="B14513">
        <v>0.2</v>
      </c>
      <c r="C14513" t="s">
        <v>2940</v>
      </c>
    </row>
    <row r="14514" spans="1:4" x14ac:dyDescent="0.2">
      <c r="A14514" t="s">
        <v>70</v>
      </c>
      <c r="B14514">
        <v>13.5</v>
      </c>
      <c r="C14514" t="s">
        <v>1634</v>
      </c>
      <c r="D14514">
        <v>0.2</v>
      </c>
    </row>
    <row r="14515" spans="1:4" x14ac:dyDescent="0.2">
      <c r="A14515" t="s">
        <v>2933</v>
      </c>
      <c r="B14515">
        <v>0.02</v>
      </c>
    </row>
    <row r="14516" spans="1:4" x14ac:dyDescent="0.2">
      <c r="A14516" t="s">
        <v>120</v>
      </c>
      <c r="B14516">
        <v>0.03</v>
      </c>
      <c r="C14516" t="s">
        <v>1593</v>
      </c>
      <c r="D14516" t="s">
        <v>1594</v>
      </c>
    </row>
    <row r="14517" spans="1:4" x14ac:dyDescent="0.2">
      <c r="A14517" t="s">
        <v>52</v>
      </c>
      <c r="B14517">
        <v>4.5</v>
      </c>
      <c r="C14517" t="s">
        <v>1606</v>
      </c>
    </row>
    <row r="14518" spans="1:4" x14ac:dyDescent="0.2">
      <c r="A14518" t="s">
        <v>52</v>
      </c>
      <c r="B14518" t="s">
        <v>2941</v>
      </c>
    </row>
    <row r="14519" spans="1:4" x14ac:dyDescent="0.2">
      <c r="A14519" t="s">
        <v>2935</v>
      </c>
      <c r="B14519" t="s">
        <v>1634</v>
      </c>
      <c r="C14519">
        <v>0.05</v>
      </c>
    </row>
    <row r="14520" spans="1:4" x14ac:dyDescent="0.2">
      <c r="A14520" t="s">
        <v>70</v>
      </c>
      <c r="B14520">
        <v>5.5</v>
      </c>
      <c r="C14520" t="s">
        <v>1634</v>
      </c>
      <c r="D14520">
        <v>0.2</v>
      </c>
    </row>
    <row r="14521" spans="1:4" x14ac:dyDescent="0.2">
      <c r="A14521" t="s">
        <v>52</v>
      </c>
      <c r="B14521" t="s">
        <v>2942</v>
      </c>
    </row>
    <row r="14522" spans="1:4" x14ac:dyDescent="0.2">
      <c r="A14522" t="s">
        <v>2937</v>
      </c>
      <c r="B14522" t="s">
        <v>1634</v>
      </c>
      <c r="C14522">
        <v>0.1</v>
      </c>
    </row>
    <row r="14523" spans="1:4" x14ac:dyDescent="0.2">
      <c r="A14523" t="s">
        <v>71</v>
      </c>
      <c r="B14523">
        <v>4.9000000000000004</v>
      </c>
      <c r="C14523" t="s">
        <v>1634</v>
      </c>
      <c r="D14523">
        <v>0.1</v>
      </c>
    </row>
    <row r="14524" spans="1:4" x14ac:dyDescent="0.2">
      <c r="A14524" t="s">
        <v>169</v>
      </c>
    </row>
    <row r="14525" spans="1:4" x14ac:dyDescent="0.2">
      <c r="A14525" t="s">
        <v>110</v>
      </c>
    </row>
    <row r="14526" spans="1:4" x14ac:dyDescent="0.2">
      <c r="A14526" t="s">
        <v>52</v>
      </c>
      <c r="B14526">
        <v>0.4</v>
      </c>
      <c r="C14526" t="s">
        <v>1634</v>
      </c>
      <c r="D14526">
        <v>0.1</v>
      </c>
    </row>
    <row r="14527" spans="1:4" x14ac:dyDescent="0.2">
      <c r="A14527" t="s">
        <v>52</v>
      </c>
      <c r="B14527">
        <v>0.5</v>
      </c>
      <c r="C14527" t="s">
        <v>1634</v>
      </c>
      <c r="D14527">
        <v>0.05</v>
      </c>
    </row>
    <row r="14528" spans="1:4" x14ac:dyDescent="0.2">
      <c r="A14528" t="s">
        <v>2501</v>
      </c>
      <c r="B14528">
        <v>2.6</v>
      </c>
      <c r="C14528" t="s">
        <v>1634</v>
      </c>
      <c r="D14528">
        <v>0.05</v>
      </c>
    </row>
    <row r="14529" spans="1:4" x14ac:dyDescent="0.2">
      <c r="A14529" t="s">
        <v>119</v>
      </c>
      <c r="B14529">
        <v>14.5</v>
      </c>
      <c r="C14529" t="s">
        <v>1634</v>
      </c>
      <c r="D14529">
        <v>0.02</v>
      </c>
    </row>
    <row r="14530" spans="1:4" x14ac:dyDescent="0.2">
      <c r="A14530" t="s">
        <v>57</v>
      </c>
      <c r="B14530">
        <v>15.2</v>
      </c>
      <c r="C14530" t="s">
        <v>1634</v>
      </c>
      <c r="D14530">
        <v>0.02</v>
      </c>
    </row>
    <row r="14531" spans="1:4" x14ac:dyDescent="0.2">
      <c r="A14531" t="s">
        <v>2943</v>
      </c>
      <c r="B14531" t="s">
        <v>1629</v>
      </c>
      <c r="C14531" t="s">
        <v>1822</v>
      </c>
    </row>
    <row r="14532" spans="1:4" x14ac:dyDescent="0.2">
      <c r="A14532" t="s">
        <v>1575</v>
      </c>
      <c r="B14532" t="s">
        <v>1576</v>
      </c>
      <c r="C14532" t="s">
        <v>1577</v>
      </c>
      <c r="D14532" t="s">
        <v>1578</v>
      </c>
    </row>
    <row r="14533" spans="1:4" x14ac:dyDescent="0.2">
      <c r="A14533" t="s">
        <v>882</v>
      </c>
      <c r="B14533" t="s">
        <v>1579</v>
      </c>
      <c r="C14533" t="s">
        <v>1580</v>
      </c>
    </row>
    <row r="14534" spans="1:4" x14ac:dyDescent="0.2">
      <c r="A14534" t="s">
        <v>176</v>
      </c>
      <c r="B14534">
        <v>10.5</v>
      </c>
      <c r="C14534" t="s">
        <v>1604</v>
      </c>
    </row>
    <row r="14535" spans="1:4" x14ac:dyDescent="0.2">
      <c r="A14535" t="s">
        <v>50</v>
      </c>
      <c r="B14535">
        <v>18.2</v>
      </c>
      <c r="C14535" t="s">
        <v>1634</v>
      </c>
      <c r="D14535">
        <v>0.05</v>
      </c>
    </row>
    <row r="14536" spans="1:4" x14ac:dyDescent="0.2">
      <c r="A14536" t="s">
        <v>52</v>
      </c>
      <c r="B14536">
        <v>7.7</v>
      </c>
      <c r="C14536" t="s">
        <v>1634</v>
      </c>
      <c r="D14536">
        <v>0.05</v>
      </c>
    </row>
    <row r="14537" spans="1:4" x14ac:dyDescent="0.2">
      <c r="A14537" t="s">
        <v>1605</v>
      </c>
      <c r="B14537">
        <v>12</v>
      </c>
      <c r="C14537" t="s">
        <v>1634</v>
      </c>
      <c r="D14537">
        <v>0.2</v>
      </c>
    </row>
    <row r="14538" spans="1:4" x14ac:dyDescent="0.2">
      <c r="A14538" t="s">
        <v>2944</v>
      </c>
      <c r="B14538">
        <v>12.2</v>
      </c>
      <c r="C14538">
        <v>0.2</v>
      </c>
    </row>
    <row r="14539" spans="1:4" x14ac:dyDescent="0.2">
      <c r="A14539" t="s">
        <v>1605</v>
      </c>
      <c r="B14539">
        <v>8.6999999999999993</v>
      </c>
      <c r="C14539" t="s">
        <v>1634</v>
      </c>
      <c r="D14539">
        <v>0.1</v>
      </c>
    </row>
    <row r="14540" spans="1:4" x14ac:dyDescent="0.2">
      <c r="A14540" t="s">
        <v>2945</v>
      </c>
      <c r="B14540" t="s">
        <v>1634</v>
      </c>
      <c r="C14540">
        <v>0.2</v>
      </c>
    </row>
    <row r="14541" spans="1:4" x14ac:dyDescent="0.2">
      <c r="A14541" t="s">
        <v>52</v>
      </c>
      <c r="B14541">
        <v>11.5</v>
      </c>
      <c r="C14541" t="s">
        <v>1634</v>
      </c>
      <c r="D14541">
        <v>0.05</v>
      </c>
    </row>
    <row r="14542" spans="1:4" x14ac:dyDescent="0.2">
      <c r="A14542" t="s">
        <v>2946</v>
      </c>
      <c r="B14542">
        <v>0.1</v>
      </c>
    </row>
    <row r="14543" spans="1:4" x14ac:dyDescent="0.2">
      <c r="A14543" t="s">
        <v>207</v>
      </c>
      <c r="B14543">
        <v>14.7</v>
      </c>
      <c r="C14543">
        <v>-0.2</v>
      </c>
    </row>
    <row r="14544" spans="1:4" x14ac:dyDescent="0.2">
      <c r="A14544" t="s">
        <v>57</v>
      </c>
      <c r="B14544">
        <v>21.02</v>
      </c>
      <c r="C14544">
        <v>0.03</v>
      </c>
    </row>
    <row r="14545" spans="1:5" x14ac:dyDescent="0.2">
      <c r="A14545" t="s">
        <v>57</v>
      </c>
      <c r="B14545">
        <v>15.02</v>
      </c>
      <c r="C14545">
        <v>0.03</v>
      </c>
    </row>
    <row r="14546" spans="1:5" x14ac:dyDescent="0.2">
      <c r="A14546" t="s">
        <v>1719</v>
      </c>
      <c r="B14546" t="s">
        <v>1588</v>
      </c>
      <c r="C14546" t="s">
        <v>2947</v>
      </c>
      <c r="D14546" t="s">
        <v>1634</v>
      </c>
      <c r="E14546">
        <v>0.1</v>
      </c>
    </row>
    <row r="14547" spans="1:5" x14ac:dyDescent="0.2">
      <c r="A14547" t="s">
        <v>173</v>
      </c>
      <c r="B14547">
        <v>10.25</v>
      </c>
      <c r="C14547" t="s">
        <v>1634</v>
      </c>
      <c r="D14547">
        <v>0.15</v>
      </c>
    </row>
    <row r="14548" spans="1:5" x14ac:dyDescent="0.2">
      <c r="A14548" t="s">
        <v>70</v>
      </c>
      <c r="B14548">
        <v>2</v>
      </c>
      <c r="C14548" t="s">
        <v>1606</v>
      </c>
    </row>
    <row r="14549" spans="1:5" x14ac:dyDescent="0.2">
      <c r="A14549" t="s">
        <v>1710</v>
      </c>
      <c r="B14549">
        <v>7</v>
      </c>
      <c r="C14549" t="s">
        <v>1634</v>
      </c>
      <c r="D14549">
        <v>0.2</v>
      </c>
    </row>
    <row r="14550" spans="1:5" x14ac:dyDescent="0.2">
      <c r="A14550" t="s">
        <v>72</v>
      </c>
      <c r="B14550">
        <v>0.23</v>
      </c>
      <c r="C14550" t="s">
        <v>1615</v>
      </c>
    </row>
    <row r="14551" spans="1:5" x14ac:dyDescent="0.2">
      <c r="A14551" t="s">
        <v>72</v>
      </c>
      <c r="B14551">
        <v>0.4</v>
      </c>
      <c r="C14551" t="s">
        <v>1606</v>
      </c>
    </row>
    <row r="14552" spans="1:5" x14ac:dyDescent="0.2">
      <c r="A14552" t="s">
        <v>120</v>
      </c>
      <c r="B14552">
        <v>0.1</v>
      </c>
      <c r="C14552" t="s">
        <v>1593</v>
      </c>
      <c r="D14552" t="s">
        <v>1594</v>
      </c>
    </row>
    <row r="14553" spans="1:5" x14ac:dyDescent="0.2">
      <c r="A14553" t="s">
        <v>52</v>
      </c>
      <c r="B14553">
        <v>4.5</v>
      </c>
      <c r="C14553" t="s">
        <v>1606</v>
      </c>
    </row>
    <row r="14554" spans="1:5" x14ac:dyDescent="0.2">
      <c r="A14554" t="s">
        <v>2935</v>
      </c>
      <c r="B14554" t="s">
        <v>1634</v>
      </c>
      <c r="C14554">
        <v>0.05</v>
      </c>
    </row>
    <row r="14555" spans="1:5" x14ac:dyDescent="0.2">
      <c r="A14555" t="s">
        <v>2937</v>
      </c>
      <c r="B14555" t="s">
        <v>1634</v>
      </c>
      <c r="C14555">
        <v>0.1</v>
      </c>
    </row>
    <row r="14556" spans="1:5" x14ac:dyDescent="0.2">
      <c r="A14556" t="s">
        <v>200</v>
      </c>
      <c r="B14556">
        <v>13.1</v>
      </c>
      <c r="C14556" t="s">
        <v>1634</v>
      </c>
      <c r="D14556">
        <v>0.1</v>
      </c>
    </row>
    <row r="14557" spans="1:5" x14ac:dyDescent="0.2">
      <c r="A14557" t="s">
        <v>52</v>
      </c>
      <c r="B14557">
        <v>17.600000000000001</v>
      </c>
      <c r="C14557" t="s">
        <v>1634</v>
      </c>
      <c r="D14557">
        <v>0.05</v>
      </c>
    </row>
    <row r="14558" spans="1:5" x14ac:dyDescent="0.2">
      <c r="A14558" t="s">
        <v>2933</v>
      </c>
      <c r="B14558" t="s">
        <v>1639</v>
      </c>
      <c r="C14558">
        <v>0.02</v>
      </c>
    </row>
    <row r="14559" spans="1:5" x14ac:dyDescent="0.2">
      <c r="A14559" t="s">
        <v>120</v>
      </c>
      <c r="B14559" t="s">
        <v>1571</v>
      </c>
      <c r="C14559">
        <v>0.03</v>
      </c>
      <c r="D14559" t="s">
        <v>2948</v>
      </c>
      <c r="E14559" t="s">
        <v>1594</v>
      </c>
    </row>
    <row r="14560" spans="1:5" x14ac:dyDescent="0.2">
      <c r="A14560" t="s">
        <v>115</v>
      </c>
      <c r="B14560">
        <v>0.05</v>
      </c>
      <c r="C14560" t="s">
        <v>1639</v>
      </c>
      <c r="D14560">
        <v>0.1</v>
      </c>
    </row>
    <row r="14561" spans="1:4" x14ac:dyDescent="0.2">
      <c r="A14561" t="s">
        <v>177</v>
      </c>
      <c r="B14561">
        <v>0.2</v>
      </c>
      <c r="C14561" t="s">
        <v>1639</v>
      </c>
      <c r="D14561">
        <v>0.1</v>
      </c>
    </row>
    <row r="14562" spans="1:4" x14ac:dyDescent="0.2">
      <c r="A14562" t="s">
        <v>169</v>
      </c>
    </row>
    <row r="14563" spans="1:4" x14ac:dyDescent="0.2">
      <c r="A14563" t="s">
        <v>110</v>
      </c>
    </row>
    <row r="14564" spans="1:4" x14ac:dyDescent="0.2">
      <c r="A14564" t="s">
        <v>1575</v>
      </c>
      <c r="B14564" t="s">
        <v>1576</v>
      </c>
      <c r="C14564" t="s">
        <v>1577</v>
      </c>
      <c r="D14564" t="s">
        <v>1578</v>
      </c>
    </row>
    <row r="14565" spans="1:4" x14ac:dyDescent="0.2">
      <c r="A14565" t="s">
        <v>882</v>
      </c>
      <c r="B14565" t="s">
        <v>1579</v>
      </c>
      <c r="C14565" t="s">
        <v>1580</v>
      </c>
    </row>
    <row r="14566" spans="1:4" x14ac:dyDescent="0.2">
      <c r="A14566" t="s">
        <v>176</v>
      </c>
      <c r="B14566">
        <v>10.5</v>
      </c>
      <c r="C14566" t="s">
        <v>1604</v>
      </c>
    </row>
    <row r="14567" spans="1:4" x14ac:dyDescent="0.2">
      <c r="A14567" t="s">
        <v>50</v>
      </c>
      <c r="B14567">
        <v>18</v>
      </c>
      <c r="C14567" t="s">
        <v>1634</v>
      </c>
      <c r="D14567">
        <v>0.05</v>
      </c>
    </row>
    <row r="14568" spans="1:4" x14ac:dyDescent="0.2">
      <c r="A14568" t="s">
        <v>52</v>
      </c>
      <c r="B14568">
        <v>7.7</v>
      </c>
      <c r="C14568" t="s">
        <v>1634</v>
      </c>
      <c r="D14568">
        <v>0.05</v>
      </c>
    </row>
    <row r="14569" spans="1:4" x14ac:dyDescent="0.2">
      <c r="A14569" t="s">
        <v>52</v>
      </c>
      <c r="B14569">
        <v>9</v>
      </c>
      <c r="C14569" t="s">
        <v>1606</v>
      </c>
    </row>
    <row r="14570" spans="1:4" x14ac:dyDescent="0.2">
      <c r="A14570" t="s">
        <v>1605</v>
      </c>
      <c r="B14570">
        <v>12.2</v>
      </c>
      <c r="C14570">
        <v>0.2</v>
      </c>
    </row>
    <row r="14571" spans="1:4" x14ac:dyDescent="0.2">
      <c r="A14571" t="s">
        <v>1605</v>
      </c>
      <c r="B14571">
        <v>12</v>
      </c>
      <c r="C14571" t="s">
        <v>1634</v>
      </c>
      <c r="D14571">
        <v>0.2</v>
      </c>
    </row>
    <row r="14572" spans="1:4" x14ac:dyDescent="0.2">
      <c r="A14572" t="s">
        <v>1605</v>
      </c>
      <c r="B14572">
        <v>8.6999999999999993</v>
      </c>
      <c r="C14572" t="s">
        <v>1634</v>
      </c>
      <c r="D14572">
        <v>0.1</v>
      </c>
    </row>
    <row r="14573" spans="1:4" x14ac:dyDescent="0.2">
      <c r="A14573" t="s">
        <v>115</v>
      </c>
      <c r="B14573">
        <v>0.05</v>
      </c>
      <c r="C14573" t="s">
        <v>1588</v>
      </c>
      <c r="D14573">
        <v>0.15</v>
      </c>
    </row>
    <row r="14574" spans="1:4" x14ac:dyDescent="0.2">
      <c r="A14574" t="s">
        <v>52</v>
      </c>
      <c r="B14574">
        <v>11.5</v>
      </c>
      <c r="C14574" t="s">
        <v>1634</v>
      </c>
      <c r="D14574">
        <v>0.05</v>
      </c>
    </row>
    <row r="14575" spans="1:4" x14ac:dyDescent="0.2">
      <c r="A14575" t="s">
        <v>2938</v>
      </c>
      <c r="B14575">
        <v>0.1</v>
      </c>
    </row>
    <row r="14576" spans="1:4" x14ac:dyDescent="0.2">
      <c r="A14576" t="s">
        <v>207</v>
      </c>
      <c r="B14576">
        <v>14.7</v>
      </c>
      <c r="C14576">
        <v>-0.2</v>
      </c>
    </row>
    <row r="14577" spans="1:4" x14ac:dyDescent="0.2">
      <c r="A14577" t="s">
        <v>57</v>
      </c>
      <c r="B14577">
        <v>19</v>
      </c>
      <c r="C14577" t="s">
        <v>1634</v>
      </c>
      <c r="D14577">
        <v>0.15</v>
      </c>
    </row>
    <row r="14578" spans="1:4" x14ac:dyDescent="0.2">
      <c r="A14578" t="s">
        <v>57</v>
      </c>
      <c r="B14578">
        <v>21.02</v>
      </c>
      <c r="C14578">
        <v>0.03</v>
      </c>
    </row>
    <row r="14579" spans="1:4" x14ac:dyDescent="0.2">
      <c r="A14579" t="s">
        <v>57</v>
      </c>
      <c r="B14579">
        <v>15.02</v>
      </c>
      <c r="C14579">
        <v>0.03</v>
      </c>
    </row>
    <row r="14580" spans="1:4" x14ac:dyDescent="0.2">
      <c r="A14580" t="s">
        <v>2934</v>
      </c>
      <c r="B14580" t="s">
        <v>1606</v>
      </c>
    </row>
    <row r="14581" spans="1:4" x14ac:dyDescent="0.2">
      <c r="A14581" t="s">
        <v>173</v>
      </c>
      <c r="B14581">
        <v>10.25</v>
      </c>
      <c r="C14581" t="s">
        <v>1634</v>
      </c>
      <c r="D14581">
        <v>0.15</v>
      </c>
    </row>
    <row r="14582" spans="1:4" x14ac:dyDescent="0.2">
      <c r="A14582" t="s">
        <v>70</v>
      </c>
      <c r="B14582">
        <v>2</v>
      </c>
      <c r="C14582" t="s">
        <v>1606</v>
      </c>
    </row>
    <row r="14583" spans="1:4" x14ac:dyDescent="0.2">
      <c r="A14583" t="s">
        <v>1710</v>
      </c>
      <c r="B14583">
        <v>7</v>
      </c>
      <c r="C14583" t="s">
        <v>1634</v>
      </c>
      <c r="D14583">
        <v>0.2</v>
      </c>
    </row>
    <row r="14584" spans="1:4" x14ac:dyDescent="0.2">
      <c r="A14584" t="s">
        <v>120</v>
      </c>
      <c r="B14584" t="s">
        <v>1571</v>
      </c>
      <c r="C14584">
        <v>0.1</v>
      </c>
    </row>
    <row r="14585" spans="1:4" x14ac:dyDescent="0.2">
      <c r="A14585" t="s">
        <v>72</v>
      </c>
      <c r="B14585">
        <v>0.23</v>
      </c>
      <c r="C14585" t="s">
        <v>1615</v>
      </c>
    </row>
    <row r="14586" spans="1:4" x14ac:dyDescent="0.2">
      <c r="A14586" t="s">
        <v>72</v>
      </c>
      <c r="B14586">
        <v>0.4</v>
      </c>
      <c r="C14586" t="s">
        <v>1606</v>
      </c>
    </row>
    <row r="14587" spans="1:4" x14ac:dyDescent="0.2">
      <c r="A14587" t="s">
        <v>70</v>
      </c>
      <c r="B14587">
        <v>13.5</v>
      </c>
      <c r="C14587" t="s">
        <v>1634</v>
      </c>
      <c r="D14587">
        <v>0.2</v>
      </c>
    </row>
    <row r="14588" spans="1:4" x14ac:dyDescent="0.2">
      <c r="A14588" t="s">
        <v>2933</v>
      </c>
      <c r="B14588">
        <v>0.02</v>
      </c>
    </row>
    <row r="14589" spans="1:4" x14ac:dyDescent="0.2">
      <c r="A14589" t="s">
        <v>120</v>
      </c>
      <c r="B14589">
        <v>0.03</v>
      </c>
      <c r="C14589" t="s">
        <v>1593</v>
      </c>
      <c r="D14589" t="s">
        <v>1594</v>
      </c>
    </row>
    <row r="14590" spans="1:4" x14ac:dyDescent="0.2">
      <c r="A14590" t="s">
        <v>52</v>
      </c>
      <c r="B14590">
        <v>4.5</v>
      </c>
      <c r="C14590" t="s">
        <v>1606</v>
      </c>
    </row>
    <row r="14591" spans="1:4" x14ac:dyDescent="0.2">
      <c r="A14591" t="s">
        <v>52</v>
      </c>
      <c r="B14591" t="s">
        <v>2941</v>
      </c>
    </row>
    <row r="14592" spans="1:4" x14ac:dyDescent="0.2">
      <c r="A14592" t="s">
        <v>2935</v>
      </c>
      <c r="B14592" t="s">
        <v>1634</v>
      </c>
      <c r="C14592">
        <v>0.05</v>
      </c>
    </row>
    <row r="14593" spans="1:4" x14ac:dyDescent="0.2">
      <c r="A14593" t="s">
        <v>70</v>
      </c>
      <c r="B14593">
        <v>5.5</v>
      </c>
      <c r="C14593" t="s">
        <v>1634</v>
      </c>
      <c r="D14593">
        <v>0.2</v>
      </c>
    </row>
    <row r="14594" spans="1:4" x14ac:dyDescent="0.2">
      <c r="A14594" t="s">
        <v>52</v>
      </c>
      <c r="B14594" t="s">
        <v>2942</v>
      </c>
    </row>
    <row r="14595" spans="1:4" x14ac:dyDescent="0.2">
      <c r="A14595" t="s">
        <v>2937</v>
      </c>
      <c r="B14595" t="s">
        <v>1634</v>
      </c>
      <c r="C14595">
        <v>0.1</v>
      </c>
    </row>
    <row r="14596" spans="1:4" x14ac:dyDescent="0.2">
      <c r="A14596" t="s">
        <v>71</v>
      </c>
      <c r="B14596">
        <v>4.9000000000000004</v>
      </c>
      <c r="C14596" t="s">
        <v>1634</v>
      </c>
      <c r="D14596">
        <v>0.1</v>
      </c>
    </row>
    <row r="14597" spans="1:4" x14ac:dyDescent="0.2">
      <c r="A14597" t="s">
        <v>169</v>
      </c>
    </row>
    <row r="14598" spans="1:4" x14ac:dyDescent="0.2">
      <c r="A14598" t="s">
        <v>110</v>
      </c>
    </row>
    <row r="14599" spans="1:4" x14ac:dyDescent="0.2">
      <c r="A14599" t="s">
        <v>52</v>
      </c>
      <c r="B14599">
        <v>0.4</v>
      </c>
      <c r="C14599" t="s">
        <v>1634</v>
      </c>
      <c r="D14599">
        <v>0.1</v>
      </c>
    </row>
    <row r="14600" spans="1:4" x14ac:dyDescent="0.2">
      <c r="A14600" t="s">
        <v>52</v>
      </c>
      <c r="B14600">
        <v>0.5</v>
      </c>
      <c r="C14600" t="s">
        <v>1634</v>
      </c>
      <c r="D14600">
        <v>0.05</v>
      </c>
    </row>
    <row r="14601" spans="1:4" x14ac:dyDescent="0.2">
      <c r="A14601" t="s">
        <v>2501</v>
      </c>
      <c r="B14601">
        <v>2.6</v>
      </c>
      <c r="C14601" t="s">
        <v>1634</v>
      </c>
      <c r="D14601">
        <v>0.05</v>
      </c>
    </row>
    <row r="14602" spans="1:4" x14ac:dyDescent="0.2">
      <c r="A14602" t="s">
        <v>119</v>
      </c>
      <c r="B14602">
        <v>14.5</v>
      </c>
      <c r="C14602" t="s">
        <v>1634</v>
      </c>
      <c r="D14602">
        <v>0.02</v>
      </c>
    </row>
    <row r="14603" spans="1:4" x14ac:dyDescent="0.2">
      <c r="A14603" t="s">
        <v>57</v>
      </c>
      <c r="B14603">
        <v>15.2</v>
      </c>
      <c r="C14603" t="s">
        <v>1634</v>
      </c>
      <c r="D14603">
        <v>0.02</v>
      </c>
    </row>
    <row r="14604" spans="1:4" x14ac:dyDescent="0.2">
      <c r="A14604" t="s">
        <v>1575</v>
      </c>
      <c r="B14604" t="s">
        <v>1576</v>
      </c>
      <c r="C14604" t="s">
        <v>1577</v>
      </c>
      <c r="D14604" t="s">
        <v>1578</v>
      </c>
    </row>
    <row r="14605" spans="1:4" x14ac:dyDescent="0.2">
      <c r="A14605" t="s">
        <v>882</v>
      </c>
      <c r="B14605" t="s">
        <v>1579</v>
      </c>
      <c r="C14605" t="s">
        <v>1580</v>
      </c>
    </row>
    <row r="14606" spans="1:4" x14ac:dyDescent="0.2">
      <c r="A14606" t="s">
        <v>176</v>
      </c>
      <c r="B14606">
        <v>10.5</v>
      </c>
      <c r="C14606" t="s">
        <v>1604</v>
      </c>
    </row>
    <row r="14607" spans="1:4" x14ac:dyDescent="0.2">
      <c r="A14607" t="s">
        <v>50</v>
      </c>
      <c r="B14607">
        <v>18.2</v>
      </c>
      <c r="C14607" t="s">
        <v>1634</v>
      </c>
      <c r="D14607">
        <v>0.05</v>
      </c>
    </row>
    <row r="14608" spans="1:4" x14ac:dyDescent="0.2">
      <c r="A14608" t="s">
        <v>52</v>
      </c>
      <c r="B14608">
        <v>7.7</v>
      </c>
      <c r="C14608" t="s">
        <v>1634</v>
      </c>
      <c r="D14608">
        <v>0.05</v>
      </c>
    </row>
    <row r="14609" spans="1:5" x14ac:dyDescent="0.2">
      <c r="A14609" t="s">
        <v>1605</v>
      </c>
      <c r="B14609">
        <v>12</v>
      </c>
      <c r="C14609" t="s">
        <v>1634</v>
      </c>
      <c r="D14609">
        <v>0.2</v>
      </c>
    </row>
    <row r="14610" spans="1:5" x14ac:dyDescent="0.2">
      <c r="A14610" t="s">
        <v>2944</v>
      </c>
      <c r="B14610">
        <v>12.2</v>
      </c>
      <c r="C14610">
        <v>0.2</v>
      </c>
    </row>
    <row r="14611" spans="1:5" x14ac:dyDescent="0.2">
      <c r="A14611" t="s">
        <v>1605</v>
      </c>
      <c r="B14611">
        <v>8.6999999999999993</v>
      </c>
      <c r="C14611" t="s">
        <v>1634</v>
      </c>
      <c r="D14611">
        <v>0.1</v>
      </c>
    </row>
    <row r="14612" spans="1:5" x14ac:dyDescent="0.2">
      <c r="A14612" t="s">
        <v>2945</v>
      </c>
      <c r="B14612" t="s">
        <v>1634</v>
      </c>
      <c r="C14612">
        <v>0.2</v>
      </c>
    </row>
    <row r="14613" spans="1:5" x14ac:dyDescent="0.2">
      <c r="A14613" t="s">
        <v>52</v>
      </c>
      <c r="B14613">
        <v>11.5</v>
      </c>
      <c r="C14613" t="s">
        <v>1634</v>
      </c>
      <c r="D14613">
        <v>0.05</v>
      </c>
    </row>
    <row r="14614" spans="1:5" x14ac:dyDescent="0.2">
      <c r="A14614" t="s">
        <v>2946</v>
      </c>
      <c r="B14614">
        <v>0.1</v>
      </c>
    </row>
    <row r="14615" spans="1:5" x14ac:dyDescent="0.2">
      <c r="A14615" t="s">
        <v>207</v>
      </c>
      <c r="B14615">
        <v>14.7</v>
      </c>
      <c r="C14615">
        <v>-0.2</v>
      </c>
    </row>
    <row r="14616" spans="1:5" x14ac:dyDescent="0.2">
      <c r="A14616" t="s">
        <v>57</v>
      </c>
      <c r="B14616">
        <v>21.02</v>
      </c>
      <c r="C14616">
        <v>0.03</v>
      </c>
    </row>
    <row r="14617" spans="1:5" x14ac:dyDescent="0.2">
      <c r="A14617" t="s">
        <v>57</v>
      </c>
      <c r="B14617">
        <v>15.02</v>
      </c>
      <c r="C14617">
        <v>0.03</v>
      </c>
    </row>
    <row r="14618" spans="1:5" x14ac:dyDescent="0.2">
      <c r="A14618" t="s">
        <v>1719</v>
      </c>
      <c r="B14618" t="s">
        <v>1588</v>
      </c>
      <c r="C14618" t="s">
        <v>2947</v>
      </c>
      <c r="D14618" t="s">
        <v>1634</v>
      </c>
      <c r="E14618">
        <v>0.1</v>
      </c>
    </row>
    <row r="14619" spans="1:5" x14ac:dyDescent="0.2">
      <c r="A14619" t="s">
        <v>173</v>
      </c>
      <c r="B14619">
        <v>10.25</v>
      </c>
      <c r="C14619" t="s">
        <v>1634</v>
      </c>
      <c r="D14619">
        <v>0.15</v>
      </c>
    </row>
    <row r="14620" spans="1:5" x14ac:dyDescent="0.2">
      <c r="A14620" t="s">
        <v>70</v>
      </c>
      <c r="B14620">
        <v>2</v>
      </c>
      <c r="C14620" t="s">
        <v>1606</v>
      </c>
    </row>
    <row r="14621" spans="1:5" x14ac:dyDescent="0.2">
      <c r="A14621" t="s">
        <v>1710</v>
      </c>
      <c r="B14621">
        <v>7</v>
      </c>
      <c r="C14621" t="s">
        <v>1634</v>
      </c>
      <c r="D14621">
        <v>0.2</v>
      </c>
    </row>
    <row r="14622" spans="1:5" x14ac:dyDescent="0.2">
      <c r="A14622" t="s">
        <v>72</v>
      </c>
      <c r="B14622">
        <v>0.23</v>
      </c>
      <c r="C14622" t="s">
        <v>1615</v>
      </c>
    </row>
    <row r="14623" spans="1:5" x14ac:dyDescent="0.2">
      <c r="A14623" t="s">
        <v>72</v>
      </c>
      <c r="B14623">
        <v>0.4</v>
      </c>
      <c r="C14623" t="s">
        <v>1606</v>
      </c>
    </row>
    <row r="14624" spans="1:5" x14ac:dyDescent="0.2">
      <c r="A14624" t="s">
        <v>120</v>
      </c>
      <c r="B14624">
        <v>0.1</v>
      </c>
      <c r="C14624" t="s">
        <v>1593</v>
      </c>
      <c r="D14624" t="s">
        <v>1594</v>
      </c>
    </row>
    <row r="14625" spans="1:5" x14ac:dyDescent="0.2">
      <c r="A14625" t="s">
        <v>52</v>
      </c>
      <c r="B14625">
        <v>4.5</v>
      </c>
      <c r="C14625" t="s">
        <v>1606</v>
      </c>
    </row>
    <row r="14626" spans="1:5" x14ac:dyDescent="0.2">
      <c r="A14626" t="s">
        <v>2935</v>
      </c>
      <c r="B14626" t="s">
        <v>1634</v>
      </c>
      <c r="C14626">
        <v>0.05</v>
      </c>
    </row>
    <row r="14627" spans="1:5" x14ac:dyDescent="0.2">
      <c r="A14627" t="s">
        <v>2937</v>
      </c>
      <c r="B14627" t="s">
        <v>1634</v>
      </c>
      <c r="C14627">
        <v>0.1</v>
      </c>
    </row>
    <row r="14628" spans="1:5" x14ac:dyDescent="0.2">
      <c r="A14628" t="s">
        <v>200</v>
      </c>
      <c r="B14628">
        <v>13.1</v>
      </c>
      <c r="C14628" t="s">
        <v>1634</v>
      </c>
      <c r="D14628">
        <v>0.1</v>
      </c>
    </row>
    <row r="14629" spans="1:5" x14ac:dyDescent="0.2">
      <c r="A14629" t="s">
        <v>52</v>
      </c>
      <c r="B14629">
        <v>17.600000000000001</v>
      </c>
      <c r="C14629" t="s">
        <v>1634</v>
      </c>
      <c r="D14629">
        <v>0.05</v>
      </c>
    </row>
    <row r="14630" spans="1:5" x14ac:dyDescent="0.2">
      <c r="A14630" t="s">
        <v>2933</v>
      </c>
      <c r="B14630" t="s">
        <v>1639</v>
      </c>
      <c r="C14630">
        <v>0.02</v>
      </c>
    </row>
    <row r="14631" spans="1:5" x14ac:dyDescent="0.2">
      <c r="A14631" t="s">
        <v>120</v>
      </c>
      <c r="B14631" t="s">
        <v>1571</v>
      </c>
      <c r="C14631">
        <v>0.03</v>
      </c>
      <c r="D14631" t="s">
        <v>2948</v>
      </c>
      <c r="E14631" t="s">
        <v>1594</v>
      </c>
    </row>
    <row r="14632" spans="1:5" x14ac:dyDescent="0.2">
      <c r="A14632" t="s">
        <v>115</v>
      </c>
      <c r="B14632">
        <v>0.05</v>
      </c>
      <c r="C14632" t="s">
        <v>1639</v>
      </c>
      <c r="D14632">
        <v>0.1</v>
      </c>
    </row>
    <row r="14633" spans="1:5" x14ac:dyDescent="0.2">
      <c r="A14633" t="s">
        <v>177</v>
      </c>
      <c r="B14633">
        <v>0.2</v>
      </c>
      <c r="C14633" t="s">
        <v>1639</v>
      </c>
      <c r="D14633">
        <v>0.1</v>
      </c>
    </row>
    <row r="14634" spans="1:5" x14ac:dyDescent="0.2">
      <c r="A14634" t="s">
        <v>169</v>
      </c>
    </row>
    <row r="14635" spans="1:5" x14ac:dyDescent="0.2">
      <c r="A14635" t="s">
        <v>110</v>
      </c>
    </row>
    <row r="14636" spans="1:5" x14ac:dyDescent="0.2">
      <c r="A14636" t="s">
        <v>1575</v>
      </c>
      <c r="B14636" t="s">
        <v>1576</v>
      </c>
      <c r="C14636" t="s">
        <v>1577</v>
      </c>
      <c r="D14636" t="s">
        <v>1578</v>
      </c>
    </row>
    <row r="14637" spans="1:5" x14ac:dyDescent="0.2">
      <c r="A14637" t="s">
        <v>882</v>
      </c>
      <c r="B14637" t="s">
        <v>1579</v>
      </c>
      <c r="C14637" t="s">
        <v>1580</v>
      </c>
    </row>
    <row r="14638" spans="1:5" x14ac:dyDescent="0.2">
      <c r="A14638" t="s">
        <v>176</v>
      </c>
      <c r="B14638">
        <v>10.5</v>
      </c>
      <c r="C14638" t="s">
        <v>1585</v>
      </c>
    </row>
    <row r="14639" spans="1:5" x14ac:dyDescent="0.2">
      <c r="A14639" t="s">
        <v>50</v>
      </c>
      <c r="B14639">
        <v>18</v>
      </c>
      <c r="C14639" t="s">
        <v>1583</v>
      </c>
    </row>
    <row r="14640" spans="1:5" x14ac:dyDescent="0.2">
      <c r="A14640" t="s">
        <v>52</v>
      </c>
      <c r="B14640">
        <v>7.7</v>
      </c>
      <c r="C14640" t="s">
        <v>1583</v>
      </c>
    </row>
    <row r="14641" spans="1:4" x14ac:dyDescent="0.2">
      <c r="A14641" t="s">
        <v>1605</v>
      </c>
      <c r="B14641">
        <v>12</v>
      </c>
      <c r="C14641" t="s">
        <v>1621</v>
      </c>
      <c r="D14641">
        <v>0.2</v>
      </c>
    </row>
    <row r="14642" spans="1:4" x14ac:dyDescent="0.2">
      <c r="A14642" t="s">
        <v>1605</v>
      </c>
      <c r="B14642">
        <v>8.6999999999999993</v>
      </c>
      <c r="C14642" t="s">
        <v>1584</v>
      </c>
    </row>
    <row r="14643" spans="1:4" x14ac:dyDescent="0.2">
      <c r="A14643" t="s">
        <v>70</v>
      </c>
      <c r="B14643">
        <v>13.5</v>
      </c>
      <c r="C14643" t="s">
        <v>1585</v>
      </c>
    </row>
    <row r="14644" spans="1:4" x14ac:dyDescent="0.2">
      <c r="A14644" t="s">
        <v>52</v>
      </c>
      <c r="B14644">
        <v>11.5</v>
      </c>
      <c r="C14644" t="s">
        <v>1583</v>
      </c>
    </row>
    <row r="14645" spans="1:4" x14ac:dyDescent="0.2">
      <c r="A14645" t="s">
        <v>2949</v>
      </c>
      <c r="B14645" t="s">
        <v>2249</v>
      </c>
    </row>
    <row r="14646" spans="1:4" x14ac:dyDescent="0.2">
      <c r="A14646" t="s">
        <v>207</v>
      </c>
      <c r="B14646">
        <v>14.7</v>
      </c>
      <c r="C14646">
        <v>-0.2</v>
      </c>
    </row>
    <row r="14647" spans="1:4" x14ac:dyDescent="0.2">
      <c r="A14647" t="s">
        <v>57</v>
      </c>
      <c r="B14647">
        <v>21.02</v>
      </c>
      <c r="C14647">
        <v>0.03</v>
      </c>
    </row>
    <row r="14648" spans="1:4" x14ac:dyDescent="0.2">
      <c r="A14648" t="s">
        <v>57</v>
      </c>
      <c r="B14648">
        <v>15.02</v>
      </c>
      <c r="C14648">
        <v>0.03</v>
      </c>
    </row>
    <row r="14649" spans="1:4" x14ac:dyDescent="0.2">
      <c r="A14649" t="s">
        <v>2501</v>
      </c>
      <c r="B14649" t="s">
        <v>2950</v>
      </c>
    </row>
    <row r="14650" spans="1:4" x14ac:dyDescent="0.2">
      <c r="A14650" t="s">
        <v>1843</v>
      </c>
      <c r="B14650">
        <v>10.25</v>
      </c>
      <c r="C14650" t="s">
        <v>1600</v>
      </c>
    </row>
    <row r="14651" spans="1:4" x14ac:dyDescent="0.2">
      <c r="A14651" t="s">
        <v>2951</v>
      </c>
      <c r="B14651" t="s">
        <v>1614</v>
      </c>
    </row>
    <row r="14652" spans="1:4" x14ac:dyDescent="0.2">
      <c r="A14652" t="s">
        <v>70</v>
      </c>
      <c r="B14652">
        <v>2</v>
      </c>
      <c r="C14652" t="s">
        <v>1584</v>
      </c>
    </row>
    <row r="14653" spans="1:4" x14ac:dyDescent="0.2">
      <c r="A14653" t="s">
        <v>1710</v>
      </c>
      <c r="B14653">
        <v>7</v>
      </c>
      <c r="C14653" t="s">
        <v>1585</v>
      </c>
    </row>
    <row r="14654" spans="1:4" x14ac:dyDescent="0.2">
      <c r="A14654" t="s">
        <v>72</v>
      </c>
      <c r="B14654">
        <v>0.4</v>
      </c>
      <c r="C14654" t="s">
        <v>1584</v>
      </c>
    </row>
    <row r="14655" spans="1:4" x14ac:dyDescent="0.2">
      <c r="A14655" t="s">
        <v>120</v>
      </c>
      <c r="B14655">
        <v>0.1</v>
      </c>
      <c r="C14655" t="s">
        <v>1593</v>
      </c>
      <c r="D14655" t="s">
        <v>1594</v>
      </c>
    </row>
    <row r="14656" spans="1:4" x14ac:dyDescent="0.2">
      <c r="A14656" t="s">
        <v>52</v>
      </c>
      <c r="B14656">
        <v>4.5</v>
      </c>
      <c r="C14656" t="s">
        <v>1584</v>
      </c>
    </row>
    <row r="14657" spans="1:5" x14ac:dyDescent="0.2">
      <c r="A14657" t="s">
        <v>52</v>
      </c>
      <c r="B14657">
        <v>14.5</v>
      </c>
      <c r="C14657" t="s">
        <v>1583</v>
      </c>
    </row>
    <row r="14658" spans="1:5" x14ac:dyDescent="0.2">
      <c r="A14658" t="s">
        <v>119</v>
      </c>
      <c r="B14658">
        <v>5.5</v>
      </c>
      <c r="C14658" t="s">
        <v>1585</v>
      </c>
    </row>
    <row r="14659" spans="1:5" x14ac:dyDescent="0.2">
      <c r="A14659" t="s">
        <v>52</v>
      </c>
      <c r="B14659">
        <v>3.4</v>
      </c>
      <c r="C14659" t="s">
        <v>1583</v>
      </c>
    </row>
    <row r="14660" spans="1:5" x14ac:dyDescent="0.2">
      <c r="A14660" t="s">
        <v>70</v>
      </c>
      <c r="B14660">
        <v>13</v>
      </c>
      <c r="C14660" t="s">
        <v>1584</v>
      </c>
    </row>
    <row r="14661" spans="1:5" x14ac:dyDescent="0.2">
      <c r="A14661" t="s">
        <v>71</v>
      </c>
      <c r="B14661">
        <v>12.7</v>
      </c>
      <c r="C14661">
        <v>0.2</v>
      </c>
    </row>
    <row r="14662" spans="1:5" x14ac:dyDescent="0.2">
      <c r="A14662" t="s">
        <v>52</v>
      </c>
      <c r="B14662">
        <v>0.4</v>
      </c>
      <c r="C14662" t="s">
        <v>1584</v>
      </c>
    </row>
    <row r="14663" spans="1:5" x14ac:dyDescent="0.2">
      <c r="A14663" t="s">
        <v>52</v>
      </c>
      <c r="B14663">
        <v>0.5</v>
      </c>
      <c r="C14663" t="s">
        <v>1583</v>
      </c>
    </row>
    <row r="14664" spans="1:5" x14ac:dyDescent="0.2">
      <c r="A14664" t="s">
        <v>52</v>
      </c>
      <c r="B14664">
        <v>4.9000000000000004</v>
      </c>
      <c r="C14664" t="s">
        <v>1584</v>
      </c>
    </row>
    <row r="14665" spans="1:5" x14ac:dyDescent="0.2">
      <c r="A14665" t="s">
        <v>52</v>
      </c>
      <c r="B14665">
        <v>9</v>
      </c>
      <c r="C14665" t="s">
        <v>1584</v>
      </c>
    </row>
    <row r="14666" spans="1:5" x14ac:dyDescent="0.2">
      <c r="A14666" t="s">
        <v>70</v>
      </c>
      <c r="B14666">
        <v>3.2</v>
      </c>
      <c r="C14666">
        <v>0.02</v>
      </c>
    </row>
    <row r="14667" spans="1:5" x14ac:dyDescent="0.2">
      <c r="A14667" t="s">
        <v>120</v>
      </c>
      <c r="B14667" t="s">
        <v>1571</v>
      </c>
      <c r="C14667">
        <v>0.03</v>
      </c>
      <c r="D14667" t="s">
        <v>1593</v>
      </c>
      <c r="E14667" t="s">
        <v>1594</v>
      </c>
    </row>
    <row r="14668" spans="1:5" x14ac:dyDescent="0.2">
      <c r="A14668" t="s">
        <v>115</v>
      </c>
      <c r="B14668">
        <v>0.05</v>
      </c>
      <c r="C14668" t="s">
        <v>1639</v>
      </c>
      <c r="D14668">
        <v>0.1</v>
      </c>
    </row>
    <row r="14669" spans="1:5" x14ac:dyDescent="0.2">
      <c r="A14669" t="s">
        <v>177</v>
      </c>
      <c r="B14669">
        <v>0.2</v>
      </c>
      <c r="C14669" t="s">
        <v>1639</v>
      </c>
      <c r="D14669">
        <v>0.1</v>
      </c>
    </row>
    <row r="14670" spans="1:5" x14ac:dyDescent="0.2">
      <c r="A14670" t="s">
        <v>176</v>
      </c>
      <c r="B14670">
        <v>15</v>
      </c>
      <c r="C14670" t="s">
        <v>1681</v>
      </c>
    </row>
    <row r="14671" spans="1:5" x14ac:dyDescent="0.2">
      <c r="A14671" t="s">
        <v>120</v>
      </c>
      <c r="B14671" t="s">
        <v>1571</v>
      </c>
      <c r="C14671">
        <v>0.05</v>
      </c>
      <c r="D14671" t="s">
        <v>1593</v>
      </c>
      <c r="E14671" t="s">
        <v>1594</v>
      </c>
    </row>
    <row r="14672" spans="1:5" x14ac:dyDescent="0.2">
      <c r="A14672" t="s">
        <v>156</v>
      </c>
      <c r="B14672" t="s">
        <v>1571</v>
      </c>
      <c r="C14672">
        <v>5.0000000000000001E-3</v>
      </c>
    </row>
    <row r="14673" spans="1:5" x14ac:dyDescent="0.2">
      <c r="A14673" t="s">
        <v>117</v>
      </c>
      <c r="B14673" t="s">
        <v>1571</v>
      </c>
      <c r="C14673">
        <v>0.02</v>
      </c>
      <c r="D14673" t="s">
        <v>1593</v>
      </c>
      <c r="E14673" t="s">
        <v>1594</v>
      </c>
    </row>
    <row r="14674" spans="1:5" x14ac:dyDescent="0.2">
      <c r="A14674" t="s">
        <v>1730</v>
      </c>
      <c r="B14674">
        <v>0.1</v>
      </c>
      <c r="C14674">
        <f>-0.015/0.035</f>
        <v>-0.42857142857142849</v>
      </c>
    </row>
    <row r="14675" spans="1:5" x14ac:dyDescent="0.2">
      <c r="A14675" t="s">
        <v>2943</v>
      </c>
      <c r="B14675" t="s">
        <v>1629</v>
      </c>
      <c r="C14675" t="s">
        <v>1822</v>
      </c>
    </row>
    <row r="14676" spans="1:5" x14ac:dyDescent="0.2">
      <c r="A14676" t="s">
        <v>169</v>
      </c>
    </row>
    <row r="14677" spans="1:5" x14ac:dyDescent="0.2">
      <c r="A14677" t="s">
        <v>110</v>
      </c>
    </row>
    <row r="14678" spans="1:5" x14ac:dyDescent="0.2">
      <c r="A14678" t="s">
        <v>1575</v>
      </c>
      <c r="B14678" t="s">
        <v>1576</v>
      </c>
      <c r="C14678" t="s">
        <v>1577</v>
      </c>
      <c r="D14678" t="s">
        <v>1578</v>
      </c>
    </row>
    <row r="14679" spans="1:5" x14ac:dyDescent="0.2">
      <c r="A14679" t="s">
        <v>882</v>
      </c>
      <c r="B14679" t="s">
        <v>1579</v>
      </c>
      <c r="C14679" t="s">
        <v>1580</v>
      </c>
    </row>
    <row r="14680" spans="1:5" x14ac:dyDescent="0.2">
      <c r="A14680" t="s">
        <v>176</v>
      </c>
      <c r="B14680">
        <v>10.5</v>
      </c>
      <c r="C14680" t="s">
        <v>1585</v>
      </c>
    </row>
    <row r="14681" spans="1:5" x14ac:dyDescent="0.2">
      <c r="A14681" t="s">
        <v>50</v>
      </c>
      <c r="B14681">
        <v>18</v>
      </c>
      <c r="C14681" t="s">
        <v>1583</v>
      </c>
    </row>
    <row r="14682" spans="1:5" x14ac:dyDescent="0.2">
      <c r="A14682" t="s">
        <v>52</v>
      </c>
      <c r="B14682">
        <v>7.7</v>
      </c>
      <c r="C14682" t="s">
        <v>1583</v>
      </c>
    </row>
    <row r="14683" spans="1:5" x14ac:dyDescent="0.2">
      <c r="A14683" t="s">
        <v>1605</v>
      </c>
      <c r="B14683">
        <v>12</v>
      </c>
      <c r="C14683" t="s">
        <v>1621</v>
      </c>
      <c r="D14683">
        <v>0.2</v>
      </c>
    </row>
    <row r="14684" spans="1:5" x14ac:dyDescent="0.2">
      <c r="A14684" t="s">
        <v>1605</v>
      </c>
      <c r="B14684">
        <v>8.6999999999999993</v>
      </c>
      <c r="C14684" t="s">
        <v>1584</v>
      </c>
    </row>
    <row r="14685" spans="1:5" x14ac:dyDescent="0.2">
      <c r="A14685" t="s">
        <v>70</v>
      </c>
      <c r="B14685">
        <v>13.5</v>
      </c>
      <c r="C14685" t="s">
        <v>1585</v>
      </c>
    </row>
    <row r="14686" spans="1:5" x14ac:dyDescent="0.2">
      <c r="A14686" t="s">
        <v>52</v>
      </c>
      <c r="B14686">
        <v>11.5</v>
      </c>
      <c r="C14686" t="s">
        <v>1583</v>
      </c>
    </row>
    <row r="14687" spans="1:5" x14ac:dyDescent="0.2">
      <c r="A14687" t="s">
        <v>207</v>
      </c>
      <c r="B14687">
        <v>14.7</v>
      </c>
      <c r="C14687">
        <v>-0.2</v>
      </c>
    </row>
    <row r="14688" spans="1:5" x14ac:dyDescent="0.2">
      <c r="A14688" t="s">
        <v>57</v>
      </c>
      <c r="B14688">
        <v>21.02</v>
      </c>
      <c r="C14688">
        <v>0.03</v>
      </c>
    </row>
    <row r="14689" spans="1:4" x14ac:dyDescent="0.2">
      <c r="A14689" t="s">
        <v>57</v>
      </c>
      <c r="B14689">
        <v>15.02</v>
      </c>
      <c r="C14689">
        <v>0.03</v>
      </c>
    </row>
    <row r="14690" spans="1:4" x14ac:dyDescent="0.2">
      <c r="A14690" t="s">
        <v>2501</v>
      </c>
      <c r="B14690" t="s">
        <v>2950</v>
      </c>
    </row>
    <row r="14691" spans="1:4" x14ac:dyDescent="0.2">
      <c r="A14691" t="s">
        <v>1843</v>
      </c>
      <c r="B14691">
        <v>10.25</v>
      </c>
      <c r="C14691" t="s">
        <v>1600</v>
      </c>
    </row>
    <row r="14692" spans="1:4" x14ac:dyDescent="0.2">
      <c r="A14692" t="s">
        <v>2951</v>
      </c>
      <c r="B14692" t="s">
        <v>1614</v>
      </c>
    </row>
    <row r="14693" spans="1:4" x14ac:dyDescent="0.2">
      <c r="A14693" t="s">
        <v>70</v>
      </c>
      <c r="B14693">
        <v>2</v>
      </c>
      <c r="C14693" t="s">
        <v>1584</v>
      </c>
    </row>
    <row r="14694" spans="1:4" x14ac:dyDescent="0.2">
      <c r="A14694" t="s">
        <v>1710</v>
      </c>
      <c r="B14694">
        <v>7</v>
      </c>
      <c r="C14694" t="s">
        <v>1585</v>
      </c>
    </row>
    <row r="14695" spans="1:4" x14ac:dyDescent="0.2">
      <c r="A14695" t="s">
        <v>72</v>
      </c>
      <c r="B14695">
        <v>0.4</v>
      </c>
      <c r="C14695" t="s">
        <v>1584</v>
      </c>
    </row>
    <row r="14696" spans="1:4" x14ac:dyDescent="0.2">
      <c r="A14696" t="s">
        <v>120</v>
      </c>
      <c r="B14696">
        <v>0.1</v>
      </c>
      <c r="C14696" t="s">
        <v>1593</v>
      </c>
      <c r="D14696" t="s">
        <v>1594</v>
      </c>
    </row>
    <row r="14697" spans="1:4" x14ac:dyDescent="0.2">
      <c r="A14697" t="s">
        <v>52</v>
      </c>
      <c r="B14697">
        <v>4.5</v>
      </c>
      <c r="C14697" t="s">
        <v>1584</v>
      </c>
    </row>
    <row r="14698" spans="1:4" x14ac:dyDescent="0.2">
      <c r="A14698" t="s">
        <v>52</v>
      </c>
      <c r="B14698">
        <v>14.5</v>
      </c>
      <c r="C14698" t="s">
        <v>1583</v>
      </c>
    </row>
    <row r="14699" spans="1:4" x14ac:dyDescent="0.2">
      <c r="A14699" t="s">
        <v>119</v>
      </c>
      <c r="B14699">
        <v>5.5</v>
      </c>
      <c r="C14699" t="s">
        <v>1585</v>
      </c>
    </row>
    <row r="14700" spans="1:4" x14ac:dyDescent="0.2">
      <c r="A14700" t="s">
        <v>52</v>
      </c>
      <c r="B14700">
        <v>3.4</v>
      </c>
      <c r="C14700" t="s">
        <v>1583</v>
      </c>
    </row>
    <row r="14701" spans="1:4" x14ac:dyDescent="0.2">
      <c r="A14701" t="s">
        <v>70</v>
      </c>
      <c r="B14701">
        <v>13</v>
      </c>
      <c r="C14701" t="s">
        <v>1584</v>
      </c>
    </row>
    <row r="14702" spans="1:4" x14ac:dyDescent="0.2">
      <c r="A14702" t="s">
        <v>71</v>
      </c>
      <c r="B14702">
        <v>12.2</v>
      </c>
      <c r="C14702">
        <v>0.2</v>
      </c>
    </row>
    <row r="14703" spans="1:4" x14ac:dyDescent="0.2">
      <c r="A14703" t="s">
        <v>52</v>
      </c>
      <c r="B14703">
        <v>0.1</v>
      </c>
      <c r="C14703" t="s">
        <v>1583</v>
      </c>
    </row>
    <row r="14704" spans="1:4" x14ac:dyDescent="0.2">
      <c r="A14704" t="s">
        <v>52</v>
      </c>
      <c r="B14704">
        <v>0.5</v>
      </c>
      <c r="C14704" t="s">
        <v>1583</v>
      </c>
    </row>
    <row r="14705" spans="1:5" x14ac:dyDescent="0.2">
      <c r="A14705" t="s">
        <v>52</v>
      </c>
      <c r="B14705">
        <v>4.9000000000000004</v>
      </c>
      <c r="C14705" t="s">
        <v>1584</v>
      </c>
    </row>
    <row r="14706" spans="1:5" x14ac:dyDescent="0.2">
      <c r="A14706" t="s">
        <v>52</v>
      </c>
      <c r="B14706">
        <v>9</v>
      </c>
      <c r="C14706" t="s">
        <v>1584</v>
      </c>
    </row>
    <row r="14707" spans="1:5" x14ac:dyDescent="0.2">
      <c r="A14707" t="s">
        <v>70</v>
      </c>
      <c r="B14707">
        <v>3.2</v>
      </c>
      <c r="C14707">
        <v>0.02</v>
      </c>
    </row>
    <row r="14708" spans="1:5" x14ac:dyDescent="0.2">
      <c r="A14708" t="s">
        <v>120</v>
      </c>
      <c r="B14708" t="s">
        <v>1571</v>
      </c>
      <c r="C14708">
        <v>0.03</v>
      </c>
      <c r="D14708" t="s">
        <v>1593</v>
      </c>
      <c r="E14708" t="s">
        <v>1594</v>
      </c>
    </row>
    <row r="14709" spans="1:5" x14ac:dyDescent="0.2">
      <c r="A14709" t="s">
        <v>115</v>
      </c>
      <c r="B14709">
        <v>0.05</v>
      </c>
      <c r="C14709" t="s">
        <v>1639</v>
      </c>
      <c r="D14709">
        <v>0.1</v>
      </c>
    </row>
    <row r="14710" spans="1:5" x14ac:dyDescent="0.2">
      <c r="A14710" t="s">
        <v>177</v>
      </c>
      <c r="B14710">
        <v>0.2</v>
      </c>
      <c r="C14710" t="s">
        <v>1639</v>
      </c>
      <c r="D14710">
        <v>0.1</v>
      </c>
    </row>
    <row r="14711" spans="1:5" x14ac:dyDescent="0.2">
      <c r="A14711" t="s">
        <v>176</v>
      </c>
      <c r="B14711">
        <v>15</v>
      </c>
      <c r="C14711" t="s">
        <v>1681</v>
      </c>
    </row>
    <row r="14712" spans="1:5" x14ac:dyDescent="0.2">
      <c r="A14712" t="s">
        <v>120</v>
      </c>
      <c r="B14712" t="s">
        <v>1571</v>
      </c>
      <c r="C14712">
        <v>0.05</v>
      </c>
      <c r="D14712" t="s">
        <v>1593</v>
      </c>
      <c r="E14712" t="s">
        <v>1594</v>
      </c>
    </row>
    <row r="14713" spans="1:5" x14ac:dyDescent="0.2">
      <c r="A14713" t="s">
        <v>156</v>
      </c>
      <c r="B14713" t="s">
        <v>1571</v>
      </c>
      <c r="C14713">
        <v>5.0000000000000001E-3</v>
      </c>
    </row>
    <row r="14714" spans="1:5" x14ac:dyDescent="0.2">
      <c r="A14714" t="s">
        <v>117</v>
      </c>
      <c r="B14714" t="s">
        <v>1571</v>
      </c>
      <c r="C14714">
        <v>0.02</v>
      </c>
      <c r="D14714" t="s">
        <v>1593</v>
      </c>
      <c r="E14714" t="s">
        <v>1594</v>
      </c>
    </row>
    <row r="14715" spans="1:5" x14ac:dyDescent="0.2">
      <c r="A14715" t="s">
        <v>1730</v>
      </c>
      <c r="B14715">
        <v>0.1</v>
      </c>
      <c r="C14715">
        <f>-0.015/0.035</f>
        <v>-0.42857142857142849</v>
      </c>
    </row>
    <row r="14716" spans="1:5" x14ac:dyDescent="0.2">
      <c r="A14716" t="s">
        <v>2943</v>
      </c>
      <c r="B14716" t="s">
        <v>1629</v>
      </c>
      <c r="C14716" t="s">
        <v>1822</v>
      </c>
    </row>
    <row r="14717" spans="1:5" x14ac:dyDescent="0.2">
      <c r="A14717" t="s">
        <v>169</v>
      </c>
    </row>
    <row r="14718" spans="1:5" x14ac:dyDescent="0.2">
      <c r="A14718" t="s">
        <v>110</v>
      </c>
    </row>
    <row r="14719" spans="1:5" x14ac:dyDescent="0.2">
      <c r="A14719" t="s">
        <v>1575</v>
      </c>
      <c r="B14719" t="s">
        <v>1576</v>
      </c>
      <c r="C14719" t="s">
        <v>1577</v>
      </c>
      <c r="D14719" t="s">
        <v>1578</v>
      </c>
    </row>
    <row r="14720" spans="1:5" x14ac:dyDescent="0.2">
      <c r="A14720" t="s">
        <v>882</v>
      </c>
      <c r="B14720" t="s">
        <v>1579</v>
      </c>
      <c r="C14720" t="s">
        <v>1580</v>
      </c>
    </row>
    <row r="14721" spans="1:4" x14ac:dyDescent="0.2">
      <c r="A14721" t="s">
        <v>1595</v>
      </c>
      <c r="B14721" t="s">
        <v>1596</v>
      </c>
      <c r="C14721" t="s">
        <v>1597</v>
      </c>
    </row>
    <row r="14722" spans="1:4" x14ac:dyDescent="0.2">
      <c r="A14722" t="s">
        <v>1595</v>
      </c>
      <c r="B14722" t="s">
        <v>1598</v>
      </c>
      <c r="C14722" t="s">
        <v>1599</v>
      </c>
      <c r="D14722" t="s">
        <v>1597</v>
      </c>
    </row>
    <row r="14723" spans="1:4" x14ac:dyDescent="0.2">
      <c r="A14723" t="s">
        <v>176</v>
      </c>
      <c r="B14723">
        <v>10.5</v>
      </c>
      <c r="C14723" t="s">
        <v>1585</v>
      </c>
    </row>
    <row r="14724" spans="1:4" x14ac:dyDescent="0.2">
      <c r="A14724" t="s">
        <v>50</v>
      </c>
      <c r="B14724">
        <v>18</v>
      </c>
      <c r="C14724" t="s">
        <v>1583</v>
      </c>
    </row>
    <row r="14725" spans="1:4" x14ac:dyDescent="0.2">
      <c r="A14725" t="s">
        <v>52</v>
      </c>
      <c r="B14725">
        <v>7.7</v>
      </c>
      <c r="C14725" t="s">
        <v>1583</v>
      </c>
    </row>
    <row r="14726" spans="1:4" x14ac:dyDescent="0.2">
      <c r="A14726" t="s">
        <v>1605</v>
      </c>
      <c r="B14726">
        <v>12</v>
      </c>
      <c r="C14726" t="s">
        <v>1621</v>
      </c>
      <c r="D14726">
        <v>0.2</v>
      </c>
    </row>
    <row r="14727" spans="1:4" x14ac:dyDescent="0.2">
      <c r="A14727" t="s">
        <v>1605</v>
      </c>
      <c r="B14727">
        <v>8.6999999999999993</v>
      </c>
      <c r="C14727" t="s">
        <v>1584</v>
      </c>
    </row>
    <row r="14728" spans="1:4" x14ac:dyDescent="0.2">
      <c r="A14728" t="s">
        <v>70</v>
      </c>
      <c r="B14728">
        <v>13.5</v>
      </c>
      <c r="C14728" t="s">
        <v>1585</v>
      </c>
    </row>
    <row r="14729" spans="1:4" x14ac:dyDescent="0.2">
      <c r="A14729" t="s">
        <v>52</v>
      </c>
      <c r="B14729">
        <v>11.5</v>
      </c>
      <c r="C14729" t="s">
        <v>1583</v>
      </c>
    </row>
    <row r="14730" spans="1:4" x14ac:dyDescent="0.2">
      <c r="A14730" t="s">
        <v>207</v>
      </c>
      <c r="B14730">
        <v>14.7</v>
      </c>
      <c r="C14730">
        <v>-0.2</v>
      </c>
    </row>
    <row r="14731" spans="1:4" x14ac:dyDescent="0.2">
      <c r="A14731" t="s">
        <v>57</v>
      </c>
      <c r="B14731">
        <v>21.02</v>
      </c>
      <c r="C14731">
        <v>0.03</v>
      </c>
    </row>
    <row r="14732" spans="1:4" x14ac:dyDescent="0.2">
      <c r="A14732" t="s">
        <v>57</v>
      </c>
      <c r="B14732">
        <v>15.02</v>
      </c>
      <c r="C14732">
        <v>0.03</v>
      </c>
    </row>
    <row r="14733" spans="1:4" x14ac:dyDescent="0.2">
      <c r="A14733" t="s">
        <v>2501</v>
      </c>
      <c r="B14733" t="s">
        <v>2950</v>
      </c>
    </row>
    <row r="14734" spans="1:4" x14ac:dyDescent="0.2">
      <c r="A14734" t="s">
        <v>1843</v>
      </c>
      <c r="B14734">
        <v>10.25</v>
      </c>
      <c r="C14734" t="s">
        <v>1600</v>
      </c>
    </row>
    <row r="14735" spans="1:4" x14ac:dyDescent="0.2">
      <c r="A14735" t="s">
        <v>2951</v>
      </c>
      <c r="B14735" t="s">
        <v>1614</v>
      </c>
    </row>
    <row r="14736" spans="1:4" x14ac:dyDescent="0.2">
      <c r="A14736" t="s">
        <v>70</v>
      </c>
      <c r="B14736">
        <v>2</v>
      </c>
      <c r="C14736" t="s">
        <v>1584</v>
      </c>
    </row>
    <row r="14737" spans="1:5" x14ac:dyDescent="0.2">
      <c r="A14737" t="s">
        <v>1710</v>
      </c>
      <c r="B14737">
        <v>7</v>
      </c>
      <c r="C14737" t="s">
        <v>1585</v>
      </c>
    </row>
    <row r="14738" spans="1:5" x14ac:dyDescent="0.2">
      <c r="A14738" t="s">
        <v>72</v>
      </c>
      <c r="B14738">
        <v>0.4</v>
      </c>
      <c r="C14738" t="s">
        <v>1584</v>
      </c>
    </row>
    <row r="14739" spans="1:5" x14ac:dyDescent="0.2">
      <c r="A14739" t="s">
        <v>120</v>
      </c>
      <c r="B14739">
        <v>0.1</v>
      </c>
      <c r="C14739" t="s">
        <v>1593</v>
      </c>
      <c r="D14739" t="s">
        <v>1594</v>
      </c>
    </row>
    <row r="14740" spans="1:5" x14ac:dyDescent="0.2">
      <c r="A14740" t="s">
        <v>52</v>
      </c>
      <c r="B14740">
        <v>4.5</v>
      </c>
      <c r="C14740" t="s">
        <v>1584</v>
      </c>
    </row>
    <row r="14741" spans="1:5" x14ac:dyDescent="0.2">
      <c r="A14741" t="s">
        <v>52</v>
      </c>
      <c r="B14741">
        <v>14.5</v>
      </c>
      <c r="C14741" t="s">
        <v>1583</v>
      </c>
    </row>
    <row r="14742" spans="1:5" x14ac:dyDescent="0.2">
      <c r="A14742" t="s">
        <v>119</v>
      </c>
      <c r="B14742">
        <v>5.5</v>
      </c>
      <c r="C14742" t="s">
        <v>1585</v>
      </c>
    </row>
    <row r="14743" spans="1:5" x14ac:dyDescent="0.2">
      <c r="A14743" t="s">
        <v>52</v>
      </c>
      <c r="B14743">
        <v>3.4</v>
      </c>
      <c r="C14743" t="s">
        <v>1583</v>
      </c>
    </row>
    <row r="14744" spans="1:5" x14ac:dyDescent="0.2">
      <c r="A14744" t="s">
        <v>70</v>
      </c>
      <c r="B14744">
        <v>13</v>
      </c>
      <c r="C14744" t="s">
        <v>1584</v>
      </c>
    </row>
    <row r="14745" spans="1:5" x14ac:dyDescent="0.2">
      <c r="A14745" t="s">
        <v>71</v>
      </c>
      <c r="B14745">
        <v>12.2</v>
      </c>
      <c r="C14745">
        <v>0.2</v>
      </c>
    </row>
    <row r="14746" spans="1:5" x14ac:dyDescent="0.2">
      <c r="A14746" t="s">
        <v>52</v>
      </c>
      <c r="B14746">
        <v>0.1</v>
      </c>
      <c r="C14746" t="s">
        <v>1583</v>
      </c>
    </row>
    <row r="14747" spans="1:5" x14ac:dyDescent="0.2">
      <c r="A14747" t="s">
        <v>52</v>
      </c>
      <c r="B14747">
        <v>0.5</v>
      </c>
      <c r="C14747" t="s">
        <v>1583</v>
      </c>
    </row>
    <row r="14748" spans="1:5" x14ac:dyDescent="0.2">
      <c r="A14748" t="s">
        <v>52</v>
      </c>
      <c r="B14748">
        <v>4.9000000000000004</v>
      </c>
      <c r="C14748" t="s">
        <v>1584</v>
      </c>
    </row>
    <row r="14749" spans="1:5" x14ac:dyDescent="0.2">
      <c r="A14749" t="s">
        <v>52</v>
      </c>
      <c r="B14749">
        <v>9</v>
      </c>
      <c r="C14749" t="s">
        <v>1584</v>
      </c>
    </row>
    <row r="14750" spans="1:5" x14ac:dyDescent="0.2">
      <c r="A14750" t="s">
        <v>70</v>
      </c>
      <c r="B14750">
        <v>3.2</v>
      </c>
      <c r="C14750">
        <v>0.02</v>
      </c>
    </row>
    <row r="14751" spans="1:5" x14ac:dyDescent="0.2">
      <c r="A14751" t="s">
        <v>120</v>
      </c>
      <c r="B14751" t="s">
        <v>1571</v>
      </c>
      <c r="C14751">
        <v>0.03</v>
      </c>
      <c r="D14751" t="s">
        <v>1593</v>
      </c>
      <c r="E14751" t="s">
        <v>1594</v>
      </c>
    </row>
    <row r="14752" spans="1:5" x14ac:dyDescent="0.2">
      <c r="A14752" t="s">
        <v>115</v>
      </c>
      <c r="B14752">
        <v>0.05</v>
      </c>
      <c r="C14752" t="s">
        <v>1639</v>
      </c>
      <c r="D14752">
        <v>0.1</v>
      </c>
    </row>
    <row r="14753" spans="1:5" x14ac:dyDescent="0.2">
      <c r="A14753" t="s">
        <v>177</v>
      </c>
      <c r="B14753">
        <v>0.2</v>
      </c>
      <c r="C14753" t="s">
        <v>1639</v>
      </c>
      <c r="D14753">
        <v>0.1</v>
      </c>
    </row>
    <row r="14754" spans="1:5" x14ac:dyDescent="0.2">
      <c r="A14754" t="s">
        <v>176</v>
      </c>
      <c r="B14754">
        <v>15</v>
      </c>
      <c r="C14754" t="s">
        <v>1681</v>
      </c>
    </row>
    <row r="14755" spans="1:5" x14ac:dyDescent="0.2">
      <c r="A14755" t="s">
        <v>120</v>
      </c>
      <c r="B14755" t="s">
        <v>1571</v>
      </c>
      <c r="C14755">
        <v>0.05</v>
      </c>
      <c r="D14755" t="s">
        <v>1593</v>
      </c>
      <c r="E14755" t="s">
        <v>1594</v>
      </c>
    </row>
    <row r="14756" spans="1:5" x14ac:dyDescent="0.2">
      <c r="A14756" t="s">
        <v>156</v>
      </c>
      <c r="B14756" t="s">
        <v>1571</v>
      </c>
      <c r="C14756">
        <v>5.0000000000000001E-3</v>
      </c>
    </row>
    <row r="14757" spans="1:5" x14ac:dyDescent="0.2">
      <c r="A14757" t="s">
        <v>117</v>
      </c>
      <c r="B14757" t="s">
        <v>1571</v>
      </c>
      <c r="C14757">
        <v>0.02</v>
      </c>
      <c r="D14757" t="s">
        <v>1593</v>
      </c>
      <c r="E14757" t="s">
        <v>1594</v>
      </c>
    </row>
    <row r="14758" spans="1:5" x14ac:dyDescent="0.2">
      <c r="A14758" t="s">
        <v>1730</v>
      </c>
      <c r="B14758">
        <v>0.1</v>
      </c>
      <c r="C14758">
        <f>-0.015/0.035</f>
        <v>-0.42857142857142849</v>
      </c>
    </row>
    <row r="14759" spans="1:5" x14ac:dyDescent="0.2">
      <c r="A14759" t="s">
        <v>2943</v>
      </c>
      <c r="B14759" t="s">
        <v>1629</v>
      </c>
      <c r="C14759" t="s">
        <v>1822</v>
      </c>
    </row>
    <row r="14760" spans="1:5" x14ac:dyDescent="0.2">
      <c r="A14760" t="s">
        <v>169</v>
      </c>
    </row>
    <row r="14761" spans="1:5" x14ac:dyDescent="0.2">
      <c r="A14761" t="s">
        <v>110</v>
      </c>
    </row>
    <row r="14762" spans="1:5" x14ac:dyDescent="0.2">
      <c r="A14762" t="s">
        <v>1575</v>
      </c>
      <c r="B14762" t="s">
        <v>1576</v>
      </c>
      <c r="C14762" t="s">
        <v>1577</v>
      </c>
      <c r="D14762" t="s">
        <v>1578</v>
      </c>
    </row>
    <row r="14763" spans="1:5" x14ac:dyDescent="0.2">
      <c r="A14763" t="s">
        <v>882</v>
      </c>
      <c r="B14763" t="s">
        <v>1579</v>
      </c>
      <c r="C14763" t="s">
        <v>1580</v>
      </c>
    </row>
    <row r="14764" spans="1:5" x14ac:dyDescent="0.2">
      <c r="A14764" t="s">
        <v>1595</v>
      </c>
      <c r="B14764" t="s">
        <v>1596</v>
      </c>
      <c r="C14764" t="s">
        <v>1597</v>
      </c>
    </row>
    <row r="14765" spans="1:5" x14ac:dyDescent="0.2">
      <c r="A14765" t="s">
        <v>1595</v>
      </c>
      <c r="B14765" t="s">
        <v>1598</v>
      </c>
      <c r="C14765" t="s">
        <v>1599</v>
      </c>
      <c r="D14765" t="s">
        <v>1597</v>
      </c>
    </row>
    <row r="14766" spans="1:5" x14ac:dyDescent="0.2">
      <c r="A14766" t="s">
        <v>114</v>
      </c>
      <c r="B14766">
        <v>17.100000000000001</v>
      </c>
      <c r="C14766" t="s">
        <v>1584</v>
      </c>
    </row>
    <row r="14767" spans="1:5" x14ac:dyDescent="0.2">
      <c r="A14767" t="s">
        <v>71</v>
      </c>
      <c r="B14767">
        <v>5.5</v>
      </c>
      <c r="C14767" t="s">
        <v>1584</v>
      </c>
    </row>
    <row r="14768" spans="1:5" x14ac:dyDescent="0.2">
      <c r="A14768" t="s">
        <v>118</v>
      </c>
      <c r="B14768" t="s">
        <v>1571</v>
      </c>
      <c r="C14768" t="s">
        <v>1619</v>
      </c>
      <c r="D14768">
        <v>0.2</v>
      </c>
    </row>
    <row r="14769" spans="1:5" x14ac:dyDescent="0.2">
      <c r="A14769" t="s">
        <v>177</v>
      </c>
      <c r="B14769">
        <v>0.2</v>
      </c>
      <c r="C14769">
        <v>0.1</v>
      </c>
    </row>
    <row r="14770" spans="1:5" x14ac:dyDescent="0.2">
      <c r="A14770" t="s">
        <v>120</v>
      </c>
      <c r="B14770" t="s">
        <v>1571</v>
      </c>
      <c r="C14770">
        <v>0.03</v>
      </c>
      <c r="D14770" t="s">
        <v>1593</v>
      </c>
      <c r="E14770" t="s">
        <v>1594</v>
      </c>
    </row>
    <row r="14771" spans="1:5" x14ac:dyDescent="0.2">
      <c r="A14771" t="s">
        <v>117</v>
      </c>
      <c r="B14771" t="s">
        <v>1571</v>
      </c>
      <c r="C14771">
        <v>0.02</v>
      </c>
      <c r="D14771" t="s">
        <v>1593</v>
      </c>
      <c r="E14771" t="s">
        <v>1594</v>
      </c>
    </row>
    <row r="14772" spans="1:5" x14ac:dyDescent="0.2">
      <c r="A14772" t="s">
        <v>156</v>
      </c>
      <c r="B14772" t="s">
        <v>1571</v>
      </c>
      <c r="C14772">
        <v>5.0000000000000001E-3</v>
      </c>
    </row>
    <row r="14773" spans="1:5" x14ac:dyDescent="0.2">
      <c r="A14773" t="s">
        <v>70</v>
      </c>
      <c r="B14773">
        <v>4.4000000000000004</v>
      </c>
      <c r="C14773">
        <v>0.02</v>
      </c>
    </row>
    <row r="14774" spans="1:5" x14ac:dyDescent="0.2">
      <c r="A14774" t="s">
        <v>115</v>
      </c>
      <c r="B14774">
        <v>0.05</v>
      </c>
      <c r="C14774">
        <v>0.1</v>
      </c>
    </row>
    <row r="14775" spans="1:5" x14ac:dyDescent="0.2">
      <c r="A14775" t="s">
        <v>71</v>
      </c>
      <c r="B14775">
        <v>2</v>
      </c>
      <c r="C14775" t="s">
        <v>1584</v>
      </c>
    </row>
    <row r="14776" spans="1:5" x14ac:dyDescent="0.2">
      <c r="A14776" t="s">
        <v>70</v>
      </c>
      <c r="B14776">
        <v>15.8</v>
      </c>
      <c r="C14776" t="s">
        <v>1583</v>
      </c>
    </row>
    <row r="14777" spans="1:5" x14ac:dyDescent="0.2">
      <c r="A14777" t="s">
        <v>110</v>
      </c>
      <c r="B14777" t="s">
        <v>1572</v>
      </c>
      <c r="C14777" t="s">
        <v>1573</v>
      </c>
      <c r="D14777" t="s">
        <v>1708</v>
      </c>
    </row>
    <row r="14778" spans="1:5" x14ac:dyDescent="0.2">
      <c r="A14778" t="s">
        <v>114</v>
      </c>
      <c r="B14778">
        <v>17.100000000000001</v>
      </c>
      <c r="C14778" t="s">
        <v>1584</v>
      </c>
    </row>
    <row r="14779" spans="1:5" x14ac:dyDescent="0.2">
      <c r="A14779" t="s">
        <v>71</v>
      </c>
      <c r="B14779">
        <v>5.5</v>
      </c>
      <c r="C14779" t="s">
        <v>1584</v>
      </c>
    </row>
    <row r="14780" spans="1:5" x14ac:dyDescent="0.2">
      <c r="A14780" t="s">
        <v>118</v>
      </c>
      <c r="B14780" t="s">
        <v>1571</v>
      </c>
      <c r="C14780" t="s">
        <v>1619</v>
      </c>
      <c r="D14780">
        <v>0.2</v>
      </c>
    </row>
    <row r="14781" spans="1:5" x14ac:dyDescent="0.2">
      <c r="A14781" t="s">
        <v>177</v>
      </c>
      <c r="B14781">
        <v>0.2</v>
      </c>
      <c r="C14781">
        <v>0.1</v>
      </c>
    </row>
    <row r="14782" spans="1:5" x14ac:dyDescent="0.2">
      <c r="A14782" t="s">
        <v>120</v>
      </c>
      <c r="B14782" t="s">
        <v>1571</v>
      </c>
      <c r="C14782">
        <v>0.03</v>
      </c>
      <c r="D14782" t="s">
        <v>1593</v>
      </c>
      <c r="E14782" t="s">
        <v>1594</v>
      </c>
    </row>
    <row r="14783" spans="1:5" x14ac:dyDescent="0.2">
      <c r="A14783" t="s">
        <v>117</v>
      </c>
      <c r="B14783" t="s">
        <v>1571</v>
      </c>
      <c r="C14783">
        <v>0.02</v>
      </c>
      <c r="D14783" t="s">
        <v>1593</v>
      </c>
      <c r="E14783" t="s">
        <v>1594</v>
      </c>
    </row>
    <row r="14784" spans="1:5" x14ac:dyDescent="0.2">
      <c r="A14784" t="s">
        <v>156</v>
      </c>
      <c r="B14784" t="s">
        <v>1571</v>
      </c>
      <c r="C14784">
        <v>5.0000000000000001E-3</v>
      </c>
    </row>
    <row r="14785" spans="1:4" x14ac:dyDescent="0.2">
      <c r="A14785" t="s">
        <v>70</v>
      </c>
      <c r="B14785">
        <v>4.4000000000000004</v>
      </c>
      <c r="C14785">
        <v>0.02</v>
      </c>
    </row>
    <row r="14786" spans="1:4" x14ac:dyDescent="0.2">
      <c r="A14786" t="s">
        <v>115</v>
      </c>
      <c r="B14786">
        <v>0.05</v>
      </c>
      <c r="C14786">
        <v>0.1</v>
      </c>
    </row>
    <row r="14787" spans="1:4" x14ac:dyDescent="0.2">
      <c r="A14787" t="s">
        <v>71</v>
      </c>
      <c r="B14787">
        <v>2</v>
      </c>
      <c r="C14787" t="s">
        <v>1584</v>
      </c>
    </row>
    <row r="14788" spans="1:4" x14ac:dyDescent="0.2">
      <c r="A14788" t="s">
        <v>70</v>
      </c>
      <c r="B14788">
        <v>15.8</v>
      </c>
      <c r="C14788" t="s">
        <v>1583</v>
      </c>
    </row>
    <row r="14789" spans="1:4" x14ac:dyDescent="0.2">
      <c r="A14789" t="s">
        <v>110</v>
      </c>
      <c r="B14789" t="s">
        <v>1572</v>
      </c>
      <c r="C14789" t="s">
        <v>1573</v>
      </c>
      <c r="D14789" t="s">
        <v>1708</v>
      </c>
    </row>
    <row r="14790" spans="1:4" x14ac:dyDescent="0.2">
      <c r="A14790" t="s">
        <v>50</v>
      </c>
      <c r="B14790" t="s">
        <v>2952</v>
      </c>
    </row>
    <row r="14791" spans="1:4" x14ac:dyDescent="0.2">
      <c r="A14791" t="s">
        <v>52</v>
      </c>
      <c r="B14791" t="s">
        <v>2953</v>
      </c>
      <c r="C14791" t="s">
        <v>1634</v>
      </c>
      <c r="D14791" t="s">
        <v>1920</v>
      </c>
    </row>
    <row r="14792" spans="1:4" x14ac:dyDescent="0.2">
      <c r="A14792" t="s">
        <v>57</v>
      </c>
      <c r="B14792">
        <v>37.725000000000001</v>
      </c>
      <c r="C14792">
        <f>0.005/-0.045</f>
        <v>-0.11111111111111112</v>
      </c>
    </row>
    <row r="14793" spans="1:4" x14ac:dyDescent="0.2">
      <c r="A14793" t="s">
        <v>57</v>
      </c>
      <c r="B14793" t="s">
        <v>2954</v>
      </c>
    </row>
    <row r="14794" spans="1:4" x14ac:dyDescent="0.2">
      <c r="A14794" t="s">
        <v>57</v>
      </c>
      <c r="B14794" s="10">
        <v>45341</v>
      </c>
      <c r="C14794" t="s">
        <v>1639</v>
      </c>
      <c r="D14794" t="s">
        <v>2113</v>
      </c>
    </row>
    <row r="14795" spans="1:4" x14ac:dyDescent="0.2">
      <c r="A14795" t="s">
        <v>57</v>
      </c>
      <c r="B14795">
        <v>18.8</v>
      </c>
      <c r="C14795">
        <f>0.005/-0.045</f>
        <v>-0.11111111111111112</v>
      </c>
    </row>
    <row r="14796" spans="1:4" x14ac:dyDescent="0.2">
      <c r="A14796" t="s">
        <v>52</v>
      </c>
      <c r="B14796">
        <v>27.23</v>
      </c>
      <c r="C14796" t="s">
        <v>1588</v>
      </c>
      <c r="D14796">
        <v>0.1</v>
      </c>
    </row>
    <row r="14797" spans="1:4" x14ac:dyDescent="0.2">
      <c r="A14797" t="s">
        <v>1605</v>
      </c>
      <c r="B14797" t="s">
        <v>2955</v>
      </c>
    </row>
    <row r="14798" spans="1:4" x14ac:dyDescent="0.2">
      <c r="A14798" t="s">
        <v>70</v>
      </c>
      <c r="B14798" t="s">
        <v>2956</v>
      </c>
      <c r="C14798" t="s">
        <v>2113</v>
      </c>
    </row>
    <row r="14799" spans="1:4" x14ac:dyDescent="0.2">
      <c r="A14799" t="s">
        <v>579</v>
      </c>
      <c r="B14799">
        <v>34.924999999999997</v>
      </c>
      <c r="C14799">
        <f>0.09/-0.135</f>
        <v>-0.66666666666666663</v>
      </c>
    </row>
    <row r="14800" spans="1:4" x14ac:dyDescent="0.2">
      <c r="A14800" t="s">
        <v>579</v>
      </c>
      <c r="B14800">
        <v>34.924999999999997</v>
      </c>
      <c r="C14800">
        <f>0.09/-0.135</f>
        <v>-0.66666666666666663</v>
      </c>
    </row>
    <row r="14801" spans="1:5" x14ac:dyDescent="0.2">
      <c r="A14801" t="s">
        <v>197</v>
      </c>
      <c r="B14801" t="s">
        <v>2206</v>
      </c>
      <c r="C14801" t="s">
        <v>1593</v>
      </c>
      <c r="D14801" t="s">
        <v>1620</v>
      </c>
      <c r="E14801" t="s">
        <v>1594</v>
      </c>
    </row>
    <row r="14802" spans="1:5" x14ac:dyDescent="0.2">
      <c r="A14802" t="s">
        <v>71</v>
      </c>
      <c r="B14802">
        <v>12</v>
      </c>
      <c r="C14802" t="s">
        <v>1634</v>
      </c>
      <c r="D14802" t="s">
        <v>2113</v>
      </c>
    </row>
    <row r="14803" spans="1:5" x14ac:dyDescent="0.2">
      <c r="A14803" t="s">
        <v>207</v>
      </c>
      <c r="B14803" t="s">
        <v>2957</v>
      </c>
    </row>
    <row r="14804" spans="1:5" x14ac:dyDescent="0.2">
      <c r="A14804" t="s">
        <v>70</v>
      </c>
      <c r="B14804">
        <v>33.799999999999997</v>
      </c>
      <c r="C14804" t="s">
        <v>1656</v>
      </c>
    </row>
    <row r="14805" spans="1:5" x14ac:dyDescent="0.2">
      <c r="A14805" t="s">
        <v>57</v>
      </c>
      <c r="B14805">
        <v>37.6</v>
      </c>
      <c r="C14805">
        <f>0.005/-0.045</f>
        <v>-0.11111111111111112</v>
      </c>
    </row>
    <row r="14806" spans="1:5" x14ac:dyDescent="0.2">
      <c r="A14806" t="s">
        <v>2275</v>
      </c>
      <c r="B14806">
        <v>26.8</v>
      </c>
      <c r="C14806" t="s">
        <v>1634</v>
      </c>
      <c r="D14806">
        <v>0.1</v>
      </c>
    </row>
    <row r="14807" spans="1:5" x14ac:dyDescent="0.2">
      <c r="A14807" t="s">
        <v>2470</v>
      </c>
      <c r="B14807">
        <v>17.100000000000001</v>
      </c>
      <c r="C14807" t="s">
        <v>1606</v>
      </c>
    </row>
    <row r="14808" spans="1:5" x14ac:dyDescent="0.2">
      <c r="A14808" t="s">
        <v>52</v>
      </c>
      <c r="B14808">
        <v>19.399999999999999</v>
      </c>
      <c r="C14808" t="s">
        <v>1693</v>
      </c>
    </row>
    <row r="14809" spans="1:5" x14ac:dyDescent="0.2">
      <c r="A14809" t="s">
        <v>2958</v>
      </c>
      <c r="B14809">
        <v>22.315000000000001</v>
      </c>
      <c r="C14809" t="s">
        <v>1656</v>
      </c>
    </row>
    <row r="14810" spans="1:5" x14ac:dyDescent="0.2">
      <c r="A14810" t="s">
        <v>52</v>
      </c>
      <c r="B14810">
        <v>11.8</v>
      </c>
      <c r="C14810" t="s">
        <v>1606</v>
      </c>
    </row>
    <row r="14811" spans="1:5" x14ac:dyDescent="0.2">
      <c r="A14811" t="s">
        <v>2462</v>
      </c>
      <c r="B14811" t="s">
        <v>1885</v>
      </c>
      <c r="C14811">
        <v>0.83</v>
      </c>
      <c r="D14811">
        <v>0.06</v>
      </c>
    </row>
    <row r="14812" spans="1:5" x14ac:dyDescent="0.2">
      <c r="A14812" t="s">
        <v>52</v>
      </c>
      <c r="B14812">
        <v>11.9</v>
      </c>
      <c r="C14812" t="s">
        <v>1606</v>
      </c>
    </row>
    <row r="14813" spans="1:5" x14ac:dyDescent="0.2">
      <c r="A14813" t="s">
        <v>2572</v>
      </c>
      <c r="B14813">
        <v>0.02</v>
      </c>
      <c r="C14813" t="s">
        <v>1593</v>
      </c>
      <c r="D14813" t="s">
        <v>1594</v>
      </c>
    </row>
    <row r="14814" spans="1:5" x14ac:dyDescent="0.2">
      <c r="A14814" t="s">
        <v>120</v>
      </c>
      <c r="B14814" t="s">
        <v>1571</v>
      </c>
      <c r="C14814">
        <v>0.2</v>
      </c>
    </row>
    <row r="14815" spans="1:5" x14ac:dyDescent="0.2">
      <c r="A14815" t="s">
        <v>598</v>
      </c>
      <c r="B14815">
        <v>16.5</v>
      </c>
      <c r="C14815" t="s">
        <v>2660</v>
      </c>
    </row>
    <row r="14816" spans="1:5" x14ac:dyDescent="0.2">
      <c r="A14816" t="s">
        <v>52</v>
      </c>
      <c r="B14816" t="s">
        <v>2001</v>
      </c>
    </row>
    <row r="14817" spans="1:6" x14ac:dyDescent="0.2">
      <c r="A14817" t="s">
        <v>71</v>
      </c>
      <c r="B14817">
        <v>13.52</v>
      </c>
      <c r="C14817">
        <v>-0.3</v>
      </c>
    </row>
    <row r="14818" spans="1:6" x14ac:dyDescent="0.2">
      <c r="A14818" t="s">
        <v>2959</v>
      </c>
      <c r="B14818" t="s">
        <v>1571</v>
      </c>
      <c r="C14818" t="s">
        <v>2960</v>
      </c>
    </row>
    <row r="14819" spans="1:6" x14ac:dyDescent="0.2">
      <c r="A14819" t="s">
        <v>72</v>
      </c>
      <c r="B14819" t="s">
        <v>1571</v>
      </c>
      <c r="C14819">
        <v>0.4</v>
      </c>
    </row>
    <row r="14820" spans="1:6" x14ac:dyDescent="0.2">
      <c r="A14820" t="s">
        <v>118</v>
      </c>
      <c r="B14820" t="s">
        <v>1571</v>
      </c>
      <c r="C14820" t="s">
        <v>2961</v>
      </c>
    </row>
    <row r="14821" spans="1:6" x14ac:dyDescent="0.2">
      <c r="A14821" t="s">
        <v>1655</v>
      </c>
      <c r="B14821">
        <v>25</v>
      </c>
      <c r="C14821" t="s">
        <v>1708</v>
      </c>
      <c r="D14821" t="s">
        <v>1997</v>
      </c>
    </row>
    <row r="14822" spans="1:6" x14ac:dyDescent="0.2">
      <c r="A14822" t="s">
        <v>240</v>
      </c>
    </row>
    <row r="14823" spans="1:6" x14ac:dyDescent="0.2">
      <c r="A14823" t="s">
        <v>2386</v>
      </c>
      <c r="B14823" t="s">
        <v>2962</v>
      </c>
      <c r="C14823" t="s">
        <v>1708</v>
      </c>
      <c r="D14823" t="s">
        <v>2963</v>
      </c>
      <c r="E14823" t="s">
        <v>2777</v>
      </c>
    </row>
    <row r="14824" spans="1:6" x14ac:dyDescent="0.2">
      <c r="A14824" t="s">
        <v>79</v>
      </c>
      <c r="B14824" t="s">
        <v>2964</v>
      </c>
    </row>
    <row r="14825" spans="1:6" x14ac:dyDescent="0.2">
      <c r="A14825" t="s">
        <v>115</v>
      </c>
      <c r="B14825" t="s">
        <v>2965</v>
      </c>
    </row>
    <row r="14826" spans="1:6" x14ac:dyDescent="0.2">
      <c r="A14826" t="s">
        <v>1860</v>
      </c>
      <c r="B14826" t="s">
        <v>2966</v>
      </c>
      <c r="C14826" t="s">
        <v>1572</v>
      </c>
      <c r="D14826" t="s">
        <v>2967</v>
      </c>
      <c r="E14826" t="s">
        <v>1679</v>
      </c>
      <c r="F14826" t="s">
        <v>2968</v>
      </c>
    </row>
    <row r="14827" spans="1:6" x14ac:dyDescent="0.2">
      <c r="A14827" t="s">
        <v>1575</v>
      </c>
      <c r="B14827" t="s">
        <v>1576</v>
      </c>
      <c r="C14827" t="s">
        <v>1577</v>
      </c>
      <c r="D14827" t="s">
        <v>1578</v>
      </c>
    </row>
    <row r="14828" spans="1:6" x14ac:dyDescent="0.2">
      <c r="A14828" t="s">
        <v>882</v>
      </c>
      <c r="B14828" t="s">
        <v>1579</v>
      </c>
      <c r="C14828" t="s">
        <v>1580</v>
      </c>
    </row>
    <row r="14829" spans="1:6" x14ac:dyDescent="0.2">
      <c r="A14829" t="s">
        <v>487</v>
      </c>
      <c r="B14829" t="s">
        <v>1576</v>
      </c>
      <c r="C14829" t="s">
        <v>1577</v>
      </c>
      <c r="D14829" s="8">
        <v>37415</v>
      </c>
    </row>
    <row r="14830" spans="1:6" x14ac:dyDescent="0.2">
      <c r="A14830" t="s">
        <v>2969</v>
      </c>
      <c r="B14830" t="s">
        <v>1576</v>
      </c>
      <c r="C14830" t="s">
        <v>2970</v>
      </c>
    </row>
    <row r="14831" spans="1:6" x14ac:dyDescent="0.2">
      <c r="A14831" t="s">
        <v>1595</v>
      </c>
      <c r="B14831" t="s">
        <v>1596</v>
      </c>
      <c r="C14831" t="s">
        <v>1597</v>
      </c>
    </row>
    <row r="14832" spans="1:6" x14ac:dyDescent="0.2">
      <c r="A14832" t="s">
        <v>1595</v>
      </c>
      <c r="B14832" t="s">
        <v>1598</v>
      </c>
      <c r="C14832" t="s">
        <v>1599</v>
      </c>
      <c r="D14832" t="s">
        <v>1597</v>
      </c>
    </row>
    <row r="14833" spans="1:5" x14ac:dyDescent="0.2">
      <c r="A14833" t="s">
        <v>50</v>
      </c>
      <c r="B14833" t="s">
        <v>2952</v>
      </c>
    </row>
    <row r="14834" spans="1:5" x14ac:dyDescent="0.2">
      <c r="A14834" t="s">
        <v>52</v>
      </c>
      <c r="B14834" t="s">
        <v>2953</v>
      </c>
      <c r="C14834" t="s">
        <v>1634</v>
      </c>
      <c r="D14834" t="s">
        <v>1920</v>
      </c>
    </row>
    <row r="14835" spans="1:5" x14ac:dyDescent="0.2">
      <c r="A14835" t="s">
        <v>57</v>
      </c>
      <c r="B14835">
        <v>37.725000000000001</v>
      </c>
      <c r="C14835">
        <f>0.005/-0.045</f>
        <v>-0.11111111111111112</v>
      </c>
    </row>
    <row r="14836" spans="1:5" x14ac:dyDescent="0.2">
      <c r="A14836" t="s">
        <v>57</v>
      </c>
      <c r="B14836" t="s">
        <v>2954</v>
      </c>
    </row>
    <row r="14837" spans="1:5" x14ac:dyDescent="0.2">
      <c r="A14837" t="s">
        <v>57</v>
      </c>
      <c r="B14837" s="10">
        <v>45341</v>
      </c>
      <c r="C14837" t="s">
        <v>1639</v>
      </c>
      <c r="D14837" t="s">
        <v>2113</v>
      </c>
    </row>
    <row r="14838" spans="1:5" x14ac:dyDescent="0.2">
      <c r="A14838" t="s">
        <v>57</v>
      </c>
      <c r="B14838">
        <v>18.8</v>
      </c>
      <c r="C14838">
        <f>0.005/-0.045</f>
        <v>-0.11111111111111112</v>
      </c>
    </row>
    <row r="14839" spans="1:5" x14ac:dyDescent="0.2">
      <c r="A14839" t="s">
        <v>52</v>
      </c>
      <c r="B14839">
        <v>27.23</v>
      </c>
      <c r="C14839" t="s">
        <v>1588</v>
      </c>
      <c r="D14839">
        <v>0.1</v>
      </c>
    </row>
    <row r="14840" spans="1:5" x14ac:dyDescent="0.2">
      <c r="A14840" t="s">
        <v>1605</v>
      </c>
      <c r="B14840" t="s">
        <v>2955</v>
      </c>
    </row>
    <row r="14841" spans="1:5" x14ac:dyDescent="0.2">
      <c r="A14841" t="s">
        <v>70</v>
      </c>
      <c r="B14841" t="s">
        <v>2956</v>
      </c>
      <c r="C14841" t="s">
        <v>2113</v>
      </c>
    </row>
    <row r="14842" spans="1:5" x14ac:dyDescent="0.2">
      <c r="A14842" t="s">
        <v>579</v>
      </c>
      <c r="B14842">
        <v>34.924999999999997</v>
      </c>
      <c r="C14842">
        <f>0.09/-0.135</f>
        <v>-0.66666666666666663</v>
      </c>
    </row>
    <row r="14843" spans="1:5" x14ac:dyDescent="0.2">
      <c r="A14843" t="s">
        <v>579</v>
      </c>
      <c r="B14843">
        <v>34.924999999999997</v>
      </c>
      <c r="C14843">
        <f>0.09/-0.135</f>
        <v>-0.66666666666666663</v>
      </c>
    </row>
    <row r="14844" spans="1:5" x14ac:dyDescent="0.2">
      <c r="A14844" t="s">
        <v>197</v>
      </c>
      <c r="B14844" t="s">
        <v>2206</v>
      </c>
      <c r="C14844" t="s">
        <v>1593</v>
      </c>
      <c r="D14844" t="s">
        <v>1620</v>
      </c>
      <c r="E14844" t="s">
        <v>1594</v>
      </c>
    </row>
    <row r="14845" spans="1:5" x14ac:dyDescent="0.2">
      <c r="A14845" t="s">
        <v>71</v>
      </c>
      <c r="B14845">
        <v>12</v>
      </c>
      <c r="C14845" t="s">
        <v>1634</v>
      </c>
      <c r="D14845" t="s">
        <v>2113</v>
      </c>
    </row>
    <row r="14846" spans="1:5" x14ac:dyDescent="0.2">
      <c r="A14846" t="s">
        <v>207</v>
      </c>
      <c r="B14846" t="s">
        <v>2957</v>
      </c>
    </row>
    <row r="14847" spans="1:5" x14ac:dyDescent="0.2">
      <c r="A14847" t="s">
        <v>70</v>
      </c>
      <c r="B14847">
        <v>33.799999999999997</v>
      </c>
      <c r="C14847" t="s">
        <v>1656</v>
      </c>
    </row>
    <row r="14848" spans="1:5" x14ac:dyDescent="0.2">
      <c r="A14848" t="s">
        <v>57</v>
      </c>
      <c r="B14848">
        <v>37.6</v>
      </c>
      <c r="C14848">
        <f>0.005/-0.045</f>
        <v>-0.11111111111111112</v>
      </c>
    </row>
    <row r="14849" spans="1:4" x14ac:dyDescent="0.2">
      <c r="A14849" t="s">
        <v>2275</v>
      </c>
      <c r="B14849">
        <v>26.8</v>
      </c>
      <c r="C14849" t="s">
        <v>1634</v>
      </c>
      <c r="D14849">
        <v>0.1</v>
      </c>
    </row>
    <row r="14850" spans="1:4" x14ac:dyDescent="0.2">
      <c r="A14850" t="s">
        <v>2470</v>
      </c>
      <c r="B14850">
        <v>17.100000000000001</v>
      </c>
      <c r="C14850" t="s">
        <v>1606</v>
      </c>
    </row>
    <row r="14851" spans="1:4" x14ac:dyDescent="0.2">
      <c r="A14851" t="s">
        <v>52</v>
      </c>
      <c r="B14851">
        <v>19.399999999999999</v>
      </c>
      <c r="C14851" t="s">
        <v>1693</v>
      </c>
    </row>
    <row r="14852" spans="1:4" x14ac:dyDescent="0.2">
      <c r="A14852" t="s">
        <v>2958</v>
      </c>
      <c r="B14852">
        <v>22.315000000000001</v>
      </c>
      <c r="C14852" t="s">
        <v>1656</v>
      </c>
    </row>
    <row r="14853" spans="1:4" x14ac:dyDescent="0.2">
      <c r="A14853" t="s">
        <v>52</v>
      </c>
      <c r="B14853">
        <v>11.8</v>
      </c>
      <c r="C14853" t="s">
        <v>1606</v>
      </c>
    </row>
    <row r="14854" spans="1:4" x14ac:dyDescent="0.2">
      <c r="A14854" t="s">
        <v>2462</v>
      </c>
      <c r="B14854" t="s">
        <v>1885</v>
      </c>
      <c r="C14854">
        <v>0.83</v>
      </c>
      <c r="D14854">
        <v>0.06</v>
      </c>
    </row>
    <row r="14855" spans="1:4" x14ac:dyDescent="0.2">
      <c r="A14855" t="s">
        <v>52</v>
      </c>
      <c r="B14855">
        <v>11.9</v>
      </c>
      <c r="C14855" t="s">
        <v>1606</v>
      </c>
    </row>
    <row r="14856" spans="1:4" x14ac:dyDescent="0.2">
      <c r="A14856" t="s">
        <v>2572</v>
      </c>
      <c r="B14856">
        <v>0.02</v>
      </c>
      <c r="C14856" t="s">
        <v>1593</v>
      </c>
      <c r="D14856" t="s">
        <v>1594</v>
      </c>
    </row>
    <row r="14857" spans="1:4" x14ac:dyDescent="0.2">
      <c r="A14857" t="s">
        <v>120</v>
      </c>
      <c r="B14857" t="s">
        <v>1571</v>
      </c>
      <c r="C14857">
        <v>0.2</v>
      </c>
    </row>
    <row r="14858" spans="1:4" x14ac:dyDescent="0.2">
      <c r="A14858" t="s">
        <v>598</v>
      </c>
      <c r="B14858">
        <v>16.5</v>
      </c>
      <c r="C14858" t="s">
        <v>2660</v>
      </c>
    </row>
    <row r="14859" spans="1:4" x14ac:dyDescent="0.2">
      <c r="A14859" t="s">
        <v>52</v>
      </c>
      <c r="B14859" t="s">
        <v>2001</v>
      </c>
    </row>
    <row r="14860" spans="1:4" x14ac:dyDescent="0.2">
      <c r="A14860" t="s">
        <v>71</v>
      </c>
      <c r="B14860">
        <v>13.52</v>
      </c>
      <c r="C14860">
        <v>-0.3</v>
      </c>
    </row>
    <row r="14861" spans="1:4" x14ac:dyDescent="0.2">
      <c r="A14861" t="s">
        <v>2959</v>
      </c>
      <c r="B14861" t="s">
        <v>1571</v>
      </c>
      <c r="C14861" t="s">
        <v>2960</v>
      </c>
    </row>
    <row r="14862" spans="1:4" x14ac:dyDescent="0.2">
      <c r="A14862" t="s">
        <v>72</v>
      </c>
      <c r="B14862" t="s">
        <v>1571</v>
      </c>
      <c r="C14862">
        <v>0.4</v>
      </c>
    </row>
    <row r="14863" spans="1:4" x14ac:dyDescent="0.2">
      <c r="A14863" t="s">
        <v>118</v>
      </c>
      <c r="B14863" t="s">
        <v>1571</v>
      </c>
      <c r="C14863" t="s">
        <v>2961</v>
      </c>
    </row>
    <row r="14864" spans="1:4" x14ac:dyDescent="0.2">
      <c r="A14864" t="s">
        <v>1655</v>
      </c>
      <c r="B14864">
        <v>25</v>
      </c>
      <c r="C14864" t="s">
        <v>1708</v>
      </c>
      <c r="D14864" t="s">
        <v>1997</v>
      </c>
    </row>
    <row r="14865" spans="1:6" x14ac:dyDescent="0.2">
      <c r="A14865" t="s">
        <v>240</v>
      </c>
    </row>
    <row r="14866" spans="1:6" x14ac:dyDescent="0.2">
      <c r="A14866" t="s">
        <v>2386</v>
      </c>
      <c r="B14866" t="s">
        <v>2962</v>
      </c>
      <c r="C14866" t="s">
        <v>1708</v>
      </c>
      <c r="D14866" t="s">
        <v>2963</v>
      </c>
      <c r="E14866" t="s">
        <v>2777</v>
      </c>
    </row>
    <row r="14867" spans="1:6" x14ac:dyDescent="0.2">
      <c r="A14867" t="s">
        <v>79</v>
      </c>
      <c r="B14867" t="s">
        <v>2964</v>
      </c>
    </row>
    <row r="14868" spans="1:6" x14ac:dyDescent="0.2">
      <c r="A14868" t="s">
        <v>115</v>
      </c>
      <c r="B14868" t="s">
        <v>2965</v>
      </c>
    </row>
    <row r="14869" spans="1:6" x14ac:dyDescent="0.2">
      <c r="A14869" t="s">
        <v>1860</v>
      </c>
      <c r="B14869" t="s">
        <v>2966</v>
      </c>
      <c r="C14869" t="s">
        <v>1572</v>
      </c>
      <c r="D14869" t="s">
        <v>2967</v>
      </c>
      <c r="E14869" t="s">
        <v>1679</v>
      </c>
      <c r="F14869" t="s">
        <v>2968</v>
      </c>
    </row>
    <row r="14870" spans="1:6" x14ac:dyDescent="0.2">
      <c r="A14870" t="s">
        <v>1575</v>
      </c>
      <c r="B14870" t="s">
        <v>1576</v>
      </c>
      <c r="C14870" t="s">
        <v>1577</v>
      </c>
      <c r="D14870" t="s">
        <v>1578</v>
      </c>
    </row>
    <row r="14871" spans="1:6" x14ac:dyDescent="0.2">
      <c r="A14871" t="s">
        <v>882</v>
      </c>
      <c r="B14871" t="s">
        <v>1579</v>
      </c>
      <c r="C14871" t="s">
        <v>1580</v>
      </c>
    </row>
    <row r="14872" spans="1:6" x14ac:dyDescent="0.2">
      <c r="A14872" t="s">
        <v>487</v>
      </c>
      <c r="B14872" t="s">
        <v>1576</v>
      </c>
      <c r="C14872" t="s">
        <v>1577</v>
      </c>
      <c r="D14872" s="8">
        <v>37415</v>
      </c>
    </row>
    <row r="14873" spans="1:6" x14ac:dyDescent="0.2">
      <c r="A14873" t="s">
        <v>2969</v>
      </c>
      <c r="B14873" t="s">
        <v>1576</v>
      </c>
      <c r="C14873" t="s">
        <v>2970</v>
      </c>
    </row>
    <row r="14874" spans="1:6" x14ac:dyDescent="0.2">
      <c r="A14874" t="s">
        <v>1595</v>
      </c>
      <c r="B14874" t="s">
        <v>1596</v>
      </c>
      <c r="C14874" t="s">
        <v>1597</v>
      </c>
    </row>
    <row r="14875" spans="1:6" x14ac:dyDescent="0.2">
      <c r="A14875" t="s">
        <v>1595</v>
      </c>
      <c r="B14875" t="s">
        <v>1598</v>
      </c>
      <c r="C14875" t="s">
        <v>1599</v>
      </c>
      <c r="D14875" t="s">
        <v>1597</v>
      </c>
    </row>
    <row r="14876" spans="1:6" x14ac:dyDescent="0.2">
      <c r="A14876" t="s">
        <v>50</v>
      </c>
      <c r="B14876" t="s">
        <v>2952</v>
      </c>
    </row>
    <row r="14877" spans="1:6" x14ac:dyDescent="0.2">
      <c r="A14877" t="s">
        <v>52</v>
      </c>
      <c r="B14877" t="s">
        <v>2953</v>
      </c>
      <c r="C14877" t="s">
        <v>1634</v>
      </c>
      <c r="D14877" t="s">
        <v>1920</v>
      </c>
    </row>
    <row r="14878" spans="1:6" x14ac:dyDescent="0.2">
      <c r="A14878" t="s">
        <v>57</v>
      </c>
      <c r="B14878">
        <v>37.725000000000001</v>
      </c>
      <c r="C14878">
        <f>0.005/-0.045</f>
        <v>-0.11111111111111112</v>
      </c>
    </row>
    <row r="14879" spans="1:6" x14ac:dyDescent="0.2">
      <c r="A14879" t="s">
        <v>57</v>
      </c>
      <c r="B14879" t="s">
        <v>2954</v>
      </c>
    </row>
    <row r="14880" spans="1:6" x14ac:dyDescent="0.2">
      <c r="A14880" t="s">
        <v>57</v>
      </c>
      <c r="B14880" s="10">
        <v>45341</v>
      </c>
      <c r="C14880" t="s">
        <v>1639</v>
      </c>
      <c r="D14880" t="s">
        <v>2113</v>
      </c>
    </row>
    <row r="14881" spans="1:5" x14ac:dyDescent="0.2">
      <c r="A14881" t="s">
        <v>57</v>
      </c>
      <c r="B14881">
        <v>18.8</v>
      </c>
      <c r="C14881">
        <f>0.005/-0.045</f>
        <v>-0.11111111111111112</v>
      </c>
    </row>
    <row r="14882" spans="1:5" x14ac:dyDescent="0.2">
      <c r="A14882" t="s">
        <v>52</v>
      </c>
      <c r="B14882">
        <v>27.23</v>
      </c>
      <c r="C14882" t="s">
        <v>1588</v>
      </c>
      <c r="D14882">
        <v>0.1</v>
      </c>
    </row>
    <row r="14883" spans="1:5" x14ac:dyDescent="0.2">
      <c r="A14883" t="s">
        <v>1605</v>
      </c>
      <c r="B14883" t="s">
        <v>2955</v>
      </c>
    </row>
    <row r="14884" spans="1:5" x14ac:dyDescent="0.2">
      <c r="A14884" t="s">
        <v>70</v>
      </c>
      <c r="B14884" t="s">
        <v>2956</v>
      </c>
      <c r="C14884" t="s">
        <v>2113</v>
      </c>
    </row>
    <row r="14885" spans="1:5" x14ac:dyDescent="0.2">
      <c r="A14885" t="s">
        <v>579</v>
      </c>
      <c r="B14885">
        <v>34.924999999999997</v>
      </c>
      <c r="C14885">
        <f>0.09/-0.135</f>
        <v>-0.66666666666666663</v>
      </c>
    </row>
    <row r="14886" spans="1:5" x14ac:dyDescent="0.2">
      <c r="A14886" t="s">
        <v>579</v>
      </c>
      <c r="B14886">
        <v>34.924999999999997</v>
      </c>
      <c r="C14886">
        <f>0.09/-0.135</f>
        <v>-0.66666666666666663</v>
      </c>
    </row>
    <row r="14887" spans="1:5" x14ac:dyDescent="0.2">
      <c r="A14887" t="s">
        <v>197</v>
      </c>
      <c r="B14887" t="s">
        <v>2206</v>
      </c>
      <c r="C14887" t="s">
        <v>1593</v>
      </c>
      <c r="D14887" t="s">
        <v>1620</v>
      </c>
      <c r="E14887" t="s">
        <v>1594</v>
      </c>
    </row>
    <row r="14888" spans="1:5" x14ac:dyDescent="0.2">
      <c r="A14888" t="s">
        <v>71</v>
      </c>
      <c r="B14888">
        <v>12</v>
      </c>
      <c r="C14888" t="s">
        <v>1634</v>
      </c>
      <c r="D14888" t="s">
        <v>2113</v>
      </c>
    </row>
    <row r="14889" spans="1:5" x14ac:dyDescent="0.2">
      <c r="A14889" t="s">
        <v>207</v>
      </c>
      <c r="B14889" t="s">
        <v>2957</v>
      </c>
    </row>
    <row r="14890" spans="1:5" x14ac:dyDescent="0.2">
      <c r="A14890" t="s">
        <v>70</v>
      </c>
      <c r="B14890">
        <v>33.799999999999997</v>
      </c>
      <c r="C14890" t="s">
        <v>1656</v>
      </c>
    </row>
    <row r="14891" spans="1:5" x14ac:dyDescent="0.2">
      <c r="A14891" t="s">
        <v>57</v>
      </c>
      <c r="B14891">
        <v>37.6</v>
      </c>
      <c r="C14891">
        <f>0.005/-0.045</f>
        <v>-0.11111111111111112</v>
      </c>
    </row>
    <row r="14892" spans="1:5" x14ac:dyDescent="0.2">
      <c r="A14892" t="s">
        <v>2275</v>
      </c>
      <c r="B14892">
        <v>26.8</v>
      </c>
      <c r="C14892" t="s">
        <v>1634</v>
      </c>
      <c r="D14892">
        <v>0.1</v>
      </c>
    </row>
    <row r="14893" spans="1:5" x14ac:dyDescent="0.2">
      <c r="A14893" t="s">
        <v>2470</v>
      </c>
      <c r="B14893">
        <v>17.100000000000001</v>
      </c>
      <c r="C14893" t="s">
        <v>1606</v>
      </c>
    </row>
    <row r="14894" spans="1:5" x14ac:dyDescent="0.2">
      <c r="A14894" t="s">
        <v>52</v>
      </c>
      <c r="B14894">
        <v>19.399999999999999</v>
      </c>
      <c r="C14894" t="s">
        <v>1693</v>
      </c>
    </row>
    <row r="14895" spans="1:5" x14ac:dyDescent="0.2">
      <c r="A14895" t="s">
        <v>2958</v>
      </c>
      <c r="B14895">
        <v>22.315000000000001</v>
      </c>
      <c r="C14895" t="s">
        <v>1656</v>
      </c>
    </row>
    <row r="14896" spans="1:5" x14ac:dyDescent="0.2">
      <c r="A14896" t="s">
        <v>52</v>
      </c>
      <c r="B14896">
        <v>11.8</v>
      </c>
      <c r="C14896" t="s">
        <v>1606</v>
      </c>
    </row>
    <row r="14897" spans="1:6" x14ac:dyDescent="0.2">
      <c r="A14897" t="s">
        <v>2462</v>
      </c>
      <c r="B14897" t="s">
        <v>1885</v>
      </c>
      <c r="C14897">
        <v>0.83</v>
      </c>
      <c r="D14897">
        <v>0.06</v>
      </c>
    </row>
    <row r="14898" spans="1:6" x14ac:dyDescent="0.2">
      <c r="A14898" t="s">
        <v>52</v>
      </c>
      <c r="B14898">
        <v>11.9</v>
      </c>
      <c r="C14898" t="s">
        <v>1606</v>
      </c>
    </row>
    <row r="14899" spans="1:6" x14ac:dyDescent="0.2">
      <c r="A14899" t="s">
        <v>2572</v>
      </c>
      <c r="B14899">
        <v>0.02</v>
      </c>
      <c r="C14899" t="s">
        <v>1593</v>
      </c>
      <c r="D14899" t="s">
        <v>1594</v>
      </c>
    </row>
    <row r="14900" spans="1:6" x14ac:dyDescent="0.2">
      <c r="A14900" t="s">
        <v>120</v>
      </c>
      <c r="B14900" t="s">
        <v>1571</v>
      </c>
      <c r="C14900">
        <v>0.2</v>
      </c>
    </row>
    <row r="14901" spans="1:6" x14ac:dyDescent="0.2">
      <c r="A14901" t="s">
        <v>598</v>
      </c>
      <c r="B14901">
        <v>16.5</v>
      </c>
      <c r="C14901" t="s">
        <v>2660</v>
      </c>
    </row>
    <row r="14902" spans="1:6" x14ac:dyDescent="0.2">
      <c r="A14902" t="s">
        <v>52</v>
      </c>
      <c r="B14902" t="s">
        <v>2001</v>
      </c>
    </row>
    <row r="14903" spans="1:6" x14ac:dyDescent="0.2">
      <c r="A14903" t="s">
        <v>71</v>
      </c>
      <c r="B14903">
        <v>13.52</v>
      </c>
      <c r="C14903">
        <v>-0.3</v>
      </c>
    </row>
    <row r="14904" spans="1:6" x14ac:dyDescent="0.2">
      <c r="A14904" t="s">
        <v>2959</v>
      </c>
      <c r="B14904" t="s">
        <v>1571</v>
      </c>
      <c r="C14904" t="s">
        <v>2960</v>
      </c>
    </row>
    <row r="14905" spans="1:6" x14ac:dyDescent="0.2">
      <c r="A14905" t="s">
        <v>72</v>
      </c>
      <c r="B14905" t="s">
        <v>1571</v>
      </c>
      <c r="C14905">
        <v>0.4</v>
      </c>
    </row>
    <row r="14906" spans="1:6" x14ac:dyDescent="0.2">
      <c r="A14906" t="s">
        <v>118</v>
      </c>
      <c r="B14906" t="s">
        <v>1571</v>
      </c>
      <c r="C14906" t="s">
        <v>2961</v>
      </c>
    </row>
    <row r="14907" spans="1:6" x14ac:dyDescent="0.2">
      <c r="A14907" t="s">
        <v>1655</v>
      </c>
      <c r="B14907">
        <v>25</v>
      </c>
      <c r="C14907" t="s">
        <v>1708</v>
      </c>
      <c r="D14907" t="s">
        <v>1997</v>
      </c>
    </row>
    <row r="14908" spans="1:6" x14ac:dyDescent="0.2">
      <c r="A14908" t="s">
        <v>240</v>
      </c>
    </row>
    <row r="14909" spans="1:6" x14ac:dyDescent="0.2">
      <c r="A14909" t="s">
        <v>2386</v>
      </c>
      <c r="B14909" t="s">
        <v>2962</v>
      </c>
      <c r="C14909" t="s">
        <v>1708</v>
      </c>
      <c r="D14909" t="s">
        <v>2963</v>
      </c>
      <c r="E14909" t="s">
        <v>2777</v>
      </c>
    </row>
    <row r="14910" spans="1:6" x14ac:dyDescent="0.2">
      <c r="A14910" t="s">
        <v>79</v>
      </c>
      <c r="B14910" t="s">
        <v>2964</v>
      </c>
    </row>
    <row r="14911" spans="1:6" x14ac:dyDescent="0.2">
      <c r="A14911" t="s">
        <v>115</v>
      </c>
      <c r="B14911" t="s">
        <v>2965</v>
      </c>
    </row>
    <row r="14912" spans="1:6" x14ac:dyDescent="0.2">
      <c r="A14912" t="s">
        <v>1860</v>
      </c>
      <c r="B14912" t="s">
        <v>2966</v>
      </c>
      <c r="C14912" t="s">
        <v>1572</v>
      </c>
      <c r="D14912" t="s">
        <v>2967</v>
      </c>
      <c r="E14912" t="s">
        <v>1679</v>
      </c>
      <c r="F14912" t="s">
        <v>2968</v>
      </c>
    </row>
    <row r="14913" spans="1:5" x14ac:dyDescent="0.2">
      <c r="A14913" t="s">
        <v>1575</v>
      </c>
      <c r="B14913" t="s">
        <v>1576</v>
      </c>
      <c r="C14913" t="s">
        <v>1577</v>
      </c>
      <c r="D14913" t="s">
        <v>1578</v>
      </c>
    </row>
    <row r="14914" spans="1:5" x14ac:dyDescent="0.2">
      <c r="A14914" t="s">
        <v>882</v>
      </c>
      <c r="B14914" t="s">
        <v>1579</v>
      </c>
      <c r="C14914" t="s">
        <v>1580</v>
      </c>
    </row>
    <row r="14915" spans="1:5" x14ac:dyDescent="0.2">
      <c r="A14915" t="s">
        <v>487</v>
      </c>
      <c r="B14915" t="s">
        <v>1576</v>
      </c>
      <c r="C14915" t="s">
        <v>1577</v>
      </c>
      <c r="D14915" s="8">
        <v>37415</v>
      </c>
    </row>
    <row r="14916" spans="1:5" x14ac:dyDescent="0.2">
      <c r="A14916" t="s">
        <v>2969</v>
      </c>
      <c r="B14916" t="s">
        <v>1576</v>
      </c>
      <c r="C14916" t="s">
        <v>2970</v>
      </c>
    </row>
    <row r="14917" spans="1:5" x14ac:dyDescent="0.2">
      <c r="A14917" t="s">
        <v>1595</v>
      </c>
      <c r="B14917" t="s">
        <v>1596</v>
      </c>
      <c r="C14917" t="s">
        <v>1597</v>
      </c>
    </row>
    <row r="14918" spans="1:5" x14ac:dyDescent="0.2">
      <c r="A14918" t="s">
        <v>1595</v>
      </c>
      <c r="B14918" t="s">
        <v>1598</v>
      </c>
      <c r="C14918" t="s">
        <v>1599</v>
      </c>
      <c r="D14918" t="s">
        <v>1597</v>
      </c>
    </row>
    <row r="14919" spans="1:5" x14ac:dyDescent="0.2">
      <c r="A14919" t="s">
        <v>57</v>
      </c>
      <c r="B14919">
        <v>16.95</v>
      </c>
      <c r="C14919" t="s">
        <v>1588</v>
      </c>
      <c r="D14919">
        <v>0.05</v>
      </c>
      <c r="E14919" t="s">
        <v>2427</v>
      </c>
    </row>
    <row r="14920" spans="1:5" x14ac:dyDescent="0.2">
      <c r="A14920" t="s">
        <v>118</v>
      </c>
      <c r="B14920" t="s">
        <v>1655</v>
      </c>
      <c r="C14920">
        <v>6.3</v>
      </c>
    </row>
    <row r="14921" spans="1:5" x14ac:dyDescent="0.2">
      <c r="A14921" t="s">
        <v>52</v>
      </c>
      <c r="B14921">
        <v>3</v>
      </c>
      <c r="C14921" t="s">
        <v>1634</v>
      </c>
      <c r="D14921">
        <v>0.1</v>
      </c>
    </row>
    <row r="14922" spans="1:5" x14ac:dyDescent="0.2">
      <c r="A14922" t="s">
        <v>52</v>
      </c>
      <c r="B14922">
        <v>10.95</v>
      </c>
      <c r="C14922">
        <v>0.06</v>
      </c>
      <c r="D14922">
        <v>-0.05</v>
      </c>
    </row>
    <row r="14923" spans="1:5" x14ac:dyDescent="0.2">
      <c r="A14923" t="s">
        <v>882</v>
      </c>
      <c r="B14923" t="s">
        <v>1579</v>
      </c>
      <c r="C14923" t="s">
        <v>1580</v>
      </c>
    </row>
    <row r="14924" spans="1:5" x14ac:dyDescent="0.2">
      <c r="A14924" t="s">
        <v>1575</v>
      </c>
      <c r="B14924" t="s">
        <v>1576</v>
      </c>
      <c r="C14924" t="s">
        <v>1577</v>
      </c>
      <c r="D14924" t="s">
        <v>1578</v>
      </c>
    </row>
    <row r="14925" spans="1:5" x14ac:dyDescent="0.2">
      <c r="A14925" t="s">
        <v>1581</v>
      </c>
      <c r="B14925" t="s">
        <v>1576</v>
      </c>
      <c r="C14925" t="s">
        <v>1577</v>
      </c>
      <c r="D14925" t="s">
        <v>1582</v>
      </c>
    </row>
    <row r="14926" spans="1:5" x14ac:dyDescent="0.2">
      <c r="A14926" t="s">
        <v>1595</v>
      </c>
      <c r="B14926" t="s">
        <v>1596</v>
      </c>
      <c r="C14926" t="s">
        <v>1597</v>
      </c>
    </row>
    <row r="14927" spans="1:5" x14ac:dyDescent="0.2">
      <c r="A14927" t="s">
        <v>1595</v>
      </c>
      <c r="B14927" t="s">
        <v>1598</v>
      </c>
      <c r="C14927" t="s">
        <v>1599</v>
      </c>
      <c r="D14927" t="s">
        <v>1597</v>
      </c>
    </row>
    <row r="14928" spans="1:5" x14ac:dyDescent="0.2">
      <c r="A14928" t="s">
        <v>110</v>
      </c>
      <c r="B14928" t="s">
        <v>1724</v>
      </c>
    </row>
    <row r="14929" spans="1:6" x14ac:dyDescent="0.2">
      <c r="A14929" t="s">
        <v>2601</v>
      </c>
      <c r="B14929">
        <v>7.95</v>
      </c>
      <c r="C14929" t="s">
        <v>1634</v>
      </c>
      <c r="D14929">
        <v>0.05</v>
      </c>
    </row>
    <row r="14930" spans="1:6" x14ac:dyDescent="0.2">
      <c r="A14930" t="s">
        <v>57</v>
      </c>
      <c r="B14930">
        <v>19.2</v>
      </c>
      <c r="C14930" t="s">
        <v>1634</v>
      </c>
      <c r="D14930">
        <v>0.01</v>
      </c>
    </row>
    <row r="14931" spans="1:6" x14ac:dyDescent="0.2">
      <c r="A14931" t="s">
        <v>119</v>
      </c>
      <c r="B14931">
        <v>18.5</v>
      </c>
      <c r="C14931" t="s">
        <v>1634</v>
      </c>
      <c r="D14931">
        <v>0.01</v>
      </c>
    </row>
    <row r="14932" spans="1:6" x14ac:dyDescent="0.2">
      <c r="A14932" t="s">
        <v>52</v>
      </c>
      <c r="B14932">
        <v>6.95</v>
      </c>
      <c r="C14932" t="s">
        <v>1634</v>
      </c>
      <c r="D14932">
        <v>0.05</v>
      </c>
    </row>
    <row r="14933" spans="1:6" x14ac:dyDescent="0.2">
      <c r="A14933" t="s">
        <v>212</v>
      </c>
      <c r="B14933" t="s">
        <v>1571</v>
      </c>
      <c r="C14933">
        <v>0.03</v>
      </c>
      <c r="D14933" t="s">
        <v>1594</v>
      </c>
    </row>
    <row r="14934" spans="1:6" x14ac:dyDescent="0.2">
      <c r="A14934" t="s">
        <v>156</v>
      </c>
      <c r="B14934" t="s">
        <v>1571</v>
      </c>
      <c r="C14934">
        <v>5.0000000000000001E-3</v>
      </c>
    </row>
    <row r="14935" spans="1:6" x14ac:dyDescent="0.2">
      <c r="A14935" t="s">
        <v>52</v>
      </c>
      <c r="B14935">
        <v>3.3</v>
      </c>
      <c r="C14935" t="s">
        <v>1634</v>
      </c>
      <c r="D14935">
        <v>0.1</v>
      </c>
    </row>
    <row r="14936" spans="1:6" x14ac:dyDescent="0.2">
      <c r="A14936" t="s">
        <v>2602</v>
      </c>
      <c r="B14936">
        <v>0.35</v>
      </c>
      <c r="C14936" t="s">
        <v>1634</v>
      </c>
      <c r="D14936">
        <v>0.05</v>
      </c>
      <c r="E14936" t="s">
        <v>1813</v>
      </c>
      <c r="F14936" t="s">
        <v>2603</v>
      </c>
    </row>
    <row r="14937" spans="1:6" x14ac:dyDescent="0.2">
      <c r="A14937" t="s">
        <v>52</v>
      </c>
      <c r="B14937">
        <v>0.1</v>
      </c>
      <c r="C14937" t="s">
        <v>1634</v>
      </c>
      <c r="D14937">
        <v>1.4999999999999999E-2</v>
      </c>
    </row>
    <row r="14938" spans="1:6" x14ac:dyDescent="0.2">
      <c r="A14938" t="s">
        <v>1644</v>
      </c>
      <c r="B14938">
        <v>19</v>
      </c>
      <c r="C14938" t="s">
        <v>1634</v>
      </c>
      <c r="D14938">
        <v>0.02</v>
      </c>
    </row>
    <row r="14939" spans="1:6" x14ac:dyDescent="0.2">
      <c r="A14939" t="s">
        <v>118</v>
      </c>
      <c r="B14939" t="s">
        <v>1571</v>
      </c>
      <c r="C14939" t="s">
        <v>1610</v>
      </c>
      <c r="D14939">
        <v>3</v>
      </c>
    </row>
    <row r="14940" spans="1:6" x14ac:dyDescent="0.2">
      <c r="A14940" t="s">
        <v>59</v>
      </c>
      <c r="B14940" t="s">
        <v>2604</v>
      </c>
    </row>
    <row r="14941" spans="1:6" x14ac:dyDescent="0.2">
      <c r="A14941" t="s">
        <v>52</v>
      </c>
      <c r="B14941">
        <v>0.5</v>
      </c>
      <c r="C14941" t="s">
        <v>1634</v>
      </c>
      <c r="D14941">
        <v>0.1</v>
      </c>
    </row>
    <row r="14942" spans="1:6" x14ac:dyDescent="0.2">
      <c r="A14942" t="s">
        <v>52</v>
      </c>
      <c r="B14942">
        <v>0.5</v>
      </c>
      <c r="C14942" t="s">
        <v>1634</v>
      </c>
      <c r="D14942">
        <v>0.05</v>
      </c>
    </row>
    <row r="14943" spans="1:6" x14ac:dyDescent="0.2">
      <c r="A14943" t="s">
        <v>59</v>
      </c>
      <c r="B14943" t="s">
        <v>1588</v>
      </c>
      <c r="C14943" t="s">
        <v>2585</v>
      </c>
      <c r="D14943" t="s">
        <v>1588</v>
      </c>
      <c r="E14943" t="s">
        <v>1644</v>
      </c>
    </row>
    <row r="14944" spans="1:6" x14ac:dyDescent="0.2">
      <c r="A14944" t="s">
        <v>2605</v>
      </c>
      <c r="B14944" t="s">
        <v>1644</v>
      </c>
      <c r="C14944" t="s">
        <v>2606</v>
      </c>
      <c r="D14944" t="s">
        <v>1588</v>
      </c>
      <c r="E14944" t="s">
        <v>1589</v>
      </c>
    </row>
    <row r="14945" spans="1:6" x14ac:dyDescent="0.2">
      <c r="A14945" t="s">
        <v>55</v>
      </c>
      <c r="B14945" t="s">
        <v>2607</v>
      </c>
    </row>
    <row r="14946" spans="1:6" x14ac:dyDescent="0.2">
      <c r="A14946" t="s">
        <v>110</v>
      </c>
      <c r="B14946" t="s">
        <v>1724</v>
      </c>
    </row>
    <row r="14947" spans="1:6" x14ac:dyDescent="0.2">
      <c r="A14947" t="s">
        <v>2601</v>
      </c>
      <c r="B14947">
        <v>7.95</v>
      </c>
      <c r="C14947" t="s">
        <v>1634</v>
      </c>
      <c r="D14947">
        <v>0.05</v>
      </c>
    </row>
    <row r="14948" spans="1:6" x14ac:dyDescent="0.2">
      <c r="A14948" t="s">
        <v>57</v>
      </c>
      <c r="B14948">
        <v>19.2</v>
      </c>
      <c r="C14948" t="s">
        <v>1634</v>
      </c>
      <c r="D14948">
        <v>0.01</v>
      </c>
    </row>
    <row r="14949" spans="1:6" x14ac:dyDescent="0.2">
      <c r="A14949" t="s">
        <v>119</v>
      </c>
      <c r="B14949">
        <v>18.5</v>
      </c>
      <c r="C14949" t="s">
        <v>1634</v>
      </c>
      <c r="D14949">
        <v>0.01</v>
      </c>
    </row>
    <row r="14950" spans="1:6" x14ac:dyDescent="0.2">
      <c r="A14950" t="s">
        <v>52</v>
      </c>
      <c r="B14950">
        <v>6.95</v>
      </c>
      <c r="C14950" t="s">
        <v>1634</v>
      </c>
      <c r="D14950">
        <v>0.05</v>
      </c>
    </row>
    <row r="14951" spans="1:6" x14ac:dyDescent="0.2">
      <c r="A14951" t="s">
        <v>212</v>
      </c>
      <c r="B14951" t="s">
        <v>1571</v>
      </c>
      <c r="C14951">
        <v>0.03</v>
      </c>
      <c r="D14951" t="s">
        <v>1594</v>
      </c>
    </row>
    <row r="14952" spans="1:6" x14ac:dyDescent="0.2">
      <c r="A14952" t="s">
        <v>156</v>
      </c>
      <c r="B14952" t="s">
        <v>1571</v>
      </c>
      <c r="C14952">
        <v>5.0000000000000001E-3</v>
      </c>
    </row>
    <row r="14953" spans="1:6" x14ac:dyDescent="0.2">
      <c r="A14953" t="s">
        <v>52</v>
      </c>
      <c r="B14953">
        <v>3.3</v>
      </c>
      <c r="C14953" t="s">
        <v>1634</v>
      </c>
      <c r="D14953">
        <v>0.1</v>
      </c>
    </row>
    <row r="14954" spans="1:6" x14ac:dyDescent="0.2">
      <c r="A14954" t="s">
        <v>2602</v>
      </c>
      <c r="B14954">
        <v>0.35</v>
      </c>
      <c r="C14954" t="s">
        <v>1634</v>
      </c>
      <c r="D14954">
        <v>0.05</v>
      </c>
      <c r="E14954" t="s">
        <v>1813</v>
      </c>
      <c r="F14954" t="s">
        <v>2603</v>
      </c>
    </row>
    <row r="14955" spans="1:6" x14ac:dyDescent="0.2">
      <c r="A14955" t="s">
        <v>52</v>
      </c>
      <c r="B14955">
        <v>0.1</v>
      </c>
      <c r="C14955" t="s">
        <v>1634</v>
      </c>
      <c r="D14955">
        <v>1.4999999999999999E-2</v>
      </c>
    </row>
    <row r="14956" spans="1:6" x14ac:dyDescent="0.2">
      <c r="A14956" t="s">
        <v>1644</v>
      </c>
      <c r="B14956">
        <v>19</v>
      </c>
      <c r="C14956" t="s">
        <v>1634</v>
      </c>
      <c r="D14956">
        <v>0.02</v>
      </c>
    </row>
    <row r="14957" spans="1:6" x14ac:dyDescent="0.2">
      <c r="A14957" t="s">
        <v>118</v>
      </c>
      <c r="B14957" t="s">
        <v>1571</v>
      </c>
      <c r="C14957" t="s">
        <v>1610</v>
      </c>
      <c r="D14957">
        <v>3</v>
      </c>
    </row>
    <row r="14958" spans="1:6" x14ac:dyDescent="0.2">
      <c r="A14958" t="s">
        <v>59</v>
      </c>
      <c r="B14958" t="s">
        <v>2604</v>
      </c>
    </row>
    <row r="14959" spans="1:6" x14ac:dyDescent="0.2">
      <c r="A14959" t="s">
        <v>52</v>
      </c>
      <c r="B14959">
        <v>0.5</v>
      </c>
      <c r="C14959" t="s">
        <v>1634</v>
      </c>
      <c r="D14959">
        <v>0.1</v>
      </c>
    </row>
    <row r="14960" spans="1:6" x14ac:dyDescent="0.2">
      <c r="A14960" t="s">
        <v>52</v>
      </c>
      <c r="B14960">
        <v>0.5</v>
      </c>
      <c r="C14960" t="s">
        <v>1634</v>
      </c>
      <c r="D14960">
        <v>0.05</v>
      </c>
    </row>
    <row r="14961" spans="1:5" x14ac:dyDescent="0.2">
      <c r="A14961" t="s">
        <v>59</v>
      </c>
      <c r="B14961" t="s">
        <v>1588</v>
      </c>
      <c r="C14961" t="s">
        <v>2585</v>
      </c>
      <c r="D14961" t="s">
        <v>1588</v>
      </c>
      <c r="E14961" t="s">
        <v>1644</v>
      </c>
    </row>
    <row r="14962" spans="1:5" x14ac:dyDescent="0.2">
      <c r="A14962" t="s">
        <v>2605</v>
      </c>
      <c r="B14962" t="s">
        <v>1644</v>
      </c>
      <c r="C14962" t="s">
        <v>2606</v>
      </c>
      <c r="D14962" t="s">
        <v>1588</v>
      </c>
      <c r="E14962" t="s">
        <v>1589</v>
      </c>
    </row>
    <row r="14963" spans="1:5" x14ac:dyDescent="0.2">
      <c r="A14963" t="s">
        <v>55</v>
      </c>
      <c r="B14963" t="s">
        <v>2607</v>
      </c>
    </row>
    <row r="14964" spans="1:5" x14ac:dyDescent="0.2">
      <c r="A14964" t="s">
        <v>50</v>
      </c>
      <c r="B14964">
        <v>3.6</v>
      </c>
      <c r="C14964">
        <v>-0.05</v>
      </c>
    </row>
    <row r="14965" spans="1:5" x14ac:dyDescent="0.2">
      <c r="A14965" t="s">
        <v>50</v>
      </c>
      <c r="B14965">
        <v>5.8</v>
      </c>
      <c r="C14965">
        <v>-0.05</v>
      </c>
    </row>
    <row r="14966" spans="1:5" x14ac:dyDescent="0.2">
      <c r="A14966" t="s">
        <v>200</v>
      </c>
      <c r="B14966">
        <v>0.3</v>
      </c>
      <c r="C14966">
        <v>0.1</v>
      </c>
    </row>
    <row r="14967" spans="1:5" x14ac:dyDescent="0.2">
      <c r="A14967" t="s">
        <v>200</v>
      </c>
      <c r="B14967">
        <v>0.5</v>
      </c>
      <c r="C14967">
        <v>-0.1</v>
      </c>
    </row>
    <row r="14968" spans="1:5" x14ac:dyDescent="0.2">
      <c r="A14968" t="s">
        <v>200</v>
      </c>
      <c r="B14968">
        <v>1</v>
      </c>
      <c r="C14968">
        <v>0.1</v>
      </c>
    </row>
    <row r="14969" spans="1:5" x14ac:dyDescent="0.2">
      <c r="A14969" t="s">
        <v>200</v>
      </c>
      <c r="B14969">
        <v>1.7</v>
      </c>
      <c r="C14969">
        <v>-0.1</v>
      </c>
    </row>
    <row r="14970" spans="1:5" x14ac:dyDescent="0.2">
      <c r="A14970" t="s">
        <v>698</v>
      </c>
      <c r="B14970">
        <v>0.9</v>
      </c>
      <c r="C14970">
        <v>7.0000000000000007E-2</v>
      </c>
    </row>
    <row r="14971" spans="1:5" x14ac:dyDescent="0.2">
      <c r="A14971" t="s">
        <v>200</v>
      </c>
      <c r="B14971">
        <v>1</v>
      </c>
      <c r="C14971" t="s">
        <v>2856</v>
      </c>
    </row>
    <row r="14972" spans="1:5" x14ac:dyDescent="0.2">
      <c r="A14972" t="s">
        <v>70</v>
      </c>
      <c r="B14972">
        <v>8</v>
      </c>
      <c r="C14972">
        <v>0.1</v>
      </c>
    </row>
    <row r="14973" spans="1:5" x14ac:dyDescent="0.2">
      <c r="A14973" t="s">
        <v>57</v>
      </c>
      <c r="B14973">
        <v>9.98</v>
      </c>
      <c r="C14973">
        <v>-0.03</v>
      </c>
    </row>
    <row r="14974" spans="1:5" x14ac:dyDescent="0.2">
      <c r="A14974" t="s">
        <v>70</v>
      </c>
      <c r="B14974">
        <v>2</v>
      </c>
      <c r="C14974" t="s">
        <v>1583</v>
      </c>
    </row>
    <row r="14975" spans="1:5" x14ac:dyDescent="0.2">
      <c r="A14975" t="s">
        <v>70</v>
      </c>
      <c r="B14975">
        <v>1.5</v>
      </c>
      <c r="C14975" t="s">
        <v>2971</v>
      </c>
    </row>
    <row r="14976" spans="1:5" x14ac:dyDescent="0.2">
      <c r="A14976" t="s">
        <v>207</v>
      </c>
      <c r="B14976">
        <v>24.6</v>
      </c>
      <c r="C14976">
        <v>0.1</v>
      </c>
    </row>
    <row r="14977" spans="1:6" x14ac:dyDescent="0.2">
      <c r="A14977" t="s">
        <v>207</v>
      </c>
      <c r="B14977">
        <v>19.5</v>
      </c>
      <c r="C14977">
        <v>-0.1</v>
      </c>
    </row>
    <row r="14978" spans="1:6" x14ac:dyDescent="0.2">
      <c r="A14978" t="s">
        <v>70</v>
      </c>
      <c r="B14978">
        <v>18.3</v>
      </c>
      <c r="C14978">
        <v>-0.1</v>
      </c>
    </row>
    <row r="14979" spans="1:6" x14ac:dyDescent="0.2">
      <c r="A14979" t="s">
        <v>207</v>
      </c>
      <c r="B14979">
        <v>24.6</v>
      </c>
      <c r="C14979" t="s">
        <v>1601</v>
      </c>
    </row>
    <row r="14980" spans="1:6" x14ac:dyDescent="0.2">
      <c r="A14980" t="s">
        <v>207</v>
      </c>
      <c r="B14980">
        <v>20.6</v>
      </c>
      <c r="C14980" t="s">
        <v>1583</v>
      </c>
    </row>
    <row r="14981" spans="1:6" x14ac:dyDescent="0.2">
      <c r="A14981" t="s">
        <v>207</v>
      </c>
      <c r="B14981">
        <v>17</v>
      </c>
      <c r="C14981">
        <v>0.1</v>
      </c>
    </row>
    <row r="14982" spans="1:6" x14ac:dyDescent="0.2">
      <c r="A14982" t="s">
        <v>207</v>
      </c>
      <c r="B14982">
        <v>15.75</v>
      </c>
      <c r="C14982" t="s">
        <v>1583</v>
      </c>
    </row>
    <row r="14983" spans="1:6" x14ac:dyDescent="0.2">
      <c r="A14983" t="s">
        <v>140</v>
      </c>
      <c r="B14983">
        <v>26.2</v>
      </c>
      <c r="C14983">
        <v>0.1</v>
      </c>
    </row>
    <row r="14984" spans="1:6" x14ac:dyDescent="0.2">
      <c r="A14984" t="s">
        <v>115</v>
      </c>
      <c r="B14984">
        <v>0.2</v>
      </c>
      <c r="C14984" t="s">
        <v>1583</v>
      </c>
    </row>
    <row r="14985" spans="1:6" x14ac:dyDescent="0.2">
      <c r="A14985" t="s">
        <v>176</v>
      </c>
      <c r="B14985" t="s">
        <v>1644</v>
      </c>
      <c r="C14985">
        <v>22.6</v>
      </c>
      <c r="D14985" t="s">
        <v>1583</v>
      </c>
    </row>
    <row r="14986" spans="1:6" x14ac:dyDescent="0.2">
      <c r="A14986" t="s">
        <v>176</v>
      </c>
      <c r="B14986" t="s">
        <v>1644</v>
      </c>
      <c r="C14986">
        <v>12.9</v>
      </c>
      <c r="D14986" t="s">
        <v>1583</v>
      </c>
    </row>
    <row r="14987" spans="1:6" x14ac:dyDescent="0.2">
      <c r="A14987" t="s">
        <v>59</v>
      </c>
      <c r="B14987" t="s">
        <v>2972</v>
      </c>
      <c r="C14987" t="s">
        <v>1123</v>
      </c>
      <c r="D14987">
        <v>0.8</v>
      </c>
      <c r="E14987" t="s">
        <v>2973</v>
      </c>
    </row>
    <row r="14988" spans="1:6" x14ac:dyDescent="0.2">
      <c r="A14988" t="s">
        <v>209</v>
      </c>
      <c r="B14988">
        <v>0.05</v>
      </c>
      <c r="C14988">
        <v>-0.1</v>
      </c>
    </row>
    <row r="14989" spans="1:6" x14ac:dyDescent="0.2">
      <c r="A14989" t="s">
        <v>72</v>
      </c>
      <c r="B14989">
        <v>0.4</v>
      </c>
      <c r="C14989">
        <v>-0.05</v>
      </c>
    </row>
    <row r="14990" spans="1:6" x14ac:dyDescent="0.2">
      <c r="A14990" t="s">
        <v>90</v>
      </c>
      <c r="B14990" t="s">
        <v>2325</v>
      </c>
      <c r="C14990">
        <v>3</v>
      </c>
      <c r="D14990" t="s">
        <v>1588</v>
      </c>
      <c r="E14990" t="s">
        <v>1645</v>
      </c>
      <c r="F14990">
        <v>4</v>
      </c>
    </row>
    <row r="14991" spans="1:6" x14ac:dyDescent="0.2">
      <c r="A14991" t="s">
        <v>118</v>
      </c>
      <c r="B14991" t="s">
        <v>1571</v>
      </c>
      <c r="C14991" t="s">
        <v>1655</v>
      </c>
      <c r="D14991">
        <v>10</v>
      </c>
    </row>
    <row r="14992" spans="1:6" x14ac:dyDescent="0.2">
      <c r="A14992" t="s">
        <v>118</v>
      </c>
      <c r="B14992" t="s">
        <v>1571</v>
      </c>
      <c r="C14992" t="s">
        <v>1655</v>
      </c>
      <c r="D14992" t="s">
        <v>1655</v>
      </c>
      <c r="E14992">
        <v>12</v>
      </c>
    </row>
    <row r="14993" spans="1:4" x14ac:dyDescent="0.2">
      <c r="A14993" t="s">
        <v>212</v>
      </c>
      <c r="B14993">
        <v>0.03</v>
      </c>
      <c r="C14993" t="s">
        <v>1593</v>
      </c>
      <c r="D14993" t="s">
        <v>1659</v>
      </c>
    </row>
    <row r="14994" spans="1:4" x14ac:dyDescent="0.2">
      <c r="A14994" t="s">
        <v>156</v>
      </c>
      <c r="B14994">
        <v>1.4999999999999999E-2</v>
      </c>
    </row>
    <row r="14995" spans="1:4" x14ac:dyDescent="0.2">
      <c r="A14995" t="s">
        <v>117</v>
      </c>
      <c r="B14995">
        <v>0.03</v>
      </c>
      <c r="C14995" t="s">
        <v>1593</v>
      </c>
      <c r="D14995" t="s">
        <v>1594</v>
      </c>
    </row>
    <row r="14996" spans="1:4" x14ac:dyDescent="0.2">
      <c r="A14996" t="s">
        <v>156</v>
      </c>
      <c r="B14996">
        <v>0.01</v>
      </c>
    </row>
    <row r="14997" spans="1:4" x14ac:dyDescent="0.2">
      <c r="A14997" t="s">
        <v>50</v>
      </c>
      <c r="B14997">
        <v>0.2</v>
      </c>
    </row>
    <row r="14998" spans="1:4" x14ac:dyDescent="0.2">
      <c r="A14998" t="s">
        <v>57</v>
      </c>
      <c r="B14998">
        <v>18.8</v>
      </c>
      <c r="C14998" t="s">
        <v>1584</v>
      </c>
    </row>
    <row r="14999" spans="1:4" x14ac:dyDescent="0.2">
      <c r="A14999" t="s">
        <v>72</v>
      </c>
      <c r="B14999" t="s">
        <v>1645</v>
      </c>
      <c r="C14999">
        <v>0.4</v>
      </c>
    </row>
    <row r="15000" spans="1:4" x14ac:dyDescent="0.2">
      <c r="A15000" t="s">
        <v>50</v>
      </c>
      <c r="B15000">
        <v>0</v>
      </c>
      <c r="C15000" t="s">
        <v>1583</v>
      </c>
    </row>
    <row r="15001" spans="1:4" x14ac:dyDescent="0.2">
      <c r="A15001" t="s">
        <v>1575</v>
      </c>
      <c r="B15001" t="s">
        <v>1576</v>
      </c>
      <c r="C15001" t="s">
        <v>1577</v>
      </c>
      <c r="D15001" t="s">
        <v>1578</v>
      </c>
    </row>
    <row r="15002" spans="1:4" x14ac:dyDescent="0.2">
      <c r="A15002" t="s">
        <v>882</v>
      </c>
      <c r="B15002" t="s">
        <v>1579</v>
      </c>
      <c r="C15002" t="s">
        <v>1580</v>
      </c>
    </row>
    <row r="15003" spans="1:4" x14ac:dyDescent="0.2">
      <c r="A15003" t="s">
        <v>1595</v>
      </c>
      <c r="B15003" t="s">
        <v>1596</v>
      </c>
      <c r="C15003" t="s">
        <v>1597</v>
      </c>
    </row>
    <row r="15004" spans="1:4" x14ac:dyDescent="0.2">
      <c r="A15004" t="s">
        <v>1595</v>
      </c>
      <c r="B15004" t="s">
        <v>1598</v>
      </c>
      <c r="C15004" t="s">
        <v>1599</v>
      </c>
      <c r="D15004" t="s">
        <v>1597</v>
      </c>
    </row>
    <row r="15005" spans="1:4" x14ac:dyDescent="0.2">
      <c r="A15005" t="s">
        <v>52</v>
      </c>
      <c r="B15005">
        <v>2</v>
      </c>
      <c r="C15005" t="s">
        <v>1583</v>
      </c>
    </row>
    <row r="15006" spans="1:4" x14ac:dyDescent="0.2">
      <c r="A15006" t="s">
        <v>71</v>
      </c>
      <c r="B15006">
        <v>3</v>
      </c>
      <c r="C15006" t="s">
        <v>1583</v>
      </c>
    </row>
    <row r="15007" spans="1:4" x14ac:dyDescent="0.2">
      <c r="A15007" t="s">
        <v>52</v>
      </c>
      <c r="B15007">
        <v>1.2</v>
      </c>
      <c r="C15007" t="s">
        <v>1583</v>
      </c>
    </row>
    <row r="15008" spans="1:4" x14ac:dyDescent="0.2">
      <c r="A15008" t="s">
        <v>212</v>
      </c>
      <c r="B15008" t="s">
        <v>1571</v>
      </c>
      <c r="C15008">
        <v>2.5000000000000001E-2</v>
      </c>
      <c r="D15008" t="s">
        <v>1594</v>
      </c>
    </row>
    <row r="15009" spans="1:6" x14ac:dyDescent="0.2">
      <c r="A15009" t="s">
        <v>156</v>
      </c>
      <c r="B15009" t="s">
        <v>1571</v>
      </c>
      <c r="C15009">
        <v>7.0000000000000001E-3</v>
      </c>
    </row>
    <row r="15010" spans="1:6" x14ac:dyDescent="0.2">
      <c r="A15010" t="s">
        <v>1730</v>
      </c>
      <c r="B15010">
        <v>0.1</v>
      </c>
      <c r="C15010">
        <f>0.035/-0.015</f>
        <v>-2.3333333333333335</v>
      </c>
    </row>
    <row r="15011" spans="1:6" x14ac:dyDescent="0.2">
      <c r="A15011" t="s">
        <v>77</v>
      </c>
      <c r="B15011" t="s">
        <v>1893</v>
      </c>
      <c r="C15011" t="s">
        <v>2608</v>
      </c>
    </row>
    <row r="15012" spans="1:6" x14ac:dyDescent="0.2">
      <c r="A15012" t="s">
        <v>71</v>
      </c>
      <c r="B15012">
        <v>0.5</v>
      </c>
      <c r="C15012">
        <v>0.05</v>
      </c>
    </row>
    <row r="15013" spans="1:6" x14ac:dyDescent="0.2">
      <c r="A15013" t="s">
        <v>176</v>
      </c>
      <c r="B15013">
        <v>23</v>
      </c>
      <c r="C15013" t="s">
        <v>1681</v>
      </c>
    </row>
    <row r="15014" spans="1:6" x14ac:dyDescent="0.2">
      <c r="A15014" t="s">
        <v>118</v>
      </c>
      <c r="B15014">
        <v>0.08</v>
      </c>
      <c r="C15014" t="s">
        <v>1620</v>
      </c>
      <c r="D15014" t="s">
        <v>1610</v>
      </c>
      <c r="E15014">
        <v>3</v>
      </c>
    </row>
    <row r="15015" spans="1:6" x14ac:dyDescent="0.2">
      <c r="A15015" t="s">
        <v>118</v>
      </c>
      <c r="B15015" t="s">
        <v>1571</v>
      </c>
      <c r="C15015">
        <v>1</v>
      </c>
      <c r="D15015" t="s">
        <v>1620</v>
      </c>
      <c r="E15015" t="s">
        <v>1610</v>
      </c>
      <c r="F15015">
        <v>3</v>
      </c>
    </row>
    <row r="15016" spans="1:6" x14ac:dyDescent="0.2">
      <c r="A15016" t="s">
        <v>52</v>
      </c>
      <c r="B15016">
        <v>0.35</v>
      </c>
      <c r="C15016" t="s">
        <v>1583</v>
      </c>
    </row>
    <row r="15017" spans="1:6" x14ac:dyDescent="0.2">
      <c r="A15017" t="s">
        <v>57</v>
      </c>
      <c r="B15017">
        <v>23.5</v>
      </c>
      <c r="C15017" t="s">
        <v>1691</v>
      </c>
    </row>
    <row r="15018" spans="1:6" x14ac:dyDescent="0.2">
      <c r="A15018" t="s">
        <v>57</v>
      </c>
      <c r="B15018">
        <v>2.5</v>
      </c>
      <c r="C15018" t="s">
        <v>1811</v>
      </c>
    </row>
    <row r="15019" spans="1:6" x14ac:dyDescent="0.2">
      <c r="A15019" t="s">
        <v>70</v>
      </c>
      <c r="B15019">
        <v>22.8</v>
      </c>
      <c r="C15019" t="s">
        <v>1601</v>
      </c>
    </row>
    <row r="15020" spans="1:6" x14ac:dyDescent="0.2">
      <c r="A15020" t="s">
        <v>59</v>
      </c>
      <c r="B15020" t="s">
        <v>2456</v>
      </c>
      <c r="C15020" t="s">
        <v>1123</v>
      </c>
      <c r="D15020">
        <v>0.75</v>
      </c>
      <c r="E15020" t="s">
        <v>1588</v>
      </c>
      <c r="F15020" t="s">
        <v>1589</v>
      </c>
    </row>
    <row r="15021" spans="1:6" x14ac:dyDescent="0.2">
      <c r="A15021" t="s">
        <v>110</v>
      </c>
      <c r="B15021" t="s">
        <v>1572</v>
      </c>
      <c r="C15021" t="s">
        <v>1573</v>
      </c>
      <c r="D15021" t="s">
        <v>1574</v>
      </c>
    </row>
    <row r="15022" spans="1:6" x14ac:dyDescent="0.2">
      <c r="A15022" t="s">
        <v>1575</v>
      </c>
      <c r="B15022" t="s">
        <v>1576</v>
      </c>
      <c r="C15022" t="s">
        <v>1577</v>
      </c>
      <c r="D15022" t="s">
        <v>1578</v>
      </c>
    </row>
    <row r="15023" spans="1:6" x14ac:dyDescent="0.2">
      <c r="A15023" t="s">
        <v>882</v>
      </c>
      <c r="B15023" t="s">
        <v>1579</v>
      </c>
      <c r="C15023" t="s">
        <v>1580</v>
      </c>
    </row>
    <row r="15024" spans="1:6" x14ac:dyDescent="0.2">
      <c r="A15024" t="s">
        <v>1581</v>
      </c>
      <c r="B15024" t="s">
        <v>1576</v>
      </c>
      <c r="C15024" t="s">
        <v>1577</v>
      </c>
      <c r="D15024" t="s">
        <v>1582</v>
      </c>
    </row>
    <row r="15025" spans="1:6" x14ac:dyDescent="0.2">
      <c r="A15025" t="s">
        <v>487</v>
      </c>
      <c r="B15025" t="s">
        <v>1576</v>
      </c>
      <c r="C15025" t="s">
        <v>1577</v>
      </c>
      <c r="D15025" s="8">
        <v>37415</v>
      </c>
    </row>
    <row r="15026" spans="1:6" x14ac:dyDescent="0.2">
      <c r="A15026" t="s">
        <v>52</v>
      </c>
      <c r="B15026">
        <v>2</v>
      </c>
      <c r="C15026" t="s">
        <v>1583</v>
      </c>
    </row>
    <row r="15027" spans="1:6" x14ac:dyDescent="0.2">
      <c r="A15027" t="s">
        <v>71</v>
      </c>
      <c r="B15027">
        <v>3</v>
      </c>
      <c r="C15027" t="s">
        <v>1583</v>
      </c>
    </row>
    <row r="15028" spans="1:6" x14ac:dyDescent="0.2">
      <c r="A15028" t="s">
        <v>52</v>
      </c>
      <c r="B15028">
        <v>1.2</v>
      </c>
      <c r="C15028" t="s">
        <v>1583</v>
      </c>
    </row>
    <row r="15029" spans="1:6" x14ac:dyDescent="0.2">
      <c r="A15029" t="s">
        <v>71</v>
      </c>
      <c r="B15029">
        <v>0.5</v>
      </c>
      <c r="C15029">
        <v>0.05</v>
      </c>
    </row>
    <row r="15030" spans="1:6" x14ac:dyDescent="0.2">
      <c r="A15030" t="s">
        <v>212</v>
      </c>
      <c r="B15030" t="s">
        <v>1571</v>
      </c>
      <c r="C15030">
        <v>2.5000000000000001E-2</v>
      </c>
      <c r="D15030" t="s">
        <v>1593</v>
      </c>
      <c r="E15030" t="s">
        <v>1594</v>
      </c>
    </row>
    <row r="15031" spans="1:6" x14ac:dyDescent="0.2">
      <c r="A15031" t="s">
        <v>52</v>
      </c>
      <c r="B15031">
        <v>0.35</v>
      </c>
      <c r="C15031" t="s">
        <v>1583</v>
      </c>
    </row>
    <row r="15032" spans="1:6" x14ac:dyDescent="0.2">
      <c r="A15032" t="s">
        <v>2974</v>
      </c>
      <c r="B15032">
        <v>0.1</v>
      </c>
      <c r="C15032">
        <f>0.035/-0.015</f>
        <v>-2.3333333333333335</v>
      </c>
    </row>
    <row r="15033" spans="1:6" x14ac:dyDescent="0.2">
      <c r="A15033" t="s">
        <v>77</v>
      </c>
      <c r="B15033" t="s">
        <v>1893</v>
      </c>
      <c r="C15033" t="s">
        <v>2608</v>
      </c>
    </row>
    <row r="15034" spans="1:6" x14ac:dyDescent="0.2">
      <c r="A15034" t="s">
        <v>57</v>
      </c>
      <c r="B15034">
        <v>23.5</v>
      </c>
      <c r="C15034" t="s">
        <v>1691</v>
      </c>
    </row>
    <row r="15035" spans="1:6" x14ac:dyDescent="0.2">
      <c r="A15035" t="s">
        <v>176</v>
      </c>
      <c r="B15035">
        <v>23</v>
      </c>
      <c r="C15035" t="s">
        <v>1681</v>
      </c>
    </row>
    <row r="15036" spans="1:6" x14ac:dyDescent="0.2">
      <c r="A15036" t="s">
        <v>57</v>
      </c>
      <c r="B15036">
        <v>2.5</v>
      </c>
      <c r="C15036" t="s">
        <v>1811</v>
      </c>
    </row>
    <row r="15037" spans="1:6" x14ac:dyDescent="0.2">
      <c r="A15037" t="s">
        <v>70</v>
      </c>
      <c r="B15037">
        <v>22.8</v>
      </c>
      <c r="C15037" t="s">
        <v>1601</v>
      </c>
    </row>
    <row r="15038" spans="1:6" x14ac:dyDescent="0.2">
      <c r="A15038" t="s">
        <v>118</v>
      </c>
      <c r="B15038" t="s">
        <v>1571</v>
      </c>
      <c r="C15038">
        <v>0.08</v>
      </c>
      <c r="D15038" t="s">
        <v>1620</v>
      </c>
      <c r="E15038" t="s">
        <v>1610</v>
      </c>
      <c r="F15038">
        <v>3</v>
      </c>
    </row>
    <row r="15039" spans="1:6" x14ac:dyDescent="0.2">
      <c r="A15039" t="s">
        <v>118</v>
      </c>
      <c r="B15039" t="s">
        <v>1571</v>
      </c>
      <c r="C15039">
        <v>1</v>
      </c>
      <c r="D15039" t="s">
        <v>1620</v>
      </c>
      <c r="E15039" t="s">
        <v>1610</v>
      </c>
      <c r="F15039">
        <v>3</v>
      </c>
    </row>
    <row r="15040" spans="1:6" x14ac:dyDescent="0.2">
      <c r="A15040" t="s">
        <v>156</v>
      </c>
      <c r="B15040" t="s">
        <v>1571</v>
      </c>
      <c r="C15040">
        <v>7.0000000000000001E-3</v>
      </c>
    </row>
    <row r="15041" spans="1:6" x14ac:dyDescent="0.2">
      <c r="A15041" t="s">
        <v>59</v>
      </c>
      <c r="B15041" t="s">
        <v>2456</v>
      </c>
      <c r="C15041" t="s">
        <v>1123</v>
      </c>
      <c r="D15041">
        <v>0.75</v>
      </c>
      <c r="E15041" t="s">
        <v>1588</v>
      </c>
      <c r="F15041" t="s">
        <v>1589</v>
      </c>
    </row>
    <row r="15042" spans="1:6" x14ac:dyDescent="0.2">
      <c r="A15042" t="s">
        <v>110</v>
      </c>
      <c r="B15042" t="s">
        <v>1572</v>
      </c>
      <c r="C15042" t="s">
        <v>1573</v>
      </c>
      <c r="D15042" t="s">
        <v>1574</v>
      </c>
    </row>
    <row r="15043" spans="1:6" x14ac:dyDescent="0.2">
      <c r="A15043" t="s">
        <v>1575</v>
      </c>
      <c r="B15043" t="s">
        <v>1576</v>
      </c>
      <c r="C15043" t="s">
        <v>1577</v>
      </c>
      <c r="D15043" t="s">
        <v>1578</v>
      </c>
    </row>
    <row r="15044" spans="1:6" x14ac:dyDescent="0.2">
      <c r="A15044" t="s">
        <v>882</v>
      </c>
      <c r="B15044" t="s">
        <v>1579</v>
      </c>
      <c r="C15044" t="s">
        <v>1580</v>
      </c>
    </row>
    <row r="15045" spans="1:6" x14ac:dyDescent="0.2">
      <c r="A15045" t="s">
        <v>1581</v>
      </c>
      <c r="B15045" t="s">
        <v>1576</v>
      </c>
      <c r="C15045" t="s">
        <v>1577</v>
      </c>
      <c r="D15045" t="s">
        <v>1582</v>
      </c>
    </row>
    <row r="15046" spans="1:6" x14ac:dyDescent="0.2">
      <c r="A15046" t="s">
        <v>487</v>
      </c>
      <c r="B15046" t="s">
        <v>1576</v>
      </c>
      <c r="C15046" t="s">
        <v>1577</v>
      </c>
      <c r="D15046" s="8">
        <v>37415</v>
      </c>
    </row>
    <row r="15047" spans="1:6" x14ac:dyDescent="0.2">
      <c r="A15047" t="s">
        <v>1595</v>
      </c>
      <c r="B15047" t="s">
        <v>1596</v>
      </c>
      <c r="C15047" t="s">
        <v>1597</v>
      </c>
    </row>
    <row r="15048" spans="1:6" x14ac:dyDescent="0.2">
      <c r="A15048" t="s">
        <v>1595</v>
      </c>
      <c r="B15048" t="s">
        <v>1598</v>
      </c>
      <c r="C15048" t="s">
        <v>1599</v>
      </c>
      <c r="D15048" t="s">
        <v>1597</v>
      </c>
    </row>
    <row r="15049" spans="1:6" x14ac:dyDescent="0.2">
      <c r="A15049" t="s">
        <v>52</v>
      </c>
      <c r="B15049">
        <v>2</v>
      </c>
      <c r="C15049" t="s">
        <v>1583</v>
      </c>
    </row>
    <row r="15050" spans="1:6" x14ac:dyDescent="0.2">
      <c r="A15050" t="s">
        <v>71</v>
      </c>
      <c r="B15050">
        <v>3</v>
      </c>
      <c r="C15050" t="s">
        <v>1583</v>
      </c>
    </row>
    <row r="15051" spans="1:6" x14ac:dyDescent="0.2">
      <c r="A15051" t="s">
        <v>52</v>
      </c>
      <c r="B15051">
        <v>1.2</v>
      </c>
      <c r="C15051" t="s">
        <v>1583</v>
      </c>
    </row>
    <row r="15052" spans="1:6" x14ac:dyDescent="0.2">
      <c r="A15052" t="s">
        <v>212</v>
      </c>
      <c r="B15052" t="s">
        <v>1571</v>
      </c>
      <c r="C15052">
        <v>2.5000000000000001E-2</v>
      </c>
      <c r="D15052" t="s">
        <v>1593</v>
      </c>
      <c r="E15052" t="s">
        <v>1594</v>
      </c>
    </row>
    <row r="15053" spans="1:6" x14ac:dyDescent="0.2">
      <c r="A15053" t="s">
        <v>156</v>
      </c>
      <c r="B15053" t="s">
        <v>1571</v>
      </c>
      <c r="C15053">
        <v>7.0000000000000001E-3</v>
      </c>
    </row>
    <row r="15054" spans="1:6" x14ac:dyDescent="0.2">
      <c r="A15054" t="s">
        <v>1730</v>
      </c>
      <c r="B15054">
        <v>0.1</v>
      </c>
      <c r="C15054">
        <f>0.035/-0.015</f>
        <v>-2.3333333333333335</v>
      </c>
    </row>
    <row r="15055" spans="1:6" x14ac:dyDescent="0.2">
      <c r="A15055" t="s">
        <v>77</v>
      </c>
      <c r="B15055" t="s">
        <v>1893</v>
      </c>
      <c r="C15055" t="s">
        <v>2608</v>
      </c>
    </row>
    <row r="15056" spans="1:6" x14ac:dyDescent="0.2">
      <c r="A15056" t="s">
        <v>71</v>
      </c>
      <c r="B15056">
        <v>0.5</v>
      </c>
      <c r="C15056">
        <v>0.05</v>
      </c>
    </row>
    <row r="15057" spans="1:6" x14ac:dyDescent="0.2">
      <c r="A15057" t="s">
        <v>176</v>
      </c>
      <c r="B15057">
        <v>22.9</v>
      </c>
      <c r="C15057" t="s">
        <v>1681</v>
      </c>
    </row>
    <row r="15058" spans="1:6" x14ac:dyDescent="0.2">
      <c r="A15058" t="s">
        <v>118</v>
      </c>
      <c r="B15058" t="s">
        <v>1571</v>
      </c>
      <c r="C15058">
        <v>0.08</v>
      </c>
      <c r="D15058" t="s">
        <v>1620</v>
      </c>
      <c r="E15058" t="s">
        <v>1610</v>
      </c>
      <c r="F15058">
        <v>3</v>
      </c>
    </row>
    <row r="15059" spans="1:6" x14ac:dyDescent="0.2">
      <c r="A15059" t="s">
        <v>118</v>
      </c>
      <c r="B15059" t="s">
        <v>1571</v>
      </c>
      <c r="C15059">
        <v>1</v>
      </c>
      <c r="D15059" t="s">
        <v>1620</v>
      </c>
      <c r="E15059" t="s">
        <v>1610</v>
      </c>
      <c r="F15059">
        <v>3</v>
      </c>
    </row>
    <row r="15060" spans="1:6" x14ac:dyDescent="0.2">
      <c r="A15060" t="s">
        <v>52</v>
      </c>
      <c r="B15060">
        <v>0.35</v>
      </c>
      <c r="C15060" t="s">
        <v>1583</v>
      </c>
    </row>
    <row r="15061" spans="1:6" x14ac:dyDescent="0.2">
      <c r="A15061" t="s">
        <v>57</v>
      </c>
      <c r="B15061">
        <v>23.4</v>
      </c>
      <c r="C15061" t="s">
        <v>1691</v>
      </c>
    </row>
    <row r="15062" spans="1:6" x14ac:dyDescent="0.2">
      <c r="A15062" t="s">
        <v>57</v>
      </c>
      <c r="B15062">
        <v>2.5</v>
      </c>
      <c r="C15062" t="s">
        <v>1811</v>
      </c>
    </row>
    <row r="15063" spans="1:6" x14ac:dyDescent="0.2">
      <c r="A15063" t="s">
        <v>70</v>
      </c>
      <c r="B15063">
        <v>22.7</v>
      </c>
      <c r="C15063" t="s">
        <v>1601</v>
      </c>
    </row>
    <row r="15064" spans="1:6" x14ac:dyDescent="0.2">
      <c r="A15064" t="s">
        <v>59</v>
      </c>
      <c r="B15064" t="s">
        <v>2610</v>
      </c>
      <c r="C15064" t="s">
        <v>1123</v>
      </c>
      <c r="D15064">
        <v>0.75</v>
      </c>
      <c r="E15064" t="s">
        <v>1588</v>
      </c>
      <c r="F15064" t="s">
        <v>1589</v>
      </c>
    </row>
    <row r="15065" spans="1:6" x14ac:dyDescent="0.2">
      <c r="A15065" t="s">
        <v>110</v>
      </c>
      <c r="B15065" t="s">
        <v>1572</v>
      </c>
      <c r="C15065" t="s">
        <v>1573</v>
      </c>
      <c r="D15065" t="s">
        <v>1574</v>
      </c>
    </row>
    <row r="15066" spans="1:6" x14ac:dyDescent="0.2">
      <c r="A15066" t="s">
        <v>1575</v>
      </c>
      <c r="B15066" t="s">
        <v>1576</v>
      </c>
      <c r="C15066" t="s">
        <v>1577</v>
      </c>
      <c r="D15066" t="s">
        <v>1578</v>
      </c>
    </row>
    <row r="15067" spans="1:6" x14ac:dyDescent="0.2">
      <c r="A15067" t="s">
        <v>882</v>
      </c>
      <c r="B15067" t="s">
        <v>1579</v>
      </c>
      <c r="C15067" t="s">
        <v>1580</v>
      </c>
    </row>
    <row r="15068" spans="1:6" x14ac:dyDescent="0.2">
      <c r="A15068" t="s">
        <v>1581</v>
      </c>
      <c r="B15068" t="s">
        <v>1576</v>
      </c>
      <c r="C15068" t="s">
        <v>1577</v>
      </c>
      <c r="D15068" t="s">
        <v>1582</v>
      </c>
    </row>
    <row r="15069" spans="1:6" x14ac:dyDescent="0.2">
      <c r="A15069" t="s">
        <v>52</v>
      </c>
      <c r="B15069">
        <v>2</v>
      </c>
      <c r="C15069" t="s">
        <v>1583</v>
      </c>
    </row>
    <row r="15070" spans="1:6" x14ac:dyDescent="0.2">
      <c r="A15070" t="s">
        <v>71</v>
      </c>
      <c r="B15070">
        <v>3</v>
      </c>
      <c r="C15070" t="s">
        <v>1583</v>
      </c>
    </row>
    <row r="15071" spans="1:6" x14ac:dyDescent="0.2">
      <c r="A15071" t="s">
        <v>52</v>
      </c>
      <c r="B15071">
        <v>1.2</v>
      </c>
      <c r="C15071" t="s">
        <v>1583</v>
      </c>
    </row>
    <row r="15072" spans="1:6" x14ac:dyDescent="0.2">
      <c r="A15072" t="s">
        <v>212</v>
      </c>
      <c r="B15072" t="s">
        <v>1571</v>
      </c>
      <c r="C15072">
        <v>2.5000000000000001E-2</v>
      </c>
      <c r="D15072" t="s">
        <v>1593</v>
      </c>
      <c r="E15072" t="s">
        <v>1594</v>
      </c>
    </row>
    <row r="15073" spans="1:6" x14ac:dyDescent="0.2">
      <c r="A15073" t="s">
        <v>156</v>
      </c>
      <c r="B15073" t="s">
        <v>1571</v>
      </c>
      <c r="C15073">
        <v>7.0000000000000001E-3</v>
      </c>
    </row>
    <row r="15074" spans="1:6" x14ac:dyDescent="0.2">
      <c r="A15074" t="s">
        <v>1730</v>
      </c>
      <c r="B15074">
        <v>0.1</v>
      </c>
      <c r="C15074">
        <f>0.035/-0.015</f>
        <v>-2.3333333333333335</v>
      </c>
    </row>
    <row r="15075" spans="1:6" x14ac:dyDescent="0.2">
      <c r="A15075" t="s">
        <v>77</v>
      </c>
      <c r="B15075" t="s">
        <v>1893</v>
      </c>
      <c r="C15075" t="s">
        <v>2608</v>
      </c>
    </row>
    <row r="15076" spans="1:6" x14ac:dyDescent="0.2">
      <c r="A15076" t="s">
        <v>71</v>
      </c>
      <c r="B15076">
        <v>0.5</v>
      </c>
      <c r="C15076">
        <v>0.05</v>
      </c>
    </row>
    <row r="15077" spans="1:6" x14ac:dyDescent="0.2">
      <c r="A15077" t="s">
        <v>176</v>
      </c>
      <c r="B15077">
        <v>22.9</v>
      </c>
      <c r="C15077" t="s">
        <v>1681</v>
      </c>
    </row>
    <row r="15078" spans="1:6" x14ac:dyDescent="0.2">
      <c r="A15078" t="s">
        <v>118</v>
      </c>
      <c r="B15078" t="s">
        <v>1571</v>
      </c>
      <c r="C15078">
        <v>0.08</v>
      </c>
      <c r="D15078" t="s">
        <v>1620</v>
      </c>
      <c r="E15078" t="s">
        <v>1610</v>
      </c>
      <c r="F15078">
        <v>3</v>
      </c>
    </row>
    <row r="15079" spans="1:6" x14ac:dyDescent="0.2">
      <c r="A15079" t="s">
        <v>118</v>
      </c>
      <c r="B15079" t="s">
        <v>1571</v>
      </c>
      <c r="C15079">
        <v>1</v>
      </c>
      <c r="D15079" t="s">
        <v>1620</v>
      </c>
      <c r="E15079" t="s">
        <v>1610</v>
      </c>
      <c r="F15079">
        <v>3</v>
      </c>
    </row>
    <row r="15080" spans="1:6" x14ac:dyDescent="0.2">
      <c r="A15080" t="s">
        <v>52</v>
      </c>
      <c r="B15080">
        <v>0.35</v>
      </c>
      <c r="C15080" t="s">
        <v>1583</v>
      </c>
    </row>
    <row r="15081" spans="1:6" x14ac:dyDescent="0.2">
      <c r="A15081" t="s">
        <v>57</v>
      </c>
      <c r="B15081">
        <v>23.4</v>
      </c>
      <c r="C15081" t="s">
        <v>1691</v>
      </c>
    </row>
    <row r="15082" spans="1:6" x14ac:dyDescent="0.2">
      <c r="A15082" t="s">
        <v>57</v>
      </c>
      <c r="B15082">
        <v>2.5</v>
      </c>
      <c r="C15082" t="s">
        <v>1811</v>
      </c>
    </row>
    <row r="15083" spans="1:6" x14ac:dyDescent="0.2">
      <c r="A15083" t="s">
        <v>70</v>
      </c>
      <c r="B15083">
        <v>22.7</v>
      </c>
      <c r="C15083" t="s">
        <v>1601</v>
      </c>
    </row>
    <row r="15084" spans="1:6" x14ac:dyDescent="0.2">
      <c r="A15084" t="s">
        <v>59</v>
      </c>
      <c r="B15084" t="s">
        <v>2610</v>
      </c>
      <c r="C15084" t="s">
        <v>1123</v>
      </c>
      <c r="D15084">
        <v>0.75</v>
      </c>
      <c r="E15084" t="s">
        <v>1588</v>
      </c>
      <c r="F15084" t="s">
        <v>1589</v>
      </c>
    </row>
    <row r="15085" spans="1:6" x14ac:dyDescent="0.2">
      <c r="A15085" t="s">
        <v>110</v>
      </c>
      <c r="B15085" t="s">
        <v>1572</v>
      </c>
      <c r="C15085" t="s">
        <v>1573</v>
      </c>
      <c r="D15085" t="s">
        <v>1574</v>
      </c>
    </row>
    <row r="15086" spans="1:6" x14ac:dyDescent="0.2">
      <c r="A15086" t="s">
        <v>1575</v>
      </c>
      <c r="B15086" t="s">
        <v>1576</v>
      </c>
      <c r="C15086" t="s">
        <v>1577</v>
      </c>
      <c r="D15086" t="s">
        <v>1578</v>
      </c>
    </row>
    <row r="15087" spans="1:6" x14ac:dyDescent="0.2">
      <c r="A15087" t="s">
        <v>882</v>
      </c>
      <c r="B15087" t="s">
        <v>1579</v>
      </c>
      <c r="C15087" t="s">
        <v>1580</v>
      </c>
    </row>
    <row r="15088" spans="1:6" x14ac:dyDescent="0.2">
      <c r="A15088" t="s">
        <v>1581</v>
      </c>
      <c r="B15088" t="s">
        <v>1576</v>
      </c>
      <c r="C15088" t="s">
        <v>1577</v>
      </c>
      <c r="D15088" t="s">
        <v>1582</v>
      </c>
    </row>
    <row r="15089" spans="1:5" x14ac:dyDescent="0.2">
      <c r="A15089" t="s">
        <v>487</v>
      </c>
      <c r="B15089" t="s">
        <v>1576</v>
      </c>
      <c r="C15089" t="s">
        <v>1577</v>
      </c>
      <c r="D15089" s="8">
        <v>37415</v>
      </c>
    </row>
    <row r="15090" spans="1:5" x14ac:dyDescent="0.2">
      <c r="A15090" t="s">
        <v>1595</v>
      </c>
      <c r="B15090" t="s">
        <v>1596</v>
      </c>
      <c r="C15090" t="s">
        <v>1597</v>
      </c>
    </row>
    <row r="15091" spans="1:5" x14ac:dyDescent="0.2">
      <c r="A15091" t="s">
        <v>1595</v>
      </c>
      <c r="B15091" t="s">
        <v>1598</v>
      </c>
      <c r="C15091" t="s">
        <v>1599</v>
      </c>
      <c r="D15091" t="s">
        <v>1597</v>
      </c>
    </row>
    <row r="15092" spans="1:5" x14ac:dyDescent="0.2">
      <c r="A15092" t="s">
        <v>52</v>
      </c>
      <c r="B15092">
        <v>2</v>
      </c>
      <c r="C15092" t="s">
        <v>1583</v>
      </c>
    </row>
    <row r="15093" spans="1:5" x14ac:dyDescent="0.2">
      <c r="A15093" t="s">
        <v>71</v>
      </c>
      <c r="B15093">
        <v>3</v>
      </c>
      <c r="C15093" t="s">
        <v>1583</v>
      </c>
    </row>
    <row r="15094" spans="1:5" x14ac:dyDescent="0.2">
      <c r="A15094" t="s">
        <v>52</v>
      </c>
      <c r="B15094">
        <v>1.2</v>
      </c>
      <c r="C15094" t="s">
        <v>1583</v>
      </c>
    </row>
    <row r="15095" spans="1:5" x14ac:dyDescent="0.2">
      <c r="A15095" t="s">
        <v>212</v>
      </c>
      <c r="B15095" t="s">
        <v>1571</v>
      </c>
      <c r="C15095">
        <v>2.5000000000000001E-2</v>
      </c>
      <c r="D15095" t="s">
        <v>1593</v>
      </c>
      <c r="E15095" t="s">
        <v>1594</v>
      </c>
    </row>
    <row r="15096" spans="1:5" x14ac:dyDescent="0.2">
      <c r="A15096" t="s">
        <v>156</v>
      </c>
      <c r="B15096" t="s">
        <v>1571</v>
      </c>
      <c r="C15096">
        <v>7.0000000000000001E-3</v>
      </c>
    </row>
    <row r="15097" spans="1:5" x14ac:dyDescent="0.2">
      <c r="A15097" t="s">
        <v>1730</v>
      </c>
      <c r="B15097">
        <v>0.1</v>
      </c>
      <c r="C15097">
        <f>0.035/-0.015</f>
        <v>-2.3333333333333335</v>
      </c>
    </row>
    <row r="15098" spans="1:5" x14ac:dyDescent="0.2">
      <c r="A15098" t="s">
        <v>77</v>
      </c>
      <c r="B15098" t="s">
        <v>1893</v>
      </c>
      <c r="C15098" t="s">
        <v>2608</v>
      </c>
    </row>
    <row r="15099" spans="1:5" x14ac:dyDescent="0.2">
      <c r="A15099" t="s">
        <v>71</v>
      </c>
      <c r="B15099">
        <v>0.5</v>
      </c>
      <c r="C15099">
        <v>0.05</v>
      </c>
    </row>
    <row r="15100" spans="1:5" x14ac:dyDescent="0.2">
      <c r="A15100" t="s">
        <v>176</v>
      </c>
      <c r="B15100">
        <v>22.8</v>
      </c>
      <c r="C15100" t="s">
        <v>1681</v>
      </c>
    </row>
    <row r="15101" spans="1:5" x14ac:dyDescent="0.2">
      <c r="A15101" t="s">
        <v>118</v>
      </c>
      <c r="B15101">
        <v>0.08</v>
      </c>
      <c r="C15101" t="s">
        <v>1620</v>
      </c>
      <c r="D15101" t="s">
        <v>1610</v>
      </c>
      <c r="E15101">
        <v>3</v>
      </c>
    </row>
    <row r="15102" spans="1:5" x14ac:dyDescent="0.2">
      <c r="A15102" t="s">
        <v>118</v>
      </c>
      <c r="B15102">
        <v>1</v>
      </c>
      <c r="C15102" t="s">
        <v>1620</v>
      </c>
      <c r="D15102" t="s">
        <v>1610</v>
      </c>
      <c r="E15102">
        <v>3</v>
      </c>
    </row>
    <row r="15103" spans="1:5" x14ac:dyDescent="0.2">
      <c r="A15103" t="s">
        <v>52</v>
      </c>
      <c r="B15103">
        <v>0.35</v>
      </c>
      <c r="C15103" t="s">
        <v>1583</v>
      </c>
    </row>
    <row r="15104" spans="1:5" x14ac:dyDescent="0.2">
      <c r="A15104" t="s">
        <v>57</v>
      </c>
      <c r="B15104">
        <v>23.3</v>
      </c>
      <c r="C15104" t="s">
        <v>1691</v>
      </c>
    </row>
    <row r="15105" spans="1:6" x14ac:dyDescent="0.2">
      <c r="A15105" t="s">
        <v>57</v>
      </c>
      <c r="B15105">
        <v>2.5</v>
      </c>
      <c r="C15105" t="s">
        <v>1583</v>
      </c>
    </row>
    <row r="15106" spans="1:6" x14ac:dyDescent="0.2">
      <c r="A15106" t="s">
        <v>70</v>
      </c>
      <c r="B15106">
        <v>22.6</v>
      </c>
      <c r="C15106" t="s">
        <v>1601</v>
      </c>
    </row>
    <row r="15107" spans="1:6" x14ac:dyDescent="0.2">
      <c r="A15107" t="s">
        <v>118</v>
      </c>
      <c r="B15107" t="s">
        <v>1571</v>
      </c>
      <c r="C15107" t="s">
        <v>1610</v>
      </c>
      <c r="D15107">
        <v>3</v>
      </c>
    </row>
    <row r="15108" spans="1:6" x14ac:dyDescent="0.2">
      <c r="A15108" t="s">
        <v>59</v>
      </c>
      <c r="B15108" t="s">
        <v>2456</v>
      </c>
      <c r="C15108" t="s">
        <v>1123</v>
      </c>
      <c r="D15108">
        <v>0.75</v>
      </c>
      <c r="E15108" t="s">
        <v>1588</v>
      </c>
      <c r="F15108" t="s">
        <v>1589</v>
      </c>
    </row>
    <row r="15109" spans="1:6" x14ac:dyDescent="0.2">
      <c r="A15109" t="s">
        <v>110</v>
      </c>
      <c r="B15109" t="s">
        <v>1572</v>
      </c>
      <c r="C15109" t="s">
        <v>1573</v>
      </c>
      <c r="D15109" t="s">
        <v>1574</v>
      </c>
    </row>
    <row r="15110" spans="1:6" x14ac:dyDescent="0.2">
      <c r="A15110" t="s">
        <v>1575</v>
      </c>
      <c r="B15110" t="s">
        <v>1576</v>
      </c>
      <c r="C15110" t="s">
        <v>1577</v>
      </c>
      <c r="D15110" t="s">
        <v>1578</v>
      </c>
    </row>
    <row r="15111" spans="1:6" x14ac:dyDescent="0.2">
      <c r="A15111" t="s">
        <v>882</v>
      </c>
      <c r="B15111" t="s">
        <v>1579</v>
      </c>
      <c r="C15111" t="s">
        <v>1580</v>
      </c>
    </row>
    <row r="15112" spans="1:6" x14ac:dyDescent="0.2">
      <c r="A15112" t="s">
        <v>1581</v>
      </c>
      <c r="B15112" t="s">
        <v>1576</v>
      </c>
      <c r="C15112" t="s">
        <v>1577</v>
      </c>
      <c r="D15112" t="s">
        <v>1582</v>
      </c>
    </row>
    <row r="15113" spans="1:6" x14ac:dyDescent="0.2">
      <c r="A15113" t="s">
        <v>487</v>
      </c>
      <c r="B15113" t="s">
        <v>1576</v>
      </c>
      <c r="C15113" t="s">
        <v>1577</v>
      </c>
      <c r="D15113" s="8">
        <v>37415</v>
      </c>
    </row>
    <row r="15114" spans="1:6" x14ac:dyDescent="0.2">
      <c r="A15114" t="s">
        <v>52</v>
      </c>
      <c r="B15114">
        <v>2</v>
      </c>
      <c r="C15114" t="s">
        <v>1583</v>
      </c>
    </row>
    <row r="15115" spans="1:6" x14ac:dyDescent="0.2">
      <c r="A15115" t="s">
        <v>71</v>
      </c>
      <c r="B15115">
        <v>3</v>
      </c>
      <c r="C15115" t="s">
        <v>1583</v>
      </c>
    </row>
    <row r="15116" spans="1:6" x14ac:dyDescent="0.2">
      <c r="A15116" t="s">
        <v>52</v>
      </c>
      <c r="B15116">
        <v>1.2</v>
      </c>
      <c r="C15116" t="s">
        <v>1583</v>
      </c>
    </row>
    <row r="15117" spans="1:6" x14ac:dyDescent="0.2">
      <c r="A15117" t="s">
        <v>212</v>
      </c>
      <c r="B15117" t="s">
        <v>1571</v>
      </c>
      <c r="C15117">
        <v>2.5000000000000001E-2</v>
      </c>
      <c r="D15117" t="s">
        <v>1593</v>
      </c>
      <c r="E15117" t="s">
        <v>1594</v>
      </c>
    </row>
    <row r="15118" spans="1:6" x14ac:dyDescent="0.2">
      <c r="A15118" t="s">
        <v>156</v>
      </c>
      <c r="B15118" t="s">
        <v>1571</v>
      </c>
      <c r="C15118">
        <v>7.0000000000000001E-3</v>
      </c>
    </row>
    <row r="15119" spans="1:6" x14ac:dyDescent="0.2">
      <c r="A15119" t="s">
        <v>1730</v>
      </c>
      <c r="B15119">
        <v>0.1</v>
      </c>
      <c r="C15119">
        <f>0.035/-0.015</f>
        <v>-2.3333333333333335</v>
      </c>
    </row>
    <row r="15120" spans="1:6" x14ac:dyDescent="0.2">
      <c r="A15120" t="s">
        <v>77</v>
      </c>
      <c r="B15120" t="s">
        <v>1893</v>
      </c>
      <c r="C15120" t="s">
        <v>2608</v>
      </c>
    </row>
    <row r="15121" spans="1:6" x14ac:dyDescent="0.2">
      <c r="A15121" t="s">
        <v>71</v>
      </c>
      <c r="B15121">
        <v>0.5</v>
      </c>
      <c r="C15121">
        <v>0.05</v>
      </c>
    </row>
    <row r="15122" spans="1:6" x14ac:dyDescent="0.2">
      <c r="A15122" t="s">
        <v>176</v>
      </c>
      <c r="B15122">
        <v>22.8</v>
      </c>
      <c r="C15122" t="s">
        <v>1681</v>
      </c>
    </row>
    <row r="15123" spans="1:6" x14ac:dyDescent="0.2">
      <c r="A15123" t="s">
        <v>118</v>
      </c>
      <c r="B15123" t="s">
        <v>1571</v>
      </c>
      <c r="C15123">
        <v>0.08</v>
      </c>
      <c r="D15123" t="s">
        <v>1620</v>
      </c>
      <c r="E15123" t="s">
        <v>1610</v>
      </c>
      <c r="F15123">
        <v>3</v>
      </c>
    </row>
    <row r="15124" spans="1:6" x14ac:dyDescent="0.2">
      <c r="A15124" t="s">
        <v>118</v>
      </c>
      <c r="B15124" t="s">
        <v>1571</v>
      </c>
      <c r="C15124">
        <v>1</v>
      </c>
      <c r="D15124" t="s">
        <v>1620</v>
      </c>
      <c r="E15124" t="s">
        <v>1610</v>
      </c>
      <c r="F15124">
        <v>3</v>
      </c>
    </row>
    <row r="15125" spans="1:6" x14ac:dyDescent="0.2">
      <c r="A15125" t="s">
        <v>52</v>
      </c>
      <c r="B15125">
        <v>0.35</v>
      </c>
      <c r="C15125" t="s">
        <v>1583</v>
      </c>
    </row>
    <row r="15126" spans="1:6" x14ac:dyDescent="0.2">
      <c r="A15126" t="s">
        <v>57</v>
      </c>
      <c r="B15126">
        <v>23.3</v>
      </c>
      <c r="C15126" t="s">
        <v>1691</v>
      </c>
    </row>
    <row r="15127" spans="1:6" x14ac:dyDescent="0.2">
      <c r="A15127" t="s">
        <v>57</v>
      </c>
      <c r="B15127">
        <v>2.5</v>
      </c>
      <c r="C15127" t="s">
        <v>1811</v>
      </c>
    </row>
    <row r="15128" spans="1:6" x14ac:dyDescent="0.2">
      <c r="A15128" t="s">
        <v>70</v>
      </c>
      <c r="B15128">
        <v>22.6</v>
      </c>
      <c r="C15128" t="s">
        <v>1601</v>
      </c>
    </row>
    <row r="15129" spans="1:6" x14ac:dyDescent="0.2">
      <c r="A15129" t="s">
        <v>59</v>
      </c>
      <c r="B15129" t="s">
        <v>2456</v>
      </c>
      <c r="C15129" t="s">
        <v>1123</v>
      </c>
      <c r="D15129">
        <v>0.75</v>
      </c>
      <c r="E15129" t="s">
        <v>1588</v>
      </c>
      <c r="F15129" t="s">
        <v>1589</v>
      </c>
    </row>
    <row r="15130" spans="1:6" x14ac:dyDescent="0.2">
      <c r="A15130" t="s">
        <v>110</v>
      </c>
      <c r="B15130" t="s">
        <v>1572</v>
      </c>
      <c r="C15130" t="s">
        <v>1573</v>
      </c>
      <c r="D15130" t="s">
        <v>1574</v>
      </c>
    </row>
    <row r="15131" spans="1:6" x14ac:dyDescent="0.2">
      <c r="A15131" t="s">
        <v>1575</v>
      </c>
      <c r="B15131" t="s">
        <v>1576</v>
      </c>
      <c r="C15131" t="s">
        <v>1577</v>
      </c>
      <c r="D15131" t="s">
        <v>1578</v>
      </c>
    </row>
    <row r="15132" spans="1:6" x14ac:dyDescent="0.2">
      <c r="A15132" t="s">
        <v>882</v>
      </c>
      <c r="B15132" t="s">
        <v>1579</v>
      </c>
      <c r="C15132" t="s">
        <v>1580</v>
      </c>
    </row>
    <row r="15133" spans="1:6" x14ac:dyDescent="0.2">
      <c r="A15133" t="s">
        <v>1581</v>
      </c>
      <c r="B15133" t="s">
        <v>1576</v>
      </c>
      <c r="C15133" t="s">
        <v>1577</v>
      </c>
      <c r="D15133" t="s">
        <v>1582</v>
      </c>
    </row>
    <row r="15134" spans="1:6" x14ac:dyDescent="0.2">
      <c r="A15134" t="s">
        <v>487</v>
      </c>
      <c r="B15134" t="s">
        <v>1576</v>
      </c>
      <c r="C15134" t="s">
        <v>1577</v>
      </c>
      <c r="D15134" s="8">
        <v>37415</v>
      </c>
    </row>
    <row r="15135" spans="1:6" x14ac:dyDescent="0.2">
      <c r="A15135" t="s">
        <v>1595</v>
      </c>
      <c r="B15135" t="s">
        <v>1596</v>
      </c>
      <c r="C15135" t="s">
        <v>1597</v>
      </c>
    </row>
    <row r="15136" spans="1:6" x14ac:dyDescent="0.2">
      <c r="A15136" t="s">
        <v>1595</v>
      </c>
      <c r="B15136" t="s">
        <v>1598</v>
      </c>
      <c r="C15136" t="s">
        <v>1599</v>
      </c>
      <c r="D15136" t="s">
        <v>1597</v>
      </c>
    </row>
    <row r="15137" spans="1:6" x14ac:dyDescent="0.2">
      <c r="A15137" t="s">
        <v>52</v>
      </c>
      <c r="B15137">
        <v>2</v>
      </c>
      <c r="C15137" t="s">
        <v>1583</v>
      </c>
    </row>
    <row r="15138" spans="1:6" x14ac:dyDescent="0.2">
      <c r="A15138" t="s">
        <v>71</v>
      </c>
      <c r="B15138">
        <v>3</v>
      </c>
      <c r="C15138">
        <v>0.2</v>
      </c>
    </row>
    <row r="15139" spans="1:6" x14ac:dyDescent="0.2">
      <c r="A15139" t="s">
        <v>52</v>
      </c>
      <c r="B15139">
        <v>1.2</v>
      </c>
      <c r="C15139" t="s">
        <v>1583</v>
      </c>
    </row>
    <row r="15140" spans="1:6" x14ac:dyDescent="0.2">
      <c r="A15140" t="s">
        <v>52</v>
      </c>
      <c r="B15140">
        <v>0.35</v>
      </c>
      <c r="C15140" t="s">
        <v>1583</v>
      </c>
    </row>
    <row r="15141" spans="1:6" x14ac:dyDescent="0.2">
      <c r="A15141" t="s">
        <v>57</v>
      </c>
      <c r="B15141">
        <v>23.1</v>
      </c>
      <c r="C15141" t="s">
        <v>1691</v>
      </c>
    </row>
    <row r="15142" spans="1:6" x14ac:dyDescent="0.2">
      <c r="A15142" t="s">
        <v>57</v>
      </c>
      <c r="B15142">
        <v>2.5</v>
      </c>
      <c r="C15142" t="s">
        <v>1583</v>
      </c>
    </row>
    <row r="15143" spans="1:6" x14ac:dyDescent="0.2">
      <c r="A15143" t="s">
        <v>70</v>
      </c>
      <c r="B15143">
        <v>22.4</v>
      </c>
      <c r="C15143" t="s">
        <v>1601</v>
      </c>
    </row>
    <row r="15144" spans="1:6" x14ac:dyDescent="0.2">
      <c r="A15144" t="s">
        <v>70</v>
      </c>
      <c r="B15144">
        <v>4.8</v>
      </c>
      <c r="C15144" t="s">
        <v>1585</v>
      </c>
    </row>
    <row r="15145" spans="1:6" x14ac:dyDescent="0.2">
      <c r="A15145" t="s">
        <v>70</v>
      </c>
      <c r="B15145">
        <v>2.8</v>
      </c>
      <c r="C15145">
        <v>-0.35</v>
      </c>
    </row>
    <row r="15146" spans="1:6" x14ac:dyDescent="0.2">
      <c r="A15146" t="s">
        <v>118</v>
      </c>
      <c r="B15146" t="s">
        <v>1571</v>
      </c>
      <c r="C15146" t="s">
        <v>1610</v>
      </c>
      <c r="D15146">
        <v>3</v>
      </c>
    </row>
    <row r="15147" spans="1:6" x14ac:dyDescent="0.2">
      <c r="A15147" t="s">
        <v>212</v>
      </c>
      <c r="B15147" t="s">
        <v>1571</v>
      </c>
      <c r="C15147">
        <v>2.5000000000000001E-2</v>
      </c>
      <c r="D15147" t="s">
        <v>1593</v>
      </c>
      <c r="E15147" t="s">
        <v>1594</v>
      </c>
    </row>
    <row r="15148" spans="1:6" x14ac:dyDescent="0.2">
      <c r="A15148" t="s">
        <v>156</v>
      </c>
      <c r="B15148" t="s">
        <v>1571</v>
      </c>
      <c r="C15148">
        <v>7.0000000000000001E-3</v>
      </c>
    </row>
    <row r="15149" spans="1:6" x14ac:dyDescent="0.2">
      <c r="A15149" t="s">
        <v>59</v>
      </c>
      <c r="B15149" t="s">
        <v>2610</v>
      </c>
      <c r="C15149" t="s">
        <v>1123</v>
      </c>
      <c r="D15149">
        <v>0.75</v>
      </c>
      <c r="E15149" t="s">
        <v>1588</v>
      </c>
      <c r="F15149" t="s">
        <v>1589</v>
      </c>
    </row>
    <row r="15150" spans="1:6" x14ac:dyDescent="0.2">
      <c r="A15150" t="s">
        <v>110</v>
      </c>
      <c r="B15150" t="s">
        <v>1572</v>
      </c>
      <c r="C15150" t="s">
        <v>1573</v>
      </c>
      <c r="D15150" t="s">
        <v>1574</v>
      </c>
    </row>
    <row r="15151" spans="1:6" x14ac:dyDescent="0.2">
      <c r="A15151" t="s">
        <v>1575</v>
      </c>
      <c r="B15151" t="s">
        <v>1576</v>
      </c>
      <c r="C15151" t="s">
        <v>1577</v>
      </c>
      <c r="D15151" t="s">
        <v>1578</v>
      </c>
    </row>
    <row r="15152" spans="1:6" x14ac:dyDescent="0.2">
      <c r="A15152" t="s">
        <v>882</v>
      </c>
      <c r="B15152" t="s">
        <v>1579</v>
      </c>
      <c r="C15152" t="s">
        <v>1580</v>
      </c>
    </row>
    <row r="15153" spans="1:6" x14ac:dyDescent="0.2">
      <c r="A15153" t="s">
        <v>1581</v>
      </c>
      <c r="B15153" t="s">
        <v>1576</v>
      </c>
      <c r="C15153" t="s">
        <v>1577</v>
      </c>
      <c r="D15153" t="s">
        <v>1582</v>
      </c>
    </row>
    <row r="15154" spans="1:6" x14ac:dyDescent="0.2">
      <c r="A15154" t="s">
        <v>52</v>
      </c>
      <c r="B15154">
        <v>2</v>
      </c>
      <c r="C15154" t="s">
        <v>1583</v>
      </c>
    </row>
    <row r="15155" spans="1:6" x14ac:dyDescent="0.2">
      <c r="A15155" t="s">
        <v>71</v>
      </c>
      <c r="B15155">
        <v>3</v>
      </c>
      <c r="C15155" t="s">
        <v>1583</v>
      </c>
    </row>
    <row r="15156" spans="1:6" x14ac:dyDescent="0.2">
      <c r="A15156" t="s">
        <v>52</v>
      </c>
      <c r="B15156">
        <v>1.2</v>
      </c>
      <c r="C15156" t="s">
        <v>1583</v>
      </c>
    </row>
    <row r="15157" spans="1:6" x14ac:dyDescent="0.2">
      <c r="A15157" t="s">
        <v>212</v>
      </c>
      <c r="B15157" t="s">
        <v>1571</v>
      </c>
      <c r="C15157">
        <v>2.5000000000000001E-2</v>
      </c>
      <c r="D15157" t="s">
        <v>1593</v>
      </c>
      <c r="E15157" t="s">
        <v>1594</v>
      </c>
    </row>
    <row r="15158" spans="1:6" x14ac:dyDescent="0.2">
      <c r="A15158" t="s">
        <v>156</v>
      </c>
      <c r="B15158" t="s">
        <v>1571</v>
      </c>
      <c r="C15158">
        <v>7.0000000000000001E-3</v>
      </c>
    </row>
    <row r="15159" spans="1:6" x14ac:dyDescent="0.2">
      <c r="A15159" t="s">
        <v>1730</v>
      </c>
      <c r="B15159">
        <v>0.1</v>
      </c>
      <c r="C15159">
        <f>0.035/-0.015</f>
        <v>-2.3333333333333335</v>
      </c>
    </row>
    <row r="15160" spans="1:6" x14ac:dyDescent="0.2">
      <c r="A15160" t="s">
        <v>77</v>
      </c>
      <c r="B15160" t="s">
        <v>1893</v>
      </c>
      <c r="C15160" t="s">
        <v>2608</v>
      </c>
    </row>
    <row r="15161" spans="1:6" x14ac:dyDescent="0.2">
      <c r="A15161" t="s">
        <v>71</v>
      </c>
      <c r="B15161">
        <v>0.5</v>
      </c>
      <c r="C15161">
        <v>0.05</v>
      </c>
    </row>
    <row r="15162" spans="1:6" x14ac:dyDescent="0.2">
      <c r="A15162" t="s">
        <v>176</v>
      </c>
      <c r="B15162">
        <v>22.7</v>
      </c>
      <c r="C15162" t="s">
        <v>1681</v>
      </c>
    </row>
    <row r="15163" spans="1:6" x14ac:dyDescent="0.2">
      <c r="A15163" t="s">
        <v>118</v>
      </c>
      <c r="B15163" t="s">
        <v>1571</v>
      </c>
      <c r="C15163">
        <v>0.08</v>
      </c>
      <c r="D15163" t="s">
        <v>1620</v>
      </c>
      <c r="E15163" t="s">
        <v>1610</v>
      </c>
      <c r="F15163">
        <v>3</v>
      </c>
    </row>
    <row r="15164" spans="1:6" x14ac:dyDescent="0.2">
      <c r="A15164" t="s">
        <v>118</v>
      </c>
      <c r="B15164" t="s">
        <v>1571</v>
      </c>
      <c r="C15164">
        <v>1</v>
      </c>
      <c r="D15164" t="s">
        <v>1620</v>
      </c>
      <c r="E15164" t="s">
        <v>1610</v>
      </c>
      <c r="F15164">
        <v>3</v>
      </c>
    </row>
    <row r="15165" spans="1:6" x14ac:dyDescent="0.2">
      <c r="A15165" t="s">
        <v>52</v>
      </c>
      <c r="B15165">
        <v>0.35</v>
      </c>
      <c r="C15165" t="s">
        <v>1583</v>
      </c>
    </row>
    <row r="15166" spans="1:6" x14ac:dyDescent="0.2">
      <c r="A15166" t="s">
        <v>57</v>
      </c>
      <c r="B15166">
        <v>23.2</v>
      </c>
      <c r="C15166" t="s">
        <v>1691</v>
      </c>
    </row>
    <row r="15167" spans="1:6" x14ac:dyDescent="0.2">
      <c r="A15167" t="s">
        <v>57</v>
      </c>
      <c r="B15167">
        <v>2.5</v>
      </c>
      <c r="C15167" t="s">
        <v>1811</v>
      </c>
    </row>
    <row r="15168" spans="1:6" x14ac:dyDescent="0.2">
      <c r="A15168" t="s">
        <v>70</v>
      </c>
      <c r="B15168">
        <v>22.5</v>
      </c>
      <c r="C15168" t="s">
        <v>1601</v>
      </c>
    </row>
    <row r="15169" spans="1:6" x14ac:dyDescent="0.2">
      <c r="A15169" t="s">
        <v>59</v>
      </c>
      <c r="B15169" t="s">
        <v>2456</v>
      </c>
      <c r="C15169" t="s">
        <v>1123</v>
      </c>
      <c r="D15169">
        <v>0.75</v>
      </c>
      <c r="E15169" t="s">
        <v>1588</v>
      </c>
      <c r="F15169" t="s">
        <v>1589</v>
      </c>
    </row>
    <row r="15170" spans="1:6" x14ac:dyDescent="0.2">
      <c r="A15170" t="s">
        <v>110</v>
      </c>
      <c r="B15170" t="s">
        <v>1572</v>
      </c>
      <c r="C15170" t="s">
        <v>1573</v>
      </c>
      <c r="D15170" t="s">
        <v>1574</v>
      </c>
    </row>
    <row r="15171" spans="1:6" x14ac:dyDescent="0.2">
      <c r="A15171" t="s">
        <v>1575</v>
      </c>
      <c r="B15171" t="s">
        <v>1576</v>
      </c>
      <c r="C15171" t="s">
        <v>1577</v>
      </c>
      <c r="D15171" t="s">
        <v>1578</v>
      </c>
    </row>
    <row r="15172" spans="1:6" x14ac:dyDescent="0.2">
      <c r="A15172" t="s">
        <v>882</v>
      </c>
      <c r="B15172" t="s">
        <v>1579</v>
      </c>
      <c r="C15172" t="s">
        <v>1580</v>
      </c>
    </row>
    <row r="15173" spans="1:6" x14ac:dyDescent="0.2">
      <c r="A15173" t="s">
        <v>1581</v>
      </c>
      <c r="B15173" t="s">
        <v>1576</v>
      </c>
      <c r="C15173" t="s">
        <v>1577</v>
      </c>
      <c r="D15173" t="s">
        <v>1582</v>
      </c>
    </row>
    <row r="15174" spans="1:6" x14ac:dyDescent="0.2">
      <c r="A15174" t="s">
        <v>487</v>
      </c>
      <c r="B15174" t="s">
        <v>1576</v>
      </c>
      <c r="C15174" t="s">
        <v>1577</v>
      </c>
      <c r="D15174" s="8">
        <v>37415</v>
      </c>
    </row>
    <row r="15175" spans="1:6" x14ac:dyDescent="0.2">
      <c r="A15175" t="s">
        <v>1595</v>
      </c>
      <c r="B15175" t="s">
        <v>1596</v>
      </c>
      <c r="C15175" t="s">
        <v>1597</v>
      </c>
    </row>
    <row r="15176" spans="1:6" x14ac:dyDescent="0.2">
      <c r="A15176" t="s">
        <v>1595</v>
      </c>
      <c r="B15176" t="s">
        <v>1598</v>
      </c>
      <c r="C15176" t="s">
        <v>1599</v>
      </c>
      <c r="D15176" t="s">
        <v>1597</v>
      </c>
    </row>
    <row r="15177" spans="1:6" x14ac:dyDescent="0.2">
      <c r="A15177" t="s">
        <v>52</v>
      </c>
      <c r="B15177">
        <v>2</v>
      </c>
      <c r="C15177" t="s">
        <v>1583</v>
      </c>
    </row>
    <row r="15178" spans="1:6" x14ac:dyDescent="0.2">
      <c r="A15178" t="s">
        <v>71</v>
      </c>
      <c r="B15178">
        <v>3</v>
      </c>
      <c r="C15178" t="s">
        <v>1583</v>
      </c>
    </row>
    <row r="15179" spans="1:6" x14ac:dyDescent="0.2">
      <c r="A15179" t="s">
        <v>52</v>
      </c>
      <c r="B15179">
        <v>1.2</v>
      </c>
      <c r="C15179" t="s">
        <v>1583</v>
      </c>
    </row>
    <row r="15180" spans="1:6" x14ac:dyDescent="0.2">
      <c r="A15180" t="s">
        <v>212</v>
      </c>
      <c r="B15180" t="s">
        <v>1571</v>
      </c>
      <c r="C15180">
        <v>2.5000000000000001E-2</v>
      </c>
      <c r="D15180" t="s">
        <v>1593</v>
      </c>
      <c r="E15180" t="s">
        <v>1594</v>
      </c>
    </row>
    <row r="15181" spans="1:6" x14ac:dyDescent="0.2">
      <c r="A15181" t="s">
        <v>156</v>
      </c>
      <c r="B15181" t="s">
        <v>1571</v>
      </c>
      <c r="C15181">
        <v>7.0000000000000001E-3</v>
      </c>
    </row>
    <row r="15182" spans="1:6" x14ac:dyDescent="0.2">
      <c r="A15182" t="s">
        <v>1730</v>
      </c>
      <c r="B15182">
        <v>0.1</v>
      </c>
      <c r="C15182">
        <f>0.035/-0.015</f>
        <v>-2.3333333333333335</v>
      </c>
    </row>
    <row r="15183" spans="1:6" x14ac:dyDescent="0.2">
      <c r="A15183" t="s">
        <v>77</v>
      </c>
      <c r="B15183" t="s">
        <v>1893</v>
      </c>
      <c r="C15183" t="s">
        <v>2608</v>
      </c>
    </row>
    <row r="15184" spans="1:6" x14ac:dyDescent="0.2">
      <c r="A15184" t="s">
        <v>71</v>
      </c>
      <c r="B15184">
        <v>0.5</v>
      </c>
      <c r="C15184">
        <v>0.05</v>
      </c>
    </row>
    <row r="15185" spans="1:6" x14ac:dyDescent="0.2">
      <c r="A15185" t="s">
        <v>176</v>
      </c>
      <c r="B15185">
        <v>22.6</v>
      </c>
      <c r="C15185" t="s">
        <v>1681</v>
      </c>
    </row>
    <row r="15186" spans="1:6" x14ac:dyDescent="0.2">
      <c r="A15186" t="s">
        <v>118</v>
      </c>
      <c r="B15186" t="s">
        <v>1571</v>
      </c>
      <c r="C15186">
        <v>0.08</v>
      </c>
      <c r="D15186" t="s">
        <v>1620</v>
      </c>
      <c r="E15186" t="s">
        <v>1610</v>
      </c>
      <c r="F15186">
        <v>3</v>
      </c>
    </row>
    <row r="15187" spans="1:6" x14ac:dyDescent="0.2">
      <c r="A15187" t="s">
        <v>118</v>
      </c>
      <c r="B15187" t="s">
        <v>1571</v>
      </c>
      <c r="C15187">
        <v>1</v>
      </c>
      <c r="D15187" t="s">
        <v>1620</v>
      </c>
      <c r="E15187" t="s">
        <v>1610</v>
      </c>
      <c r="F15187">
        <v>3</v>
      </c>
    </row>
    <row r="15188" spans="1:6" x14ac:dyDescent="0.2">
      <c r="A15188" t="s">
        <v>52</v>
      </c>
      <c r="B15188">
        <v>0.35</v>
      </c>
      <c r="C15188" t="s">
        <v>1583</v>
      </c>
    </row>
    <row r="15189" spans="1:6" x14ac:dyDescent="0.2">
      <c r="A15189" t="s">
        <v>57</v>
      </c>
      <c r="B15189">
        <v>23.1</v>
      </c>
      <c r="C15189" t="s">
        <v>1691</v>
      </c>
    </row>
    <row r="15190" spans="1:6" x14ac:dyDescent="0.2">
      <c r="A15190" t="s">
        <v>57</v>
      </c>
      <c r="B15190">
        <v>2.5</v>
      </c>
      <c r="C15190" t="s">
        <v>1583</v>
      </c>
    </row>
    <row r="15191" spans="1:6" x14ac:dyDescent="0.2">
      <c r="A15191" t="s">
        <v>70</v>
      </c>
      <c r="B15191">
        <v>22.4</v>
      </c>
      <c r="C15191" t="s">
        <v>1601</v>
      </c>
    </row>
    <row r="15192" spans="1:6" x14ac:dyDescent="0.2">
      <c r="A15192" t="s">
        <v>207</v>
      </c>
      <c r="B15192">
        <v>2.8</v>
      </c>
      <c r="C15192">
        <v>-0.35</v>
      </c>
    </row>
    <row r="15193" spans="1:6" x14ac:dyDescent="0.2">
      <c r="A15193" t="s">
        <v>59</v>
      </c>
      <c r="B15193" t="s">
        <v>2456</v>
      </c>
      <c r="C15193" t="s">
        <v>1123</v>
      </c>
      <c r="D15193">
        <v>0.75</v>
      </c>
      <c r="E15193" t="s">
        <v>1588</v>
      </c>
      <c r="F15193" t="s">
        <v>1589</v>
      </c>
    </row>
    <row r="15194" spans="1:6" x14ac:dyDescent="0.2">
      <c r="A15194" t="s">
        <v>110</v>
      </c>
      <c r="B15194" t="s">
        <v>1572</v>
      </c>
      <c r="C15194" t="s">
        <v>1573</v>
      </c>
      <c r="D15194" t="s">
        <v>1574</v>
      </c>
    </row>
    <row r="15195" spans="1:6" x14ac:dyDescent="0.2">
      <c r="A15195" t="s">
        <v>1575</v>
      </c>
      <c r="B15195" t="s">
        <v>1576</v>
      </c>
      <c r="C15195" t="s">
        <v>1577</v>
      </c>
      <c r="D15195" t="s">
        <v>1578</v>
      </c>
    </row>
    <row r="15196" spans="1:6" x14ac:dyDescent="0.2">
      <c r="A15196" t="s">
        <v>882</v>
      </c>
      <c r="B15196" t="s">
        <v>1579</v>
      </c>
      <c r="C15196" t="s">
        <v>1580</v>
      </c>
    </row>
    <row r="15197" spans="1:6" x14ac:dyDescent="0.2">
      <c r="A15197" t="s">
        <v>1581</v>
      </c>
      <c r="B15197" t="s">
        <v>1576</v>
      </c>
      <c r="C15197" t="s">
        <v>1577</v>
      </c>
      <c r="D15197" t="s">
        <v>1582</v>
      </c>
    </row>
    <row r="15198" spans="1:6" x14ac:dyDescent="0.2">
      <c r="A15198" t="s">
        <v>487</v>
      </c>
      <c r="B15198" t="s">
        <v>1576</v>
      </c>
      <c r="C15198" t="s">
        <v>1577</v>
      </c>
      <c r="D15198" s="8">
        <v>37415</v>
      </c>
    </row>
    <row r="15199" spans="1:6" x14ac:dyDescent="0.2">
      <c r="A15199" t="s">
        <v>52</v>
      </c>
      <c r="B15199">
        <v>2</v>
      </c>
      <c r="C15199" t="s">
        <v>1583</v>
      </c>
    </row>
    <row r="15200" spans="1:6" x14ac:dyDescent="0.2">
      <c r="A15200" t="s">
        <v>71</v>
      </c>
      <c r="B15200">
        <v>3</v>
      </c>
      <c r="C15200" t="s">
        <v>1583</v>
      </c>
    </row>
    <row r="15201" spans="1:6" x14ac:dyDescent="0.2">
      <c r="A15201" t="s">
        <v>52</v>
      </c>
      <c r="B15201">
        <v>1.2</v>
      </c>
      <c r="C15201" t="s">
        <v>1583</v>
      </c>
    </row>
    <row r="15202" spans="1:6" x14ac:dyDescent="0.2">
      <c r="A15202" t="s">
        <v>71</v>
      </c>
      <c r="B15202">
        <v>0.5</v>
      </c>
      <c r="C15202">
        <v>0.05</v>
      </c>
    </row>
    <row r="15203" spans="1:6" x14ac:dyDescent="0.2">
      <c r="A15203" t="s">
        <v>212</v>
      </c>
      <c r="B15203" t="s">
        <v>1571</v>
      </c>
      <c r="C15203">
        <v>2.5000000000000001E-2</v>
      </c>
      <c r="D15203" t="s">
        <v>1593</v>
      </c>
      <c r="E15203" t="s">
        <v>1594</v>
      </c>
    </row>
    <row r="15204" spans="1:6" x14ac:dyDescent="0.2">
      <c r="A15204" t="s">
        <v>52</v>
      </c>
      <c r="B15204">
        <v>0.35</v>
      </c>
      <c r="C15204" t="s">
        <v>1583</v>
      </c>
    </row>
    <row r="15205" spans="1:6" x14ac:dyDescent="0.2">
      <c r="A15205" t="s">
        <v>2974</v>
      </c>
      <c r="B15205">
        <v>0.1</v>
      </c>
      <c r="C15205">
        <f>0.035/-0.015</f>
        <v>-2.3333333333333335</v>
      </c>
    </row>
    <row r="15206" spans="1:6" x14ac:dyDescent="0.2">
      <c r="A15206" t="s">
        <v>77</v>
      </c>
      <c r="B15206" t="s">
        <v>1893</v>
      </c>
      <c r="C15206" t="s">
        <v>2608</v>
      </c>
    </row>
    <row r="15207" spans="1:6" x14ac:dyDescent="0.2">
      <c r="A15207" t="s">
        <v>57</v>
      </c>
      <c r="B15207">
        <v>23.1</v>
      </c>
      <c r="C15207" t="s">
        <v>1691</v>
      </c>
    </row>
    <row r="15208" spans="1:6" x14ac:dyDescent="0.2">
      <c r="A15208" t="s">
        <v>176</v>
      </c>
      <c r="B15208">
        <v>22.6</v>
      </c>
      <c r="C15208" t="s">
        <v>1681</v>
      </c>
    </row>
    <row r="15209" spans="1:6" x14ac:dyDescent="0.2">
      <c r="A15209" t="s">
        <v>57</v>
      </c>
      <c r="B15209">
        <v>2.5</v>
      </c>
      <c r="C15209" t="s">
        <v>1811</v>
      </c>
    </row>
    <row r="15210" spans="1:6" x14ac:dyDescent="0.2">
      <c r="A15210" t="s">
        <v>70</v>
      </c>
      <c r="B15210">
        <v>22.4</v>
      </c>
      <c r="C15210" t="s">
        <v>1601</v>
      </c>
    </row>
    <row r="15211" spans="1:6" x14ac:dyDescent="0.2">
      <c r="A15211" t="s">
        <v>118</v>
      </c>
      <c r="B15211" t="s">
        <v>1571</v>
      </c>
      <c r="C15211">
        <v>0.08</v>
      </c>
      <c r="D15211" t="s">
        <v>1620</v>
      </c>
      <c r="E15211" t="s">
        <v>1610</v>
      </c>
      <c r="F15211">
        <v>3</v>
      </c>
    </row>
    <row r="15212" spans="1:6" x14ac:dyDescent="0.2">
      <c r="A15212" t="s">
        <v>118</v>
      </c>
      <c r="B15212" t="s">
        <v>1571</v>
      </c>
      <c r="C15212">
        <v>1</v>
      </c>
      <c r="D15212" t="s">
        <v>1620</v>
      </c>
      <c r="E15212" t="s">
        <v>1610</v>
      </c>
      <c r="F15212">
        <v>3</v>
      </c>
    </row>
    <row r="15213" spans="1:6" x14ac:dyDescent="0.2">
      <c r="A15213" t="s">
        <v>156</v>
      </c>
      <c r="B15213" t="s">
        <v>1571</v>
      </c>
      <c r="C15213">
        <v>7.0000000000000001E-3</v>
      </c>
    </row>
    <row r="15214" spans="1:6" x14ac:dyDescent="0.2">
      <c r="A15214" t="s">
        <v>59</v>
      </c>
      <c r="B15214" t="s">
        <v>2456</v>
      </c>
      <c r="C15214" t="s">
        <v>1123</v>
      </c>
      <c r="D15214">
        <v>0.75</v>
      </c>
      <c r="E15214" t="s">
        <v>1588</v>
      </c>
      <c r="F15214" t="s">
        <v>1589</v>
      </c>
    </row>
    <row r="15215" spans="1:6" x14ac:dyDescent="0.2">
      <c r="A15215" t="s">
        <v>110</v>
      </c>
      <c r="B15215" t="s">
        <v>1572</v>
      </c>
      <c r="C15215" t="s">
        <v>1573</v>
      </c>
      <c r="D15215" t="s">
        <v>1574</v>
      </c>
    </row>
    <row r="15216" spans="1:6" x14ac:dyDescent="0.2">
      <c r="A15216" t="s">
        <v>1575</v>
      </c>
      <c r="B15216" t="s">
        <v>1576</v>
      </c>
      <c r="C15216" t="s">
        <v>1577</v>
      </c>
      <c r="D15216" t="s">
        <v>1578</v>
      </c>
    </row>
    <row r="15217" spans="1:5" x14ac:dyDescent="0.2">
      <c r="A15217" t="s">
        <v>882</v>
      </c>
      <c r="B15217" t="s">
        <v>1579</v>
      </c>
      <c r="C15217" t="s">
        <v>1580</v>
      </c>
    </row>
    <row r="15218" spans="1:5" x14ac:dyDescent="0.2">
      <c r="A15218" t="s">
        <v>1581</v>
      </c>
      <c r="B15218" t="s">
        <v>1576</v>
      </c>
      <c r="C15218" t="s">
        <v>1577</v>
      </c>
      <c r="D15218" t="s">
        <v>1582</v>
      </c>
    </row>
    <row r="15219" spans="1:5" x14ac:dyDescent="0.2">
      <c r="A15219" t="s">
        <v>487</v>
      </c>
      <c r="B15219" t="s">
        <v>1576</v>
      </c>
      <c r="C15219" t="s">
        <v>1577</v>
      </c>
      <c r="D15219" s="8">
        <v>37415</v>
      </c>
    </row>
    <row r="15220" spans="1:5" x14ac:dyDescent="0.2">
      <c r="A15220" t="s">
        <v>1595</v>
      </c>
      <c r="B15220" t="s">
        <v>1596</v>
      </c>
      <c r="C15220" t="s">
        <v>1597</v>
      </c>
    </row>
    <row r="15221" spans="1:5" x14ac:dyDescent="0.2">
      <c r="A15221" t="s">
        <v>1595</v>
      </c>
      <c r="B15221" t="s">
        <v>1598</v>
      </c>
      <c r="C15221" t="s">
        <v>1599</v>
      </c>
      <c r="D15221" t="s">
        <v>1597</v>
      </c>
    </row>
    <row r="15222" spans="1:5" x14ac:dyDescent="0.2">
      <c r="A15222" t="s">
        <v>52</v>
      </c>
      <c r="B15222">
        <v>2</v>
      </c>
      <c r="C15222" t="s">
        <v>1583</v>
      </c>
    </row>
    <row r="15223" spans="1:5" x14ac:dyDescent="0.2">
      <c r="A15223" t="s">
        <v>71</v>
      </c>
      <c r="B15223">
        <v>3</v>
      </c>
      <c r="C15223">
        <v>0.2</v>
      </c>
    </row>
    <row r="15224" spans="1:5" x14ac:dyDescent="0.2">
      <c r="A15224" t="s">
        <v>52</v>
      </c>
      <c r="B15224">
        <v>1.2</v>
      </c>
      <c r="C15224" t="s">
        <v>1583</v>
      </c>
    </row>
    <row r="15225" spans="1:5" x14ac:dyDescent="0.2">
      <c r="A15225" t="s">
        <v>52</v>
      </c>
      <c r="B15225">
        <v>0.35</v>
      </c>
      <c r="C15225" t="s">
        <v>1583</v>
      </c>
    </row>
    <row r="15226" spans="1:5" x14ac:dyDescent="0.2">
      <c r="A15226" t="s">
        <v>57</v>
      </c>
      <c r="B15226">
        <v>23.1</v>
      </c>
      <c r="C15226" t="s">
        <v>1691</v>
      </c>
    </row>
    <row r="15227" spans="1:5" x14ac:dyDescent="0.2">
      <c r="A15227" t="s">
        <v>57</v>
      </c>
      <c r="B15227">
        <v>2.5</v>
      </c>
      <c r="C15227" t="s">
        <v>1583</v>
      </c>
    </row>
    <row r="15228" spans="1:5" x14ac:dyDescent="0.2">
      <c r="A15228" t="s">
        <v>70</v>
      </c>
      <c r="B15228">
        <v>22.4</v>
      </c>
      <c r="C15228" t="s">
        <v>1601</v>
      </c>
    </row>
    <row r="15229" spans="1:5" x14ac:dyDescent="0.2">
      <c r="A15229" t="s">
        <v>70</v>
      </c>
      <c r="B15229">
        <v>4.8</v>
      </c>
      <c r="C15229" t="s">
        <v>1585</v>
      </c>
    </row>
    <row r="15230" spans="1:5" x14ac:dyDescent="0.2">
      <c r="A15230" t="s">
        <v>70</v>
      </c>
      <c r="B15230">
        <v>2.8</v>
      </c>
      <c r="C15230">
        <v>-0.35</v>
      </c>
    </row>
    <row r="15231" spans="1:5" x14ac:dyDescent="0.2">
      <c r="A15231" t="s">
        <v>118</v>
      </c>
      <c r="B15231" t="s">
        <v>1571</v>
      </c>
      <c r="C15231" t="s">
        <v>1610</v>
      </c>
      <c r="D15231">
        <v>3</v>
      </c>
    </row>
    <row r="15232" spans="1:5" x14ac:dyDescent="0.2">
      <c r="A15232" t="s">
        <v>212</v>
      </c>
      <c r="B15232" t="s">
        <v>1571</v>
      </c>
      <c r="C15232">
        <v>2.5000000000000001E-2</v>
      </c>
      <c r="D15232" t="s">
        <v>1593</v>
      </c>
      <c r="E15232" t="s">
        <v>1594</v>
      </c>
    </row>
    <row r="15233" spans="1:6" x14ac:dyDescent="0.2">
      <c r="A15233" t="s">
        <v>156</v>
      </c>
      <c r="B15233" t="s">
        <v>1571</v>
      </c>
      <c r="C15233">
        <v>7.0000000000000001E-3</v>
      </c>
    </row>
    <row r="15234" spans="1:6" x14ac:dyDescent="0.2">
      <c r="A15234" t="s">
        <v>59</v>
      </c>
      <c r="B15234" t="s">
        <v>2610</v>
      </c>
      <c r="C15234" t="s">
        <v>1123</v>
      </c>
      <c r="D15234">
        <v>0.75</v>
      </c>
      <c r="E15234" t="s">
        <v>1588</v>
      </c>
      <c r="F15234" t="s">
        <v>1589</v>
      </c>
    </row>
    <row r="15235" spans="1:6" x14ac:dyDescent="0.2">
      <c r="A15235" t="s">
        <v>110</v>
      </c>
      <c r="B15235" t="s">
        <v>1572</v>
      </c>
      <c r="C15235" t="s">
        <v>1573</v>
      </c>
      <c r="D15235" t="s">
        <v>1574</v>
      </c>
    </row>
    <row r="15236" spans="1:6" x14ac:dyDescent="0.2">
      <c r="A15236" t="s">
        <v>1575</v>
      </c>
      <c r="B15236" t="s">
        <v>1576</v>
      </c>
      <c r="C15236" t="s">
        <v>1577</v>
      </c>
      <c r="D15236" t="s">
        <v>1578</v>
      </c>
    </row>
    <row r="15237" spans="1:6" x14ac:dyDescent="0.2">
      <c r="A15237" t="s">
        <v>882</v>
      </c>
      <c r="B15237" t="s">
        <v>1579</v>
      </c>
      <c r="C15237" t="s">
        <v>1580</v>
      </c>
    </row>
    <row r="15238" spans="1:6" x14ac:dyDescent="0.2">
      <c r="A15238" t="s">
        <v>1581</v>
      </c>
      <c r="B15238" t="s">
        <v>1576</v>
      </c>
      <c r="C15238" t="s">
        <v>1577</v>
      </c>
      <c r="D15238" t="s">
        <v>1582</v>
      </c>
    </row>
    <row r="15239" spans="1:6" x14ac:dyDescent="0.2">
      <c r="A15239" t="s">
        <v>52</v>
      </c>
      <c r="B15239">
        <v>2</v>
      </c>
      <c r="C15239" t="s">
        <v>1583</v>
      </c>
    </row>
    <row r="15240" spans="1:6" x14ac:dyDescent="0.2">
      <c r="A15240" t="s">
        <v>71</v>
      </c>
      <c r="B15240">
        <v>3</v>
      </c>
      <c r="C15240">
        <v>0.2</v>
      </c>
    </row>
    <row r="15241" spans="1:6" x14ac:dyDescent="0.2">
      <c r="A15241" t="s">
        <v>52</v>
      </c>
      <c r="B15241">
        <v>1.2</v>
      </c>
      <c r="C15241" t="s">
        <v>1583</v>
      </c>
    </row>
    <row r="15242" spans="1:6" x14ac:dyDescent="0.2">
      <c r="A15242" t="s">
        <v>52</v>
      </c>
      <c r="B15242">
        <v>0.35</v>
      </c>
      <c r="C15242" t="s">
        <v>1583</v>
      </c>
    </row>
    <row r="15243" spans="1:6" x14ac:dyDescent="0.2">
      <c r="A15243" t="s">
        <v>57</v>
      </c>
      <c r="B15243">
        <v>23.1</v>
      </c>
      <c r="C15243" t="s">
        <v>1691</v>
      </c>
    </row>
    <row r="15244" spans="1:6" x14ac:dyDescent="0.2">
      <c r="A15244" t="s">
        <v>57</v>
      </c>
      <c r="B15244">
        <v>2.5</v>
      </c>
      <c r="C15244" t="s">
        <v>1583</v>
      </c>
    </row>
    <row r="15245" spans="1:6" x14ac:dyDescent="0.2">
      <c r="A15245" t="s">
        <v>70</v>
      </c>
      <c r="B15245">
        <v>22.4</v>
      </c>
      <c r="C15245" t="s">
        <v>1601</v>
      </c>
    </row>
    <row r="15246" spans="1:6" x14ac:dyDescent="0.2">
      <c r="A15246" t="s">
        <v>70</v>
      </c>
      <c r="B15246">
        <v>4.8</v>
      </c>
      <c r="C15246" t="s">
        <v>1585</v>
      </c>
    </row>
    <row r="15247" spans="1:6" x14ac:dyDescent="0.2">
      <c r="A15247" t="s">
        <v>70</v>
      </c>
      <c r="B15247">
        <v>2.8</v>
      </c>
      <c r="C15247">
        <v>-0.35</v>
      </c>
    </row>
    <row r="15248" spans="1:6" x14ac:dyDescent="0.2">
      <c r="A15248" t="s">
        <v>118</v>
      </c>
      <c r="B15248" t="s">
        <v>1571</v>
      </c>
      <c r="C15248" t="s">
        <v>1610</v>
      </c>
      <c r="D15248">
        <v>3</v>
      </c>
    </row>
    <row r="15249" spans="1:6" x14ac:dyDescent="0.2">
      <c r="A15249" t="s">
        <v>212</v>
      </c>
      <c r="B15249" t="s">
        <v>1571</v>
      </c>
      <c r="C15249">
        <v>2.5000000000000001E-2</v>
      </c>
      <c r="D15249" t="s">
        <v>1593</v>
      </c>
      <c r="E15249" t="s">
        <v>1594</v>
      </c>
    </row>
    <row r="15250" spans="1:6" x14ac:dyDescent="0.2">
      <c r="A15250" t="s">
        <v>156</v>
      </c>
      <c r="B15250" t="s">
        <v>1571</v>
      </c>
      <c r="C15250">
        <v>7.0000000000000001E-3</v>
      </c>
    </row>
    <row r="15251" spans="1:6" x14ac:dyDescent="0.2">
      <c r="A15251" t="s">
        <v>59</v>
      </c>
      <c r="B15251" t="s">
        <v>2610</v>
      </c>
      <c r="C15251" t="s">
        <v>1123</v>
      </c>
      <c r="D15251">
        <v>0.75</v>
      </c>
      <c r="E15251" t="s">
        <v>1588</v>
      </c>
      <c r="F15251" t="s">
        <v>1589</v>
      </c>
    </row>
    <row r="15252" spans="1:6" x14ac:dyDescent="0.2">
      <c r="A15252" t="s">
        <v>110</v>
      </c>
      <c r="B15252" t="s">
        <v>1572</v>
      </c>
      <c r="C15252" t="s">
        <v>1573</v>
      </c>
      <c r="D15252" t="s">
        <v>1574</v>
      </c>
    </row>
    <row r="15253" spans="1:6" x14ac:dyDescent="0.2">
      <c r="A15253" t="s">
        <v>1575</v>
      </c>
      <c r="B15253" t="s">
        <v>1576</v>
      </c>
      <c r="C15253" t="s">
        <v>1577</v>
      </c>
      <c r="D15253" t="s">
        <v>1578</v>
      </c>
    </row>
    <row r="15254" spans="1:6" x14ac:dyDescent="0.2">
      <c r="A15254" t="s">
        <v>882</v>
      </c>
      <c r="B15254" t="s">
        <v>1579</v>
      </c>
      <c r="C15254" t="s">
        <v>1580</v>
      </c>
    </row>
    <row r="15255" spans="1:6" x14ac:dyDescent="0.2">
      <c r="A15255" t="s">
        <v>1581</v>
      </c>
      <c r="B15255" t="s">
        <v>1576</v>
      </c>
      <c r="C15255" t="s">
        <v>1577</v>
      </c>
      <c r="D15255" t="s">
        <v>1582</v>
      </c>
    </row>
    <row r="15256" spans="1:6" x14ac:dyDescent="0.2">
      <c r="A15256" t="s">
        <v>1595</v>
      </c>
      <c r="B15256" t="s">
        <v>1596</v>
      </c>
      <c r="C15256" t="s">
        <v>1597</v>
      </c>
    </row>
    <row r="15257" spans="1:6" x14ac:dyDescent="0.2">
      <c r="A15257" t="s">
        <v>1595</v>
      </c>
      <c r="B15257" t="s">
        <v>1598</v>
      </c>
      <c r="C15257" t="s">
        <v>1599</v>
      </c>
      <c r="D15257" t="s">
        <v>1597</v>
      </c>
    </row>
    <row r="15258" spans="1:6" x14ac:dyDescent="0.2">
      <c r="A15258" t="s">
        <v>176</v>
      </c>
      <c r="B15258">
        <v>10.5</v>
      </c>
      <c r="C15258" t="s">
        <v>1604</v>
      </c>
    </row>
    <row r="15259" spans="1:6" x14ac:dyDescent="0.2">
      <c r="A15259" t="s">
        <v>50</v>
      </c>
      <c r="B15259">
        <v>17.3</v>
      </c>
      <c r="C15259" t="s">
        <v>1656</v>
      </c>
    </row>
    <row r="15260" spans="1:6" x14ac:dyDescent="0.2">
      <c r="A15260" t="s">
        <v>52</v>
      </c>
      <c r="B15260">
        <v>5.9</v>
      </c>
      <c r="C15260" t="s">
        <v>1656</v>
      </c>
    </row>
    <row r="15261" spans="1:6" x14ac:dyDescent="0.2">
      <c r="A15261" t="s">
        <v>52</v>
      </c>
      <c r="B15261">
        <v>8.3000000000000007</v>
      </c>
      <c r="C15261">
        <v>-0.1</v>
      </c>
    </row>
    <row r="15262" spans="1:6" x14ac:dyDescent="0.2">
      <c r="A15262" t="s">
        <v>1605</v>
      </c>
      <c r="B15262">
        <v>11</v>
      </c>
      <c r="C15262" t="s">
        <v>1604</v>
      </c>
    </row>
    <row r="15263" spans="1:6" x14ac:dyDescent="0.2">
      <c r="A15263" t="s">
        <v>1605</v>
      </c>
      <c r="B15263">
        <v>6.65</v>
      </c>
      <c r="C15263">
        <v>0.1</v>
      </c>
    </row>
    <row r="15264" spans="1:6" x14ac:dyDescent="0.2">
      <c r="A15264" t="s">
        <v>1605</v>
      </c>
      <c r="B15264">
        <v>4.5999999999999996</v>
      </c>
      <c r="C15264" t="s">
        <v>1656</v>
      </c>
    </row>
    <row r="15265" spans="1:4" x14ac:dyDescent="0.2">
      <c r="A15265" t="s">
        <v>1605</v>
      </c>
      <c r="B15265" t="s">
        <v>1709</v>
      </c>
    </row>
    <row r="15266" spans="1:4" x14ac:dyDescent="0.2">
      <c r="A15266" t="s">
        <v>70</v>
      </c>
      <c r="B15266" t="s">
        <v>1715</v>
      </c>
    </row>
    <row r="15267" spans="1:4" x14ac:dyDescent="0.2">
      <c r="A15267" t="s">
        <v>70</v>
      </c>
      <c r="B15267">
        <v>13</v>
      </c>
      <c r="C15267" t="s">
        <v>1606</v>
      </c>
    </row>
    <row r="15268" spans="1:4" x14ac:dyDescent="0.2">
      <c r="A15268" t="s">
        <v>52</v>
      </c>
      <c r="B15268">
        <v>10.8</v>
      </c>
      <c r="C15268">
        <v>0.15</v>
      </c>
    </row>
    <row r="15269" spans="1:4" x14ac:dyDescent="0.2">
      <c r="A15269" t="s">
        <v>70</v>
      </c>
      <c r="B15269">
        <v>3</v>
      </c>
      <c r="C15269">
        <v>-0.1</v>
      </c>
    </row>
    <row r="15270" spans="1:4" x14ac:dyDescent="0.2">
      <c r="A15270" t="s">
        <v>70</v>
      </c>
      <c r="B15270" t="s">
        <v>2975</v>
      </c>
    </row>
    <row r="15271" spans="1:4" x14ac:dyDescent="0.2">
      <c r="A15271" t="s">
        <v>1712</v>
      </c>
      <c r="B15271" t="s">
        <v>1717</v>
      </c>
      <c r="C15271" t="s">
        <v>1713</v>
      </c>
    </row>
    <row r="15272" spans="1:4" x14ac:dyDescent="0.2">
      <c r="A15272" t="s">
        <v>70</v>
      </c>
      <c r="B15272">
        <v>14</v>
      </c>
      <c r="C15272" t="s">
        <v>1606</v>
      </c>
    </row>
    <row r="15273" spans="1:4" x14ac:dyDescent="0.2">
      <c r="A15273" t="s">
        <v>207</v>
      </c>
      <c r="B15273">
        <v>14.7</v>
      </c>
      <c r="C15273">
        <v>-0.2</v>
      </c>
    </row>
    <row r="15274" spans="1:4" x14ac:dyDescent="0.2">
      <c r="A15274" t="s">
        <v>57</v>
      </c>
      <c r="B15274">
        <v>21.02</v>
      </c>
      <c r="C15274">
        <v>0.03</v>
      </c>
    </row>
    <row r="15275" spans="1:4" x14ac:dyDescent="0.2">
      <c r="A15275" t="s">
        <v>57</v>
      </c>
      <c r="B15275">
        <v>15.02</v>
      </c>
      <c r="C15275">
        <v>0.03</v>
      </c>
    </row>
    <row r="15276" spans="1:4" x14ac:dyDescent="0.2">
      <c r="A15276" t="s">
        <v>57</v>
      </c>
      <c r="B15276">
        <v>18.3</v>
      </c>
      <c r="C15276" t="s">
        <v>1656</v>
      </c>
    </row>
    <row r="15277" spans="1:4" x14ac:dyDescent="0.2">
      <c r="A15277" t="s">
        <v>173</v>
      </c>
      <c r="B15277" t="s">
        <v>1718</v>
      </c>
    </row>
    <row r="15278" spans="1:4" x14ac:dyDescent="0.2">
      <c r="A15278" t="s">
        <v>70</v>
      </c>
      <c r="B15278">
        <v>2</v>
      </c>
      <c r="C15278" t="s">
        <v>1606</v>
      </c>
    </row>
    <row r="15279" spans="1:4" x14ac:dyDescent="0.2">
      <c r="A15279" t="s">
        <v>1719</v>
      </c>
      <c r="B15279" t="s">
        <v>1644</v>
      </c>
      <c r="C15279">
        <v>8</v>
      </c>
      <c r="D15279" t="s">
        <v>1604</v>
      </c>
    </row>
    <row r="15280" spans="1:4" x14ac:dyDescent="0.2">
      <c r="A15280" t="s">
        <v>120</v>
      </c>
      <c r="B15280" t="s">
        <v>1571</v>
      </c>
      <c r="C15280">
        <v>0.1</v>
      </c>
    </row>
    <row r="15281" spans="1:4" x14ac:dyDescent="0.2">
      <c r="A15281" t="s">
        <v>120</v>
      </c>
      <c r="B15281" t="s">
        <v>1571</v>
      </c>
      <c r="C15281">
        <v>0.04</v>
      </c>
    </row>
    <row r="15282" spans="1:4" x14ac:dyDescent="0.2">
      <c r="A15282" t="s">
        <v>1605</v>
      </c>
      <c r="B15282">
        <v>1.2</v>
      </c>
      <c r="C15282">
        <v>0.2</v>
      </c>
    </row>
    <row r="15283" spans="1:4" x14ac:dyDescent="0.2">
      <c r="A15283" t="s">
        <v>72</v>
      </c>
      <c r="B15283">
        <v>0.23</v>
      </c>
      <c r="C15283" t="s">
        <v>1615</v>
      </c>
    </row>
    <row r="15284" spans="1:4" x14ac:dyDescent="0.2">
      <c r="A15284" t="s">
        <v>72</v>
      </c>
      <c r="B15284">
        <v>0.4</v>
      </c>
      <c r="C15284" t="s">
        <v>1606</v>
      </c>
    </row>
    <row r="15285" spans="1:4" x14ac:dyDescent="0.2">
      <c r="A15285" t="s">
        <v>72</v>
      </c>
      <c r="B15285">
        <v>0.2</v>
      </c>
      <c r="C15285">
        <v>0.2</v>
      </c>
    </row>
    <row r="15286" spans="1:4" x14ac:dyDescent="0.2">
      <c r="A15286" t="s">
        <v>72</v>
      </c>
      <c r="B15286" t="s">
        <v>1571</v>
      </c>
      <c r="C15286">
        <v>0.1</v>
      </c>
    </row>
    <row r="15287" spans="1:4" x14ac:dyDescent="0.2">
      <c r="A15287" t="s">
        <v>120</v>
      </c>
      <c r="B15287">
        <v>0.1</v>
      </c>
      <c r="C15287" t="s">
        <v>1593</v>
      </c>
      <c r="D15287" t="s">
        <v>1594</v>
      </c>
    </row>
    <row r="15288" spans="1:4" x14ac:dyDescent="0.2">
      <c r="A15288" t="s">
        <v>52</v>
      </c>
      <c r="B15288">
        <v>2.2000000000000002</v>
      </c>
      <c r="C15288" t="s">
        <v>1656</v>
      </c>
    </row>
    <row r="15289" spans="1:4" x14ac:dyDescent="0.2">
      <c r="A15289" t="s">
        <v>169</v>
      </c>
    </row>
    <row r="15290" spans="1:4" x14ac:dyDescent="0.2">
      <c r="A15290" t="s">
        <v>110</v>
      </c>
    </row>
    <row r="15291" spans="1:4" x14ac:dyDescent="0.2">
      <c r="A15291" t="s">
        <v>110</v>
      </c>
    </row>
    <row r="15292" spans="1:4" x14ac:dyDescent="0.2">
      <c r="A15292" t="s">
        <v>1575</v>
      </c>
      <c r="B15292" t="s">
        <v>1576</v>
      </c>
      <c r="C15292" t="s">
        <v>1577</v>
      </c>
      <c r="D15292" t="s">
        <v>1578</v>
      </c>
    </row>
    <row r="15293" spans="1:4" x14ac:dyDescent="0.2">
      <c r="A15293" t="s">
        <v>882</v>
      </c>
      <c r="B15293" t="s">
        <v>1579</v>
      </c>
      <c r="C15293" t="s">
        <v>1580</v>
      </c>
    </row>
    <row r="15294" spans="1:4" x14ac:dyDescent="0.2">
      <c r="A15294" t="s">
        <v>1581</v>
      </c>
      <c r="B15294" t="s">
        <v>1576</v>
      </c>
      <c r="C15294" t="s">
        <v>1577</v>
      </c>
      <c r="D15294" t="s">
        <v>1582</v>
      </c>
    </row>
    <row r="15295" spans="1:4" x14ac:dyDescent="0.2">
      <c r="A15295" t="s">
        <v>176</v>
      </c>
      <c r="B15295">
        <v>10.5</v>
      </c>
      <c r="C15295" t="s">
        <v>1604</v>
      </c>
    </row>
    <row r="15296" spans="1:4" x14ac:dyDescent="0.2">
      <c r="A15296" t="s">
        <v>50</v>
      </c>
      <c r="B15296">
        <v>17.3</v>
      </c>
      <c r="C15296" t="s">
        <v>1656</v>
      </c>
    </row>
    <row r="15297" spans="1:3" x14ac:dyDescent="0.2">
      <c r="A15297" t="s">
        <v>52</v>
      </c>
      <c r="B15297">
        <v>5.9</v>
      </c>
      <c r="C15297" t="s">
        <v>1656</v>
      </c>
    </row>
    <row r="15298" spans="1:3" x14ac:dyDescent="0.2">
      <c r="A15298" t="s">
        <v>52</v>
      </c>
      <c r="B15298">
        <v>8.3000000000000007</v>
      </c>
      <c r="C15298">
        <v>-0.1</v>
      </c>
    </row>
    <row r="15299" spans="1:3" x14ac:dyDescent="0.2">
      <c r="A15299" t="s">
        <v>1605</v>
      </c>
      <c r="B15299">
        <v>11</v>
      </c>
      <c r="C15299" t="s">
        <v>1604</v>
      </c>
    </row>
    <row r="15300" spans="1:3" x14ac:dyDescent="0.2">
      <c r="A15300" t="s">
        <v>1605</v>
      </c>
      <c r="B15300">
        <v>6.65</v>
      </c>
      <c r="C15300">
        <v>0.1</v>
      </c>
    </row>
    <row r="15301" spans="1:3" x14ac:dyDescent="0.2">
      <c r="A15301" t="s">
        <v>1605</v>
      </c>
      <c r="B15301">
        <v>4.5999999999999996</v>
      </c>
      <c r="C15301" t="s">
        <v>1656</v>
      </c>
    </row>
    <row r="15302" spans="1:3" x14ac:dyDescent="0.2">
      <c r="A15302" t="s">
        <v>1605</v>
      </c>
      <c r="B15302" t="s">
        <v>1709</v>
      </c>
    </row>
    <row r="15303" spans="1:3" x14ac:dyDescent="0.2">
      <c r="A15303" t="s">
        <v>70</v>
      </c>
      <c r="B15303" t="s">
        <v>1715</v>
      </c>
    </row>
    <row r="15304" spans="1:3" x14ac:dyDescent="0.2">
      <c r="A15304" t="s">
        <v>70</v>
      </c>
      <c r="B15304">
        <v>13</v>
      </c>
      <c r="C15304" t="s">
        <v>1606</v>
      </c>
    </row>
    <row r="15305" spans="1:3" x14ac:dyDescent="0.2">
      <c r="A15305" t="s">
        <v>52</v>
      </c>
      <c r="B15305">
        <v>10.8</v>
      </c>
      <c r="C15305">
        <v>0.15</v>
      </c>
    </row>
    <row r="15306" spans="1:3" x14ac:dyDescent="0.2">
      <c r="A15306" t="s">
        <v>70</v>
      </c>
      <c r="B15306">
        <v>3</v>
      </c>
      <c r="C15306">
        <v>-0.1</v>
      </c>
    </row>
    <row r="15307" spans="1:3" x14ac:dyDescent="0.2">
      <c r="A15307" t="s">
        <v>70</v>
      </c>
      <c r="B15307" t="s">
        <v>2975</v>
      </c>
    </row>
    <row r="15308" spans="1:3" x14ac:dyDescent="0.2">
      <c r="A15308" t="s">
        <v>1712</v>
      </c>
      <c r="B15308" t="s">
        <v>1717</v>
      </c>
      <c r="C15308" t="s">
        <v>1713</v>
      </c>
    </row>
    <row r="15309" spans="1:3" x14ac:dyDescent="0.2">
      <c r="A15309" t="s">
        <v>70</v>
      </c>
      <c r="B15309">
        <v>14</v>
      </c>
      <c r="C15309" t="s">
        <v>1606</v>
      </c>
    </row>
    <row r="15310" spans="1:3" x14ac:dyDescent="0.2">
      <c r="A15310" t="s">
        <v>207</v>
      </c>
      <c r="B15310">
        <v>14.7</v>
      </c>
      <c r="C15310">
        <v>-0.2</v>
      </c>
    </row>
    <row r="15311" spans="1:3" x14ac:dyDescent="0.2">
      <c r="A15311" t="s">
        <v>57</v>
      </c>
      <c r="B15311">
        <v>21.02</v>
      </c>
      <c r="C15311">
        <v>0.03</v>
      </c>
    </row>
    <row r="15312" spans="1:3" x14ac:dyDescent="0.2">
      <c r="A15312" t="s">
        <v>57</v>
      </c>
      <c r="B15312">
        <v>15.02</v>
      </c>
      <c r="C15312">
        <v>0.03</v>
      </c>
    </row>
    <row r="15313" spans="1:4" x14ac:dyDescent="0.2">
      <c r="A15313" t="s">
        <v>57</v>
      </c>
      <c r="B15313">
        <v>18.3</v>
      </c>
      <c r="C15313" t="s">
        <v>1656</v>
      </c>
    </row>
    <row r="15314" spans="1:4" x14ac:dyDescent="0.2">
      <c r="A15314" t="s">
        <v>173</v>
      </c>
      <c r="B15314" t="s">
        <v>1718</v>
      </c>
    </row>
    <row r="15315" spans="1:4" x14ac:dyDescent="0.2">
      <c r="A15315" t="s">
        <v>70</v>
      </c>
      <c r="B15315">
        <v>2</v>
      </c>
      <c r="C15315" t="s">
        <v>1606</v>
      </c>
    </row>
    <row r="15316" spans="1:4" x14ac:dyDescent="0.2">
      <c r="A15316" t="s">
        <v>1719</v>
      </c>
      <c r="B15316" t="s">
        <v>1644</v>
      </c>
      <c r="C15316">
        <v>8</v>
      </c>
      <c r="D15316" t="s">
        <v>1604</v>
      </c>
    </row>
    <row r="15317" spans="1:4" x14ac:dyDescent="0.2">
      <c r="A15317" t="s">
        <v>120</v>
      </c>
      <c r="B15317" t="s">
        <v>1571</v>
      </c>
      <c r="C15317">
        <v>0.1</v>
      </c>
    </row>
    <row r="15318" spans="1:4" x14ac:dyDescent="0.2">
      <c r="A15318" t="s">
        <v>120</v>
      </c>
      <c r="B15318" t="s">
        <v>1571</v>
      </c>
      <c r="C15318">
        <v>0.04</v>
      </c>
    </row>
    <row r="15319" spans="1:4" x14ac:dyDescent="0.2">
      <c r="A15319" t="s">
        <v>1605</v>
      </c>
      <c r="B15319">
        <v>1.2</v>
      </c>
      <c r="C15319">
        <v>0.2</v>
      </c>
    </row>
    <row r="15320" spans="1:4" x14ac:dyDescent="0.2">
      <c r="A15320" t="s">
        <v>72</v>
      </c>
      <c r="B15320">
        <v>0.23</v>
      </c>
      <c r="C15320" t="s">
        <v>1615</v>
      </c>
    </row>
    <row r="15321" spans="1:4" x14ac:dyDescent="0.2">
      <c r="A15321" t="s">
        <v>72</v>
      </c>
      <c r="B15321">
        <v>0.4</v>
      </c>
      <c r="C15321" t="s">
        <v>1606</v>
      </c>
    </row>
    <row r="15322" spans="1:4" x14ac:dyDescent="0.2">
      <c r="A15322" t="s">
        <v>72</v>
      </c>
      <c r="B15322">
        <v>0.2</v>
      </c>
      <c r="C15322">
        <v>0.2</v>
      </c>
    </row>
    <row r="15323" spans="1:4" x14ac:dyDescent="0.2">
      <c r="A15323" t="s">
        <v>72</v>
      </c>
      <c r="B15323" t="s">
        <v>1571</v>
      </c>
      <c r="C15323">
        <v>0.1</v>
      </c>
    </row>
    <row r="15324" spans="1:4" x14ac:dyDescent="0.2">
      <c r="A15324" t="s">
        <v>120</v>
      </c>
      <c r="B15324">
        <v>0.1</v>
      </c>
      <c r="C15324" t="s">
        <v>1593</v>
      </c>
      <c r="D15324" t="s">
        <v>1594</v>
      </c>
    </row>
    <row r="15325" spans="1:4" x14ac:dyDescent="0.2">
      <c r="A15325" t="s">
        <v>52</v>
      </c>
      <c r="B15325">
        <v>2.2000000000000002</v>
      </c>
      <c r="C15325" t="s">
        <v>1656</v>
      </c>
    </row>
    <row r="15326" spans="1:4" x14ac:dyDescent="0.2">
      <c r="A15326" t="s">
        <v>169</v>
      </c>
    </row>
    <row r="15327" spans="1:4" x14ac:dyDescent="0.2">
      <c r="A15327" t="s">
        <v>110</v>
      </c>
    </row>
    <row r="15328" spans="1:4" x14ac:dyDescent="0.2">
      <c r="A15328" t="s">
        <v>110</v>
      </c>
    </row>
    <row r="15329" spans="1:4" x14ac:dyDescent="0.2">
      <c r="A15329" t="s">
        <v>1575</v>
      </c>
      <c r="B15329" t="s">
        <v>1576</v>
      </c>
      <c r="C15329" t="s">
        <v>1577</v>
      </c>
      <c r="D15329" t="s">
        <v>1578</v>
      </c>
    </row>
    <row r="15330" spans="1:4" x14ac:dyDescent="0.2">
      <c r="A15330" t="s">
        <v>882</v>
      </c>
      <c r="B15330" t="s">
        <v>1579</v>
      </c>
      <c r="C15330" t="s">
        <v>1580</v>
      </c>
    </row>
    <row r="15331" spans="1:4" x14ac:dyDescent="0.2">
      <c r="A15331" t="s">
        <v>1581</v>
      </c>
      <c r="B15331" t="s">
        <v>1576</v>
      </c>
      <c r="C15331" t="s">
        <v>1577</v>
      </c>
      <c r="D15331" t="s">
        <v>1582</v>
      </c>
    </row>
    <row r="15332" spans="1:4" x14ac:dyDescent="0.2">
      <c r="A15332" t="s">
        <v>1595</v>
      </c>
      <c r="B15332" t="s">
        <v>1596</v>
      </c>
      <c r="C15332" t="s">
        <v>1597</v>
      </c>
    </row>
    <row r="15333" spans="1:4" x14ac:dyDescent="0.2">
      <c r="A15333" t="s">
        <v>1595</v>
      </c>
      <c r="B15333" t="s">
        <v>1598</v>
      </c>
      <c r="C15333" t="s">
        <v>1599</v>
      </c>
      <c r="D15333" t="s">
        <v>1597</v>
      </c>
    </row>
    <row r="15334" spans="1:4" x14ac:dyDescent="0.2">
      <c r="A15334" t="s">
        <v>176</v>
      </c>
      <c r="B15334">
        <v>10.5</v>
      </c>
      <c r="C15334" t="s">
        <v>1604</v>
      </c>
    </row>
    <row r="15335" spans="1:4" x14ac:dyDescent="0.2">
      <c r="A15335" t="s">
        <v>50</v>
      </c>
      <c r="B15335">
        <v>17.3</v>
      </c>
      <c r="C15335" t="s">
        <v>1656</v>
      </c>
    </row>
    <row r="15336" spans="1:4" x14ac:dyDescent="0.2">
      <c r="A15336" t="s">
        <v>52</v>
      </c>
      <c r="B15336">
        <v>4.75</v>
      </c>
      <c r="C15336" t="s">
        <v>1656</v>
      </c>
    </row>
    <row r="15337" spans="1:4" x14ac:dyDescent="0.2">
      <c r="A15337" t="s">
        <v>52</v>
      </c>
      <c r="B15337">
        <v>8.3000000000000007</v>
      </c>
      <c r="C15337">
        <v>-0.1</v>
      </c>
    </row>
    <row r="15338" spans="1:4" x14ac:dyDescent="0.2">
      <c r="A15338" t="s">
        <v>1605</v>
      </c>
      <c r="B15338">
        <v>11</v>
      </c>
      <c r="C15338" t="s">
        <v>1604</v>
      </c>
    </row>
    <row r="15339" spans="1:4" x14ac:dyDescent="0.2">
      <c r="A15339" t="s">
        <v>1605</v>
      </c>
      <c r="B15339">
        <v>6.65</v>
      </c>
      <c r="C15339">
        <v>0.1</v>
      </c>
    </row>
    <row r="15340" spans="1:4" x14ac:dyDescent="0.2">
      <c r="A15340" t="s">
        <v>1605</v>
      </c>
      <c r="B15340">
        <v>4.5999999999999996</v>
      </c>
      <c r="C15340" t="s">
        <v>1656</v>
      </c>
    </row>
    <row r="15341" spans="1:4" x14ac:dyDescent="0.2">
      <c r="A15341" t="s">
        <v>1605</v>
      </c>
      <c r="B15341" t="s">
        <v>1709</v>
      </c>
    </row>
    <row r="15342" spans="1:4" x14ac:dyDescent="0.2">
      <c r="A15342" t="s">
        <v>70</v>
      </c>
      <c r="B15342" t="s">
        <v>1715</v>
      </c>
    </row>
    <row r="15343" spans="1:4" x14ac:dyDescent="0.2">
      <c r="A15343" t="s">
        <v>70</v>
      </c>
      <c r="B15343">
        <v>13</v>
      </c>
      <c r="C15343" t="s">
        <v>1606</v>
      </c>
    </row>
    <row r="15344" spans="1:4" x14ac:dyDescent="0.2">
      <c r="A15344" t="s">
        <v>52</v>
      </c>
      <c r="B15344">
        <v>10.8</v>
      </c>
      <c r="C15344">
        <v>0.15</v>
      </c>
    </row>
    <row r="15345" spans="1:4" x14ac:dyDescent="0.2">
      <c r="A15345" t="s">
        <v>70</v>
      </c>
      <c r="B15345">
        <v>3.6</v>
      </c>
      <c r="C15345">
        <v>-0.1</v>
      </c>
    </row>
    <row r="15346" spans="1:4" x14ac:dyDescent="0.2">
      <c r="A15346" t="s">
        <v>70</v>
      </c>
      <c r="B15346" t="s">
        <v>1731</v>
      </c>
    </row>
    <row r="15347" spans="1:4" x14ac:dyDescent="0.2">
      <c r="A15347" t="s">
        <v>1712</v>
      </c>
      <c r="B15347" t="s">
        <v>1717</v>
      </c>
      <c r="C15347" t="s">
        <v>1713</v>
      </c>
    </row>
    <row r="15348" spans="1:4" x14ac:dyDescent="0.2">
      <c r="A15348" t="s">
        <v>70</v>
      </c>
      <c r="B15348">
        <v>14</v>
      </c>
      <c r="C15348" t="s">
        <v>1606</v>
      </c>
    </row>
    <row r="15349" spans="1:4" x14ac:dyDescent="0.2">
      <c r="A15349" t="s">
        <v>207</v>
      </c>
      <c r="B15349">
        <v>14.7</v>
      </c>
      <c r="C15349">
        <v>-0.2</v>
      </c>
    </row>
    <row r="15350" spans="1:4" x14ac:dyDescent="0.2">
      <c r="A15350" t="s">
        <v>57</v>
      </c>
      <c r="B15350">
        <v>21.02</v>
      </c>
      <c r="C15350">
        <v>0.03</v>
      </c>
    </row>
    <row r="15351" spans="1:4" x14ac:dyDescent="0.2">
      <c r="A15351" t="s">
        <v>57</v>
      </c>
      <c r="B15351">
        <v>15.02</v>
      </c>
      <c r="C15351">
        <v>0.03</v>
      </c>
    </row>
    <row r="15352" spans="1:4" x14ac:dyDescent="0.2">
      <c r="A15352" t="s">
        <v>57</v>
      </c>
      <c r="B15352">
        <v>18.3</v>
      </c>
      <c r="C15352" t="s">
        <v>1656</v>
      </c>
    </row>
    <row r="15353" spans="1:4" x14ac:dyDescent="0.2">
      <c r="A15353" t="s">
        <v>173</v>
      </c>
      <c r="B15353" t="s">
        <v>1718</v>
      </c>
    </row>
    <row r="15354" spans="1:4" x14ac:dyDescent="0.2">
      <c r="A15354" t="s">
        <v>70</v>
      </c>
      <c r="B15354">
        <v>2</v>
      </c>
      <c r="C15354" t="s">
        <v>1606</v>
      </c>
    </row>
    <row r="15355" spans="1:4" x14ac:dyDescent="0.2">
      <c r="A15355" t="s">
        <v>1719</v>
      </c>
      <c r="B15355" t="s">
        <v>1644</v>
      </c>
      <c r="C15355">
        <v>8</v>
      </c>
      <c r="D15355" t="s">
        <v>1604</v>
      </c>
    </row>
    <row r="15356" spans="1:4" x14ac:dyDescent="0.2">
      <c r="A15356" t="s">
        <v>120</v>
      </c>
      <c r="B15356" t="s">
        <v>1571</v>
      </c>
      <c r="C15356">
        <v>0.1</v>
      </c>
    </row>
    <row r="15357" spans="1:4" x14ac:dyDescent="0.2">
      <c r="A15357" t="s">
        <v>120</v>
      </c>
      <c r="B15357" t="s">
        <v>1571</v>
      </c>
      <c r="C15357">
        <v>0.04</v>
      </c>
    </row>
    <row r="15358" spans="1:4" x14ac:dyDescent="0.2">
      <c r="A15358" t="s">
        <v>1605</v>
      </c>
      <c r="B15358">
        <v>1.2</v>
      </c>
      <c r="C15358">
        <v>0.2</v>
      </c>
    </row>
    <row r="15359" spans="1:4" x14ac:dyDescent="0.2">
      <c r="A15359" t="s">
        <v>72</v>
      </c>
      <c r="B15359">
        <v>0.23</v>
      </c>
      <c r="C15359" t="s">
        <v>1615</v>
      </c>
    </row>
    <row r="15360" spans="1:4" x14ac:dyDescent="0.2">
      <c r="A15360" t="s">
        <v>72</v>
      </c>
      <c r="B15360">
        <v>0.4</v>
      </c>
      <c r="C15360" t="s">
        <v>1606</v>
      </c>
    </row>
    <row r="15361" spans="1:4" x14ac:dyDescent="0.2">
      <c r="A15361" t="s">
        <v>72</v>
      </c>
      <c r="B15361">
        <v>0.2</v>
      </c>
      <c r="C15361">
        <v>0.2</v>
      </c>
    </row>
    <row r="15362" spans="1:4" x14ac:dyDescent="0.2">
      <c r="A15362" t="s">
        <v>72</v>
      </c>
      <c r="B15362" t="s">
        <v>1571</v>
      </c>
      <c r="C15362">
        <v>0.1</v>
      </c>
    </row>
    <row r="15363" spans="1:4" x14ac:dyDescent="0.2">
      <c r="A15363" t="s">
        <v>120</v>
      </c>
      <c r="B15363">
        <v>0.1</v>
      </c>
      <c r="C15363" t="s">
        <v>1593</v>
      </c>
      <c r="D15363" t="s">
        <v>1594</v>
      </c>
    </row>
    <row r="15364" spans="1:4" x14ac:dyDescent="0.2">
      <c r="A15364" t="s">
        <v>52</v>
      </c>
      <c r="B15364">
        <v>2.2000000000000002</v>
      </c>
      <c r="C15364" t="s">
        <v>1656</v>
      </c>
    </row>
    <row r="15365" spans="1:4" x14ac:dyDescent="0.2">
      <c r="A15365" t="s">
        <v>169</v>
      </c>
    </row>
    <row r="15366" spans="1:4" x14ac:dyDescent="0.2">
      <c r="A15366" t="s">
        <v>110</v>
      </c>
    </row>
    <row r="15367" spans="1:4" x14ac:dyDescent="0.2">
      <c r="A15367" t="s">
        <v>110</v>
      </c>
    </row>
    <row r="15368" spans="1:4" x14ac:dyDescent="0.2">
      <c r="A15368" t="s">
        <v>52</v>
      </c>
      <c r="B15368">
        <v>4.5999999999999996</v>
      </c>
      <c r="C15368" t="s">
        <v>1656</v>
      </c>
    </row>
    <row r="15369" spans="1:4" x14ac:dyDescent="0.2">
      <c r="A15369" t="s">
        <v>1605</v>
      </c>
      <c r="B15369">
        <v>1.2</v>
      </c>
      <c r="C15369">
        <v>0.2</v>
      </c>
    </row>
    <row r="15370" spans="1:4" x14ac:dyDescent="0.2">
      <c r="A15370" t="s">
        <v>1575</v>
      </c>
      <c r="B15370" t="s">
        <v>1576</v>
      </c>
      <c r="C15370" t="s">
        <v>1577</v>
      </c>
      <c r="D15370" t="s">
        <v>1578</v>
      </c>
    </row>
    <row r="15371" spans="1:4" x14ac:dyDescent="0.2">
      <c r="A15371" t="s">
        <v>882</v>
      </c>
      <c r="B15371" t="s">
        <v>1579</v>
      </c>
      <c r="C15371" t="s">
        <v>1580</v>
      </c>
    </row>
    <row r="15372" spans="1:4" x14ac:dyDescent="0.2">
      <c r="A15372" t="s">
        <v>176</v>
      </c>
      <c r="B15372">
        <v>10.5</v>
      </c>
      <c r="C15372" t="s">
        <v>1604</v>
      </c>
    </row>
    <row r="15373" spans="1:4" x14ac:dyDescent="0.2">
      <c r="A15373" t="s">
        <v>50</v>
      </c>
      <c r="B15373">
        <v>17.3</v>
      </c>
      <c r="C15373" t="s">
        <v>1656</v>
      </c>
    </row>
    <row r="15374" spans="1:4" x14ac:dyDescent="0.2">
      <c r="A15374" t="s">
        <v>52</v>
      </c>
      <c r="B15374">
        <v>4.75</v>
      </c>
      <c r="C15374" t="s">
        <v>1656</v>
      </c>
    </row>
    <row r="15375" spans="1:4" x14ac:dyDescent="0.2">
      <c r="A15375" t="s">
        <v>52</v>
      </c>
      <c r="B15375">
        <v>8.3000000000000007</v>
      </c>
      <c r="C15375">
        <v>-0.1</v>
      </c>
    </row>
    <row r="15376" spans="1:4" x14ac:dyDescent="0.2">
      <c r="A15376" t="s">
        <v>1605</v>
      </c>
      <c r="B15376">
        <v>11</v>
      </c>
      <c r="C15376" t="s">
        <v>1604</v>
      </c>
    </row>
    <row r="15377" spans="1:3" x14ac:dyDescent="0.2">
      <c r="A15377" t="s">
        <v>1605</v>
      </c>
      <c r="B15377">
        <v>6.65</v>
      </c>
      <c r="C15377">
        <v>0.1</v>
      </c>
    </row>
    <row r="15378" spans="1:3" x14ac:dyDescent="0.2">
      <c r="A15378" t="s">
        <v>1605</v>
      </c>
      <c r="B15378">
        <v>4.5999999999999996</v>
      </c>
      <c r="C15378" t="s">
        <v>1656</v>
      </c>
    </row>
    <row r="15379" spans="1:3" x14ac:dyDescent="0.2">
      <c r="A15379" t="s">
        <v>1605</v>
      </c>
      <c r="B15379" t="s">
        <v>1709</v>
      </c>
    </row>
    <row r="15380" spans="1:3" x14ac:dyDescent="0.2">
      <c r="A15380" t="s">
        <v>70</v>
      </c>
      <c r="B15380" t="s">
        <v>1715</v>
      </c>
    </row>
    <row r="15381" spans="1:3" x14ac:dyDescent="0.2">
      <c r="A15381" t="s">
        <v>70</v>
      </c>
      <c r="B15381">
        <v>13</v>
      </c>
      <c r="C15381" t="s">
        <v>1606</v>
      </c>
    </row>
    <row r="15382" spans="1:3" x14ac:dyDescent="0.2">
      <c r="A15382" t="s">
        <v>52</v>
      </c>
      <c r="B15382">
        <v>10.8</v>
      </c>
      <c r="C15382">
        <v>0.15</v>
      </c>
    </row>
    <row r="15383" spans="1:3" x14ac:dyDescent="0.2">
      <c r="A15383" t="s">
        <v>70</v>
      </c>
      <c r="B15383">
        <v>3.6</v>
      </c>
      <c r="C15383">
        <v>-0.1</v>
      </c>
    </row>
    <row r="15384" spans="1:3" x14ac:dyDescent="0.2">
      <c r="A15384" t="s">
        <v>70</v>
      </c>
      <c r="B15384" t="s">
        <v>1731</v>
      </c>
    </row>
    <row r="15385" spans="1:3" x14ac:dyDescent="0.2">
      <c r="A15385" t="s">
        <v>1712</v>
      </c>
      <c r="B15385" t="s">
        <v>1717</v>
      </c>
      <c r="C15385" t="s">
        <v>1713</v>
      </c>
    </row>
    <row r="15386" spans="1:3" x14ac:dyDescent="0.2">
      <c r="A15386" t="s">
        <v>70</v>
      </c>
      <c r="B15386">
        <v>14</v>
      </c>
      <c r="C15386" t="s">
        <v>1606</v>
      </c>
    </row>
    <row r="15387" spans="1:3" x14ac:dyDescent="0.2">
      <c r="A15387" t="s">
        <v>207</v>
      </c>
      <c r="B15387">
        <v>14.7</v>
      </c>
      <c r="C15387">
        <v>-0.2</v>
      </c>
    </row>
    <row r="15388" spans="1:3" x14ac:dyDescent="0.2">
      <c r="A15388" t="s">
        <v>57</v>
      </c>
      <c r="B15388">
        <v>21.02</v>
      </c>
      <c r="C15388">
        <v>0.03</v>
      </c>
    </row>
    <row r="15389" spans="1:3" x14ac:dyDescent="0.2">
      <c r="A15389" t="s">
        <v>57</v>
      </c>
      <c r="B15389">
        <v>15.02</v>
      </c>
      <c r="C15389">
        <v>0.03</v>
      </c>
    </row>
    <row r="15390" spans="1:3" x14ac:dyDescent="0.2">
      <c r="A15390" t="s">
        <v>57</v>
      </c>
      <c r="B15390">
        <v>18.3</v>
      </c>
      <c r="C15390" t="s">
        <v>1656</v>
      </c>
    </row>
    <row r="15391" spans="1:3" x14ac:dyDescent="0.2">
      <c r="A15391" t="s">
        <v>173</v>
      </c>
      <c r="B15391" t="s">
        <v>1718</v>
      </c>
    </row>
    <row r="15392" spans="1:3" x14ac:dyDescent="0.2">
      <c r="A15392" t="s">
        <v>70</v>
      </c>
      <c r="B15392">
        <v>2</v>
      </c>
      <c r="C15392" t="s">
        <v>1606</v>
      </c>
    </row>
    <row r="15393" spans="1:4" x14ac:dyDescent="0.2">
      <c r="A15393" t="s">
        <v>1719</v>
      </c>
      <c r="B15393" t="s">
        <v>1644</v>
      </c>
      <c r="C15393">
        <v>8</v>
      </c>
      <c r="D15393" t="s">
        <v>1604</v>
      </c>
    </row>
    <row r="15394" spans="1:4" x14ac:dyDescent="0.2">
      <c r="A15394" t="s">
        <v>120</v>
      </c>
      <c r="B15394" t="s">
        <v>1571</v>
      </c>
      <c r="C15394">
        <v>0.1</v>
      </c>
    </row>
    <row r="15395" spans="1:4" x14ac:dyDescent="0.2">
      <c r="A15395" t="s">
        <v>120</v>
      </c>
      <c r="B15395" t="s">
        <v>1571</v>
      </c>
      <c r="C15395">
        <v>0.04</v>
      </c>
    </row>
    <row r="15396" spans="1:4" x14ac:dyDescent="0.2">
      <c r="A15396" t="s">
        <v>1605</v>
      </c>
      <c r="B15396">
        <v>1.2</v>
      </c>
      <c r="C15396">
        <v>0.2</v>
      </c>
    </row>
    <row r="15397" spans="1:4" x14ac:dyDescent="0.2">
      <c r="A15397" t="s">
        <v>72</v>
      </c>
      <c r="B15397">
        <v>0.23</v>
      </c>
      <c r="C15397" t="s">
        <v>1615</v>
      </c>
    </row>
    <row r="15398" spans="1:4" x14ac:dyDescent="0.2">
      <c r="A15398" t="s">
        <v>72</v>
      </c>
      <c r="B15398">
        <v>0.4</v>
      </c>
      <c r="C15398" t="s">
        <v>1606</v>
      </c>
    </row>
    <row r="15399" spans="1:4" x14ac:dyDescent="0.2">
      <c r="A15399" t="s">
        <v>72</v>
      </c>
      <c r="B15399" t="s">
        <v>1571</v>
      </c>
      <c r="C15399">
        <v>0.1</v>
      </c>
    </row>
    <row r="15400" spans="1:4" x14ac:dyDescent="0.2">
      <c r="A15400" t="s">
        <v>120</v>
      </c>
      <c r="B15400">
        <v>0.1</v>
      </c>
      <c r="C15400" t="s">
        <v>1593</v>
      </c>
      <c r="D15400" t="s">
        <v>1594</v>
      </c>
    </row>
    <row r="15401" spans="1:4" x14ac:dyDescent="0.2">
      <c r="A15401" t="s">
        <v>52</v>
      </c>
      <c r="B15401">
        <v>2.2000000000000002</v>
      </c>
      <c r="C15401" t="s">
        <v>1656</v>
      </c>
    </row>
    <row r="15402" spans="1:4" x14ac:dyDescent="0.2">
      <c r="A15402" t="s">
        <v>169</v>
      </c>
    </row>
    <row r="15403" spans="1:4" x14ac:dyDescent="0.2">
      <c r="A15403" t="s">
        <v>110</v>
      </c>
    </row>
    <row r="15404" spans="1:4" x14ac:dyDescent="0.2">
      <c r="A15404" t="s">
        <v>110</v>
      </c>
    </row>
    <row r="15405" spans="1:4" x14ac:dyDescent="0.2">
      <c r="A15405" t="s">
        <v>52</v>
      </c>
      <c r="B15405">
        <v>4.5999999999999996</v>
      </c>
      <c r="C15405" t="s">
        <v>1656</v>
      </c>
    </row>
    <row r="15406" spans="1:4" x14ac:dyDescent="0.2">
      <c r="A15406" t="s">
        <v>1605</v>
      </c>
      <c r="B15406">
        <v>1.2</v>
      </c>
      <c r="C15406">
        <v>0.2</v>
      </c>
    </row>
    <row r="15407" spans="1:4" x14ac:dyDescent="0.2">
      <c r="A15407" t="s">
        <v>1575</v>
      </c>
      <c r="B15407" t="s">
        <v>1576</v>
      </c>
      <c r="C15407" t="s">
        <v>1577</v>
      </c>
      <c r="D15407" t="s">
        <v>1578</v>
      </c>
    </row>
    <row r="15408" spans="1:4" x14ac:dyDescent="0.2">
      <c r="A15408" t="s">
        <v>882</v>
      </c>
      <c r="B15408" t="s">
        <v>1579</v>
      </c>
      <c r="C15408" t="s">
        <v>1580</v>
      </c>
    </row>
    <row r="15409" spans="1:4" x14ac:dyDescent="0.2">
      <c r="A15409" t="s">
        <v>1595</v>
      </c>
      <c r="B15409" t="s">
        <v>1596</v>
      </c>
      <c r="C15409" t="s">
        <v>1597</v>
      </c>
    </row>
    <row r="15410" spans="1:4" x14ac:dyDescent="0.2">
      <c r="A15410" t="s">
        <v>1595</v>
      </c>
      <c r="B15410" t="s">
        <v>1598</v>
      </c>
      <c r="C15410" t="s">
        <v>1599</v>
      </c>
      <c r="D15410" t="s">
        <v>1597</v>
      </c>
    </row>
    <row r="15411" spans="1:4" x14ac:dyDescent="0.2">
      <c r="A15411" t="s">
        <v>176</v>
      </c>
      <c r="B15411">
        <v>10.5</v>
      </c>
      <c r="C15411" t="s">
        <v>1604</v>
      </c>
    </row>
    <row r="15412" spans="1:4" x14ac:dyDescent="0.2">
      <c r="A15412" t="s">
        <v>50</v>
      </c>
      <c r="B15412">
        <v>17.3</v>
      </c>
      <c r="C15412" t="s">
        <v>1656</v>
      </c>
    </row>
    <row r="15413" spans="1:4" x14ac:dyDescent="0.2">
      <c r="A15413" t="s">
        <v>52</v>
      </c>
      <c r="B15413">
        <v>5.5</v>
      </c>
      <c r="C15413" t="s">
        <v>1634</v>
      </c>
      <c r="D15413">
        <v>0.05</v>
      </c>
    </row>
    <row r="15414" spans="1:4" x14ac:dyDescent="0.2">
      <c r="A15414" t="s">
        <v>52</v>
      </c>
      <c r="B15414">
        <v>8.3000000000000007</v>
      </c>
      <c r="C15414">
        <v>-0.1</v>
      </c>
    </row>
    <row r="15415" spans="1:4" x14ac:dyDescent="0.2">
      <c r="A15415" t="s">
        <v>1605</v>
      </c>
      <c r="B15415">
        <v>11</v>
      </c>
      <c r="C15415" t="s">
        <v>1604</v>
      </c>
    </row>
    <row r="15416" spans="1:4" x14ac:dyDescent="0.2">
      <c r="A15416" t="s">
        <v>1605</v>
      </c>
      <c r="B15416">
        <v>6.65</v>
      </c>
      <c r="C15416">
        <v>0.1</v>
      </c>
    </row>
    <row r="15417" spans="1:4" x14ac:dyDescent="0.2">
      <c r="A15417" t="s">
        <v>1605</v>
      </c>
      <c r="B15417">
        <v>4.5999999999999996</v>
      </c>
      <c r="C15417" t="s">
        <v>1656</v>
      </c>
    </row>
    <row r="15418" spans="1:4" x14ac:dyDescent="0.2">
      <c r="A15418" t="s">
        <v>1605</v>
      </c>
      <c r="B15418">
        <v>1.96</v>
      </c>
      <c r="C15418" t="s">
        <v>1634</v>
      </c>
      <c r="D15418">
        <v>0.05</v>
      </c>
    </row>
    <row r="15419" spans="1:4" x14ac:dyDescent="0.2">
      <c r="A15419" t="s">
        <v>70</v>
      </c>
      <c r="B15419" t="s">
        <v>1715</v>
      </c>
    </row>
    <row r="15420" spans="1:4" x14ac:dyDescent="0.2">
      <c r="A15420" t="s">
        <v>70</v>
      </c>
      <c r="B15420">
        <v>13</v>
      </c>
      <c r="C15420" t="s">
        <v>1606</v>
      </c>
    </row>
    <row r="15421" spans="1:4" x14ac:dyDescent="0.2">
      <c r="A15421" t="s">
        <v>52</v>
      </c>
      <c r="B15421">
        <v>10.8</v>
      </c>
      <c r="C15421">
        <v>0.15</v>
      </c>
    </row>
    <row r="15422" spans="1:4" x14ac:dyDescent="0.2">
      <c r="A15422" t="s">
        <v>70</v>
      </c>
      <c r="B15422">
        <v>3.2</v>
      </c>
      <c r="C15422" t="s">
        <v>1588</v>
      </c>
      <c r="D15422">
        <v>0.1</v>
      </c>
    </row>
    <row r="15423" spans="1:4" x14ac:dyDescent="0.2">
      <c r="A15423" t="s">
        <v>70</v>
      </c>
      <c r="B15423" t="s">
        <v>1716</v>
      </c>
    </row>
    <row r="15424" spans="1:4" x14ac:dyDescent="0.2">
      <c r="A15424" t="s">
        <v>1712</v>
      </c>
      <c r="B15424" t="s">
        <v>1717</v>
      </c>
      <c r="C15424" t="s">
        <v>1713</v>
      </c>
    </row>
    <row r="15425" spans="1:4" x14ac:dyDescent="0.2">
      <c r="A15425" t="s">
        <v>70</v>
      </c>
      <c r="B15425">
        <v>14</v>
      </c>
      <c r="C15425" t="s">
        <v>1606</v>
      </c>
    </row>
    <row r="15426" spans="1:4" x14ac:dyDescent="0.2">
      <c r="A15426" t="s">
        <v>207</v>
      </c>
      <c r="B15426">
        <v>14.7</v>
      </c>
      <c r="C15426">
        <v>-0.2</v>
      </c>
    </row>
    <row r="15427" spans="1:4" x14ac:dyDescent="0.2">
      <c r="A15427" t="s">
        <v>57</v>
      </c>
      <c r="B15427">
        <v>21.02</v>
      </c>
      <c r="C15427">
        <v>0.03</v>
      </c>
    </row>
    <row r="15428" spans="1:4" x14ac:dyDescent="0.2">
      <c r="A15428" t="s">
        <v>57</v>
      </c>
      <c r="B15428">
        <v>15.02</v>
      </c>
      <c r="C15428">
        <v>0.03</v>
      </c>
    </row>
    <row r="15429" spans="1:4" x14ac:dyDescent="0.2">
      <c r="A15429" t="s">
        <v>57</v>
      </c>
      <c r="B15429">
        <v>18.3</v>
      </c>
      <c r="C15429" t="s">
        <v>1656</v>
      </c>
    </row>
    <row r="15430" spans="1:4" x14ac:dyDescent="0.2">
      <c r="A15430" t="s">
        <v>173</v>
      </c>
      <c r="B15430" t="s">
        <v>1718</v>
      </c>
    </row>
    <row r="15431" spans="1:4" x14ac:dyDescent="0.2">
      <c r="A15431" t="s">
        <v>70</v>
      </c>
      <c r="B15431">
        <v>2</v>
      </c>
      <c r="C15431" t="s">
        <v>1606</v>
      </c>
    </row>
    <row r="15432" spans="1:4" x14ac:dyDescent="0.2">
      <c r="A15432" t="s">
        <v>1719</v>
      </c>
      <c r="B15432" t="s">
        <v>1644</v>
      </c>
      <c r="C15432">
        <v>8</v>
      </c>
      <c r="D15432" t="s">
        <v>1604</v>
      </c>
    </row>
    <row r="15433" spans="1:4" x14ac:dyDescent="0.2">
      <c r="A15433" t="s">
        <v>120</v>
      </c>
      <c r="B15433" t="s">
        <v>1571</v>
      </c>
      <c r="C15433">
        <v>0.1</v>
      </c>
    </row>
    <row r="15434" spans="1:4" x14ac:dyDescent="0.2">
      <c r="A15434" t="s">
        <v>120</v>
      </c>
      <c r="B15434" t="s">
        <v>1571</v>
      </c>
      <c r="C15434">
        <v>0.04</v>
      </c>
    </row>
    <row r="15435" spans="1:4" x14ac:dyDescent="0.2">
      <c r="A15435" t="s">
        <v>1605</v>
      </c>
      <c r="B15435">
        <v>1.2</v>
      </c>
      <c r="C15435">
        <v>0.2</v>
      </c>
    </row>
    <row r="15436" spans="1:4" x14ac:dyDescent="0.2">
      <c r="A15436" t="s">
        <v>72</v>
      </c>
      <c r="B15436">
        <v>0.23</v>
      </c>
      <c r="C15436" t="s">
        <v>1615</v>
      </c>
    </row>
    <row r="15437" spans="1:4" x14ac:dyDescent="0.2">
      <c r="A15437" t="s">
        <v>72</v>
      </c>
      <c r="B15437">
        <v>0.4</v>
      </c>
      <c r="C15437" t="s">
        <v>1606</v>
      </c>
    </row>
    <row r="15438" spans="1:4" x14ac:dyDescent="0.2">
      <c r="A15438" t="s">
        <v>72</v>
      </c>
      <c r="B15438" t="s">
        <v>1571</v>
      </c>
      <c r="C15438">
        <v>0.1</v>
      </c>
    </row>
    <row r="15439" spans="1:4" x14ac:dyDescent="0.2">
      <c r="A15439" t="s">
        <v>120</v>
      </c>
      <c r="B15439">
        <v>0.1</v>
      </c>
      <c r="C15439" t="s">
        <v>1593</v>
      </c>
      <c r="D15439" t="s">
        <v>1594</v>
      </c>
    </row>
    <row r="15440" spans="1:4" x14ac:dyDescent="0.2">
      <c r="A15440" t="s">
        <v>52</v>
      </c>
      <c r="B15440">
        <v>2.2000000000000002</v>
      </c>
      <c r="C15440" t="s">
        <v>1656</v>
      </c>
    </row>
    <row r="15441" spans="1:4" x14ac:dyDescent="0.2">
      <c r="A15441" t="s">
        <v>169</v>
      </c>
    </row>
    <row r="15442" spans="1:4" x14ac:dyDescent="0.2">
      <c r="A15442" t="s">
        <v>110</v>
      </c>
    </row>
    <row r="15443" spans="1:4" x14ac:dyDescent="0.2">
      <c r="A15443" t="s">
        <v>110</v>
      </c>
    </row>
    <row r="15444" spans="1:4" x14ac:dyDescent="0.2">
      <c r="A15444" t="s">
        <v>1575</v>
      </c>
      <c r="B15444" t="s">
        <v>1576</v>
      </c>
      <c r="C15444" t="s">
        <v>1577</v>
      </c>
      <c r="D15444" t="s">
        <v>1578</v>
      </c>
    </row>
    <row r="15445" spans="1:4" x14ac:dyDescent="0.2">
      <c r="A15445" t="s">
        <v>882</v>
      </c>
      <c r="B15445" t="s">
        <v>1579</v>
      </c>
      <c r="C15445" t="s">
        <v>1580</v>
      </c>
    </row>
    <row r="15446" spans="1:4" x14ac:dyDescent="0.2">
      <c r="A15446" t="s">
        <v>176</v>
      </c>
      <c r="B15446">
        <v>10.5</v>
      </c>
      <c r="C15446" t="s">
        <v>1604</v>
      </c>
    </row>
    <row r="15447" spans="1:4" x14ac:dyDescent="0.2">
      <c r="A15447" t="s">
        <v>50</v>
      </c>
      <c r="B15447">
        <v>17.3</v>
      </c>
      <c r="C15447" t="s">
        <v>1656</v>
      </c>
    </row>
    <row r="15448" spans="1:4" x14ac:dyDescent="0.2">
      <c r="A15448" t="s">
        <v>52</v>
      </c>
      <c r="B15448">
        <v>5.5</v>
      </c>
      <c r="C15448" t="s">
        <v>1634</v>
      </c>
      <c r="D15448">
        <v>0.05</v>
      </c>
    </row>
    <row r="15449" spans="1:4" x14ac:dyDescent="0.2">
      <c r="A15449" t="s">
        <v>52</v>
      </c>
      <c r="B15449">
        <v>8.3000000000000007</v>
      </c>
      <c r="C15449">
        <v>-0.1</v>
      </c>
    </row>
    <row r="15450" spans="1:4" x14ac:dyDescent="0.2">
      <c r="A15450" t="s">
        <v>1605</v>
      </c>
      <c r="B15450">
        <v>11</v>
      </c>
      <c r="C15450" t="s">
        <v>1604</v>
      </c>
    </row>
    <row r="15451" spans="1:4" x14ac:dyDescent="0.2">
      <c r="A15451" t="s">
        <v>1605</v>
      </c>
      <c r="B15451">
        <v>6.65</v>
      </c>
      <c r="C15451">
        <v>0.1</v>
      </c>
    </row>
    <row r="15452" spans="1:4" x14ac:dyDescent="0.2">
      <c r="A15452" t="s">
        <v>1605</v>
      </c>
      <c r="B15452">
        <v>4.5999999999999996</v>
      </c>
      <c r="C15452" t="s">
        <v>1656</v>
      </c>
    </row>
    <row r="15453" spans="1:4" x14ac:dyDescent="0.2">
      <c r="A15453" t="s">
        <v>1605</v>
      </c>
      <c r="B15453">
        <v>1.96</v>
      </c>
      <c r="C15453" t="s">
        <v>1634</v>
      </c>
      <c r="D15453">
        <v>0.05</v>
      </c>
    </row>
    <row r="15454" spans="1:4" x14ac:dyDescent="0.2">
      <c r="A15454" t="s">
        <v>70</v>
      </c>
      <c r="B15454" t="s">
        <v>1715</v>
      </c>
    </row>
    <row r="15455" spans="1:4" x14ac:dyDescent="0.2">
      <c r="A15455" t="s">
        <v>70</v>
      </c>
      <c r="B15455">
        <v>13</v>
      </c>
      <c r="C15455" t="s">
        <v>1606</v>
      </c>
    </row>
    <row r="15456" spans="1:4" x14ac:dyDescent="0.2">
      <c r="A15456" t="s">
        <v>52</v>
      </c>
      <c r="B15456">
        <v>10.8</v>
      </c>
      <c r="C15456">
        <v>0.15</v>
      </c>
    </row>
    <row r="15457" spans="1:4" x14ac:dyDescent="0.2">
      <c r="A15457" t="s">
        <v>70</v>
      </c>
      <c r="B15457">
        <v>3.2</v>
      </c>
      <c r="C15457" t="s">
        <v>1588</v>
      </c>
      <c r="D15457">
        <v>0.1</v>
      </c>
    </row>
    <row r="15458" spans="1:4" x14ac:dyDescent="0.2">
      <c r="A15458" t="s">
        <v>70</v>
      </c>
      <c r="B15458" t="s">
        <v>1716</v>
      </c>
    </row>
    <row r="15459" spans="1:4" x14ac:dyDescent="0.2">
      <c r="A15459" t="s">
        <v>1712</v>
      </c>
      <c r="B15459" t="s">
        <v>1717</v>
      </c>
      <c r="C15459" t="s">
        <v>1713</v>
      </c>
    </row>
    <row r="15460" spans="1:4" x14ac:dyDescent="0.2">
      <c r="A15460" t="s">
        <v>70</v>
      </c>
      <c r="B15460">
        <v>14</v>
      </c>
      <c r="C15460" t="s">
        <v>1606</v>
      </c>
    </row>
    <row r="15461" spans="1:4" x14ac:dyDescent="0.2">
      <c r="A15461" t="s">
        <v>207</v>
      </c>
      <c r="B15461">
        <v>14.7</v>
      </c>
      <c r="C15461">
        <v>-0.2</v>
      </c>
    </row>
    <row r="15462" spans="1:4" x14ac:dyDescent="0.2">
      <c r="A15462" t="s">
        <v>57</v>
      </c>
      <c r="B15462">
        <v>21.02</v>
      </c>
      <c r="C15462">
        <v>0.03</v>
      </c>
    </row>
    <row r="15463" spans="1:4" x14ac:dyDescent="0.2">
      <c r="A15463" t="s">
        <v>57</v>
      </c>
      <c r="B15463">
        <v>15.02</v>
      </c>
      <c r="C15463">
        <v>0.03</v>
      </c>
    </row>
    <row r="15464" spans="1:4" x14ac:dyDescent="0.2">
      <c r="A15464" t="s">
        <v>57</v>
      </c>
      <c r="B15464">
        <v>18.3</v>
      </c>
      <c r="C15464" t="s">
        <v>1656</v>
      </c>
    </row>
    <row r="15465" spans="1:4" x14ac:dyDescent="0.2">
      <c r="A15465" t="s">
        <v>173</v>
      </c>
      <c r="B15465" t="s">
        <v>1718</v>
      </c>
    </row>
    <row r="15466" spans="1:4" x14ac:dyDescent="0.2">
      <c r="A15466" t="s">
        <v>70</v>
      </c>
      <c r="B15466">
        <v>2</v>
      </c>
      <c r="C15466" t="s">
        <v>1606</v>
      </c>
    </row>
    <row r="15467" spans="1:4" x14ac:dyDescent="0.2">
      <c r="A15467" t="s">
        <v>1719</v>
      </c>
      <c r="B15467" t="s">
        <v>1644</v>
      </c>
      <c r="C15467">
        <v>8</v>
      </c>
      <c r="D15467" t="s">
        <v>1604</v>
      </c>
    </row>
    <row r="15468" spans="1:4" x14ac:dyDescent="0.2">
      <c r="A15468" t="s">
        <v>120</v>
      </c>
      <c r="B15468" t="s">
        <v>1571</v>
      </c>
      <c r="C15468">
        <v>0.1</v>
      </c>
    </row>
    <row r="15469" spans="1:4" x14ac:dyDescent="0.2">
      <c r="A15469" t="s">
        <v>120</v>
      </c>
      <c r="B15469" t="s">
        <v>1571</v>
      </c>
      <c r="C15469">
        <v>0.04</v>
      </c>
    </row>
    <row r="15470" spans="1:4" x14ac:dyDescent="0.2">
      <c r="A15470" t="s">
        <v>1605</v>
      </c>
      <c r="B15470">
        <v>1.2</v>
      </c>
      <c r="C15470">
        <v>0.2</v>
      </c>
    </row>
    <row r="15471" spans="1:4" x14ac:dyDescent="0.2">
      <c r="A15471" t="s">
        <v>72</v>
      </c>
      <c r="B15471">
        <v>0.23</v>
      </c>
      <c r="C15471" t="s">
        <v>1615</v>
      </c>
    </row>
    <row r="15472" spans="1:4" x14ac:dyDescent="0.2">
      <c r="A15472" t="s">
        <v>72</v>
      </c>
      <c r="B15472">
        <v>0.4</v>
      </c>
      <c r="C15472" t="s">
        <v>1606</v>
      </c>
    </row>
    <row r="15473" spans="1:4" x14ac:dyDescent="0.2">
      <c r="A15473" t="s">
        <v>72</v>
      </c>
      <c r="B15473" t="s">
        <v>1571</v>
      </c>
      <c r="C15473">
        <v>0.1</v>
      </c>
    </row>
    <row r="15474" spans="1:4" x14ac:dyDescent="0.2">
      <c r="A15474" t="s">
        <v>120</v>
      </c>
      <c r="B15474">
        <v>0.1</v>
      </c>
      <c r="C15474" t="s">
        <v>1593</v>
      </c>
      <c r="D15474" t="s">
        <v>1594</v>
      </c>
    </row>
    <row r="15475" spans="1:4" x14ac:dyDescent="0.2">
      <c r="A15475" t="s">
        <v>52</v>
      </c>
      <c r="B15475">
        <v>2.2000000000000002</v>
      </c>
      <c r="C15475" t="s">
        <v>1656</v>
      </c>
    </row>
    <row r="15476" spans="1:4" x14ac:dyDescent="0.2">
      <c r="A15476" t="s">
        <v>169</v>
      </c>
    </row>
    <row r="15477" spans="1:4" x14ac:dyDescent="0.2">
      <c r="A15477" t="s">
        <v>110</v>
      </c>
    </row>
    <row r="15478" spans="1:4" x14ac:dyDescent="0.2">
      <c r="A15478" t="s">
        <v>110</v>
      </c>
    </row>
    <row r="15479" spans="1:4" x14ac:dyDescent="0.2">
      <c r="A15479" t="s">
        <v>1575</v>
      </c>
      <c r="B15479" t="s">
        <v>1576</v>
      </c>
      <c r="C15479" t="s">
        <v>1577</v>
      </c>
      <c r="D15479" t="s">
        <v>1578</v>
      </c>
    </row>
    <row r="15480" spans="1:4" x14ac:dyDescent="0.2">
      <c r="A15480" t="s">
        <v>882</v>
      </c>
      <c r="B15480" t="s">
        <v>1579</v>
      </c>
      <c r="C15480" t="s">
        <v>1580</v>
      </c>
    </row>
    <row r="15481" spans="1:4" x14ac:dyDescent="0.2">
      <c r="A15481" t="s">
        <v>1595</v>
      </c>
      <c r="B15481" t="s">
        <v>1596</v>
      </c>
      <c r="C15481" t="s">
        <v>1597</v>
      </c>
    </row>
    <row r="15482" spans="1:4" x14ac:dyDescent="0.2">
      <c r="A15482" t="s">
        <v>1595</v>
      </c>
      <c r="B15482" t="s">
        <v>1598</v>
      </c>
      <c r="C15482" t="s">
        <v>1599</v>
      </c>
      <c r="D15482" t="s">
        <v>1597</v>
      </c>
    </row>
    <row r="15483" spans="1:4" x14ac:dyDescent="0.2">
      <c r="A15483" t="s">
        <v>176</v>
      </c>
      <c r="B15483">
        <v>10.5</v>
      </c>
      <c r="C15483" t="s">
        <v>1604</v>
      </c>
    </row>
    <row r="15484" spans="1:4" x14ac:dyDescent="0.2">
      <c r="A15484" t="s">
        <v>50</v>
      </c>
      <c r="B15484">
        <v>17.3</v>
      </c>
      <c r="C15484" t="s">
        <v>1656</v>
      </c>
    </row>
    <row r="15485" spans="1:4" x14ac:dyDescent="0.2">
      <c r="A15485" t="s">
        <v>52</v>
      </c>
      <c r="B15485">
        <v>4.2</v>
      </c>
      <c r="C15485" t="s">
        <v>1656</v>
      </c>
    </row>
    <row r="15486" spans="1:4" x14ac:dyDescent="0.2">
      <c r="A15486" t="s">
        <v>52</v>
      </c>
      <c r="B15486">
        <v>8.3000000000000007</v>
      </c>
      <c r="C15486">
        <v>-0.1</v>
      </c>
    </row>
    <row r="15487" spans="1:4" x14ac:dyDescent="0.2">
      <c r="A15487" t="s">
        <v>1605</v>
      </c>
      <c r="B15487">
        <v>11</v>
      </c>
      <c r="C15487" t="s">
        <v>1604</v>
      </c>
    </row>
    <row r="15488" spans="1:4" x14ac:dyDescent="0.2">
      <c r="A15488" t="s">
        <v>1605</v>
      </c>
      <c r="B15488">
        <v>6.65</v>
      </c>
      <c r="C15488">
        <v>0.1</v>
      </c>
    </row>
    <row r="15489" spans="1:4" x14ac:dyDescent="0.2">
      <c r="A15489" t="s">
        <v>1605</v>
      </c>
      <c r="B15489">
        <v>4.5999999999999996</v>
      </c>
      <c r="C15489" t="s">
        <v>1656</v>
      </c>
    </row>
    <row r="15490" spans="1:4" x14ac:dyDescent="0.2">
      <c r="A15490" t="s">
        <v>1605</v>
      </c>
      <c r="B15490" t="s">
        <v>1709</v>
      </c>
    </row>
    <row r="15491" spans="1:4" x14ac:dyDescent="0.2">
      <c r="A15491" t="s">
        <v>70</v>
      </c>
      <c r="B15491" t="s">
        <v>1715</v>
      </c>
    </row>
    <row r="15492" spans="1:4" x14ac:dyDescent="0.2">
      <c r="A15492" t="s">
        <v>70</v>
      </c>
      <c r="B15492">
        <v>13</v>
      </c>
      <c r="C15492" t="s">
        <v>1606</v>
      </c>
    </row>
    <row r="15493" spans="1:4" x14ac:dyDescent="0.2">
      <c r="A15493" t="s">
        <v>52</v>
      </c>
      <c r="B15493">
        <v>10.8</v>
      </c>
      <c r="C15493">
        <v>0.15</v>
      </c>
    </row>
    <row r="15494" spans="1:4" x14ac:dyDescent="0.2">
      <c r="A15494" t="s">
        <v>70</v>
      </c>
      <c r="B15494">
        <v>3.9</v>
      </c>
      <c r="C15494">
        <v>-0.1</v>
      </c>
    </row>
    <row r="15495" spans="1:4" x14ac:dyDescent="0.2">
      <c r="A15495" t="s">
        <v>70</v>
      </c>
      <c r="B15495" t="s">
        <v>2976</v>
      </c>
    </row>
    <row r="15496" spans="1:4" x14ac:dyDescent="0.2">
      <c r="A15496" t="s">
        <v>1712</v>
      </c>
      <c r="B15496" t="s">
        <v>1717</v>
      </c>
      <c r="C15496" t="s">
        <v>1713</v>
      </c>
    </row>
    <row r="15497" spans="1:4" x14ac:dyDescent="0.2">
      <c r="A15497" t="s">
        <v>70</v>
      </c>
      <c r="B15497">
        <v>14</v>
      </c>
      <c r="C15497" t="s">
        <v>1606</v>
      </c>
    </row>
    <row r="15498" spans="1:4" x14ac:dyDescent="0.2">
      <c r="A15498" t="s">
        <v>207</v>
      </c>
      <c r="B15498">
        <v>14.7</v>
      </c>
      <c r="C15498">
        <v>-0.2</v>
      </c>
    </row>
    <row r="15499" spans="1:4" x14ac:dyDescent="0.2">
      <c r="A15499" t="s">
        <v>57</v>
      </c>
      <c r="B15499">
        <v>21.02</v>
      </c>
      <c r="C15499">
        <v>0.03</v>
      </c>
    </row>
    <row r="15500" spans="1:4" x14ac:dyDescent="0.2">
      <c r="A15500" t="s">
        <v>57</v>
      </c>
      <c r="B15500">
        <v>15.02</v>
      </c>
      <c r="C15500">
        <v>0.03</v>
      </c>
    </row>
    <row r="15501" spans="1:4" x14ac:dyDescent="0.2">
      <c r="A15501" t="s">
        <v>57</v>
      </c>
      <c r="B15501">
        <v>18.3</v>
      </c>
      <c r="C15501" t="s">
        <v>1656</v>
      </c>
    </row>
    <row r="15502" spans="1:4" x14ac:dyDescent="0.2">
      <c r="A15502" t="s">
        <v>173</v>
      </c>
      <c r="B15502" t="s">
        <v>1718</v>
      </c>
    </row>
    <row r="15503" spans="1:4" x14ac:dyDescent="0.2">
      <c r="A15503" t="s">
        <v>70</v>
      </c>
      <c r="B15503">
        <v>2</v>
      </c>
      <c r="C15503" t="s">
        <v>1606</v>
      </c>
    </row>
    <row r="15504" spans="1:4" x14ac:dyDescent="0.2">
      <c r="A15504" t="s">
        <v>1719</v>
      </c>
      <c r="B15504" t="s">
        <v>1644</v>
      </c>
      <c r="C15504">
        <v>8</v>
      </c>
      <c r="D15504" t="s">
        <v>1604</v>
      </c>
    </row>
    <row r="15505" spans="1:4" x14ac:dyDescent="0.2">
      <c r="A15505" t="s">
        <v>120</v>
      </c>
      <c r="B15505" t="s">
        <v>1571</v>
      </c>
      <c r="C15505">
        <v>0.1</v>
      </c>
    </row>
    <row r="15506" spans="1:4" x14ac:dyDescent="0.2">
      <c r="A15506" t="s">
        <v>120</v>
      </c>
      <c r="B15506" t="s">
        <v>1571</v>
      </c>
      <c r="C15506">
        <v>0.04</v>
      </c>
    </row>
    <row r="15507" spans="1:4" x14ac:dyDescent="0.2">
      <c r="A15507" t="s">
        <v>1605</v>
      </c>
      <c r="B15507">
        <v>1.2</v>
      </c>
      <c r="C15507">
        <v>0.2</v>
      </c>
    </row>
    <row r="15508" spans="1:4" x14ac:dyDescent="0.2">
      <c r="A15508" t="s">
        <v>72</v>
      </c>
      <c r="B15508">
        <v>0.23</v>
      </c>
      <c r="C15508" t="s">
        <v>1615</v>
      </c>
    </row>
    <row r="15509" spans="1:4" x14ac:dyDescent="0.2">
      <c r="A15509" t="s">
        <v>72</v>
      </c>
      <c r="B15509">
        <v>0.4</v>
      </c>
      <c r="C15509" t="s">
        <v>1606</v>
      </c>
    </row>
    <row r="15510" spans="1:4" x14ac:dyDescent="0.2">
      <c r="A15510" t="s">
        <v>72</v>
      </c>
      <c r="B15510">
        <v>0.2</v>
      </c>
      <c r="C15510" t="s">
        <v>1604</v>
      </c>
    </row>
    <row r="15511" spans="1:4" x14ac:dyDescent="0.2">
      <c r="A15511" t="s">
        <v>72</v>
      </c>
      <c r="B15511" t="s">
        <v>1571</v>
      </c>
      <c r="C15511">
        <v>0.1</v>
      </c>
    </row>
    <row r="15512" spans="1:4" x14ac:dyDescent="0.2">
      <c r="A15512" t="s">
        <v>120</v>
      </c>
      <c r="B15512">
        <v>0.1</v>
      </c>
      <c r="C15512" t="s">
        <v>1593</v>
      </c>
      <c r="D15512" t="s">
        <v>1594</v>
      </c>
    </row>
    <row r="15513" spans="1:4" x14ac:dyDescent="0.2">
      <c r="A15513" t="s">
        <v>52</v>
      </c>
      <c r="B15513">
        <v>2.2000000000000002</v>
      </c>
      <c r="C15513" t="s">
        <v>1656</v>
      </c>
    </row>
    <row r="15514" spans="1:4" x14ac:dyDescent="0.2">
      <c r="A15514" t="s">
        <v>169</v>
      </c>
    </row>
    <row r="15515" spans="1:4" x14ac:dyDescent="0.2">
      <c r="A15515" t="s">
        <v>110</v>
      </c>
    </row>
    <row r="15516" spans="1:4" x14ac:dyDescent="0.2">
      <c r="A15516" t="s">
        <v>110</v>
      </c>
    </row>
    <row r="15517" spans="1:4" x14ac:dyDescent="0.2">
      <c r="A15517" t="s">
        <v>176</v>
      </c>
    </row>
    <row r="15518" spans="1:4" x14ac:dyDescent="0.2">
      <c r="A15518" t="s">
        <v>1575</v>
      </c>
      <c r="B15518" t="s">
        <v>1576</v>
      </c>
      <c r="C15518" t="s">
        <v>1577</v>
      </c>
      <c r="D15518" t="s">
        <v>1578</v>
      </c>
    </row>
    <row r="15519" spans="1:4" x14ac:dyDescent="0.2">
      <c r="A15519" t="s">
        <v>882</v>
      </c>
      <c r="B15519" t="s">
        <v>1579</v>
      </c>
      <c r="C15519" t="s">
        <v>1580</v>
      </c>
    </row>
    <row r="15520" spans="1:4" x14ac:dyDescent="0.2">
      <c r="A15520" t="s">
        <v>487</v>
      </c>
      <c r="B15520" t="s">
        <v>1576</v>
      </c>
      <c r="C15520" t="s">
        <v>1577</v>
      </c>
      <c r="D15520" s="8">
        <v>37415</v>
      </c>
    </row>
    <row r="15521" spans="1:3" x14ac:dyDescent="0.2">
      <c r="A15521" t="s">
        <v>50</v>
      </c>
      <c r="B15521">
        <v>17.3</v>
      </c>
      <c r="C15521" t="s">
        <v>1656</v>
      </c>
    </row>
    <row r="15522" spans="1:3" x14ac:dyDescent="0.2">
      <c r="A15522" t="s">
        <v>52</v>
      </c>
      <c r="B15522">
        <v>4.2</v>
      </c>
      <c r="C15522" t="s">
        <v>1656</v>
      </c>
    </row>
    <row r="15523" spans="1:3" x14ac:dyDescent="0.2">
      <c r="A15523" t="s">
        <v>1605</v>
      </c>
      <c r="B15523">
        <v>11</v>
      </c>
      <c r="C15523" t="s">
        <v>1604</v>
      </c>
    </row>
    <row r="15524" spans="1:3" x14ac:dyDescent="0.2">
      <c r="A15524" t="s">
        <v>1605</v>
      </c>
      <c r="B15524">
        <v>6.65</v>
      </c>
      <c r="C15524">
        <v>0.1</v>
      </c>
    </row>
    <row r="15525" spans="1:3" x14ac:dyDescent="0.2">
      <c r="A15525" t="s">
        <v>1605</v>
      </c>
      <c r="B15525">
        <v>4.5999999999999996</v>
      </c>
      <c r="C15525" t="s">
        <v>1656</v>
      </c>
    </row>
    <row r="15526" spans="1:3" x14ac:dyDescent="0.2">
      <c r="A15526" t="s">
        <v>176</v>
      </c>
      <c r="B15526">
        <v>10.5</v>
      </c>
      <c r="C15526" t="s">
        <v>1604</v>
      </c>
    </row>
    <row r="15527" spans="1:3" x14ac:dyDescent="0.2">
      <c r="A15527" t="s">
        <v>70</v>
      </c>
      <c r="B15527" t="s">
        <v>1715</v>
      </c>
    </row>
    <row r="15528" spans="1:3" x14ac:dyDescent="0.2">
      <c r="A15528" t="s">
        <v>70</v>
      </c>
      <c r="B15528">
        <v>13</v>
      </c>
      <c r="C15528" t="s">
        <v>1606</v>
      </c>
    </row>
    <row r="15529" spans="1:3" x14ac:dyDescent="0.2">
      <c r="A15529" t="s">
        <v>52</v>
      </c>
      <c r="B15529">
        <v>10.8</v>
      </c>
      <c r="C15529">
        <v>0.15</v>
      </c>
    </row>
    <row r="15530" spans="1:3" x14ac:dyDescent="0.2">
      <c r="A15530" t="s">
        <v>70</v>
      </c>
      <c r="B15530">
        <v>3.9</v>
      </c>
      <c r="C15530">
        <v>-0.1</v>
      </c>
    </row>
    <row r="15531" spans="1:3" x14ac:dyDescent="0.2">
      <c r="A15531" t="s">
        <v>70</v>
      </c>
      <c r="B15531" t="s">
        <v>2976</v>
      </c>
    </row>
    <row r="15532" spans="1:3" x14ac:dyDescent="0.2">
      <c r="A15532" t="s">
        <v>1712</v>
      </c>
      <c r="B15532" t="s">
        <v>1717</v>
      </c>
      <c r="C15532" t="s">
        <v>1713</v>
      </c>
    </row>
    <row r="15533" spans="1:3" x14ac:dyDescent="0.2">
      <c r="A15533" t="s">
        <v>70</v>
      </c>
      <c r="B15533">
        <v>14</v>
      </c>
      <c r="C15533" t="s">
        <v>1606</v>
      </c>
    </row>
    <row r="15534" spans="1:3" x14ac:dyDescent="0.2">
      <c r="A15534" t="s">
        <v>207</v>
      </c>
      <c r="B15534">
        <v>14.7</v>
      </c>
      <c r="C15534">
        <v>-0.2</v>
      </c>
    </row>
    <row r="15535" spans="1:3" x14ac:dyDescent="0.2">
      <c r="A15535" t="s">
        <v>57</v>
      </c>
      <c r="B15535">
        <v>21.02</v>
      </c>
      <c r="C15535">
        <v>0.03</v>
      </c>
    </row>
    <row r="15536" spans="1:3" x14ac:dyDescent="0.2">
      <c r="A15536" t="s">
        <v>57</v>
      </c>
      <c r="B15536">
        <v>15.02</v>
      </c>
      <c r="C15536">
        <v>0.03</v>
      </c>
    </row>
    <row r="15537" spans="1:4" x14ac:dyDescent="0.2">
      <c r="A15537" t="s">
        <v>57</v>
      </c>
      <c r="B15537">
        <v>18.3</v>
      </c>
      <c r="C15537" t="s">
        <v>1656</v>
      </c>
    </row>
    <row r="15538" spans="1:4" x14ac:dyDescent="0.2">
      <c r="A15538" t="s">
        <v>173</v>
      </c>
      <c r="B15538" t="s">
        <v>1718</v>
      </c>
    </row>
    <row r="15539" spans="1:4" x14ac:dyDescent="0.2">
      <c r="A15539" t="s">
        <v>70</v>
      </c>
      <c r="B15539">
        <v>2</v>
      </c>
      <c r="C15539" t="s">
        <v>1606</v>
      </c>
    </row>
    <row r="15540" spans="1:4" x14ac:dyDescent="0.2">
      <c r="A15540" t="s">
        <v>1719</v>
      </c>
      <c r="B15540" t="s">
        <v>1644</v>
      </c>
      <c r="C15540">
        <v>8</v>
      </c>
      <c r="D15540" t="s">
        <v>1604</v>
      </c>
    </row>
    <row r="15541" spans="1:4" x14ac:dyDescent="0.2">
      <c r="A15541" t="s">
        <v>120</v>
      </c>
      <c r="B15541" t="s">
        <v>1571</v>
      </c>
      <c r="C15541">
        <v>0.05</v>
      </c>
    </row>
    <row r="15542" spans="1:4" x14ac:dyDescent="0.2">
      <c r="A15542" t="s">
        <v>120</v>
      </c>
      <c r="B15542" t="s">
        <v>1571</v>
      </c>
      <c r="C15542">
        <v>0.04</v>
      </c>
    </row>
    <row r="15543" spans="1:4" x14ac:dyDescent="0.2">
      <c r="A15543" t="s">
        <v>1605</v>
      </c>
      <c r="B15543">
        <v>1.2</v>
      </c>
      <c r="C15543">
        <v>0.2</v>
      </c>
    </row>
    <row r="15544" spans="1:4" x14ac:dyDescent="0.2">
      <c r="A15544" t="s">
        <v>72</v>
      </c>
      <c r="B15544">
        <v>0.23</v>
      </c>
      <c r="C15544" t="s">
        <v>1615</v>
      </c>
    </row>
    <row r="15545" spans="1:4" x14ac:dyDescent="0.2">
      <c r="A15545" t="s">
        <v>72</v>
      </c>
      <c r="B15545">
        <v>0.4</v>
      </c>
      <c r="C15545" t="s">
        <v>1606</v>
      </c>
    </row>
    <row r="15546" spans="1:4" x14ac:dyDescent="0.2">
      <c r="A15546" t="s">
        <v>72</v>
      </c>
      <c r="B15546" t="s">
        <v>1571</v>
      </c>
      <c r="C15546">
        <v>0.1</v>
      </c>
    </row>
    <row r="15547" spans="1:4" x14ac:dyDescent="0.2">
      <c r="A15547" t="s">
        <v>120</v>
      </c>
      <c r="B15547">
        <v>0.1</v>
      </c>
      <c r="C15547" t="s">
        <v>1593</v>
      </c>
      <c r="D15547" t="s">
        <v>1594</v>
      </c>
    </row>
    <row r="15548" spans="1:4" x14ac:dyDescent="0.2">
      <c r="A15548" t="s">
        <v>52</v>
      </c>
      <c r="B15548">
        <v>2.2000000000000002</v>
      </c>
      <c r="C15548" t="s">
        <v>1656</v>
      </c>
    </row>
    <row r="15549" spans="1:4" x14ac:dyDescent="0.2">
      <c r="A15549" t="s">
        <v>169</v>
      </c>
    </row>
    <row r="15550" spans="1:4" x14ac:dyDescent="0.2">
      <c r="A15550" t="s">
        <v>110</v>
      </c>
    </row>
    <row r="15551" spans="1:4" x14ac:dyDescent="0.2">
      <c r="A15551" t="s">
        <v>110</v>
      </c>
    </row>
    <row r="15552" spans="1:4" x14ac:dyDescent="0.2">
      <c r="A15552" t="s">
        <v>176</v>
      </c>
      <c r="B15552" t="s">
        <v>1645</v>
      </c>
      <c r="C15552" t="s">
        <v>2977</v>
      </c>
    </row>
    <row r="15553" spans="1:4" x14ac:dyDescent="0.2">
      <c r="A15553" t="s">
        <v>882</v>
      </c>
      <c r="B15553" t="s">
        <v>1579</v>
      </c>
      <c r="C15553" t="s">
        <v>1580</v>
      </c>
    </row>
    <row r="15554" spans="1:4" x14ac:dyDescent="0.2">
      <c r="A15554" t="s">
        <v>1575</v>
      </c>
      <c r="B15554" t="s">
        <v>1576</v>
      </c>
      <c r="C15554" t="s">
        <v>1577</v>
      </c>
      <c r="D15554" t="s">
        <v>1578</v>
      </c>
    </row>
    <row r="15555" spans="1:4" x14ac:dyDescent="0.2">
      <c r="A15555" t="s">
        <v>487</v>
      </c>
      <c r="B15555" t="s">
        <v>1576</v>
      </c>
      <c r="C15555" t="s">
        <v>1577</v>
      </c>
      <c r="D15555" s="8">
        <v>37415</v>
      </c>
    </row>
    <row r="15556" spans="1:4" x14ac:dyDescent="0.2">
      <c r="A15556" t="s">
        <v>176</v>
      </c>
      <c r="B15556">
        <v>10.5</v>
      </c>
      <c r="C15556" t="s">
        <v>1604</v>
      </c>
    </row>
    <row r="15557" spans="1:4" x14ac:dyDescent="0.2">
      <c r="A15557" t="s">
        <v>50</v>
      </c>
      <c r="B15557">
        <v>17.3</v>
      </c>
      <c r="C15557" t="s">
        <v>1656</v>
      </c>
    </row>
    <row r="15558" spans="1:4" x14ac:dyDescent="0.2">
      <c r="A15558" t="s">
        <v>52</v>
      </c>
      <c r="B15558">
        <v>5.9</v>
      </c>
      <c r="C15558" t="s">
        <v>1656</v>
      </c>
    </row>
    <row r="15559" spans="1:4" x14ac:dyDescent="0.2">
      <c r="A15559" t="s">
        <v>52</v>
      </c>
      <c r="B15559">
        <v>8.3000000000000007</v>
      </c>
      <c r="C15559">
        <v>-0.1</v>
      </c>
    </row>
    <row r="15560" spans="1:4" x14ac:dyDescent="0.2">
      <c r="A15560" t="s">
        <v>1605</v>
      </c>
      <c r="B15560">
        <v>11</v>
      </c>
      <c r="C15560" t="s">
        <v>1604</v>
      </c>
    </row>
    <row r="15561" spans="1:4" x14ac:dyDescent="0.2">
      <c r="A15561" t="s">
        <v>1605</v>
      </c>
      <c r="B15561">
        <v>6.65</v>
      </c>
      <c r="C15561">
        <v>0.1</v>
      </c>
    </row>
    <row r="15562" spans="1:4" x14ac:dyDescent="0.2">
      <c r="A15562" t="s">
        <v>1605</v>
      </c>
      <c r="B15562">
        <v>4.5999999999999996</v>
      </c>
      <c r="C15562" t="s">
        <v>1656</v>
      </c>
    </row>
    <row r="15563" spans="1:4" x14ac:dyDescent="0.2">
      <c r="A15563" t="s">
        <v>1605</v>
      </c>
      <c r="B15563" t="s">
        <v>1709</v>
      </c>
    </row>
    <row r="15564" spans="1:4" x14ac:dyDescent="0.2">
      <c r="A15564" t="s">
        <v>70</v>
      </c>
      <c r="B15564" t="s">
        <v>1715</v>
      </c>
    </row>
    <row r="15565" spans="1:4" x14ac:dyDescent="0.2">
      <c r="A15565" t="s">
        <v>70</v>
      </c>
      <c r="B15565">
        <v>13</v>
      </c>
      <c r="C15565" t="s">
        <v>1606</v>
      </c>
    </row>
    <row r="15566" spans="1:4" x14ac:dyDescent="0.2">
      <c r="A15566" t="s">
        <v>52</v>
      </c>
      <c r="B15566">
        <v>10.8</v>
      </c>
      <c r="C15566">
        <v>0.15</v>
      </c>
    </row>
    <row r="15567" spans="1:4" x14ac:dyDescent="0.2">
      <c r="A15567" t="s">
        <v>70</v>
      </c>
      <c r="B15567">
        <v>3</v>
      </c>
      <c r="C15567">
        <v>-0.1</v>
      </c>
    </row>
    <row r="15568" spans="1:4" x14ac:dyDescent="0.2">
      <c r="A15568" t="s">
        <v>70</v>
      </c>
      <c r="B15568" t="s">
        <v>2975</v>
      </c>
    </row>
    <row r="15569" spans="1:4" x14ac:dyDescent="0.2">
      <c r="A15569" t="s">
        <v>1712</v>
      </c>
      <c r="B15569" t="s">
        <v>1717</v>
      </c>
      <c r="C15569" t="s">
        <v>1713</v>
      </c>
    </row>
    <row r="15570" spans="1:4" x14ac:dyDescent="0.2">
      <c r="A15570" t="s">
        <v>70</v>
      </c>
      <c r="B15570">
        <v>14</v>
      </c>
      <c r="C15570" t="s">
        <v>1606</v>
      </c>
    </row>
    <row r="15571" spans="1:4" x14ac:dyDescent="0.2">
      <c r="A15571" t="s">
        <v>207</v>
      </c>
      <c r="B15571">
        <v>14.7</v>
      </c>
      <c r="C15571">
        <v>-0.2</v>
      </c>
    </row>
    <row r="15572" spans="1:4" x14ac:dyDescent="0.2">
      <c r="A15572" t="s">
        <v>57</v>
      </c>
      <c r="B15572">
        <v>21.02</v>
      </c>
      <c r="C15572">
        <v>0.03</v>
      </c>
    </row>
    <row r="15573" spans="1:4" x14ac:dyDescent="0.2">
      <c r="A15573" t="s">
        <v>57</v>
      </c>
      <c r="B15573">
        <v>15.02</v>
      </c>
      <c r="C15573">
        <v>0.03</v>
      </c>
    </row>
    <row r="15574" spans="1:4" x14ac:dyDescent="0.2">
      <c r="A15574" t="s">
        <v>57</v>
      </c>
      <c r="B15574">
        <v>18.3</v>
      </c>
      <c r="C15574" t="s">
        <v>1656</v>
      </c>
    </row>
    <row r="15575" spans="1:4" x14ac:dyDescent="0.2">
      <c r="A15575" t="s">
        <v>173</v>
      </c>
      <c r="B15575" t="s">
        <v>1718</v>
      </c>
    </row>
    <row r="15576" spans="1:4" x14ac:dyDescent="0.2">
      <c r="A15576" t="s">
        <v>70</v>
      </c>
      <c r="B15576">
        <v>2</v>
      </c>
      <c r="C15576" t="s">
        <v>1606</v>
      </c>
    </row>
    <row r="15577" spans="1:4" x14ac:dyDescent="0.2">
      <c r="A15577" t="s">
        <v>1719</v>
      </c>
      <c r="B15577" t="s">
        <v>1644</v>
      </c>
      <c r="C15577">
        <v>8</v>
      </c>
      <c r="D15577" t="s">
        <v>1604</v>
      </c>
    </row>
    <row r="15578" spans="1:4" x14ac:dyDescent="0.2">
      <c r="A15578" t="s">
        <v>120</v>
      </c>
      <c r="B15578" t="s">
        <v>1571</v>
      </c>
      <c r="C15578">
        <v>0.1</v>
      </c>
    </row>
    <row r="15579" spans="1:4" x14ac:dyDescent="0.2">
      <c r="A15579" t="s">
        <v>120</v>
      </c>
      <c r="B15579" t="s">
        <v>1571</v>
      </c>
      <c r="C15579">
        <v>0.04</v>
      </c>
    </row>
    <row r="15580" spans="1:4" x14ac:dyDescent="0.2">
      <c r="A15580" t="s">
        <v>1605</v>
      </c>
      <c r="B15580">
        <v>1.2</v>
      </c>
      <c r="C15580">
        <v>0.2</v>
      </c>
    </row>
    <row r="15581" spans="1:4" x14ac:dyDescent="0.2">
      <c r="A15581" t="s">
        <v>72</v>
      </c>
      <c r="B15581">
        <v>0.23</v>
      </c>
      <c r="C15581" t="s">
        <v>1615</v>
      </c>
    </row>
    <row r="15582" spans="1:4" x14ac:dyDescent="0.2">
      <c r="A15582" t="s">
        <v>72</v>
      </c>
      <c r="B15582">
        <v>0.4</v>
      </c>
      <c r="C15582" t="s">
        <v>1606</v>
      </c>
    </row>
    <row r="15583" spans="1:4" x14ac:dyDescent="0.2">
      <c r="A15583" t="s">
        <v>72</v>
      </c>
      <c r="B15583">
        <v>0.2</v>
      </c>
      <c r="C15583">
        <v>0.2</v>
      </c>
    </row>
    <row r="15584" spans="1:4" x14ac:dyDescent="0.2">
      <c r="A15584" t="s">
        <v>72</v>
      </c>
      <c r="B15584" t="s">
        <v>1571</v>
      </c>
      <c r="C15584">
        <v>0.1</v>
      </c>
    </row>
    <row r="15585" spans="1:4" x14ac:dyDescent="0.2">
      <c r="A15585" t="s">
        <v>120</v>
      </c>
      <c r="B15585">
        <v>0.1</v>
      </c>
      <c r="C15585" t="s">
        <v>1593</v>
      </c>
      <c r="D15585" t="s">
        <v>1594</v>
      </c>
    </row>
    <row r="15586" spans="1:4" x14ac:dyDescent="0.2">
      <c r="A15586" t="s">
        <v>52</v>
      </c>
      <c r="B15586">
        <v>2.2000000000000002</v>
      </c>
      <c r="C15586" t="s">
        <v>1656</v>
      </c>
    </row>
    <row r="15587" spans="1:4" x14ac:dyDescent="0.2">
      <c r="A15587" t="s">
        <v>169</v>
      </c>
    </row>
    <row r="15588" spans="1:4" x14ac:dyDescent="0.2">
      <c r="A15588" t="s">
        <v>110</v>
      </c>
    </row>
    <row r="15589" spans="1:4" x14ac:dyDescent="0.2">
      <c r="A15589" t="s">
        <v>110</v>
      </c>
    </row>
    <row r="15590" spans="1:4" x14ac:dyDescent="0.2">
      <c r="A15590" t="s">
        <v>1575</v>
      </c>
      <c r="B15590" t="s">
        <v>1576</v>
      </c>
      <c r="C15590" t="s">
        <v>1577</v>
      </c>
      <c r="D15590" t="s">
        <v>1578</v>
      </c>
    </row>
    <row r="15591" spans="1:4" x14ac:dyDescent="0.2">
      <c r="A15591" t="s">
        <v>882</v>
      </c>
      <c r="B15591" t="s">
        <v>1579</v>
      </c>
      <c r="C15591" t="s">
        <v>1580</v>
      </c>
    </row>
    <row r="15592" spans="1:4" x14ac:dyDescent="0.2">
      <c r="A15592" t="s">
        <v>176</v>
      </c>
      <c r="B15592">
        <v>10.5</v>
      </c>
      <c r="C15592" t="s">
        <v>1604</v>
      </c>
    </row>
    <row r="15593" spans="1:4" x14ac:dyDescent="0.2">
      <c r="A15593" t="s">
        <v>50</v>
      </c>
      <c r="B15593">
        <v>17.3</v>
      </c>
      <c r="C15593" t="s">
        <v>1656</v>
      </c>
    </row>
    <row r="15594" spans="1:4" x14ac:dyDescent="0.2">
      <c r="A15594" t="s">
        <v>52</v>
      </c>
      <c r="B15594">
        <v>4.2</v>
      </c>
      <c r="C15594" t="s">
        <v>1656</v>
      </c>
    </row>
    <row r="15595" spans="1:4" x14ac:dyDescent="0.2">
      <c r="A15595" t="s">
        <v>52</v>
      </c>
      <c r="B15595">
        <v>8.3000000000000007</v>
      </c>
      <c r="C15595">
        <v>-0.1</v>
      </c>
    </row>
    <row r="15596" spans="1:4" x14ac:dyDescent="0.2">
      <c r="A15596" t="s">
        <v>1605</v>
      </c>
      <c r="B15596">
        <v>11</v>
      </c>
      <c r="C15596" t="s">
        <v>1604</v>
      </c>
    </row>
    <row r="15597" spans="1:4" x14ac:dyDescent="0.2">
      <c r="A15597" t="s">
        <v>1605</v>
      </c>
      <c r="B15597">
        <v>6.65</v>
      </c>
      <c r="C15597">
        <v>0.1</v>
      </c>
    </row>
    <row r="15598" spans="1:4" x14ac:dyDescent="0.2">
      <c r="A15598" t="s">
        <v>1605</v>
      </c>
      <c r="B15598">
        <v>4.5999999999999996</v>
      </c>
      <c r="C15598" t="s">
        <v>1656</v>
      </c>
    </row>
    <row r="15599" spans="1:4" x14ac:dyDescent="0.2">
      <c r="A15599" t="s">
        <v>1605</v>
      </c>
      <c r="B15599" t="s">
        <v>1709</v>
      </c>
    </row>
    <row r="15600" spans="1:4" x14ac:dyDescent="0.2">
      <c r="A15600" t="s">
        <v>70</v>
      </c>
      <c r="B15600" t="s">
        <v>1715</v>
      </c>
    </row>
    <row r="15601" spans="1:4" x14ac:dyDescent="0.2">
      <c r="A15601" t="s">
        <v>70</v>
      </c>
      <c r="B15601">
        <v>13</v>
      </c>
      <c r="C15601" t="s">
        <v>1606</v>
      </c>
    </row>
    <row r="15602" spans="1:4" x14ac:dyDescent="0.2">
      <c r="A15602" t="s">
        <v>52</v>
      </c>
      <c r="B15602">
        <v>10.8</v>
      </c>
      <c r="C15602">
        <v>0.15</v>
      </c>
    </row>
    <row r="15603" spans="1:4" x14ac:dyDescent="0.2">
      <c r="A15603" t="s">
        <v>70</v>
      </c>
      <c r="B15603">
        <v>3.9</v>
      </c>
      <c r="C15603">
        <v>-0.1</v>
      </c>
    </row>
    <row r="15604" spans="1:4" x14ac:dyDescent="0.2">
      <c r="A15604" t="s">
        <v>70</v>
      </c>
      <c r="B15604" t="s">
        <v>2976</v>
      </c>
    </row>
    <row r="15605" spans="1:4" x14ac:dyDescent="0.2">
      <c r="A15605" t="s">
        <v>1712</v>
      </c>
      <c r="B15605" t="s">
        <v>1717</v>
      </c>
      <c r="C15605" t="s">
        <v>1713</v>
      </c>
    </row>
    <row r="15606" spans="1:4" x14ac:dyDescent="0.2">
      <c r="A15606" t="s">
        <v>70</v>
      </c>
      <c r="B15606">
        <v>14</v>
      </c>
      <c r="C15606" t="s">
        <v>1606</v>
      </c>
    </row>
    <row r="15607" spans="1:4" x14ac:dyDescent="0.2">
      <c r="A15607" t="s">
        <v>207</v>
      </c>
      <c r="B15607">
        <v>14.7</v>
      </c>
      <c r="C15607">
        <v>-0.2</v>
      </c>
    </row>
    <row r="15608" spans="1:4" x14ac:dyDescent="0.2">
      <c r="A15608" t="s">
        <v>57</v>
      </c>
      <c r="B15608">
        <v>21.02</v>
      </c>
      <c r="C15608">
        <v>0.03</v>
      </c>
    </row>
    <row r="15609" spans="1:4" x14ac:dyDescent="0.2">
      <c r="A15609" t="s">
        <v>57</v>
      </c>
      <c r="B15609">
        <v>15.02</v>
      </c>
      <c r="C15609">
        <v>0.03</v>
      </c>
    </row>
    <row r="15610" spans="1:4" x14ac:dyDescent="0.2">
      <c r="A15610" t="s">
        <v>57</v>
      </c>
      <c r="B15610">
        <v>18.3</v>
      </c>
      <c r="C15610" t="s">
        <v>1656</v>
      </c>
    </row>
    <row r="15611" spans="1:4" x14ac:dyDescent="0.2">
      <c r="A15611" t="s">
        <v>173</v>
      </c>
      <c r="B15611" t="s">
        <v>1718</v>
      </c>
    </row>
    <row r="15612" spans="1:4" x14ac:dyDescent="0.2">
      <c r="A15612" t="s">
        <v>70</v>
      </c>
      <c r="B15612">
        <v>2</v>
      </c>
      <c r="C15612" t="s">
        <v>1606</v>
      </c>
    </row>
    <row r="15613" spans="1:4" x14ac:dyDescent="0.2">
      <c r="A15613" t="s">
        <v>1719</v>
      </c>
      <c r="B15613" t="s">
        <v>1644</v>
      </c>
      <c r="C15613">
        <v>8</v>
      </c>
      <c r="D15613" t="s">
        <v>1604</v>
      </c>
    </row>
    <row r="15614" spans="1:4" x14ac:dyDescent="0.2">
      <c r="A15614" t="s">
        <v>120</v>
      </c>
      <c r="B15614" t="s">
        <v>1571</v>
      </c>
      <c r="C15614">
        <v>0.1</v>
      </c>
    </row>
    <row r="15615" spans="1:4" x14ac:dyDescent="0.2">
      <c r="A15615" t="s">
        <v>120</v>
      </c>
      <c r="B15615" t="s">
        <v>1571</v>
      </c>
      <c r="C15615">
        <v>0.04</v>
      </c>
    </row>
    <row r="15616" spans="1:4" x14ac:dyDescent="0.2">
      <c r="A15616" t="s">
        <v>1605</v>
      </c>
      <c r="B15616">
        <v>1.2</v>
      </c>
      <c r="C15616">
        <v>0.2</v>
      </c>
    </row>
    <row r="15617" spans="1:4" x14ac:dyDescent="0.2">
      <c r="A15617" t="s">
        <v>72</v>
      </c>
      <c r="B15617">
        <v>0.23</v>
      </c>
      <c r="C15617" t="s">
        <v>1615</v>
      </c>
    </row>
    <row r="15618" spans="1:4" x14ac:dyDescent="0.2">
      <c r="A15618" t="s">
        <v>72</v>
      </c>
      <c r="B15618">
        <v>0.4</v>
      </c>
      <c r="C15618" t="s">
        <v>1606</v>
      </c>
    </row>
    <row r="15619" spans="1:4" x14ac:dyDescent="0.2">
      <c r="A15619" t="s">
        <v>72</v>
      </c>
      <c r="B15619" t="s">
        <v>1571</v>
      </c>
      <c r="C15619">
        <v>0.1</v>
      </c>
    </row>
    <row r="15620" spans="1:4" x14ac:dyDescent="0.2">
      <c r="A15620" t="s">
        <v>120</v>
      </c>
      <c r="B15620">
        <v>0.1</v>
      </c>
      <c r="C15620" t="s">
        <v>1593</v>
      </c>
      <c r="D15620" t="s">
        <v>1594</v>
      </c>
    </row>
    <row r="15621" spans="1:4" x14ac:dyDescent="0.2">
      <c r="A15621" t="s">
        <v>52</v>
      </c>
      <c r="B15621">
        <v>2.2000000000000002</v>
      </c>
      <c r="C15621" t="s">
        <v>1656</v>
      </c>
    </row>
    <row r="15622" spans="1:4" x14ac:dyDescent="0.2">
      <c r="A15622" t="s">
        <v>169</v>
      </c>
    </row>
    <row r="15623" spans="1:4" x14ac:dyDescent="0.2">
      <c r="A15623" t="s">
        <v>110</v>
      </c>
    </row>
    <row r="15624" spans="1:4" x14ac:dyDescent="0.2">
      <c r="A15624" t="s">
        <v>110</v>
      </c>
    </row>
    <row r="15625" spans="1:4" x14ac:dyDescent="0.2">
      <c r="A15625" t="s">
        <v>176</v>
      </c>
    </row>
    <row r="15626" spans="1:4" x14ac:dyDescent="0.2">
      <c r="A15626" t="s">
        <v>1575</v>
      </c>
      <c r="B15626" t="s">
        <v>1576</v>
      </c>
      <c r="C15626" t="s">
        <v>1577</v>
      </c>
      <c r="D15626" t="s">
        <v>1578</v>
      </c>
    </row>
    <row r="15627" spans="1:4" x14ac:dyDescent="0.2">
      <c r="A15627" t="s">
        <v>882</v>
      </c>
      <c r="B15627" t="s">
        <v>1579</v>
      </c>
      <c r="C15627" t="s">
        <v>1580</v>
      </c>
    </row>
    <row r="15628" spans="1:4" x14ac:dyDescent="0.2">
      <c r="A15628" t="s">
        <v>487</v>
      </c>
      <c r="B15628" t="s">
        <v>1576</v>
      </c>
      <c r="C15628" t="s">
        <v>1577</v>
      </c>
      <c r="D15628" s="8">
        <v>37415</v>
      </c>
    </row>
    <row r="15629" spans="1:4" x14ac:dyDescent="0.2">
      <c r="A15629" t="s">
        <v>1595</v>
      </c>
      <c r="B15629" t="s">
        <v>1596</v>
      </c>
      <c r="C15629" t="s">
        <v>1597</v>
      </c>
    </row>
    <row r="15630" spans="1:4" x14ac:dyDescent="0.2">
      <c r="A15630" t="s">
        <v>1595</v>
      </c>
      <c r="B15630" t="s">
        <v>1598</v>
      </c>
      <c r="C15630" t="s">
        <v>1599</v>
      </c>
      <c r="D15630" t="s">
        <v>1597</v>
      </c>
    </row>
    <row r="15631" spans="1:4" x14ac:dyDescent="0.2">
      <c r="A15631" t="s">
        <v>176</v>
      </c>
      <c r="B15631">
        <v>10.5</v>
      </c>
      <c r="C15631" t="s">
        <v>1604</v>
      </c>
    </row>
    <row r="15632" spans="1:4" x14ac:dyDescent="0.2">
      <c r="A15632" t="s">
        <v>50</v>
      </c>
      <c r="B15632">
        <v>17.3</v>
      </c>
      <c r="C15632" t="s">
        <v>1656</v>
      </c>
    </row>
    <row r="15633" spans="1:3" x14ac:dyDescent="0.2">
      <c r="A15633" t="s">
        <v>52</v>
      </c>
      <c r="B15633">
        <v>4.2</v>
      </c>
      <c r="C15633" t="s">
        <v>1656</v>
      </c>
    </row>
    <row r="15634" spans="1:3" x14ac:dyDescent="0.2">
      <c r="A15634" t="s">
        <v>52</v>
      </c>
      <c r="B15634">
        <v>8.3000000000000007</v>
      </c>
      <c r="C15634">
        <v>-0.1</v>
      </c>
    </row>
    <row r="15635" spans="1:3" x14ac:dyDescent="0.2">
      <c r="A15635" t="s">
        <v>1605</v>
      </c>
      <c r="B15635">
        <v>11</v>
      </c>
      <c r="C15635" t="s">
        <v>1604</v>
      </c>
    </row>
    <row r="15636" spans="1:3" x14ac:dyDescent="0.2">
      <c r="A15636" t="s">
        <v>1605</v>
      </c>
      <c r="B15636">
        <v>6.65</v>
      </c>
      <c r="C15636">
        <v>0.1</v>
      </c>
    </row>
    <row r="15637" spans="1:3" x14ac:dyDescent="0.2">
      <c r="A15637" t="s">
        <v>1605</v>
      </c>
      <c r="B15637">
        <v>4.5999999999999996</v>
      </c>
      <c r="C15637" t="s">
        <v>1656</v>
      </c>
    </row>
    <row r="15638" spans="1:3" x14ac:dyDescent="0.2">
      <c r="A15638" t="s">
        <v>1605</v>
      </c>
      <c r="B15638" t="s">
        <v>1709</v>
      </c>
    </row>
    <row r="15639" spans="1:3" x14ac:dyDescent="0.2">
      <c r="A15639" t="s">
        <v>70</v>
      </c>
      <c r="B15639" t="s">
        <v>1715</v>
      </c>
    </row>
    <row r="15640" spans="1:3" x14ac:dyDescent="0.2">
      <c r="A15640" t="s">
        <v>70</v>
      </c>
      <c r="B15640">
        <v>13</v>
      </c>
      <c r="C15640" t="s">
        <v>1606</v>
      </c>
    </row>
    <row r="15641" spans="1:3" x14ac:dyDescent="0.2">
      <c r="A15641" t="s">
        <v>52</v>
      </c>
      <c r="B15641">
        <v>10.8</v>
      </c>
      <c r="C15641">
        <v>0.15</v>
      </c>
    </row>
    <row r="15642" spans="1:3" x14ac:dyDescent="0.2">
      <c r="A15642" t="s">
        <v>70</v>
      </c>
      <c r="B15642">
        <v>4.9000000000000004</v>
      </c>
      <c r="C15642">
        <v>-0.1</v>
      </c>
    </row>
    <row r="15643" spans="1:3" x14ac:dyDescent="0.2">
      <c r="A15643" t="s">
        <v>70</v>
      </c>
      <c r="B15643" t="s">
        <v>2978</v>
      </c>
    </row>
    <row r="15644" spans="1:3" x14ac:dyDescent="0.2">
      <c r="A15644" t="s">
        <v>1712</v>
      </c>
      <c r="B15644" t="s">
        <v>1717</v>
      </c>
      <c r="C15644" t="s">
        <v>1713</v>
      </c>
    </row>
    <row r="15645" spans="1:3" x14ac:dyDescent="0.2">
      <c r="A15645" t="s">
        <v>70</v>
      </c>
      <c r="B15645">
        <v>14</v>
      </c>
      <c r="C15645" t="s">
        <v>1606</v>
      </c>
    </row>
    <row r="15646" spans="1:3" x14ac:dyDescent="0.2">
      <c r="A15646" t="s">
        <v>207</v>
      </c>
      <c r="B15646">
        <v>14.7</v>
      </c>
      <c r="C15646">
        <v>-0.2</v>
      </c>
    </row>
    <row r="15647" spans="1:3" x14ac:dyDescent="0.2">
      <c r="A15647" t="s">
        <v>57</v>
      </c>
      <c r="B15647">
        <v>21.02</v>
      </c>
      <c r="C15647">
        <v>0.03</v>
      </c>
    </row>
    <row r="15648" spans="1:3" x14ac:dyDescent="0.2">
      <c r="A15648" t="s">
        <v>57</v>
      </c>
      <c r="B15648">
        <v>15.02</v>
      </c>
      <c r="C15648">
        <v>0.03</v>
      </c>
    </row>
    <row r="15649" spans="1:4" x14ac:dyDescent="0.2">
      <c r="A15649" t="s">
        <v>57</v>
      </c>
      <c r="B15649">
        <v>18.3</v>
      </c>
      <c r="C15649" t="s">
        <v>1656</v>
      </c>
    </row>
    <row r="15650" spans="1:4" x14ac:dyDescent="0.2">
      <c r="A15650" t="s">
        <v>173</v>
      </c>
      <c r="B15650" t="s">
        <v>1718</v>
      </c>
    </row>
    <row r="15651" spans="1:4" x14ac:dyDescent="0.2">
      <c r="A15651" t="s">
        <v>70</v>
      </c>
      <c r="B15651">
        <v>2</v>
      </c>
      <c r="C15651" t="s">
        <v>1606</v>
      </c>
    </row>
    <row r="15652" spans="1:4" x14ac:dyDescent="0.2">
      <c r="A15652" t="s">
        <v>1719</v>
      </c>
      <c r="B15652" t="s">
        <v>1644</v>
      </c>
      <c r="C15652">
        <v>8</v>
      </c>
      <c r="D15652" t="s">
        <v>1604</v>
      </c>
    </row>
    <row r="15653" spans="1:4" x14ac:dyDescent="0.2">
      <c r="A15653" t="s">
        <v>120</v>
      </c>
      <c r="B15653" t="s">
        <v>1571</v>
      </c>
      <c r="C15653">
        <v>0.1</v>
      </c>
    </row>
    <row r="15654" spans="1:4" x14ac:dyDescent="0.2">
      <c r="A15654" t="s">
        <v>120</v>
      </c>
      <c r="B15654" t="s">
        <v>1571</v>
      </c>
      <c r="C15654">
        <v>0.04</v>
      </c>
    </row>
    <row r="15655" spans="1:4" x14ac:dyDescent="0.2">
      <c r="A15655" t="s">
        <v>1605</v>
      </c>
      <c r="B15655">
        <v>1.2</v>
      </c>
      <c r="C15655">
        <v>0.2</v>
      </c>
    </row>
    <row r="15656" spans="1:4" x14ac:dyDescent="0.2">
      <c r="A15656" t="s">
        <v>72</v>
      </c>
      <c r="B15656">
        <v>0.23</v>
      </c>
      <c r="C15656" t="s">
        <v>1615</v>
      </c>
    </row>
    <row r="15657" spans="1:4" x14ac:dyDescent="0.2">
      <c r="A15657" t="s">
        <v>72</v>
      </c>
      <c r="B15657">
        <v>0.4</v>
      </c>
      <c r="C15657" t="s">
        <v>1606</v>
      </c>
    </row>
    <row r="15658" spans="1:4" x14ac:dyDescent="0.2">
      <c r="A15658" t="s">
        <v>72</v>
      </c>
      <c r="B15658">
        <v>0.2</v>
      </c>
      <c r="C15658">
        <v>0.2</v>
      </c>
    </row>
    <row r="15659" spans="1:4" x14ac:dyDescent="0.2">
      <c r="A15659" t="s">
        <v>72</v>
      </c>
      <c r="B15659" t="s">
        <v>1571</v>
      </c>
      <c r="C15659">
        <v>0.1</v>
      </c>
    </row>
    <row r="15660" spans="1:4" x14ac:dyDescent="0.2">
      <c r="A15660" t="s">
        <v>120</v>
      </c>
      <c r="B15660">
        <v>0.1</v>
      </c>
      <c r="C15660" t="s">
        <v>1593</v>
      </c>
      <c r="D15660" t="s">
        <v>1594</v>
      </c>
    </row>
    <row r="15661" spans="1:4" x14ac:dyDescent="0.2">
      <c r="A15661" t="s">
        <v>52</v>
      </c>
      <c r="B15661">
        <v>2.2000000000000002</v>
      </c>
      <c r="C15661" t="s">
        <v>1656</v>
      </c>
    </row>
    <row r="15662" spans="1:4" x14ac:dyDescent="0.2">
      <c r="A15662" t="s">
        <v>169</v>
      </c>
    </row>
    <row r="15663" spans="1:4" x14ac:dyDescent="0.2">
      <c r="A15663" t="s">
        <v>110</v>
      </c>
    </row>
    <row r="15664" spans="1:4" x14ac:dyDescent="0.2">
      <c r="A15664" t="s">
        <v>110</v>
      </c>
    </row>
    <row r="15665" spans="1:4" x14ac:dyDescent="0.2">
      <c r="A15665" t="s">
        <v>176</v>
      </c>
      <c r="B15665" t="s">
        <v>1571</v>
      </c>
      <c r="C15665">
        <v>1</v>
      </c>
    </row>
    <row r="15666" spans="1:4" x14ac:dyDescent="0.2">
      <c r="A15666" t="s">
        <v>1575</v>
      </c>
      <c r="B15666" t="s">
        <v>1576</v>
      </c>
      <c r="C15666" t="s">
        <v>1577</v>
      </c>
      <c r="D15666" t="s">
        <v>1578</v>
      </c>
    </row>
    <row r="15667" spans="1:4" x14ac:dyDescent="0.2">
      <c r="A15667" t="s">
        <v>882</v>
      </c>
      <c r="B15667" t="s">
        <v>1579</v>
      </c>
      <c r="C15667" t="s">
        <v>1580</v>
      </c>
    </row>
    <row r="15668" spans="1:4" x14ac:dyDescent="0.2">
      <c r="A15668" t="s">
        <v>1581</v>
      </c>
      <c r="B15668" t="s">
        <v>1576</v>
      </c>
      <c r="C15668" t="s">
        <v>1577</v>
      </c>
      <c r="D15668" t="s">
        <v>1582</v>
      </c>
    </row>
    <row r="15669" spans="1:4" x14ac:dyDescent="0.2">
      <c r="A15669" t="s">
        <v>176</v>
      </c>
      <c r="B15669">
        <v>10.5</v>
      </c>
      <c r="C15669" t="s">
        <v>1604</v>
      </c>
    </row>
    <row r="15670" spans="1:4" x14ac:dyDescent="0.2">
      <c r="A15670" t="s">
        <v>50</v>
      </c>
      <c r="B15670">
        <v>17.3</v>
      </c>
      <c r="C15670" t="s">
        <v>1656</v>
      </c>
    </row>
    <row r="15671" spans="1:4" x14ac:dyDescent="0.2">
      <c r="A15671" t="s">
        <v>52</v>
      </c>
      <c r="B15671">
        <v>4.2</v>
      </c>
      <c r="C15671" t="s">
        <v>1656</v>
      </c>
    </row>
    <row r="15672" spans="1:4" x14ac:dyDescent="0.2">
      <c r="A15672" t="s">
        <v>52</v>
      </c>
      <c r="B15672">
        <v>8.3000000000000007</v>
      </c>
      <c r="C15672">
        <v>-0.1</v>
      </c>
    </row>
    <row r="15673" spans="1:4" x14ac:dyDescent="0.2">
      <c r="A15673" t="s">
        <v>1605</v>
      </c>
      <c r="B15673">
        <v>11</v>
      </c>
      <c r="C15673" t="s">
        <v>1604</v>
      </c>
    </row>
    <row r="15674" spans="1:4" x14ac:dyDescent="0.2">
      <c r="A15674" t="s">
        <v>1605</v>
      </c>
      <c r="B15674">
        <v>6.65</v>
      </c>
      <c r="C15674">
        <v>0.1</v>
      </c>
    </row>
    <row r="15675" spans="1:4" x14ac:dyDescent="0.2">
      <c r="A15675" t="s">
        <v>1605</v>
      </c>
      <c r="B15675">
        <v>4.5999999999999996</v>
      </c>
      <c r="C15675" t="s">
        <v>1656</v>
      </c>
    </row>
    <row r="15676" spans="1:4" x14ac:dyDescent="0.2">
      <c r="A15676" t="s">
        <v>1605</v>
      </c>
      <c r="B15676" t="s">
        <v>1709</v>
      </c>
    </row>
    <row r="15677" spans="1:4" x14ac:dyDescent="0.2">
      <c r="A15677" t="s">
        <v>70</v>
      </c>
      <c r="B15677" t="s">
        <v>1715</v>
      </c>
    </row>
    <row r="15678" spans="1:4" x14ac:dyDescent="0.2">
      <c r="A15678" t="s">
        <v>70</v>
      </c>
      <c r="B15678">
        <v>13</v>
      </c>
      <c r="C15678" t="s">
        <v>1606</v>
      </c>
    </row>
    <row r="15679" spans="1:4" x14ac:dyDescent="0.2">
      <c r="A15679" t="s">
        <v>52</v>
      </c>
      <c r="B15679">
        <v>10.8</v>
      </c>
      <c r="C15679">
        <v>0.15</v>
      </c>
    </row>
    <row r="15680" spans="1:4" x14ac:dyDescent="0.2">
      <c r="A15680" t="s">
        <v>70</v>
      </c>
      <c r="B15680">
        <v>4.9000000000000004</v>
      </c>
      <c r="C15680">
        <v>-0.1</v>
      </c>
    </row>
    <row r="15681" spans="1:4" x14ac:dyDescent="0.2">
      <c r="A15681" t="s">
        <v>70</v>
      </c>
      <c r="B15681" t="s">
        <v>2978</v>
      </c>
    </row>
    <row r="15682" spans="1:4" x14ac:dyDescent="0.2">
      <c r="A15682" t="s">
        <v>1712</v>
      </c>
      <c r="B15682" t="s">
        <v>1717</v>
      </c>
      <c r="C15682" t="s">
        <v>1713</v>
      </c>
    </row>
    <row r="15683" spans="1:4" x14ac:dyDescent="0.2">
      <c r="A15683" t="s">
        <v>70</v>
      </c>
      <c r="B15683">
        <v>14</v>
      </c>
      <c r="C15683" t="s">
        <v>1606</v>
      </c>
    </row>
    <row r="15684" spans="1:4" x14ac:dyDescent="0.2">
      <c r="A15684" t="s">
        <v>207</v>
      </c>
      <c r="B15684">
        <v>14.7</v>
      </c>
      <c r="C15684">
        <v>-0.2</v>
      </c>
    </row>
    <row r="15685" spans="1:4" x14ac:dyDescent="0.2">
      <c r="A15685" t="s">
        <v>57</v>
      </c>
      <c r="B15685">
        <v>21.02</v>
      </c>
      <c r="C15685">
        <v>0.03</v>
      </c>
    </row>
    <row r="15686" spans="1:4" x14ac:dyDescent="0.2">
      <c r="A15686" t="s">
        <v>57</v>
      </c>
      <c r="B15686">
        <v>15.02</v>
      </c>
      <c r="C15686">
        <v>0.03</v>
      </c>
    </row>
    <row r="15687" spans="1:4" x14ac:dyDescent="0.2">
      <c r="A15687" t="s">
        <v>57</v>
      </c>
      <c r="B15687">
        <v>18.3</v>
      </c>
      <c r="C15687" t="s">
        <v>1656</v>
      </c>
    </row>
    <row r="15688" spans="1:4" x14ac:dyDescent="0.2">
      <c r="A15688" t="s">
        <v>173</v>
      </c>
      <c r="B15688" t="s">
        <v>1718</v>
      </c>
    </row>
    <row r="15689" spans="1:4" x14ac:dyDescent="0.2">
      <c r="A15689" t="s">
        <v>70</v>
      </c>
      <c r="B15689">
        <v>2</v>
      </c>
      <c r="C15689" t="s">
        <v>1606</v>
      </c>
    </row>
    <row r="15690" spans="1:4" x14ac:dyDescent="0.2">
      <c r="A15690" t="s">
        <v>1719</v>
      </c>
      <c r="B15690" t="s">
        <v>1644</v>
      </c>
      <c r="C15690">
        <v>8</v>
      </c>
      <c r="D15690" t="s">
        <v>1604</v>
      </c>
    </row>
    <row r="15691" spans="1:4" x14ac:dyDescent="0.2">
      <c r="A15691" t="s">
        <v>120</v>
      </c>
      <c r="B15691" t="s">
        <v>1571</v>
      </c>
      <c r="C15691">
        <v>0.1</v>
      </c>
    </row>
    <row r="15692" spans="1:4" x14ac:dyDescent="0.2">
      <c r="A15692" t="s">
        <v>120</v>
      </c>
      <c r="B15692" t="s">
        <v>1571</v>
      </c>
      <c r="C15692">
        <v>0.04</v>
      </c>
    </row>
    <row r="15693" spans="1:4" x14ac:dyDescent="0.2">
      <c r="A15693" t="s">
        <v>1605</v>
      </c>
      <c r="B15693">
        <v>1.2</v>
      </c>
      <c r="C15693">
        <v>0.2</v>
      </c>
    </row>
    <row r="15694" spans="1:4" x14ac:dyDescent="0.2">
      <c r="A15694" t="s">
        <v>72</v>
      </c>
      <c r="B15694">
        <v>0.23</v>
      </c>
      <c r="C15694" t="s">
        <v>1615</v>
      </c>
    </row>
    <row r="15695" spans="1:4" x14ac:dyDescent="0.2">
      <c r="A15695" t="s">
        <v>72</v>
      </c>
      <c r="B15695">
        <v>0.4</v>
      </c>
      <c r="C15695" t="s">
        <v>1606</v>
      </c>
    </row>
    <row r="15696" spans="1:4" x14ac:dyDescent="0.2">
      <c r="A15696" t="s">
        <v>72</v>
      </c>
      <c r="B15696" t="s">
        <v>1571</v>
      </c>
      <c r="C15696">
        <v>0.1</v>
      </c>
    </row>
    <row r="15697" spans="1:4" x14ac:dyDescent="0.2">
      <c r="A15697" t="s">
        <v>120</v>
      </c>
      <c r="B15697">
        <v>0.1</v>
      </c>
      <c r="C15697" t="s">
        <v>1593</v>
      </c>
      <c r="D15697" t="s">
        <v>1594</v>
      </c>
    </row>
    <row r="15698" spans="1:4" x14ac:dyDescent="0.2">
      <c r="A15698" t="s">
        <v>52</v>
      </c>
      <c r="B15698">
        <v>2.2000000000000002</v>
      </c>
      <c r="C15698" t="s">
        <v>1656</v>
      </c>
    </row>
    <row r="15699" spans="1:4" x14ac:dyDescent="0.2">
      <c r="A15699" t="s">
        <v>169</v>
      </c>
    </row>
    <row r="15700" spans="1:4" x14ac:dyDescent="0.2">
      <c r="A15700" t="s">
        <v>110</v>
      </c>
    </row>
    <row r="15701" spans="1:4" x14ac:dyDescent="0.2">
      <c r="A15701" t="s">
        <v>110</v>
      </c>
    </row>
    <row r="15702" spans="1:4" x14ac:dyDescent="0.2">
      <c r="A15702" t="s">
        <v>176</v>
      </c>
      <c r="B15702" t="s">
        <v>1571</v>
      </c>
      <c r="C15702">
        <v>1</v>
      </c>
    </row>
    <row r="15703" spans="1:4" x14ac:dyDescent="0.2">
      <c r="A15703" t="s">
        <v>1575</v>
      </c>
      <c r="B15703" t="s">
        <v>1576</v>
      </c>
      <c r="C15703" t="s">
        <v>1577</v>
      </c>
      <c r="D15703" t="s">
        <v>1578</v>
      </c>
    </row>
    <row r="15704" spans="1:4" x14ac:dyDescent="0.2">
      <c r="A15704" t="s">
        <v>882</v>
      </c>
      <c r="B15704" t="s">
        <v>1579</v>
      </c>
      <c r="C15704" t="s">
        <v>1580</v>
      </c>
    </row>
    <row r="15705" spans="1:4" x14ac:dyDescent="0.2">
      <c r="A15705" t="s">
        <v>1581</v>
      </c>
      <c r="B15705" t="s">
        <v>1576</v>
      </c>
      <c r="C15705" t="s">
        <v>1577</v>
      </c>
      <c r="D15705" t="s">
        <v>1582</v>
      </c>
    </row>
    <row r="15706" spans="1:4" x14ac:dyDescent="0.2">
      <c r="A15706" t="s">
        <v>1595</v>
      </c>
      <c r="B15706" t="s">
        <v>1596</v>
      </c>
      <c r="C15706" t="s">
        <v>1597</v>
      </c>
    </row>
    <row r="15707" spans="1:4" x14ac:dyDescent="0.2">
      <c r="A15707" t="s">
        <v>1595</v>
      </c>
      <c r="B15707" t="s">
        <v>1598</v>
      </c>
      <c r="C15707" t="s">
        <v>1599</v>
      </c>
      <c r="D15707" t="s">
        <v>1597</v>
      </c>
    </row>
    <row r="15708" spans="1:4" x14ac:dyDescent="0.2">
      <c r="A15708" t="s">
        <v>176</v>
      </c>
      <c r="B15708">
        <v>10.5</v>
      </c>
      <c r="C15708" t="s">
        <v>1604</v>
      </c>
    </row>
    <row r="15709" spans="1:4" x14ac:dyDescent="0.2">
      <c r="A15709" t="s">
        <v>50</v>
      </c>
      <c r="B15709">
        <v>17.3</v>
      </c>
      <c r="C15709" t="s">
        <v>1656</v>
      </c>
    </row>
    <row r="15710" spans="1:4" x14ac:dyDescent="0.2">
      <c r="A15710" t="s">
        <v>52</v>
      </c>
      <c r="B15710">
        <v>5.15</v>
      </c>
      <c r="C15710" t="s">
        <v>1656</v>
      </c>
    </row>
    <row r="15711" spans="1:4" x14ac:dyDescent="0.2">
      <c r="A15711" t="s">
        <v>52</v>
      </c>
      <c r="B15711">
        <v>8.3000000000000007</v>
      </c>
      <c r="C15711">
        <v>-0.1</v>
      </c>
    </row>
    <row r="15712" spans="1:4" x14ac:dyDescent="0.2">
      <c r="A15712" t="s">
        <v>1605</v>
      </c>
      <c r="B15712">
        <v>11</v>
      </c>
      <c r="C15712" t="s">
        <v>1604</v>
      </c>
    </row>
    <row r="15713" spans="1:3" x14ac:dyDescent="0.2">
      <c r="A15713" t="s">
        <v>1605</v>
      </c>
      <c r="B15713">
        <v>6.65</v>
      </c>
      <c r="C15713">
        <v>0.1</v>
      </c>
    </row>
    <row r="15714" spans="1:3" x14ac:dyDescent="0.2">
      <c r="A15714" t="s">
        <v>1605</v>
      </c>
      <c r="B15714">
        <v>4.5999999999999996</v>
      </c>
      <c r="C15714" t="s">
        <v>1656</v>
      </c>
    </row>
    <row r="15715" spans="1:3" x14ac:dyDescent="0.2">
      <c r="A15715" t="s">
        <v>1605</v>
      </c>
      <c r="B15715" t="s">
        <v>1709</v>
      </c>
    </row>
    <row r="15716" spans="1:3" x14ac:dyDescent="0.2">
      <c r="A15716" t="s">
        <v>70</v>
      </c>
      <c r="B15716" t="s">
        <v>1715</v>
      </c>
    </row>
    <row r="15717" spans="1:3" x14ac:dyDescent="0.2">
      <c r="A15717" t="s">
        <v>70</v>
      </c>
      <c r="B15717">
        <v>13</v>
      </c>
      <c r="C15717" t="s">
        <v>1606</v>
      </c>
    </row>
    <row r="15718" spans="1:3" x14ac:dyDescent="0.2">
      <c r="A15718" t="s">
        <v>52</v>
      </c>
      <c r="B15718">
        <v>10.8</v>
      </c>
      <c r="C15718">
        <v>0.15</v>
      </c>
    </row>
    <row r="15719" spans="1:3" x14ac:dyDescent="0.2">
      <c r="A15719" t="s">
        <v>70</v>
      </c>
      <c r="B15719">
        <v>5.4</v>
      </c>
      <c r="C15719">
        <v>-0.1</v>
      </c>
    </row>
    <row r="15720" spans="1:3" x14ac:dyDescent="0.2">
      <c r="A15720" t="s">
        <v>70</v>
      </c>
      <c r="B15720" t="s">
        <v>2979</v>
      </c>
    </row>
    <row r="15721" spans="1:3" x14ac:dyDescent="0.2">
      <c r="A15721" t="s">
        <v>1712</v>
      </c>
      <c r="B15721" t="s">
        <v>1717</v>
      </c>
      <c r="C15721" t="s">
        <v>1713</v>
      </c>
    </row>
    <row r="15722" spans="1:3" x14ac:dyDescent="0.2">
      <c r="A15722" t="s">
        <v>70</v>
      </c>
      <c r="B15722">
        <v>14</v>
      </c>
      <c r="C15722" t="s">
        <v>1606</v>
      </c>
    </row>
    <row r="15723" spans="1:3" x14ac:dyDescent="0.2">
      <c r="A15723" t="s">
        <v>207</v>
      </c>
      <c r="B15723">
        <v>14.7</v>
      </c>
      <c r="C15723">
        <v>-0.2</v>
      </c>
    </row>
    <row r="15724" spans="1:3" x14ac:dyDescent="0.2">
      <c r="A15724" t="s">
        <v>57</v>
      </c>
      <c r="B15724">
        <v>21.02</v>
      </c>
      <c r="C15724">
        <v>0.03</v>
      </c>
    </row>
    <row r="15725" spans="1:3" x14ac:dyDescent="0.2">
      <c r="A15725" t="s">
        <v>57</v>
      </c>
      <c r="B15725">
        <v>15.02</v>
      </c>
      <c r="C15725">
        <v>0.03</v>
      </c>
    </row>
    <row r="15726" spans="1:3" x14ac:dyDescent="0.2">
      <c r="A15726" t="s">
        <v>57</v>
      </c>
      <c r="B15726">
        <v>18.3</v>
      </c>
      <c r="C15726" t="s">
        <v>1656</v>
      </c>
    </row>
    <row r="15727" spans="1:3" x14ac:dyDescent="0.2">
      <c r="A15727" t="s">
        <v>173</v>
      </c>
      <c r="B15727" t="s">
        <v>1718</v>
      </c>
    </row>
    <row r="15728" spans="1:3" x14ac:dyDescent="0.2">
      <c r="A15728" t="s">
        <v>70</v>
      </c>
      <c r="B15728">
        <v>2</v>
      </c>
      <c r="C15728" t="s">
        <v>1606</v>
      </c>
    </row>
    <row r="15729" spans="1:4" x14ac:dyDescent="0.2">
      <c r="A15729" t="s">
        <v>1719</v>
      </c>
      <c r="B15729" t="s">
        <v>1644</v>
      </c>
      <c r="C15729">
        <v>8</v>
      </c>
      <c r="D15729" t="s">
        <v>1604</v>
      </c>
    </row>
    <row r="15730" spans="1:4" x14ac:dyDescent="0.2">
      <c r="A15730" t="s">
        <v>120</v>
      </c>
      <c r="B15730" t="s">
        <v>1571</v>
      </c>
      <c r="C15730">
        <v>0.1</v>
      </c>
    </row>
    <row r="15731" spans="1:4" x14ac:dyDescent="0.2">
      <c r="A15731" t="s">
        <v>120</v>
      </c>
      <c r="B15731" t="s">
        <v>1571</v>
      </c>
      <c r="C15731">
        <v>0.04</v>
      </c>
    </row>
    <row r="15732" spans="1:4" x14ac:dyDescent="0.2">
      <c r="A15732" t="s">
        <v>1605</v>
      </c>
      <c r="B15732">
        <v>1.2</v>
      </c>
      <c r="C15732">
        <v>0.2</v>
      </c>
    </row>
    <row r="15733" spans="1:4" x14ac:dyDescent="0.2">
      <c r="A15733" t="s">
        <v>72</v>
      </c>
      <c r="B15733">
        <v>0.23</v>
      </c>
      <c r="C15733" t="s">
        <v>1615</v>
      </c>
    </row>
    <row r="15734" spans="1:4" x14ac:dyDescent="0.2">
      <c r="A15734" t="s">
        <v>72</v>
      </c>
      <c r="B15734">
        <v>0.4</v>
      </c>
      <c r="C15734" t="s">
        <v>1606</v>
      </c>
    </row>
    <row r="15735" spans="1:4" x14ac:dyDescent="0.2">
      <c r="A15735" t="s">
        <v>72</v>
      </c>
      <c r="B15735">
        <v>0.2</v>
      </c>
      <c r="C15735">
        <v>0.2</v>
      </c>
    </row>
    <row r="15736" spans="1:4" x14ac:dyDescent="0.2">
      <c r="A15736" t="s">
        <v>72</v>
      </c>
      <c r="B15736" t="s">
        <v>1571</v>
      </c>
      <c r="C15736">
        <v>0.1</v>
      </c>
    </row>
    <row r="15737" spans="1:4" x14ac:dyDescent="0.2">
      <c r="A15737" t="s">
        <v>120</v>
      </c>
      <c r="B15737">
        <v>0.1</v>
      </c>
      <c r="C15737" t="s">
        <v>1593</v>
      </c>
      <c r="D15737" t="s">
        <v>1594</v>
      </c>
    </row>
    <row r="15738" spans="1:4" x14ac:dyDescent="0.2">
      <c r="A15738" t="s">
        <v>52</v>
      </c>
      <c r="B15738">
        <v>2.2000000000000002</v>
      </c>
      <c r="C15738" t="s">
        <v>1656</v>
      </c>
    </row>
    <row r="15739" spans="1:4" x14ac:dyDescent="0.2">
      <c r="A15739" t="s">
        <v>169</v>
      </c>
    </row>
    <row r="15740" spans="1:4" x14ac:dyDescent="0.2">
      <c r="A15740" t="s">
        <v>110</v>
      </c>
    </row>
    <row r="15741" spans="1:4" x14ac:dyDescent="0.2">
      <c r="A15741" t="s">
        <v>110</v>
      </c>
    </row>
    <row r="15742" spans="1:4" x14ac:dyDescent="0.2">
      <c r="A15742" t="s">
        <v>1575</v>
      </c>
      <c r="B15742" t="s">
        <v>1576</v>
      </c>
      <c r="C15742" t="s">
        <v>1577</v>
      </c>
      <c r="D15742" t="s">
        <v>1578</v>
      </c>
    </row>
    <row r="15743" spans="1:4" x14ac:dyDescent="0.2">
      <c r="A15743" t="s">
        <v>882</v>
      </c>
      <c r="B15743" t="s">
        <v>1579</v>
      </c>
      <c r="C15743" t="s">
        <v>1580</v>
      </c>
    </row>
    <row r="15744" spans="1:4" x14ac:dyDescent="0.2">
      <c r="A15744" t="s">
        <v>176</v>
      </c>
      <c r="B15744">
        <v>10.5</v>
      </c>
      <c r="C15744" t="s">
        <v>1604</v>
      </c>
    </row>
    <row r="15745" spans="1:3" x14ac:dyDescent="0.2">
      <c r="A15745" t="s">
        <v>50</v>
      </c>
      <c r="B15745">
        <v>17.3</v>
      </c>
      <c r="C15745" t="s">
        <v>1656</v>
      </c>
    </row>
    <row r="15746" spans="1:3" x14ac:dyDescent="0.2">
      <c r="A15746" t="s">
        <v>52</v>
      </c>
      <c r="B15746">
        <v>5.9</v>
      </c>
      <c r="C15746" t="s">
        <v>1656</v>
      </c>
    </row>
    <row r="15747" spans="1:3" x14ac:dyDescent="0.2">
      <c r="A15747" t="s">
        <v>52</v>
      </c>
      <c r="B15747">
        <v>8.3000000000000007</v>
      </c>
      <c r="C15747">
        <v>-0.1</v>
      </c>
    </row>
    <row r="15748" spans="1:3" x14ac:dyDescent="0.2">
      <c r="A15748" t="s">
        <v>1605</v>
      </c>
      <c r="B15748">
        <v>11</v>
      </c>
      <c r="C15748" t="s">
        <v>1604</v>
      </c>
    </row>
    <row r="15749" spans="1:3" x14ac:dyDescent="0.2">
      <c r="A15749" t="s">
        <v>1605</v>
      </c>
      <c r="B15749">
        <v>6.65</v>
      </c>
      <c r="C15749">
        <v>0.1</v>
      </c>
    </row>
    <row r="15750" spans="1:3" x14ac:dyDescent="0.2">
      <c r="A15750" t="s">
        <v>1605</v>
      </c>
      <c r="B15750">
        <v>4.5999999999999996</v>
      </c>
      <c r="C15750" t="s">
        <v>1656</v>
      </c>
    </row>
    <row r="15751" spans="1:3" x14ac:dyDescent="0.2">
      <c r="A15751" t="s">
        <v>1605</v>
      </c>
      <c r="B15751" t="s">
        <v>1709</v>
      </c>
    </row>
    <row r="15752" spans="1:3" x14ac:dyDescent="0.2">
      <c r="A15752" t="s">
        <v>70</v>
      </c>
      <c r="B15752" t="s">
        <v>1715</v>
      </c>
    </row>
    <row r="15753" spans="1:3" x14ac:dyDescent="0.2">
      <c r="A15753" t="s">
        <v>70</v>
      </c>
      <c r="B15753">
        <v>13</v>
      </c>
      <c r="C15753" t="s">
        <v>1606</v>
      </c>
    </row>
    <row r="15754" spans="1:3" x14ac:dyDescent="0.2">
      <c r="A15754" t="s">
        <v>52</v>
      </c>
      <c r="B15754">
        <v>10.8</v>
      </c>
      <c r="C15754">
        <v>0.15</v>
      </c>
    </row>
    <row r="15755" spans="1:3" x14ac:dyDescent="0.2">
      <c r="A15755" t="s">
        <v>70</v>
      </c>
      <c r="B15755">
        <v>3</v>
      </c>
      <c r="C15755">
        <v>-0.1</v>
      </c>
    </row>
    <row r="15756" spans="1:3" x14ac:dyDescent="0.2">
      <c r="A15756" t="s">
        <v>70</v>
      </c>
      <c r="B15756" t="s">
        <v>2975</v>
      </c>
    </row>
    <row r="15757" spans="1:3" x14ac:dyDescent="0.2">
      <c r="A15757" t="s">
        <v>1712</v>
      </c>
      <c r="B15757" t="s">
        <v>1717</v>
      </c>
      <c r="C15757" t="s">
        <v>1713</v>
      </c>
    </row>
    <row r="15758" spans="1:3" x14ac:dyDescent="0.2">
      <c r="A15758" t="s">
        <v>70</v>
      </c>
      <c r="B15758">
        <v>14</v>
      </c>
      <c r="C15758" t="s">
        <v>1606</v>
      </c>
    </row>
    <row r="15759" spans="1:3" x14ac:dyDescent="0.2">
      <c r="A15759" t="s">
        <v>207</v>
      </c>
      <c r="B15759">
        <v>14.7</v>
      </c>
      <c r="C15759">
        <v>-0.2</v>
      </c>
    </row>
    <row r="15760" spans="1:3" x14ac:dyDescent="0.2">
      <c r="A15760" t="s">
        <v>57</v>
      </c>
      <c r="B15760">
        <v>21.02</v>
      </c>
      <c r="C15760">
        <v>0.03</v>
      </c>
    </row>
    <row r="15761" spans="1:4" x14ac:dyDescent="0.2">
      <c r="A15761" t="s">
        <v>57</v>
      </c>
      <c r="B15761">
        <v>15.02</v>
      </c>
      <c r="C15761">
        <v>0.03</v>
      </c>
    </row>
    <row r="15762" spans="1:4" x14ac:dyDescent="0.2">
      <c r="A15762" t="s">
        <v>57</v>
      </c>
      <c r="B15762">
        <v>18.3</v>
      </c>
      <c r="C15762" t="s">
        <v>1656</v>
      </c>
    </row>
    <row r="15763" spans="1:4" x14ac:dyDescent="0.2">
      <c r="A15763" t="s">
        <v>173</v>
      </c>
      <c r="B15763" t="s">
        <v>1718</v>
      </c>
    </row>
    <row r="15764" spans="1:4" x14ac:dyDescent="0.2">
      <c r="A15764" t="s">
        <v>70</v>
      </c>
      <c r="B15764">
        <v>2</v>
      </c>
      <c r="C15764" t="s">
        <v>1606</v>
      </c>
    </row>
    <row r="15765" spans="1:4" x14ac:dyDescent="0.2">
      <c r="A15765" t="s">
        <v>1719</v>
      </c>
      <c r="B15765" t="s">
        <v>1644</v>
      </c>
      <c r="C15765">
        <v>8</v>
      </c>
      <c r="D15765" t="s">
        <v>1604</v>
      </c>
    </row>
    <row r="15766" spans="1:4" x14ac:dyDescent="0.2">
      <c r="A15766" t="s">
        <v>120</v>
      </c>
      <c r="B15766" t="s">
        <v>1571</v>
      </c>
      <c r="C15766">
        <v>0.1</v>
      </c>
    </row>
    <row r="15767" spans="1:4" x14ac:dyDescent="0.2">
      <c r="A15767" t="s">
        <v>120</v>
      </c>
      <c r="B15767" t="s">
        <v>1571</v>
      </c>
      <c r="C15767">
        <v>0.04</v>
      </c>
    </row>
    <row r="15768" spans="1:4" x14ac:dyDescent="0.2">
      <c r="A15768" t="s">
        <v>1605</v>
      </c>
      <c r="B15768">
        <v>1.2</v>
      </c>
      <c r="C15768">
        <v>0.2</v>
      </c>
    </row>
    <row r="15769" spans="1:4" x14ac:dyDescent="0.2">
      <c r="A15769" t="s">
        <v>72</v>
      </c>
      <c r="B15769">
        <v>0.23</v>
      </c>
      <c r="C15769" t="s">
        <v>1615</v>
      </c>
    </row>
    <row r="15770" spans="1:4" x14ac:dyDescent="0.2">
      <c r="A15770" t="s">
        <v>72</v>
      </c>
      <c r="B15770">
        <v>0.4</v>
      </c>
      <c r="C15770" t="s">
        <v>1606</v>
      </c>
    </row>
    <row r="15771" spans="1:4" x14ac:dyDescent="0.2">
      <c r="A15771" t="s">
        <v>72</v>
      </c>
      <c r="B15771">
        <v>0.2</v>
      </c>
      <c r="C15771">
        <v>0.2</v>
      </c>
    </row>
    <row r="15772" spans="1:4" x14ac:dyDescent="0.2">
      <c r="A15772" t="s">
        <v>72</v>
      </c>
      <c r="B15772" t="s">
        <v>1571</v>
      </c>
      <c r="C15772">
        <v>0.1</v>
      </c>
    </row>
    <row r="15773" spans="1:4" x14ac:dyDescent="0.2">
      <c r="A15773" t="s">
        <v>120</v>
      </c>
      <c r="B15773">
        <v>0.1</v>
      </c>
      <c r="C15773" t="s">
        <v>1593</v>
      </c>
      <c r="D15773" t="s">
        <v>1594</v>
      </c>
    </row>
    <row r="15774" spans="1:4" x14ac:dyDescent="0.2">
      <c r="A15774" t="s">
        <v>52</v>
      </c>
      <c r="B15774">
        <v>2.2000000000000002</v>
      </c>
      <c r="C15774" t="s">
        <v>1656</v>
      </c>
    </row>
    <row r="15775" spans="1:4" x14ac:dyDescent="0.2">
      <c r="A15775" t="s">
        <v>169</v>
      </c>
    </row>
    <row r="15776" spans="1:4" x14ac:dyDescent="0.2">
      <c r="A15776" t="s">
        <v>110</v>
      </c>
    </row>
    <row r="15777" spans="1:4" x14ac:dyDescent="0.2">
      <c r="A15777" t="s">
        <v>110</v>
      </c>
    </row>
    <row r="15778" spans="1:4" x14ac:dyDescent="0.2">
      <c r="A15778" t="s">
        <v>1575</v>
      </c>
      <c r="B15778" t="s">
        <v>1576</v>
      </c>
      <c r="C15778" t="s">
        <v>1577</v>
      </c>
      <c r="D15778" t="s">
        <v>1578</v>
      </c>
    </row>
    <row r="15779" spans="1:4" x14ac:dyDescent="0.2">
      <c r="A15779" t="s">
        <v>882</v>
      </c>
      <c r="B15779" t="s">
        <v>1579</v>
      </c>
      <c r="C15779" t="s">
        <v>1580</v>
      </c>
    </row>
    <row r="15780" spans="1:4" x14ac:dyDescent="0.2">
      <c r="A15780" t="s">
        <v>1581</v>
      </c>
      <c r="B15780" t="s">
        <v>1576</v>
      </c>
      <c r="C15780" t="s">
        <v>1577</v>
      </c>
      <c r="D15780" t="s">
        <v>1582</v>
      </c>
    </row>
    <row r="15781" spans="1:4" x14ac:dyDescent="0.2">
      <c r="A15781" t="s">
        <v>176</v>
      </c>
      <c r="B15781">
        <v>10.5</v>
      </c>
      <c r="C15781" t="s">
        <v>1604</v>
      </c>
    </row>
    <row r="15782" spans="1:4" x14ac:dyDescent="0.2">
      <c r="A15782" t="s">
        <v>50</v>
      </c>
      <c r="B15782">
        <v>17.3</v>
      </c>
      <c r="C15782" t="s">
        <v>1656</v>
      </c>
    </row>
    <row r="15783" spans="1:4" x14ac:dyDescent="0.2">
      <c r="A15783" t="s">
        <v>52</v>
      </c>
      <c r="B15783">
        <v>5.15</v>
      </c>
      <c r="C15783" t="s">
        <v>1656</v>
      </c>
    </row>
    <row r="15784" spans="1:4" x14ac:dyDescent="0.2">
      <c r="A15784" t="s">
        <v>52</v>
      </c>
      <c r="B15784">
        <v>8.3000000000000007</v>
      </c>
      <c r="C15784">
        <v>-0.1</v>
      </c>
    </row>
    <row r="15785" spans="1:4" x14ac:dyDescent="0.2">
      <c r="A15785" t="s">
        <v>1605</v>
      </c>
      <c r="B15785">
        <v>11</v>
      </c>
      <c r="C15785" t="s">
        <v>1604</v>
      </c>
    </row>
    <row r="15786" spans="1:4" x14ac:dyDescent="0.2">
      <c r="A15786" t="s">
        <v>1605</v>
      </c>
      <c r="B15786">
        <v>6.65</v>
      </c>
      <c r="C15786">
        <v>0.1</v>
      </c>
    </row>
    <row r="15787" spans="1:4" x14ac:dyDescent="0.2">
      <c r="A15787" t="s">
        <v>1605</v>
      </c>
      <c r="B15787">
        <v>4.5999999999999996</v>
      </c>
      <c r="C15787" t="s">
        <v>1656</v>
      </c>
    </row>
    <row r="15788" spans="1:4" x14ac:dyDescent="0.2">
      <c r="A15788" t="s">
        <v>1605</v>
      </c>
      <c r="B15788" t="s">
        <v>1709</v>
      </c>
    </row>
    <row r="15789" spans="1:4" x14ac:dyDescent="0.2">
      <c r="A15789" t="s">
        <v>70</v>
      </c>
      <c r="B15789" t="s">
        <v>1715</v>
      </c>
    </row>
    <row r="15790" spans="1:4" x14ac:dyDescent="0.2">
      <c r="A15790" t="s">
        <v>70</v>
      </c>
      <c r="B15790">
        <v>13</v>
      </c>
      <c r="C15790" t="s">
        <v>1606</v>
      </c>
    </row>
    <row r="15791" spans="1:4" x14ac:dyDescent="0.2">
      <c r="A15791" t="s">
        <v>52</v>
      </c>
      <c r="B15791">
        <v>10.8</v>
      </c>
      <c r="C15791">
        <v>0.15</v>
      </c>
    </row>
    <row r="15792" spans="1:4" x14ac:dyDescent="0.2">
      <c r="A15792" t="s">
        <v>70</v>
      </c>
      <c r="B15792">
        <v>5.4</v>
      </c>
      <c r="C15792">
        <v>-0.1</v>
      </c>
    </row>
    <row r="15793" spans="1:4" x14ac:dyDescent="0.2">
      <c r="A15793" t="s">
        <v>70</v>
      </c>
      <c r="B15793" t="s">
        <v>2979</v>
      </c>
    </row>
    <row r="15794" spans="1:4" x14ac:dyDescent="0.2">
      <c r="A15794" t="s">
        <v>1712</v>
      </c>
      <c r="B15794" t="s">
        <v>1717</v>
      </c>
      <c r="C15794" t="s">
        <v>1713</v>
      </c>
    </row>
    <row r="15795" spans="1:4" x14ac:dyDescent="0.2">
      <c r="A15795" t="s">
        <v>70</v>
      </c>
      <c r="B15795">
        <v>14</v>
      </c>
      <c r="C15795" t="s">
        <v>1606</v>
      </c>
    </row>
    <row r="15796" spans="1:4" x14ac:dyDescent="0.2">
      <c r="A15796" t="s">
        <v>207</v>
      </c>
      <c r="B15796">
        <v>14.7</v>
      </c>
      <c r="C15796">
        <v>-0.2</v>
      </c>
    </row>
    <row r="15797" spans="1:4" x14ac:dyDescent="0.2">
      <c r="A15797" t="s">
        <v>57</v>
      </c>
      <c r="B15797">
        <v>21.02</v>
      </c>
      <c r="C15797">
        <v>0.03</v>
      </c>
    </row>
    <row r="15798" spans="1:4" x14ac:dyDescent="0.2">
      <c r="A15798" t="s">
        <v>57</v>
      </c>
      <c r="B15798">
        <v>15.02</v>
      </c>
      <c r="C15798">
        <v>0.03</v>
      </c>
    </row>
    <row r="15799" spans="1:4" x14ac:dyDescent="0.2">
      <c r="A15799" t="s">
        <v>57</v>
      </c>
      <c r="B15799">
        <v>18.3</v>
      </c>
      <c r="C15799" t="s">
        <v>1656</v>
      </c>
    </row>
    <row r="15800" spans="1:4" x14ac:dyDescent="0.2">
      <c r="A15800" t="s">
        <v>173</v>
      </c>
      <c r="B15800" t="s">
        <v>1718</v>
      </c>
    </row>
    <row r="15801" spans="1:4" x14ac:dyDescent="0.2">
      <c r="A15801" t="s">
        <v>70</v>
      </c>
      <c r="B15801">
        <v>2</v>
      </c>
      <c r="C15801" t="s">
        <v>1606</v>
      </c>
    </row>
    <row r="15802" spans="1:4" x14ac:dyDescent="0.2">
      <c r="A15802" t="s">
        <v>1719</v>
      </c>
      <c r="B15802" t="s">
        <v>1644</v>
      </c>
      <c r="C15802">
        <v>8</v>
      </c>
      <c r="D15802" t="s">
        <v>1604</v>
      </c>
    </row>
    <row r="15803" spans="1:4" x14ac:dyDescent="0.2">
      <c r="A15803" t="s">
        <v>120</v>
      </c>
      <c r="B15803" t="s">
        <v>1571</v>
      </c>
      <c r="C15803">
        <v>0.1</v>
      </c>
    </row>
    <row r="15804" spans="1:4" x14ac:dyDescent="0.2">
      <c r="A15804" t="s">
        <v>120</v>
      </c>
      <c r="B15804" t="s">
        <v>1571</v>
      </c>
      <c r="C15804">
        <v>0.04</v>
      </c>
    </row>
    <row r="15805" spans="1:4" x14ac:dyDescent="0.2">
      <c r="A15805" t="s">
        <v>1605</v>
      </c>
      <c r="B15805">
        <v>1.2</v>
      </c>
      <c r="C15805">
        <v>0.2</v>
      </c>
    </row>
    <row r="15806" spans="1:4" x14ac:dyDescent="0.2">
      <c r="A15806" t="s">
        <v>72</v>
      </c>
      <c r="B15806">
        <v>0.23</v>
      </c>
      <c r="C15806" t="s">
        <v>1615</v>
      </c>
    </row>
    <row r="15807" spans="1:4" x14ac:dyDescent="0.2">
      <c r="A15807" t="s">
        <v>72</v>
      </c>
      <c r="B15807">
        <v>0.4</v>
      </c>
      <c r="C15807" t="s">
        <v>1606</v>
      </c>
    </row>
    <row r="15808" spans="1:4" x14ac:dyDescent="0.2">
      <c r="A15808" t="s">
        <v>72</v>
      </c>
      <c r="B15808" t="s">
        <v>1571</v>
      </c>
      <c r="C15808">
        <v>0.1</v>
      </c>
    </row>
    <row r="15809" spans="1:4" x14ac:dyDescent="0.2">
      <c r="A15809" t="s">
        <v>120</v>
      </c>
      <c r="B15809">
        <v>0.1</v>
      </c>
      <c r="C15809" t="s">
        <v>1593</v>
      </c>
      <c r="D15809" t="s">
        <v>1594</v>
      </c>
    </row>
    <row r="15810" spans="1:4" x14ac:dyDescent="0.2">
      <c r="A15810" t="s">
        <v>52</v>
      </c>
      <c r="B15810">
        <v>2.2000000000000002</v>
      </c>
      <c r="C15810" t="s">
        <v>1656</v>
      </c>
    </row>
    <row r="15811" spans="1:4" x14ac:dyDescent="0.2">
      <c r="A15811" t="s">
        <v>169</v>
      </c>
    </row>
    <row r="15812" spans="1:4" x14ac:dyDescent="0.2">
      <c r="A15812" t="s">
        <v>110</v>
      </c>
    </row>
    <row r="15813" spans="1:4" x14ac:dyDescent="0.2">
      <c r="A15813" t="s">
        <v>110</v>
      </c>
    </row>
    <row r="15814" spans="1:4" x14ac:dyDescent="0.2">
      <c r="A15814" t="s">
        <v>1575</v>
      </c>
      <c r="B15814" t="s">
        <v>1576</v>
      </c>
      <c r="C15814" t="s">
        <v>1577</v>
      </c>
      <c r="D15814" t="s">
        <v>1578</v>
      </c>
    </row>
    <row r="15815" spans="1:4" x14ac:dyDescent="0.2">
      <c r="A15815" t="s">
        <v>882</v>
      </c>
      <c r="B15815" t="s">
        <v>1579</v>
      </c>
      <c r="C15815" t="s">
        <v>1580</v>
      </c>
    </row>
    <row r="15816" spans="1:4" x14ac:dyDescent="0.2">
      <c r="A15816" t="s">
        <v>1595</v>
      </c>
      <c r="B15816" t="s">
        <v>1596</v>
      </c>
      <c r="C15816" t="s">
        <v>1597</v>
      </c>
    </row>
    <row r="15817" spans="1:4" x14ac:dyDescent="0.2">
      <c r="A15817" t="s">
        <v>1595</v>
      </c>
      <c r="B15817" t="s">
        <v>1598</v>
      </c>
      <c r="C15817" t="s">
        <v>1599</v>
      </c>
      <c r="D15817" t="s">
        <v>1597</v>
      </c>
    </row>
    <row r="15818" spans="1:4" x14ac:dyDescent="0.2">
      <c r="A15818" t="s">
        <v>2980</v>
      </c>
      <c r="B15818">
        <v>87.77</v>
      </c>
      <c r="C15818" t="s">
        <v>1634</v>
      </c>
      <c r="D15818">
        <v>0.06</v>
      </c>
    </row>
    <row r="15819" spans="1:4" x14ac:dyDescent="0.2">
      <c r="A15819" t="s">
        <v>121</v>
      </c>
      <c r="B15819" t="s">
        <v>1571</v>
      </c>
      <c r="C15819">
        <v>0.2</v>
      </c>
    </row>
    <row r="15820" spans="1:4" x14ac:dyDescent="0.2">
      <c r="A15820" t="s">
        <v>118</v>
      </c>
      <c r="B15820" t="s">
        <v>1655</v>
      </c>
      <c r="C15820">
        <v>25</v>
      </c>
    </row>
    <row r="15821" spans="1:4" x14ac:dyDescent="0.2">
      <c r="A15821" t="s">
        <v>209</v>
      </c>
    </row>
    <row r="15822" spans="1:4" x14ac:dyDescent="0.2">
      <c r="A15822" t="s">
        <v>882</v>
      </c>
      <c r="B15822" t="s">
        <v>1579</v>
      </c>
      <c r="C15822" t="s">
        <v>1580</v>
      </c>
    </row>
    <row r="15823" spans="1:4" x14ac:dyDescent="0.2">
      <c r="A15823" t="s">
        <v>1575</v>
      </c>
      <c r="B15823" t="s">
        <v>1576</v>
      </c>
      <c r="C15823" t="s">
        <v>1577</v>
      </c>
      <c r="D15823" t="s">
        <v>1578</v>
      </c>
    </row>
    <row r="15824" spans="1:4" x14ac:dyDescent="0.2">
      <c r="A15824" t="s">
        <v>1595</v>
      </c>
      <c r="B15824" t="s">
        <v>1596</v>
      </c>
      <c r="C15824" t="s">
        <v>1597</v>
      </c>
    </row>
    <row r="15825" spans="1:5" x14ac:dyDescent="0.2">
      <c r="A15825" t="s">
        <v>1595</v>
      </c>
      <c r="B15825" t="s">
        <v>1598</v>
      </c>
      <c r="C15825" t="s">
        <v>1599</v>
      </c>
      <c r="D15825" t="s">
        <v>1597</v>
      </c>
    </row>
    <row r="15826" spans="1:5" x14ac:dyDescent="0.2">
      <c r="A15826" t="s">
        <v>119</v>
      </c>
      <c r="B15826">
        <v>107.27</v>
      </c>
      <c r="C15826" t="s">
        <v>1634</v>
      </c>
      <c r="D15826">
        <v>0.06</v>
      </c>
      <c r="E15826" t="s">
        <v>2981</v>
      </c>
    </row>
    <row r="15827" spans="1:5" x14ac:dyDescent="0.2">
      <c r="A15827" t="s">
        <v>121</v>
      </c>
      <c r="B15827" t="s">
        <v>1571</v>
      </c>
      <c r="C15827">
        <v>0.2</v>
      </c>
    </row>
    <row r="15828" spans="1:5" x14ac:dyDescent="0.2">
      <c r="A15828" t="s">
        <v>118</v>
      </c>
      <c r="B15828" t="s">
        <v>1655</v>
      </c>
      <c r="C15828">
        <v>25</v>
      </c>
    </row>
    <row r="15829" spans="1:5" x14ac:dyDescent="0.2">
      <c r="A15829" t="s">
        <v>209</v>
      </c>
      <c r="B15829" t="s">
        <v>1768</v>
      </c>
      <c r="C15829" t="s">
        <v>2982</v>
      </c>
    </row>
    <row r="15830" spans="1:5" x14ac:dyDescent="0.2">
      <c r="A15830" t="s">
        <v>882</v>
      </c>
      <c r="B15830" t="s">
        <v>1579</v>
      </c>
      <c r="C15830" t="s">
        <v>1580</v>
      </c>
    </row>
    <row r="15831" spans="1:5" x14ac:dyDescent="0.2">
      <c r="A15831" t="s">
        <v>1575</v>
      </c>
      <c r="B15831" t="s">
        <v>1576</v>
      </c>
      <c r="C15831" t="s">
        <v>1577</v>
      </c>
      <c r="D15831" t="s">
        <v>1578</v>
      </c>
    </row>
    <row r="15832" spans="1:5" x14ac:dyDescent="0.2">
      <c r="A15832" t="s">
        <v>1595</v>
      </c>
      <c r="B15832" t="s">
        <v>1596</v>
      </c>
      <c r="C15832" t="s">
        <v>1597</v>
      </c>
    </row>
    <row r="15833" spans="1:5" x14ac:dyDescent="0.2">
      <c r="A15833" t="s">
        <v>1595</v>
      </c>
      <c r="B15833" t="s">
        <v>1598</v>
      </c>
      <c r="C15833" t="s">
        <v>1599</v>
      </c>
      <c r="D15833" t="s">
        <v>1597</v>
      </c>
    </row>
    <row r="15834" spans="1:5" x14ac:dyDescent="0.2">
      <c r="A15834" t="s">
        <v>2626</v>
      </c>
      <c r="B15834">
        <v>0.05</v>
      </c>
    </row>
    <row r="15835" spans="1:5" x14ac:dyDescent="0.2">
      <c r="A15835" t="s">
        <v>52</v>
      </c>
      <c r="B15835">
        <v>5.8</v>
      </c>
      <c r="C15835" t="s">
        <v>1606</v>
      </c>
    </row>
    <row r="15836" spans="1:5" x14ac:dyDescent="0.2">
      <c r="A15836" t="s">
        <v>70</v>
      </c>
      <c r="B15836">
        <v>5.5</v>
      </c>
      <c r="C15836">
        <v>-0.1</v>
      </c>
    </row>
    <row r="15837" spans="1:5" x14ac:dyDescent="0.2">
      <c r="A15837" t="s">
        <v>71</v>
      </c>
      <c r="B15837">
        <v>48.5</v>
      </c>
      <c r="C15837" t="s">
        <v>1606</v>
      </c>
    </row>
    <row r="15838" spans="1:5" x14ac:dyDescent="0.2">
      <c r="A15838" t="s">
        <v>71</v>
      </c>
      <c r="B15838">
        <v>43.5</v>
      </c>
      <c r="C15838">
        <v>0.3</v>
      </c>
    </row>
    <row r="15839" spans="1:5" x14ac:dyDescent="0.2">
      <c r="A15839" t="s">
        <v>70</v>
      </c>
      <c r="B15839">
        <v>33.1</v>
      </c>
      <c r="C15839">
        <v>-0.2</v>
      </c>
    </row>
    <row r="15840" spans="1:5" x14ac:dyDescent="0.2">
      <c r="A15840" t="s">
        <v>70</v>
      </c>
      <c r="B15840" t="s">
        <v>2597</v>
      </c>
    </row>
    <row r="15841" spans="1:4" x14ac:dyDescent="0.2">
      <c r="A15841" t="s">
        <v>120</v>
      </c>
      <c r="B15841">
        <v>0.1</v>
      </c>
    </row>
    <row r="15842" spans="1:4" x14ac:dyDescent="0.2">
      <c r="A15842" t="s">
        <v>120</v>
      </c>
      <c r="B15842">
        <v>0.2</v>
      </c>
      <c r="C15842" t="s">
        <v>1593</v>
      </c>
      <c r="D15842" t="s">
        <v>1594</v>
      </c>
    </row>
    <row r="15843" spans="1:4" x14ac:dyDescent="0.2">
      <c r="A15843" t="s">
        <v>118</v>
      </c>
      <c r="B15843" t="s">
        <v>1655</v>
      </c>
      <c r="C15843">
        <v>16</v>
      </c>
    </row>
    <row r="15844" spans="1:4" x14ac:dyDescent="0.2">
      <c r="A15844" t="s">
        <v>118</v>
      </c>
      <c r="B15844" t="s">
        <v>1655</v>
      </c>
      <c r="C15844">
        <v>30</v>
      </c>
    </row>
    <row r="15845" spans="1:4" x14ac:dyDescent="0.2">
      <c r="A15845" t="s">
        <v>52</v>
      </c>
      <c r="B15845" t="s">
        <v>2679</v>
      </c>
      <c r="C15845">
        <v>0.5</v>
      </c>
    </row>
    <row r="15846" spans="1:4" x14ac:dyDescent="0.2">
      <c r="A15846" t="s">
        <v>2598</v>
      </c>
      <c r="B15846">
        <v>36</v>
      </c>
      <c r="C15846" t="s">
        <v>1588</v>
      </c>
      <c r="D15846">
        <v>0.2</v>
      </c>
    </row>
    <row r="15847" spans="1:4" x14ac:dyDescent="0.2">
      <c r="A15847" t="s">
        <v>118</v>
      </c>
      <c r="B15847" t="s">
        <v>1610</v>
      </c>
      <c r="C15847">
        <v>15</v>
      </c>
    </row>
    <row r="15848" spans="1:4" x14ac:dyDescent="0.2">
      <c r="A15848" t="s">
        <v>2616</v>
      </c>
      <c r="B15848">
        <v>-0.2</v>
      </c>
    </row>
    <row r="15849" spans="1:4" x14ac:dyDescent="0.2">
      <c r="A15849" t="s">
        <v>52</v>
      </c>
      <c r="B15849">
        <v>3</v>
      </c>
      <c r="C15849">
        <v>0.1</v>
      </c>
    </row>
    <row r="15850" spans="1:4" x14ac:dyDescent="0.2">
      <c r="A15850" t="s">
        <v>52</v>
      </c>
      <c r="B15850">
        <v>2</v>
      </c>
      <c r="C15850" t="s">
        <v>1656</v>
      </c>
    </row>
    <row r="15851" spans="1:4" x14ac:dyDescent="0.2">
      <c r="A15851" t="s">
        <v>2820</v>
      </c>
      <c r="B15851">
        <v>0.1</v>
      </c>
    </row>
    <row r="15852" spans="1:4" x14ac:dyDescent="0.2">
      <c r="A15852" t="s">
        <v>72</v>
      </c>
      <c r="B15852">
        <v>0.5</v>
      </c>
      <c r="C15852" t="s">
        <v>1604</v>
      </c>
    </row>
    <row r="15853" spans="1:4" x14ac:dyDescent="0.2">
      <c r="A15853" t="s">
        <v>121</v>
      </c>
      <c r="B15853">
        <v>5.0000000000000001E-3</v>
      </c>
    </row>
    <row r="15854" spans="1:4" x14ac:dyDescent="0.2">
      <c r="A15854" t="s">
        <v>269</v>
      </c>
      <c r="B15854">
        <v>1.4999999999999999E-2</v>
      </c>
    </row>
    <row r="15855" spans="1:4" x14ac:dyDescent="0.2">
      <c r="A15855" t="s">
        <v>117</v>
      </c>
      <c r="B15855">
        <v>0.1</v>
      </c>
      <c r="C15855" t="s">
        <v>1593</v>
      </c>
      <c r="D15855" t="s">
        <v>1594</v>
      </c>
    </row>
    <row r="15856" spans="1:4" x14ac:dyDescent="0.2">
      <c r="A15856" t="s">
        <v>120</v>
      </c>
      <c r="B15856">
        <v>0.05</v>
      </c>
      <c r="C15856" t="s">
        <v>1593</v>
      </c>
      <c r="D15856" t="s">
        <v>1594</v>
      </c>
    </row>
    <row r="15857" spans="1:5" x14ac:dyDescent="0.2">
      <c r="A15857" t="s">
        <v>118</v>
      </c>
      <c r="B15857" t="s">
        <v>1655</v>
      </c>
      <c r="C15857">
        <v>12.5</v>
      </c>
    </row>
    <row r="15858" spans="1:5" x14ac:dyDescent="0.2">
      <c r="A15858" t="s">
        <v>118</v>
      </c>
      <c r="B15858" t="s">
        <v>1655</v>
      </c>
      <c r="C15858">
        <v>25</v>
      </c>
    </row>
    <row r="15859" spans="1:5" x14ac:dyDescent="0.2">
      <c r="A15859" t="s">
        <v>2616</v>
      </c>
      <c r="B15859" t="s">
        <v>1634</v>
      </c>
      <c r="C15859">
        <v>0.05</v>
      </c>
    </row>
    <row r="15860" spans="1:5" x14ac:dyDescent="0.2">
      <c r="A15860" t="s">
        <v>57</v>
      </c>
      <c r="B15860">
        <v>34.700000000000003</v>
      </c>
      <c r="C15860">
        <v>0.05</v>
      </c>
    </row>
    <row r="15861" spans="1:5" x14ac:dyDescent="0.2">
      <c r="A15861" t="s">
        <v>2983</v>
      </c>
      <c r="B15861" t="s">
        <v>1639</v>
      </c>
      <c r="C15861">
        <v>0.03</v>
      </c>
    </row>
    <row r="15862" spans="1:5" x14ac:dyDescent="0.2">
      <c r="A15862" t="s">
        <v>52</v>
      </c>
      <c r="B15862">
        <v>0.27</v>
      </c>
      <c r="C15862">
        <v>0.1</v>
      </c>
      <c r="D15862" t="s">
        <v>1835</v>
      </c>
      <c r="E15862" t="s">
        <v>2984</v>
      </c>
    </row>
    <row r="15863" spans="1:5" x14ac:dyDescent="0.2">
      <c r="A15863" t="s">
        <v>797</v>
      </c>
    </row>
    <row r="15864" spans="1:5" x14ac:dyDescent="0.2">
      <c r="A15864" t="s">
        <v>2985</v>
      </c>
      <c r="B15864">
        <v>0.15</v>
      </c>
    </row>
    <row r="15865" spans="1:5" x14ac:dyDescent="0.2">
      <c r="A15865" t="s">
        <v>50</v>
      </c>
      <c r="B15865">
        <v>11.25</v>
      </c>
      <c r="C15865" t="s">
        <v>1634</v>
      </c>
      <c r="D15865">
        <v>2.5000000000000001E-2</v>
      </c>
    </row>
    <row r="15866" spans="1:5" x14ac:dyDescent="0.2">
      <c r="A15866" t="s">
        <v>2986</v>
      </c>
      <c r="B15866" t="s">
        <v>1639</v>
      </c>
      <c r="C15866">
        <v>0.1</v>
      </c>
    </row>
    <row r="15867" spans="1:5" x14ac:dyDescent="0.2">
      <c r="A15867" t="s">
        <v>200</v>
      </c>
      <c r="B15867">
        <v>8.75</v>
      </c>
      <c r="C15867" t="s">
        <v>1634</v>
      </c>
      <c r="D15867">
        <v>0.1</v>
      </c>
    </row>
    <row r="15868" spans="1:5" x14ac:dyDescent="0.2">
      <c r="A15868" t="s">
        <v>52</v>
      </c>
      <c r="B15868">
        <v>6.85</v>
      </c>
      <c r="C15868" t="s">
        <v>1634</v>
      </c>
      <c r="D15868">
        <v>0.05</v>
      </c>
    </row>
    <row r="15869" spans="1:5" x14ac:dyDescent="0.2">
      <c r="A15869" t="s">
        <v>2987</v>
      </c>
      <c r="B15869">
        <v>-7.0000000000000007E-2</v>
      </c>
    </row>
    <row r="15870" spans="1:5" x14ac:dyDescent="0.2">
      <c r="A15870" t="s">
        <v>2988</v>
      </c>
      <c r="B15870">
        <v>-0.05</v>
      </c>
    </row>
    <row r="15871" spans="1:5" x14ac:dyDescent="0.2">
      <c r="A15871" t="s">
        <v>52</v>
      </c>
      <c r="B15871">
        <v>0.1</v>
      </c>
      <c r="C15871">
        <f>0.05/-0.1</f>
        <v>-0.5</v>
      </c>
    </row>
    <row r="15872" spans="1:5" x14ac:dyDescent="0.2">
      <c r="A15872" t="s">
        <v>2989</v>
      </c>
      <c r="B15872" t="s">
        <v>2990</v>
      </c>
      <c r="C15872" t="s">
        <v>2991</v>
      </c>
      <c r="D15872" t="s">
        <v>2992</v>
      </c>
    </row>
    <row r="15873" spans="1:6" x14ac:dyDescent="0.2">
      <c r="A15873" t="s">
        <v>118</v>
      </c>
      <c r="B15873" t="s">
        <v>1655</v>
      </c>
      <c r="C15873">
        <v>1</v>
      </c>
      <c r="D15873" t="s">
        <v>2993</v>
      </c>
      <c r="E15873" t="s">
        <v>2994</v>
      </c>
    </row>
    <row r="15874" spans="1:6" x14ac:dyDescent="0.2">
      <c r="A15874" t="s">
        <v>118</v>
      </c>
      <c r="B15874" t="s">
        <v>2534</v>
      </c>
      <c r="C15874">
        <v>1</v>
      </c>
      <c r="D15874" t="s">
        <v>2993</v>
      </c>
      <c r="E15874" t="s">
        <v>2994</v>
      </c>
    </row>
    <row r="15875" spans="1:6" x14ac:dyDescent="0.2">
      <c r="A15875" t="s">
        <v>118</v>
      </c>
      <c r="B15875" t="s">
        <v>2995</v>
      </c>
      <c r="C15875">
        <v>4</v>
      </c>
      <c r="D15875" t="s">
        <v>2993</v>
      </c>
      <c r="E15875" t="s">
        <v>2994</v>
      </c>
    </row>
    <row r="15876" spans="1:6" x14ac:dyDescent="0.2">
      <c r="A15876" t="s">
        <v>118</v>
      </c>
      <c r="B15876" t="s">
        <v>1655</v>
      </c>
      <c r="C15876">
        <v>1.5</v>
      </c>
      <c r="D15876" t="s">
        <v>2993</v>
      </c>
      <c r="E15876" t="s">
        <v>2996</v>
      </c>
    </row>
    <row r="15877" spans="1:6" x14ac:dyDescent="0.2">
      <c r="A15877" t="s">
        <v>118</v>
      </c>
      <c r="B15877" t="s">
        <v>1640</v>
      </c>
      <c r="C15877">
        <v>1</v>
      </c>
      <c r="D15877" t="s">
        <v>2993</v>
      </c>
      <c r="E15877" t="s">
        <v>2997</v>
      </c>
    </row>
    <row r="15878" spans="1:6" x14ac:dyDescent="0.2">
      <c r="A15878" t="s">
        <v>118</v>
      </c>
      <c r="B15878" t="s">
        <v>2995</v>
      </c>
      <c r="C15878">
        <v>6</v>
      </c>
      <c r="D15878" t="s">
        <v>2993</v>
      </c>
      <c r="E15878" t="s">
        <v>2997</v>
      </c>
    </row>
    <row r="15879" spans="1:6" x14ac:dyDescent="0.2">
      <c r="A15879" t="s">
        <v>118</v>
      </c>
      <c r="B15879" t="s">
        <v>1655</v>
      </c>
      <c r="C15879">
        <v>6.3</v>
      </c>
      <c r="D15879" t="s">
        <v>2998</v>
      </c>
      <c r="E15879" t="s">
        <v>2999</v>
      </c>
      <c r="F15879" t="s">
        <v>3000</v>
      </c>
    </row>
    <row r="15880" spans="1:6" x14ac:dyDescent="0.2">
      <c r="A15880" t="s">
        <v>118</v>
      </c>
      <c r="B15880" t="s">
        <v>1741</v>
      </c>
      <c r="C15880" t="s">
        <v>3001</v>
      </c>
    </row>
    <row r="15881" spans="1:6" x14ac:dyDescent="0.2">
      <c r="A15881" t="s">
        <v>118</v>
      </c>
      <c r="B15881" t="s">
        <v>1655</v>
      </c>
      <c r="C15881">
        <v>12</v>
      </c>
    </row>
    <row r="15882" spans="1:6" x14ac:dyDescent="0.2">
      <c r="A15882" t="s">
        <v>120</v>
      </c>
      <c r="B15882">
        <v>0.02</v>
      </c>
    </row>
    <row r="15883" spans="1:6" x14ac:dyDescent="0.2">
      <c r="A15883" t="s">
        <v>110</v>
      </c>
      <c r="B15883" t="s">
        <v>1724</v>
      </c>
    </row>
    <row r="15884" spans="1:6" x14ac:dyDescent="0.2">
      <c r="A15884" t="s">
        <v>3002</v>
      </c>
      <c r="B15884" t="s">
        <v>2254</v>
      </c>
    </row>
    <row r="15885" spans="1:6" x14ac:dyDescent="0.2">
      <c r="A15885" t="s">
        <v>1575</v>
      </c>
      <c r="B15885" t="s">
        <v>1576</v>
      </c>
      <c r="C15885" t="s">
        <v>1577</v>
      </c>
      <c r="D15885" t="s">
        <v>1578</v>
      </c>
    </row>
    <row r="15886" spans="1:6" x14ac:dyDescent="0.2">
      <c r="A15886" t="s">
        <v>882</v>
      </c>
      <c r="B15886" t="s">
        <v>1579</v>
      </c>
      <c r="C15886" t="s">
        <v>1580</v>
      </c>
    </row>
    <row r="15887" spans="1:6" x14ac:dyDescent="0.2">
      <c r="A15887" t="s">
        <v>3003</v>
      </c>
      <c r="B15887">
        <f>0.04/0.02</f>
        <v>2</v>
      </c>
    </row>
    <row r="15888" spans="1:6" x14ac:dyDescent="0.2">
      <c r="A15888" t="s">
        <v>3004</v>
      </c>
      <c r="B15888">
        <v>0.03</v>
      </c>
    </row>
    <row r="15889" spans="1:6" x14ac:dyDescent="0.2">
      <c r="A15889" t="s">
        <v>120</v>
      </c>
      <c r="B15889" t="s">
        <v>2629</v>
      </c>
      <c r="C15889" t="s">
        <v>3003</v>
      </c>
    </row>
    <row r="15890" spans="1:6" x14ac:dyDescent="0.2">
      <c r="A15890" t="s">
        <v>120</v>
      </c>
      <c r="B15890" t="s">
        <v>2629</v>
      </c>
      <c r="C15890" t="s">
        <v>3004</v>
      </c>
    </row>
    <row r="15891" spans="1:6" x14ac:dyDescent="0.2">
      <c r="A15891" t="s">
        <v>52</v>
      </c>
      <c r="B15891">
        <v>0.5</v>
      </c>
      <c r="C15891" t="s">
        <v>1656</v>
      </c>
    </row>
    <row r="15892" spans="1:6" x14ac:dyDescent="0.2">
      <c r="A15892" t="s">
        <v>52</v>
      </c>
      <c r="B15892" t="s">
        <v>3005</v>
      </c>
    </row>
    <row r="15893" spans="1:6" x14ac:dyDescent="0.2">
      <c r="A15893" t="s">
        <v>1595</v>
      </c>
      <c r="B15893" t="s">
        <v>1596</v>
      </c>
      <c r="C15893" t="s">
        <v>1597</v>
      </c>
    </row>
    <row r="15894" spans="1:6" x14ac:dyDescent="0.2">
      <c r="A15894" t="s">
        <v>1595</v>
      </c>
      <c r="B15894" t="s">
        <v>1598</v>
      </c>
      <c r="C15894" t="s">
        <v>1599</v>
      </c>
      <c r="D15894" t="s">
        <v>1597</v>
      </c>
    </row>
    <row r="15895" spans="1:6" x14ac:dyDescent="0.2">
      <c r="A15895" t="s">
        <v>2616</v>
      </c>
      <c r="B15895" t="s">
        <v>1634</v>
      </c>
      <c r="C15895">
        <v>0.05</v>
      </c>
    </row>
    <row r="15896" spans="1:6" x14ac:dyDescent="0.2">
      <c r="A15896" t="s">
        <v>52</v>
      </c>
      <c r="B15896">
        <v>0.27</v>
      </c>
      <c r="C15896">
        <v>0.1</v>
      </c>
      <c r="D15896" t="s">
        <v>1768</v>
      </c>
      <c r="E15896" t="s">
        <v>1644</v>
      </c>
      <c r="F15896">
        <v>17.600000000000001</v>
      </c>
    </row>
    <row r="15897" spans="1:6" x14ac:dyDescent="0.2">
      <c r="A15897" t="s">
        <v>57</v>
      </c>
      <c r="B15897">
        <v>34.700000000000003</v>
      </c>
      <c r="C15897">
        <v>0.05</v>
      </c>
    </row>
    <row r="15898" spans="1:6" x14ac:dyDescent="0.2">
      <c r="A15898" t="s">
        <v>2985</v>
      </c>
      <c r="B15898">
        <v>0.15</v>
      </c>
    </row>
    <row r="15899" spans="1:6" x14ac:dyDescent="0.2">
      <c r="A15899" t="s">
        <v>2983</v>
      </c>
      <c r="B15899" t="s">
        <v>1639</v>
      </c>
      <c r="C15899">
        <v>0.03</v>
      </c>
    </row>
    <row r="15900" spans="1:6" x14ac:dyDescent="0.2">
      <c r="A15900" t="s">
        <v>797</v>
      </c>
    </row>
    <row r="15901" spans="1:6" x14ac:dyDescent="0.2">
      <c r="A15901" t="s">
        <v>50</v>
      </c>
      <c r="B15901">
        <v>11.25</v>
      </c>
      <c r="C15901" t="s">
        <v>1634</v>
      </c>
      <c r="D15901">
        <v>2.5000000000000001E-2</v>
      </c>
    </row>
    <row r="15902" spans="1:6" x14ac:dyDescent="0.2">
      <c r="A15902" t="s">
        <v>2986</v>
      </c>
      <c r="B15902" t="s">
        <v>1639</v>
      </c>
      <c r="C15902">
        <v>0.1</v>
      </c>
    </row>
    <row r="15903" spans="1:6" x14ac:dyDescent="0.2">
      <c r="A15903" t="s">
        <v>200</v>
      </c>
      <c r="B15903">
        <v>8.75</v>
      </c>
      <c r="C15903" t="s">
        <v>1634</v>
      </c>
      <c r="D15903">
        <v>0.1</v>
      </c>
    </row>
    <row r="15904" spans="1:6" x14ac:dyDescent="0.2">
      <c r="A15904" t="s">
        <v>52</v>
      </c>
      <c r="B15904">
        <v>6.85</v>
      </c>
      <c r="C15904" t="s">
        <v>1634</v>
      </c>
      <c r="D15904">
        <v>0.05</v>
      </c>
    </row>
    <row r="15905" spans="1:5" x14ac:dyDescent="0.2">
      <c r="A15905" t="s">
        <v>3002</v>
      </c>
      <c r="B15905" t="s">
        <v>2254</v>
      </c>
    </row>
    <row r="15906" spans="1:5" x14ac:dyDescent="0.2">
      <c r="A15906" t="s">
        <v>52</v>
      </c>
      <c r="B15906">
        <v>0.1</v>
      </c>
      <c r="C15906">
        <f>0.05/-0.1</f>
        <v>-0.5</v>
      </c>
    </row>
    <row r="15907" spans="1:5" x14ac:dyDescent="0.2">
      <c r="A15907" t="s">
        <v>2989</v>
      </c>
      <c r="B15907" t="s">
        <v>2990</v>
      </c>
      <c r="C15907" t="s">
        <v>2991</v>
      </c>
      <c r="D15907" t="s">
        <v>2992</v>
      </c>
    </row>
    <row r="15908" spans="1:5" x14ac:dyDescent="0.2">
      <c r="A15908" t="s">
        <v>118</v>
      </c>
      <c r="B15908" t="s">
        <v>1655</v>
      </c>
      <c r="C15908">
        <v>1</v>
      </c>
      <c r="D15908" t="s">
        <v>2993</v>
      </c>
      <c r="E15908" t="s">
        <v>2994</v>
      </c>
    </row>
    <row r="15909" spans="1:5" x14ac:dyDescent="0.2">
      <c r="A15909" t="s">
        <v>118</v>
      </c>
      <c r="B15909" t="s">
        <v>2534</v>
      </c>
      <c r="C15909">
        <v>1</v>
      </c>
      <c r="D15909" t="s">
        <v>2993</v>
      </c>
      <c r="E15909" t="s">
        <v>2994</v>
      </c>
    </row>
    <row r="15910" spans="1:5" x14ac:dyDescent="0.2">
      <c r="A15910" t="s">
        <v>118</v>
      </c>
      <c r="B15910" t="s">
        <v>2995</v>
      </c>
      <c r="C15910">
        <v>4</v>
      </c>
      <c r="D15910" t="s">
        <v>2993</v>
      </c>
      <c r="E15910" t="s">
        <v>2994</v>
      </c>
    </row>
    <row r="15911" spans="1:5" x14ac:dyDescent="0.2">
      <c r="A15911" t="s">
        <v>118</v>
      </c>
      <c r="B15911" t="s">
        <v>1655</v>
      </c>
      <c r="C15911">
        <v>1.5</v>
      </c>
      <c r="D15911" t="s">
        <v>2993</v>
      </c>
      <c r="E15911" t="s">
        <v>2996</v>
      </c>
    </row>
    <row r="15912" spans="1:5" x14ac:dyDescent="0.2">
      <c r="A15912" t="s">
        <v>118</v>
      </c>
      <c r="B15912" t="s">
        <v>1640</v>
      </c>
      <c r="C15912">
        <v>1</v>
      </c>
      <c r="D15912" t="s">
        <v>2993</v>
      </c>
      <c r="E15912" t="s">
        <v>2997</v>
      </c>
    </row>
    <row r="15913" spans="1:5" x14ac:dyDescent="0.2">
      <c r="A15913" t="s">
        <v>118</v>
      </c>
      <c r="B15913" t="s">
        <v>2995</v>
      </c>
      <c r="C15913">
        <v>6</v>
      </c>
      <c r="D15913" t="s">
        <v>2993</v>
      </c>
      <c r="E15913" t="s">
        <v>2997</v>
      </c>
    </row>
    <row r="15914" spans="1:5" x14ac:dyDescent="0.2">
      <c r="A15914" t="s">
        <v>118</v>
      </c>
      <c r="B15914" t="s">
        <v>1655</v>
      </c>
      <c r="C15914">
        <v>6.3</v>
      </c>
    </row>
    <row r="15915" spans="1:5" x14ac:dyDescent="0.2">
      <c r="A15915" t="s">
        <v>118</v>
      </c>
      <c r="B15915" t="s">
        <v>1741</v>
      </c>
    </row>
    <row r="15916" spans="1:5" x14ac:dyDescent="0.2">
      <c r="A15916" t="s">
        <v>118</v>
      </c>
      <c r="B15916" t="s">
        <v>1655</v>
      </c>
      <c r="C15916">
        <v>12</v>
      </c>
    </row>
    <row r="15917" spans="1:5" x14ac:dyDescent="0.2">
      <c r="A15917" t="s">
        <v>57</v>
      </c>
      <c r="B15917" t="s">
        <v>1571</v>
      </c>
      <c r="C15917">
        <v>29.5</v>
      </c>
    </row>
    <row r="15918" spans="1:5" x14ac:dyDescent="0.2">
      <c r="A15918" t="s">
        <v>2324</v>
      </c>
      <c r="B15918" t="s">
        <v>3006</v>
      </c>
      <c r="C15918">
        <v>-7.0000000000000007E-2</v>
      </c>
    </row>
    <row r="15919" spans="1:5" x14ac:dyDescent="0.2">
      <c r="A15919" t="s">
        <v>57</v>
      </c>
      <c r="B15919" t="s">
        <v>1922</v>
      </c>
      <c r="C15919">
        <v>36</v>
      </c>
    </row>
    <row r="15920" spans="1:5" x14ac:dyDescent="0.2">
      <c r="A15920" t="s">
        <v>120</v>
      </c>
      <c r="B15920">
        <v>0.02</v>
      </c>
    </row>
    <row r="15921" spans="1:5" x14ac:dyDescent="0.2">
      <c r="A15921" t="s">
        <v>110</v>
      </c>
      <c r="B15921" t="s">
        <v>1724</v>
      </c>
    </row>
    <row r="15922" spans="1:5" x14ac:dyDescent="0.2">
      <c r="A15922" t="s">
        <v>1575</v>
      </c>
      <c r="B15922" t="s">
        <v>1576</v>
      </c>
      <c r="C15922" t="s">
        <v>1577</v>
      </c>
      <c r="D15922" t="s">
        <v>1578</v>
      </c>
    </row>
    <row r="15923" spans="1:5" x14ac:dyDescent="0.2">
      <c r="A15923" t="s">
        <v>882</v>
      </c>
      <c r="B15923" t="s">
        <v>1579</v>
      </c>
      <c r="C15923" t="s">
        <v>1580</v>
      </c>
    </row>
    <row r="15924" spans="1:5" x14ac:dyDescent="0.2">
      <c r="A15924" t="s">
        <v>1947</v>
      </c>
      <c r="B15924" t="s">
        <v>1574</v>
      </c>
      <c r="C15924" t="s">
        <v>1816</v>
      </c>
      <c r="D15924" t="s">
        <v>564</v>
      </c>
      <c r="E15924" t="s">
        <v>3007</v>
      </c>
    </row>
    <row r="15925" spans="1:5" x14ac:dyDescent="0.2">
      <c r="A15925" t="s">
        <v>2616</v>
      </c>
      <c r="B15925" t="s">
        <v>1634</v>
      </c>
      <c r="C15925">
        <v>0.05</v>
      </c>
    </row>
    <row r="15926" spans="1:5" x14ac:dyDescent="0.2">
      <c r="A15926" t="s">
        <v>57</v>
      </c>
      <c r="B15926">
        <v>34.700000000000003</v>
      </c>
      <c r="C15926">
        <v>0.05</v>
      </c>
    </row>
    <row r="15927" spans="1:5" x14ac:dyDescent="0.2">
      <c r="A15927" t="s">
        <v>2983</v>
      </c>
      <c r="B15927" t="s">
        <v>1639</v>
      </c>
      <c r="C15927">
        <v>0.03</v>
      </c>
    </row>
    <row r="15928" spans="1:5" x14ac:dyDescent="0.2">
      <c r="A15928" t="s">
        <v>52</v>
      </c>
      <c r="B15928">
        <v>0.27</v>
      </c>
      <c r="C15928">
        <v>0.1</v>
      </c>
      <c r="D15928" t="s">
        <v>1835</v>
      </c>
      <c r="E15928" t="s">
        <v>2984</v>
      </c>
    </row>
    <row r="15929" spans="1:5" x14ac:dyDescent="0.2">
      <c r="A15929" t="s">
        <v>797</v>
      </c>
    </row>
    <row r="15930" spans="1:5" x14ac:dyDescent="0.2">
      <c r="A15930" t="s">
        <v>2985</v>
      </c>
      <c r="B15930">
        <v>0.15</v>
      </c>
    </row>
    <row r="15931" spans="1:5" x14ac:dyDescent="0.2">
      <c r="A15931" t="s">
        <v>50</v>
      </c>
      <c r="B15931">
        <v>11.25</v>
      </c>
      <c r="C15931" t="s">
        <v>1634</v>
      </c>
      <c r="D15931">
        <v>2.5000000000000001E-2</v>
      </c>
    </row>
    <row r="15932" spans="1:5" x14ac:dyDescent="0.2">
      <c r="A15932" t="s">
        <v>2986</v>
      </c>
      <c r="B15932" t="s">
        <v>1639</v>
      </c>
      <c r="C15932">
        <v>0.1</v>
      </c>
    </row>
    <row r="15933" spans="1:5" x14ac:dyDescent="0.2">
      <c r="A15933" t="s">
        <v>200</v>
      </c>
      <c r="B15933">
        <v>8.75</v>
      </c>
      <c r="C15933" t="s">
        <v>1634</v>
      </c>
      <c r="D15933">
        <v>0.1</v>
      </c>
    </row>
    <row r="15934" spans="1:5" x14ac:dyDescent="0.2">
      <c r="A15934" t="s">
        <v>52</v>
      </c>
      <c r="B15934">
        <v>6.85</v>
      </c>
      <c r="C15934" t="s">
        <v>1634</v>
      </c>
      <c r="D15934">
        <v>0.05</v>
      </c>
    </row>
    <row r="15935" spans="1:5" x14ac:dyDescent="0.2">
      <c r="A15935" t="s">
        <v>2987</v>
      </c>
      <c r="B15935">
        <v>-7.0000000000000007E-2</v>
      </c>
    </row>
    <row r="15936" spans="1:5" x14ac:dyDescent="0.2">
      <c r="A15936" t="s">
        <v>2988</v>
      </c>
      <c r="B15936">
        <v>-0.05</v>
      </c>
    </row>
    <row r="15937" spans="1:5" x14ac:dyDescent="0.2">
      <c r="A15937" t="s">
        <v>52</v>
      </c>
      <c r="B15937">
        <v>0.1</v>
      </c>
      <c r="C15937">
        <f>0.05/-0.1</f>
        <v>-0.5</v>
      </c>
    </row>
    <row r="15938" spans="1:5" x14ac:dyDescent="0.2">
      <c r="A15938" t="s">
        <v>2989</v>
      </c>
      <c r="B15938" t="s">
        <v>2990</v>
      </c>
      <c r="C15938" t="s">
        <v>2991</v>
      </c>
      <c r="D15938" t="s">
        <v>2992</v>
      </c>
    </row>
    <row r="15939" spans="1:5" x14ac:dyDescent="0.2">
      <c r="A15939" t="s">
        <v>118</v>
      </c>
      <c r="B15939" t="s">
        <v>1655</v>
      </c>
      <c r="C15939">
        <v>1</v>
      </c>
      <c r="D15939" t="s">
        <v>2993</v>
      </c>
      <c r="E15939" t="s">
        <v>2994</v>
      </c>
    </row>
    <row r="15940" spans="1:5" x14ac:dyDescent="0.2">
      <c r="A15940" t="s">
        <v>118</v>
      </c>
      <c r="B15940" t="s">
        <v>2534</v>
      </c>
      <c r="C15940">
        <v>1</v>
      </c>
      <c r="D15940" t="s">
        <v>2993</v>
      </c>
      <c r="E15940" t="s">
        <v>2994</v>
      </c>
    </row>
    <row r="15941" spans="1:5" x14ac:dyDescent="0.2">
      <c r="A15941" t="s">
        <v>118</v>
      </c>
      <c r="B15941" t="s">
        <v>2995</v>
      </c>
      <c r="C15941">
        <v>4</v>
      </c>
      <c r="D15941" t="s">
        <v>2993</v>
      </c>
      <c r="E15941" t="s">
        <v>2994</v>
      </c>
    </row>
    <row r="15942" spans="1:5" x14ac:dyDescent="0.2">
      <c r="A15942" t="s">
        <v>118</v>
      </c>
      <c r="B15942" t="s">
        <v>1655</v>
      </c>
      <c r="C15942">
        <v>1.5</v>
      </c>
      <c r="D15942" t="s">
        <v>2993</v>
      </c>
      <c r="E15942" t="s">
        <v>2996</v>
      </c>
    </row>
    <row r="15943" spans="1:5" x14ac:dyDescent="0.2">
      <c r="A15943" t="s">
        <v>118</v>
      </c>
      <c r="B15943" t="s">
        <v>1640</v>
      </c>
      <c r="C15943">
        <v>1</v>
      </c>
      <c r="D15943" t="s">
        <v>2993</v>
      </c>
      <c r="E15943" t="s">
        <v>2997</v>
      </c>
    </row>
    <row r="15944" spans="1:5" x14ac:dyDescent="0.2">
      <c r="A15944" t="s">
        <v>118</v>
      </c>
      <c r="B15944" t="s">
        <v>2995</v>
      </c>
      <c r="C15944">
        <v>6</v>
      </c>
      <c r="D15944" t="s">
        <v>2993</v>
      </c>
      <c r="E15944" t="s">
        <v>2997</v>
      </c>
    </row>
    <row r="15945" spans="1:5" x14ac:dyDescent="0.2">
      <c r="A15945" t="s">
        <v>118</v>
      </c>
      <c r="B15945" t="s">
        <v>1655</v>
      </c>
      <c r="C15945">
        <v>6.3</v>
      </c>
    </row>
    <row r="15946" spans="1:5" x14ac:dyDescent="0.2">
      <c r="A15946" t="s">
        <v>118</v>
      </c>
      <c r="B15946" t="s">
        <v>1741</v>
      </c>
    </row>
    <row r="15947" spans="1:5" x14ac:dyDescent="0.2">
      <c r="A15947" t="s">
        <v>118</v>
      </c>
      <c r="B15947" t="s">
        <v>1655</v>
      </c>
      <c r="C15947">
        <v>12</v>
      </c>
    </row>
    <row r="15948" spans="1:5" x14ac:dyDescent="0.2">
      <c r="A15948" t="s">
        <v>120</v>
      </c>
      <c r="B15948">
        <v>0.02</v>
      </c>
    </row>
    <row r="15949" spans="1:5" x14ac:dyDescent="0.2">
      <c r="A15949" t="s">
        <v>110</v>
      </c>
      <c r="B15949" t="s">
        <v>1724</v>
      </c>
    </row>
    <row r="15950" spans="1:5" x14ac:dyDescent="0.2">
      <c r="A15950" t="s">
        <v>3002</v>
      </c>
      <c r="B15950" t="s">
        <v>2254</v>
      </c>
    </row>
    <row r="15951" spans="1:5" x14ac:dyDescent="0.2">
      <c r="A15951" t="s">
        <v>1575</v>
      </c>
      <c r="B15951" t="s">
        <v>1576</v>
      </c>
      <c r="C15951" t="s">
        <v>1577</v>
      </c>
      <c r="D15951" t="s">
        <v>1578</v>
      </c>
    </row>
    <row r="15952" spans="1:5" x14ac:dyDescent="0.2">
      <c r="A15952" t="s">
        <v>882</v>
      </c>
      <c r="B15952" t="s">
        <v>1579</v>
      </c>
      <c r="C15952" t="s">
        <v>1580</v>
      </c>
    </row>
    <row r="15953" spans="1:5" x14ac:dyDescent="0.2">
      <c r="A15953" t="s">
        <v>3003</v>
      </c>
      <c r="B15953">
        <f>0.04/0.02</f>
        <v>2</v>
      </c>
    </row>
    <row r="15954" spans="1:5" x14ac:dyDescent="0.2">
      <c r="A15954" t="s">
        <v>3004</v>
      </c>
      <c r="B15954">
        <v>0.03</v>
      </c>
    </row>
    <row r="15955" spans="1:5" x14ac:dyDescent="0.2">
      <c r="A15955" t="s">
        <v>120</v>
      </c>
      <c r="B15955" t="s">
        <v>2629</v>
      </c>
      <c r="C15955" t="s">
        <v>3003</v>
      </c>
    </row>
    <row r="15956" spans="1:5" x14ac:dyDescent="0.2">
      <c r="A15956" t="s">
        <v>120</v>
      </c>
      <c r="B15956" t="s">
        <v>2629</v>
      </c>
      <c r="C15956" t="s">
        <v>3004</v>
      </c>
    </row>
    <row r="15957" spans="1:5" x14ac:dyDescent="0.2">
      <c r="A15957" t="s">
        <v>52</v>
      </c>
      <c r="B15957">
        <v>0.5</v>
      </c>
      <c r="C15957" t="s">
        <v>1656</v>
      </c>
    </row>
    <row r="15958" spans="1:5" x14ac:dyDescent="0.2">
      <c r="A15958" t="s">
        <v>1595</v>
      </c>
      <c r="B15958" t="s">
        <v>1596</v>
      </c>
      <c r="C15958" t="s">
        <v>1597</v>
      </c>
    </row>
    <row r="15959" spans="1:5" x14ac:dyDescent="0.2">
      <c r="A15959" t="s">
        <v>1595</v>
      </c>
      <c r="B15959" t="s">
        <v>1598</v>
      </c>
      <c r="C15959" t="s">
        <v>1599</v>
      </c>
      <c r="D15959" t="s">
        <v>1597</v>
      </c>
    </row>
    <row r="15960" spans="1:5" x14ac:dyDescent="0.2">
      <c r="A15960" t="s">
        <v>2616</v>
      </c>
      <c r="B15960" t="s">
        <v>1634</v>
      </c>
      <c r="C15960">
        <v>0.05</v>
      </c>
    </row>
    <row r="15961" spans="1:5" x14ac:dyDescent="0.2">
      <c r="A15961" t="s">
        <v>57</v>
      </c>
      <c r="B15961">
        <v>34.700000000000003</v>
      </c>
      <c r="C15961">
        <v>0.05</v>
      </c>
    </row>
    <row r="15962" spans="1:5" x14ac:dyDescent="0.2">
      <c r="A15962" t="s">
        <v>2983</v>
      </c>
      <c r="B15962" t="s">
        <v>1639</v>
      </c>
      <c r="C15962">
        <v>0.03</v>
      </c>
    </row>
    <row r="15963" spans="1:5" x14ac:dyDescent="0.2">
      <c r="A15963" t="s">
        <v>52</v>
      </c>
      <c r="B15963">
        <v>0.27</v>
      </c>
      <c r="C15963">
        <v>0.1</v>
      </c>
      <c r="D15963" t="s">
        <v>1835</v>
      </c>
      <c r="E15963" t="s">
        <v>2984</v>
      </c>
    </row>
    <row r="15964" spans="1:5" x14ac:dyDescent="0.2">
      <c r="A15964" t="s">
        <v>797</v>
      </c>
    </row>
    <row r="15965" spans="1:5" x14ac:dyDescent="0.2">
      <c r="A15965" t="s">
        <v>2985</v>
      </c>
      <c r="B15965">
        <v>0.15</v>
      </c>
    </row>
    <row r="15966" spans="1:5" x14ac:dyDescent="0.2">
      <c r="A15966" t="s">
        <v>50</v>
      </c>
      <c r="B15966">
        <v>11.25</v>
      </c>
      <c r="C15966" t="s">
        <v>1634</v>
      </c>
      <c r="D15966">
        <v>2.5000000000000001E-2</v>
      </c>
    </row>
    <row r="15967" spans="1:5" x14ac:dyDescent="0.2">
      <c r="A15967" t="s">
        <v>2986</v>
      </c>
      <c r="B15967" t="s">
        <v>1639</v>
      </c>
      <c r="C15967">
        <v>0.1</v>
      </c>
    </row>
    <row r="15968" spans="1:5" x14ac:dyDescent="0.2">
      <c r="A15968" t="s">
        <v>200</v>
      </c>
      <c r="B15968">
        <v>8.75</v>
      </c>
      <c r="C15968" t="s">
        <v>1634</v>
      </c>
      <c r="D15968">
        <v>0.1</v>
      </c>
    </row>
    <row r="15969" spans="1:5" x14ac:dyDescent="0.2">
      <c r="A15969" t="s">
        <v>52</v>
      </c>
      <c r="B15969">
        <v>6.85</v>
      </c>
      <c r="C15969" t="s">
        <v>1634</v>
      </c>
      <c r="D15969">
        <v>0.05</v>
      </c>
    </row>
    <row r="15970" spans="1:5" x14ac:dyDescent="0.2">
      <c r="A15970" t="s">
        <v>2987</v>
      </c>
      <c r="B15970">
        <v>-7.0000000000000007E-2</v>
      </c>
    </row>
    <row r="15971" spans="1:5" x14ac:dyDescent="0.2">
      <c r="A15971" t="s">
        <v>2988</v>
      </c>
      <c r="B15971">
        <v>-0.05</v>
      </c>
    </row>
    <row r="15972" spans="1:5" x14ac:dyDescent="0.2">
      <c r="A15972" t="s">
        <v>52</v>
      </c>
      <c r="B15972">
        <v>0.1</v>
      </c>
      <c r="C15972">
        <f>0.05/-0.1</f>
        <v>-0.5</v>
      </c>
    </row>
    <row r="15973" spans="1:5" x14ac:dyDescent="0.2">
      <c r="A15973" t="s">
        <v>2989</v>
      </c>
      <c r="B15973" t="s">
        <v>2990</v>
      </c>
      <c r="C15973" t="s">
        <v>2991</v>
      </c>
      <c r="D15973" t="s">
        <v>2992</v>
      </c>
    </row>
    <row r="15974" spans="1:5" x14ac:dyDescent="0.2">
      <c r="A15974" t="s">
        <v>118</v>
      </c>
      <c r="B15974" t="s">
        <v>1655</v>
      </c>
      <c r="C15974">
        <v>1</v>
      </c>
      <c r="D15974" t="s">
        <v>2993</v>
      </c>
      <c r="E15974" t="s">
        <v>2994</v>
      </c>
    </row>
    <row r="15975" spans="1:5" x14ac:dyDescent="0.2">
      <c r="A15975" t="s">
        <v>118</v>
      </c>
      <c r="B15975" t="s">
        <v>2534</v>
      </c>
      <c r="C15975">
        <v>1</v>
      </c>
      <c r="D15975" t="s">
        <v>2993</v>
      </c>
      <c r="E15975" t="s">
        <v>2994</v>
      </c>
    </row>
    <row r="15976" spans="1:5" x14ac:dyDescent="0.2">
      <c r="A15976" t="s">
        <v>118</v>
      </c>
      <c r="B15976" t="s">
        <v>2995</v>
      </c>
      <c r="C15976">
        <v>4</v>
      </c>
      <c r="D15976" t="s">
        <v>2993</v>
      </c>
      <c r="E15976" t="s">
        <v>2994</v>
      </c>
    </row>
    <row r="15977" spans="1:5" x14ac:dyDescent="0.2">
      <c r="A15977" t="s">
        <v>118</v>
      </c>
      <c r="B15977" t="s">
        <v>1655</v>
      </c>
      <c r="C15977">
        <v>1.5</v>
      </c>
      <c r="D15977" t="s">
        <v>2993</v>
      </c>
      <c r="E15977" t="s">
        <v>2996</v>
      </c>
    </row>
    <row r="15978" spans="1:5" x14ac:dyDescent="0.2">
      <c r="A15978" t="s">
        <v>118</v>
      </c>
      <c r="B15978" t="s">
        <v>1640</v>
      </c>
      <c r="C15978">
        <v>1</v>
      </c>
      <c r="D15978" t="s">
        <v>2993</v>
      </c>
      <c r="E15978" t="s">
        <v>2997</v>
      </c>
    </row>
    <row r="15979" spans="1:5" x14ac:dyDescent="0.2">
      <c r="A15979" t="s">
        <v>118</v>
      </c>
      <c r="B15979" t="s">
        <v>2995</v>
      </c>
      <c r="C15979">
        <v>6</v>
      </c>
      <c r="D15979" t="s">
        <v>2993</v>
      </c>
      <c r="E15979" t="s">
        <v>2997</v>
      </c>
    </row>
    <row r="15980" spans="1:5" x14ac:dyDescent="0.2">
      <c r="A15980" t="s">
        <v>118</v>
      </c>
      <c r="B15980" t="s">
        <v>1655</v>
      </c>
      <c r="C15980">
        <v>6.3</v>
      </c>
    </row>
    <row r="15981" spans="1:5" x14ac:dyDescent="0.2">
      <c r="A15981" t="s">
        <v>118</v>
      </c>
      <c r="B15981" t="s">
        <v>1741</v>
      </c>
    </row>
    <row r="15982" spans="1:5" x14ac:dyDescent="0.2">
      <c r="A15982" t="s">
        <v>118</v>
      </c>
      <c r="B15982" t="s">
        <v>1655</v>
      </c>
      <c r="C15982">
        <v>12</v>
      </c>
    </row>
    <row r="15983" spans="1:5" x14ac:dyDescent="0.2">
      <c r="A15983" t="s">
        <v>120</v>
      </c>
      <c r="B15983">
        <v>0.02</v>
      </c>
    </row>
    <row r="15984" spans="1:5" x14ac:dyDescent="0.2">
      <c r="A15984" t="s">
        <v>110</v>
      </c>
      <c r="B15984" t="s">
        <v>1724</v>
      </c>
    </row>
    <row r="15985" spans="1:5" x14ac:dyDescent="0.2">
      <c r="A15985" t="s">
        <v>3002</v>
      </c>
      <c r="B15985" t="s">
        <v>2254</v>
      </c>
    </row>
    <row r="15986" spans="1:5" x14ac:dyDescent="0.2">
      <c r="A15986" t="s">
        <v>1575</v>
      </c>
      <c r="B15986" t="s">
        <v>1576</v>
      </c>
      <c r="C15986" t="s">
        <v>1577</v>
      </c>
      <c r="D15986" t="s">
        <v>1578</v>
      </c>
    </row>
    <row r="15987" spans="1:5" x14ac:dyDescent="0.2">
      <c r="A15987" t="s">
        <v>882</v>
      </c>
      <c r="B15987" t="s">
        <v>1579</v>
      </c>
      <c r="C15987" t="s">
        <v>1580</v>
      </c>
    </row>
    <row r="15988" spans="1:5" x14ac:dyDescent="0.2">
      <c r="A15988" t="s">
        <v>3003</v>
      </c>
      <c r="B15988">
        <f>0.04/0.02</f>
        <v>2</v>
      </c>
    </row>
    <row r="15989" spans="1:5" x14ac:dyDescent="0.2">
      <c r="A15989" t="s">
        <v>3004</v>
      </c>
      <c r="B15989">
        <v>0.03</v>
      </c>
    </row>
    <row r="15990" spans="1:5" x14ac:dyDescent="0.2">
      <c r="A15990" t="s">
        <v>120</v>
      </c>
      <c r="B15990" t="s">
        <v>2629</v>
      </c>
      <c r="C15990" t="s">
        <v>3003</v>
      </c>
    </row>
    <row r="15991" spans="1:5" x14ac:dyDescent="0.2">
      <c r="A15991" t="s">
        <v>120</v>
      </c>
      <c r="B15991" t="s">
        <v>2629</v>
      </c>
      <c r="C15991" t="s">
        <v>3004</v>
      </c>
    </row>
    <row r="15992" spans="1:5" x14ac:dyDescent="0.2">
      <c r="A15992" t="s">
        <v>52</v>
      </c>
      <c r="B15992">
        <v>0.5</v>
      </c>
      <c r="C15992" t="s">
        <v>1656</v>
      </c>
    </row>
    <row r="15993" spans="1:5" x14ac:dyDescent="0.2">
      <c r="A15993" t="s">
        <v>52</v>
      </c>
      <c r="B15993" t="s">
        <v>3005</v>
      </c>
    </row>
    <row r="15994" spans="1:5" x14ac:dyDescent="0.2">
      <c r="A15994" t="s">
        <v>1595</v>
      </c>
      <c r="B15994" t="s">
        <v>1596</v>
      </c>
      <c r="C15994" t="s">
        <v>1597</v>
      </c>
    </row>
    <row r="15995" spans="1:5" x14ac:dyDescent="0.2">
      <c r="A15995" t="s">
        <v>1595</v>
      </c>
      <c r="B15995" t="s">
        <v>1598</v>
      </c>
      <c r="C15995" t="s">
        <v>1599</v>
      </c>
      <c r="D15995" t="s">
        <v>1597</v>
      </c>
    </row>
    <row r="15996" spans="1:5" x14ac:dyDescent="0.2">
      <c r="A15996" t="s">
        <v>2616</v>
      </c>
      <c r="B15996" t="s">
        <v>1634</v>
      </c>
      <c r="C15996">
        <v>0.05</v>
      </c>
    </row>
    <row r="15997" spans="1:5" x14ac:dyDescent="0.2">
      <c r="A15997" t="s">
        <v>57</v>
      </c>
      <c r="B15997">
        <v>34.700000000000003</v>
      </c>
      <c r="C15997">
        <v>0.05</v>
      </c>
    </row>
    <row r="15998" spans="1:5" x14ac:dyDescent="0.2">
      <c r="A15998" t="s">
        <v>2983</v>
      </c>
      <c r="B15998" t="s">
        <v>1639</v>
      </c>
      <c r="C15998">
        <v>0.03</v>
      </c>
    </row>
    <row r="15999" spans="1:5" x14ac:dyDescent="0.2">
      <c r="A15999" t="s">
        <v>52</v>
      </c>
      <c r="B15999">
        <v>0.27</v>
      </c>
      <c r="C15999">
        <v>0.1</v>
      </c>
      <c r="D15999" t="s">
        <v>1835</v>
      </c>
      <c r="E15999" t="s">
        <v>2984</v>
      </c>
    </row>
    <row r="16000" spans="1:5" x14ac:dyDescent="0.2">
      <c r="A16000" t="s">
        <v>797</v>
      </c>
    </row>
    <row r="16001" spans="1:5" x14ac:dyDescent="0.2">
      <c r="A16001" t="s">
        <v>2985</v>
      </c>
      <c r="B16001">
        <v>0.15</v>
      </c>
    </row>
    <row r="16002" spans="1:5" x14ac:dyDescent="0.2">
      <c r="A16002" t="s">
        <v>50</v>
      </c>
      <c r="B16002">
        <v>11.25</v>
      </c>
      <c r="C16002" t="s">
        <v>1634</v>
      </c>
      <c r="D16002">
        <v>2.5000000000000001E-2</v>
      </c>
    </row>
    <row r="16003" spans="1:5" x14ac:dyDescent="0.2">
      <c r="A16003" t="s">
        <v>2986</v>
      </c>
      <c r="B16003" t="s">
        <v>1639</v>
      </c>
      <c r="C16003">
        <v>0.1</v>
      </c>
    </row>
    <row r="16004" spans="1:5" x14ac:dyDescent="0.2">
      <c r="A16004" t="s">
        <v>200</v>
      </c>
      <c r="B16004">
        <v>8.75</v>
      </c>
      <c r="C16004" t="s">
        <v>1634</v>
      </c>
      <c r="D16004">
        <v>0.1</v>
      </c>
    </row>
    <row r="16005" spans="1:5" x14ac:dyDescent="0.2">
      <c r="A16005" t="s">
        <v>52</v>
      </c>
      <c r="B16005">
        <v>6.85</v>
      </c>
      <c r="C16005" t="s">
        <v>1634</v>
      </c>
      <c r="D16005">
        <v>0.05</v>
      </c>
    </row>
    <row r="16006" spans="1:5" x14ac:dyDescent="0.2">
      <c r="A16006" t="s">
        <v>2987</v>
      </c>
      <c r="B16006">
        <v>-7.0000000000000007E-2</v>
      </c>
    </row>
    <row r="16007" spans="1:5" x14ac:dyDescent="0.2">
      <c r="A16007" t="s">
        <v>2988</v>
      </c>
      <c r="B16007">
        <v>-0.05</v>
      </c>
    </row>
    <row r="16008" spans="1:5" x14ac:dyDescent="0.2">
      <c r="A16008" t="s">
        <v>52</v>
      </c>
      <c r="B16008">
        <v>0.1</v>
      </c>
      <c r="C16008">
        <f>0.05/-0.1</f>
        <v>-0.5</v>
      </c>
    </row>
    <row r="16009" spans="1:5" x14ac:dyDescent="0.2">
      <c r="A16009" t="s">
        <v>2989</v>
      </c>
      <c r="B16009" t="s">
        <v>2990</v>
      </c>
      <c r="C16009" t="s">
        <v>2991</v>
      </c>
      <c r="D16009" t="s">
        <v>2992</v>
      </c>
    </row>
    <row r="16010" spans="1:5" x14ac:dyDescent="0.2">
      <c r="A16010" t="s">
        <v>118</v>
      </c>
      <c r="B16010" t="s">
        <v>1655</v>
      </c>
      <c r="C16010">
        <v>1</v>
      </c>
      <c r="D16010" t="s">
        <v>2993</v>
      </c>
      <c r="E16010" t="s">
        <v>2994</v>
      </c>
    </row>
    <row r="16011" spans="1:5" x14ac:dyDescent="0.2">
      <c r="A16011" t="s">
        <v>118</v>
      </c>
      <c r="B16011" t="s">
        <v>2534</v>
      </c>
      <c r="C16011">
        <v>1</v>
      </c>
      <c r="D16011" t="s">
        <v>2993</v>
      </c>
      <c r="E16011" t="s">
        <v>2994</v>
      </c>
    </row>
    <row r="16012" spans="1:5" x14ac:dyDescent="0.2">
      <c r="A16012" t="s">
        <v>118</v>
      </c>
      <c r="B16012" t="s">
        <v>2995</v>
      </c>
      <c r="C16012">
        <v>4</v>
      </c>
      <c r="D16012" t="s">
        <v>2993</v>
      </c>
      <c r="E16012" t="s">
        <v>2994</v>
      </c>
    </row>
    <row r="16013" spans="1:5" x14ac:dyDescent="0.2">
      <c r="A16013" t="s">
        <v>118</v>
      </c>
      <c r="B16013" t="s">
        <v>1655</v>
      </c>
      <c r="C16013">
        <v>1.5</v>
      </c>
      <c r="D16013" t="s">
        <v>2993</v>
      </c>
      <c r="E16013" t="s">
        <v>2996</v>
      </c>
    </row>
    <row r="16014" spans="1:5" x14ac:dyDescent="0.2">
      <c r="A16014" t="s">
        <v>118</v>
      </c>
      <c r="B16014" t="s">
        <v>1640</v>
      </c>
      <c r="C16014">
        <v>1</v>
      </c>
      <c r="D16014" t="s">
        <v>2993</v>
      </c>
      <c r="E16014" t="s">
        <v>2997</v>
      </c>
    </row>
    <row r="16015" spans="1:5" x14ac:dyDescent="0.2">
      <c r="A16015" t="s">
        <v>118</v>
      </c>
      <c r="B16015" t="s">
        <v>2995</v>
      </c>
      <c r="C16015">
        <v>6</v>
      </c>
      <c r="D16015" t="s">
        <v>2993</v>
      </c>
      <c r="E16015" t="s">
        <v>2997</v>
      </c>
    </row>
    <row r="16016" spans="1:5" x14ac:dyDescent="0.2">
      <c r="A16016" t="s">
        <v>118</v>
      </c>
      <c r="B16016" t="s">
        <v>1655</v>
      </c>
      <c r="C16016">
        <v>6.3</v>
      </c>
    </row>
    <row r="16017" spans="1:4" x14ac:dyDescent="0.2">
      <c r="A16017" t="s">
        <v>118</v>
      </c>
      <c r="B16017" t="s">
        <v>1741</v>
      </c>
    </row>
    <row r="16018" spans="1:4" x14ac:dyDescent="0.2">
      <c r="A16018" t="s">
        <v>118</v>
      </c>
      <c r="B16018" t="s">
        <v>1655</v>
      </c>
      <c r="C16018">
        <v>12</v>
      </c>
    </row>
    <row r="16019" spans="1:4" x14ac:dyDescent="0.2">
      <c r="A16019" t="s">
        <v>120</v>
      </c>
      <c r="B16019">
        <v>0.02</v>
      </c>
    </row>
    <row r="16020" spans="1:4" x14ac:dyDescent="0.2">
      <c r="A16020" t="s">
        <v>110</v>
      </c>
      <c r="B16020" t="s">
        <v>1724</v>
      </c>
    </row>
    <row r="16021" spans="1:4" x14ac:dyDescent="0.2">
      <c r="A16021" t="s">
        <v>3002</v>
      </c>
      <c r="B16021" t="s">
        <v>2254</v>
      </c>
    </row>
    <row r="16022" spans="1:4" x14ac:dyDescent="0.2">
      <c r="A16022" t="s">
        <v>1575</v>
      </c>
      <c r="B16022" t="s">
        <v>1576</v>
      </c>
      <c r="C16022" t="s">
        <v>1577</v>
      </c>
      <c r="D16022" t="s">
        <v>1578</v>
      </c>
    </row>
    <row r="16023" spans="1:4" x14ac:dyDescent="0.2">
      <c r="A16023" t="s">
        <v>882</v>
      </c>
      <c r="B16023" t="s">
        <v>1579</v>
      </c>
      <c r="C16023" t="s">
        <v>1580</v>
      </c>
    </row>
    <row r="16024" spans="1:4" x14ac:dyDescent="0.2">
      <c r="A16024" t="s">
        <v>3003</v>
      </c>
      <c r="B16024">
        <f>0.04/0.02</f>
        <v>2</v>
      </c>
    </row>
    <row r="16025" spans="1:4" x14ac:dyDescent="0.2">
      <c r="A16025" t="s">
        <v>3004</v>
      </c>
      <c r="B16025">
        <v>0.03</v>
      </c>
    </row>
    <row r="16026" spans="1:4" x14ac:dyDescent="0.2">
      <c r="A16026" t="s">
        <v>120</v>
      </c>
      <c r="B16026" t="s">
        <v>2629</v>
      </c>
      <c r="C16026" t="s">
        <v>3003</v>
      </c>
    </row>
    <row r="16027" spans="1:4" x14ac:dyDescent="0.2">
      <c r="A16027" t="s">
        <v>120</v>
      </c>
      <c r="B16027" t="s">
        <v>2629</v>
      </c>
      <c r="C16027" t="s">
        <v>3004</v>
      </c>
    </row>
    <row r="16028" spans="1:4" x14ac:dyDescent="0.2">
      <c r="A16028" t="s">
        <v>52</v>
      </c>
      <c r="B16028">
        <v>0.5</v>
      </c>
      <c r="C16028" t="s">
        <v>1656</v>
      </c>
    </row>
    <row r="16029" spans="1:4" x14ac:dyDescent="0.2">
      <c r="A16029" t="s">
        <v>52</v>
      </c>
      <c r="B16029" t="s">
        <v>3005</v>
      </c>
    </row>
    <row r="16030" spans="1:4" x14ac:dyDescent="0.2">
      <c r="A16030" t="s">
        <v>1595</v>
      </c>
      <c r="B16030" t="s">
        <v>1596</v>
      </c>
      <c r="C16030" t="s">
        <v>1597</v>
      </c>
    </row>
    <row r="16031" spans="1:4" x14ac:dyDescent="0.2">
      <c r="A16031" t="s">
        <v>1595</v>
      </c>
      <c r="B16031" t="s">
        <v>1598</v>
      </c>
      <c r="C16031" t="s">
        <v>1599</v>
      </c>
      <c r="D16031" t="s">
        <v>1597</v>
      </c>
    </row>
    <row r="16032" spans="1:4" x14ac:dyDescent="0.2">
      <c r="A16032" t="s">
        <v>57</v>
      </c>
      <c r="B16032">
        <v>71</v>
      </c>
      <c r="C16032">
        <v>0.1</v>
      </c>
      <c r="D16032" t="s">
        <v>3008</v>
      </c>
    </row>
    <row r="16033" spans="1:5" x14ac:dyDescent="0.2">
      <c r="A16033" t="s">
        <v>119</v>
      </c>
      <c r="B16033">
        <v>60</v>
      </c>
      <c r="C16033" t="s">
        <v>1634</v>
      </c>
      <c r="D16033">
        <v>0.05</v>
      </c>
      <c r="E16033" t="s">
        <v>3009</v>
      </c>
    </row>
    <row r="16034" spans="1:5" x14ac:dyDescent="0.2">
      <c r="A16034" t="s">
        <v>119</v>
      </c>
      <c r="B16034">
        <v>47</v>
      </c>
      <c r="C16034">
        <v>-0.1</v>
      </c>
      <c r="D16034" t="s">
        <v>3008</v>
      </c>
    </row>
    <row r="16035" spans="1:5" x14ac:dyDescent="0.2">
      <c r="A16035" t="s">
        <v>50</v>
      </c>
      <c r="B16035">
        <v>17</v>
      </c>
      <c r="C16035" t="s">
        <v>1639</v>
      </c>
      <c r="D16035">
        <v>0.05</v>
      </c>
      <c r="E16035" t="s">
        <v>3008</v>
      </c>
    </row>
    <row r="16036" spans="1:5" x14ac:dyDescent="0.2">
      <c r="A16036" t="s">
        <v>3010</v>
      </c>
      <c r="B16036">
        <v>14.1</v>
      </c>
      <c r="C16036" t="s">
        <v>1634</v>
      </c>
      <c r="D16036">
        <v>0.05</v>
      </c>
    </row>
    <row r="16037" spans="1:5" x14ac:dyDescent="0.2">
      <c r="A16037" t="s">
        <v>50</v>
      </c>
      <c r="B16037">
        <v>16.899999999999999</v>
      </c>
      <c r="C16037" t="s">
        <v>1639</v>
      </c>
      <c r="D16037">
        <v>0.05</v>
      </c>
      <c r="E16037" t="s">
        <v>3008</v>
      </c>
    </row>
    <row r="16038" spans="1:5" x14ac:dyDescent="0.2">
      <c r="A16038" t="s">
        <v>52</v>
      </c>
      <c r="B16038">
        <v>1.9</v>
      </c>
      <c r="C16038" t="s">
        <v>1634</v>
      </c>
      <c r="D16038">
        <v>0.1</v>
      </c>
    </row>
    <row r="16039" spans="1:5" x14ac:dyDescent="0.2">
      <c r="A16039" t="s">
        <v>52</v>
      </c>
      <c r="B16039">
        <v>2.4</v>
      </c>
      <c r="C16039" t="s">
        <v>1639</v>
      </c>
      <c r="D16039">
        <v>0.05</v>
      </c>
      <c r="E16039" t="s">
        <v>3008</v>
      </c>
    </row>
    <row r="16040" spans="1:5" x14ac:dyDescent="0.2">
      <c r="A16040" t="s">
        <v>119</v>
      </c>
      <c r="B16040">
        <v>67.900000000000006</v>
      </c>
      <c r="C16040">
        <v>-0.1</v>
      </c>
      <c r="D16040" t="s">
        <v>3008</v>
      </c>
    </row>
    <row r="16041" spans="1:5" x14ac:dyDescent="0.2">
      <c r="A16041" t="s">
        <v>1575</v>
      </c>
      <c r="B16041" t="s">
        <v>1576</v>
      </c>
      <c r="C16041" t="s">
        <v>1577</v>
      </c>
      <c r="D16041" t="s">
        <v>1578</v>
      </c>
    </row>
    <row r="16042" spans="1:5" x14ac:dyDescent="0.2">
      <c r="A16042" t="s">
        <v>882</v>
      </c>
      <c r="B16042" t="s">
        <v>1579</v>
      </c>
      <c r="C16042" t="s">
        <v>1580</v>
      </c>
    </row>
    <row r="16043" spans="1:5" x14ac:dyDescent="0.2">
      <c r="A16043" t="s">
        <v>1581</v>
      </c>
      <c r="B16043" t="s">
        <v>1576</v>
      </c>
      <c r="C16043" t="s">
        <v>1577</v>
      </c>
      <c r="D16043" t="s">
        <v>1582</v>
      </c>
    </row>
    <row r="16044" spans="1:5" x14ac:dyDescent="0.2">
      <c r="A16044" t="s">
        <v>1595</v>
      </c>
      <c r="B16044" t="s">
        <v>1596</v>
      </c>
      <c r="C16044" t="s">
        <v>1597</v>
      </c>
    </row>
    <row r="16045" spans="1:5" x14ac:dyDescent="0.2">
      <c r="A16045" t="s">
        <v>1595</v>
      </c>
      <c r="B16045" t="s">
        <v>1598</v>
      </c>
      <c r="C16045" t="s">
        <v>1599</v>
      </c>
      <c r="D16045" t="s">
        <v>1597</v>
      </c>
    </row>
    <row r="16046" spans="1:5" x14ac:dyDescent="0.2">
      <c r="A16046" t="s">
        <v>114</v>
      </c>
      <c r="B16046">
        <v>16.5</v>
      </c>
      <c r="C16046" t="s">
        <v>1634</v>
      </c>
      <c r="D16046">
        <v>0.02</v>
      </c>
    </row>
    <row r="16047" spans="1:5" x14ac:dyDescent="0.2">
      <c r="A16047" t="s">
        <v>52</v>
      </c>
      <c r="B16047">
        <v>2.2000000000000002</v>
      </c>
      <c r="C16047" t="s">
        <v>1634</v>
      </c>
      <c r="D16047">
        <v>0.1</v>
      </c>
    </row>
    <row r="16048" spans="1:5" x14ac:dyDescent="0.2">
      <c r="A16048" t="s">
        <v>52</v>
      </c>
      <c r="B16048">
        <v>1.9</v>
      </c>
      <c r="C16048" t="s">
        <v>1634</v>
      </c>
      <c r="D16048">
        <v>0.1</v>
      </c>
    </row>
    <row r="16049" spans="1:4" x14ac:dyDescent="0.2">
      <c r="A16049" t="s">
        <v>119</v>
      </c>
      <c r="B16049">
        <v>47</v>
      </c>
      <c r="C16049" t="s">
        <v>1634</v>
      </c>
      <c r="D16049">
        <v>0.15</v>
      </c>
    </row>
    <row r="16050" spans="1:4" x14ac:dyDescent="0.2">
      <c r="A16050" t="s">
        <v>119</v>
      </c>
      <c r="B16050">
        <v>68.099999999999994</v>
      </c>
      <c r="C16050" t="s">
        <v>1588</v>
      </c>
      <c r="D16050">
        <v>0.2</v>
      </c>
    </row>
    <row r="16051" spans="1:4" x14ac:dyDescent="0.2">
      <c r="A16051" t="s">
        <v>57</v>
      </c>
      <c r="B16051">
        <v>70.7</v>
      </c>
      <c r="C16051" t="s">
        <v>1588</v>
      </c>
      <c r="D16051">
        <v>0.15</v>
      </c>
    </row>
    <row r="16052" spans="1:4" x14ac:dyDescent="0.2">
      <c r="A16052" t="s">
        <v>52</v>
      </c>
      <c r="B16052">
        <v>3.4</v>
      </c>
      <c r="C16052" t="s">
        <v>1639</v>
      </c>
      <c r="D16052">
        <v>1</v>
      </c>
    </row>
    <row r="16053" spans="1:4" x14ac:dyDescent="0.2">
      <c r="A16053" t="s">
        <v>121</v>
      </c>
      <c r="B16053" t="s">
        <v>1571</v>
      </c>
      <c r="C16053">
        <v>0.1</v>
      </c>
    </row>
    <row r="16054" spans="1:4" x14ac:dyDescent="0.2">
      <c r="A16054" t="s">
        <v>61</v>
      </c>
      <c r="B16054">
        <v>0.05</v>
      </c>
      <c r="C16054" t="s">
        <v>1594</v>
      </c>
    </row>
    <row r="16055" spans="1:4" x14ac:dyDescent="0.2">
      <c r="A16055" t="s">
        <v>1575</v>
      </c>
      <c r="B16055" t="s">
        <v>1576</v>
      </c>
      <c r="C16055" t="s">
        <v>1577</v>
      </c>
      <c r="D16055" t="s">
        <v>1578</v>
      </c>
    </row>
    <row r="16056" spans="1:4" x14ac:dyDescent="0.2">
      <c r="A16056" t="s">
        <v>882</v>
      </c>
      <c r="B16056" t="s">
        <v>1579</v>
      </c>
      <c r="C16056" t="s">
        <v>1580</v>
      </c>
    </row>
    <row r="16057" spans="1:4" x14ac:dyDescent="0.2">
      <c r="A16057" t="s">
        <v>1581</v>
      </c>
      <c r="B16057" t="s">
        <v>1576</v>
      </c>
      <c r="C16057" t="s">
        <v>1577</v>
      </c>
      <c r="D16057" t="s">
        <v>1582</v>
      </c>
    </row>
    <row r="16058" spans="1:4" x14ac:dyDescent="0.2">
      <c r="A16058" t="s">
        <v>1595</v>
      </c>
      <c r="B16058" t="s">
        <v>1596</v>
      </c>
      <c r="C16058" t="s">
        <v>1597</v>
      </c>
    </row>
    <row r="16059" spans="1:4" x14ac:dyDescent="0.2">
      <c r="A16059" t="s">
        <v>1595</v>
      </c>
      <c r="B16059" t="s">
        <v>1598</v>
      </c>
      <c r="C16059" t="s">
        <v>1599</v>
      </c>
      <c r="D16059" t="s">
        <v>1597</v>
      </c>
    </row>
    <row r="16060" spans="1:4" x14ac:dyDescent="0.2">
      <c r="A16060" t="s">
        <v>1595</v>
      </c>
      <c r="B16060" t="s">
        <v>1596</v>
      </c>
      <c r="C16060" t="s">
        <v>1597</v>
      </c>
    </row>
    <row r="16061" spans="1:4" x14ac:dyDescent="0.2">
      <c r="A16061" t="s">
        <v>1595</v>
      </c>
      <c r="B16061" t="s">
        <v>1598</v>
      </c>
      <c r="C16061" t="s">
        <v>1599</v>
      </c>
      <c r="D16061" t="s">
        <v>1597</v>
      </c>
    </row>
    <row r="16062" spans="1:4" x14ac:dyDescent="0.2">
      <c r="A16062" t="s">
        <v>114</v>
      </c>
      <c r="B16062">
        <v>20.5</v>
      </c>
      <c r="C16062">
        <f>0.04/-0.12</f>
        <v>-0.33333333333333337</v>
      </c>
    </row>
    <row r="16063" spans="1:4" x14ac:dyDescent="0.2">
      <c r="A16063" t="s">
        <v>52</v>
      </c>
      <c r="B16063">
        <v>1.44</v>
      </c>
      <c r="C16063" t="s">
        <v>3011</v>
      </c>
    </row>
    <row r="16064" spans="1:4" x14ac:dyDescent="0.2">
      <c r="A16064" t="s">
        <v>52</v>
      </c>
      <c r="B16064">
        <v>6.47</v>
      </c>
      <c r="C16064" t="s">
        <v>1615</v>
      </c>
    </row>
    <row r="16065" spans="1:4" x14ac:dyDescent="0.2">
      <c r="A16065" t="s">
        <v>52</v>
      </c>
      <c r="B16065">
        <v>10.18</v>
      </c>
      <c r="C16065" t="s">
        <v>1615</v>
      </c>
    </row>
    <row r="16066" spans="1:4" x14ac:dyDescent="0.2">
      <c r="A16066" t="s">
        <v>52</v>
      </c>
      <c r="B16066">
        <v>14.78</v>
      </c>
      <c r="C16066" t="s">
        <v>1615</v>
      </c>
    </row>
    <row r="16067" spans="1:4" x14ac:dyDescent="0.2">
      <c r="A16067" t="s">
        <v>57</v>
      </c>
      <c r="B16067">
        <v>49.28</v>
      </c>
      <c r="C16067" t="s">
        <v>1615</v>
      </c>
    </row>
    <row r="16068" spans="1:4" x14ac:dyDescent="0.2">
      <c r="A16068" t="s">
        <v>57</v>
      </c>
      <c r="B16068">
        <v>55.69</v>
      </c>
      <c r="C16068" t="s">
        <v>1615</v>
      </c>
    </row>
    <row r="16069" spans="1:4" x14ac:dyDescent="0.2">
      <c r="A16069" t="s">
        <v>57</v>
      </c>
      <c r="B16069">
        <v>55.84</v>
      </c>
      <c r="C16069" t="s">
        <v>1615</v>
      </c>
    </row>
    <row r="16070" spans="1:4" x14ac:dyDescent="0.2">
      <c r="A16070" t="s">
        <v>57</v>
      </c>
      <c r="B16070">
        <v>61.94</v>
      </c>
      <c r="C16070" t="s">
        <v>3012</v>
      </c>
    </row>
    <row r="16071" spans="1:4" x14ac:dyDescent="0.2">
      <c r="A16071" t="s">
        <v>70</v>
      </c>
      <c r="B16071">
        <v>43.44</v>
      </c>
      <c r="C16071" t="s">
        <v>3013</v>
      </c>
    </row>
    <row r="16072" spans="1:4" x14ac:dyDescent="0.2">
      <c r="A16072" t="s">
        <v>70</v>
      </c>
      <c r="B16072">
        <v>45.84</v>
      </c>
      <c r="C16072" t="s">
        <v>1615</v>
      </c>
    </row>
    <row r="16073" spans="1:4" x14ac:dyDescent="0.2">
      <c r="A16073" t="s">
        <v>1575</v>
      </c>
      <c r="B16073" t="s">
        <v>1576</v>
      </c>
      <c r="C16073" t="s">
        <v>1577</v>
      </c>
      <c r="D16073" t="s">
        <v>1578</v>
      </c>
    </row>
    <row r="16074" spans="1:4" x14ac:dyDescent="0.2">
      <c r="A16074" t="s">
        <v>882</v>
      </c>
      <c r="B16074" t="s">
        <v>1579</v>
      </c>
      <c r="C16074" t="s">
        <v>1580</v>
      </c>
    </row>
    <row r="16075" spans="1:4" x14ac:dyDescent="0.2">
      <c r="A16075" t="s">
        <v>1581</v>
      </c>
      <c r="B16075" t="s">
        <v>1576</v>
      </c>
      <c r="C16075" t="s">
        <v>1577</v>
      </c>
      <c r="D16075" t="s">
        <v>1582</v>
      </c>
    </row>
    <row r="16076" spans="1:4" x14ac:dyDescent="0.2">
      <c r="A16076" t="s">
        <v>1595</v>
      </c>
      <c r="B16076" t="s">
        <v>1596</v>
      </c>
      <c r="C16076" t="s">
        <v>1597</v>
      </c>
    </row>
    <row r="16077" spans="1:4" x14ac:dyDescent="0.2">
      <c r="A16077" t="s">
        <v>1595</v>
      </c>
      <c r="B16077" t="s">
        <v>1598</v>
      </c>
      <c r="C16077" t="s">
        <v>1599</v>
      </c>
      <c r="D16077" t="s">
        <v>1597</v>
      </c>
    </row>
    <row r="16078" spans="1:4" x14ac:dyDescent="0.2">
      <c r="A16078" t="s">
        <v>1575</v>
      </c>
      <c r="B16078" t="s">
        <v>1576</v>
      </c>
      <c r="C16078" t="s">
        <v>1577</v>
      </c>
      <c r="D16078" t="s">
        <v>1578</v>
      </c>
    </row>
    <row r="16079" spans="1:4" x14ac:dyDescent="0.2">
      <c r="A16079" t="s">
        <v>882</v>
      </c>
      <c r="B16079" t="s">
        <v>1579</v>
      </c>
      <c r="C16079" t="s">
        <v>1580</v>
      </c>
    </row>
    <row r="16080" spans="1:4" x14ac:dyDescent="0.2">
      <c r="A16080" t="s">
        <v>1581</v>
      </c>
      <c r="B16080" t="s">
        <v>1576</v>
      </c>
      <c r="C16080" t="s">
        <v>1577</v>
      </c>
      <c r="D16080" t="s">
        <v>1582</v>
      </c>
    </row>
    <row r="16081" spans="1:4" x14ac:dyDescent="0.2">
      <c r="A16081" t="s">
        <v>1595</v>
      </c>
      <c r="B16081" t="s">
        <v>1596</v>
      </c>
      <c r="C16081" t="s">
        <v>1597</v>
      </c>
    </row>
    <row r="16082" spans="1:4" x14ac:dyDescent="0.2">
      <c r="A16082" t="s">
        <v>1595</v>
      </c>
      <c r="B16082" t="s">
        <v>1598</v>
      </c>
      <c r="C16082" t="s">
        <v>1599</v>
      </c>
      <c r="D16082" t="s">
        <v>1597</v>
      </c>
    </row>
    <row r="16083" spans="1:4" x14ac:dyDescent="0.2">
      <c r="A16083" t="s">
        <v>50</v>
      </c>
      <c r="B16083">
        <v>17.3</v>
      </c>
      <c r="C16083" t="s">
        <v>1656</v>
      </c>
    </row>
    <row r="16084" spans="1:4" x14ac:dyDescent="0.2">
      <c r="A16084" t="s">
        <v>52</v>
      </c>
      <c r="B16084">
        <v>5.5</v>
      </c>
      <c r="C16084" t="s">
        <v>1634</v>
      </c>
      <c r="D16084">
        <v>0.05</v>
      </c>
    </row>
    <row r="16085" spans="1:4" x14ac:dyDescent="0.2">
      <c r="A16085" t="s">
        <v>1605</v>
      </c>
      <c r="B16085">
        <v>11</v>
      </c>
      <c r="C16085" t="s">
        <v>1604</v>
      </c>
    </row>
    <row r="16086" spans="1:4" x14ac:dyDescent="0.2">
      <c r="A16086" t="s">
        <v>1605</v>
      </c>
      <c r="B16086">
        <v>6.65</v>
      </c>
      <c r="C16086">
        <v>0.1</v>
      </c>
    </row>
    <row r="16087" spans="1:4" x14ac:dyDescent="0.2">
      <c r="A16087" t="s">
        <v>1605</v>
      </c>
      <c r="B16087">
        <v>4.5999999999999996</v>
      </c>
      <c r="C16087" t="s">
        <v>1656</v>
      </c>
    </row>
    <row r="16088" spans="1:4" x14ac:dyDescent="0.2">
      <c r="A16088" t="s">
        <v>176</v>
      </c>
      <c r="B16088">
        <v>10.5</v>
      </c>
      <c r="C16088" t="s">
        <v>1604</v>
      </c>
    </row>
    <row r="16089" spans="1:4" x14ac:dyDescent="0.2">
      <c r="A16089" t="s">
        <v>70</v>
      </c>
      <c r="B16089" t="s">
        <v>1715</v>
      </c>
    </row>
    <row r="16090" spans="1:4" x14ac:dyDescent="0.2">
      <c r="A16090" t="s">
        <v>70</v>
      </c>
      <c r="B16090">
        <v>13</v>
      </c>
      <c r="C16090" t="s">
        <v>1606</v>
      </c>
    </row>
    <row r="16091" spans="1:4" x14ac:dyDescent="0.2">
      <c r="A16091" t="s">
        <v>52</v>
      </c>
      <c r="B16091">
        <v>10.8</v>
      </c>
      <c r="C16091">
        <v>0.15</v>
      </c>
    </row>
    <row r="16092" spans="1:4" x14ac:dyDescent="0.2">
      <c r="A16092" t="s">
        <v>70</v>
      </c>
      <c r="B16092">
        <v>3.2</v>
      </c>
      <c r="C16092" t="s">
        <v>1588</v>
      </c>
      <c r="D16092">
        <v>0.1</v>
      </c>
    </row>
    <row r="16093" spans="1:4" x14ac:dyDescent="0.2">
      <c r="A16093" t="s">
        <v>70</v>
      </c>
      <c r="B16093" t="s">
        <v>1716</v>
      </c>
    </row>
    <row r="16094" spans="1:4" x14ac:dyDescent="0.2">
      <c r="A16094" t="s">
        <v>1712</v>
      </c>
      <c r="B16094" t="s">
        <v>1717</v>
      </c>
      <c r="C16094" t="s">
        <v>1713</v>
      </c>
    </row>
    <row r="16095" spans="1:4" x14ac:dyDescent="0.2">
      <c r="A16095" t="s">
        <v>70</v>
      </c>
      <c r="B16095">
        <v>14</v>
      </c>
      <c r="C16095" t="s">
        <v>1606</v>
      </c>
    </row>
    <row r="16096" spans="1:4" x14ac:dyDescent="0.2">
      <c r="A16096" t="s">
        <v>207</v>
      </c>
      <c r="B16096">
        <v>14.7</v>
      </c>
      <c r="C16096">
        <v>-0.2</v>
      </c>
    </row>
    <row r="16097" spans="1:4" x14ac:dyDescent="0.2">
      <c r="A16097" t="s">
        <v>57</v>
      </c>
      <c r="B16097">
        <v>21.02</v>
      </c>
      <c r="C16097">
        <v>0.03</v>
      </c>
    </row>
    <row r="16098" spans="1:4" x14ac:dyDescent="0.2">
      <c r="A16098" t="s">
        <v>57</v>
      </c>
      <c r="B16098">
        <v>15.02</v>
      </c>
      <c r="C16098">
        <v>0.03</v>
      </c>
    </row>
    <row r="16099" spans="1:4" x14ac:dyDescent="0.2">
      <c r="A16099" t="s">
        <v>57</v>
      </c>
      <c r="B16099">
        <v>18.3</v>
      </c>
      <c r="C16099" t="s">
        <v>1656</v>
      </c>
    </row>
    <row r="16100" spans="1:4" x14ac:dyDescent="0.2">
      <c r="A16100" t="s">
        <v>173</v>
      </c>
      <c r="B16100" t="s">
        <v>1718</v>
      </c>
    </row>
    <row r="16101" spans="1:4" x14ac:dyDescent="0.2">
      <c r="A16101" t="s">
        <v>70</v>
      </c>
      <c r="B16101">
        <v>2</v>
      </c>
      <c r="C16101" t="s">
        <v>1606</v>
      </c>
    </row>
    <row r="16102" spans="1:4" x14ac:dyDescent="0.2">
      <c r="A16102" t="s">
        <v>1719</v>
      </c>
      <c r="B16102" t="s">
        <v>1644</v>
      </c>
      <c r="C16102">
        <v>8</v>
      </c>
      <c r="D16102" t="s">
        <v>1604</v>
      </c>
    </row>
    <row r="16103" spans="1:4" x14ac:dyDescent="0.2">
      <c r="A16103" t="s">
        <v>120</v>
      </c>
      <c r="B16103" t="s">
        <v>1571</v>
      </c>
      <c r="C16103">
        <v>0.04</v>
      </c>
    </row>
    <row r="16104" spans="1:4" x14ac:dyDescent="0.2">
      <c r="A16104" t="s">
        <v>1605</v>
      </c>
      <c r="B16104">
        <v>1.2</v>
      </c>
      <c r="C16104">
        <v>0.2</v>
      </c>
    </row>
    <row r="16105" spans="1:4" x14ac:dyDescent="0.2">
      <c r="A16105" t="s">
        <v>72</v>
      </c>
      <c r="B16105">
        <v>0.4</v>
      </c>
      <c r="C16105" t="s">
        <v>1606</v>
      </c>
    </row>
    <row r="16106" spans="1:4" x14ac:dyDescent="0.2">
      <c r="A16106" t="s">
        <v>120</v>
      </c>
      <c r="B16106">
        <v>0.05</v>
      </c>
      <c r="C16106" t="s">
        <v>1593</v>
      </c>
      <c r="D16106" t="s">
        <v>1594</v>
      </c>
    </row>
    <row r="16107" spans="1:4" x14ac:dyDescent="0.2">
      <c r="A16107" t="s">
        <v>120</v>
      </c>
      <c r="B16107">
        <v>0.1</v>
      </c>
      <c r="C16107" t="s">
        <v>1593</v>
      </c>
      <c r="D16107" t="s">
        <v>1594</v>
      </c>
    </row>
    <row r="16108" spans="1:4" x14ac:dyDescent="0.2">
      <c r="A16108" t="s">
        <v>52</v>
      </c>
      <c r="B16108">
        <v>2.2000000000000002</v>
      </c>
      <c r="C16108" t="s">
        <v>1656</v>
      </c>
    </row>
    <row r="16109" spans="1:4" x14ac:dyDescent="0.2">
      <c r="A16109" t="s">
        <v>169</v>
      </c>
    </row>
    <row r="16110" spans="1:4" x14ac:dyDescent="0.2">
      <c r="A16110" t="s">
        <v>110</v>
      </c>
    </row>
    <row r="16111" spans="1:4" x14ac:dyDescent="0.2">
      <c r="A16111" t="s">
        <v>1575</v>
      </c>
      <c r="B16111" t="s">
        <v>1576</v>
      </c>
      <c r="C16111" t="s">
        <v>1577</v>
      </c>
      <c r="D16111" t="s">
        <v>1578</v>
      </c>
    </row>
    <row r="16112" spans="1:4" x14ac:dyDescent="0.2">
      <c r="A16112" t="s">
        <v>882</v>
      </c>
      <c r="B16112" t="s">
        <v>1579</v>
      </c>
      <c r="C16112" t="s">
        <v>1580</v>
      </c>
    </row>
    <row r="16113" spans="1:4" x14ac:dyDescent="0.2">
      <c r="A16113" t="s">
        <v>1581</v>
      </c>
      <c r="B16113" t="s">
        <v>1576</v>
      </c>
      <c r="C16113" t="s">
        <v>1577</v>
      </c>
      <c r="D16113" t="s">
        <v>1582</v>
      </c>
    </row>
    <row r="16114" spans="1:4" x14ac:dyDescent="0.2">
      <c r="A16114" t="s">
        <v>3014</v>
      </c>
      <c r="B16114">
        <v>5.7</v>
      </c>
      <c r="C16114" t="s">
        <v>1634</v>
      </c>
      <c r="D16114">
        <v>0.1</v>
      </c>
    </row>
    <row r="16115" spans="1:4" x14ac:dyDescent="0.2">
      <c r="A16115" t="s">
        <v>52</v>
      </c>
      <c r="B16115">
        <v>2.4</v>
      </c>
      <c r="C16115" t="s">
        <v>1634</v>
      </c>
      <c r="D16115">
        <v>2.5000000000000001E-2</v>
      </c>
    </row>
    <row r="16116" spans="1:4" x14ac:dyDescent="0.2">
      <c r="A16116" t="s">
        <v>52</v>
      </c>
      <c r="B16116">
        <v>5.05</v>
      </c>
      <c r="C16116" t="s">
        <v>1634</v>
      </c>
      <c r="D16116">
        <v>0.05</v>
      </c>
    </row>
    <row r="16117" spans="1:4" x14ac:dyDescent="0.2">
      <c r="A16117" t="s">
        <v>52</v>
      </c>
      <c r="B16117">
        <v>1</v>
      </c>
      <c r="C16117" t="s">
        <v>1634</v>
      </c>
      <c r="D16117">
        <v>0.05</v>
      </c>
    </row>
    <row r="16118" spans="1:4" x14ac:dyDescent="0.2">
      <c r="A16118" t="s">
        <v>71</v>
      </c>
      <c r="B16118">
        <v>7</v>
      </c>
      <c r="C16118" t="s">
        <v>1634</v>
      </c>
      <c r="D16118">
        <v>0.1</v>
      </c>
    </row>
    <row r="16119" spans="1:4" x14ac:dyDescent="0.2">
      <c r="A16119" t="s">
        <v>119</v>
      </c>
      <c r="B16119">
        <v>16.8</v>
      </c>
      <c r="C16119" t="s">
        <v>1588</v>
      </c>
      <c r="D16119">
        <v>0.05</v>
      </c>
    </row>
    <row r="16120" spans="1:4" x14ac:dyDescent="0.2">
      <c r="A16120" t="s">
        <v>57</v>
      </c>
      <c r="B16120">
        <v>20.399999999999999</v>
      </c>
      <c r="C16120" t="s">
        <v>1588</v>
      </c>
      <c r="D16120">
        <v>0.1</v>
      </c>
    </row>
    <row r="16121" spans="1:4" x14ac:dyDescent="0.2">
      <c r="A16121" t="s">
        <v>57</v>
      </c>
      <c r="B16121">
        <v>6.15</v>
      </c>
      <c r="C16121" t="s">
        <v>1634</v>
      </c>
      <c r="D16121">
        <v>0.02</v>
      </c>
    </row>
    <row r="16122" spans="1:4" x14ac:dyDescent="0.2">
      <c r="A16122" t="s">
        <v>57</v>
      </c>
      <c r="B16122">
        <v>5.65</v>
      </c>
      <c r="C16122" t="s">
        <v>1634</v>
      </c>
      <c r="D16122">
        <v>0.02</v>
      </c>
    </row>
    <row r="16123" spans="1:4" x14ac:dyDescent="0.2">
      <c r="A16123" t="s">
        <v>70</v>
      </c>
      <c r="B16123">
        <v>1.9</v>
      </c>
      <c r="C16123" t="s">
        <v>1588</v>
      </c>
      <c r="D16123">
        <v>0.1</v>
      </c>
    </row>
    <row r="16124" spans="1:4" x14ac:dyDescent="0.2">
      <c r="A16124" t="s">
        <v>70</v>
      </c>
      <c r="B16124">
        <v>0.8</v>
      </c>
      <c r="C16124" t="s">
        <v>1634</v>
      </c>
      <c r="D16124">
        <v>0.02</v>
      </c>
    </row>
    <row r="16125" spans="1:4" x14ac:dyDescent="0.2">
      <c r="A16125" t="s">
        <v>120</v>
      </c>
      <c r="B16125">
        <v>0.1</v>
      </c>
    </row>
    <row r="16126" spans="1:4" x14ac:dyDescent="0.2">
      <c r="A16126" t="s">
        <v>52</v>
      </c>
      <c r="B16126">
        <v>4.8</v>
      </c>
      <c r="C16126" t="s">
        <v>1634</v>
      </c>
      <c r="D16126">
        <v>0.2</v>
      </c>
    </row>
    <row r="16127" spans="1:4" x14ac:dyDescent="0.2">
      <c r="A16127" t="s">
        <v>70</v>
      </c>
      <c r="B16127" t="s">
        <v>1643</v>
      </c>
      <c r="C16127">
        <v>0.1</v>
      </c>
    </row>
    <row r="16128" spans="1:4" x14ac:dyDescent="0.2">
      <c r="A16128" t="s">
        <v>52</v>
      </c>
      <c r="B16128">
        <v>1.1000000000000001</v>
      </c>
      <c r="C16128" t="s">
        <v>1634</v>
      </c>
      <c r="D16128">
        <v>0.1</v>
      </c>
    </row>
    <row r="16129" spans="1:6" x14ac:dyDescent="0.2">
      <c r="A16129" t="s">
        <v>120</v>
      </c>
      <c r="B16129" t="s">
        <v>1571</v>
      </c>
      <c r="C16129">
        <v>0.1</v>
      </c>
    </row>
    <row r="16130" spans="1:6" x14ac:dyDescent="0.2">
      <c r="A16130" t="s">
        <v>72</v>
      </c>
      <c r="B16130">
        <v>0.1</v>
      </c>
      <c r="C16130" t="s">
        <v>1634</v>
      </c>
      <c r="D16130">
        <v>0.05</v>
      </c>
      <c r="E16130" t="s">
        <v>1649</v>
      </c>
      <c r="F16130" t="s">
        <v>1650</v>
      </c>
    </row>
    <row r="16131" spans="1:6" x14ac:dyDescent="0.2">
      <c r="A16131" t="s">
        <v>176</v>
      </c>
      <c r="B16131" t="s">
        <v>1669</v>
      </c>
      <c r="C16131" t="s">
        <v>1634</v>
      </c>
      <c r="D16131">
        <v>0.2</v>
      </c>
    </row>
    <row r="16132" spans="1:6" x14ac:dyDescent="0.2">
      <c r="A16132" t="s">
        <v>1575</v>
      </c>
      <c r="B16132" t="s">
        <v>1576</v>
      </c>
      <c r="C16132" t="s">
        <v>1577</v>
      </c>
      <c r="D16132" t="s">
        <v>1578</v>
      </c>
    </row>
    <row r="16133" spans="1:6" x14ac:dyDescent="0.2">
      <c r="A16133" t="s">
        <v>882</v>
      </c>
      <c r="B16133" t="s">
        <v>1579</v>
      </c>
      <c r="C16133" t="s">
        <v>1580</v>
      </c>
    </row>
    <row r="16134" spans="1:6" x14ac:dyDescent="0.2">
      <c r="A16134" t="s">
        <v>3014</v>
      </c>
      <c r="B16134">
        <v>5.7</v>
      </c>
      <c r="C16134" t="s">
        <v>1634</v>
      </c>
      <c r="D16134">
        <v>0.1</v>
      </c>
    </row>
    <row r="16135" spans="1:6" x14ac:dyDescent="0.2">
      <c r="A16135" t="s">
        <v>52</v>
      </c>
      <c r="B16135">
        <v>2.4</v>
      </c>
      <c r="C16135" t="s">
        <v>1634</v>
      </c>
      <c r="D16135">
        <v>2.5000000000000001E-2</v>
      </c>
    </row>
    <row r="16136" spans="1:6" x14ac:dyDescent="0.2">
      <c r="A16136" t="s">
        <v>52</v>
      </c>
      <c r="B16136">
        <v>5.05</v>
      </c>
      <c r="C16136" t="s">
        <v>1634</v>
      </c>
      <c r="D16136">
        <v>0.05</v>
      </c>
    </row>
    <row r="16137" spans="1:6" x14ac:dyDescent="0.2">
      <c r="A16137" t="s">
        <v>52</v>
      </c>
      <c r="B16137">
        <v>1</v>
      </c>
      <c r="C16137" t="s">
        <v>1634</v>
      </c>
      <c r="D16137">
        <v>0.05</v>
      </c>
    </row>
    <row r="16138" spans="1:6" x14ac:dyDescent="0.2">
      <c r="A16138" t="s">
        <v>71</v>
      </c>
      <c r="B16138">
        <v>7</v>
      </c>
      <c r="C16138" t="s">
        <v>1634</v>
      </c>
      <c r="D16138">
        <v>0.1</v>
      </c>
    </row>
    <row r="16139" spans="1:6" x14ac:dyDescent="0.2">
      <c r="A16139" t="s">
        <v>119</v>
      </c>
      <c r="B16139">
        <v>16.8</v>
      </c>
      <c r="C16139" t="s">
        <v>1588</v>
      </c>
      <c r="D16139">
        <v>0.05</v>
      </c>
    </row>
    <row r="16140" spans="1:6" x14ac:dyDescent="0.2">
      <c r="A16140" t="s">
        <v>57</v>
      </c>
      <c r="B16140">
        <v>20.399999999999999</v>
      </c>
      <c r="C16140" t="s">
        <v>1588</v>
      </c>
      <c r="D16140">
        <v>0.1</v>
      </c>
    </row>
    <row r="16141" spans="1:6" x14ac:dyDescent="0.2">
      <c r="A16141" t="s">
        <v>57</v>
      </c>
      <c r="B16141">
        <v>6.15</v>
      </c>
      <c r="C16141" t="s">
        <v>1634</v>
      </c>
      <c r="D16141">
        <v>0.02</v>
      </c>
    </row>
    <row r="16142" spans="1:6" x14ac:dyDescent="0.2">
      <c r="A16142" t="s">
        <v>57</v>
      </c>
      <c r="B16142">
        <v>5.65</v>
      </c>
      <c r="C16142" t="s">
        <v>1634</v>
      </c>
      <c r="D16142">
        <v>0.02</v>
      </c>
    </row>
    <row r="16143" spans="1:6" x14ac:dyDescent="0.2">
      <c r="A16143" t="s">
        <v>70</v>
      </c>
      <c r="B16143">
        <v>1.9</v>
      </c>
      <c r="C16143" t="s">
        <v>1588</v>
      </c>
      <c r="D16143">
        <v>0.1</v>
      </c>
    </row>
    <row r="16144" spans="1:6" x14ac:dyDescent="0.2">
      <c r="A16144" t="s">
        <v>70</v>
      </c>
      <c r="B16144">
        <v>0.8</v>
      </c>
      <c r="C16144" t="s">
        <v>1634</v>
      </c>
      <c r="D16144">
        <v>0.02</v>
      </c>
    </row>
    <row r="16145" spans="1:6" x14ac:dyDescent="0.2">
      <c r="A16145" t="s">
        <v>120</v>
      </c>
      <c r="B16145">
        <v>0.1</v>
      </c>
    </row>
    <row r="16146" spans="1:6" x14ac:dyDescent="0.2">
      <c r="A16146" t="s">
        <v>52</v>
      </c>
      <c r="B16146">
        <v>4.8</v>
      </c>
      <c r="C16146" t="s">
        <v>1634</v>
      </c>
      <c r="D16146">
        <v>0.2</v>
      </c>
    </row>
    <row r="16147" spans="1:6" x14ac:dyDescent="0.2">
      <c r="A16147" t="s">
        <v>70</v>
      </c>
      <c r="B16147" t="s">
        <v>1643</v>
      </c>
      <c r="C16147">
        <v>0.1</v>
      </c>
    </row>
    <row r="16148" spans="1:6" x14ac:dyDescent="0.2">
      <c r="A16148" t="s">
        <v>52</v>
      </c>
      <c r="B16148">
        <v>1.1000000000000001</v>
      </c>
      <c r="C16148" t="s">
        <v>1634</v>
      </c>
      <c r="D16148">
        <v>0.1</v>
      </c>
    </row>
    <row r="16149" spans="1:6" x14ac:dyDescent="0.2">
      <c r="A16149" t="s">
        <v>120</v>
      </c>
      <c r="B16149" t="s">
        <v>1571</v>
      </c>
      <c r="C16149">
        <v>0.1</v>
      </c>
    </row>
    <row r="16150" spans="1:6" x14ac:dyDescent="0.2">
      <c r="A16150" t="s">
        <v>1669</v>
      </c>
      <c r="B16150" t="s">
        <v>1634</v>
      </c>
      <c r="C16150">
        <v>0.2</v>
      </c>
    </row>
    <row r="16151" spans="1:6" x14ac:dyDescent="0.2">
      <c r="A16151" t="s">
        <v>72</v>
      </c>
      <c r="B16151">
        <v>0.1</v>
      </c>
      <c r="C16151" t="s">
        <v>1634</v>
      </c>
      <c r="D16151">
        <v>0.05</v>
      </c>
      <c r="E16151" t="s">
        <v>1649</v>
      </c>
      <c r="F16151" t="s">
        <v>1650</v>
      </c>
    </row>
    <row r="16152" spans="1:6" x14ac:dyDescent="0.2">
      <c r="A16152" t="s">
        <v>1575</v>
      </c>
      <c r="B16152" t="s">
        <v>1576</v>
      </c>
      <c r="C16152" t="s">
        <v>1577</v>
      </c>
      <c r="D16152" t="s">
        <v>1578</v>
      </c>
    </row>
    <row r="16153" spans="1:6" x14ac:dyDescent="0.2">
      <c r="A16153" t="s">
        <v>882</v>
      </c>
      <c r="B16153" t="s">
        <v>1579</v>
      </c>
      <c r="C16153" t="s">
        <v>1580</v>
      </c>
    </row>
    <row r="16154" spans="1:6" x14ac:dyDescent="0.2">
      <c r="A16154" t="s">
        <v>1581</v>
      </c>
      <c r="B16154" t="s">
        <v>1576</v>
      </c>
      <c r="C16154" t="s">
        <v>1577</v>
      </c>
      <c r="D16154" t="s">
        <v>1582</v>
      </c>
    </row>
    <row r="16155" spans="1:6" x14ac:dyDescent="0.2">
      <c r="A16155" t="s">
        <v>1595</v>
      </c>
      <c r="B16155" t="s">
        <v>1596</v>
      </c>
      <c r="C16155" t="s">
        <v>1597</v>
      </c>
    </row>
    <row r="16156" spans="1:6" x14ac:dyDescent="0.2">
      <c r="A16156" t="s">
        <v>1595</v>
      </c>
      <c r="B16156" t="s">
        <v>1598</v>
      </c>
      <c r="C16156" t="s">
        <v>1599</v>
      </c>
      <c r="D16156" t="s">
        <v>1597</v>
      </c>
    </row>
    <row r="16157" spans="1:6" x14ac:dyDescent="0.2">
      <c r="A16157" t="s">
        <v>3014</v>
      </c>
      <c r="B16157">
        <v>5.7</v>
      </c>
      <c r="C16157" t="s">
        <v>1634</v>
      </c>
      <c r="D16157">
        <v>0.1</v>
      </c>
    </row>
    <row r="16158" spans="1:6" x14ac:dyDescent="0.2">
      <c r="A16158" t="s">
        <v>52</v>
      </c>
      <c r="B16158">
        <v>2.4</v>
      </c>
      <c r="C16158" t="s">
        <v>1634</v>
      </c>
      <c r="D16158">
        <v>2.5000000000000001E-2</v>
      </c>
    </row>
    <row r="16159" spans="1:6" x14ac:dyDescent="0.2">
      <c r="A16159" t="s">
        <v>52</v>
      </c>
      <c r="B16159">
        <v>5.05</v>
      </c>
      <c r="C16159" t="s">
        <v>1634</v>
      </c>
      <c r="D16159">
        <v>0.05</v>
      </c>
    </row>
    <row r="16160" spans="1:6" x14ac:dyDescent="0.2">
      <c r="A16160" t="s">
        <v>52</v>
      </c>
      <c r="B16160">
        <v>1</v>
      </c>
      <c r="C16160" t="s">
        <v>1634</v>
      </c>
      <c r="D16160">
        <v>0.05</v>
      </c>
    </row>
    <row r="16161" spans="1:6" x14ac:dyDescent="0.2">
      <c r="A16161" t="s">
        <v>71</v>
      </c>
      <c r="B16161">
        <v>7</v>
      </c>
      <c r="C16161" t="s">
        <v>1634</v>
      </c>
      <c r="D16161">
        <v>0.1</v>
      </c>
    </row>
    <row r="16162" spans="1:6" x14ac:dyDescent="0.2">
      <c r="A16162" t="s">
        <v>119</v>
      </c>
      <c r="B16162">
        <v>16.8</v>
      </c>
      <c r="C16162" t="s">
        <v>1588</v>
      </c>
      <c r="D16162">
        <v>0.05</v>
      </c>
    </row>
    <row r="16163" spans="1:6" x14ac:dyDescent="0.2">
      <c r="A16163" t="s">
        <v>57</v>
      </c>
      <c r="B16163">
        <v>20.399999999999999</v>
      </c>
      <c r="C16163" t="s">
        <v>1588</v>
      </c>
      <c r="D16163">
        <v>0.1</v>
      </c>
    </row>
    <row r="16164" spans="1:6" x14ac:dyDescent="0.2">
      <c r="A16164" t="s">
        <v>57</v>
      </c>
      <c r="B16164">
        <v>6.15</v>
      </c>
      <c r="C16164" t="s">
        <v>1634</v>
      </c>
      <c r="D16164">
        <v>0.02</v>
      </c>
    </row>
    <row r="16165" spans="1:6" x14ac:dyDescent="0.2">
      <c r="A16165" t="s">
        <v>57</v>
      </c>
      <c r="B16165">
        <v>5.65</v>
      </c>
      <c r="C16165" t="s">
        <v>1634</v>
      </c>
      <c r="D16165">
        <v>0.02</v>
      </c>
    </row>
    <row r="16166" spans="1:6" x14ac:dyDescent="0.2">
      <c r="A16166" t="s">
        <v>70</v>
      </c>
      <c r="B16166">
        <v>1.9</v>
      </c>
      <c r="C16166" t="s">
        <v>1588</v>
      </c>
      <c r="D16166">
        <v>0.1</v>
      </c>
    </row>
    <row r="16167" spans="1:6" x14ac:dyDescent="0.2">
      <c r="A16167" t="s">
        <v>70</v>
      </c>
      <c r="B16167">
        <v>0.8</v>
      </c>
      <c r="C16167" t="s">
        <v>1634</v>
      </c>
      <c r="D16167">
        <v>0.02</v>
      </c>
    </row>
    <row r="16168" spans="1:6" x14ac:dyDescent="0.2">
      <c r="A16168" t="s">
        <v>120</v>
      </c>
      <c r="B16168">
        <v>0.1</v>
      </c>
    </row>
    <row r="16169" spans="1:6" x14ac:dyDescent="0.2">
      <c r="A16169" t="s">
        <v>52</v>
      </c>
      <c r="B16169">
        <v>4.8</v>
      </c>
      <c r="C16169" t="s">
        <v>1634</v>
      </c>
      <c r="D16169">
        <v>0.2</v>
      </c>
    </row>
    <row r="16170" spans="1:6" x14ac:dyDescent="0.2">
      <c r="A16170" t="s">
        <v>70</v>
      </c>
      <c r="B16170" t="s">
        <v>1643</v>
      </c>
      <c r="C16170">
        <v>0.1</v>
      </c>
    </row>
    <row r="16171" spans="1:6" x14ac:dyDescent="0.2">
      <c r="A16171" t="s">
        <v>52</v>
      </c>
      <c r="B16171">
        <v>1.1000000000000001</v>
      </c>
      <c r="C16171" t="s">
        <v>1634</v>
      </c>
      <c r="D16171">
        <v>0.1</v>
      </c>
    </row>
    <row r="16172" spans="1:6" x14ac:dyDescent="0.2">
      <c r="A16172" t="s">
        <v>120</v>
      </c>
      <c r="B16172" t="s">
        <v>1571</v>
      </c>
      <c r="C16172">
        <v>0.1</v>
      </c>
    </row>
    <row r="16173" spans="1:6" x14ac:dyDescent="0.2">
      <c r="A16173" t="s">
        <v>72</v>
      </c>
      <c r="B16173">
        <v>0.1</v>
      </c>
      <c r="C16173" t="s">
        <v>1634</v>
      </c>
      <c r="D16173">
        <v>0.05</v>
      </c>
      <c r="E16173" t="s">
        <v>1649</v>
      </c>
      <c r="F16173" t="s">
        <v>1650</v>
      </c>
    </row>
    <row r="16174" spans="1:6" x14ac:dyDescent="0.2">
      <c r="A16174" t="s">
        <v>176</v>
      </c>
      <c r="B16174" t="s">
        <v>1669</v>
      </c>
      <c r="C16174" t="s">
        <v>1634</v>
      </c>
      <c r="D16174">
        <v>0.2</v>
      </c>
    </row>
    <row r="16175" spans="1:6" x14ac:dyDescent="0.2">
      <c r="A16175" t="s">
        <v>1575</v>
      </c>
      <c r="B16175" t="s">
        <v>1576</v>
      </c>
      <c r="C16175" t="s">
        <v>1577</v>
      </c>
      <c r="D16175" t="s">
        <v>1578</v>
      </c>
    </row>
    <row r="16176" spans="1:6" x14ac:dyDescent="0.2">
      <c r="A16176" t="s">
        <v>1581</v>
      </c>
      <c r="B16176" t="s">
        <v>1576</v>
      </c>
      <c r="C16176" t="s">
        <v>1577</v>
      </c>
      <c r="D16176" t="s">
        <v>1582</v>
      </c>
    </row>
    <row r="16177" spans="1:4" x14ac:dyDescent="0.2">
      <c r="A16177" t="s">
        <v>882</v>
      </c>
      <c r="B16177" t="s">
        <v>1579</v>
      </c>
      <c r="C16177" t="s">
        <v>1580</v>
      </c>
    </row>
    <row r="16178" spans="1:4" x14ac:dyDescent="0.2">
      <c r="A16178" t="s">
        <v>1595</v>
      </c>
      <c r="B16178" t="s">
        <v>1596</v>
      </c>
      <c r="C16178" t="s">
        <v>1597</v>
      </c>
    </row>
    <row r="16179" spans="1:4" x14ac:dyDescent="0.2">
      <c r="A16179" t="s">
        <v>1595</v>
      </c>
      <c r="B16179" t="s">
        <v>1598</v>
      </c>
      <c r="C16179" t="s">
        <v>1599</v>
      </c>
      <c r="D16179" t="s">
        <v>1597</v>
      </c>
    </row>
    <row r="16180" spans="1:4" x14ac:dyDescent="0.2">
      <c r="A16180" t="s">
        <v>3014</v>
      </c>
      <c r="B16180">
        <v>5.7</v>
      </c>
      <c r="C16180" t="s">
        <v>1634</v>
      </c>
      <c r="D16180">
        <v>0.1</v>
      </c>
    </row>
    <row r="16181" spans="1:4" x14ac:dyDescent="0.2">
      <c r="A16181" t="s">
        <v>52</v>
      </c>
      <c r="B16181">
        <v>2.4</v>
      </c>
      <c r="C16181" t="s">
        <v>1634</v>
      </c>
      <c r="D16181">
        <v>2.5000000000000001E-2</v>
      </c>
    </row>
    <row r="16182" spans="1:4" x14ac:dyDescent="0.2">
      <c r="A16182" t="s">
        <v>52</v>
      </c>
      <c r="B16182">
        <v>5.05</v>
      </c>
      <c r="C16182" t="s">
        <v>1634</v>
      </c>
      <c r="D16182">
        <v>0.05</v>
      </c>
    </row>
    <row r="16183" spans="1:4" x14ac:dyDescent="0.2">
      <c r="A16183" t="s">
        <v>52</v>
      </c>
      <c r="B16183">
        <v>1</v>
      </c>
      <c r="C16183" t="s">
        <v>1634</v>
      </c>
      <c r="D16183">
        <v>0.05</v>
      </c>
    </row>
    <row r="16184" spans="1:4" x14ac:dyDescent="0.2">
      <c r="A16184" t="s">
        <v>71</v>
      </c>
      <c r="B16184">
        <v>7</v>
      </c>
      <c r="C16184" t="s">
        <v>1634</v>
      </c>
      <c r="D16184">
        <v>0.1</v>
      </c>
    </row>
    <row r="16185" spans="1:4" x14ac:dyDescent="0.2">
      <c r="A16185" t="s">
        <v>119</v>
      </c>
      <c r="B16185">
        <v>16.8</v>
      </c>
      <c r="C16185" t="s">
        <v>1588</v>
      </c>
      <c r="D16185">
        <v>0.05</v>
      </c>
    </row>
    <row r="16186" spans="1:4" x14ac:dyDescent="0.2">
      <c r="A16186" t="s">
        <v>57</v>
      </c>
      <c r="B16186">
        <v>20.399999999999999</v>
      </c>
      <c r="C16186" t="s">
        <v>1588</v>
      </c>
      <c r="D16186">
        <v>0.1</v>
      </c>
    </row>
    <row r="16187" spans="1:4" x14ac:dyDescent="0.2">
      <c r="A16187" t="s">
        <v>57</v>
      </c>
      <c r="B16187">
        <v>6.15</v>
      </c>
      <c r="C16187" t="s">
        <v>1634</v>
      </c>
      <c r="D16187">
        <v>0.02</v>
      </c>
    </row>
    <row r="16188" spans="1:4" x14ac:dyDescent="0.2">
      <c r="A16188" t="s">
        <v>57</v>
      </c>
      <c r="B16188">
        <v>5.65</v>
      </c>
      <c r="C16188" t="s">
        <v>1634</v>
      </c>
      <c r="D16188">
        <v>0.02</v>
      </c>
    </row>
    <row r="16189" spans="1:4" x14ac:dyDescent="0.2">
      <c r="A16189" t="s">
        <v>70</v>
      </c>
      <c r="B16189">
        <v>1.9</v>
      </c>
      <c r="C16189" t="s">
        <v>1588</v>
      </c>
      <c r="D16189">
        <v>0.1</v>
      </c>
    </row>
    <row r="16190" spans="1:4" x14ac:dyDescent="0.2">
      <c r="A16190" t="s">
        <v>70</v>
      </c>
      <c r="B16190">
        <v>0.8</v>
      </c>
      <c r="C16190" t="s">
        <v>1634</v>
      </c>
      <c r="D16190">
        <v>0.02</v>
      </c>
    </row>
    <row r="16191" spans="1:4" x14ac:dyDescent="0.2">
      <c r="A16191" t="s">
        <v>120</v>
      </c>
      <c r="B16191">
        <v>0.1</v>
      </c>
    </row>
    <row r="16192" spans="1:4" x14ac:dyDescent="0.2">
      <c r="A16192" t="s">
        <v>52</v>
      </c>
      <c r="B16192">
        <v>4.8</v>
      </c>
      <c r="C16192" t="s">
        <v>1634</v>
      </c>
      <c r="D16192">
        <v>0.2</v>
      </c>
    </row>
    <row r="16193" spans="1:6" x14ac:dyDescent="0.2">
      <c r="A16193" t="s">
        <v>70</v>
      </c>
      <c r="B16193" t="s">
        <v>1643</v>
      </c>
      <c r="C16193">
        <v>0.1</v>
      </c>
    </row>
    <row r="16194" spans="1:6" x14ac:dyDescent="0.2">
      <c r="A16194" t="s">
        <v>52</v>
      </c>
      <c r="B16194">
        <v>1.1000000000000001</v>
      </c>
      <c r="C16194" t="s">
        <v>1634</v>
      </c>
      <c r="D16194">
        <v>0.1</v>
      </c>
    </row>
    <row r="16195" spans="1:6" x14ac:dyDescent="0.2">
      <c r="A16195" t="s">
        <v>120</v>
      </c>
      <c r="B16195" t="s">
        <v>1571</v>
      </c>
      <c r="C16195">
        <v>0.1</v>
      </c>
    </row>
    <row r="16196" spans="1:6" x14ac:dyDescent="0.2">
      <c r="A16196" t="s">
        <v>1669</v>
      </c>
      <c r="B16196" t="s">
        <v>1634</v>
      </c>
      <c r="C16196">
        <v>0.2</v>
      </c>
    </row>
    <row r="16197" spans="1:6" x14ac:dyDescent="0.2">
      <c r="A16197" t="s">
        <v>72</v>
      </c>
      <c r="B16197">
        <v>0.1</v>
      </c>
      <c r="C16197" t="s">
        <v>1634</v>
      </c>
      <c r="D16197">
        <v>0.05</v>
      </c>
      <c r="E16197" t="s">
        <v>1649</v>
      </c>
      <c r="F16197" t="s">
        <v>1650</v>
      </c>
    </row>
    <row r="16198" spans="1:6" x14ac:dyDescent="0.2">
      <c r="A16198" t="s">
        <v>1575</v>
      </c>
      <c r="B16198" t="s">
        <v>1576</v>
      </c>
      <c r="C16198" t="s">
        <v>1577</v>
      </c>
      <c r="D16198" t="s">
        <v>1578</v>
      </c>
    </row>
    <row r="16199" spans="1:6" x14ac:dyDescent="0.2">
      <c r="A16199" t="s">
        <v>882</v>
      </c>
      <c r="B16199" t="s">
        <v>1579</v>
      </c>
      <c r="C16199" t="s">
        <v>1580</v>
      </c>
    </row>
    <row r="16200" spans="1:6" x14ac:dyDescent="0.2">
      <c r="A16200" t="s">
        <v>1581</v>
      </c>
      <c r="B16200" t="s">
        <v>1576</v>
      </c>
      <c r="C16200" t="s">
        <v>1577</v>
      </c>
      <c r="D16200" t="s">
        <v>1582</v>
      </c>
    </row>
    <row r="16201" spans="1:6" x14ac:dyDescent="0.2">
      <c r="A16201" t="s">
        <v>1595</v>
      </c>
      <c r="B16201" t="s">
        <v>1596</v>
      </c>
      <c r="C16201" t="s">
        <v>1597</v>
      </c>
    </row>
    <row r="16202" spans="1:6" x14ac:dyDescent="0.2">
      <c r="A16202" t="s">
        <v>1595</v>
      </c>
      <c r="B16202" t="s">
        <v>1598</v>
      </c>
      <c r="C16202" t="s">
        <v>1599</v>
      </c>
      <c r="D16202" t="s">
        <v>1597</v>
      </c>
    </row>
    <row r="16203" spans="1:6" x14ac:dyDescent="0.2">
      <c r="A16203" t="s">
        <v>114</v>
      </c>
      <c r="B16203">
        <v>54</v>
      </c>
      <c r="C16203" t="s">
        <v>1606</v>
      </c>
    </row>
    <row r="16204" spans="1:6" x14ac:dyDescent="0.2">
      <c r="A16204" t="s">
        <v>52</v>
      </c>
      <c r="B16204">
        <v>5.5</v>
      </c>
      <c r="C16204" t="s">
        <v>1606</v>
      </c>
    </row>
    <row r="16205" spans="1:6" x14ac:dyDescent="0.2">
      <c r="A16205" t="s">
        <v>52</v>
      </c>
      <c r="B16205">
        <v>8.5</v>
      </c>
      <c r="C16205" t="s">
        <v>1606</v>
      </c>
    </row>
    <row r="16206" spans="1:6" x14ac:dyDescent="0.2">
      <c r="A16206" t="s">
        <v>52</v>
      </c>
      <c r="B16206">
        <v>28.9</v>
      </c>
      <c r="C16206" t="s">
        <v>1604</v>
      </c>
    </row>
    <row r="16207" spans="1:6" x14ac:dyDescent="0.2">
      <c r="A16207" t="s">
        <v>52</v>
      </c>
      <c r="B16207">
        <v>30.5</v>
      </c>
      <c r="C16207" t="s">
        <v>1726</v>
      </c>
    </row>
    <row r="16208" spans="1:6" x14ac:dyDescent="0.2">
      <c r="A16208" t="s">
        <v>52</v>
      </c>
      <c r="B16208">
        <v>1.2</v>
      </c>
      <c r="C16208">
        <v>-0.1</v>
      </c>
    </row>
    <row r="16209" spans="1:5" x14ac:dyDescent="0.2">
      <c r="A16209" t="s">
        <v>52</v>
      </c>
      <c r="B16209">
        <v>43.5</v>
      </c>
      <c r="C16209" t="s">
        <v>1618</v>
      </c>
    </row>
    <row r="16210" spans="1:5" x14ac:dyDescent="0.2">
      <c r="A16210" t="s">
        <v>52</v>
      </c>
      <c r="B16210">
        <v>48.5</v>
      </c>
      <c r="C16210" t="s">
        <v>1606</v>
      </c>
    </row>
    <row r="16211" spans="1:5" x14ac:dyDescent="0.2">
      <c r="A16211" t="s">
        <v>52</v>
      </c>
      <c r="B16211">
        <v>5</v>
      </c>
      <c r="C16211" t="s">
        <v>2249</v>
      </c>
    </row>
    <row r="16212" spans="1:5" x14ac:dyDescent="0.2">
      <c r="A16212" t="s">
        <v>52</v>
      </c>
      <c r="B16212">
        <v>5</v>
      </c>
      <c r="C16212" t="s">
        <v>2249</v>
      </c>
    </row>
    <row r="16213" spans="1:5" x14ac:dyDescent="0.2">
      <c r="A16213" t="s">
        <v>2821</v>
      </c>
      <c r="B16213">
        <v>0.05</v>
      </c>
    </row>
    <row r="16214" spans="1:5" x14ac:dyDescent="0.2">
      <c r="A16214" t="s">
        <v>2822</v>
      </c>
      <c r="B16214">
        <v>-0.05</v>
      </c>
    </row>
    <row r="16215" spans="1:5" x14ac:dyDescent="0.2">
      <c r="A16215" t="s">
        <v>2823</v>
      </c>
      <c r="B16215">
        <v>0.1</v>
      </c>
    </row>
    <row r="16216" spans="1:5" x14ac:dyDescent="0.2">
      <c r="A16216" t="s">
        <v>2824</v>
      </c>
      <c r="B16216">
        <v>33.46</v>
      </c>
      <c r="C16216">
        <f>0.005/0.025</f>
        <v>0.19999999999999998</v>
      </c>
    </row>
    <row r="16217" spans="1:5" x14ac:dyDescent="0.2">
      <c r="A16217" t="s">
        <v>2823</v>
      </c>
      <c r="B16217" t="s">
        <v>1845</v>
      </c>
      <c r="C16217" t="s">
        <v>2393</v>
      </c>
    </row>
    <row r="16218" spans="1:5" x14ac:dyDescent="0.2">
      <c r="A16218" s="9">
        <v>1</v>
      </c>
      <c r="B16218" t="s">
        <v>110</v>
      </c>
      <c r="C16218" t="s">
        <v>2825</v>
      </c>
      <c r="D16218" t="s">
        <v>1845</v>
      </c>
    </row>
    <row r="16219" spans="1:5" x14ac:dyDescent="0.2">
      <c r="A16219" t="s">
        <v>2826</v>
      </c>
      <c r="B16219">
        <v>0.1</v>
      </c>
    </row>
    <row r="16220" spans="1:5" x14ac:dyDescent="0.2">
      <c r="A16220" t="s">
        <v>59</v>
      </c>
      <c r="B16220" t="s">
        <v>2827</v>
      </c>
    </row>
    <row r="16221" spans="1:5" x14ac:dyDescent="0.2">
      <c r="A16221" t="s">
        <v>120</v>
      </c>
      <c r="B16221" t="s">
        <v>1571</v>
      </c>
      <c r="C16221">
        <v>0.05</v>
      </c>
      <c r="D16221" t="s">
        <v>1593</v>
      </c>
      <c r="E16221" t="s">
        <v>1594</v>
      </c>
    </row>
    <row r="16222" spans="1:5" x14ac:dyDescent="0.2">
      <c r="A16222" t="s">
        <v>117</v>
      </c>
      <c r="B16222" t="s">
        <v>1571</v>
      </c>
      <c r="C16222">
        <v>0.03</v>
      </c>
      <c r="D16222" t="s">
        <v>1593</v>
      </c>
      <c r="E16222" t="s">
        <v>1659</v>
      </c>
    </row>
    <row r="16223" spans="1:5" x14ac:dyDescent="0.2">
      <c r="A16223" t="s">
        <v>156</v>
      </c>
      <c r="B16223" t="s">
        <v>1571</v>
      </c>
      <c r="C16223">
        <v>0.03</v>
      </c>
    </row>
    <row r="16224" spans="1:5" x14ac:dyDescent="0.2">
      <c r="A16224" t="s">
        <v>118</v>
      </c>
      <c r="B16224" t="s">
        <v>2828</v>
      </c>
    </row>
    <row r="16225" spans="1:4" x14ac:dyDescent="0.2">
      <c r="A16225" t="s">
        <v>118</v>
      </c>
      <c r="B16225" t="s">
        <v>1610</v>
      </c>
      <c r="C16225" s="10">
        <v>45295</v>
      </c>
    </row>
    <row r="16226" spans="1:4" x14ac:dyDescent="0.2">
      <c r="A16226" t="s">
        <v>118</v>
      </c>
      <c r="B16226" t="s">
        <v>2829</v>
      </c>
    </row>
    <row r="16227" spans="1:4" x14ac:dyDescent="0.2">
      <c r="A16227" t="s">
        <v>118</v>
      </c>
      <c r="B16227" t="s">
        <v>2259</v>
      </c>
    </row>
    <row r="16228" spans="1:4" x14ac:dyDescent="0.2">
      <c r="A16228" t="s">
        <v>118</v>
      </c>
      <c r="B16228" t="s">
        <v>2830</v>
      </c>
    </row>
    <row r="16229" spans="1:4" x14ac:dyDescent="0.2">
      <c r="A16229" t="s">
        <v>118</v>
      </c>
      <c r="B16229" t="s">
        <v>2038</v>
      </c>
    </row>
    <row r="16230" spans="1:4" x14ac:dyDescent="0.2">
      <c r="A16230" t="s">
        <v>110</v>
      </c>
      <c r="B16230" t="s">
        <v>1572</v>
      </c>
      <c r="C16230" t="s">
        <v>1573</v>
      </c>
    </row>
    <row r="16231" spans="1:4" x14ac:dyDescent="0.2">
      <c r="A16231" t="s">
        <v>1575</v>
      </c>
      <c r="B16231" t="s">
        <v>1576</v>
      </c>
      <c r="C16231" t="s">
        <v>1577</v>
      </c>
      <c r="D16231" t="s">
        <v>1578</v>
      </c>
    </row>
    <row r="16232" spans="1:4" x14ac:dyDescent="0.2">
      <c r="A16232" t="s">
        <v>882</v>
      </c>
      <c r="B16232" t="s">
        <v>1579</v>
      </c>
      <c r="C16232" t="s">
        <v>1580</v>
      </c>
    </row>
    <row r="16233" spans="1:4" x14ac:dyDescent="0.2">
      <c r="A16233" t="s">
        <v>114</v>
      </c>
      <c r="B16233">
        <v>54</v>
      </c>
      <c r="C16233" t="s">
        <v>1606</v>
      </c>
    </row>
    <row r="16234" spans="1:4" x14ac:dyDescent="0.2">
      <c r="A16234" t="s">
        <v>52</v>
      </c>
      <c r="B16234">
        <v>5.5</v>
      </c>
      <c r="C16234" t="s">
        <v>1606</v>
      </c>
    </row>
    <row r="16235" spans="1:4" x14ac:dyDescent="0.2">
      <c r="A16235" t="s">
        <v>52</v>
      </c>
      <c r="B16235">
        <v>8.5</v>
      </c>
      <c r="C16235" t="s">
        <v>1606</v>
      </c>
    </row>
    <row r="16236" spans="1:4" x14ac:dyDescent="0.2">
      <c r="A16236" t="s">
        <v>52</v>
      </c>
      <c r="B16236">
        <v>28.9</v>
      </c>
      <c r="C16236" t="s">
        <v>1604</v>
      </c>
    </row>
    <row r="16237" spans="1:4" x14ac:dyDescent="0.2">
      <c r="A16237" t="s">
        <v>52</v>
      </c>
      <c r="B16237">
        <v>30.5</v>
      </c>
      <c r="C16237" t="s">
        <v>1726</v>
      </c>
    </row>
    <row r="16238" spans="1:4" x14ac:dyDescent="0.2">
      <c r="A16238" t="s">
        <v>52</v>
      </c>
      <c r="B16238">
        <v>1.2</v>
      </c>
      <c r="C16238">
        <v>-0.1</v>
      </c>
    </row>
    <row r="16239" spans="1:4" x14ac:dyDescent="0.2">
      <c r="A16239" t="s">
        <v>52</v>
      </c>
      <c r="B16239">
        <v>43.5</v>
      </c>
      <c r="C16239" t="s">
        <v>1618</v>
      </c>
    </row>
    <row r="16240" spans="1:4" x14ac:dyDescent="0.2">
      <c r="A16240" t="s">
        <v>52</v>
      </c>
      <c r="B16240">
        <v>48.5</v>
      </c>
      <c r="C16240" t="s">
        <v>1606</v>
      </c>
    </row>
    <row r="16241" spans="1:5" x14ac:dyDescent="0.2">
      <c r="A16241" t="s">
        <v>52</v>
      </c>
      <c r="B16241">
        <v>5</v>
      </c>
      <c r="C16241" t="s">
        <v>2249</v>
      </c>
    </row>
    <row r="16242" spans="1:5" x14ac:dyDescent="0.2">
      <c r="A16242" t="s">
        <v>52</v>
      </c>
      <c r="B16242">
        <v>5</v>
      </c>
      <c r="C16242" t="s">
        <v>2249</v>
      </c>
    </row>
    <row r="16243" spans="1:5" x14ac:dyDescent="0.2">
      <c r="A16243" t="s">
        <v>2821</v>
      </c>
      <c r="B16243">
        <v>0.05</v>
      </c>
    </row>
    <row r="16244" spans="1:5" x14ac:dyDescent="0.2">
      <c r="A16244" t="s">
        <v>2822</v>
      </c>
      <c r="B16244">
        <v>-0.05</v>
      </c>
    </row>
    <row r="16245" spans="1:5" x14ac:dyDescent="0.2">
      <c r="A16245" t="s">
        <v>2823</v>
      </c>
      <c r="B16245">
        <v>0.1</v>
      </c>
    </row>
    <row r="16246" spans="1:5" x14ac:dyDescent="0.2">
      <c r="A16246" t="s">
        <v>2824</v>
      </c>
      <c r="B16246">
        <v>33.46</v>
      </c>
      <c r="C16246">
        <f>0.005/0.025</f>
        <v>0.19999999999999998</v>
      </c>
    </row>
    <row r="16247" spans="1:5" x14ac:dyDescent="0.2">
      <c r="A16247" t="s">
        <v>2823</v>
      </c>
      <c r="B16247" t="s">
        <v>1845</v>
      </c>
      <c r="C16247" t="s">
        <v>2393</v>
      </c>
    </row>
    <row r="16248" spans="1:5" x14ac:dyDescent="0.2">
      <c r="A16248" s="9">
        <v>1</v>
      </c>
      <c r="B16248" t="s">
        <v>110</v>
      </c>
      <c r="C16248" t="s">
        <v>2825</v>
      </c>
      <c r="D16248" t="s">
        <v>1845</v>
      </c>
    </row>
    <row r="16249" spans="1:5" x14ac:dyDescent="0.2">
      <c r="A16249" t="s">
        <v>2826</v>
      </c>
      <c r="B16249">
        <v>0.1</v>
      </c>
    </row>
    <row r="16250" spans="1:5" x14ac:dyDescent="0.2">
      <c r="A16250" t="s">
        <v>59</v>
      </c>
      <c r="B16250" t="s">
        <v>2827</v>
      </c>
    </row>
    <row r="16251" spans="1:5" x14ac:dyDescent="0.2">
      <c r="A16251" t="s">
        <v>120</v>
      </c>
      <c r="B16251" t="s">
        <v>1571</v>
      </c>
      <c r="C16251">
        <v>0.05</v>
      </c>
      <c r="D16251" t="s">
        <v>1593</v>
      </c>
      <c r="E16251" t="s">
        <v>1594</v>
      </c>
    </row>
    <row r="16252" spans="1:5" x14ac:dyDescent="0.2">
      <c r="A16252" t="s">
        <v>117</v>
      </c>
      <c r="B16252" t="s">
        <v>1571</v>
      </c>
      <c r="C16252">
        <v>0.03</v>
      </c>
      <c r="D16252" t="s">
        <v>1593</v>
      </c>
      <c r="E16252" t="s">
        <v>1659</v>
      </c>
    </row>
    <row r="16253" spans="1:5" x14ac:dyDescent="0.2">
      <c r="A16253" t="s">
        <v>156</v>
      </c>
      <c r="B16253" t="s">
        <v>1571</v>
      </c>
      <c r="C16253">
        <v>0.03</v>
      </c>
    </row>
    <row r="16254" spans="1:5" x14ac:dyDescent="0.2">
      <c r="A16254" t="s">
        <v>118</v>
      </c>
      <c r="B16254" t="s">
        <v>2828</v>
      </c>
    </row>
    <row r="16255" spans="1:5" x14ac:dyDescent="0.2">
      <c r="A16255" t="s">
        <v>118</v>
      </c>
      <c r="B16255" t="s">
        <v>1610</v>
      </c>
      <c r="C16255" s="10">
        <v>45295</v>
      </c>
    </row>
    <row r="16256" spans="1:5" x14ac:dyDescent="0.2">
      <c r="A16256" t="s">
        <v>118</v>
      </c>
      <c r="B16256" t="s">
        <v>2829</v>
      </c>
    </row>
    <row r="16257" spans="1:4" x14ac:dyDescent="0.2">
      <c r="A16257" t="s">
        <v>118</v>
      </c>
      <c r="B16257" t="s">
        <v>2259</v>
      </c>
    </row>
    <row r="16258" spans="1:4" x14ac:dyDescent="0.2">
      <c r="A16258" t="s">
        <v>118</v>
      </c>
      <c r="B16258" t="s">
        <v>2830</v>
      </c>
    </row>
    <row r="16259" spans="1:4" x14ac:dyDescent="0.2">
      <c r="A16259" t="s">
        <v>118</v>
      </c>
      <c r="B16259" t="s">
        <v>2038</v>
      </c>
    </row>
    <row r="16260" spans="1:4" x14ac:dyDescent="0.2">
      <c r="A16260" t="s">
        <v>110</v>
      </c>
      <c r="B16260" t="s">
        <v>1572</v>
      </c>
      <c r="C16260" t="s">
        <v>1573</v>
      </c>
    </row>
    <row r="16261" spans="1:4" x14ac:dyDescent="0.2">
      <c r="A16261" t="s">
        <v>1575</v>
      </c>
      <c r="B16261" t="s">
        <v>1576</v>
      </c>
      <c r="C16261" t="s">
        <v>1577</v>
      </c>
      <c r="D16261" t="s">
        <v>1578</v>
      </c>
    </row>
    <row r="16262" spans="1:4" x14ac:dyDescent="0.2">
      <c r="A16262" t="s">
        <v>882</v>
      </c>
      <c r="B16262" t="s">
        <v>1579</v>
      </c>
      <c r="C16262" t="s">
        <v>1580</v>
      </c>
    </row>
    <row r="16263" spans="1:4" x14ac:dyDescent="0.2">
      <c r="A16263" t="s">
        <v>114</v>
      </c>
      <c r="B16263">
        <v>54</v>
      </c>
      <c r="C16263" t="s">
        <v>1606</v>
      </c>
    </row>
    <row r="16264" spans="1:4" x14ac:dyDescent="0.2">
      <c r="A16264" t="s">
        <v>52</v>
      </c>
      <c r="B16264">
        <v>5.5</v>
      </c>
      <c r="C16264" t="s">
        <v>1606</v>
      </c>
    </row>
    <row r="16265" spans="1:4" x14ac:dyDescent="0.2">
      <c r="A16265" t="s">
        <v>52</v>
      </c>
      <c r="B16265">
        <v>8.5</v>
      </c>
      <c r="C16265" t="s">
        <v>1606</v>
      </c>
    </row>
    <row r="16266" spans="1:4" x14ac:dyDescent="0.2">
      <c r="A16266" t="s">
        <v>52</v>
      </c>
      <c r="B16266">
        <v>28.9</v>
      </c>
      <c r="C16266" t="s">
        <v>1604</v>
      </c>
    </row>
    <row r="16267" spans="1:4" x14ac:dyDescent="0.2">
      <c r="A16267" t="s">
        <v>52</v>
      </c>
      <c r="B16267">
        <v>30.5</v>
      </c>
      <c r="C16267" t="s">
        <v>1726</v>
      </c>
    </row>
    <row r="16268" spans="1:4" x14ac:dyDescent="0.2">
      <c r="A16268" t="s">
        <v>52</v>
      </c>
      <c r="B16268">
        <v>1.2</v>
      </c>
      <c r="C16268">
        <v>-0.1</v>
      </c>
    </row>
    <row r="16269" spans="1:4" x14ac:dyDescent="0.2">
      <c r="A16269" t="s">
        <v>52</v>
      </c>
      <c r="B16269">
        <v>43.5</v>
      </c>
      <c r="C16269" t="s">
        <v>1618</v>
      </c>
    </row>
    <row r="16270" spans="1:4" x14ac:dyDescent="0.2">
      <c r="A16270" t="s">
        <v>52</v>
      </c>
      <c r="B16270">
        <v>48.5</v>
      </c>
      <c r="C16270" t="s">
        <v>1606</v>
      </c>
    </row>
    <row r="16271" spans="1:4" x14ac:dyDescent="0.2">
      <c r="A16271" t="s">
        <v>52</v>
      </c>
      <c r="B16271">
        <v>5</v>
      </c>
      <c r="C16271" t="s">
        <v>2249</v>
      </c>
    </row>
    <row r="16272" spans="1:4" x14ac:dyDescent="0.2">
      <c r="A16272" t="s">
        <v>52</v>
      </c>
      <c r="B16272">
        <v>5</v>
      </c>
      <c r="C16272" t="s">
        <v>2249</v>
      </c>
    </row>
    <row r="16273" spans="1:5" x14ac:dyDescent="0.2">
      <c r="A16273" t="s">
        <v>2821</v>
      </c>
      <c r="B16273">
        <v>0.05</v>
      </c>
    </row>
    <row r="16274" spans="1:5" x14ac:dyDescent="0.2">
      <c r="A16274" t="s">
        <v>2822</v>
      </c>
      <c r="B16274">
        <v>-0.05</v>
      </c>
    </row>
    <row r="16275" spans="1:5" x14ac:dyDescent="0.2">
      <c r="A16275" t="s">
        <v>2823</v>
      </c>
      <c r="B16275">
        <v>0.1</v>
      </c>
    </row>
    <row r="16276" spans="1:5" x14ac:dyDescent="0.2">
      <c r="A16276" t="s">
        <v>2824</v>
      </c>
      <c r="B16276">
        <v>33.46</v>
      </c>
      <c r="C16276">
        <f>0.005/0.025</f>
        <v>0.19999999999999998</v>
      </c>
    </row>
    <row r="16277" spans="1:5" x14ac:dyDescent="0.2">
      <c r="A16277" t="s">
        <v>2823</v>
      </c>
      <c r="B16277" t="s">
        <v>1845</v>
      </c>
      <c r="C16277" t="s">
        <v>2393</v>
      </c>
    </row>
    <row r="16278" spans="1:5" x14ac:dyDescent="0.2">
      <c r="A16278" s="9">
        <v>1</v>
      </c>
      <c r="B16278" t="s">
        <v>110</v>
      </c>
      <c r="C16278" t="s">
        <v>2825</v>
      </c>
      <c r="D16278" t="s">
        <v>1845</v>
      </c>
    </row>
    <row r="16279" spans="1:5" x14ac:dyDescent="0.2">
      <c r="A16279" t="s">
        <v>2826</v>
      </c>
      <c r="B16279">
        <v>0.1</v>
      </c>
    </row>
    <row r="16280" spans="1:5" x14ac:dyDescent="0.2">
      <c r="A16280" t="s">
        <v>59</v>
      </c>
      <c r="B16280" t="s">
        <v>2827</v>
      </c>
    </row>
    <row r="16281" spans="1:5" x14ac:dyDescent="0.2">
      <c r="A16281" t="s">
        <v>120</v>
      </c>
      <c r="B16281" t="s">
        <v>1571</v>
      </c>
      <c r="C16281">
        <v>0.05</v>
      </c>
      <c r="D16281" t="s">
        <v>1593</v>
      </c>
      <c r="E16281" t="s">
        <v>1594</v>
      </c>
    </row>
    <row r="16282" spans="1:5" x14ac:dyDescent="0.2">
      <c r="A16282" t="s">
        <v>117</v>
      </c>
      <c r="B16282" t="s">
        <v>1571</v>
      </c>
      <c r="C16282">
        <v>0.03</v>
      </c>
      <c r="D16282" t="s">
        <v>1593</v>
      </c>
      <c r="E16282" t="s">
        <v>1659</v>
      </c>
    </row>
    <row r="16283" spans="1:5" x14ac:dyDescent="0.2">
      <c r="A16283" t="s">
        <v>156</v>
      </c>
      <c r="B16283" t="s">
        <v>1571</v>
      </c>
      <c r="C16283">
        <v>0.03</v>
      </c>
    </row>
    <row r="16284" spans="1:5" x14ac:dyDescent="0.2">
      <c r="A16284" t="s">
        <v>118</v>
      </c>
      <c r="B16284" t="s">
        <v>2828</v>
      </c>
    </row>
    <row r="16285" spans="1:5" x14ac:dyDescent="0.2">
      <c r="A16285" t="s">
        <v>118</v>
      </c>
      <c r="B16285" t="s">
        <v>1610</v>
      </c>
      <c r="C16285" s="10">
        <v>45295</v>
      </c>
    </row>
    <row r="16286" spans="1:5" x14ac:dyDescent="0.2">
      <c r="A16286" t="s">
        <v>118</v>
      </c>
      <c r="B16286" t="s">
        <v>2829</v>
      </c>
    </row>
    <row r="16287" spans="1:5" x14ac:dyDescent="0.2">
      <c r="A16287" t="s">
        <v>118</v>
      </c>
      <c r="B16287" t="s">
        <v>2259</v>
      </c>
    </row>
    <row r="16288" spans="1:5" x14ac:dyDescent="0.2">
      <c r="A16288" t="s">
        <v>118</v>
      </c>
      <c r="B16288" t="s">
        <v>2830</v>
      </c>
    </row>
    <row r="16289" spans="1:4" x14ac:dyDescent="0.2">
      <c r="A16289" t="s">
        <v>118</v>
      </c>
      <c r="B16289" t="s">
        <v>2038</v>
      </c>
    </row>
    <row r="16290" spans="1:4" x14ac:dyDescent="0.2">
      <c r="A16290" t="s">
        <v>110</v>
      </c>
      <c r="B16290" t="s">
        <v>1572</v>
      </c>
      <c r="C16290" t="s">
        <v>1573</v>
      </c>
    </row>
    <row r="16291" spans="1:4" x14ac:dyDescent="0.2">
      <c r="A16291" t="s">
        <v>1575</v>
      </c>
      <c r="B16291" t="s">
        <v>1576</v>
      </c>
      <c r="C16291" t="s">
        <v>1577</v>
      </c>
      <c r="D16291" t="s">
        <v>1578</v>
      </c>
    </row>
    <row r="16292" spans="1:4" x14ac:dyDescent="0.2">
      <c r="A16292" t="s">
        <v>882</v>
      </c>
      <c r="B16292" t="s">
        <v>1579</v>
      </c>
      <c r="C16292" t="s">
        <v>1580</v>
      </c>
    </row>
    <row r="16293" spans="1:4" x14ac:dyDescent="0.2">
      <c r="A16293" t="s">
        <v>114</v>
      </c>
      <c r="B16293">
        <v>54</v>
      </c>
      <c r="C16293" t="s">
        <v>1606</v>
      </c>
    </row>
    <row r="16294" spans="1:4" x14ac:dyDescent="0.2">
      <c r="A16294" t="s">
        <v>52</v>
      </c>
      <c r="B16294">
        <v>5.5</v>
      </c>
      <c r="C16294" t="s">
        <v>1606</v>
      </c>
    </row>
    <row r="16295" spans="1:4" x14ac:dyDescent="0.2">
      <c r="A16295" t="s">
        <v>52</v>
      </c>
      <c r="B16295">
        <v>8.5</v>
      </c>
      <c r="C16295" t="s">
        <v>1606</v>
      </c>
    </row>
    <row r="16296" spans="1:4" x14ac:dyDescent="0.2">
      <c r="A16296" t="s">
        <v>52</v>
      </c>
      <c r="B16296">
        <v>28.9</v>
      </c>
      <c r="C16296" t="s">
        <v>1604</v>
      </c>
    </row>
    <row r="16297" spans="1:4" x14ac:dyDescent="0.2">
      <c r="A16297" t="s">
        <v>52</v>
      </c>
      <c r="B16297">
        <v>30.5</v>
      </c>
      <c r="C16297" t="s">
        <v>1726</v>
      </c>
    </row>
    <row r="16298" spans="1:4" x14ac:dyDescent="0.2">
      <c r="A16298" t="s">
        <v>52</v>
      </c>
      <c r="B16298">
        <v>1.2</v>
      </c>
      <c r="C16298">
        <v>-0.1</v>
      </c>
    </row>
    <row r="16299" spans="1:4" x14ac:dyDescent="0.2">
      <c r="A16299" t="s">
        <v>52</v>
      </c>
      <c r="B16299">
        <v>43.5</v>
      </c>
      <c r="C16299" t="s">
        <v>1618</v>
      </c>
    </row>
    <row r="16300" spans="1:4" x14ac:dyDescent="0.2">
      <c r="A16300" t="s">
        <v>52</v>
      </c>
      <c r="B16300">
        <v>48.5</v>
      </c>
      <c r="C16300" t="s">
        <v>1606</v>
      </c>
    </row>
    <row r="16301" spans="1:4" x14ac:dyDescent="0.2">
      <c r="A16301" t="s">
        <v>52</v>
      </c>
      <c r="B16301">
        <v>5</v>
      </c>
      <c r="C16301" t="s">
        <v>2249</v>
      </c>
    </row>
    <row r="16302" spans="1:4" x14ac:dyDescent="0.2">
      <c r="A16302" t="s">
        <v>52</v>
      </c>
      <c r="B16302">
        <v>5</v>
      </c>
      <c r="C16302" t="s">
        <v>2249</v>
      </c>
    </row>
    <row r="16303" spans="1:4" x14ac:dyDescent="0.2">
      <c r="A16303" t="s">
        <v>2821</v>
      </c>
      <c r="B16303">
        <v>0.05</v>
      </c>
    </row>
    <row r="16304" spans="1:4" x14ac:dyDescent="0.2">
      <c r="A16304" t="s">
        <v>2822</v>
      </c>
      <c r="B16304">
        <v>-0.05</v>
      </c>
    </row>
    <row r="16305" spans="1:5" x14ac:dyDescent="0.2">
      <c r="A16305" t="s">
        <v>2823</v>
      </c>
      <c r="B16305">
        <v>0.1</v>
      </c>
    </row>
    <row r="16306" spans="1:5" x14ac:dyDescent="0.2">
      <c r="A16306" t="s">
        <v>2824</v>
      </c>
      <c r="B16306">
        <v>33.46</v>
      </c>
      <c r="C16306">
        <f>0.005/0.025</f>
        <v>0.19999999999999998</v>
      </c>
    </row>
    <row r="16307" spans="1:5" x14ac:dyDescent="0.2">
      <c r="A16307" t="s">
        <v>2823</v>
      </c>
      <c r="B16307" t="s">
        <v>1845</v>
      </c>
      <c r="C16307" t="s">
        <v>2393</v>
      </c>
    </row>
    <row r="16308" spans="1:5" x14ac:dyDescent="0.2">
      <c r="A16308" s="9">
        <v>1</v>
      </c>
      <c r="B16308" t="s">
        <v>110</v>
      </c>
      <c r="C16308" t="s">
        <v>2825</v>
      </c>
      <c r="D16308" t="s">
        <v>1845</v>
      </c>
    </row>
    <row r="16309" spans="1:5" x14ac:dyDescent="0.2">
      <c r="A16309" t="s">
        <v>2826</v>
      </c>
      <c r="B16309">
        <v>0.1</v>
      </c>
    </row>
    <row r="16310" spans="1:5" x14ac:dyDescent="0.2">
      <c r="A16310" t="s">
        <v>59</v>
      </c>
      <c r="B16310" t="s">
        <v>2827</v>
      </c>
    </row>
    <row r="16311" spans="1:5" x14ac:dyDescent="0.2">
      <c r="A16311" t="s">
        <v>120</v>
      </c>
      <c r="B16311" t="s">
        <v>1571</v>
      </c>
      <c r="C16311">
        <v>0.05</v>
      </c>
      <c r="D16311" t="s">
        <v>1593</v>
      </c>
      <c r="E16311" t="s">
        <v>1594</v>
      </c>
    </row>
    <row r="16312" spans="1:5" x14ac:dyDescent="0.2">
      <c r="A16312" t="s">
        <v>117</v>
      </c>
      <c r="B16312" t="s">
        <v>1571</v>
      </c>
      <c r="C16312">
        <v>0.03</v>
      </c>
      <c r="D16312" t="s">
        <v>1593</v>
      </c>
      <c r="E16312" t="s">
        <v>1659</v>
      </c>
    </row>
    <row r="16313" spans="1:5" x14ac:dyDescent="0.2">
      <c r="A16313" t="s">
        <v>156</v>
      </c>
      <c r="B16313" t="s">
        <v>1571</v>
      </c>
      <c r="C16313">
        <v>0.03</v>
      </c>
    </row>
    <row r="16314" spans="1:5" x14ac:dyDescent="0.2">
      <c r="A16314" t="s">
        <v>118</v>
      </c>
      <c r="B16314" t="s">
        <v>2828</v>
      </c>
    </row>
    <row r="16315" spans="1:5" x14ac:dyDescent="0.2">
      <c r="A16315" t="s">
        <v>118</v>
      </c>
      <c r="B16315" t="s">
        <v>1610</v>
      </c>
      <c r="C16315" s="10">
        <v>45295</v>
      </c>
    </row>
    <row r="16316" spans="1:5" x14ac:dyDescent="0.2">
      <c r="A16316" t="s">
        <v>118</v>
      </c>
      <c r="B16316" t="s">
        <v>2829</v>
      </c>
    </row>
    <row r="16317" spans="1:5" x14ac:dyDescent="0.2">
      <c r="A16317" t="s">
        <v>118</v>
      </c>
      <c r="B16317" t="s">
        <v>2259</v>
      </c>
    </row>
    <row r="16318" spans="1:5" x14ac:dyDescent="0.2">
      <c r="A16318" t="s">
        <v>118</v>
      </c>
      <c r="B16318" t="s">
        <v>2830</v>
      </c>
    </row>
    <row r="16319" spans="1:5" x14ac:dyDescent="0.2">
      <c r="A16319" t="s">
        <v>118</v>
      </c>
      <c r="B16319" t="s">
        <v>2038</v>
      </c>
    </row>
    <row r="16320" spans="1:5" x14ac:dyDescent="0.2">
      <c r="A16320" t="s">
        <v>110</v>
      </c>
      <c r="B16320" t="s">
        <v>1572</v>
      </c>
      <c r="C16320" t="s">
        <v>1573</v>
      </c>
    </row>
    <row r="16321" spans="1:4" x14ac:dyDescent="0.2">
      <c r="A16321" t="s">
        <v>1575</v>
      </c>
      <c r="B16321" t="s">
        <v>1576</v>
      </c>
      <c r="C16321" t="s">
        <v>1577</v>
      </c>
      <c r="D16321" t="s">
        <v>1578</v>
      </c>
    </row>
    <row r="16322" spans="1:4" x14ac:dyDescent="0.2">
      <c r="A16322" t="s">
        <v>882</v>
      </c>
      <c r="B16322" t="s">
        <v>1579</v>
      </c>
      <c r="C16322" t="s">
        <v>1580</v>
      </c>
    </row>
    <row r="16323" spans="1:4" x14ac:dyDescent="0.2">
      <c r="A16323" t="s">
        <v>2626</v>
      </c>
      <c r="B16323">
        <v>0.05</v>
      </c>
    </row>
    <row r="16324" spans="1:4" x14ac:dyDescent="0.2">
      <c r="A16324" t="s">
        <v>52</v>
      </c>
      <c r="B16324">
        <v>5.8</v>
      </c>
      <c r="C16324" t="s">
        <v>1606</v>
      </c>
    </row>
    <row r="16325" spans="1:4" x14ac:dyDescent="0.2">
      <c r="A16325" t="s">
        <v>70</v>
      </c>
      <c r="B16325">
        <v>8.5</v>
      </c>
      <c r="C16325">
        <v>0.2</v>
      </c>
    </row>
    <row r="16326" spans="1:4" x14ac:dyDescent="0.2">
      <c r="A16326" t="s">
        <v>70</v>
      </c>
      <c r="B16326">
        <v>17</v>
      </c>
      <c r="C16326">
        <v>-0.1</v>
      </c>
    </row>
    <row r="16327" spans="1:4" x14ac:dyDescent="0.2">
      <c r="A16327" t="s">
        <v>71</v>
      </c>
      <c r="B16327">
        <v>48.5</v>
      </c>
      <c r="C16327" t="s">
        <v>1606</v>
      </c>
    </row>
    <row r="16328" spans="1:4" x14ac:dyDescent="0.2">
      <c r="A16328" t="s">
        <v>71</v>
      </c>
      <c r="B16328" t="s">
        <v>803</v>
      </c>
    </row>
    <row r="16329" spans="1:4" x14ac:dyDescent="0.2">
      <c r="A16329" t="s">
        <v>803</v>
      </c>
    </row>
    <row r="16330" spans="1:4" x14ac:dyDescent="0.2">
      <c r="A16330" t="s">
        <v>2363</v>
      </c>
      <c r="B16330" t="s">
        <v>803</v>
      </c>
      <c r="C16330" t="s">
        <v>2831</v>
      </c>
      <c r="D16330" t="s">
        <v>2832</v>
      </c>
    </row>
    <row r="16331" spans="1:4" x14ac:dyDescent="0.2">
      <c r="A16331" t="s">
        <v>70</v>
      </c>
      <c r="B16331">
        <v>33.1</v>
      </c>
      <c r="C16331">
        <v>-0.2</v>
      </c>
    </row>
    <row r="16332" spans="1:4" x14ac:dyDescent="0.2">
      <c r="A16332" t="s">
        <v>2825</v>
      </c>
      <c r="B16332">
        <f>0.016/0.004</f>
        <v>4</v>
      </c>
    </row>
    <row r="16333" spans="1:4" x14ac:dyDescent="0.2">
      <c r="A16333" t="s">
        <v>706</v>
      </c>
    </row>
    <row r="16334" spans="1:4" x14ac:dyDescent="0.2">
      <c r="A16334" t="s">
        <v>2833</v>
      </c>
      <c r="B16334">
        <f>0.02/0.004</f>
        <v>5</v>
      </c>
    </row>
    <row r="16335" spans="1:4" x14ac:dyDescent="0.2">
      <c r="A16335" t="s">
        <v>2833</v>
      </c>
      <c r="B16335">
        <v>0.02</v>
      </c>
    </row>
    <row r="16336" spans="1:4" x14ac:dyDescent="0.2">
      <c r="A16336" t="s">
        <v>2834</v>
      </c>
      <c r="B16336">
        <v>-0.05</v>
      </c>
    </row>
    <row r="16337" spans="1:6" x14ac:dyDescent="0.2">
      <c r="A16337" t="s">
        <v>70</v>
      </c>
      <c r="B16337" t="s">
        <v>2597</v>
      </c>
    </row>
    <row r="16338" spans="1:6" x14ac:dyDescent="0.2">
      <c r="A16338" t="s">
        <v>120</v>
      </c>
      <c r="B16338">
        <v>0.1</v>
      </c>
      <c r="C16338" t="s">
        <v>1724</v>
      </c>
    </row>
    <row r="16339" spans="1:6" x14ac:dyDescent="0.2">
      <c r="A16339" t="s">
        <v>118</v>
      </c>
      <c r="B16339" t="s">
        <v>1655</v>
      </c>
      <c r="C16339">
        <v>30</v>
      </c>
    </row>
    <row r="16340" spans="1:6" x14ac:dyDescent="0.2">
      <c r="A16340" t="s">
        <v>110</v>
      </c>
      <c r="B16340" t="s">
        <v>1724</v>
      </c>
    </row>
    <row r="16341" spans="1:6" x14ac:dyDescent="0.2">
      <c r="A16341" t="s">
        <v>52</v>
      </c>
      <c r="B16341" t="s">
        <v>2679</v>
      </c>
      <c r="C16341">
        <v>0.5</v>
      </c>
    </row>
    <row r="16342" spans="1:6" x14ac:dyDescent="0.2">
      <c r="A16342" t="s">
        <v>579</v>
      </c>
      <c r="B16342">
        <v>36</v>
      </c>
      <c r="C16342">
        <f>-0.2/-0.05</f>
        <v>4</v>
      </c>
      <c r="D16342" t="s">
        <v>2835</v>
      </c>
      <c r="E16342" t="s">
        <v>2836</v>
      </c>
      <c r="F16342" t="s">
        <v>2837</v>
      </c>
    </row>
    <row r="16343" spans="1:6" x14ac:dyDescent="0.2">
      <c r="A16343" t="s">
        <v>118</v>
      </c>
      <c r="B16343" t="s">
        <v>2813</v>
      </c>
      <c r="C16343">
        <v>10</v>
      </c>
    </row>
    <row r="16344" spans="1:6" x14ac:dyDescent="0.2">
      <c r="A16344" t="s">
        <v>2616</v>
      </c>
      <c r="B16344">
        <f>-0.2/-0.05</f>
        <v>4</v>
      </c>
    </row>
    <row r="16345" spans="1:6" x14ac:dyDescent="0.2">
      <c r="A16345" t="s">
        <v>52</v>
      </c>
      <c r="B16345">
        <v>3</v>
      </c>
      <c r="C16345">
        <v>0.1</v>
      </c>
    </row>
    <row r="16346" spans="1:6" x14ac:dyDescent="0.2">
      <c r="A16346" t="s">
        <v>52</v>
      </c>
      <c r="B16346">
        <v>1</v>
      </c>
      <c r="C16346">
        <v>0.2</v>
      </c>
    </row>
    <row r="16347" spans="1:6" x14ac:dyDescent="0.2">
      <c r="A16347" t="s">
        <v>52</v>
      </c>
      <c r="B16347">
        <v>2.65</v>
      </c>
      <c r="C16347" t="s">
        <v>1656</v>
      </c>
    </row>
    <row r="16348" spans="1:6" x14ac:dyDescent="0.2">
      <c r="A16348" t="s">
        <v>3015</v>
      </c>
      <c r="B16348">
        <v>0.1</v>
      </c>
    </row>
    <row r="16349" spans="1:6" x14ac:dyDescent="0.2">
      <c r="A16349" t="s">
        <v>72</v>
      </c>
      <c r="B16349">
        <v>0.5</v>
      </c>
      <c r="C16349" t="s">
        <v>1604</v>
      </c>
    </row>
    <row r="16350" spans="1:6" x14ac:dyDescent="0.2">
      <c r="A16350" t="s">
        <v>121</v>
      </c>
      <c r="B16350">
        <v>8.0000000000000002E-3</v>
      </c>
    </row>
    <row r="16351" spans="1:6" x14ac:dyDescent="0.2">
      <c r="A16351" t="s">
        <v>269</v>
      </c>
      <c r="B16351">
        <v>1.4999999999999999E-2</v>
      </c>
    </row>
    <row r="16352" spans="1:6" x14ac:dyDescent="0.2">
      <c r="A16352" t="s">
        <v>117</v>
      </c>
      <c r="B16352">
        <v>0.1</v>
      </c>
      <c r="C16352" t="s">
        <v>1724</v>
      </c>
    </row>
    <row r="16353" spans="1:4" x14ac:dyDescent="0.2">
      <c r="A16353" t="s">
        <v>120</v>
      </c>
      <c r="B16353">
        <v>0.05</v>
      </c>
      <c r="C16353" t="s">
        <v>1593</v>
      </c>
      <c r="D16353" t="s">
        <v>1594</v>
      </c>
    </row>
    <row r="16354" spans="1:4" x14ac:dyDescent="0.2">
      <c r="A16354" t="s">
        <v>118</v>
      </c>
      <c r="B16354" t="s">
        <v>1655</v>
      </c>
      <c r="C16354">
        <v>12.5</v>
      </c>
    </row>
    <row r="16355" spans="1:4" x14ac:dyDescent="0.2">
      <c r="A16355" t="s">
        <v>118</v>
      </c>
      <c r="B16355" t="s">
        <v>1655</v>
      </c>
      <c r="C16355">
        <v>16</v>
      </c>
    </row>
    <row r="16356" spans="1:4" x14ac:dyDescent="0.2">
      <c r="A16356" t="s">
        <v>118</v>
      </c>
      <c r="B16356" t="s">
        <v>1655</v>
      </c>
      <c r="C16356">
        <v>25</v>
      </c>
    </row>
    <row r="16357" spans="1:4" x14ac:dyDescent="0.2">
      <c r="A16357" t="s">
        <v>2619</v>
      </c>
      <c r="B16357">
        <v>0.05</v>
      </c>
    </row>
    <row r="16358" spans="1:4" x14ac:dyDescent="0.2">
      <c r="A16358" t="s">
        <v>52</v>
      </c>
      <c r="B16358">
        <v>5.5</v>
      </c>
      <c r="C16358" t="s">
        <v>1606</v>
      </c>
    </row>
    <row r="16359" spans="1:4" x14ac:dyDescent="0.2">
      <c r="A16359" t="s">
        <v>52</v>
      </c>
      <c r="B16359">
        <v>43.5</v>
      </c>
      <c r="C16359" t="s">
        <v>1618</v>
      </c>
    </row>
    <row r="16360" spans="1:4" x14ac:dyDescent="0.2">
      <c r="A16360" t="s">
        <v>52</v>
      </c>
      <c r="B16360">
        <v>48.5</v>
      </c>
      <c r="C16360" t="s">
        <v>1606</v>
      </c>
    </row>
    <row r="16361" spans="1:4" x14ac:dyDescent="0.2">
      <c r="A16361" t="s">
        <v>119</v>
      </c>
      <c r="B16361">
        <v>33.4</v>
      </c>
      <c r="C16361">
        <v>-0.05</v>
      </c>
    </row>
    <row r="16362" spans="1:4" x14ac:dyDescent="0.2">
      <c r="A16362" t="s">
        <v>119</v>
      </c>
      <c r="B16362">
        <v>33.6</v>
      </c>
      <c r="C16362">
        <v>1.6E-2</v>
      </c>
    </row>
    <row r="16363" spans="1:4" x14ac:dyDescent="0.2">
      <c r="A16363" t="s">
        <v>2457</v>
      </c>
      <c r="B16363" t="s">
        <v>2839</v>
      </c>
      <c r="C16363" t="s">
        <v>2840</v>
      </c>
    </row>
    <row r="16364" spans="1:4" x14ac:dyDescent="0.2">
      <c r="A16364" t="s">
        <v>2841</v>
      </c>
      <c r="B16364" t="s">
        <v>2842</v>
      </c>
    </row>
    <row r="16365" spans="1:4" x14ac:dyDescent="0.2">
      <c r="A16365" t="s">
        <v>1575</v>
      </c>
      <c r="B16365" t="s">
        <v>1576</v>
      </c>
      <c r="C16365" t="s">
        <v>1577</v>
      </c>
      <c r="D16365" t="s">
        <v>1578</v>
      </c>
    </row>
    <row r="16366" spans="1:4" x14ac:dyDescent="0.2">
      <c r="A16366" t="s">
        <v>882</v>
      </c>
      <c r="B16366" t="s">
        <v>1579</v>
      </c>
      <c r="C16366" t="s">
        <v>1580</v>
      </c>
    </row>
    <row r="16367" spans="1:4" x14ac:dyDescent="0.2">
      <c r="A16367" t="s">
        <v>1595</v>
      </c>
      <c r="B16367" t="s">
        <v>1596</v>
      </c>
      <c r="C16367" t="s">
        <v>1597</v>
      </c>
    </row>
    <row r="16368" spans="1:4" x14ac:dyDescent="0.2">
      <c r="A16368" t="s">
        <v>1595</v>
      </c>
      <c r="B16368" t="s">
        <v>1598</v>
      </c>
      <c r="C16368" t="s">
        <v>1599</v>
      </c>
      <c r="D16368" t="s">
        <v>1597</v>
      </c>
    </row>
    <row r="16369" spans="1:4" x14ac:dyDescent="0.2">
      <c r="A16369" t="s">
        <v>114</v>
      </c>
      <c r="B16369">
        <v>54</v>
      </c>
      <c r="C16369" t="s">
        <v>1606</v>
      </c>
    </row>
    <row r="16370" spans="1:4" x14ac:dyDescent="0.2">
      <c r="A16370" t="s">
        <v>52</v>
      </c>
      <c r="B16370">
        <v>5.5</v>
      </c>
      <c r="C16370" t="s">
        <v>1606</v>
      </c>
    </row>
    <row r="16371" spans="1:4" x14ac:dyDescent="0.2">
      <c r="A16371" t="s">
        <v>52</v>
      </c>
      <c r="B16371">
        <v>8.5</v>
      </c>
      <c r="C16371" t="s">
        <v>1606</v>
      </c>
    </row>
    <row r="16372" spans="1:4" x14ac:dyDescent="0.2">
      <c r="A16372" t="s">
        <v>52</v>
      </c>
      <c r="B16372">
        <v>28.9</v>
      </c>
      <c r="C16372" t="s">
        <v>1604</v>
      </c>
    </row>
    <row r="16373" spans="1:4" x14ac:dyDescent="0.2">
      <c r="A16373" t="s">
        <v>52</v>
      </c>
      <c r="B16373">
        <v>30.5</v>
      </c>
      <c r="C16373" t="s">
        <v>1726</v>
      </c>
    </row>
    <row r="16374" spans="1:4" x14ac:dyDescent="0.2">
      <c r="A16374" t="s">
        <v>52</v>
      </c>
      <c r="B16374">
        <v>1.2</v>
      </c>
      <c r="C16374">
        <v>-0.1</v>
      </c>
    </row>
    <row r="16375" spans="1:4" x14ac:dyDescent="0.2">
      <c r="A16375" t="s">
        <v>52</v>
      </c>
      <c r="B16375">
        <v>43.5</v>
      </c>
      <c r="C16375" t="s">
        <v>1618</v>
      </c>
    </row>
    <row r="16376" spans="1:4" x14ac:dyDescent="0.2">
      <c r="A16376" t="s">
        <v>52</v>
      </c>
      <c r="B16376">
        <v>48.5</v>
      </c>
      <c r="C16376" t="s">
        <v>1606</v>
      </c>
    </row>
    <row r="16377" spans="1:4" x14ac:dyDescent="0.2">
      <c r="A16377" t="s">
        <v>52</v>
      </c>
      <c r="B16377">
        <v>5</v>
      </c>
      <c r="C16377" t="s">
        <v>2249</v>
      </c>
    </row>
    <row r="16378" spans="1:4" x14ac:dyDescent="0.2">
      <c r="A16378" t="s">
        <v>52</v>
      </c>
      <c r="B16378">
        <v>5</v>
      </c>
      <c r="C16378" t="s">
        <v>2249</v>
      </c>
    </row>
    <row r="16379" spans="1:4" x14ac:dyDescent="0.2">
      <c r="A16379" t="s">
        <v>2821</v>
      </c>
      <c r="B16379">
        <v>0.05</v>
      </c>
    </row>
    <row r="16380" spans="1:4" x14ac:dyDescent="0.2">
      <c r="A16380" t="s">
        <v>2822</v>
      </c>
      <c r="B16380">
        <v>-0.05</v>
      </c>
    </row>
    <row r="16381" spans="1:4" x14ac:dyDescent="0.2">
      <c r="A16381" t="s">
        <v>2823</v>
      </c>
      <c r="B16381">
        <v>0.1</v>
      </c>
    </row>
    <row r="16382" spans="1:4" x14ac:dyDescent="0.2">
      <c r="A16382" t="s">
        <v>2824</v>
      </c>
      <c r="B16382">
        <v>33.46</v>
      </c>
      <c r="C16382">
        <f>0.005/0.025</f>
        <v>0.19999999999999998</v>
      </c>
    </row>
    <row r="16383" spans="1:4" x14ac:dyDescent="0.2">
      <c r="A16383" t="s">
        <v>2823</v>
      </c>
      <c r="B16383" t="s">
        <v>1845</v>
      </c>
      <c r="C16383" t="s">
        <v>2393</v>
      </c>
    </row>
    <row r="16384" spans="1:4" x14ac:dyDescent="0.2">
      <c r="A16384" s="9">
        <v>1</v>
      </c>
      <c r="B16384" t="s">
        <v>110</v>
      </c>
      <c r="C16384" t="s">
        <v>2825</v>
      </c>
      <c r="D16384" t="s">
        <v>1845</v>
      </c>
    </row>
    <row r="16385" spans="1:5" x14ac:dyDescent="0.2">
      <c r="A16385" t="s">
        <v>2826</v>
      </c>
      <c r="B16385">
        <v>0.1</v>
      </c>
    </row>
    <row r="16386" spans="1:5" x14ac:dyDescent="0.2">
      <c r="A16386" t="s">
        <v>59</v>
      </c>
      <c r="B16386" t="s">
        <v>2827</v>
      </c>
    </row>
    <row r="16387" spans="1:5" x14ac:dyDescent="0.2">
      <c r="A16387" t="s">
        <v>120</v>
      </c>
      <c r="B16387" t="s">
        <v>1571</v>
      </c>
      <c r="C16387">
        <v>0.05</v>
      </c>
      <c r="D16387" t="s">
        <v>1593</v>
      </c>
      <c r="E16387" t="s">
        <v>1594</v>
      </c>
    </row>
    <row r="16388" spans="1:5" x14ac:dyDescent="0.2">
      <c r="A16388" t="s">
        <v>117</v>
      </c>
      <c r="B16388" t="s">
        <v>1571</v>
      </c>
      <c r="C16388">
        <v>0.03</v>
      </c>
      <c r="D16388" t="s">
        <v>1593</v>
      </c>
      <c r="E16388" t="s">
        <v>1659</v>
      </c>
    </row>
    <row r="16389" spans="1:5" x14ac:dyDescent="0.2">
      <c r="A16389" t="s">
        <v>156</v>
      </c>
      <c r="B16389" t="s">
        <v>1571</v>
      </c>
      <c r="C16389">
        <v>0.03</v>
      </c>
    </row>
    <row r="16390" spans="1:5" x14ac:dyDescent="0.2">
      <c r="A16390" t="s">
        <v>118</v>
      </c>
      <c r="B16390" t="s">
        <v>2828</v>
      </c>
    </row>
    <row r="16391" spans="1:5" x14ac:dyDescent="0.2">
      <c r="A16391" t="s">
        <v>118</v>
      </c>
      <c r="B16391" t="s">
        <v>1610</v>
      </c>
      <c r="C16391" s="10">
        <v>45295</v>
      </c>
    </row>
    <row r="16392" spans="1:5" x14ac:dyDescent="0.2">
      <c r="A16392" t="s">
        <v>118</v>
      </c>
      <c r="B16392" t="s">
        <v>2829</v>
      </c>
    </row>
    <row r="16393" spans="1:5" x14ac:dyDescent="0.2">
      <c r="A16393" t="s">
        <v>118</v>
      </c>
      <c r="B16393" t="s">
        <v>2259</v>
      </c>
    </row>
    <row r="16394" spans="1:5" x14ac:dyDescent="0.2">
      <c r="A16394" t="s">
        <v>118</v>
      </c>
      <c r="B16394" t="s">
        <v>2830</v>
      </c>
    </row>
    <row r="16395" spans="1:5" x14ac:dyDescent="0.2">
      <c r="A16395" t="s">
        <v>118</v>
      </c>
      <c r="B16395" t="s">
        <v>2038</v>
      </c>
    </row>
    <row r="16396" spans="1:5" x14ac:dyDescent="0.2">
      <c r="A16396" t="s">
        <v>110</v>
      </c>
      <c r="B16396" t="s">
        <v>1572</v>
      </c>
      <c r="C16396" t="s">
        <v>1573</v>
      </c>
    </row>
    <row r="16397" spans="1:5" x14ac:dyDescent="0.2">
      <c r="A16397" t="s">
        <v>1575</v>
      </c>
      <c r="B16397" t="s">
        <v>1576</v>
      </c>
      <c r="C16397" t="s">
        <v>1577</v>
      </c>
      <c r="D16397" t="s">
        <v>1578</v>
      </c>
    </row>
    <row r="16398" spans="1:5" x14ac:dyDescent="0.2">
      <c r="A16398" t="s">
        <v>882</v>
      </c>
      <c r="B16398" t="s">
        <v>1579</v>
      </c>
      <c r="C16398" t="s">
        <v>1580</v>
      </c>
    </row>
    <row r="16399" spans="1:5" x14ac:dyDescent="0.2">
      <c r="A16399" t="s">
        <v>114</v>
      </c>
      <c r="B16399">
        <v>17.3</v>
      </c>
      <c r="C16399" t="s">
        <v>1634</v>
      </c>
      <c r="D16399">
        <v>0.05</v>
      </c>
    </row>
    <row r="16400" spans="1:5" x14ac:dyDescent="0.2">
      <c r="A16400" t="s">
        <v>52</v>
      </c>
      <c r="B16400">
        <v>4.5</v>
      </c>
      <c r="C16400" t="s">
        <v>1634</v>
      </c>
      <c r="D16400">
        <v>0.05</v>
      </c>
    </row>
    <row r="16401" spans="1:6" x14ac:dyDescent="0.2">
      <c r="A16401" t="s">
        <v>52</v>
      </c>
      <c r="B16401">
        <v>10.8</v>
      </c>
      <c r="C16401" t="s">
        <v>1639</v>
      </c>
      <c r="D16401">
        <v>0.15</v>
      </c>
    </row>
    <row r="16402" spans="1:6" x14ac:dyDescent="0.2">
      <c r="A16402" t="s">
        <v>71</v>
      </c>
      <c r="B16402">
        <v>10</v>
      </c>
      <c r="C16402" t="s">
        <v>1634</v>
      </c>
      <c r="D16402">
        <v>0.2</v>
      </c>
    </row>
    <row r="16403" spans="1:6" x14ac:dyDescent="0.2">
      <c r="A16403" t="s">
        <v>71</v>
      </c>
      <c r="B16403">
        <v>6.65</v>
      </c>
      <c r="C16403" t="s">
        <v>1639</v>
      </c>
      <c r="D16403">
        <v>0.1</v>
      </c>
    </row>
    <row r="16404" spans="1:6" x14ac:dyDescent="0.2">
      <c r="A16404" t="s">
        <v>71</v>
      </c>
      <c r="B16404">
        <v>2.2000000000000002</v>
      </c>
      <c r="C16404" t="s">
        <v>1634</v>
      </c>
      <c r="D16404">
        <v>0.05</v>
      </c>
    </row>
    <row r="16405" spans="1:6" x14ac:dyDescent="0.2">
      <c r="A16405" t="s">
        <v>71</v>
      </c>
      <c r="B16405">
        <v>4.5999999999999996</v>
      </c>
      <c r="C16405" t="s">
        <v>1634</v>
      </c>
      <c r="D16405">
        <v>0.05</v>
      </c>
    </row>
    <row r="16406" spans="1:6" x14ac:dyDescent="0.2">
      <c r="A16406" t="s">
        <v>70</v>
      </c>
      <c r="B16406">
        <v>15.1</v>
      </c>
      <c r="C16406" t="s">
        <v>1634</v>
      </c>
      <c r="D16406">
        <v>0.05</v>
      </c>
    </row>
    <row r="16407" spans="1:6" x14ac:dyDescent="0.2">
      <c r="A16407" t="s">
        <v>70</v>
      </c>
      <c r="B16407">
        <v>13</v>
      </c>
      <c r="C16407" t="s">
        <v>1634</v>
      </c>
      <c r="D16407">
        <v>0.1</v>
      </c>
    </row>
    <row r="16408" spans="1:6" x14ac:dyDescent="0.2">
      <c r="A16408" t="s">
        <v>70</v>
      </c>
      <c r="B16408">
        <v>3.75</v>
      </c>
      <c r="C16408" t="s">
        <v>1588</v>
      </c>
      <c r="D16408">
        <v>0.1</v>
      </c>
    </row>
    <row r="16409" spans="1:6" x14ac:dyDescent="0.2">
      <c r="A16409" t="s">
        <v>70</v>
      </c>
      <c r="B16409">
        <v>3.85</v>
      </c>
      <c r="C16409" t="s">
        <v>1639</v>
      </c>
      <c r="D16409" t="s">
        <v>3016</v>
      </c>
    </row>
    <row r="16410" spans="1:6" x14ac:dyDescent="0.2">
      <c r="A16410" t="s">
        <v>70</v>
      </c>
      <c r="B16410">
        <v>14</v>
      </c>
      <c r="C16410" t="s">
        <v>1634</v>
      </c>
      <c r="D16410">
        <v>0.1</v>
      </c>
    </row>
    <row r="16411" spans="1:6" x14ac:dyDescent="0.2">
      <c r="A16411" t="s">
        <v>1775</v>
      </c>
      <c r="B16411" t="s">
        <v>1588</v>
      </c>
      <c r="C16411" t="s">
        <v>1644</v>
      </c>
      <c r="D16411">
        <v>14.7</v>
      </c>
      <c r="E16411" t="s">
        <v>1588</v>
      </c>
      <c r="F16411">
        <v>0.2</v>
      </c>
    </row>
    <row r="16412" spans="1:6" x14ac:dyDescent="0.2">
      <c r="A16412" t="s">
        <v>57</v>
      </c>
      <c r="B16412">
        <v>21.02</v>
      </c>
      <c r="C16412" t="s">
        <v>1639</v>
      </c>
      <c r="D16412">
        <v>0.03</v>
      </c>
    </row>
    <row r="16413" spans="1:6" x14ac:dyDescent="0.2">
      <c r="A16413" t="s">
        <v>57</v>
      </c>
      <c r="B16413">
        <v>15.02</v>
      </c>
      <c r="C16413" t="s">
        <v>1639</v>
      </c>
      <c r="D16413">
        <v>0.03</v>
      </c>
    </row>
    <row r="16414" spans="1:6" x14ac:dyDescent="0.2">
      <c r="A16414" t="s">
        <v>57</v>
      </c>
      <c r="B16414">
        <v>18.3</v>
      </c>
      <c r="C16414" t="s">
        <v>1634</v>
      </c>
      <c r="D16414">
        <v>0.05</v>
      </c>
    </row>
    <row r="16415" spans="1:6" x14ac:dyDescent="0.2">
      <c r="A16415" t="s">
        <v>70</v>
      </c>
      <c r="B16415">
        <v>2</v>
      </c>
      <c r="C16415" t="s">
        <v>1634</v>
      </c>
      <c r="D16415">
        <v>0.1</v>
      </c>
    </row>
    <row r="16416" spans="1:6" x14ac:dyDescent="0.2">
      <c r="A16416" t="s">
        <v>1719</v>
      </c>
      <c r="B16416" t="s">
        <v>1588</v>
      </c>
      <c r="C16416" t="s">
        <v>1644</v>
      </c>
      <c r="D16416">
        <v>8</v>
      </c>
      <c r="E16416" t="s">
        <v>1634</v>
      </c>
      <c r="F16416">
        <v>0.2</v>
      </c>
    </row>
    <row r="16417" spans="1:6" x14ac:dyDescent="0.2">
      <c r="A16417" t="s">
        <v>120</v>
      </c>
      <c r="B16417" t="s">
        <v>1645</v>
      </c>
      <c r="C16417">
        <v>0.04</v>
      </c>
    </row>
    <row r="16418" spans="1:6" x14ac:dyDescent="0.2">
      <c r="A16418" t="s">
        <v>71</v>
      </c>
      <c r="B16418">
        <v>1.2</v>
      </c>
      <c r="C16418" t="s">
        <v>1639</v>
      </c>
      <c r="D16418">
        <v>0.2</v>
      </c>
    </row>
    <row r="16419" spans="1:6" x14ac:dyDescent="0.2">
      <c r="A16419" t="s">
        <v>896</v>
      </c>
      <c r="B16419" t="s">
        <v>1588</v>
      </c>
      <c r="C16419" t="s">
        <v>1644</v>
      </c>
      <c r="D16419">
        <v>10.5</v>
      </c>
      <c r="E16419" t="s">
        <v>1634</v>
      </c>
      <c r="F16419">
        <v>0.2</v>
      </c>
    </row>
    <row r="16420" spans="1:6" x14ac:dyDescent="0.2">
      <c r="A16420" t="s">
        <v>177</v>
      </c>
      <c r="B16420">
        <v>0.4</v>
      </c>
      <c r="C16420" t="s">
        <v>1634</v>
      </c>
      <c r="D16420">
        <v>0.1</v>
      </c>
    </row>
    <row r="16421" spans="1:6" x14ac:dyDescent="0.2">
      <c r="A16421" t="s">
        <v>120</v>
      </c>
      <c r="B16421">
        <v>0.05</v>
      </c>
    </row>
    <row r="16422" spans="1:6" x14ac:dyDescent="0.2">
      <c r="A16422" t="s">
        <v>209</v>
      </c>
      <c r="B16422" t="s">
        <v>1645</v>
      </c>
      <c r="C16422">
        <v>0.2</v>
      </c>
      <c r="D16422" t="s">
        <v>1649</v>
      </c>
      <c r="E16422" t="s">
        <v>3017</v>
      </c>
    </row>
    <row r="16423" spans="1:6" x14ac:dyDescent="0.2">
      <c r="A16423" t="s">
        <v>1575</v>
      </c>
      <c r="B16423" t="s">
        <v>1576</v>
      </c>
      <c r="C16423" t="s">
        <v>1577</v>
      </c>
      <c r="D16423" t="s">
        <v>1578</v>
      </c>
    </row>
    <row r="16424" spans="1:6" x14ac:dyDescent="0.2">
      <c r="A16424" t="s">
        <v>882</v>
      </c>
      <c r="B16424" t="s">
        <v>1579</v>
      </c>
      <c r="C16424" t="s">
        <v>1580</v>
      </c>
    </row>
    <row r="16425" spans="1:6" x14ac:dyDescent="0.2">
      <c r="A16425" t="s">
        <v>52</v>
      </c>
      <c r="B16425">
        <v>17.100000000000001</v>
      </c>
      <c r="C16425" t="s">
        <v>1584</v>
      </c>
    </row>
    <row r="16426" spans="1:6" x14ac:dyDescent="0.2">
      <c r="A16426" t="s">
        <v>71</v>
      </c>
      <c r="B16426">
        <v>4.7</v>
      </c>
      <c r="C16426" t="s">
        <v>1584</v>
      </c>
    </row>
    <row r="16427" spans="1:6" x14ac:dyDescent="0.2">
      <c r="A16427" t="s">
        <v>177</v>
      </c>
      <c r="B16427">
        <v>0.2</v>
      </c>
      <c r="C16427">
        <v>0.1</v>
      </c>
    </row>
    <row r="16428" spans="1:6" x14ac:dyDescent="0.2">
      <c r="A16428" t="s">
        <v>120</v>
      </c>
      <c r="B16428" t="s">
        <v>1571</v>
      </c>
      <c r="C16428">
        <v>0.03</v>
      </c>
      <c r="D16428" t="s">
        <v>1593</v>
      </c>
      <c r="E16428" t="s">
        <v>1594</v>
      </c>
    </row>
    <row r="16429" spans="1:6" x14ac:dyDescent="0.2">
      <c r="A16429" t="s">
        <v>118</v>
      </c>
      <c r="B16429" t="s">
        <v>1571</v>
      </c>
      <c r="C16429" t="s">
        <v>1619</v>
      </c>
      <c r="D16429">
        <v>0.2</v>
      </c>
    </row>
    <row r="16430" spans="1:6" x14ac:dyDescent="0.2">
      <c r="A16430" t="s">
        <v>117</v>
      </c>
      <c r="B16430" t="s">
        <v>1571</v>
      </c>
      <c r="C16430">
        <v>0.02</v>
      </c>
      <c r="D16430" t="s">
        <v>1593</v>
      </c>
      <c r="E16430" t="s">
        <v>1594</v>
      </c>
    </row>
    <row r="16431" spans="1:6" x14ac:dyDescent="0.2">
      <c r="A16431" t="s">
        <v>156</v>
      </c>
      <c r="B16431" t="s">
        <v>1571</v>
      </c>
      <c r="C16431">
        <v>5.0000000000000001E-3</v>
      </c>
    </row>
    <row r="16432" spans="1:6" x14ac:dyDescent="0.2">
      <c r="A16432" t="s">
        <v>70</v>
      </c>
      <c r="B16432">
        <v>3.85</v>
      </c>
      <c r="C16432">
        <v>0.02</v>
      </c>
    </row>
    <row r="16433" spans="1:4" x14ac:dyDescent="0.2">
      <c r="A16433" t="s">
        <v>115</v>
      </c>
      <c r="B16433">
        <v>0.05</v>
      </c>
      <c r="C16433">
        <v>0.1</v>
      </c>
    </row>
    <row r="16434" spans="1:4" x14ac:dyDescent="0.2">
      <c r="A16434" t="s">
        <v>70</v>
      </c>
      <c r="B16434">
        <v>15.1</v>
      </c>
      <c r="C16434" t="s">
        <v>1583</v>
      </c>
    </row>
    <row r="16435" spans="1:4" x14ac:dyDescent="0.2">
      <c r="A16435" t="s">
        <v>71</v>
      </c>
      <c r="B16435">
        <v>2</v>
      </c>
      <c r="C16435" t="s">
        <v>1584</v>
      </c>
    </row>
    <row r="16436" spans="1:4" x14ac:dyDescent="0.2">
      <c r="A16436" t="s">
        <v>110</v>
      </c>
      <c r="B16436" t="s">
        <v>1572</v>
      </c>
      <c r="C16436" t="s">
        <v>1573</v>
      </c>
      <c r="D16436" t="s">
        <v>1574</v>
      </c>
    </row>
    <row r="16437" spans="1:4" x14ac:dyDescent="0.2">
      <c r="A16437" t="s">
        <v>1575</v>
      </c>
      <c r="B16437" t="s">
        <v>1576</v>
      </c>
      <c r="C16437" t="s">
        <v>1577</v>
      </c>
      <c r="D16437" t="s">
        <v>1578</v>
      </c>
    </row>
    <row r="16438" spans="1:4" x14ac:dyDescent="0.2">
      <c r="A16438" t="s">
        <v>882</v>
      </c>
      <c r="B16438" t="s">
        <v>1579</v>
      </c>
      <c r="C16438" t="s">
        <v>1580</v>
      </c>
    </row>
    <row r="16439" spans="1:4" x14ac:dyDescent="0.2">
      <c r="A16439" t="s">
        <v>114</v>
      </c>
      <c r="B16439">
        <v>8</v>
      </c>
      <c r="C16439">
        <f>0.02/-0.08</f>
        <v>-0.25</v>
      </c>
    </row>
    <row r="16440" spans="1:4" x14ac:dyDescent="0.2">
      <c r="A16440" t="s">
        <v>71</v>
      </c>
      <c r="B16440">
        <v>2</v>
      </c>
      <c r="C16440" t="s">
        <v>1584</v>
      </c>
    </row>
    <row r="16441" spans="1:4" x14ac:dyDescent="0.2">
      <c r="A16441" t="s">
        <v>70</v>
      </c>
      <c r="B16441">
        <v>52</v>
      </c>
      <c r="C16441">
        <f>0.3/0.22</f>
        <v>1.3636363636363635</v>
      </c>
    </row>
    <row r="16442" spans="1:4" x14ac:dyDescent="0.2">
      <c r="A16442" t="s">
        <v>110</v>
      </c>
      <c r="B16442" t="s">
        <v>1572</v>
      </c>
      <c r="C16442" t="s">
        <v>1573</v>
      </c>
      <c r="D16442" t="s">
        <v>1574</v>
      </c>
    </row>
    <row r="16443" spans="1:4" x14ac:dyDescent="0.2">
      <c r="A16443" t="s">
        <v>1575</v>
      </c>
      <c r="B16443" t="s">
        <v>1576</v>
      </c>
      <c r="C16443" t="s">
        <v>1577</v>
      </c>
      <c r="D16443" t="s">
        <v>1578</v>
      </c>
    </row>
    <row r="16444" spans="1:4" x14ac:dyDescent="0.2">
      <c r="A16444" t="s">
        <v>882</v>
      </c>
      <c r="B16444" t="s">
        <v>1579</v>
      </c>
      <c r="C16444" t="s">
        <v>1580</v>
      </c>
    </row>
    <row r="16445" spans="1:4" x14ac:dyDescent="0.2">
      <c r="A16445" t="s">
        <v>1581</v>
      </c>
      <c r="B16445" t="s">
        <v>1576</v>
      </c>
      <c r="C16445" t="s">
        <v>1577</v>
      </c>
      <c r="D16445" t="s">
        <v>1582</v>
      </c>
    </row>
    <row r="16446" spans="1:4" x14ac:dyDescent="0.2">
      <c r="A16446" t="s">
        <v>1595</v>
      </c>
      <c r="B16446" t="s">
        <v>1596</v>
      </c>
      <c r="C16446" t="s">
        <v>1597</v>
      </c>
    </row>
    <row r="16447" spans="1:4" x14ac:dyDescent="0.2">
      <c r="A16447" t="s">
        <v>1595</v>
      </c>
      <c r="B16447" t="s">
        <v>1598</v>
      </c>
      <c r="C16447" t="s">
        <v>1599</v>
      </c>
      <c r="D16447" t="s">
        <v>1597</v>
      </c>
    </row>
    <row r="16448" spans="1:4" x14ac:dyDescent="0.2">
      <c r="A16448" t="s">
        <v>1575</v>
      </c>
      <c r="B16448" t="s">
        <v>1576</v>
      </c>
      <c r="C16448" t="s">
        <v>1577</v>
      </c>
      <c r="D16448" t="s">
        <v>1578</v>
      </c>
    </row>
    <row r="16449" spans="1:6" x14ac:dyDescent="0.2">
      <c r="A16449" t="s">
        <v>882</v>
      </c>
      <c r="B16449" t="s">
        <v>1579</v>
      </c>
      <c r="C16449" t="s">
        <v>1580</v>
      </c>
    </row>
    <row r="16450" spans="1:6" x14ac:dyDescent="0.2">
      <c r="A16450" t="s">
        <v>1581</v>
      </c>
      <c r="B16450" t="s">
        <v>1576</v>
      </c>
      <c r="C16450" t="s">
        <v>1577</v>
      </c>
      <c r="D16450" t="s">
        <v>1582</v>
      </c>
    </row>
    <row r="16451" spans="1:6" x14ac:dyDescent="0.2">
      <c r="A16451" t="s">
        <v>1595</v>
      </c>
      <c r="B16451" t="s">
        <v>1596</v>
      </c>
      <c r="C16451" t="s">
        <v>1597</v>
      </c>
    </row>
    <row r="16452" spans="1:6" x14ac:dyDescent="0.2">
      <c r="A16452" t="s">
        <v>1595</v>
      </c>
      <c r="B16452" t="s">
        <v>1598</v>
      </c>
      <c r="C16452" t="s">
        <v>1599</v>
      </c>
      <c r="D16452" t="s">
        <v>1597</v>
      </c>
    </row>
    <row r="16453" spans="1:6" x14ac:dyDescent="0.2">
      <c r="A16453" t="s">
        <v>110</v>
      </c>
      <c r="B16453" t="s">
        <v>1724</v>
      </c>
    </row>
    <row r="16454" spans="1:6" x14ac:dyDescent="0.2">
      <c r="A16454" t="s">
        <v>2601</v>
      </c>
      <c r="B16454">
        <v>7.95</v>
      </c>
      <c r="C16454" t="s">
        <v>1634</v>
      </c>
      <c r="D16454">
        <v>0.05</v>
      </c>
    </row>
    <row r="16455" spans="1:6" x14ac:dyDescent="0.2">
      <c r="A16455" t="s">
        <v>57</v>
      </c>
      <c r="B16455">
        <v>19.2</v>
      </c>
      <c r="C16455" t="s">
        <v>1634</v>
      </c>
      <c r="D16455">
        <v>0.01</v>
      </c>
    </row>
    <row r="16456" spans="1:6" x14ac:dyDescent="0.2">
      <c r="A16456" t="s">
        <v>119</v>
      </c>
      <c r="B16456">
        <v>18.5</v>
      </c>
      <c r="C16456" t="s">
        <v>1634</v>
      </c>
      <c r="D16456">
        <v>0.01</v>
      </c>
    </row>
    <row r="16457" spans="1:6" x14ac:dyDescent="0.2">
      <c r="A16457" t="s">
        <v>52</v>
      </c>
      <c r="B16457">
        <v>6.95</v>
      </c>
      <c r="C16457" t="s">
        <v>1634</v>
      </c>
      <c r="D16457">
        <v>0.05</v>
      </c>
    </row>
    <row r="16458" spans="1:6" x14ac:dyDescent="0.2">
      <c r="A16458" t="s">
        <v>212</v>
      </c>
      <c r="B16458" t="s">
        <v>1571</v>
      </c>
      <c r="C16458">
        <v>0.03</v>
      </c>
      <c r="D16458" t="s">
        <v>1594</v>
      </c>
    </row>
    <row r="16459" spans="1:6" x14ac:dyDescent="0.2">
      <c r="A16459" t="s">
        <v>156</v>
      </c>
      <c r="B16459" t="s">
        <v>1571</v>
      </c>
      <c r="C16459">
        <v>5.0000000000000001E-3</v>
      </c>
    </row>
    <row r="16460" spans="1:6" x14ac:dyDescent="0.2">
      <c r="A16460" t="s">
        <v>52</v>
      </c>
      <c r="B16460">
        <v>3.3</v>
      </c>
      <c r="C16460" t="s">
        <v>1634</v>
      </c>
      <c r="D16460">
        <v>0.1</v>
      </c>
    </row>
    <row r="16461" spans="1:6" x14ac:dyDescent="0.2">
      <c r="A16461" t="s">
        <v>2602</v>
      </c>
      <c r="B16461">
        <v>0.35</v>
      </c>
      <c r="C16461" t="s">
        <v>1634</v>
      </c>
      <c r="D16461">
        <v>0.05</v>
      </c>
      <c r="E16461" t="s">
        <v>1813</v>
      </c>
      <c r="F16461" t="s">
        <v>2603</v>
      </c>
    </row>
    <row r="16462" spans="1:6" x14ac:dyDescent="0.2">
      <c r="A16462" t="s">
        <v>52</v>
      </c>
      <c r="B16462">
        <v>0.1</v>
      </c>
      <c r="C16462" t="s">
        <v>1634</v>
      </c>
      <c r="D16462">
        <v>1.4999999999999999E-2</v>
      </c>
    </row>
    <row r="16463" spans="1:6" x14ac:dyDescent="0.2">
      <c r="A16463" t="s">
        <v>1644</v>
      </c>
      <c r="B16463">
        <v>19</v>
      </c>
      <c r="C16463" t="s">
        <v>1634</v>
      </c>
      <c r="D16463">
        <v>0.02</v>
      </c>
    </row>
    <row r="16464" spans="1:6" x14ac:dyDescent="0.2">
      <c r="A16464" t="s">
        <v>118</v>
      </c>
      <c r="B16464" t="s">
        <v>1571</v>
      </c>
      <c r="C16464" t="s">
        <v>1610</v>
      </c>
      <c r="D16464">
        <v>3</v>
      </c>
    </row>
    <row r="16465" spans="1:6" x14ac:dyDescent="0.2">
      <c r="A16465" t="s">
        <v>59</v>
      </c>
      <c r="B16465" t="s">
        <v>2604</v>
      </c>
    </row>
    <row r="16466" spans="1:6" x14ac:dyDescent="0.2">
      <c r="A16466" t="s">
        <v>52</v>
      </c>
      <c r="B16466">
        <v>0.5</v>
      </c>
      <c r="C16466" t="s">
        <v>1634</v>
      </c>
      <c r="D16466">
        <v>0.1</v>
      </c>
    </row>
    <row r="16467" spans="1:6" x14ac:dyDescent="0.2">
      <c r="A16467" t="s">
        <v>52</v>
      </c>
      <c r="B16467">
        <v>0.5</v>
      </c>
      <c r="C16467" t="s">
        <v>1634</v>
      </c>
      <c r="D16467">
        <v>0.05</v>
      </c>
    </row>
    <row r="16468" spans="1:6" x14ac:dyDescent="0.2">
      <c r="A16468" t="s">
        <v>59</v>
      </c>
      <c r="B16468" t="s">
        <v>1588</v>
      </c>
      <c r="C16468" t="s">
        <v>2585</v>
      </c>
      <c r="D16468" t="s">
        <v>1588</v>
      </c>
      <c r="E16468" t="s">
        <v>1644</v>
      </c>
    </row>
    <row r="16469" spans="1:6" x14ac:dyDescent="0.2">
      <c r="A16469" t="s">
        <v>2605</v>
      </c>
      <c r="B16469" t="s">
        <v>1644</v>
      </c>
      <c r="C16469" t="s">
        <v>2606</v>
      </c>
      <c r="D16469" t="s">
        <v>1588</v>
      </c>
      <c r="E16469" t="s">
        <v>1589</v>
      </c>
    </row>
    <row r="16470" spans="1:6" x14ac:dyDescent="0.2">
      <c r="A16470" t="s">
        <v>55</v>
      </c>
      <c r="B16470" t="s">
        <v>2607</v>
      </c>
    </row>
    <row r="16471" spans="1:6" x14ac:dyDescent="0.2">
      <c r="A16471" t="s">
        <v>52</v>
      </c>
      <c r="B16471">
        <v>3.85</v>
      </c>
      <c r="C16471" t="s">
        <v>1634</v>
      </c>
      <c r="D16471">
        <v>0.05</v>
      </c>
    </row>
    <row r="16472" spans="1:6" x14ac:dyDescent="0.2">
      <c r="A16472" t="s">
        <v>52</v>
      </c>
      <c r="B16472">
        <v>1.9</v>
      </c>
      <c r="C16472" t="s">
        <v>1634</v>
      </c>
      <c r="D16472">
        <v>0.05</v>
      </c>
    </row>
    <row r="16473" spans="1:6" x14ac:dyDescent="0.2">
      <c r="A16473" t="s">
        <v>52</v>
      </c>
      <c r="B16473">
        <v>0.9</v>
      </c>
      <c r="C16473" t="s">
        <v>1634</v>
      </c>
      <c r="D16473">
        <v>0.05</v>
      </c>
    </row>
    <row r="16474" spans="1:6" x14ac:dyDescent="0.2">
      <c r="A16474" t="s">
        <v>114</v>
      </c>
      <c r="B16474">
        <v>2.2000000000000002</v>
      </c>
      <c r="C16474" t="s">
        <v>1639</v>
      </c>
      <c r="D16474">
        <v>0.1</v>
      </c>
    </row>
    <row r="16475" spans="1:6" x14ac:dyDescent="0.2">
      <c r="A16475" t="s">
        <v>416</v>
      </c>
      <c r="B16475">
        <v>10.75</v>
      </c>
      <c r="C16475" t="s">
        <v>1634</v>
      </c>
      <c r="D16475">
        <v>0.05</v>
      </c>
    </row>
    <row r="16476" spans="1:6" x14ac:dyDescent="0.2">
      <c r="A16476" t="s">
        <v>59</v>
      </c>
      <c r="B16476" t="s">
        <v>2456</v>
      </c>
      <c r="C16476" t="s">
        <v>1123</v>
      </c>
      <c r="D16476">
        <v>0.75</v>
      </c>
      <c r="E16476" t="s">
        <v>1588</v>
      </c>
      <c r="F16476" t="s">
        <v>1589</v>
      </c>
    </row>
    <row r="16477" spans="1:6" x14ac:dyDescent="0.2">
      <c r="A16477" t="s">
        <v>119</v>
      </c>
      <c r="B16477">
        <v>12.7</v>
      </c>
      <c r="C16477" t="s">
        <v>1634</v>
      </c>
      <c r="D16477">
        <v>0.05</v>
      </c>
    </row>
    <row r="16478" spans="1:6" x14ac:dyDescent="0.2">
      <c r="A16478" t="s">
        <v>119</v>
      </c>
      <c r="B16478">
        <v>6.2</v>
      </c>
      <c r="C16478" t="s">
        <v>1634</v>
      </c>
      <c r="D16478">
        <v>0.05</v>
      </c>
    </row>
    <row r="16479" spans="1:6" x14ac:dyDescent="0.2">
      <c r="A16479" t="s">
        <v>70</v>
      </c>
      <c r="B16479">
        <v>5.15</v>
      </c>
      <c r="C16479" t="s">
        <v>1639</v>
      </c>
      <c r="D16479">
        <v>0.1</v>
      </c>
    </row>
    <row r="16480" spans="1:6" x14ac:dyDescent="0.2">
      <c r="A16480" t="s">
        <v>207</v>
      </c>
      <c r="B16480">
        <v>14.9</v>
      </c>
      <c r="C16480" t="s">
        <v>1588</v>
      </c>
      <c r="D16480">
        <v>0.2</v>
      </c>
    </row>
    <row r="16481" spans="1:6" x14ac:dyDescent="0.2">
      <c r="A16481" t="s">
        <v>52</v>
      </c>
      <c r="B16481">
        <v>0.3</v>
      </c>
      <c r="C16481" t="s">
        <v>1634</v>
      </c>
      <c r="D16481">
        <v>0.03</v>
      </c>
    </row>
    <row r="16482" spans="1:6" x14ac:dyDescent="0.2">
      <c r="A16482" t="s">
        <v>52</v>
      </c>
      <c r="B16482">
        <v>0.1</v>
      </c>
      <c r="C16482" t="s">
        <v>1634</v>
      </c>
      <c r="D16482">
        <v>0.03</v>
      </c>
    </row>
    <row r="16483" spans="1:6" x14ac:dyDescent="0.2">
      <c r="A16483" t="s">
        <v>201</v>
      </c>
      <c r="B16483">
        <v>0.4</v>
      </c>
      <c r="C16483" t="s">
        <v>1634</v>
      </c>
      <c r="D16483">
        <v>0.1</v>
      </c>
    </row>
    <row r="16484" spans="1:6" x14ac:dyDescent="0.2">
      <c r="A16484" t="s">
        <v>119</v>
      </c>
      <c r="B16484">
        <v>9.4</v>
      </c>
      <c r="C16484" t="s">
        <v>1634</v>
      </c>
      <c r="D16484">
        <v>0.2</v>
      </c>
    </row>
    <row r="16485" spans="1:6" x14ac:dyDescent="0.2">
      <c r="A16485" t="s">
        <v>57</v>
      </c>
      <c r="B16485">
        <v>21.7</v>
      </c>
      <c r="C16485" t="s">
        <v>1634</v>
      </c>
      <c r="D16485">
        <v>7.4999999999999997E-2</v>
      </c>
    </row>
    <row r="16486" spans="1:6" x14ac:dyDescent="0.2">
      <c r="A16486" t="s">
        <v>71</v>
      </c>
      <c r="B16486">
        <v>4.95</v>
      </c>
      <c r="C16486" t="s">
        <v>1634</v>
      </c>
      <c r="D16486">
        <v>0.1</v>
      </c>
    </row>
    <row r="16487" spans="1:6" x14ac:dyDescent="0.2">
      <c r="A16487" t="s">
        <v>70</v>
      </c>
      <c r="B16487">
        <v>2.5</v>
      </c>
      <c r="C16487" t="s">
        <v>1634</v>
      </c>
      <c r="D16487">
        <v>0.1</v>
      </c>
    </row>
    <row r="16488" spans="1:6" x14ac:dyDescent="0.2">
      <c r="A16488" t="s">
        <v>1719</v>
      </c>
      <c r="B16488" t="s">
        <v>1588</v>
      </c>
      <c r="C16488" t="s">
        <v>1644</v>
      </c>
      <c r="D16488">
        <v>2.75</v>
      </c>
      <c r="E16488" t="s">
        <v>1634</v>
      </c>
      <c r="F16488">
        <v>0.05</v>
      </c>
    </row>
    <row r="16489" spans="1:6" x14ac:dyDescent="0.2">
      <c r="A16489" t="s">
        <v>118</v>
      </c>
      <c r="B16489" t="s">
        <v>1655</v>
      </c>
      <c r="C16489">
        <v>6.3</v>
      </c>
    </row>
    <row r="16490" spans="1:6" x14ac:dyDescent="0.2">
      <c r="A16490" t="s">
        <v>1657</v>
      </c>
      <c r="B16490" t="s">
        <v>259</v>
      </c>
    </row>
    <row r="16491" spans="1:6" x14ac:dyDescent="0.2">
      <c r="A16491" t="s">
        <v>52</v>
      </c>
      <c r="B16491">
        <v>9.8000000000000007</v>
      </c>
      <c r="C16491" t="s">
        <v>1606</v>
      </c>
    </row>
    <row r="16492" spans="1:6" x14ac:dyDescent="0.2">
      <c r="A16492" t="s">
        <v>118</v>
      </c>
      <c r="B16492" t="s">
        <v>2550</v>
      </c>
      <c r="C16492">
        <v>16</v>
      </c>
    </row>
    <row r="16493" spans="1:6" x14ac:dyDescent="0.2">
      <c r="A16493" t="s">
        <v>209</v>
      </c>
      <c r="B16493" t="s">
        <v>1571</v>
      </c>
      <c r="C16493">
        <v>0.15</v>
      </c>
    </row>
    <row r="16494" spans="1:6" x14ac:dyDescent="0.2">
      <c r="A16494" t="s">
        <v>661</v>
      </c>
    </row>
    <row r="16495" spans="1:6" x14ac:dyDescent="0.2">
      <c r="A16495" t="s">
        <v>3018</v>
      </c>
      <c r="B16495" t="s">
        <v>1604</v>
      </c>
    </row>
    <row r="16496" spans="1:6" x14ac:dyDescent="0.2">
      <c r="A16496" t="s">
        <v>71</v>
      </c>
      <c r="B16496">
        <v>0.9</v>
      </c>
      <c r="C16496">
        <v>0.2</v>
      </c>
    </row>
    <row r="16497" spans="1:4" x14ac:dyDescent="0.2">
      <c r="A16497" t="s">
        <v>2612</v>
      </c>
      <c r="B16497" t="s">
        <v>2613</v>
      </c>
    </row>
    <row r="16498" spans="1:4" x14ac:dyDescent="0.2">
      <c r="A16498" t="s">
        <v>2614</v>
      </c>
      <c r="B16498" t="s">
        <v>1571</v>
      </c>
      <c r="C16498">
        <v>0.2</v>
      </c>
    </row>
    <row r="16499" spans="1:4" x14ac:dyDescent="0.2">
      <c r="A16499" t="s">
        <v>71</v>
      </c>
      <c r="B16499" t="s">
        <v>3019</v>
      </c>
      <c r="C16499">
        <v>0.05</v>
      </c>
    </row>
    <row r="16500" spans="1:4" x14ac:dyDescent="0.2">
      <c r="A16500" t="s">
        <v>57</v>
      </c>
      <c r="B16500">
        <v>14</v>
      </c>
      <c r="C16500" t="s">
        <v>1604</v>
      </c>
    </row>
    <row r="16501" spans="1:4" x14ac:dyDescent="0.2">
      <c r="A16501" t="s">
        <v>1575</v>
      </c>
      <c r="B16501" t="s">
        <v>1576</v>
      </c>
      <c r="C16501" t="s">
        <v>1577</v>
      </c>
      <c r="D16501" t="s">
        <v>1578</v>
      </c>
    </row>
    <row r="16502" spans="1:4" x14ac:dyDescent="0.2">
      <c r="A16502" t="s">
        <v>882</v>
      </c>
      <c r="B16502" t="s">
        <v>1579</v>
      </c>
      <c r="C16502" t="s">
        <v>1580</v>
      </c>
    </row>
    <row r="16503" spans="1:4" x14ac:dyDescent="0.2">
      <c r="A16503" t="s">
        <v>487</v>
      </c>
      <c r="B16503" t="s">
        <v>1576</v>
      </c>
      <c r="C16503" t="s">
        <v>1577</v>
      </c>
      <c r="D16503" s="8">
        <v>37415</v>
      </c>
    </row>
    <row r="16504" spans="1:4" x14ac:dyDescent="0.2">
      <c r="A16504" t="s">
        <v>52</v>
      </c>
      <c r="B16504">
        <v>2</v>
      </c>
      <c r="C16504" t="s">
        <v>1583</v>
      </c>
    </row>
    <row r="16505" spans="1:4" x14ac:dyDescent="0.2">
      <c r="A16505" t="s">
        <v>71</v>
      </c>
      <c r="B16505">
        <v>3</v>
      </c>
      <c r="C16505">
        <v>0.2</v>
      </c>
    </row>
    <row r="16506" spans="1:4" x14ac:dyDescent="0.2">
      <c r="A16506" t="s">
        <v>52</v>
      </c>
      <c r="B16506">
        <v>1.2</v>
      </c>
      <c r="C16506" t="s">
        <v>1583</v>
      </c>
    </row>
    <row r="16507" spans="1:4" x14ac:dyDescent="0.2">
      <c r="A16507" t="s">
        <v>52</v>
      </c>
      <c r="B16507">
        <v>0.35</v>
      </c>
      <c r="C16507" t="s">
        <v>1583</v>
      </c>
    </row>
    <row r="16508" spans="1:4" x14ac:dyDescent="0.2">
      <c r="A16508" t="s">
        <v>57</v>
      </c>
      <c r="B16508">
        <v>23.1</v>
      </c>
      <c r="C16508" t="s">
        <v>1691</v>
      </c>
    </row>
    <row r="16509" spans="1:4" x14ac:dyDescent="0.2">
      <c r="A16509" t="s">
        <v>57</v>
      </c>
      <c r="B16509">
        <v>2.5</v>
      </c>
      <c r="C16509" t="s">
        <v>1583</v>
      </c>
    </row>
    <row r="16510" spans="1:4" x14ac:dyDescent="0.2">
      <c r="A16510" t="s">
        <v>70</v>
      </c>
      <c r="B16510">
        <v>22.4</v>
      </c>
      <c r="C16510" t="s">
        <v>1601</v>
      </c>
    </row>
    <row r="16511" spans="1:4" x14ac:dyDescent="0.2">
      <c r="A16511" t="s">
        <v>70</v>
      </c>
      <c r="B16511">
        <v>4.8</v>
      </c>
      <c r="C16511" t="s">
        <v>1585</v>
      </c>
    </row>
    <row r="16512" spans="1:4" x14ac:dyDescent="0.2">
      <c r="A16512" t="s">
        <v>70</v>
      </c>
      <c r="B16512">
        <v>2.8</v>
      </c>
      <c r="C16512">
        <v>-0.35</v>
      </c>
    </row>
    <row r="16513" spans="1:6" x14ac:dyDescent="0.2">
      <c r="A16513" t="s">
        <v>118</v>
      </c>
      <c r="B16513" t="s">
        <v>1571</v>
      </c>
      <c r="C16513" t="s">
        <v>1610</v>
      </c>
      <c r="D16513">
        <v>3</v>
      </c>
    </row>
    <row r="16514" spans="1:6" x14ac:dyDescent="0.2">
      <c r="A16514" t="s">
        <v>212</v>
      </c>
      <c r="B16514" t="s">
        <v>1571</v>
      </c>
      <c r="C16514">
        <v>2.5000000000000001E-2</v>
      </c>
      <c r="D16514" t="s">
        <v>1593</v>
      </c>
      <c r="E16514" t="s">
        <v>1594</v>
      </c>
    </row>
    <row r="16515" spans="1:6" x14ac:dyDescent="0.2">
      <c r="A16515" t="s">
        <v>156</v>
      </c>
      <c r="B16515" t="s">
        <v>1571</v>
      </c>
      <c r="C16515">
        <v>7.0000000000000001E-3</v>
      </c>
    </row>
    <row r="16516" spans="1:6" x14ac:dyDescent="0.2">
      <c r="A16516" t="s">
        <v>59</v>
      </c>
      <c r="B16516" t="s">
        <v>2610</v>
      </c>
      <c r="C16516" t="s">
        <v>1123</v>
      </c>
      <c r="D16516">
        <v>0.75</v>
      </c>
      <c r="E16516" t="s">
        <v>1588</v>
      </c>
      <c r="F16516" t="s">
        <v>1589</v>
      </c>
    </row>
    <row r="16517" spans="1:6" x14ac:dyDescent="0.2">
      <c r="A16517" t="s">
        <v>110</v>
      </c>
      <c r="B16517" t="s">
        <v>1572</v>
      </c>
      <c r="C16517" t="s">
        <v>1573</v>
      </c>
      <c r="D16517" t="s">
        <v>1574</v>
      </c>
    </row>
    <row r="16518" spans="1:6" x14ac:dyDescent="0.2">
      <c r="A16518" t="s">
        <v>52</v>
      </c>
      <c r="B16518">
        <v>2</v>
      </c>
      <c r="C16518" t="s">
        <v>1583</v>
      </c>
    </row>
    <row r="16519" spans="1:6" x14ac:dyDescent="0.2">
      <c r="A16519" t="s">
        <v>71</v>
      </c>
      <c r="B16519">
        <v>3</v>
      </c>
      <c r="C16519">
        <v>0.2</v>
      </c>
    </row>
    <row r="16520" spans="1:6" x14ac:dyDescent="0.2">
      <c r="A16520" t="s">
        <v>52</v>
      </c>
      <c r="B16520">
        <v>1.2</v>
      </c>
      <c r="C16520" t="s">
        <v>1583</v>
      </c>
    </row>
    <row r="16521" spans="1:6" x14ac:dyDescent="0.2">
      <c r="A16521" t="s">
        <v>52</v>
      </c>
      <c r="B16521">
        <v>0.35</v>
      </c>
      <c r="C16521" t="s">
        <v>1583</v>
      </c>
    </row>
    <row r="16522" spans="1:6" x14ac:dyDescent="0.2">
      <c r="A16522" t="s">
        <v>57</v>
      </c>
      <c r="B16522">
        <v>23.1</v>
      </c>
      <c r="C16522" t="s">
        <v>1691</v>
      </c>
    </row>
    <row r="16523" spans="1:6" x14ac:dyDescent="0.2">
      <c r="A16523" t="s">
        <v>57</v>
      </c>
      <c r="B16523">
        <v>2.5</v>
      </c>
      <c r="C16523" t="s">
        <v>1583</v>
      </c>
    </row>
    <row r="16524" spans="1:6" x14ac:dyDescent="0.2">
      <c r="A16524" t="s">
        <v>70</v>
      </c>
      <c r="B16524">
        <v>22.4</v>
      </c>
      <c r="C16524" t="s">
        <v>1601</v>
      </c>
    </row>
    <row r="16525" spans="1:6" x14ac:dyDescent="0.2">
      <c r="A16525" t="s">
        <v>70</v>
      </c>
      <c r="B16525">
        <v>4.8</v>
      </c>
      <c r="C16525" t="s">
        <v>1585</v>
      </c>
    </row>
    <row r="16526" spans="1:6" x14ac:dyDescent="0.2">
      <c r="A16526" t="s">
        <v>70</v>
      </c>
      <c r="B16526">
        <v>2.8</v>
      </c>
      <c r="C16526">
        <v>-0.35</v>
      </c>
    </row>
    <row r="16527" spans="1:6" x14ac:dyDescent="0.2">
      <c r="A16527" t="s">
        <v>118</v>
      </c>
      <c r="B16527" t="s">
        <v>1571</v>
      </c>
      <c r="C16527" t="s">
        <v>1610</v>
      </c>
      <c r="D16527">
        <v>3</v>
      </c>
    </row>
    <row r="16528" spans="1:6" x14ac:dyDescent="0.2">
      <c r="A16528" t="s">
        <v>212</v>
      </c>
      <c r="B16528" t="s">
        <v>1571</v>
      </c>
      <c r="C16528">
        <v>2.5000000000000001E-2</v>
      </c>
      <c r="D16528" t="s">
        <v>1593</v>
      </c>
      <c r="E16528" t="s">
        <v>1594</v>
      </c>
    </row>
    <row r="16529" spans="1:6" x14ac:dyDescent="0.2">
      <c r="A16529" t="s">
        <v>156</v>
      </c>
      <c r="B16529" t="s">
        <v>1571</v>
      </c>
      <c r="C16529">
        <v>7.0000000000000001E-3</v>
      </c>
    </row>
    <row r="16530" spans="1:6" x14ac:dyDescent="0.2">
      <c r="A16530" t="s">
        <v>59</v>
      </c>
      <c r="B16530" t="s">
        <v>2610</v>
      </c>
      <c r="C16530" t="s">
        <v>1123</v>
      </c>
      <c r="D16530">
        <v>0.75</v>
      </c>
      <c r="E16530" t="s">
        <v>1588</v>
      </c>
      <c r="F16530" t="s">
        <v>1589</v>
      </c>
    </row>
    <row r="16531" spans="1:6" x14ac:dyDescent="0.2">
      <c r="A16531" t="s">
        <v>110</v>
      </c>
      <c r="B16531" t="s">
        <v>1572</v>
      </c>
      <c r="C16531" t="s">
        <v>1573</v>
      </c>
      <c r="D16531" t="s">
        <v>1574</v>
      </c>
    </row>
    <row r="16532" spans="1:6" x14ac:dyDescent="0.2">
      <c r="A16532" t="s">
        <v>1595</v>
      </c>
      <c r="B16532" t="s">
        <v>1596</v>
      </c>
      <c r="C16532" t="s">
        <v>1597</v>
      </c>
    </row>
    <row r="16533" spans="1:6" x14ac:dyDescent="0.2">
      <c r="A16533" t="s">
        <v>1595</v>
      </c>
      <c r="B16533" t="s">
        <v>1598</v>
      </c>
      <c r="C16533" t="s">
        <v>1599</v>
      </c>
      <c r="D16533" t="s">
        <v>1597</v>
      </c>
    </row>
    <row r="16534" spans="1:6" x14ac:dyDescent="0.2">
      <c r="A16534" t="s">
        <v>2626</v>
      </c>
      <c r="B16534" t="s">
        <v>1639</v>
      </c>
      <c r="C16534">
        <v>0.05</v>
      </c>
    </row>
    <row r="16535" spans="1:6" x14ac:dyDescent="0.2">
      <c r="A16535" t="s">
        <v>52</v>
      </c>
      <c r="B16535">
        <v>5.8</v>
      </c>
      <c r="C16535" t="s">
        <v>1634</v>
      </c>
      <c r="D16535">
        <v>0.1</v>
      </c>
    </row>
    <row r="16536" spans="1:6" x14ac:dyDescent="0.2">
      <c r="A16536" t="s">
        <v>70</v>
      </c>
      <c r="B16536">
        <v>8.5</v>
      </c>
      <c r="C16536" t="s">
        <v>1639</v>
      </c>
      <c r="D16536">
        <v>0.2</v>
      </c>
    </row>
    <row r="16537" spans="1:6" x14ac:dyDescent="0.2">
      <c r="A16537" t="s">
        <v>71</v>
      </c>
      <c r="B16537">
        <v>48.5</v>
      </c>
      <c r="C16537" t="s">
        <v>1634</v>
      </c>
      <c r="D16537">
        <v>0.1</v>
      </c>
    </row>
    <row r="16538" spans="1:6" x14ac:dyDescent="0.2">
      <c r="A16538" t="s">
        <v>71</v>
      </c>
      <c r="B16538">
        <v>43.5</v>
      </c>
      <c r="C16538" t="s">
        <v>1639</v>
      </c>
      <c r="D16538">
        <v>0.3</v>
      </c>
    </row>
    <row r="16539" spans="1:6" x14ac:dyDescent="0.2">
      <c r="A16539" t="s">
        <v>70</v>
      </c>
      <c r="B16539">
        <v>33.1</v>
      </c>
      <c r="C16539" t="s">
        <v>1588</v>
      </c>
      <c r="D16539">
        <v>0.2</v>
      </c>
    </row>
    <row r="16540" spans="1:6" x14ac:dyDescent="0.2">
      <c r="A16540" t="s">
        <v>70</v>
      </c>
      <c r="B16540">
        <v>35</v>
      </c>
      <c r="C16540" t="s">
        <v>1588</v>
      </c>
      <c r="D16540">
        <v>0.2</v>
      </c>
    </row>
    <row r="16541" spans="1:6" x14ac:dyDescent="0.2">
      <c r="A16541" t="s">
        <v>120</v>
      </c>
      <c r="B16541">
        <v>0.05</v>
      </c>
      <c r="C16541" t="s">
        <v>1593</v>
      </c>
      <c r="D16541" t="s">
        <v>1594</v>
      </c>
      <c r="E16541" t="s">
        <v>1768</v>
      </c>
      <c r="F16541" t="s">
        <v>3020</v>
      </c>
    </row>
    <row r="16542" spans="1:6" x14ac:dyDescent="0.2">
      <c r="A16542" t="s">
        <v>120</v>
      </c>
      <c r="B16542">
        <v>0.05</v>
      </c>
      <c r="C16542" t="s">
        <v>1593</v>
      </c>
      <c r="D16542" t="s">
        <v>1594</v>
      </c>
      <c r="E16542" t="s">
        <v>1768</v>
      </c>
      <c r="F16542" t="s">
        <v>3021</v>
      </c>
    </row>
    <row r="16543" spans="1:6" x14ac:dyDescent="0.2">
      <c r="A16543" t="s">
        <v>118</v>
      </c>
      <c r="B16543" t="s">
        <v>1655</v>
      </c>
      <c r="C16543">
        <v>16</v>
      </c>
    </row>
    <row r="16544" spans="1:6" x14ac:dyDescent="0.2">
      <c r="A16544" t="s">
        <v>52</v>
      </c>
      <c r="B16544">
        <v>2.65</v>
      </c>
      <c r="C16544" t="s">
        <v>1634</v>
      </c>
      <c r="D16544">
        <v>0.05</v>
      </c>
    </row>
    <row r="16545" spans="1:4" x14ac:dyDescent="0.2">
      <c r="A16545" t="s">
        <v>52</v>
      </c>
      <c r="B16545">
        <v>5</v>
      </c>
      <c r="C16545" t="s">
        <v>1639</v>
      </c>
      <c r="D16545">
        <v>0.5</v>
      </c>
    </row>
    <row r="16546" spans="1:4" x14ac:dyDescent="0.2">
      <c r="A16546" t="s">
        <v>2598</v>
      </c>
      <c r="B16546">
        <v>36</v>
      </c>
      <c r="C16546" t="s">
        <v>1588</v>
      </c>
      <c r="D16546">
        <v>0.2</v>
      </c>
    </row>
    <row r="16547" spans="1:4" x14ac:dyDescent="0.2">
      <c r="A16547" t="s">
        <v>118</v>
      </c>
      <c r="B16547" t="s">
        <v>2813</v>
      </c>
      <c r="C16547">
        <v>10</v>
      </c>
    </row>
    <row r="16548" spans="1:4" x14ac:dyDescent="0.2">
      <c r="A16548" t="s">
        <v>2616</v>
      </c>
      <c r="B16548" t="s">
        <v>1588</v>
      </c>
      <c r="C16548">
        <v>0.2</v>
      </c>
    </row>
    <row r="16549" spans="1:4" x14ac:dyDescent="0.2">
      <c r="A16549" t="s">
        <v>1660</v>
      </c>
      <c r="B16549" t="s">
        <v>1588</v>
      </c>
      <c r="C16549">
        <v>0.1</v>
      </c>
    </row>
    <row r="16550" spans="1:4" x14ac:dyDescent="0.2">
      <c r="A16550" t="s">
        <v>52</v>
      </c>
      <c r="B16550">
        <v>3</v>
      </c>
      <c r="C16550" t="s">
        <v>1639</v>
      </c>
      <c r="D16550">
        <v>0.1</v>
      </c>
    </row>
    <row r="16551" spans="1:4" x14ac:dyDescent="0.2">
      <c r="A16551" t="s">
        <v>52</v>
      </c>
      <c r="B16551">
        <v>1</v>
      </c>
      <c r="C16551" t="s">
        <v>1639</v>
      </c>
      <c r="D16551">
        <v>0.2</v>
      </c>
    </row>
    <row r="16552" spans="1:4" x14ac:dyDescent="0.2">
      <c r="A16552" t="s">
        <v>3015</v>
      </c>
      <c r="B16552" t="s">
        <v>1639</v>
      </c>
      <c r="C16552">
        <v>0.1</v>
      </c>
    </row>
    <row r="16553" spans="1:4" x14ac:dyDescent="0.2">
      <c r="A16553" t="s">
        <v>72</v>
      </c>
      <c r="B16553">
        <v>0.5</v>
      </c>
      <c r="C16553" t="s">
        <v>1634</v>
      </c>
      <c r="D16553">
        <v>0.2</v>
      </c>
    </row>
    <row r="16554" spans="1:4" x14ac:dyDescent="0.2">
      <c r="A16554" t="s">
        <v>121</v>
      </c>
      <c r="B16554">
        <v>5.0000000000000001E-3</v>
      </c>
    </row>
    <row r="16555" spans="1:4" x14ac:dyDescent="0.2">
      <c r="A16555" t="s">
        <v>269</v>
      </c>
      <c r="B16555">
        <v>1.4999999999999999E-2</v>
      </c>
    </row>
    <row r="16556" spans="1:4" x14ac:dyDescent="0.2">
      <c r="A16556" t="s">
        <v>120</v>
      </c>
      <c r="B16556">
        <v>0.1</v>
      </c>
    </row>
    <row r="16557" spans="1:4" x14ac:dyDescent="0.2">
      <c r="A16557" t="s">
        <v>118</v>
      </c>
      <c r="B16557" t="s">
        <v>1655</v>
      </c>
      <c r="C16557">
        <v>12.5</v>
      </c>
    </row>
    <row r="16558" spans="1:4" x14ac:dyDescent="0.2">
      <c r="A16558" t="s">
        <v>118</v>
      </c>
      <c r="B16558" t="s">
        <v>1655</v>
      </c>
      <c r="C16558">
        <v>25</v>
      </c>
    </row>
    <row r="16559" spans="1:4" x14ac:dyDescent="0.2">
      <c r="A16559" t="s">
        <v>1575</v>
      </c>
      <c r="B16559" t="s">
        <v>1576</v>
      </c>
      <c r="C16559" t="s">
        <v>1577</v>
      </c>
      <c r="D16559" t="s">
        <v>1578</v>
      </c>
    </row>
    <row r="16560" spans="1:4" x14ac:dyDescent="0.2">
      <c r="A16560" t="s">
        <v>882</v>
      </c>
      <c r="B16560" t="s">
        <v>1579</v>
      </c>
      <c r="C16560" t="s">
        <v>1580</v>
      </c>
    </row>
    <row r="16561" spans="1:5" x14ac:dyDescent="0.2">
      <c r="A16561" t="s">
        <v>1581</v>
      </c>
      <c r="B16561" t="s">
        <v>1576</v>
      </c>
      <c r="C16561" t="s">
        <v>1577</v>
      </c>
      <c r="D16561" t="s">
        <v>1582</v>
      </c>
    </row>
    <row r="16562" spans="1:5" x14ac:dyDescent="0.2">
      <c r="A16562" t="s">
        <v>50</v>
      </c>
      <c r="B16562">
        <v>57.8</v>
      </c>
      <c r="C16562">
        <v>0.1</v>
      </c>
    </row>
    <row r="16563" spans="1:5" x14ac:dyDescent="0.2">
      <c r="A16563" t="s">
        <v>52</v>
      </c>
      <c r="B16563">
        <v>6.8</v>
      </c>
      <c r="C16563" t="s">
        <v>2817</v>
      </c>
    </row>
    <row r="16564" spans="1:5" x14ac:dyDescent="0.2">
      <c r="A16564" t="s">
        <v>1792</v>
      </c>
      <c r="B16564" t="s">
        <v>1644</v>
      </c>
      <c r="C16564">
        <v>32.4</v>
      </c>
      <c r="D16564" t="s">
        <v>1634</v>
      </c>
      <c r="E16564">
        <v>0.1</v>
      </c>
    </row>
    <row r="16565" spans="1:5" x14ac:dyDescent="0.2">
      <c r="A16565" t="s">
        <v>52</v>
      </c>
      <c r="B16565">
        <v>8.6999999999999993</v>
      </c>
      <c r="C16565" t="s">
        <v>1634</v>
      </c>
      <c r="D16565">
        <v>0.1</v>
      </c>
    </row>
    <row r="16566" spans="1:5" x14ac:dyDescent="0.2">
      <c r="A16566" t="s">
        <v>70</v>
      </c>
      <c r="B16566">
        <v>30</v>
      </c>
      <c r="C16566">
        <v>0.2</v>
      </c>
    </row>
    <row r="16567" spans="1:5" x14ac:dyDescent="0.2">
      <c r="A16567" t="s">
        <v>70</v>
      </c>
      <c r="B16567">
        <v>29.5</v>
      </c>
      <c r="C16567" t="s">
        <v>1606</v>
      </c>
    </row>
    <row r="16568" spans="1:5" x14ac:dyDescent="0.2">
      <c r="A16568" t="s">
        <v>70</v>
      </c>
      <c r="B16568">
        <v>8.5</v>
      </c>
      <c r="C16568" t="s">
        <v>1639</v>
      </c>
      <c r="D16568">
        <v>0.2</v>
      </c>
    </row>
    <row r="16569" spans="1:5" x14ac:dyDescent="0.2">
      <c r="A16569" t="s">
        <v>120</v>
      </c>
      <c r="B16569" t="s">
        <v>1571</v>
      </c>
      <c r="C16569">
        <v>0.1</v>
      </c>
    </row>
    <row r="16570" spans="1:5" x14ac:dyDescent="0.2">
      <c r="A16570" t="s">
        <v>57</v>
      </c>
      <c r="B16570">
        <v>34</v>
      </c>
      <c r="C16570" t="s">
        <v>1606</v>
      </c>
    </row>
    <row r="16571" spans="1:5" x14ac:dyDescent="0.2">
      <c r="A16571" t="s">
        <v>120</v>
      </c>
      <c r="B16571">
        <v>0.05</v>
      </c>
      <c r="C16571" t="s">
        <v>1593</v>
      </c>
      <c r="D16571" t="s">
        <v>1659</v>
      </c>
    </row>
    <row r="16572" spans="1:5" x14ac:dyDescent="0.2">
      <c r="A16572" t="s">
        <v>59</v>
      </c>
      <c r="B16572" t="s">
        <v>1795</v>
      </c>
    </row>
    <row r="16573" spans="1:5" x14ac:dyDescent="0.2">
      <c r="A16573" t="s">
        <v>55</v>
      </c>
      <c r="B16573">
        <v>35.200000000000003</v>
      </c>
      <c r="C16573" t="s">
        <v>1588</v>
      </c>
      <c r="D16573">
        <v>37.200000000000003</v>
      </c>
    </row>
    <row r="16574" spans="1:5" x14ac:dyDescent="0.2">
      <c r="A16574" t="s">
        <v>118</v>
      </c>
      <c r="B16574" t="s">
        <v>1655</v>
      </c>
      <c r="C16574">
        <v>25</v>
      </c>
    </row>
    <row r="16575" spans="1:5" x14ac:dyDescent="0.2">
      <c r="A16575" t="s">
        <v>110</v>
      </c>
      <c r="B16575" t="s">
        <v>1724</v>
      </c>
    </row>
    <row r="16576" spans="1:5" x14ac:dyDescent="0.2">
      <c r="A16576" t="s">
        <v>177</v>
      </c>
      <c r="B16576">
        <v>0.4</v>
      </c>
      <c r="C16576" t="s">
        <v>2547</v>
      </c>
      <c r="D16576">
        <v>0.6</v>
      </c>
    </row>
    <row r="16577" spans="1:4" x14ac:dyDescent="0.2">
      <c r="A16577" t="s">
        <v>52</v>
      </c>
      <c r="B16577">
        <v>3</v>
      </c>
      <c r="C16577">
        <v>0.1</v>
      </c>
    </row>
    <row r="16578" spans="1:4" x14ac:dyDescent="0.2">
      <c r="A16578" t="s">
        <v>52</v>
      </c>
      <c r="B16578">
        <v>3.65</v>
      </c>
      <c r="C16578" t="s">
        <v>1656</v>
      </c>
    </row>
    <row r="16579" spans="1:4" x14ac:dyDescent="0.2">
      <c r="A16579" t="s">
        <v>749</v>
      </c>
    </row>
    <row r="16580" spans="1:4" x14ac:dyDescent="0.2">
      <c r="A16580" t="s">
        <v>120</v>
      </c>
      <c r="B16580">
        <v>0.05</v>
      </c>
      <c r="C16580" t="s">
        <v>1593</v>
      </c>
      <c r="D16580" t="s">
        <v>1594</v>
      </c>
    </row>
    <row r="16581" spans="1:4" x14ac:dyDescent="0.2">
      <c r="A16581" t="s">
        <v>115</v>
      </c>
      <c r="B16581">
        <v>2</v>
      </c>
      <c r="C16581" t="s">
        <v>1656</v>
      </c>
    </row>
    <row r="16582" spans="1:4" x14ac:dyDescent="0.2">
      <c r="A16582" t="s">
        <v>118</v>
      </c>
      <c r="B16582" t="s">
        <v>2813</v>
      </c>
      <c r="C16582">
        <v>10</v>
      </c>
    </row>
    <row r="16583" spans="1:4" x14ac:dyDescent="0.2">
      <c r="A16583" t="s">
        <v>1575</v>
      </c>
      <c r="B16583" t="s">
        <v>1576</v>
      </c>
      <c r="C16583" t="s">
        <v>1577</v>
      </c>
      <c r="D16583" t="s">
        <v>1578</v>
      </c>
    </row>
    <row r="16584" spans="1:4" x14ac:dyDescent="0.2">
      <c r="A16584" t="s">
        <v>882</v>
      </c>
      <c r="B16584" t="s">
        <v>1579</v>
      </c>
      <c r="C16584" t="s">
        <v>1580</v>
      </c>
    </row>
    <row r="16585" spans="1:4" x14ac:dyDescent="0.2">
      <c r="A16585" t="s">
        <v>1581</v>
      </c>
      <c r="B16585" t="s">
        <v>1576</v>
      </c>
      <c r="C16585" t="s">
        <v>1577</v>
      </c>
      <c r="D16585" t="s">
        <v>1582</v>
      </c>
    </row>
    <row r="16586" spans="1:4" x14ac:dyDescent="0.2">
      <c r="A16586" t="s">
        <v>110</v>
      </c>
      <c r="B16586" t="s">
        <v>1724</v>
      </c>
    </row>
    <row r="16587" spans="1:4" x14ac:dyDescent="0.2">
      <c r="A16587" t="s">
        <v>2601</v>
      </c>
      <c r="B16587">
        <v>7.95</v>
      </c>
      <c r="C16587" t="s">
        <v>1634</v>
      </c>
      <c r="D16587">
        <v>0.05</v>
      </c>
    </row>
    <row r="16588" spans="1:4" x14ac:dyDescent="0.2">
      <c r="A16588" t="s">
        <v>57</v>
      </c>
      <c r="B16588">
        <v>19.2</v>
      </c>
      <c r="C16588" t="s">
        <v>1634</v>
      </c>
      <c r="D16588">
        <v>0.01</v>
      </c>
    </row>
    <row r="16589" spans="1:4" x14ac:dyDescent="0.2">
      <c r="A16589" t="s">
        <v>119</v>
      </c>
      <c r="B16589">
        <v>18.5</v>
      </c>
      <c r="C16589" t="s">
        <v>1634</v>
      </c>
      <c r="D16589">
        <v>0.01</v>
      </c>
    </row>
    <row r="16590" spans="1:4" x14ac:dyDescent="0.2">
      <c r="A16590" t="s">
        <v>52</v>
      </c>
      <c r="B16590">
        <v>6.95</v>
      </c>
      <c r="C16590" t="s">
        <v>1634</v>
      </c>
      <c r="D16590">
        <v>0.05</v>
      </c>
    </row>
    <row r="16591" spans="1:4" x14ac:dyDescent="0.2">
      <c r="A16591" t="s">
        <v>212</v>
      </c>
      <c r="B16591" t="s">
        <v>1571</v>
      </c>
      <c r="C16591">
        <v>0.03</v>
      </c>
      <c r="D16591" t="s">
        <v>1594</v>
      </c>
    </row>
    <row r="16592" spans="1:4" x14ac:dyDescent="0.2">
      <c r="A16592" t="s">
        <v>156</v>
      </c>
      <c r="B16592" t="s">
        <v>1571</v>
      </c>
      <c r="C16592">
        <v>5.0000000000000001E-3</v>
      </c>
    </row>
    <row r="16593" spans="1:6" x14ac:dyDescent="0.2">
      <c r="A16593" t="s">
        <v>52</v>
      </c>
      <c r="B16593">
        <v>3.3</v>
      </c>
      <c r="C16593" t="s">
        <v>1634</v>
      </c>
      <c r="D16593">
        <v>0.1</v>
      </c>
    </row>
    <row r="16594" spans="1:6" x14ac:dyDescent="0.2">
      <c r="A16594" t="s">
        <v>2602</v>
      </c>
      <c r="B16594">
        <v>0.35</v>
      </c>
      <c r="C16594" t="s">
        <v>1634</v>
      </c>
      <c r="D16594">
        <v>0.05</v>
      </c>
      <c r="E16594" t="s">
        <v>1813</v>
      </c>
      <c r="F16594" t="s">
        <v>2603</v>
      </c>
    </row>
    <row r="16595" spans="1:6" x14ac:dyDescent="0.2">
      <c r="A16595" t="s">
        <v>52</v>
      </c>
      <c r="B16595">
        <v>0.1</v>
      </c>
      <c r="C16595" t="s">
        <v>1634</v>
      </c>
      <c r="D16595">
        <v>1.4999999999999999E-2</v>
      </c>
    </row>
    <row r="16596" spans="1:6" x14ac:dyDescent="0.2">
      <c r="A16596" t="s">
        <v>1644</v>
      </c>
      <c r="B16596">
        <v>19</v>
      </c>
      <c r="C16596" t="s">
        <v>1634</v>
      </c>
      <c r="D16596">
        <v>0.02</v>
      </c>
    </row>
    <row r="16597" spans="1:6" x14ac:dyDescent="0.2">
      <c r="A16597" t="s">
        <v>118</v>
      </c>
      <c r="B16597" t="s">
        <v>1571</v>
      </c>
      <c r="C16597" t="s">
        <v>1610</v>
      </c>
      <c r="D16597">
        <v>3</v>
      </c>
    </row>
    <row r="16598" spans="1:6" x14ac:dyDescent="0.2">
      <c r="A16598" t="s">
        <v>59</v>
      </c>
      <c r="B16598" t="s">
        <v>2604</v>
      </c>
    </row>
    <row r="16599" spans="1:6" x14ac:dyDescent="0.2">
      <c r="A16599" t="s">
        <v>52</v>
      </c>
      <c r="B16599">
        <v>0.5</v>
      </c>
      <c r="C16599" t="s">
        <v>1634</v>
      </c>
      <c r="D16599">
        <v>0.1</v>
      </c>
    </row>
    <row r="16600" spans="1:6" x14ac:dyDescent="0.2">
      <c r="A16600" t="s">
        <v>52</v>
      </c>
      <c r="B16600">
        <v>0.5</v>
      </c>
      <c r="C16600" t="s">
        <v>1634</v>
      </c>
      <c r="D16600">
        <v>0.05</v>
      </c>
    </row>
    <row r="16601" spans="1:6" x14ac:dyDescent="0.2">
      <c r="A16601" t="s">
        <v>59</v>
      </c>
      <c r="B16601" t="s">
        <v>1588</v>
      </c>
      <c r="C16601" t="s">
        <v>2585</v>
      </c>
      <c r="D16601" t="s">
        <v>1588</v>
      </c>
      <c r="E16601" t="s">
        <v>1644</v>
      </c>
    </row>
    <row r="16602" spans="1:6" x14ac:dyDescent="0.2">
      <c r="A16602" t="s">
        <v>2605</v>
      </c>
      <c r="B16602" t="s">
        <v>1644</v>
      </c>
      <c r="C16602" t="s">
        <v>2606</v>
      </c>
      <c r="D16602" t="s">
        <v>1588</v>
      </c>
      <c r="E16602" t="s">
        <v>1589</v>
      </c>
    </row>
    <row r="16603" spans="1:6" x14ac:dyDescent="0.2">
      <c r="A16603" t="s">
        <v>55</v>
      </c>
      <c r="B16603" t="s">
        <v>2607</v>
      </c>
    </row>
    <row r="16604" spans="1:6" x14ac:dyDescent="0.2">
      <c r="A16604" t="s">
        <v>114</v>
      </c>
      <c r="B16604">
        <v>6.5</v>
      </c>
      <c r="C16604" t="s">
        <v>1588</v>
      </c>
      <c r="D16604">
        <v>0.1</v>
      </c>
    </row>
    <row r="16605" spans="1:6" x14ac:dyDescent="0.2">
      <c r="A16605" t="s">
        <v>114</v>
      </c>
      <c r="B16605">
        <v>6</v>
      </c>
      <c r="C16605" t="s">
        <v>1634</v>
      </c>
      <c r="D16605">
        <v>0.1</v>
      </c>
    </row>
    <row r="16606" spans="1:6" x14ac:dyDescent="0.2">
      <c r="A16606" t="s">
        <v>52</v>
      </c>
      <c r="B16606">
        <v>3.1</v>
      </c>
      <c r="C16606" t="s">
        <v>1639</v>
      </c>
      <c r="D16606">
        <v>0.1</v>
      </c>
    </row>
    <row r="16607" spans="1:6" x14ac:dyDescent="0.2">
      <c r="A16607" t="s">
        <v>52</v>
      </c>
      <c r="B16607">
        <v>4.2</v>
      </c>
      <c r="C16607" t="s">
        <v>1639</v>
      </c>
      <c r="D16607">
        <v>0.1</v>
      </c>
    </row>
    <row r="16608" spans="1:6" x14ac:dyDescent="0.2">
      <c r="A16608" t="s">
        <v>52</v>
      </c>
      <c r="B16608">
        <v>1.8</v>
      </c>
      <c r="C16608" t="s">
        <v>1634</v>
      </c>
      <c r="D16608">
        <v>0.05</v>
      </c>
    </row>
    <row r="16609" spans="1:5" x14ac:dyDescent="0.2">
      <c r="A16609" t="s">
        <v>52</v>
      </c>
      <c r="B16609">
        <v>0.8</v>
      </c>
      <c r="C16609" t="s">
        <v>1634</v>
      </c>
      <c r="D16609">
        <v>0.1</v>
      </c>
    </row>
    <row r="16610" spans="1:5" x14ac:dyDescent="0.2">
      <c r="A16610" t="s">
        <v>71</v>
      </c>
      <c r="B16610">
        <v>0.4</v>
      </c>
      <c r="C16610" t="s">
        <v>2377</v>
      </c>
    </row>
    <row r="16611" spans="1:5" x14ac:dyDescent="0.2">
      <c r="A16611" t="s">
        <v>71</v>
      </c>
      <c r="B16611">
        <v>0.25</v>
      </c>
      <c r="C16611" t="s">
        <v>1634</v>
      </c>
      <c r="D16611">
        <v>0.05</v>
      </c>
    </row>
    <row r="16612" spans="1:5" x14ac:dyDescent="0.2">
      <c r="A16612" t="s">
        <v>2518</v>
      </c>
      <c r="B16612" t="s">
        <v>1634</v>
      </c>
      <c r="C16612">
        <v>0.05</v>
      </c>
    </row>
    <row r="16613" spans="1:5" x14ac:dyDescent="0.2">
      <c r="A16613" t="s">
        <v>57</v>
      </c>
      <c r="B16613">
        <v>-19</v>
      </c>
      <c r="C16613">
        <v>0.1</v>
      </c>
    </row>
    <row r="16614" spans="1:5" x14ac:dyDescent="0.2">
      <c r="A16614" t="s">
        <v>57</v>
      </c>
      <c r="B16614" t="s">
        <v>2519</v>
      </c>
    </row>
    <row r="16615" spans="1:5" x14ac:dyDescent="0.2">
      <c r="A16615" t="s">
        <v>57</v>
      </c>
      <c r="B16615">
        <v>15.95</v>
      </c>
      <c r="C16615" t="s">
        <v>1588</v>
      </c>
      <c r="D16615">
        <v>0.05</v>
      </c>
    </row>
    <row r="16616" spans="1:5" x14ac:dyDescent="0.2">
      <c r="A16616" t="s">
        <v>207</v>
      </c>
      <c r="B16616">
        <v>12.9</v>
      </c>
      <c r="C16616" t="s">
        <v>1639</v>
      </c>
      <c r="D16616">
        <v>0.1</v>
      </c>
    </row>
    <row r="16617" spans="1:5" x14ac:dyDescent="0.2">
      <c r="A16617" t="s">
        <v>119</v>
      </c>
      <c r="B16617">
        <v>16</v>
      </c>
      <c r="C16617" t="s">
        <v>1639</v>
      </c>
      <c r="D16617">
        <v>0.15</v>
      </c>
    </row>
    <row r="16618" spans="1:5" x14ac:dyDescent="0.2">
      <c r="A16618" t="s">
        <v>119</v>
      </c>
      <c r="B16618">
        <v>17.100000000000001</v>
      </c>
      <c r="C16618" t="s">
        <v>1634</v>
      </c>
      <c r="D16618">
        <v>0.05</v>
      </c>
    </row>
    <row r="16619" spans="1:5" x14ac:dyDescent="0.2">
      <c r="A16619" t="s">
        <v>1792</v>
      </c>
      <c r="B16619" t="s">
        <v>1644</v>
      </c>
      <c r="C16619">
        <v>17.899999999999999</v>
      </c>
      <c r="D16619" t="s">
        <v>1588</v>
      </c>
      <c r="E16619">
        <v>0.15</v>
      </c>
    </row>
    <row r="16620" spans="1:5" x14ac:dyDescent="0.2">
      <c r="A16620" t="s">
        <v>119</v>
      </c>
      <c r="B16620">
        <v>6.8</v>
      </c>
      <c r="C16620" t="s">
        <v>1634</v>
      </c>
      <c r="D16620">
        <v>0.05</v>
      </c>
    </row>
    <row r="16621" spans="1:5" x14ac:dyDescent="0.2">
      <c r="A16621" t="s">
        <v>119</v>
      </c>
      <c r="B16621">
        <v>5.0199999999999996</v>
      </c>
      <c r="C16621" t="s">
        <v>1639</v>
      </c>
      <c r="D16621">
        <v>0.05</v>
      </c>
    </row>
    <row r="16622" spans="1:5" x14ac:dyDescent="0.2">
      <c r="A16622" t="s">
        <v>59</v>
      </c>
      <c r="B16622" t="s">
        <v>2520</v>
      </c>
    </row>
    <row r="16623" spans="1:5" x14ac:dyDescent="0.2">
      <c r="A16623" t="s">
        <v>70</v>
      </c>
      <c r="B16623">
        <v>2.2000000000000002</v>
      </c>
      <c r="C16623" t="s">
        <v>1634</v>
      </c>
      <c r="D16623">
        <v>0.03</v>
      </c>
    </row>
    <row r="16624" spans="1:5" x14ac:dyDescent="0.2">
      <c r="A16624" t="s">
        <v>1633</v>
      </c>
      <c r="B16624">
        <v>2.1</v>
      </c>
      <c r="C16624" t="s">
        <v>1639</v>
      </c>
      <c r="D16624">
        <v>0.1</v>
      </c>
    </row>
    <row r="16625" spans="1:5" x14ac:dyDescent="0.2">
      <c r="A16625" t="s">
        <v>131</v>
      </c>
      <c r="B16625">
        <v>2.5</v>
      </c>
      <c r="C16625" t="s">
        <v>1639</v>
      </c>
      <c r="D16625">
        <v>0.1</v>
      </c>
    </row>
    <row r="16626" spans="1:5" x14ac:dyDescent="0.2">
      <c r="A16626" t="s">
        <v>118</v>
      </c>
      <c r="B16626" t="s">
        <v>2521</v>
      </c>
      <c r="C16626" t="s">
        <v>1610</v>
      </c>
      <c r="D16626">
        <v>7</v>
      </c>
    </row>
    <row r="16627" spans="1:5" x14ac:dyDescent="0.2">
      <c r="A16627" t="s">
        <v>79</v>
      </c>
    </row>
    <row r="16628" spans="1:5" x14ac:dyDescent="0.2">
      <c r="A16628" t="s">
        <v>70</v>
      </c>
      <c r="B16628">
        <v>3.3</v>
      </c>
      <c r="C16628">
        <v>0.1</v>
      </c>
    </row>
    <row r="16629" spans="1:5" x14ac:dyDescent="0.2">
      <c r="A16629" t="s">
        <v>896</v>
      </c>
      <c r="B16629" t="s">
        <v>1644</v>
      </c>
      <c r="C16629">
        <v>9.5</v>
      </c>
      <c r="D16629" t="s">
        <v>1634</v>
      </c>
      <c r="E16629">
        <v>0.1</v>
      </c>
    </row>
    <row r="16630" spans="1:5" x14ac:dyDescent="0.2">
      <c r="A16630" t="s">
        <v>52</v>
      </c>
      <c r="B16630">
        <v>0.1</v>
      </c>
      <c r="C16630" t="s">
        <v>1639</v>
      </c>
      <c r="D16630">
        <v>0.1</v>
      </c>
    </row>
    <row r="16631" spans="1:5" x14ac:dyDescent="0.2">
      <c r="A16631" t="s">
        <v>52</v>
      </c>
      <c r="B16631">
        <v>0.5</v>
      </c>
      <c r="C16631" t="s">
        <v>1634</v>
      </c>
      <c r="D16631">
        <v>0.05</v>
      </c>
    </row>
    <row r="16632" spans="1:5" x14ac:dyDescent="0.2">
      <c r="A16632" t="s">
        <v>71</v>
      </c>
      <c r="B16632">
        <v>1.8</v>
      </c>
      <c r="C16632" t="s">
        <v>1639</v>
      </c>
      <c r="D16632">
        <v>0.2</v>
      </c>
    </row>
    <row r="16633" spans="1:5" x14ac:dyDescent="0.2">
      <c r="A16633" t="s">
        <v>212</v>
      </c>
      <c r="B16633">
        <v>0.02</v>
      </c>
      <c r="C16633" t="s">
        <v>1593</v>
      </c>
      <c r="D16633" t="s">
        <v>1686</v>
      </c>
    </row>
    <row r="16634" spans="1:5" x14ac:dyDescent="0.2">
      <c r="A16634" t="s">
        <v>156</v>
      </c>
      <c r="B16634">
        <v>0.04</v>
      </c>
    </row>
    <row r="16635" spans="1:5" x14ac:dyDescent="0.2">
      <c r="A16635" t="s">
        <v>72</v>
      </c>
      <c r="B16635">
        <v>0.5</v>
      </c>
      <c r="C16635" t="s">
        <v>1606</v>
      </c>
    </row>
    <row r="16636" spans="1:5" x14ac:dyDescent="0.2">
      <c r="A16636" t="s">
        <v>118</v>
      </c>
      <c r="B16636" t="s">
        <v>2522</v>
      </c>
    </row>
    <row r="16637" spans="1:5" x14ac:dyDescent="0.2">
      <c r="A16637" t="s">
        <v>118</v>
      </c>
      <c r="B16637" t="s">
        <v>2259</v>
      </c>
    </row>
    <row r="16638" spans="1:5" x14ac:dyDescent="0.2">
      <c r="A16638" t="s">
        <v>120</v>
      </c>
      <c r="B16638">
        <v>0.1</v>
      </c>
    </row>
    <row r="16639" spans="1:5" x14ac:dyDescent="0.2">
      <c r="A16639" t="s">
        <v>120</v>
      </c>
      <c r="B16639">
        <v>0.03</v>
      </c>
      <c r="C16639" t="s">
        <v>1593</v>
      </c>
      <c r="D16639" t="s">
        <v>1659</v>
      </c>
    </row>
    <row r="16640" spans="1:5" x14ac:dyDescent="0.2">
      <c r="A16640" t="s">
        <v>120</v>
      </c>
      <c r="B16640">
        <v>0.05</v>
      </c>
      <c r="C16640" t="s">
        <v>1593</v>
      </c>
      <c r="D16640" t="s">
        <v>1659</v>
      </c>
    </row>
    <row r="16641" spans="1:4" x14ac:dyDescent="0.2">
      <c r="A16641" t="s">
        <v>896</v>
      </c>
      <c r="B16641" t="s">
        <v>2526</v>
      </c>
      <c r="C16641" t="s">
        <v>3022</v>
      </c>
    </row>
    <row r="16642" spans="1:4" x14ac:dyDescent="0.2">
      <c r="A16642" t="s">
        <v>72</v>
      </c>
      <c r="B16642" t="s">
        <v>2524</v>
      </c>
      <c r="C16642">
        <v>0.2</v>
      </c>
    </row>
    <row r="16643" spans="1:4" x14ac:dyDescent="0.2">
      <c r="A16643" t="s">
        <v>117</v>
      </c>
      <c r="B16643">
        <v>0.02</v>
      </c>
      <c r="C16643" t="s">
        <v>2527</v>
      </c>
      <c r="D16643" t="s">
        <v>2353</v>
      </c>
    </row>
    <row r="16644" spans="1:4" x14ac:dyDescent="0.2">
      <c r="A16644" t="s">
        <v>70</v>
      </c>
      <c r="B16644">
        <v>10.5</v>
      </c>
      <c r="C16644" t="s">
        <v>1606</v>
      </c>
    </row>
    <row r="16645" spans="1:4" x14ac:dyDescent="0.2">
      <c r="A16645" t="s">
        <v>52</v>
      </c>
      <c r="B16645">
        <v>2.7</v>
      </c>
      <c r="C16645" t="s">
        <v>1634</v>
      </c>
      <c r="D16645">
        <v>0.1</v>
      </c>
    </row>
    <row r="16646" spans="1:4" x14ac:dyDescent="0.2">
      <c r="A16646" t="s">
        <v>812</v>
      </c>
    </row>
    <row r="16647" spans="1:4" x14ac:dyDescent="0.2">
      <c r="A16647" t="s">
        <v>72</v>
      </c>
      <c r="B16647" t="s">
        <v>3023</v>
      </c>
    </row>
    <row r="16648" spans="1:4" x14ac:dyDescent="0.2">
      <c r="A16648" t="s">
        <v>1575</v>
      </c>
      <c r="B16648" t="s">
        <v>1576</v>
      </c>
      <c r="C16648" t="s">
        <v>1577</v>
      </c>
      <c r="D16648" t="s">
        <v>1578</v>
      </c>
    </row>
    <row r="16649" spans="1:4" x14ac:dyDescent="0.2">
      <c r="A16649" t="s">
        <v>882</v>
      </c>
      <c r="B16649" t="s">
        <v>1579</v>
      </c>
      <c r="C16649" t="s">
        <v>1580</v>
      </c>
    </row>
    <row r="16650" spans="1:4" x14ac:dyDescent="0.2">
      <c r="A16650" t="s">
        <v>1581</v>
      </c>
      <c r="B16650" t="s">
        <v>1576</v>
      </c>
      <c r="C16650" t="s">
        <v>1577</v>
      </c>
      <c r="D16650" t="s">
        <v>1582</v>
      </c>
    </row>
    <row r="16651" spans="1:4" x14ac:dyDescent="0.2">
      <c r="A16651" t="s">
        <v>1595</v>
      </c>
      <c r="B16651" t="s">
        <v>1596</v>
      </c>
      <c r="C16651" t="s">
        <v>1597</v>
      </c>
    </row>
    <row r="16652" spans="1:4" x14ac:dyDescent="0.2">
      <c r="A16652" t="s">
        <v>1595</v>
      </c>
      <c r="B16652" t="s">
        <v>1598</v>
      </c>
      <c r="C16652" t="s">
        <v>1599</v>
      </c>
      <c r="D16652" t="s">
        <v>1597</v>
      </c>
    </row>
    <row r="16653" spans="1:4" x14ac:dyDescent="0.2">
      <c r="A16653" t="s">
        <v>114</v>
      </c>
      <c r="B16653">
        <v>6.5</v>
      </c>
      <c r="C16653" t="s">
        <v>1588</v>
      </c>
      <c r="D16653">
        <v>0.1</v>
      </c>
    </row>
    <row r="16654" spans="1:4" x14ac:dyDescent="0.2">
      <c r="A16654" t="s">
        <v>114</v>
      </c>
      <c r="B16654">
        <v>6</v>
      </c>
      <c r="C16654" t="s">
        <v>1634</v>
      </c>
      <c r="D16654">
        <v>0.1</v>
      </c>
    </row>
    <row r="16655" spans="1:4" x14ac:dyDescent="0.2">
      <c r="A16655" t="s">
        <v>52</v>
      </c>
      <c r="B16655">
        <v>3.1</v>
      </c>
      <c r="C16655" t="s">
        <v>1639</v>
      </c>
      <c r="D16655">
        <v>0.1</v>
      </c>
    </row>
    <row r="16656" spans="1:4" x14ac:dyDescent="0.2">
      <c r="A16656" t="s">
        <v>52</v>
      </c>
      <c r="B16656">
        <v>4.2</v>
      </c>
      <c r="C16656" t="s">
        <v>1639</v>
      </c>
      <c r="D16656">
        <v>0.1</v>
      </c>
    </row>
    <row r="16657" spans="1:5" x14ac:dyDescent="0.2">
      <c r="A16657" t="s">
        <v>52</v>
      </c>
      <c r="B16657">
        <v>1.8</v>
      </c>
      <c r="C16657" t="s">
        <v>1634</v>
      </c>
      <c r="D16657">
        <v>0.05</v>
      </c>
    </row>
    <row r="16658" spans="1:5" x14ac:dyDescent="0.2">
      <c r="A16658" t="s">
        <v>52</v>
      </c>
      <c r="B16658">
        <v>0.8</v>
      </c>
      <c r="C16658" t="s">
        <v>1634</v>
      </c>
      <c r="D16658">
        <v>0.1</v>
      </c>
    </row>
    <row r="16659" spans="1:5" x14ac:dyDescent="0.2">
      <c r="A16659" t="s">
        <v>71</v>
      </c>
      <c r="B16659">
        <v>0.4</v>
      </c>
      <c r="C16659" t="s">
        <v>2377</v>
      </c>
    </row>
    <row r="16660" spans="1:5" x14ac:dyDescent="0.2">
      <c r="A16660" t="s">
        <v>71</v>
      </c>
      <c r="B16660">
        <v>0.25</v>
      </c>
      <c r="C16660" t="s">
        <v>1634</v>
      </c>
      <c r="D16660">
        <v>0.05</v>
      </c>
    </row>
    <row r="16661" spans="1:5" x14ac:dyDescent="0.2">
      <c r="A16661" t="s">
        <v>2518</v>
      </c>
      <c r="B16661" t="s">
        <v>1634</v>
      </c>
      <c r="C16661">
        <v>0.05</v>
      </c>
    </row>
    <row r="16662" spans="1:5" x14ac:dyDescent="0.2">
      <c r="A16662" t="s">
        <v>57</v>
      </c>
      <c r="B16662">
        <v>-19</v>
      </c>
      <c r="C16662">
        <v>0.1</v>
      </c>
    </row>
    <row r="16663" spans="1:5" x14ac:dyDescent="0.2">
      <c r="A16663" t="s">
        <v>57</v>
      </c>
      <c r="B16663" t="s">
        <v>2519</v>
      </c>
    </row>
    <row r="16664" spans="1:5" x14ac:dyDescent="0.2">
      <c r="A16664" t="s">
        <v>57</v>
      </c>
      <c r="B16664">
        <v>15.95</v>
      </c>
      <c r="C16664" t="s">
        <v>1588</v>
      </c>
      <c r="D16664">
        <v>0.05</v>
      </c>
    </row>
    <row r="16665" spans="1:5" x14ac:dyDescent="0.2">
      <c r="A16665" t="s">
        <v>207</v>
      </c>
      <c r="B16665">
        <v>12.9</v>
      </c>
      <c r="C16665" t="s">
        <v>1639</v>
      </c>
      <c r="D16665">
        <v>0.1</v>
      </c>
    </row>
    <row r="16666" spans="1:5" x14ac:dyDescent="0.2">
      <c r="A16666" t="s">
        <v>119</v>
      </c>
      <c r="B16666">
        <v>16</v>
      </c>
      <c r="C16666" t="s">
        <v>1639</v>
      </c>
      <c r="D16666">
        <v>0.15</v>
      </c>
    </row>
    <row r="16667" spans="1:5" x14ac:dyDescent="0.2">
      <c r="A16667" t="s">
        <v>119</v>
      </c>
      <c r="B16667">
        <v>17.100000000000001</v>
      </c>
      <c r="C16667" t="s">
        <v>1634</v>
      </c>
      <c r="D16667">
        <v>0.05</v>
      </c>
    </row>
    <row r="16668" spans="1:5" x14ac:dyDescent="0.2">
      <c r="A16668" t="s">
        <v>1792</v>
      </c>
      <c r="B16668" t="s">
        <v>1644</v>
      </c>
      <c r="C16668">
        <v>17.899999999999999</v>
      </c>
      <c r="D16668" t="s">
        <v>1588</v>
      </c>
      <c r="E16668">
        <v>0.15</v>
      </c>
    </row>
    <row r="16669" spans="1:5" x14ac:dyDescent="0.2">
      <c r="A16669" t="s">
        <v>119</v>
      </c>
      <c r="B16669">
        <v>6.8</v>
      </c>
      <c r="C16669" t="s">
        <v>1634</v>
      </c>
      <c r="D16669">
        <v>0.05</v>
      </c>
    </row>
    <row r="16670" spans="1:5" x14ac:dyDescent="0.2">
      <c r="A16670" t="s">
        <v>119</v>
      </c>
      <c r="B16670">
        <v>5.0199999999999996</v>
      </c>
      <c r="C16670" t="s">
        <v>1639</v>
      </c>
      <c r="D16670">
        <v>0.05</v>
      </c>
    </row>
    <row r="16671" spans="1:5" x14ac:dyDescent="0.2">
      <c r="A16671" t="s">
        <v>59</v>
      </c>
      <c r="B16671" t="s">
        <v>2520</v>
      </c>
    </row>
    <row r="16672" spans="1:5" x14ac:dyDescent="0.2">
      <c r="A16672" t="s">
        <v>70</v>
      </c>
      <c r="B16672">
        <v>2.2000000000000002</v>
      </c>
      <c r="C16672" t="s">
        <v>1634</v>
      </c>
      <c r="D16672">
        <v>0.03</v>
      </c>
    </row>
    <row r="16673" spans="1:5" x14ac:dyDescent="0.2">
      <c r="A16673" t="s">
        <v>1633</v>
      </c>
      <c r="B16673">
        <v>2.1</v>
      </c>
      <c r="C16673" t="s">
        <v>1639</v>
      </c>
      <c r="D16673">
        <v>0.1</v>
      </c>
    </row>
    <row r="16674" spans="1:5" x14ac:dyDescent="0.2">
      <c r="A16674" t="s">
        <v>131</v>
      </c>
      <c r="B16674">
        <v>2.5</v>
      </c>
      <c r="C16674" t="s">
        <v>1639</v>
      </c>
      <c r="D16674">
        <v>0.1</v>
      </c>
    </row>
    <row r="16675" spans="1:5" x14ac:dyDescent="0.2">
      <c r="A16675" t="s">
        <v>118</v>
      </c>
      <c r="B16675" t="s">
        <v>2521</v>
      </c>
      <c r="C16675" t="s">
        <v>1610</v>
      </c>
      <c r="D16675">
        <v>7</v>
      </c>
    </row>
    <row r="16676" spans="1:5" x14ac:dyDescent="0.2">
      <c r="A16676" t="s">
        <v>79</v>
      </c>
    </row>
    <row r="16677" spans="1:5" x14ac:dyDescent="0.2">
      <c r="A16677" t="s">
        <v>70</v>
      </c>
      <c r="B16677">
        <v>3.3</v>
      </c>
      <c r="C16677">
        <v>0.1</v>
      </c>
    </row>
    <row r="16678" spans="1:5" x14ac:dyDescent="0.2">
      <c r="A16678" t="s">
        <v>896</v>
      </c>
      <c r="B16678" t="s">
        <v>1644</v>
      </c>
      <c r="C16678">
        <v>9.5</v>
      </c>
      <c r="D16678" t="s">
        <v>1634</v>
      </c>
      <c r="E16678">
        <v>0.1</v>
      </c>
    </row>
    <row r="16679" spans="1:5" x14ac:dyDescent="0.2">
      <c r="A16679" t="s">
        <v>52</v>
      </c>
      <c r="B16679">
        <v>0.1</v>
      </c>
      <c r="C16679" t="s">
        <v>1639</v>
      </c>
      <c r="D16679">
        <v>0.1</v>
      </c>
    </row>
    <row r="16680" spans="1:5" x14ac:dyDescent="0.2">
      <c r="A16680" t="s">
        <v>52</v>
      </c>
      <c r="B16680">
        <v>0.5</v>
      </c>
      <c r="C16680" t="s">
        <v>1634</v>
      </c>
      <c r="D16680">
        <v>0.05</v>
      </c>
    </row>
    <row r="16681" spans="1:5" x14ac:dyDescent="0.2">
      <c r="A16681" t="s">
        <v>71</v>
      </c>
      <c r="B16681">
        <v>1.8</v>
      </c>
      <c r="C16681" t="s">
        <v>1639</v>
      </c>
      <c r="D16681">
        <v>0.2</v>
      </c>
    </row>
    <row r="16682" spans="1:5" x14ac:dyDescent="0.2">
      <c r="A16682" t="s">
        <v>212</v>
      </c>
      <c r="B16682">
        <v>0.02</v>
      </c>
      <c r="C16682" t="s">
        <v>1593</v>
      </c>
      <c r="D16682" t="s">
        <v>1686</v>
      </c>
    </row>
    <row r="16683" spans="1:5" x14ac:dyDescent="0.2">
      <c r="A16683" t="s">
        <v>156</v>
      </c>
      <c r="B16683">
        <v>0.04</v>
      </c>
    </row>
    <row r="16684" spans="1:5" x14ac:dyDescent="0.2">
      <c r="A16684" t="s">
        <v>72</v>
      </c>
      <c r="B16684">
        <v>0.5</v>
      </c>
      <c r="C16684" t="s">
        <v>1606</v>
      </c>
    </row>
    <row r="16685" spans="1:5" x14ac:dyDescent="0.2">
      <c r="A16685" t="s">
        <v>118</v>
      </c>
      <c r="B16685" t="s">
        <v>2522</v>
      </c>
    </row>
    <row r="16686" spans="1:5" x14ac:dyDescent="0.2">
      <c r="A16686" t="s">
        <v>118</v>
      </c>
      <c r="B16686" t="s">
        <v>2259</v>
      </c>
    </row>
    <row r="16687" spans="1:5" x14ac:dyDescent="0.2">
      <c r="A16687" t="s">
        <v>120</v>
      </c>
      <c r="B16687">
        <v>0.1</v>
      </c>
    </row>
    <row r="16688" spans="1:5" x14ac:dyDescent="0.2">
      <c r="A16688" t="s">
        <v>120</v>
      </c>
      <c r="B16688">
        <v>0.03</v>
      </c>
      <c r="C16688" t="s">
        <v>1593</v>
      </c>
      <c r="D16688" t="s">
        <v>1659</v>
      </c>
    </row>
    <row r="16689" spans="1:4" x14ac:dyDescent="0.2">
      <c r="A16689" t="s">
        <v>120</v>
      </c>
      <c r="B16689">
        <v>0.05</v>
      </c>
      <c r="C16689" t="s">
        <v>1593</v>
      </c>
      <c r="D16689" t="s">
        <v>1659</v>
      </c>
    </row>
    <row r="16690" spans="1:4" x14ac:dyDescent="0.2">
      <c r="A16690" t="s">
        <v>896</v>
      </c>
      <c r="B16690" t="s">
        <v>2526</v>
      </c>
      <c r="C16690" t="s">
        <v>3022</v>
      </c>
    </row>
    <row r="16691" spans="1:4" x14ac:dyDescent="0.2">
      <c r="A16691" t="s">
        <v>72</v>
      </c>
      <c r="B16691" t="s">
        <v>2524</v>
      </c>
      <c r="C16691">
        <v>0.2</v>
      </c>
    </row>
    <row r="16692" spans="1:4" x14ac:dyDescent="0.2">
      <c r="A16692" t="s">
        <v>117</v>
      </c>
      <c r="B16692">
        <v>0.02</v>
      </c>
      <c r="C16692" t="s">
        <v>2527</v>
      </c>
      <c r="D16692" t="s">
        <v>2353</v>
      </c>
    </row>
    <row r="16693" spans="1:4" x14ac:dyDescent="0.2">
      <c r="A16693" t="s">
        <v>70</v>
      </c>
      <c r="B16693">
        <v>10.5</v>
      </c>
      <c r="C16693" t="s">
        <v>1606</v>
      </c>
    </row>
    <row r="16694" spans="1:4" x14ac:dyDescent="0.2">
      <c r="A16694" t="s">
        <v>52</v>
      </c>
      <c r="B16694">
        <v>2.7</v>
      </c>
      <c r="C16694" t="s">
        <v>1634</v>
      </c>
      <c r="D16694">
        <v>0.1</v>
      </c>
    </row>
    <row r="16695" spans="1:4" x14ac:dyDescent="0.2">
      <c r="A16695" t="s">
        <v>812</v>
      </c>
    </row>
    <row r="16696" spans="1:4" x14ac:dyDescent="0.2">
      <c r="A16696" t="s">
        <v>72</v>
      </c>
      <c r="B16696" t="s">
        <v>3023</v>
      </c>
    </row>
    <row r="16697" spans="1:4" x14ac:dyDescent="0.2">
      <c r="A16697" t="s">
        <v>1575</v>
      </c>
      <c r="B16697" t="s">
        <v>1576</v>
      </c>
      <c r="C16697" t="s">
        <v>1577</v>
      </c>
      <c r="D16697" t="s">
        <v>1578</v>
      </c>
    </row>
    <row r="16698" spans="1:4" x14ac:dyDescent="0.2">
      <c r="A16698" t="s">
        <v>882</v>
      </c>
      <c r="B16698" t="s">
        <v>1579</v>
      </c>
      <c r="C16698" t="s">
        <v>1580</v>
      </c>
    </row>
    <row r="16699" spans="1:4" x14ac:dyDescent="0.2">
      <c r="A16699" t="s">
        <v>1581</v>
      </c>
      <c r="B16699" t="s">
        <v>1576</v>
      </c>
      <c r="C16699" t="s">
        <v>1577</v>
      </c>
      <c r="D16699" t="s">
        <v>1582</v>
      </c>
    </row>
    <row r="16700" spans="1:4" x14ac:dyDescent="0.2">
      <c r="A16700" t="s">
        <v>2626</v>
      </c>
      <c r="B16700">
        <v>0.08</v>
      </c>
    </row>
    <row r="16701" spans="1:4" x14ac:dyDescent="0.2">
      <c r="A16701" t="s">
        <v>52</v>
      </c>
      <c r="B16701">
        <v>5.8</v>
      </c>
      <c r="C16701" t="s">
        <v>1606</v>
      </c>
    </row>
    <row r="16702" spans="1:4" x14ac:dyDescent="0.2">
      <c r="A16702" t="s">
        <v>70</v>
      </c>
      <c r="B16702">
        <v>8.5</v>
      </c>
      <c r="C16702">
        <v>0.2</v>
      </c>
    </row>
    <row r="16703" spans="1:4" x14ac:dyDescent="0.2">
      <c r="A16703" t="s">
        <v>71</v>
      </c>
      <c r="B16703">
        <v>48.5</v>
      </c>
      <c r="C16703" t="s">
        <v>1606</v>
      </c>
    </row>
    <row r="16704" spans="1:4" x14ac:dyDescent="0.2">
      <c r="A16704" t="s">
        <v>71</v>
      </c>
      <c r="B16704">
        <v>43.5</v>
      </c>
      <c r="C16704">
        <v>0.3</v>
      </c>
    </row>
    <row r="16705" spans="1:6" x14ac:dyDescent="0.2">
      <c r="A16705" t="s">
        <v>70</v>
      </c>
      <c r="B16705">
        <v>33.1</v>
      </c>
      <c r="C16705">
        <v>-0.2</v>
      </c>
    </row>
    <row r="16706" spans="1:6" x14ac:dyDescent="0.2">
      <c r="A16706" t="s">
        <v>70</v>
      </c>
      <c r="B16706" t="s">
        <v>2597</v>
      </c>
    </row>
    <row r="16707" spans="1:6" x14ac:dyDescent="0.2">
      <c r="A16707" t="s">
        <v>120</v>
      </c>
      <c r="B16707">
        <v>0.1</v>
      </c>
    </row>
    <row r="16708" spans="1:6" x14ac:dyDescent="0.2">
      <c r="A16708" t="s">
        <v>120</v>
      </c>
      <c r="B16708">
        <v>0.05</v>
      </c>
      <c r="C16708" t="s">
        <v>1593</v>
      </c>
      <c r="D16708" t="s">
        <v>1594</v>
      </c>
    </row>
    <row r="16709" spans="1:6" x14ac:dyDescent="0.2">
      <c r="A16709" t="s">
        <v>118</v>
      </c>
      <c r="B16709" t="s">
        <v>1655</v>
      </c>
      <c r="C16709">
        <v>16</v>
      </c>
    </row>
    <row r="16710" spans="1:6" x14ac:dyDescent="0.2">
      <c r="A16710" t="s">
        <v>118</v>
      </c>
      <c r="B16710" t="s">
        <v>1655</v>
      </c>
      <c r="C16710">
        <v>30</v>
      </c>
    </row>
    <row r="16711" spans="1:6" x14ac:dyDescent="0.2">
      <c r="A16711" t="s">
        <v>52</v>
      </c>
      <c r="B16711" t="s">
        <v>2679</v>
      </c>
      <c r="C16711">
        <v>0.5</v>
      </c>
    </row>
    <row r="16712" spans="1:6" x14ac:dyDescent="0.2">
      <c r="A16712" t="s">
        <v>579</v>
      </c>
      <c r="B16712">
        <v>36</v>
      </c>
      <c r="C16712">
        <f>-0.2/-0.05</f>
        <v>4</v>
      </c>
      <c r="D16712" t="s">
        <v>2835</v>
      </c>
      <c r="E16712" t="s">
        <v>2836</v>
      </c>
      <c r="F16712" t="s">
        <v>2837</v>
      </c>
    </row>
    <row r="16713" spans="1:6" x14ac:dyDescent="0.2">
      <c r="A16713" t="s">
        <v>118</v>
      </c>
      <c r="B16713" t="s">
        <v>1610</v>
      </c>
      <c r="C16713">
        <v>15</v>
      </c>
    </row>
    <row r="16714" spans="1:6" x14ac:dyDescent="0.2">
      <c r="A16714" t="s">
        <v>2616</v>
      </c>
      <c r="B16714">
        <f>-0.2/-0.05</f>
        <v>4</v>
      </c>
    </row>
    <row r="16715" spans="1:6" x14ac:dyDescent="0.2">
      <c r="A16715" t="s">
        <v>52</v>
      </c>
      <c r="B16715">
        <v>3</v>
      </c>
      <c r="C16715">
        <v>0.1</v>
      </c>
    </row>
    <row r="16716" spans="1:6" x14ac:dyDescent="0.2">
      <c r="A16716" t="s">
        <v>52</v>
      </c>
      <c r="B16716">
        <v>2</v>
      </c>
      <c r="C16716" t="s">
        <v>3024</v>
      </c>
    </row>
    <row r="16717" spans="1:6" x14ac:dyDescent="0.2">
      <c r="A16717" t="s">
        <v>2838</v>
      </c>
      <c r="B16717">
        <v>0.1</v>
      </c>
    </row>
    <row r="16718" spans="1:6" x14ac:dyDescent="0.2">
      <c r="A16718" t="s">
        <v>72</v>
      </c>
      <c r="B16718">
        <v>0.5</v>
      </c>
      <c r="C16718" t="s">
        <v>1604</v>
      </c>
    </row>
    <row r="16719" spans="1:6" x14ac:dyDescent="0.2">
      <c r="A16719" t="s">
        <v>121</v>
      </c>
      <c r="B16719">
        <v>5.0000000000000001E-3</v>
      </c>
    </row>
    <row r="16720" spans="1:6" x14ac:dyDescent="0.2">
      <c r="A16720" t="s">
        <v>269</v>
      </c>
      <c r="B16720">
        <v>1.4999999999999999E-2</v>
      </c>
    </row>
    <row r="16721" spans="1:4" x14ac:dyDescent="0.2">
      <c r="A16721" t="s">
        <v>117</v>
      </c>
      <c r="B16721">
        <v>0.1</v>
      </c>
      <c r="C16721" t="s">
        <v>1593</v>
      </c>
      <c r="D16721" t="s">
        <v>1594</v>
      </c>
    </row>
    <row r="16722" spans="1:4" x14ac:dyDescent="0.2">
      <c r="A16722" t="s">
        <v>120</v>
      </c>
      <c r="B16722">
        <v>0.05</v>
      </c>
      <c r="C16722" t="s">
        <v>1593</v>
      </c>
      <c r="D16722" t="s">
        <v>1594</v>
      </c>
    </row>
    <row r="16723" spans="1:4" x14ac:dyDescent="0.2">
      <c r="A16723" t="s">
        <v>118</v>
      </c>
      <c r="B16723" t="s">
        <v>1655</v>
      </c>
      <c r="C16723">
        <v>12.5</v>
      </c>
    </row>
    <row r="16724" spans="1:4" x14ac:dyDescent="0.2">
      <c r="A16724" t="s">
        <v>118</v>
      </c>
      <c r="B16724" t="s">
        <v>1655</v>
      </c>
      <c r="C16724">
        <v>25</v>
      </c>
    </row>
    <row r="16725" spans="1:4" x14ac:dyDescent="0.2">
      <c r="A16725" t="s">
        <v>2619</v>
      </c>
      <c r="B16725">
        <v>0.08</v>
      </c>
    </row>
    <row r="16726" spans="1:4" x14ac:dyDescent="0.2">
      <c r="A16726" t="s">
        <v>70</v>
      </c>
      <c r="B16726">
        <v>11.7</v>
      </c>
      <c r="C16726">
        <v>-0.1</v>
      </c>
    </row>
    <row r="16727" spans="1:4" x14ac:dyDescent="0.2">
      <c r="A16727" t="s">
        <v>57</v>
      </c>
      <c r="B16727">
        <v>38</v>
      </c>
      <c r="C16727">
        <v>0.08</v>
      </c>
    </row>
    <row r="16728" spans="1:4" x14ac:dyDescent="0.2">
      <c r="A16728" t="s">
        <v>71</v>
      </c>
      <c r="B16728" t="s">
        <v>2903</v>
      </c>
    </row>
    <row r="16729" spans="1:4" x14ac:dyDescent="0.2">
      <c r="A16729" t="s">
        <v>52</v>
      </c>
      <c r="B16729">
        <v>15</v>
      </c>
      <c r="C16729" t="s">
        <v>1634</v>
      </c>
      <c r="D16729">
        <v>0.2</v>
      </c>
    </row>
    <row r="16730" spans="1:4" x14ac:dyDescent="0.2">
      <c r="A16730" t="s">
        <v>177</v>
      </c>
      <c r="B16730">
        <v>1.3</v>
      </c>
      <c r="C16730" t="s">
        <v>1606</v>
      </c>
    </row>
    <row r="16731" spans="1:4" x14ac:dyDescent="0.2">
      <c r="A16731" t="s">
        <v>1575</v>
      </c>
      <c r="B16731" t="s">
        <v>1576</v>
      </c>
      <c r="C16731" t="s">
        <v>1577</v>
      </c>
      <c r="D16731" t="s">
        <v>1578</v>
      </c>
    </row>
    <row r="16732" spans="1:4" x14ac:dyDescent="0.2">
      <c r="A16732" t="s">
        <v>882</v>
      </c>
      <c r="B16732" t="s">
        <v>1579</v>
      </c>
      <c r="C16732" t="s">
        <v>1580</v>
      </c>
    </row>
    <row r="16733" spans="1:4" x14ac:dyDescent="0.2">
      <c r="A16733" t="s">
        <v>1581</v>
      </c>
      <c r="B16733" t="s">
        <v>1576</v>
      </c>
      <c r="C16733" t="s">
        <v>1577</v>
      </c>
      <c r="D16733" t="s">
        <v>1582</v>
      </c>
    </row>
    <row r="16734" spans="1:4" x14ac:dyDescent="0.2">
      <c r="A16734" t="s">
        <v>1595</v>
      </c>
      <c r="B16734" t="s">
        <v>1596</v>
      </c>
      <c r="C16734" t="s">
        <v>1597</v>
      </c>
    </row>
    <row r="16735" spans="1:4" x14ac:dyDescent="0.2">
      <c r="A16735" t="s">
        <v>1595</v>
      </c>
      <c r="B16735" t="s">
        <v>1598</v>
      </c>
      <c r="C16735" t="s">
        <v>1599</v>
      </c>
      <c r="D16735" t="s">
        <v>1597</v>
      </c>
    </row>
    <row r="16736" spans="1:4" x14ac:dyDescent="0.2">
      <c r="A16736" t="s">
        <v>50</v>
      </c>
      <c r="B16736" t="s">
        <v>3025</v>
      </c>
    </row>
    <row r="16737" spans="1:4" x14ac:dyDescent="0.2">
      <c r="A16737" t="s">
        <v>52</v>
      </c>
      <c r="B16737" t="s">
        <v>3026</v>
      </c>
    </row>
    <row r="16738" spans="1:4" x14ac:dyDescent="0.2">
      <c r="A16738" t="s">
        <v>57</v>
      </c>
      <c r="B16738" t="s">
        <v>3027</v>
      </c>
    </row>
    <row r="16739" spans="1:4" x14ac:dyDescent="0.2">
      <c r="A16739" t="s">
        <v>1626</v>
      </c>
      <c r="B16739" t="s">
        <v>1634</v>
      </c>
      <c r="C16739">
        <v>0.1</v>
      </c>
    </row>
    <row r="16740" spans="1:4" x14ac:dyDescent="0.2">
      <c r="A16740" t="s">
        <v>71</v>
      </c>
      <c r="B16740">
        <v>2.15</v>
      </c>
      <c r="C16740" t="s">
        <v>1639</v>
      </c>
      <c r="D16740">
        <v>0.05</v>
      </c>
    </row>
    <row r="16741" spans="1:4" x14ac:dyDescent="0.2">
      <c r="A16741" t="s">
        <v>57</v>
      </c>
      <c r="B16741">
        <v>25.2</v>
      </c>
      <c r="C16741">
        <v>0.1</v>
      </c>
    </row>
    <row r="16742" spans="1:4" x14ac:dyDescent="0.2">
      <c r="A16742" t="s">
        <v>176</v>
      </c>
      <c r="B16742">
        <v>23</v>
      </c>
      <c r="C16742" t="s">
        <v>1634</v>
      </c>
      <c r="D16742">
        <v>0.1</v>
      </c>
    </row>
    <row r="16743" spans="1:4" x14ac:dyDescent="0.2">
      <c r="A16743" t="s">
        <v>120</v>
      </c>
      <c r="B16743" t="s">
        <v>1571</v>
      </c>
      <c r="C16743">
        <v>0.1</v>
      </c>
    </row>
    <row r="16744" spans="1:4" x14ac:dyDescent="0.2">
      <c r="A16744" t="s">
        <v>118</v>
      </c>
      <c r="B16744" t="s">
        <v>2550</v>
      </c>
      <c r="C16744">
        <v>12.5</v>
      </c>
    </row>
    <row r="16745" spans="1:4" x14ac:dyDescent="0.2">
      <c r="A16745" t="s">
        <v>79</v>
      </c>
      <c r="B16745">
        <v>0.25</v>
      </c>
      <c r="C16745" t="s">
        <v>1588</v>
      </c>
      <c r="D16745">
        <v>0.35</v>
      </c>
    </row>
    <row r="16746" spans="1:4" x14ac:dyDescent="0.2">
      <c r="A16746" t="s">
        <v>3028</v>
      </c>
      <c r="B16746" t="s">
        <v>2686</v>
      </c>
      <c r="C16746" t="s">
        <v>2629</v>
      </c>
    </row>
    <row r="16747" spans="1:4" x14ac:dyDescent="0.2">
      <c r="A16747" t="s">
        <v>1575</v>
      </c>
      <c r="B16747" t="s">
        <v>1576</v>
      </c>
      <c r="C16747" t="s">
        <v>1577</v>
      </c>
      <c r="D16747" t="s">
        <v>1578</v>
      </c>
    </row>
    <row r="16748" spans="1:4" x14ac:dyDescent="0.2">
      <c r="A16748" t="s">
        <v>882</v>
      </c>
      <c r="B16748" t="s">
        <v>1579</v>
      </c>
      <c r="C16748" t="s">
        <v>1580</v>
      </c>
    </row>
    <row r="16749" spans="1:4" x14ac:dyDescent="0.2">
      <c r="A16749" t="s">
        <v>1595</v>
      </c>
      <c r="B16749" t="s">
        <v>1596</v>
      </c>
      <c r="C16749" t="s">
        <v>1597</v>
      </c>
    </row>
    <row r="16750" spans="1:4" x14ac:dyDescent="0.2">
      <c r="A16750" t="s">
        <v>1595</v>
      </c>
      <c r="B16750" t="s">
        <v>1598</v>
      </c>
      <c r="C16750" t="s">
        <v>1599</v>
      </c>
      <c r="D16750" t="s">
        <v>1597</v>
      </c>
    </row>
    <row r="16751" spans="1:4" x14ac:dyDescent="0.2">
      <c r="A16751" t="s">
        <v>114</v>
      </c>
      <c r="B16751">
        <v>8</v>
      </c>
      <c r="C16751" t="s">
        <v>1584</v>
      </c>
    </row>
    <row r="16752" spans="1:4" x14ac:dyDescent="0.2">
      <c r="A16752" t="s">
        <v>57</v>
      </c>
      <c r="B16752">
        <v>25.04</v>
      </c>
      <c r="C16752">
        <v>-0.02</v>
      </c>
    </row>
    <row r="16753" spans="1:5" x14ac:dyDescent="0.2">
      <c r="A16753" t="s">
        <v>57</v>
      </c>
      <c r="B16753">
        <v>24.97</v>
      </c>
      <c r="C16753" t="s">
        <v>1681</v>
      </c>
    </row>
    <row r="16754" spans="1:5" x14ac:dyDescent="0.2">
      <c r="A16754" t="s">
        <v>57</v>
      </c>
      <c r="B16754">
        <v>17</v>
      </c>
      <c r="C16754" t="s">
        <v>1646</v>
      </c>
    </row>
    <row r="16755" spans="1:5" x14ac:dyDescent="0.2">
      <c r="A16755" t="s">
        <v>212</v>
      </c>
      <c r="B16755" t="s">
        <v>1571</v>
      </c>
      <c r="C16755">
        <v>0.03</v>
      </c>
      <c r="D16755" t="s">
        <v>1593</v>
      </c>
      <c r="E16755" t="s">
        <v>1594</v>
      </c>
    </row>
    <row r="16756" spans="1:5" x14ac:dyDescent="0.2">
      <c r="A16756" t="s">
        <v>121</v>
      </c>
      <c r="B16756" t="s">
        <v>1571</v>
      </c>
      <c r="C16756">
        <v>0.02</v>
      </c>
    </row>
    <row r="16757" spans="1:5" x14ac:dyDescent="0.2">
      <c r="A16757" t="s">
        <v>156</v>
      </c>
      <c r="B16757" t="s">
        <v>1571</v>
      </c>
      <c r="C16757">
        <v>5.0000000000000001E-3</v>
      </c>
    </row>
    <row r="16758" spans="1:5" x14ac:dyDescent="0.2">
      <c r="A16758" t="s">
        <v>176</v>
      </c>
      <c r="B16758">
        <v>16.5</v>
      </c>
      <c r="C16758" t="s">
        <v>1681</v>
      </c>
    </row>
    <row r="16759" spans="1:5" x14ac:dyDescent="0.2">
      <c r="A16759" t="s">
        <v>1730</v>
      </c>
      <c r="B16759">
        <v>0.1</v>
      </c>
      <c r="C16759">
        <f>0.035/-0.015</f>
        <v>-2.3333333333333335</v>
      </c>
    </row>
    <row r="16760" spans="1:5" x14ac:dyDescent="0.2">
      <c r="A16760" t="s">
        <v>71</v>
      </c>
      <c r="B16760">
        <v>2</v>
      </c>
      <c r="C16760" t="s">
        <v>1584</v>
      </c>
    </row>
    <row r="16761" spans="1:5" x14ac:dyDescent="0.2">
      <c r="A16761" t="s">
        <v>52</v>
      </c>
      <c r="B16761">
        <v>0.5</v>
      </c>
      <c r="C16761" t="s">
        <v>1583</v>
      </c>
    </row>
    <row r="16762" spans="1:5" x14ac:dyDescent="0.2">
      <c r="A16762" t="s">
        <v>70</v>
      </c>
      <c r="B16762">
        <v>16.3</v>
      </c>
      <c r="C16762" t="s">
        <v>1681</v>
      </c>
    </row>
    <row r="16763" spans="1:5" x14ac:dyDescent="0.2">
      <c r="A16763" t="s">
        <v>110</v>
      </c>
      <c r="B16763" t="s">
        <v>1572</v>
      </c>
      <c r="C16763" t="s">
        <v>1573</v>
      </c>
      <c r="D16763" t="s">
        <v>1574</v>
      </c>
    </row>
    <row r="16764" spans="1:5" x14ac:dyDescent="0.2">
      <c r="A16764" t="s">
        <v>1575</v>
      </c>
      <c r="B16764" t="s">
        <v>1576</v>
      </c>
      <c r="C16764" t="s">
        <v>1577</v>
      </c>
      <c r="D16764" t="s">
        <v>1578</v>
      </c>
    </row>
    <row r="16765" spans="1:5" x14ac:dyDescent="0.2">
      <c r="A16765" t="s">
        <v>882</v>
      </c>
      <c r="B16765" t="s">
        <v>1579</v>
      </c>
      <c r="C16765" t="s">
        <v>1580</v>
      </c>
    </row>
    <row r="16766" spans="1:5" x14ac:dyDescent="0.2">
      <c r="A16766" t="s">
        <v>114</v>
      </c>
      <c r="B16766">
        <v>8</v>
      </c>
      <c r="C16766" t="s">
        <v>1584</v>
      </c>
    </row>
    <row r="16767" spans="1:5" x14ac:dyDescent="0.2">
      <c r="A16767" t="s">
        <v>57</v>
      </c>
      <c r="B16767">
        <v>25.04</v>
      </c>
      <c r="C16767">
        <v>-0.02</v>
      </c>
    </row>
    <row r="16768" spans="1:5" x14ac:dyDescent="0.2">
      <c r="A16768" t="s">
        <v>57</v>
      </c>
      <c r="B16768">
        <v>24.97</v>
      </c>
      <c r="C16768" t="s">
        <v>1681</v>
      </c>
    </row>
    <row r="16769" spans="1:5" x14ac:dyDescent="0.2">
      <c r="A16769" t="s">
        <v>57</v>
      </c>
      <c r="B16769">
        <v>17</v>
      </c>
      <c r="C16769" t="s">
        <v>1646</v>
      </c>
    </row>
    <row r="16770" spans="1:5" x14ac:dyDescent="0.2">
      <c r="A16770" t="s">
        <v>212</v>
      </c>
      <c r="B16770" t="s">
        <v>1571</v>
      </c>
      <c r="C16770">
        <v>0.03</v>
      </c>
      <c r="D16770" t="s">
        <v>1593</v>
      </c>
      <c r="E16770" t="s">
        <v>1594</v>
      </c>
    </row>
    <row r="16771" spans="1:5" x14ac:dyDescent="0.2">
      <c r="A16771" t="s">
        <v>121</v>
      </c>
      <c r="B16771" t="s">
        <v>1571</v>
      </c>
      <c r="C16771">
        <v>0.02</v>
      </c>
    </row>
    <row r="16772" spans="1:5" x14ac:dyDescent="0.2">
      <c r="A16772" t="s">
        <v>156</v>
      </c>
      <c r="B16772" t="s">
        <v>1571</v>
      </c>
      <c r="C16772">
        <v>5.0000000000000001E-3</v>
      </c>
    </row>
    <row r="16773" spans="1:5" x14ac:dyDescent="0.2">
      <c r="A16773" t="s">
        <v>176</v>
      </c>
      <c r="B16773">
        <v>16.5</v>
      </c>
      <c r="C16773" t="s">
        <v>1681</v>
      </c>
    </row>
    <row r="16774" spans="1:5" x14ac:dyDescent="0.2">
      <c r="A16774" t="s">
        <v>1730</v>
      </c>
      <c r="B16774">
        <v>0.1</v>
      </c>
      <c r="C16774">
        <f>0.035/-0.015</f>
        <v>-2.3333333333333335</v>
      </c>
    </row>
    <row r="16775" spans="1:5" x14ac:dyDescent="0.2">
      <c r="A16775" t="s">
        <v>71</v>
      </c>
      <c r="B16775">
        <v>2</v>
      </c>
      <c r="C16775" t="s">
        <v>1584</v>
      </c>
    </row>
    <row r="16776" spans="1:5" x14ac:dyDescent="0.2">
      <c r="A16776" t="s">
        <v>52</v>
      </c>
      <c r="B16776">
        <v>0.5</v>
      </c>
      <c r="C16776" t="s">
        <v>1583</v>
      </c>
    </row>
    <row r="16777" spans="1:5" x14ac:dyDescent="0.2">
      <c r="A16777" t="s">
        <v>70</v>
      </c>
      <c r="B16777">
        <v>16.3</v>
      </c>
      <c r="C16777" t="s">
        <v>1681</v>
      </c>
    </row>
    <row r="16778" spans="1:5" x14ac:dyDescent="0.2">
      <c r="A16778" t="s">
        <v>110</v>
      </c>
      <c r="B16778" t="s">
        <v>1572</v>
      </c>
      <c r="C16778" t="s">
        <v>1573</v>
      </c>
      <c r="D16778" t="s">
        <v>1574</v>
      </c>
    </row>
    <row r="16779" spans="1:5" x14ac:dyDescent="0.2">
      <c r="A16779" t="s">
        <v>1575</v>
      </c>
      <c r="B16779" t="s">
        <v>1576</v>
      </c>
      <c r="C16779" t="s">
        <v>1577</v>
      </c>
      <c r="D16779" t="s">
        <v>1578</v>
      </c>
    </row>
    <row r="16780" spans="1:5" x14ac:dyDescent="0.2">
      <c r="A16780" t="s">
        <v>882</v>
      </c>
      <c r="B16780" t="s">
        <v>1579</v>
      </c>
      <c r="C16780" t="s">
        <v>1580</v>
      </c>
    </row>
    <row r="16781" spans="1:5" x14ac:dyDescent="0.2">
      <c r="A16781" t="s">
        <v>114</v>
      </c>
      <c r="B16781">
        <v>8</v>
      </c>
      <c r="C16781" t="s">
        <v>1584</v>
      </c>
    </row>
    <row r="16782" spans="1:5" x14ac:dyDescent="0.2">
      <c r="A16782" t="s">
        <v>57</v>
      </c>
      <c r="B16782">
        <v>25.04</v>
      </c>
      <c r="C16782">
        <v>-0.02</v>
      </c>
    </row>
    <row r="16783" spans="1:5" x14ac:dyDescent="0.2">
      <c r="A16783" t="s">
        <v>57</v>
      </c>
      <c r="B16783">
        <v>24.97</v>
      </c>
      <c r="C16783">
        <v>0.02</v>
      </c>
    </row>
    <row r="16784" spans="1:5" x14ac:dyDescent="0.2">
      <c r="A16784" t="s">
        <v>57</v>
      </c>
      <c r="B16784">
        <v>17</v>
      </c>
      <c r="C16784" t="s">
        <v>1646</v>
      </c>
    </row>
    <row r="16785" spans="1:5" x14ac:dyDescent="0.2">
      <c r="A16785" t="s">
        <v>212</v>
      </c>
      <c r="B16785" t="s">
        <v>1571</v>
      </c>
      <c r="C16785">
        <v>0.03</v>
      </c>
      <c r="D16785" t="s">
        <v>1593</v>
      </c>
      <c r="E16785" t="s">
        <v>1594</v>
      </c>
    </row>
    <row r="16786" spans="1:5" x14ac:dyDescent="0.2">
      <c r="A16786" t="s">
        <v>121</v>
      </c>
      <c r="B16786" t="s">
        <v>1571</v>
      </c>
      <c r="C16786">
        <v>0.02</v>
      </c>
    </row>
    <row r="16787" spans="1:5" x14ac:dyDescent="0.2">
      <c r="A16787" t="s">
        <v>156</v>
      </c>
      <c r="B16787" t="s">
        <v>1571</v>
      </c>
      <c r="C16787">
        <v>5.0000000000000001E-3</v>
      </c>
    </row>
    <row r="16788" spans="1:5" x14ac:dyDescent="0.2">
      <c r="A16788" t="s">
        <v>176</v>
      </c>
      <c r="B16788">
        <v>16.5</v>
      </c>
      <c r="C16788" t="s">
        <v>1681</v>
      </c>
    </row>
    <row r="16789" spans="1:5" x14ac:dyDescent="0.2">
      <c r="A16789" t="s">
        <v>1730</v>
      </c>
      <c r="B16789">
        <v>0.1</v>
      </c>
      <c r="C16789">
        <f>0.035/-0.015</f>
        <v>-2.3333333333333335</v>
      </c>
    </row>
    <row r="16790" spans="1:5" x14ac:dyDescent="0.2">
      <c r="A16790" t="s">
        <v>71</v>
      </c>
      <c r="B16790">
        <v>2</v>
      </c>
      <c r="C16790" t="s">
        <v>1584</v>
      </c>
    </row>
    <row r="16791" spans="1:5" x14ac:dyDescent="0.2">
      <c r="A16791" t="s">
        <v>52</v>
      </c>
      <c r="B16791">
        <v>0.5</v>
      </c>
      <c r="C16791" t="s">
        <v>1583</v>
      </c>
    </row>
    <row r="16792" spans="1:5" x14ac:dyDescent="0.2">
      <c r="A16792" t="s">
        <v>70</v>
      </c>
      <c r="B16792">
        <v>16.3</v>
      </c>
      <c r="C16792" t="s">
        <v>1681</v>
      </c>
    </row>
    <row r="16793" spans="1:5" x14ac:dyDescent="0.2">
      <c r="A16793" t="s">
        <v>110</v>
      </c>
      <c r="B16793" t="s">
        <v>1572</v>
      </c>
      <c r="C16793" t="s">
        <v>1573</v>
      </c>
      <c r="D16793" t="s">
        <v>1574</v>
      </c>
    </row>
    <row r="16794" spans="1:5" x14ac:dyDescent="0.2">
      <c r="A16794" t="s">
        <v>1575</v>
      </c>
      <c r="B16794" t="s">
        <v>1576</v>
      </c>
      <c r="C16794" t="s">
        <v>1577</v>
      </c>
      <c r="D16794" t="s">
        <v>1578</v>
      </c>
    </row>
    <row r="16795" spans="1:5" x14ac:dyDescent="0.2">
      <c r="A16795" t="s">
        <v>882</v>
      </c>
      <c r="B16795" t="s">
        <v>1579</v>
      </c>
      <c r="C16795" t="s">
        <v>1580</v>
      </c>
    </row>
    <row r="16796" spans="1:5" x14ac:dyDescent="0.2">
      <c r="A16796" t="s">
        <v>1595</v>
      </c>
      <c r="B16796" t="s">
        <v>1596</v>
      </c>
      <c r="C16796" t="s">
        <v>1597</v>
      </c>
    </row>
    <row r="16797" spans="1:5" x14ac:dyDescent="0.2">
      <c r="A16797" t="s">
        <v>1595</v>
      </c>
      <c r="B16797" t="s">
        <v>1598</v>
      </c>
      <c r="C16797" t="s">
        <v>1599</v>
      </c>
      <c r="D16797" t="s">
        <v>1597</v>
      </c>
    </row>
    <row r="16798" spans="1:5" x14ac:dyDescent="0.2">
      <c r="A16798" t="s">
        <v>114</v>
      </c>
      <c r="B16798">
        <v>8</v>
      </c>
      <c r="C16798" t="s">
        <v>1584</v>
      </c>
    </row>
    <row r="16799" spans="1:5" x14ac:dyDescent="0.2">
      <c r="A16799" t="s">
        <v>52</v>
      </c>
      <c r="B16799">
        <v>0.5</v>
      </c>
      <c r="C16799" t="s">
        <v>1583</v>
      </c>
    </row>
    <row r="16800" spans="1:5" x14ac:dyDescent="0.2">
      <c r="A16800" t="s">
        <v>57</v>
      </c>
      <c r="B16800">
        <v>25.04</v>
      </c>
      <c r="C16800">
        <v>-0.02</v>
      </c>
    </row>
    <row r="16801" spans="1:5" x14ac:dyDescent="0.2">
      <c r="A16801" t="s">
        <v>57</v>
      </c>
      <c r="B16801">
        <v>24.97</v>
      </c>
      <c r="C16801" t="s">
        <v>1681</v>
      </c>
    </row>
    <row r="16802" spans="1:5" x14ac:dyDescent="0.2">
      <c r="A16802" t="s">
        <v>57</v>
      </c>
      <c r="B16802">
        <v>17.45</v>
      </c>
      <c r="C16802" t="s">
        <v>1646</v>
      </c>
    </row>
    <row r="16803" spans="1:5" x14ac:dyDescent="0.2">
      <c r="A16803" t="s">
        <v>212</v>
      </c>
      <c r="B16803" t="s">
        <v>1571</v>
      </c>
      <c r="C16803">
        <v>0.03</v>
      </c>
      <c r="D16803" t="s">
        <v>1593</v>
      </c>
      <c r="E16803" t="s">
        <v>1594</v>
      </c>
    </row>
    <row r="16804" spans="1:5" x14ac:dyDescent="0.2">
      <c r="A16804" t="s">
        <v>121</v>
      </c>
      <c r="B16804" t="s">
        <v>1571</v>
      </c>
      <c r="C16804">
        <v>0.02</v>
      </c>
    </row>
    <row r="16805" spans="1:5" x14ac:dyDescent="0.2">
      <c r="A16805" t="s">
        <v>156</v>
      </c>
      <c r="B16805" t="s">
        <v>1571</v>
      </c>
      <c r="C16805">
        <v>5.0000000000000001E-3</v>
      </c>
    </row>
    <row r="16806" spans="1:5" x14ac:dyDescent="0.2">
      <c r="A16806" t="s">
        <v>176</v>
      </c>
      <c r="B16806">
        <v>16.95</v>
      </c>
      <c r="C16806" t="s">
        <v>1681</v>
      </c>
    </row>
    <row r="16807" spans="1:5" x14ac:dyDescent="0.2">
      <c r="A16807" t="s">
        <v>1730</v>
      </c>
      <c r="B16807">
        <v>0.1</v>
      </c>
      <c r="C16807">
        <f>0.035/-0.015</f>
        <v>-2.3333333333333335</v>
      </c>
    </row>
    <row r="16808" spans="1:5" x14ac:dyDescent="0.2">
      <c r="A16808" t="s">
        <v>71</v>
      </c>
      <c r="B16808">
        <v>2</v>
      </c>
      <c r="C16808" t="s">
        <v>1584</v>
      </c>
    </row>
    <row r="16809" spans="1:5" x14ac:dyDescent="0.2">
      <c r="A16809" t="s">
        <v>70</v>
      </c>
      <c r="B16809">
        <v>16.75</v>
      </c>
      <c r="C16809" t="s">
        <v>1681</v>
      </c>
    </row>
    <row r="16810" spans="1:5" x14ac:dyDescent="0.2">
      <c r="A16810" t="s">
        <v>110</v>
      </c>
      <c r="B16810" t="s">
        <v>1572</v>
      </c>
      <c r="C16810" t="s">
        <v>644</v>
      </c>
      <c r="D16810" t="s">
        <v>1574</v>
      </c>
    </row>
    <row r="16811" spans="1:5" x14ac:dyDescent="0.2">
      <c r="A16811" t="s">
        <v>1575</v>
      </c>
      <c r="B16811" t="s">
        <v>1576</v>
      </c>
      <c r="C16811" t="s">
        <v>1577</v>
      </c>
      <c r="D16811" t="s">
        <v>1578</v>
      </c>
    </row>
    <row r="16812" spans="1:5" x14ac:dyDescent="0.2">
      <c r="A16812" t="s">
        <v>882</v>
      </c>
      <c r="B16812" t="s">
        <v>1579</v>
      </c>
      <c r="C16812" t="s">
        <v>1580</v>
      </c>
    </row>
    <row r="16813" spans="1:5" x14ac:dyDescent="0.2">
      <c r="A16813" t="s">
        <v>487</v>
      </c>
      <c r="B16813" t="s">
        <v>1576</v>
      </c>
      <c r="C16813" t="s">
        <v>1577</v>
      </c>
      <c r="D16813" s="8">
        <v>37415</v>
      </c>
    </row>
    <row r="16814" spans="1:5" x14ac:dyDescent="0.2">
      <c r="A16814" t="s">
        <v>114</v>
      </c>
      <c r="B16814">
        <v>8</v>
      </c>
      <c r="C16814" t="s">
        <v>1584</v>
      </c>
    </row>
    <row r="16815" spans="1:5" x14ac:dyDescent="0.2">
      <c r="A16815" t="s">
        <v>52</v>
      </c>
      <c r="B16815">
        <v>0.5</v>
      </c>
      <c r="C16815" t="s">
        <v>1583</v>
      </c>
    </row>
    <row r="16816" spans="1:5" x14ac:dyDescent="0.2">
      <c r="A16816" t="s">
        <v>57</v>
      </c>
      <c r="B16816">
        <v>25.04</v>
      </c>
      <c r="C16816">
        <v>-0.02</v>
      </c>
    </row>
    <row r="16817" spans="1:5" x14ac:dyDescent="0.2">
      <c r="A16817" t="s">
        <v>57</v>
      </c>
      <c r="B16817">
        <v>24.97</v>
      </c>
      <c r="C16817" t="s">
        <v>1681</v>
      </c>
    </row>
    <row r="16818" spans="1:5" x14ac:dyDescent="0.2">
      <c r="A16818" t="s">
        <v>57</v>
      </c>
      <c r="B16818">
        <v>17.45</v>
      </c>
      <c r="C16818" t="s">
        <v>1646</v>
      </c>
    </row>
    <row r="16819" spans="1:5" x14ac:dyDescent="0.2">
      <c r="A16819" t="s">
        <v>212</v>
      </c>
      <c r="B16819" t="s">
        <v>1571</v>
      </c>
      <c r="C16819">
        <v>0.03</v>
      </c>
      <c r="D16819" t="s">
        <v>1593</v>
      </c>
      <c r="E16819" t="s">
        <v>1594</v>
      </c>
    </row>
    <row r="16820" spans="1:5" x14ac:dyDescent="0.2">
      <c r="A16820" t="s">
        <v>121</v>
      </c>
      <c r="B16820" t="s">
        <v>1571</v>
      </c>
      <c r="C16820">
        <v>0.02</v>
      </c>
    </row>
    <row r="16821" spans="1:5" x14ac:dyDescent="0.2">
      <c r="A16821" t="s">
        <v>156</v>
      </c>
      <c r="B16821" t="s">
        <v>1571</v>
      </c>
      <c r="C16821">
        <v>5.0000000000000001E-3</v>
      </c>
    </row>
    <row r="16822" spans="1:5" x14ac:dyDescent="0.2">
      <c r="A16822" t="s">
        <v>176</v>
      </c>
      <c r="B16822">
        <v>16.95</v>
      </c>
      <c r="C16822" t="s">
        <v>1681</v>
      </c>
    </row>
    <row r="16823" spans="1:5" x14ac:dyDescent="0.2">
      <c r="A16823" t="s">
        <v>1730</v>
      </c>
      <c r="B16823">
        <v>0.1</v>
      </c>
      <c r="C16823">
        <f>0.035/-0.015</f>
        <v>-2.3333333333333335</v>
      </c>
    </row>
    <row r="16824" spans="1:5" x14ac:dyDescent="0.2">
      <c r="A16824" t="s">
        <v>71</v>
      </c>
      <c r="B16824">
        <v>2</v>
      </c>
      <c r="C16824" t="s">
        <v>1584</v>
      </c>
    </row>
    <row r="16825" spans="1:5" x14ac:dyDescent="0.2">
      <c r="A16825" t="s">
        <v>70</v>
      </c>
      <c r="B16825">
        <v>16.75</v>
      </c>
      <c r="C16825" t="s">
        <v>1681</v>
      </c>
    </row>
    <row r="16826" spans="1:5" x14ac:dyDescent="0.2">
      <c r="A16826" t="s">
        <v>110</v>
      </c>
      <c r="B16826" t="s">
        <v>1572</v>
      </c>
      <c r="C16826" t="s">
        <v>644</v>
      </c>
      <c r="D16826" t="s">
        <v>1574</v>
      </c>
    </row>
    <row r="16827" spans="1:5" x14ac:dyDescent="0.2">
      <c r="A16827" t="s">
        <v>1575</v>
      </c>
      <c r="B16827" t="s">
        <v>1576</v>
      </c>
      <c r="C16827" t="s">
        <v>1577</v>
      </c>
      <c r="D16827" t="s">
        <v>1578</v>
      </c>
    </row>
    <row r="16828" spans="1:5" x14ac:dyDescent="0.2">
      <c r="A16828" t="s">
        <v>882</v>
      </c>
      <c r="B16828" t="s">
        <v>1579</v>
      </c>
      <c r="C16828" t="s">
        <v>1580</v>
      </c>
    </row>
    <row r="16829" spans="1:5" x14ac:dyDescent="0.2">
      <c r="A16829" t="s">
        <v>487</v>
      </c>
      <c r="B16829" t="s">
        <v>1576</v>
      </c>
      <c r="C16829" t="s">
        <v>1577</v>
      </c>
      <c r="D16829" s="8">
        <v>37415</v>
      </c>
    </row>
    <row r="16830" spans="1:5" x14ac:dyDescent="0.2">
      <c r="A16830" t="s">
        <v>114</v>
      </c>
      <c r="B16830">
        <v>8</v>
      </c>
      <c r="C16830" t="s">
        <v>1584</v>
      </c>
    </row>
    <row r="16831" spans="1:5" x14ac:dyDescent="0.2">
      <c r="A16831" t="s">
        <v>52</v>
      </c>
      <c r="B16831">
        <v>0.5</v>
      </c>
      <c r="C16831" t="s">
        <v>1583</v>
      </c>
    </row>
    <row r="16832" spans="1:5" x14ac:dyDescent="0.2">
      <c r="A16832" t="s">
        <v>57</v>
      </c>
      <c r="B16832">
        <v>25.04</v>
      </c>
      <c r="C16832">
        <v>-0.02</v>
      </c>
    </row>
    <row r="16833" spans="1:5" x14ac:dyDescent="0.2">
      <c r="A16833" t="s">
        <v>57</v>
      </c>
      <c r="B16833">
        <v>24.97</v>
      </c>
      <c r="C16833">
        <f>+-0.02</f>
        <v>-0.02</v>
      </c>
    </row>
    <row r="16834" spans="1:5" x14ac:dyDescent="0.2">
      <c r="A16834" t="s">
        <v>57</v>
      </c>
      <c r="B16834">
        <v>17.45</v>
      </c>
      <c r="C16834" t="s">
        <v>1646</v>
      </c>
    </row>
    <row r="16835" spans="1:5" x14ac:dyDescent="0.2">
      <c r="A16835" t="s">
        <v>212</v>
      </c>
      <c r="B16835" t="s">
        <v>1571</v>
      </c>
      <c r="C16835">
        <v>0.03</v>
      </c>
      <c r="D16835" t="s">
        <v>1593</v>
      </c>
      <c r="E16835" t="s">
        <v>1594</v>
      </c>
    </row>
    <row r="16836" spans="1:5" x14ac:dyDescent="0.2">
      <c r="A16836" t="s">
        <v>121</v>
      </c>
      <c r="B16836" t="s">
        <v>1571</v>
      </c>
      <c r="C16836">
        <v>0.02</v>
      </c>
    </row>
    <row r="16837" spans="1:5" x14ac:dyDescent="0.2">
      <c r="A16837" t="s">
        <v>156</v>
      </c>
      <c r="B16837" t="s">
        <v>1571</v>
      </c>
      <c r="C16837">
        <v>5.0000000000000001E-3</v>
      </c>
    </row>
    <row r="16838" spans="1:5" x14ac:dyDescent="0.2">
      <c r="A16838" t="s">
        <v>176</v>
      </c>
      <c r="B16838">
        <v>16.95</v>
      </c>
      <c r="C16838" t="s">
        <v>1681</v>
      </c>
    </row>
    <row r="16839" spans="1:5" x14ac:dyDescent="0.2">
      <c r="A16839" t="s">
        <v>1730</v>
      </c>
      <c r="B16839">
        <v>0.1</v>
      </c>
      <c r="C16839">
        <f>0.035/-0.015</f>
        <v>-2.3333333333333335</v>
      </c>
    </row>
    <row r="16840" spans="1:5" x14ac:dyDescent="0.2">
      <c r="A16840" t="s">
        <v>71</v>
      </c>
      <c r="B16840">
        <v>2</v>
      </c>
      <c r="C16840" t="s">
        <v>1584</v>
      </c>
    </row>
    <row r="16841" spans="1:5" x14ac:dyDescent="0.2">
      <c r="A16841" t="s">
        <v>70</v>
      </c>
      <c r="B16841">
        <v>16.75</v>
      </c>
      <c r="C16841" t="s">
        <v>1681</v>
      </c>
    </row>
    <row r="16842" spans="1:5" x14ac:dyDescent="0.2">
      <c r="A16842" t="s">
        <v>110</v>
      </c>
      <c r="B16842" t="s">
        <v>1572</v>
      </c>
      <c r="C16842" t="s">
        <v>644</v>
      </c>
      <c r="D16842" t="s">
        <v>1574</v>
      </c>
    </row>
    <row r="16843" spans="1:5" x14ac:dyDescent="0.2">
      <c r="A16843" t="s">
        <v>1575</v>
      </c>
      <c r="B16843" t="s">
        <v>1576</v>
      </c>
      <c r="C16843" t="s">
        <v>1577</v>
      </c>
      <c r="D16843" t="s">
        <v>1578</v>
      </c>
    </row>
    <row r="16844" spans="1:5" x14ac:dyDescent="0.2">
      <c r="A16844" t="s">
        <v>882</v>
      </c>
      <c r="B16844" t="s">
        <v>1579</v>
      </c>
      <c r="C16844" t="s">
        <v>1580</v>
      </c>
    </row>
    <row r="16845" spans="1:5" x14ac:dyDescent="0.2">
      <c r="A16845" t="s">
        <v>487</v>
      </c>
      <c r="B16845" t="s">
        <v>1576</v>
      </c>
      <c r="C16845" t="s">
        <v>1577</v>
      </c>
      <c r="D16845" s="8">
        <v>37415</v>
      </c>
    </row>
    <row r="16846" spans="1:5" x14ac:dyDescent="0.2">
      <c r="A16846" t="s">
        <v>1595</v>
      </c>
      <c r="B16846" t="s">
        <v>1596</v>
      </c>
      <c r="C16846" t="s">
        <v>1597</v>
      </c>
    </row>
    <row r="16847" spans="1:5" x14ac:dyDescent="0.2">
      <c r="A16847" t="s">
        <v>1595</v>
      </c>
      <c r="B16847" t="s">
        <v>1598</v>
      </c>
      <c r="C16847" t="s">
        <v>1599</v>
      </c>
      <c r="D16847" t="s">
        <v>1597</v>
      </c>
    </row>
    <row r="16848" spans="1:5" x14ac:dyDescent="0.2">
      <c r="A16848" t="s">
        <v>2601</v>
      </c>
      <c r="B16848">
        <v>8</v>
      </c>
      <c r="C16848" t="s">
        <v>1584</v>
      </c>
    </row>
    <row r="16849" spans="1:5" x14ac:dyDescent="0.2">
      <c r="A16849" t="s">
        <v>70</v>
      </c>
      <c r="B16849">
        <v>2</v>
      </c>
      <c r="C16849" t="s">
        <v>1584</v>
      </c>
    </row>
    <row r="16850" spans="1:5" x14ac:dyDescent="0.2">
      <c r="A16850" t="s">
        <v>57</v>
      </c>
      <c r="B16850">
        <v>25.04</v>
      </c>
      <c r="C16850">
        <v>-0.02</v>
      </c>
    </row>
    <row r="16851" spans="1:5" x14ac:dyDescent="0.2">
      <c r="A16851" t="s">
        <v>57</v>
      </c>
      <c r="B16851">
        <v>24.97</v>
      </c>
      <c r="C16851" t="s">
        <v>1681</v>
      </c>
    </row>
    <row r="16852" spans="1:5" x14ac:dyDescent="0.2">
      <c r="A16852" t="s">
        <v>57</v>
      </c>
      <c r="B16852">
        <v>17.149999999999999</v>
      </c>
      <c r="C16852" t="s">
        <v>1646</v>
      </c>
    </row>
    <row r="16853" spans="1:5" x14ac:dyDescent="0.2">
      <c r="A16853" t="s">
        <v>212</v>
      </c>
      <c r="B16853" t="s">
        <v>1571</v>
      </c>
      <c r="C16853">
        <v>0.03</v>
      </c>
      <c r="D16853" t="s">
        <v>1593</v>
      </c>
      <c r="E16853" t="s">
        <v>1594</v>
      </c>
    </row>
    <row r="16854" spans="1:5" x14ac:dyDescent="0.2">
      <c r="A16854" t="s">
        <v>156</v>
      </c>
      <c r="B16854" t="s">
        <v>1571</v>
      </c>
      <c r="C16854">
        <v>5.0000000000000001E-3</v>
      </c>
    </row>
    <row r="16855" spans="1:5" x14ac:dyDescent="0.2">
      <c r="A16855" t="s">
        <v>176</v>
      </c>
      <c r="B16855">
        <v>16.649999999999999</v>
      </c>
      <c r="C16855" t="s">
        <v>1681</v>
      </c>
    </row>
    <row r="16856" spans="1:5" x14ac:dyDescent="0.2">
      <c r="A16856" t="s">
        <v>70</v>
      </c>
      <c r="B16856">
        <v>16.45</v>
      </c>
      <c r="C16856" t="s">
        <v>1681</v>
      </c>
    </row>
    <row r="16857" spans="1:5" x14ac:dyDescent="0.2">
      <c r="A16857" t="s">
        <v>1730</v>
      </c>
      <c r="B16857">
        <v>0.1</v>
      </c>
      <c r="C16857">
        <f>0.035/-0.015</f>
        <v>-2.3333333333333335</v>
      </c>
    </row>
    <row r="16858" spans="1:5" x14ac:dyDescent="0.2">
      <c r="A16858" t="s">
        <v>52</v>
      </c>
      <c r="B16858">
        <v>0.5</v>
      </c>
      <c r="C16858" t="s">
        <v>1583</v>
      </c>
    </row>
    <row r="16859" spans="1:5" x14ac:dyDescent="0.2">
      <c r="A16859" t="s">
        <v>110</v>
      </c>
      <c r="B16859" t="s">
        <v>1572</v>
      </c>
      <c r="C16859" t="s">
        <v>1573</v>
      </c>
      <c r="D16859" t="s">
        <v>1574</v>
      </c>
    </row>
    <row r="16860" spans="1:5" x14ac:dyDescent="0.2">
      <c r="A16860" t="s">
        <v>1575</v>
      </c>
      <c r="B16860" t="s">
        <v>1576</v>
      </c>
      <c r="C16860" t="s">
        <v>1577</v>
      </c>
      <c r="D16860" t="s">
        <v>1578</v>
      </c>
    </row>
    <row r="16861" spans="1:5" x14ac:dyDescent="0.2">
      <c r="A16861" t="s">
        <v>882</v>
      </c>
      <c r="B16861" t="s">
        <v>1579</v>
      </c>
      <c r="C16861" t="s">
        <v>1580</v>
      </c>
    </row>
    <row r="16862" spans="1:5" x14ac:dyDescent="0.2">
      <c r="A16862" t="s">
        <v>52</v>
      </c>
      <c r="B16862">
        <v>2</v>
      </c>
      <c r="C16862" t="s">
        <v>1634</v>
      </c>
      <c r="D16862">
        <v>0.1</v>
      </c>
    </row>
    <row r="16863" spans="1:5" x14ac:dyDescent="0.2">
      <c r="A16863" t="s">
        <v>2601</v>
      </c>
      <c r="B16863">
        <v>8</v>
      </c>
      <c r="C16863" t="s">
        <v>1584</v>
      </c>
    </row>
    <row r="16864" spans="1:5" x14ac:dyDescent="0.2">
      <c r="A16864" t="s">
        <v>57</v>
      </c>
      <c r="B16864">
        <v>25.04</v>
      </c>
      <c r="C16864">
        <v>-0.02</v>
      </c>
    </row>
    <row r="16865" spans="1:5" x14ac:dyDescent="0.2">
      <c r="A16865" t="s">
        <v>57</v>
      </c>
      <c r="B16865">
        <v>24.97</v>
      </c>
      <c r="C16865" t="s">
        <v>1681</v>
      </c>
    </row>
    <row r="16866" spans="1:5" x14ac:dyDescent="0.2">
      <c r="A16866" t="s">
        <v>57</v>
      </c>
      <c r="B16866">
        <v>17.149999999999999</v>
      </c>
      <c r="C16866" t="s">
        <v>1681</v>
      </c>
    </row>
    <row r="16867" spans="1:5" x14ac:dyDescent="0.2">
      <c r="A16867" t="s">
        <v>212</v>
      </c>
      <c r="B16867" t="s">
        <v>1571</v>
      </c>
      <c r="C16867">
        <v>0.03</v>
      </c>
      <c r="D16867" t="s">
        <v>1593</v>
      </c>
      <c r="E16867" t="s">
        <v>1594</v>
      </c>
    </row>
    <row r="16868" spans="1:5" x14ac:dyDescent="0.2">
      <c r="A16868" t="s">
        <v>156</v>
      </c>
      <c r="B16868" t="s">
        <v>1571</v>
      </c>
      <c r="C16868">
        <v>5.0000000000000001E-3</v>
      </c>
    </row>
    <row r="16869" spans="1:5" x14ac:dyDescent="0.2">
      <c r="A16869" t="s">
        <v>176</v>
      </c>
      <c r="B16869">
        <v>16.649999999999999</v>
      </c>
      <c r="C16869" t="s">
        <v>1681</v>
      </c>
    </row>
    <row r="16870" spans="1:5" x14ac:dyDescent="0.2">
      <c r="A16870" t="s">
        <v>119</v>
      </c>
      <c r="B16870">
        <v>16.45</v>
      </c>
      <c r="C16870" t="s">
        <v>1634</v>
      </c>
      <c r="D16870">
        <v>0.02</v>
      </c>
    </row>
    <row r="16871" spans="1:5" x14ac:dyDescent="0.2">
      <c r="A16871" t="s">
        <v>1730</v>
      </c>
      <c r="B16871">
        <v>0.1</v>
      </c>
      <c r="C16871">
        <f>0.035/-0.015</f>
        <v>-2.3333333333333335</v>
      </c>
    </row>
    <row r="16872" spans="1:5" x14ac:dyDescent="0.2">
      <c r="A16872" t="s">
        <v>118</v>
      </c>
      <c r="B16872">
        <v>0.08</v>
      </c>
      <c r="C16872" t="s">
        <v>1620</v>
      </c>
      <c r="D16872" t="s">
        <v>1610</v>
      </c>
      <c r="E16872">
        <v>3</v>
      </c>
    </row>
    <row r="16873" spans="1:5" x14ac:dyDescent="0.2">
      <c r="A16873" t="s">
        <v>52</v>
      </c>
      <c r="B16873">
        <v>0.5</v>
      </c>
      <c r="C16873" t="s">
        <v>1583</v>
      </c>
    </row>
    <row r="16874" spans="1:5" x14ac:dyDescent="0.2">
      <c r="A16874" t="s">
        <v>110</v>
      </c>
      <c r="B16874" t="s">
        <v>1572</v>
      </c>
      <c r="C16874" t="s">
        <v>1573</v>
      </c>
      <c r="D16874" t="s">
        <v>1574</v>
      </c>
    </row>
    <row r="16875" spans="1:5" x14ac:dyDescent="0.2">
      <c r="A16875" t="s">
        <v>1575</v>
      </c>
      <c r="B16875" t="s">
        <v>1576</v>
      </c>
      <c r="C16875" t="s">
        <v>1577</v>
      </c>
      <c r="D16875" t="s">
        <v>1578</v>
      </c>
    </row>
    <row r="16876" spans="1:5" x14ac:dyDescent="0.2">
      <c r="A16876" t="s">
        <v>882</v>
      </c>
      <c r="B16876" t="s">
        <v>1579</v>
      </c>
      <c r="C16876" t="s">
        <v>1580</v>
      </c>
    </row>
    <row r="16877" spans="1:5" x14ac:dyDescent="0.2">
      <c r="A16877" t="s">
        <v>52</v>
      </c>
      <c r="B16877">
        <v>2</v>
      </c>
      <c r="C16877" t="s">
        <v>1634</v>
      </c>
      <c r="D16877">
        <v>0.1</v>
      </c>
    </row>
    <row r="16878" spans="1:5" x14ac:dyDescent="0.2">
      <c r="A16878" t="s">
        <v>2601</v>
      </c>
      <c r="B16878">
        <v>8</v>
      </c>
      <c r="C16878" t="s">
        <v>1584</v>
      </c>
    </row>
    <row r="16879" spans="1:5" x14ac:dyDescent="0.2">
      <c r="A16879" t="s">
        <v>57</v>
      </c>
      <c r="B16879">
        <v>25.04</v>
      </c>
      <c r="C16879">
        <v>-0.02</v>
      </c>
    </row>
    <row r="16880" spans="1:5" x14ac:dyDescent="0.2">
      <c r="A16880" t="s">
        <v>57</v>
      </c>
      <c r="B16880">
        <v>24.97</v>
      </c>
      <c r="C16880">
        <f>+-0.02</f>
        <v>-0.02</v>
      </c>
    </row>
    <row r="16881" spans="1:5" x14ac:dyDescent="0.2">
      <c r="A16881" t="s">
        <v>57</v>
      </c>
      <c r="B16881">
        <v>17.149999999999999</v>
      </c>
      <c r="C16881" t="s">
        <v>1681</v>
      </c>
    </row>
    <row r="16882" spans="1:5" x14ac:dyDescent="0.2">
      <c r="A16882" t="s">
        <v>212</v>
      </c>
      <c r="B16882" t="s">
        <v>1571</v>
      </c>
      <c r="C16882">
        <v>0.03</v>
      </c>
      <c r="D16882" t="s">
        <v>1593</v>
      </c>
      <c r="E16882" t="s">
        <v>1594</v>
      </c>
    </row>
    <row r="16883" spans="1:5" x14ac:dyDescent="0.2">
      <c r="A16883" t="s">
        <v>156</v>
      </c>
      <c r="B16883" t="s">
        <v>1571</v>
      </c>
      <c r="C16883">
        <v>5.0000000000000001E-3</v>
      </c>
    </row>
    <row r="16884" spans="1:5" x14ac:dyDescent="0.2">
      <c r="A16884" t="s">
        <v>176</v>
      </c>
      <c r="B16884">
        <v>16.649999999999999</v>
      </c>
      <c r="C16884" t="s">
        <v>1681</v>
      </c>
    </row>
    <row r="16885" spans="1:5" x14ac:dyDescent="0.2">
      <c r="A16885" t="s">
        <v>119</v>
      </c>
      <c r="B16885">
        <v>16.45</v>
      </c>
      <c r="C16885" t="s">
        <v>1634</v>
      </c>
      <c r="D16885">
        <v>0.02</v>
      </c>
    </row>
    <row r="16886" spans="1:5" x14ac:dyDescent="0.2">
      <c r="A16886" t="s">
        <v>1730</v>
      </c>
      <c r="B16886">
        <v>0.1</v>
      </c>
      <c r="C16886">
        <f>0.035/-0.015</f>
        <v>-2.3333333333333335</v>
      </c>
    </row>
    <row r="16887" spans="1:5" x14ac:dyDescent="0.2">
      <c r="A16887" t="s">
        <v>118</v>
      </c>
      <c r="B16887">
        <v>0.08</v>
      </c>
      <c r="C16887" t="s">
        <v>1620</v>
      </c>
      <c r="D16887" t="s">
        <v>1610</v>
      </c>
      <c r="E16887">
        <v>3</v>
      </c>
    </row>
    <row r="16888" spans="1:5" x14ac:dyDescent="0.2">
      <c r="A16888" t="s">
        <v>52</v>
      </c>
      <c r="B16888">
        <v>0.5</v>
      </c>
      <c r="C16888" t="s">
        <v>1583</v>
      </c>
    </row>
    <row r="16889" spans="1:5" x14ac:dyDescent="0.2">
      <c r="A16889" t="s">
        <v>110</v>
      </c>
      <c r="B16889" t="s">
        <v>1572</v>
      </c>
      <c r="C16889" t="s">
        <v>1573</v>
      </c>
      <c r="D16889" t="s">
        <v>1574</v>
      </c>
    </row>
    <row r="16890" spans="1:5" x14ac:dyDescent="0.2">
      <c r="A16890" t="s">
        <v>1575</v>
      </c>
      <c r="B16890" t="s">
        <v>1576</v>
      </c>
      <c r="C16890" t="s">
        <v>1577</v>
      </c>
      <c r="D16890" t="s">
        <v>1578</v>
      </c>
    </row>
    <row r="16891" spans="1:5" x14ac:dyDescent="0.2">
      <c r="A16891" t="s">
        <v>882</v>
      </c>
      <c r="B16891" t="s">
        <v>1579</v>
      </c>
      <c r="C16891" t="s">
        <v>1580</v>
      </c>
    </row>
    <row r="16892" spans="1:5" x14ac:dyDescent="0.2">
      <c r="A16892" t="s">
        <v>50</v>
      </c>
      <c r="B16892">
        <v>67.900000000000006</v>
      </c>
      <c r="C16892">
        <v>0.05</v>
      </c>
    </row>
    <row r="16893" spans="1:5" x14ac:dyDescent="0.2">
      <c r="A16893" t="s">
        <v>52</v>
      </c>
      <c r="B16893" t="s">
        <v>2953</v>
      </c>
      <c r="C16893" t="s">
        <v>1634</v>
      </c>
      <c r="D16893" t="s">
        <v>1920</v>
      </c>
    </row>
    <row r="16894" spans="1:5" x14ac:dyDescent="0.2">
      <c r="A16894" t="s">
        <v>57</v>
      </c>
      <c r="B16894">
        <v>37.725000000000001</v>
      </c>
      <c r="C16894">
        <f>0.005/-0.045</f>
        <v>-0.11111111111111112</v>
      </c>
    </row>
    <row r="16895" spans="1:5" x14ac:dyDescent="0.2">
      <c r="A16895" t="s">
        <v>57</v>
      </c>
      <c r="B16895" t="s">
        <v>2954</v>
      </c>
    </row>
    <row r="16896" spans="1:5" x14ac:dyDescent="0.2">
      <c r="A16896" t="s">
        <v>57</v>
      </c>
      <c r="B16896" s="10">
        <v>45341</v>
      </c>
      <c r="C16896" t="s">
        <v>1639</v>
      </c>
      <c r="D16896" t="s">
        <v>2113</v>
      </c>
    </row>
    <row r="16897" spans="1:5" x14ac:dyDescent="0.2">
      <c r="A16897" t="s">
        <v>57</v>
      </c>
      <c r="B16897">
        <v>18.8</v>
      </c>
      <c r="C16897">
        <f>0.005/-0.045</f>
        <v>-0.11111111111111112</v>
      </c>
    </row>
    <row r="16898" spans="1:5" x14ac:dyDescent="0.2">
      <c r="A16898" t="s">
        <v>52</v>
      </c>
      <c r="B16898">
        <v>27.23</v>
      </c>
      <c r="C16898" t="s">
        <v>1588</v>
      </c>
      <c r="D16898">
        <v>0.1</v>
      </c>
    </row>
    <row r="16899" spans="1:5" x14ac:dyDescent="0.2">
      <c r="A16899" t="s">
        <v>1605</v>
      </c>
      <c r="B16899" t="s">
        <v>2955</v>
      </c>
    </row>
    <row r="16900" spans="1:5" x14ac:dyDescent="0.2">
      <c r="A16900" t="s">
        <v>70</v>
      </c>
      <c r="B16900" t="s">
        <v>2956</v>
      </c>
      <c r="C16900" t="s">
        <v>2113</v>
      </c>
    </row>
    <row r="16901" spans="1:5" x14ac:dyDescent="0.2">
      <c r="A16901" t="s">
        <v>579</v>
      </c>
      <c r="B16901">
        <v>34.924999999999997</v>
      </c>
      <c r="C16901">
        <f>0.09/-0.135</f>
        <v>-0.66666666666666663</v>
      </c>
    </row>
    <row r="16902" spans="1:5" x14ac:dyDescent="0.2">
      <c r="A16902" t="s">
        <v>579</v>
      </c>
      <c r="B16902">
        <v>34.924999999999997</v>
      </c>
      <c r="C16902">
        <f>0.09/-0.135</f>
        <v>-0.66666666666666663</v>
      </c>
    </row>
    <row r="16903" spans="1:5" x14ac:dyDescent="0.2">
      <c r="A16903" t="s">
        <v>197</v>
      </c>
      <c r="B16903" t="s">
        <v>2206</v>
      </c>
      <c r="C16903" t="s">
        <v>1593</v>
      </c>
      <c r="D16903" t="s">
        <v>1620</v>
      </c>
      <c r="E16903" t="s">
        <v>1594</v>
      </c>
    </row>
    <row r="16904" spans="1:5" x14ac:dyDescent="0.2">
      <c r="A16904" t="s">
        <v>71</v>
      </c>
      <c r="B16904">
        <v>12</v>
      </c>
      <c r="C16904" t="s">
        <v>1634</v>
      </c>
      <c r="D16904" t="s">
        <v>2113</v>
      </c>
    </row>
    <row r="16905" spans="1:5" x14ac:dyDescent="0.2">
      <c r="A16905" t="s">
        <v>207</v>
      </c>
      <c r="B16905">
        <v>17.350000000000001</v>
      </c>
      <c r="C16905" t="s">
        <v>1693</v>
      </c>
    </row>
    <row r="16906" spans="1:5" x14ac:dyDescent="0.2">
      <c r="A16906" t="s">
        <v>120</v>
      </c>
      <c r="B16906" t="s">
        <v>1645</v>
      </c>
      <c r="C16906" t="s">
        <v>1920</v>
      </c>
    </row>
    <row r="16907" spans="1:5" x14ac:dyDescent="0.2">
      <c r="A16907" t="s">
        <v>70</v>
      </c>
      <c r="B16907">
        <v>33.799999999999997</v>
      </c>
      <c r="C16907" t="s">
        <v>1656</v>
      </c>
    </row>
    <row r="16908" spans="1:5" x14ac:dyDescent="0.2">
      <c r="A16908" t="s">
        <v>57</v>
      </c>
      <c r="B16908" t="s">
        <v>3029</v>
      </c>
    </row>
    <row r="16909" spans="1:5" x14ac:dyDescent="0.2">
      <c r="A16909" t="s">
        <v>2275</v>
      </c>
      <c r="B16909">
        <v>26.8</v>
      </c>
      <c r="C16909" t="s">
        <v>1634</v>
      </c>
      <c r="D16909">
        <v>0.1</v>
      </c>
    </row>
    <row r="16910" spans="1:5" x14ac:dyDescent="0.2">
      <c r="A16910" t="s">
        <v>2470</v>
      </c>
      <c r="B16910">
        <v>17.100000000000001</v>
      </c>
      <c r="C16910" t="s">
        <v>1606</v>
      </c>
    </row>
    <row r="16911" spans="1:5" x14ac:dyDescent="0.2">
      <c r="A16911" t="s">
        <v>52</v>
      </c>
      <c r="B16911">
        <v>19.399999999999999</v>
      </c>
      <c r="C16911" t="s">
        <v>1693</v>
      </c>
    </row>
    <row r="16912" spans="1:5" x14ac:dyDescent="0.2">
      <c r="A16912" t="s">
        <v>2958</v>
      </c>
      <c r="B16912">
        <v>22.315000000000001</v>
      </c>
      <c r="C16912" t="s">
        <v>1656</v>
      </c>
    </row>
    <row r="16913" spans="1:6" x14ac:dyDescent="0.2">
      <c r="A16913" t="s">
        <v>52</v>
      </c>
      <c r="B16913">
        <v>11.8</v>
      </c>
      <c r="C16913" t="s">
        <v>1606</v>
      </c>
    </row>
    <row r="16914" spans="1:6" x14ac:dyDescent="0.2">
      <c r="A16914" t="s">
        <v>2462</v>
      </c>
      <c r="B16914" t="s">
        <v>1885</v>
      </c>
      <c r="C16914">
        <v>0.83</v>
      </c>
      <c r="D16914">
        <v>0.06</v>
      </c>
    </row>
    <row r="16915" spans="1:6" x14ac:dyDescent="0.2">
      <c r="A16915" t="s">
        <v>52</v>
      </c>
      <c r="B16915">
        <v>11.9</v>
      </c>
      <c r="C16915" t="s">
        <v>1634</v>
      </c>
      <c r="D16915">
        <v>0.1</v>
      </c>
    </row>
    <row r="16916" spans="1:6" x14ac:dyDescent="0.2">
      <c r="A16916" t="s">
        <v>2572</v>
      </c>
      <c r="B16916" t="s">
        <v>1571</v>
      </c>
      <c r="C16916">
        <v>0.02</v>
      </c>
      <c r="D16916" t="s">
        <v>1593</v>
      </c>
      <c r="E16916" t="s">
        <v>1594</v>
      </c>
    </row>
    <row r="16917" spans="1:6" x14ac:dyDescent="0.2">
      <c r="A16917" t="s">
        <v>598</v>
      </c>
      <c r="B16917">
        <v>16.5</v>
      </c>
      <c r="C16917" t="s">
        <v>2660</v>
      </c>
    </row>
    <row r="16918" spans="1:6" x14ac:dyDescent="0.2">
      <c r="A16918" t="s">
        <v>52</v>
      </c>
      <c r="B16918">
        <v>7</v>
      </c>
      <c r="C16918" t="s">
        <v>1604</v>
      </c>
    </row>
    <row r="16919" spans="1:6" x14ac:dyDescent="0.2">
      <c r="A16919" t="s">
        <v>2959</v>
      </c>
      <c r="B16919" t="s">
        <v>1571</v>
      </c>
      <c r="C16919">
        <v>1.5</v>
      </c>
    </row>
    <row r="16920" spans="1:6" x14ac:dyDescent="0.2">
      <c r="A16920" t="s">
        <v>72</v>
      </c>
      <c r="B16920" t="s">
        <v>1571</v>
      </c>
      <c r="C16920">
        <v>0.4</v>
      </c>
    </row>
    <row r="16921" spans="1:6" x14ac:dyDescent="0.2">
      <c r="A16921" t="s">
        <v>118</v>
      </c>
      <c r="B16921" t="s">
        <v>2961</v>
      </c>
    </row>
    <row r="16922" spans="1:6" x14ac:dyDescent="0.2">
      <c r="A16922" t="s">
        <v>1655</v>
      </c>
      <c r="B16922">
        <v>25</v>
      </c>
      <c r="C16922" t="s">
        <v>1708</v>
      </c>
      <c r="D16922" t="s">
        <v>1997</v>
      </c>
    </row>
    <row r="16923" spans="1:6" x14ac:dyDescent="0.2">
      <c r="A16923" t="s">
        <v>240</v>
      </c>
    </row>
    <row r="16924" spans="1:6" x14ac:dyDescent="0.2">
      <c r="A16924" t="s">
        <v>2386</v>
      </c>
      <c r="B16924" t="s">
        <v>1885</v>
      </c>
    </row>
    <row r="16925" spans="1:6" x14ac:dyDescent="0.2">
      <c r="A16925" t="s">
        <v>79</v>
      </c>
      <c r="B16925" t="s">
        <v>2964</v>
      </c>
    </row>
    <row r="16926" spans="1:6" x14ac:dyDescent="0.2">
      <c r="A16926" t="s">
        <v>1860</v>
      </c>
      <c r="B16926" t="s">
        <v>2966</v>
      </c>
      <c r="C16926" t="s">
        <v>1572</v>
      </c>
      <c r="D16926" t="s">
        <v>2967</v>
      </c>
      <c r="E16926" t="s">
        <v>1679</v>
      </c>
      <c r="F16926" t="s">
        <v>2968</v>
      </c>
    </row>
    <row r="16927" spans="1:6" x14ac:dyDescent="0.2">
      <c r="A16927" t="s">
        <v>115</v>
      </c>
      <c r="B16927" t="s">
        <v>2965</v>
      </c>
    </row>
    <row r="16928" spans="1:6" x14ac:dyDescent="0.2">
      <c r="A16928" t="s">
        <v>1575</v>
      </c>
      <c r="B16928" t="s">
        <v>1576</v>
      </c>
      <c r="C16928" t="s">
        <v>1577</v>
      </c>
      <c r="D16928" t="s">
        <v>1578</v>
      </c>
    </row>
    <row r="16929" spans="1:4" x14ac:dyDescent="0.2">
      <c r="A16929" t="s">
        <v>882</v>
      </c>
      <c r="B16929" t="s">
        <v>1579</v>
      </c>
      <c r="C16929" t="s">
        <v>1580</v>
      </c>
    </row>
    <row r="16930" spans="1:4" x14ac:dyDescent="0.2">
      <c r="A16930" t="s">
        <v>487</v>
      </c>
      <c r="B16930" t="s">
        <v>1576</v>
      </c>
      <c r="C16930" t="s">
        <v>1577</v>
      </c>
      <c r="D16930" s="8">
        <v>37415</v>
      </c>
    </row>
    <row r="16931" spans="1:4" x14ac:dyDescent="0.2">
      <c r="A16931" t="s">
        <v>120</v>
      </c>
      <c r="B16931">
        <v>0.2</v>
      </c>
    </row>
    <row r="16932" spans="1:4" x14ac:dyDescent="0.2">
      <c r="A16932" t="s">
        <v>71</v>
      </c>
      <c r="B16932">
        <v>13.52</v>
      </c>
      <c r="C16932">
        <v>-0.3</v>
      </c>
    </row>
    <row r="16933" spans="1:4" x14ac:dyDescent="0.2">
      <c r="A16933" t="s">
        <v>2969</v>
      </c>
      <c r="B16933" t="s">
        <v>1576</v>
      </c>
      <c r="C16933" t="s">
        <v>2970</v>
      </c>
    </row>
    <row r="16934" spans="1:4" x14ac:dyDescent="0.2">
      <c r="A16934" t="s">
        <v>1595</v>
      </c>
      <c r="B16934" t="s">
        <v>1596</v>
      </c>
      <c r="C16934" t="s">
        <v>1597</v>
      </c>
    </row>
    <row r="16935" spans="1:4" x14ac:dyDescent="0.2">
      <c r="A16935" t="s">
        <v>1595</v>
      </c>
      <c r="B16935" t="s">
        <v>1598</v>
      </c>
      <c r="C16935" t="s">
        <v>1599</v>
      </c>
      <c r="D16935" t="s">
        <v>1597</v>
      </c>
    </row>
    <row r="16936" spans="1:4" x14ac:dyDescent="0.2">
      <c r="A16936" t="s">
        <v>50</v>
      </c>
      <c r="B16936">
        <v>67.900000000000006</v>
      </c>
      <c r="C16936">
        <v>0.05</v>
      </c>
    </row>
    <row r="16937" spans="1:4" x14ac:dyDescent="0.2">
      <c r="A16937" t="s">
        <v>52</v>
      </c>
      <c r="B16937" t="s">
        <v>2953</v>
      </c>
      <c r="C16937" t="s">
        <v>1634</v>
      </c>
      <c r="D16937" t="s">
        <v>1920</v>
      </c>
    </row>
    <row r="16938" spans="1:4" x14ac:dyDescent="0.2">
      <c r="A16938" t="s">
        <v>57</v>
      </c>
      <c r="B16938">
        <v>37.725000000000001</v>
      </c>
      <c r="C16938">
        <f>0.005/-0.045</f>
        <v>-0.11111111111111112</v>
      </c>
    </row>
    <row r="16939" spans="1:4" x14ac:dyDescent="0.2">
      <c r="A16939" t="s">
        <v>57</v>
      </c>
      <c r="B16939" t="s">
        <v>2954</v>
      </c>
    </row>
    <row r="16940" spans="1:4" x14ac:dyDescent="0.2">
      <c r="A16940" t="s">
        <v>57</v>
      </c>
      <c r="B16940" s="10">
        <v>45341</v>
      </c>
      <c r="C16940" t="s">
        <v>1639</v>
      </c>
      <c r="D16940" t="s">
        <v>2113</v>
      </c>
    </row>
    <row r="16941" spans="1:4" x14ac:dyDescent="0.2">
      <c r="A16941" t="s">
        <v>57</v>
      </c>
      <c r="B16941">
        <v>18.8</v>
      </c>
      <c r="C16941">
        <f>0.005/-0.045</f>
        <v>-0.11111111111111112</v>
      </c>
    </row>
    <row r="16942" spans="1:4" x14ac:dyDescent="0.2">
      <c r="A16942" t="s">
        <v>52</v>
      </c>
      <c r="B16942">
        <v>27.23</v>
      </c>
      <c r="C16942" t="s">
        <v>1588</v>
      </c>
      <c r="D16942">
        <v>0.1</v>
      </c>
    </row>
    <row r="16943" spans="1:4" x14ac:dyDescent="0.2">
      <c r="A16943" t="s">
        <v>1605</v>
      </c>
      <c r="B16943" t="s">
        <v>2955</v>
      </c>
    </row>
    <row r="16944" spans="1:4" x14ac:dyDescent="0.2">
      <c r="A16944" t="s">
        <v>70</v>
      </c>
      <c r="B16944" t="s">
        <v>2956</v>
      </c>
      <c r="C16944" t="s">
        <v>2113</v>
      </c>
    </row>
    <row r="16945" spans="1:5" x14ac:dyDescent="0.2">
      <c r="A16945" t="s">
        <v>579</v>
      </c>
      <c r="B16945">
        <v>34.924999999999997</v>
      </c>
      <c r="C16945">
        <f>0.09/-0.135</f>
        <v>-0.66666666666666663</v>
      </c>
    </row>
    <row r="16946" spans="1:5" x14ac:dyDescent="0.2">
      <c r="A16946" t="s">
        <v>579</v>
      </c>
      <c r="B16946">
        <v>34.924999999999997</v>
      </c>
      <c r="C16946">
        <f>0.09/-0.135</f>
        <v>-0.66666666666666663</v>
      </c>
    </row>
    <row r="16947" spans="1:5" x14ac:dyDescent="0.2">
      <c r="A16947" t="s">
        <v>197</v>
      </c>
      <c r="B16947" t="s">
        <v>2206</v>
      </c>
      <c r="C16947" t="s">
        <v>1593</v>
      </c>
      <c r="D16947" t="s">
        <v>1620</v>
      </c>
      <c r="E16947" t="s">
        <v>1594</v>
      </c>
    </row>
    <row r="16948" spans="1:5" x14ac:dyDescent="0.2">
      <c r="A16948" t="s">
        <v>71</v>
      </c>
      <c r="B16948">
        <v>12</v>
      </c>
      <c r="C16948" t="s">
        <v>1634</v>
      </c>
      <c r="D16948" t="s">
        <v>2113</v>
      </c>
    </row>
    <row r="16949" spans="1:5" x14ac:dyDescent="0.2">
      <c r="A16949" t="s">
        <v>207</v>
      </c>
      <c r="B16949">
        <v>17.350000000000001</v>
      </c>
      <c r="C16949" t="s">
        <v>1693</v>
      </c>
    </row>
    <row r="16950" spans="1:5" x14ac:dyDescent="0.2">
      <c r="A16950" t="s">
        <v>120</v>
      </c>
      <c r="B16950" t="s">
        <v>1645</v>
      </c>
      <c r="C16950" t="s">
        <v>1920</v>
      </c>
    </row>
    <row r="16951" spans="1:5" x14ac:dyDescent="0.2">
      <c r="A16951" t="s">
        <v>70</v>
      </c>
      <c r="B16951">
        <v>33.799999999999997</v>
      </c>
      <c r="C16951" t="s">
        <v>1656</v>
      </c>
    </row>
    <row r="16952" spans="1:5" x14ac:dyDescent="0.2">
      <c r="A16952" t="s">
        <v>57</v>
      </c>
      <c r="B16952" t="s">
        <v>3029</v>
      </c>
    </row>
    <row r="16953" spans="1:5" x14ac:dyDescent="0.2">
      <c r="A16953" t="s">
        <v>2275</v>
      </c>
      <c r="B16953">
        <v>26.8</v>
      </c>
      <c r="C16953" t="s">
        <v>1634</v>
      </c>
      <c r="D16953">
        <v>0.1</v>
      </c>
    </row>
    <row r="16954" spans="1:5" x14ac:dyDescent="0.2">
      <c r="A16954" t="s">
        <v>2470</v>
      </c>
      <c r="B16954">
        <v>17.100000000000001</v>
      </c>
      <c r="C16954" t="s">
        <v>1606</v>
      </c>
    </row>
    <row r="16955" spans="1:5" x14ac:dyDescent="0.2">
      <c r="A16955" t="s">
        <v>52</v>
      </c>
      <c r="B16955">
        <v>19.399999999999999</v>
      </c>
      <c r="C16955" t="s">
        <v>1693</v>
      </c>
    </row>
    <row r="16956" spans="1:5" x14ac:dyDescent="0.2">
      <c r="A16956" t="s">
        <v>2958</v>
      </c>
      <c r="B16956">
        <v>22.315000000000001</v>
      </c>
      <c r="C16956" t="s">
        <v>1656</v>
      </c>
    </row>
    <row r="16957" spans="1:5" x14ac:dyDescent="0.2">
      <c r="A16957" t="s">
        <v>52</v>
      </c>
      <c r="B16957">
        <v>11.8</v>
      </c>
      <c r="C16957" t="s">
        <v>1606</v>
      </c>
    </row>
    <row r="16958" spans="1:5" x14ac:dyDescent="0.2">
      <c r="A16958" t="s">
        <v>2462</v>
      </c>
      <c r="B16958" t="s">
        <v>1885</v>
      </c>
      <c r="C16958">
        <v>0.83</v>
      </c>
      <c r="D16958">
        <v>0.06</v>
      </c>
    </row>
    <row r="16959" spans="1:5" x14ac:dyDescent="0.2">
      <c r="A16959" t="s">
        <v>52</v>
      </c>
      <c r="B16959">
        <v>11.9</v>
      </c>
      <c r="C16959" t="s">
        <v>1634</v>
      </c>
      <c r="D16959">
        <v>0.1</v>
      </c>
    </row>
    <row r="16960" spans="1:5" x14ac:dyDescent="0.2">
      <c r="A16960" t="s">
        <v>2572</v>
      </c>
      <c r="B16960" t="s">
        <v>1571</v>
      </c>
      <c r="C16960">
        <v>0.02</v>
      </c>
      <c r="D16960" t="s">
        <v>1593</v>
      </c>
      <c r="E16960" t="s">
        <v>1594</v>
      </c>
    </row>
    <row r="16961" spans="1:6" x14ac:dyDescent="0.2">
      <c r="A16961" t="s">
        <v>598</v>
      </c>
      <c r="B16961">
        <v>16.5</v>
      </c>
      <c r="C16961" t="s">
        <v>2660</v>
      </c>
    </row>
    <row r="16962" spans="1:6" x14ac:dyDescent="0.2">
      <c r="A16962" t="s">
        <v>52</v>
      </c>
      <c r="B16962">
        <v>7</v>
      </c>
      <c r="C16962" t="s">
        <v>1604</v>
      </c>
    </row>
    <row r="16963" spans="1:6" x14ac:dyDescent="0.2">
      <c r="A16963" t="s">
        <v>2959</v>
      </c>
      <c r="B16963" t="s">
        <v>1571</v>
      </c>
      <c r="C16963">
        <v>1.5</v>
      </c>
    </row>
    <row r="16964" spans="1:6" x14ac:dyDescent="0.2">
      <c r="A16964" t="s">
        <v>72</v>
      </c>
      <c r="B16964" t="s">
        <v>1571</v>
      </c>
      <c r="C16964">
        <v>0.4</v>
      </c>
    </row>
    <row r="16965" spans="1:6" x14ac:dyDescent="0.2">
      <c r="A16965" t="s">
        <v>118</v>
      </c>
      <c r="B16965" t="s">
        <v>2961</v>
      </c>
    </row>
    <row r="16966" spans="1:6" x14ac:dyDescent="0.2">
      <c r="A16966" t="s">
        <v>1655</v>
      </c>
      <c r="B16966">
        <v>25</v>
      </c>
      <c r="C16966" t="s">
        <v>1708</v>
      </c>
      <c r="D16966" t="s">
        <v>1997</v>
      </c>
    </row>
    <row r="16967" spans="1:6" x14ac:dyDescent="0.2">
      <c r="A16967" t="s">
        <v>240</v>
      </c>
    </row>
    <row r="16968" spans="1:6" x14ac:dyDescent="0.2">
      <c r="A16968" t="s">
        <v>2386</v>
      </c>
      <c r="B16968" t="s">
        <v>1885</v>
      </c>
    </row>
    <row r="16969" spans="1:6" x14ac:dyDescent="0.2">
      <c r="A16969" t="s">
        <v>79</v>
      </c>
      <c r="B16969" t="s">
        <v>2964</v>
      </c>
    </row>
    <row r="16970" spans="1:6" x14ac:dyDescent="0.2">
      <c r="A16970" t="s">
        <v>115</v>
      </c>
      <c r="B16970" t="s">
        <v>2965</v>
      </c>
    </row>
    <row r="16971" spans="1:6" x14ac:dyDescent="0.2">
      <c r="A16971" t="s">
        <v>1860</v>
      </c>
      <c r="B16971" t="s">
        <v>2966</v>
      </c>
      <c r="C16971" t="s">
        <v>1572</v>
      </c>
      <c r="D16971" t="s">
        <v>2967</v>
      </c>
      <c r="E16971" t="s">
        <v>1679</v>
      </c>
      <c r="F16971" t="s">
        <v>2968</v>
      </c>
    </row>
    <row r="16972" spans="1:6" x14ac:dyDescent="0.2">
      <c r="A16972" t="s">
        <v>1575</v>
      </c>
      <c r="B16972" t="s">
        <v>1576</v>
      </c>
      <c r="C16972" t="s">
        <v>1577</v>
      </c>
      <c r="D16972" t="s">
        <v>1578</v>
      </c>
    </row>
    <row r="16973" spans="1:6" x14ac:dyDescent="0.2">
      <c r="A16973" t="s">
        <v>882</v>
      </c>
      <c r="B16973" t="s">
        <v>1579</v>
      </c>
      <c r="C16973" t="s">
        <v>1580</v>
      </c>
    </row>
    <row r="16974" spans="1:6" x14ac:dyDescent="0.2">
      <c r="A16974" t="s">
        <v>487</v>
      </c>
      <c r="B16974" t="s">
        <v>1576</v>
      </c>
      <c r="C16974" t="s">
        <v>1577</v>
      </c>
      <c r="D16974" s="8">
        <v>37415</v>
      </c>
    </row>
    <row r="16975" spans="1:6" x14ac:dyDescent="0.2">
      <c r="A16975" t="s">
        <v>120</v>
      </c>
      <c r="B16975">
        <v>0.2</v>
      </c>
    </row>
    <row r="16976" spans="1:6" x14ac:dyDescent="0.2">
      <c r="A16976" t="s">
        <v>71</v>
      </c>
      <c r="B16976">
        <v>13.52</v>
      </c>
      <c r="C16976">
        <v>-0.3</v>
      </c>
    </row>
    <row r="16977" spans="1:5" x14ac:dyDescent="0.2">
      <c r="A16977" t="s">
        <v>2969</v>
      </c>
      <c r="B16977" t="s">
        <v>1576</v>
      </c>
      <c r="C16977" t="s">
        <v>2970</v>
      </c>
    </row>
    <row r="16978" spans="1:5" x14ac:dyDescent="0.2">
      <c r="A16978" t="s">
        <v>1595</v>
      </c>
      <c r="B16978" t="s">
        <v>1596</v>
      </c>
      <c r="C16978" t="s">
        <v>1597</v>
      </c>
    </row>
    <row r="16979" spans="1:5" x14ac:dyDescent="0.2">
      <c r="A16979" t="s">
        <v>1595</v>
      </c>
      <c r="B16979" t="s">
        <v>1598</v>
      </c>
      <c r="C16979" t="s">
        <v>1599</v>
      </c>
      <c r="D16979" t="s">
        <v>1597</v>
      </c>
    </row>
    <row r="16980" spans="1:5" x14ac:dyDescent="0.2">
      <c r="A16980" t="s">
        <v>50</v>
      </c>
      <c r="B16980">
        <v>67.900000000000006</v>
      </c>
      <c r="C16980">
        <v>0.05</v>
      </c>
    </row>
    <row r="16981" spans="1:5" x14ac:dyDescent="0.2">
      <c r="A16981" t="s">
        <v>52</v>
      </c>
      <c r="B16981" t="s">
        <v>2953</v>
      </c>
      <c r="C16981" t="s">
        <v>1634</v>
      </c>
      <c r="D16981" t="s">
        <v>1920</v>
      </c>
    </row>
    <row r="16982" spans="1:5" x14ac:dyDescent="0.2">
      <c r="A16982" t="s">
        <v>57</v>
      </c>
      <c r="B16982">
        <v>37.725000000000001</v>
      </c>
      <c r="C16982">
        <f>0.005/-0.045</f>
        <v>-0.11111111111111112</v>
      </c>
    </row>
    <row r="16983" spans="1:5" x14ac:dyDescent="0.2">
      <c r="A16983" t="s">
        <v>57</v>
      </c>
      <c r="B16983" t="s">
        <v>2954</v>
      </c>
    </row>
    <row r="16984" spans="1:5" x14ac:dyDescent="0.2">
      <c r="A16984" t="s">
        <v>57</v>
      </c>
      <c r="B16984" s="10">
        <v>45341</v>
      </c>
      <c r="C16984" t="s">
        <v>1639</v>
      </c>
      <c r="D16984" t="s">
        <v>2113</v>
      </c>
    </row>
    <row r="16985" spans="1:5" x14ac:dyDescent="0.2">
      <c r="A16985" t="s">
        <v>57</v>
      </c>
      <c r="B16985">
        <v>18.8</v>
      </c>
      <c r="C16985">
        <f>0.005/-0.045</f>
        <v>-0.11111111111111112</v>
      </c>
    </row>
    <row r="16986" spans="1:5" x14ac:dyDescent="0.2">
      <c r="A16986" t="s">
        <v>52</v>
      </c>
      <c r="B16986">
        <v>27.23</v>
      </c>
      <c r="C16986" t="s">
        <v>1588</v>
      </c>
      <c r="D16986">
        <v>0.1</v>
      </c>
    </row>
    <row r="16987" spans="1:5" x14ac:dyDescent="0.2">
      <c r="A16987" t="s">
        <v>1605</v>
      </c>
      <c r="B16987" t="s">
        <v>2955</v>
      </c>
    </row>
    <row r="16988" spans="1:5" x14ac:dyDescent="0.2">
      <c r="A16988" t="s">
        <v>70</v>
      </c>
      <c r="B16988" t="s">
        <v>2956</v>
      </c>
      <c r="C16988" t="s">
        <v>2113</v>
      </c>
    </row>
    <row r="16989" spans="1:5" x14ac:dyDescent="0.2">
      <c r="A16989" t="s">
        <v>579</v>
      </c>
      <c r="B16989">
        <v>34.924999999999997</v>
      </c>
      <c r="C16989">
        <f>0.09/-0.135</f>
        <v>-0.66666666666666663</v>
      </c>
    </row>
    <row r="16990" spans="1:5" x14ac:dyDescent="0.2">
      <c r="A16990" t="s">
        <v>579</v>
      </c>
      <c r="B16990">
        <v>34.924999999999997</v>
      </c>
      <c r="C16990">
        <f>0.09/-0.135</f>
        <v>-0.66666666666666663</v>
      </c>
    </row>
    <row r="16991" spans="1:5" x14ac:dyDescent="0.2">
      <c r="A16991" t="s">
        <v>197</v>
      </c>
      <c r="B16991" t="s">
        <v>2206</v>
      </c>
      <c r="C16991" t="s">
        <v>1593</v>
      </c>
      <c r="D16991" t="s">
        <v>1620</v>
      </c>
      <c r="E16991" t="s">
        <v>1594</v>
      </c>
    </row>
    <row r="16992" spans="1:5" x14ac:dyDescent="0.2">
      <c r="A16992" t="s">
        <v>71</v>
      </c>
      <c r="B16992">
        <v>12</v>
      </c>
      <c r="C16992" t="s">
        <v>1634</v>
      </c>
      <c r="D16992" t="s">
        <v>2113</v>
      </c>
    </row>
    <row r="16993" spans="1:5" x14ac:dyDescent="0.2">
      <c r="A16993" t="s">
        <v>207</v>
      </c>
      <c r="B16993">
        <v>17.350000000000001</v>
      </c>
      <c r="C16993" t="s">
        <v>1693</v>
      </c>
    </row>
    <row r="16994" spans="1:5" x14ac:dyDescent="0.2">
      <c r="A16994" t="s">
        <v>120</v>
      </c>
      <c r="B16994" t="s">
        <v>1645</v>
      </c>
      <c r="C16994" t="s">
        <v>1920</v>
      </c>
    </row>
    <row r="16995" spans="1:5" x14ac:dyDescent="0.2">
      <c r="A16995" t="s">
        <v>70</v>
      </c>
      <c r="B16995">
        <v>33.799999999999997</v>
      </c>
      <c r="C16995" t="s">
        <v>1656</v>
      </c>
    </row>
    <row r="16996" spans="1:5" x14ac:dyDescent="0.2">
      <c r="A16996" t="s">
        <v>57</v>
      </c>
      <c r="B16996" t="s">
        <v>3029</v>
      </c>
    </row>
    <row r="16997" spans="1:5" x14ac:dyDescent="0.2">
      <c r="A16997" t="s">
        <v>2275</v>
      </c>
      <c r="B16997">
        <v>26.8</v>
      </c>
      <c r="C16997" t="s">
        <v>1634</v>
      </c>
      <c r="D16997">
        <v>0.1</v>
      </c>
    </row>
    <row r="16998" spans="1:5" x14ac:dyDescent="0.2">
      <c r="A16998" t="s">
        <v>2470</v>
      </c>
      <c r="B16998">
        <v>17.100000000000001</v>
      </c>
      <c r="C16998" t="s">
        <v>1606</v>
      </c>
    </row>
    <row r="16999" spans="1:5" x14ac:dyDescent="0.2">
      <c r="A16999" t="s">
        <v>52</v>
      </c>
      <c r="B16999">
        <v>19.399999999999999</v>
      </c>
      <c r="C16999" t="s">
        <v>1693</v>
      </c>
    </row>
    <row r="17000" spans="1:5" x14ac:dyDescent="0.2">
      <c r="A17000" t="s">
        <v>2958</v>
      </c>
      <c r="B17000">
        <v>22.315000000000001</v>
      </c>
      <c r="C17000" t="s">
        <v>1656</v>
      </c>
    </row>
    <row r="17001" spans="1:5" x14ac:dyDescent="0.2">
      <c r="A17001" t="s">
        <v>52</v>
      </c>
      <c r="B17001">
        <v>11.8</v>
      </c>
      <c r="C17001" t="s">
        <v>1606</v>
      </c>
    </row>
    <row r="17002" spans="1:5" x14ac:dyDescent="0.2">
      <c r="A17002" t="s">
        <v>2462</v>
      </c>
      <c r="B17002" t="s">
        <v>1885</v>
      </c>
      <c r="C17002">
        <v>0.83</v>
      </c>
      <c r="D17002">
        <v>0.06</v>
      </c>
    </row>
    <row r="17003" spans="1:5" x14ac:dyDescent="0.2">
      <c r="A17003" t="s">
        <v>52</v>
      </c>
      <c r="B17003">
        <v>11.9</v>
      </c>
      <c r="C17003" t="s">
        <v>1634</v>
      </c>
      <c r="D17003">
        <v>0.1</v>
      </c>
    </row>
    <row r="17004" spans="1:5" x14ac:dyDescent="0.2">
      <c r="A17004" t="s">
        <v>2572</v>
      </c>
      <c r="B17004" t="s">
        <v>1571</v>
      </c>
      <c r="C17004">
        <v>0.02</v>
      </c>
      <c r="D17004" t="s">
        <v>1593</v>
      </c>
      <c r="E17004" t="s">
        <v>1594</v>
      </c>
    </row>
    <row r="17005" spans="1:5" x14ac:dyDescent="0.2">
      <c r="A17005" t="s">
        <v>598</v>
      </c>
      <c r="B17005">
        <v>16.5</v>
      </c>
      <c r="C17005" t="s">
        <v>2660</v>
      </c>
    </row>
    <row r="17006" spans="1:5" x14ac:dyDescent="0.2">
      <c r="A17006" t="s">
        <v>52</v>
      </c>
      <c r="B17006">
        <v>7</v>
      </c>
      <c r="C17006" t="s">
        <v>1604</v>
      </c>
    </row>
    <row r="17007" spans="1:5" x14ac:dyDescent="0.2">
      <c r="A17007" t="s">
        <v>2959</v>
      </c>
      <c r="B17007" t="s">
        <v>1571</v>
      </c>
      <c r="C17007">
        <v>1.5</v>
      </c>
    </row>
    <row r="17008" spans="1:5" x14ac:dyDescent="0.2">
      <c r="A17008" t="s">
        <v>72</v>
      </c>
      <c r="B17008" t="s">
        <v>1571</v>
      </c>
      <c r="C17008">
        <v>0.4</v>
      </c>
    </row>
    <row r="17009" spans="1:6" x14ac:dyDescent="0.2">
      <c r="A17009" t="s">
        <v>118</v>
      </c>
      <c r="B17009" t="s">
        <v>2961</v>
      </c>
    </row>
    <row r="17010" spans="1:6" x14ac:dyDescent="0.2">
      <c r="A17010" t="s">
        <v>1655</v>
      </c>
      <c r="B17010">
        <v>25</v>
      </c>
      <c r="C17010" t="s">
        <v>1708</v>
      </c>
      <c r="D17010" t="s">
        <v>1997</v>
      </c>
    </row>
    <row r="17011" spans="1:6" x14ac:dyDescent="0.2">
      <c r="A17011" t="s">
        <v>240</v>
      </c>
    </row>
    <row r="17012" spans="1:6" x14ac:dyDescent="0.2">
      <c r="A17012" t="s">
        <v>2386</v>
      </c>
      <c r="B17012" t="s">
        <v>1885</v>
      </c>
    </row>
    <row r="17013" spans="1:6" x14ac:dyDescent="0.2">
      <c r="A17013" t="s">
        <v>79</v>
      </c>
      <c r="B17013" t="s">
        <v>2964</v>
      </c>
    </row>
    <row r="17014" spans="1:6" x14ac:dyDescent="0.2">
      <c r="A17014" t="s">
        <v>115</v>
      </c>
      <c r="B17014" t="s">
        <v>2965</v>
      </c>
    </row>
    <row r="17015" spans="1:6" x14ac:dyDescent="0.2">
      <c r="A17015" t="s">
        <v>1860</v>
      </c>
      <c r="B17015" t="s">
        <v>2966</v>
      </c>
      <c r="C17015" t="s">
        <v>1572</v>
      </c>
      <c r="D17015" t="s">
        <v>2967</v>
      </c>
      <c r="E17015" t="s">
        <v>1679</v>
      </c>
      <c r="F17015" t="s">
        <v>2968</v>
      </c>
    </row>
    <row r="17016" spans="1:6" x14ac:dyDescent="0.2">
      <c r="A17016" t="s">
        <v>1575</v>
      </c>
      <c r="B17016" t="s">
        <v>1576</v>
      </c>
      <c r="C17016" t="s">
        <v>1577</v>
      </c>
      <c r="D17016" t="s">
        <v>1578</v>
      </c>
    </row>
    <row r="17017" spans="1:6" x14ac:dyDescent="0.2">
      <c r="A17017" t="s">
        <v>882</v>
      </c>
      <c r="B17017" t="s">
        <v>1579</v>
      </c>
      <c r="C17017" t="s">
        <v>1580</v>
      </c>
    </row>
    <row r="17018" spans="1:6" x14ac:dyDescent="0.2">
      <c r="A17018" t="s">
        <v>487</v>
      </c>
      <c r="B17018" t="s">
        <v>1576</v>
      </c>
      <c r="C17018" t="s">
        <v>1577</v>
      </c>
      <c r="D17018" s="8">
        <v>37415</v>
      </c>
    </row>
    <row r="17019" spans="1:6" x14ac:dyDescent="0.2">
      <c r="A17019" t="s">
        <v>120</v>
      </c>
      <c r="B17019">
        <v>0.2</v>
      </c>
    </row>
    <row r="17020" spans="1:6" x14ac:dyDescent="0.2">
      <c r="A17020" t="s">
        <v>71</v>
      </c>
      <c r="B17020">
        <v>13.52</v>
      </c>
      <c r="C17020">
        <v>-0.3</v>
      </c>
    </row>
    <row r="17021" spans="1:6" x14ac:dyDescent="0.2">
      <c r="A17021" t="s">
        <v>2969</v>
      </c>
      <c r="B17021" t="s">
        <v>1576</v>
      </c>
      <c r="C17021" t="s">
        <v>2970</v>
      </c>
    </row>
    <row r="17022" spans="1:6" x14ac:dyDescent="0.2">
      <c r="A17022" t="s">
        <v>1595</v>
      </c>
      <c r="B17022" t="s">
        <v>1596</v>
      </c>
      <c r="C17022" t="s">
        <v>1597</v>
      </c>
    </row>
    <row r="17023" spans="1:6" x14ac:dyDescent="0.2">
      <c r="A17023" t="s">
        <v>1595</v>
      </c>
      <c r="B17023" t="s">
        <v>1598</v>
      </c>
      <c r="C17023" t="s">
        <v>1599</v>
      </c>
      <c r="D17023" t="s">
        <v>1597</v>
      </c>
    </row>
    <row r="17024" spans="1:6" x14ac:dyDescent="0.2">
      <c r="A17024" t="s">
        <v>110</v>
      </c>
      <c r="B17024" t="s">
        <v>1724</v>
      </c>
    </row>
    <row r="17025" spans="1:6" x14ac:dyDescent="0.2">
      <c r="A17025" t="s">
        <v>2601</v>
      </c>
      <c r="B17025">
        <v>7.95</v>
      </c>
      <c r="C17025" t="s">
        <v>1634</v>
      </c>
      <c r="D17025">
        <v>0.05</v>
      </c>
    </row>
    <row r="17026" spans="1:6" x14ac:dyDescent="0.2">
      <c r="A17026" t="s">
        <v>57</v>
      </c>
      <c r="B17026">
        <v>19.2</v>
      </c>
      <c r="C17026" t="s">
        <v>1634</v>
      </c>
      <c r="D17026">
        <v>0.01</v>
      </c>
    </row>
    <row r="17027" spans="1:6" x14ac:dyDescent="0.2">
      <c r="A17027" t="s">
        <v>119</v>
      </c>
      <c r="B17027">
        <v>18.5</v>
      </c>
      <c r="C17027" t="s">
        <v>1634</v>
      </c>
      <c r="D17027">
        <v>0.01</v>
      </c>
    </row>
    <row r="17028" spans="1:6" x14ac:dyDescent="0.2">
      <c r="A17028" t="s">
        <v>52</v>
      </c>
      <c r="B17028">
        <v>6.95</v>
      </c>
      <c r="C17028" t="s">
        <v>1634</v>
      </c>
      <c r="D17028">
        <v>0.05</v>
      </c>
    </row>
    <row r="17029" spans="1:6" x14ac:dyDescent="0.2">
      <c r="A17029" t="s">
        <v>212</v>
      </c>
      <c r="B17029" t="s">
        <v>1571</v>
      </c>
      <c r="C17029">
        <v>0.03</v>
      </c>
      <c r="D17029" t="s">
        <v>1594</v>
      </c>
    </row>
    <row r="17030" spans="1:6" x14ac:dyDescent="0.2">
      <c r="A17030" t="s">
        <v>156</v>
      </c>
      <c r="B17030" t="s">
        <v>1571</v>
      </c>
      <c r="C17030">
        <v>5.0000000000000001E-3</v>
      </c>
    </row>
    <row r="17031" spans="1:6" x14ac:dyDescent="0.2">
      <c r="A17031" t="s">
        <v>52</v>
      </c>
      <c r="B17031">
        <v>3.3</v>
      </c>
      <c r="C17031" t="s">
        <v>1634</v>
      </c>
      <c r="D17031">
        <v>0.1</v>
      </c>
    </row>
    <row r="17032" spans="1:6" x14ac:dyDescent="0.2">
      <c r="A17032" t="s">
        <v>2602</v>
      </c>
      <c r="B17032">
        <v>0.35</v>
      </c>
      <c r="C17032" t="s">
        <v>1634</v>
      </c>
      <c r="D17032">
        <v>0.05</v>
      </c>
      <c r="E17032" t="s">
        <v>1813</v>
      </c>
      <c r="F17032" t="s">
        <v>2603</v>
      </c>
    </row>
    <row r="17033" spans="1:6" x14ac:dyDescent="0.2">
      <c r="A17033" t="s">
        <v>52</v>
      </c>
      <c r="B17033">
        <v>0.1</v>
      </c>
      <c r="C17033" t="s">
        <v>1634</v>
      </c>
      <c r="D17033">
        <v>1.4999999999999999E-2</v>
      </c>
    </row>
    <row r="17034" spans="1:6" x14ac:dyDescent="0.2">
      <c r="A17034" t="s">
        <v>1644</v>
      </c>
      <c r="B17034">
        <v>19</v>
      </c>
      <c r="C17034" t="s">
        <v>1634</v>
      </c>
      <c r="D17034">
        <v>0.02</v>
      </c>
    </row>
    <row r="17035" spans="1:6" x14ac:dyDescent="0.2">
      <c r="A17035" t="s">
        <v>118</v>
      </c>
      <c r="B17035" t="s">
        <v>1571</v>
      </c>
      <c r="C17035" t="s">
        <v>1610</v>
      </c>
      <c r="D17035">
        <v>3</v>
      </c>
    </row>
    <row r="17036" spans="1:6" x14ac:dyDescent="0.2">
      <c r="A17036" t="s">
        <v>59</v>
      </c>
      <c r="B17036" t="s">
        <v>2604</v>
      </c>
    </row>
    <row r="17037" spans="1:6" x14ac:dyDescent="0.2">
      <c r="A17037" t="s">
        <v>52</v>
      </c>
      <c r="B17037">
        <v>0.5</v>
      </c>
      <c r="C17037" t="s">
        <v>1634</v>
      </c>
      <c r="D17037">
        <v>0.1</v>
      </c>
    </row>
    <row r="17038" spans="1:6" x14ac:dyDescent="0.2">
      <c r="A17038" t="s">
        <v>52</v>
      </c>
      <c r="B17038">
        <v>0.5</v>
      </c>
      <c r="C17038" t="s">
        <v>1634</v>
      </c>
      <c r="D17038">
        <v>0.05</v>
      </c>
    </row>
    <row r="17039" spans="1:6" x14ac:dyDescent="0.2">
      <c r="A17039" t="s">
        <v>59</v>
      </c>
      <c r="B17039" t="s">
        <v>1588</v>
      </c>
      <c r="C17039" t="s">
        <v>2585</v>
      </c>
      <c r="D17039" t="s">
        <v>1588</v>
      </c>
      <c r="E17039" t="s">
        <v>1644</v>
      </c>
    </row>
    <row r="17040" spans="1:6" x14ac:dyDescent="0.2">
      <c r="A17040" t="s">
        <v>2605</v>
      </c>
      <c r="B17040" t="s">
        <v>1644</v>
      </c>
      <c r="C17040" t="s">
        <v>2606</v>
      </c>
      <c r="D17040" t="s">
        <v>1588</v>
      </c>
      <c r="E17040" t="s">
        <v>1589</v>
      </c>
    </row>
    <row r="17041" spans="1:5" x14ac:dyDescent="0.2">
      <c r="A17041" t="s">
        <v>55</v>
      </c>
      <c r="B17041" t="s">
        <v>2607</v>
      </c>
    </row>
    <row r="17042" spans="1:5" x14ac:dyDescent="0.2">
      <c r="A17042" t="s">
        <v>114</v>
      </c>
      <c r="B17042">
        <v>18</v>
      </c>
      <c r="C17042" t="s">
        <v>1583</v>
      </c>
    </row>
    <row r="17043" spans="1:5" x14ac:dyDescent="0.2">
      <c r="A17043" t="s">
        <v>71</v>
      </c>
      <c r="B17043">
        <v>3.4</v>
      </c>
      <c r="C17043" t="s">
        <v>1583</v>
      </c>
    </row>
    <row r="17044" spans="1:5" x14ac:dyDescent="0.2">
      <c r="A17044" t="s">
        <v>71</v>
      </c>
      <c r="B17044">
        <v>4.9000000000000004</v>
      </c>
      <c r="C17044" t="s">
        <v>1584</v>
      </c>
    </row>
    <row r="17045" spans="1:5" x14ac:dyDescent="0.2">
      <c r="A17045" t="s">
        <v>52</v>
      </c>
      <c r="B17045">
        <v>4.5</v>
      </c>
      <c r="C17045" t="s">
        <v>1584</v>
      </c>
    </row>
    <row r="17046" spans="1:5" x14ac:dyDescent="0.2">
      <c r="A17046" t="s">
        <v>52</v>
      </c>
      <c r="B17046">
        <v>0.4</v>
      </c>
      <c r="C17046" t="s">
        <v>1584</v>
      </c>
    </row>
    <row r="17047" spans="1:5" x14ac:dyDescent="0.2">
      <c r="A17047" t="s">
        <v>52</v>
      </c>
      <c r="B17047">
        <v>0.35</v>
      </c>
      <c r="C17047" t="s">
        <v>1681</v>
      </c>
    </row>
    <row r="17048" spans="1:5" x14ac:dyDescent="0.2">
      <c r="A17048" t="s">
        <v>57</v>
      </c>
      <c r="B17048">
        <v>2.6</v>
      </c>
      <c r="C17048" t="s">
        <v>1811</v>
      </c>
    </row>
    <row r="17049" spans="1:5" x14ac:dyDescent="0.2">
      <c r="A17049" t="s">
        <v>70</v>
      </c>
      <c r="B17049">
        <v>14.5</v>
      </c>
      <c r="C17049" t="s">
        <v>2692</v>
      </c>
    </row>
    <row r="17050" spans="1:5" x14ac:dyDescent="0.2">
      <c r="A17050" t="s">
        <v>120</v>
      </c>
      <c r="B17050" t="s">
        <v>1571</v>
      </c>
      <c r="C17050">
        <v>0.05</v>
      </c>
      <c r="D17050" t="s">
        <v>1593</v>
      </c>
      <c r="E17050" t="s">
        <v>1594</v>
      </c>
    </row>
    <row r="17051" spans="1:5" x14ac:dyDescent="0.2">
      <c r="A17051" t="s">
        <v>117</v>
      </c>
      <c r="B17051" t="s">
        <v>1571</v>
      </c>
      <c r="C17051">
        <v>0.02</v>
      </c>
      <c r="D17051" t="s">
        <v>1593</v>
      </c>
      <c r="E17051" t="s">
        <v>1594</v>
      </c>
    </row>
    <row r="17052" spans="1:5" x14ac:dyDescent="0.2">
      <c r="A17052" t="s">
        <v>156</v>
      </c>
      <c r="B17052" t="s">
        <v>1571</v>
      </c>
      <c r="C17052">
        <v>5.0000000000000001E-3</v>
      </c>
    </row>
    <row r="17053" spans="1:5" x14ac:dyDescent="0.2">
      <c r="A17053" t="s">
        <v>1730</v>
      </c>
      <c r="B17053">
        <v>0.1</v>
      </c>
      <c r="C17053">
        <f>0.035/-0.015</f>
        <v>-2.3333333333333335</v>
      </c>
    </row>
    <row r="17054" spans="1:5" x14ac:dyDescent="0.2">
      <c r="A17054" t="s">
        <v>176</v>
      </c>
      <c r="B17054">
        <v>15</v>
      </c>
      <c r="C17054" t="s">
        <v>1681</v>
      </c>
    </row>
    <row r="17055" spans="1:5" x14ac:dyDescent="0.2">
      <c r="A17055" t="s">
        <v>118</v>
      </c>
      <c r="B17055" t="s">
        <v>1571</v>
      </c>
      <c r="C17055" t="s">
        <v>1610</v>
      </c>
      <c r="D17055">
        <v>3</v>
      </c>
    </row>
    <row r="17056" spans="1:5" x14ac:dyDescent="0.2">
      <c r="A17056" t="s">
        <v>110</v>
      </c>
      <c r="B17056" t="s">
        <v>1572</v>
      </c>
      <c r="C17056" t="s">
        <v>1573</v>
      </c>
      <c r="D17056" t="s">
        <v>1574</v>
      </c>
    </row>
    <row r="17057" spans="1:5" x14ac:dyDescent="0.2">
      <c r="A17057" t="s">
        <v>1575</v>
      </c>
      <c r="B17057" t="s">
        <v>1576</v>
      </c>
      <c r="C17057" t="s">
        <v>1577</v>
      </c>
      <c r="D17057" t="s">
        <v>1578</v>
      </c>
    </row>
    <row r="17058" spans="1:5" x14ac:dyDescent="0.2">
      <c r="A17058" t="s">
        <v>882</v>
      </c>
      <c r="B17058" t="s">
        <v>1579</v>
      </c>
      <c r="C17058" t="s">
        <v>1580</v>
      </c>
    </row>
    <row r="17059" spans="1:5" x14ac:dyDescent="0.2">
      <c r="A17059" t="s">
        <v>1581</v>
      </c>
      <c r="B17059" t="s">
        <v>1576</v>
      </c>
      <c r="C17059" t="s">
        <v>1577</v>
      </c>
      <c r="D17059" t="s">
        <v>1582</v>
      </c>
    </row>
    <row r="17060" spans="1:5" x14ac:dyDescent="0.2">
      <c r="A17060" t="s">
        <v>487</v>
      </c>
      <c r="B17060" t="s">
        <v>1576</v>
      </c>
      <c r="C17060" t="s">
        <v>1577</v>
      </c>
      <c r="D17060" s="8">
        <v>37415</v>
      </c>
    </row>
    <row r="17061" spans="1:5" x14ac:dyDescent="0.2">
      <c r="A17061" t="s">
        <v>114</v>
      </c>
      <c r="B17061">
        <v>18</v>
      </c>
      <c r="C17061" t="s">
        <v>1583</v>
      </c>
    </row>
    <row r="17062" spans="1:5" x14ac:dyDescent="0.2">
      <c r="A17062" t="s">
        <v>71</v>
      </c>
      <c r="B17062">
        <v>3.4</v>
      </c>
      <c r="C17062" t="s">
        <v>1583</v>
      </c>
    </row>
    <row r="17063" spans="1:5" x14ac:dyDescent="0.2">
      <c r="A17063" t="s">
        <v>71</v>
      </c>
      <c r="B17063">
        <v>4.9000000000000004</v>
      </c>
      <c r="C17063" t="s">
        <v>1584</v>
      </c>
    </row>
    <row r="17064" spans="1:5" x14ac:dyDescent="0.2">
      <c r="A17064" t="s">
        <v>52</v>
      </c>
      <c r="B17064">
        <v>4.5</v>
      </c>
      <c r="C17064" t="s">
        <v>1584</v>
      </c>
    </row>
    <row r="17065" spans="1:5" x14ac:dyDescent="0.2">
      <c r="A17065" t="s">
        <v>52</v>
      </c>
      <c r="B17065">
        <v>0.4</v>
      </c>
      <c r="C17065" t="s">
        <v>1584</v>
      </c>
    </row>
    <row r="17066" spans="1:5" x14ac:dyDescent="0.2">
      <c r="A17066" t="s">
        <v>52</v>
      </c>
      <c r="B17066">
        <v>0.35</v>
      </c>
      <c r="C17066" t="s">
        <v>1681</v>
      </c>
    </row>
    <row r="17067" spans="1:5" x14ac:dyDescent="0.2">
      <c r="A17067" t="s">
        <v>57</v>
      </c>
      <c r="B17067">
        <v>2.6</v>
      </c>
      <c r="C17067" t="s">
        <v>1811</v>
      </c>
    </row>
    <row r="17068" spans="1:5" x14ac:dyDescent="0.2">
      <c r="A17068" t="s">
        <v>70</v>
      </c>
      <c r="B17068">
        <v>14.5</v>
      </c>
      <c r="C17068" t="s">
        <v>2692</v>
      </c>
    </row>
    <row r="17069" spans="1:5" x14ac:dyDescent="0.2">
      <c r="A17069" t="s">
        <v>120</v>
      </c>
      <c r="B17069" t="s">
        <v>1571</v>
      </c>
      <c r="C17069">
        <v>0.05</v>
      </c>
      <c r="D17069" t="s">
        <v>1593</v>
      </c>
      <c r="E17069" t="s">
        <v>1594</v>
      </c>
    </row>
    <row r="17070" spans="1:5" x14ac:dyDescent="0.2">
      <c r="A17070" t="s">
        <v>117</v>
      </c>
      <c r="B17070" t="s">
        <v>1571</v>
      </c>
      <c r="C17070">
        <v>0.02</v>
      </c>
      <c r="D17070" t="s">
        <v>1593</v>
      </c>
      <c r="E17070" t="s">
        <v>1594</v>
      </c>
    </row>
    <row r="17071" spans="1:5" x14ac:dyDescent="0.2">
      <c r="A17071" t="s">
        <v>156</v>
      </c>
      <c r="B17071" t="s">
        <v>1571</v>
      </c>
      <c r="C17071">
        <v>5.0000000000000001E-3</v>
      </c>
    </row>
    <row r="17072" spans="1:5" x14ac:dyDescent="0.2">
      <c r="A17072" t="s">
        <v>1730</v>
      </c>
      <c r="B17072">
        <v>0.1</v>
      </c>
      <c r="C17072">
        <f>0.035/-0.015</f>
        <v>-2.3333333333333335</v>
      </c>
    </row>
    <row r="17073" spans="1:4" x14ac:dyDescent="0.2">
      <c r="A17073" t="s">
        <v>176</v>
      </c>
      <c r="B17073">
        <v>15</v>
      </c>
      <c r="C17073" t="s">
        <v>1681</v>
      </c>
    </row>
    <row r="17074" spans="1:4" x14ac:dyDescent="0.2">
      <c r="A17074" t="s">
        <v>118</v>
      </c>
      <c r="B17074" t="s">
        <v>1571</v>
      </c>
      <c r="C17074" t="s">
        <v>1610</v>
      </c>
      <c r="D17074">
        <v>3</v>
      </c>
    </row>
    <row r="17075" spans="1:4" x14ac:dyDescent="0.2">
      <c r="A17075" t="s">
        <v>110</v>
      </c>
      <c r="B17075" t="s">
        <v>1572</v>
      </c>
      <c r="C17075" t="s">
        <v>1573</v>
      </c>
      <c r="D17075" t="s">
        <v>1574</v>
      </c>
    </row>
    <row r="17076" spans="1:4" x14ac:dyDescent="0.2">
      <c r="A17076" t="s">
        <v>1575</v>
      </c>
      <c r="B17076" t="s">
        <v>1576</v>
      </c>
      <c r="C17076" t="s">
        <v>1577</v>
      </c>
      <c r="D17076" t="s">
        <v>1578</v>
      </c>
    </row>
    <row r="17077" spans="1:4" x14ac:dyDescent="0.2">
      <c r="A17077" t="s">
        <v>882</v>
      </c>
      <c r="B17077" t="s">
        <v>1579</v>
      </c>
      <c r="C17077" t="s">
        <v>1580</v>
      </c>
    </row>
    <row r="17078" spans="1:4" x14ac:dyDescent="0.2">
      <c r="A17078" t="s">
        <v>1581</v>
      </c>
      <c r="B17078" t="s">
        <v>1576</v>
      </c>
      <c r="C17078" t="s">
        <v>1577</v>
      </c>
      <c r="D17078" t="s">
        <v>1582</v>
      </c>
    </row>
    <row r="17079" spans="1:4" x14ac:dyDescent="0.2">
      <c r="A17079" t="s">
        <v>487</v>
      </c>
      <c r="B17079" t="s">
        <v>1576</v>
      </c>
      <c r="C17079" t="s">
        <v>1577</v>
      </c>
      <c r="D17079" s="8">
        <v>37415</v>
      </c>
    </row>
    <row r="17080" spans="1:4" x14ac:dyDescent="0.2">
      <c r="A17080" t="s">
        <v>176</v>
      </c>
      <c r="B17080">
        <v>10.5</v>
      </c>
      <c r="C17080" t="s">
        <v>1604</v>
      </c>
    </row>
    <row r="17081" spans="1:4" x14ac:dyDescent="0.2">
      <c r="A17081" t="s">
        <v>50</v>
      </c>
      <c r="B17081">
        <v>18.2</v>
      </c>
      <c r="C17081" t="s">
        <v>1634</v>
      </c>
      <c r="D17081">
        <v>0.05</v>
      </c>
    </row>
    <row r="17082" spans="1:4" x14ac:dyDescent="0.2">
      <c r="A17082" t="s">
        <v>52</v>
      </c>
      <c r="B17082">
        <v>7.7</v>
      </c>
      <c r="C17082" t="s">
        <v>1634</v>
      </c>
      <c r="D17082">
        <v>0.05</v>
      </c>
    </row>
    <row r="17083" spans="1:4" x14ac:dyDescent="0.2">
      <c r="A17083" t="s">
        <v>1605</v>
      </c>
      <c r="B17083">
        <v>12</v>
      </c>
      <c r="C17083" t="s">
        <v>1634</v>
      </c>
      <c r="D17083">
        <v>0.2</v>
      </c>
    </row>
    <row r="17084" spans="1:4" x14ac:dyDescent="0.2">
      <c r="A17084" t="s">
        <v>1605</v>
      </c>
      <c r="B17084">
        <v>8.6999999999999993</v>
      </c>
      <c r="C17084" t="s">
        <v>1634</v>
      </c>
      <c r="D17084">
        <v>0.1</v>
      </c>
    </row>
    <row r="17085" spans="1:4" x14ac:dyDescent="0.2">
      <c r="A17085" t="s">
        <v>2945</v>
      </c>
      <c r="B17085" t="s">
        <v>1634</v>
      </c>
      <c r="C17085">
        <v>0.2</v>
      </c>
    </row>
    <row r="17086" spans="1:4" x14ac:dyDescent="0.2">
      <c r="A17086" t="s">
        <v>52</v>
      </c>
      <c r="B17086">
        <v>11.5</v>
      </c>
      <c r="C17086" t="s">
        <v>1634</v>
      </c>
      <c r="D17086">
        <v>0.05</v>
      </c>
    </row>
    <row r="17087" spans="1:4" x14ac:dyDescent="0.2">
      <c r="A17087" t="s">
        <v>2220</v>
      </c>
      <c r="B17087" t="s">
        <v>1588</v>
      </c>
      <c r="C17087">
        <v>0.5</v>
      </c>
    </row>
    <row r="17088" spans="1:4" x14ac:dyDescent="0.2">
      <c r="A17088" t="s">
        <v>207</v>
      </c>
      <c r="B17088">
        <v>14.7</v>
      </c>
      <c r="C17088">
        <v>-0.2</v>
      </c>
    </row>
    <row r="17089" spans="1:5" x14ac:dyDescent="0.2">
      <c r="A17089" t="s">
        <v>57</v>
      </c>
      <c r="B17089">
        <v>21.02</v>
      </c>
      <c r="C17089">
        <v>0.03</v>
      </c>
    </row>
    <row r="17090" spans="1:5" x14ac:dyDescent="0.2">
      <c r="A17090" t="s">
        <v>57</v>
      </c>
      <c r="B17090">
        <v>15.02</v>
      </c>
      <c r="C17090">
        <v>0.03</v>
      </c>
    </row>
    <row r="17091" spans="1:5" x14ac:dyDescent="0.2">
      <c r="A17091" t="s">
        <v>1719</v>
      </c>
      <c r="B17091" t="s">
        <v>1588</v>
      </c>
      <c r="C17091" t="s">
        <v>3030</v>
      </c>
      <c r="D17091" t="s">
        <v>1634</v>
      </c>
      <c r="E17091">
        <v>0.1</v>
      </c>
    </row>
    <row r="17092" spans="1:5" x14ac:dyDescent="0.2">
      <c r="A17092" t="s">
        <v>173</v>
      </c>
      <c r="B17092">
        <v>10.25</v>
      </c>
      <c r="C17092" t="s">
        <v>1634</v>
      </c>
      <c r="D17092">
        <v>0.15</v>
      </c>
    </row>
    <row r="17093" spans="1:5" x14ac:dyDescent="0.2">
      <c r="A17093" t="s">
        <v>70</v>
      </c>
      <c r="B17093">
        <v>2</v>
      </c>
      <c r="C17093" t="s">
        <v>1606</v>
      </c>
    </row>
    <row r="17094" spans="1:5" x14ac:dyDescent="0.2">
      <c r="A17094" t="s">
        <v>1710</v>
      </c>
      <c r="B17094">
        <v>7</v>
      </c>
      <c r="C17094" t="s">
        <v>1634</v>
      </c>
      <c r="D17094">
        <v>0.2</v>
      </c>
    </row>
    <row r="17095" spans="1:5" x14ac:dyDescent="0.2">
      <c r="A17095" t="s">
        <v>72</v>
      </c>
      <c r="B17095">
        <v>0.23</v>
      </c>
      <c r="C17095" t="s">
        <v>1615</v>
      </c>
    </row>
    <row r="17096" spans="1:5" x14ac:dyDescent="0.2">
      <c r="A17096" t="s">
        <v>72</v>
      </c>
      <c r="B17096">
        <v>0.4</v>
      </c>
      <c r="C17096" t="s">
        <v>1606</v>
      </c>
    </row>
    <row r="17097" spans="1:5" x14ac:dyDescent="0.2">
      <c r="A17097" t="s">
        <v>120</v>
      </c>
      <c r="B17097">
        <v>0.1</v>
      </c>
      <c r="C17097" t="s">
        <v>1593</v>
      </c>
      <c r="D17097" t="s">
        <v>1594</v>
      </c>
    </row>
    <row r="17098" spans="1:5" x14ac:dyDescent="0.2">
      <c r="A17098" t="s">
        <v>52</v>
      </c>
      <c r="B17098">
        <v>4.5</v>
      </c>
      <c r="C17098" t="s">
        <v>1606</v>
      </c>
    </row>
    <row r="17099" spans="1:5" x14ac:dyDescent="0.2">
      <c r="A17099" t="s">
        <v>2935</v>
      </c>
      <c r="B17099" t="s">
        <v>1634</v>
      </c>
      <c r="C17099">
        <v>0.05</v>
      </c>
    </row>
    <row r="17100" spans="1:5" x14ac:dyDescent="0.2">
      <c r="A17100" t="s">
        <v>3031</v>
      </c>
      <c r="B17100" t="s">
        <v>1634</v>
      </c>
      <c r="C17100">
        <v>0.2</v>
      </c>
    </row>
    <row r="17101" spans="1:5" x14ac:dyDescent="0.2">
      <c r="A17101" t="s">
        <v>2937</v>
      </c>
      <c r="B17101" t="s">
        <v>1634</v>
      </c>
      <c r="C17101">
        <v>0.1</v>
      </c>
    </row>
    <row r="17102" spans="1:5" x14ac:dyDescent="0.2">
      <c r="A17102" t="s">
        <v>200</v>
      </c>
      <c r="B17102">
        <v>13.1</v>
      </c>
      <c r="C17102" t="s">
        <v>1634</v>
      </c>
      <c r="D17102">
        <v>0.1</v>
      </c>
    </row>
    <row r="17103" spans="1:5" x14ac:dyDescent="0.2">
      <c r="A17103" t="s">
        <v>200</v>
      </c>
      <c r="B17103">
        <v>14.6</v>
      </c>
      <c r="C17103" t="s">
        <v>1634</v>
      </c>
      <c r="D17103">
        <v>0.05</v>
      </c>
    </row>
    <row r="17104" spans="1:5" x14ac:dyDescent="0.2">
      <c r="A17104" t="s">
        <v>52</v>
      </c>
      <c r="B17104">
        <v>17.600000000000001</v>
      </c>
      <c r="C17104" t="s">
        <v>1634</v>
      </c>
      <c r="D17104">
        <v>0.05</v>
      </c>
    </row>
    <row r="17105" spans="1:5" x14ac:dyDescent="0.2">
      <c r="A17105" t="s">
        <v>2220</v>
      </c>
      <c r="B17105" t="s">
        <v>1639</v>
      </c>
      <c r="C17105">
        <v>0.02</v>
      </c>
    </row>
    <row r="17106" spans="1:5" x14ac:dyDescent="0.2">
      <c r="A17106" t="s">
        <v>120</v>
      </c>
      <c r="B17106" t="s">
        <v>1571</v>
      </c>
      <c r="C17106">
        <v>0.03</v>
      </c>
      <c r="D17106" t="s">
        <v>2948</v>
      </c>
      <c r="E17106" t="s">
        <v>1594</v>
      </c>
    </row>
    <row r="17107" spans="1:5" x14ac:dyDescent="0.2">
      <c r="A17107" t="s">
        <v>115</v>
      </c>
      <c r="B17107">
        <v>0.05</v>
      </c>
      <c r="C17107" t="s">
        <v>1639</v>
      </c>
      <c r="D17107">
        <v>0.1</v>
      </c>
    </row>
    <row r="17108" spans="1:5" x14ac:dyDescent="0.2">
      <c r="A17108" t="s">
        <v>177</v>
      </c>
      <c r="B17108">
        <v>0.2</v>
      </c>
      <c r="C17108" t="s">
        <v>1639</v>
      </c>
      <c r="D17108">
        <v>0.1</v>
      </c>
    </row>
    <row r="17109" spans="1:5" x14ac:dyDescent="0.2">
      <c r="A17109" t="s">
        <v>2943</v>
      </c>
      <c r="B17109" t="s">
        <v>1629</v>
      </c>
      <c r="C17109" t="s">
        <v>1822</v>
      </c>
    </row>
    <row r="17110" spans="1:5" x14ac:dyDescent="0.2">
      <c r="A17110" t="s">
        <v>169</v>
      </c>
    </row>
    <row r="17111" spans="1:5" x14ac:dyDescent="0.2">
      <c r="A17111" t="s">
        <v>110</v>
      </c>
    </row>
    <row r="17112" spans="1:5" x14ac:dyDescent="0.2">
      <c r="A17112" t="s">
        <v>1575</v>
      </c>
      <c r="B17112" t="s">
        <v>1576</v>
      </c>
      <c r="C17112" t="s">
        <v>1577</v>
      </c>
      <c r="D17112" t="s">
        <v>1578</v>
      </c>
    </row>
    <row r="17113" spans="1:5" x14ac:dyDescent="0.2">
      <c r="A17113" t="s">
        <v>882</v>
      </c>
      <c r="B17113" t="s">
        <v>1579</v>
      </c>
      <c r="C17113" t="s">
        <v>1580</v>
      </c>
    </row>
    <row r="17114" spans="1:5" x14ac:dyDescent="0.2">
      <c r="A17114" t="s">
        <v>1581</v>
      </c>
      <c r="B17114" t="s">
        <v>1576</v>
      </c>
      <c r="C17114" t="s">
        <v>1577</v>
      </c>
      <c r="D17114" t="s">
        <v>1582</v>
      </c>
    </row>
    <row r="17115" spans="1:5" x14ac:dyDescent="0.2">
      <c r="A17115" t="s">
        <v>1595</v>
      </c>
      <c r="B17115" t="s">
        <v>1596</v>
      </c>
      <c r="C17115" t="s">
        <v>1597</v>
      </c>
    </row>
    <row r="17116" spans="1:5" x14ac:dyDescent="0.2">
      <c r="A17116" t="s">
        <v>1595</v>
      </c>
      <c r="B17116" t="s">
        <v>1598</v>
      </c>
      <c r="C17116" t="s">
        <v>1599</v>
      </c>
      <c r="D17116" t="s">
        <v>1597</v>
      </c>
    </row>
    <row r="17117" spans="1:5" x14ac:dyDescent="0.2">
      <c r="A17117" t="s">
        <v>71</v>
      </c>
      <c r="B17117">
        <v>7.5</v>
      </c>
      <c r="C17117">
        <v>0.1</v>
      </c>
    </row>
    <row r="17118" spans="1:5" x14ac:dyDescent="0.2">
      <c r="A17118" t="s">
        <v>1595</v>
      </c>
      <c r="B17118" t="s">
        <v>1596</v>
      </c>
      <c r="C17118" t="s">
        <v>1597</v>
      </c>
    </row>
    <row r="17119" spans="1:5" x14ac:dyDescent="0.2">
      <c r="A17119" t="s">
        <v>1595</v>
      </c>
      <c r="B17119" t="s">
        <v>1598</v>
      </c>
      <c r="C17119" t="s">
        <v>1599</v>
      </c>
      <c r="D17119" t="s">
        <v>1597</v>
      </c>
    </row>
    <row r="17120" spans="1:5" x14ac:dyDescent="0.2">
      <c r="A17120" t="s">
        <v>114</v>
      </c>
      <c r="B17120">
        <v>12.6</v>
      </c>
      <c r="C17120">
        <v>0.1</v>
      </c>
    </row>
    <row r="17121" spans="1:6" x14ac:dyDescent="0.2">
      <c r="A17121" t="s">
        <v>52</v>
      </c>
      <c r="B17121">
        <v>1.5</v>
      </c>
      <c r="C17121">
        <v>0.05</v>
      </c>
    </row>
    <row r="17122" spans="1:6" x14ac:dyDescent="0.2">
      <c r="A17122" t="s">
        <v>52</v>
      </c>
      <c r="B17122">
        <v>1</v>
      </c>
      <c r="C17122">
        <v>-0.1</v>
      </c>
    </row>
    <row r="17123" spans="1:6" x14ac:dyDescent="0.2">
      <c r="A17123" t="s">
        <v>52</v>
      </c>
      <c r="B17123">
        <v>5.2</v>
      </c>
      <c r="C17123" t="s">
        <v>1584</v>
      </c>
    </row>
    <row r="17124" spans="1:6" x14ac:dyDescent="0.2">
      <c r="A17124" t="s">
        <v>52</v>
      </c>
      <c r="B17124">
        <v>10.9</v>
      </c>
      <c r="C17124">
        <v>0.1</v>
      </c>
    </row>
    <row r="17125" spans="1:6" x14ac:dyDescent="0.2">
      <c r="A17125" t="s">
        <v>52</v>
      </c>
      <c r="B17125">
        <v>0.6</v>
      </c>
      <c r="C17125">
        <v>-0.1</v>
      </c>
    </row>
    <row r="17126" spans="1:6" x14ac:dyDescent="0.2">
      <c r="A17126" t="s">
        <v>71</v>
      </c>
      <c r="B17126">
        <v>7.5</v>
      </c>
      <c r="C17126">
        <v>0.1</v>
      </c>
    </row>
    <row r="17127" spans="1:6" x14ac:dyDescent="0.2">
      <c r="A17127" t="s">
        <v>57</v>
      </c>
      <c r="B17127">
        <v>69.8</v>
      </c>
      <c r="C17127">
        <v>0.05</v>
      </c>
    </row>
    <row r="17128" spans="1:6" x14ac:dyDescent="0.2">
      <c r="A17128" t="s">
        <v>57</v>
      </c>
      <c r="B17128">
        <v>69.900000000000006</v>
      </c>
      <c r="C17128">
        <v>-0.05</v>
      </c>
    </row>
    <row r="17129" spans="1:6" x14ac:dyDescent="0.2">
      <c r="A17129" t="s">
        <v>57</v>
      </c>
      <c r="B17129">
        <v>78</v>
      </c>
      <c r="C17129">
        <v>0.1</v>
      </c>
    </row>
    <row r="17130" spans="1:6" x14ac:dyDescent="0.2">
      <c r="A17130" t="s">
        <v>207</v>
      </c>
      <c r="B17130">
        <v>67</v>
      </c>
      <c r="C17130" t="s">
        <v>1583</v>
      </c>
    </row>
    <row r="17131" spans="1:6" x14ac:dyDescent="0.2">
      <c r="A17131" t="s">
        <v>70</v>
      </c>
      <c r="B17131">
        <v>56</v>
      </c>
      <c r="C17131" t="s">
        <v>1583</v>
      </c>
    </row>
    <row r="17132" spans="1:6" x14ac:dyDescent="0.2">
      <c r="A17132" t="s">
        <v>70</v>
      </c>
      <c r="B17132">
        <v>65</v>
      </c>
      <c r="C17132" t="s">
        <v>1583</v>
      </c>
    </row>
    <row r="17133" spans="1:6" x14ac:dyDescent="0.2">
      <c r="A17133" t="s">
        <v>70</v>
      </c>
      <c r="B17133">
        <v>66</v>
      </c>
      <c r="C17133" t="s">
        <v>1583</v>
      </c>
      <c r="D17133" t="s">
        <v>3032</v>
      </c>
    </row>
    <row r="17134" spans="1:6" x14ac:dyDescent="0.2">
      <c r="A17134" t="s">
        <v>131</v>
      </c>
      <c r="B17134">
        <v>2.7</v>
      </c>
      <c r="C17134">
        <v>0.1</v>
      </c>
      <c r="D17134" t="s">
        <v>2427</v>
      </c>
    </row>
    <row r="17135" spans="1:6" x14ac:dyDescent="0.2">
      <c r="A17135" t="s">
        <v>118</v>
      </c>
      <c r="B17135" t="s">
        <v>2399</v>
      </c>
      <c r="C17135" t="s">
        <v>1679</v>
      </c>
      <c r="D17135" t="s">
        <v>1775</v>
      </c>
      <c r="E17135">
        <v>2.7</v>
      </c>
      <c r="F17135">
        <v>0.1</v>
      </c>
    </row>
    <row r="17136" spans="1:6" x14ac:dyDescent="0.2">
      <c r="A17136" t="s">
        <v>1575</v>
      </c>
      <c r="B17136" t="s">
        <v>1576</v>
      </c>
      <c r="C17136" t="s">
        <v>1577</v>
      </c>
      <c r="D17136" t="s">
        <v>1578</v>
      </c>
    </row>
    <row r="17137" spans="1:4" x14ac:dyDescent="0.2">
      <c r="A17137" t="s">
        <v>882</v>
      </c>
      <c r="B17137" t="s">
        <v>1579</v>
      </c>
      <c r="C17137" t="s">
        <v>1580</v>
      </c>
    </row>
    <row r="17138" spans="1:4" x14ac:dyDescent="0.2">
      <c r="A17138" t="s">
        <v>1595</v>
      </c>
      <c r="B17138" t="s">
        <v>1596</v>
      </c>
      <c r="C17138" t="s">
        <v>1597</v>
      </c>
    </row>
    <row r="17139" spans="1:4" x14ac:dyDescent="0.2">
      <c r="A17139" t="s">
        <v>1595</v>
      </c>
      <c r="B17139" t="s">
        <v>1598</v>
      </c>
      <c r="C17139" t="s">
        <v>1599</v>
      </c>
      <c r="D17139" t="s">
        <v>1597</v>
      </c>
    </row>
    <row r="17140" spans="1:4" x14ac:dyDescent="0.2">
      <c r="A17140" t="s">
        <v>71</v>
      </c>
      <c r="B17140">
        <v>7</v>
      </c>
      <c r="C17140">
        <v>0.1</v>
      </c>
    </row>
    <row r="17141" spans="1:4" x14ac:dyDescent="0.2">
      <c r="A17141" t="s">
        <v>1595</v>
      </c>
      <c r="B17141" t="s">
        <v>1596</v>
      </c>
      <c r="C17141" t="s">
        <v>1597</v>
      </c>
    </row>
    <row r="17142" spans="1:4" x14ac:dyDescent="0.2">
      <c r="A17142" t="s">
        <v>1595</v>
      </c>
      <c r="B17142" t="s">
        <v>1598</v>
      </c>
      <c r="C17142" t="s">
        <v>1599</v>
      </c>
      <c r="D17142" t="s">
        <v>1597</v>
      </c>
    </row>
    <row r="17143" spans="1:4" x14ac:dyDescent="0.2">
      <c r="A17143" t="s">
        <v>114</v>
      </c>
      <c r="B17143">
        <v>12.2</v>
      </c>
      <c r="C17143">
        <v>0.1</v>
      </c>
    </row>
    <row r="17144" spans="1:4" x14ac:dyDescent="0.2">
      <c r="A17144" t="s">
        <v>52</v>
      </c>
      <c r="B17144">
        <v>1.5</v>
      </c>
      <c r="C17144">
        <v>0.05</v>
      </c>
    </row>
    <row r="17145" spans="1:4" x14ac:dyDescent="0.2">
      <c r="A17145" t="s">
        <v>52</v>
      </c>
      <c r="B17145">
        <v>1</v>
      </c>
      <c r="C17145">
        <v>-0.1</v>
      </c>
    </row>
    <row r="17146" spans="1:4" x14ac:dyDescent="0.2">
      <c r="A17146" t="s">
        <v>52</v>
      </c>
      <c r="B17146">
        <v>5</v>
      </c>
      <c r="C17146" t="s">
        <v>1583</v>
      </c>
    </row>
    <row r="17147" spans="1:4" x14ac:dyDescent="0.2">
      <c r="A17147" t="s">
        <v>52</v>
      </c>
      <c r="B17147">
        <v>10.7</v>
      </c>
      <c r="C17147">
        <v>0.1</v>
      </c>
    </row>
    <row r="17148" spans="1:4" x14ac:dyDescent="0.2">
      <c r="A17148" t="s">
        <v>71</v>
      </c>
      <c r="B17148">
        <v>7</v>
      </c>
      <c r="C17148">
        <v>0.1</v>
      </c>
    </row>
    <row r="17149" spans="1:4" x14ac:dyDescent="0.2">
      <c r="A17149" t="s">
        <v>71</v>
      </c>
      <c r="B17149">
        <v>3.25</v>
      </c>
      <c r="C17149" t="s">
        <v>1634</v>
      </c>
      <c r="D17149">
        <v>0.1</v>
      </c>
    </row>
    <row r="17150" spans="1:4" x14ac:dyDescent="0.2">
      <c r="A17150" t="s">
        <v>57</v>
      </c>
      <c r="B17150">
        <v>59.8</v>
      </c>
      <c r="C17150">
        <v>0.05</v>
      </c>
    </row>
    <row r="17151" spans="1:4" x14ac:dyDescent="0.2">
      <c r="A17151" t="s">
        <v>57</v>
      </c>
      <c r="B17151">
        <v>59.9</v>
      </c>
      <c r="C17151">
        <v>-0.05</v>
      </c>
    </row>
    <row r="17152" spans="1:4" x14ac:dyDescent="0.2">
      <c r="A17152" t="s">
        <v>57</v>
      </c>
      <c r="B17152">
        <v>67.400000000000006</v>
      </c>
      <c r="C17152">
        <v>0.1</v>
      </c>
    </row>
    <row r="17153" spans="1:6" x14ac:dyDescent="0.2">
      <c r="A17153" t="s">
        <v>207</v>
      </c>
      <c r="B17153">
        <v>57</v>
      </c>
      <c r="C17153" t="s">
        <v>1583</v>
      </c>
    </row>
    <row r="17154" spans="1:6" x14ac:dyDescent="0.2">
      <c r="A17154" t="s">
        <v>70</v>
      </c>
      <c r="B17154">
        <v>51.4</v>
      </c>
      <c r="C17154" t="s">
        <v>1583</v>
      </c>
    </row>
    <row r="17155" spans="1:6" x14ac:dyDescent="0.2">
      <c r="A17155" t="s">
        <v>70</v>
      </c>
      <c r="B17155">
        <v>55</v>
      </c>
      <c r="C17155" t="s">
        <v>1583</v>
      </c>
    </row>
    <row r="17156" spans="1:6" x14ac:dyDescent="0.2">
      <c r="A17156" t="s">
        <v>131</v>
      </c>
      <c r="B17156">
        <v>2.7</v>
      </c>
      <c r="C17156">
        <v>0.1</v>
      </c>
      <c r="D17156" t="s">
        <v>2427</v>
      </c>
    </row>
    <row r="17157" spans="1:6" x14ac:dyDescent="0.2">
      <c r="A17157" t="s">
        <v>118</v>
      </c>
      <c r="B17157" t="s">
        <v>2399</v>
      </c>
      <c r="C17157" t="s">
        <v>3033</v>
      </c>
      <c r="D17157" t="s">
        <v>1775</v>
      </c>
      <c r="E17157">
        <v>2.7</v>
      </c>
      <c r="F17157">
        <v>0.1</v>
      </c>
    </row>
    <row r="17158" spans="1:6" x14ac:dyDescent="0.2">
      <c r="A17158" t="s">
        <v>1575</v>
      </c>
      <c r="B17158" t="s">
        <v>1576</v>
      </c>
      <c r="C17158" t="s">
        <v>1577</v>
      </c>
      <c r="D17158" t="s">
        <v>1578</v>
      </c>
    </row>
    <row r="17159" spans="1:6" x14ac:dyDescent="0.2">
      <c r="A17159" t="s">
        <v>882</v>
      </c>
      <c r="B17159" t="s">
        <v>1579</v>
      </c>
      <c r="C17159" t="s">
        <v>1580</v>
      </c>
    </row>
    <row r="17160" spans="1:6" x14ac:dyDescent="0.2">
      <c r="A17160" t="s">
        <v>1595</v>
      </c>
      <c r="B17160" t="s">
        <v>1596</v>
      </c>
      <c r="C17160" t="s">
        <v>1597</v>
      </c>
    </row>
    <row r="17161" spans="1:6" x14ac:dyDescent="0.2">
      <c r="A17161" t="s">
        <v>1595</v>
      </c>
      <c r="B17161" t="s">
        <v>1598</v>
      </c>
      <c r="C17161" t="s">
        <v>1599</v>
      </c>
      <c r="D17161" t="s">
        <v>1597</v>
      </c>
    </row>
    <row r="17162" spans="1:6" x14ac:dyDescent="0.2">
      <c r="A17162" t="s">
        <v>71</v>
      </c>
      <c r="B17162">
        <v>7</v>
      </c>
      <c r="C17162">
        <v>0.1</v>
      </c>
    </row>
    <row r="17163" spans="1:6" x14ac:dyDescent="0.2">
      <c r="A17163" t="s">
        <v>1595</v>
      </c>
      <c r="B17163" t="s">
        <v>1596</v>
      </c>
      <c r="C17163" t="s">
        <v>1597</v>
      </c>
    </row>
    <row r="17164" spans="1:6" x14ac:dyDescent="0.2">
      <c r="A17164" t="s">
        <v>1595</v>
      </c>
      <c r="B17164" t="s">
        <v>1598</v>
      </c>
      <c r="C17164" t="s">
        <v>1599</v>
      </c>
      <c r="D17164" t="s">
        <v>1597</v>
      </c>
    </row>
    <row r="17165" spans="1:6" x14ac:dyDescent="0.2">
      <c r="A17165" t="s">
        <v>114</v>
      </c>
      <c r="B17165">
        <v>12.2</v>
      </c>
      <c r="C17165">
        <v>0.1</v>
      </c>
    </row>
    <row r="17166" spans="1:6" x14ac:dyDescent="0.2">
      <c r="A17166" t="s">
        <v>52</v>
      </c>
      <c r="B17166">
        <v>1.5</v>
      </c>
      <c r="C17166">
        <v>0.05</v>
      </c>
    </row>
    <row r="17167" spans="1:6" x14ac:dyDescent="0.2">
      <c r="A17167" t="s">
        <v>52</v>
      </c>
      <c r="B17167">
        <v>1</v>
      </c>
      <c r="C17167">
        <v>-0.1</v>
      </c>
    </row>
    <row r="17168" spans="1:6" x14ac:dyDescent="0.2">
      <c r="A17168" t="s">
        <v>52</v>
      </c>
      <c r="B17168">
        <v>5</v>
      </c>
      <c r="C17168" t="s">
        <v>1583</v>
      </c>
    </row>
    <row r="17169" spans="1:6" x14ac:dyDescent="0.2">
      <c r="A17169" t="s">
        <v>52</v>
      </c>
      <c r="B17169">
        <v>10.7</v>
      </c>
      <c r="C17169">
        <v>0.1</v>
      </c>
    </row>
    <row r="17170" spans="1:6" x14ac:dyDescent="0.2">
      <c r="A17170" t="s">
        <v>71</v>
      </c>
      <c r="B17170">
        <v>7</v>
      </c>
      <c r="C17170">
        <v>0.1</v>
      </c>
    </row>
    <row r="17171" spans="1:6" x14ac:dyDescent="0.2">
      <c r="A17171" t="s">
        <v>71</v>
      </c>
      <c r="B17171">
        <v>3.25</v>
      </c>
      <c r="C17171" t="s">
        <v>1634</v>
      </c>
      <c r="D17171">
        <v>0.1</v>
      </c>
    </row>
    <row r="17172" spans="1:6" x14ac:dyDescent="0.2">
      <c r="A17172" t="s">
        <v>57</v>
      </c>
      <c r="B17172">
        <v>59.8</v>
      </c>
      <c r="C17172">
        <v>0.05</v>
      </c>
    </row>
    <row r="17173" spans="1:6" x14ac:dyDescent="0.2">
      <c r="A17173" t="s">
        <v>57</v>
      </c>
      <c r="B17173">
        <v>59.9</v>
      </c>
      <c r="C17173">
        <v>-0.05</v>
      </c>
    </row>
    <row r="17174" spans="1:6" x14ac:dyDescent="0.2">
      <c r="A17174" t="s">
        <v>57</v>
      </c>
      <c r="B17174">
        <v>67.400000000000006</v>
      </c>
      <c r="C17174">
        <v>0.1</v>
      </c>
    </row>
    <row r="17175" spans="1:6" x14ac:dyDescent="0.2">
      <c r="A17175" t="s">
        <v>207</v>
      </c>
      <c r="B17175">
        <v>57</v>
      </c>
      <c r="C17175" t="s">
        <v>1583</v>
      </c>
    </row>
    <row r="17176" spans="1:6" x14ac:dyDescent="0.2">
      <c r="A17176" t="s">
        <v>70</v>
      </c>
      <c r="B17176">
        <v>51.4</v>
      </c>
      <c r="C17176" t="s">
        <v>1583</v>
      </c>
    </row>
    <row r="17177" spans="1:6" x14ac:dyDescent="0.2">
      <c r="A17177" t="s">
        <v>70</v>
      </c>
      <c r="B17177">
        <v>55</v>
      </c>
      <c r="C17177" t="s">
        <v>1583</v>
      </c>
    </row>
    <row r="17178" spans="1:6" x14ac:dyDescent="0.2">
      <c r="A17178" t="s">
        <v>131</v>
      </c>
      <c r="B17178">
        <v>2.7</v>
      </c>
      <c r="C17178">
        <v>0.1</v>
      </c>
      <c r="D17178" t="s">
        <v>2427</v>
      </c>
    </row>
    <row r="17179" spans="1:6" x14ac:dyDescent="0.2">
      <c r="A17179" t="s">
        <v>118</v>
      </c>
      <c r="B17179" t="s">
        <v>2399</v>
      </c>
      <c r="C17179" t="s">
        <v>3033</v>
      </c>
      <c r="D17179" t="s">
        <v>1775</v>
      </c>
      <c r="E17179">
        <v>2.7</v>
      </c>
      <c r="F17179">
        <v>0.1</v>
      </c>
    </row>
    <row r="17180" spans="1:6" x14ac:dyDescent="0.2">
      <c r="A17180" t="s">
        <v>1575</v>
      </c>
      <c r="B17180" t="s">
        <v>1576</v>
      </c>
      <c r="C17180" t="s">
        <v>1577</v>
      </c>
      <c r="D17180" t="s">
        <v>1578</v>
      </c>
    </row>
    <row r="17181" spans="1:6" x14ac:dyDescent="0.2">
      <c r="A17181" t="s">
        <v>882</v>
      </c>
      <c r="B17181" t="s">
        <v>1579</v>
      </c>
      <c r="C17181" t="s">
        <v>1580</v>
      </c>
    </row>
    <row r="17182" spans="1:6" x14ac:dyDescent="0.2">
      <c r="A17182" t="s">
        <v>1595</v>
      </c>
      <c r="B17182" t="s">
        <v>1596</v>
      </c>
      <c r="C17182" t="s">
        <v>1597</v>
      </c>
    </row>
    <row r="17183" spans="1:6" x14ac:dyDescent="0.2">
      <c r="A17183" t="s">
        <v>1595</v>
      </c>
      <c r="B17183" t="s">
        <v>1598</v>
      </c>
      <c r="C17183" t="s">
        <v>1599</v>
      </c>
      <c r="D17183" t="s">
        <v>1597</v>
      </c>
    </row>
    <row r="17184" spans="1:6" x14ac:dyDescent="0.2">
      <c r="A17184" t="s">
        <v>3034</v>
      </c>
      <c r="B17184" t="s">
        <v>3035</v>
      </c>
      <c r="C17184" t="s">
        <v>1595</v>
      </c>
      <c r="D17184" t="s">
        <v>2703</v>
      </c>
      <c r="E17184" t="s">
        <v>3036</v>
      </c>
    </row>
    <row r="17185" spans="1:7" x14ac:dyDescent="0.2">
      <c r="A17185" t="s">
        <v>52</v>
      </c>
      <c r="B17185" t="s">
        <v>3037</v>
      </c>
      <c r="C17185" t="s">
        <v>3038</v>
      </c>
      <c r="D17185" t="s">
        <v>3039</v>
      </c>
      <c r="E17185" t="s">
        <v>3040</v>
      </c>
    </row>
    <row r="17186" spans="1:7" x14ac:dyDescent="0.2">
      <c r="A17186" t="s">
        <v>119</v>
      </c>
      <c r="B17186">
        <v>90.5</v>
      </c>
      <c r="C17186" t="s">
        <v>1634</v>
      </c>
      <c r="D17186">
        <v>7.0000000000000007E-2</v>
      </c>
      <c r="E17186" t="s">
        <v>1813</v>
      </c>
      <c r="F17186" t="s">
        <v>1394</v>
      </c>
      <c r="G17186" t="s">
        <v>1814</v>
      </c>
    </row>
    <row r="17187" spans="1:7" x14ac:dyDescent="0.2">
      <c r="A17187" t="s">
        <v>57</v>
      </c>
      <c r="B17187">
        <v>105</v>
      </c>
      <c r="C17187">
        <v>0.184</v>
      </c>
      <c r="D17187" t="s">
        <v>3041</v>
      </c>
      <c r="E17187">
        <v>1.2E-2</v>
      </c>
    </row>
    <row r="17188" spans="1:7" x14ac:dyDescent="0.2">
      <c r="A17188" t="s">
        <v>1595</v>
      </c>
      <c r="B17188" t="s">
        <v>1596</v>
      </c>
      <c r="C17188" t="s">
        <v>1597</v>
      </c>
    </row>
    <row r="17189" spans="1:7" x14ac:dyDescent="0.2">
      <c r="A17189" t="s">
        <v>1595</v>
      </c>
      <c r="B17189" t="s">
        <v>1598</v>
      </c>
      <c r="C17189" t="s">
        <v>1599</v>
      </c>
      <c r="D17189" t="s">
        <v>1597</v>
      </c>
    </row>
    <row r="17190" spans="1:7" x14ac:dyDescent="0.2">
      <c r="A17190" t="s">
        <v>114</v>
      </c>
      <c r="B17190">
        <v>16.899999999999999</v>
      </c>
      <c r="C17190" t="s">
        <v>1634</v>
      </c>
      <c r="D17190">
        <v>0.05</v>
      </c>
    </row>
    <row r="17191" spans="1:7" x14ac:dyDescent="0.2">
      <c r="A17191" t="s">
        <v>52</v>
      </c>
      <c r="B17191">
        <v>11.9</v>
      </c>
      <c r="C17191" t="s">
        <v>1588</v>
      </c>
      <c r="D17191">
        <v>0.1</v>
      </c>
    </row>
    <row r="17192" spans="1:7" x14ac:dyDescent="0.2">
      <c r="A17192" t="s">
        <v>57</v>
      </c>
      <c r="B17192">
        <v>105</v>
      </c>
      <c r="C17192">
        <v>0.184</v>
      </c>
      <c r="D17192" t="s">
        <v>1620</v>
      </c>
      <c r="E17192">
        <v>-1.2E-2</v>
      </c>
    </row>
    <row r="17193" spans="1:7" x14ac:dyDescent="0.2">
      <c r="A17193" t="s">
        <v>119</v>
      </c>
      <c r="B17193">
        <v>95</v>
      </c>
      <c r="C17193">
        <v>1.6E-2</v>
      </c>
      <c r="D17193" t="s">
        <v>1620</v>
      </c>
      <c r="E17193">
        <v>0.21199999999999999</v>
      </c>
    </row>
    <row r="17194" spans="1:7" x14ac:dyDescent="0.2">
      <c r="A17194" t="s">
        <v>59</v>
      </c>
      <c r="B17194" t="s">
        <v>3042</v>
      </c>
      <c r="C17194" t="s">
        <v>1588</v>
      </c>
      <c r="D17194" t="s">
        <v>1808</v>
      </c>
    </row>
    <row r="17195" spans="1:7" x14ac:dyDescent="0.2">
      <c r="A17195" t="s">
        <v>59</v>
      </c>
      <c r="B17195" t="s">
        <v>3042</v>
      </c>
      <c r="C17195" t="s">
        <v>1588</v>
      </c>
      <c r="D17195" t="s">
        <v>1808</v>
      </c>
    </row>
    <row r="17196" spans="1:7" x14ac:dyDescent="0.2">
      <c r="A17196" t="s">
        <v>55</v>
      </c>
      <c r="B17196" t="s">
        <v>3043</v>
      </c>
      <c r="C17196">
        <v>9</v>
      </c>
    </row>
    <row r="17197" spans="1:7" x14ac:dyDescent="0.2">
      <c r="A17197" t="s">
        <v>119</v>
      </c>
      <c r="B17197">
        <v>98.5</v>
      </c>
      <c r="C17197">
        <v>1.6E-2</v>
      </c>
      <c r="D17197" t="s">
        <v>1620</v>
      </c>
      <c r="E17197">
        <v>0.112</v>
      </c>
    </row>
    <row r="17198" spans="1:7" x14ac:dyDescent="0.2">
      <c r="A17198" t="s">
        <v>3044</v>
      </c>
      <c r="B17198" t="s">
        <v>2635</v>
      </c>
      <c r="C17198" t="s">
        <v>3045</v>
      </c>
    </row>
    <row r="17199" spans="1:7" x14ac:dyDescent="0.2">
      <c r="A17199" t="s">
        <v>120</v>
      </c>
      <c r="B17199">
        <v>0.05</v>
      </c>
      <c r="C17199" t="s">
        <v>1594</v>
      </c>
    </row>
    <row r="17200" spans="1:7" x14ac:dyDescent="0.2">
      <c r="A17200" t="s">
        <v>1575</v>
      </c>
      <c r="B17200" t="s">
        <v>1576</v>
      </c>
      <c r="C17200" t="s">
        <v>1577</v>
      </c>
      <c r="D17200" t="s">
        <v>1578</v>
      </c>
    </row>
    <row r="17201" spans="1:7" x14ac:dyDescent="0.2">
      <c r="A17201" t="s">
        <v>882</v>
      </c>
      <c r="B17201" t="s">
        <v>1579</v>
      </c>
      <c r="C17201" t="s">
        <v>1580</v>
      </c>
    </row>
    <row r="17202" spans="1:7" x14ac:dyDescent="0.2">
      <c r="A17202" t="s">
        <v>1595</v>
      </c>
      <c r="B17202" t="s">
        <v>1596</v>
      </c>
      <c r="C17202" t="s">
        <v>1597</v>
      </c>
    </row>
    <row r="17203" spans="1:7" x14ac:dyDescent="0.2">
      <c r="A17203" t="s">
        <v>1595</v>
      </c>
      <c r="B17203" t="s">
        <v>1598</v>
      </c>
      <c r="C17203" t="s">
        <v>1599</v>
      </c>
      <c r="D17203" t="s">
        <v>1597</v>
      </c>
    </row>
    <row r="17204" spans="1:7" x14ac:dyDescent="0.2">
      <c r="A17204" t="s">
        <v>3034</v>
      </c>
      <c r="B17204" t="s">
        <v>3035</v>
      </c>
      <c r="C17204" t="s">
        <v>1595</v>
      </c>
      <c r="D17204" t="s">
        <v>2703</v>
      </c>
      <c r="E17204" t="s">
        <v>3036</v>
      </c>
    </row>
    <row r="17205" spans="1:7" x14ac:dyDescent="0.2">
      <c r="A17205" t="s">
        <v>52</v>
      </c>
      <c r="B17205" t="s">
        <v>3037</v>
      </c>
      <c r="C17205" t="s">
        <v>3038</v>
      </c>
      <c r="D17205" t="s">
        <v>3039</v>
      </c>
      <c r="E17205" t="s">
        <v>3040</v>
      </c>
    </row>
    <row r="17206" spans="1:7" x14ac:dyDescent="0.2">
      <c r="A17206" t="s">
        <v>119</v>
      </c>
      <c r="B17206">
        <v>90.5</v>
      </c>
      <c r="C17206" t="s">
        <v>1634</v>
      </c>
      <c r="D17206">
        <v>7.0000000000000007E-2</v>
      </c>
      <c r="E17206" t="s">
        <v>1813</v>
      </c>
      <c r="F17206" t="s">
        <v>1394</v>
      </c>
      <c r="G17206" t="s">
        <v>1814</v>
      </c>
    </row>
    <row r="17207" spans="1:7" x14ac:dyDescent="0.2">
      <c r="A17207" t="s">
        <v>57</v>
      </c>
      <c r="B17207">
        <v>105</v>
      </c>
      <c r="C17207">
        <v>0.184</v>
      </c>
      <c r="D17207" t="s">
        <v>3041</v>
      </c>
      <c r="E17207">
        <v>1.2E-2</v>
      </c>
    </row>
    <row r="17208" spans="1:7" x14ac:dyDescent="0.2">
      <c r="A17208" t="s">
        <v>1595</v>
      </c>
      <c r="B17208" t="s">
        <v>1596</v>
      </c>
      <c r="C17208" t="s">
        <v>1597</v>
      </c>
    </row>
    <row r="17209" spans="1:7" x14ac:dyDescent="0.2">
      <c r="A17209" t="s">
        <v>1595</v>
      </c>
      <c r="B17209" t="s">
        <v>1598</v>
      </c>
      <c r="C17209" t="s">
        <v>1599</v>
      </c>
      <c r="D17209" t="s">
        <v>1597</v>
      </c>
    </row>
    <row r="17210" spans="1:7" x14ac:dyDescent="0.2">
      <c r="A17210" t="s">
        <v>114</v>
      </c>
      <c r="B17210">
        <v>16.899999999999999</v>
      </c>
      <c r="C17210" t="s">
        <v>1634</v>
      </c>
      <c r="D17210">
        <v>0.05</v>
      </c>
    </row>
    <row r="17211" spans="1:7" x14ac:dyDescent="0.2">
      <c r="A17211" t="s">
        <v>52</v>
      </c>
      <c r="B17211">
        <v>11.9</v>
      </c>
      <c r="C17211" t="s">
        <v>1588</v>
      </c>
      <c r="D17211">
        <v>0.1</v>
      </c>
    </row>
    <row r="17212" spans="1:7" x14ac:dyDescent="0.2">
      <c r="A17212" t="s">
        <v>57</v>
      </c>
      <c r="B17212">
        <v>105</v>
      </c>
      <c r="C17212">
        <v>0.184</v>
      </c>
      <c r="D17212" t="s">
        <v>1620</v>
      </c>
      <c r="E17212">
        <v>-1.2E-2</v>
      </c>
    </row>
    <row r="17213" spans="1:7" x14ac:dyDescent="0.2">
      <c r="A17213" t="s">
        <v>119</v>
      </c>
      <c r="B17213">
        <v>95</v>
      </c>
      <c r="C17213">
        <v>1.6E-2</v>
      </c>
      <c r="D17213" t="s">
        <v>1620</v>
      </c>
      <c r="E17213">
        <v>0.21199999999999999</v>
      </c>
    </row>
    <row r="17214" spans="1:7" x14ac:dyDescent="0.2">
      <c r="A17214" t="s">
        <v>59</v>
      </c>
      <c r="B17214" t="s">
        <v>3042</v>
      </c>
      <c r="C17214" t="s">
        <v>1588</v>
      </c>
      <c r="D17214" t="s">
        <v>1808</v>
      </c>
    </row>
    <row r="17215" spans="1:7" x14ac:dyDescent="0.2">
      <c r="A17215" t="s">
        <v>59</v>
      </c>
      <c r="B17215" t="s">
        <v>3042</v>
      </c>
      <c r="C17215" t="s">
        <v>1588</v>
      </c>
      <c r="D17215" t="s">
        <v>1808</v>
      </c>
    </row>
    <row r="17216" spans="1:7" x14ac:dyDescent="0.2">
      <c r="A17216" t="s">
        <v>55</v>
      </c>
      <c r="B17216" t="s">
        <v>3043</v>
      </c>
      <c r="C17216">
        <v>9</v>
      </c>
    </row>
    <row r="17217" spans="1:5" x14ac:dyDescent="0.2">
      <c r="A17217" t="s">
        <v>119</v>
      </c>
      <c r="B17217">
        <v>98.5</v>
      </c>
      <c r="C17217">
        <v>1.6E-2</v>
      </c>
      <c r="D17217" t="s">
        <v>1620</v>
      </c>
      <c r="E17217">
        <v>0.112</v>
      </c>
    </row>
    <row r="17218" spans="1:5" x14ac:dyDescent="0.2">
      <c r="A17218" t="s">
        <v>3044</v>
      </c>
      <c r="B17218" t="s">
        <v>2635</v>
      </c>
      <c r="C17218" t="s">
        <v>3045</v>
      </c>
    </row>
    <row r="17219" spans="1:5" x14ac:dyDescent="0.2">
      <c r="A17219" t="s">
        <v>120</v>
      </c>
      <c r="B17219">
        <v>0.05</v>
      </c>
      <c r="C17219" t="s">
        <v>1594</v>
      </c>
    </row>
    <row r="17220" spans="1:5" x14ac:dyDescent="0.2">
      <c r="A17220" t="s">
        <v>824</v>
      </c>
    </row>
    <row r="17221" spans="1:5" x14ac:dyDescent="0.2">
      <c r="A17221" t="s">
        <v>1575</v>
      </c>
      <c r="B17221" t="s">
        <v>1576</v>
      </c>
      <c r="C17221" t="s">
        <v>1577</v>
      </c>
      <c r="D17221" t="s">
        <v>1578</v>
      </c>
    </row>
    <row r="17222" spans="1:5" x14ac:dyDescent="0.2">
      <c r="A17222" t="s">
        <v>882</v>
      </c>
      <c r="B17222" t="s">
        <v>1579</v>
      </c>
      <c r="C17222" t="s">
        <v>1580</v>
      </c>
    </row>
    <row r="17223" spans="1:5" x14ac:dyDescent="0.2">
      <c r="A17223" t="s">
        <v>1595</v>
      </c>
      <c r="B17223" t="s">
        <v>1596</v>
      </c>
      <c r="C17223" t="s">
        <v>1597</v>
      </c>
    </row>
    <row r="17224" spans="1:5" x14ac:dyDescent="0.2">
      <c r="A17224" t="s">
        <v>1595</v>
      </c>
      <c r="B17224" t="s">
        <v>1598</v>
      </c>
      <c r="C17224" t="s">
        <v>1599</v>
      </c>
      <c r="D17224" t="s">
        <v>1597</v>
      </c>
    </row>
    <row r="17225" spans="1:5" x14ac:dyDescent="0.2">
      <c r="A17225" t="s">
        <v>3034</v>
      </c>
      <c r="B17225" t="s">
        <v>3035</v>
      </c>
      <c r="C17225" t="s">
        <v>1595</v>
      </c>
      <c r="D17225" t="s">
        <v>2703</v>
      </c>
      <c r="E17225" t="s">
        <v>3036</v>
      </c>
    </row>
    <row r="17226" spans="1:5" x14ac:dyDescent="0.2">
      <c r="A17226" t="s">
        <v>1595</v>
      </c>
      <c r="B17226" t="s">
        <v>1596</v>
      </c>
      <c r="C17226" t="s">
        <v>1597</v>
      </c>
    </row>
    <row r="17227" spans="1:5" x14ac:dyDescent="0.2">
      <c r="A17227" t="s">
        <v>1595</v>
      </c>
      <c r="B17227" t="s">
        <v>1598</v>
      </c>
      <c r="C17227" t="s">
        <v>1599</v>
      </c>
      <c r="D17227" t="s">
        <v>1597</v>
      </c>
    </row>
    <row r="17228" spans="1:5" x14ac:dyDescent="0.2">
      <c r="A17228" t="s">
        <v>114</v>
      </c>
      <c r="B17228">
        <v>15.9</v>
      </c>
      <c r="C17228" t="s">
        <v>1634</v>
      </c>
      <c r="D17228">
        <v>0.05</v>
      </c>
    </row>
    <row r="17229" spans="1:5" x14ac:dyDescent="0.2">
      <c r="A17229" t="s">
        <v>52</v>
      </c>
      <c r="B17229">
        <v>10.9</v>
      </c>
      <c r="C17229">
        <v>-0.1</v>
      </c>
    </row>
    <row r="17230" spans="1:5" x14ac:dyDescent="0.2">
      <c r="A17230" t="s">
        <v>57</v>
      </c>
      <c r="B17230">
        <v>88</v>
      </c>
      <c r="C17230">
        <f>0.184/-0.012</f>
        <v>-15.333333333333332</v>
      </c>
    </row>
    <row r="17231" spans="1:5" x14ac:dyDescent="0.2">
      <c r="A17231" t="s">
        <v>119</v>
      </c>
      <c r="B17231">
        <v>80</v>
      </c>
      <c r="C17231" t="s">
        <v>3046</v>
      </c>
      <c r="D17231">
        <v>0.21199999999999999</v>
      </c>
    </row>
    <row r="17232" spans="1:5" x14ac:dyDescent="0.2">
      <c r="A17232" t="s">
        <v>119</v>
      </c>
      <c r="B17232">
        <v>83.5</v>
      </c>
      <c r="C17232">
        <f>0.016/0.112</f>
        <v>0.14285714285714285</v>
      </c>
    </row>
    <row r="17233" spans="1:7" x14ac:dyDescent="0.2">
      <c r="A17233" t="s">
        <v>59</v>
      </c>
      <c r="B17233" t="s">
        <v>881</v>
      </c>
    </row>
    <row r="17234" spans="1:7" x14ac:dyDescent="0.2">
      <c r="A17234" t="s">
        <v>59</v>
      </c>
      <c r="B17234" t="s">
        <v>3047</v>
      </c>
      <c r="C17234" t="s">
        <v>1123</v>
      </c>
      <c r="D17234" t="s">
        <v>3048</v>
      </c>
    </row>
    <row r="17235" spans="1:7" x14ac:dyDescent="0.2">
      <c r="A17235" t="s">
        <v>59</v>
      </c>
      <c r="B17235" t="s">
        <v>1841</v>
      </c>
      <c r="C17235">
        <v>85</v>
      </c>
      <c r="D17235" t="s">
        <v>1123</v>
      </c>
      <c r="E17235">
        <v>1</v>
      </c>
      <c r="F17235" t="s">
        <v>1588</v>
      </c>
      <c r="G17235" t="s">
        <v>1808</v>
      </c>
    </row>
    <row r="17236" spans="1:7" x14ac:dyDescent="0.2">
      <c r="A17236" t="s">
        <v>55</v>
      </c>
      <c r="B17236" t="s">
        <v>3043</v>
      </c>
      <c r="C17236">
        <v>8.4</v>
      </c>
    </row>
    <row r="17237" spans="1:7" x14ac:dyDescent="0.2">
      <c r="A17237" t="s">
        <v>3044</v>
      </c>
      <c r="B17237" t="s">
        <v>2635</v>
      </c>
      <c r="C17237" t="s">
        <v>3045</v>
      </c>
    </row>
    <row r="17238" spans="1:7" x14ac:dyDescent="0.2">
      <c r="A17238" t="s">
        <v>120</v>
      </c>
      <c r="B17238">
        <v>0.05</v>
      </c>
      <c r="C17238" t="s">
        <v>1594</v>
      </c>
    </row>
    <row r="17239" spans="1:7" x14ac:dyDescent="0.2">
      <c r="A17239" t="s">
        <v>824</v>
      </c>
    </row>
    <row r="17240" spans="1:7" x14ac:dyDescent="0.2">
      <c r="A17240" t="s">
        <v>114</v>
      </c>
      <c r="B17240">
        <v>15.9</v>
      </c>
      <c r="C17240" t="s">
        <v>1634</v>
      </c>
      <c r="D17240">
        <v>0.05</v>
      </c>
    </row>
    <row r="17241" spans="1:7" x14ac:dyDescent="0.2">
      <c r="A17241" t="s">
        <v>52</v>
      </c>
      <c r="B17241">
        <v>10.9</v>
      </c>
      <c r="C17241">
        <v>-0.1</v>
      </c>
    </row>
    <row r="17242" spans="1:7" x14ac:dyDescent="0.2">
      <c r="A17242" t="s">
        <v>57</v>
      </c>
      <c r="B17242">
        <v>88</v>
      </c>
      <c r="C17242">
        <f>0.184/-0.012</f>
        <v>-15.333333333333332</v>
      </c>
    </row>
    <row r="17243" spans="1:7" x14ac:dyDescent="0.2">
      <c r="A17243" t="s">
        <v>119</v>
      </c>
      <c r="B17243">
        <v>80</v>
      </c>
      <c r="C17243" t="s">
        <v>3046</v>
      </c>
      <c r="D17243">
        <v>0.21199999999999999</v>
      </c>
    </row>
    <row r="17244" spans="1:7" x14ac:dyDescent="0.2">
      <c r="A17244" t="s">
        <v>119</v>
      </c>
      <c r="B17244">
        <v>83.5</v>
      </c>
      <c r="C17244">
        <f>0.016/0.112</f>
        <v>0.14285714285714285</v>
      </c>
    </row>
    <row r="17245" spans="1:7" x14ac:dyDescent="0.2">
      <c r="A17245" t="s">
        <v>59</v>
      </c>
      <c r="B17245" t="s">
        <v>881</v>
      </c>
    </row>
    <row r="17246" spans="1:7" x14ac:dyDescent="0.2">
      <c r="A17246" t="s">
        <v>59</v>
      </c>
      <c r="B17246" t="s">
        <v>3049</v>
      </c>
      <c r="C17246" t="s">
        <v>1123</v>
      </c>
      <c r="D17246" t="s">
        <v>3048</v>
      </c>
    </row>
    <row r="17247" spans="1:7" x14ac:dyDescent="0.2">
      <c r="A17247" t="s">
        <v>59</v>
      </c>
      <c r="B17247" t="s">
        <v>3049</v>
      </c>
      <c r="C17247" t="s">
        <v>1123</v>
      </c>
      <c r="D17247" t="s">
        <v>3048</v>
      </c>
    </row>
    <row r="17248" spans="1:7" x14ac:dyDescent="0.2">
      <c r="A17248" t="s">
        <v>55</v>
      </c>
      <c r="B17248" t="s">
        <v>3043</v>
      </c>
      <c r="C17248">
        <v>8.4</v>
      </c>
    </row>
    <row r="17249" spans="1:4" x14ac:dyDescent="0.2">
      <c r="A17249" t="s">
        <v>120</v>
      </c>
      <c r="B17249">
        <v>0.05</v>
      </c>
      <c r="C17249" t="s">
        <v>1594</v>
      </c>
    </row>
    <row r="17250" spans="1:4" x14ac:dyDescent="0.2">
      <c r="A17250" t="s">
        <v>824</v>
      </c>
    </row>
    <row r="17251" spans="1:4" x14ac:dyDescent="0.2">
      <c r="A17251" t="s">
        <v>1575</v>
      </c>
      <c r="B17251" t="s">
        <v>1576</v>
      </c>
      <c r="C17251" t="s">
        <v>1577</v>
      </c>
      <c r="D17251" t="s">
        <v>1578</v>
      </c>
    </row>
    <row r="17252" spans="1:4" x14ac:dyDescent="0.2">
      <c r="A17252" t="s">
        <v>882</v>
      </c>
      <c r="B17252" t="s">
        <v>1579</v>
      </c>
      <c r="C17252" t="s">
        <v>1580</v>
      </c>
    </row>
    <row r="17253" spans="1:4" x14ac:dyDescent="0.2">
      <c r="A17253" t="s">
        <v>1575</v>
      </c>
      <c r="B17253" t="s">
        <v>1576</v>
      </c>
      <c r="C17253" t="s">
        <v>1577</v>
      </c>
      <c r="D17253" t="s">
        <v>1578</v>
      </c>
    </row>
    <row r="17254" spans="1:4" x14ac:dyDescent="0.2">
      <c r="A17254" t="s">
        <v>882</v>
      </c>
      <c r="B17254" t="s">
        <v>1579</v>
      </c>
      <c r="C17254" t="s">
        <v>1580</v>
      </c>
    </row>
    <row r="17255" spans="1:4" x14ac:dyDescent="0.2">
      <c r="A17255" t="s">
        <v>1595</v>
      </c>
      <c r="B17255" t="s">
        <v>1596</v>
      </c>
      <c r="C17255" t="s">
        <v>1597</v>
      </c>
    </row>
    <row r="17256" spans="1:4" x14ac:dyDescent="0.2">
      <c r="A17256" t="s">
        <v>1595</v>
      </c>
      <c r="B17256" t="s">
        <v>1598</v>
      </c>
      <c r="C17256" t="s">
        <v>1599</v>
      </c>
      <c r="D17256" t="s">
        <v>1597</v>
      </c>
    </row>
    <row r="17257" spans="1:4" x14ac:dyDescent="0.2">
      <c r="A17257" t="s">
        <v>3050</v>
      </c>
      <c r="B17257" t="s">
        <v>1639</v>
      </c>
      <c r="C17257" t="s">
        <v>3051</v>
      </c>
    </row>
    <row r="17258" spans="1:4" x14ac:dyDescent="0.2">
      <c r="A17258" t="s">
        <v>3052</v>
      </c>
      <c r="B17258">
        <f>0.112/-0.084</f>
        <v>-1.3333333333333333</v>
      </c>
    </row>
    <row r="17259" spans="1:4" x14ac:dyDescent="0.2">
      <c r="A17259" t="s">
        <v>59</v>
      </c>
      <c r="B17259" t="s">
        <v>3053</v>
      </c>
    </row>
    <row r="17260" spans="1:4" x14ac:dyDescent="0.2">
      <c r="A17260" t="s">
        <v>1592</v>
      </c>
      <c r="B17260" t="s">
        <v>2629</v>
      </c>
      <c r="C17260" t="s">
        <v>3053</v>
      </c>
    </row>
    <row r="17261" spans="1:4" x14ac:dyDescent="0.2">
      <c r="A17261" t="s">
        <v>114</v>
      </c>
      <c r="B17261">
        <v>8</v>
      </c>
      <c r="C17261">
        <f>0.084/-0.012</f>
        <v>-7</v>
      </c>
    </row>
    <row r="17262" spans="1:4" x14ac:dyDescent="0.2">
      <c r="A17262" t="s">
        <v>71</v>
      </c>
      <c r="B17262">
        <v>6.5</v>
      </c>
      <c r="C17262" t="s">
        <v>1588</v>
      </c>
      <c r="D17262">
        <v>0.05</v>
      </c>
    </row>
    <row r="17263" spans="1:4" x14ac:dyDescent="0.2">
      <c r="A17263" t="s">
        <v>176</v>
      </c>
      <c r="B17263">
        <v>33</v>
      </c>
      <c r="C17263" t="s">
        <v>1634</v>
      </c>
      <c r="D17263">
        <v>0.05</v>
      </c>
    </row>
    <row r="17264" spans="1:4" x14ac:dyDescent="0.2">
      <c r="A17264" t="s">
        <v>3054</v>
      </c>
      <c r="B17264" t="s">
        <v>1639</v>
      </c>
      <c r="C17264" t="s">
        <v>3055</v>
      </c>
    </row>
    <row r="17265" spans="1:4" x14ac:dyDescent="0.2">
      <c r="A17265" t="s">
        <v>2928</v>
      </c>
      <c r="B17265">
        <f>0.112/-0.084</f>
        <v>-1.3333333333333333</v>
      </c>
    </row>
    <row r="17266" spans="1:4" x14ac:dyDescent="0.2">
      <c r="A17266" t="s">
        <v>71</v>
      </c>
      <c r="B17266">
        <v>6</v>
      </c>
      <c r="C17266" t="s">
        <v>1639</v>
      </c>
      <c r="D17266">
        <v>0.2</v>
      </c>
    </row>
    <row r="17267" spans="1:4" x14ac:dyDescent="0.2">
      <c r="A17267" t="s">
        <v>72</v>
      </c>
      <c r="B17267">
        <v>0.8</v>
      </c>
      <c r="C17267" t="s">
        <v>1639</v>
      </c>
      <c r="D17267">
        <v>0.2</v>
      </c>
    </row>
    <row r="17268" spans="1:4" x14ac:dyDescent="0.2">
      <c r="A17268" t="s">
        <v>72</v>
      </c>
      <c r="B17268">
        <v>0.5</v>
      </c>
      <c r="C17268" t="s">
        <v>1634</v>
      </c>
      <c r="D17268">
        <v>0.2</v>
      </c>
    </row>
    <row r="17269" spans="1:4" x14ac:dyDescent="0.2">
      <c r="A17269" t="s">
        <v>1655</v>
      </c>
      <c r="B17269">
        <v>6.3</v>
      </c>
    </row>
    <row r="17270" spans="1:4" x14ac:dyDescent="0.2">
      <c r="A17270" t="s">
        <v>120</v>
      </c>
      <c r="B17270" t="s">
        <v>2254</v>
      </c>
    </row>
    <row r="17271" spans="1:4" x14ac:dyDescent="0.2">
      <c r="A17271" t="s">
        <v>1575</v>
      </c>
      <c r="B17271" t="s">
        <v>1576</v>
      </c>
      <c r="C17271" t="s">
        <v>1577</v>
      </c>
      <c r="D17271" t="s">
        <v>1578</v>
      </c>
    </row>
    <row r="17272" spans="1:4" x14ac:dyDescent="0.2">
      <c r="A17272" t="s">
        <v>882</v>
      </c>
      <c r="B17272" t="s">
        <v>1579</v>
      </c>
      <c r="C17272" t="s">
        <v>1580</v>
      </c>
    </row>
    <row r="17273" spans="1:4" x14ac:dyDescent="0.2">
      <c r="A17273" t="s">
        <v>1595</v>
      </c>
      <c r="B17273" t="s">
        <v>1596</v>
      </c>
      <c r="C17273" t="s">
        <v>1597</v>
      </c>
    </row>
    <row r="17274" spans="1:4" x14ac:dyDescent="0.2">
      <c r="A17274" t="s">
        <v>1595</v>
      </c>
      <c r="B17274" t="s">
        <v>1598</v>
      </c>
      <c r="C17274" t="s">
        <v>1599</v>
      </c>
      <c r="D17274" t="s">
        <v>1597</v>
      </c>
    </row>
    <row r="17275" spans="1:4" x14ac:dyDescent="0.2">
      <c r="A17275" t="s">
        <v>3050</v>
      </c>
      <c r="B17275" t="s">
        <v>1639</v>
      </c>
      <c r="C17275" t="s">
        <v>3051</v>
      </c>
    </row>
    <row r="17276" spans="1:4" x14ac:dyDescent="0.2">
      <c r="A17276" t="s">
        <v>3052</v>
      </c>
      <c r="B17276">
        <f>0.112/-0.084</f>
        <v>-1.3333333333333333</v>
      </c>
    </row>
    <row r="17277" spans="1:4" x14ac:dyDescent="0.2">
      <c r="A17277" t="s">
        <v>59</v>
      </c>
      <c r="B17277" t="s">
        <v>3053</v>
      </c>
    </row>
    <row r="17278" spans="1:4" x14ac:dyDescent="0.2">
      <c r="A17278" t="s">
        <v>1592</v>
      </c>
      <c r="B17278" t="s">
        <v>2629</v>
      </c>
      <c r="C17278" t="s">
        <v>3053</v>
      </c>
    </row>
    <row r="17279" spans="1:4" x14ac:dyDescent="0.2">
      <c r="A17279" t="s">
        <v>114</v>
      </c>
      <c r="B17279">
        <v>8</v>
      </c>
      <c r="C17279">
        <f>0.084/-0.012</f>
        <v>-7</v>
      </c>
    </row>
    <row r="17280" spans="1:4" x14ac:dyDescent="0.2">
      <c r="A17280" t="s">
        <v>71</v>
      </c>
      <c r="B17280">
        <v>6.5</v>
      </c>
      <c r="C17280" t="s">
        <v>1588</v>
      </c>
      <c r="D17280">
        <v>0.05</v>
      </c>
    </row>
    <row r="17281" spans="1:4" x14ac:dyDescent="0.2">
      <c r="A17281" t="s">
        <v>176</v>
      </c>
      <c r="B17281">
        <v>33</v>
      </c>
      <c r="C17281" t="s">
        <v>1634</v>
      </c>
      <c r="D17281">
        <v>0.05</v>
      </c>
    </row>
    <row r="17282" spans="1:4" x14ac:dyDescent="0.2">
      <c r="A17282" t="s">
        <v>3054</v>
      </c>
      <c r="B17282" t="s">
        <v>1639</v>
      </c>
      <c r="C17282" t="s">
        <v>3055</v>
      </c>
    </row>
    <row r="17283" spans="1:4" x14ac:dyDescent="0.2">
      <c r="A17283" t="s">
        <v>2928</v>
      </c>
      <c r="B17283">
        <f>0.112/-0.084</f>
        <v>-1.3333333333333333</v>
      </c>
    </row>
    <row r="17284" spans="1:4" x14ac:dyDescent="0.2">
      <c r="A17284" t="s">
        <v>71</v>
      </c>
      <c r="B17284">
        <v>6</v>
      </c>
      <c r="C17284" t="s">
        <v>1639</v>
      </c>
      <c r="D17284">
        <v>0.2</v>
      </c>
    </row>
    <row r="17285" spans="1:4" x14ac:dyDescent="0.2">
      <c r="A17285" t="s">
        <v>72</v>
      </c>
      <c r="B17285">
        <v>0.8</v>
      </c>
      <c r="C17285" t="s">
        <v>1639</v>
      </c>
      <c r="D17285">
        <v>0.2</v>
      </c>
    </row>
    <row r="17286" spans="1:4" x14ac:dyDescent="0.2">
      <c r="A17286" t="s">
        <v>72</v>
      </c>
      <c r="B17286">
        <v>0.5</v>
      </c>
      <c r="C17286" t="s">
        <v>1634</v>
      </c>
      <c r="D17286">
        <v>0.2</v>
      </c>
    </row>
    <row r="17287" spans="1:4" x14ac:dyDescent="0.2">
      <c r="A17287" t="s">
        <v>1655</v>
      </c>
      <c r="B17287">
        <v>6.3</v>
      </c>
    </row>
    <row r="17288" spans="1:4" x14ac:dyDescent="0.2">
      <c r="A17288" t="s">
        <v>120</v>
      </c>
      <c r="B17288" t="s">
        <v>2254</v>
      </c>
    </row>
    <row r="17289" spans="1:4" x14ac:dyDescent="0.2">
      <c r="A17289" t="s">
        <v>1575</v>
      </c>
      <c r="B17289" t="s">
        <v>1576</v>
      </c>
      <c r="C17289" t="s">
        <v>1577</v>
      </c>
      <c r="D17289" t="s">
        <v>1578</v>
      </c>
    </row>
    <row r="17290" spans="1:4" x14ac:dyDescent="0.2">
      <c r="A17290" t="s">
        <v>882</v>
      </c>
      <c r="B17290" t="s">
        <v>1579</v>
      </c>
      <c r="C17290" t="s">
        <v>1580</v>
      </c>
    </row>
    <row r="17291" spans="1:4" x14ac:dyDescent="0.2">
      <c r="A17291" t="s">
        <v>1595</v>
      </c>
      <c r="B17291" t="s">
        <v>1596</v>
      </c>
      <c r="C17291" t="s">
        <v>1597</v>
      </c>
    </row>
    <row r="17292" spans="1:4" x14ac:dyDescent="0.2">
      <c r="A17292" t="s">
        <v>1595</v>
      </c>
      <c r="B17292" t="s">
        <v>1598</v>
      </c>
      <c r="C17292" t="s">
        <v>1599</v>
      </c>
      <c r="D17292" t="s">
        <v>1597</v>
      </c>
    </row>
    <row r="17293" spans="1:4" x14ac:dyDescent="0.2">
      <c r="A17293" t="s">
        <v>2626</v>
      </c>
      <c r="B17293">
        <v>0.05</v>
      </c>
    </row>
    <row r="17294" spans="1:4" x14ac:dyDescent="0.2">
      <c r="A17294" t="s">
        <v>52</v>
      </c>
      <c r="B17294">
        <v>7.8</v>
      </c>
      <c r="C17294" t="s">
        <v>1606</v>
      </c>
    </row>
    <row r="17295" spans="1:4" x14ac:dyDescent="0.2">
      <c r="A17295" t="s">
        <v>70</v>
      </c>
      <c r="B17295">
        <v>9.5</v>
      </c>
      <c r="C17295" t="s">
        <v>1606</v>
      </c>
    </row>
    <row r="17296" spans="1:4" x14ac:dyDescent="0.2">
      <c r="A17296" t="s">
        <v>71</v>
      </c>
      <c r="B17296">
        <v>48.5</v>
      </c>
      <c r="C17296" t="s">
        <v>1606</v>
      </c>
    </row>
    <row r="17297" spans="1:6" x14ac:dyDescent="0.2">
      <c r="A17297" t="s">
        <v>71</v>
      </c>
      <c r="B17297">
        <v>43.5</v>
      </c>
      <c r="C17297">
        <v>0.3</v>
      </c>
    </row>
    <row r="17298" spans="1:6" x14ac:dyDescent="0.2">
      <c r="A17298" t="s">
        <v>70</v>
      </c>
      <c r="B17298">
        <v>33.1</v>
      </c>
      <c r="C17298">
        <v>-0.2</v>
      </c>
    </row>
    <row r="17299" spans="1:6" x14ac:dyDescent="0.2">
      <c r="A17299" t="s">
        <v>70</v>
      </c>
      <c r="B17299" t="s">
        <v>2597</v>
      </c>
    </row>
    <row r="17300" spans="1:6" x14ac:dyDescent="0.2">
      <c r="A17300" t="s">
        <v>120</v>
      </c>
      <c r="B17300">
        <v>0.1</v>
      </c>
    </row>
    <row r="17301" spans="1:6" x14ac:dyDescent="0.2">
      <c r="A17301" t="s">
        <v>120</v>
      </c>
      <c r="B17301">
        <v>0.05</v>
      </c>
      <c r="C17301" t="s">
        <v>1593</v>
      </c>
      <c r="D17301" t="s">
        <v>1594</v>
      </c>
    </row>
    <row r="17302" spans="1:6" x14ac:dyDescent="0.2">
      <c r="A17302" t="s">
        <v>118</v>
      </c>
      <c r="B17302" t="s">
        <v>1655</v>
      </c>
      <c r="C17302">
        <v>25</v>
      </c>
    </row>
    <row r="17303" spans="1:6" x14ac:dyDescent="0.2">
      <c r="A17303" t="s">
        <v>118</v>
      </c>
      <c r="B17303" t="s">
        <v>1655</v>
      </c>
      <c r="C17303">
        <v>30</v>
      </c>
    </row>
    <row r="17304" spans="1:6" x14ac:dyDescent="0.2">
      <c r="A17304" t="s">
        <v>52</v>
      </c>
      <c r="B17304" t="s">
        <v>2627</v>
      </c>
      <c r="C17304">
        <v>0.5</v>
      </c>
    </row>
    <row r="17305" spans="1:6" x14ac:dyDescent="0.2">
      <c r="A17305" t="s">
        <v>579</v>
      </c>
      <c r="B17305">
        <v>36</v>
      </c>
      <c r="C17305">
        <f>-0.2/-0.05</f>
        <v>4</v>
      </c>
      <c r="D17305" t="s">
        <v>2835</v>
      </c>
      <c r="E17305" t="s">
        <v>2836</v>
      </c>
      <c r="F17305" t="s">
        <v>2837</v>
      </c>
    </row>
    <row r="17306" spans="1:6" x14ac:dyDescent="0.2">
      <c r="A17306" t="s">
        <v>118</v>
      </c>
      <c r="B17306" t="s">
        <v>1655</v>
      </c>
      <c r="C17306">
        <v>12.5</v>
      </c>
    </row>
    <row r="17307" spans="1:6" x14ac:dyDescent="0.2">
      <c r="A17307" t="s">
        <v>110</v>
      </c>
    </row>
    <row r="17308" spans="1:6" x14ac:dyDescent="0.2">
      <c r="A17308" t="s">
        <v>2628</v>
      </c>
      <c r="B17308" t="s">
        <v>2629</v>
      </c>
      <c r="C17308" t="s">
        <v>579</v>
      </c>
      <c r="D17308">
        <v>36</v>
      </c>
      <c r="E17308" t="s">
        <v>2630</v>
      </c>
    </row>
    <row r="17309" spans="1:6" x14ac:dyDescent="0.2">
      <c r="A17309" t="s">
        <v>1575</v>
      </c>
      <c r="B17309" t="s">
        <v>1576</v>
      </c>
      <c r="C17309" t="s">
        <v>1577</v>
      </c>
      <c r="D17309" t="s">
        <v>1578</v>
      </c>
    </row>
    <row r="17310" spans="1:6" x14ac:dyDescent="0.2">
      <c r="A17310" t="s">
        <v>882</v>
      </c>
      <c r="B17310" t="s">
        <v>1579</v>
      </c>
      <c r="C17310" t="s">
        <v>1580</v>
      </c>
    </row>
    <row r="17311" spans="1:6" x14ac:dyDescent="0.2">
      <c r="A17311" t="s">
        <v>1581</v>
      </c>
      <c r="B17311" t="s">
        <v>1576</v>
      </c>
      <c r="C17311" t="s">
        <v>1577</v>
      </c>
      <c r="D17311" t="s">
        <v>1582</v>
      </c>
    </row>
    <row r="17312" spans="1:6" x14ac:dyDescent="0.2">
      <c r="A17312" t="s">
        <v>487</v>
      </c>
      <c r="B17312" t="s">
        <v>1576</v>
      </c>
      <c r="C17312" t="s">
        <v>1577</v>
      </c>
      <c r="D17312" s="8">
        <v>37415</v>
      </c>
    </row>
    <row r="17313" spans="1:6" x14ac:dyDescent="0.2">
      <c r="A17313" t="s">
        <v>1595</v>
      </c>
      <c r="B17313" t="s">
        <v>1596</v>
      </c>
      <c r="C17313" t="s">
        <v>1597</v>
      </c>
    </row>
    <row r="17314" spans="1:6" x14ac:dyDescent="0.2">
      <c r="A17314" t="s">
        <v>1595</v>
      </c>
      <c r="B17314" t="s">
        <v>1598</v>
      </c>
      <c r="C17314" t="s">
        <v>1599</v>
      </c>
      <c r="D17314" t="s">
        <v>1597</v>
      </c>
    </row>
    <row r="17315" spans="1:6" x14ac:dyDescent="0.2">
      <c r="A17315" t="s">
        <v>2626</v>
      </c>
      <c r="B17315">
        <v>0.05</v>
      </c>
    </row>
    <row r="17316" spans="1:6" x14ac:dyDescent="0.2">
      <c r="A17316" t="s">
        <v>52</v>
      </c>
      <c r="B17316">
        <v>7.8</v>
      </c>
      <c r="C17316" t="s">
        <v>1606</v>
      </c>
    </row>
    <row r="17317" spans="1:6" x14ac:dyDescent="0.2">
      <c r="A17317" t="s">
        <v>70</v>
      </c>
      <c r="B17317">
        <v>9.5</v>
      </c>
      <c r="C17317" t="s">
        <v>1606</v>
      </c>
    </row>
    <row r="17318" spans="1:6" x14ac:dyDescent="0.2">
      <c r="A17318" t="s">
        <v>71</v>
      </c>
      <c r="B17318">
        <v>48.5</v>
      </c>
      <c r="C17318" t="s">
        <v>1606</v>
      </c>
    </row>
    <row r="17319" spans="1:6" x14ac:dyDescent="0.2">
      <c r="A17319" t="s">
        <v>71</v>
      </c>
      <c r="B17319">
        <v>43.5</v>
      </c>
      <c r="C17319">
        <v>0.3</v>
      </c>
    </row>
    <row r="17320" spans="1:6" x14ac:dyDescent="0.2">
      <c r="A17320" t="s">
        <v>70</v>
      </c>
      <c r="B17320">
        <v>33.1</v>
      </c>
      <c r="C17320">
        <v>-0.2</v>
      </c>
    </row>
    <row r="17321" spans="1:6" x14ac:dyDescent="0.2">
      <c r="A17321" t="s">
        <v>70</v>
      </c>
      <c r="B17321" t="s">
        <v>2597</v>
      </c>
    </row>
    <row r="17322" spans="1:6" x14ac:dyDescent="0.2">
      <c r="A17322" t="s">
        <v>120</v>
      </c>
      <c r="B17322">
        <v>0.1</v>
      </c>
    </row>
    <row r="17323" spans="1:6" x14ac:dyDescent="0.2">
      <c r="A17323" t="s">
        <v>120</v>
      </c>
      <c r="B17323">
        <v>0.05</v>
      </c>
      <c r="C17323" t="s">
        <v>1593</v>
      </c>
      <c r="D17323" t="s">
        <v>1594</v>
      </c>
    </row>
    <row r="17324" spans="1:6" x14ac:dyDescent="0.2">
      <c r="A17324" t="s">
        <v>118</v>
      </c>
      <c r="B17324" t="s">
        <v>1655</v>
      </c>
      <c r="C17324">
        <v>25</v>
      </c>
    </row>
    <row r="17325" spans="1:6" x14ac:dyDescent="0.2">
      <c r="A17325" t="s">
        <v>118</v>
      </c>
      <c r="B17325" t="s">
        <v>1655</v>
      </c>
      <c r="C17325">
        <v>30</v>
      </c>
    </row>
    <row r="17326" spans="1:6" x14ac:dyDescent="0.2">
      <c r="A17326" t="s">
        <v>52</v>
      </c>
      <c r="B17326" t="s">
        <v>2627</v>
      </c>
      <c r="C17326">
        <v>0.5</v>
      </c>
    </row>
    <row r="17327" spans="1:6" x14ac:dyDescent="0.2">
      <c r="A17327" t="s">
        <v>579</v>
      </c>
      <c r="B17327">
        <v>36</v>
      </c>
      <c r="C17327">
        <f>-0.2/-0.05</f>
        <v>4</v>
      </c>
      <c r="D17327" t="s">
        <v>2835</v>
      </c>
      <c r="E17327" t="s">
        <v>2836</v>
      </c>
      <c r="F17327" t="s">
        <v>2837</v>
      </c>
    </row>
    <row r="17328" spans="1:6" x14ac:dyDescent="0.2">
      <c r="A17328" t="s">
        <v>118</v>
      </c>
      <c r="B17328" t="s">
        <v>1655</v>
      </c>
      <c r="C17328">
        <v>12.5</v>
      </c>
    </row>
    <row r="17329" spans="1:5" x14ac:dyDescent="0.2">
      <c r="A17329" t="s">
        <v>110</v>
      </c>
    </row>
    <row r="17330" spans="1:5" x14ac:dyDescent="0.2">
      <c r="A17330" t="s">
        <v>2628</v>
      </c>
      <c r="B17330" t="s">
        <v>2629</v>
      </c>
      <c r="C17330" t="s">
        <v>579</v>
      </c>
      <c r="D17330">
        <v>36</v>
      </c>
      <c r="E17330" t="s">
        <v>2630</v>
      </c>
    </row>
    <row r="17331" spans="1:5" x14ac:dyDescent="0.2">
      <c r="A17331" t="s">
        <v>1575</v>
      </c>
      <c r="B17331" t="s">
        <v>1576</v>
      </c>
      <c r="C17331" t="s">
        <v>1577</v>
      </c>
      <c r="D17331" t="s">
        <v>1578</v>
      </c>
    </row>
    <row r="17332" spans="1:5" x14ac:dyDescent="0.2">
      <c r="A17332" t="s">
        <v>882</v>
      </c>
      <c r="B17332" t="s">
        <v>1579</v>
      </c>
      <c r="C17332" t="s">
        <v>1580</v>
      </c>
    </row>
    <row r="17333" spans="1:5" x14ac:dyDescent="0.2">
      <c r="A17333" t="s">
        <v>1581</v>
      </c>
      <c r="B17333" t="s">
        <v>1576</v>
      </c>
      <c r="C17333" t="s">
        <v>1577</v>
      </c>
      <c r="D17333" t="s">
        <v>1582</v>
      </c>
    </row>
    <row r="17334" spans="1:5" x14ac:dyDescent="0.2">
      <c r="A17334" t="s">
        <v>487</v>
      </c>
      <c r="B17334" t="s">
        <v>1576</v>
      </c>
      <c r="C17334" t="s">
        <v>1577</v>
      </c>
      <c r="D17334" s="8">
        <v>37415</v>
      </c>
    </row>
    <row r="17335" spans="1:5" x14ac:dyDescent="0.2">
      <c r="A17335" t="s">
        <v>1595</v>
      </c>
      <c r="B17335" t="s">
        <v>1596</v>
      </c>
      <c r="C17335" t="s">
        <v>1597</v>
      </c>
    </row>
    <row r="17336" spans="1:5" x14ac:dyDescent="0.2">
      <c r="A17336" t="s">
        <v>1595</v>
      </c>
      <c r="B17336" t="s">
        <v>1598</v>
      </c>
      <c r="C17336" t="s">
        <v>1599</v>
      </c>
      <c r="D17336" t="s">
        <v>1597</v>
      </c>
    </row>
    <row r="17337" spans="1:5" x14ac:dyDescent="0.2">
      <c r="A17337" t="s">
        <v>2626</v>
      </c>
      <c r="B17337">
        <v>0.05</v>
      </c>
    </row>
    <row r="17338" spans="1:5" x14ac:dyDescent="0.2">
      <c r="A17338" t="s">
        <v>52</v>
      </c>
      <c r="B17338">
        <v>5.8</v>
      </c>
      <c r="C17338" t="s">
        <v>1606</v>
      </c>
    </row>
    <row r="17339" spans="1:5" x14ac:dyDescent="0.2">
      <c r="A17339" t="s">
        <v>70</v>
      </c>
      <c r="B17339">
        <v>8.5</v>
      </c>
      <c r="C17339">
        <v>0.2</v>
      </c>
    </row>
    <row r="17340" spans="1:5" x14ac:dyDescent="0.2">
      <c r="A17340" t="s">
        <v>70</v>
      </c>
      <c r="B17340">
        <v>9</v>
      </c>
      <c r="C17340">
        <v>-0.1</v>
      </c>
    </row>
    <row r="17341" spans="1:5" x14ac:dyDescent="0.2">
      <c r="A17341" t="s">
        <v>71</v>
      </c>
      <c r="B17341">
        <v>48.5</v>
      </c>
      <c r="C17341" t="s">
        <v>1606</v>
      </c>
    </row>
    <row r="17342" spans="1:5" x14ac:dyDescent="0.2">
      <c r="A17342" t="s">
        <v>71</v>
      </c>
      <c r="B17342">
        <v>43.5</v>
      </c>
      <c r="C17342">
        <v>0.3</v>
      </c>
    </row>
    <row r="17343" spans="1:5" x14ac:dyDescent="0.2">
      <c r="A17343" t="s">
        <v>70</v>
      </c>
      <c r="B17343">
        <v>33.1</v>
      </c>
      <c r="C17343">
        <v>-0.2</v>
      </c>
    </row>
    <row r="17344" spans="1:5" x14ac:dyDescent="0.2">
      <c r="A17344" t="s">
        <v>70</v>
      </c>
      <c r="B17344" t="s">
        <v>2597</v>
      </c>
    </row>
    <row r="17345" spans="1:6" x14ac:dyDescent="0.2">
      <c r="A17345" t="s">
        <v>120</v>
      </c>
      <c r="B17345">
        <v>0.1</v>
      </c>
      <c r="C17345" t="s">
        <v>1724</v>
      </c>
    </row>
    <row r="17346" spans="1:6" x14ac:dyDescent="0.2">
      <c r="A17346" t="s">
        <v>118</v>
      </c>
      <c r="B17346" t="s">
        <v>1655</v>
      </c>
      <c r="C17346">
        <v>30</v>
      </c>
    </row>
    <row r="17347" spans="1:6" x14ac:dyDescent="0.2">
      <c r="A17347" t="s">
        <v>110</v>
      </c>
    </row>
    <row r="17348" spans="1:6" x14ac:dyDescent="0.2">
      <c r="A17348" t="s">
        <v>52</v>
      </c>
      <c r="B17348" t="s">
        <v>2679</v>
      </c>
      <c r="C17348">
        <v>0.5</v>
      </c>
    </row>
    <row r="17349" spans="1:6" x14ac:dyDescent="0.2">
      <c r="A17349" t="s">
        <v>579</v>
      </c>
      <c r="B17349">
        <v>36</v>
      </c>
      <c r="C17349">
        <f>-0.2/-0.05</f>
        <v>4</v>
      </c>
      <c r="D17349" t="s">
        <v>2835</v>
      </c>
      <c r="E17349" t="s">
        <v>2836</v>
      </c>
      <c r="F17349" t="s">
        <v>2837</v>
      </c>
    </row>
    <row r="17350" spans="1:6" x14ac:dyDescent="0.2">
      <c r="A17350" t="s">
        <v>118</v>
      </c>
      <c r="B17350" t="s">
        <v>2813</v>
      </c>
      <c r="C17350">
        <v>10</v>
      </c>
    </row>
    <row r="17351" spans="1:6" x14ac:dyDescent="0.2">
      <c r="A17351" t="s">
        <v>2616</v>
      </c>
      <c r="B17351">
        <f>-0.2/-0.05</f>
        <v>4</v>
      </c>
    </row>
    <row r="17352" spans="1:6" x14ac:dyDescent="0.2">
      <c r="A17352" t="s">
        <v>52</v>
      </c>
      <c r="B17352">
        <v>3</v>
      </c>
      <c r="C17352">
        <v>0.1</v>
      </c>
    </row>
    <row r="17353" spans="1:6" x14ac:dyDescent="0.2">
      <c r="A17353" t="s">
        <v>52</v>
      </c>
      <c r="B17353">
        <v>1</v>
      </c>
      <c r="C17353">
        <v>0.2</v>
      </c>
    </row>
    <row r="17354" spans="1:6" x14ac:dyDescent="0.2">
      <c r="A17354" t="s">
        <v>52</v>
      </c>
      <c r="B17354">
        <v>2.65</v>
      </c>
      <c r="C17354" t="s">
        <v>1656</v>
      </c>
    </row>
    <row r="17355" spans="1:6" x14ac:dyDescent="0.2">
      <c r="A17355" t="s">
        <v>2820</v>
      </c>
      <c r="B17355">
        <v>0.1</v>
      </c>
    </row>
    <row r="17356" spans="1:6" x14ac:dyDescent="0.2">
      <c r="A17356" t="s">
        <v>72</v>
      </c>
      <c r="B17356">
        <v>0.5</v>
      </c>
      <c r="C17356" t="s">
        <v>1604</v>
      </c>
    </row>
    <row r="17357" spans="1:6" x14ac:dyDescent="0.2">
      <c r="A17357" t="s">
        <v>121</v>
      </c>
      <c r="B17357">
        <v>8.0000000000000002E-3</v>
      </c>
    </row>
    <row r="17358" spans="1:6" x14ac:dyDescent="0.2">
      <c r="A17358" t="s">
        <v>269</v>
      </c>
      <c r="B17358">
        <v>1.4999999999999999E-2</v>
      </c>
    </row>
    <row r="17359" spans="1:6" x14ac:dyDescent="0.2">
      <c r="A17359" t="s">
        <v>117</v>
      </c>
      <c r="B17359">
        <v>0.1</v>
      </c>
      <c r="C17359" t="s">
        <v>1724</v>
      </c>
    </row>
    <row r="17360" spans="1:6" x14ac:dyDescent="0.2">
      <c r="A17360" t="s">
        <v>120</v>
      </c>
      <c r="B17360">
        <v>0.05</v>
      </c>
      <c r="C17360" t="s">
        <v>1593</v>
      </c>
      <c r="D17360" t="s">
        <v>1594</v>
      </c>
    </row>
    <row r="17361" spans="1:4" x14ac:dyDescent="0.2">
      <c r="A17361" t="s">
        <v>118</v>
      </c>
      <c r="B17361" t="s">
        <v>1655</v>
      </c>
      <c r="C17361">
        <v>12.5</v>
      </c>
    </row>
    <row r="17362" spans="1:4" x14ac:dyDescent="0.2">
      <c r="A17362" t="s">
        <v>118</v>
      </c>
      <c r="B17362" t="s">
        <v>1655</v>
      </c>
      <c r="C17362">
        <v>25</v>
      </c>
    </row>
    <row r="17363" spans="1:4" x14ac:dyDescent="0.2">
      <c r="A17363" t="s">
        <v>2619</v>
      </c>
      <c r="B17363">
        <v>0.05</v>
      </c>
    </row>
    <row r="17364" spans="1:4" x14ac:dyDescent="0.2">
      <c r="A17364" t="s">
        <v>1575</v>
      </c>
      <c r="B17364" t="s">
        <v>1576</v>
      </c>
      <c r="C17364" t="s">
        <v>1577</v>
      </c>
      <c r="D17364" t="s">
        <v>1578</v>
      </c>
    </row>
    <row r="17365" spans="1:4" x14ac:dyDescent="0.2">
      <c r="A17365" t="s">
        <v>882</v>
      </c>
      <c r="B17365" t="s">
        <v>1579</v>
      </c>
      <c r="C17365" t="s">
        <v>1580</v>
      </c>
    </row>
    <row r="17366" spans="1:4" x14ac:dyDescent="0.2">
      <c r="A17366" t="s">
        <v>487</v>
      </c>
      <c r="B17366" t="s">
        <v>1576</v>
      </c>
      <c r="C17366" t="s">
        <v>1577</v>
      </c>
      <c r="D17366" s="8">
        <v>37415</v>
      </c>
    </row>
    <row r="17367" spans="1:4" x14ac:dyDescent="0.2">
      <c r="A17367" t="s">
        <v>1595</v>
      </c>
      <c r="B17367" t="s">
        <v>1596</v>
      </c>
      <c r="C17367" t="s">
        <v>1597</v>
      </c>
    </row>
    <row r="17368" spans="1:4" x14ac:dyDescent="0.2">
      <c r="A17368" t="s">
        <v>1595</v>
      </c>
      <c r="B17368" t="s">
        <v>1598</v>
      </c>
      <c r="C17368" t="s">
        <v>1599</v>
      </c>
      <c r="D17368" t="s">
        <v>1597</v>
      </c>
    </row>
    <row r="17369" spans="1:4" x14ac:dyDescent="0.2">
      <c r="A17369" t="s">
        <v>2626</v>
      </c>
      <c r="B17369">
        <v>0.05</v>
      </c>
    </row>
    <row r="17370" spans="1:4" x14ac:dyDescent="0.2">
      <c r="A17370" t="s">
        <v>52</v>
      </c>
      <c r="B17370">
        <v>5.8</v>
      </c>
      <c r="C17370" t="s">
        <v>1606</v>
      </c>
    </row>
    <row r="17371" spans="1:4" x14ac:dyDescent="0.2">
      <c r="A17371" t="s">
        <v>70</v>
      </c>
      <c r="B17371">
        <v>8.5</v>
      </c>
      <c r="C17371">
        <v>0.2</v>
      </c>
    </row>
    <row r="17372" spans="1:4" x14ac:dyDescent="0.2">
      <c r="A17372" t="s">
        <v>70</v>
      </c>
      <c r="B17372">
        <v>9</v>
      </c>
      <c r="C17372">
        <v>-0.1</v>
      </c>
    </row>
    <row r="17373" spans="1:4" x14ac:dyDescent="0.2">
      <c r="A17373" t="s">
        <v>71</v>
      </c>
      <c r="B17373">
        <v>48.5</v>
      </c>
      <c r="C17373" t="s">
        <v>1606</v>
      </c>
    </row>
    <row r="17374" spans="1:4" x14ac:dyDescent="0.2">
      <c r="A17374" t="s">
        <v>71</v>
      </c>
      <c r="B17374">
        <v>43.5</v>
      </c>
      <c r="C17374">
        <v>0.3</v>
      </c>
    </row>
    <row r="17375" spans="1:4" x14ac:dyDescent="0.2">
      <c r="A17375" t="s">
        <v>70</v>
      </c>
      <c r="B17375">
        <v>33.1</v>
      </c>
      <c r="C17375">
        <v>-0.2</v>
      </c>
    </row>
    <row r="17376" spans="1:4" x14ac:dyDescent="0.2">
      <c r="A17376" t="s">
        <v>70</v>
      </c>
      <c r="B17376" t="s">
        <v>2597</v>
      </c>
    </row>
    <row r="17377" spans="1:6" x14ac:dyDescent="0.2">
      <c r="A17377" t="s">
        <v>120</v>
      </c>
      <c r="B17377">
        <v>0.1</v>
      </c>
      <c r="C17377" t="s">
        <v>1724</v>
      </c>
    </row>
    <row r="17378" spans="1:6" x14ac:dyDescent="0.2">
      <c r="A17378" t="s">
        <v>118</v>
      </c>
      <c r="B17378" t="s">
        <v>1655</v>
      </c>
      <c r="C17378">
        <v>30</v>
      </c>
    </row>
    <row r="17379" spans="1:6" x14ac:dyDescent="0.2">
      <c r="A17379" t="s">
        <v>110</v>
      </c>
    </row>
    <row r="17380" spans="1:6" x14ac:dyDescent="0.2">
      <c r="A17380" t="s">
        <v>52</v>
      </c>
      <c r="B17380" t="s">
        <v>2679</v>
      </c>
      <c r="C17380">
        <v>0.5</v>
      </c>
    </row>
    <row r="17381" spans="1:6" x14ac:dyDescent="0.2">
      <c r="A17381" t="s">
        <v>579</v>
      </c>
      <c r="B17381">
        <v>36</v>
      </c>
      <c r="C17381">
        <f>-0.2/-0.05</f>
        <v>4</v>
      </c>
      <c r="D17381" t="s">
        <v>2835</v>
      </c>
      <c r="E17381" t="s">
        <v>2836</v>
      </c>
      <c r="F17381" t="s">
        <v>2837</v>
      </c>
    </row>
    <row r="17382" spans="1:6" x14ac:dyDescent="0.2">
      <c r="A17382" t="s">
        <v>118</v>
      </c>
      <c r="B17382" t="s">
        <v>2813</v>
      </c>
      <c r="C17382">
        <v>10</v>
      </c>
    </row>
    <row r="17383" spans="1:6" x14ac:dyDescent="0.2">
      <c r="A17383" t="s">
        <v>2616</v>
      </c>
      <c r="B17383">
        <f>-0.2/-0.05</f>
        <v>4</v>
      </c>
    </row>
    <row r="17384" spans="1:6" x14ac:dyDescent="0.2">
      <c r="A17384" t="s">
        <v>52</v>
      </c>
      <c r="B17384">
        <v>3</v>
      </c>
      <c r="C17384">
        <v>0.1</v>
      </c>
    </row>
    <row r="17385" spans="1:6" x14ac:dyDescent="0.2">
      <c r="A17385" t="s">
        <v>52</v>
      </c>
      <c r="B17385">
        <v>1</v>
      </c>
      <c r="C17385">
        <v>0.2</v>
      </c>
    </row>
    <row r="17386" spans="1:6" x14ac:dyDescent="0.2">
      <c r="A17386" t="s">
        <v>52</v>
      </c>
      <c r="B17386">
        <v>2.65</v>
      </c>
      <c r="C17386" t="s">
        <v>1656</v>
      </c>
    </row>
    <row r="17387" spans="1:6" x14ac:dyDescent="0.2">
      <c r="A17387" t="s">
        <v>2820</v>
      </c>
      <c r="B17387">
        <v>0.1</v>
      </c>
    </row>
    <row r="17388" spans="1:6" x14ac:dyDescent="0.2">
      <c r="A17388" t="s">
        <v>72</v>
      </c>
      <c r="B17388">
        <v>0.5</v>
      </c>
      <c r="C17388" t="s">
        <v>1604</v>
      </c>
    </row>
    <row r="17389" spans="1:6" x14ac:dyDescent="0.2">
      <c r="A17389" t="s">
        <v>121</v>
      </c>
      <c r="B17389">
        <v>8.0000000000000002E-3</v>
      </c>
    </row>
    <row r="17390" spans="1:6" x14ac:dyDescent="0.2">
      <c r="A17390" t="s">
        <v>269</v>
      </c>
      <c r="B17390">
        <v>1.4999999999999999E-2</v>
      </c>
    </row>
    <row r="17391" spans="1:6" x14ac:dyDescent="0.2">
      <c r="A17391" t="s">
        <v>117</v>
      </c>
      <c r="B17391">
        <v>0.1</v>
      </c>
      <c r="C17391" t="s">
        <v>1724</v>
      </c>
    </row>
    <row r="17392" spans="1:6" x14ac:dyDescent="0.2">
      <c r="A17392" t="s">
        <v>120</v>
      </c>
      <c r="B17392">
        <v>0.05</v>
      </c>
      <c r="C17392" t="s">
        <v>1593</v>
      </c>
      <c r="D17392" t="s">
        <v>1594</v>
      </c>
    </row>
    <row r="17393" spans="1:4" x14ac:dyDescent="0.2">
      <c r="A17393" t="s">
        <v>118</v>
      </c>
      <c r="B17393" t="s">
        <v>1655</v>
      </c>
      <c r="C17393">
        <v>12.5</v>
      </c>
    </row>
    <row r="17394" spans="1:4" x14ac:dyDescent="0.2">
      <c r="A17394" t="s">
        <v>118</v>
      </c>
      <c r="B17394" t="s">
        <v>1655</v>
      </c>
      <c r="C17394">
        <v>25</v>
      </c>
    </row>
    <row r="17395" spans="1:4" x14ac:dyDescent="0.2">
      <c r="A17395" t="s">
        <v>2619</v>
      </c>
      <c r="B17395">
        <v>0.05</v>
      </c>
    </row>
    <row r="17396" spans="1:4" x14ac:dyDescent="0.2">
      <c r="A17396" t="s">
        <v>1575</v>
      </c>
      <c r="B17396" t="s">
        <v>1576</v>
      </c>
      <c r="C17396" t="s">
        <v>1577</v>
      </c>
      <c r="D17396" t="s">
        <v>1578</v>
      </c>
    </row>
    <row r="17397" spans="1:4" x14ac:dyDescent="0.2">
      <c r="A17397" t="s">
        <v>882</v>
      </c>
      <c r="B17397" t="s">
        <v>1579</v>
      </c>
      <c r="C17397" t="s">
        <v>1580</v>
      </c>
    </row>
    <row r="17398" spans="1:4" x14ac:dyDescent="0.2">
      <c r="A17398" t="s">
        <v>487</v>
      </c>
      <c r="B17398" t="s">
        <v>1576</v>
      </c>
      <c r="C17398" t="s">
        <v>1577</v>
      </c>
      <c r="D17398" s="8">
        <v>37415</v>
      </c>
    </row>
    <row r="17399" spans="1:4" x14ac:dyDescent="0.2">
      <c r="A17399" t="s">
        <v>1595</v>
      </c>
      <c r="B17399" t="s">
        <v>1596</v>
      </c>
      <c r="C17399" t="s">
        <v>1597</v>
      </c>
    </row>
    <row r="17400" spans="1:4" x14ac:dyDescent="0.2">
      <c r="A17400" t="s">
        <v>1595</v>
      </c>
      <c r="B17400" t="s">
        <v>1598</v>
      </c>
      <c r="C17400" t="s">
        <v>1599</v>
      </c>
      <c r="D17400" t="s">
        <v>1597</v>
      </c>
    </row>
    <row r="17401" spans="1:4" x14ac:dyDescent="0.2">
      <c r="A17401" t="s">
        <v>2626</v>
      </c>
      <c r="B17401">
        <v>0.05</v>
      </c>
    </row>
    <row r="17402" spans="1:4" x14ac:dyDescent="0.2">
      <c r="A17402" t="s">
        <v>52</v>
      </c>
      <c r="B17402">
        <v>5.8</v>
      </c>
      <c r="C17402" t="s">
        <v>1606</v>
      </c>
    </row>
    <row r="17403" spans="1:4" x14ac:dyDescent="0.2">
      <c r="A17403" t="s">
        <v>70</v>
      </c>
      <c r="B17403">
        <v>8.5</v>
      </c>
      <c r="C17403">
        <v>0.2</v>
      </c>
    </row>
    <row r="17404" spans="1:4" x14ac:dyDescent="0.2">
      <c r="A17404" t="s">
        <v>71</v>
      </c>
      <c r="B17404">
        <v>48.5</v>
      </c>
      <c r="C17404" t="s">
        <v>1606</v>
      </c>
    </row>
    <row r="17405" spans="1:4" x14ac:dyDescent="0.2">
      <c r="A17405" t="s">
        <v>71</v>
      </c>
      <c r="B17405">
        <v>43.5</v>
      </c>
      <c r="C17405">
        <v>0.3</v>
      </c>
    </row>
    <row r="17406" spans="1:4" x14ac:dyDescent="0.2">
      <c r="A17406" t="s">
        <v>70</v>
      </c>
      <c r="B17406">
        <v>33.1</v>
      </c>
      <c r="C17406">
        <v>-0.2</v>
      </c>
    </row>
    <row r="17407" spans="1:4" x14ac:dyDescent="0.2">
      <c r="A17407" t="s">
        <v>70</v>
      </c>
      <c r="B17407" t="s">
        <v>2597</v>
      </c>
    </row>
    <row r="17408" spans="1:4" x14ac:dyDescent="0.2">
      <c r="A17408" t="s">
        <v>120</v>
      </c>
      <c r="B17408">
        <v>0.1</v>
      </c>
    </row>
    <row r="17409" spans="1:6" x14ac:dyDescent="0.2">
      <c r="A17409" t="s">
        <v>120</v>
      </c>
      <c r="B17409">
        <v>0.05</v>
      </c>
      <c r="C17409" t="s">
        <v>1593</v>
      </c>
      <c r="D17409" t="s">
        <v>1594</v>
      </c>
    </row>
    <row r="17410" spans="1:6" x14ac:dyDescent="0.2">
      <c r="A17410" t="s">
        <v>118</v>
      </c>
      <c r="B17410" t="s">
        <v>1655</v>
      </c>
      <c r="C17410">
        <v>16</v>
      </c>
    </row>
    <row r="17411" spans="1:6" x14ac:dyDescent="0.2">
      <c r="A17411" t="s">
        <v>118</v>
      </c>
      <c r="B17411" t="s">
        <v>1655</v>
      </c>
      <c r="C17411">
        <v>30</v>
      </c>
    </row>
    <row r="17412" spans="1:6" x14ac:dyDescent="0.2">
      <c r="A17412" t="s">
        <v>110</v>
      </c>
    </row>
    <row r="17413" spans="1:6" x14ac:dyDescent="0.2">
      <c r="A17413" t="s">
        <v>52</v>
      </c>
      <c r="B17413" t="s">
        <v>2679</v>
      </c>
      <c r="C17413">
        <v>0.5</v>
      </c>
    </row>
    <row r="17414" spans="1:6" x14ac:dyDescent="0.2">
      <c r="A17414" t="s">
        <v>579</v>
      </c>
      <c r="B17414">
        <v>36</v>
      </c>
      <c r="C17414">
        <f>-0.2/-0.05</f>
        <v>4</v>
      </c>
      <c r="D17414" t="s">
        <v>2835</v>
      </c>
      <c r="E17414" t="s">
        <v>2836</v>
      </c>
      <c r="F17414" t="s">
        <v>2837</v>
      </c>
    </row>
    <row r="17415" spans="1:6" x14ac:dyDescent="0.2">
      <c r="A17415" t="s">
        <v>118</v>
      </c>
      <c r="B17415" t="s">
        <v>2813</v>
      </c>
      <c r="C17415">
        <v>10</v>
      </c>
    </row>
    <row r="17416" spans="1:6" x14ac:dyDescent="0.2">
      <c r="A17416" t="s">
        <v>2616</v>
      </c>
      <c r="B17416">
        <f>-0.2/-0.05</f>
        <v>4</v>
      </c>
    </row>
    <row r="17417" spans="1:6" x14ac:dyDescent="0.2">
      <c r="A17417" t="s">
        <v>52</v>
      </c>
      <c r="B17417" t="s">
        <v>2901</v>
      </c>
      <c r="C17417">
        <v>0.05</v>
      </c>
    </row>
    <row r="17418" spans="1:6" x14ac:dyDescent="0.2">
      <c r="A17418" t="s">
        <v>52</v>
      </c>
      <c r="B17418">
        <v>3</v>
      </c>
      <c r="C17418">
        <v>0.1</v>
      </c>
    </row>
    <row r="17419" spans="1:6" x14ac:dyDescent="0.2">
      <c r="A17419" t="s">
        <v>52</v>
      </c>
      <c r="B17419" t="s">
        <v>2903</v>
      </c>
    </row>
    <row r="17420" spans="1:6" x14ac:dyDescent="0.2">
      <c r="A17420" t="s">
        <v>749</v>
      </c>
    </row>
    <row r="17421" spans="1:6" x14ac:dyDescent="0.2">
      <c r="A17421" t="s">
        <v>72</v>
      </c>
      <c r="B17421">
        <v>0.5</v>
      </c>
      <c r="C17421" t="s">
        <v>1604</v>
      </c>
    </row>
    <row r="17422" spans="1:6" x14ac:dyDescent="0.2">
      <c r="A17422" t="s">
        <v>121</v>
      </c>
      <c r="B17422">
        <v>5.0000000000000001E-3</v>
      </c>
    </row>
    <row r="17423" spans="1:6" x14ac:dyDescent="0.2">
      <c r="A17423" t="s">
        <v>269</v>
      </c>
      <c r="B17423">
        <v>1.4999999999999999E-2</v>
      </c>
    </row>
    <row r="17424" spans="1:6" x14ac:dyDescent="0.2">
      <c r="A17424" t="s">
        <v>120</v>
      </c>
      <c r="B17424">
        <v>0.1</v>
      </c>
    </row>
    <row r="17425" spans="1:4" x14ac:dyDescent="0.2">
      <c r="A17425" t="s">
        <v>120</v>
      </c>
      <c r="B17425">
        <v>0.05</v>
      </c>
      <c r="C17425" t="s">
        <v>1593</v>
      </c>
      <c r="D17425" t="s">
        <v>1594</v>
      </c>
    </row>
    <row r="17426" spans="1:4" x14ac:dyDescent="0.2">
      <c r="A17426" t="s">
        <v>118</v>
      </c>
      <c r="B17426" t="s">
        <v>1655</v>
      </c>
      <c r="C17426">
        <v>12.5</v>
      </c>
    </row>
    <row r="17427" spans="1:4" x14ac:dyDescent="0.2">
      <c r="A17427" t="s">
        <v>118</v>
      </c>
      <c r="B17427" t="s">
        <v>1655</v>
      </c>
      <c r="C17427">
        <v>25</v>
      </c>
    </row>
    <row r="17428" spans="1:4" x14ac:dyDescent="0.2">
      <c r="A17428" t="s">
        <v>70</v>
      </c>
      <c r="B17428" t="s">
        <v>2875</v>
      </c>
    </row>
    <row r="17429" spans="1:4" x14ac:dyDescent="0.2">
      <c r="A17429" t="s">
        <v>115</v>
      </c>
      <c r="B17429">
        <v>2</v>
      </c>
      <c r="C17429" t="s">
        <v>1634</v>
      </c>
      <c r="D17429">
        <v>0.05</v>
      </c>
    </row>
    <row r="17430" spans="1:4" x14ac:dyDescent="0.2">
      <c r="A17430" t="s">
        <v>2619</v>
      </c>
      <c r="B17430">
        <v>0.05</v>
      </c>
    </row>
    <row r="17431" spans="1:4" x14ac:dyDescent="0.2">
      <c r="A17431" t="s">
        <v>1575</v>
      </c>
      <c r="B17431" t="s">
        <v>1576</v>
      </c>
      <c r="C17431" t="s">
        <v>1577</v>
      </c>
      <c r="D17431" t="s">
        <v>1578</v>
      </c>
    </row>
    <row r="17432" spans="1:4" x14ac:dyDescent="0.2">
      <c r="A17432" t="s">
        <v>882</v>
      </c>
      <c r="B17432" t="s">
        <v>1579</v>
      </c>
      <c r="C17432" t="s">
        <v>1580</v>
      </c>
    </row>
    <row r="17433" spans="1:4" x14ac:dyDescent="0.2">
      <c r="A17433" t="s">
        <v>487</v>
      </c>
      <c r="B17433" t="s">
        <v>1576</v>
      </c>
      <c r="C17433" t="s">
        <v>1577</v>
      </c>
      <c r="D17433" s="8">
        <v>37415</v>
      </c>
    </row>
    <row r="17434" spans="1:4" x14ac:dyDescent="0.2">
      <c r="A17434" t="s">
        <v>1595</v>
      </c>
      <c r="B17434" t="s">
        <v>1596</v>
      </c>
      <c r="C17434" t="s">
        <v>1597</v>
      </c>
    </row>
    <row r="17435" spans="1:4" x14ac:dyDescent="0.2">
      <c r="A17435" t="s">
        <v>1595</v>
      </c>
      <c r="B17435" t="s">
        <v>1598</v>
      </c>
      <c r="C17435" t="s">
        <v>1599</v>
      </c>
      <c r="D17435" t="s">
        <v>1597</v>
      </c>
    </row>
    <row r="17436" spans="1:4" x14ac:dyDescent="0.2">
      <c r="A17436" t="s">
        <v>2626</v>
      </c>
      <c r="B17436">
        <v>0.05</v>
      </c>
    </row>
    <row r="17437" spans="1:4" x14ac:dyDescent="0.2">
      <c r="A17437" t="s">
        <v>52</v>
      </c>
      <c r="B17437">
        <v>5.8</v>
      </c>
      <c r="C17437" t="s">
        <v>1606</v>
      </c>
    </row>
    <row r="17438" spans="1:4" x14ac:dyDescent="0.2">
      <c r="A17438" t="s">
        <v>70</v>
      </c>
      <c r="B17438">
        <v>8.5</v>
      </c>
      <c r="C17438">
        <v>0.2</v>
      </c>
    </row>
    <row r="17439" spans="1:4" x14ac:dyDescent="0.2">
      <c r="A17439" t="s">
        <v>71</v>
      </c>
      <c r="B17439">
        <v>48.5</v>
      </c>
      <c r="C17439" t="s">
        <v>1606</v>
      </c>
    </row>
    <row r="17440" spans="1:4" x14ac:dyDescent="0.2">
      <c r="A17440" t="s">
        <v>71</v>
      </c>
      <c r="B17440">
        <v>43.5</v>
      </c>
      <c r="C17440">
        <v>0.3</v>
      </c>
    </row>
    <row r="17441" spans="1:6" x14ac:dyDescent="0.2">
      <c r="A17441" t="s">
        <v>70</v>
      </c>
      <c r="B17441">
        <v>33.1</v>
      </c>
      <c r="C17441">
        <v>-0.2</v>
      </c>
    </row>
    <row r="17442" spans="1:6" x14ac:dyDescent="0.2">
      <c r="A17442" t="s">
        <v>70</v>
      </c>
      <c r="B17442" t="s">
        <v>2597</v>
      </c>
    </row>
    <row r="17443" spans="1:6" x14ac:dyDescent="0.2">
      <c r="A17443" t="s">
        <v>120</v>
      </c>
      <c r="B17443">
        <v>0.1</v>
      </c>
    </row>
    <row r="17444" spans="1:6" x14ac:dyDescent="0.2">
      <c r="A17444" t="s">
        <v>120</v>
      </c>
      <c r="B17444">
        <v>0.05</v>
      </c>
      <c r="C17444" t="s">
        <v>1593</v>
      </c>
      <c r="D17444" t="s">
        <v>1594</v>
      </c>
    </row>
    <row r="17445" spans="1:6" x14ac:dyDescent="0.2">
      <c r="A17445" t="s">
        <v>118</v>
      </c>
      <c r="B17445" t="s">
        <v>1655</v>
      </c>
      <c r="C17445">
        <v>16</v>
      </c>
    </row>
    <row r="17446" spans="1:6" x14ac:dyDescent="0.2">
      <c r="A17446" t="s">
        <v>118</v>
      </c>
      <c r="B17446" t="s">
        <v>1655</v>
      </c>
      <c r="C17446">
        <v>30</v>
      </c>
    </row>
    <row r="17447" spans="1:6" x14ac:dyDescent="0.2">
      <c r="A17447" t="s">
        <v>110</v>
      </c>
    </row>
    <row r="17448" spans="1:6" x14ac:dyDescent="0.2">
      <c r="A17448" t="s">
        <v>52</v>
      </c>
      <c r="B17448" t="s">
        <v>2679</v>
      </c>
      <c r="C17448">
        <v>0.5</v>
      </c>
    </row>
    <row r="17449" spans="1:6" x14ac:dyDescent="0.2">
      <c r="A17449" t="s">
        <v>579</v>
      </c>
      <c r="B17449">
        <v>36</v>
      </c>
      <c r="C17449">
        <f>-0.2/-0.05</f>
        <v>4</v>
      </c>
      <c r="D17449" t="s">
        <v>2835</v>
      </c>
      <c r="E17449" t="s">
        <v>2836</v>
      </c>
      <c r="F17449" t="s">
        <v>2837</v>
      </c>
    </row>
    <row r="17450" spans="1:6" x14ac:dyDescent="0.2">
      <c r="A17450" t="s">
        <v>118</v>
      </c>
      <c r="B17450" t="s">
        <v>2813</v>
      </c>
      <c r="C17450">
        <v>10</v>
      </c>
    </row>
    <row r="17451" spans="1:6" x14ac:dyDescent="0.2">
      <c r="A17451" t="s">
        <v>2616</v>
      </c>
      <c r="B17451">
        <f>-0.2/-0.05</f>
        <v>4</v>
      </c>
    </row>
    <row r="17452" spans="1:6" x14ac:dyDescent="0.2">
      <c r="A17452" t="s">
        <v>52</v>
      </c>
      <c r="B17452" t="s">
        <v>2901</v>
      </c>
      <c r="C17452">
        <v>0.05</v>
      </c>
    </row>
    <row r="17453" spans="1:6" x14ac:dyDescent="0.2">
      <c r="A17453" t="s">
        <v>52</v>
      </c>
      <c r="B17453">
        <v>3</v>
      </c>
      <c r="C17453">
        <v>0.1</v>
      </c>
    </row>
    <row r="17454" spans="1:6" x14ac:dyDescent="0.2">
      <c r="A17454" t="s">
        <v>52</v>
      </c>
      <c r="B17454" t="s">
        <v>2903</v>
      </c>
    </row>
    <row r="17455" spans="1:6" x14ac:dyDescent="0.2">
      <c r="A17455" t="s">
        <v>749</v>
      </c>
    </row>
    <row r="17456" spans="1:6" x14ac:dyDescent="0.2">
      <c r="A17456" t="s">
        <v>72</v>
      </c>
      <c r="B17456">
        <v>0.5</v>
      </c>
      <c r="C17456" t="s">
        <v>1604</v>
      </c>
    </row>
    <row r="17457" spans="1:4" x14ac:dyDescent="0.2">
      <c r="A17457" t="s">
        <v>121</v>
      </c>
      <c r="B17457">
        <v>8.0000000000000002E-3</v>
      </c>
    </row>
    <row r="17458" spans="1:4" x14ac:dyDescent="0.2">
      <c r="A17458" t="s">
        <v>269</v>
      </c>
      <c r="B17458">
        <v>1.4999999999999999E-2</v>
      </c>
    </row>
    <row r="17459" spans="1:4" x14ac:dyDescent="0.2">
      <c r="A17459" t="s">
        <v>120</v>
      </c>
      <c r="B17459">
        <v>0.1</v>
      </c>
    </row>
    <row r="17460" spans="1:4" x14ac:dyDescent="0.2">
      <c r="A17460" t="s">
        <v>120</v>
      </c>
      <c r="B17460">
        <v>8.0000000000000002E-3</v>
      </c>
      <c r="C17460" t="s">
        <v>1593</v>
      </c>
      <c r="D17460" t="s">
        <v>1594</v>
      </c>
    </row>
    <row r="17461" spans="1:4" x14ac:dyDescent="0.2">
      <c r="A17461" t="s">
        <v>118</v>
      </c>
      <c r="B17461" t="s">
        <v>1655</v>
      </c>
      <c r="C17461">
        <v>12.5</v>
      </c>
    </row>
    <row r="17462" spans="1:4" x14ac:dyDescent="0.2">
      <c r="A17462" t="s">
        <v>118</v>
      </c>
      <c r="B17462" t="s">
        <v>1655</v>
      </c>
      <c r="C17462">
        <v>25</v>
      </c>
    </row>
    <row r="17463" spans="1:4" x14ac:dyDescent="0.2">
      <c r="A17463" t="s">
        <v>70</v>
      </c>
      <c r="B17463" t="s">
        <v>2875</v>
      </c>
    </row>
    <row r="17464" spans="1:4" x14ac:dyDescent="0.2">
      <c r="A17464" t="s">
        <v>115</v>
      </c>
      <c r="B17464">
        <v>2</v>
      </c>
      <c r="C17464" t="s">
        <v>1634</v>
      </c>
      <c r="D17464">
        <v>0.05</v>
      </c>
    </row>
    <row r="17465" spans="1:4" x14ac:dyDescent="0.2">
      <c r="A17465" t="s">
        <v>2619</v>
      </c>
      <c r="B17465">
        <v>0.05</v>
      </c>
    </row>
    <row r="17466" spans="1:4" x14ac:dyDescent="0.2">
      <c r="A17466" t="s">
        <v>1575</v>
      </c>
      <c r="B17466" t="s">
        <v>1576</v>
      </c>
      <c r="C17466" t="s">
        <v>1577</v>
      </c>
      <c r="D17466" t="s">
        <v>1578</v>
      </c>
    </row>
    <row r="17467" spans="1:4" x14ac:dyDescent="0.2">
      <c r="A17467" t="s">
        <v>882</v>
      </c>
      <c r="B17467" t="s">
        <v>1579</v>
      </c>
      <c r="C17467" t="s">
        <v>1580</v>
      </c>
    </row>
    <row r="17468" spans="1:4" x14ac:dyDescent="0.2">
      <c r="A17468" t="s">
        <v>487</v>
      </c>
      <c r="B17468" t="s">
        <v>1576</v>
      </c>
      <c r="C17468" t="s">
        <v>1577</v>
      </c>
      <c r="D17468" s="8">
        <v>37415</v>
      </c>
    </row>
    <row r="17469" spans="1:4" x14ac:dyDescent="0.2">
      <c r="A17469" t="s">
        <v>1595</v>
      </c>
      <c r="B17469" t="s">
        <v>1596</v>
      </c>
      <c r="C17469" t="s">
        <v>1597</v>
      </c>
    </row>
    <row r="17470" spans="1:4" x14ac:dyDescent="0.2">
      <c r="A17470" t="s">
        <v>1595</v>
      </c>
      <c r="B17470" t="s">
        <v>1598</v>
      </c>
      <c r="C17470" t="s">
        <v>1599</v>
      </c>
      <c r="D17470" t="s">
        <v>1597</v>
      </c>
    </row>
    <row r="17471" spans="1:4" x14ac:dyDescent="0.2">
      <c r="A17471" t="s">
        <v>2626</v>
      </c>
      <c r="B17471">
        <v>0.05</v>
      </c>
    </row>
    <row r="17472" spans="1:4" x14ac:dyDescent="0.2">
      <c r="A17472" t="s">
        <v>52</v>
      </c>
      <c r="B17472">
        <v>5.8</v>
      </c>
      <c r="C17472" t="s">
        <v>1606</v>
      </c>
    </row>
    <row r="17473" spans="1:6" x14ac:dyDescent="0.2">
      <c r="A17473" t="s">
        <v>70</v>
      </c>
      <c r="B17473">
        <v>8.5</v>
      </c>
      <c r="C17473">
        <v>0.2</v>
      </c>
    </row>
    <row r="17474" spans="1:6" x14ac:dyDescent="0.2">
      <c r="A17474" t="s">
        <v>71</v>
      </c>
      <c r="B17474">
        <v>48.5</v>
      </c>
      <c r="C17474" t="s">
        <v>1606</v>
      </c>
    </row>
    <row r="17475" spans="1:6" x14ac:dyDescent="0.2">
      <c r="A17475" t="s">
        <v>71</v>
      </c>
      <c r="B17475">
        <v>43.5</v>
      </c>
      <c r="C17475">
        <v>0.3</v>
      </c>
    </row>
    <row r="17476" spans="1:6" x14ac:dyDescent="0.2">
      <c r="A17476" t="s">
        <v>70</v>
      </c>
      <c r="B17476">
        <v>33.1</v>
      </c>
      <c r="C17476">
        <v>-0.2</v>
      </c>
    </row>
    <row r="17477" spans="1:6" x14ac:dyDescent="0.2">
      <c r="A17477" t="s">
        <v>70</v>
      </c>
      <c r="B17477" t="s">
        <v>2597</v>
      </c>
    </row>
    <row r="17478" spans="1:6" x14ac:dyDescent="0.2">
      <c r="A17478" t="s">
        <v>120</v>
      </c>
      <c r="B17478">
        <v>0.1</v>
      </c>
    </row>
    <row r="17479" spans="1:6" x14ac:dyDescent="0.2">
      <c r="A17479" t="s">
        <v>120</v>
      </c>
      <c r="B17479">
        <v>0.05</v>
      </c>
      <c r="C17479" t="s">
        <v>1593</v>
      </c>
      <c r="D17479" t="s">
        <v>1594</v>
      </c>
    </row>
    <row r="17480" spans="1:6" x14ac:dyDescent="0.2">
      <c r="A17480" t="s">
        <v>118</v>
      </c>
      <c r="B17480" t="s">
        <v>1655</v>
      </c>
      <c r="C17480">
        <v>16</v>
      </c>
    </row>
    <row r="17481" spans="1:6" x14ac:dyDescent="0.2">
      <c r="A17481" t="s">
        <v>118</v>
      </c>
      <c r="B17481" t="s">
        <v>1655</v>
      </c>
      <c r="C17481">
        <v>30</v>
      </c>
    </row>
    <row r="17482" spans="1:6" x14ac:dyDescent="0.2">
      <c r="A17482" t="s">
        <v>110</v>
      </c>
    </row>
    <row r="17483" spans="1:6" x14ac:dyDescent="0.2">
      <c r="A17483" t="s">
        <v>52</v>
      </c>
      <c r="B17483" t="s">
        <v>2679</v>
      </c>
      <c r="C17483">
        <v>0.5</v>
      </c>
    </row>
    <row r="17484" spans="1:6" x14ac:dyDescent="0.2">
      <c r="A17484" t="s">
        <v>579</v>
      </c>
      <c r="B17484">
        <v>36</v>
      </c>
      <c r="C17484">
        <f>-0.2/-0.05</f>
        <v>4</v>
      </c>
      <c r="D17484" t="s">
        <v>2835</v>
      </c>
      <c r="E17484" t="s">
        <v>2836</v>
      </c>
      <c r="F17484" t="s">
        <v>2837</v>
      </c>
    </row>
    <row r="17485" spans="1:6" x14ac:dyDescent="0.2">
      <c r="A17485" t="s">
        <v>118</v>
      </c>
      <c r="B17485" t="s">
        <v>2813</v>
      </c>
      <c r="C17485">
        <v>10</v>
      </c>
    </row>
    <row r="17486" spans="1:6" x14ac:dyDescent="0.2">
      <c r="A17486" t="s">
        <v>2616</v>
      </c>
      <c r="B17486">
        <f>-0.2/-0.05</f>
        <v>4</v>
      </c>
    </row>
    <row r="17487" spans="1:6" x14ac:dyDescent="0.2">
      <c r="A17487" t="s">
        <v>52</v>
      </c>
      <c r="B17487" t="s">
        <v>2901</v>
      </c>
      <c r="C17487">
        <v>0.05</v>
      </c>
    </row>
    <row r="17488" spans="1:6" x14ac:dyDescent="0.2">
      <c r="A17488" t="s">
        <v>52</v>
      </c>
      <c r="B17488">
        <v>3</v>
      </c>
      <c r="C17488">
        <v>0.1</v>
      </c>
    </row>
    <row r="17489" spans="1:4" x14ac:dyDescent="0.2">
      <c r="A17489" t="s">
        <v>52</v>
      </c>
      <c r="B17489" t="s">
        <v>2903</v>
      </c>
    </row>
    <row r="17490" spans="1:4" x14ac:dyDescent="0.2">
      <c r="A17490" t="s">
        <v>749</v>
      </c>
    </row>
    <row r="17491" spans="1:4" x14ac:dyDescent="0.2">
      <c r="A17491" t="s">
        <v>72</v>
      </c>
      <c r="B17491">
        <v>0.5</v>
      </c>
      <c r="C17491" t="s">
        <v>1604</v>
      </c>
    </row>
    <row r="17492" spans="1:4" x14ac:dyDescent="0.2">
      <c r="A17492" t="s">
        <v>121</v>
      </c>
      <c r="B17492">
        <v>5.0000000000000001E-3</v>
      </c>
    </row>
    <row r="17493" spans="1:4" x14ac:dyDescent="0.2">
      <c r="A17493" t="s">
        <v>269</v>
      </c>
      <c r="B17493">
        <v>1.4999999999999999E-2</v>
      </c>
    </row>
    <row r="17494" spans="1:4" x14ac:dyDescent="0.2">
      <c r="A17494" t="s">
        <v>120</v>
      </c>
      <c r="B17494">
        <v>0.1</v>
      </c>
    </row>
    <row r="17495" spans="1:4" x14ac:dyDescent="0.2">
      <c r="A17495" t="s">
        <v>120</v>
      </c>
      <c r="B17495">
        <v>0.05</v>
      </c>
      <c r="C17495" t="s">
        <v>1593</v>
      </c>
      <c r="D17495" t="s">
        <v>1594</v>
      </c>
    </row>
    <row r="17496" spans="1:4" x14ac:dyDescent="0.2">
      <c r="A17496" t="s">
        <v>118</v>
      </c>
      <c r="B17496" t="s">
        <v>1655</v>
      </c>
      <c r="C17496">
        <v>12.5</v>
      </c>
    </row>
    <row r="17497" spans="1:4" x14ac:dyDescent="0.2">
      <c r="A17497" t="s">
        <v>118</v>
      </c>
      <c r="B17497" t="s">
        <v>1655</v>
      </c>
      <c r="C17497">
        <v>25</v>
      </c>
    </row>
    <row r="17498" spans="1:4" x14ac:dyDescent="0.2">
      <c r="A17498" t="s">
        <v>70</v>
      </c>
      <c r="B17498" t="s">
        <v>2875</v>
      </c>
    </row>
    <row r="17499" spans="1:4" x14ac:dyDescent="0.2">
      <c r="A17499" t="s">
        <v>115</v>
      </c>
      <c r="B17499">
        <v>2</v>
      </c>
      <c r="C17499" t="s">
        <v>1634</v>
      </c>
      <c r="D17499">
        <v>0.05</v>
      </c>
    </row>
    <row r="17500" spans="1:4" x14ac:dyDescent="0.2">
      <c r="A17500" t="s">
        <v>2619</v>
      </c>
      <c r="B17500">
        <v>0.05</v>
      </c>
    </row>
    <row r="17501" spans="1:4" x14ac:dyDescent="0.2">
      <c r="A17501" t="s">
        <v>1575</v>
      </c>
      <c r="B17501" t="s">
        <v>1576</v>
      </c>
      <c r="C17501" t="s">
        <v>1577</v>
      </c>
      <c r="D17501" t="s">
        <v>1578</v>
      </c>
    </row>
    <row r="17502" spans="1:4" x14ac:dyDescent="0.2">
      <c r="A17502" t="s">
        <v>882</v>
      </c>
      <c r="B17502" t="s">
        <v>1579</v>
      </c>
      <c r="C17502" t="s">
        <v>1580</v>
      </c>
    </row>
    <row r="17503" spans="1:4" x14ac:dyDescent="0.2">
      <c r="A17503" t="s">
        <v>487</v>
      </c>
      <c r="B17503" t="s">
        <v>1576</v>
      </c>
      <c r="C17503" t="s">
        <v>1577</v>
      </c>
      <c r="D17503" s="8">
        <v>37415</v>
      </c>
    </row>
    <row r="17504" spans="1:4" x14ac:dyDescent="0.2">
      <c r="A17504" t="s">
        <v>1595</v>
      </c>
      <c r="B17504" t="s">
        <v>1596</v>
      </c>
      <c r="C17504" t="s">
        <v>1597</v>
      </c>
    </row>
    <row r="17505" spans="1:6" x14ac:dyDescent="0.2">
      <c r="A17505" t="s">
        <v>1595</v>
      </c>
      <c r="B17505" t="s">
        <v>1598</v>
      </c>
      <c r="C17505" t="s">
        <v>1599</v>
      </c>
      <c r="D17505" t="s">
        <v>1597</v>
      </c>
    </row>
    <row r="17506" spans="1:6" x14ac:dyDescent="0.2">
      <c r="A17506" t="s">
        <v>2626</v>
      </c>
      <c r="B17506">
        <v>0.05</v>
      </c>
    </row>
    <row r="17507" spans="1:6" x14ac:dyDescent="0.2">
      <c r="A17507" t="s">
        <v>52</v>
      </c>
      <c r="B17507">
        <v>5.8</v>
      </c>
      <c r="C17507" t="s">
        <v>1606</v>
      </c>
    </row>
    <row r="17508" spans="1:6" x14ac:dyDescent="0.2">
      <c r="A17508" t="s">
        <v>70</v>
      </c>
      <c r="B17508">
        <v>5.5</v>
      </c>
      <c r="C17508">
        <v>-0.1</v>
      </c>
    </row>
    <row r="17509" spans="1:6" x14ac:dyDescent="0.2">
      <c r="A17509" t="s">
        <v>71</v>
      </c>
      <c r="B17509">
        <v>48.5</v>
      </c>
      <c r="C17509" t="s">
        <v>1606</v>
      </c>
    </row>
    <row r="17510" spans="1:6" x14ac:dyDescent="0.2">
      <c r="A17510" t="s">
        <v>71</v>
      </c>
      <c r="B17510">
        <v>43.5</v>
      </c>
      <c r="C17510">
        <v>0.3</v>
      </c>
    </row>
    <row r="17511" spans="1:6" x14ac:dyDescent="0.2">
      <c r="A17511" t="s">
        <v>70</v>
      </c>
      <c r="B17511">
        <v>33.1</v>
      </c>
      <c r="C17511">
        <v>-0.2</v>
      </c>
    </row>
    <row r="17512" spans="1:6" x14ac:dyDescent="0.2">
      <c r="A17512" t="s">
        <v>70</v>
      </c>
      <c r="B17512" t="s">
        <v>2597</v>
      </c>
    </row>
    <row r="17513" spans="1:6" x14ac:dyDescent="0.2">
      <c r="A17513" t="s">
        <v>120</v>
      </c>
      <c r="B17513">
        <v>0.1</v>
      </c>
    </row>
    <row r="17514" spans="1:6" x14ac:dyDescent="0.2">
      <c r="A17514" t="s">
        <v>120</v>
      </c>
      <c r="B17514">
        <v>0.2</v>
      </c>
      <c r="C17514" t="s">
        <v>1593</v>
      </c>
      <c r="D17514" t="s">
        <v>1594</v>
      </c>
    </row>
    <row r="17515" spans="1:6" x14ac:dyDescent="0.2">
      <c r="A17515" t="s">
        <v>118</v>
      </c>
      <c r="B17515" t="s">
        <v>1655</v>
      </c>
      <c r="C17515">
        <v>16</v>
      </c>
    </row>
    <row r="17516" spans="1:6" x14ac:dyDescent="0.2">
      <c r="A17516" t="s">
        <v>118</v>
      </c>
      <c r="B17516" t="s">
        <v>1655</v>
      </c>
      <c r="C17516">
        <v>30</v>
      </c>
    </row>
    <row r="17517" spans="1:6" x14ac:dyDescent="0.2">
      <c r="A17517" t="s">
        <v>110</v>
      </c>
    </row>
    <row r="17518" spans="1:6" x14ac:dyDescent="0.2">
      <c r="A17518" t="s">
        <v>52</v>
      </c>
      <c r="B17518" t="s">
        <v>2679</v>
      </c>
      <c r="C17518">
        <v>0.5</v>
      </c>
    </row>
    <row r="17519" spans="1:6" x14ac:dyDescent="0.2">
      <c r="A17519" t="s">
        <v>579</v>
      </c>
      <c r="B17519">
        <v>36</v>
      </c>
      <c r="C17519">
        <f>-0.2/-0.05</f>
        <v>4</v>
      </c>
      <c r="D17519" t="s">
        <v>2835</v>
      </c>
      <c r="E17519" t="s">
        <v>2836</v>
      </c>
      <c r="F17519" t="s">
        <v>2837</v>
      </c>
    </row>
    <row r="17520" spans="1:6" x14ac:dyDescent="0.2">
      <c r="A17520" t="s">
        <v>118</v>
      </c>
      <c r="B17520" t="s">
        <v>2813</v>
      </c>
      <c r="C17520">
        <v>10</v>
      </c>
    </row>
    <row r="17521" spans="1:4" x14ac:dyDescent="0.2">
      <c r="A17521" t="s">
        <v>2616</v>
      </c>
      <c r="B17521">
        <f>-0.2/-0.05</f>
        <v>4</v>
      </c>
    </row>
    <row r="17522" spans="1:4" x14ac:dyDescent="0.2">
      <c r="A17522" t="s">
        <v>52</v>
      </c>
      <c r="B17522">
        <v>3</v>
      </c>
      <c r="C17522">
        <v>0.1</v>
      </c>
    </row>
    <row r="17523" spans="1:4" x14ac:dyDescent="0.2">
      <c r="A17523" t="s">
        <v>52</v>
      </c>
      <c r="B17523">
        <v>2</v>
      </c>
      <c r="C17523" t="s">
        <v>1656</v>
      </c>
    </row>
    <row r="17524" spans="1:4" x14ac:dyDescent="0.2">
      <c r="A17524" t="s">
        <v>2820</v>
      </c>
      <c r="B17524">
        <v>0.1</v>
      </c>
    </row>
    <row r="17525" spans="1:4" x14ac:dyDescent="0.2">
      <c r="A17525" t="s">
        <v>72</v>
      </c>
      <c r="B17525">
        <v>0.5</v>
      </c>
      <c r="C17525" t="s">
        <v>1604</v>
      </c>
    </row>
    <row r="17526" spans="1:4" x14ac:dyDescent="0.2">
      <c r="A17526" t="s">
        <v>121</v>
      </c>
      <c r="B17526">
        <v>5.0000000000000001E-3</v>
      </c>
    </row>
    <row r="17527" spans="1:4" x14ac:dyDescent="0.2">
      <c r="A17527" t="s">
        <v>269</v>
      </c>
      <c r="B17527">
        <v>1.4999999999999999E-2</v>
      </c>
    </row>
    <row r="17528" spans="1:4" x14ac:dyDescent="0.2">
      <c r="A17528" t="s">
        <v>117</v>
      </c>
      <c r="B17528">
        <v>0.1</v>
      </c>
      <c r="C17528" t="s">
        <v>1593</v>
      </c>
      <c r="D17528" t="s">
        <v>1594</v>
      </c>
    </row>
    <row r="17529" spans="1:4" x14ac:dyDescent="0.2">
      <c r="A17529" t="s">
        <v>120</v>
      </c>
      <c r="B17529">
        <v>0.05</v>
      </c>
      <c r="C17529" t="s">
        <v>1593</v>
      </c>
      <c r="D17529" t="s">
        <v>1594</v>
      </c>
    </row>
    <row r="17530" spans="1:4" x14ac:dyDescent="0.2">
      <c r="A17530" t="s">
        <v>118</v>
      </c>
      <c r="B17530" t="s">
        <v>1655</v>
      </c>
      <c r="C17530">
        <v>12.5</v>
      </c>
    </row>
    <row r="17531" spans="1:4" x14ac:dyDescent="0.2">
      <c r="A17531" t="s">
        <v>118</v>
      </c>
      <c r="B17531" t="s">
        <v>1655</v>
      </c>
      <c r="C17531">
        <v>25</v>
      </c>
    </row>
    <row r="17532" spans="1:4" x14ac:dyDescent="0.2">
      <c r="A17532" t="s">
        <v>2619</v>
      </c>
      <c r="B17532">
        <v>0.05</v>
      </c>
    </row>
    <row r="17533" spans="1:4" x14ac:dyDescent="0.2">
      <c r="A17533" t="s">
        <v>1575</v>
      </c>
      <c r="B17533" t="s">
        <v>1576</v>
      </c>
      <c r="C17533" t="s">
        <v>1577</v>
      </c>
      <c r="D17533" t="s">
        <v>1578</v>
      </c>
    </row>
    <row r="17534" spans="1:4" x14ac:dyDescent="0.2">
      <c r="A17534" t="s">
        <v>882</v>
      </c>
      <c r="B17534" t="s">
        <v>1579</v>
      </c>
      <c r="C17534" t="s">
        <v>1580</v>
      </c>
    </row>
    <row r="17535" spans="1:4" x14ac:dyDescent="0.2">
      <c r="A17535" t="s">
        <v>1581</v>
      </c>
      <c r="B17535" t="s">
        <v>1576</v>
      </c>
      <c r="C17535" t="s">
        <v>1577</v>
      </c>
      <c r="D17535" t="s">
        <v>1582</v>
      </c>
    </row>
    <row r="17536" spans="1:4" x14ac:dyDescent="0.2">
      <c r="A17536" t="s">
        <v>487</v>
      </c>
      <c r="B17536" t="s">
        <v>1576</v>
      </c>
      <c r="C17536" t="s">
        <v>1577</v>
      </c>
      <c r="D17536" s="8">
        <v>37415</v>
      </c>
    </row>
    <row r="17537" spans="1:6" x14ac:dyDescent="0.2">
      <c r="A17537" t="s">
        <v>1595</v>
      </c>
      <c r="B17537" t="s">
        <v>1596</v>
      </c>
      <c r="C17537" t="s">
        <v>1597</v>
      </c>
    </row>
    <row r="17538" spans="1:6" x14ac:dyDescent="0.2">
      <c r="A17538" t="s">
        <v>1595</v>
      </c>
      <c r="B17538" t="s">
        <v>1598</v>
      </c>
      <c r="C17538" t="s">
        <v>1599</v>
      </c>
      <c r="D17538" t="s">
        <v>1597</v>
      </c>
    </row>
    <row r="17539" spans="1:6" x14ac:dyDescent="0.2">
      <c r="A17539" t="s">
        <v>2626</v>
      </c>
      <c r="B17539">
        <v>0.05</v>
      </c>
    </row>
    <row r="17540" spans="1:6" x14ac:dyDescent="0.2">
      <c r="A17540" t="s">
        <v>52</v>
      </c>
      <c r="B17540">
        <v>5.8</v>
      </c>
      <c r="C17540" t="s">
        <v>1606</v>
      </c>
    </row>
    <row r="17541" spans="1:6" x14ac:dyDescent="0.2">
      <c r="A17541" t="s">
        <v>70</v>
      </c>
      <c r="B17541">
        <v>5.5</v>
      </c>
      <c r="C17541">
        <v>-0.1</v>
      </c>
    </row>
    <row r="17542" spans="1:6" x14ac:dyDescent="0.2">
      <c r="A17542" t="s">
        <v>71</v>
      </c>
      <c r="B17542">
        <v>48.5</v>
      </c>
      <c r="C17542" t="s">
        <v>1606</v>
      </c>
    </row>
    <row r="17543" spans="1:6" x14ac:dyDescent="0.2">
      <c r="A17543" t="s">
        <v>71</v>
      </c>
      <c r="B17543">
        <v>43.5</v>
      </c>
      <c r="C17543">
        <v>0.3</v>
      </c>
    </row>
    <row r="17544" spans="1:6" x14ac:dyDescent="0.2">
      <c r="A17544" t="s">
        <v>70</v>
      </c>
      <c r="B17544">
        <v>33.1</v>
      </c>
      <c r="C17544">
        <v>-0.2</v>
      </c>
    </row>
    <row r="17545" spans="1:6" x14ac:dyDescent="0.2">
      <c r="A17545" t="s">
        <v>70</v>
      </c>
      <c r="B17545" t="s">
        <v>2597</v>
      </c>
    </row>
    <row r="17546" spans="1:6" x14ac:dyDescent="0.2">
      <c r="A17546" t="s">
        <v>120</v>
      </c>
      <c r="B17546">
        <v>0.1</v>
      </c>
    </row>
    <row r="17547" spans="1:6" x14ac:dyDescent="0.2">
      <c r="A17547" t="s">
        <v>120</v>
      </c>
      <c r="B17547">
        <v>0.2</v>
      </c>
      <c r="C17547" t="s">
        <v>1593</v>
      </c>
      <c r="D17547" t="s">
        <v>1594</v>
      </c>
    </row>
    <row r="17548" spans="1:6" x14ac:dyDescent="0.2">
      <c r="A17548" t="s">
        <v>118</v>
      </c>
      <c r="B17548" t="s">
        <v>1655</v>
      </c>
      <c r="C17548">
        <v>16</v>
      </c>
    </row>
    <row r="17549" spans="1:6" x14ac:dyDescent="0.2">
      <c r="A17549" t="s">
        <v>118</v>
      </c>
      <c r="B17549" t="s">
        <v>1655</v>
      </c>
      <c r="C17549">
        <v>30</v>
      </c>
    </row>
    <row r="17550" spans="1:6" x14ac:dyDescent="0.2">
      <c r="A17550" t="s">
        <v>110</v>
      </c>
    </row>
    <row r="17551" spans="1:6" x14ac:dyDescent="0.2">
      <c r="A17551" t="s">
        <v>52</v>
      </c>
      <c r="B17551" t="s">
        <v>2679</v>
      </c>
      <c r="C17551">
        <v>0.5</v>
      </c>
    </row>
    <row r="17552" spans="1:6" x14ac:dyDescent="0.2">
      <c r="A17552" t="s">
        <v>579</v>
      </c>
      <c r="B17552">
        <v>36</v>
      </c>
      <c r="C17552">
        <f>-0.2/-0.05</f>
        <v>4</v>
      </c>
      <c r="D17552" t="s">
        <v>2835</v>
      </c>
      <c r="E17552" t="s">
        <v>2836</v>
      </c>
      <c r="F17552" t="s">
        <v>2837</v>
      </c>
    </row>
    <row r="17553" spans="1:4" x14ac:dyDescent="0.2">
      <c r="A17553" t="s">
        <v>118</v>
      </c>
      <c r="B17553" t="s">
        <v>2813</v>
      </c>
      <c r="C17553">
        <v>10</v>
      </c>
    </row>
    <row r="17554" spans="1:4" x14ac:dyDescent="0.2">
      <c r="A17554" t="s">
        <v>2616</v>
      </c>
      <c r="B17554">
        <f>-0.2/-0.05</f>
        <v>4</v>
      </c>
    </row>
    <row r="17555" spans="1:4" x14ac:dyDescent="0.2">
      <c r="A17555" t="s">
        <v>52</v>
      </c>
      <c r="B17555">
        <v>3</v>
      </c>
      <c r="C17555">
        <v>0.1</v>
      </c>
    </row>
    <row r="17556" spans="1:4" x14ac:dyDescent="0.2">
      <c r="A17556" t="s">
        <v>52</v>
      </c>
      <c r="B17556">
        <v>2</v>
      </c>
      <c r="C17556" t="s">
        <v>1656</v>
      </c>
    </row>
    <row r="17557" spans="1:4" x14ac:dyDescent="0.2">
      <c r="A17557" t="s">
        <v>2820</v>
      </c>
      <c r="B17557">
        <v>0.1</v>
      </c>
    </row>
    <row r="17558" spans="1:4" x14ac:dyDescent="0.2">
      <c r="A17558" t="s">
        <v>72</v>
      </c>
      <c r="B17558">
        <v>0.5</v>
      </c>
      <c r="C17558" t="s">
        <v>1604</v>
      </c>
    </row>
    <row r="17559" spans="1:4" x14ac:dyDescent="0.2">
      <c r="A17559" t="s">
        <v>121</v>
      </c>
      <c r="B17559">
        <v>5.0000000000000001E-3</v>
      </c>
    </row>
    <row r="17560" spans="1:4" x14ac:dyDescent="0.2">
      <c r="A17560" t="s">
        <v>269</v>
      </c>
      <c r="B17560">
        <v>1.4999999999999999E-2</v>
      </c>
    </row>
    <row r="17561" spans="1:4" x14ac:dyDescent="0.2">
      <c r="A17561" t="s">
        <v>117</v>
      </c>
      <c r="B17561">
        <v>0.1</v>
      </c>
      <c r="C17561" t="s">
        <v>1593</v>
      </c>
      <c r="D17561" t="s">
        <v>1594</v>
      </c>
    </row>
    <row r="17562" spans="1:4" x14ac:dyDescent="0.2">
      <c r="A17562" t="s">
        <v>120</v>
      </c>
      <c r="B17562">
        <v>0.05</v>
      </c>
      <c r="C17562" t="s">
        <v>1593</v>
      </c>
      <c r="D17562" t="s">
        <v>1594</v>
      </c>
    </row>
    <row r="17563" spans="1:4" x14ac:dyDescent="0.2">
      <c r="A17563" t="s">
        <v>118</v>
      </c>
      <c r="B17563" t="s">
        <v>1655</v>
      </c>
      <c r="C17563">
        <v>12.5</v>
      </c>
    </row>
    <row r="17564" spans="1:4" x14ac:dyDescent="0.2">
      <c r="A17564" t="s">
        <v>118</v>
      </c>
      <c r="B17564" t="s">
        <v>1655</v>
      </c>
      <c r="C17564">
        <v>25</v>
      </c>
    </row>
    <row r="17565" spans="1:4" x14ac:dyDescent="0.2">
      <c r="A17565" t="s">
        <v>2619</v>
      </c>
      <c r="B17565">
        <v>0.05</v>
      </c>
    </row>
    <row r="17566" spans="1:4" x14ac:dyDescent="0.2">
      <c r="A17566" t="s">
        <v>1575</v>
      </c>
      <c r="B17566" t="s">
        <v>1576</v>
      </c>
      <c r="C17566" t="s">
        <v>1577</v>
      </c>
      <c r="D17566" t="s">
        <v>1578</v>
      </c>
    </row>
    <row r="17567" spans="1:4" x14ac:dyDescent="0.2">
      <c r="A17567" t="s">
        <v>882</v>
      </c>
      <c r="B17567" t="s">
        <v>1579</v>
      </c>
      <c r="C17567" t="s">
        <v>1580</v>
      </c>
    </row>
    <row r="17568" spans="1:4" x14ac:dyDescent="0.2">
      <c r="A17568" t="s">
        <v>1581</v>
      </c>
      <c r="B17568" t="s">
        <v>1576</v>
      </c>
      <c r="C17568" t="s">
        <v>1577</v>
      </c>
      <c r="D17568" t="s">
        <v>1582</v>
      </c>
    </row>
    <row r="17569" spans="1:6" x14ac:dyDescent="0.2">
      <c r="A17569" t="s">
        <v>1595</v>
      </c>
      <c r="B17569" t="s">
        <v>1596</v>
      </c>
      <c r="C17569" t="s">
        <v>1597</v>
      </c>
    </row>
    <row r="17570" spans="1:6" x14ac:dyDescent="0.2">
      <c r="A17570" t="s">
        <v>1595</v>
      </c>
      <c r="B17570" t="s">
        <v>1598</v>
      </c>
      <c r="C17570" t="s">
        <v>1599</v>
      </c>
      <c r="D17570" t="s">
        <v>1597</v>
      </c>
    </row>
    <row r="17571" spans="1:6" x14ac:dyDescent="0.2">
      <c r="A17571" t="s">
        <v>2626</v>
      </c>
      <c r="B17571">
        <v>0.05</v>
      </c>
    </row>
    <row r="17572" spans="1:6" x14ac:dyDescent="0.2">
      <c r="A17572" t="s">
        <v>52</v>
      </c>
      <c r="B17572">
        <v>5.8</v>
      </c>
      <c r="C17572" t="s">
        <v>1606</v>
      </c>
    </row>
    <row r="17573" spans="1:6" x14ac:dyDescent="0.2">
      <c r="A17573" t="s">
        <v>70</v>
      </c>
      <c r="B17573">
        <v>5.5</v>
      </c>
      <c r="C17573">
        <v>-0.1</v>
      </c>
    </row>
    <row r="17574" spans="1:6" x14ac:dyDescent="0.2">
      <c r="A17574" t="s">
        <v>71</v>
      </c>
      <c r="B17574">
        <v>48.5</v>
      </c>
      <c r="C17574" t="s">
        <v>1606</v>
      </c>
    </row>
    <row r="17575" spans="1:6" x14ac:dyDescent="0.2">
      <c r="A17575" t="s">
        <v>71</v>
      </c>
      <c r="B17575">
        <v>43.5</v>
      </c>
      <c r="C17575">
        <v>0.3</v>
      </c>
    </row>
    <row r="17576" spans="1:6" x14ac:dyDescent="0.2">
      <c r="A17576" t="s">
        <v>70</v>
      </c>
      <c r="B17576">
        <v>33.1</v>
      </c>
      <c r="C17576">
        <v>-0.2</v>
      </c>
    </row>
    <row r="17577" spans="1:6" x14ac:dyDescent="0.2">
      <c r="A17577" t="s">
        <v>70</v>
      </c>
      <c r="B17577" t="s">
        <v>2597</v>
      </c>
    </row>
    <row r="17578" spans="1:6" x14ac:dyDescent="0.2">
      <c r="A17578" t="s">
        <v>120</v>
      </c>
      <c r="B17578">
        <v>0.1</v>
      </c>
    </row>
    <row r="17579" spans="1:6" x14ac:dyDescent="0.2">
      <c r="A17579" t="s">
        <v>120</v>
      </c>
      <c r="B17579">
        <v>0.2</v>
      </c>
      <c r="C17579" t="s">
        <v>1593</v>
      </c>
      <c r="D17579" t="s">
        <v>1594</v>
      </c>
    </row>
    <row r="17580" spans="1:6" x14ac:dyDescent="0.2">
      <c r="A17580" t="s">
        <v>118</v>
      </c>
      <c r="B17580" t="s">
        <v>1655</v>
      </c>
      <c r="C17580">
        <v>16</v>
      </c>
    </row>
    <row r="17581" spans="1:6" x14ac:dyDescent="0.2">
      <c r="A17581" t="s">
        <v>118</v>
      </c>
      <c r="B17581" t="s">
        <v>1655</v>
      </c>
      <c r="C17581">
        <v>30</v>
      </c>
    </row>
    <row r="17582" spans="1:6" x14ac:dyDescent="0.2">
      <c r="A17582" t="s">
        <v>110</v>
      </c>
    </row>
    <row r="17583" spans="1:6" x14ac:dyDescent="0.2">
      <c r="A17583" t="s">
        <v>52</v>
      </c>
      <c r="B17583" t="s">
        <v>2679</v>
      </c>
      <c r="C17583">
        <v>0.5</v>
      </c>
    </row>
    <row r="17584" spans="1:6" x14ac:dyDescent="0.2">
      <c r="A17584" t="s">
        <v>579</v>
      </c>
      <c r="B17584">
        <v>36</v>
      </c>
      <c r="C17584">
        <f>-0.2/-0.05</f>
        <v>4</v>
      </c>
      <c r="D17584" t="s">
        <v>2835</v>
      </c>
      <c r="E17584" t="s">
        <v>2836</v>
      </c>
      <c r="F17584" t="s">
        <v>2837</v>
      </c>
    </row>
    <row r="17585" spans="1:4" x14ac:dyDescent="0.2">
      <c r="A17585" t="s">
        <v>118</v>
      </c>
      <c r="B17585" t="s">
        <v>3056</v>
      </c>
    </row>
    <row r="17586" spans="1:4" x14ac:dyDescent="0.2">
      <c r="A17586" t="s">
        <v>2616</v>
      </c>
      <c r="B17586">
        <f>-0.2/-0.05</f>
        <v>4</v>
      </c>
    </row>
    <row r="17587" spans="1:4" x14ac:dyDescent="0.2">
      <c r="A17587" t="s">
        <v>52</v>
      </c>
      <c r="B17587">
        <v>3</v>
      </c>
      <c r="C17587">
        <v>0.1</v>
      </c>
    </row>
    <row r="17588" spans="1:4" x14ac:dyDescent="0.2">
      <c r="A17588" t="s">
        <v>52</v>
      </c>
      <c r="B17588">
        <v>2</v>
      </c>
      <c r="C17588" t="s">
        <v>1656</v>
      </c>
    </row>
    <row r="17589" spans="1:4" x14ac:dyDescent="0.2">
      <c r="A17589" t="s">
        <v>2819</v>
      </c>
      <c r="B17589">
        <v>0.1</v>
      </c>
    </row>
    <row r="17590" spans="1:4" x14ac:dyDescent="0.2">
      <c r="A17590" t="s">
        <v>72</v>
      </c>
      <c r="B17590">
        <v>0.5</v>
      </c>
      <c r="C17590" t="s">
        <v>1604</v>
      </c>
    </row>
    <row r="17591" spans="1:4" x14ac:dyDescent="0.2">
      <c r="A17591" t="s">
        <v>121</v>
      </c>
      <c r="B17591">
        <v>5.0000000000000001E-3</v>
      </c>
    </row>
    <row r="17592" spans="1:4" x14ac:dyDescent="0.2">
      <c r="A17592" t="s">
        <v>269</v>
      </c>
      <c r="B17592">
        <v>1.4999999999999999E-2</v>
      </c>
    </row>
    <row r="17593" spans="1:4" x14ac:dyDescent="0.2">
      <c r="A17593" t="s">
        <v>117</v>
      </c>
      <c r="B17593">
        <v>0.1</v>
      </c>
      <c r="C17593" t="s">
        <v>1593</v>
      </c>
      <c r="D17593" t="s">
        <v>1594</v>
      </c>
    </row>
    <row r="17594" spans="1:4" x14ac:dyDescent="0.2">
      <c r="A17594" t="s">
        <v>120</v>
      </c>
      <c r="B17594">
        <v>0.05</v>
      </c>
      <c r="C17594" t="s">
        <v>1593</v>
      </c>
      <c r="D17594" t="s">
        <v>1594</v>
      </c>
    </row>
    <row r="17595" spans="1:4" x14ac:dyDescent="0.2">
      <c r="A17595" t="s">
        <v>118</v>
      </c>
      <c r="B17595" t="s">
        <v>1655</v>
      </c>
      <c r="C17595">
        <v>12.5</v>
      </c>
    </row>
    <row r="17596" spans="1:4" x14ac:dyDescent="0.2">
      <c r="A17596" t="s">
        <v>118</v>
      </c>
      <c r="B17596" t="s">
        <v>1655</v>
      </c>
      <c r="C17596">
        <v>25</v>
      </c>
    </row>
    <row r="17597" spans="1:4" x14ac:dyDescent="0.2">
      <c r="A17597" t="s">
        <v>1575</v>
      </c>
      <c r="B17597" t="s">
        <v>1576</v>
      </c>
      <c r="C17597" t="s">
        <v>1577</v>
      </c>
      <c r="D17597" t="s">
        <v>1578</v>
      </c>
    </row>
    <row r="17598" spans="1:4" x14ac:dyDescent="0.2">
      <c r="A17598" t="s">
        <v>882</v>
      </c>
      <c r="B17598" t="s">
        <v>1579</v>
      </c>
      <c r="C17598" t="s">
        <v>1580</v>
      </c>
    </row>
    <row r="17599" spans="1:4" x14ac:dyDescent="0.2">
      <c r="A17599" t="s">
        <v>487</v>
      </c>
      <c r="B17599" t="s">
        <v>1576</v>
      </c>
      <c r="C17599" t="s">
        <v>1577</v>
      </c>
      <c r="D17599" s="8">
        <v>37415</v>
      </c>
    </row>
    <row r="17600" spans="1:4" x14ac:dyDescent="0.2">
      <c r="A17600" t="s">
        <v>1595</v>
      </c>
      <c r="B17600" t="s">
        <v>1596</v>
      </c>
      <c r="C17600" t="s">
        <v>1597</v>
      </c>
    </row>
    <row r="17601" spans="1:6" x14ac:dyDescent="0.2">
      <c r="A17601" t="s">
        <v>1595</v>
      </c>
      <c r="B17601" t="s">
        <v>1598</v>
      </c>
      <c r="C17601" t="s">
        <v>1599</v>
      </c>
      <c r="D17601" t="s">
        <v>1597</v>
      </c>
    </row>
    <row r="17602" spans="1:6" x14ac:dyDescent="0.2">
      <c r="A17602" t="s">
        <v>2626</v>
      </c>
      <c r="B17602">
        <v>0.05</v>
      </c>
    </row>
    <row r="17603" spans="1:6" x14ac:dyDescent="0.2">
      <c r="A17603" t="s">
        <v>52</v>
      </c>
      <c r="B17603">
        <v>5.8</v>
      </c>
      <c r="C17603" t="s">
        <v>1606</v>
      </c>
    </row>
    <row r="17604" spans="1:6" x14ac:dyDescent="0.2">
      <c r="A17604" t="s">
        <v>70</v>
      </c>
      <c r="B17604">
        <v>5.5</v>
      </c>
      <c r="C17604">
        <v>-0.1</v>
      </c>
    </row>
    <row r="17605" spans="1:6" x14ac:dyDescent="0.2">
      <c r="A17605" t="s">
        <v>71</v>
      </c>
      <c r="B17605">
        <v>48.5</v>
      </c>
      <c r="C17605" t="s">
        <v>1606</v>
      </c>
    </row>
    <row r="17606" spans="1:6" x14ac:dyDescent="0.2">
      <c r="A17606" t="s">
        <v>71</v>
      </c>
      <c r="B17606">
        <v>43.5</v>
      </c>
      <c r="C17606">
        <v>0.3</v>
      </c>
    </row>
    <row r="17607" spans="1:6" x14ac:dyDescent="0.2">
      <c r="A17607" t="s">
        <v>70</v>
      </c>
      <c r="B17607">
        <v>33.1</v>
      </c>
      <c r="C17607">
        <v>-0.2</v>
      </c>
    </row>
    <row r="17608" spans="1:6" x14ac:dyDescent="0.2">
      <c r="A17608" t="s">
        <v>70</v>
      </c>
      <c r="B17608" t="s">
        <v>2597</v>
      </c>
    </row>
    <row r="17609" spans="1:6" x14ac:dyDescent="0.2">
      <c r="A17609" t="s">
        <v>120</v>
      </c>
      <c r="B17609">
        <v>0.1</v>
      </c>
    </row>
    <row r="17610" spans="1:6" x14ac:dyDescent="0.2">
      <c r="A17610" t="s">
        <v>120</v>
      </c>
      <c r="B17610">
        <v>0.2</v>
      </c>
      <c r="C17610" t="s">
        <v>1593</v>
      </c>
      <c r="D17610" t="s">
        <v>1594</v>
      </c>
    </row>
    <row r="17611" spans="1:6" x14ac:dyDescent="0.2">
      <c r="A17611" t="s">
        <v>118</v>
      </c>
      <c r="B17611" t="s">
        <v>1655</v>
      </c>
      <c r="C17611">
        <v>16</v>
      </c>
    </row>
    <row r="17612" spans="1:6" x14ac:dyDescent="0.2">
      <c r="A17612" t="s">
        <v>118</v>
      </c>
      <c r="B17612" t="s">
        <v>1655</v>
      </c>
      <c r="C17612">
        <v>30</v>
      </c>
    </row>
    <row r="17613" spans="1:6" x14ac:dyDescent="0.2">
      <c r="A17613" t="s">
        <v>110</v>
      </c>
    </row>
    <row r="17614" spans="1:6" x14ac:dyDescent="0.2">
      <c r="A17614" t="s">
        <v>52</v>
      </c>
      <c r="B17614" t="s">
        <v>2679</v>
      </c>
      <c r="C17614">
        <v>0.5</v>
      </c>
    </row>
    <row r="17615" spans="1:6" x14ac:dyDescent="0.2">
      <c r="A17615" t="s">
        <v>579</v>
      </c>
      <c r="B17615">
        <v>36</v>
      </c>
      <c r="C17615">
        <f>-0.2/-0.05</f>
        <v>4</v>
      </c>
      <c r="D17615" t="s">
        <v>2835</v>
      </c>
      <c r="E17615" t="s">
        <v>2836</v>
      </c>
      <c r="F17615" t="s">
        <v>2837</v>
      </c>
    </row>
    <row r="17616" spans="1:6" x14ac:dyDescent="0.2">
      <c r="A17616" t="s">
        <v>118</v>
      </c>
      <c r="B17616" t="s">
        <v>3056</v>
      </c>
    </row>
    <row r="17617" spans="1:4" x14ac:dyDescent="0.2">
      <c r="A17617" t="s">
        <v>2616</v>
      </c>
      <c r="B17617">
        <f>-0.2/-0.05</f>
        <v>4</v>
      </c>
    </row>
    <row r="17618" spans="1:4" x14ac:dyDescent="0.2">
      <c r="A17618" t="s">
        <v>52</v>
      </c>
      <c r="B17618">
        <v>3</v>
      </c>
      <c r="C17618">
        <v>0.1</v>
      </c>
    </row>
    <row r="17619" spans="1:4" x14ac:dyDescent="0.2">
      <c r="A17619" t="s">
        <v>52</v>
      </c>
      <c r="B17619">
        <v>2</v>
      </c>
      <c r="C17619" t="s">
        <v>1656</v>
      </c>
    </row>
    <row r="17620" spans="1:4" x14ac:dyDescent="0.2">
      <c r="A17620" t="s">
        <v>2819</v>
      </c>
      <c r="B17620">
        <v>0.1</v>
      </c>
    </row>
    <row r="17621" spans="1:4" x14ac:dyDescent="0.2">
      <c r="A17621" t="s">
        <v>72</v>
      </c>
      <c r="B17621">
        <v>0.5</v>
      </c>
      <c r="C17621" t="s">
        <v>1604</v>
      </c>
    </row>
    <row r="17622" spans="1:4" x14ac:dyDescent="0.2">
      <c r="A17622" t="s">
        <v>121</v>
      </c>
      <c r="B17622">
        <v>5.0000000000000001E-3</v>
      </c>
    </row>
    <row r="17623" spans="1:4" x14ac:dyDescent="0.2">
      <c r="A17623" t="s">
        <v>269</v>
      </c>
      <c r="B17623">
        <v>1.4999999999999999E-2</v>
      </c>
    </row>
    <row r="17624" spans="1:4" x14ac:dyDescent="0.2">
      <c r="A17624" t="s">
        <v>117</v>
      </c>
      <c r="B17624">
        <v>0.1</v>
      </c>
      <c r="C17624" t="s">
        <v>1593</v>
      </c>
      <c r="D17624" t="s">
        <v>1594</v>
      </c>
    </row>
    <row r="17625" spans="1:4" x14ac:dyDescent="0.2">
      <c r="A17625" t="s">
        <v>120</v>
      </c>
      <c r="B17625">
        <v>0.05</v>
      </c>
      <c r="C17625" t="s">
        <v>1593</v>
      </c>
      <c r="D17625" t="s">
        <v>1594</v>
      </c>
    </row>
    <row r="17626" spans="1:4" x14ac:dyDescent="0.2">
      <c r="A17626" t="s">
        <v>118</v>
      </c>
      <c r="B17626" t="s">
        <v>1655</v>
      </c>
      <c r="C17626">
        <v>12.5</v>
      </c>
    </row>
    <row r="17627" spans="1:4" x14ac:dyDescent="0.2">
      <c r="A17627" t="s">
        <v>118</v>
      </c>
      <c r="B17627" t="s">
        <v>1655</v>
      </c>
      <c r="C17627">
        <v>25</v>
      </c>
    </row>
    <row r="17628" spans="1:4" x14ac:dyDescent="0.2">
      <c r="A17628" t="s">
        <v>1575</v>
      </c>
      <c r="B17628" t="s">
        <v>1576</v>
      </c>
      <c r="C17628" t="s">
        <v>1577</v>
      </c>
      <c r="D17628" t="s">
        <v>1578</v>
      </c>
    </row>
    <row r="17629" spans="1:4" x14ac:dyDescent="0.2">
      <c r="A17629" t="s">
        <v>882</v>
      </c>
      <c r="B17629" t="s">
        <v>1579</v>
      </c>
      <c r="C17629" t="s">
        <v>1580</v>
      </c>
    </row>
    <row r="17630" spans="1:4" x14ac:dyDescent="0.2">
      <c r="A17630" t="s">
        <v>487</v>
      </c>
      <c r="B17630" t="s">
        <v>1576</v>
      </c>
      <c r="C17630" t="s">
        <v>1577</v>
      </c>
      <c r="D17630" s="8">
        <v>37415</v>
      </c>
    </row>
    <row r="17631" spans="1:4" x14ac:dyDescent="0.2">
      <c r="A17631" t="s">
        <v>1595</v>
      </c>
      <c r="B17631" t="s">
        <v>1596</v>
      </c>
      <c r="C17631" t="s">
        <v>1597</v>
      </c>
    </row>
    <row r="17632" spans="1:4" x14ac:dyDescent="0.2">
      <c r="A17632" t="s">
        <v>1595</v>
      </c>
      <c r="B17632" t="s">
        <v>1598</v>
      </c>
      <c r="C17632" t="s">
        <v>1599</v>
      </c>
      <c r="D17632" t="s">
        <v>1597</v>
      </c>
    </row>
    <row r="17633" spans="1:4" x14ac:dyDescent="0.2">
      <c r="A17633" t="s">
        <v>3057</v>
      </c>
      <c r="B17633">
        <v>0.08</v>
      </c>
    </row>
    <row r="17634" spans="1:4" x14ac:dyDescent="0.2">
      <c r="A17634" t="s">
        <v>2626</v>
      </c>
      <c r="B17634">
        <v>0.08</v>
      </c>
    </row>
    <row r="17635" spans="1:4" x14ac:dyDescent="0.2">
      <c r="A17635" t="s">
        <v>52</v>
      </c>
      <c r="B17635">
        <v>5.8</v>
      </c>
      <c r="C17635" t="s">
        <v>1606</v>
      </c>
    </row>
    <row r="17636" spans="1:4" x14ac:dyDescent="0.2">
      <c r="A17636" t="s">
        <v>70</v>
      </c>
      <c r="B17636">
        <v>8.5</v>
      </c>
      <c r="C17636">
        <v>0.2</v>
      </c>
    </row>
    <row r="17637" spans="1:4" x14ac:dyDescent="0.2">
      <c r="A17637" t="s">
        <v>3058</v>
      </c>
      <c r="B17637">
        <v>-0.1</v>
      </c>
    </row>
    <row r="17638" spans="1:4" x14ac:dyDescent="0.2">
      <c r="A17638" t="s">
        <v>71</v>
      </c>
      <c r="B17638">
        <v>48.5</v>
      </c>
      <c r="C17638" t="s">
        <v>1606</v>
      </c>
    </row>
    <row r="17639" spans="1:4" x14ac:dyDescent="0.2">
      <c r="A17639" t="s">
        <v>71</v>
      </c>
      <c r="B17639">
        <v>43.5</v>
      </c>
      <c r="C17639">
        <v>0.3</v>
      </c>
    </row>
    <row r="17640" spans="1:4" x14ac:dyDescent="0.2">
      <c r="A17640" t="s">
        <v>70</v>
      </c>
      <c r="B17640">
        <v>33.1</v>
      </c>
      <c r="C17640">
        <v>-0.2</v>
      </c>
    </row>
    <row r="17641" spans="1:4" x14ac:dyDescent="0.2">
      <c r="A17641" t="s">
        <v>70</v>
      </c>
      <c r="B17641">
        <v>35</v>
      </c>
      <c r="C17641">
        <v>-0.2</v>
      </c>
    </row>
    <row r="17642" spans="1:4" x14ac:dyDescent="0.2">
      <c r="A17642" t="s">
        <v>52</v>
      </c>
      <c r="B17642">
        <v>2.65</v>
      </c>
      <c r="C17642" t="s">
        <v>1656</v>
      </c>
    </row>
    <row r="17643" spans="1:4" x14ac:dyDescent="0.2">
      <c r="A17643" t="s">
        <v>120</v>
      </c>
      <c r="B17643">
        <v>0.1</v>
      </c>
    </row>
    <row r="17644" spans="1:4" x14ac:dyDescent="0.2">
      <c r="A17644" t="s">
        <v>120</v>
      </c>
      <c r="B17644">
        <v>0.05</v>
      </c>
      <c r="C17644" t="s">
        <v>1593</v>
      </c>
      <c r="D17644" t="s">
        <v>1594</v>
      </c>
    </row>
    <row r="17645" spans="1:4" x14ac:dyDescent="0.2">
      <c r="A17645" t="s">
        <v>120</v>
      </c>
      <c r="B17645">
        <v>0.05</v>
      </c>
      <c r="C17645" t="s">
        <v>1593</v>
      </c>
      <c r="D17645" t="s">
        <v>1594</v>
      </c>
    </row>
    <row r="17646" spans="1:4" x14ac:dyDescent="0.2">
      <c r="A17646" t="s">
        <v>117</v>
      </c>
      <c r="B17646">
        <v>0.1</v>
      </c>
      <c r="C17646" t="s">
        <v>1593</v>
      </c>
      <c r="D17646" t="s">
        <v>1594</v>
      </c>
    </row>
    <row r="17647" spans="1:4" x14ac:dyDescent="0.2">
      <c r="A17647" t="s">
        <v>118</v>
      </c>
      <c r="B17647" t="s">
        <v>1655</v>
      </c>
      <c r="C17647">
        <v>16</v>
      </c>
    </row>
    <row r="17648" spans="1:4" x14ac:dyDescent="0.2">
      <c r="A17648" t="s">
        <v>118</v>
      </c>
      <c r="B17648" t="s">
        <v>1655</v>
      </c>
      <c r="C17648">
        <v>25</v>
      </c>
    </row>
    <row r="17649" spans="1:6" x14ac:dyDescent="0.2">
      <c r="A17649" t="s">
        <v>118</v>
      </c>
      <c r="B17649" t="s">
        <v>1655</v>
      </c>
      <c r="C17649">
        <v>30</v>
      </c>
    </row>
    <row r="17650" spans="1:6" x14ac:dyDescent="0.2">
      <c r="A17650" t="s">
        <v>52</v>
      </c>
      <c r="B17650" t="s">
        <v>2679</v>
      </c>
      <c r="C17650">
        <v>0.5</v>
      </c>
    </row>
    <row r="17651" spans="1:6" x14ac:dyDescent="0.2">
      <c r="A17651" t="s">
        <v>579</v>
      </c>
      <c r="B17651">
        <v>36</v>
      </c>
      <c r="C17651">
        <f>-0.2/-0.05</f>
        <v>4</v>
      </c>
      <c r="D17651" t="s">
        <v>2835</v>
      </c>
      <c r="E17651" t="s">
        <v>2836</v>
      </c>
      <c r="F17651" t="s">
        <v>2837</v>
      </c>
    </row>
    <row r="17652" spans="1:6" x14ac:dyDescent="0.2">
      <c r="A17652" t="s">
        <v>118</v>
      </c>
      <c r="B17652" t="s">
        <v>2813</v>
      </c>
      <c r="C17652">
        <v>10</v>
      </c>
    </row>
    <row r="17653" spans="1:6" x14ac:dyDescent="0.2">
      <c r="A17653" t="s">
        <v>2616</v>
      </c>
      <c r="B17653">
        <f>-0.2/-0.05</f>
        <v>4</v>
      </c>
    </row>
    <row r="17654" spans="1:6" x14ac:dyDescent="0.2">
      <c r="A17654" t="s">
        <v>52</v>
      </c>
      <c r="B17654">
        <v>3</v>
      </c>
      <c r="C17654">
        <v>0.1</v>
      </c>
    </row>
    <row r="17655" spans="1:6" x14ac:dyDescent="0.2">
      <c r="A17655" t="s">
        <v>52</v>
      </c>
      <c r="B17655">
        <v>1</v>
      </c>
      <c r="C17655">
        <v>0.2</v>
      </c>
    </row>
    <row r="17656" spans="1:6" x14ac:dyDescent="0.2">
      <c r="A17656" t="s">
        <v>2838</v>
      </c>
      <c r="B17656">
        <v>0.1</v>
      </c>
    </row>
    <row r="17657" spans="1:6" x14ac:dyDescent="0.2">
      <c r="A17657" t="s">
        <v>72</v>
      </c>
      <c r="B17657">
        <v>0.5</v>
      </c>
      <c r="C17657" t="s">
        <v>1604</v>
      </c>
    </row>
    <row r="17658" spans="1:6" x14ac:dyDescent="0.2">
      <c r="A17658" t="s">
        <v>115</v>
      </c>
      <c r="B17658">
        <v>2</v>
      </c>
      <c r="C17658" t="s">
        <v>1656</v>
      </c>
    </row>
    <row r="17659" spans="1:6" x14ac:dyDescent="0.2">
      <c r="A17659" t="s">
        <v>121</v>
      </c>
      <c r="B17659">
        <v>8.0000000000000002E-3</v>
      </c>
    </row>
    <row r="17660" spans="1:6" x14ac:dyDescent="0.2">
      <c r="A17660" t="s">
        <v>269</v>
      </c>
      <c r="B17660">
        <v>1.4999999999999999E-2</v>
      </c>
    </row>
    <row r="17661" spans="1:6" x14ac:dyDescent="0.2">
      <c r="A17661" t="s">
        <v>3059</v>
      </c>
      <c r="B17661" t="s">
        <v>3060</v>
      </c>
      <c r="C17661">
        <v>-0.2</v>
      </c>
      <c r="D17661" t="s">
        <v>2191</v>
      </c>
      <c r="E17661" t="s">
        <v>3061</v>
      </c>
      <c r="F17661">
        <v>0.25</v>
      </c>
    </row>
    <row r="17662" spans="1:6" x14ac:dyDescent="0.2">
      <c r="A17662" t="s">
        <v>1575</v>
      </c>
      <c r="B17662" t="s">
        <v>1576</v>
      </c>
      <c r="C17662" t="s">
        <v>1577</v>
      </c>
      <c r="D17662" t="s">
        <v>1578</v>
      </c>
    </row>
    <row r="17663" spans="1:6" x14ac:dyDescent="0.2">
      <c r="A17663" t="s">
        <v>882</v>
      </c>
      <c r="B17663" t="s">
        <v>1579</v>
      </c>
      <c r="C17663" t="s">
        <v>1580</v>
      </c>
    </row>
    <row r="17664" spans="1:6" x14ac:dyDescent="0.2">
      <c r="A17664" t="s">
        <v>1581</v>
      </c>
      <c r="B17664" t="s">
        <v>1576</v>
      </c>
      <c r="C17664" t="s">
        <v>1577</v>
      </c>
      <c r="D17664" t="s">
        <v>1582</v>
      </c>
    </row>
    <row r="17665" spans="1:6" x14ac:dyDescent="0.2">
      <c r="A17665" t="s">
        <v>1595</v>
      </c>
      <c r="B17665" t="s">
        <v>1596</v>
      </c>
      <c r="C17665" t="s">
        <v>1597</v>
      </c>
    </row>
    <row r="17666" spans="1:6" x14ac:dyDescent="0.2">
      <c r="A17666" t="s">
        <v>1595</v>
      </c>
      <c r="B17666" t="s">
        <v>1598</v>
      </c>
      <c r="C17666" t="s">
        <v>1599</v>
      </c>
      <c r="D17666" t="s">
        <v>1597</v>
      </c>
    </row>
    <row r="17667" spans="1:6" x14ac:dyDescent="0.2">
      <c r="A17667" t="s">
        <v>52</v>
      </c>
      <c r="B17667">
        <v>2</v>
      </c>
      <c r="C17667" t="s">
        <v>1583</v>
      </c>
    </row>
    <row r="17668" spans="1:6" x14ac:dyDescent="0.2">
      <c r="A17668" t="s">
        <v>52</v>
      </c>
      <c r="B17668">
        <v>1.2</v>
      </c>
      <c r="C17668" t="s">
        <v>1583</v>
      </c>
    </row>
    <row r="17669" spans="1:6" x14ac:dyDescent="0.2">
      <c r="A17669" t="s">
        <v>212</v>
      </c>
      <c r="B17669" t="s">
        <v>1571</v>
      </c>
      <c r="C17669">
        <v>2.5000000000000001E-2</v>
      </c>
      <c r="D17669" t="s">
        <v>1593</v>
      </c>
      <c r="E17669" t="s">
        <v>1594</v>
      </c>
    </row>
    <row r="17670" spans="1:6" x14ac:dyDescent="0.2">
      <c r="A17670" t="s">
        <v>156</v>
      </c>
      <c r="B17670" t="s">
        <v>1571</v>
      </c>
      <c r="C17670">
        <v>7.0000000000000001E-3</v>
      </c>
    </row>
    <row r="17671" spans="1:6" x14ac:dyDescent="0.2">
      <c r="A17671" t="s">
        <v>1730</v>
      </c>
      <c r="B17671">
        <v>0.1</v>
      </c>
      <c r="C17671">
        <f>0.035/-0.015</f>
        <v>-2.3333333333333335</v>
      </c>
    </row>
    <row r="17672" spans="1:6" x14ac:dyDescent="0.2">
      <c r="A17672" t="s">
        <v>77</v>
      </c>
      <c r="B17672" t="s">
        <v>1893</v>
      </c>
      <c r="C17672" t="s">
        <v>2608</v>
      </c>
    </row>
    <row r="17673" spans="1:6" x14ac:dyDescent="0.2">
      <c r="A17673" t="s">
        <v>71</v>
      </c>
      <c r="B17673">
        <v>0.5</v>
      </c>
      <c r="C17673">
        <v>0.05</v>
      </c>
    </row>
    <row r="17674" spans="1:6" x14ac:dyDescent="0.2">
      <c r="A17674" t="s">
        <v>176</v>
      </c>
      <c r="B17674">
        <v>22.4</v>
      </c>
      <c r="C17674" t="s">
        <v>1681</v>
      </c>
    </row>
    <row r="17675" spans="1:6" x14ac:dyDescent="0.2">
      <c r="A17675" t="s">
        <v>118</v>
      </c>
      <c r="B17675" t="s">
        <v>1571</v>
      </c>
      <c r="C17675">
        <v>0.08</v>
      </c>
      <c r="D17675" t="s">
        <v>1620</v>
      </c>
      <c r="E17675" t="s">
        <v>1610</v>
      </c>
      <c r="F17675">
        <v>3</v>
      </c>
    </row>
    <row r="17676" spans="1:6" x14ac:dyDescent="0.2">
      <c r="A17676" t="s">
        <v>52</v>
      </c>
      <c r="B17676">
        <v>0.35</v>
      </c>
      <c r="C17676" t="s">
        <v>1583</v>
      </c>
    </row>
    <row r="17677" spans="1:6" x14ac:dyDescent="0.2">
      <c r="A17677" t="s">
        <v>57</v>
      </c>
      <c r="B17677">
        <v>22.9</v>
      </c>
      <c r="C17677" t="s">
        <v>1691</v>
      </c>
    </row>
    <row r="17678" spans="1:6" x14ac:dyDescent="0.2">
      <c r="A17678" t="s">
        <v>70</v>
      </c>
      <c r="B17678">
        <v>22.2</v>
      </c>
      <c r="C17678" t="s">
        <v>1601</v>
      </c>
    </row>
    <row r="17679" spans="1:6" x14ac:dyDescent="0.2">
      <c r="A17679" t="s">
        <v>59</v>
      </c>
      <c r="B17679" t="s">
        <v>2456</v>
      </c>
      <c r="C17679" t="s">
        <v>1123</v>
      </c>
      <c r="D17679">
        <v>0.75</v>
      </c>
      <c r="E17679" t="s">
        <v>1588</v>
      </c>
      <c r="F17679" t="s">
        <v>1589</v>
      </c>
    </row>
    <row r="17680" spans="1:6" x14ac:dyDescent="0.2">
      <c r="A17680" t="s">
        <v>110</v>
      </c>
      <c r="B17680" t="s">
        <v>1572</v>
      </c>
      <c r="C17680" t="s">
        <v>1573</v>
      </c>
      <c r="D17680" t="s">
        <v>1574</v>
      </c>
    </row>
    <row r="17681" spans="1:6" x14ac:dyDescent="0.2">
      <c r="A17681" t="s">
        <v>1575</v>
      </c>
      <c r="B17681" t="s">
        <v>1576</v>
      </c>
      <c r="C17681" t="s">
        <v>1577</v>
      </c>
      <c r="D17681" t="s">
        <v>1578</v>
      </c>
    </row>
    <row r="17682" spans="1:6" x14ac:dyDescent="0.2">
      <c r="A17682" t="s">
        <v>882</v>
      </c>
      <c r="B17682" t="s">
        <v>1579</v>
      </c>
      <c r="C17682" t="s">
        <v>1580</v>
      </c>
    </row>
    <row r="17683" spans="1:6" x14ac:dyDescent="0.2">
      <c r="A17683" t="s">
        <v>1581</v>
      </c>
      <c r="B17683" t="s">
        <v>1576</v>
      </c>
      <c r="C17683" t="s">
        <v>1577</v>
      </c>
      <c r="D17683" t="s">
        <v>1582</v>
      </c>
    </row>
    <row r="17684" spans="1:6" x14ac:dyDescent="0.2">
      <c r="A17684" t="s">
        <v>1595</v>
      </c>
      <c r="B17684" t="s">
        <v>1596</v>
      </c>
      <c r="C17684" t="s">
        <v>1597</v>
      </c>
    </row>
    <row r="17685" spans="1:6" x14ac:dyDescent="0.2">
      <c r="A17685" t="s">
        <v>1595</v>
      </c>
      <c r="B17685" t="s">
        <v>1598</v>
      </c>
      <c r="C17685" t="s">
        <v>1599</v>
      </c>
      <c r="D17685" t="s">
        <v>1597</v>
      </c>
    </row>
    <row r="17686" spans="1:6" x14ac:dyDescent="0.2">
      <c r="A17686" t="s">
        <v>52</v>
      </c>
      <c r="B17686">
        <v>2</v>
      </c>
      <c r="C17686" t="s">
        <v>1583</v>
      </c>
    </row>
    <row r="17687" spans="1:6" x14ac:dyDescent="0.2">
      <c r="A17687" t="s">
        <v>71</v>
      </c>
      <c r="B17687">
        <v>3</v>
      </c>
      <c r="C17687" t="s">
        <v>1583</v>
      </c>
    </row>
    <row r="17688" spans="1:6" x14ac:dyDescent="0.2">
      <c r="A17688" t="s">
        <v>52</v>
      </c>
      <c r="B17688">
        <v>1.2</v>
      </c>
      <c r="C17688" t="s">
        <v>1583</v>
      </c>
    </row>
    <row r="17689" spans="1:6" x14ac:dyDescent="0.2">
      <c r="A17689" t="s">
        <v>212</v>
      </c>
      <c r="B17689" t="s">
        <v>1571</v>
      </c>
      <c r="C17689">
        <v>2.5000000000000001E-2</v>
      </c>
      <c r="D17689" t="s">
        <v>1593</v>
      </c>
      <c r="E17689" t="s">
        <v>1594</v>
      </c>
    </row>
    <row r="17690" spans="1:6" x14ac:dyDescent="0.2">
      <c r="A17690" t="s">
        <v>156</v>
      </c>
      <c r="B17690" t="s">
        <v>1571</v>
      </c>
      <c r="C17690">
        <v>7.0000000000000001E-3</v>
      </c>
    </row>
    <row r="17691" spans="1:6" x14ac:dyDescent="0.2">
      <c r="A17691" t="s">
        <v>1730</v>
      </c>
      <c r="B17691">
        <v>0.1</v>
      </c>
      <c r="C17691">
        <f>0.035/-0.015</f>
        <v>-2.3333333333333335</v>
      </c>
    </row>
    <row r="17692" spans="1:6" x14ac:dyDescent="0.2">
      <c r="A17692" t="s">
        <v>77</v>
      </c>
      <c r="B17692" t="s">
        <v>1893</v>
      </c>
      <c r="C17692" t="s">
        <v>2608</v>
      </c>
    </row>
    <row r="17693" spans="1:6" x14ac:dyDescent="0.2">
      <c r="A17693" t="s">
        <v>71</v>
      </c>
      <c r="B17693">
        <v>0.5</v>
      </c>
      <c r="C17693">
        <v>0.05</v>
      </c>
    </row>
    <row r="17694" spans="1:6" x14ac:dyDescent="0.2">
      <c r="A17694" t="s">
        <v>176</v>
      </c>
      <c r="B17694">
        <v>22.5</v>
      </c>
      <c r="C17694" t="s">
        <v>1681</v>
      </c>
    </row>
    <row r="17695" spans="1:6" x14ac:dyDescent="0.2">
      <c r="A17695" t="s">
        <v>118</v>
      </c>
      <c r="B17695" t="s">
        <v>1571</v>
      </c>
      <c r="C17695">
        <v>0.08</v>
      </c>
      <c r="D17695" t="s">
        <v>1620</v>
      </c>
      <c r="E17695" t="s">
        <v>1610</v>
      </c>
      <c r="F17695">
        <v>3</v>
      </c>
    </row>
    <row r="17696" spans="1:6" x14ac:dyDescent="0.2">
      <c r="A17696" t="s">
        <v>52</v>
      </c>
      <c r="B17696">
        <v>0.35</v>
      </c>
      <c r="C17696" t="s">
        <v>1583</v>
      </c>
    </row>
    <row r="17697" spans="1:6" x14ac:dyDescent="0.2">
      <c r="A17697" t="s">
        <v>57</v>
      </c>
      <c r="B17697">
        <v>23</v>
      </c>
      <c r="C17697" t="s">
        <v>1691</v>
      </c>
    </row>
    <row r="17698" spans="1:6" x14ac:dyDescent="0.2">
      <c r="A17698" t="s">
        <v>70</v>
      </c>
      <c r="B17698">
        <v>22.3</v>
      </c>
      <c r="C17698" t="s">
        <v>1601</v>
      </c>
    </row>
    <row r="17699" spans="1:6" x14ac:dyDescent="0.2">
      <c r="A17699" t="s">
        <v>59</v>
      </c>
      <c r="B17699" t="s">
        <v>2456</v>
      </c>
      <c r="C17699" t="s">
        <v>1123</v>
      </c>
      <c r="D17699">
        <v>0.75</v>
      </c>
      <c r="E17699" t="s">
        <v>1588</v>
      </c>
      <c r="F17699" t="s">
        <v>1589</v>
      </c>
    </row>
    <row r="17700" spans="1:6" x14ac:dyDescent="0.2">
      <c r="A17700" t="s">
        <v>110</v>
      </c>
      <c r="B17700" t="s">
        <v>1572</v>
      </c>
      <c r="C17700" t="s">
        <v>1573</v>
      </c>
      <c r="D17700" t="s">
        <v>1574</v>
      </c>
    </row>
    <row r="17701" spans="1:6" x14ac:dyDescent="0.2">
      <c r="A17701" t="s">
        <v>1575</v>
      </c>
      <c r="B17701" t="s">
        <v>1576</v>
      </c>
      <c r="C17701" t="s">
        <v>1577</v>
      </c>
      <c r="D17701" t="s">
        <v>1578</v>
      </c>
    </row>
    <row r="17702" spans="1:6" x14ac:dyDescent="0.2">
      <c r="A17702" t="s">
        <v>882</v>
      </c>
      <c r="B17702" t="s">
        <v>1579</v>
      </c>
      <c r="C17702" t="s">
        <v>1580</v>
      </c>
    </row>
    <row r="17703" spans="1:6" x14ac:dyDescent="0.2">
      <c r="A17703" t="s">
        <v>1581</v>
      </c>
      <c r="B17703" t="s">
        <v>1576</v>
      </c>
      <c r="C17703" t="s">
        <v>1577</v>
      </c>
      <c r="D17703" t="s">
        <v>1582</v>
      </c>
    </row>
    <row r="17704" spans="1:6" x14ac:dyDescent="0.2">
      <c r="A17704" t="s">
        <v>487</v>
      </c>
      <c r="B17704" t="s">
        <v>1576</v>
      </c>
      <c r="C17704" t="s">
        <v>1577</v>
      </c>
      <c r="D17704" s="8">
        <v>37415</v>
      </c>
    </row>
    <row r="17705" spans="1:6" x14ac:dyDescent="0.2">
      <c r="A17705" t="s">
        <v>1595</v>
      </c>
      <c r="B17705" t="s">
        <v>1596</v>
      </c>
      <c r="C17705" t="s">
        <v>1597</v>
      </c>
    </row>
    <row r="17706" spans="1:6" x14ac:dyDescent="0.2">
      <c r="A17706" t="s">
        <v>1595</v>
      </c>
      <c r="B17706" t="s">
        <v>1598</v>
      </c>
      <c r="C17706" t="s">
        <v>1599</v>
      </c>
      <c r="D17706" t="s">
        <v>1597</v>
      </c>
    </row>
    <row r="17707" spans="1:6" x14ac:dyDescent="0.2">
      <c r="A17707" t="s">
        <v>52</v>
      </c>
      <c r="B17707">
        <v>2</v>
      </c>
      <c r="C17707" t="s">
        <v>1583</v>
      </c>
    </row>
    <row r="17708" spans="1:6" x14ac:dyDescent="0.2">
      <c r="A17708" t="s">
        <v>52</v>
      </c>
      <c r="B17708">
        <v>1.2</v>
      </c>
      <c r="C17708" t="s">
        <v>1583</v>
      </c>
    </row>
    <row r="17709" spans="1:6" x14ac:dyDescent="0.2">
      <c r="A17709" t="s">
        <v>212</v>
      </c>
      <c r="B17709" t="s">
        <v>1571</v>
      </c>
      <c r="C17709">
        <v>2.5000000000000001E-2</v>
      </c>
      <c r="D17709" t="s">
        <v>1593</v>
      </c>
      <c r="E17709" t="s">
        <v>1594</v>
      </c>
    </row>
    <row r="17710" spans="1:6" x14ac:dyDescent="0.2">
      <c r="A17710" t="s">
        <v>156</v>
      </c>
      <c r="B17710" t="s">
        <v>1571</v>
      </c>
      <c r="C17710">
        <v>7.0000000000000001E-3</v>
      </c>
    </row>
    <row r="17711" spans="1:6" x14ac:dyDescent="0.2">
      <c r="A17711" t="s">
        <v>1730</v>
      </c>
      <c r="B17711">
        <v>0.1</v>
      </c>
      <c r="C17711">
        <f>0.035/-0.015</f>
        <v>-2.3333333333333335</v>
      </c>
    </row>
    <row r="17712" spans="1:6" x14ac:dyDescent="0.2">
      <c r="A17712" t="s">
        <v>77</v>
      </c>
      <c r="B17712" t="s">
        <v>1893</v>
      </c>
      <c r="C17712" t="s">
        <v>2608</v>
      </c>
    </row>
    <row r="17713" spans="1:6" x14ac:dyDescent="0.2">
      <c r="A17713" t="s">
        <v>71</v>
      </c>
      <c r="B17713">
        <v>0.5</v>
      </c>
      <c r="C17713">
        <v>0.05</v>
      </c>
    </row>
    <row r="17714" spans="1:6" x14ac:dyDescent="0.2">
      <c r="A17714" t="s">
        <v>176</v>
      </c>
      <c r="B17714">
        <v>22.6</v>
      </c>
      <c r="C17714" t="s">
        <v>1681</v>
      </c>
    </row>
    <row r="17715" spans="1:6" x14ac:dyDescent="0.2">
      <c r="A17715" t="s">
        <v>118</v>
      </c>
      <c r="B17715" t="s">
        <v>1571</v>
      </c>
      <c r="C17715">
        <v>0.08</v>
      </c>
      <c r="D17715" t="s">
        <v>1620</v>
      </c>
      <c r="E17715" t="s">
        <v>1610</v>
      </c>
      <c r="F17715">
        <v>3</v>
      </c>
    </row>
    <row r="17716" spans="1:6" x14ac:dyDescent="0.2">
      <c r="A17716" t="s">
        <v>52</v>
      </c>
      <c r="B17716">
        <v>0.35</v>
      </c>
      <c r="C17716" t="s">
        <v>1583</v>
      </c>
    </row>
    <row r="17717" spans="1:6" x14ac:dyDescent="0.2">
      <c r="A17717" t="s">
        <v>57</v>
      </c>
      <c r="B17717">
        <v>23.1</v>
      </c>
      <c r="C17717" t="s">
        <v>1691</v>
      </c>
    </row>
    <row r="17718" spans="1:6" x14ac:dyDescent="0.2">
      <c r="A17718" t="s">
        <v>70</v>
      </c>
      <c r="B17718">
        <v>22.4</v>
      </c>
      <c r="C17718" t="s">
        <v>1601</v>
      </c>
    </row>
    <row r="17719" spans="1:6" x14ac:dyDescent="0.2">
      <c r="A17719" t="s">
        <v>59</v>
      </c>
      <c r="B17719" t="s">
        <v>2456</v>
      </c>
      <c r="C17719" t="s">
        <v>1123</v>
      </c>
      <c r="D17719">
        <v>0.75</v>
      </c>
      <c r="E17719" t="s">
        <v>1588</v>
      </c>
      <c r="F17719" t="s">
        <v>1589</v>
      </c>
    </row>
    <row r="17720" spans="1:6" x14ac:dyDescent="0.2">
      <c r="A17720" t="s">
        <v>110</v>
      </c>
      <c r="B17720" t="s">
        <v>1572</v>
      </c>
      <c r="C17720" t="s">
        <v>1573</v>
      </c>
      <c r="D17720" t="s">
        <v>1574</v>
      </c>
    </row>
    <row r="17721" spans="1:6" x14ac:dyDescent="0.2">
      <c r="A17721" t="s">
        <v>1575</v>
      </c>
      <c r="B17721" t="s">
        <v>1576</v>
      </c>
      <c r="C17721" t="s">
        <v>1577</v>
      </c>
      <c r="D17721" t="s">
        <v>1578</v>
      </c>
    </row>
    <row r="17722" spans="1:6" x14ac:dyDescent="0.2">
      <c r="A17722" t="s">
        <v>882</v>
      </c>
      <c r="B17722" t="s">
        <v>1579</v>
      </c>
      <c r="C17722" t="s">
        <v>1580</v>
      </c>
    </row>
    <row r="17723" spans="1:6" x14ac:dyDescent="0.2">
      <c r="A17723" t="s">
        <v>487</v>
      </c>
      <c r="B17723" t="s">
        <v>1576</v>
      </c>
      <c r="C17723" t="s">
        <v>1577</v>
      </c>
      <c r="D17723" s="8">
        <v>37415</v>
      </c>
    </row>
    <row r="17724" spans="1:6" x14ac:dyDescent="0.2">
      <c r="A17724" t="s">
        <v>1595</v>
      </c>
      <c r="B17724" t="s">
        <v>1596</v>
      </c>
      <c r="C17724" t="s">
        <v>1597</v>
      </c>
    </row>
    <row r="17725" spans="1:6" x14ac:dyDescent="0.2">
      <c r="A17725" t="s">
        <v>1595</v>
      </c>
      <c r="B17725" t="s">
        <v>1598</v>
      </c>
      <c r="C17725" t="s">
        <v>1599</v>
      </c>
      <c r="D17725" t="s">
        <v>1597</v>
      </c>
    </row>
    <row r="17726" spans="1:6" x14ac:dyDescent="0.2">
      <c r="A17726" t="s">
        <v>52</v>
      </c>
      <c r="B17726">
        <v>2</v>
      </c>
      <c r="C17726" t="s">
        <v>1583</v>
      </c>
    </row>
    <row r="17727" spans="1:6" x14ac:dyDescent="0.2">
      <c r="A17727" t="s">
        <v>71</v>
      </c>
      <c r="B17727">
        <v>3</v>
      </c>
      <c r="C17727" t="s">
        <v>1583</v>
      </c>
    </row>
    <row r="17728" spans="1:6" x14ac:dyDescent="0.2">
      <c r="A17728" t="s">
        <v>52</v>
      </c>
      <c r="B17728">
        <v>1.2</v>
      </c>
      <c r="C17728" t="s">
        <v>1583</v>
      </c>
    </row>
    <row r="17729" spans="1:6" x14ac:dyDescent="0.2">
      <c r="A17729" t="s">
        <v>212</v>
      </c>
      <c r="B17729" t="s">
        <v>1571</v>
      </c>
      <c r="C17729">
        <v>2.5000000000000001E-2</v>
      </c>
      <c r="D17729" t="s">
        <v>1593</v>
      </c>
      <c r="E17729" t="s">
        <v>1594</v>
      </c>
    </row>
    <row r="17730" spans="1:6" x14ac:dyDescent="0.2">
      <c r="A17730" t="s">
        <v>156</v>
      </c>
      <c r="B17730" t="s">
        <v>1571</v>
      </c>
      <c r="C17730">
        <v>7.0000000000000001E-3</v>
      </c>
    </row>
    <row r="17731" spans="1:6" x14ac:dyDescent="0.2">
      <c r="A17731" t="s">
        <v>1730</v>
      </c>
      <c r="B17731">
        <v>0.1</v>
      </c>
      <c r="C17731">
        <f>0.035/-0.015</f>
        <v>-2.3333333333333335</v>
      </c>
    </row>
    <row r="17732" spans="1:6" x14ac:dyDescent="0.2">
      <c r="A17732" t="s">
        <v>77</v>
      </c>
      <c r="B17732" t="s">
        <v>1893</v>
      </c>
      <c r="C17732" t="s">
        <v>2608</v>
      </c>
    </row>
    <row r="17733" spans="1:6" x14ac:dyDescent="0.2">
      <c r="A17733" t="s">
        <v>71</v>
      </c>
      <c r="B17733">
        <v>0.5</v>
      </c>
      <c r="C17733">
        <v>0.05</v>
      </c>
    </row>
    <row r="17734" spans="1:6" x14ac:dyDescent="0.2">
      <c r="A17734" t="s">
        <v>176</v>
      </c>
      <c r="B17734">
        <v>22.7</v>
      </c>
      <c r="C17734" t="s">
        <v>1681</v>
      </c>
    </row>
    <row r="17735" spans="1:6" x14ac:dyDescent="0.2">
      <c r="A17735" t="s">
        <v>118</v>
      </c>
      <c r="B17735" t="s">
        <v>1571</v>
      </c>
      <c r="C17735">
        <v>0.08</v>
      </c>
      <c r="D17735" t="s">
        <v>1620</v>
      </c>
      <c r="E17735" t="s">
        <v>1610</v>
      </c>
      <c r="F17735">
        <v>3</v>
      </c>
    </row>
    <row r="17736" spans="1:6" x14ac:dyDescent="0.2">
      <c r="A17736" t="s">
        <v>52</v>
      </c>
      <c r="B17736">
        <v>0.35</v>
      </c>
      <c r="C17736" t="s">
        <v>1583</v>
      </c>
    </row>
    <row r="17737" spans="1:6" x14ac:dyDescent="0.2">
      <c r="A17737" t="s">
        <v>57</v>
      </c>
      <c r="B17737">
        <v>23.2</v>
      </c>
      <c r="C17737" t="s">
        <v>1691</v>
      </c>
    </row>
    <row r="17738" spans="1:6" x14ac:dyDescent="0.2">
      <c r="A17738" t="s">
        <v>70</v>
      </c>
      <c r="B17738">
        <v>22.5</v>
      </c>
      <c r="C17738" t="s">
        <v>1601</v>
      </c>
    </row>
    <row r="17739" spans="1:6" x14ac:dyDescent="0.2">
      <c r="A17739" t="s">
        <v>59</v>
      </c>
      <c r="B17739" t="s">
        <v>2456</v>
      </c>
      <c r="C17739" t="s">
        <v>1123</v>
      </c>
      <c r="D17739">
        <v>0.75</v>
      </c>
      <c r="E17739" t="s">
        <v>1588</v>
      </c>
      <c r="F17739" t="s">
        <v>1589</v>
      </c>
    </row>
    <row r="17740" spans="1:6" x14ac:dyDescent="0.2">
      <c r="A17740" t="s">
        <v>110</v>
      </c>
      <c r="B17740" t="s">
        <v>1572</v>
      </c>
      <c r="C17740" t="s">
        <v>1573</v>
      </c>
      <c r="D17740" t="s">
        <v>1574</v>
      </c>
    </row>
    <row r="17741" spans="1:6" x14ac:dyDescent="0.2">
      <c r="A17741" t="s">
        <v>1575</v>
      </c>
      <c r="B17741" t="s">
        <v>1576</v>
      </c>
      <c r="C17741" t="s">
        <v>1577</v>
      </c>
      <c r="D17741" t="s">
        <v>1578</v>
      </c>
    </row>
    <row r="17742" spans="1:6" x14ac:dyDescent="0.2">
      <c r="A17742" t="s">
        <v>882</v>
      </c>
      <c r="B17742" t="s">
        <v>1579</v>
      </c>
      <c r="C17742" t="s">
        <v>1580</v>
      </c>
    </row>
    <row r="17743" spans="1:6" x14ac:dyDescent="0.2">
      <c r="A17743" t="s">
        <v>1581</v>
      </c>
      <c r="B17743" t="s">
        <v>1576</v>
      </c>
      <c r="C17743" t="s">
        <v>1577</v>
      </c>
      <c r="D17743" t="s">
        <v>1582</v>
      </c>
    </row>
    <row r="17744" spans="1:6" x14ac:dyDescent="0.2">
      <c r="A17744" t="s">
        <v>1595</v>
      </c>
      <c r="B17744" t="s">
        <v>1596</v>
      </c>
      <c r="C17744" t="s">
        <v>1597</v>
      </c>
    </row>
    <row r="17745" spans="1:6" x14ac:dyDescent="0.2">
      <c r="A17745" t="s">
        <v>1595</v>
      </c>
      <c r="B17745" t="s">
        <v>1598</v>
      </c>
      <c r="C17745" t="s">
        <v>1599</v>
      </c>
      <c r="D17745" t="s">
        <v>1597</v>
      </c>
    </row>
    <row r="17746" spans="1:6" x14ac:dyDescent="0.2">
      <c r="A17746" t="s">
        <v>52</v>
      </c>
      <c r="B17746">
        <v>2</v>
      </c>
      <c r="C17746" t="s">
        <v>1583</v>
      </c>
    </row>
    <row r="17747" spans="1:6" x14ac:dyDescent="0.2">
      <c r="A17747" t="s">
        <v>52</v>
      </c>
      <c r="B17747">
        <v>1.2</v>
      </c>
      <c r="C17747" t="s">
        <v>1583</v>
      </c>
    </row>
    <row r="17748" spans="1:6" x14ac:dyDescent="0.2">
      <c r="A17748" t="s">
        <v>212</v>
      </c>
      <c r="B17748" t="s">
        <v>1571</v>
      </c>
      <c r="C17748">
        <v>2.5000000000000001E-2</v>
      </c>
      <c r="D17748" t="s">
        <v>1593</v>
      </c>
      <c r="E17748" t="s">
        <v>1594</v>
      </c>
    </row>
    <row r="17749" spans="1:6" x14ac:dyDescent="0.2">
      <c r="A17749" t="s">
        <v>156</v>
      </c>
      <c r="B17749" t="s">
        <v>1571</v>
      </c>
      <c r="C17749">
        <v>7.0000000000000001E-3</v>
      </c>
    </row>
    <row r="17750" spans="1:6" x14ac:dyDescent="0.2">
      <c r="A17750" t="s">
        <v>1730</v>
      </c>
      <c r="B17750">
        <v>0.1</v>
      </c>
      <c r="C17750">
        <f>0.035/-0.015</f>
        <v>-2.3333333333333335</v>
      </c>
    </row>
    <row r="17751" spans="1:6" x14ac:dyDescent="0.2">
      <c r="A17751" t="s">
        <v>77</v>
      </c>
      <c r="B17751" t="s">
        <v>1893</v>
      </c>
      <c r="C17751" t="s">
        <v>2608</v>
      </c>
    </row>
    <row r="17752" spans="1:6" x14ac:dyDescent="0.2">
      <c r="A17752" t="s">
        <v>71</v>
      </c>
      <c r="B17752">
        <v>0.5</v>
      </c>
      <c r="C17752">
        <v>0.05</v>
      </c>
    </row>
    <row r="17753" spans="1:6" x14ac:dyDescent="0.2">
      <c r="A17753" t="s">
        <v>176</v>
      </c>
      <c r="B17753">
        <v>22.8</v>
      </c>
      <c r="C17753" t="s">
        <v>1681</v>
      </c>
    </row>
    <row r="17754" spans="1:6" x14ac:dyDescent="0.2">
      <c r="A17754" t="s">
        <v>118</v>
      </c>
      <c r="B17754" t="s">
        <v>1571</v>
      </c>
      <c r="C17754">
        <v>0.08</v>
      </c>
      <c r="D17754" t="s">
        <v>1620</v>
      </c>
      <c r="E17754" t="s">
        <v>1610</v>
      </c>
      <c r="F17754">
        <v>3</v>
      </c>
    </row>
    <row r="17755" spans="1:6" x14ac:dyDescent="0.2">
      <c r="A17755" t="s">
        <v>52</v>
      </c>
      <c r="B17755">
        <v>0.35</v>
      </c>
      <c r="C17755" t="s">
        <v>1583</v>
      </c>
    </row>
    <row r="17756" spans="1:6" x14ac:dyDescent="0.2">
      <c r="A17756" t="s">
        <v>57</v>
      </c>
      <c r="B17756">
        <v>23.3</v>
      </c>
      <c r="C17756" t="s">
        <v>1691</v>
      </c>
    </row>
    <row r="17757" spans="1:6" x14ac:dyDescent="0.2">
      <c r="A17757" t="s">
        <v>70</v>
      </c>
      <c r="B17757">
        <v>22.6</v>
      </c>
      <c r="C17757" t="s">
        <v>1601</v>
      </c>
    </row>
    <row r="17758" spans="1:6" x14ac:dyDescent="0.2">
      <c r="A17758" t="s">
        <v>59</v>
      </c>
      <c r="B17758" t="s">
        <v>2456</v>
      </c>
      <c r="C17758" t="s">
        <v>1123</v>
      </c>
      <c r="D17758">
        <v>0.75</v>
      </c>
      <c r="E17758" t="s">
        <v>1588</v>
      </c>
      <c r="F17758" t="s">
        <v>1589</v>
      </c>
    </row>
    <row r="17759" spans="1:6" x14ac:dyDescent="0.2">
      <c r="A17759" t="s">
        <v>110</v>
      </c>
      <c r="B17759" t="s">
        <v>1572</v>
      </c>
      <c r="C17759" t="s">
        <v>1573</v>
      </c>
      <c r="D17759" t="s">
        <v>1574</v>
      </c>
    </row>
    <row r="17760" spans="1:6" x14ac:dyDescent="0.2">
      <c r="A17760" t="s">
        <v>1575</v>
      </c>
      <c r="B17760" t="s">
        <v>1576</v>
      </c>
      <c r="C17760" t="s">
        <v>1577</v>
      </c>
      <c r="D17760" t="s">
        <v>1578</v>
      </c>
    </row>
    <row r="17761" spans="1:6" x14ac:dyDescent="0.2">
      <c r="A17761" t="s">
        <v>882</v>
      </c>
      <c r="B17761" t="s">
        <v>1579</v>
      </c>
      <c r="C17761" t="s">
        <v>1580</v>
      </c>
    </row>
    <row r="17762" spans="1:6" x14ac:dyDescent="0.2">
      <c r="A17762" t="s">
        <v>1581</v>
      </c>
      <c r="B17762" t="s">
        <v>1576</v>
      </c>
      <c r="C17762" t="s">
        <v>1577</v>
      </c>
      <c r="D17762" t="s">
        <v>1582</v>
      </c>
    </row>
    <row r="17763" spans="1:6" x14ac:dyDescent="0.2">
      <c r="A17763" t="s">
        <v>1595</v>
      </c>
      <c r="B17763" t="s">
        <v>1596</v>
      </c>
      <c r="C17763" t="s">
        <v>1597</v>
      </c>
    </row>
    <row r="17764" spans="1:6" x14ac:dyDescent="0.2">
      <c r="A17764" t="s">
        <v>1595</v>
      </c>
      <c r="B17764" t="s">
        <v>1598</v>
      </c>
      <c r="C17764" t="s">
        <v>1599</v>
      </c>
      <c r="D17764" t="s">
        <v>1597</v>
      </c>
    </row>
    <row r="17765" spans="1:6" x14ac:dyDescent="0.2">
      <c r="A17765" t="s">
        <v>52</v>
      </c>
      <c r="B17765">
        <v>2</v>
      </c>
      <c r="C17765" t="s">
        <v>1583</v>
      </c>
    </row>
    <row r="17766" spans="1:6" x14ac:dyDescent="0.2">
      <c r="A17766" t="s">
        <v>71</v>
      </c>
      <c r="B17766">
        <v>3</v>
      </c>
      <c r="C17766" t="s">
        <v>1732</v>
      </c>
    </row>
    <row r="17767" spans="1:6" x14ac:dyDescent="0.2">
      <c r="A17767" t="s">
        <v>52</v>
      </c>
      <c r="B17767">
        <v>1.2</v>
      </c>
      <c r="C17767" t="s">
        <v>1583</v>
      </c>
    </row>
    <row r="17768" spans="1:6" x14ac:dyDescent="0.2">
      <c r="A17768" t="s">
        <v>212</v>
      </c>
      <c r="B17768" t="s">
        <v>1571</v>
      </c>
      <c r="C17768">
        <v>2.5000000000000001E-2</v>
      </c>
      <c r="D17768" t="s">
        <v>1593</v>
      </c>
      <c r="E17768" t="s">
        <v>1594</v>
      </c>
    </row>
    <row r="17769" spans="1:6" x14ac:dyDescent="0.2">
      <c r="A17769" t="s">
        <v>156</v>
      </c>
      <c r="B17769" t="s">
        <v>1571</v>
      </c>
      <c r="C17769">
        <v>7.0000000000000001E-3</v>
      </c>
    </row>
    <row r="17770" spans="1:6" x14ac:dyDescent="0.2">
      <c r="A17770" t="s">
        <v>1730</v>
      </c>
      <c r="B17770">
        <v>0.1</v>
      </c>
      <c r="C17770">
        <f>0.035/-0.015</f>
        <v>-2.3333333333333335</v>
      </c>
    </row>
    <row r="17771" spans="1:6" x14ac:dyDescent="0.2">
      <c r="A17771" t="s">
        <v>77</v>
      </c>
      <c r="B17771" t="s">
        <v>1893</v>
      </c>
      <c r="C17771" t="s">
        <v>2608</v>
      </c>
    </row>
    <row r="17772" spans="1:6" x14ac:dyDescent="0.2">
      <c r="A17772" t="s">
        <v>71</v>
      </c>
      <c r="B17772">
        <v>0.5</v>
      </c>
      <c r="C17772">
        <v>0.05</v>
      </c>
    </row>
    <row r="17773" spans="1:6" x14ac:dyDescent="0.2">
      <c r="A17773" t="s">
        <v>176</v>
      </c>
      <c r="B17773">
        <v>22.9</v>
      </c>
      <c r="C17773" t="s">
        <v>1681</v>
      </c>
    </row>
    <row r="17774" spans="1:6" x14ac:dyDescent="0.2">
      <c r="A17774" t="s">
        <v>118</v>
      </c>
      <c r="B17774" t="s">
        <v>1571</v>
      </c>
      <c r="C17774">
        <v>0.08</v>
      </c>
      <c r="D17774" t="s">
        <v>1620</v>
      </c>
      <c r="E17774" t="s">
        <v>1610</v>
      </c>
      <c r="F17774">
        <v>3</v>
      </c>
    </row>
    <row r="17775" spans="1:6" x14ac:dyDescent="0.2">
      <c r="A17775" t="s">
        <v>52</v>
      </c>
      <c r="B17775">
        <v>0.35</v>
      </c>
      <c r="C17775" t="s">
        <v>1583</v>
      </c>
    </row>
    <row r="17776" spans="1:6" x14ac:dyDescent="0.2">
      <c r="A17776" t="s">
        <v>57</v>
      </c>
      <c r="B17776">
        <v>23.4</v>
      </c>
      <c r="C17776" t="s">
        <v>1691</v>
      </c>
    </row>
    <row r="17777" spans="1:6" x14ac:dyDescent="0.2">
      <c r="A17777" t="s">
        <v>70</v>
      </c>
      <c r="B17777">
        <v>22.7</v>
      </c>
      <c r="C17777" t="s">
        <v>1601</v>
      </c>
    </row>
    <row r="17778" spans="1:6" x14ac:dyDescent="0.2">
      <c r="A17778" t="s">
        <v>59</v>
      </c>
      <c r="B17778" t="s">
        <v>2456</v>
      </c>
      <c r="C17778" t="s">
        <v>1123</v>
      </c>
      <c r="D17778">
        <v>0.75</v>
      </c>
      <c r="E17778" t="s">
        <v>1588</v>
      </c>
      <c r="F17778" t="s">
        <v>1589</v>
      </c>
    </row>
    <row r="17779" spans="1:6" x14ac:dyDescent="0.2">
      <c r="A17779" t="s">
        <v>110</v>
      </c>
      <c r="B17779" t="s">
        <v>1572</v>
      </c>
      <c r="C17779" t="s">
        <v>1573</v>
      </c>
      <c r="D17779" t="s">
        <v>1574</v>
      </c>
    </row>
    <row r="17780" spans="1:6" x14ac:dyDescent="0.2">
      <c r="A17780" t="s">
        <v>1575</v>
      </c>
      <c r="B17780" t="s">
        <v>1576</v>
      </c>
      <c r="C17780" t="s">
        <v>1577</v>
      </c>
      <c r="D17780" t="s">
        <v>1578</v>
      </c>
    </row>
    <row r="17781" spans="1:6" x14ac:dyDescent="0.2">
      <c r="A17781" t="s">
        <v>882</v>
      </c>
      <c r="B17781" t="s">
        <v>1579</v>
      </c>
      <c r="C17781" t="s">
        <v>1580</v>
      </c>
    </row>
    <row r="17782" spans="1:6" x14ac:dyDescent="0.2">
      <c r="A17782" t="s">
        <v>487</v>
      </c>
      <c r="B17782" t="s">
        <v>1576</v>
      </c>
      <c r="C17782" t="s">
        <v>1577</v>
      </c>
      <c r="D17782" s="8">
        <v>37415</v>
      </c>
    </row>
    <row r="17783" spans="1:6" x14ac:dyDescent="0.2">
      <c r="A17783" t="s">
        <v>1595</v>
      </c>
      <c r="B17783" t="s">
        <v>1596</v>
      </c>
      <c r="C17783" t="s">
        <v>1597</v>
      </c>
    </row>
    <row r="17784" spans="1:6" x14ac:dyDescent="0.2">
      <c r="A17784" t="s">
        <v>1595</v>
      </c>
      <c r="B17784" t="s">
        <v>1598</v>
      </c>
      <c r="C17784" t="s">
        <v>1599</v>
      </c>
      <c r="D17784" t="s">
        <v>1597</v>
      </c>
    </row>
    <row r="17785" spans="1:6" x14ac:dyDescent="0.2">
      <c r="A17785" t="s">
        <v>52</v>
      </c>
      <c r="B17785">
        <v>2</v>
      </c>
      <c r="C17785" t="s">
        <v>1583</v>
      </c>
    </row>
    <row r="17786" spans="1:6" x14ac:dyDescent="0.2">
      <c r="A17786" t="s">
        <v>52</v>
      </c>
      <c r="B17786">
        <v>1.2</v>
      </c>
      <c r="C17786" t="s">
        <v>1583</v>
      </c>
    </row>
    <row r="17787" spans="1:6" x14ac:dyDescent="0.2">
      <c r="A17787" t="s">
        <v>212</v>
      </c>
      <c r="B17787" t="s">
        <v>1571</v>
      </c>
      <c r="C17787">
        <v>2.5000000000000001E-2</v>
      </c>
      <c r="D17787" t="s">
        <v>1593</v>
      </c>
      <c r="E17787" t="s">
        <v>1594</v>
      </c>
    </row>
    <row r="17788" spans="1:6" x14ac:dyDescent="0.2">
      <c r="A17788" t="s">
        <v>156</v>
      </c>
      <c r="B17788" t="s">
        <v>1571</v>
      </c>
      <c r="C17788">
        <v>7.0000000000000001E-3</v>
      </c>
    </row>
    <row r="17789" spans="1:6" x14ac:dyDescent="0.2">
      <c r="A17789" t="s">
        <v>1730</v>
      </c>
      <c r="B17789">
        <v>0.1</v>
      </c>
      <c r="C17789">
        <f>0.035/-0.015</f>
        <v>-2.3333333333333335</v>
      </c>
    </row>
    <row r="17790" spans="1:6" x14ac:dyDescent="0.2">
      <c r="A17790" t="s">
        <v>77</v>
      </c>
      <c r="B17790" t="s">
        <v>1893</v>
      </c>
      <c r="C17790" t="s">
        <v>2608</v>
      </c>
    </row>
    <row r="17791" spans="1:6" x14ac:dyDescent="0.2">
      <c r="A17791" t="s">
        <v>71</v>
      </c>
      <c r="B17791">
        <v>0.5</v>
      </c>
      <c r="C17791">
        <v>0.05</v>
      </c>
    </row>
    <row r="17792" spans="1:6" x14ac:dyDescent="0.2">
      <c r="A17792" t="s">
        <v>176</v>
      </c>
      <c r="B17792">
        <v>23</v>
      </c>
      <c r="C17792" t="s">
        <v>1681</v>
      </c>
    </row>
    <row r="17793" spans="1:6" x14ac:dyDescent="0.2">
      <c r="A17793" t="s">
        <v>118</v>
      </c>
      <c r="B17793" t="s">
        <v>1571</v>
      </c>
      <c r="C17793">
        <v>0.08</v>
      </c>
      <c r="D17793" t="s">
        <v>1620</v>
      </c>
      <c r="E17793" t="s">
        <v>1610</v>
      </c>
      <c r="F17793">
        <v>3</v>
      </c>
    </row>
    <row r="17794" spans="1:6" x14ac:dyDescent="0.2">
      <c r="A17794" t="s">
        <v>52</v>
      </c>
      <c r="B17794">
        <v>0.35</v>
      </c>
      <c r="C17794" t="s">
        <v>1583</v>
      </c>
    </row>
    <row r="17795" spans="1:6" x14ac:dyDescent="0.2">
      <c r="A17795" t="s">
        <v>57</v>
      </c>
      <c r="B17795">
        <v>23.5</v>
      </c>
      <c r="C17795" t="s">
        <v>1691</v>
      </c>
    </row>
    <row r="17796" spans="1:6" x14ac:dyDescent="0.2">
      <c r="A17796" t="s">
        <v>70</v>
      </c>
      <c r="B17796">
        <v>22.8</v>
      </c>
      <c r="C17796" t="s">
        <v>1601</v>
      </c>
    </row>
    <row r="17797" spans="1:6" x14ac:dyDescent="0.2">
      <c r="A17797" t="s">
        <v>59</v>
      </c>
      <c r="B17797" t="s">
        <v>2456</v>
      </c>
      <c r="C17797" t="s">
        <v>1123</v>
      </c>
      <c r="D17797">
        <v>0.75</v>
      </c>
      <c r="E17797" t="s">
        <v>1588</v>
      </c>
      <c r="F17797" t="s">
        <v>1589</v>
      </c>
    </row>
    <row r="17798" spans="1:6" x14ac:dyDescent="0.2">
      <c r="A17798" t="s">
        <v>110</v>
      </c>
      <c r="B17798" t="s">
        <v>1572</v>
      </c>
      <c r="C17798" t="s">
        <v>1573</v>
      </c>
      <c r="D17798" t="s">
        <v>1574</v>
      </c>
    </row>
    <row r="17799" spans="1:6" x14ac:dyDescent="0.2">
      <c r="A17799" t="s">
        <v>1575</v>
      </c>
      <c r="B17799" t="s">
        <v>1576</v>
      </c>
      <c r="C17799" t="s">
        <v>1577</v>
      </c>
      <c r="D17799" t="s">
        <v>1578</v>
      </c>
    </row>
    <row r="17800" spans="1:6" x14ac:dyDescent="0.2">
      <c r="A17800" t="s">
        <v>882</v>
      </c>
      <c r="B17800" t="s">
        <v>1579</v>
      </c>
      <c r="C17800" t="s">
        <v>1580</v>
      </c>
    </row>
    <row r="17801" spans="1:6" x14ac:dyDescent="0.2">
      <c r="A17801" t="s">
        <v>487</v>
      </c>
      <c r="B17801" t="s">
        <v>1576</v>
      </c>
      <c r="C17801" t="s">
        <v>1577</v>
      </c>
      <c r="D17801" s="8">
        <v>37415</v>
      </c>
    </row>
    <row r="17802" spans="1:6" x14ac:dyDescent="0.2">
      <c r="A17802" t="s">
        <v>1595</v>
      </c>
      <c r="B17802" t="s">
        <v>1596</v>
      </c>
      <c r="C17802" t="s">
        <v>1597</v>
      </c>
    </row>
    <row r="17803" spans="1:6" x14ac:dyDescent="0.2">
      <c r="A17803" t="s">
        <v>1595</v>
      </c>
      <c r="B17803" t="s">
        <v>1598</v>
      </c>
      <c r="C17803" t="s">
        <v>1599</v>
      </c>
      <c r="D17803" t="s">
        <v>1597</v>
      </c>
    </row>
    <row r="17804" spans="1:6" x14ac:dyDescent="0.2">
      <c r="A17804" t="s">
        <v>52</v>
      </c>
      <c r="B17804">
        <v>1.3</v>
      </c>
      <c r="C17804" t="s">
        <v>1634</v>
      </c>
      <c r="D17804">
        <v>0.05</v>
      </c>
    </row>
    <row r="17805" spans="1:6" x14ac:dyDescent="0.2">
      <c r="A17805" t="s">
        <v>52</v>
      </c>
      <c r="B17805">
        <v>4.2</v>
      </c>
      <c r="C17805" t="s">
        <v>1634</v>
      </c>
      <c r="D17805">
        <v>0.1</v>
      </c>
    </row>
    <row r="17806" spans="1:6" x14ac:dyDescent="0.2">
      <c r="A17806" t="s">
        <v>52</v>
      </c>
      <c r="B17806">
        <v>3.7</v>
      </c>
      <c r="C17806" t="s">
        <v>1634</v>
      </c>
      <c r="D17806">
        <v>0.2</v>
      </c>
    </row>
    <row r="17807" spans="1:6" x14ac:dyDescent="0.2">
      <c r="A17807" t="s">
        <v>52</v>
      </c>
      <c r="B17807">
        <v>18</v>
      </c>
      <c r="C17807" t="s">
        <v>1634</v>
      </c>
      <c r="D17807">
        <v>0.1</v>
      </c>
    </row>
    <row r="17808" spans="1:6" x14ac:dyDescent="0.2">
      <c r="A17808" t="s">
        <v>114</v>
      </c>
      <c r="B17808">
        <v>20.7</v>
      </c>
      <c r="C17808" t="s">
        <v>1634</v>
      </c>
      <c r="D17808">
        <v>0.1</v>
      </c>
    </row>
    <row r="17809" spans="1:8" x14ac:dyDescent="0.2">
      <c r="A17809" t="s">
        <v>119</v>
      </c>
      <c r="B17809">
        <v>65.900000000000006</v>
      </c>
      <c r="C17809" t="s">
        <v>1634</v>
      </c>
      <c r="D17809">
        <v>0.1</v>
      </c>
    </row>
    <row r="17810" spans="1:8" x14ac:dyDescent="0.2">
      <c r="A17810" t="s">
        <v>207</v>
      </c>
      <c r="B17810">
        <v>53.85</v>
      </c>
      <c r="C17810" t="s">
        <v>1634</v>
      </c>
      <c r="D17810">
        <v>0.05</v>
      </c>
    </row>
    <row r="17811" spans="1:8" x14ac:dyDescent="0.2">
      <c r="A17811" t="s">
        <v>119</v>
      </c>
      <c r="B17811">
        <v>50.15</v>
      </c>
      <c r="C17811" t="s">
        <v>1639</v>
      </c>
      <c r="D17811">
        <v>0.05</v>
      </c>
      <c r="E17811" t="s">
        <v>2503</v>
      </c>
      <c r="F17811" t="s">
        <v>3062</v>
      </c>
      <c r="G17811" s="9">
        <v>1</v>
      </c>
      <c r="H17811" t="s">
        <v>2699</v>
      </c>
    </row>
    <row r="17812" spans="1:8" x14ac:dyDescent="0.2">
      <c r="A17812" t="s">
        <v>57</v>
      </c>
      <c r="B17812">
        <v>69.900000000000006</v>
      </c>
      <c r="C17812" t="s">
        <v>1588</v>
      </c>
      <c r="D17812">
        <v>0.05</v>
      </c>
    </row>
    <row r="17813" spans="1:8" x14ac:dyDescent="0.2">
      <c r="A17813" t="s">
        <v>57</v>
      </c>
      <c r="B17813">
        <v>69.5</v>
      </c>
      <c r="C17813" t="s">
        <v>1588</v>
      </c>
      <c r="D17813">
        <v>0.1</v>
      </c>
    </row>
    <row r="17814" spans="1:8" x14ac:dyDescent="0.2">
      <c r="A17814" t="s">
        <v>57</v>
      </c>
      <c r="B17814">
        <v>79</v>
      </c>
      <c r="C17814" t="s">
        <v>1634</v>
      </c>
      <c r="D17814">
        <v>0.1</v>
      </c>
    </row>
    <row r="17815" spans="1:8" x14ac:dyDescent="0.2">
      <c r="A17815" t="s">
        <v>131</v>
      </c>
      <c r="B17815">
        <v>4.4000000000000004</v>
      </c>
      <c r="C17815" t="s">
        <v>1639</v>
      </c>
      <c r="D17815">
        <v>0.1</v>
      </c>
    </row>
    <row r="17816" spans="1:8" x14ac:dyDescent="0.2">
      <c r="A17816" t="s">
        <v>61</v>
      </c>
      <c r="B17816">
        <v>0.05</v>
      </c>
      <c r="C17816" t="s">
        <v>1594</v>
      </c>
    </row>
    <row r="17817" spans="1:8" x14ac:dyDescent="0.2">
      <c r="A17817" t="s">
        <v>117</v>
      </c>
      <c r="B17817">
        <v>0.05</v>
      </c>
      <c r="C17817" t="s">
        <v>1594</v>
      </c>
    </row>
    <row r="17818" spans="1:8" x14ac:dyDescent="0.2">
      <c r="A17818" t="s">
        <v>121</v>
      </c>
      <c r="B17818" t="s">
        <v>1571</v>
      </c>
      <c r="C17818">
        <v>0.1</v>
      </c>
    </row>
    <row r="17819" spans="1:8" x14ac:dyDescent="0.2">
      <c r="A17819" t="s">
        <v>1575</v>
      </c>
      <c r="B17819" t="s">
        <v>1576</v>
      </c>
      <c r="C17819" t="s">
        <v>1577</v>
      </c>
      <c r="D17819" t="s">
        <v>1578</v>
      </c>
    </row>
    <row r="17820" spans="1:8" x14ac:dyDescent="0.2">
      <c r="A17820" t="s">
        <v>882</v>
      </c>
      <c r="B17820" t="s">
        <v>1579</v>
      </c>
      <c r="C17820" t="s">
        <v>1580</v>
      </c>
    </row>
    <row r="17821" spans="1:8" x14ac:dyDescent="0.2">
      <c r="A17821" t="s">
        <v>1581</v>
      </c>
      <c r="B17821" t="s">
        <v>1576</v>
      </c>
      <c r="C17821" t="s">
        <v>1577</v>
      </c>
      <c r="D17821" t="s">
        <v>1582</v>
      </c>
    </row>
    <row r="17822" spans="1:8" x14ac:dyDescent="0.2">
      <c r="A17822" t="s">
        <v>487</v>
      </c>
      <c r="B17822" t="s">
        <v>1576</v>
      </c>
      <c r="C17822" t="s">
        <v>1577</v>
      </c>
      <c r="D17822" s="8">
        <v>37415</v>
      </c>
    </row>
    <row r="17823" spans="1:8" x14ac:dyDescent="0.2">
      <c r="A17823" t="s">
        <v>1595</v>
      </c>
      <c r="B17823" t="s">
        <v>1596</v>
      </c>
      <c r="C17823" t="s">
        <v>1597</v>
      </c>
    </row>
    <row r="17824" spans="1:8" x14ac:dyDescent="0.2">
      <c r="A17824" t="s">
        <v>1595</v>
      </c>
      <c r="B17824" t="s">
        <v>1598</v>
      </c>
      <c r="C17824" t="s">
        <v>1599</v>
      </c>
      <c r="D17824" t="s">
        <v>1597</v>
      </c>
    </row>
    <row r="17825" spans="1:4" x14ac:dyDescent="0.2">
      <c r="A17825" t="s">
        <v>1595</v>
      </c>
      <c r="B17825" t="s">
        <v>1596</v>
      </c>
      <c r="C17825" t="s">
        <v>1597</v>
      </c>
    </row>
    <row r="17826" spans="1:4" x14ac:dyDescent="0.2">
      <c r="A17826" t="s">
        <v>1595</v>
      </c>
      <c r="B17826" t="s">
        <v>1598</v>
      </c>
      <c r="C17826" t="s">
        <v>1599</v>
      </c>
      <c r="D17826" t="s">
        <v>1597</v>
      </c>
    </row>
    <row r="17827" spans="1:4" x14ac:dyDescent="0.2">
      <c r="A17827" t="s">
        <v>52</v>
      </c>
      <c r="B17827">
        <v>2.5</v>
      </c>
      <c r="C17827">
        <v>-0.1</v>
      </c>
    </row>
    <row r="17828" spans="1:4" x14ac:dyDescent="0.2">
      <c r="A17828" t="s">
        <v>52</v>
      </c>
      <c r="B17828">
        <v>5.8</v>
      </c>
      <c r="C17828">
        <v>0.05</v>
      </c>
    </row>
    <row r="17829" spans="1:4" x14ac:dyDescent="0.2">
      <c r="A17829" t="s">
        <v>52</v>
      </c>
      <c r="B17829">
        <v>22.2</v>
      </c>
      <c r="C17829" t="s">
        <v>1634</v>
      </c>
      <c r="D17829">
        <v>0.03</v>
      </c>
    </row>
    <row r="17830" spans="1:4" x14ac:dyDescent="0.2">
      <c r="A17830" t="s">
        <v>207</v>
      </c>
      <c r="B17830">
        <v>76.3</v>
      </c>
      <c r="C17830" t="s">
        <v>1634</v>
      </c>
      <c r="D17830">
        <v>0.05</v>
      </c>
    </row>
    <row r="17831" spans="1:4" x14ac:dyDescent="0.2">
      <c r="A17831" t="s">
        <v>57</v>
      </c>
      <c r="B17831">
        <v>79.900000000000006</v>
      </c>
      <c r="C17831">
        <v>-0.05</v>
      </c>
    </row>
    <row r="17832" spans="1:4" x14ac:dyDescent="0.2">
      <c r="A17832" t="s">
        <v>57</v>
      </c>
      <c r="B17832">
        <v>82.9</v>
      </c>
      <c r="C17832" t="s">
        <v>1634</v>
      </c>
      <c r="D17832">
        <v>0.1</v>
      </c>
    </row>
    <row r="17833" spans="1:4" x14ac:dyDescent="0.2">
      <c r="A17833" t="s">
        <v>131</v>
      </c>
      <c r="B17833">
        <v>3.7</v>
      </c>
      <c r="C17833">
        <v>0.1</v>
      </c>
    </row>
    <row r="17834" spans="1:4" x14ac:dyDescent="0.2">
      <c r="A17834" t="s">
        <v>61</v>
      </c>
      <c r="B17834">
        <v>0.05</v>
      </c>
      <c r="C17834" t="s">
        <v>1594</v>
      </c>
    </row>
    <row r="17835" spans="1:4" x14ac:dyDescent="0.2">
      <c r="A17835" t="s">
        <v>119</v>
      </c>
      <c r="B17835">
        <v>64.099999999999994</v>
      </c>
      <c r="C17835">
        <v>0.05</v>
      </c>
    </row>
    <row r="17836" spans="1:4" x14ac:dyDescent="0.2">
      <c r="A17836" t="s">
        <v>1575</v>
      </c>
      <c r="B17836" t="s">
        <v>1576</v>
      </c>
      <c r="C17836" t="s">
        <v>1577</v>
      </c>
      <c r="D17836" t="s">
        <v>1578</v>
      </c>
    </row>
    <row r="17837" spans="1:4" x14ac:dyDescent="0.2">
      <c r="A17837" t="s">
        <v>882</v>
      </c>
      <c r="B17837" t="s">
        <v>1579</v>
      </c>
      <c r="C17837" t="s">
        <v>1580</v>
      </c>
    </row>
    <row r="17838" spans="1:4" x14ac:dyDescent="0.2">
      <c r="A17838" t="s">
        <v>1581</v>
      </c>
      <c r="B17838" t="s">
        <v>1576</v>
      </c>
      <c r="C17838" t="s">
        <v>1577</v>
      </c>
      <c r="D17838" t="s">
        <v>1582</v>
      </c>
    </row>
    <row r="17839" spans="1:4" x14ac:dyDescent="0.2">
      <c r="A17839" t="s">
        <v>487</v>
      </c>
      <c r="B17839" t="s">
        <v>1576</v>
      </c>
      <c r="C17839" t="s">
        <v>1577</v>
      </c>
      <c r="D17839" s="8">
        <v>37415</v>
      </c>
    </row>
    <row r="17840" spans="1:4" x14ac:dyDescent="0.2">
      <c r="A17840" t="s">
        <v>1595</v>
      </c>
      <c r="B17840" t="s">
        <v>1596</v>
      </c>
      <c r="C17840" t="s">
        <v>1597</v>
      </c>
    </row>
    <row r="17841" spans="1:5" x14ac:dyDescent="0.2">
      <c r="A17841" t="s">
        <v>1595</v>
      </c>
      <c r="B17841" t="s">
        <v>1598</v>
      </c>
      <c r="C17841" t="s">
        <v>1599</v>
      </c>
      <c r="D17841" t="s">
        <v>1597</v>
      </c>
    </row>
    <row r="17842" spans="1:5" x14ac:dyDescent="0.2">
      <c r="A17842" t="s">
        <v>1595</v>
      </c>
      <c r="B17842" t="s">
        <v>1596</v>
      </c>
      <c r="C17842" t="s">
        <v>1597</v>
      </c>
    </row>
    <row r="17843" spans="1:5" x14ac:dyDescent="0.2">
      <c r="A17843" t="s">
        <v>1595</v>
      </c>
      <c r="B17843" t="s">
        <v>1598</v>
      </c>
      <c r="C17843" t="s">
        <v>1599</v>
      </c>
      <c r="D17843" t="s">
        <v>1597</v>
      </c>
    </row>
    <row r="17844" spans="1:5" x14ac:dyDescent="0.2">
      <c r="A17844" t="s">
        <v>1595</v>
      </c>
      <c r="B17844" t="s">
        <v>1596</v>
      </c>
      <c r="C17844" t="s">
        <v>1597</v>
      </c>
    </row>
    <row r="17845" spans="1:5" x14ac:dyDescent="0.2">
      <c r="A17845" t="s">
        <v>1595</v>
      </c>
      <c r="B17845" t="s">
        <v>1598</v>
      </c>
      <c r="C17845" t="s">
        <v>1599</v>
      </c>
      <c r="D17845" t="s">
        <v>1597</v>
      </c>
    </row>
    <row r="17846" spans="1:5" x14ac:dyDescent="0.2">
      <c r="A17846" t="s">
        <v>110</v>
      </c>
      <c r="B17846" t="s">
        <v>1708</v>
      </c>
      <c r="C17846" t="s">
        <v>3063</v>
      </c>
    </row>
    <row r="17847" spans="1:5" x14ac:dyDescent="0.2">
      <c r="A17847" t="s">
        <v>2601</v>
      </c>
      <c r="B17847">
        <v>24.2</v>
      </c>
      <c r="C17847">
        <v>-0.1</v>
      </c>
    </row>
    <row r="17848" spans="1:5" x14ac:dyDescent="0.2">
      <c r="A17848" t="s">
        <v>2386</v>
      </c>
      <c r="B17848" t="s">
        <v>52</v>
      </c>
      <c r="C17848" t="s">
        <v>3064</v>
      </c>
    </row>
    <row r="17849" spans="1:5" x14ac:dyDescent="0.2">
      <c r="A17849" t="s">
        <v>52</v>
      </c>
      <c r="B17849" t="s">
        <v>3065</v>
      </c>
    </row>
    <row r="17850" spans="1:5" x14ac:dyDescent="0.2">
      <c r="A17850" t="s">
        <v>52</v>
      </c>
      <c r="B17850" t="s">
        <v>3066</v>
      </c>
    </row>
    <row r="17851" spans="1:5" x14ac:dyDescent="0.2">
      <c r="A17851" t="s">
        <v>3067</v>
      </c>
      <c r="B17851" t="s">
        <v>2503</v>
      </c>
      <c r="C17851" t="s">
        <v>3062</v>
      </c>
      <c r="D17851" s="9">
        <v>1</v>
      </c>
      <c r="E17851" t="s">
        <v>2699</v>
      </c>
    </row>
    <row r="17852" spans="1:5" x14ac:dyDescent="0.2">
      <c r="A17852" t="s">
        <v>843</v>
      </c>
    </row>
    <row r="17853" spans="1:5" x14ac:dyDescent="0.2">
      <c r="A17853" t="s">
        <v>3068</v>
      </c>
      <c r="B17853">
        <v>0.05</v>
      </c>
    </row>
    <row r="17854" spans="1:5" x14ac:dyDescent="0.2">
      <c r="A17854" t="s">
        <v>3069</v>
      </c>
      <c r="B17854">
        <v>-0.05</v>
      </c>
    </row>
    <row r="17855" spans="1:5" x14ac:dyDescent="0.2">
      <c r="A17855" t="s">
        <v>844</v>
      </c>
    </row>
    <row r="17856" spans="1:5" x14ac:dyDescent="0.2">
      <c r="A17856" t="s">
        <v>845</v>
      </c>
    </row>
    <row r="17857" spans="1:4" x14ac:dyDescent="0.2">
      <c r="A17857" t="s">
        <v>131</v>
      </c>
      <c r="B17857">
        <v>4.0999999999999996</v>
      </c>
      <c r="C17857">
        <v>0.1</v>
      </c>
    </row>
    <row r="17858" spans="1:4" x14ac:dyDescent="0.2">
      <c r="A17858" t="s">
        <v>118</v>
      </c>
      <c r="B17858" t="s">
        <v>1655</v>
      </c>
      <c r="C17858" t="s">
        <v>3070</v>
      </c>
    </row>
    <row r="17859" spans="1:4" x14ac:dyDescent="0.2">
      <c r="A17859" t="s">
        <v>61</v>
      </c>
      <c r="B17859">
        <v>0.05</v>
      </c>
      <c r="C17859" t="s">
        <v>1594</v>
      </c>
    </row>
    <row r="17860" spans="1:4" x14ac:dyDescent="0.2">
      <c r="A17860" t="s">
        <v>121</v>
      </c>
      <c r="B17860" t="s">
        <v>1571</v>
      </c>
      <c r="C17860">
        <v>0.1</v>
      </c>
    </row>
    <row r="17861" spans="1:4" x14ac:dyDescent="0.2">
      <c r="A17861" t="s">
        <v>1575</v>
      </c>
      <c r="B17861" t="s">
        <v>1576</v>
      </c>
      <c r="C17861" t="s">
        <v>1577</v>
      </c>
      <c r="D17861" t="s">
        <v>1578</v>
      </c>
    </row>
    <row r="17862" spans="1:4" x14ac:dyDescent="0.2">
      <c r="A17862" t="s">
        <v>882</v>
      </c>
      <c r="B17862" t="s">
        <v>1579</v>
      </c>
      <c r="C17862" t="s">
        <v>1580</v>
      </c>
    </row>
    <row r="17863" spans="1:4" x14ac:dyDescent="0.2">
      <c r="A17863" t="s">
        <v>1581</v>
      </c>
      <c r="B17863" t="s">
        <v>1576</v>
      </c>
      <c r="C17863" t="s">
        <v>1577</v>
      </c>
      <c r="D17863" t="s">
        <v>1582</v>
      </c>
    </row>
    <row r="17864" spans="1:4" x14ac:dyDescent="0.2">
      <c r="A17864" t="s">
        <v>487</v>
      </c>
      <c r="B17864" t="s">
        <v>1576</v>
      </c>
      <c r="C17864" t="s">
        <v>1577</v>
      </c>
      <c r="D17864" s="8">
        <v>37415</v>
      </c>
    </row>
    <row r="17865" spans="1:4" x14ac:dyDescent="0.2">
      <c r="A17865" t="s">
        <v>1595</v>
      </c>
      <c r="B17865" t="s">
        <v>1596</v>
      </c>
      <c r="C17865" t="s">
        <v>1597</v>
      </c>
    </row>
    <row r="17866" spans="1:4" x14ac:dyDescent="0.2">
      <c r="A17866" t="s">
        <v>1595</v>
      </c>
      <c r="B17866" t="s">
        <v>1598</v>
      </c>
      <c r="C17866" t="s">
        <v>1599</v>
      </c>
      <c r="D17866" t="s">
        <v>1597</v>
      </c>
    </row>
    <row r="17867" spans="1:4" x14ac:dyDescent="0.2">
      <c r="A17867" t="s">
        <v>1595</v>
      </c>
      <c r="B17867" t="s">
        <v>1596</v>
      </c>
      <c r="C17867" t="s">
        <v>1597</v>
      </c>
    </row>
    <row r="17868" spans="1:4" x14ac:dyDescent="0.2">
      <c r="A17868" t="s">
        <v>1595</v>
      </c>
      <c r="B17868" t="s">
        <v>1598</v>
      </c>
      <c r="C17868" t="s">
        <v>1599</v>
      </c>
      <c r="D17868" t="s">
        <v>1597</v>
      </c>
    </row>
    <row r="17869" spans="1:4" x14ac:dyDescent="0.2">
      <c r="A17869" t="s">
        <v>1595</v>
      </c>
      <c r="B17869" t="s">
        <v>1596</v>
      </c>
      <c r="C17869" t="s">
        <v>1597</v>
      </c>
    </row>
    <row r="17870" spans="1:4" x14ac:dyDescent="0.2">
      <c r="A17870" t="s">
        <v>1595</v>
      </c>
      <c r="B17870" t="s">
        <v>1598</v>
      </c>
      <c r="C17870" t="s">
        <v>1599</v>
      </c>
      <c r="D17870" t="s">
        <v>1597</v>
      </c>
    </row>
    <row r="17871" spans="1:4" x14ac:dyDescent="0.2">
      <c r="A17871" t="s">
        <v>52</v>
      </c>
      <c r="B17871">
        <v>3.5</v>
      </c>
      <c r="C17871">
        <v>-0.1</v>
      </c>
    </row>
    <row r="17872" spans="1:4" x14ac:dyDescent="0.2">
      <c r="A17872" t="s">
        <v>52</v>
      </c>
      <c r="B17872">
        <v>7</v>
      </c>
      <c r="C17872">
        <v>-0.1</v>
      </c>
    </row>
    <row r="17873" spans="1:7" x14ac:dyDescent="0.2">
      <c r="A17873" t="s">
        <v>52</v>
      </c>
      <c r="B17873">
        <v>21.5</v>
      </c>
      <c r="C17873" t="s">
        <v>1634</v>
      </c>
      <c r="D17873">
        <v>0.03</v>
      </c>
    </row>
    <row r="17874" spans="1:7" x14ac:dyDescent="0.2">
      <c r="A17874" t="s">
        <v>207</v>
      </c>
      <c r="B17874">
        <v>91.2</v>
      </c>
      <c r="C17874" t="s">
        <v>1634</v>
      </c>
      <c r="D17874">
        <v>0.05</v>
      </c>
    </row>
    <row r="17875" spans="1:7" x14ac:dyDescent="0.2">
      <c r="A17875" t="s">
        <v>57</v>
      </c>
      <c r="B17875">
        <v>94.85</v>
      </c>
      <c r="C17875">
        <v>-0.05</v>
      </c>
    </row>
    <row r="17876" spans="1:7" x14ac:dyDescent="0.2">
      <c r="A17876" t="s">
        <v>57</v>
      </c>
      <c r="B17876">
        <v>98</v>
      </c>
      <c r="C17876" t="s">
        <v>1634</v>
      </c>
      <c r="D17876">
        <v>0.1</v>
      </c>
    </row>
    <row r="17877" spans="1:7" x14ac:dyDescent="0.2">
      <c r="A17877" t="s">
        <v>131</v>
      </c>
      <c r="B17877">
        <v>3.9</v>
      </c>
      <c r="C17877">
        <v>0.1</v>
      </c>
    </row>
    <row r="17878" spans="1:7" x14ac:dyDescent="0.2">
      <c r="A17878" t="s">
        <v>61</v>
      </c>
      <c r="B17878">
        <v>0.05</v>
      </c>
      <c r="C17878" t="s">
        <v>1594</v>
      </c>
    </row>
    <row r="17879" spans="1:7" x14ac:dyDescent="0.2">
      <c r="A17879" t="s">
        <v>121</v>
      </c>
      <c r="B17879" t="s">
        <v>1571</v>
      </c>
      <c r="C17879">
        <v>0.1</v>
      </c>
    </row>
    <row r="17880" spans="1:7" x14ac:dyDescent="0.2">
      <c r="A17880" t="s">
        <v>119</v>
      </c>
      <c r="B17880">
        <v>74.099999999999994</v>
      </c>
      <c r="C17880">
        <v>0.05</v>
      </c>
      <c r="D17880" t="s">
        <v>2503</v>
      </c>
      <c r="E17880" t="s">
        <v>3071</v>
      </c>
      <c r="F17880" s="9">
        <v>1</v>
      </c>
      <c r="G17880" t="s">
        <v>2699</v>
      </c>
    </row>
    <row r="17881" spans="1:7" x14ac:dyDescent="0.2">
      <c r="A17881" t="s">
        <v>1575</v>
      </c>
      <c r="B17881" t="s">
        <v>1576</v>
      </c>
      <c r="C17881" t="s">
        <v>1577</v>
      </c>
      <c r="D17881" t="s">
        <v>1578</v>
      </c>
    </row>
    <row r="17882" spans="1:7" x14ac:dyDescent="0.2">
      <c r="A17882" t="s">
        <v>882</v>
      </c>
      <c r="B17882" t="s">
        <v>1579</v>
      </c>
      <c r="C17882" t="s">
        <v>1580</v>
      </c>
    </row>
    <row r="17883" spans="1:7" x14ac:dyDescent="0.2">
      <c r="A17883" t="s">
        <v>1581</v>
      </c>
      <c r="B17883" t="s">
        <v>1576</v>
      </c>
      <c r="C17883" t="s">
        <v>1577</v>
      </c>
      <c r="D17883" t="s">
        <v>1582</v>
      </c>
    </row>
    <row r="17884" spans="1:7" x14ac:dyDescent="0.2">
      <c r="A17884" t="s">
        <v>487</v>
      </c>
      <c r="B17884" t="s">
        <v>1576</v>
      </c>
      <c r="C17884" t="s">
        <v>1577</v>
      </c>
      <c r="D17884" s="8">
        <v>37415</v>
      </c>
    </row>
    <row r="17885" spans="1:7" x14ac:dyDescent="0.2">
      <c r="A17885" t="s">
        <v>1595</v>
      </c>
      <c r="B17885" t="s">
        <v>1596</v>
      </c>
      <c r="C17885" t="s">
        <v>1597</v>
      </c>
    </row>
    <row r="17886" spans="1:7" x14ac:dyDescent="0.2">
      <c r="A17886" t="s">
        <v>1595</v>
      </c>
      <c r="B17886" t="s">
        <v>1598</v>
      </c>
      <c r="C17886" t="s">
        <v>1599</v>
      </c>
      <c r="D17886" t="s">
        <v>1597</v>
      </c>
    </row>
    <row r="17887" spans="1:7" x14ac:dyDescent="0.2">
      <c r="A17887" t="s">
        <v>114</v>
      </c>
      <c r="B17887">
        <v>12.9</v>
      </c>
      <c r="C17887" t="s">
        <v>1583</v>
      </c>
    </row>
    <row r="17888" spans="1:7" x14ac:dyDescent="0.2">
      <c r="A17888" t="s">
        <v>52</v>
      </c>
      <c r="B17888">
        <v>6.3</v>
      </c>
      <c r="C17888" t="s">
        <v>1584</v>
      </c>
    </row>
    <row r="17889" spans="1:4" x14ac:dyDescent="0.2">
      <c r="A17889" t="s">
        <v>71</v>
      </c>
      <c r="B17889">
        <v>1.8</v>
      </c>
      <c r="C17889" t="s">
        <v>1584</v>
      </c>
    </row>
    <row r="17890" spans="1:4" x14ac:dyDescent="0.2">
      <c r="A17890" t="s">
        <v>57</v>
      </c>
      <c r="B17890">
        <v>5.7850000000000001</v>
      </c>
      <c r="C17890">
        <v>-1.4999999999999999E-2</v>
      </c>
    </row>
    <row r="17891" spans="1:4" x14ac:dyDescent="0.2">
      <c r="A17891" t="s">
        <v>57</v>
      </c>
      <c r="B17891">
        <v>19.98</v>
      </c>
      <c r="C17891">
        <v>-0.02</v>
      </c>
    </row>
    <row r="17892" spans="1:4" x14ac:dyDescent="0.2">
      <c r="A17892" t="s">
        <v>57</v>
      </c>
      <c r="B17892">
        <v>19.899999999999999</v>
      </c>
      <c r="C17892">
        <v>-0.1</v>
      </c>
    </row>
    <row r="17893" spans="1:4" x14ac:dyDescent="0.2">
      <c r="A17893" t="s">
        <v>57</v>
      </c>
      <c r="B17893">
        <v>19.600000000000001</v>
      </c>
      <c r="C17893">
        <v>-0.1</v>
      </c>
    </row>
    <row r="17894" spans="1:4" x14ac:dyDescent="0.2">
      <c r="A17894" t="s">
        <v>207</v>
      </c>
      <c r="B17894">
        <v>17.3</v>
      </c>
      <c r="C17894">
        <v>-0.05</v>
      </c>
    </row>
    <row r="17895" spans="1:4" x14ac:dyDescent="0.2">
      <c r="A17895" t="s">
        <v>1633</v>
      </c>
      <c r="B17895">
        <v>5.7</v>
      </c>
      <c r="C17895" t="s">
        <v>1584</v>
      </c>
    </row>
    <row r="17896" spans="1:4" x14ac:dyDescent="0.2">
      <c r="A17896" t="s">
        <v>131</v>
      </c>
      <c r="B17896">
        <v>1.6</v>
      </c>
      <c r="C17896">
        <v>0.05</v>
      </c>
    </row>
    <row r="17897" spans="1:4" x14ac:dyDescent="0.2">
      <c r="A17897" t="s">
        <v>70</v>
      </c>
      <c r="B17897">
        <v>2</v>
      </c>
      <c r="C17897" t="s">
        <v>1691</v>
      </c>
    </row>
    <row r="17898" spans="1:4" x14ac:dyDescent="0.2">
      <c r="A17898" t="s">
        <v>115</v>
      </c>
      <c r="B17898">
        <v>0.1</v>
      </c>
      <c r="C17898" t="s">
        <v>1583</v>
      </c>
    </row>
    <row r="17899" spans="1:4" x14ac:dyDescent="0.2">
      <c r="A17899" t="s">
        <v>72</v>
      </c>
      <c r="B17899">
        <v>0.15</v>
      </c>
      <c r="C17899" t="s">
        <v>1634</v>
      </c>
      <c r="D17899">
        <v>0.05</v>
      </c>
    </row>
    <row r="17900" spans="1:4" x14ac:dyDescent="0.2">
      <c r="A17900" t="s">
        <v>71</v>
      </c>
      <c r="B17900">
        <v>6.2</v>
      </c>
      <c r="C17900" t="s">
        <v>1634</v>
      </c>
      <c r="D17900">
        <v>0.1</v>
      </c>
    </row>
    <row r="17901" spans="1:4" x14ac:dyDescent="0.2">
      <c r="A17901" t="s">
        <v>173</v>
      </c>
      <c r="B17901">
        <v>5</v>
      </c>
      <c r="C17901" t="s">
        <v>1634</v>
      </c>
      <c r="D17901">
        <v>0.1</v>
      </c>
    </row>
    <row r="17902" spans="1:4" x14ac:dyDescent="0.2">
      <c r="A17902" t="s">
        <v>52</v>
      </c>
      <c r="B17902">
        <v>0.4</v>
      </c>
      <c r="C17902" t="s">
        <v>1634</v>
      </c>
      <c r="D17902">
        <v>0.05</v>
      </c>
    </row>
    <row r="17903" spans="1:4" x14ac:dyDescent="0.2">
      <c r="A17903" t="s">
        <v>3072</v>
      </c>
      <c r="B17903">
        <v>1.2</v>
      </c>
      <c r="C17903" t="s">
        <v>1634</v>
      </c>
      <c r="D17903">
        <v>0.1</v>
      </c>
    </row>
    <row r="17904" spans="1:4" x14ac:dyDescent="0.2">
      <c r="A17904" t="s">
        <v>72</v>
      </c>
      <c r="B17904">
        <v>0.6</v>
      </c>
      <c r="C17904" t="s">
        <v>1604</v>
      </c>
    </row>
    <row r="17905" spans="1:4" x14ac:dyDescent="0.2">
      <c r="A17905" t="s">
        <v>71</v>
      </c>
      <c r="B17905">
        <v>5</v>
      </c>
      <c r="C17905" t="s">
        <v>1634</v>
      </c>
      <c r="D17905">
        <v>0.1</v>
      </c>
    </row>
    <row r="17906" spans="1:4" x14ac:dyDescent="0.2">
      <c r="A17906" t="s">
        <v>71</v>
      </c>
      <c r="B17906">
        <v>1.5</v>
      </c>
      <c r="C17906" t="s">
        <v>1634</v>
      </c>
      <c r="D17906">
        <v>0.1</v>
      </c>
    </row>
    <row r="17907" spans="1:4" x14ac:dyDescent="0.2">
      <c r="A17907" t="s">
        <v>1660</v>
      </c>
      <c r="B17907" t="s">
        <v>1634</v>
      </c>
      <c r="C17907">
        <v>0.03</v>
      </c>
    </row>
    <row r="17908" spans="1:4" x14ac:dyDescent="0.2">
      <c r="A17908" t="s">
        <v>3073</v>
      </c>
      <c r="B17908" t="s">
        <v>1634</v>
      </c>
      <c r="C17908">
        <v>0.1</v>
      </c>
    </row>
    <row r="17909" spans="1:4" x14ac:dyDescent="0.2">
      <c r="A17909" t="s">
        <v>3074</v>
      </c>
      <c r="B17909" t="s">
        <v>1634</v>
      </c>
      <c r="C17909">
        <v>0.1</v>
      </c>
    </row>
    <row r="17910" spans="1:4" x14ac:dyDescent="0.2">
      <c r="A17910" t="s">
        <v>3075</v>
      </c>
      <c r="B17910" t="s">
        <v>1634</v>
      </c>
      <c r="C17910">
        <v>0.02</v>
      </c>
    </row>
    <row r="17911" spans="1:4" x14ac:dyDescent="0.2">
      <c r="A17911" t="s">
        <v>2935</v>
      </c>
      <c r="B17911" t="s">
        <v>1634</v>
      </c>
      <c r="C17911">
        <v>0.05</v>
      </c>
    </row>
    <row r="17912" spans="1:4" x14ac:dyDescent="0.2">
      <c r="A17912" t="s">
        <v>3076</v>
      </c>
      <c r="B17912" t="s">
        <v>1634</v>
      </c>
      <c r="C17912">
        <v>0.1</v>
      </c>
    </row>
    <row r="17913" spans="1:4" x14ac:dyDescent="0.2">
      <c r="A17913" t="s">
        <v>3077</v>
      </c>
      <c r="B17913" t="s">
        <v>1634</v>
      </c>
      <c r="C17913">
        <v>0.1</v>
      </c>
    </row>
    <row r="17914" spans="1:4" x14ac:dyDescent="0.2">
      <c r="A17914" t="s">
        <v>57</v>
      </c>
      <c r="B17914">
        <v>5.75</v>
      </c>
      <c r="C17914" t="s">
        <v>1588</v>
      </c>
      <c r="D17914">
        <v>0.1</v>
      </c>
    </row>
    <row r="17915" spans="1:4" x14ac:dyDescent="0.2">
      <c r="A17915" t="s">
        <v>120</v>
      </c>
      <c r="B17915" t="s">
        <v>3078</v>
      </c>
    </row>
    <row r="17916" spans="1:4" x14ac:dyDescent="0.2">
      <c r="A17916" t="s">
        <v>120</v>
      </c>
      <c r="B17916" t="s">
        <v>1702</v>
      </c>
      <c r="C17916" t="s">
        <v>3079</v>
      </c>
    </row>
    <row r="17917" spans="1:4" x14ac:dyDescent="0.2">
      <c r="A17917" t="s">
        <v>156</v>
      </c>
      <c r="B17917" t="s">
        <v>1571</v>
      </c>
      <c r="C17917">
        <v>0.02</v>
      </c>
    </row>
    <row r="17918" spans="1:4" x14ac:dyDescent="0.2">
      <c r="A17918" t="s">
        <v>117</v>
      </c>
      <c r="B17918">
        <v>0.02</v>
      </c>
    </row>
    <row r="17919" spans="1:4" x14ac:dyDescent="0.2">
      <c r="A17919" t="s">
        <v>121</v>
      </c>
      <c r="B17919">
        <v>0.02</v>
      </c>
    </row>
    <row r="17920" spans="1:4" x14ac:dyDescent="0.2">
      <c r="A17920" t="s">
        <v>120</v>
      </c>
      <c r="B17920">
        <v>0.02</v>
      </c>
    </row>
    <row r="17921" spans="1:5" x14ac:dyDescent="0.2">
      <c r="A17921" t="s">
        <v>120</v>
      </c>
      <c r="B17921">
        <v>0.03</v>
      </c>
    </row>
    <row r="17922" spans="1:5" x14ac:dyDescent="0.2">
      <c r="A17922" t="s">
        <v>118</v>
      </c>
      <c r="B17922" t="s">
        <v>2534</v>
      </c>
      <c r="C17922">
        <v>1.5</v>
      </c>
    </row>
    <row r="17923" spans="1:5" x14ac:dyDescent="0.2">
      <c r="A17923" t="s">
        <v>1575</v>
      </c>
      <c r="B17923" t="s">
        <v>1576</v>
      </c>
      <c r="C17923" t="s">
        <v>1577</v>
      </c>
      <c r="D17923" t="s">
        <v>1578</v>
      </c>
    </row>
    <row r="17924" spans="1:5" x14ac:dyDescent="0.2">
      <c r="A17924" t="s">
        <v>882</v>
      </c>
      <c r="B17924" t="s">
        <v>1579</v>
      </c>
      <c r="C17924" t="s">
        <v>1580</v>
      </c>
    </row>
    <row r="17925" spans="1:5" x14ac:dyDescent="0.2">
      <c r="A17925" t="s">
        <v>114</v>
      </c>
      <c r="B17925">
        <v>12.9</v>
      </c>
      <c r="C17925" t="s">
        <v>1583</v>
      </c>
    </row>
    <row r="17926" spans="1:5" x14ac:dyDescent="0.2">
      <c r="A17926" t="s">
        <v>52</v>
      </c>
      <c r="B17926">
        <v>6.3</v>
      </c>
      <c r="C17926" t="s">
        <v>1584</v>
      </c>
    </row>
    <row r="17927" spans="1:5" x14ac:dyDescent="0.2">
      <c r="A17927" t="s">
        <v>71</v>
      </c>
      <c r="B17927">
        <v>1.8</v>
      </c>
      <c r="C17927" t="s">
        <v>1584</v>
      </c>
    </row>
    <row r="17928" spans="1:5" x14ac:dyDescent="0.2">
      <c r="A17928" t="s">
        <v>57</v>
      </c>
      <c r="B17928">
        <v>5.7850000000000001</v>
      </c>
      <c r="C17928">
        <v>-1.4999999999999999E-2</v>
      </c>
    </row>
    <row r="17929" spans="1:5" x14ac:dyDescent="0.2">
      <c r="A17929" t="s">
        <v>57</v>
      </c>
      <c r="B17929">
        <v>19.98</v>
      </c>
      <c r="C17929">
        <v>-0.02</v>
      </c>
    </row>
    <row r="17930" spans="1:5" x14ac:dyDescent="0.2">
      <c r="A17930" t="s">
        <v>57</v>
      </c>
      <c r="B17930">
        <v>19.899999999999999</v>
      </c>
      <c r="C17930">
        <v>-0.1</v>
      </c>
    </row>
    <row r="17931" spans="1:5" x14ac:dyDescent="0.2">
      <c r="A17931" t="s">
        <v>57</v>
      </c>
      <c r="B17931">
        <v>19.600000000000001</v>
      </c>
      <c r="C17931">
        <v>-0.1</v>
      </c>
    </row>
    <row r="17932" spans="1:5" x14ac:dyDescent="0.2">
      <c r="A17932" t="s">
        <v>207</v>
      </c>
      <c r="B17932">
        <v>17.3</v>
      </c>
      <c r="C17932">
        <v>-0.05</v>
      </c>
    </row>
    <row r="17933" spans="1:5" x14ac:dyDescent="0.2">
      <c r="A17933" t="s">
        <v>1633</v>
      </c>
      <c r="B17933">
        <v>5.7</v>
      </c>
      <c r="C17933" t="s">
        <v>1584</v>
      </c>
    </row>
    <row r="17934" spans="1:5" x14ac:dyDescent="0.2">
      <c r="A17934" t="s">
        <v>131</v>
      </c>
      <c r="B17934">
        <v>1.6</v>
      </c>
      <c r="C17934">
        <v>0.05</v>
      </c>
    </row>
    <row r="17935" spans="1:5" x14ac:dyDescent="0.2">
      <c r="A17935" t="s">
        <v>70</v>
      </c>
      <c r="B17935">
        <v>2</v>
      </c>
      <c r="C17935" t="s">
        <v>1691</v>
      </c>
    </row>
    <row r="17936" spans="1:5" x14ac:dyDescent="0.2">
      <c r="A17936" t="s">
        <v>61</v>
      </c>
      <c r="B17936" t="s">
        <v>1571</v>
      </c>
      <c r="C17936">
        <v>0.03</v>
      </c>
      <c r="D17936" t="s">
        <v>1593</v>
      </c>
      <c r="E17936" t="s">
        <v>1594</v>
      </c>
    </row>
    <row r="17937" spans="1:5" x14ac:dyDescent="0.2">
      <c r="A17937" t="s">
        <v>120</v>
      </c>
      <c r="B17937" t="s">
        <v>3080</v>
      </c>
      <c r="C17937" t="s">
        <v>1593</v>
      </c>
      <c r="D17937" t="s">
        <v>1594</v>
      </c>
    </row>
    <row r="17938" spans="1:5" x14ac:dyDescent="0.2">
      <c r="A17938" t="s">
        <v>120</v>
      </c>
      <c r="B17938" t="s">
        <v>1571</v>
      </c>
      <c r="C17938">
        <v>0.03</v>
      </c>
      <c r="D17938" t="s">
        <v>1593</v>
      </c>
      <c r="E17938" t="s">
        <v>1594</v>
      </c>
    </row>
    <row r="17939" spans="1:5" x14ac:dyDescent="0.2">
      <c r="A17939" t="s">
        <v>115</v>
      </c>
      <c r="B17939">
        <v>0.1</v>
      </c>
      <c r="C17939" t="s">
        <v>1583</v>
      </c>
    </row>
    <row r="17940" spans="1:5" x14ac:dyDescent="0.2">
      <c r="A17940" t="s">
        <v>118</v>
      </c>
      <c r="B17940" t="s">
        <v>1571</v>
      </c>
      <c r="C17940" t="s">
        <v>1640</v>
      </c>
      <c r="D17940">
        <v>1.5</v>
      </c>
    </row>
    <row r="17941" spans="1:5" x14ac:dyDescent="0.2">
      <c r="A17941" t="s">
        <v>1575</v>
      </c>
      <c r="B17941" t="s">
        <v>1576</v>
      </c>
      <c r="C17941" t="s">
        <v>1577</v>
      </c>
      <c r="D17941" t="s">
        <v>1578</v>
      </c>
    </row>
    <row r="17942" spans="1:5" x14ac:dyDescent="0.2">
      <c r="A17942" t="s">
        <v>882</v>
      </c>
      <c r="B17942" t="s">
        <v>1579</v>
      </c>
      <c r="C17942" t="s">
        <v>1580</v>
      </c>
    </row>
    <row r="17943" spans="1:5" x14ac:dyDescent="0.2">
      <c r="A17943" t="s">
        <v>114</v>
      </c>
      <c r="B17943">
        <v>12.9</v>
      </c>
      <c r="C17943" t="s">
        <v>1583</v>
      </c>
    </row>
    <row r="17944" spans="1:5" x14ac:dyDescent="0.2">
      <c r="A17944" t="s">
        <v>52</v>
      </c>
      <c r="B17944">
        <v>6.3</v>
      </c>
      <c r="C17944" t="s">
        <v>1584</v>
      </c>
    </row>
    <row r="17945" spans="1:5" x14ac:dyDescent="0.2">
      <c r="A17945" t="s">
        <v>71</v>
      </c>
      <c r="B17945">
        <v>1.8</v>
      </c>
      <c r="C17945" t="s">
        <v>1584</v>
      </c>
    </row>
    <row r="17946" spans="1:5" x14ac:dyDescent="0.2">
      <c r="A17946" t="s">
        <v>57</v>
      </c>
      <c r="B17946">
        <v>5.7850000000000001</v>
      </c>
      <c r="C17946">
        <v>-1.4999999999999999E-2</v>
      </c>
    </row>
    <row r="17947" spans="1:5" x14ac:dyDescent="0.2">
      <c r="A17947" t="s">
        <v>57</v>
      </c>
      <c r="B17947">
        <v>19.98</v>
      </c>
      <c r="C17947">
        <v>-0.02</v>
      </c>
    </row>
    <row r="17948" spans="1:5" x14ac:dyDescent="0.2">
      <c r="A17948" t="s">
        <v>57</v>
      </c>
      <c r="B17948">
        <v>19.899999999999999</v>
      </c>
      <c r="C17948">
        <v>-0.1</v>
      </c>
    </row>
    <row r="17949" spans="1:5" x14ac:dyDescent="0.2">
      <c r="A17949" t="s">
        <v>57</v>
      </c>
      <c r="B17949">
        <v>19.600000000000001</v>
      </c>
      <c r="C17949">
        <v>-0.1</v>
      </c>
    </row>
    <row r="17950" spans="1:5" x14ac:dyDescent="0.2">
      <c r="A17950" t="s">
        <v>207</v>
      </c>
      <c r="B17950">
        <v>17.3</v>
      </c>
      <c r="C17950">
        <v>-0.05</v>
      </c>
    </row>
    <row r="17951" spans="1:5" x14ac:dyDescent="0.2">
      <c r="A17951" t="s">
        <v>1633</v>
      </c>
      <c r="B17951">
        <v>5.7</v>
      </c>
      <c r="C17951" t="s">
        <v>1584</v>
      </c>
    </row>
    <row r="17952" spans="1:5" x14ac:dyDescent="0.2">
      <c r="A17952" t="s">
        <v>131</v>
      </c>
      <c r="B17952">
        <v>1.6</v>
      </c>
      <c r="C17952">
        <v>0.05</v>
      </c>
    </row>
    <row r="17953" spans="1:4" x14ac:dyDescent="0.2">
      <c r="A17953" t="s">
        <v>70</v>
      </c>
      <c r="B17953">
        <v>2.2000000000000002</v>
      </c>
      <c r="C17953" t="s">
        <v>1634</v>
      </c>
      <c r="D17953">
        <v>0.01</v>
      </c>
    </row>
    <row r="17954" spans="1:4" x14ac:dyDescent="0.2">
      <c r="A17954" t="s">
        <v>115</v>
      </c>
      <c r="B17954">
        <v>0.1</v>
      </c>
      <c r="C17954" t="s">
        <v>1583</v>
      </c>
    </row>
    <row r="17955" spans="1:4" x14ac:dyDescent="0.2">
      <c r="A17955" t="s">
        <v>72</v>
      </c>
      <c r="B17955">
        <v>0.15</v>
      </c>
      <c r="C17955" t="s">
        <v>1634</v>
      </c>
      <c r="D17955">
        <v>0.05</v>
      </c>
    </row>
    <row r="17956" spans="1:4" x14ac:dyDescent="0.2">
      <c r="A17956" t="s">
        <v>71</v>
      </c>
      <c r="B17956">
        <v>6.2</v>
      </c>
      <c r="C17956" t="s">
        <v>1634</v>
      </c>
      <c r="D17956">
        <v>0.1</v>
      </c>
    </row>
    <row r="17957" spans="1:4" x14ac:dyDescent="0.2">
      <c r="A17957" t="s">
        <v>173</v>
      </c>
      <c r="B17957">
        <v>5</v>
      </c>
      <c r="C17957" t="s">
        <v>1634</v>
      </c>
      <c r="D17957">
        <v>0.1</v>
      </c>
    </row>
    <row r="17958" spans="1:4" x14ac:dyDescent="0.2">
      <c r="A17958" t="s">
        <v>52</v>
      </c>
      <c r="B17958">
        <v>0.4</v>
      </c>
      <c r="C17958" t="s">
        <v>1634</v>
      </c>
      <c r="D17958">
        <v>0.05</v>
      </c>
    </row>
    <row r="17959" spans="1:4" x14ac:dyDescent="0.2">
      <c r="A17959" t="s">
        <v>3072</v>
      </c>
      <c r="B17959">
        <v>1.2</v>
      </c>
      <c r="C17959" t="s">
        <v>1634</v>
      </c>
      <c r="D17959">
        <v>0.1</v>
      </c>
    </row>
    <row r="17960" spans="1:4" x14ac:dyDescent="0.2">
      <c r="A17960" t="s">
        <v>72</v>
      </c>
      <c r="B17960">
        <v>0.6</v>
      </c>
      <c r="C17960" t="s">
        <v>1604</v>
      </c>
    </row>
    <row r="17961" spans="1:4" x14ac:dyDescent="0.2">
      <c r="A17961" t="s">
        <v>71</v>
      </c>
      <c r="B17961">
        <v>5</v>
      </c>
      <c r="C17961" t="s">
        <v>1634</v>
      </c>
      <c r="D17961">
        <v>0.1</v>
      </c>
    </row>
    <row r="17962" spans="1:4" x14ac:dyDescent="0.2">
      <c r="A17962" t="s">
        <v>71</v>
      </c>
      <c r="B17962">
        <v>1.5</v>
      </c>
      <c r="C17962" t="s">
        <v>1634</v>
      </c>
      <c r="D17962">
        <v>0.1</v>
      </c>
    </row>
    <row r="17963" spans="1:4" x14ac:dyDescent="0.2">
      <c r="A17963" t="s">
        <v>1660</v>
      </c>
      <c r="B17963" t="s">
        <v>1634</v>
      </c>
      <c r="C17963">
        <v>0.03</v>
      </c>
    </row>
    <row r="17964" spans="1:4" x14ac:dyDescent="0.2">
      <c r="A17964" t="s">
        <v>3073</v>
      </c>
      <c r="B17964" t="s">
        <v>1634</v>
      </c>
      <c r="C17964">
        <v>0.1</v>
      </c>
    </row>
    <row r="17965" spans="1:4" x14ac:dyDescent="0.2">
      <c r="A17965" t="s">
        <v>3074</v>
      </c>
      <c r="B17965" t="s">
        <v>1634</v>
      </c>
      <c r="C17965">
        <v>0.1</v>
      </c>
    </row>
    <row r="17966" spans="1:4" x14ac:dyDescent="0.2">
      <c r="A17966" t="s">
        <v>3075</v>
      </c>
      <c r="B17966" t="s">
        <v>1634</v>
      </c>
      <c r="C17966">
        <v>0.02</v>
      </c>
    </row>
    <row r="17967" spans="1:4" x14ac:dyDescent="0.2">
      <c r="A17967" t="s">
        <v>3081</v>
      </c>
      <c r="B17967" t="s">
        <v>1634</v>
      </c>
      <c r="C17967">
        <v>0.05</v>
      </c>
    </row>
    <row r="17968" spans="1:4" x14ac:dyDescent="0.2">
      <c r="A17968" t="s">
        <v>3076</v>
      </c>
      <c r="B17968" t="s">
        <v>1634</v>
      </c>
      <c r="C17968">
        <v>0.1</v>
      </c>
    </row>
    <row r="17969" spans="1:4" x14ac:dyDescent="0.2">
      <c r="A17969" t="s">
        <v>3077</v>
      </c>
      <c r="B17969" t="s">
        <v>1634</v>
      </c>
      <c r="C17969">
        <v>0.1</v>
      </c>
    </row>
    <row r="17970" spans="1:4" x14ac:dyDescent="0.2">
      <c r="A17970" t="s">
        <v>57</v>
      </c>
      <c r="B17970">
        <v>5.75</v>
      </c>
      <c r="C17970" t="s">
        <v>1588</v>
      </c>
      <c r="D17970">
        <v>0.1</v>
      </c>
    </row>
    <row r="17971" spans="1:4" x14ac:dyDescent="0.2">
      <c r="A17971" t="s">
        <v>120</v>
      </c>
      <c r="B17971" t="s">
        <v>3078</v>
      </c>
    </row>
    <row r="17972" spans="1:4" x14ac:dyDescent="0.2">
      <c r="A17972" t="s">
        <v>120</v>
      </c>
      <c r="B17972" t="s">
        <v>1702</v>
      </c>
      <c r="C17972" t="s">
        <v>3079</v>
      </c>
    </row>
    <row r="17973" spans="1:4" x14ac:dyDescent="0.2">
      <c r="A17973" t="s">
        <v>156</v>
      </c>
      <c r="B17973" t="s">
        <v>1571</v>
      </c>
      <c r="C17973">
        <v>0.02</v>
      </c>
    </row>
    <row r="17974" spans="1:4" x14ac:dyDescent="0.2">
      <c r="A17974" t="s">
        <v>117</v>
      </c>
      <c r="B17974">
        <v>0.02</v>
      </c>
    </row>
    <row r="17975" spans="1:4" x14ac:dyDescent="0.2">
      <c r="A17975" t="s">
        <v>121</v>
      </c>
      <c r="B17975">
        <v>0.02</v>
      </c>
    </row>
    <row r="17976" spans="1:4" x14ac:dyDescent="0.2">
      <c r="A17976" t="s">
        <v>120</v>
      </c>
      <c r="B17976">
        <v>0.02</v>
      </c>
    </row>
    <row r="17977" spans="1:4" x14ac:dyDescent="0.2">
      <c r="A17977" t="s">
        <v>120</v>
      </c>
      <c r="B17977">
        <v>0.03</v>
      </c>
    </row>
    <row r="17978" spans="1:4" x14ac:dyDescent="0.2">
      <c r="A17978" t="s">
        <v>118</v>
      </c>
      <c r="B17978" t="s">
        <v>2534</v>
      </c>
      <c r="C17978">
        <v>1.5</v>
      </c>
    </row>
    <row r="17979" spans="1:4" x14ac:dyDescent="0.2">
      <c r="A17979" t="s">
        <v>1575</v>
      </c>
      <c r="B17979" t="s">
        <v>1576</v>
      </c>
      <c r="C17979" t="s">
        <v>1577</v>
      </c>
      <c r="D17979" t="s">
        <v>1578</v>
      </c>
    </row>
    <row r="17980" spans="1:4" x14ac:dyDescent="0.2">
      <c r="A17980" t="s">
        <v>882</v>
      </c>
      <c r="B17980" t="s">
        <v>1579</v>
      </c>
      <c r="C17980" t="s">
        <v>1580</v>
      </c>
    </row>
    <row r="17981" spans="1:4" x14ac:dyDescent="0.2">
      <c r="A17981" t="s">
        <v>114</v>
      </c>
      <c r="B17981">
        <v>12.9</v>
      </c>
      <c r="C17981" t="s">
        <v>1583</v>
      </c>
    </row>
    <row r="17982" spans="1:4" x14ac:dyDescent="0.2">
      <c r="A17982" t="s">
        <v>52</v>
      </c>
      <c r="B17982">
        <v>6.3</v>
      </c>
      <c r="C17982" t="s">
        <v>1584</v>
      </c>
    </row>
    <row r="17983" spans="1:4" x14ac:dyDescent="0.2">
      <c r="A17983" t="s">
        <v>71</v>
      </c>
      <c r="B17983">
        <v>1.8</v>
      </c>
      <c r="C17983" t="s">
        <v>1584</v>
      </c>
    </row>
    <row r="17984" spans="1:4" x14ac:dyDescent="0.2">
      <c r="A17984" t="s">
        <v>57</v>
      </c>
      <c r="B17984">
        <v>5.7850000000000001</v>
      </c>
      <c r="C17984">
        <v>-1.4999999999999999E-2</v>
      </c>
    </row>
    <row r="17985" spans="1:5" x14ac:dyDescent="0.2">
      <c r="A17985" t="s">
        <v>57</v>
      </c>
      <c r="B17985">
        <v>19.98</v>
      </c>
      <c r="C17985">
        <v>-0.02</v>
      </c>
    </row>
    <row r="17986" spans="1:5" x14ac:dyDescent="0.2">
      <c r="A17986" t="s">
        <v>57</v>
      </c>
      <c r="B17986">
        <v>19.899999999999999</v>
      </c>
      <c r="C17986">
        <v>-0.1</v>
      </c>
    </row>
    <row r="17987" spans="1:5" x14ac:dyDescent="0.2">
      <c r="A17987" t="s">
        <v>57</v>
      </c>
      <c r="B17987">
        <v>19.600000000000001</v>
      </c>
      <c r="C17987">
        <v>-0.1</v>
      </c>
    </row>
    <row r="17988" spans="1:5" x14ac:dyDescent="0.2">
      <c r="A17988" t="s">
        <v>207</v>
      </c>
      <c r="B17988">
        <v>17.3</v>
      </c>
      <c r="C17988">
        <v>-0.05</v>
      </c>
    </row>
    <row r="17989" spans="1:5" x14ac:dyDescent="0.2">
      <c r="A17989" t="s">
        <v>1633</v>
      </c>
      <c r="B17989">
        <v>5.7</v>
      </c>
      <c r="C17989" t="s">
        <v>1584</v>
      </c>
    </row>
    <row r="17990" spans="1:5" x14ac:dyDescent="0.2">
      <c r="A17990" t="s">
        <v>131</v>
      </c>
      <c r="B17990">
        <v>1.6</v>
      </c>
      <c r="C17990">
        <v>0.05</v>
      </c>
    </row>
    <row r="17991" spans="1:5" x14ac:dyDescent="0.2">
      <c r="A17991" t="s">
        <v>70</v>
      </c>
      <c r="B17991">
        <v>2.2000000000000002</v>
      </c>
      <c r="C17991" t="s">
        <v>1691</v>
      </c>
    </row>
    <row r="17992" spans="1:5" x14ac:dyDescent="0.2">
      <c r="A17992" t="s">
        <v>120</v>
      </c>
      <c r="B17992" t="s">
        <v>1571</v>
      </c>
      <c r="C17992">
        <v>0.02</v>
      </c>
      <c r="D17992" t="s">
        <v>1593</v>
      </c>
      <c r="E17992" t="s">
        <v>1594</v>
      </c>
    </row>
    <row r="17993" spans="1:5" x14ac:dyDescent="0.2">
      <c r="A17993" t="s">
        <v>61</v>
      </c>
      <c r="B17993" t="s">
        <v>1571</v>
      </c>
      <c r="C17993">
        <v>0.03</v>
      </c>
      <c r="D17993" t="s">
        <v>1593</v>
      </c>
      <c r="E17993" t="s">
        <v>1594</v>
      </c>
    </row>
    <row r="17994" spans="1:5" x14ac:dyDescent="0.2">
      <c r="A17994" t="s">
        <v>120</v>
      </c>
      <c r="B17994" t="s">
        <v>1571</v>
      </c>
      <c r="C17994">
        <v>0.03</v>
      </c>
      <c r="D17994" t="s">
        <v>1593</v>
      </c>
      <c r="E17994" t="s">
        <v>1594</v>
      </c>
    </row>
    <row r="17995" spans="1:5" x14ac:dyDescent="0.2">
      <c r="A17995" t="s">
        <v>115</v>
      </c>
      <c r="B17995">
        <v>0.1</v>
      </c>
      <c r="C17995" t="s">
        <v>1583</v>
      </c>
    </row>
    <row r="17996" spans="1:5" x14ac:dyDescent="0.2">
      <c r="A17996" t="s">
        <v>118</v>
      </c>
      <c r="B17996" t="s">
        <v>1571</v>
      </c>
      <c r="C17996" t="s">
        <v>1640</v>
      </c>
      <c r="D17996">
        <v>1.5</v>
      </c>
    </row>
    <row r="17997" spans="1:5" x14ac:dyDescent="0.2">
      <c r="A17997" t="s">
        <v>1575</v>
      </c>
      <c r="B17997" t="s">
        <v>1576</v>
      </c>
      <c r="C17997" t="s">
        <v>1577</v>
      </c>
      <c r="D17997" t="s">
        <v>1578</v>
      </c>
    </row>
    <row r="17998" spans="1:5" x14ac:dyDescent="0.2">
      <c r="A17998" t="s">
        <v>882</v>
      </c>
      <c r="B17998" t="s">
        <v>1579</v>
      </c>
      <c r="C17998" t="s">
        <v>1580</v>
      </c>
    </row>
    <row r="17999" spans="1:5" x14ac:dyDescent="0.2">
      <c r="A17999" t="s">
        <v>1581</v>
      </c>
      <c r="B17999" t="s">
        <v>1576</v>
      </c>
      <c r="C17999" t="s">
        <v>1577</v>
      </c>
      <c r="D17999" t="s">
        <v>1582</v>
      </c>
    </row>
    <row r="18000" spans="1:5" x14ac:dyDescent="0.2">
      <c r="A18000" s="9">
        <v>1</v>
      </c>
      <c r="B18000" t="s">
        <v>3082</v>
      </c>
      <c r="C18000" t="s">
        <v>1629</v>
      </c>
      <c r="D18000" t="s">
        <v>1630</v>
      </c>
      <c r="E18000" t="s">
        <v>1684</v>
      </c>
    </row>
    <row r="18001" spans="1:5" x14ac:dyDescent="0.2">
      <c r="A18001" t="s">
        <v>114</v>
      </c>
      <c r="B18001">
        <v>12.9</v>
      </c>
      <c r="C18001" t="s">
        <v>1583</v>
      </c>
    </row>
    <row r="18002" spans="1:5" x14ac:dyDescent="0.2">
      <c r="A18002" t="s">
        <v>52</v>
      </c>
      <c r="B18002">
        <v>6.3</v>
      </c>
      <c r="C18002" t="s">
        <v>1584</v>
      </c>
    </row>
    <row r="18003" spans="1:5" x14ac:dyDescent="0.2">
      <c r="A18003" t="s">
        <v>71</v>
      </c>
      <c r="B18003">
        <v>1.8</v>
      </c>
      <c r="C18003" t="s">
        <v>1584</v>
      </c>
    </row>
    <row r="18004" spans="1:5" x14ac:dyDescent="0.2">
      <c r="A18004" t="s">
        <v>57</v>
      </c>
      <c r="B18004">
        <v>5.7850000000000001</v>
      </c>
      <c r="C18004">
        <v>-1.4999999999999999E-2</v>
      </c>
    </row>
    <row r="18005" spans="1:5" x14ac:dyDescent="0.2">
      <c r="A18005" t="s">
        <v>57</v>
      </c>
      <c r="B18005">
        <v>19.98</v>
      </c>
      <c r="C18005">
        <v>-0.02</v>
      </c>
    </row>
    <row r="18006" spans="1:5" x14ac:dyDescent="0.2">
      <c r="A18006" t="s">
        <v>57</v>
      </c>
      <c r="B18006">
        <v>19.899999999999999</v>
      </c>
      <c r="C18006">
        <v>-0.1</v>
      </c>
    </row>
    <row r="18007" spans="1:5" x14ac:dyDescent="0.2">
      <c r="A18007" t="s">
        <v>57</v>
      </c>
      <c r="B18007">
        <v>19.600000000000001</v>
      </c>
      <c r="C18007">
        <v>-0.1</v>
      </c>
    </row>
    <row r="18008" spans="1:5" x14ac:dyDescent="0.2">
      <c r="A18008" t="s">
        <v>207</v>
      </c>
      <c r="B18008">
        <v>17.3</v>
      </c>
      <c r="C18008">
        <v>-0.05</v>
      </c>
    </row>
    <row r="18009" spans="1:5" x14ac:dyDescent="0.2">
      <c r="A18009" t="s">
        <v>1633</v>
      </c>
      <c r="B18009">
        <v>5.7</v>
      </c>
      <c r="C18009" t="s">
        <v>1584</v>
      </c>
    </row>
    <row r="18010" spans="1:5" x14ac:dyDescent="0.2">
      <c r="A18010" t="s">
        <v>131</v>
      </c>
      <c r="B18010">
        <v>1.6</v>
      </c>
      <c r="C18010">
        <v>0.05</v>
      </c>
    </row>
    <row r="18011" spans="1:5" x14ac:dyDescent="0.2">
      <c r="A18011" t="s">
        <v>70</v>
      </c>
      <c r="B18011">
        <v>2.2000000000000002</v>
      </c>
      <c r="C18011" t="s">
        <v>1691</v>
      </c>
    </row>
    <row r="18012" spans="1:5" x14ac:dyDescent="0.2">
      <c r="A18012" t="s">
        <v>52</v>
      </c>
      <c r="B18012">
        <v>0.4</v>
      </c>
      <c r="C18012" t="s">
        <v>1583</v>
      </c>
    </row>
    <row r="18013" spans="1:5" x14ac:dyDescent="0.2">
      <c r="A18013" t="s">
        <v>120</v>
      </c>
      <c r="B18013" t="s">
        <v>1571</v>
      </c>
      <c r="C18013">
        <v>0.01</v>
      </c>
      <c r="D18013" t="s">
        <v>1593</v>
      </c>
      <c r="E18013" t="s">
        <v>1594</v>
      </c>
    </row>
    <row r="18014" spans="1:5" x14ac:dyDescent="0.2">
      <c r="A18014" t="s">
        <v>115</v>
      </c>
      <c r="B18014">
        <v>0.1</v>
      </c>
      <c r="C18014" t="s">
        <v>1583</v>
      </c>
    </row>
    <row r="18015" spans="1:5" x14ac:dyDescent="0.2">
      <c r="A18015" t="s">
        <v>117</v>
      </c>
      <c r="B18015" t="s">
        <v>1571</v>
      </c>
      <c r="C18015">
        <v>0.02</v>
      </c>
      <c r="D18015" t="s">
        <v>1593</v>
      </c>
      <c r="E18015" t="s">
        <v>1594</v>
      </c>
    </row>
    <row r="18016" spans="1:5" x14ac:dyDescent="0.2">
      <c r="A18016" t="s">
        <v>118</v>
      </c>
      <c r="B18016" t="s">
        <v>1571</v>
      </c>
      <c r="C18016" t="s">
        <v>1640</v>
      </c>
      <c r="D18016">
        <v>1.5</v>
      </c>
    </row>
    <row r="18017" spans="1:4" x14ac:dyDescent="0.2">
      <c r="A18017" t="s">
        <v>1575</v>
      </c>
      <c r="B18017" t="s">
        <v>1576</v>
      </c>
      <c r="C18017" t="s">
        <v>1577</v>
      </c>
      <c r="D18017" t="s">
        <v>1578</v>
      </c>
    </row>
    <row r="18018" spans="1:4" x14ac:dyDescent="0.2">
      <c r="A18018" t="s">
        <v>882</v>
      </c>
      <c r="B18018" t="s">
        <v>1579</v>
      </c>
      <c r="C18018" t="s">
        <v>1580</v>
      </c>
    </row>
    <row r="18019" spans="1:4" x14ac:dyDescent="0.2">
      <c r="A18019" t="s">
        <v>487</v>
      </c>
      <c r="B18019" t="s">
        <v>1576</v>
      </c>
      <c r="C18019" t="s">
        <v>1577</v>
      </c>
      <c r="D18019" s="8">
        <v>37415</v>
      </c>
    </row>
    <row r="18020" spans="1:4" x14ac:dyDescent="0.2">
      <c r="A18020" t="s">
        <v>114</v>
      </c>
      <c r="B18020">
        <v>12.9</v>
      </c>
      <c r="C18020" t="s">
        <v>1583</v>
      </c>
    </row>
    <row r="18021" spans="1:4" x14ac:dyDescent="0.2">
      <c r="A18021" t="s">
        <v>52</v>
      </c>
      <c r="B18021">
        <v>6.3</v>
      </c>
      <c r="C18021" t="s">
        <v>1584</v>
      </c>
    </row>
    <row r="18022" spans="1:4" x14ac:dyDescent="0.2">
      <c r="A18022" t="s">
        <v>71</v>
      </c>
      <c r="B18022">
        <v>1.8</v>
      </c>
      <c r="C18022" t="s">
        <v>1584</v>
      </c>
    </row>
    <row r="18023" spans="1:4" x14ac:dyDescent="0.2">
      <c r="A18023" t="s">
        <v>57</v>
      </c>
      <c r="B18023">
        <v>5.7850000000000001</v>
      </c>
      <c r="C18023">
        <v>-1.4999999999999999E-2</v>
      </c>
    </row>
    <row r="18024" spans="1:4" x14ac:dyDescent="0.2">
      <c r="A18024" t="s">
        <v>57</v>
      </c>
      <c r="B18024">
        <v>19.98</v>
      </c>
      <c r="C18024">
        <v>-0.02</v>
      </c>
    </row>
    <row r="18025" spans="1:4" x14ac:dyDescent="0.2">
      <c r="A18025" t="s">
        <v>57</v>
      </c>
      <c r="B18025">
        <v>19.899999999999999</v>
      </c>
      <c r="C18025">
        <v>-0.1</v>
      </c>
    </row>
    <row r="18026" spans="1:4" x14ac:dyDescent="0.2">
      <c r="A18026" t="s">
        <v>57</v>
      </c>
      <c r="B18026">
        <v>19.600000000000001</v>
      </c>
      <c r="C18026">
        <v>-0.1</v>
      </c>
    </row>
    <row r="18027" spans="1:4" x14ac:dyDescent="0.2">
      <c r="A18027" t="s">
        <v>207</v>
      </c>
      <c r="B18027">
        <v>17.3</v>
      </c>
      <c r="C18027">
        <v>-0.05</v>
      </c>
    </row>
    <row r="18028" spans="1:4" x14ac:dyDescent="0.2">
      <c r="A18028" t="s">
        <v>1633</v>
      </c>
      <c r="B18028">
        <v>5.7</v>
      </c>
      <c r="C18028" t="s">
        <v>1584</v>
      </c>
    </row>
    <row r="18029" spans="1:4" x14ac:dyDescent="0.2">
      <c r="A18029" t="s">
        <v>131</v>
      </c>
      <c r="B18029">
        <v>1.6</v>
      </c>
      <c r="C18029">
        <v>0.05</v>
      </c>
    </row>
    <row r="18030" spans="1:4" x14ac:dyDescent="0.2">
      <c r="A18030" t="s">
        <v>70</v>
      </c>
      <c r="B18030">
        <v>2.2000000000000002</v>
      </c>
      <c r="C18030" t="s">
        <v>1634</v>
      </c>
      <c r="D18030">
        <v>0.01</v>
      </c>
    </row>
    <row r="18031" spans="1:4" x14ac:dyDescent="0.2">
      <c r="A18031" t="s">
        <v>115</v>
      </c>
      <c r="B18031">
        <v>0.1</v>
      </c>
      <c r="C18031" t="s">
        <v>1583</v>
      </c>
    </row>
    <row r="18032" spans="1:4" x14ac:dyDescent="0.2">
      <c r="A18032" t="s">
        <v>72</v>
      </c>
      <c r="B18032">
        <v>0.15</v>
      </c>
      <c r="C18032" t="s">
        <v>1634</v>
      </c>
      <c r="D18032">
        <v>0.05</v>
      </c>
    </row>
    <row r="18033" spans="1:4" x14ac:dyDescent="0.2">
      <c r="A18033" t="s">
        <v>71</v>
      </c>
      <c r="B18033">
        <v>6.2</v>
      </c>
      <c r="C18033" t="s">
        <v>1634</v>
      </c>
      <c r="D18033">
        <v>0.1</v>
      </c>
    </row>
    <row r="18034" spans="1:4" x14ac:dyDescent="0.2">
      <c r="A18034" t="s">
        <v>173</v>
      </c>
      <c r="B18034">
        <v>5</v>
      </c>
      <c r="C18034" t="s">
        <v>1634</v>
      </c>
      <c r="D18034">
        <v>0.1</v>
      </c>
    </row>
    <row r="18035" spans="1:4" x14ac:dyDescent="0.2">
      <c r="A18035" t="s">
        <v>52</v>
      </c>
      <c r="B18035">
        <v>0.4</v>
      </c>
      <c r="C18035" t="s">
        <v>1634</v>
      </c>
      <c r="D18035">
        <v>0.05</v>
      </c>
    </row>
    <row r="18036" spans="1:4" x14ac:dyDescent="0.2">
      <c r="A18036" t="s">
        <v>3072</v>
      </c>
      <c r="B18036">
        <v>1.2</v>
      </c>
      <c r="C18036" t="s">
        <v>1634</v>
      </c>
      <c r="D18036">
        <v>0.1</v>
      </c>
    </row>
    <row r="18037" spans="1:4" x14ac:dyDescent="0.2">
      <c r="A18037" t="s">
        <v>72</v>
      </c>
      <c r="B18037">
        <v>0.6</v>
      </c>
      <c r="C18037" t="s">
        <v>1604</v>
      </c>
    </row>
    <row r="18038" spans="1:4" x14ac:dyDescent="0.2">
      <c r="A18038" t="s">
        <v>71</v>
      </c>
      <c r="B18038">
        <v>5</v>
      </c>
      <c r="C18038" t="s">
        <v>1634</v>
      </c>
      <c r="D18038">
        <v>0.1</v>
      </c>
    </row>
    <row r="18039" spans="1:4" x14ac:dyDescent="0.2">
      <c r="A18039" t="s">
        <v>71</v>
      </c>
      <c r="B18039">
        <v>1.5</v>
      </c>
      <c r="C18039" t="s">
        <v>1634</v>
      </c>
      <c r="D18039">
        <v>0.1</v>
      </c>
    </row>
    <row r="18040" spans="1:4" x14ac:dyDescent="0.2">
      <c r="A18040" t="s">
        <v>1660</v>
      </c>
      <c r="B18040" t="s">
        <v>1634</v>
      </c>
      <c r="C18040">
        <v>0.03</v>
      </c>
    </row>
    <row r="18041" spans="1:4" x14ac:dyDescent="0.2">
      <c r="A18041" t="s">
        <v>3073</v>
      </c>
      <c r="B18041" t="s">
        <v>1634</v>
      </c>
      <c r="C18041">
        <v>0.1</v>
      </c>
    </row>
    <row r="18042" spans="1:4" x14ac:dyDescent="0.2">
      <c r="A18042" t="s">
        <v>3074</v>
      </c>
      <c r="B18042" t="s">
        <v>1634</v>
      </c>
      <c r="C18042">
        <v>0.1</v>
      </c>
    </row>
    <row r="18043" spans="1:4" x14ac:dyDescent="0.2">
      <c r="A18043" t="s">
        <v>3075</v>
      </c>
      <c r="B18043" t="s">
        <v>1634</v>
      </c>
      <c r="C18043">
        <v>0.02</v>
      </c>
    </row>
    <row r="18044" spans="1:4" x14ac:dyDescent="0.2">
      <c r="A18044" t="s">
        <v>3081</v>
      </c>
      <c r="B18044" t="s">
        <v>1634</v>
      </c>
      <c r="C18044">
        <v>0.05</v>
      </c>
    </row>
    <row r="18045" spans="1:4" x14ac:dyDescent="0.2">
      <c r="A18045" t="s">
        <v>3076</v>
      </c>
      <c r="B18045" t="s">
        <v>1634</v>
      </c>
      <c r="C18045">
        <v>0.1</v>
      </c>
    </row>
    <row r="18046" spans="1:4" x14ac:dyDescent="0.2">
      <c r="A18046" t="s">
        <v>3077</v>
      </c>
      <c r="B18046" t="s">
        <v>1634</v>
      </c>
      <c r="C18046">
        <v>0.1</v>
      </c>
    </row>
    <row r="18047" spans="1:4" x14ac:dyDescent="0.2">
      <c r="A18047" t="s">
        <v>57</v>
      </c>
      <c r="B18047">
        <v>5.75</v>
      </c>
      <c r="C18047" t="s">
        <v>1588</v>
      </c>
      <c r="D18047">
        <v>0.1</v>
      </c>
    </row>
    <row r="18048" spans="1:4" x14ac:dyDescent="0.2">
      <c r="A18048" t="s">
        <v>120</v>
      </c>
      <c r="B18048" t="s">
        <v>3078</v>
      </c>
    </row>
    <row r="18049" spans="1:4" x14ac:dyDescent="0.2">
      <c r="A18049" t="s">
        <v>120</v>
      </c>
      <c r="B18049" t="s">
        <v>1702</v>
      </c>
      <c r="C18049" t="s">
        <v>3079</v>
      </c>
    </row>
    <row r="18050" spans="1:4" x14ac:dyDescent="0.2">
      <c r="A18050" t="s">
        <v>156</v>
      </c>
      <c r="B18050" t="s">
        <v>1571</v>
      </c>
      <c r="C18050">
        <v>0.02</v>
      </c>
    </row>
    <row r="18051" spans="1:4" x14ac:dyDescent="0.2">
      <c r="A18051" t="s">
        <v>117</v>
      </c>
      <c r="B18051">
        <v>0.02</v>
      </c>
    </row>
    <row r="18052" spans="1:4" x14ac:dyDescent="0.2">
      <c r="A18052" t="s">
        <v>121</v>
      </c>
      <c r="B18052">
        <v>0.02</v>
      </c>
    </row>
    <row r="18053" spans="1:4" x14ac:dyDescent="0.2">
      <c r="A18053" t="s">
        <v>120</v>
      </c>
      <c r="B18053">
        <v>0.02</v>
      </c>
    </row>
    <row r="18054" spans="1:4" x14ac:dyDescent="0.2">
      <c r="A18054" t="s">
        <v>120</v>
      </c>
      <c r="B18054">
        <v>0.03</v>
      </c>
    </row>
    <row r="18055" spans="1:4" x14ac:dyDescent="0.2">
      <c r="A18055" t="s">
        <v>118</v>
      </c>
      <c r="B18055" t="s">
        <v>2534</v>
      </c>
      <c r="C18055">
        <v>1.5</v>
      </c>
    </row>
    <row r="18056" spans="1:4" x14ac:dyDescent="0.2">
      <c r="A18056" t="s">
        <v>1575</v>
      </c>
      <c r="B18056" t="s">
        <v>1576</v>
      </c>
      <c r="C18056" t="s">
        <v>1577</v>
      </c>
      <c r="D18056" t="s">
        <v>1578</v>
      </c>
    </row>
    <row r="18057" spans="1:4" x14ac:dyDescent="0.2">
      <c r="A18057" t="s">
        <v>882</v>
      </c>
      <c r="B18057" t="s">
        <v>1579</v>
      </c>
      <c r="C18057" t="s">
        <v>1580</v>
      </c>
    </row>
    <row r="18058" spans="1:4" x14ac:dyDescent="0.2">
      <c r="A18058" t="s">
        <v>114</v>
      </c>
      <c r="B18058">
        <v>12.9</v>
      </c>
      <c r="C18058" t="s">
        <v>1583</v>
      </c>
    </row>
    <row r="18059" spans="1:4" x14ac:dyDescent="0.2">
      <c r="A18059" t="s">
        <v>52</v>
      </c>
      <c r="B18059">
        <v>6.3</v>
      </c>
      <c r="C18059" t="s">
        <v>1584</v>
      </c>
    </row>
    <row r="18060" spans="1:4" x14ac:dyDescent="0.2">
      <c r="A18060" t="s">
        <v>71</v>
      </c>
      <c r="B18060">
        <v>1.8</v>
      </c>
      <c r="C18060" t="s">
        <v>1584</v>
      </c>
    </row>
    <row r="18061" spans="1:4" x14ac:dyDescent="0.2">
      <c r="A18061" t="s">
        <v>57</v>
      </c>
      <c r="B18061">
        <v>5.7850000000000001</v>
      </c>
      <c r="C18061">
        <v>-1.4999999999999999E-2</v>
      </c>
    </row>
    <row r="18062" spans="1:4" x14ac:dyDescent="0.2">
      <c r="A18062" t="s">
        <v>57</v>
      </c>
      <c r="B18062">
        <v>19.98</v>
      </c>
      <c r="C18062">
        <v>-0.02</v>
      </c>
    </row>
    <row r="18063" spans="1:4" x14ac:dyDescent="0.2">
      <c r="A18063" t="s">
        <v>57</v>
      </c>
      <c r="B18063">
        <v>19.899999999999999</v>
      </c>
      <c r="C18063">
        <v>-0.1</v>
      </c>
    </row>
    <row r="18064" spans="1:4" x14ac:dyDescent="0.2">
      <c r="A18064" t="s">
        <v>57</v>
      </c>
      <c r="B18064">
        <v>19.600000000000001</v>
      </c>
      <c r="C18064">
        <v>-0.1</v>
      </c>
    </row>
    <row r="18065" spans="1:5" x14ac:dyDescent="0.2">
      <c r="A18065" t="s">
        <v>207</v>
      </c>
      <c r="B18065">
        <v>17.3</v>
      </c>
      <c r="C18065">
        <v>-0.05</v>
      </c>
    </row>
    <row r="18066" spans="1:5" x14ac:dyDescent="0.2">
      <c r="A18066" t="s">
        <v>1633</v>
      </c>
      <c r="B18066">
        <v>5.7</v>
      </c>
      <c r="C18066" t="s">
        <v>1584</v>
      </c>
    </row>
    <row r="18067" spans="1:5" x14ac:dyDescent="0.2">
      <c r="A18067" t="s">
        <v>131</v>
      </c>
      <c r="B18067">
        <v>1.6</v>
      </c>
      <c r="C18067">
        <v>0.05</v>
      </c>
    </row>
    <row r="18068" spans="1:5" x14ac:dyDescent="0.2">
      <c r="A18068" t="s">
        <v>70</v>
      </c>
      <c r="B18068">
        <v>2.5</v>
      </c>
      <c r="C18068" t="s">
        <v>1691</v>
      </c>
    </row>
    <row r="18069" spans="1:5" x14ac:dyDescent="0.2">
      <c r="A18069" t="s">
        <v>61</v>
      </c>
      <c r="B18069" t="s">
        <v>1571</v>
      </c>
      <c r="C18069">
        <v>0.03</v>
      </c>
      <c r="D18069" t="s">
        <v>1593</v>
      </c>
      <c r="E18069" t="s">
        <v>1594</v>
      </c>
    </row>
    <row r="18070" spans="1:5" x14ac:dyDescent="0.2">
      <c r="A18070" t="s">
        <v>120</v>
      </c>
      <c r="B18070" t="s">
        <v>1571</v>
      </c>
      <c r="C18070">
        <v>0.02</v>
      </c>
      <c r="D18070" t="s">
        <v>1593</v>
      </c>
      <c r="E18070" t="s">
        <v>1594</v>
      </c>
    </row>
    <row r="18071" spans="1:5" x14ac:dyDescent="0.2">
      <c r="A18071" t="s">
        <v>120</v>
      </c>
      <c r="B18071" t="s">
        <v>1571</v>
      </c>
      <c r="C18071">
        <v>0.03</v>
      </c>
      <c r="D18071" t="s">
        <v>1593</v>
      </c>
      <c r="E18071" t="s">
        <v>1594</v>
      </c>
    </row>
    <row r="18072" spans="1:5" x14ac:dyDescent="0.2">
      <c r="A18072" t="s">
        <v>115</v>
      </c>
      <c r="B18072">
        <v>0.1</v>
      </c>
      <c r="C18072" t="s">
        <v>1583</v>
      </c>
    </row>
    <row r="18073" spans="1:5" x14ac:dyDescent="0.2">
      <c r="A18073" t="s">
        <v>118</v>
      </c>
      <c r="B18073" t="s">
        <v>1571</v>
      </c>
      <c r="C18073" t="s">
        <v>1640</v>
      </c>
      <c r="D18073">
        <v>1.5</v>
      </c>
    </row>
    <row r="18074" spans="1:5" x14ac:dyDescent="0.2">
      <c r="A18074" t="s">
        <v>1575</v>
      </c>
      <c r="B18074" t="s">
        <v>1576</v>
      </c>
      <c r="C18074" t="s">
        <v>1577</v>
      </c>
      <c r="D18074" t="s">
        <v>1578</v>
      </c>
    </row>
    <row r="18075" spans="1:5" x14ac:dyDescent="0.2">
      <c r="A18075" t="s">
        <v>882</v>
      </c>
      <c r="B18075" t="s">
        <v>1579</v>
      </c>
      <c r="C18075" t="s">
        <v>1580</v>
      </c>
    </row>
    <row r="18076" spans="1:5" x14ac:dyDescent="0.2">
      <c r="A18076" s="9">
        <v>1</v>
      </c>
      <c r="B18076" t="s">
        <v>3082</v>
      </c>
      <c r="C18076" t="s">
        <v>1629</v>
      </c>
      <c r="D18076" t="s">
        <v>1630</v>
      </c>
      <c r="E18076" t="s">
        <v>3083</v>
      </c>
    </row>
    <row r="18077" spans="1:5" x14ac:dyDescent="0.2">
      <c r="A18077" t="s">
        <v>114</v>
      </c>
      <c r="B18077">
        <v>12.9</v>
      </c>
      <c r="C18077" t="s">
        <v>1583</v>
      </c>
    </row>
    <row r="18078" spans="1:5" x14ac:dyDescent="0.2">
      <c r="A18078" t="s">
        <v>52</v>
      </c>
      <c r="B18078">
        <v>6.3</v>
      </c>
      <c r="C18078" t="s">
        <v>1634</v>
      </c>
      <c r="D18078">
        <v>0.1</v>
      </c>
    </row>
    <row r="18079" spans="1:5" x14ac:dyDescent="0.2">
      <c r="A18079" t="s">
        <v>71</v>
      </c>
      <c r="B18079">
        <v>1.8</v>
      </c>
      <c r="C18079" t="s">
        <v>1634</v>
      </c>
      <c r="D18079">
        <v>0.1</v>
      </c>
    </row>
    <row r="18080" spans="1:5" x14ac:dyDescent="0.2">
      <c r="A18080" t="s">
        <v>57</v>
      </c>
      <c r="B18080">
        <v>5.7850000000000001</v>
      </c>
      <c r="C18080">
        <v>-1.4999999999999999E-2</v>
      </c>
    </row>
    <row r="18081" spans="1:5" x14ac:dyDescent="0.2">
      <c r="A18081" t="s">
        <v>57</v>
      </c>
      <c r="B18081">
        <v>19.98</v>
      </c>
      <c r="C18081">
        <v>-0.02</v>
      </c>
    </row>
    <row r="18082" spans="1:5" x14ac:dyDescent="0.2">
      <c r="A18082" t="s">
        <v>57</v>
      </c>
      <c r="B18082">
        <v>19.899999999999999</v>
      </c>
      <c r="C18082">
        <v>-0.1</v>
      </c>
    </row>
    <row r="18083" spans="1:5" x14ac:dyDescent="0.2">
      <c r="A18083" t="s">
        <v>57</v>
      </c>
      <c r="B18083">
        <v>19.600000000000001</v>
      </c>
      <c r="C18083">
        <v>-0.1</v>
      </c>
    </row>
    <row r="18084" spans="1:5" x14ac:dyDescent="0.2">
      <c r="A18084" t="s">
        <v>207</v>
      </c>
      <c r="B18084">
        <v>17.3</v>
      </c>
      <c r="C18084">
        <v>-0.05</v>
      </c>
    </row>
    <row r="18085" spans="1:5" x14ac:dyDescent="0.2">
      <c r="A18085" t="s">
        <v>1633</v>
      </c>
      <c r="B18085">
        <v>5.7</v>
      </c>
      <c r="C18085" t="s">
        <v>1634</v>
      </c>
      <c r="D18085">
        <v>0.1</v>
      </c>
    </row>
    <row r="18086" spans="1:5" x14ac:dyDescent="0.2">
      <c r="A18086" t="s">
        <v>131</v>
      </c>
      <c r="B18086">
        <v>1.6</v>
      </c>
      <c r="C18086">
        <v>0.05</v>
      </c>
    </row>
    <row r="18087" spans="1:5" x14ac:dyDescent="0.2">
      <c r="A18087" t="s">
        <v>70</v>
      </c>
      <c r="B18087">
        <v>2.5</v>
      </c>
      <c r="C18087" t="s">
        <v>1634</v>
      </c>
      <c r="D18087">
        <v>0.01</v>
      </c>
    </row>
    <row r="18088" spans="1:5" x14ac:dyDescent="0.2">
      <c r="A18088" t="s">
        <v>52</v>
      </c>
      <c r="B18088">
        <v>0.4</v>
      </c>
      <c r="C18088" t="s">
        <v>1634</v>
      </c>
      <c r="D18088">
        <v>0.05</v>
      </c>
    </row>
    <row r="18089" spans="1:5" x14ac:dyDescent="0.2">
      <c r="A18089" t="s">
        <v>120</v>
      </c>
      <c r="B18089" t="s">
        <v>1571</v>
      </c>
      <c r="C18089">
        <v>0.02</v>
      </c>
      <c r="D18089" t="s">
        <v>1593</v>
      </c>
      <c r="E18089" t="s">
        <v>1594</v>
      </c>
    </row>
    <row r="18090" spans="1:5" x14ac:dyDescent="0.2">
      <c r="A18090" t="s">
        <v>71</v>
      </c>
      <c r="B18090">
        <v>5</v>
      </c>
      <c r="C18090" t="s">
        <v>1634</v>
      </c>
      <c r="D18090">
        <v>0.1</v>
      </c>
    </row>
    <row r="18091" spans="1:5" x14ac:dyDescent="0.2">
      <c r="A18091" t="s">
        <v>115</v>
      </c>
      <c r="B18091">
        <v>0.1</v>
      </c>
      <c r="C18091" t="s">
        <v>1634</v>
      </c>
      <c r="D18091">
        <v>0.05</v>
      </c>
    </row>
    <row r="18092" spans="1:5" x14ac:dyDescent="0.2">
      <c r="A18092" t="s">
        <v>117</v>
      </c>
      <c r="B18092" t="s">
        <v>1571</v>
      </c>
      <c r="C18092">
        <v>0.02</v>
      </c>
      <c r="D18092" t="s">
        <v>1593</v>
      </c>
      <c r="E18092" t="s">
        <v>1594</v>
      </c>
    </row>
    <row r="18093" spans="1:5" x14ac:dyDescent="0.2">
      <c r="A18093" t="s">
        <v>118</v>
      </c>
      <c r="B18093" t="s">
        <v>1571</v>
      </c>
      <c r="C18093" t="s">
        <v>1640</v>
      </c>
      <c r="D18093">
        <v>1.5</v>
      </c>
    </row>
    <row r="18094" spans="1:5" x14ac:dyDescent="0.2">
      <c r="A18094" t="s">
        <v>1575</v>
      </c>
      <c r="B18094" t="s">
        <v>1576</v>
      </c>
      <c r="C18094" t="s">
        <v>1577</v>
      </c>
      <c r="D18094" t="s">
        <v>1578</v>
      </c>
    </row>
    <row r="18095" spans="1:5" x14ac:dyDescent="0.2">
      <c r="A18095" t="s">
        <v>882</v>
      </c>
      <c r="B18095" t="s">
        <v>1579</v>
      </c>
      <c r="C18095" t="s">
        <v>1580</v>
      </c>
    </row>
    <row r="18096" spans="1:5" x14ac:dyDescent="0.2">
      <c r="A18096" t="s">
        <v>1581</v>
      </c>
      <c r="B18096" t="s">
        <v>1576</v>
      </c>
      <c r="C18096" t="s">
        <v>1577</v>
      </c>
      <c r="D18096" t="s">
        <v>1582</v>
      </c>
    </row>
    <row r="18097" spans="1:5" x14ac:dyDescent="0.2">
      <c r="A18097" t="s">
        <v>588</v>
      </c>
      <c r="B18097">
        <v>35.9</v>
      </c>
      <c r="C18097" t="s">
        <v>1584</v>
      </c>
    </row>
    <row r="18098" spans="1:5" x14ac:dyDescent="0.2">
      <c r="A18098" t="s">
        <v>52</v>
      </c>
      <c r="B18098">
        <v>8</v>
      </c>
      <c r="C18098" t="s">
        <v>1634</v>
      </c>
      <c r="D18098">
        <v>0.1</v>
      </c>
    </row>
    <row r="18099" spans="1:5" x14ac:dyDescent="0.2">
      <c r="A18099" t="s">
        <v>1605</v>
      </c>
      <c r="B18099">
        <v>13.55</v>
      </c>
      <c r="C18099">
        <v>-0.3</v>
      </c>
    </row>
    <row r="18100" spans="1:5" x14ac:dyDescent="0.2">
      <c r="A18100" t="s">
        <v>1605</v>
      </c>
      <c r="B18100">
        <v>32.65</v>
      </c>
      <c r="C18100" t="s">
        <v>1634</v>
      </c>
      <c r="D18100">
        <v>0.1</v>
      </c>
    </row>
    <row r="18101" spans="1:5" x14ac:dyDescent="0.2">
      <c r="A18101" t="s">
        <v>3084</v>
      </c>
      <c r="B18101">
        <v>40</v>
      </c>
      <c r="C18101" t="s">
        <v>1606</v>
      </c>
    </row>
    <row r="18102" spans="1:5" x14ac:dyDescent="0.2">
      <c r="A18102" t="s">
        <v>1954</v>
      </c>
      <c r="B18102" t="s">
        <v>3085</v>
      </c>
    </row>
    <row r="18103" spans="1:5" x14ac:dyDescent="0.2">
      <c r="A18103" t="s">
        <v>1719</v>
      </c>
      <c r="B18103" t="s">
        <v>1644</v>
      </c>
      <c r="C18103">
        <v>21.25</v>
      </c>
      <c r="D18103" t="s">
        <v>1634</v>
      </c>
      <c r="E18103">
        <v>0.15</v>
      </c>
    </row>
    <row r="18104" spans="1:5" x14ac:dyDescent="0.2">
      <c r="A18104" t="s">
        <v>3086</v>
      </c>
      <c r="B18104" t="s">
        <v>1861</v>
      </c>
    </row>
    <row r="18105" spans="1:5" x14ac:dyDescent="0.2">
      <c r="A18105" t="s">
        <v>3086</v>
      </c>
      <c r="B18105">
        <v>18.8</v>
      </c>
      <c r="C18105">
        <f>0.015/-0.06</f>
        <v>-0.25</v>
      </c>
    </row>
    <row r="18106" spans="1:5" x14ac:dyDescent="0.2">
      <c r="A18106" t="s">
        <v>3086</v>
      </c>
      <c r="B18106">
        <v>19.2</v>
      </c>
      <c r="C18106">
        <v>0.2</v>
      </c>
    </row>
    <row r="18107" spans="1:5" x14ac:dyDescent="0.2">
      <c r="A18107" t="s">
        <v>120</v>
      </c>
      <c r="B18107">
        <v>0.03</v>
      </c>
      <c r="C18107" t="s">
        <v>1593</v>
      </c>
      <c r="D18107" t="s">
        <v>1594</v>
      </c>
    </row>
    <row r="18108" spans="1:5" x14ac:dyDescent="0.2">
      <c r="A18108" t="s">
        <v>1633</v>
      </c>
      <c r="B18108">
        <v>9.6999999999999993</v>
      </c>
      <c r="C18108" t="s">
        <v>1604</v>
      </c>
    </row>
    <row r="18109" spans="1:5" x14ac:dyDescent="0.2">
      <c r="A18109" t="s">
        <v>3087</v>
      </c>
      <c r="B18109">
        <v>17</v>
      </c>
      <c r="C18109" t="s">
        <v>1604</v>
      </c>
    </row>
    <row r="18110" spans="1:5" x14ac:dyDescent="0.2">
      <c r="A18110" t="s">
        <v>1883</v>
      </c>
      <c r="B18110">
        <v>27.8</v>
      </c>
      <c r="C18110" t="s">
        <v>1656</v>
      </c>
    </row>
    <row r="18111" spans="1:5" x14ac:dyDescent="0.2">
      <c r="A18111" t="s">
        <v>197</v>
      </c>
      <c r="B18111">
        <v>0.25</v>
      </c>
    </row>
    <row r="18112" spans="1:5" x14ac:dyDescent="0.2">
      <c r="A18112" t="s">
        <v>120</v>
      </c>
      <c r="B18112" t="s">
        <v>1571</v>
      </c>
      <c r="C18112">
        <v>0.1</v>
      </c>
    </row>
    <row r="18113" spans="1:5" x14ac:dyDescent="0.2">
      <c r="A18113" t="s">
        <v>72</v>
      </c>
      <c r="B18113" t="s">
        <v>1571</v>
      </c>
      <c r="C18113">
        <v>0.4</v>
      </c>
    </row>
    <row r="18114" spans="1:5" x14ac:dyDescent="0.2">
      <c r="A18114" t="s">
        <v>2088</v>
      </c>
      <c r="B18114" t="s">
        <v>2259</v>
      </c>
      <c r="C18114" t="s">
        <v>1620</v>
      </c>
      <c r="D18114" t="s">
        <v>2038</v>
      </c>
    </row>
    <row r="18115" spans="1:5" x14ac:dyDescent="0.2">
      <c r="A18115" t="s">
        <v>240</v>
      </c>
    </row>
    <row r="18116" spans="1:5" x14ac:dyDescent="0.2">
      <c r="A18116" t="s">
        <v>360</v>
      </c>
    </row>
    <row r="18117" spans="1:5" x14ac:dyDescent="0.2">
      <c r="A18117">
        <v>2</v>
      </c>
      <c r="B18117" t="s">
        <v>1123</v>
      </c>
      <c r="C18117" t="s">
        <v>1885</v>
      </c>
      <c r="D18117" t="s">
        <v>2512</v>
      </c>
      <c r="E18117" t="s">
        <v>3088</v>
      </c>
    </row>
    <row r="18118" spans="1:5" x14ac:dyDescent="0.2">
      <c r="A18118" t="s">
        <v>1888</v>
      </c>
      <c r="B18118">
        <v>0.83</v>
      </c>
      <c r="C18118">
        <v>0.06</v>
      </c>
    </row>
    <row r="18119" spans="1:5" x14ac:dyDescent="0.2">
      <c r="A18119" t="s">
        <v>3089</v>
      </c>
      <c r="B18119">
        <v>16.5</v>
      </c>
      <c r="C18119" t="s">
        <v>2660</v>
      </c>
    </row>
    <row r="18120" spans="1:5" x14ac:dyDescent="0.2">
      <c r="A18120" t="s">
        <v>52</v>
      </c>
      <c r="B18120">
        <v>29.5</v>
      </c>
      <c r="C18120" t="s">
        <v>1656</v>
      </c>
    </row>
    <row r="18121" spans="1:5" x14ac:dyDescent="0.2">
      <c r="A18121" t="s">
        <v>52</v>
      </c>
      <c r="B18121">
        <v>7</v>
      </c>
      <c r="C18121" t="s">
        <v>1604</v>
      </c>
    </row>
    <row r="18122" spans="1:5" x14ac:dyDescent="0.2">
      <c r="A18122" t="s">
        <v>3086</v>
      </c>
      <c r="B18122">
        <v>44</v>
      </c>
      <c r="C18122">
        <v>-0.2</v>
      </c>
    </row>
    <row r="18123" spans="1:5" x14ac:dyDescent="0.2">
      <c r="A18123" t="s">
        <v>1954</v>
      </c>
      <c r="B18123">
        <v>6</v>
      </c>
      <c r="C18123" t="s">
        <v>1634</v>
      </c>
      <c r="D18123">
        <v>0.2</v>
      </c>
    </row>
    <row r="18124" spans="1:5" x14ac:dyDescent="0.2">
      <c r="A18124" t="s">
        <v>1605</v>
      </c>
      <c r="B18124">
        <v>12</v>
      </c>
      <c r="C18124" t="s">
        <v>1604</v>
      </c>
    </row>
    <row r="18125" spans="1:5" x14ac:dyDescent="0.2">
      <c r="A18125" t="s">
        <v>1879</v>
      </c>
      <c r="B18125" t="s">
        <v>1571</v>
      </c>
      <c r="C18125">
        <v>1.5</v>
      </c>
    </row>
    <row r="18126" spans="1:5" x14ac:dyDescent="0.2">
      <c r="A18126" t="s">
        <v>1575</v>
      </c>
      <c r="B18126" t="s">
        <v>1576</v>
      </c>
      <c r="C18126" t="s">
        <v>1577</v>
      </c>
      <c r="D18126" t="s">
        <v>1578</v>
      </c>
    </row>
    <row r="18127" spans="1:5" x14ac:dyDescent="0.2">
      <c r="A18127" t="s">
        <v>882</v>
      </c>
      <c r="B18127" t="s">
        <v>1579</v>
      </c>
      <c r="C18127" t="s">
        <v>1580</v>
      </c>
    </row>
    <row r="18128" spans="1:5" x14ac:dyDescent="0.2">
      <c r="A18128" t="s">
        <v>360</v>
      </c>
    </row>
    <row r="18129" spans="1:5" x14ac:dyDescent="0.2">
      <c r="A18129">
        <v>2</v>
      </c>
      <c r="B18129" t="s">
        <v>1123</v>
      </c>
      <c r="C18129" t="s">
        <v>1885</v>
      </c>
      <c r="D18129" t="s">
        <v>2512</v>
      </c>
      <c r="E18129" t="s">
        <v>3088</v>
      </c>
    </row>
    <row r="18130" spans="1:5" x14ac:dyDescent="0.2">
      <c r="A18130" t="s">
        <v>588</v>
      </c>
      <c r="B18130">
        <v>35.9</v>
      </c>
      <c r="C18130" t="s">
        <v>1584</v>
      </c>
    </row>
    <row r="18131" spans="1:5" x14ac:dyDescent="0.2">
      <c r="A18131" t="s">
        <v>52</v>
      </c>
      <c r="B18131">
        <v>8</v>
      </c>
      <c r="C18131" t="s">
        <v>1634</v>
      </c>
      <c r="D18131">
        <v>0.1</v>
      </c>
    </row>
    <row r="18132" spans="1:5" x14ac:dyDescent="0.2">
      <c r="A18132" t="s">
        <v>3086</v>
      </c>
      <c r="B18132" t="s">
        <v>1861</v>
      </c>
    </row>
    <row r="18133" spans="1:5" x14ac:dyDescent="0.2">
      <c r="A18133" t="s">
        <v>3086</v>
      </c>
      <c r="B18133">
        <v>18.8</v>
      </c>
      <c r="C18133">
        <f>0.015/-0.06</f>
        <v>-0.25</v>
      </c>
    </row>
    <row r="18134" spans="1:5" x14ac:dyDescent="0.2">
      <c r="A18134" t="s">
        <v>1883</v>
      </c>
      <c r="B18134">
        <v>27.8</v>
      </c>
      <c r="C18134" t="s">
        <v>1656</v>
      </c>
    </row>
    <row r="18135" spans="1:5" x14ac:dyDescent="0.2">
      <c r="A18135" t="s">
        <v>197</v>
      </c>
      <c r="B18135">
        <v>0.25</v>
      </c>
    </row>
    <row r="18136" spans="1:5" x14ac:dyDescent="0.2">
      <c r="A18136" t="s">
        <v>120</v>
      </c>
      <c r="B18136" t="s">
        <v>1571</v>
      </c>
      <c r="C18136">
        <v>0.1</v>
      </c>
    </row>
    <row r="18137" spans="1:5" x14ac:dyDescent="0.2">
      <c r="A18137" t="s">
        <v>1888</v>
      </c>
      <c r="B18137">
        <v>0.83</v>
      </c>
      <c r="C18137">
        <v>0.06</v>
      </c>
    </row>
    <row r="18138" spans="1:5" x14ac:dyDescent="0.2">
      <c r="A18138" t="s">
        <v>3089</v>
      </c>
      <c r="B18138">
        <v>16.5</v>
      </c>
      <c r="C18138" t="s">
        <v>2660</v>
      </c>
    </row>
    <row r="18139" spans="1:5" x14ac:dyDescent="0.2">
      <c r="A18139" t="s">
        <v>52</v>
      </c>
      <c r="B18139">
        <v>29.5</v>
      </c>
      <c r="C18139" t="s">
        <v>1656</v>
      </c>
    </row>
    <row r="18140" spans="1:5" x14ac:dyDescent="0.2">
      <c r="A18140" t="s">
        <v>52</v>
      </c>
      <c r="B18140">
        <v>7</v>
      </c>
      <c r="C18140" t="s">
        <v>1604</v>
      </c>
    </row>
    <row r="18141" spans="1:5" x14ac:dyDescent="0.2">
      <c r="A18141" t="s">
        <v>1954</v>
      </c>
      <c r="B18141">
        <v>6</v>
      </c>
      <c r="C18141" t="s">
        <v>1634</v>
      </c>
      <c r="D18141">
        <v>0.2</v>
      </c>
    </row>
    <row r="18142" spans="1:5" x14ac:dyDescent="0.2">
      <c r="A18142" t="s">
        <v>1605</v>
      </c>
      <c r="B18142">
        <v>12</v>
      </c>
      <c r="C18142" t="s">
        <v>1604</v>
      </c>
    </row>
    <row r="18143" spans="1:5" x14ac:dyDescent="0.2">
      <c r="A18143" t="s">
        <v>2088</v>
      </c>
      <c r="B18143" t="s">
        <v>2259</v>
      </c>
      <c r="C18143" t="s">
        <v>1620</v>
      </c>
      <c r="D18143" t="s">
        <v>2038</v>
      </c>
    </row>
    <row r="18144" spans="1:5" x14ac:dyDescent="0.2">
      <c r="A18144" t="s">
        <v>240</v>
      </c>
    </row>
    <row r="18145" spans="1:5" x14ac:dyDescent="0.2">
      <c r="A18145" t="s">
        <v>1575</v>
      </c>
      <c r="B18145" t="s">
        <v>1576</v>
      </c>
      <c r="C18145" t="s">
        <v>1577</v>
      </c>
      <c r="D18145" t="s">
        <v>1578</v>
      </c>
    </row>
    <row r="18146" spans="1:5" x14ac:dyDescent="0.2">
      <c r="A18146" t="s">
        <v>882</v>
      </c>
      <c r="B18146" t="s">
        <v>1579</v>
      </c>
      <c r="C18146" t="s">
        <v>1580</v>
      </c>
    </row>
    <row r="18147" spans="1:5" x14ac:dyDescent="0.2">
      <c r="A18147" t="s">
        <v>2969</v>
      </c>
      <c r="B18147" t="s">
        <v>1576</v>
      </c>
      <c r="C18147" t="s">
        <v>2970</v>
      </c>
    </row>
    <row r="18148" spans="1:5" x14ac:dyDescent="0.2">
      <c r="A18148" t="s">
        <v>588</v>
      </c>
      <c r="B18148">
        <v>35.9</v>
      </c>
      <c r="C18148" t="s">
        <v>1584</v>
      </c>
    </row>
    <row r="18149" spans="1:5" x14ac:dyDescent="0.2">
      <c r="A18149" t="s">
        <v>52</v>
      </c>
      <c r="B18149">
        <v>8</v>
      </c>
      <c r="C18149" t="s">
        <v>1634</v>
      </c>
      <c r="D18149">
        <v>0.1</v>
      </c>
    </row>
    <row r="18150" spans="1:5" x14ac:dyDescent="0.2">
      <c r="A18150" t="s">
        <v>1605</v>
      </c>
      <c r="B18150">
        <v>13.55</v>
      </c>
      <c r="C18150">
        <v>-0.3</v>
      </c>
    </row>
    <row r="18151" spans="1:5" x14ac:dyDescent="0.2">
      <c r="A18151" t="s">
        <v>1605</v>
      </c>
      <c r="B18151">
        <v>32.65</v>
      </c>
      <c r="C18151" t="s">
        <v>1634</v>
      </c>
      <c r="D18151">
        <v>0.1</v>
      </c>
    </row>
    <row r="18152" spans="1:5" x14ac:dyDescent="0.2">
      <c r="A18152" t="s">
        <v>3084</v>
      </c>
      <c r="B18152">
        <v>40</v>
      </c>
      <c r="C18152" t="s">
        <v>1606</v>
      </c>
    </row>
    <row r="18153" spans="1:5" x14ac:dyDescent="0.2">
      <c r="A18153" t="s">
        <v>1954</v>
      </c>
      <c r="B18153" t="s">
        <v>3085</v>
      </c>
    </row>
    <row r="18154" spans="1:5" x14ac:dyDescent="0.2">
      <c r="A18154" t="s">
        <v>1719</v>
      </c>
      <c r="B18154" t="s">
        <v>1644</v>
      </c>
      <c r="C18154">
        <v>21.25</v>
      </c>
      <c r="D18154" t="s">
        <v>1634</v>
      </c>
      <c r="E18154">
        <v>0.15</v>
      </c>
    </row>
    <row r="18155" spans="1:5" x14ac:dyDescent="0.2">
      <c r="A18155" t="s">
        <v>3086</v>
      </c>
      <c r="B18155" t="s">
        <v>1861</v>
      </c>
    </row>
    <row r="18156" spans="1:5" x14ac:dyDescent="0.2">
      <c r="A18156" t="s">
        <v>3086</v>
      </c>
      <c r="B18156">
        <v>18.8</v>
      </c>
      <c r="C18156">
        <f>0.015/-0.06</f>
        <v>-0.25</v>
      </c>
    </row>
    <row r="18157" spans="1:5" x14ac:dyDescent="0.2">
      <c r="A18157" t="s">
        <v>3086</v>
      </c>
      <c r="B18157">
        <v>19.2</v>
      </c>
      <c r="C18157">
        <v>0.2</v>
      </c>
    </row>
    <row r="18158" spans="1:5" x14ac:dyDescent="0.2">
      <c r="A18158" t="s">
        <v>120</v>
      </c>
      <c r="B18158">
        <v>0.03</v>
      </c>
      <c r="C18158" t="s">
        <v>1593</v>
      </c>
      <c r="D18158" t="s">
        <v>1594</v>
      </c>
    </row>
    <row r="18159" spans="1:5" x14ac:dyDescent="0.2">
      <c r="A18159" t="s">
        <v>1633</v>
      </c>
      <c r="B18159">
        <v>9.6999999999999993</v>
      </c>
      <c r="C18159" t="s">
        <v>1604</v>
      </c>
    </row>
    <row r="18160" spans="1:5" x14ac:dyDescent="0.2">
      <c r="A18160" t="s">
        <v>3087</v>
      </c>
      <c r="B18160">
        <v>17</v>
      </c>
      <c r="C18160" t="s">
        <v>1604</v>
      </c>
    </row>
    <row r="18161" spans="1:5" x14ac:dyDescent="0.2">
      <c r="A18161" t="s">
        <v>1883</v>
      </c>
      <c r="B18161">
        <v>27.8</v>
      </c>
      <c r="C18161" t="s">
        <v>1656</v>
      </c>
    </row>
    <row r="18162" spans="1:5" x14ac:dyDescent="0.2">
      <c r="A18162" t="s">
        <v>197</v>
      </c>
      <c r="B18162">
        <v>0.25</v>
      </c>
    </row>
    <row r="18163" spans="1:5" x14ac:dyDescent="0.2">
      <c r="A18163" t="s">
        <v>120</v>
      </c>
      <c r="B18163" t="s">
        <v>1571</v>
      </c>
      <c r="C18163">
        <v>0.1</v>
      </c>
    </row>
    <row r="18164" spans="1:5" x14ac:dyDescent="0.2">
      <c r="A18164" t="s">
        <v>72</v>
      </c>
      <c r="B18164" t="s">
        <v>1571</v>
      </c>
      <c r="C18164">
        <v>0.4</v>
      </c>
    </row>
    <row r="18165" spans="1:5" x14ac:dyDescent="0.2">
      <c r="A18165" t="s">
        <v>2088</v>
      </c>
      <c r="B18165" t="s">
        <v>2259</v>
      </c>
      <c r="C18165" t="s">
        <v>1620</v>
      </c>
      <c r="D18165" t="s">
        <v>2038</v>
      </c>
    </row>
    <row r="18166" spans="1:5" x14ac:dyDescent="0.2">
      <c r="A18166" t="s">
        <v>240</v>
      </c>
    </row>
    <row r="18167" spans="1:5" x14ac:dyDescent="0.2">
      <c r="A18167" t="s">
        <v>360</v>
      </c>
    </row>
    <row r="18168" spans="1:5" x14ac:dyDescent="0.2">
      <c r="A18168">
        <v>2</v>
      </c>
      <c r="B18168" t="s">
        <v>1123</v>
      </c>
      <c r="C18168" t="s">
        <v>1885</v>
      </c>
      <c r="D18168" t="s">
        <v>2512</v>
      </c>
      <c r="E18168" t="s">
        <v>3088</v>
      </c>
    </row>
    <row r="18169" spans="1:5" x14ac:dyDescent="0.2">
      <c r="A18169" t="s">
        <v>1888</v>
      </c>
      <c r="B18169">
        <v>0.83</v>
      </c>
      <c r="C18169">
        <v>0.06</v>
      </c>
    </row>
    <row r="18170" spans="1:5" x14ac:dyDescent="0.2">
      <c r="A18170" t="s">
        <v>3089</v>
      </c>
      <c r="B18170">
        <v>16.5</v>
      </c>
      <c r="C18170" t="s">
        <v>2660</v>
      </c>
    </row>
    <row r="18171" spans="1:5" x14ac:dyDescent="0.2">
      <c r="A18171" t="s">
        <v>52</v>
      </c>
      <c r="B18171">
        <v>29.5</v>
      </c>
      <c r="C18171" t="s">
        <v>1656</v>
      </c>
    </row>
    <row r="18172" spans="1:5" x14ac:dyDescent="0.2">
      <c r="A18172" t="s">
        <v>52</v>
      </c>
      <c r="B18172">
        <v>7</v>
      </c>
      <c r="C18172" t="s">
        <v>1604</v>
      </c>
    </row>
    <row r="18173" spans="1:5" x14ac:dyDescent="0.2">
      <c r="A18173" t="s">
        <v>3086</v>
      </c>
      <c r="B18173">
        <v>44</v>
      </c>
      <c r="C18173">
        <v>-0.2</v>
      </c>
    </row>
    <row r="18174" spans="1:5" x14ac:dyDescent="0.2">
      <c r="A18174" t="s">
        <v>1954</v>
      </c>
      <c r="B18174">
        <v>6</v>
      </c>
      <c r="C18174" t="s">
        <v>1634</v>
      </c>
      <c r="D18174">
        <v>0.2</v>
      </c>
    </row>
    <row r="18175" spans="1:5" x14ac:dyDescent="0.2">
      <c r="A18175" t="s">
        <v>1605</v>
      </c>
      <c r="B18175">
        <v>12</v>
      </c>
      <c r="C18175" t="s">
        <v>1604</v>
      </c>
    </row>
    <row r="18176" spans="1:5" x14ac:dyDescent="0.2">
      <c r="A18176" t="s">
        <v>1879</v>
      </c>
      <c r="B18176" t="s">
        <v>1571</v>
      </c>
      <c r="C18176">
        <v>1.5</v>
      </c>
    </row>
    <row r="18177" spans="1:5" x14ac:dyDescent="0.2">
      <c r="A18177" t="s">
        <v>1575</v>
      </c>
      <c r="B18177" t="s">
        <v>1576</v>
      </c>
      <c r="C18177" t="s">
        <v>1577</v>
      </c>
      <c r="D18177" t="s">
        <v>1578</v>
      </c>
    </row>
    <row r="18178" spans="1:5" x14ac:dyDescent="0.2">
      <c r="A18178" t="s">
        <v>882</v>
      </c>
      <c r="B18178" t="s">
        <v>1579</v>
      </c>
      <c r="C18178" t="s">
        <v>1580</v>
      </c>
    </row>
    <row r="18179" spans="1:5" x14ac:dyDescent="0.2">
      <c r="A18179" t="s">
        <v>1595</v>
      </c>
      <c r="B18179" t="s">
        <v>1596</v>
      </c>
      <c r="C18179" t="s">
        <v>1597</v>
      </c>
    </row>
    <row r="18180" spans="1:5" x14ac:dyDescent="0.2">
      <c r="A18180" t="s">
        <v>1595</v>
      </c>
      <c r="B18180" t="s">
        <v>1598</v>
      </c>
      <c r="C18180" t="s">
        <v>1599</v>
      </c>
      <c r="D18180" t="s">
        <v>1597</v>
      </c>
    </row>
    <row r="18181" spans="1:5" x14ac:dyDescent="0.2">
      <c r="A18181" t="s">
        <v>2537</v>
      </c>
      <c r="B18181" t="s">
        <v>70</v>
      </c>
      <c r="C18181">
        <v>52.01</v>
      </c>
      <c r="D18181" t="s">
        <v>1634</v>
      </c>
      <c r="E18181">
        <v>8.9999999999999993E-3</v>
      </c>
    </row>
    <row r="18182" spans="1:5" x14ac:dyDescent="0.2">
      <c r="A18182" t="s">
        <v>3090</v>
      </c>
      <c r="B18182">
        <v>3.5000000000000003E-2</v>
      </c>
      <c r="C18182" t="s">
        <v>1593</v>
      </c>
      <c r="D18182" t="s">
        <v>1594</v>
      </c>
    </row>
    <row r="18183" spans="1:5" x14ac:dyDescent="0.2">
      <c r="A18183" t="s">
        <v>114</v>
      </c>
      <c r="B18183">
        <v>40</v>
      </c>
      <c r="C18183" t="s">
        <v>1634</v>
      </c>
      <c r="D18183">
        <v>0.1</v>
      </c>
    </row>
    <row r="18184" spans="1:5" x14ac:dyDescent="0.2">
      <c r="A18184" t="s">
        <v>212</v>
      </c>
      <c r="B18184">
        <v>0.05</v>
      </c>
    </row>
    <row r="18185" spans="1:5" x14ac:dyDescent="0.2">
      <c r="A18185" t="s">
        <v>52</v>
      </c>
      <c r="B18185">
        <v>11.1</v>
      </c>
      <c r="C18185" t="s">
        <v>1639</v>
      </c>
      <c r="D18185">
        <v>0.2</v>
      </c>
    </row>
    <row r="18186" spans="1:5" x14ac:dyDescent="0.2">
      <c r="A18186" t="s">
        <v>52</v>
      </c>
      <c r="B18186">
        <v>13.6</v>
      </c>
      <c r="C18186" t="s">
        <v>1634</v>
      </c>
      <c r="D18186">
        <v>0.1</v>
      </c>
    </row>
    <row r="18187" spans="1:5" x14ac:dyDescent="0.2">
      <c r="A18187" t="s">
        <v>114</v>
      </c>
      <c r="B18187">
        <v>14.28</v>
      </c>
      <c r="C18187" t="s">
        <v>1634</v>
      </c>
      <c r="D18187">
        <v>0.1</v>
      </c>
    </row>
    <row r="18188" spans="1:5" x14ac:dyDescent="0.2">
      <c r="A18188" t="s">
        <v>2457</v>
      </c>
      <c r="B18188">
        <v>7.28</v>
      </c>
      <c r="C18188" t="s">
        <v>1634</v>
      </c>
      <c r="D18188">
        <v>0.04</v>
      </c>
    </row>
    <row r="18189" spans="1:5" x14ac:dyDescent="0.2">
      <c r="A18189" t="s">
        <v>118</v>
      </c>
      <c r="B18189" t="s">
        <v>1655</v>
      </c>
      <c r="C18189">
        <v>12</v>
      </c>
    </row>
    <row r="18190" spans="1:5" x14ac:dyDescent="0.2">
      <c r="A18190" t="s">
        <v>118</v>
      </c>
      <c r="B18190" t="s">
        <v>1655</v>
      </c>
      <c r="C18190">
        <v>25</v>
      </c>
    </row>
    <row r="18191" spans="1:5" x14ac:dyDescent="0.2">
      <c r="A18191" t="s">
        <v>1581</v>
      </c>
      <c r="B18191" t="s">
        <v>1576</v>
      </c>
      <c r="C18191" t="s">
        <v>1577</v>
      </c>
      <c r="D18191" t="s">
        <v>1582</v>
      </c>
    </row>
    <row r="18192" spans="1:5" x14ac:dyDescent="0.2">
      <c r="A18192" t="s">
        <v>1575</v>
      </c>
      <c r="B18192" t="s">
        <v>1576</v>
      </c>
      <c r="C18192" t="s">
        <v>1577</v>
      </c>
      <c r="D18192" t="s">
        <v>1578</v>
      </c>
    </row>
    <row r="18193" spans="1:6" x14ac:dyDescent="0.2">
      <c r="A18193" t="s">
        <v>882</v>
      </c>
      <c r="B18193" t="s">
        <v>1579</v>
      </c>
      <c r="C18193" t="s">
        <v>1580</v>
      </c>
    </row>
    <row r="18194" spans="1:6" x14ac:dyDescent="0.2">
      <c r="A18194" t="s">
        <v>3091</v>
      </c>
      <c r="B18194">
        <v>0.05</v>
      </c>
    </row>
    <row r="18195" spans="1:6" x14ac:dyDescent="0.2">
      <c r="A18195" t="s">
        <v>52</v>
      </c>
      <c r="B18195">
        <v>3.1749999999999998</v>
      </c>
      <c r="C18195" t="s">
        <v>1634</v>
      </c>
      <c r="D18195">
        <v>0.05</v>
      </c>
    </row>
    <row r="18196" spans="1:6" x14ac:dyDescent="0.2">
      <c r="A18196" t="s">
        <v>200</v>
      </c>
      <c r="B18196">
        <v>0.39700000000000002</v>
      </c>
      <c r="C18196" t="s">
        <v>1634</v>
      </c>
      <c r="D18196">
        <v>0.1</v>
      </c>
    </row>
    <row r="18197" spans="1:6" x14ac:dyDescent="0.2">
      <c r="A18197" t="s">
        <v>3092</v>
      </c>
      <c r="B18197">
        <f>0.1/-0.05</f>
        <v>-2</v>
      </c>
    </row>
    <row r="18198" spans="1:6" x14ac:dyDescent="0.2">
      <c r="A18198" t="s">
        <v>3093</v>
      </c>
      <c r="B18198" t="s">
        <v>1634</v>
      </c>
      <c r="C18198">
        <v>0.05</v>
      </c>
    </row>
    <row r="18199" spans="1:6" x14ac:dyDescent="0.2">
      <c r="A18199" t="s">
        <v>3094</v>
      </c>
      <c r="B18199">
        <f>0.1/-0.05</f>
        <v>-2</v>
      </c>
    </row>
    <row r="18200" spans="1:6" x14ac:dyDescent="0.2">
      <c r="A18200" t="s">
        <v>3095</v>
      </c>
      <c r="B18200" t="s">
        <v>1634</v>
      </c>
      <c r="C18200">
        <v>0.2</v>
      </c>
    </row>
    <row r="18201" spans="1:6" x14ac:dyDescent="0.2">
      <c r="A18201" t="s">
        <v>580</v>
      </c>
      <c r="B18201">
        <v>25.2</v>
      </c>
      <c r="C18201">
        <v>-0.05</v>
      </c>
    </row>
    <row r="18202" spans="1:6" x14ac:dyDescent="0.2">
      <c r="A18202" t="s">
        <v>197</v>
      </c>
      <c r="B18202">
        <v>0.1</v>
      </c>
      <c r="C18202" t="s">
        <v>3096</v>
      </c>
    </row>
    <row r="18203" spans="1:6" x14ac:dyDescent="0.2">
      <c r="A18203" t="s">
        <v>176</v>
      </c>
      <c r="B18203" t="s">
        <v>3097</v>
      </c>
      <c r="C18203" t="s">
        <v>1634</v>
      </c>
      <c r="D18203">
        <v>0.02</v>
      </c>
    </row>
    <row r="18204" spans="1:6" x14ac:dyDescent="0.2">
      <c r="A18204" t="s">
        <v>52</v>
      </c>
      <c r="B18204">
        <v>10.7</v>
      </c>
      <c r="C18204" t="s">
        <v>1634</v>
      </c>
      <c r="D18204">
        <v>0.05</v>
      </c>
    </row>
    <row r="18205" spans="1:6" x14ac:dyDescent="0.2">
      <c r="A18205" t="s">
        <v>52</v>
      </c>
      <c r="B18205">
        <v>5.15</v>
      </c>
      <c r="C18205" t="s">
        <v>1634</v>
      </c>
      <c r="D18205">
        <v>0.05</v>
      </c>
    </row>
    <row r="18206" spans="1:6" x14ac:dyDescent="0.2">
      <c r="A18206" t="s">
        <v>3098</v>
      </c>
      <c r="B18206" t="s">
        <v>1634</v>
      </c>
      <c r="C18206">
        <v>0.05</v>
      </c>
      <c r="D18206" t="s">
        <v>3099</v>
      </c>
    </row>
    <row r="18207" spans="1:6" x14ac:dyDescent="0.2">
      <c r="A18207" t="s">
        <v>687</v>
      </c>
      <c r="B18207">
        <v>0.2</v>
      </c>
      <c r="C18207" t="s">
        <v>1593</v>
      </c>
      <c r="D18207" t="s">
        <v>2539</v>
      </c>
      <c r="E18207" t="s">
        <v>1835</v>
      </c>
      <c r="F18207" t="s">
        <v>3100</v>
      </c>
    </row>
    <row r="18208" spans="1:6" x14ac:dyDescent="0.2">
      <c r="A18208" t="s">
        <v>3101</v>
      </c>
      <c r="B18208" t="s">
        <v>1634</v>
      </c>
      <c r="C18208">
        <v>7.4999999999999997E-2</v>
      </c>
    </row>
    <row r="18209" spans="1:5" x14ac:dyDescent="0.2">
      <c r="A18209" t="s">
        <v>120</v>
      </c>
      <c r="B18209" t="s">
        <v>1645</v>
      </c>
      <c r="C18209">
        <v>0.1</v>
      </c>
      <c r="D18209" t="s">
        <v>1835</v>
      </c>
      <c r="E18209" t="s">
        <v>3102</v>
      </c>
    </row>
    <row r="18210" spans="1:5" x14ac:dyDescent="0.2">
      <c r="A18210" t="s">
        <v>52</v>
      </c>
      <c r="B18210">
        <v>16.649999999999999</v>
      </c>
      <c r="C18210" t="s">
        <v>1634</v>
      </c>
      <c r="D18210">
        <v>0.05</v>
      </c>
    </row>
    <row r="18211" spans="1:5" x14ac:dyDescent="0.2">
      <c r="A18211" t="s">
        <v>52</v>
      </c>
      <c r="B18211">
        <v>17.559999999999999</v>
      </c>
      <c r="C18211" t="s">
        <v>1634</v>
      </c>
      <c r="D18211">
        <v>0.05</v>
      </c>
    </row>
    <row r="18212" spans="1:5" x14ac:dyDescent="0.2">
      <c r="A18212" t="s">
        <v>71</v>
      </c>
      <c r="B18212">
        <v>19.850000000000001</v>
      </c>
      <c r="C18212" t="s">
        <v>1634</v>
      </c>
      <c r="D18212">
        <v>0.1</v>
      </c>
    </row>
    <row r="18213" spans="1:5" x14ac:dyDescent="0.2">
      <c r="A18213" t="s">
        <v>200</v>
      </c>
      <c r="B18213">
        <v>0.35</v>
      </c>
      <c r="C18213" t="s">
        <v>1634</v>
      </c>
      <c r="D18213">
        <v>0.1</v>
      </c>
    </row>
    <row r="18214" spans="1:5" x14ac:dyDescent="0.2">
      <c r="A18214" t="s">
        <v>52</v>
      </c>
      <c r="B18214">
        <v>12.65</v>
      </c>
      <c r="C18214" t="s">
        <v>1634</v>
      </c>
      <c r="D18214">
        <v>0.1</v>
      </c>
    </row>
    <row r="18215" spans="1:5" x14ac:dyDescent="0.2">
      <c r="A18215" t="s">
        <v>197</v>
      </c>
      <c r="B18215">
        <v>0.05</v>
      </c>
      <c r="C18215" t="s">
        <v>1835</v>
      </c>
      <c r="D18215" t="s">
        <v>3097</v>
      </c>
    </row>
    <row r="18216" spans="1:5" x14ac:dyDescent="0.2">
      <c r="A18216" t="s">
        <v>580</v>
      </c>
      <c r="B18216">
        <v>19.5</v>
      </c>
      <c r="C18216" t="s">
        <v>1634</v>
      </c>
      <c r="D18216">
        <v>0.2</v>
      </c>
    </row>
    <row r="18217" spans="1:5" x14ac:dyDescent="0.2">
      <c r="A18217" t="s">
        <v>197</v>
      </c>
      <c r="B18217">
        <v>0.1</v>
      </c>
      <c r="C18217" t="s">
        <v>1593</v>
      </c>
      <c r="D18217" t="s">
        <v>1659</v>
      </c>
    </row>
    <row r="18218" spans="1:5" x14ac:dyDescent="0.2">
      <c r="A18218" t="s">
        <v>2723</v>
      </c>
      <c r="B18218" t="s">
        <v>1634</v>
      </c>
      <c r="C18218">
        <v>0.1</v>
      </c>
    </row>
    <row r="18219" spans="1:5" x14ac:dyDescent="0.2">
      <c r="A18219" t="s">
        <v>2927</v>
      </c>
      <c r="B18219" t="s">
        <v>1634</v>
      </c>
      <c r="C18219">
        <v>0.1</v>
      </c>
    </row>
    <row r="18220" spans="1:5" x14ac:dyDescent="0.2">
      <c r="A18220" t="s">
        <v>580</v>
      </c>
      <c r="B18220">
        <v>5</v>
      </c>
      <c r="C18220" t="s">
        <v>1634</v>
      </c>
      <c r="D18220">
        <v>0.05</v>
      </c>
    </row>
    <row r="18221" spans="1:5" x14ac:dyDescent="0.2">
      <c r="A18221" t="s">
        <v>52</v>
      </c>
      <c r="B18221">
        <v>3.3</v>
      </c>
      <c r="C18221" t="s">
        <v>1634</v>
      </c>
      <c r="D18221">
        <v>0.05</v>
      </c>
    </row>
    <row r="18222" spans="1:5" x14ac:dyDescent="0.2">
      <c r="A18222" t="s">
        <v>580</v>
      </c>
      <c r="B18222">
        <v>16.600000000000001</v>
      </c>
      <c r="C18222" t="s">
        <v>1634</v>
      </c>
      <c r="D18222">
        <v>0.05</v>
      </c>
    </row>
    <row r="18223" spans="1:5" x14ac:dyDescent="0.2">
      <c r="A18223" t="s">
        <v>52</v>
      </c>
      <c r="B18223">
        <v>14.2</v>
      </c>
      <c r="C18223" t="s">
        <v>1634</v>
      </c>
      <c r="D18223">
        <v>0.1</v>
      </c>
    </row>
    <row r="18224" spans="1:5" x14ac:dyDescent="0.2">
      <c r="A18224" t="s">
        <v>52</v>
      </c>
      <c r="B18224">
        <v>5</v>
      </c>
      <c r="C18224" t="s">
        <v>1634</v>
      </c>
      <c r="D18224">
        <v>0.2</v>
      </c>
    </row>
    <row r="18225" spans="1:4" x14ac:dyDescent="0.2">
      <c r="A18225" t="s">
        <v>200</v>
      </c>
      <c r="B18225">
        <v>0.56000000000000005</v>
      </c>
      <c r="C18225" t="s">
        <v>1634</v>
      </c>
      <c r="D18225">
        <v>0.05</v>
      </c>
    </row>
    <row r="18226" spans="1:4" x14ac:dyDescent="0.2">
      <c r="A18226" t="s">
        <v>90</v>
      </c>
      <c r="B18226">
        <v>4.4000000000000004</v>
      </c>
      <c r="C18226" t="s">
        <v>1634</v>
      </c>
      <c r="D18226">
        <v>0.2</v>
      </c>
    </row>
    <row r="18227" spans="1:4" x14ac:dyDescent="0.2">
      <c r="A18227" t="s">
        <v>687</v>
      </c>
      <c r="B18227" t="s">
        <v>3103</v>
      </c>
      <c r="C18227" t="s">
        <v>1593</v>
      </c>
      <c r="D18227" t="s">
        <v>3104</v>
      </c>
    </row>
    <row r="18228" spans="1:4" x14ac:dyDescent="0.2">
      <c r="A18228" t="s">
        <v>574</v>
      </c>
      <c r="B18228">
        <v>0.05</v>
      </c>
      <c r="C18228" t="s">
        <v>1593</v>
      </c>
      <c r="D18228" t="s">
        <v>1659</v>
      </c>
    </row>
    <row r="18229" spans="1:4" x14ac:dyDescent="0.2">
      <c r="A18229" t="s">
        <v>197</v>
      </c>
      <c r="B18229">
        <v>0.08</v>
      </c>
      <c r="C18229" t="s">
        <v>1593</v>
      </c>
      <c r="D18229" t="s">
        <v>2539</v>
      </c>
    </row>
    <row r="18230" spans="1:4" x14ac:dyDescent="0.2">
      <c r="A18230" t="s">
        <v>687</v>
      </c>
      <c r="B18230" t="s">
        <v>3103</v>
      </c>
      <c r="C18230" t="s">
        <v>1593</v>
      </c>
      <c r="D18230" t="s">
        <v>3104</v>
      </c>
    </row>
    <row r="18231" spans="1:4" x14ac:dyDescent="0.2">
      <c r="A18231" t="s">
        <v>580</v>
      </c>
      <c r="B18231">
        <v>2.56</v>
      </c>
      <c r="C18231" t="s">
        <v>1634</v>
      </c>
      <c r="D18231">
        <v>0.05</v>
      </c>
    </row>
    <row r="18232" spans="1:4" x14ac:dyDescent="0.2">
      <c r="A18232" t="s">
        <v>580</v>
      </c>
      <c r="B18232">
        <v>4.24</v>
      </c>
      <c r="C18232" t="s">
        <v>1634</v>
      </c>
      <c r="D18232">
        <v>0.2</v>
      </c>
    </row>
    <row r="18233" spans="1:4" x14ac:dyDescent="0.2">
      <c r="A18233" t="s">
        <v>72</v>
      </c>
      <c r="B18233">
        <v>0.56499999999999995</v>
      </c>
      <c r="C18233" t="s">
        <v>1634</v>
      </c>
      <c r="D18233">
        <v>0.1</v>
      </c>
    </row>
    <row r="18234" spans="1:4" x14ac:dyDescent="0.2">
      <c r="A18234" t="s">
        <v>72</v>
      </c>
      <c r="B18234">
        <v>1.1499999999999999</v>
      </c>
      <c r="C18234" t="s">
        <v>1634</v>
      </c>
      <c r="D18234">
        <v>0.1</v>
      </c>
    </row>
    <row r="18235" spans="1:4" x14ac:dyDescent="0.2">
      <c r="A18235" t="s">
        <v>72</v>
      </c>
      <c r="B18235">
        <v>0.93</v>
      </c>
      <c r="C18235" t="s">
        <v>1634</v>
      </c>
      <c r="D18235">
        <v>0.6</v>
      </c>
    </row>
    <row r="18236" spans="1:4" x14ac:dyDescent="0.2">
      <c r="A18236" t="s">
        <v>72</v>
      </c>
      <c r="B18236">
        <v>1.7</v>
      </c>
      <c r="C18236" t="s">
        <v>1634</v>
      </c>
      <c r="D18236">
        <v>0.6</v>
      </c>
    </row>
    <row r="18237" spans="1:4" x14ac:dyDescent="0.2">
      <c r="A18237" t="s">
        <v>72</v>
      </c>
      <c r="B18237">
        <v>2.1</v>
      </c>
      <c r="C18237" t="s">
        <v>1634</v>
      </c>
      <c r="D18237">
        <v>0.1</v>
      </c>
    </row>
    <row r="18238" spans="1:4" x14ac:dyDescent="0.2">
      <c r="A18238" t="s">
        <v>71</v>
      </c>
      <c r="B18238">
        <v>4.7</v>
      </c>
      <c r="C18238" t="s">
        <v>1634</v>
      </c>
      <c r="D18238">
        <v>0.3</v>
      </c>
    </row>
    <row r="18239" spans="1:4" x14ac:dyDescent="0.2">
      <c r="A18239" t="s">
        <v>120</v>
      </c>
      <c r="B18239">
        <v>0.1</v>
      </c>
      <c r="C18239" t="s">
        <v>1594</v>
      </c>
    </row>
    <row r="18240" spans="1:4" x14ac:dyDescent="0.2">
      <c r="A18240" t="s">
        <v>118</v>
      </c>
      <c r="B18240" t="s">
        <v>1610</v>
      </c>
      <c r="C18240">
        <v>10</v>
      </c>
    </row>
    <row r="18241" spans="1:4" x14ac:dyDescent="0.2">
      <c r="A18241" t="s">
        <v>115</v>
      </c>
      <c r="B18241" t="s">
        <v>3105</v>
      </c>
      <c r="C18241" t="s">
        <v>2427</v>
      </c>
    </row>
    <row r="18242" spans="1:4" x14ac:dyDescent="0.2">
      <c r="A18242" t="s">
        <v>110</v>
      </c>
      <c r="B18242" t="s">
        <v>1708</v>
      </c>
      <c r="C18242" t="s">
        <v>3063</v>
      </c>
    </row>
    <row r="18243" spans="1:4" x14ac:dyDescent="0.2">
      <c r="A18243" t="s">
        <v>110</v>
      </c>
      <c r="B18243" t="s">
        <v>1708</v>
      </c>
      <c r="C18243" t="s">
        <v>3106</v>
      </c>
    </row>
    <row r="18244" spans="1:4" x14ac:dyDescent="0.2">
      <c r="A18244" t="s">
        <v>1575</v>
      </c>
      <c r="B18244" t="s">
        <v>1576</v>
      </c>
      <c r="C18244" t="s">
        <v>1577</v>
      </c>
      <c r="D18244" t="s">
        <v>1578</v>
      </c>
    </row>
    <row r="18245" spans="1:4" x14ac:dyDescent="0.2">
      <c r="A18245" t="s">
        <v>882</v>
      </c>
      <c r="B18245" t="s">
        <v>1579</v>
      </c>
      <c r="C18245" t="s">
        <v>1580</v>
      </c>
    </row>
    <row r="18246" spans="1:4" x14ac:dyDescent="0.2">
      <c r="A18246" t="s">
        <v>1595</v>
      </c>
      <c r="B18246" t="s">
        <v>1596</v>
      </c>
      <c r="C18246" t="s">
        <v>1597</v>
      </c>
    </row>
    <row r="18247" spans="1:4" x14ac:dyDescent="0.2">
      <c r="A18247" t="s">
        <v>1595</v>
      </c>
      <c r="B18247" t="s">
        <v>1598</v>
      </c>
      <c r="C18247" t="s">
        <v>1599</v>
      </c>
      <c r="D18247" t="s">
        <v>1597</v>
      </c>
    </row>
    <row r="18248" spans="1:4" x14ac:dyDescent="0.2">
      <c r="A18248" t="s">
        <v>70</v>
      </c>
      <c r="B18248">
        <v>31.05</v>
      </c>
      <c r="C18248" t="s">
        <v>1583</v>
      </c>
    </row>
    <row r="18249" spans="1:4" x14ac:dyDescent="0.2">
      <c r="A18249" t="s">
        <v>597</v>
      </c>
      <c r="B18249">
        <v>0.47499999999999998</v>
      </c>
      <c r="C18249" t="s">
        <v>1584</v>
      </c>
    </row>
    <row r="18250" spans="1:4" x14ac:dyDescent="0.2">
      <c r="A18250" t="s">
        <v>52</v>
      </c>
      <c r="B18250">
        <v>2.8250000000000002</v>
      </c>
      <c r="C18250" t="s">
        <v>1658</v>
      </c>
    </row>
    <row r="18251" spans="1:4" x14ac:dyDescent="0.2">
      <c r="A18251" t="s">
        <v>52</v>
      </c>
      <c r="B18251">
        <v>20</v>
      </c>
      <c r="C18251" t="s">
        <v>1584</v>
      </c>
    </row>
    <row r="18252" spans="1:4" x14ac:dyDescent="0.2">
      <c r="A18252" t="s">
        <v>52</v>
      </c>
      <c r="B18252">
        <v>12.5</v>
      </c>
      <c r="C18252" t="s">
        <v>1584</v>
      </c>
    </row>
    <row r="18253" spans="1:4" x14ac:dyDescent="0.2">
      <c r="A18253" t="s">
        <v>52</v>
      </c>
      <c r="B18253">
        <v>10.55</v>
      </c>
      <c r="C18253" t="s">
        <v>1608</v>
      </c>
    </row>
    <row r="18254" spans="1:4" x14ac:dyDescent="0.2">
      <c r="A18254" t="s">
        <v>118</v>
      </c>
      <c r="B18254" t="s">
        <v>1571</v>
      </c>
      <c r="C18254" t="s">
        <v>1610</v>
      </c>
      <c r="D18254">
        <v>16</v>
      </c>
    </row>
    <row r="18255" spans="1:4" x14ac:dyDescent="0.2">
      <c r="A18255" t="s">
        <v>118</v>
      </c>
      <c r="B18255" t="s">
        <v>1571</v>
      </c>
      <c r="C18255" t="s">
        <v>1655</v>
      </c>
      <c r="D18255">
        <v>8</v>
      </c>
    </row>
    <row r="18256" spans="1:4" x14ac:dyDescent="0.2">
      <c r="A18256" t="s">
        <v>156</v>
      </c>
      <c r="B18256" t="s">
        <v>1645</v>
      </c>
      <c r="C18256">
        <v>0.01</v>
      </c>
    </row>
    <row r="18257" spans="1:5" x14ac:dyDescent="0.2">
      <c r="A18257" t="s">
        <v>574</v>
      </c>
      <c r="B18257" t="s">
        <v>1645</v>
      </c>
      <c r="C18257">
        <v>0.02</v>
      </c>
      <c r="D18257" t="s">
        <v>1594</v>
      </c>
    </row>
    <row r="18258" spans="1:5" x14ac:dyDescent="0.2">
      <c r="A18258" t="s">
        <v>110</v>
      </c>
      <c r="B18258" t="s">
        <v>1572</v>
      </c>
      <c r="C18258" t="s">
        <v>1573</v>
      </c>
      <c r="D18258" t="s">
        <v>1574</v>
      </c>
    </row>
    <row r="18259" spans="1:5" x14ac:dyDescent="0.2">
      <c r="A18259" t="s">
        <v>2423</v>
      </c>
      <c r="B18259" t="s">
        <v>3107</v>
      </c>
      <c r="C18259" t="s">
        <v>3108</v>
      </c>
      <c r="D18259">
        <v>0.02</v>
      </c>
    </row>
    <row r="18260" spans="1:5" x14ac:dyDescent="0.2">
      <c r="A18260" t="s">
        <v>120</v>
      </c>
      <c r="B18260" t="s">
        <v>1571</v>
      </c>
      <c r="C18260">
        <v>0.04</v>
      </c>
      <c r="D18260" t="s">
        <v>1593</v>
      </c>
      <c r="E18260" t="s">
        <v>1594</v>
      </c>
    </row>
    <row r="18261" spans="1:5" x14ac:dyDescent="0.2">
      <c r="A18261" t="s">
        <v>3109</v>
      </c>
      <c r="B18261" t="s">
        <v>3110</v>
      </c>
      <c r="C18261" t="s">
        <v>3111</v>
      </c>
    </row>
    <row r="18262" spans="1:5" x14ac:dyDescent="0.2">
      <c r="A18262">
        <v>1</v>
      </c>
      <c r="B18262" t="s">
        <v>2644</v>
      </c>
      <c r="C18262" t="s">
        <v>3112</v>
      </c>
      <c r="D18262" t="s">
        <v>1708</v>
      </c>
      <c r="E18262" t="s">
        <v>3113</v>
      </c>
    </row>
    <row r="18263" spans="1:5" x14ac:dyDescent="0.2">
      <c r="A18263" t="s">
        <v>1575</v>
      </c>
      <c r="B18263" t="s">
        <v>1576</v>
      </c>
      <c r="C18263" t="s">
        <v>1577</v>
      </c>
      <c r="D18263" t="s">
        <v>1578</v>
      </c>
    </row>
    <row r="18264" spans="1:5" x14ac:dyDescent="0.2">
      <c r="A18264" t="s">
        <v>882</v>
      </c>
      <c r="B18264" t="s">
        <v>1579</v>
      </c>
      <c r="C18264" t="s">
        <v>1580</v>
      </c>
    </row>
    <row r="18265" spans="1:5" x14ac:dyDescent="0.2">
      <c r="A18265" t="s">
        <v>1595</v>
      </c>
      <c r="B18265" t="s">
        <v>1596</v>
      </c>
      <c r="C18265" t="s">
        <v>1597</v>
      </c>
    </row>
    <row r="18266" spans="1:5" x14ac:dyDescent="0.2">
      <c r="A18266" t="s">
        <v>1595</v>
      </c>
      <c r="B18266" t="s">
        <v>1598</v>
      </c>
      <c r="C18266" t="s">
        <v>1599</v>
      </c>
      <c r="D18266" t="s">
        <v>1597</v>
      </c>
    </row>
    <row r="18267" spans="1:5" x14ac:dyDescent="0.2">
      <c r="A18267" t="s">
        <v>3091</v>
      </c>
      <c r="B18267">
        <v>0.05</v>
      </c>
    </row>
    <row r="18268" spans="1:5" x14ac:dyDescent="0.2">
      <c r="A18268" t="s">
        <v>52</v>
      </c>
      <c r="B18268">
        <v>3.1749999999999998</v>
      </c>
      <c r="C18268" t="s">
        <v>1634</v>
      </c>
      <c r="D18268">
        <v>0.05</v>
      </c>
    </row>
    <row r="18269" spans="1:5" x14ac:dyDescent="0.2">
      <c r="A18269" t="s">
        <v>200</v>
      </c>
      <c r="B18269">
        <v>0.39700000000000002</v>
      </c>
      <c r="C18269" t="s">
        <v>1634</v>
      </c>
      <c r="D18269">
        <v>0.1</v>
      </c>
    </row>
    <row r="18270" spans="1:5" x14ac:dyDescent="0.2">
      <c r="A18270" t="s">
        <v>3092</v>
      </c>
      <c r="B18270">
        <f>0.1/-0.05</f>
        <v>-2</v>
      </c>
    </row>
    <row r="18271" spans="1:5" x14ac:dyDescent="0.2">
      <c r="A18271" t="s">
        <v>3093</v>
      </c>
      <c r="B18271" t="s">
        <v>1634</v>
      </c>
      <c r="C18271">
        <v>0.05</v>
      </c>
    </row>
    <row r="18272" spans="1:5" x14ac:dyDescent="0.2">
      <c r="A18272" t="s">
        <v>3094</v>
      </c>
      <c r="B18272">
        <f>0.1/-0.05</f>
        <v>-2</v>
      </c>
    </row>
    <row r="18273" spans="1:6" x14ac:dyDescent="0.2">
      <c r="A18273" t="s">
        <v>3095</v>
      </c>
      <c r="B18273" t="s">
        <v>1634</v>
      </c>
      <c r="C18273">
        <v>0.2</v>
      </c>
    </row>
    <row r="18274" spans="1:6" x14ac:dyDescent="0.2">
      <c r="A18274" t="s">
        <v>580</v>
      </c>
      <c r="B18274">
        <v>25.2</v>
      </c>
      <c r="C18274">
        <v>-0.05</v>
      </c>
    </row>
    <row r="18275" spans="1:6" x14ac:dyDescent="0.2">
      <c r="A18275" t="s">
        <v>197</v>
      </c>
      <c r="B18275">
        <v>0.1</v>
      </c>
      <c r="C18275" t="s">
        <v>3096</v>
      </c>
    </row>
    <row r="18276" spans="1:6" x14ac:dyDescent="0.2">
      <c r="A18276" t="s">
        <v>176</v>
      </c>
      <c r="B18276" t="s">
        <v>3097</v>
      </c>
      <c r="C18276" t="s">
        <v>1634</v>
      </c>
      <c r="D18276">
        <v>0.02</v>
      </c>
    </row>
    <row r="18277" spans="1:6" x14ac:dyDescent="0.2">
      <c r="A18277" t="s">
        <v>52</v>
      </c>
      <c r="B18277">
        <v>10.7</v>
      </c>
      <c r="C18277" t="s">
        <v>1634</v>
      </c>
      <c r="D18277">
        <v>0.05</v>
      </c>
    </row>
    <row r="18278" spans="1:6" x14ac:dyDescent="0.2">
      <c r="A18278" t="s">
        <v>52</v>
      </c>
      <c r="B18278">
        <v>5.15</v>
      </c>
      <c r="C18278" t="s">
        <v>1634</v>
      </c>
      <c r="D18278">
        <v>0.05</v>
      </c>
    </row>
    <row r="18279" spans="1:6" x14ac:dyDescent="0.2">
      <c r="A18279" t="s">
        <v>3098</v>
      </c>
      <c r="B18279" t="s">
        <v>1634</v>
      </c>
      <c r="C18279">
        <v>0.05</v>
      </c>
      <c r="D18279" t="s">
        <v>3099</v>
      </c>
    </row>
    <row r="18280" spans="1:6" x14ac:dyDescent="0.2">
      <c r="A18280" t="s">
        <v>687</v>
      </c>
      <c r="B18280">
        <v>0.2</v>
      </c>
      <c r="C18280" t="s">
        <v>1593</v>
      </c>
      <c r="D18280" t="s">
        <v>2539</v>
      </c>
      <c r="E18280" t="s">
        <v>1835</v>
      </c>
      <c r="F18280" t="s">
        <v>3100</v>
      </c>
    </row>
    <row r="18281" spans="1:6" x14ac:dyDescent="0.2">
      <c r="A18281" t="s">
        <v>3101</v>
      </c>
      <c r="B18281" t="s">
        <v>1634</v>
      </c>
      <c r="C18281">
        <v>7.4999999999999997E-2</v>
      </c>
    </row>
    <row r="18282" spans="1:6" x14ac:dyDescent="0.2">
      <c r="A18282" t="s">
        <v>120</v>
      </c>
      <c r="B18282" t="s">
        <v>1645</v>
      </c>
      <c r="C18282">
        <v>0.1</v>
      </c>
      <c r="D18282" t="s">
        <v>1835</v>
      </c>
      <c r="E18282" t="s">
        <v>3102</v>
      </c>
    </row>
    <row r="18283" spans="1:6" x14ac:dyDescent="0.2">
      <c r="A18283" t="s">
        <v>52</v>
      </c>
      <c r="B18283">
        <v>16.649999999999999</v>
      </c>
      <c r="C18283" t="s">
        <v>1634</v>
      </c>
      <c r="D18283">
        <v>0.05</v>
      </c>
    </row>
    <row r="18284" spans="1:6" x14ac:dyDescent="0.2">
      <c r="A18284" t="s">
        <v>52</v>
      </c>
      <c r="B18284">
        <v>17.559999999999999</v>
      </c>
      <c r="C18284" t="s">
        <v>1634</v>
      </c>
      <c r="D18284">
        <v>0.05</v>
      </c>
    </row>
    <row r="18285" spans="1:6" x14ac:dyDescent="0.2">
      <c r="A18285" t="s">
        <v>71</v>
      </c>
      <c r="B18285">
        <v>19.850000000000001</v>
      </c>
      <c r="C18285" t="s">
        <v>1634</v>
      </c>
      <c r="D18285">
        <v>0.1</v>
      </c>
    </row>
    <row r="18286" spans="1:6" x14ac:dyDescent="0.2">
      <c r="A18286" t="s">
        <v>200</v>
      </c>
      <c r="B18286">
        <v>0.35</v>
      </c>
      <c r="C18286" t="s">
        <v>1634</v>
      </c>
      <c r="D18286">
        <v>0.1</v>
      </c>
    </row>
    <row r="18287" spans="1:6" x14ac:dyDescent="0.2">
      <c r="A18287" t="s">
        <v>52</v>
      </c>
      <c r="B18287">
        <v>12.65</v>
      </c>
      <c r="C18287" t="s">
        <v>1634</v>
      </c>
      <c r="D18287">
        <v>0.1</v>
      </c>
    </row>
    <row r="18288" spans="1:6" x14ac:dyDescent="0.2">
      <c r="A18288" t="s">
        <v>197</v>
      </c>
      <c r="B18288">
        <v>0.05</v>
      </c>
      <c r="C18288" t="s">
        <v>1835</v>
      </c>
      <c r="D18288" t="s">
        <v>3097</v>
      </c>
    </row>
    <row r="18289" spans="1:4" x14ac:dyDescent="0.2">
      <c r="A18289" t="s">
        <v>580</v>
      </c>
      <c r="B18289">
        <v>19.5</v>
      </c>
      <c r="C18289" t="s">
        <v>1634</v>
      </c>
      <c r="D18289">
        <v>0.2</v>
      </c>
    </row>
    <row r="18290" spans="1:4" x14ac:dyDescent="0.2">
      <c r="A18290" t="s">
        <v>197</v>
      </c>
      <c r="B18290">
        <v>0.1</v>
      </c>
      <c r="C18290" t="s">
        <v>1593</v>
      </c>
      <c r="D18290" t="s">
        <v>1659</v>
      </c>
    </row>
    <row r="18291" spans="1:4" x14ac:dyDescent="0.2">
      <c r="A18291" t="s">
        <v>2723</v>
      </c>
      <c r="B18291" t="s">
        <v>1634</v>
      </c>
      <c r="C18291">
        <v>0.1</v>
      </c>
    </row>
    <row r="18292" spans="1:4" x14ac:dyDescent="0.2">
      <c r="A18292" t="s">
        <v>2927</v>
      </c>
      <c r="B18292" t="s">
        <v>1634</v>
      </c>
      <c r="C18292">
        <v>0.1</v>
      </c>
    </row>
    <row r="18293" spans="1:4" x14ac:dyDescent="0.2">
      <c r="A18293" t="s">
        <v>580</v>
      </c>
      <c r="B18293">
        <v>5</v>
      </c>
      <c r="C18293" t="s">
        <v>1634</v>
      </c>
      <c r="D18293">
        <v>0.05</v>
      </c>
    </row>
    <row r="18294" spans="1:4" x14ac:dyDescent="0.2">
      <c r="A18294" t="s">
        <v>52</v>
      </c>
      <c r="B18294">
        <v>3.3</v>
      </c>
      <c r="C18294" t="s">
        <v>1634</v>
      </c>
      <c r="D18294">
        <v>0.05</v>
      </c>
    </row>
    <row r="18295" spans="1:4" x14ac:dyDescent="0.2">
      <c r="A18295" t="s">
        <v>580</v>
      </c>
      <c r="B18295">
        <v>16.600000000000001</v>
      </c>
      <c r="C18295" t="s">
        <v>1634</v>
      </c>
      <c r="D18295">
        <v>0.05</v>
      </c>
    </row>
    <row r="18296" spans="1:4" x14ac:dyDescent="0.2">
      <c r="A18296" t="s">
        <v>52</v>
      </c>
      <c r="B18296">
        <v>14.2</v>
      </c>
      <c r="C18296" t="s">
        <v>1634</v>
      </c>
      <c r="D18296">
        <v>0.1</v>
      </c>
    </row>
    <row r="18297" spans="1:4" x14ac:dyDescent="0.2">
      <c r="A18297" t="s">
        <v>52</v>
      </c>
      <c r="B18297">
        <v>5</v>
      </c>
      <c r="C18297" t="s">
        <v>1634</v>
      </c>
      <c r="D18297">
        <v>0.2</v>
      </c>
    </row>
    <row r="18298" spans="1:4" x14ac:dyDescent="0.2">
      <c r="A18298" t="s">
        <v>200</v>
      </c>
      <c r="B18298">
        <v>0.56000000000000005</v>
      </c>
      <c r="C18298" t="s">
        <v>1634</v>
      </c>
      <c r="D18298">
        <v>0.05</v>
      </c>
    </row>
    <row r="18299" spans="1:4" x14ac:dyDescent="0.2">
      <c r="A18299" t="s">
        <v>90</v>
      </c>
      <c r="B18299">
        <v>4.4000000000000004</v>
      </c>
      <c r="C18299" t="s">
        <v>1634</v>
      </c>
      <c r="D18299">
        <v>0.2</v>
      </c>
    </row>
    <row r="18300" spans="1:4" x14ac:dyDescent="0.2">
      <c r="A18300" t="s">
        <v>687</v>
      </c>
      <c r="B18300" t="s">
        <v>3103</v>
      </c>
      <c r="C18300" t="s">
        <v>1593</v>
      </c>
      <c r="D18300" t="s">
        <v>3104</v>
      </c>
    </row>
    <row r="18301" spans="1:4" x14ac:dyDescent="0.2">
      <c r="A18301" t="s">
        <v>574</v>
      </c>
      <c r="B18301">
        <v>0.05</v>
      </c>
      <c r="C18301" t="s">
        <v>1593</v>
      </c>
      <c r="D18301" t="s">
        <v>1659</v>
      </c>
    </row>
    <row r="18302" spans="1:4" x14ac:dyDescent="0.2">
      <c r="A18302" t="s">
        <v>197</v>
      </c>
      <c r="B18302">
        <v>0.08</v>
      </c>
      <c r="C18302" t="s">
        <v>1593</v>
      </c>
      <c r="D18302" t="s">
        <v>2539</v>
      </c>
    </row>
    <row r="18303" spans="1:4" x14ac:dyDescent="0.2">
      <c r="A18303" t="s">
        <v>687</v>
      </c>
      <c r="B18303" t="s">
        <v>3103</v>
      </c>
      <c r="C18303" t="s">
        <v>1593</v>
      </c>
      <c r="D18303" t="s">
        <v>3104</v>
      </c>
    </row>
    <row r="18304" spans="1:4" x14ac:dyDescent="0.2">
      <c r="A18304" t="s">
        <v>580</v>
      </c>
      <c r="B18304">
        <v>2.56</v>
      </c>
      <c r="C18304" t="s">
        <v>1634</v>
      </c>
      <c r="D18304">
        <v>0.05</v>
      </c>
    </row>
    <row r="18305" spans="1:4" x14ac:dyDescent="0.2">
      <c r="A18305" t="s">
        <v>580</v>
      </c>
      <c r="B18305">
        <v>4.24</v>
      </c>
      <c r="C18305" t="s">
        <v>1634</v>
      </c>
      <c r="D18305">
        <v>0.2</v>
      </c>
    </row>
    <row r="18306" spans="1:4" x14ac:dyDescent="0.2">
      <c r="A18306" t="s">
        <v>72</v>
      </c>
      <c r="B18306">
        <v>0.56499999999999995</v>
      </c>
      <c r="C18306" t="s">
        <v>1634</v>
      </c>
      <c r="D18306">
        <v>0.1</v>
      </c>
    </row>
    <row r="18307" spans="1:4" x14ac:dyDescent="0.2">
      <c r="A18307" t="s">
        <v>72</v>
      </c>
      <c r="B18307">
        <v>1.1499999999999999</v>
      </c>
      <c r="C18307" t="s">
        <v>1634</v>
      </c>
      <c r="D18307">
        <v>0.1</v>
      </c>
    </row>
    <row r="18308" spans="1:4" x14ac:dyDescent="0.2">
      <c r="A18308" t="s">
        <v>72</v>
      </c>
      <c r="B18308">
        <v>0.93</v>
      </c>
      <c r="C18308" t="s">
        <v>1634</v>
      </c>
      <c r="D18308">
        <v>0.6</v>
      </c>
    </row>
    <row r="18309" spans="1:4" x14ac:dyDescent="0.2">
      <c r="A18309" t="s">
        <v>72</v>
      </c>
      <c r="B18309">
        <v>1.7</v>
      </c>
      <c r="C18309" t="s">
        <v>1634</v>
      </c>
      <c r="D18309">
        <v>0.6</v>
      </c>
    </row>
    <row r="18310" spans="1:4" x14ac:dyDescent="0.2">
      <c r="A18310" t="s">
        <v>72</v>
      </c>
      <c r="B18310">
        <v>2.1</v>
      </c>
      <c r="C18310" t="s">
        <v>1634</v>
      </c>
      <c r="D18310">
        <v>0.1</v>
      </c>
    </row>
    <row r="18311" spans="1:4" x14ac:dyDescent="0.2">
      <c r="A18311" t="s">
        <v>71</v>
      </c>
      <c r="B18311">
        <v>4.7</v>
      </c>
      <c r="C18311" t="s">
        <v>1634</v>
      </c>
      <c r="D18311">
        <v>0.3</v>
      </c>
    </row>
    <row r="18312" spans="1:4" x14ac:dyDescent="0.2">
      <c r="A18312" t="s">
        <v>120</v>
      </c>
      <c r="B18312">
        <v>0.1</v>
      </c>
      <c r="C18312" t="s">
        <v>1594</v>
      </c>
    </row>
    <row r="18313" spans="1:4" x14ac:dyDescent="0.2">
      <c r="A18313" t="s">
        <v>118</v>
      </c>
      <c r="B18313" t="s">
        <v>1610</v>
      </c>
      <c r="C18313">
        <v>10</v>
      </c>
    </row>
    <row r="18314" spans="1:4" x14ac:dyDescent="0.2">
      <c r="A18314" t="s">
        <v>115</v>
      </c>
      <c r="B18314" t="s">
        <v>3105</v>
      </c>
      <c r="C18314" t="s">
        <v>2427</v>
      </c>
    </row>
    <row r="18315" spans="1:4" x14ac:dyDescent="0.2">
      <c r="A18315" t="s">
        <v>110</v>
      </c>
      <c r="B18315" t="s">
        <v>1708</v>
      </c>
      <c r="C18315" t="s">
        <v>3063</v>
      </c>
    </row>
    <row r="18316" spans="1:4" x14ac:dyDescent="0.2">
      <c r="A18316" t="s">
        <v>110</v>
      </c>
      <c r="B18316" t="s">
        <v>1708</v>
      </c>
      <c r="C18316" t="s">
        <v>3106</v>
      </c>
    </row>
    <row r="18317" spans="1:4" x14ac:dyDescent="0.2">
      <c r="A18317" t="s">
        <v>1575</v>
      </c>
      <c r="B18317" t="s">
        <v>1576</v>
      </c>
      <c r="C18317" t="s">
        <v>1577</v>
      </c>
      <c r="D18317" t="s">
        <v>1578</v>
      </c>
    </row>
    <row r="18318" spans="1:4" x14ac:dyDescent="0.2">
      <c r="A18318" t="s">
        <v>882</v>
      </c>
      <c r="B18318" t="s">
        <v>1579</v>
      </c>
      <c r="C18318" t="s">
        <v>1580</v>
      </c>
    </row>
    <row r="18319" spans="1:4" x14ac:dyDescent="0.2">
      <c r="A18319" t="s">
        <v>1595</v>
      </c>
      <c r="B18319" t="s">
        <v>1596</v>
      </c>
      <c r="C18319" t="s">
        <v>1597</v>
      </c>
    </row>
    <row r="18320" spans="1:4" x14ac:dyDescent="0.2">
      <c r="A18320" t="s">
        <v>1595</v>
      </c>
      <c r="B18320" t="s">
        <v>1598</v>
      </c>
      <c r="C18320" t="s">
        <v>1599</v>
      </c>
      <c r="D18320" t="s">
        <v>1597</v>
      </c>
    </row>
    <row r="18321" spans="1:5" x14ac:dyDescent="0.2">
      <c r="A18321" t="s">
        <v>70</v>
      </c>
      <c r="B18321">
        <v>31.05</v>
      </c>
      <c r="C18321" t="s">
        <v>1583</v>
      </c>
    </row>
    <row r="18322" spans="1:5" x14ac:dyDescent="0.2">
      <c r="A18322" t="s">
        <v>597</v>
      </c>
      <c r="B18322">
        <v>0.47499999999999998</v>
      </c>
      <c r="C18322" t="s">
        <v>1584</v>
      </c>
    </row>
    <row r="18323" spans="1:5" x14ac:dyDescent="0.2">
      <c r="A18323" t="s">
        <v>52</v>
      </c>
      <c r="B18323">
        <v>2.8250000000000002</v>
      </c>
      <c r="C18323" t="s">
        <v>1658</v>
      </c>
    </row>
    <row r="18324" spans="1:5" x14ac:dyDescent="0.2">
      <c r="A18324" t="s">
        <v>52</v>
      </c>
      <c r="B18324">
        <v>20</v>
      </c>
      <c r="C18324" t="s">
        <v>1584</v>
      </c>
    </row>
    <row r="18325" spans="1:5" x14ac:dyDescent="0.2">
      <c r="A18325" t="s">
        <v>52</v>
      </c>
      <c r="B18325">
        <v>12.5</v>
      </c>
      <c r="C18325" t="s">
        <v>1584</v>
      </c>
    </row>
    <row r="18326" spans="1:5" x14ac:dyDescent="0.2">
      <c r="A18326" t="s">
        <v>52</v>
      </c>
      <c r="B18326">
        <v>10.55</v>
      </c>
      <c r="C18326" t="s">
        <v>1608</v>
      </c>
    </row>
    <row r="18327" spans="1:5" x14ac:dyDescent="0.2">
      <c r="A18327" t="s">
        <v>118</v>
      </c>
      <c r="B18327" t="s">
        <v>1571</v>
      </c>
      <c r="C18327" t="s">
        <v>1610</v>
      </c>
      <c r="D18327">
        <v>16</v>
      </c>
    </row>
    <row r="18328" spans="1:5" x14ac:dyDescent="0.2">
      <c r="A18328" t="s">
        <v>118</v>
      </c>
      <c r="B18328" t="s">
        <v>1571</v>
      </c>
      <c r="C18328" t="s">
        <v>1655</v>
      </c>
      <c r="D18328">
        <v>8</v>
      </c>
    </row>
    <row r="18329" spans="1:5" x14ac:dyDescent="0.2">
      <c r="A18329" t="s">
        <v>156</v>
      </c>
      <c r="B18329" t="s">
        <v>1645</v>
      </c>
      <c r="C18329">
        <v>0.01</v>
      </c>
    </row>
    <row r="18330" spans="1:5" x14ac:dyDescent="0.2">
      <c r="A18330" t="s">
        <v>574</v>
      </c>
      <c r="B18330" t="s">
        <v>1645</v>
      </c>
      <c r="C18330">
        <v>0.02</v>
      </c>
      <c r="D18330" t="s">
        <v>1594</v>
      </c>
    </row>
    <row r="18331" spans="1:5" x14ac:dyDescent="0.2">
      <c r="A18331" t="s">
        <v>110</v>
      </c>
      <c r="B18331" t="s">
        <v>1572</v>
      </c>
      <c r="C18331" t="s">
        <v>1573</v>
      </c>
      <c r="D18331" t="s">
        <v>1574</v>
      </c>
    </row>
    <row r="18332" spans="1:5" x14ac:dyDescent="0.2">
      <c r="A18332" t="s">
        <v>2423</v>
      </c>
      <c r="B18332" t="s">
        <v>3107</v>
      </c>
      <c r="C18332" t="s">
        <v>3108</v>
      </c>
      <c r="D18332">
        <v>0.02</v>
      </c>
    </row>
    <row r="18333" spans="1:5" x14ac:dyDescent="0.2">
      <c r="A18333" t="s">
        <v>120</v>
      </c>
      <c r="B18333" t="s">
        <v>1571</v>
      </c>
      <c r="C18333">
        <v>0.04</v>
      </c>
      <c r="D18333" t="s">
        <v>1593</v>
      </c>
      <c r="E18333" t="s">
        <v>1594</v>
      </c>
    </row>
    <row r="18334" spans="1:5" x14ac:dyDescent="0.2">
      <c r="A18334" t="s">
        <v>3109</v>
      </c>
      <c r="B18334" t="s">
        <v>3110</v>
      </c>
      <c r="C18334" t="s">
        <v>3111</v>
      </c>
    </row>
    <row r="18335" spans="1:5" x14ac:dyDescent="0.2">
      <c r="A18335">
        <v>1</v>
      </c>
      <c r="B18335" t="s">
        <v>2644</v>
      </c>
      <c r="C18335" t="s">
        <v>3112</v>
      </c>
      <c r="D18335" t="s">
        <v>1708</v>
      </c>
      <c r="E18335" t="s">
        <v>3113</v>
      </c>
    </row>
    <row r="18336" spans="1:5" x14ac:dyDescent="0.2">
      <c r="A18336" t="s">
        <v>1575</v>
      </c>
      <c r="B18336" t="s">
        <v>1576</v>
      </c>
      <c r="C18336" t="s">
        <v>1577</v>
      </c>
      <c r="D18336" t="s">
        <v>1578</v>
      </c>
    </row>
    <row r="18337" spans="1:5" x14ac:dyDescent="0.2">
      <c r="A18337" t="s">
        <v>882</v>
      </c>
      <c r="B18337" t="s">
        <v>1579</v>
      </c>
      <c r="C18337" t="s">
        <v>1580</v>
      </c>
    </row>
    <row r="18338" spans="1:5" x14ac:dyDescent="0.2">
      <c r="A18338" t="s">
        <v>1595</v>
      </c>
      <c r="B18338" t="s">
        <v>1596</v>
      </c>
      <c r="C18338" t="s">
        <v>1597</v>
      </c>
    </row>
    <row r="18339" spans="1:5" x14ac:dyDescent="0.2">
      <c r="A18339" t="s">
        <v>1595</v>
      </c>
      <c r="B18339" t="s">
        <v>1598</v>
      </c>
      <c r="C18339" t="s">
        <v>1599</v>
      </c>
      <c r="D18339" t="s">
        <v>1597</v>
      </c>
    </row>
    <row r="18340" spans="1:5" x14ac:dyDescent="0.2">
      <c r="A18340" t="s">
        <v>1595</v>
      </c>
      <c r="B18340" t="s">
        <v>1596</v>
      </c>
      <c r="C18340" t="s">
        <v>1597</v>
      </c>
    </row>
    <row r="18341" spans="1:5" x14ac:dyDescent="0.2">
      <c r="A18341" t="s">
        <v>1595</v>
      </c>
      <c r="B18341" t="s">
        <v>1598</v>
      </c>
      <c r="C18341" t="s">
        <v>1599</v>
      </c>
      <c r="D18341" t="s">
        <v>1597</v>
      </c>
    </row>
    <row r="18342" spans="1:5" x14ac:dyDescent="0.2">
      <c r="A18342" t="s">
        <v>1595</v>
      </c>
      <c r="B18342" t="s">
        <v>1596</v>
      </c>
      <c r="C18342" t="s">
        <v>1597</v>
      </c>
    </row>
    <row r="18343" spans="1:5" x14ac:dyDescent="0.2">
      <c r="A18343" t="s">
        <v>1595</v>
      </c>
      <c r="B18343" t="s">
        <v>1598</v>
      </c>
      <c r="C18343" t="s">
        <v>1599</v>
      </c>
      <c r="D18343" t="s">
        <v>1597</v>
      </c>
    </row>
    <row r="18344" spans="1:5" x14ac:dyDescent="0.2">
      <c r="A18344" t="s">
        <v>50</v>
      </c>
      <c r="B18344">
        <v>55.6</v>
      </c>
      <c r="C18344">
        <v>0.1</v>
      </c>
    </row>
    <row r="18345" spans="1:5" x14ac:dyDescent="0.2">
      <c r="A18345" t="s">
        <v>52</v>
      </c>
      <c r="B18345">
        <v>4.5999999999999996</v>
      </c>
      <c r="C18345" t="s">
        <v>1606</v>
      </c>
    </row>
    <row r="18346" spans="1:5" x14ac:dyDescent="0.2">
      <c r="A18346" t="s">
        <v>1792</v>
      </c>
      <c r="B18346" t="s">
        <v>1644</v>
      </c>
      <c r="C18346">
        <v>32.4</v>
      </c>
      <c r="D18346" t="s">
        <v>1634</v>
      </c>
      <c r="E18346">
        <v>0.1</v>
      </c>
    </row>
    <row r="18347" spans="1:5" x14ac:dyDescent="0.2">
      <c r="A18347" t="s">
        <v>1605</v>
      </c>
      <c r="B18347">
        <v>8.8000000000000007</v>
      </c>
      <c r="C18347" t="s">
        <v>1634</v>
      </c>
      <c r="D18347">
        <v>0.2</v>
      </c>
    </row>
    <row r="18348" spans="1:5" x14ac:dyDescent="0.2">
      <c r="A18348" t="s">
        <v>70</v>
      </c>
      <c r="B18348">
        <v>30</v>
      </c>
      <c r="C18348">
        <v>0.2</v>
      </c>
    </row>
    <row r="18349" spans="1:5" x14ac:dyDescent="0.2">
      <c r="A18349" t="s">
        <v>70</v>
      </c>
      <c r="B18349">
        <v>29.5</v>
      </c>
      <c r="C18349" t="s">
        <v>1606</v>
      </c>
    </row>
    <row r="18350" spans="1:5" x14ac:dyDescent="0.2">
      <c r="A18350" t="s">
        <v>70</v>
      </c>
      <c r="B18350">
        <v>5.5</v>
      </c>
      <c r="C18350" t="s">
        <v>1588</v>
      </c>
      <c r="D18350">
        <v>0.1</v>
      </c>
    </row>
    <row r="18351" spans="1:5" x14ac:dyDescent="0.2">
      <c r="A18351" t="s">
        <v>120</v>
      </c>
      <c r="B18351" t="s">
        <v>1571</v>
      </c>
      <c r="C18351">
        <v>0.1</v>
      </c>
    </row>
    <row r="18352" spans="1:5" x14ac:dyDescent="0.2">
      <c r="A18352" t="s">
        <v>57</v>
      </c>
      <c r="B18352">
        <v>34</v>
      </c>
      <c r="C18352" t="s">
        <v>1606</v>
      </c>
    </row>
    <row r="18353" spans="1:4" x14ac:dyDescent="0.2">
      <c r="A18353" t="s">
        <v>120</v>
      </c>
      <c r="B18353">
        <v>0.05</v>
      </c>
      <c r="C18353" t="s">
        <v>1593</v>
      </c>
      <c r="D18353" t="s">
        <v>1659</v>
      </c>
    </row>
    <row r="18354" spans="1:4" x14ac:dyDescent="0.2">
      <c r="A18354" t="s">
        <v>59</v>
      </c>
      <c r="B18354" t="s">
        <v>1795</v>
      </c>
    </row>
    <row r="18355" spans="1:4" x14ac:dyDescent="0.2">
      <c r="A18355" t="s">
        <v>55</v>
      </c>
      <c r="B18355" t="s">
        <v>2810</v>
      </c>
      <c r="C18355" t="s">
        <v>1588</v>
      </c>
      <c r="D18355" t="s">
        <v>2811</v>
      </c>
    </row>
    <row r="18356" spans="1:4" x14ac:dyDescent="0.2">
      <c r="A18356" t="s">
        <v>118</v>
      </c>
      <c r="B18356" t="s">
        <v>1655</v>
      </c>
      <c r="C18356">
        <v>25</v>
      </c>
    </row>
    <row r="18357" spans="1:4" x14ac:dyDescent="0.2">
      <c r="A18357" t="s">
        <v>110</v>
      </c>
      <c r="B18357" t="s">
        <v>1724</v>
      </c>
    </row>
    <row r="18358" spans="1:4" x14ac:dyDescent="0.2">
      <c r="A18358" t="s">
        <v>177</v>
      </c>
      <c r="B18358">
        <v>0.5</v>
      </c>
      <c r="C18358" t="s">
        <v>2547</v>
      </c>
      <c r="D18358">
        <v>0.7</v>
      </c>
    </row>
    <row r="18359" spans="1:4" x14ac:dyDescent="0.2">
      <c r="A18359" t="s">
        <v>118</v>
      </c>
      <c r="B18359" t="s">
        <v>1655</v>
      </c>
      <c r="C18359">
        <v>12.5</v>
      </c>
    </row>
    <row r="18360" spans="1:4" x14ac:dyDescent="0.2">
      <c r="A18360" t="s">
        <v>52</v>
      </c>
      <c r="B18360">
        <v>1.4</v>
      </c>
      <c r="C18360" t="s">
        <v>1656</v>
      </c>
    </row>
    <row r="18361" spans="1:4" x14ac:dyDescent="0.2">
      <c r="A18361" t="s">
        <v>52</v>
      </c>
      <c r="B18361">
        <v>3</v>
      </c>
      <c r="C18361">
        <v>0.1</v>
      </c>
    </row>
    <row r="18362" spans="1:4" x14ac:dyDescent="0.2">
      <c r="A18362" t="s">
        <v>57</v>
      </c>
      <c r="B18362">
        <v>13.35</v>
      </c>
      <c r="C18362">
        <v>0.1</v>
      </c>
    </row>
    <row r="18363" spans="1:4" x14ac:dyDescent="0.2">
      <c r="A18363" t="s">
        <v>1575</v>
      </c>
      <c r="B18363" t="s">
        <v>1576</v>
      </c>
      <c r="C18363" t="s">
        <v>1577</v>
      </c>
      <c r="D18363" t="s">
        <v>1578</v>
      </c>
    </row>
    <row r="18364" spans="1:4" x14ac:dyDescent="0.2">
      <c r="A18364" t="s">
        <v>882</v>
      </c>
      <c r="B18364" t="s">
        <v>1579</v>
      </c>
      <c r="C18364" t="s">
        <v>1580</v>
      </c>
    </row>
    <row r="18365" spans="1:4" x14ac:dyDescent="0.2">
      <c r="A18365" t="s">
        <v>1581</v>
      </c>
      <c r="B18365" t="s">
        <v>1576</v>
      </c>
      <c r="C18365" t="s">
        <v>1577</v>
      </c>
      <c r="D18365" t="s">
        <v>1582</v>
      </c>
    </row>
    <row r="18366" spans="1:4" x14ac:dyDescent="0.2">
      <c r="A18366" t="s">
        <v>114</v>
      </c>
      <c r="B18366">
        <v>52.2</v>
      </c>
      <c r="C18366" t="s">
        <v>1583</v>
      </c>
    </row>
    <row r="18367" spans="1:4" x14ac:dyDescent="0.2">
      <c r="A18367" t="s">
        <v>71</v>
      </c>
      <c r="B18367">
        <v>48</v>
      </c>
      <c r="C18367" t="s">
        <v>1583</v>
      </c>
    </row>
    <row r="18368" spans="1:4" x14ac:dyDescent="0.2">
      <c r="A18368" t="s">
        <v>71</v>
      </c>
      <c r="B18368">
        <v>4.2</v>
      </c>
      <c r="C18368" t="s">
        <v>1583</v>
      </c>
    </row>
    <row r="18369" spans="1:6" x14ac:dyDescent="0.2">
      <c r="A18369" t="s">
        <v>71</v>
      </c>
      <c r="B18369">
        <v>41.3</v>
      </c>
      <c r="C18369" t="s">
        <v>1585</v>
      </c>
    </row>
    <row r="18370" spans="1:6" x14ac:dyDescent="0.2">
      <c r="A18370" t="s">
        <v>70</v>
      </c>
      <c r="B18370">
        <v>29.8</v>
      </c>
      <c r="C18370">
        <v>-0.05</v>
      </c>
    </row>
    <row r="18371" spans="1:6" x14ac:dyDescent="0.2">
      <c r="A18371" t="s">
        <v>1802</v>
      </c>
      <c r="B18371" t="s">
        <v>1661</v>
      </c>
      <c r="C18371" t="s">
        <v>1801</v>
      </c>
    </row>
    <row r="18372" spans="1:6" x14ac:dyDescent="0.2">
      <c r="A18372" t="s">
        <v>1802</v>
      </c>
      <c r="B18372" t="s">
        <v>1661</v>
      </c>
      <c r="C18372" t="s">
        <v>1803</v>
      </c>
      <c r="D18372" t="s">
        <v>1804</v>
      </c>
      <c r="E18372" t="s">
        <v>1784</v>
      </c>
      <c r="F18372" t="s">
        <v>1805</v>
      </c>
    </row>
    <row r="18373" spans="1:6" x14ac:dyDescent="0.2">
      <c r="A18373" t="s">
        <v>118</v>
      </c>
      <c r="B18373" t="s">
        <v>1571</v>
      </c>
      <c r="C18373" t="s">
        <v>1610</v>
      </c>
      <c r="D18373">
        <v>12</v>
      </c>
    </row>
    <row r="18374" spans="1:6" x14ac:dyDescent="0.2">
      <c r="A18374" t="s">
        <v>59</v>
      </c>
      <c r="B18374" t="s">
        <v>1806</v>
      </c>
      <c r="C18374" t="s">
        <v>1123</v>
      </c>
      <c r="D18374">
        <v>1</v>
      </c>
      <c r="E18374" t="s">
        <v>1588</v>
      </c>
      <c r="F18374" t="s">
        <v>1808</v>
      </c>
    </row>
    <row r="18375" spans="1:6" x14ac:dyDescent="0.2">
      <c r="A18375" t="s">
        <v>120</v>
      </c>
      <c r="B18375" t="s">
        <v>1571</v>
      </c>
      <c r="C18375">
        <v>0.05</v>
      </c>
      <c r="D18375" t="s">
        <v>1593</v>
      </c>
      <c r="E18375" t="s">
        <v>1594</v>
      </c>
    </row>
    <row r="18376" spans="1:6" x14ac:dyDescent="0.2">
      <c r="A18376" t="s">
        <v>120</v>
      </c>
      <c r="B18376" t="s">
        <v>1571</v>
      </c>
      <c r="C18376">
        <v>0.05</v>
      </c>
      <c r="D18376" t="s">
        <v>1593</v>
      </c>
      <c r="E18376" t="s">
        <v>1594</v>
      </c>
    </row>
    <row r="18377" spans="1:6" x14ac:dyDescent="0.2">
      <c r="A18377" t="s">
        <v>110</v>
      </c>
      <c r="B18377" t="s">
        <v>1572</v>
      </c>
      <c r="C18377" t="s">
        <v>1573</v>
      </c>
      <c r="D18377" t="s">
        <v>1574</v>
      </c>
    </row>
    <row r="18378" spans="1:6" x14ac:dyDescent="0.2">
      <c r="A18378" t="s">
        <v>1575</v>
      </c>
      <c r="B18378" t="s">
        <v>1576</v>
      </c>
      <c r="C18378" t="s">
        <v>1577</v>
      </c>
      <c r="D18378" t="s">
        <v>1578</v>
      </c>
    </row>
    <row r="18379" spans="1:6" x14ac:dyDescent="0.2">
      <c r="A18379" t="s">
        <v>1581</v>
      </c>
      <c r="B18379" t="s">
        <v>1576</v>
      </c>
      <c r="C18379" t="s">
        <v>1577</v>
      </c>
      <c r="D18379" t="s">
        <v>1582</v>
      </c>
    </row>
    <row r="18380" spans="1:6" x14ac:dyDescent="0.2">
      <c r="A18380" t="s">
        <v>882</v>
      </c>
      <c r="B18380" t="s">
        <v>1579</v>
      </c>
      <c r="C18380" t="s">
        <v>1580</v>
      </c>
    </row>
    <row r="18381" spans="1:6" x14ac:dyDescent="0.2">
      <c r="A18381" t="s">
        <v>50</v>
      </c>
      <c r="B18381">
        <v>55.5</v>
      </c>
      <c r="C18381">
        <v>0.1</v>
      </c>
    </row>
    <row r="18382" spans="1:6" x14ac:dyDescent="0.2">
      <c r="A18382" t="s">
        <v>52</v>
      </c>
      <c r="B18382">
        <v>4.5</v>
      </c>
      <c r="C18382" t="s">
        <v>1606</v>
      </c>
    </row>
    <row r="18383" spans="1:6" x14ac:dyDescent="0.2">
      <c r="A18383" t="s">
        <v>1792</v>
      </c>
      <c r="B18383" t="s">
        <v>1644</v>
      </c>
      <c r="C18383">
        <v>32.4</v>
      </c>
      <c r="D18383" t="s">
        <v>1634</v>
      </c>
      <c r="E18383">
        <v>0.1</v>
      </c>
    </row>
    <row r="18384" spans="1:6" x14ac:dyDescent="0.2">
      <c r="A18384" t="s">
        <v>1605</v>
      </c>
      <c r="B18384">
        <v>8.8000000000000007</v>
      </c>
      <c r="C18384" t="s">
        <v>1634</v>
      </c>
      <c r="D18384">
        <v>0.2</v>
      </c>
    </row>
    <row r="18385" spans="1:4" x14ac:dyDescent="0.2">
      <c r="A18385" t="s">
        <v>70</v>
      </c>
      <c r="B18385">
        <v>30</v>
      </c>
      <c r="C18385">
        <v>0.2</v>
      </c>
    </row>
    <row r="18386" spans="1:4" x14ac:dyDescent="0.2">
      <c r="A18386" t="s">
        <v>70</v>
      </c>
      <c r="B18386">
        <v>29.5</v>
      </c>
      <c r="C18386" t="s">
        <v>1606</v>
      </c>
    </row>
    <row r="18387" spans="1:4" x14ac:dyDescent="0.2">
      <c r="A18387" t="s">
        <v>70</v>
      </c>
      <c r="B18387">
        <v>5.5</v>
      </c>
      <c r="C18387" t="s">
        <v>1588</v>
      </c>
      <c r="D18387">
        <v>0.1</v>
      </c>
    </row>
    <row r="18388" spans="1:4" x14ac:dyDescent="0.2">
      <c r="A18388" t="s">
        <v>120</v>
      </c>
      <c r="B18388" t="s">
        <v>1571</v>
      </c>
      <c r="C18388">
        <v>0.1</v>
      </c>
    </row>
    <row r="18389" spans="1:4" x14ac:dyDescent="0.2">
      <c r="A18389" t="s">
        <v>57</v>
      </c>
      <c r="B18389">
        <v>34</v>
      </c>
      <c r="C18389" t="s">
        <v>1606</v>
      </c>
    </row>
    <row r="18390" spans="1:4" x14ac:dyDescent="0.2">
      <c r="A18390" t="s">
        <v>120</v>
      </c>
      <c r="B18390">
        <v>0.05</v>
      </c>
      <c r="C18390" t="s">
        <v>1593</v>
      </c>
      <c r="D18390" t="s">
        <v>1659</v>
      </c>
    </row>
    <row r="18391" spans="1:4" x14ac:dyDescent="0.2">
      <c r="A18391" t="s">
        <v>59</v>
      </c>
      <c r="B18391" t="s">
        <v>1795</v>
      </c>
    </row>
    <row r="18392" spans="1:4" x14ac:dyDescent="0.2">
      <c r="A18392" t="s">
        <v>55</v>
      </c>
      <c r="B18392">
        <v>35.200000000000003</v>
      </c>
      <c r="C18392" t="s">
        <v>1588</v>
      </c>
      <c r="D18392">
        <v>37.200000000000003</v>
      </c>
    </row>
    <row r="18393" spans="1:4" x14ac:dyDescent="0.2">
      <c r="A18393" t="s">
        <v>118</v>
      </c>
      <c r="B18393" t="s">
        <v>1655</v>
      </c>
      <c r="C18393">
        <v>25</v>
      </c>
    </row>
    <row r="18394" spans="1:4" x14ac:dyDescent="0.2">
      <c r="A18394" t="s">
        <v>110</v>
      </c>
      <c r="B18394" t="s">
        <v>1724</v>
      </c>
    </row>
    <row r="18395" spans="1:4" x14ac:dyDescent="0.2">
      <c r="A18395" t="s">
        <v>177</v>
      </c>
      <c r="B18395">
        <v>0.4</v>
      </c>
      <c r="C18395" t="s">
        <v>2547</v>
      </c>
      <c r="D18395">
        <v>0.6</v>
      </c>
    </row>
    <row r="18396" spans="1:4" x14ac:dyDescent="0.2">
      <c r="A18396" t="s">
        <v>52</v>
      </c>
      <c r="B18396">
        <v>3</v>
      </c>
      <c r="C18396">
        <v>0.1</v>
      </c>
    </row>
    <row r="18397" spans="1:4" x14ac:dyDescent="0.2">
      <c r="A18397" t="s">
        <v>52</v>
      </c>
      <c r="B18397">
        <v>1</v>
      </c>
      <c r="C18397" t="s">
        <v>1656</v>
      </c>
    </row>
    <row r="18398" spans="1:4" x14ac:dyDescent="0.2">
      <c r="A18398" t="s">
        <v>702</v>
      </c>
    </row>
    <row r="18399" spans="1:4" x14ac:dyDescent="0.2">
      <c r="A18399" t="s">
        <v>120</v>
      </c>
      <c r="B18399">
        <v>0.05</v>
      </c>
      <c r="C18399" t="s">
        <v>1593</v>
      </c>
      <c r="D18399" t="s">
        <v>1594</v>
      </c>
    </row>
    <row r="18400" spans="1:4" x14ac:dyDescent="0.2">
      <c r="A18400" t="s">
        <v>118</v>
      </c>
      <c r="B18400" t="s">
        <v>2813</v>
      </c>
      <c r="C18400">
        <v>10</v>
      </c>
    </row>
    <row r="18401" spans="1:6" x14ac:dyDescent="0.2">
      <c r="A18401" t="s">
        <v>1575</v>
      </c>
      <c r="B18401" t="s">
        <v>1576</v>
      </c>
      <c r="C18401" t="s">
        <v>1577</v>
      </c>
      <c r="D18401" t="s">
        <v>1578</v>
      </c>
    </row>
    <row r="18402" spans="1:6" x14ac:dyDescent="0.2">
      <c r="A18402" t="s">
        <v>882</v>
      </c>
      <c r="B18402" t="s">
        <v>1579</v>
      </c>
      <c r="C18402" t="s">
        <v>1580</v>
      </c>
    </row>
    <row r="18403" spans="1:6" x14ac:dyDescent="0.2">
      <c r="A18403" t="s">
        <v>1581</v>
      </c>
      <c r="B18403" t="s">
        <v>1576</v>
      </c>
      <c r="C18403" t="s">
        <v>1577</v>
      </c>
      <c r="D18403" t="s">
        <v>1582</v>
      </c>
    </row>
    <row r="18404" spans="1:6" x14ac:dyDescent="0.2">
      <c r="A18404" t="s">
        <v>114</v>
      </c>
      <c r="B18404">
        <v>55.2</v>
      </c>
      <c r="C18404" t="s">
        <v>1583</v>
      </c>
    </row>
    <row r="18405" spans="1:6" x14ac:dyDescent="0.2">
      <c r="A18405" t="s">
        <v>71</v>
      </c>
      <c r="B18405">
        <v>48</v>
      </c>
      <c r="C18405" t="s">
        <v>1585</v>
      </c>
    </row>
    <row r="18406" spans="1:6" x14ac:dyDescent="0.2">
      <c r="A18406" t="s">
        <v>71</v>
      </c>
      <c r="B18406">
        <v>4.2</v>
      </c>
      <c r="C18406" t="s">
        <v>1584</v>
      </c>
    </row>
    <row r="18407" spans="1:6" x14ac:dyDescent="0.2">
      <c r="A18407" t="s">
        <v>71</v>
      </c>
      <c r="B18407">
        <v>41.3</v>
      </c>
      <c r="C18407" t="s">
        <v>1585</v>
      </c>
    </row>
    <row r="18408" spans="1:6" x14ac:dyDescent="0.2">
      <c r="A18408" t="s">
        <v>70</v>
      </c>
      <c r="B18408">
        <v>29.8</v>
      </c>
      <c r="C18408">
        <v>-0.05</v>
      </c>
    </row>
    <row r="18409" spans="1:6" x14ac:dyDescent="0.2">
      <c r="A18409" t="s">
        <v>1802</v>
      </c>
      <c r="B18409" t="s">
        <v>1661</v>
      </c>
      <c r="C18409" t="s">
        <v>1801</v>
      </c>
    </row>
    <row r="18410" spans="1:6" x14ac:dyDescent="0.2">
      <c r="A18410" t="s">
        <v>1802</v>
      </c>
      <c r="B18410" t="s">
        <v>1661</v>
      </c>
      <c r="C18410" t="s">
        <v>1803</v>
      </c>
      <c r="D18410" t="s">
        <v>1804</v>
      </c>
      <c r="E18410" t="s">
        <v>1784</v>
      </c>
      <c r="F18410" t="s">
        <v>1805</v>
      </c>
    </row>
    <row r="18411" spans="1:6" x14ac:dyDescent="0.2">
      <c r="A18411" t="s">
        <v>118</v>
      </c>
      <c r="B18411" t="s">
        <v>1571</v>
      </c>
      <c r="C18411" t="s">
        <v>1610</v>
      </c>
      <c r="D18411">
        <v>12</v>
      </c>
    </row>
    <row r="18412" spans="1:6" x14ac:dyDescent="0.2">
      <c r="A18412" t="s">
        <v>59</v>
      </c>
      <c r="B18412" t="s">
        <v>1806</v>
      </c>
      <c r="C18412" t="s">
        <v>1123</v>
      </c>
      <c r="D18412">
        <v>1</v>
      </c>
      <c r="E18412" t="s">
        <v>1588</v>
      </c>
      <c r="F18412" t="s">
        <v>1808</v>
      </c>
    </row>
    <row r="18413" spans="1:6" x14ac:dyDescent="0.2">
      <c r="A18413" t="s">
        <v>120</v>
      </c>
      <c r="B18413" t="s">
        <v>1571</v>
      </c>
      <c r="C18413">
        <v>0.05</v>
      </c>
      <c r="D18413" t="s">
        <v>1593</v>
      </c>
      <c r="E18413" t="s">
        <v>1594</v>
      </c>
    </row>
    <row r="18414" spans="1:6" x14ac:dyDescent="0.2">
      <c r="A18414" t="s">
        <v>120</v>
      </c>
      <c r="B18414" t="s">
        <v>1571</v>
      </c>
      <c r="C18414">
        <v>0.05</v>
      </c>
      <c r="D18414" t="s">
        <v>1593</v>
      </c>
      <c r="E18414" t="s">
        <v>1594</v>
      </c>
    </row>
    <row r="18415" spans="1:6" x14ac:dyDescent="0.2">
      <c r="A18415" t="s">
        <v>110</v>
      </c>
      <c r="B18415" t="s">
        <v>1572</v>
      </c>
      <c r="C18415" t="s">
        <v>1573</v>
      </c>
      <c r="D18415" t="s">
        <v>1574</v>
      </c>
    </row>
    <row r="18416" spans="1:6" x14ac:dyDescent="0.2">
      <c r="A18416" t="s">
        <v>110</v>
      </c>
      <c r="B18416" t="s">
        <v>1724</v>
      </c>
    </row>
    <row r="18417" spans="1:6" x14ac:dyDescent="0.2">
      <c r="A18417" t="s">
        <v>1575</v>
      </c>
      <c r="B18417" t="s">
        <v>1576</v>
      </c>
      <c r="C18417" t="s">
        <v>1577</v>
      </c>
      <c r="D18417" t="s">
        <v>1578</v>
      </c>
    </row>
    <row r="18418" spans="1:6" x14ac:dyDescent="0.2">
      <c r="A18418" t="s">
        <v>882</v>
      </c>
      <c r="B18418" t="s">
        <v>1579</v>
      </c>
      <c r="C18418" t="s">
        <v>1580</v>
      </c>
    </row>
    <row r="18419" spans="1:6" x14ac:dyDescent="0.2">
      <c r="A18419" t="s">
        <v>1581</v>
      </c>
      <c r="B18419" t="s">
        <v>1576</v>
      </c>
      <c r="C18419" t="s">
        <v>1577</v>
      </c>
      <c r="D18419" t="s">
        <v>1582</v>
      </c>
    </row>
    <row r="18420" spans="1:6" x14ac:dyDescent="0.2">
      <c r="A18420" t="s">
        <v>114</v>
      </c>
      <c r="B18420">
        <v>57.5</v>
      </c>
      <c r="C18420" t="s">
        <v>1583</v>
      </c>
    </row>
    <row r="18421" spans="1:6" x14ac:dyDescent="0.2">
      <c r="A18421" t="s">
        <v>71</v>
      </c>
      <c r="B18421">
        <v>48</v>
      </c>
      <c r="C18421" t="s">
        <v>1585</v>
      </c>
    </row>
    <row r="18422" spans="1:6" x14ac:dyDescent="0.2">
      <c r="A18422" t="s">
        <v>71</v>
      </c>
      <c r="B18422">
        <v>6.5</v>
      </c>
      <c r="C18422" t="s">
        <v>1584</v>
      </c>
    </row>
    <row r="18423" spans="1:6" x14ac:dyDescent="0.2">
      <c r="A18423" t="s">
        <v>71</v>
      </c>
      <c r="B18423">
        <v>41.3</v>
      </c>
      <c r="C18423" t="s">
        <v>1585</v>
      </c>
    </row>
    <row r="18424" spans="1:6" x14ac:dyDescent="0.2">
      <c r="A18424" t="s">
        <v>70</v>
      </c>
      <c r="B18424">
        <v>29.8</v>
      </c>
      <c r="C18424">
        <v>-0.05</v>
      </c>
    </row>
    <row r="18425" spans="1:6" x14ac:dyDescent="0.2">
      <c r="A18425" t="s">
        <v>1802</v>
      </c>
      <c r="B18425" t="s">
        <v>1661</v>
      </c>
      <c r="C18425" t="s">
        <v>1801</v>
      </c>
    </row>
    <row r="18426" spans="1:6" x14ac:dyDescent="0.2">
      <c r="A18426" t="s">
        <v>1802</v>
      </c>
      <c r="B18426" t="s">
        <v>1661</v>
      </c>
      <c r="C18426" t="s">
        <v>1803</v>
      </c>
      <c r="D18426" t="s">
        <v>1804</v>
      </c>
      <c r="E18426" t="s">
        <v>1784</v>
      </c>
      <c r="F18426" t="s">
        <v>1805</v>
      </c>
    </row>
    <row r="18427" spans="1:6" x14ac:dyDescent="0.2">
      <c r="A18427" t="s">
        <v>118</v>
      </c>
      <c r="B18427" t="s">
        <v>1571</v>
      </c>
      <c r="C18427" t="s">
        <v>1610</v>
      </c>
      <c r="D18427">
        <v>12</v>
      </c>
    </row>
    <row r="18428" spans="1:6" x14ac:dyDescent="0.2">
      <c r="A18428" t="s">
        <v>59</v>
      </c>
      <c r="B18428" t="s">
        <v>1806</v>
      </c>
      <c r="C18428" t="s">
        <v>1123</v>
      </c>
      <c r="D18428">
        <v>1</v>
      </c>
      <c r="E18428" t="s">
        <v>1588</v>
      </c>
      <c r="F18428" t="s">
        <v>1808</v>
      </c>
    </row>
    <row r="18429" spans="1:6" x14ac:dyDescent="0.2">
      <c r="A18429" t="s">
        <v>120</v>
      </c>
      <c r="B18429" t="s">
        <v>1571</v>
      </c>
      <c r="C18429">
        <v>0.05</v>
      </c>
      <c r="D18429" t="s">
        <v>1593</v>
      </c>
      <c r="E18429" t="s">
        <v>1594</v>
      </c>
    </row>
    <row r="18430" spans="1:6" x14ac:dyDescent="0.2">
      <c r="A18430" t="s">
        <v>120</v>
      </c>
      <c r="B18430" t="s">
        <v>1571</v>
      </c>
      <c r="C18430">
        <v>0.05</v>
      </c>
      <c r="D18430" t="s">
        <v>1593</v>
      </c>
      <c r="E18430" t="s">
        <v>1594</v>
      </c>
    </row>
    <row r="18431" spans="1:6" x14ac:dyDescent="0.2">
      <c r="A18431" t="s">
        <v>110</v>
      </c>
      <c r="B18431" t="s">
        <v>1572</v>
      </c>
      <c r="C18431" t="s">
        <v>1573</v>
      </c>
      <c r="D18431" t="s">
        <v>1574</v>
      </c>
    </row>
    <row r="18432" spans="1:6" x14ac:dyDescent="0.2">
      <c r="A18432" t="s">
        <v>110</v>
      </c>
      <c r="B18432" t="s">
        <v>1724</v>
      </c>
    </row>
    <row r="18433" spans="1:4" x14ac:dyDescent="0.2">
      <c r="A18433" t="s">
        <v>1575</v>
      </c>
      <c r="B18433" t="s">
        <v>1576</v>
      </c>
      <c r="C18433" t="s">
        <v>1577</v>
      </c>
      <c r="D18433" t="s">
        <v>1578</v>
      </c>
    </row>
    <row r="18434" spans="1:4" x14ac:dyDescent="0.2">
      <c r="A18434" t="s">
        <v>882</v>
      </c>
      <c r="B18434" t="s">
        <v>1579</v>
      </c>
      <c r="C18434" t="s">
        <v>1580</v>
      </c>
    </row>
    <row r="18435" spans="1:4" x14ac:dyDescent="0.2">
      <c r="A18435" t="s">
        <v>1581</v>
      </c>
      <c r="B18435" t="s">
        <v>1576</v>
      </c>
      <c r="C18435" t="s">
        <v>1577</v>
      </c>
      <c r="D18435" t="s">
        <v>1582</v>
      </c>
    </row>
    <row r="18436" spans="1:4" x14ac:dyDescent="0.2">
      <c r="A18436" t="s">
        <v>50</v>
      </c>
      <c r="B18436">
        <v>65.3</v>
      </c>
      <c r="C18436">
        <f>0.07/-0.12</f>
        <v>-0.58333333333333337</v>
      </c>
    </row>
    <row r="18437" spans="1:4" x14ac:dyDescent="0.2">
      <c r="A18437" t="s">
        <v>215</v>
      </c>
      <c r="B18437">
        <v>62.6</v>
      </c>
      <c r="C18437">
        <f>0.07/-0.12</f>
        <v>-0.58333333333333337</v>
      </c>
    </row>
    <row r="18438" spans="1:4" x14ac:dyDescent="0.2">
      <c r="A18438" t="s">
        <v>215</v>
      </c>
      <c r="B18438">
        <v>61.96</v>
      </c>
      <c r="C18438">
        <f>0.15/-0.05</f>
        <v>-2.9999999999999996</v>
      </c>
    </row>
    <row r="18439" spans="1:4" x14ac:dyDescent="0.2">
      <c r="A18439" t="s">
        <v>215</v>
      </c>
      <c r="B18439">
        <v>0.9</v>
      </c>
      <c r="C18439">
        <f>0.02/-0.07</f>
        <v>-0.2857142857142857</v>
      </c>
    </row>
    <row r="18440" spans="1:4" x14ac:dyDescent="0.2">
      <c r="A18440" t="s">
        <v>215</v>
      </c>
      <c r="B18440">
        <v>4.4800000000000004</v>
      </c>
      <c r="C18440" t="s">
        <v>1634</v>
      </c>
      <c r="D18440">
        <v>0.1</v>
      </c>
    </row>
    <row r="18441" spans="1:4" x14ac:dyDescent="0.2">
      <c r="A18441" t="s">
        <v>215</v>
      </c>
      <c r="B18441" t="s">
        <v>1664</v>
      </c>
      <c r="C18441" t="s">
        <v>2320</v>
      </c>
    </row>
    <row r="18442" spans="1:4" x14ac:dyDescent="0.2">
      <c r="A18442" t="s">
        <v>215</v>
      </c>
      <c r="B18442" t="s">
        <v>207</v>
      </c>
      <c r="C18442">
        <v>17.8</v>
      </c>
      <c r="D18442">
        <f>-0.03/-0.13</f>
        <v>0.23076923076923075</v>
      </c>
    </row>
    <row r="18443" spans="1:4" x14ac:dyDescent="0.2">
      <c r="A18443" t="s">
        <v>215</v>
      </c>
      <c r="B18443" t="s">
        <v>2321</v>
      </c>
      <c r="C18443">
        <f>-0.045/-0.13</f>
        <v>0.34615384615384615</v>
      </c>
    </row>
    <row r="18444" spans="1:4" x14ac:dyDescent="0.2">
      <c r="A18444" t="s">
        <v>215</v>
      </c>
      <c r="B18444" t="s">
        <v>57</v>
      </c>
      <c r="C18444">
        <v>24.6</v>
      </c>
      <c r="D18444">
        <f>0.07/-0.12</f>
        <v>-0.58333333333333337</v>
      </c>
    </row>
    <row r="18445" spans="1:4" x14ac:dyDescent="0.2">
      <c r="A18445" t="s">
        <v>57</v>
      </c>
      <c r="B18445">
        <v>20</v>
      </c>
      <c r="C18445">
        <f>-0.03/-0.07</f>
        <v>0.42857142857142849</v>
      </c>
    </row>
    <row r="18446" spans="1:4" x14ac:dyDescent="0.2">
      <c r="A18446" t="s">
        <v>215</v>
      </c>
      <c r="B18446" t="s">
        <v>70</v>
      </c>
      <c r="C18446">
        <v>16.2</v>
      </c>
      <c r="D18446">
        <f>0.12/-0.07</f>
        <v>-1.714285714285714</v>
      </c>
    </row>
    <row r="18447" spans="1:4" x14ac:dyDescent="0.2">
      <c r="A18447" t="s">
        <v>70</v>
      </c>
      <c r="B18447">
        <v>18</v>
      </c>
    </row>
    <row r="18448" spans="1:4" x14ac:dyDescent="0.2">
      <c r="A18448" t="s">
        <v>215</v>
      </c>
      <c r="B18448" t="s">
        <v>1655</v>
      </c>
      <c r="C18448">
        <v>4</v>
      </c>
    </row>
    <row r="18449" spans="1:4" x14ac:dyDescent="0.2">
      <c r="A18449" t="s">
        <v>215</v>
      </c>
      <c r="B18449" t="s">
        <v>598</v>
      </c>
      <c r="C18449">
        <v>60.74</v>
      </c>
    </row>
    <row r="18450" spans="1:4" x14ac:dyDescent="0.2">
      <c r="A18450" t="s">
        <v>110</v>
      </c>
    </row>
    <row r="18451" spans="1:4" x14ac:dyDescent="0.2">
      <c r="A18451" t="s">
        <v>169</v>
      </c>
    </row>
    <row r="18452" spans="1:4" x14ac:dyDescent="0.2">
      <c r="A18452" t="s">
        <v>1963</v>
      </c>
      <c r="B18452">
        <v>0.05</v>
      </c>
    </row>
    <row r="18453" spans="1:4" x14ac:dyDescent="0.2">
      <c r="A18453" t="s">
        <v>115</v>
      </c>
      <c r="B18453">
        <v>0.5</v>
      </c>
      <c r="C18453" t="s">
        <v>1584</v>
      </c>
    </row>
    <row r="18454" spans="1:4" x14ac:dyDescent="0.2">
      <c r="A18454" t="s">
        <v>110</v>
      </c>
      <c r="B18454" t="s">
        <v>3114</v>
      </c>
    </row>
    <row r="18455" spans="1:4" x14ac:dyDescent="0.2">
      <c r="A18455" t="s">
        <v>1824</v>
      </c>
      <c r="B18455" t="s">
        <v>1816</v>
      </c>
      <c r="C18455" t="s">
        <v>2329</v>
      </c>
    </row>
    <row r="18456" spans="1:4" x14ac:dyDescent="0.2">
      <c r="A18456" t="s">
        <v>3063</v>
      </c>
      <c r="B18456" t="s">
        <v>2254</v>
      </c>
    </row>
    <row r="18457" spans="1:4" x14ac:dyDescent="0.2">
      <c r="A18457" t="s">
        <v>1575</v>
      </c>
      <c r="B18457" t="s">
        <v>1576</v>
      </c>
      <c r="C18457" t="s">
        <v>1577</v>
      </c>
      <c r="D18457" t="s">
        <v>1578</v>
      </c>
    </row>
    <row r="18458" spans="1:4" x14ac:dyDescent="0.2">
      <c r="A18458" t="s">
        <v>882</v>
      </c>
      <c r="B18458" t="s">
        <v>1579</v>
      </c>
      <c r="C18458" t="s">
        <v>1580</v>
      </c>
    </row>
    <row r="18459" spans="1:4" x14ac:dyDescent="0.2">
      <c r="A18459" t="s">
        <v>1581</v>
      </c>
      <c r="B18459" t="s">
        <v>1576</v>
      </c>
      <c r="C18459" t="s">
        <v>1577</v>
      </c>
      <c r="D18459" t="s">
        <v>1582</v>
      </c>
    </row>
    <row r="18460" spans="1:4" x14ac:dyDescent="0.2">
      <c r="A18460" t="s">
        <v>50</v>
      </c>
      <c r="B18460">
        <v>65.3</v>
      </c>
      <c r="C18460">
        <f>0.07/-0.12</f>
        <v>-0.58333333333333337</v>
      </c>
    </row>
    <row r="18461" spans="1:4" x14ac:dyDescent="0.2">
      <c r="A18461" t="s">
        <v>215</v>
      </c>
      <c r="B18461">
        <v>62.6</v>
      </c>
      <c r="C18461">
        <f>0.07/-0.12</f>
        <v>-0.58333333333333337</v>
      </c>
    </row>
    <row r="18462" spans="1:4" x14ac:dyDescent="0.2">
      <c r="A18462" t="s">
        <v>215</v>
      </c>
      <c r="B18462">
        <v>61.96</v>
      </c>
      <c r="C18462">
        <f>0.15/-0.05</f>
        <v>-2.9999999999999996</v>
      </c>
    </row>
    <row r="18463" spans="1:4" x14ac:dyDescent="0.2">
      <c r="A18463" t="s">
        <v>215</v>
      </c>
      <c r="B18463">
        <v>0.9</v>
      </c>
      <c r="C18463">
        <f>0.02/-0.07</f>
        <v>-0.2857142857142857</v>
      </c>
    </row>
    <row r="18464" spans="1:4" x14ac:dyDescent="0.2">
      <c r="A18464" t="s">
        <v>215</v>
      </c>
      <c r="B18464">
        <v>4.4800000000000004</v>
      </c>
      <c r="C18464" t="s">
        <v>1634</v>
      </c>
      <c r="D18464">
        <v>0.1</v>
      </c>
    </row>
    <row r="18465" spans="1:4" x14ac:dyDescent="0.2">
      <c r="A18465" t="s">
        <v>215</v>
      </c>
      <c r="B18465" t="s">
        <v>1664</v>
      </c>
      <c r="C18465" t="s">
        <v>2320</v>
      </c>
    </row>
    <row r="18466" spans="1:4" x14ac:dyDescent="0.2">
      <c r="A18466" t="s">
        <v>215</v>
      </c>
      <c r="B18466" t="s">
        <v>207</v>
      </c>
      <c r="C18466">
        <v>17.8</v>
      </c>
      <c r="D18466">
        <f>-0.03/-0.13</f>
        <v>0.23076923076923075</v>
      </c>
    </row>
    <row r="18467" spans="1:4" x14ac:dyDescent="0.2">
      <c r="A18467" t="s">
        <v>215</v>
      </c>
      <c r="B18467" t="s">
        <v>2321</v>
      </c>
      <c r="C18467">
        <f>-0.045/-0.13</f>
        <v>0.34615384615384615</v>
      </c>
    </row>
    <row r="18468" spans="1:4" x14ac:dyDescent="0.2">
      <c r="A18468" t="s">
        <v>215</v>
      </c>
      <c r="B18468" t="s">
        <v>57</v>
      </c>
      <c r="C18468">
        <v>24.6</v>
      </c>
      <c r="D18468">
        <f>0.07/-0.12</f>
        <v>-0.58333333333333337</v>
      </c>
    </row>
    <row r="18469" spans="1:4" x14ac:dyDescent="0.2">
      <c r="A18469" t="s">
        <v>57</v>
      </c>
      <c r="B18469">
        <v>20</v>
      </c>
      <c r="C18469">
        <f>-0.03/-0.07</f>
        <v>0.42857142857142849</v>
      </c>
    </row>
    <row r="18470" spans="1:4" x14ac:dyDescent="0.2">
      <c r="A18470" t="s">
        <v>215</v>
      </c>
      <c r="B18470" t="s">
        <v>70</v>
      </c>
      <c r="C18470">
        <v>16.2</v>
      </c>
      <c r="D18470">
        <f>0.12/-0.07</f>
        <v>-1.714285714285714</v>
      </c>
    </row>
    <row r="18471" spans="1:4" x14ac:dyDescent="0.2">
      <c r="A18471" t="s">
        <v>70</v>
      </c>
      <c r="B18471">
        <v>18</v>
      </c>
    </row>
    <row r="18472" spans="1:4" x14ac:dyDescent="0.2">
      <c r="A18472" t="s">
        <v>215</v>
      </c>
      <c r="B18472" t="s">
        <v>1655</v>
      </c>
      <c r="C18472">
        <v>4</v>
      </c>
    </row>
    <row r="18473" spans="1:4" x14ac:dyDescent="0.2">
      <c r="A18473" t="s">
        <v>215</v>
      </c>
      <c r="B18473" t="s">
        <v>598</v>
      </c>
      <c r="C18473">
        <v>60.74</v>
      </c>
    </row>
    <row r="18474" spans="1:4" x14ac:dyDescent="0.2">
      <c r="A18474" t="s">
        <v>110</v>
      </c>
    </row>
    <row r="18475" spans="1:4" x14ac:dyDescent="0.2">
      <c r="A18475" t="s">
        <v>169</v>
      </c>
    </row>
    <row r="18476" spans="1:4" x14ac:dyDescent="0.2">
      <c r="A18476" t="s">
        <v>1963</v>
      </c>
      <c r="B18476">
        <v>0.05</v>
      </c>
    </row>
    <row r="18477" spans="1:4" x14ac:dyDescent="0.2">
      <c r="A18477" t="s">
        <v>115</v>
      </c>
      <c r="B18477">
        <v>0.5</v>
      </c>
      <c r="C18477" t="s">
        <v>1584</v>
      </c>
    </row>
    <row r="18478" spans="1:4" x14ac:dyDescent="0.2">
      <c r="A18478" t="s">
        <v>110</v>
      </c>
      <c r="B18478" t="s">
        <v>3114</v>
      </c>
    </row>
    <row r="18479" spans="1:4" x14ac:dyDescent="0.2">
      <c r="A18479" t="s">
        <v>1824</v>
      </c>
      <c r="B18479" t="s">
        <v>1816</v>
      </c>
      <c r="C18479" t="s">
        <v>2329</v>
      </c>
    </row>
    <row r="18480" spans="1:4" x14ac:dyDescent="0.2">
      <c r="A18480" t="s">
        <v>3063</v>
      </c>
      <c r="B18480" t="s">
        <v>2254</v>
      </c>
    </row>
    <row r="18481" spans="1:4" x14ac:dyDescent="0.2">
      <c r="A18481" t="s">
        <v>1575</v>
      </c>
      <c r="B18481" t="s">
        <v>1576</v>
      </c>
      <c r="C18481" t="s">
        <v>1577</v>
      </c>
      <c r="D18481" t="s">
        <v>1578</v>
      </c>
    </row>
    <row r="18482" spans="1:4" x14ac:dyDescent="0.2">
      <c r="A18482" t="s">
        <v>882</v>
      </c>
      <c r="B18482" t="s">
        <v>1579</v>
      </c>
      <c r="C18482" t="s">
        <v>1580</v>
      </c>
    </row>
    <row r="18483" spans="1:4" x14ac:dyDescent="0.2">
      <c r="A18483" t="s">
        <v>1581</v>
      </c>
      <c r="B18483" t="s">
        <v>1576</v>
      </c>
      <c r="C18483" t="s">
        <v>1577</v>
      </c>
      <c r="D18483" t="s">
        <v>1582</v>
      </c>
    </row>
    <row r="18484" spans="1:4" x14ac:dyDescent="0.2">
      <c r="A18484" t="s">
        <v>1595</v>
      </c>
      <c r="B18484" t="s">
        <v>1596</v>
      </c>
      <c r="C18484" t="s">
        <v>1597</v>
      </c>
    </row>
    <row r="18485" spans="1:4" x14ac:dyDescent="0.2">
      <c r="A18485" t="s">
        <v>1595</v>
      </c>
      <c r="B18485" t="s">
        <v>1598</v>
      </c>
      <c r="C18485" t="s">
        <v>1599</v>
      </c>
      <c r="D18485" t="s">
        <v>1597</v>
      </c>
    </row>
    <row r="18486" spans="1:4" x14ac:dyDescent="0.2">
      <c r="A18486" t="s">
        <v>1595</v>
      </c>
      <c r="B18486" t="s">
        <v>1596</v>
      </c>
      <c r="C18486" t="s">
        <v>1597</v>
      </c>
    </row>
    <row r="18487" spans="1:4" x14ac:dyDescent="0.2">
      <c r="A18487" t="s">
        <v>1595</v>
      </c>
      <c r="B18487" t="s">
        <v>1598</v>
      </c>
      <c r="C18487" t="s">
        <v>1599</v>
      </c>
      <c r="D18487" t="s">
        <v>1597</v>
      </c>
    </row>
    <row r="18488" spans="1:4" x14ac:dyDescent="0.2">
      <c r="A18488" t="s">
        <v>114</v>
      </c>
      <c r="B18488">
        <v>16.899999999999999</v>
      </c>
      <c r="C18488" t="s">
        <v>1634</v>
      </c>
      <c r="D18488">
        <v>0.1</v>
      </c>
    </row>
    <row r="18489" spans="1:4" x14ac:dyDescent="0.2">
      <c r="A18489" t="s">
        <v>52</v>
      </c>
      <c r="B18489">
        <v>11.9</v>
      </c>
      <c r="C18489" t="s">
        <v>1588</v>
      </c>
      <c r="D18489">
        <v>0.1</v>
      </c>
    </row>
    <row r="18490" spans="1:4" x14ac:dyDescent="0.2">
      <c r="A18490" t="s">
        <v>57</v>
      </c>
      <c r="B18490">
        <v>105</v>
      </c>
      <c r="C18490" t="s">
        <v>1639</v>
      </c>
      <c r="D18490">
        <v>0.2</v>
      </c>
    </row>
    <row r="18491" spans="1:4" x14ac:dyDescent="0.2">
      <c r="A18491" t="s">
        <v>119</v>
      </c>
      <c r="B18491">
        <v>95</v>
      </c>
      <c r="C18491" t="s">
        <v>1639</v>
      </c>
      <c r="D18491">
        <v>0.2</v>
      </c>
    </row>
    <row r="18492" spans="1:4" x14ac:dyDescent="0.2">
      <c r="A18492" t="s">
        <v>59</v>
      </c>
      <c r="B18492" t="s">
        <v>3042</v>
      </c>
      <c r="C18492" t="s">
        <v>1588</v>
      </c>
      <c r="D18492" t="s">
        <v>1808</v>
      </c>
    </row>
    <row r="18493" spans="1:4" x14ac:dyDescent="0.2">
      <c r="A18493" t="s">
        <v>55</v>
      </c>
      <c r="B18493" t="s">
        <v>3043</v>
      </c>
      <c r="C18493">
        <v>10.5</v>
      </c>
    </row>
    <row r="18494" spans="1:4" x14ac:dyDescent="0.2">
      <c r="A18494" t="s">
        <v>1595</v>
      </c>
      <c r="B18494" t="s">
        <v>1596</v>
      </c>
      <c r="C18494" t="s">
        <v>1597</v>
      </c>
    </row>
    <row r="18495" spans="1:4" x14ac:dyDescent="0.2">
      <c r="A18495" t="s">
        <v>1595</v>
      </c>
      <c r="B18495" t="s">
        <v>1598</v>
      </c>
      <c r="C18495" t="s">
        <v>1599</v>
      </c>
      <c r="D18495" t="s">
        <v>1597</v>
      </c>
    </row>
    <row r="18496" spans="1:4" x14ac:dyDescent="0.2">
      <c r="A18496" t="s">
        <v>1595</v>
      </c>
      <c r="B18496" t="s">
        <v>1596</v>
      </c>
      <c r="C18496" t="s">
        <v>1597</v>
      </c>
    </row>
    <row r="18497" spans="1:4" x14ac:dyDescent="0.2">
      <c r="A18497" t="s">
        <v>1595</v>
      </c>
      <c r="B18497" t="s">
        <v>1598</v>
      </c>
      <c r="C18497" t="s">
        <v>1599</v>
      </c>
      <c r="D18497" t="s">
        <v>1597</v>
      </c>
    </row>
    <row r="18498" spans="1:4" x14ac:dyDescent="0.2">
      <c r="A18498" t="s">
        <v>1595</v>
      </c>
      <c r="B18498" t="s">
        <v>1596</v>
      </c>
      <c r="C18498" t="s">
        <v>1597</v>
      </c>
    </row>
    <row r="18499" spans="1:4" x14ac:dyDescent="0.2">
      <c r="A18499" t="s">
        <v>1595</v>
      </c>
      <c r="B18499" t="s">
        <v>1598</v>
      </c>
      <c r="C18499" t="s">
        <v>1599</v>
      </c>
      <c r="D18499" t="s">
        <v>1597</v>
      </c>
    </row>
    <row r="18500" spans="1:4" x14ac:dyDescent="0.2">
      <c r="A18500" t="s">
        <v>114</v>
      </c>
      <c r="B18500">
        <v>16.899999999999999</v>
      </c>
      <c r="C18500" t="s">
        <v>1634</v>
      </c>
      <c r="D18500">
        <v>0.1</v>
      </c>
    </row>
    <row r="18501" spans="1:4" x14ac:dyDescent="0.2">
      <c r="A18501" t="s">
        <v>52</v>
      </c>
      <c r="B18501">
        <v>11.9</v>
      </c>
      <c r="C18501" t="s">
        <v>1588</v>
      </c>
      <c r="D18501">
        <v>0.1</v>
      </c>
    </row>
    <row r="18502" spans="1:4" x14ac:dyDescent="0.2">
      <c r="A18502" t="s">
        <v>57</v>
      </c>
      <c r="B18502">
        <v>105</v>
      </c>
      <c r="C18502" t="s">
        <v>1639</v>
      </c>
      <c r="D18502">
        <v>0.2</v>
      </c>
    </row>
    <row r="18503" spans="1:4" x14ac:dyDescent="0.2">
      <c r="A18503" t="s">
        <v>119</v>
      </c>
      <c r="B18503">
        <v>95</v>
      </c>
      <c r="C18503" t="s">
        <v>1639</v>
      </c>
      <c r="D18503">
        <v>0.2</v>
      </c>
    </row>
    <row r="18504" spans="1:4" x14ac:dyDescent="0.2">
      <c r="A18504" t="s">
        <v>59</v>
      </c>
      <c r="B18504" t="s">
        <v>3042</v>
      </c>
      <c r="C18504" t="s">
        <v>1588</v>
      </c>
      <c r="D18504" t="s">
        <v>1808</v>
      </c>
    </row>
    <row r="18505" spans="1:4" x14ac:dyDescent="0.2">
      <c r="A18505" t="s">
        <v>55</v>
      </c>
      <c r="B18505" t="s">
        <v>3043</v>
      </c>
      <c r="C18505">
        <v>10.5</v>
      </c>
    </row>
    <row r="18506" spans="1:4" x14ac:dyDescent="0.2">
      <c r="A18506" t="s">
        <v>1595</v>
      </c>
      <c r="B18506" t="s">
        <v>1596</v>
      </c>
      <c r="C18506" t="s">
        <v>1597</v>
      </c>
    </row>
    <row r="18507" spans="1:4" x14ac:dyDescent="0.2">
      <c r="A18507" t="s">
        <v>1595</v>
      </c>
      <c r="B18507" t="s">
        <v>1598</v>
      </c>
      <c r="C18507" t="s">
        <v>1599</v>
      </c>
      <c r="D18507" t="s">
        <v>1597</v>
      </c>
    </row>
    <row r="18508" spans="1:4" x14ac:dyDescent="0.2">
      <c r="A18508" t="s">
        <v>1595</v>
      </c>
      <c r="B18508" t="s">
        <v>1596</v>
      </c>
      <c r="C18508" t="s">
        <v>1597</v>
      </c>
    </row>
    <row r="18509" spans="1:4" x14ac:dyDescent="0.2">
      <c r="A18509" t="s">
        <v>1595</v>
      </c>
      <c r="B18509" t="s">
        <v>1598</v>
      </c>
      <c r="C18509" t="s">
        <v>1599</v>
      </c>
      <c r="D18509" t="s">
        <v>1597</v>
      </c>
    </row>
    <row r="18510" spans="1:4" x14ac:dyDescent="0.2">
      <c r="A18510" t="s">
        <v>1595</v>
      </c>
      <c r="B18510" t="s">
        <v>1596</v>
      </c>
      <c r="C18510" t="s">
        <v>1597</v>
      </c>
    </row>
    <row r="18511" spans="1:4" x14ac:dyDescent="0.2">
      <c r="A18511" t="s">
        <v>1595</v>
      </c>
      <c r="B18511" t="s">
        <v>1598</v>
      </c>
      <c r="C18511" t="s">
        <v>1599</v>
      </c>
      <c r="D18511" t="s">
        <v>1597</v>
      </c>
    </row>
    <row r="18512" spans="1:4" x14ac:dyDescent="0.2">
      <c r="A18512" t="s">
        <v>114</v>
      </c>
      <c r="B18512">
        <v>21.9</v>
      </c>
      <c r="C18512" t="s">
        <v>1634</v>
      </c>
      <c r="D18512">
        <v>0.05</v>
      </c>
    </row>
    <row r="18513" spans="1:5" x14ac:dyDescent="0.2">
      <c r="A18513" t="s">
        <v>52</v>
      </c>
      <c r="B18513">
        <v>5</v>
      </c>
      <c r="C18513" t="s">
        <v>1634</v>
      </c>
      <c r="D18513">
        <v>0.05</v>
      </c>
    </row>
    <row r="18514" spans="1:5" x14ac:dyDescent="0.2">
      <c r="A18514" t="s">
        <v>57</v>
      </c>
      <c r="B18514">
        <v>105</v>
      </c>
      <c r="C18514">
        <v>-1.2E-2</v>
      </c>
      <c r="D18514" t="s">
        <v>3115</v>
      </c>
    </row>
    <row r="18515" spans="1:5" x14ac:dyDescent="0.2">
      <c r="A18515" t="s">
        <v>119</v>
      </c>
      <c r="B18515">
        <v>95</v>
      </c>
      <c r="C18515">
        <v>1.6E-2</v>
      </c>
      <c r="D18515" t="s">
        <v>1620</v>
      </c>
      <c r="E18515">
        <v>0.21199999999999999</v>
      </c>
    </row>
    <row r="18516" spans="1:5" x14ac:dyDescent="0.2">
      <c r="A18516" t="s">
        <v>119</v>
      </c>
      <c r="B18516">
        <v>98.5</v>
      </c>
      <c r="C18516">
        <v>1.6E-2</v>
      </c>
      <c r="D18516" t="s">
        <v>1620</v>
      </c>
      <c r="E18516">
        <v>0.112</v>
      </c>
    </row>
    <row r="18517" spans="1:5" x14ac:dyDescent="0.2">
      <c r="A18517" t="s">
        <v>119</v>
      </c>
      <c r="B18517">
        <v>100.5</v>
      </c>
      <c r="C18517">
        <v>-8.4000000000000005E-2</v>
      </c>
      <c r="D18517" t="s">
        <v>1620</v>
      </c>
      <c r="E18517">
        <v>0.115</v>
      </c>
    </row>
    <row r="18518" spans="1:5" x14ac:dyDescent="0.2">
      <c r="A18518" t="s">
        <v>55</v>
      </c>
      <c r="B18518" t="s">
        <v>3043</v>
      </c>
      <c r="C18518">
        <v>9</v>
      </c>
    </row>
    <row r="18519" spans="1:5" x14ac:dyDescent="0.2">
      <c r="A18519" t="s">
        <v>59</v>
      </c>
      <c r="B18519" t="s">
        <v>3042</v>
      </c>
      <c r="C18519" t="s">
        <v>1588</v>
      </c>
      <c r="D18519" t="s">
        <v>1808</v>
      </c>
    </row>
    <row r="18520" spans="1:5" x14ac:dyDescent="0.2">
      <c r="A18520" t="s">
        <v>3044</v>
      </c>
      <c r="B18520" t="s">
        <v>2635</v>
      </c>
      <c r="C18520" t="s">
        <v>3045</v>
      </c>
    </row>
    <row r="18521" spans="1:5" x14ac:dyDescent="0.2">
      <c r="A18521" t="s">
        <v>120</v>
      </c>
      <c r="B18521">
        <v>0.05</v>
      </c>
      <c r="C18521" t="s">
        <v>1594</v>
      </c>
    </row>
    <row r="18522" spans="1:5" x14ac:dyDescent="0.2">
      <c r="A18522" t="s">
        <v>1575</v>
      </c>
      <c r="B18522" t="s">
        <v>1576</v>
      </c>
      <c r="C18522" t="s">
        <v>1577</v>
      </c>
      <c r="D18522" t="s">
        <v>1578</v>
      </c>
    </row>
    <row r="18523" spans="1:5" x14ac:dyDescent="0.2">
      <c r="A18523" t="s">
        <v>882</v>
      </c>
      <c r="B18523" t="s">
        <v>1579</v>
      </c>
      <c r="C18523" t="s">
        <v>1580</v>
      </c>
    </row>
    <row r="18524" spans="1:5" x14ac:dyDescent="0.2">
      <c r="A18524" t="s">
        <v>1595</v>
      </c>
      <c r="B18524" t="s">
        <v>1596</v>
      </c>
      <c r="C18524" t="s">
        <v>1597</v>
      </c>
    </row>
    <row r="18525" spans="1:5" x14ac:dyDescent="0.2">
      <c r="A18525" t="s">
        <v>1595</v>
      </c>
      <c r="B18525" t="s">
        <v>1598</v>
      </c>
      <c r="C18525" t="s">
        <v>1599</v>
      </c>
      <c r="D18525" t="s">
        <v>1597</v>
      </c>
    </row>
    <row r="18526" spans="1:5" x14ac:dyDescent="0.2">
      <c r="A18526" t="s">
        <v>1595</v>
      </c>
      <c r="B18526" t="s">
        <v>1596</v>
      </c>
      <c r="C18526" t="s">
        <v>1597</v>
      </c>
    </row>
    <row r="18527" spans="1:5" x14ac:dyDescent="0.2">
      <c r="A18527" t="s">
        <v>1595</v>
      </c>
      <c r="B18527" t="s">
        <v>1598</v>
      </c>
      <c r="C18527" t="s">
        <v>1599</v>
      </c>
      <c r="D18527" t="s">
        <v>1597</v>
      </c>
    </row>
    <row r="18528" spans="1:5" x14ac:dyDescent="0.2">
      <c r="A18528" t="s">
        <v>1595</v>
      </c>
      <c r="B18528" t="s">
        <v>1596</v>
      </c>
      <c r="C18528" t="s">
        <v>1597</v>
      </c>
    </row>
    <row r="18529" spans="1:6" x14ac:dyDescent="0.2">
      <c r="A18529" t="s">
        <v>1595</v>
      </c>
      <c r="B18529" t="s">
        <v>1598</v>
      </c>
      <c r="C18529" t="s">
        <v>1599</v>
      </c>
      <c r="D18529" t="s">
        <v>1597</v>
      </c>
    </row>
    <row r="18530" spans="1:6" x14ac:dyDescent="0.2">
      <c r="A18530" t="s">
        <v>114</v>
      </c>
      <c r="B18530">
        <v>15.9</v>
      </c>
      <c r="C18530">
        <v>0.184</v>
      </c>
      <c r="D18530" t="s">
        <v>1620</v>
      </c>
      <c r="E18530">
        <v>-0.21199999999999999</v>
      </c>
    </row>
    <row r="18531" spans="1:6" x14ac:dyDescent="0.2">
      <c r="A18531" t="s">
        <v>52</v>
      </c>
      <c r="B18531">
        <v>10.9</v>
      </c>
      <c r="C18531">
        <v>-0.1</v>
      </c>
    </row>
    <row r="18532" spans="1:6" x14ac:dyDescent="0.2">
      <c r="A18532" t="s">
        <v>57</v>
      </c>
      <c r="B18532">
        <v>88</v>
      </c>
      <c r="C18532">
        <v>-1.2E-2</v>
      </c>
      <c r="D18532" t="s">
        <v>1620</v>
      </c>
      <c r="E18532" t="s">
        <v>1639</v>
      </c>
      <c r="F18532">
        <v>0.184</v>
      </c>
    </row>
    <row r="18533" spans="1:6" x14ac:dyDescent="0.2">
      <c r="A18533" t="s">
        <v>119</v>
      </c>
      <c r="B18533">
        <v>80</v>
      </c>
      <c r="C18533">
        <v>1.6E-2</v>
      </c>
      <c r="D18533" t="s">
        <v>1620</v>
      </c>
      <c r="E18533">
        <v>0.21199999999999999</v>
      </c>
    </row>
    <row r="18534" spans="1:6" x14ac:dyDescent="0.2">
      <c r="A18534" t="s">
        <v>119</v>
      </c>
      <c r="B18534">
        <v>85.5</v>
      </c>
      <c r="C18534">
        <v>-8.4000000000000005E-2</v>
      </c>
      <c r="D18534" t="s">
        <v>1620</v>
      </c>
      <c r="E18534">
        <v>1.2E-2</v>
      </c>
    </row>
    <row r="18535" spans="1:6" x14ac:dyDescent="0.2">
      <c r="A18535" t="s">
        <v>59</v>
      </c>
      <c r="B18535" t="s">
        <v>3116</v>
      </c>
    </row>
    <row r="18536" spans="1:6" x14ac:dyDescent="0.2">
      <c r="A18536" t="s">
        <v>55</v>
      </c>
      <c r="B18536" t="s">
        <v>3043</v>
      </c>
      <c r="C18536">
        <v>10</v>
      </c>
    </row>
    <row r="18537" spans="1:6" x14ac:dyDescent="0.2">
      <c r="A18537" t="s">
        <v>120</v>
      </c>
      <c r="B18537" t="s">
        <v>3117</v>
      </c>
      <c r="C18537" t="s">
        <v>1594</v>
      </c>
    </row>
    <row r="18538" spans="1:6" x14ac:dyDescent="0.2">
      <c r="A18538" t="s">
        <v>1595</v>
      </c>
      <c r="B18538" t="s">
        <v>1596</v>
      </c>
      <c r="C18538" t="s">
        <v>1597</v>
      </c>
    </row>
    <row r="18539" spans="1:6" x14ac:dyDescent="0.2">
      <c r="A18539" t="s">
        <v>1595</v>
      </c>
      <c r="B18539" t="s">
        <v>1598</v>
      </c>
      <c r="C18539" t="s">
        <v>1599</v>
      </c>
      <c r="D18539" t="s">
        <v>1597</v>
      </c>
    </row>
    <row r="18540" spans="1:6" x14ac:dyDescent="0.2">
      <c r="A18540" t="s">
        <v>416</v>
      </c>
      <c r="B18540">
        <v>42.65</v>
      </c>
      <c r="C18540" t="s">
        <v>1656</v>
      </c>
    </row>
    <row r="18541" spans="1:6" x14ac:dyDescent="0.2">
      <c r="A18541" t="s">
        <v>3118</v>
      </c>
      <c r="B18541" t="s">
        <v>1606</v>
      </c>
    </row>
    <row r="18542" spans="1:6" x14ac:dyDescent="0.2">
      <c r="A18542" t="s">
        <v>579</v>
      </c>
      <c r="B18542">
        <v>33.5</v>
      </c>
      <c r="C18542">
        <v>-0.2</v>
      </c>
    </row>
    <row r="18543" spans="1:6" x14ac:dyDescent="0.2">
      <c r="A18543" t="s">
        <v>1767</v>
      </c>
      <c r="B18543" t="s">
        <v>1656</v>
      </c>
    </row>
    <row r="18544" spans="1:6" x14ac:dyDescent="0.2">
      <c r="A18544" t="s">
        <v>52</v>
      </c>
      <c r="B18544">
        <v>35.6</v>
      </c>
      <c r="C18544">
        <v>0.1</v>
      </c>
    </row>
    <row r="18545" spans="1:4" x14ac:dyDescent="0.2">
      <c r="A18545" t="s">
        <v>52</v>
      </c>
      <c r="B18545">
        <v>33</v>
      </c>
      <c r="C18545" t="s">
        <v>1606</v>
      </c>
    </row>
    <row r="18546" spans="1:4" x14ac:dyDescent="0.2">
      <c r="A18546" t="s">
        <v>3119</v>
      </c>
      <c r="B18546">
        <v>-0.04</v>
      </c>
    </row>
    <row r="18547" spans="1:4" x14ac:dyDescent="0.2">
      <c r="A18547" t="s">
        <v>59</v>
      </c>
      <c r="B18547" t="s">
        <v>3120</v>
      </c>
      <c r="C18547" t="s">
        <v>1588</v>
      </c>
      <c r="D18547" t="s">
        <v>1589</v>
      </c>
    </row>
    <row r="18548" spans="1:4" x14ac:dyDescent="0.2">
      <c r="A18548" t="s">
        <v>3121</v>
      </c>
      <c r="B18548">
        <v>0.1</v>
      </c>
    </row>
    <row r="18549" spans="1:4" x14ac:dyDescent="0.2">
      <c r="A18549" t="s">
        <v>3122</v>
      </c>
      <c r="B18549">
        <v>0.1</v>
      </c>
    </row>
    <row r="18550" spans="1:4" x14ac:dyDescent="0.2">
      <c r="A18550" t="s">
        <v>3123</v>
      </c>
      <c r="B18550">
        <v>0.1</v>
      </c>
    </row>
    <row r="18551" spans="1:4" x14ac:dyDescent="0.2">
      <c r="A18551" t="s">
        <v>59</v>
      </c>
      <c r="B18551" t="s">
        <v>3124</v>
      </c>
      <c r="C18551" t="s">
        <v>1588</v>
      </c>
      <c r="D18551" t="s">
        <v>1589</v>
      </c>
    </row>
    <row r="18552" spans="1:4" x14ac:dyDescent="0.2">
      <c r="A18552" t="s">
        <v>59</v>
      </c>
      <c r="B18552" t="s">
        <v>3125</v>
      </c>
      <c r="C18552" t="s">
        <v>1588</v>
      </c>
      <c r="D18552" t="s">
        <v>1808</v>
      </c>
    </row>
    <row r="18553" spans="1:4" x14ac:dyDescent="0.2">
      <c r="A18553" t="s">
        <v>52</v>
      </c>
      <c r="B18553">
        <v>10</v>
      </c>
      <c r="C18553" t="s">
        <v>1606</v>
      </c>
    </row>
    <row r="18554" spans="1:4" x14ac:dyDescent="0.2">
      <c r="A18554" t="s">
        <v>52</v>
      </c>
      <c r="B18554">
        <v>2.2999999999999998</v>
      </c>
      <c r="C18554">
        <v>0.1</v>
      </c>
    </row>
    <row r="18555" spans="1:4" x14ac:dyDescent="0.2">
      <c r="A18555" t="s">
        <v>3126</v>
      </c>
      <c r="B18555" t="s">
        <v>1606</v>
      </c>
    </row>
    <row r="18556" spans="1:4" x14ac:dyDescent="0.2">
      <c r="A18556" t="s">
        <v>52</v>
      </c>
      <c r="B18556">
        <v>0.5</v>
      </c>
      <c r="C18556" t="s">
        <v>1606</v>
      </c>
    </row>
    <row r="18557" spans="1:4" x14ac:dyDescent="0.2">
      <c r="A18557" t="s">
        <v>118</v>
      </c>
      <c r="B18557" t="s">
        <v>1571</v>
      </c>
      <c r="C18557" t="s">
        <v>1741</v>
      </c>
    </row>
    <row r="18558" spans="1:4" x14ac:dyDescent="0.2">
      <c r="A18558" t="s">
        <v>119</v>
      </c>
      <c r="B18558" t="s">
        <v>3127</v>
      </c>
      <c r="C18558" t="s">
        <v>2378</v>
      </c>
    </row>
    <row r="18559" spans="1:4" x14ac:dyDescent="0.2">
      <c r="A18559" t="s">
        <v>52</v>
      </c>
      <c r="B18559">
        <v>4.7</v>
      </c>
      <c r="C18559" t="s">
        <v>1606</v>
      </c>
    </row>
    <row r="18560" spans="1:4" x14ac:dyDescent="0.2">
      <c r="A18560" t="s">
        <v>52</v>
      </c>
      <c r="B18560">
        <v>5</v>
      </c>
      <c r="C18560">
        <v>-0.1</v>
      </c>
    </row>
    <row r="18561" spans="1:6" x14ac:dyDescent="0.2">
      <c r="A18561" t="s">
        <v>52</v>
      </c>
      <c r="B18561">
        <v>20</v>
      </c>
      <c r="C18561" t="s">
        <v>1606</v>
      </c>
    </row>
    <row r="18562" spans="1:6" x14ac:dyDescent="0.2">
      <c r="A18562" t="s">
        <v>3128</v>
      </c>
      <c r="B18562">
        <v>-0.2</v>
      </c>
    </row>
    <row r="18563" spans="1:6" x14ac:dyDescent="0.2">
      <c r="A18563" t="s">
        <v>118</v>
      </c>
      <c r="B18563" t="s">
        <v>1571</v>
      </c>
      <c r="C18563" t="s">
        <v>2399</v>
      </c>
      <c r="D18563" t="s">
        <v>3129</v>
      </c>
    </row>
    <row r="18564" spans="1:6" x14ac:dyDescent="0.2">
      <c r="A18564" t="s">
        <v>117</v>
      </c>
      <c r="B18564" t="s">
        <v>1571</v>
      </c>
      <c r="C18564">
        <v>0.03</v>
      </c>
      <c r="D18564" t="s">
        <v>1593</v>
      </c>
      <c r="E18564" t="s">
        <v>1594</v>
      </c>
    </row>
    <row r="18565" spans="1:6" x14ac:dyDescent="0.2">
      <c r="A18565" t="s">
        <v>156</v>
      </c>
      <c r="B18565" t="s">
        <v>1645</v>
      </c>
      <c r="C18565">
        <v>0.03</v>
      </c>
    </row>
    <row r="18566" spans="1:6" x14ac:dyDescent="0.2">
      <c r="A18566" t="s">
        <v>117</v>
      </c>
      <c r="B18566" t="s">
        <v>1571</v>
      </c>
      <c r="C18566">
        <v>0.03</v>
      </c>
      <c r="D18566" t="s">
        <v>1593</v>
      </c>
      <c r="E18566" t="s">
        <v>1594</v>
      </c>
      <c r="F18566" t="s">
        <v>3130</v>
      </c>
    </row>
    <row r="18567" spans="1:6" x14ac:dyDescent="0.2">
      <c r="A18567" t="s">
        <v>120</v>
      </c>
      <c r="B18567" t="s">
        <v>1571</v>
      </c>
      <c r="C18567">
        <v>0.03</v>
      </c>
      <c r="D18567" t="s">
        <v>1593</v>
      </c>
      <c r="E18567" t="s">
        <v>1594</v>
      </c>
    </row>
    <row r="18568" spans="1:6" x14ac:dyDescent="0.2">
      <c r="A18568" t="s">
        <v>120</v>
      </c>
      <c r="B18568" t="s">
        <v>1571</v>
      </c>
      <c r="C18568">
        <v>0.03</v>
      </c>
      <c r="D18568" t="s">
        <v>1593</v>
      </c>
      <c r="E18568" t="s">
        <v>1594</v>
      </c>
    </row>
    <row r="18569" spans="1:6" x14ac:dyDescent="0.2">
      <c r="A18569" t="s">
        <v>110</v>
      </c>
    </row>
    <row r="18570" spans="1:6" x14ac:dyDescent="0.2">
      <c r="A18570" t="s">
        <v>1575</v>
      </c>
      <c r="B18570" t="s">
        <v>1576</v>
      </c>
      <c r="C18570" t="s">
        <v>1577</v>
      </c>
      <c r="D18570" t="s">
        <v>1578</v>
      </c>
    </row>
    <row r="18571" spans="1:6" x14ac:dyDescent="0.2">
      <c r="A18571" t="s">
        <v>882</v>
      </c>
      <c r="B18571" t="s">
        <v>1579</v>
      </c>
      <c r="C18571" t="s">
        <v>1580</v>
      </c>
    </row>
    <row r="18572" spans="1:6" x14ac:dyDescent="0.2">
      <c r="A18572" t="s">
        <v>1581</v>
      </c>
      <c r="B18572" t="s">
        <v>1576</v>
      </c>
      <c r="C18572" t="s">
        <v>1577</v>
      </c>
      <c r="D18572" t="s">
        <v>1582</v>
      </c>
    </row>
    <row r="18573" spans="1:6" x14ac:dyDescent="0.2">
      <c r="A18573" t="s">
        <v>52</v>
      </c>
      <c r="B18573">
        <v>0.5</v>
      </c>
      <c r="C18573" t="s">
        <v>1583</v>
      </c>
    </row>
    <row r="18574" spans="1:6" x14ac:dyDescent="0.2">
      <c r="A18574" t="s">
        <v>52</v>
      </c>
      <c r="B18574">
        <v>33</v>
      </c>
      <c r="C18574" t="s">
        <v>1584</v>
      </c>
    </row>
    <row r="18575" spans="1:6" x14ac:dyDescent="0.2">
      <c r="A18575" t="s">
        <v>71</v>
      </c>
      <c r="B18575">
        <v>10</v>
      </c>
      <c r="C18575" t="s">
        <v>1584</v>
      </c>
    </row>
    <row r="18576" spans="1:6" x14ac:dyDescent="0.2">
      <c r="A18576" t="s">
        <v>57</v>
      </c>
      <c r="B18576">
        <v>14</v>
      </c>
      <c r="C18576">
        <v>-0.04</v>
      </c>
    </row>
    <row r="18577" spans="1:6" x14ac:dyDescent="0.2">
      <c r="A18577" t="s">
        <v>173</v>
      </c>
      <c r="B18577">
        <v>35.6</v>
      </c>
      <c r="C18577">
        <v>0.1</v>
      </c>
    </row>
    <row r="18578" spans="1:6" x14ac:dyDescent="0.2">
      <c r="A18578" t="s">
        <v>70</v>
      </c>
      <c r="B18578">
        <v>9</v>
      </c>
      <c r="C18578" t="s">
        <v>1661</v>
      </c>
      <c r="D18578" t="s">
        <v>2228</v>
      </c>
    </row>
    <row r="18579" spans="1:6" x14ac:dyDescent="0.2">
      <c r="A18579" t="s">
        <v>207</v>
      </c>
      <c r="B18579">
        <v>12.2</v>
      </c>
      <c r="C18579" t="s">
        <v>1583</v>
      </c>
    </row>
    <row r="18580" spans="1:6" x14ac:dyDescent="0.2">
      <c r="A18580" t="s">
        <v>59</v>
      </c>
      <c r="B18580" t="s">
        <v>1916</v>
      </c>
      <c r="C18580" t="s">
        <v>1123</v>
      </c>
      <c r="D18580">
        <v>1</v>
      </c>
      <c r="E18580" t="s">
        <v>1588</v>
      </c>
      <c r="F18580" t="s">
        <v>1589</v>
      </c>
    </row>
    <row r="18581" spans="1:6" x14ac:dyDescent="0.2">
      <c r="A18581" t="s">
        <v>1575</v>
      </c>
      <c r="B18581" t="s">
        <v>1576</v>
      </c>
      <c r="C18581" t="s">
        <v>1577</v>
      </c>
      <c r="D18581" t="s">
        <v>1578</v>
      </c>
    </row>
    <row r="18582" spans="1:6" x14ac:dyDescent="0.2">
      <c r="A18582" t="s">
        <v>882</v>
      </c>
      <c r="B18582" t="s">
        <v>1579</v>
      </c>
      <c r="C18582" t="s">
        <v>1580</v>
      </c>
    </row>
    <row r="18583" spans="1:6" x14ac:dyDescent="0.2">
      <c r="A18583" t="s">
        <v>1581</v>
      </c>
      <c r="B18583" t="s">
        <v>1576</v>
      </c>
      <c r="C18583" t="s">
        <v>1577</v>
      </c>
      <c r="D18583" t="s">
        <v>1582</v>
      </c>
    </row>
    <row r="18584" spans="1:6" x14ac:dyDescent="0.2">
      <c r="A18584" t="s">
        <v>52</v>
      </c>
      <c r="B18584">
        <v>4.7</v>
      </c>
      <c r="C18584" t="s">
        <v>1584</v>
      </c>
    </row>
    <row r="18585" spans="1:6" x14ac:dyDescent="0.2">
      <c r="A18585" t="s">
        <v>52</v>
      </c>
      <c r="B18585">
        <v>5</v>
      </c>
      <c r="C18585">
        <v>-0.1</v>
      </c>
    </row>
    <row r="18586" spans="1:6" x14ac:dyDescent="0.2">
      <c r="A18586" t="s">
        <v>52</v>
      </c>
      <c r="B18586">
        <v>2.2999999999999998</v>
      </c>
      <c r="C18586">
        <v>0.1</v>
      </c>
    </row>
    <row r="18587" spans="1:6" x14ac:dyDescent="0.2">
      <c r="A18587" t="s">
        <v>388</v>
      </c>
      <c r="B18587">
        <v>30.5</v>
      </c>
      <c r="C18587">
        <f>0.05/-0.1</f>
        <v>-0.5</v>
      </c>
    </row>
    <row r="18588" spans="1:6" x14ac:dyDescent="0.2">
      <c r="A18588" t="s">
        <v>117</v>
      </c>
      <c r="B18588" t="s">
        <v>1571</v>
      </c>
      <c r="C18588">
        <v>0.03</v>
      </c>
      <c r="D18588" t="s">
        <v>1594</v>
      </c>
    </row>
    <row r="18589" spans="1:6" x14ac:dyDescent="0.2">
      <c r="A18589" t="s">
        <v>1575</v>
      </c>
      <c r="B18589" t="s">
        <v>1576</v>
      </c>
      <c r="C18589" t="s">
        <v>1577</v>
      </c>
      <c r="D18589" t="s">
        <v>1578</v>
      </c>
    </row>
    <row r="18590" spans="1:6" x14ac:dyDescent="0.2">
      <c r="A18590" t="s">
        <v>882</v>
      </c>
      <c r="B18590" t="s">
        <v>1579</v>
      </c>
      <c r="C18590" t="s">
        <v>1580</v>
      </c>
    </row>
    <row r="18591" spans="1:6" x14ac:dyDescent="0.2">
      <c r="A18591" t="s">
        <v>1581</v>
      </c>
      <c r="B18591" t="s">
        <v>1576</v>
      </c>
      <c r="C18591" t="s">
        <v>1577</v>
      </c>
      <c r="D18591" t="s">
        <v>1582</v>
      </c>
    </row>
    <row r="18592" spans="1:6" x14ac:dyDescent="0.2">
      <c r="A18592" t="s">
        <v>487</v>
      </c>
      <c r="B18592" t="s">
        <v>1576</v>
      </c>
      <c r="C18592" t="s">
        <v>1577</v>
      </c>
      <c r="D18592" s="8">
        <v>37415</v>
      </c>
    </row>
    <row r="18593" spans="1:4" x14ac:dyDescent="0.2">
      <c r="A18593" t="s">
        <v>416</v>
      </c>
      <c r="B18593">
        <v>42.65</v>
      </c>
      <c r="C18593" t="s">
        <v>1656</v>
      </c>
    </row>
    <row r="18594" spans="1:4" x14ac:dyDescent="0.2">
      <c r="A18594" t="s">
        <v>3118</v>
      </c>
      <c r="B18594" t="s">
        <v>1606</v>
      </c>
    </row>
    <row r="18595" spans="1:4" x14ac:dyDescent="0.2">
      <c r="A18595" t="s">
        <v>579</v>
      </c>
      <c r="B18595">
        <v>33.5</v>
      </c>
      <c r="C18595">
        <v>-0.2</v>
      </c>
    </row>
    <row r="18596" spans="1:4" x14ac:dyDescent="0.2">
      <c r="A18596" t="s">
        <v>1767</v>
      </c>
      <c r="B18596" t="s">
        <v>1656</v>
      </c>
    </row>
    <row r="18597" spans="1:4" x14ac:dyDescent="0.2">
      <c r="A18597" t="s">
        <v>79</v>
      </c>
      <c r="B18597" t="s">
        <v>3131</v>
      </c>
      <c r="C18597" t="s">
        <v>1656</v>
      </c>
    </row>
    <row r="18598" spans="1:4" x14ac:dyDescent="0.2">
      <c r="A18598" t="s">
        <v>52</v>
      </c>
      <c r="B18598">
        <v>35.6</v>
      </c>
      <c r="C18598">
        <v>0.1</v>
      </c>
    </row>
    <row r="18599" spans="1:4" x14ac:dyDescent="0.2">
      <c r="A18599" t="s">
        <v>52</v>
      </c>
      <c r="B18599">
        <v>33</v>
      </c>
      <c r="C18599" t="s">
        <v>1606</v>
      </c>
    </row>
    <row r="18600" spans="1:4" x14ac:dyDescent="0.2">
      <c r="A18600" t="s">
        <v>3119</v>
      </c>
      <c r="B18600">
        <v>-0.04</v>
      </c>
    </row>
    <row r="18601" spans="1:4" x14ac:dyDescent="0.2">
      <c r="A18601" t="s">
        <v>59</v>
      </c>
      <c r="B18601" t="s">
        <v>3120</v>
      </c>
      <c r="C18601" t="s">
        <v>1588</v>
      </c>
      <c r="D18601" t="s">
        <v>1589</v>
      </c>
    </row>
    <row r="18602" spans="1:4" x14ac:dyDescent="0.2">
      <c r="A18602" t="s">
        <v>3121</v>
      </c>
      <c r="B18602" t="s">
        <v>1639</v>
      </c>
      <c r="C18602">
        <v>0.1</v>
      </c>
    </row>
    <row r="18603" spans="1:4" x14ac:dyDescent="0.2">
      <c r="A18603" t="s">
        <v>3122</v>
      </c>
      <c r="B18603">
        <v>0.1</v>
      </c>
    </row>
    <row r="18604" spans="1:4" x14ac:dyDescent="0.2">
      <c r="A18604" t="s">
        <v>3123</v>
      </c>
      <c r="B18604">
        <v>0.1</v>
      </c>
    </row>
    <row r="18605" spans="1:4" x14ac:dyDescent="0.2">
      <c r="A18605" t="s">
        <v>59</v>
      </c>
      <c r="B18605" t="s">
        <v>3124</v>
      </c>
      <c r="C18605" t="s">
        <v>1588</v>
      </c>
      <c r="D18605" t="s">
        <v>1589</v>
      </c>
    </row>
    <row r="18606" spans="1:4" x14ac:dyDescent="0.2">
      <c r="A18606" t="s">
        <v>59</v>
      </c>
      <c r="B18606" t="s">
        <v>3125</v>
      </c>
      <c r="C18606" t="s">
        <v>1588</v>
      </c>
      <c r="D18606" t="s">
        <v>1808</v>
      </c>
    </row>
    <row r="18607" spans="1:4" x14ac:dyDescent="0.2">
      <c r="A18607" t="s">
        <v>52</v>
      </c>
      <c r="B18607">
        <v>10</v>
      </c>
      <c r="C18607" t="s">
        <v>1606</v>
      </c>
    </row>
    <row r="18608" spans="1:4" x14ac:dyDescent="0.2">
      <c r="A18608" t="s">
        <v>52</v>
      </c>
      <c r="B18608">
        <v>2.2999999999999998</v>
      </c>
      <c r="C18608">
        <v>0.1</v>
      </c>
    </row>
    <row r="18609" spans="1:10" x14ac:dyDescent="0.2">
      <c r="A18609" t="s">
        <v>3126</v>
      </c>
      <c r="B18609" t="s">
        <v>1606</v>
      </c>
    </row>
    <row r="18610" spans="1:10" x14ac:dyDescent="0.2">
      <c r="A18610" t="s">
        <v>52</v>
      </c>
      <c r="B18610">
        <v>0.5</v>
      </c>
      <c r="C18610" t="s">
        <v>1606</v>
      </c>
    </row>
    <row r="18611" spans="1:10" x14ac:dyDescent="0.2">
      <c r="A18611" t="s">
        <v>118</v>
      </c>
      <c r="B18611" t="s">
        <v>1645</v>
      </c>
      <c r="C18611" t="s">
        <v>1741</v>
      </c>
      <c r="D18611" t="s">
        <v>1835</v>
      </c>
      <c r="E18611" t="s">
        <v>3132</v>
      </c>
      <c r="F18611" t="s">
        <v>1656</v>
      </c>
    </row>
    <row r="18612" spans="1:10" x14ac:dyDescent="0.2">
      <c r="A18612" t="s">
        <v>119</v>
      </c>
      <c r="B18612" t="s">
        <v>3127</v>
      </c>
      <c r="C18612" t="s">
        <v>2378</v>
      </c>
    </row>
    <row r="18613" spans="1:10" x14ac:dyDescent="0.2">
      <c r="A18613" t="s">
        <v>52</v>
      </c>
      <c r="B18613">
        <v>4.7</v>
      </c>
      <c r="C18613" t="s">
        <v>1606</v>
      </c>
    </row>
    <row r="18614" spans="1:10" x14ac:dyDescent="0.2">
      <c r="A18614" t="s">
        <v>52</v>
      </c>
      <c r="B18614">
        <v>5</v>
      </c>
      <c r="C18614">
        <v>-0.1</v>
      </c>
    </row>
    <row r="18615" spans="1:10" x14ac:dyDescent="0.2">
      <c r="A18615" t="s">
        <v>52</v>
      </c>
      <c r="B18615">
        <v>20</v>
      </c>
      <c r="C18615" t="s">
        <v>1634</v>
      </c>
      <c r="D18615">
        <v>0.1</v>
      </c>
    </row>
    <row r="18616" spans="1:10" x14ac:dyDescent="0.2">
      <c r="A18616" t="s">
        <v>3133</v>
      </c>
      <c r="B18616">
        <v>30.55</v>
      </c>
      <c r="C18616">
        <v>-0.2</v>
      </c>
    </row>
    <row r="18617" spans="1:10" x14ac:dyDescent="0.2">
      <c r="A18617" t="s">
        <v>3134</v>
      </c>
      <c r="B18617" t="s">
        <v>1634</v>
      </c>
      <c r="C18617">
        <v>0.2</v>
      </c>
    </row>
    <row r="18618" spans="1:10" x14ac:dyDescent="0.2">
      <c r="A18618" t="s">
        <v>118</v>
      </c>
      <c r="B18618" t="s">
        <v>1645</v>
      </c>
      <c r="C18618" t="s">
        <v>2399</v>
      </c>
      <c r="D18618" t="s">
        <v>3135</v>
      </c>
    </row>
    <row r="18619" spans="1:10" x14ac:dyDescent="0.2">
      <c r="A18619" t="s">
        <v>3136</v>
      </c>
      <c r="B18619" t="s">
        <v>1634</v>
      </c>
      <c r="C18619">
        <v>0.05</v>
      </c>
    </row>
    <row r="18620" spans="1:10" x14ac:dyDescent="0.2">
      <c r="A18620" t="s">
        <v>117</v>
      </c>
      <c r="B18620" t="s">
        <v>1571</v>
      </c>
      <c r="C18620">
        <v>0.03</v>
      </c>
      <c r="D18620" t="s">
        <v>1593</v>
      </c>
      <c r="E18620" t="s">
        <v>1594</v>
      </c>
      <c r="F18620" t="s">
        <v>1835</v>
      </c>
      <c r="G18620" t="s">
        <v>1644</v>
      </c>
      <c r="H18620">
        <v>24</v>
      </c>
      <c r="I18620" t="s">
        <v>1634</v>
      </c>
      <c r="J18620">
        <v>0.05</v>
      </c>
    </row>
    <row r="18621" spans="1:10" x14ac:dyDescent="0.2">
      <c r="A18621" t="s">
        <v>52</v>
      </c>
      <c r="B18621">
        <v>0.4</v>
      </c>
      <c r="C18621" t="s">
        <v>1588</v>
      </c>
      <c r="D18621">
        <v>0.1</v>
      </c>
    </row>
    <row r="18622" spans="1:10" x14ac:dyDescent="0.2">
      <c r="A18622" t="s">
        <v>156</v>
      </c>
      <c r="B18622" t="s">
        <v>1645</v>
      </c>
      <c r="C18622">
        <v>0.03</v>
      </c>
      <c r="D18622" t="s">
        <v>1835</v>
      </c>
      <c r="E18622" t="s">
        <v>3132</v>
      </c>
      <c r="F18622" t="s">
        <v>1656</v>
      </c>
    </row>
    <row r="18623" spans="1:10" x14ac:dyDescent="0.2">
      <c r="A18623" t="s">
        <v>3137</v>
      </c>
      <c r="B18623" t="s">
        <v>1588</v>
      </c>
      <c r="C18623">
        <v>0.25</v>
      </c>
    </row>
    <row r="18624" spans="1:10" x14ac:dyDescent="0.2">
      <c r="A18624" t="s">
        <v>117</v>
      </c>
      <c r="B18624" t="s">
        <v>1645</v>
      </c>
      <c r="C18624">
        <v>0.03</v>
      </c>
      <c r="D18624" t="s">
        <v>1593</v>
      </c>
      <c r="E18624" t="s">
        <v>1594</v>
      </c>
      <c r="F18624" t="s">
        <v>1835</v>
      </c>
      <c r="G18624" t="s">
        <v>3138</v>
      </c>
      <c r="H18624">
        <v>-0.2</v>
      </c>
    </row>
    <row r="18625" spans="1:9" x14ac:dyDescent="0.2">
      <c r="A18625" t="s">
        <v>55</v>
      </c>
      <c r="B18625">
        <v>11</v>
      </c>
      <c r="C18625" t="s">
        <v>1634</v>
      </c>
      <c r="D18625">
        <v>0.2</v>
      </c>
    </row>
    <row r="18626" spans="1:9" x14ac:dyDescent="0.2">
      <c r="A18626" t="s">
        <v>120</v>
      </c>
      <c r="B18626" t="s">
        <v>1571</v>
      </c>
      <c r="C18626">
        <v>0.03</v>
      </c>
      <c r="D18626" t="s">
        <v>1593</v>
      </c>
      <c r="E18626" t="s">
        <v>1594</v>
      </c>
      <c r="F18626" t="s">
        <v>1629</v>
      </c>
      <c r="G18626" t="s">
        <v>2376</v>
      </c>
      <c r="H18626" t="s">
        <v>3139</v>
      </c>
      <c r="I18626" t="s">
        <v>1661</v>
      </c>
    </row>
    <row r="18627" spans="1:9" x14ac:dyDescent="0.2">
      <c r="A18627" t="s">
        <v>120</v>
      </c>
      <c r="B18627" t="s">
        <v>1571</v>
      </c>
      <c r="C18627">
        <v>0.03</v>
      </c>
      <c r="D18627" t="s">
        <v>1593</v>
      </c>
      <c r="E18627" t="s">
        <v>1594</v>
      </c>
      <c r="F18627" t="s">
        <v>3140</v>
      </c>
    </row>
    <row r="18628" spans="1:9" x14ac:dyDescent="0.2">
      <c r="A18628" t="s">
        <v>197</v>
      </c>
      <c r="B18628" t="s">
        <v>1571</v>
      </c>
      <c r="C18628">
        <v>0.6</v>
      </c>
      <c r="D18628" t="s">
        <v>1835</v>
      </c>
      <c r="E18628" t="s">
        <v>1648</v>
      </c>
    </row>
    <row r="18629" spans="1:9" x14ac:dyDescent="0.2">
      <c r="A18629" t="s">
        <v>3141</v>
      </c>
      <c r="B18629" t="s">
        <v>1576</v>
      </c>
      <c r="C18629" t="s">
        <v>3142</v>
      </c>
      <c r="D18629" s="11">
        <v>42675</v>
      </c>
    </row>
    <row r="18630" spans="1:9" x14ac:dyDescent="0.2">
      <c r="A18630" t="s">
        <v>110</v>
      </c>
      <c r="B18630" t="s">
        <v>1724</v>
      </c>
    </row>
    <row r="18631" spans="1:9" x14ac:dyDescent="0.2">
      <c r="A18631" t="s">
        <v>110</v>
      </c>
    </row>
    <row r="18632" spans="1:9" x14ac:dyDescent="0.2">
      <c r="A18632" t="s">
        <v>1575</v>
      </c>
      <c r="B18632" t="s">
        <v>1576</v>
      </c>
      <c r="C18632" t="s">
        <v>1577</v>
      </c>
      <c r="D18632" t="s">
        <v>1578</v>
      </c>
    </row>
    <row r="18633" spans="1:9" x14ac:dyDescent="0.2">
      <c r="A18633" t="s">
        <v>882</v>
      </c>
      <c r="B18633" t="s">
        <v>1579</v>
      </c>
      <c r="C18633" t="s">
        <v>1580</v>
      </c>
    </row>
    <row r="18634" spans="1:9" x14ac:dyDescent="0.2">
      <c r="A18634" t="s">
        <v>120</v>
      </c>
      <c r="B18634" t="s">
        <v>1571</v>
      </c>
      <c r="C18634">
        <v>0.1</v>
      </c>
    </row>
    <row r="18635" spans="1:9" x14ac:dyDescent="0.2">
      <c r="A18635" t="s">
        <v>416</v>
      </c>
      <c r="B18635">
        <v>42.65</v>
      </c>
      <c r="C18635" t="s">
        <v>1656</v>
      </c>
    </row>
    <row r="18636" spans="1:9" x14ac:dyDescent="0.2">
      <c r="A18636" t="s">
        <v>3118</v>
      </c>
      <c r="B18636" t="s">
        <v>1606</v>
      </c>
    </row>
    <row r="18637" spans="1:9" x14ac:dyDescent="0.2">
      <c r="A18637" t="s">
        <v>579</v>
      </c>
      <c r="B18637">
        <v>33.5</v>
      </c>
      <c r="C18637">
        <v>-0.2</v>
      </c>
    </row>
    <row r="18638" spans="1:9" x14ac:dyDescent="0.2">
      <c r="A18638" t="s">
        <v>1767</v>
      </c>
      <c r="B18638" t="s">
        <v>1656</v>
      </c>
    </row>
    <row r="18639" spans="1:9" x14ac:dyDescent="0.2">
      <c r="A18639" t="s">
        <v>79</v>
      </c>
      <c r="B18639" t="s">
        <v>3131</v>
      </c>
      <c r="C18639" t="s">
        <v>1656</v>
      </c>
    </row>
    <row r="18640" spans="1:9" x14ac:dyDescent="0.2">
      <c r="A18640" t="s">
        <v>52</v>
      </c>
      <c r="B18640">
        <v>35.6</v>
      </c>
      <c r="C18640">
        <v>0.1</v>
      </c>
    </row>
    <row r="18641" spans="1:6" x14ac:dyDescent="0.2">
      <c r="A18641" t="s">
        <v>52</v>
      </c>
      <c r="B18641">
        <v>33</v>
      </c>
      <c r="C18641" t="s">
        <v>1606</v>
      </c>
    </row>
    <row r="18642" spans="1:6" x14ac:dyDescent="0.2">
      <c r="A18642" t="s">
        <v>3143</v>
      </c>
      <c r="B18642">
        <v>-0.04</v>
      </c>
    </row>
    <row r="18643" spans="1:6" x14ac:dyDescent="0.2">
      <c r="A18643" t="s">
        <v>59</v>
      </c>
      <c r="B18643" t="s">
        <v>3120</v>
      </c>
      <c r="C18643" t="s">
        <v>1588</v>
      </c>
      <c r="D18643" t="s">
        <v>1589</v>
      </c>
    </row>
    <row r="18644" spans="1:6" x14ac:dyDescent="0.2">
      <c r="A18644" t="s">
        <v>3121</v>
      </c>
      <c r="B18644" t="s">
        <v>1639</v>
      </c>
      <c r="C18644">
        <v>0.1</v>
      </c>
    </row>
    <row r="18645" spans="1:6" x14ac:dyDescent="0.2">
      <c r="A18645" t="s">
        <v>3122</v>
      </c>
      <c r="B18645">
        <v>0.1</v>
      </c>
    </row>
    <row r="18646" spans="1:6" x14ac:dyDescent="0.2">
      <c r="A18646" t="s">
        <v>3123</v>
      </c>
      <c r="B18646">
        <v>0.1</v>
      </c>
    </row>
    <row r="18647" spans="1:6" x14ac:dyDescent="0.2">
      <c r="A18647" t="s">
        <v>59</v>
      </c>
      <c r="B18647" t="s">
        <v>3124</v>
      </c>
      <c r="C18647" t="s">
        <v>1588</v>
      </c>
      <c r="D18647" t="s">
        <v>1589</v>
      </c>
    </row>
    <row r="18648" spans="1:6" x14ac:dyDescent="0.2">
      <c r="A18648" t="s">
        <v>59</v>
      </c>
      <c r="B18648" t="s">
        <v>3125</v>
      </c>
      <c r="C18648" t="s">
        <v>1588</v>
      </c>
      <c r="D18648" t="s">
        <v>1808</v>
      </c>
    </row>
    <row r="18649" spans="1:6" x14ac:dyDescent="0.2">
      <c r="A18649" t="s">
        <v>52</v>
      </c>
      <c r="B18649">
        <v>10.3</v>
      </c>
      <c r="C18649" t="s">
        <v>1693</v>
      </c>
    </row>
    <row r="18650" spans="1:6" x14ac:dyDescent="0.2">
      <c r="A18650" t="s">
        <v>52</v>
      </c>
      <c r="B18650">
        <v>2.2999999999999998</v>
      </c>
      <c r="C18650">
        <v>0.1</v>
      </c>
    </row>
    <row r="18651" spans="1:6" x14ac:dyDescent="0.2">
      <c r="A18651" t="s">
        <v>3126</v>
      </c>
      <c r="B18651" t="s">
        <v>1606</v>
      </c>
    </row>
    <row r="18652" spans="1:6" x14ac:dyDescent="0.2">
      <c r="A18652" t="s">
        <v>52</v>
      </c>
      <c r="B18652">
        <v>0.5</v>
      </c>
      <c r="C18652" t="s">
        <v>1606</v>
      </c>
    </row>
    <row r="18653" spans="1:6" x14ac:dyDescent="0.2">
      <c r="A18653" t="s">
        <v>118</v>
      </c>
      <c r="B18653" t="s">
        <v>1645</v>
      </c>
      <c r="C18653" t="s">
        <v>1741</v>
      </c>
      <c r="D18653" t="s">
        <v>1835</v>
      </c>
      <c r="E18653" t="s">
        <v>3132</v>
      </c>
      <c r="F18653" t="s">
        <v>1656</v>
      </c>
    </row>
    <row r="18654" spans="1:6" x14ac:dyDescent="0.2">
      <c r="A18654" t="s">
        <v>119</v>
      </c>
      <c r="B18654" t="s">
        <v>3127</v>
      </c>
      <c r="C18654" t="s">
        <v>2378</v>
      </c>
    </row>
    <row r="18655" spans="1:6" x14ac:dyDescent="0.2">
      <c r="A18655" t="s">
        <v>52</v>
      </c>
      <c r="B18655">
        <v>4.7</v>
      </c>
      <c r="C18655" t="s">
        <v>1606</v>
      </c>
    </row>
    <row r="18656" spans="1:6" x14ac:dyDescent="0.2">
      <c r="A18656" t="s">
        <v>52</v>
      </c>
      <c r="B18656">
        <v>5</v>
      </c>
      <c r="C18656">
        <v>-0.1</v>
      </c>
    </row>
    <row r="18657" spans="1:10" x14ac:dyDescent="0.2">
      <c r="A18657" t="s">
        <v>52</v>
      </c>
      <c r="B18657">
        <v>20</v>
      </c>
      <c r="C18657" t="s">
        <v>1634</v>
      </c>
      <c r="D18657">
        <v>0.1</v>
      </c>
    </row>
    <row r="18658" spans="1:10" x14ac:dyDescent="0.2">
      <c r="A18658" t="s">
        <v>3133</v>
      </c>
      <c r="B18658">
        <v>30.55</v>
      </c>
      <c r="C18658">
        <v>-0.2</v>
      </c>
    </row>
    <row r="18659" spans="1:10" x14ac:dyDescent="0.2">
      <c r="A18659" t="s">
        <v>3134</v>
      </c>
      <c r="B18659" t="s">
        <v>1634</v>
      </c>
      <c r="C18659">
        <v>0.2</v>
      </c>
    </row>
    <row r="18660" spans="1:10" x14ac:dyDescent="0.2">
      <c r="A18660" t="s">
        <v>118</v>
      </c>
      <c r="B18660" t="s">
        <v>1645</v>
      </c>
      <c r="C18660" t="s">
        <v>2399</v>
      </c>
      <c r="D18660" t="s">
        <v>3140</v>
      </c>
    </row>
    <row r="18661" spans="1:10" x14ac:dyDescent="0.2">
      <c r="A18661" t="s">
        <v>3136</v>
      </c>
      <c r="B18661" t="s">
        <v>1634</v>
      </c>
      <c r="C18661">
        <v>0.05</v>
      </c>
    </row>
    <row r="18662" spans="1:10" x14ac:dyDescent="0.2">
      <c r="A18662" t="s">
        <v>117</v>
      </c>
      <c r="B18662" t="s">
        <v>1571</v>
      </c>
      <c r="C18662">
        <v>0.03</v>
      </c>
      <c r="D18662" t="s">
        <v>1593</v>
      </c>
      <c r="E18662" t="s">
        <v>1594</v>
      </c>
      <c r="F18662" t="s">
        <v>1835</v>
      </c>
      <c r="G18662" t="s">
        <v>1644</v>
      </c>
      <c r="H18662">
        <v>24</v>
      </c>
      <c r="I18662" t="s">
        <v>1634</v>
      </c>
      <c r="J18662">
        <v>0.05</v>
      </c>
    </row>
    <row r="18663" spans="1:10" x14ac:dyDescent="0.2">
      <c r="A18663" t="s">
        <v>52</v>
      </c>
      <c r="B18663">
        <v>0.4</v>
      </c>
      <c r="C18663" t="s">
        <v>1588</v>
      </c>
      <c r="D18663">
        <v>0.1</v>
      </c>
    </row>
    <row r="18664" spans="1:10" x14ac:dyDescent="0.2">
      <c r="A18664" t="s">
        <v>156</v>
      </c>
      <c r="B18664" t="s">
        <v>1645</v>
      </c>
      <c r="C18664">
        <v>0.03</v>
      </c>
      <c r="D18664" t="s">
        <v>1835</v>
      </c>
      <c r="E18664" t="s">
        <v>3132</v>
      </c>
      <c r="F18664" t="s">
        <v>1656</v>
      </c>
    </row>
    <row r="18665" spans="1:10" x14ac:dyDescent="0.2">
      <c r="A18665" t="s">
        <v>3137</v>
      </c>
      <c r="B18665" t="s">
        <v>1588</v>
      </c>
      <c r="C18665">
        <v>0.25</v>
      </c>
    </row>
    <row r="18666" spans="1:10" x14ac:dyDescent="0.2">
      <c r="A18666" t="s">
        <v>117</v>
      </c>
      <c r="B18666" t="s">
        <v>1645</v>
      </c>
      <c r="C18666">
        <v>0.03</v>
      </c>
      <c r="D18666" t="s">
        <v>1593</v>
      </c>
      <c r="E18666" t="s">
        <v>1594</v>
      </c>
      <c r="F18666" t="s">
        <v>1835</v>
      </c>
      <c r="G18666" t="s">
        <v>3138</v>
      </c>
      <c r="H18666">
        <v>-0.2</v>
      </c>
    </row>
    <row r="18667" spans="1:10" x14ac:dyDescent="0.2">
      <c r="A18667" t="s">
        <v>55</v>
      </c>
      <c r="B18667" t="s">
        <v>3043</v>
      </c>
      <c r="C18667">
        <v>11</v>
      </c>
      <c r="D18667" t="s">
        <v>3144</v>
      </c>
    </row>
    <row r="18668" spans="1:10" x14ac:dyDescent="0.2">
      <c r="A18668" t="s">
        <v>55</v>
      </c>
      <c r="B18668" t="s">
        <v>3043</v>
      </c>
      <c r="C18668">
        <v>8.5</v>
      </c>
      <c r="D18668" t="s">
        <v>3145</v>
      </c>
    </row>
    <row r="18669" spans="1:10" x14ac:dyDescent="0.2">
      <c r="A18669" t="s">
        <v>120</v>
      </c>
      <c r="B18669" t="s">
        <v>1571</v>
      </c>
      <c r="C18669">
        <v>0.03</v>
      </c>
      <c r="D18669" t="s">
        <v>1593</v>
      </c>
      <c r="E18669" t="s">
        <v>1594</v>
      </c>
      <c r="F18669" t="s">
        <v>1629</v>
      </c>
      <c r="G18669" t="s">
        <v>2376</v>
      </c>
      <c r="H18669" t="s">
        <v>3139</v>
      </c>
      <c r="I18669" t="s">
        <v>1661</v>
      </c>
    </row>
    <row r="18670" spans="1:10" x14ac:dyDescent="0.2">
      <c r="A18670" t="s">
        <v>120</v>
      </c>
      <c r="B18670" t="s">
        <v>1645</v>
      </c>
      <c r="C18670">
        <v>0.03</v>
      </c>
      <c r="D18670" t="s">
        <v>1593</v>
      </c>
      <c r="E18670" t="s">
        <v>1594</v>
      </c>
      <c r="F18670" t="s">
        <v>3140</v>
      </c>
    </row>
    <row r="18671" spans="1:10" x14ac:dyDescent="0.2">
      <c r="A18671" t="s">
        <v>197</v>
      </c>
      <c r="B18671" t="s">
        <v>1571</v>
      </c>
      <c r="C18671">
        <v>0.6</v>
      </c>
      <c r="D18671" t="s">
        <v>1835</v>
      </c>
      <c r="E18671" t="s">
        <v>1648</v>
      </c>
    </row>
    <row r="18672" spans="1:10" x14ac:dyDescent="0.2">
      <c r="A18672" t="s">
        <v>3141</v>
      </c>
      <c r="B18672" t="s">
        <v>1576</v>
      </c>
      <c r="C18672" t="s">
        <v>3142</v>
      </c>
      <c r="D18672" s="11">
        <v>42675</v>
      </c>
    </row>
    <row r="18673" spans="1:5" x14ac:dyDescent="0.2">
      <c r="A18673" t="s">
        <v>110</v>
      </c>
      <c r="B18673" t="s">
        <v>1724</v>
      </c>
    </row>
    <row r="18674" spans="1:5" x14ac:dyDescent="0.2">
      <c r="A18674" t="s">
        <v>79</v>
      </c>
      <c r="B18674" t="s">
        <v>59</v>
      </c>
      <c r="C18674" t="s">
        <v>3146</v>
      </c>
      <c r="D18674" t="s">
        <v>3147</v>
      </c>
      <c r="E18674" t="s">
        <v>3148</v>
      </c>
    </row>
    <row r="18675" spans="1:5" x14ac:dyDescent="0.2">
      <c r="A18675" t="s">
        <v>1575</v>
      </c>
      <c r="B18675" t="s">
        <v>1576</v>
      </c>
      <c r="C18675" t="s">
        <v>1577</v>
      </c>
      <c r="D18675" t="s">
        <v>1578</v>
      </c>
    </row>
    <row r="18676" spans="1:5" x14ac:dyDescent="0.2">
      <c r="A18676" t="s">
        <v>882</v>
      </c>
      <c r="B18676" t="s">
        <v>1579</v>
      </c>
      <c r="C18676" t="s">
        <v>1580</v>
      </c>
    </row>
    <row r="18677" spans="1:5" x14ac:dyDescent="0.2">
      <c r="A18677" t="s">
        <v>120</v>
      </c>
      <c r="B18677" t="s">
        <v>1645</v>
      </c>
      <c r="C18677">
        <v>0.1</v>
      </c>
    </row>
    <row r="18678" spans="1:5" x14ac:dyDescent="0.2">
      <c r="A18678" t="s">
        <v>1595</v>
      </c>
      <c r="B18678" t="s">
        <v>1596</v>
      </c>
      <c r="C18678" t="s">
        <v>1597</v>
      </c>
    </row>
    <row r="18679" spans="1:5" x14ac:dyDescent="0.2">
      <c r="A18679" t="s">
        <v>1595</v>
      </c>
      <c r="B18679" t="s">
        <v>1598</v>
      </c>
      <c r="C18679" t="s">
        <v>1599</v>
      </c>
      <c r="D18679" t="s">
        <v>1597</v>
      </c>
    </row>
    <row r="18680" spans="1:5" x14ac:dyDescent="0.2">
      <c r="A18680" t="s">
        <v>416</v>
      </c>
      <c r="B18680">
        <v>42.65</v>
      </c>
      <c r="C18680" t="s">
        <v>1656</v>
      </c>
    </row>
    <row r="18681" spans="1:5" x14ac:dyDescent="0.2">
      <c r="A18681" t="s">
        <v>3118</v>
      </c>
      <c r="B18681" t="s">
        <v>1606</v>
      </c>
    </row>
    <row r="18682" spans="1:5" x14ac:dyDescent="0.2">
      <c r="A18682" t="s">
        <v>579</v>
      </c>
      <c r="B18682">
        <v>33.5</v>
      </c>
      <c r="C18682">
        <v>-0.2</v>
      </c>
    </row>
    <row r="18683" spans="1:5" x14ac:dyDescent="0.2">
      <c r="A18683" t="s">
        <v>1767</v>
      </c>
      <c r="B18683" t="s">
        <v>1656</v>
      </c>
    </row>
    <row r="18684" spans="1:5" x14ac:dyDescent="0.2">
      <c r="A18684" t="s">
        <v>79</v>
      </c>
      <c r="B18684" t="s">
        <v>3131</v>
      </c>
      <c r="C18684" t="s">
        <v>1656</v>
      </c>
    </row>
    <row r="18685" spans="1:5" x14ac:dyDescent="0.2">
      <c r="A18685" t="s">
        <v>52</v>
      </c>
      <c r="B18685">
        <v>35.6</v>
      </c>
      <c r="C18685">
        <v>0.1</v>
      </c>
    </row>
    <row r="18686" spans="1:5" x14ac:dyDescent="0.2">
      <c r="A18686" t="s">
        <v>52</v>
      </c>
      <c r="B18686">
        <v>33</v>
      </c>
      <c r="C18686" t="s">
        <v>1606</v>
      </c>
    </row>
    <row r="18687" spans="1:5" x14ac:dyDescent="0.2">
      <c r="A18687" t="s">
        <v>3143</v>
      </c>
      <c r="B18687">
        <v>-0.04</v>
      </c>
    </row>
    <row r="18688" spans="1:5" x14ac:dyDescent="0.2">
      <c r="A18688" t="s">
        <v>59</v>
      </c>
      <c r="B18688" t="s">
        <v>3120</v>
      </c>
      <c r="C18688" t="s">
        <v>1588</v>
      </c>
      <c r="D18688" t="s">
        <v>1589</v>
      </c>
    </row>
    <row r="18689" spans="1:6" x14ac:dyDescent="0.2">
      <c r="A18689" t="s">
        <v>3121</v>
      </c>
      <c r="B18689" t="s">
        <v>1639</v>
      </c>
      <c r="C18689">
        <v>0.1</v>
      </c>
    </row>
    <row r="18690" spans="1:6" x14ac:dyDescent="0.2">
      <c r="A18690" t="s">
        <v>3122</v>
      </c>
      <c r="B18690">
        <v>0.1</v>
      </c>
    </row>
    <row r="18691" spans="1:6" x14ac:dyDescent="0.2">
      <c r="A18691" t="s">
        <v>3123</v>
      </c>
      <c r="B18691">
        <v>0.1</v>
      </c>
    </row>
    <row r="18692" spans="1:6" x14ac:dyDescent="0.2">
      <c r="A18692" t="s">
        <v>59</v>
      </c>
      <c r="B18692" t="s">
        <v>3124</v>
      </c>
      <c r="C18692" t="s">
        <v>1588</v>
      </c>
      <c r="D18692" t="s">
        <v>1589</v>
      </c>
    </row>
    <row r="18693" spans="1:6" x14ac:dyDescent="0.2">
      <c r="A18693" t="s">
        <v>59</v>
      </c>
      <c r="B18693" t="s">
        <v>3125</v>
      </c>
      <c r="C18693" t="s">
        <v>1588</v>
      </c>
      <c r="D18693" t="s">
        <v>1808</v>
      </c>
    </row>
    <row r="18694" spans="1:6" x14ac:dyDescent="0.2">
      <c r="A18694" t="s">
        <v>52</v>
      </c>
      <c r="B18694">
        <v>10.3</v>
      </c>
      <c r="C18694" t="s">
        <v>1693</v>
      </c>
    </row>
    <row r="18695" spans="1:6" x14ac:dyDescent="0.2">
      <c r="A18695" t="s">
        <v>52</v>
      </c>
      <c r="B18695">
        <v>2.2999999999999998</v>
      </c>
      <c r="C18695">
        <v>0.1</v>
      </c>
    </row>
    <row r="18696" spans="1:6" x14ac:dyDescent="0.2">
      <c r="A18696" t="s">
        <v>3126</v>
      </c>
      <c r="B18696" t="s">
        <v>1606</v>
      </c>
    </row>
    <row r="18697" spans="1:6" x14ac:dyDescent="0.2">
      <c r="A18697" t="s">
        <v>52</v>
      </c>
      <c r="B18697">
        <v>0.5</v>
      </c>
      <c r="C18697" t="s">
        <v>1606</v>
      </c>
    </row>
    <row r="18698" spans="1:6" x14ac:dyDescent="0.2">
      <c r="A18698" t="s">
        <v>118</v>
      </c>
      <c r="B18698" t="s">
        <v>1645</v>
      </c>
      <c r="C18698" t="s">
        <v>1741</v>
      </c>
      <c r="D18698" t="s">
        <v>1835</v>
      </c>
      <c r="E18698" t="s">
        <v>3132</v>
      </c>
      <c r="F18698" t="s">
        <v>1656</v>
      </c>
    </row>
    <row r="18699" spans="1:6" x14ac:dyDescent="0.2">
      <c r="A18699" t="s">
        <v>119</v>
      </c>
      <c r="B18699" t="s">
        <v>3127</v>
      </c>
      <c r="C18699" t="s">
        <v>2378</v>
      </c>
    </row>
    <row r="18700" spans="1:6" x14ac:dyDescent="0.2">
      <c r="A18700" t="s">
        <v>52</v>
      </c>
      <c r="B18700">
        <v>4.7</v>
      </c>
      <c r="C18700" t="s">
        <v>1606</v>
      </c>
    </row>
    <row r="18701" spans="1:6" x14ac:dyDescent="0.2">
      <c r="A18701" t="s">
        <v>52</v>
      </c>
      <c r="B18701">
        <v>5</v>
      </c>
      <c r="C18701">
        <v>-0.1</v>
      </c>
    </row>
    <row r="18702" spans="1:6" x14ac:dyDescent="0.2">
      <c r="A18702" t="s">
        <v>52</v>
      </c>
      <c r="B18702">
        <v>20</v>
      </c>
      <c r="C18702" t="s">
        <v>1634</v>
      </c>
      <c r="D18702">
        <v>0.1</v>
      </c>
    </row>
    <row r="18703" spans="1:6" x14ac:dyDescent="0.2">
      <c r="A18703" t="s">
        <v>3133</v>
      </c>
      <c r="B18703">
        <v>30.55</v>
      </c>
      <c r="C18703">
        <v>-0.2</v>
      </c>
    </row>
    <row r="18704" spans="1:6" x14ac:dyDescent="0.2">
      <c r="A18704" t="s">
        <v>3134</v>
      </c>
      <c r="B18704" t="s">
        <v>1634</v>
      </c>
      <c r="C18704">
        <v>0.2</v>
      </c>
    </row>
    <row r="18705" spans="1:10" x14ac:dyDescent="0.2">
      <c r="A18705" t="s">
        <v>118</v>
      </c>
      <c r="B18705" t="s">
        <v>1645</v>
      </c>
      <c r="C18705" t="s">
        <v>2399</v>
      </c>
      <c r="D18705" t="s">
        <v>3140</v>
      </c>
    </row>
    <row r="18706" spans="1:10" x14ac:dyDescent="0.2">
      <c r="A18706" t="s">
        <v>3136</v>
      </c>
      <c r="B18706" t="s">
        <v>1634</v>
      </c>
      <c r="C18706">
        <v>0.05</v>
      </c>
    </row>
    <row r="18707" spans="1:10" x14ac:dyDescent="0.2">
      <c r="A18707" t="s">
        <v>117</v>
      </c>
      <c r="B18707" t="s">
        <v>1571</v>
      </c>
      <c r="C18707">
        <v>0.03</v>
      </c>
      <c r="D18707" t="s">
        <v>1593</v>
      </c>
      <c r="E18707" t="s">
        <v>1594</v>
      </c>
      <c r="F18707" t="s">
        <v>1835</v>
      </c>
      <c r="G18707" t="s">
        <v>1644</v>
      </c>
      <c r="H18707">
        <v>24</v>
      </c>
      <c r="I18707" t="s">
        <v>1634</v>
      </c>
      <c r="J18707">
        <v>0.05</v>
      </c>
    </row>
    <row r="18708" spans="1:10" x14ac:dyDescent="0.2">
      <c r="A18708" t="s">
        <v>52</v>
      </c>
      <c r="B18708">
        <v>0.4</v>
      </c>
      <c r="C18708" t="s">
        <v>1588</v>
      </c>
      <c r="D18708">
        <v>0.1</v>
      </c>
    </row>
    <row r="18709" spans="1:10" x14ac:dyDescent="0.2">
      <c r="A18709" t="s">
        <v>156</v>
      </c>
      <c r="B18709" t="s">
        <v>1645</v>
      </c>
      <c r="C18709">
        <v>0.03</v>
      </c>
      <c r="D18709" t="s">
        <v>1835</v>
      </c>
      <c r="E18709" t="s">
        <v>3132</v>
      </c>
      <c r="F18709" t="s">
        <v>1656</v>
      </c>
    </row>
    <row r="18710" spans="1:10" x14ac:dyDescent="0.2">
      <c r="A18710" t="s">
        <v>3137</v>
      </c>
      <c r="B18710" t="s">
        <v>1588</v>
      </c>
      <c r="C18710">
        <v>0.25</v>
      </c>
    </row>
    <row r="18711" spans="1:10" x14ac:dyDescent="0.2">
      <c r="A18711" t="s">
        <v>117</v>
      </c>
      <c r="B18711" t="s">
        <v>1645</v>
      </c>
      <c r="C18711">
        <v>0.03</v>
      </c>
      <c r="D18711" t="s">
        <v>1593</v>
      </c>
      <c r="E18711" t="s">
        <v>1594</v>
      </c>
      <c r="F18711" t="s">
        <v>1835</v>
      </c>
      <c r="G18711" t="s">
        <v>3138</v>
      </c>
      <c r="H18711">
        <v>-0.2</v>
      </c>
    </row>
    <row r="18712" spans="1:10" x14ac:dyDescent="0.2">
      <c r="A18712" t="s">
        <v>55</v>
      </c>
      <c r="B18712" t="s">
        <v>3043</v>
      </c>
      <c r="C18712">
        <v>11</v>
      </c>
      <c r="D18712" t="s">
        <v>3144</v>
      </c>
    </row>
    <row r="18713" spans="1:10" x14ac:dyDescent="0.2">
      <c r="A18713" t="s">
        <v>55</v>
      </c>
      <c r="B18713" t="s">
        <v>3043</v>
      </c>
      <c r="C18713">
        <v>8.5</v>
      </c>
      <c r="D18713" t="s">
        <v>3145</v>
      </c>
    </row>
    <row r="18714" spans="1:10" x14ac:dyDescent="0.2">
      <c r="A18714" t="s">
        <v>120</v>
      </c>
      <c r="B18714" t="s">
        <v>1571</v>
      </c>
      <c r="C18714">
        <v>0.03</v>
      </c>
      <c r="D18714" t="s">
        <v>1593</v>
      </c>
      <c r="E18714" t="s">
        <v>1594</v>
      </c>
      <c r="F18714" t="s">
        <v>1629</v>
      </c>
      <c r="G18714" t="s">
        <v>2376</v>
      </c>
      <c r="H18714" t="s">
        <v>3139</v>
      </c>
      <c r="I18714" t="s">
        <v>1661</v>
      </c>
    </row>
    <row r="18715" spans="1:10" x14ac:dyDescent="0.2">
      <c r="A18715" t="s">
        <v>120</v>
      </c>
      <c r="B18715" t="s">
        <v>1645</v>
      </c>
      <c r="C18715">
        <v>0.03</v>
      </c>
      <c r="D18715" t="s">
        <v>1593</v>
      </c>
      <c r="E18715" t="s">
        <v>1594</v>
      </c>
      <c r="F18715" t="s">
        <v>3140</v>
      </c>
    </row>
    <row r="18716" spans="1:10" x14ac:dyDescent="0.2">
      <c r="A18716" t="s">
        <v>197</v>
      </c>
      <c r="B18716" t="s">
        <v>1571</v>
      </c>
      <c r="C18716">
        <v>0.6</v>
      </c>
      <c r="D18716" t="s">
        <v>1835</v>
      </c>
      <c r="E18716" t="s">
        <v>1648</v>
      </c>
    </row>
    <row r="18717" spans="1:10" x14ac:dyDescent="0.2">
      <c r="A18717" t="s">
        <v>3141</v>
      </c>
      <c r="B18717" t="s">
        <v>1576</v>
      </c>
      <c r="C18717" t="s">
        <v>3142</v>
      </c>
      <c r="D18717" s="11">
        <v>42675</v>
      </c>
    </row>
    <row r="18718" spans="1:10" x14ac:dyDescent="0.2">
      <c r="A18718" t="s">
        <v>110</v>
      </c>
      <c r="B18718" t="s">
        <v>1724</v>
      </c>
    </row>
    <row r="18719" spans="1:10" x14ac:dyDescent="0.2">
      <c r="A18719" t="s">
        <v>110</v>
      </c>
    </row>
    <row r="18720" spans="1:10" x14ac:dyDescent="0.2">
      <c r="A18720" t="s">
        <v>79</v>
      </c>
      <c r="B18720" t="s">
        <v>59</v>
      </c>
      <c r="C18720" t="s">
        <v>3146</v>
      </c>
      <c r="D18720" t="s">
        <v>3147</v>
      </c>
      <c r="E18720" t="s">
        <v>3148</v>
      </c>
    </row>
    <row r="18721" spans="1:4" x14ac:dyDescent="0.2">
      <c r="A18721" t="s">
        <v>1575</v>
      </c>
      <c r="B18721" t="s">
        <v>1576</v>
      </c>
      <c r="C18721" t="s">
        <v>1577</v>
      </c>
      <c r="D18721" t="s">
        <v>1578</v>
      </c>
    </row>
    <row r="18722" spans="1:4" x14ac:dyDescent="0.2">
      <c r="A18722" t="s">
        <v>882</v>
      </c>
      <c r="B18722" t="s">
        <v>1579</v>
      </c>
      <c r="C18722" t="s">
        <v>1580</v>
      </c>
    </row>
    <row r="18723" spans="1:4" x14ac:dyDescent="0.2">
      <c r="A18723" t="s">
        <v>1581</v>
      </c>
      <c r="B18723" t="s">
        <v>1576</v>
      </c>
      <c r="C18723" t="s">
        <v>1577</v>
      </c>
      <c r="D18723" t="s">
        <v>1582</v>
      </c>
    </row>
    <row r="18724" spans="1:4" x14ac:dyDescent="0.2">
      <c r="A18724" t="s">
        <v>120</v>
      </c>
      <c r="B18724" t="s">
        <v>1645</v>
      </c>
      <c r="C18724">
        <v>0.1</v>
      </c>
    </row>
    <row r="18725" spans="1:4" x14ac:dyDescent="0.2">
      <c r="A18725" t="s">
        <v>416</v>
      </c>
      <c r="B18725">
        <v>42.65</v>
      </c>
      <c r="C18725" t="s">
        <v>1656</v>
      </c>
    </row>
    <row r="18726" spans="1:4" x14ac:dyDescent="0.2">
      <c r="A18726" t="s">
        <v>3118</v>
      </c>
      <c r="B18726" t="s">
        <v>1606</v>
      </c>
    </row>
    <row r="18727" spans="1:4" x14ac:dyDescent="0.2">
      <c r="A18727" t="s">
        <v>579</v>
      </c>
      <c r="B18727">
        <v>33.5</v>
      </c>
      <c r="C18727">
        <v>-0.2</v>
      </c>
    </row>
    <row r="18728" spans="1:4" x14ac:dyDescent="0.2">
      <c r="A18728" t="s">
        <v>1767</v>
      </c>
      <c r="B18728" t="s">
        <v>1656</v>
      </c>
    </row>
    <row r="18729" spans="1:4" x14ac:dyDescent="0.2">
      <c r="A18729" t="s">
        <v>79</v>
      </c>
      <c r="B18729" t="s">
        <v>3131</v>
      </c>
      <c r="C18729" t="s">
        <v>1656</v>
      </c>
    </row>
    <row r="18730" spans="1:4" x14ac:dyDescent="0.2">
      <c r="A18730" t="s">
        <v>52</v>
      </c>
      <c r="B18730">
        <v>35.6</v>
      </c>
      <c r="C18730">
        <v>0.1</v>
      </c>
    </row>
    <row r="18731" spans="1:4" x14ac:dyDescent="0.2">
      <c r="A18731" t="s">
        <v>52</v>
      </c>
      <c r="B18731">
        <v>33</v>
      </c>
      <c r="C18731" t="s">
        <v>1606</v>
      </c>
    </row>
    <row r="18732" spans="1:4" x14ac:dyDescent="0.2">
      <c r="A18732" t="s">
        <v>3143</v>
      </c>
      <c r="B18732">
        <v>-0.04</v>
      </c>
    </row>
    <row r="18733" spans="1:4" x14ac:dyDescent="0.2">
      <c r="A18733" t="s">
        <v>59</v>
      </c>
      <c r="B18733" t="s">
        <v>3120</v>
      </c>
      <c r="C18733" t="s">
        <v>1588</v>
      </c>
      <c r="D18733" t="s">
        <v>1589</v>
      </c>
    </row>
    <row r="18734" spans="1:4" x14ac:dyDescent="0.2">
      <c r="A18734" t="s">
        <v>3121</v>
      </c>
      <c r="B18734" t="s">
        <v>1639</v>
      </c>
      <c r="C18734">
        <v>0.1</v>
      </c>
    </row>
    <row r="18735" spans="1:4" x14ac:dyDescent="0.2">
      <c r="A18735" t="s">
        <v>3122</v>
      </c>
      <c r="B18735">
        <v>0.1</v>
      </c>
    </row>
    <row r="18736" spans="1:4" x14ac:dyDescent="0.2">
      <c r="A18736" t="s">
        <v>3123</v>
      </c>
      <c r="B18736">
        <v>0.1</v>
      </c>
    </row>
    <row r="18737" spans="1:10" x14ac:dyDescent="0.2">
      <c r="A18737" t="s">
        <v>59</v>
      </c>
      <c r="B18737" t="s">
        <v>3124</v>
      </c>
      <c r="C18737" t="s">
        <v>1588</v>
      </c>
      <c r="D18737" t="s">
        <v>1589</v>
      </c>
    </row>
    <row r="18738" spans="1:10" x14ac:dyDescent="0.2">
      <c r="A18738" t="s">
        <v>59</v>
      </c>
      <c r="B18738" t="s">
        <v>3125</v>
      </c>
      <c r="C18738" t="s">
        <v>1588</v>
      </c>
      <c r="D18738" t="s">
        <v>1808</v>
      </c>
    </row>
    <row r="18739" spans="1:10" x14ac:dyDescent="0.2">
      <c r="A18739" t="s">
        <v>52</v>
      </c>
      <c r="B18739">
        <v>10.3</v>
      </c>
      <c r="C18739" t="s">
        <v>1693</v>
      </c>
    </row>
    <row r="18740" spans="1:10" x14ac:dyDescent="0.2">
      <c r="A18740" t="s">
        <v>52</v>
      </c>
      <c r="B18740">
        <v>2.2999999999999998</v>
      </c>
      <c r="C18740">
        <v>0.1</v>
      </c>
    </row>
    <row r="18741" spans="1:10" x14ac:dyDescent="0.2">
      <c r="A18741" t="s">
        <v>3126</v>
      </c>
      <c r="B18741" t="s">
        <v>1606</v>
      </c>
    </row>
    <row r="18742" spans="1:10" x14ac:dyDescent="0.2">
      <c r="A18742" t="s">
        <v>52</v>
      </c>
      <c r="B18742">
        <v>0.5</v>
      </c>
      <c r="C18742" t="s">
        <v>1606</v>
      </c>
    </row>
    <row r="18743" spans="1:10" x14ac:dyDescent="0.2">
      <c r="A18743" t="s">
        <v>118</v>
      </c>
      <c r="B18743" t="s">
        <v>1645</v>
      </c>
      <c r="C18743" t="s">
        <v>1741</v>
      </c>
      <c r="D18743" t="s">
        <v>1835</v>
      </c>
      <c r="E18743" t="s">
        <v>3132</v>
      </c>
      <c r="F18743" t="s">
        <v>1656</v>
      </c>
    </row>
    <row r="18744" spans="1:10" x14ac:dyDescent="0.2">
      <c r="A18744" t="s">
        <v>119</v>
      </c>
      <c r="B18744" t="s">
        <v>3127</v>
      </c>
      <c r="C18744" t="s">
        <v>2378</v>
      </c>
    </row>
    <row r="18745" spans="1:10" x14ac:dyDescent="0.2">
      <c r="A18745" t="s">
        <v>52</v>
      </c>
      <c r="B18745">
        <v>4.7</v>
      </c>
      <c r="C18745" t="s">
        <v>1606</v>
      </c>
    </row>
    <row r="18746" spans="1:10" x14ac:dyDescent="0.2">
      <c r="A18746" t="s">
        <v>52</v>
      </c>
      <c r="B18746">
        <v>5</v>
      </c>
      <c r="C18746">
        <v>-0.1</v>
      </c>
    </row>
    <row r="18747" spans="1:10" x14ac:dyDescent="0.2">
      <c r="A18747" t="s">
        <v>52</v>
      </c>
      <c r="B18747">
        <v>20</v>
      </c>
      <c r="C18747" t="s">
        <v>1634</v>
      </c>
      <c r="D18747">
        <v>0.1</v>
      </c>
    </row>
    <row r="18748" spans="1:10" x14ac:dyDescent="0.2">
      <c r="A18748" t="s">
        <v>3133</v>
      </c>
      <c r="B18748">
        <v>30.55</v>
      </c>
      <c r="C18748">
        <v>-0.2</v>
      </c>
    </row>
    <row r="18749" spans="1:10" x14ac:dyDescent="0.2">
      <c r="A18749" t="s">
        <v>3134</v>
      </c>
      <c r="B18749" t="s">
        <v>1634</v>
      </c>
      <c r="C18749">
        <v>0.2</v>
      </c>
    </row>
    <row r="18750" spans="1:10" x14ac:dyDescent="0.2">
      <c r="A18750" t="s">
        <v>118</v>
      </c>
      <c r="B18750" t="s">
        <v>1645</v>
      </c>
      <c r="C18750" t="s">
        <v>2399</v>
      </c>
      <c r="D18750" t="s">
        <v>3140</v>
      </c>
    </row>
    <row r="18751" spans="1:10" x14ac:dyDescent="0.2">
      <c r="A18751" t="s">
        <v>3136</v>
      </c>
      <c r="B18751" t="s">
        <v>1634</v>
      </c>
      <c r="C18751">
        <v>0.05</v>
      </c>
    </row>
    <row r="18752" spans="1:10" x14ac:dyDescent="0.2">
      <c r="A18752" t="s">
        <v>117</v>
      </c>
      <c r="B18752" t="s">
        <v>1571</v>
      </c>
      <c r="C18752">
        <v>0.03</v>
      </c>
      <c r="D18752" t="s">
        <v>1593</v>
      </c>
      <c r="E18752" t="s">
        <v>1594</v>
      </c>
      <c r="F18752" t="s">
        <v>1835</v>
      </c>
      <c r="G18752" t="s">
        <v>1644</v>
      </c>
      <c r="H18752">
        <v>24</v>
      </c>
      <c r="I18752" t="s">
        <v>1634</v>
      </c>
      <c r="J18752">
        <v>0.05</v>
      </c>
    </row>
    <row r="18753" spans="1:9" x14ac:dyDescent="0.2">
      <c r="A18753" t="s">
        <v>52</v>
      </c>
      <c r="B18753">
        <v>0.4</v>
      </c>
      <c r="C18753" t="s">
        <v>1588</v>
      </c>
      <c r="D18753">
        <v>0.1</v>
      </c>
    </row>
    <row r="18754" spans="1:9" x14ac:dyDescent="0.2">
      <c r="A18754" t="s">
        <v>156</v>
      </c>
      <c r="B18754" t="s">
        <v>1645</v>
      </c>
      <c r="C18754">
        <v>0.03</v>
      </c>
      <c r="D18754" t="s">
        <v>1835</v>
      </c>
      <c r="E18754" t="s">
        <v>3132</v>
      </c>
      <c r="F18754" t="s">
        <v>1656</v>
      </c>
    </row>
    <row r="18755" spans="1:9" x14ac:dyDescent="0.2">
      <c r="A18755" t="s">
        <v>3137</v>
      </c>
      <c r="B18755" t="s">
        <v>1588</v>
      </c>
      <c r="C18755">
        <v>0.25</v>
      </c>
    </row>
    <row r="18756" spans="1:9" x14ac:dyDescent="0.2">
      <c r="A18756" t="s">
        <v>117</v>
      </c>
      <c r="B18756" t="s">
        <v>1645</v>
      </c>
      <c r="C18756">
        <v>0.03</v>
      </c>
      <c r="D18756" t="s">
        <v>1593</v>
      </c>
      <c r="E18756" t="s">
        <v>1594</v>
      </c>
      <c r="F18756" t="s">
        <v>1835</v>
      </c>
      <c r="G18756" t="s">
        <v>3138</v>
      </c>
      <c r="H18756">
        <v>-0.2</v>
      </c>
    </row>
    <row r="18757" spans="1:9" x14ac:dyDescent="0.2">
      <c r="A18757" t="s">
        <v>55</v>
      </c>
      <c r="B18757" t="s">
        <v>3043</v>
      </c>
      <c r="C18757">
        <v>11</v>
      </c>
      <c r="D18757" t="s">
        <v>3144</v>
      </c>
    </row>
    <row r="18758" spans="1:9" x14ac:dyDescent="0.2">
      <c r="A18758" t="s">
        <v>55</v>
      </c>
      <c r="B18758" t="s">
        <v>3043</v>
      </c>
      <c r="C18758">
        <v>8.5</v>
      </c>
      <c r="D18758" t="s">
        <v>3145</v>
      </c>
    </row>
    <row r="18759" spans="1:9" x14ac:dyDescent="0.2">
      <c r="A18759" t="s">
        <v>120</v>
      </c>
      <c r="B18759" t="s">
        <v>1571</v>
      </c>
      <c r="C18759">
        <v>0.03</v>
      </c>
      <c r="D18759" t="s">
        <v>1593</v>
      </c>
      <c r="E18759" t="s">
        <v>1594</v>
      </c>
      <c r="F18759" t="s">
        <v>1629</v>
      </c>
      <c r="G18759" t="s">
        <v>2376</v>
      </c>
      <c r="H18759" t="s">
        <v>3139</v>
      </c>
      <c r="I18759" t="s">
        <v>1661</v>
      </c>
    </row>
    <row r="18760" spans="1:9" x14ac:dyDescent="0.2">
      <c r="A18760" t="s">
        <v>120</v>
      </c>
      <c r="B18760" t="s">
        <v>1645</v>
      </c>
      <c r="C18760">
        <v>0.03</v>
      </c>
      <c r="D18760" t="s">
        <v>1593</v>
      </c>
      <c r="E18760" t="s">
        <v>1594</v>
      </c>
      <c r="F18760" t="s">
        <v>3140</v>
      </c>
    </row>
    <row r="18761" spans="1:9" x14ac:dyDescent="0.2">
      <c r="A18761" t="s">
        <v>197</v>
      </c>
      <c r="B18761" t="s">
        <v>1571</v>
      </c>
      <c r="C18761">
        <v>0.6</v>
      </c>
      <c r="D18761" t="s">
        <v>1835</v>
      </c>
      <c r="E18761" t="s">
        <v>1648</v>
      </c>
    </row>
    <row r="18762" spans="1:9" x14ac:dyDescent="0.2">
      <c r="A18762" t="s">
        <v>3141</v>
      </c>
      <c r="B18762" t="s">
        <v>1576</v>
      </c>
      <c r="C18762" t="s">
        <v>3142</v>
      </c>
      <c r="D18762" s="11">
        <v>42675</v>
      </c>
    </row>
    <row r="18763" spans="1:9" x14ac:dyDescent="0.2">
      <c r="A18763" t="s">
        <v>110</v>
      </c>
      <c r="B18763" t="s">
        <v>1724</v>
      </c>
    </row>
    <row r="18764" spans="1:9" x14ac:dyDescent="0.2">
      <c r="A18764" t="s">
        <v>79</v>
      </c>
      <c r="B18764" t="s">
        <v>59</v>
      </c>
      <c r="C18764" t="s">
        <v>3146</v>
      </c>
      <c r="D18764" t="s">
        <v>3147</v>
      </c>
      <c r="E18764" t="s">
        <v>3148</v>
      </c>
    </row>
    <row r="18765" spans="1:9" x14ac:dyDescent="0.2">
      <c r="A18765" t="s">
        <v>1575</v>
      </c>
      <c r="B18765" t="s">
        <v>1576</v>
      </c>
      <c r="C18765" t="s">
        <v>1577</v>
      </c>
      <c r="D18765" t="s">
        <v>1578</v>
      </c>
    </row>
    <row r="18766" spans="1:9" x14ac:dyDescent="0.2">
      <c r="A18766" t="s">
        <v>882</v>
      </c>
      <c r="B18766" t="s">
        <v>1579</v>
      </c>
      <c r="C18766" t="s">
        <v>1580</v>
      </c>
    </row>
    <row r="18767" spans="1:9" x14ac:dyDescent="0.2">
      <c r="A18767" t="s">
        <v>120</v>
      </c>
      <c r="B18767" t="s">
        <v>1645</v>
      </c>
      <c r="C18767">
        <v>0.1</v>
      </c>
    </row>
    <row r="18768" spans="1:9" x14ac:dyDescent="0.2">
      <c r="A18768" t="s">
        <v>1595</v>
      </c>
      <c r="B18768" t="s">
        <v>1596</v>
      </c>
      <c r="C18768" t="s">
        <v>1597</v>
      </c>
    </row>
    <row r="18769" spans="1:4" x14ac:dyDescent="0.2">
      <c r="A18769" t="s">
        <v>1595</v>
      </c>
      <c r="B18769" t="s">
        <v>1598</v>
      </c>
      <c r="C18769" t="s">
        <v>1599</v>
      </c>
      <c r="D18769" t="s">
        <v>1597</v>
      </c>
    </row>
    <row r="18770" spans="1:4" x14ac:dyDescent="0.2">
      <c r="A18770" t="s">
        <v>416</v>
      </c>
      <c r="B18770">
        <v>42.65</v>
      </c>
      <c r="C18770" t="s">
        <v>1656</v>
      </c>
    </row>
    <row r="18771" spans="1:4" x14ac:dyDescent="0.2">
      <c r="A18771" t="s">
        <v>3118</v>
      </c>
      <c r="B18771" t="s">
        <v>1606</v>
      </c>
    </row>
    <row r="18772" spans="1:4" x14ac:dyDescent="0.2">
      <c r="A18772" t="s">
        <v>579</v>
      </c>
      <c r="B18772">
        <v>33.5</v>
      </c>
      <c r="C18772">
        <v>-0.2</v>
      </c>
    </row>
    <row r="18773" spans="1:4" x14ac:dyDescent="0.2">
      <c r="A18773" t="s">
        <v>1767</v>
      </c>
      <c r="B18773" t="s">
        <v>1656</v>
      </c>
    </row>
    <row r="18774" spans="1:4" x14ac:dyDescent="0.2">
      <c r="A18774" t="s">
        <v>79</v>
      </c>
      <c r="B18774" t="s">
        <v>3131</v>
      </c>
      <c r="C18774" t="s">
        <v>1656</v>
      </c>
    </row>
    <row r="18775" spans="1:4" x14ac:dyDescent="0.2">
      <c r="A18775" t="s">
        <v>52</v>
      </c>
      <c r="B18775">
        <v>35.6</v>
      </c>
      <c r="C18775">
        <v>0.1</v>
      </c>
    </row>
    <row r="18776" spans="1:4" x14ac:dyDescent="0.2">
      <c r="A18776" t="s">
        <v>52</v>
      </c>
      <c r="B18776">
        <v>33</v>
      </c>
      <c r="C18776" t="s">
        <v>1606</v>
      </c>
    </row>
    <row r="18777" spans="1:4" x14ac:dyDescent="0.2">
      <c r="A18777" t="s">
        <v>3143</v>
      </c>
      <c r="B18777">
        <v>-0.04</v>
      </c>
    </row>
    <row r="18778" spans="1:4" x14ac:dyDescent="0.2">
      <c r="A18778" t="s">
        <v>59</v>
      </c>
      <c r="B18778" t="s">
        <v>3120</v>
      </c>
      <c r="C18778" t="s">
        <v>1588</v>
      </c>
      <c r="D18778" t="s">
        <v>1589</v>
      </c>
    </row>
    <row r="18779" spans="1:4" x14ac:dyDescent="0.2">
      <c r="A18779" t="s">
        <v>3121</v>
      </c>
      <c r="B18779" t="s">
        <v>1639</v>
      </c>
      <c r="C18779">
        <v>0.1</v>
      </c>
    </row>
    <row r="18780" spans="1:4" x14ac:dyDescent="0.2">
      <c r="A18780" t="s">
        <v>3122</v>
      </c>
      <c r="B18780">
        <v>0.1</v>
      </c>
    </row>
    <row r="18781" spans="1:4" x14ac:dyDescent="0.2">
      <c r="A18781" t="s">
        <v>3123</v>
      </c>
      <c r="B18781">
        <v>0.1</v>
      </c>
    </row>
    <row r="18782" spans="1:4" x14ac:dyDescent="0.2">
      <c r="A18782" t="s">
        <v>59</v>
      </c>
      <c r="B18782" t="s">
        <v>3124</v>
      </c>
      <c r="C18782" t="s">
        <v>1588</v>
      </c>
      <c r="D18782" t="s">
        <v>1589</v>
      </c>
    </row>
    <row r="18783" spans="1:4" x14ac:dyDescent="0.2">
      <c r="A18783" t="s">
        <v>59</v>
      </c>
      <c r="B18783" t="s">
        <v>3125</v>
      </c>
      <c r="C18783" t="s">
        <v>1588</v>
      </c>
      <c r="D18783" t="s">
        <v>1808</v>
      </c>
    </row>
    <row r="18784" spans="1:4" x14ac:dyDescent="0.2">
      <c r="A18784" t="s">
        <v>52</v>
      </c>
      <c r="B18784">
        <v>10.3</v>
      </c>
      <c r="C18784" t="s">
        <v>1693</v>
      </c>
    </row>
    <row r="18785" spans="1:10" x14ac:dyDescent="0.2">
      <c r="A18785" t="s">
        <v>52</v>
      </c>
      <c r="B18785">
        <v>2.2999999999999998</v>
      </c>
      <c r="C18785">
        <v>0.1</v>
      </c>
    </row>
    <row r="18786" spans="1:10" x14ac:dyDescent="0.2">
      <c r="A18786" t="s">
        <v>3126</v>
      </c>
      <c r="B18786" t="s">
        <v>1606</v>
      </c>
    </row>
    <row r="18787" spans="1:10" x14ac:dyDescent="0.2">
      <c r="A18787" t="s">
        <v>52</v>
      </c>
      <c r="B18787">
        <v>0.5</v>
      </c>
      <c r="C18787" t="s">
        <v>1606</v>
      </c>
    </row>
    <row r="18788" spans="1:10" x14ac:dyDescent="0.2">
      <c r="A18788" t="s">
        <v>118</v>
      </c>
      <c r="B18788" t="s">
        <v>1645</v>
      </c>
      <c r="C18788" t="s">
        <v>1741</v>
      </c>
      <c r="D18788" t="s">
        <v>1835</v>
      </c>
      <c r="E18788" t="s">
        <v>3132</v>
      </c>
      <c r="F18788" t="s">
        <v>1656</v>
      </c>
    </row>
    <row r="18789" spans="1:10" x14ac:dyDescent="0.2">
      <c r="A18789" t="s">
        <v>119</v>
      </c>
      <c r="B18789" t="s">
        <v>3127</v>
      </c>
      <c r="C18789" t="s">
        <v>2378</v>
      </c>
    </row>
    <row r="18790" spans="1:10" x14ac:dyDescent="0.2">
      <c r="A18790" t="s">
        <v>52</v>
      </c>
      <c r="B18790">
        <v>4.7</v>
      </c>
      <c r="C18790" t="s">
        <v>1606</v>
      </c>
    </row>
    <row r="18791" spans="1:10" x14ac:dyDescent="0.2">
      <c r="A18791" t="s">
        <v>52</v>
      </c>
      <c r="B18791">
        <v>5</v>
      </c>
      <c r="C18791">
        <v>-0.1</v>
      </c>
    </row>
    <row r="18792" spans="1:10" x14ac:dyDescent="0.2">
      <c r="A18792" t="s">
        <v>52</v>
      </c>
      <c r="B18792">
        <v>20</v>
      </c>
      <c r="C18792" t="s">
        <v>1634</v>
      </c>
      <c r="D18792">
        <v>0.1</v>
      </c>
    </row>
    <row r="18793" spans="1:10" x14ac:dyDescent="0.2">
      <c r="A18793" t="s">
        <v>3133</v>
      </c>
      <c r="B18793">
        <v>30.55</v>
      </c>
      <c r="C18793">
        <v>-0.2</v>
      </c>
    </row>
    <row r="18794" spans="1:10" x14ac:dyDescent="0.2">
      <c r="A18794" t="s">
        <v>3134</v>
      </c>
      <c r="B18794" t="s">
        <v>1634</v>
      </c>
      <c r="C18794">
        <v>0.2</v>
      </c>
    </row>
    <row r="18795" spans="1:10" x14ac:dyDescent="0.2">
      <c r="A18795" t="s">
        <v>118</v>
      </c>
      <c r="B18795" t="s">
        <v>1645</v>
      </c>
      <c r="C18795" t="s">
        <v>2399</v>
      </c>
      <c r="D18795" t="s">
        <v>3140</v>
      </c>
    </row>
    <row r="18796" spans="1:10" x14ac:dyDescent="0.2">
      <c r="A18796" t="s">
        <v>3136</v>
      </c>
      <c r="B18796" t="s">
        <v>1634</v>
      </c>
      <c r="C18796">
        <v>0.05</v>
      </c>
    </row>
    <row r="18797" spans="1:10" x14ac:dyDescent="0.2">
      <c r="A18797" t="s">
        <v>117</v>
      </c>
      <c r="B18797" t="s">
        <v>1571</v>
      </c>
      <c r="C18797">
        <v>0.03</v>
      </c>
      <c r="D18797" t="s">
        <v>1593</v>
      </c>
      <c r="E18797" t="s">
        <v>1594</v>
      </c>
      <c r="F18797" t="s">
        <v>1835</v>
      </c>
      <c r="G18797" t="s">
        <v>1644</v>
      </c>
      <c r="H18797">
        <v>24</v>
      </c>
      <c r="I18797" t="s">
        <v>1634</v>
      </c>
      <c r="J18797">
        <v>0.05</v>
      </c>
    </row>
    <row r="18798" spans="1:10" x14ac:dyDescent="0.2">
      <c r="A18798" t="s">
        <v>52</v>
      </c>
      <c r="B18798">
        <v>0.4</v>
      </c>
      <c r="C18798" t="s">
        <v>1588</v>
      </c>
      <c r="D18798">
        <v>0.1</v>
      </c>
    </row>
    <row r="18799" spans="1:10" x14ac:dyDescent="0.2">
      <c r="A18799" t="s">
        <v>156</v>
      </c>
      <c r="B18799" t="s">
        <v>1645</v>
      </c>
      <c r="C18799">
        <v>0.03</v>
      </c>
      <c r="D18799" t="s">
        <v>1835</v>
      </c>
      <c r="E18799" t="s">
        <v>3132</v>
      </c>
      <c r="F18799" t="s">
        <v>1656</v>
      </c>
    </row>
    <row r="18800" spans="1:10" x14ac:dyDescent="0.2">
      <c r="A18800" t="s">
        <v>3137</v>
      </c>
      <c r="B18800" t="s">
        <v>1588</v>
      </c>
      <c r="C18800">
        <v>0.25</v>
      </c>
    </row>
    <row r="18801" spans="1:9" x14ac:dyDescent="0.2">
      <c r="A18801" t="s">
        <v>117</v>
      </c>
      <c r="B18801" t="s">
        <v>1645</v>
      </c>
      <c r="C18801">
        <v>0.03</v>
      </c>
      <c r="D18801" t="s">
        <v>1593</v>
      </c>
      <c r="E18801" t="s">
        <v>1594</v>
      </c>
      <c r="F18801" t="s">
        <v>1835</v>
      </c>
      <c r="G18801" t="s">
        <v>3138</v>
      </c>
      <c r="H18801">
        <v>-0.2</v>
      </c>
    </row>
    <row r="18802" spans="1:9" x14ac:dyDescent="0.2">
      <c r="A18802" t="s">
        <v>55</v>
      </c>
      <c r="B18802" t="s">
        <v>3043</v>
      </c>
      <c r="C18802">
        <v>11</v>
      </c>
      <c r="D18802" t="s">
        <v>3144</v>
      </c>
    </row>
    <row r="18803" spans="1:9" x14ac:dyDescent="0.2">
      <c r="A18803" t="s">
        <v>55</v>
      </c>
      <c r="B18803" t="s">
        <v>3043</v>
      </c>
      <c r="C18803">
        <v>8.5</v>
      </c>
      <c r="D18803" t="s">
        <v>3145</v>
      </c>
    </row>
    <row r="18804" spans="1:9" x14ac:dyDescent="0.2">
      <c r="A18804" t="s">
        <v>120</v>
      </c>
      <c r="B18804" t="s">
        <v>1571</v>
      </c>
      <c r="C18804">
        <v>0.03</v>
      </c>
      <c r="D18804" t="s">
        <v>1593</v>
      </c>
      <c r="E18804" t="s">
        <v>1594</v>
      </c>
      <c r="F18804" t="s">
        <v>1629</v>
      </c>
      <c r="G18804" t="s">
        <v>2376</v>
      </c>
      <c r="H18804" t="s">
        <v>3139</v>
      </c>
      <c r="I18804" t="s">
        <v>1661</v>
      </c>
    </row>
    <row r="18805" spans="1:9" x14ac:dyDescent="0.2">
      <c r="A18805" t="s">
        <v>120</v>
      </c>
      <c r="B18805" t="s">
        <v>1645</v>
      </c>
      <c r="C18805">
        <v>0.03</v>
      </c>
      <c r="D18805" t="s">
        <v>1593</v>
      </c>
      <c r="E18805" t="s">
        <v>1594</v>
      </c>
      <c r="F18805" t="s">
        <v>3140</v>
      </c>
    </row>
    <row r="18806" spans="1:9" x14ac:dyDescent="0.2">
      <c r="A18806" t="s">
        <v>197</v>
      </c>
      <c r="B18806" t="s">
        <v>1571</v>
      </c>
      <c r="C18806">
        <v>0.6</v>
      </c>
      <c r="D18806" t="s">
        <v>1835</v>
      </c>
      <c r="E18806" t="s">
        <v>1648</v>
      </c>
    </row>
    <row r="18807" spans="1:9" x14ac:dyDescent="0.2">
      <c r="A18807" t="s">
        <v>3141</v>
      </c>
      <c r="B18807" t="s">
        <v>1576</v>
      </c>
      <c r="C18807" t="s">
        <v>3142</v>
      </c>
      <c r="D18807" s="11">
        <v>42675</v>
      </c>
    </row>
    <row r="18808" spans="1:9" x14ac:dyDescent="0.2">
      <c r="A18808" t="s">
        <v>110</v>
      </c>
      <c r="B18808" t="s">
        <v>1724</v>
      </c>
    </row>
    <row r="18809" spans="1:9" x14ac:dyDescent="0.2">
      <c r="A18809" t="s">
        <v>79</v>
      </c>
      <c r="B18809" t="s">
        <v>59</v>
      </c>
      <c r="C18809" t="s">
        <v>3146</v>
      </c>
      <c r="D18809" t="s">
        <v>3147</v>
      </c>
      <c r="E18809" t="s">
        <v>3148</v>
      </c>
    </row>
    <row r="18810" spans="1:9" x14ac:dyDescent="0.2">
      <c r="A18810" t="s">
        <v>1575</v>
      </c>
      <c r="B18810" t="s">
        <v>1576</v>
      </c>
      <c r="C18810" t="s">
        <v>1577</v>
      </c>
      <c r="D18810" t="s">
        <v>1578</v>
      </c>
    </row>
    <row r="18811" spans="1:9" x14ac:dyDescent="0.2">
      <c r="A18811" t="s">
        <v>882</v>
      </c>
      <c r="B18811" t="s">
        <v>1579</v>
      </c>
      <c r="C18811" t="s">
        <v>1580</v>
      </c>
    </row>
    <row r="18812" spans="1:9" x14ac:dyDescent="0.2">
      <c r="A18812" t="s">
        <v>120</v>
      </c>
      <c r="B18812" t="s">
        <v>1645</v>
      </c>
      <c r="C18812">
        <v>0.1</v>
      </c>
    </row>
    <row r="18813" spans="1:9" x14ac:dyDescent="0.2">
      <c r="A18813" t="s">
        <v>1595</v>
      </c>
      <c r="B18813" t="s">
        <v>1596</v>
      </c>
      <c r="C18813" t="s">
        <v>1597</v>
      </c>
    </row>
    <row r="18814" spans="1:9" x14ac:dyDescent="0.2">
      <c r="A18814" t="s">
        <v>1595</v>
      </c>
      <c r="B18814" t="s">
        <v>1598</v>
      </c>
      <c r="C18814" t="s">
        <v>1599</v>
      </c>
      <c r="D18814" t="s">
        <v>1597</v>
      </c>
    </row>
    <row r="18815" spans="1:9" x14ac:dyDescent="0.2">
      <c r="A18815" t="s">
        <v>114</v>
      </c>
      <c r="B18815">
        <v>12.9</v>
      </c>
      <c r="C18815">
        <f>0.15/0.25</f>
        <v>0.6</v>
      </c>
    </row>
    <row r="18816" spans="1:9" x14ac:dyDescent="0.2">
      <c r="A18816" t="s">
        <v>52</v>
      </c>
      <c r="B18816">
        <v>6.3</v>
      </c>
      <c r="C18816" t="s">
        <v>1634</v>
      </c>
      <c r="D18816">
        <v>0.05</v>
      </c>
    </row>
    <row r="18817" spans="1:4" x14ac:dyDescent="0.2">
      <c r="A18817" t="s">
        <v>173</v>
      </c>
      <c r="B18817">
        <v>7.9</v>
      </c>
      <c r="C18817" t="s">
        <v>1634</v>
      </c>
      <c r="D18817">
        <v>0.05</v>
      </c>
    </row>
    <row r="18818" spans="1:4" x14ac:dyDescent="0.2">
      <c r="A18818" t="s">
        <v>52</v>
      </c>
      <c r="B18818">
        <v>0.4</v>
      </c>
      <c r="C18818" t="s">
        <v>1634</v>
      </c>
      <c r="D18818">
        <v>0.05</v>
      </c>
    </row>
    <row r="18819" spans="1:4" x14ac:dyDescent="0.2">
      <c r="A18819" t="s">
        <v>3072</v>
      </c>
      <c r="B18819">
        <v>1.2</v>
      </c>
      <c r="C18819" t="s">
        <v>1634</v>
      </c>
      <c r="D18819">
        <v>0.1</v>
      </c>
    </row>
    <row r="18820" spans="1:4" x14ac:dyDescent="0.2">
      <c r="A18820" t="s">
        <v>72</v>
      </c>
      <c r="B18820">
        <v>0.6</v>
      </c>
      <c r="C18820" t="s">
        <v>1604</v>
      </c>
    </row>
    <row r="18821" spans="1:4" x14ac:dyDescent="0.2">
      <c r="A18821" t="s">
        <v>71</v>
      </c>
      <c r="B18821">
        <v>5</v>
      </c>
      <c r="C18821" t="s">
        <v>1634</v>
      </c>
      <c r="D18821">
        <v>0.1</v>
      </c>
    </row>
    <row r="18822" spans="1:4" x14ac:dyDescent="0.2">
      <c r="A18822" t="s">
        <v>71</v>
      </c>
      <c r="B18822">
        <v>1.5</v>
      </c>
      <c r="C18822" t="s">
        <v>1634</v>
      </c>
      <c r="D18822">
        <v>0.1</v>
      </c>
    </row>
    <row r="18823" spans="1:4" x14ac:dyDescent="0.2">
      <c r="A18823" t="s">
        <v>3149</v>
      </c>
      <c r="B18823">
        <f>0.15/0.2</f>
        <v>0.74999999999999989</v>
      </c>
    </row>
    <row r="18824" spans="1:4" x14ac:dyDescent="0.2">
      <c r="A18824" t="s">
        <v>1660</v>
      </c>
      <c r="B18824" t="s">
        <v>1634</v>
      </c>
      <c r="C18824">
        <v>0.03</v>
      </c>
    </row>
    <row r="18825" spans="1:4" x14ac:dyDescent="0.2">
      <c r="A18825" t="s">
        <v>3073</v>
      </c>
      <c r="B18825" t="s">
        <v>1634</v>
      </c>
      <c r="C18825">
        <v>0.03</v>
      </c>
    </row>
    <row r="18826" spans="1:4" x14ac:dyDescent="0.2">
      <c r="A18826" t="s">
        <v>3074</v>
      </c>
      <c r="B18826" t="s">
        <v>1634</v>
      </c>
      <c r="C18826">
        <v>0.1</v>
      </c>
    </row>
    <row r="18827" spans="1:4" x14ac:dyDescent="0.2">
      <c r="A18827" t="s">
        <v>3150</v>
      </c>
      <c r="B18827" t="s">
        <v>1639</v>
      </c>
      <c r="C18827">
        <v>0.05</v>
      </c>
    </row>
    <row r="18828" spans="1:4" x14ac:dyDescent="0.2">
      <c r="A18828" t="s">
        <v>3075</v>
      </c>
      <c r="B18828" t="s">
        <v>1634</v>
      </c>
      <c r="C18828">
        <v>0.02</v>
      </c>
    </row>
    <row r="18829" spans="1:4" x14ac:dyDescent="0.2">
      <c r="A18829" t="s">
        <v>3151</v>
      </c>
      <c r="B18829">
        <f>0.1/0.2</f>
        <v>0.5</v>
      </c>
    </row>
    <row r="18830" spans="1:4" x14ac:dyDescent="0.2">
      <c r="A18830" t="s">
        <v>3076</v>
      </c>
      <c r="B18830" t="s">
        <v>1634</v>
      </c>
      <c r="C18830">
        <v>0.1</v>
      </c>
    </row>
    <row r="18831" spans="1:4" x14ac:dyDescent="0.2">
      <c r="A18831" t="s">
        <v>3077</v>
      </c>
      <c r="B18831" t="s">
        <v>1634</v>
      </c>
      <c r="C18831">
        <v>0.1</v>
      </c>
    </row>
    <row r="18832" spans="1:4" x14ac:dyDescent="0.2">
      <c r="A18832" t="s">
        <v>120</v>
      </c>
      <c r="B18832" t="s">
        <v>3078</v>
      </c>
    </row>
    <row r="18833" spans="1:5" x14ac:dyDescent="0.2">
      <c r="A18833" t="s">
        <v>120</v>
      </c>
      <c r="B18833" t="s">
        <v>1702</v>
      </c>
      <c r="C18833" t="s">
        <v>3079</v>
      </c>
    </row>
    <row r="18834" spans="1:5" x14ac:dyDescent="0.2">
      <c r="A18834" t="s">
        <v>52</v>
      </c>
      <c r="B18834">
        <v>6.7</v>
      </c>
      <c r="C18834" t="s">
        <v>1634</v>
      </c>
      <c r="D18834">
        <v>7.0000000000000007E-2</v>
      </c>
    </row>
    <row r="18835" spans="1:5" x14ac:dyDescent="0.2">
      <c r="A18835" t="s">
        <v>121</v>
      </c>
      <c r="B18835" t="s">
        <v>1968</v>
      </c>
      <c r="C18835" t="s">
        <v>3152</v>
      </c>
    </row>
    <row r="18836" spans="1:5" x14ac:dyDescent="0.2">
      <c r="A18836" t="s">
        <v>156</v>
      </c>
      <c r="B18836" t="s">
        <v>1571</v>
      </c>
      <c r="C18836">
        <v>0.02</v>
      </c>
    </row>
    <row r="18837" spans="1:5" x14ac:dyDescent="0.2">
      <c r="A18837" t="s">
        <v>3153</v>
      </c>
      <c r="B18837">
        <v>6.6</v>
      </c>
      <c r="C18837">
        <v>-0.08</v>
      </c>
    </row>
    <row r="18838" spans="1:5" x14ac:dyDescent="0.2">
      <c r="A18838" t="s">
        <v>57</v>
      </c>
      <c r="B18838">
        <v>5.75</v>
      </c>
      <c r="C18838" t="s">
        <v>1588</v>
      </c>
      <c r="D18838">
        <v>0.1</v>
      </c>
    </row>
    <row r="18839" spans="1:5" x14ac:dyDescent="0.2">
      <c r="A18839" t="s">
        <v>118</v>
      </c>
      <c r="B18839">
        <v>0.8</v>
      </c>
      <c r="C18839" t="s">
        <v>1620</v>
      </c>
      <c r="D18839" t="s">
        <v>1610</v>
      </c>
      <c r="E18839">
        <v>8</v>
      </c>
    </row>
    <row r="18840" spans="1:5" x14ac:dyDescent="0.2">
      <c r="A18840" t="s">
        <v>114</v>
      </c>
      <c r="B18840">
        <v>12.9</v>
      </c>
      <c r="C18840">
        <f>0.15/0.25</f>
        <v>0.6</v>
      </c>
    </row>
    <row r="18841" spans="1:5" x14ac:dyDescent="0.2">
      <c r="A18841" t="s">
        <v>52</v>
      </c>
      <c r="B18841">
        <v>6.3</v>
      </c>
      <c r="C18841" t="s">
        <v>1634</v>
      </c>
      <c r="D18841">
        <v>0.05</v>
      </c>
    </row>
    <row r="18842" spans="1:5" x14ac:dyDescent="0.2">
      <c r="A18842" t="s">
        <v>173</v>
      </c>
      <c r="B18842">
        <v>7.9</v>
      </c>
      <c r="C18842" t="s">
        <v>1634</v>
      </c>
      <c r="D18842">
        <v>0.05</v>
      </c>
    </row>
    <row r="18843" spans="1:5" x14ac:dyDescent="0.2">
      <c r="A18843" t="s">
        <v>52</v>
      </c>
      <c r="B18843">
        <v>0.4</v>
      </c>
      <c r="C18843" t="s">
        <v>1634</v>
      </c>
      <c r="D18843">
        <v>0.05</v>
      </c>
    </row>
    <row r="18844" spans="1:5" x14ac:dyDescent="0.2">
      <c r="A18844" t="s">
        <v>3072</v>
      </c>
      <c r="B18844">
        <v>1.2</v>
      </c>
      <c r="C18844" t="s">
        <v>1634</v>
      </c>
      <c r="D18844">
        <v>0.1</v>
      </c>
    </row>
    <row r="18845" spans="1:5" x14ac:dyDescent="0.2">
      <c r="A18845" t="s">
        <v>72</v>
      </c>
      <c r="B18845">
        <v>0.6</v>
      </c>
      <c r="C18845" t="s">
        <v>1604</v>
      </c>
    </row>
    <row r="18846" spans="1:5" x14ac:dyDescent="0.2">
      <c r="A18846" t="s">
        <v>71</v>
      </c>
      <c r="B18846">
        <v>5</v>
      </c>
      <c r="C18846" t="s">
        <v>1634</v>
      </c>
      <c r="D18846">
        <v>0.1</v>
      </c>
    </row>
    <row r="18847" spans="1:5" x14ac:dyDescent="0.2">
      <c r="A18847" t="s">
        <v>71</v>
      </c>
      <c r="B18847">
        <v>1.5</v>
      </c>
      <c r="C18847" t="s">
        <v>1634</v>
      </c>
      <c r="D18847">
        <v>0.1</v>
      </c>
    </row>
    <row r="18848" spans="1:5" x14ac:dyDescent="0.2">
      <c r="A18848" t="s">
        <v>3149</v>
      </c>
      <c r="B18848">
        <f>0.15/0.2</f>
        <v>0.74999999999999989</v>
      </c>
    </row>
    <row r="18849" spans="1:5" x14ac:dyDescent="0.2">
      <c r="A18849" t="s">
        <v>1660</v>
      </c>
      <c r="B18849" t="s">
        <v>1634</v>
      </c>
      <c r="C18849">
        <v>0.03</v>
      </c>
    </row>
    <row r="18850" spans="1:5" x14ac:dyDescent="0.2">
      <c r="A18850" t="s">
        <v>3073</v>
      </c>
      <c r="B18850" t="s">
        <v>1634</v>
      </c>
      <c r="C18850">
        <v>0.03</v>
      </c>
    </row>
    <row r="18851" spans="1:5" x14ac:dyDescent="0.2">
      <c r="A18851" t="s">
        <v>3074</v>
      </c>
      <c r="B18851" t="s">
        <v>1634</v>
      </c>
      <c r="C18851">
        <v>0.1</v>
      </c>
    </row>
    <row r="18852" spans="1:5" x14ac:dyDescent="0.2">
      <c r="A18852" t="s">
        <v>3150</v>
      </c>
      <c r="B18852" t="s">
        <v>1639</v>
      </c>
      <c r="C18852">
        <v>0.05</v>
      </c>
    </row>
    <row r="18853" spans="1:5" x14ac:dyDescent="0.2">
      <c r="A18853" t="s">
        <v>3075</v>
      </c>
      <c r="B18853" t="s">
        <v>1634</v>
      </c>
      <c r="C18853">
        <v>0.02</v>
      </c>
    </row>
    <row r="18854" spans="1:5" x14ac:dyDescent="0.2">
      <c r="A18854" t="s">
        <v>3151</v>
      </c>
      <c r="B18854">
        <f>0.1/0.2</f>
        <v>0.5</v>
      </c>
    </row>
    <row r="18855" spans="1:5" x14ac:dyDescent="0.2">
      <c r="A18855" t="s">
        <v>3076</v>
      </c>
      <c r="B18855" t="s">
        <v>1634</v>
      </c>
      <c r="C18855">
        <v>0.1</v>
      </c>
    </row>
    <row r="18856" spans="1:5" x14ac:dyDescent="0.2">
      <c r="A18856" t="s">
        <v>3077</v>
      </c>
      <c r="B18856" t="s">
        <v>1634</v>
      </c>
      <c r="C18856">
        <v>0.1</v>
      </c>
    </row>
    <row r="18857" spans="1:5" x14ac:dyDescent="0.2">
      <c r="A18857" t="s">
        <v>120</v>
      </c>
      <c r="B18857" t="s">
        <v>3078</v>
      </c>
    </row>
    <row r="18858" spans="1:5" x14ac:dyDescent="0.2">
      <c r="A18858" t="s">
        <v>120</v>
      </c>
      <c r="B18858" t="s">
        <v>1702</v>
      </c>
      <c r="C18858" t="s">
        <v>3079</v>
      </c>
    </row>
    <row r="18859" spans="1:5" x14ac:dyDescent="0.2">
      <c r="A18859" t="s">
        <v>52</v>
      </c>
      <c r="B18859">
        <v>6.7</v>
      </c>
      <c r="C18859" t="s">
        <v>1634</v>
      </c>
      <c r="D18859">
        <v>7.0000000000000007E-2</v>
      </c>
    </row>
    <row r="18860" spans="1:5" x14ac:dyDescent="0.2">
      <c r="A18860" t="s">
        <v>121</v>
      </c>
      <c r="B18860" t="s">
        <v>1968</v>
      </c>
      <c r="C18860" t="s">
        <v>3152</v>
      </c>
    </row>
    <row r="18861" spans="1:5" x14ac:dyDescent="0.2">
      <c r="A18861" t="s">
        <v>156</v>
      </c>
      <c r="B18861" t="s">
        <v>1571</v>
      </c>
      <c r="C18861">
        <v>0.02</v>
      </c>
    </row>
    <row r="18862" spans="1:5" x14ac:dyDescent="0.2">
      <c r="A18862" t="s">
        <v>3153</v>
      </c>
      <c r="B18862">
        <v>6.6</v>
      </c>
      <c r="C18862">
        <v>-0.08</v>
      </c>
    </row>
    <row r="18863" spans="1:5" x14ac:dyDescent="0.2">
      <c r="A18863" t="s">
        <v>57</v>
      </c>
      <c r="B18863">
        <v>5.75</v>
      </c>
      <c r="C18863" t="s">
        <v>1588</v>
      </c>
      <c r="D18863">
        <v>0.1</v>
      </c>
    </row>
    <row r="18864" spans="1:5" x14ac:dyDescent="0.2">
      <c r="A18864" t="s">
        <v>118</v>
      </c>
      <c r="B18864">
        <v>0.8</v>
      </c>
      <c r="C18864" t="s">
        <v>1620</v>
      </c>
      <c r="D18864" t="s">
        <v>1610</v>
      </c>
      <c r="E18864">
        <v>8</v>
      </c>
    </row>
    <row r="18865" spans="1:4" x14ac:dyDescent="0.2">
      <c r="A18865" t="s">
        <v>114</v>
      </c>
      <c r="B18865">
        <v>12.9</v>
      </c>
      <c r="C18865">
        <f>0.15/0.25</f>
        <v>0.6</v>
      </c>
    </row>
    <row r="18866" spans="1:4" x14ac:dyDescent="0.2">
      <c r="A18866" t="s">
        <v>52</v>
      </c>
      <c r="B18866">
        <v>6.3</v>
      </c>
      <c r="C18866" t="s">
        <v>1634</v>
      </c>
      <c r="D18866">
        <v>0.05</v>
      </c>
    </row>
    <row r="18867" spans="1:4" x14ac:dyDescent="0.2">
      <c r="A18867" t="s">
        <v>173</v>
      </c>
      <c r="B18867">
        <v>7.9</v>
      </c>
      <c r="C18867" t="s">
        <v>1634</v>
      </c>
      <c r="D18867">
        <v>0.05</v>
      </c>
    </row>
    <row r="18868" spans="1:4" x14ac:dyDescent="0.2">
      <c r="A18868" t="s">
        <v>52</v>
      </c>
      <c r="B18868">
        <v>0.4</v>
      </c>
      <c r="C18868" t="s">
        <v>1634</v>
      </c>
      <c r="D18868">
        <v>0.05</v>
      </c>
    </row>
    <row r="18869" spans="1:4" x14ac:dyDescent="0.2">
      <c r="A18869" t="s">
        <v>3072</v>
      </c>
      <c r="B18869">
        <v>1.2</v>
      </c>
      <c r="C18869" t="s">
        <v>1634</v>
      </c>
      <c r="D18869">
        <v>0.1</v>
      </c>
    </row>
    <row r="18870" spans="1:4" x14ac:dyDescent="0.2">
      <c r="A18870" t="s">
        <v>72</v>
      </c>
      <c r="B18870">
        <v>0.6</v>
      </c>
      <c r="C18870" t="s">
        <v>1604</v>
      </c>
    </row>
    <row r="18871" spans="1:4" x14ac:dyDescent="0.2">
      <c r="A18871" t="s">
        <v>71</v>
      </c>
      <c r="B18871">
        <v>5</v>
      </c>
      <c r="C18871" t="s">
        <v>1634</v>
      </c>
      <c r="D18871">
        <v>0.1</v>
      </c>
    </row>
    <row r="18872" spans="1:4" x14ac:dyDescent="0.2">
      <c r="A18872" t="s">
        <v>71</v>
      </c>
      <c r="B18872">
        <v>1.5</v>
      </c>
      <c r="C18872" t="s">
        <v>1634</v>
      </c>
      <c r="D18872">
        <v>0.1</v>
      </c>
    </row>
    <row r="18873" spans="1:4" x14ac:dyDescent="0.2">
      <c r="A18873" t="s">
        <v>3149</v>
      </c>
      <c r="B18873">
        <f>0.15/0.2</f>
        <v>0.74999999999999989</v>
      </c>
    </row>
    <row r="18874" spans="1:4" x14ac:dyDescent="0.2">
      <c r="A18874" t="s">
        <v>1660</v>
      </c>
      <c r="B18874" t="s">
        <v>1634</v>
      </c>
      <c r="C18874">
        <v>0.03</v>
      </c>
    </row>
    <row r="18875" spans="1:4" x14ac:dyDescent="0.2">
      <c r="A18875" t="s">
        <v>3073</v>
      </c>
      <c r="B18875" t="s">
        <v>1634</v>
      </c>
      <c r="C18875">
        <v>0.03</v>
      </c>
    </row>
    <row r="18876" spans="1:4" x14ac:dyDescent="0.2">
      <c r="A18876" t="s">
        <v>3074</v>
      </c>
      <c r="B18876" t="s">
        <v>1634</v>
      </c>
      <c r="C18876">
        <v>0.1</v>
      </c>
    </row>
    <row r="18877" spans="1:4" x14ac:dyDescent="0.2">
      <c r="A18877" t="s">
        <v>3150</v>
      </c>
      <c r="B18877" t="s">
        <v>1639</v>
      </c>
      <c r="C18877">
        <v>0.05</v>
      </c>
    </row>
    <row r="18878" spans="1:4" x14ac:dyDescent="0.2">
      <c r="A18878" t="s">
        <v>3075</v>
      </c>
      <c r="B18878" t="s">
        <v>1634</v>
      </c>
      <c r="C18878">
        <v>0.02</v>
      </c>
    </row>
    <row r="18879" spans="1:4" x14ac:dyDescent="0.2">
      <c r="A18879" t="s">
        <v>3151</v>
      </c>
      <c r="B18879">
        <f>0.1/0.2</f>
        <v>0.5</v>
      </c>
    </row>
    <row r="18880" spans="1:4" x14ac:dyDescent="0.2">
      <c r="A18880" t="s">
        <v>3076</v>
      </c>
      <c r="B18880" t="s">
        <v>1634</v>
      </c>
      <c r="C18880">
        <v>0.1</v>
      </c>
    </row>
    <row r="18881" spans="1:5" x14ac:dyDescent="0.2">
      <c r="A18881" t="s">
        <v>3077</v>
      </c>
      <c r="B18881" t="s">
        <v>1634</v>
      </c>
      <c r="C18881">
        <v>0.1</v>
      </c>
    </row>
    <row r="18882" spans="1:5" x14ac:dyDescent="0.2">
      <c r="A18882" t="s">
        <v>120</v>
      </c>
      <c r="B18882" t="s">
        <v>3078</v>
      </c>
    </row>
    <row r="18883" spans="1:5" x14ac:dyDescent="0.2">
      <c r="A18883" t="s">
        <v>120</v>
      </c>
      <c r="B18883" t="s">
        <v>1702</v>
      </c>
      <c r="C18883" t="s">
        <v>3079</v>
      </c>
    </row>
    <row r="18884" spans="1:5" x14ac:dyDescent="0.2">
      <c r="A18884" t="s">
        <v>52</v>
      </c>
      <c r="B18884">
        <v>6.7</v>
      </c>
      <c r="C18884" t="s">
        <v>1634</v>
      </c>
      <c r="D18884">
        <v>7.0000000000000007E-2</v>
      </c>
    </row>
    <row r="18885" spans="1:5" x14ac:dyDescent="0.2">
      <c r="A18885" t="s">
        <v>121</v>
      </c>
      <c r="B18885" t="s">
        <v>1968</v>
      </c>
      <c r="C18885" t="s">
        <v>3152</v>
      </c>
    </row>
    <row r="18886" spans="1:5" x14ac:dyDescent="0.2">
      <c r="A18886" t="s">
        <v>156</v>
      </c>
      <c r="B18886" t="s">
        <v>1571</v>
      </c>
      <c r="C18886">
        <v>0.02</v>
      </c>
    </row>
    <row r="18887" spans="1:5" x14ac:dyDescent="0.2">
      <c r="A18887" t="s">
        <v>3153</v>
      </c>
      <c r="B18887">
        <v>6.6</v>
      </c>
      <c r="C18887">
        <v>-0.08</v>
      </c>
    </row>
    <row r="18888" spans="1:5" x14ac:dyDescent="0.2">
      <c r="A18888" t="s">
        <v>57</v>
      </c>
      <c r="B18888">
        <v>5.75</v>
      </c>
      <c r="C18888" t="s">
        <v>1588</v>
      </c>
      <c r="D18888">
        <v>0.1</v>
      </c>
    </row>
    <row r="18889" spans="1:5" x14ac:dyDescent="0.2">
      <c r="A18889" t="s">
        <v>118</v>
      </c>
      <c r="B18889">
        <v>0.8</v>
      </c>
      <c r="C18889" t="s">
        <v>1620</v>
      </c>
      <c r="D18889" t="s">
        <v>1610</v>
      </c>
      <c r="E18889">
        <v>8</v>
      </c>
    </row>
    <row r="18890" spans="1:5" x14ac:dyDescent="0.2">
      <c r="A18890" t="s">
        <v>176</v>
      </c>
      <c r="B18890">
        <v>10.5</v>
      </c>
      <c r="C18890" t="s">
        <v>1604</v>
      </c>
    </row>
    <row r="18891" spans="1:5" x14ac:dyDescent="0.2">
      <c r="A18891" t="s">
        <v>50</v>
      </c>
      <c r="B18891">
        <v>18.2</v>
      </c>
      <c r="C18891" t="s">
        <v>1634</v>
      </c>
      <c r="D18891">
        <v>0.05</v>
      </c>
    </row>
    <row r="18892" spans="1:5" x14ac:dyDescent="0.2">
      <c r="A18892" t="s">
        <v>52</v>
      </c>
      <c r="B18892">
        <v>7.7</v>
      </c>
      <c r="C18892" t="s">
        <v>1634</v>
      </c>
      <c r="D18892">
        <v>0.05</v>
      </c>
    </row>
    <row r="18893" spans="1:5" x14ac:dyDescent="0.2">
      <c r="A18893" t="s">
        <v>1605</v>
      </c>
      <c r="B18893">
        <v>12</v>
      </c>
      <c r="C18893" t="s">
        <v>1634</v>
      </c>
      <c r="D18893">
        <v>0.2</v>
      </c>
    </row>
    <row r="18894" spans="1:5" x14ac:dyDescent="0.2">
      <c r="A18894" t="s">
        <v>71</v>
      </c>
      <c r="B18894">
        <v>12.5</v>
      </c>
      <c r="C18894" t="s">
        <v>1639</v>
      </c>
      <c r="D18894">
        <v>0.2</v>
      </c>
    </row>
    <row r="18895" spans="1:5" x14ac:dyDescent="0.2">
      <c r="A18895" t="s">
        <v>1605</v>
      </c>
      <c r="B18895">
        <v>8.6999999999999993</v>
      </c>
      <c r="C18895" t="s">
        <v>1634</v>
      </c>
      <c r="D18895">
        <v>0.05</v>
      </c>
    </row>
    <row r="18896" spans="1:5" x14ac:dyDescent="0.2">
      <c r="A18896" t="s">
        <v>2945</v>
      </c>
      <c r="B18896" t="s">
        <v>1634</v>
      </c>
      <c r="C18896">
        <v>0.2</v>
      </c>
    </row>
    <row r="18897" spans="1:5" x14ac:dyDescent="0.2">
      <c r="A18897" t="s">
        <v>52</v>
      </c>
      <c r="B18897">
        <v>11.5</v>
      </c>
      <c r="C18897" t="s">
        <v>1634</v>
      </c>
      <c r="D18897">
        <v>0.05</v>
      </c>
    </row>
    <row r="18898" spans="1:5" x14ac:dyDescent="0.2">
      <c r="A18898" t="s">
        <v>2220</v>
      </c>
      <c r="B18898" t="s">
        <v>1588</v>
      </c>
      <c r="C18898">
        <v>0.5</v>
      </c>
    </row>
    <row r="18899" spans="1:5" x14ac:dyDescent="0.2">
      <c r="A18899" t="s">
        <v>207</v>
      </c>
      <c r="B18899">
        <v>14.7</v>
      </c>
      <c r="C18899">
        <v>-0.2</v>
      </c>
    </row>
    <row r="18900" spans="1:5" x14ac:dyDescent="0.2">
      <c r="A18900" t="s">
        <v>57</v>
      </c>
      <c r="B18900">
        <v>21.02</v>
      </c>
      <c r="C18900">
        <v>0.03</v>
      </c>
    </row>
    <row r="18901" spans="1:5" x14ac:dyDescent="0.2">
      <c r="A18901" t="s">
        <v>57</v>
      </c>
      <c r="B18901">
        <v>15.02</v>
      </c>
      <c r="C18901">
        <v>0.03</v>
      </c>
    </row>
    <row r="18902" spans="1:5" x14ac:dyDescent="0.2">
      <c r="A18902" t="s">
        <v>1719</v>
      </c>
      <c r="B18902" t="s">
        <v>1588</v>
      </c>
      <c r="C18902" t="s">
        <v>3030</v>
      </c>
      <c r="D18902" t="s">
        <v>1634</v>
      </c>
      <c r="E18902">
        <v>0.1</v>
      </c>
    </row>
    <row r="18903" spans="1:5" x14ac:dyDescent="0.2">
      <c r="A18903" t="s">
        <v>173</v>
      </c>
      <c r="B18903">
        <v>10.25</v>
      </c>
      <c r="C18903" t="s">
        <v>1634</v>
      </c>
      <c r="D18903">
        <v>0.15</v>
      </c>
    </row>
    <row r="18904" spans="1:5" x14ac:dyDescent="0.2">
      <c r="A18904" t="s">
        <v>70</v>
      </c>
      <c r="B18904">
        <v>2</v>
      </c>
      <c r="C18904" t="s">
        <v>1606</v>
      </c>
    </row>
    <row r="18905" spans="1:5" x14ac:dyDescent="0.2">
      <c r="A18905" t="s">
        <v>1710</v>
      </c>
      <c r="B18905">
        <v>7</v>
      </c>
      <c r="C18905" t="s">
        <v>1634</v>
      </c>
      <c r="D18905">
        <v>0.2</v>
      </c>
    </row>
    <row r="18906" spans="1:5" x14ac:dyDescent="0.2">
      <c r="A18906" t="s">
        <v>72</v>
      </c>
      <c r="B18906">
        <v>0.23</v>
      </c>
      <c r="C18906" t="s">
        <v>1615</v>
      </c>
    </row>
    <row r="18907" spans="1:5" x14ac:dyDescent="0.2">
      <c r="A18907" t="s">
        <v>72</v>
      </c>
      <c r="B18907">
        <v>0.4</v>
      </c>
      <c r="C18907" t="s">
        <v>1606</v>
      </c>
    </row>
    <row r="18908" spans="1:5" x14ac:dyDescent="0.2">
      <c r="A18908" t="s">
        <v>120</v>
      </c>
      <c r="B18908">
        <v>0.1</v>
      </c>
      <c r="C18908" t="s">
        <v>1593</v>
      </c>
      <c r="D18908" t="s">
        <v>1594</v>
      </c>
    </row>
    <row r="18909" spans="1:5" x14ac:dyDescent="0.2">
      <c r="A18909" t="s">
        <v>52</v>
      </c>
      <c r="B18909">
        <v>4.5</v>
      </c>
      <c r="C18909" t="s">
        <v>1606</v>
      </c>
    </row>
    <row r="18910" spans="1:5" x14ac:dyDescent="0.2">
      <c r="A18910" t="s">
        <v>3154</v>
      </c>
      <c r="B18910" t="s">
        <v>1634</v>
      </c>
      <c r="C18910">
        <v>0.05</v>
      </c>
    </row>
    <row r="18911" spans="1:5" x14ac:dyDescent="0.2">
      <c r="A18911" t="s">
        <v>2937</v>
      </c>
      <c r="B18911" t="s">
        <v>1634</v>
      </c>
      <c r="C18911">
        <v>0.1</v>
      </c>
    </row>
    <row r="18912" spans="1:5" x14ac:dyDescent="0.2">
      <c r="A18912" t="s">
        <v>200</v>
      </c>
      <c r="B18912">
        <v>13.1</v>
      </c>
      <c r="C18912" t="s">
        <v>1634</v>
      </c>
      <c r="D18912">
        <v>0.05</v>
      </c>
    </row>
    <row r="18913" spans="1:5" x14ac:dyDescent="0.2">
      <c r="A18913" t="s">
        <v>52</v>
      </c>
      <c r="B18913">
        <v>17.600000000000001</v>
      </c>
      <c r="C18913" t="s">
        <v>1634</v>
      </c>
      <c r="D18913">
        <v>0.05</v>
      </c>
    </row>
    <row r="18914" spans="1:5" x14ac:dyDescent="0.2">
      <c r="A18914" t="s">
        <v>2220</v>
      </c>
      <c r="B18914" t="s">
        <v>1639</v>
      </c>
      <c r="C18914">
        <v>0.02</v>
      </c>
    </row>
    <row r="18915" spans="1:5" x14ac:dyDescent="0.2">
      <c r="A18915" t="s">
        <v>120</v>
      </c>
      <c r="B18915" t="s">
        <v>1571</v>
      </c>
      <c r="C18915">
        <v>0.03</v>
      </c>
      <c r="D18915" t="s">
        <v>2948</v>
      </c>
      <c r="E18915" t="s">
        <v>1594</v>
      </c>
    </row>
    <row r="18916" spans="1:5" x14ac:dyDescent="0.2">
      <c r="A18916" t="s">
        <v>115</v>
      </c>
      <c r="B18916">
        <v>0.05</v>
      </c>
      <c r="C18916" t="s">
        <v>1639</v>
      </c>
      <c r="D18916">
        <v>0.1</v>
      </c>
    </row>
    <row r="18917" spans="1:5" x14ac:dyDescent="0.2">
      <c r="A18917" t="s">
        <v>177</v>
      </c>
      <c r="B18917">
        <v>0.2</v>
      </c>
      <c r="C18917" t="s">
        <v>1639</v>
      </c>
      <c r="D18917">
        <v>0.1</v>
      </c>
    </row>
    <row r="18918" spans="1:5" x14ac:dyDescent="0.2">
      <c r="A18918" t="s">
        <v>169</v>
      </c>
    </row>
    <row r="18919" spans="1:5" x14ac:dyDescent="0.2">
      <c r="A18919" t="s">
        <v>110</v>
      </c>
    </row>
    <row r="18920" spans="1:5" x14ac:dyDescent="0.2">
      <c r="A18920" t="s">
        <v>1575</v>
      </c>
      <c r="B18920" t="s">
        <v>1576</v>
      </c>
      <c r="C18920" t="s">
        <v>1577</v>
      </c>
      <c r="D18920" t="s">
        <v>1578</v>
      </c>
    </row>
    <row r="18921" spans="1:5" x14ac:dyDescent="0.2">
      <c r="A18921" t="s">
        <v>882</v>
      </c>
      <c r="B18921" t="s">
        <v>1579</v>
      </c>
      <c r="C18921" t="s">
        <v>1580</v>
      </c>
    </row>
    <row r="18922" spans="1:5" x14ac:dyDescent="0.2">
      <c r="A18922" t="s">
        <v>1581</v>
      </c>
      <c r="B18922" t="s">
        <v>1576</v>
      </c>
      <c r="C18922" t="s">
        <v>1577</v>
      </c>
      <c r="D18922" t="s">
        <v>1582</v>
      </c>
    </row>
    <row r="18923" spans="1:5" x14ac:dyDescent="0.2">
      <c r="A18923" t="s">
        <v>114</v>
      </c>
      <c r="B18923">
        <v>18</v>
      </c>
      <c r="C18923" t="s">
        <v>1583</v>
      </c>
    </row>
    <row r="18924" spans="1:5" x14ac:dyDescent="0.2">
      <c r="A18924" t="s">
        <v>71</v>
      </c>
      <c r="B18924">
        <v>3.4</v>
      </c>
      <c r="C18924" t="s">
        <v>1583</v>
      </c>
    </row>
    <row r="18925" spans="1:5" x14ac:dyDescent="0.2">
      <c r="A18925" t="s">
        <v>71</v>
      </c>
      <c r="B18925">
        <v>4.9000000000000004</v>
      </c>
      <c r="C18925" t="s">
        <v>1584</v>
      </c>
    </row>
    <row r="18926" spans="1:5" x14ac:dyDescent="0.2">
      <c r="A18926" t="s">
        <v>52</v>
      </c>
      <c r="B18926">
        <v>4.5</v>
      </c>
      <c r="C18926" t="s">
        <v>1584</v>
      </c>
    </row>
    <row r="18927" spans="1:5" x14ac:dyDescent="0.2">
      <c r="A18927" t="s">
        <v>52</v>
      </c>
      <c r="B18927">
        <v>0.4</v>
      </c>
      <c r="C18927" t="s">
        <v>1584</v>
      </c>
    </row>
    <row r="18928" spans="1:5" x14ac:dyDescent="0.2">
      <c r="A18928" t="s">
        <v>52</v>
      </c>
      <c r="B18928">
        <v>0.5</v>
      </c>
      <c r="C18928" t="s">
        <v>1681</v>
      </c>
    </row>
    <row r="18929" spans="1:5" x14ac:dyDescent="0.2">
      <c r="A18929" t="s">
        <v>57</v>
      </c>
      <c r="B18929">
        <v>2.75</v>
      </c>
      <c r="C18929" t="s">
        <v>1646</v>
      </c>
    </row>
    <row r="18930" spans="1:5" x14ac:dyDescent="0.2">
      <c r="A18930" t="s">
        <v>57</v>
      </c>
      <c r="B18930">
        <v>15.2</v>
      </c>
      <c r="C18930" t="s">
        <v>1691</v>
      </c>
    </row>
    <row r="18931" spans="1:5" x14ac:dyDescent="0.2">
      <c r="A18931" t="s">
        <v>70</v>
      </c>
      <c r="B18931">
        <v>14.5</v>
      </c>
      <c r="C18931" t="s">
        <v>2692</v>
      </c>
    </row>
    <row r="18932" spans="1:5" x14ac:dyDescent="0.2">
      <c r="A18932" t="s">
        <v>70</v>
      </c>
      <c r="B18932">
        <v>5.5</v>
      </c>
      <c r="C18932" t="s">
        <v>1585</v>
      </c>
    </row>
    <row r="18933" spans="1:5" x14ac:dyDescent="0.2">
      <c r="A18933" t="s">
        <v>120</v>
      </c>
      <c r="B18933" t="s">
        <v>1571</v>
      </c>
      <c r="C18933">
        <v>0.05</v>
      </c>
      <c r="D18933" t="s">
        <v>1593</v>
      </c>
      <c r="E18933" t="s">
        <v>1594</v>
      </c>
    </row>
    <row r="18934" spans="1:5" x14ac:dyDescent="0.2">
      <c r="A18934" t="s">
        <v>117</v>
      </c>
      <c r="B18934" t="s">
        <v>1571</v>
      </c>
      <c r="C18934">
        <v>0.02</v>
      </c>
      <c r="D18934" t="s">
        <v>1593</v>
      </c>
      <c r="E18934" t="s">
        <v>1594</v>
      </c>
    </row>
    <row r="18935" spans="1:5" x14ac:dyDescent="0.2">
      <c r="A18935" t="s">
        <v>156</v>
      </c>
      <c r="B18935" t="s">
        <v>1571</v>
      </c>
      <c r="C18935">
        <v>5.0000000000000001E-3</v>
      </c>
    </row>
    <row r="18936" spans="1:5" x14ac:dyDescent="0.2">
      <c r="A18936" t="s">
        <v>1730</v>
      </c>
      <c r="B18936">
        <v>0.1</v>
      </c>
      <c r="C18936">
        <f>0.035/-0.015</f>
        <v>-2.3333333333333335</v>
      </c>
    </row>
    <row r="18937" spans="1:5" x14ac:dyDescent="0.2">
      <c r="A18937" t="s">
        <v>176</v>
      </c>
      <c r="B18937">
        <v>15</v>
      </c>
      <c r="C18937" t="s">
        <v>1681</v>
      </c>
    </row>
    <row r="18938" spans="1:5" x14ac:dyDescent="0.2">
      <c r="A18938" t="s">
        <v>118</v>
      </c>
      <c r="B18938" t="s">
        <v>1571</v>
      </c>
      <c r="C18938" t="s">
        <v>1610</v>
      </c>
      <c r="D18938">
        <v>3</v>
      </c>
    </row>
    <row r="18939" spans="1:5" x14ac:dyDescent="0.2">
      <c r="A18939" t="s">
        <v>110</v>
      </c>
      <c r="B18939" t="s">
        <v>1572</v>
      </c>
      <c r="C18939" t="s">
        <v>1573</v>
      </c>
      <c r="D18939" t="s">
        <v>1574</v>
      </c>
    </row>
    <row r="18940" spans="1:5" x14ac:dyDescent="0.2">
      <c r="A18940" t="s">
        <v>1575</v>
      </c>
      <c r="B18940" t="s">
        <v>1576</v>
      </c>
      <c r="C18940" t="s">
        <v>1577</v>
      </c>
      <c r="D18940" t="s">
        <v>1578</v>
      </c>
    </row>
    <row r="18941" spans="1:5" x14ac:dyDescent="0.2">
      <c r="A18941" t="s">
        <v>882</v>
      </c>
      <c r="B18941" t="s">
        <v>1579</v>
      </c>
      <c r="C18941" t="s">
        <v>1580</v>
      </c>
    </row>
    <row r="18942" spans="1:5" x14ac:dyDescent="0.2">
      <c r="A18942" t="s">
        <v>1581</v>
      </c>
      <c r="B18942" t="s">
        <v>1576</v>
      </c>
      <c r="C18942" t="s">
        <v>1577</v>
      </c>
      <c r="D18942" t="s">
        <v>1582</v>
      </c>
    </row>
    <row r="18943" spans="1:5" x14ac:dyDescent="0.2">
      <c r="A18943" t="s">
        <v>487</v>
      </c>
      <c r="B18943" t="s">
        <v>1576</v>
      </c>
      <c r="C18943" t="s">
        <v>1577</v>
      </c>
      <c r="D18943" s="8">
        <v>37415</v>
      </c>
    </row>
    <row r="18944" spans="1:5" x14ac:dyDescent="0.2">
      <c r="A18944" t="s">
        <v>114</v>
      </c>
      <c r="B18944">
        <v>18</v>
      </c>
      <c r="C18944" t="s">
        <v>1583</v>
      </c>
    </row>
    <row r="18945" spans="1:5" x14ac:dyDescent="0.2">
      <c r="A18945" t="s">
        <v>71</v>
      </c>
      <c r="B18945">
        <v>3.4</v>
      </c>
      <c r="C18945" t="s">
        <v>1583</v>
      </c>
    </row>
    <row r="18946" spans="1:5" x14ac:dyDescent="0.2">
      <c r="A18946" t="s">
        <v>71</v>
      </c>
      <c r="B18946">
        <v>4.9000000000000004</v>
      </c>
      <c r="C18946" t="s">
        <v>1584</v>
      </c>
    </row>
    <row r="18947" spans="1:5" x14ac:dyDescent="0.2">
      <c r="A18947" t="s">
        <v>52</v>
      </c>
      <c r="B18947">
        <v>4.5</v>
      </c>
      <c r="C18947" t="s">
        <v>1584</v>
      </c>
    </row>
    <row r="18948" spans="1:5" x14ac:dyDescent="0.2">
      <c r="A18948" t="s">
        <v>52</v>
      </c>
      <c r="B18948">
        <v>0.4</v>
      </c>
      <c r="C18948" t="s">
        <v>1584</v>
      </c>
    </row>
    <row r="18949" spans="1:5" x14ac:dyDescent="0.2">
      <c r="A18949" t="s">
        <v>52</v>
      </c>
      <c r="B18949">
        <v>0.5</v>
      </c>
      <c r="C18949" t="s">
        <v>1681</v>
      </c>
    </row>
    <row r="18950" spans="1:5" x14ac:dyDescent="0.2">
      <c r="A18950" t="s">
        <v>57</v>
      </c>
      <c r="B18950">
        <v>2.75</v>
      </c>
      <c r="C18950" t="s">
        <v>1646</v>
      </c>
    </row>
    <row r="18951" spans="1:5" x14ac:dyDescent="0.2">
      <c r="A18951" t="s">
        <v>57</v>
      </c>
      <c r="B18951">
        <v>15.2</v>
      </c>
      <c r="C18951" t="s">
        <v>1691</v>
      </c>
    </row>
    <row r="18952" spans="1:5" x14ac:dyDescent="0.2">
      <c r="A18952" t="s">
        <v>70</v>
      </c>
      <c r="B18952">
        <v>14.5</v>
      </c>
      <c r="C18952" t="s">
        <v>2692</v>
      </c>
    </row>
    <row r="18953" spans="1:5" x14ac:dyDescent="0.2">
      <c r="A18953" t="s">
        <v>70</v>
      </c>
      <c r="B18953">
        <v>5.5</v>
      </c>
      <c r="C18953" t="s">
        <v>1585</v>
      </c>
    </row>
    <row r="18954" spans="1:5" x14ac:dyDescent="0.2">
      <c r="A18954" t="s">
        <v>120</v>
      </c>
      <c r="B18954" t="s">
        <v>1571</v>
      </c>
      <c r="C18954">
        <v>0.05</v>
      </c>
      <c r="D18954" t="s">
        <v>1593</v>
      </c>
      <c r="E18954" t="s">
        <v>1594</v>
      </c>
    </row>
    <row r="18955" spans="1:5" x14ac:dyDescent="0.2">
      <c r="A18955" t="s">
        <v>117</v>
      </c>
      <c r="B18955" t="s">
        <v>1571</v>
      </c>
      <c r="C18955">
        <v>0.02</v>
      </c>
      <c r="D18955" t="s">
        <v>1593</v>
      </c>
      <c r="E18955" t="s">
        <v>1594</v>
      </c>
    </row>
    <row r="18956" spans="1:5" x14ac:dyDescent="0.2">
      <c r="A18956" t="s">
        <v>156</v>
      </c>
      <c r="B18956" t="s">
        <v>1571</v>
      </c>
      <c r="C18956">
        <v>5.0000000000000001E-3</v>
      </c>
    </row>
    <row r="18957" spans="1:5" x14ac:dyDescent="0.2">
      <c r="A18957" t="s">
        <v>1730</v>
      </c>
      <c r="B18957">
        <v>0.1</v>
      </c>
      <c r="C18957">
        <f>0.035/-0.015</f>
        <v>-2.3333333333333335</v>
      </c>
    </row>
    <row r="18958" spans="1:5" x14ac:dyDescent="0.2">
      <c r="A18958" t="s">
        <v>176</v>
      </c>
      <c r="B18958">
        <v>15</v>
      </c>
      <c r="C18958" t="s">
        <v>1681</v>
      </c>
    </row>
    <row r="18959" spans="1:5" x14ac:dyDescent="0.2">
      <c r="A18959" t="s">
        <v>118</v>
      </c>
      <c r="B18959" t="s">
        <v>1571</v>
      </c>
      <c r="C18959" t="s">
        <v>1610</v>
      </c>
      <c r="D18959">
        <v>3</v>
      </c>
    </row>
    <row r="18960" spans="1:5" x14ac:dyDescent="0.2">
      <c r="A18960" t="s">
        <v>110</v>
      </c>
      <c r="B18960" t="s">
        <v>1572</v>
      </c>
      <c r="C18960" t="s">
        <v>1573</v>
      </c>
      <c r="D18960" t="s">
        <v>1574</v>
      </c>
    </row>
    <row r="18961" spans="1:4" x14ac:dyDescent="0.2">
      <c r="A18961" t="s">
        <v>1575</v>
      </c>
      <c r="B18961" t="s">
        <v>1576</v>
      </c>
      <c r="C18961" t="s">
        <v>1577</v>
      </c>
      <c r="D18961" t="s">
        <v>1578</v>
      </c>
    </row>
    <row r="18962" spans="1:4" x14ac:dyDescent="0.2">
      <c r="A18962" t="s">
        <v>882</v>
      </c>
      <c r="B18962" t="s">
        <v>1579</v>
      </c>
      <c r="C18962" t="s">
        <v>1580</v>
      </c>
    </row>
    <row r="18963" spans="1:4" x14ac:dyDescent="0.2">
      <c r="A18963" t="s">
        <v>1581</v>
      </c>
      <c r="B18963" t="s">
        <v>1576</v>
      </c>
      <c r="C18963" t="s">
        <v>1577</v>
      </c>
      <c r="D18963" t="s">
        <v>1582</v>
      </c>
    </row>
    <row r="18964" spans="1:4" x14ac:dyDescent="0.2">
      <c r="A18964" t="s">
        <v>487</v>
      </c>
      <c r="B18964" t="s">
        <v>1576</v>
      </c>
      <c r="C18964" t="s">
        <v>1577</v>
      </c>
      <c r="D18964" s="8">
        <v>37415</v>
      </c>
    </row>
    <row r="18965" spans="1:4" x14ac:dyDescent="0.2">
      <c r="A18965" t="s">
        <v>176</v>
      </c>
      <c r="B18965">
        <v>10.5</v>
      </c>
      <c r="C18965" t="s">
        <v>1604</v>
      </c>
    </row>
    <row r="18966" spans="1:4" x14ac:dyDescent="0.2">
      <c r="A18966" t="s">
        <v>50</v>
      </c>
      <c r="B18966">
        <v>18.2</v>
      </c>
      <c r="C18966" t="s">
        <v>1634</v>
      </c>
      <c r="D18966">
        <v>0.05</v>
      </c>
    </row>
    <row r="18967" spans="1:4" x14ac:dyDescent="0.2">
      <c r="A18967" t="s">
        <v>52</v>
      </c>
      <c r="B18967">
        <v>7.7</v>
      </c>
      <c r="C18967" t="s">
        <v>1634</v>
      </c>
      <c r="D18967">
        <v>0.05</v>
      </c>
    </row>
    <row r="18968" spans="1:4" x14ac:dyDescent="0.2">
      <c r="A18968" t="s">
        <v>1605</v>
      </c>
      <c r="B18968">
        <v>12</v>
      </c>
      <c r="C18968" t="s">
        <v>1634</v>
      </c>
      <c r="D18968">
        <v>0.2</v>
      </c>
    </row>
    <row r="18969" spans="1:4" x14ac:dyDescent="0.2">
      <c r="A18969" t="s">
        <v>71</v>
      </c>
      <c r="B18969">
        <v>12.5</v>
      </c>
      <c r="C18969" t="s">
        <v>1639</v>
      </c>
      <c r="D18969">
        <v>0.2</v>
      </c>
    </row>
    <row r="18970" spans="1:4" x14ac:dyDescent="0.2">
      <c r="A18970" t="s">
        <v>1605</v>
      </c>
      <c r="B18970">
        <v>8.6999999999999993</v>
      </c>
      <c r="C18970" t="s">
        <v>1634</v>
      </c>
      <c r="D18970">
        <v>0.05</v>
      </c>
    </row>
    <row r="18971" spans="1:4" x14ac:dyDescent="0.2">
      <c r="A18971" t="s">
        <v>2945</v>
      </c>
      <c r="B18971" t="s">
        <v>1634</v>
      </c>
      <c r="C18971">
        <v>0.2</v>
      </c>
    </row>
    <row r="18972" spans="1:4" x14ac:dyDescent="0.2">
      <c r="A18972" t="s">
        <v>52</v>
      </c>
      <c r="B18972">
        <v>11.5</v>
      </c>
      <c r="C18972" t="s">
        <v>1634</v>
      </c>
      <c r="D18972">
        <v>0.05</v>
      </c>
    </row>
    <row r="18973" spans="1:4" x14ac:dyDescent="0.2">
      <c r="A18973" t="s">
        <v>3155</v>
      </c>
      <c r="B18973" t="s">
        <v>1588</v>
      </c>
      <c r="C18973">
        <v>0.5</v>
      </c>
    </row>
    <row r="18974" spans="1:4" x14ac:dyDescent="0.2">
      <c r="A18974" t="s">
        <v>207</v>
      </c>
      <c r="B18974">
        <v>14.7</v>
      </c>
      <c r="C18974">
        <v>-0.2</v>
      </c>
    </row>
    <row r="18975" spans="1:4" x14ac:dyDescent="0.2">
      <c r="A18975" t="s">
        <v>57</v>
      </c>
      <c r="B18975">
        <v>21.02</v>
      </c>
      <c r="C18975">
        <v>0.03</v>
      </c>
    </row>
    <row r="18976" spans="1:4" x14ac:dyDescent="0.2">
      <c r="A18976" t="s">
        <v>57</v>
      </c>
      <c r="B18976">
        <v>15.02</v>
      </c>
      <c r="C18976">
        <v>0.03</v>
      </c>
    </row>
    <row r="18977" spans="1:5" x14ac:dyDescent="0.2">
      <c r="A18977" t="s">
        <v>1719</v>
      </c>
      <c r="B18977" t="s">
        <v>1588</v>
      </c>
      <c r="C18977" t="s">
        <v>3156</v>
      </c>
      <c r="D18977" t="s">
        <v>1634</v>
      </c>
      <c r="E18977">
        <v>0.1</v>
      </c>
    </row>
    <row r="18978" spans="1:5" x14ac:dyDescent="0.2">
      <c r="A18978" t="s">
        <v>173</v>
      </c>
      <c r="B18978">
        <v>10.25</v>
      </c>
      <c r="C18978" t="s">
        <v>1634</v>
      </c>
      <c r="D18978">
        <v>0.15</v>
      </c>
    </row>
    <row r="18979" spans="1:5" x14ac:dyDescent="0.2">
      <c r="A18979" t="s">
        <v>70</v>
      </c>
      <c r="B18979">
        <v>2</v>
      </c>
      <c r="C18979" t="s">
        <v>1606</v>
      </c>
    </row>
    <row r="18980" spans="1:5" x14ac:dyDescent="0.2">
      <c r="A18980" t="s">
        <v>1710</v>
      </c>
      <c r="B18980">
        <v>7</v>
      </c>
      <c r="C18980" t="s">
        <v>1634</v>
      </c>
      <c r="D18980">
        <v>0.2</v>
      </c>
    </row>
    <row r="18981" spans="1:5" x14ac:dyDescent="0.2">
      <c r="A18981" t="s">
        <v>72</v>
      </c>
      <c r="B18981">
        <v>0.23</v>
      </c>
      <c r="C18981" t="s">
        <v>1615</v>
      </c>
    </row>
    <row r="18982" spans="1:5" x14ac:dyDescent="0.2">
      <c r="A18982" t="s">
        <v>72</v>
      </c>
      <c r="B18982">
        <v>0.4</v>
      </c>
      <c r="C18982" t="s">
        <v>1606</v>
      </c>
    </row>
    <row r="18983" spans="1:5" x14ac:dyDescent="0.2">
      <c r="A18983" t="s">
        <v>120</v>
      </c>
      <c r="B18983">
        <v>0.1</v>
      </c>
      <c r="C18983" t="s">
        <v>1593</v>
      </c>
      <c r="D18983" t="s">
        <v>1594</v>
      </c>
    </row>
    <row r="18984" spans="1:5" x14ac:dyDescent="0.2">
      <c r="A18984" t="s">
        <v>52</v>
      </c>
      <c r="B18984">
        <v>4.5</v>
      </c>
      <c r="C18984" t="s">
        <v>1606</v>
      </c>
    </row>
    <row r="18985" spans="1:5" x14ac:dyDescent="0.2">
      <c r="A18985" t="s">
        <v>3154</v>
      </c>
      <c r="B18985" t="s">
        <v>1634</v>
      </c>
      <c r="C18985">
        <v>0.05</v>
      </c>
    </row>
    <row r="18986" spans="1:5" x14ac:dyDescent="0.2">
      <c r="A18986" t="s">
        <v>2937</v>
      </c>
      <c r="B18986" t="s">
        <v>1634</v>
      </c>
      <c r="C18986">
        <v>0.1</v>
      </c>
    </row>
    <row r="18987" spans="1:5" x14ac:dyDescent="0.2">
      <c r="A18987" t="s">
        <v>200</v>
      </c>
      <c r="B18987">
        <v>13.1</v>
      </c>
      <c r="C18987" t="s">
        <v>1634</v>
      </c>
      <c r="D18987">
        <v>0.05</v>
      </c>
    </row>
    <row r="18988" spans="1:5" x14ac:dyDescent="0.2">
      <c r="A18988" t="s">
        <v>52</v>
      </c>
      <c r="B18988">
        <v>17.600000000000001</v>
      </c>
      <c r="C18988" t="s">
        <v>1634</v>
      </c>
      <c r="D18988">
        <v>0.05</v>
      </c>
    </row>
    <row r="18989" spans="1:5" x14ac:dyDescent="0.2">
      <c r="A18989" t="s">
        <v>3155</v>
      </c>
      <c r="B18989" t="s">
        <v>1639</v>
      </c>
      <c r="C18989">
        <v>0.02</v>
      </c>
    </row>
    <row r="18990" spans="1:5" x14ac:dyDescent="0.2">
      <c r="A18990" t="s">
        <v>120</v>
      </c>
      <c r="B18990" t="s">
        <v>1571</v>
      </c>
      <c r="C18990">
        <v>0.03</v>
      </c>
      <c r="D18990" t="s">
        <v>2948</v>
      </c>
      <c r="E18990" t="s">
        <v>1594</v>
      </c>
    </row>
    <row r="18991" spans="1:5" x14ac:dyDescent="0.2">
      <c r="A18991" t="s">
        <v>115</v>
      </c>
      <c r="B18991">
        <v>0.05</v>
      </c>
      <c r="C18991" t="s">
        <v>1639</v>
      </c>
      <c r="D18991">
        <v>0.1</v>
      </c>
    </row>
    <row r="18992" spans="1:5" x14ac:dyDescent="0.2">
      <c r="A18992" t="s">
        <v>177</v>
      </c>
      <c r="B18992">
        <v>0.2</v>
      </c>
      <c r="C18992" t="s">
        <v>1639</v>
      </c>
      <c r="D18992">
        <v>0.1</v>
      </c>
    </row>
    <row r="18993" spans="1:5" x14ac:dyDescent="0.2">
      <c r="A18993" t="s">
        <v>169</v>
      </c>
    </row>
    <row r="18994" spans="1:5" x14ac:dyDescent="0.2">
      <c r="A18994" t="s">
        <v>110</v>
      </c>
    </row>
    <row r="18995" spans="1:5" x14ac:dyDescent="0.2">
      <c r="A18995" t="s">
        <v>1575</v>
      </c>
      <c r="B18995" t="s">
        <v>1576</v>
      </c>
      <c r="C18995" t="s">
        <v>1577</v>
      </c>
      <c r="D18995" t="s">
        <v>1578</v>
      </c>
    </row>
    <row r="18996" spans="1:5" x14ac:dyDescent="0.2">
      <c r="A18996" t="s">
        <v>882</v>
      </c>
      <c r="B18996" t="s">
        <v>1579</v>
      </c>
      <c r="C18996" t="s">
        <v>1580</v>
      </c>
    </row>
    <row r="18997" spans="1:5" x14ac:dyDescent="0.2">
      <c r="A18997" t="s">
        <v>1581</v>
      </c>
      <c r="B18997" t="s">
        <v>1576</v>
      </c>
      <c r="C18997" t="s">
        <v>1577</v>
      </c>
      <c r="D18997" t="s">
        <v>1582</v>
      </c>
    </row>
    <row r="18998" spans="1:5" x14ac:dyDescent="0.2">
      <c r="A18998" t="s">
        <v>114</v>
      </c>
      <c r="B18998">
        <v>18</v>
      </c>
      <c r="C18998" t="s">
        <v>1583</v>
      </c>
    </row>
    <row r="18999" spans="1:5" x14ac:dyDescent="0.2">
      <c r="A18999" t="s">
        <v>71</v>
      </c>
      <c r="B18999">
        <v>3.4</v>
      </c>
      <c r="C18999" t="s">
        <v>1583</v>
      </c>
    </row>
    <row r="19000" spans="1:5" x14ac:dyDescent="0.2">
      <c r="A19000" t="s">
        <v>71</v>
      </c>
      <c r="B19000">
        <v>4.9000000000000004</v>
      </c>
      <c r="C19000" t="s">
        <v>1584</v>
      </c>
    </row>
    <row r="19001" spans="1:5" x14ac:dyDescent="0.2">
      <c r="A19001" t="s">
        <v>52</v>
      </c>
      <c r="B19001">
        <v>4.5</v>
      </c>
      <c r="C19001" t="s">
        <v>1584</v>
      </c>
    </row>
    <row r="19002" spans="1:5" x14ac:dyDescent="0.2">
      <c r="A19002" t="s">
        <v>52</v>
      </c>
      <c r="B19002">
        <v>0.4</v>
      </c>
      <c r="C19002" t="s">
        <v>1584</v>
      </c>
    </row>
    <row r="19003" spans="1:5" x14ac:dyDescent="0.2">
      <c r="A19003" t="s">
        <v>52</v>
      </c>
      <c r="B19003">
        <v>0.35</v>
      </c>
      <c r="C19003" t="s">
        <v>1681</v>
      </c>
    </row>
    <row r="19004" spans="1:5" x14ac:dyDescent="0.2">
      <c r="A19004" t="s">
        <v>57</v>
      </c>
      <c r="B19004">
        <v>2.6</v>
      </c>
      <c r="C19004" t="s">
        <v>1811</v>
      </c>
    </row>
    <row r="19005" spans="1:5" x14ac:dyDescent="0.2">
      <c r="A19005" t="s">
        <v>70</v>
      </c>
      <c r="B19005">
        <v>14.5</v>
      </c>
      <c r="C19005" t="s">
        <v>2692</v>
      </c>
    </row>
    <row r="19006" spans="1:5" x14ac:dyDescent="0.2">
      <c r="A19006" t="s">
        <v>120</v>
      </c>
      <c r="B19006" t="s">
        <v>1571</v>
      </c>
      <c r="C19006">
        <v>0.05</v>
      </c>
      <c r="D19006" t="s">
        <v>1593</v>
      </c>
      <c r="E19006" t="s">
        <v>1594</v>
      </c>
    </row>
    <row r="19007" spans="1:5" x14ac:dyDescent="0.2">
      <c r="A19007" t="s">
        <v>117</v>
      </c>
      <c r="B19007" t="s">
        <v>1571</v>
      </c>
      <c r="C19007">
        <v>0.02</v>
      </c>
      <c r="D19007" t="s">
        <v>1593</v>
      </c>
      <c r="E19007" t="s">
        <v>1594</v>
      </c>
    </row>
    <row r="19008" spans="1:5" x14ac:dyDescent="0.2">
      <c r="A19008" t="s">
        <v>156</v>
      </c>
      <c r="B19008" t="s">
        <v>1571</v>
      </c>
      <c r="C19008">
        <v>5.0000000000000001E-3</v>
      </c>
    </row>
    <row r="19009" spans="1:4" x14ac:dyDescent="0.2">
      <c r="A19009" t="s">
        <v>1730</v>
      </c>
      <c r="B19009">
        <v>0.1</v>
      </c>
      <c r="C19009">
        <f>0.035/-0.015</f>
        <v>-2.3333333333333335</v>
      </c>
    </row>
    <row r="19010" spans="1:4" x14ac:dyDescent="0.2">
      <c r="A19010" t="s">
        <v>176</v>
      </c>
      <c r="B19010">
        <v>15</v>
      </c>
      <c r="C19010" t="s">
        <v>1681</v>
      </c>
    </row>
    <row r="19011" spans="1:4" x14ac:dyDescent="0.2">
      <c r="A19011" t="s">
        <v>118</v>
      </c>
      <c r="B19011" t="s">
        <v>1571</v>
      </c>
      <c r="C19011" t="s">
        <v>1610</v>
      </c>
      <c r="D19011">
        <v>3</v>
      </c>
    </row>
    <row r="19012" spans="1:4" x14ac:dyDescent="0.2">
      <c r="A19012" t="s">
        <v>110</v>
      </c>
      <c r="B19012" t="s">
        <v>1572</v>
      </c>
      <c r="C19012" t="s">
        <v>1573</v>
      </c>
      <c r="D19012" t="s">
        <v>1574</v>
      </c>
    </row>
    <row r="19013" spans="1:4" x14ac:dyDescent="0.2">
      <c r="A19013" t="s">
        <v>1575</v>
      </c>
      <c r="B19013" t="s">
        <v>1576</v>
      </c>
      <c r="C19013" t="s">
        <v>1577</v>
      </c>
      <c r="D19013" t="s">
        <v>1578</v>
      </c>
    </row>
    <row r="19014" spans="1:4" x14ac:dyDescent="0.2">
      <c r="A19014" t="s">
        <v>882</v>
      </c>
      <c r="B19014" t="s">
        <v>1579</v>
      </c>
      <c r="C19014" t="s">
        <v>1580</v>
      </c>
    </row>
    <row r="19015" spans="1:4" x14ac:dyDescent="0.2">
      <c r="A19015" t="s">
        <v>1581</v>
      </c>
      <c r="B19015" t="s">
        <v>1576</v>
      </c>
      <c r="C19015" t="s">
        <v>1577</v>
      </c>
      <c r="D19015" t="s">
        <v>1582</v>
      </c>
    </row>
    <row r="19016" spans="1:4" x14ac:dyDescent="0.2">
      <c r="A19016" t="s">
        <v>487</v>
      </c>
      <c r="B19016" t="s">
        <v>1576</v>
      </c>
      <c r="C19016" t="s">
        <v>1577</v>
      </c>
      <c r="D19016" s="8">
        <v>37415</v>
      </c>
    </row>
    <row r="19017" spans="1:4" x14ac:dyDescent="0.2">
      <c r="A19017" t="s">
        <v>114</v>
      </c>
      <c r="B19017">
        <v>18</v>
      </c>
      <c r="C19017" t="s">
        <v>1583</v>
      </c>
    </row>
    <row r="19018" spans="1:4" x14ac:dyDescent="0.2">
      <c r="A19018" t="s">
        <v>71</v>
      </c>
      <c r="B19018">
        <v>3.4</v>
      </c>
      <c r="C19018" t="s">
        <v>1583</v>
      </c>
    </row>
    <row r="19019" spans="1:4" x14ac:dyDescent="0.2">
      <c r="A19019" t="s">
        <v>71</v>
      </c>
      <c r="B19019">
        <v>4.9000000000000004</v>
      </c>
      <c r="C19019" t="s">
        <v>1584</v>
      </c>
    </row>
    <row r="19020" spans="1:4" x14ac:dyDescent="0.2">
      <c r="A19020" t="s">
        <v>52</v>
      </c>
      <c r="B19020">
        <v>4.5</v>
      </c>
      <c r="C19020" t="s">
        <v>1584</v>
      </c>
    </row>
    <row r="19021" spans="1:4" x14ac:dyDescent="0.2">
      <c r="A19021" t="s">
        <v>52</v>
      </c>
      <c r="B19021">
        <v>0.4</v>
      </c>
      <c r="C19021" t="s">
        <v>1584</v>
      </c>
    </row>
    <row r="19022" spans="1:4" x14ac:dyDescent="0.2">
      <c r="A19022" t="s">
        <v>52</v>
      </c>
      <c r="B19022">
        <v>0.5</v>
      </c>
      <c r="C19022" t="s">
        <v>1681</v>
      </c>
    </row>
    <row r="19023" spans="1:4" x14ac:dyDescent="0.2">
      <c r="A19023" t="s">
        <v>57</v>
      </c>
      <c r="B19023">
        <v>2.75</v>
      </c>
      <c r="C19023" t="s">
        <v>1646</v>
      </c>
    </row>
    <row r="19024" spans="1:4" x14ac:dyDescent="0.2">
      <c r="A19024" t="s">
        <v>57</v>
      </c>
      <c r="B19024">
        <v>15.2</v>
      </c>
      <c r="C19024" t="s">
        <v>1691</v>
      </c>
    </row>
    <row r="19025" spans="1:5" x14ac:dyDescent="0.2">
      <c r="A19025" t="s">
        <v>70</v>
      </c>
      <c r="B19025">
        <v>14.5</v>
      </c>
      <c r="C19025" t="s">
        <v>2692</v>
      </c>
    </row>
    <row r="19026" spans="1:5" x14ac:dyDescent="0.2">
      <c r="A19026" t="s">
        <v>70</v>
      </c>
      <c r="B19026">
        <v>5.5</v>
      </c>
      <c r="C19026" t="s">
        <v>1585</v>
      </c>
    </row>
    <row r="19027" spans="1:5" x14ac:dyDescent="0.2">
      <c r="A19027" t="s">
        <v>120</v>
      </c>
      <c r="B19027" t="s">
        <v>1571</v>
      </c>
      <c r="C19027">
        <v>0.05</v>
      </c>
      <c r="D19027" t="s">
        <v>1593</v>
      </c>
      <c r="E19027" t="s">
        <v>1594</v>
      </c>
    </row>
    <row r="19028" spans="1:5" x14ac:dyDescent="0.2">
      <c r="A19028" t="s">
        <v>117</v>
      </c>
      <c r="B19028" t="s">
        <v>1571</v>
      </c>
      <c r="C19028">
        <v>0.02</v>
      </c>
      <c r="D19028" t="s">
        <v>1593</v>
      </c>
      <c r="E19028" t="s">
        <v>1594</v>
      </c>
    </row>
    <row r="19029" spans="1:5" x14ac:dyDescent="0.2">
      <c r="A19029" t="s">
        <v>156</v>
      </c>
      <c r="B19029" t="s">
        <v>1571</v>
      </c>
      <c r="C19029">
        <v>5.0000000000000001E-3</v>
      </c>
    </row>
    <row r="19030" spans="1:5" x14ac:dyDescent="0.2">
      <c r="A19030" t="s">
        <v>1730</v>
      </c>
      <c r="B19030">
        <v>0.1</v>
      </c>
      <c r="C19030">
        <f>0.035/-0.015</f>
        <v>-2.3333333333333335</v>
      </c>
    </row>
    <row r="19031" spans="1:5" x14ac:dyDescent="0.2">
      <c r="A19031" t="s">
        <v>176</v>
      </c>
      <c r="B19031">
        <v>15</v>
      </c>
      <c r="C19031" t="s">
        <v>1681</v>
      </c>
    </row>
    <row r="19032" spans="1:5" x14ac:dyDescent="0.2">
      <c r="A19032" t="s">
        <v>118</v>
      </c>
      <c r="B19032" t="s">
        <v>1571</v>
      </c>
      <c r="C19032" t="s">
        <v>1610</v>
      </c>
      <c r="D19032">
        <v>3</v>
      </c>
    </row>
    <row r="19033" spans="1:5" x14ac:dyDescent="0.2">
      <c r="A19033" t="s">
        <v>110</v>
      </c>
      <c r="B19033" t="s">
        <v>1572</v>
      </c>
      <c r="C19033" t="s">
        <v>1573</v>
      </c>
      <c r="D19033" t="s">
        <v>1574</v>
      </c>
    </row>
    <row r="19034" spans="1:5" x14ac:dyDescent="0.2">
      <c r="A19034" t="s">
        <v>1575</v>
      </c>
      <c r="B19034" t="s">
        <v>1576</v>
      </c>
      <c r="C19034" t="s">
        <v>1577</v>
      </c>
      <c r="D19034" t="s">
        <v>1578</v>
      </c>
    </row>
    <row r="19035" spans="1:5" x14ac:dyDescent="0.2">
      <c r="A19035" t="s">
        <v>882</v>
      </c>
      <c r="B19035" t="s">
        <v>1579</v>
      </c>
      <c r="C19035" t="s">
        <v>1580</v>
      </c>
    </row>
    <row r="19036" spans="1:5" x14ac:dyDescent="0.2">
      <c r="A19036" t="s">
        <v>1581</v>
      </c>
      <c r="B19036" t="s">
        <v>1576</v>
      </c>
      <c r="C19036" t="s">
        <v>1577</v>
      </c>
      <c r="D19036" t="s">
        <v>1582</v>
      </c>
    </row>
    <row r="19037" spans="1:5" x14ac:dyDescent="0.2">
      <c r="A19037" t="s">
        <v>487</v>
      </c>
      <c r="B19037" t="s">
        <v>1576</v>
      </c>
      <c r="C19037" t="s">
        <v>1577</v>
      </c>
      <c r="D19037" s="8">
        <v>37415</v>
      </c>
    </row>
    <row r="19038" spans="1:5" x14ac:dyDescent="0.2">
      <c r="A19038" t="s">
        <v>176</v>
      </c>
      <c r="B19038">
        <v>10.5</v>
      </c>
      <c r="C19038" t="s">
        <v>1604</v>
      </c>
    </row>
    <row r="19039" spans="1:5" x14ac:dyDescent="0.2">
      <c r="A19039" t="s">
        <v>50</v>
      </c>
      <c r="B19039">
        <v>18.2</v>
      </c>
      <c r="C19039" t="s">
        <v>1634</v>
      </c>
      <c r="D19039">
        <v>0.05</v>
      </c>
    </row>
    <row r="19040" spans="1:5" x14ac:dyDescent="0.2">
      <c r="A19040" t="s">
        <v>52</v>
      </c>
      <c r="B19040">
        <v>7.7</v>
      </c>
      <c r="C19040" t="s">
        <v>1634</v>
      </c>
      <c r="D19040">
        <v>0.05</v>
      </c>
    </row>
    <row r="19041" spans="1:5" x14ac:dyDescent="0.2">
      <c r="A19041" t="s">
        <v>1605</v>
      </c>
      <c r="B19041">
        <v>12</v>
      </c>
      <c r="C19041" t="s">
        <v>1634</v>
      </c>
      <c r="D19041">
        <v>0.2</v>
      </c>
    </row>
    <row r="19042" spans="1:5" x14ac:dyDescent="0.2">
      <c r="A19042" t="s">
        <v>71</v>
      </c>
      <c r="B19042">
        <v>12.5</v>
      </c>
      <c r="C19042" t="s">
        <v>1639</v>
      </c>
      <c r="D19042">
        <v>0.2</v>
      </c>
    </row>
    <row r="19043" spans="1:5" x14ac:dyDescent="0.2">
      <c r="A19043" t="s">
        <v>1605</v>
      </c>
      <c r="B19043">
        <v>8.6999999999999993</v>
      </c>
      <c r="C19043" t="s">
        <v>1634</v>
      </c>
      <c r="D19043">
        <v>0.05</v>
      </c>
    </row>
    <row r="19044" spans="1:5" x14ac:dyDescent="0.2">
      <c r="A19044" t="s">
        <v>2945</v>
      </c>
      <c r="B19044" t="s">
        <v>1634</v>
      </c>
      <c r="C19044">
        <v>0.2</v>
      </c>
    </row>
    <row r="19045" spans="1:5" x14ac:dyDescent="0.2">
      <c r="A19045" t="s">
        <v>52</v>
      </c>
      <c r="B19045">
        <v>11.5</v>
      </c>
      <c r="C19045" t="s">
        <v>1634</v>
      </c>
      <c r="D19045">
        <v>0.05</v>
      </c>
    </row>
    <row r="19046" spans="1:5" x14ac:dyDescent="0.2">
      <c r="A19046" t="s">
        <v>2724</v>
      </c>
      <c r="B19046" t="s">
        <v>1588</v>
      </c>
      <c r="C19046">
        <v>0.5</v>
      </c>
    </row>
    <row r="19047" spans="1:5" x14ac:dyDescent="0.2">
      <c r="A19047" t="s">
        <v>207</v>
      </c>
      <c r="B19047">
        <v>14.7</v>
      </c>
      <c r="C19047">
        <v>-0.2</v>
      </c>
    </row>
    <row r="19048" spans="1:5" x14ac:dyDescent="0.2">
      <c r="A19048" t="s">
        <v>57</v>
      </c>
      <c r="B19048">
        <v>21.02</v>
      </c>
      <c r="C19048">
        <v>0.03</v>
      </c>
    </row>
    <row r="19049" spans="1:5" x14ac:dyDescent="0.2">
      <c r="A19049" t="s">
        <v>57</v>
      </c>
      <c r="B19049">
        <v>15.02</v>
      </c>
      <c r="C19049">
        <v>0.03</v>
      </c>
    </row>
    <row r="19050" spans="1:5" x14ac:dyDescent="0.2">
      <c r="A19050" t="s">
        <v>1719</v>
      </c>
      <c r="B19050" t="s">
        <v>1588</v>
      </c>
      <c r="C19050" t="s">
        <v>3157</v>
      </c>
      <c r="D19050" t="s">
        <v>1634</v>
      </c>
      <c r="E19050">
        <v>0.1</v>
      </c>
    </row>
    <row r="19051" spans="1:5" x14ac:dyDescent="0.2">
      <c r="A19051" t="s">
        <v>173</v>
      </c>
      <c r="B19051">
        <v>10.25</v>
      </c>
      <c r="C19051" t="s">
        <v>1634</v>
      </c>
      <c r="D19051">
        <v>0.15</v>
      </c>
    </row>
    <row r="19052" spans="1:5" x14ac:dyDescent="0.2">
      <c r="A19052" t="s">
        <v>70</v>
      </c>
      <c r="B19052">
        <v>2</v>
      </c>
      <c r="C19052" t="s">
        <v>1606</v>
      </c>
    </row>
    <row r="19053" spans="1:5" x14ac:dyDescent="0.2">
      <c r="A19053" t="s">
        <v>1710</v>
      </c>
      <c r="B19053">
        <v>7</v>
      </c>
      <c r="C19053" t="s">
        <v>1634</v>
      </c>
      <c r="D19053">
        <v>0.2</v>
      </c>
    </row>
    <row r="19054" spans="1:5" x14ac:dyDescent="0.2">
      <c r="A19054" t="s">
        <v>72</v>
      </c>
      <c r="B19054">
        <v>0.23</v>
      </c>
      <c r="C19054" t="s">
        <v>1615</v>
      </c>
    </row>
    <row r="19055" spans="1:5" x14ac:dyDescent="0.2">
      <c r="A19055" t="s">
        <v>72</v>
      </c>
      <c r="B19055">
        <v>0.4</v>
      </c>
      <c r="C19055" t="s">
        <v>1606</v>
      </c>
    </row>
    <row r="19056" spans="1:5" x14ac:dyDescent="0.2">
      <c r="A19056" t="s">
        <v>120</v>
      </c>
      <c r="B19056">
        <v>0.1</v>
      </c>
      <c r="C19056" t="s">
        <v>1593</v>
      </c>
      <c r="D19056" t="s">
        <v>1594</v>
      </c>
    </row>
    <row r="19057" spans="1:5" x14ac:dyDescent="0.2">
      <c r="A19057" t="s">
        <v>52</v>
      </c>
      <c r="B19057">
        <v>4.5</v>
      </c>
      <c r="C19057" t="s">
        <v>1606</v>
      </c>
    </row>
    <row r="19058" spans="1:5" x14ac:dyDescent="0.2">
      <c r="A19058" t="s">
        <v>3154</v>
      </c>
      <c r="B19058" t="s">
        <v>1634</v>
      </c>
      <c r="C19058">
        <v>0.05</v>
      </c>
    </row>
    <row r="19059" spans="1:5" x14ac:dyDescent="0.2">
      <c r="A19059" t="s">
        <v>2937</v>
      </c>
      <c r="B19059" t="s">
        <v>1634</v>
      </c>
      <c r="C19059">
        <v>0.1</v>
      </c>
    </row>
    <row r="19060" spans="1:5" x14ac:dyDescent="0.2">
      <c r="A19060" t="s">
        <v>200</v>
      </c>
      <c r="B19060">
        <v>13.1</v>
      </c>
      <c r="C19060" t="s">
        <v>1634</v>
      </c>
      <c r="D19060">
        <v>0.05</v>
      </c>
    </row>
    <row r="19061" spans="1:5" x14ac:dyDescent="0.2">
      <c r="A19061" t="s">
        <v>52</v>
      </c>
      <c r="B19061">
        <v>17.600000000000001</v>
      </c>
      <c r="C19061" t="s">
        <v>1634</v>
      </c>
      <c r="D19061">
        <v>0.05</v>
      </c>
    </row>
    <row r="19062" spans="1:5" x14ac:dyDescent="0.2">
      <c r="A19062" t="s">
        <v>2724</v>
      </c>
      <c r="B19062" t="s">
        <v>1639</v>
      </c>
      <c r="C19062">
        <v>0.02</v>
      </c>
    </row>
    <row r="19063" spans="1:5" x14ac:dyDescent="0.2">
      <c r="A19063" t="s">
        <v>120</v>
      </c>
      <c r="B19063" t="s">
        <v>1571</v>
      </c>
      <c r="C19063">
        <v>0.03</v>
      </c>
      <c r="D19063" t="s">
        <v>2948</v>
      </c>
      <c r="E19063" t="s">
        <v>1594</v>
      </c>
    </row>
    <row r="19064" spans="1:5" x14ac:dyDescent="0.2">
      <c r="A19064" t="s">
        <v>115</v>
      </c>
      <c r="B19064">
        <v>0.05</v>
      </c>
      <c r="C19064" t="s">
        <v>1639</v>
      </c>
      <c r="D19064">
        <v>0.1</v>
      </c>
    </row>
    <row r="19065" spans="1:5" x14ac:dyDescent="0.2">
      <c r="A19065" t="s">
        <v>177</v>
      </c>
      <c r="B19065">
        <v>0.2</v>
      </c>
      <c r="C19065" t="s">
        <v>1639</v>
      </c>
      <c r="D19065">
        <v>0.1</v>
      </c>
    </row>
    <row r="19066" spans="1:5" x14ac:dyDescent="0.2">
      <c r="A19066" t="s">
        <v>169</v>
      </c>
    </row>
    <row r="19067" spans="1:5" x14ac:dyDescent="0.2">
      <c r="A19067" t="s">
        <v>110</v>
      </c>
    </row>
    <row r="19068" spans="1:5" x14ac:dyDescent="0.2">
      <c r="A19068" t="s">
        <v>1575</v>
      </c>
      <c r="B19068" t="s">
        <v>1576</v>
      </c>
      <c r="C19068" t="s">
        <v>1577</v>
      </c>
      <c r="D19068" t="s">
        <v>1578</v>
      </c>
    </row>
    <row r="19069" spans="1:5" x14ac:dyDescent="0.2">
      <c r="A19069" t="s">
        <v>882</v>
      </c>
      <c r="B19069" t="s">
        <v>1579</v>
      </c>
      <c r="C19069" t="s">
        <v>1580</v>
      </c>
    </row>
    <row r="19070" spans="1:5" x14ac:dyDescent="0.2">
      <c r="A19070" t="s">
        <v>1581</v>
      </c>
      <c r="B19070" t="s">
        <v>1576</v>
      </c>
      <c r="C19070" t="s">
        <v>1577</v>
      </c>
      <c r="D19070" t="s">
        <v>1582</v>
      </c>
    </row>
    <row r="19071" spans="1:5" x14ac:dyDescent="0.2">
      <c r="A19071" t="s">
        <v>114</v>
      </c>
      <c r="B19071">
        <v>18</v>
      </c>
      <c r="C19071" t="s">
        <v>1583</v>
      </c>
    </row>
    <row r="19072" spans="1:5" x14ac:dyDescent="0.2">
      <c r="A19072" t="s">
        <v>71</v>
      </c>
      <c r="B19072">
        <v>3.4</v>
      </c>
      <c r="C19072" t="s">
        <v>1583</v>
      </c>
    </row>
    <row r="19073" spans="1:5" x14ac:dyDescent="0.2">
      <c r="A19073" t="s">
        <v>71</v>
      </c>
      <c r="B19073">
        <v>4.9000000000000004</v>
      </c>
      <c r="C19073" t="s">
        <v>1584</v>
      </c>
    </row>
    <row r="19074" spans="1:5" x14ac:dyDescent="0.2">
      <c r="A19074" t="s">
        <v>52</v>
      </c>
      <c r="B19074">
        <v>4.5</v>
      </c>
      <c r="C19074" t="s">
        <v>1584</v>
      </c>
    </row>
    <row r="19075" spans="1:5" x14ac:dyDescent="0.2">
      <c r="A19075" t="s">
        <v>52</v>
      </c>
      <c r="B19075">
        <v>0.4</v>
      </c>
      <c r="C19075" t="s">
        <v>1584</v>
      </c>
    </row>
    <row r="19076" spans="1:5" x14ac:dyDescent="0.2">
      <c r="A19076" t="s">
        <v>52</v>
      </c>
      <c r="B19076">
        <v>0.35</v>
      </c>
      <c r="C19076" t="s">
        <v>1681</v>
      </c>
    </row>
    <row r="19077" spans="1:5" x14ac:dyDescent="0.2">
      <c r="A19077" t="s">
        <v>57</v>
      </c>
      <c r="B19077">
        <v>2.75</v>
      </c>
      <c r="C19077" t="s">
        <v>1646</v>
      </c>
    </row>
    <row r="19078" spans="1:5" x14ac:dyDescent="0.2">
      <c r="A19078" t="s">
        <v>70</v>
      </c>
      <c r="B19078">
        <v>14.5</v>
      </c>
      <c r="C19078" t="s">
        <v>2692</v>
      </c>
    </row>
    <row r="19079" spans="1:5" x14ac:dyDescent="0.2">
      <c r="A19079" t="s">
        <v>120</v>
      </c>
      <c r="B19079" t="s">
        <v>1571</v>
      </c>
      <c r="C19079">
        <v>0.05</v>
      </c>
      <c r="D19079" t="s">
        <v>1593</v>
      </c>
      <c r="E19079" t="s">
        <v>1594</v>
      </c>
    </row>
    <row r="19080" spans="1:5" x14ac:dyDescent="0.2">
      <c r="A19080" t="s">
        <v>117</v>
      </c>
      <c r="B19080" t="s">
        <v>1571</v>
      </c>
      <c r="C19080">
        <v>0.02</v>
      </c>
      <c r="D19080" t="s">
        <v>1593</v>
      </c>
      <c r="E19080" t="s">
        <v>1594</v>
      </c>
    </row>
    <row r="19081" spans="1:5" x14ac:dyDescent="0.2">
      <c r="A19081" t="s">
        <v>156</v>
      </c>
      <c r="B19081" t="s">
        <v>1571</v>
      </c>
      <c r="C19081">
        <v>5.0000000000000001E-3</v>
      </c>
    </row>
    <row r="19082" spans="1:5" x14ac:dyDescent="0.2">
      <c r="A19082" t="s">
        <v>1730</v>
      </c>
      <c r="B19082">
        <v>0.1</v>
      </c>
      <c r="C19082">
        <f>0.035/-0.015</f>
        <v>-2.3333333333333335</v>
      </c>
    </row>
    <row r="19083" spans="1:5" x14ac:dyDescent="0.2">
      <c r="A19083" t="s">
        <v>176</v>
      </c>
      <c r="B19083">
        <v>15</v>
      </c>
      <c r="C19083" t="s">
        <v>1681</v>
      </c>
    </row>
    <row r="19084" spans="1:5" x14ac:dyDescent="0.2">
      <c r="A19084" t="s">
        <v>118</v>
      </c>
      <c r="B19084" t="s">
        <v>1571</v>
      </c>
      <c r="C19084" t="s">
        <v>1610</v>
      </c>
      <c r="D19084">
        <v>3</v>
      </c>
    </row>
    <row r="19085" spans="1:5" x14ac:dyDescent="0.2">
      <c r="A19085" t="s">
        <v>110</v>
      </c>
      <c r="B19085" t="s">
        <v>1572</v>
      </c>
      <c r="C19085" t="s">
        <v>1573</v>
      </c>
      <c r="D19085" t="s">
        <v>1574</v>
      </c>
    </row>
    <row r="19086" spans="1:5" x14ac:dyDescent="0.2">
      <c r="A19086" t="s">
        <v>1575</v>
      </c>
      <c r="B19086" t="s">
        <v>1576</v>
      </c>
      <c r="C19086" t="s">
        <v>1577</v>
      </c>
      <c r="D19086" t="s">
        <v>1578</v>
      </c>
    </row>
    <row r="19087" spans="1:5" x14ac:dyDescent="0.2">
      <c r="A19087" t="s">
        <v>882</v>
      </c>
      <c r="B19087" t="s">
        <v>1579</v>
      </c>
      <c r="C19087" t="s">
        <v>1580</v>
      </c>
    </row>
    <row r="19088" spans="1:5" x14ac:dyDescent="0.2">
      <c r="A19088" t="s">
        <v>1581</v>
      </c>
      <c r="B19088" t="s">
        <v>1576</v>
      </c>
      <c r="C19088" t="s">
        <v>1577</v>
      </c>
      <c r="D19088" t="s">
        <v>1582</v>
      </c>
    </row>
    <row r="19089" spans="1:5" x14ac:dyDescent="0.2">
      <c r="A19089" t="s">
        <v>487</v>
      </c>
      <c r="B19089" t="s">
        <v>1576</v>
      </c>
      <c r="C19089" t="s">
        <v>1577</v>
      </c>
      <c r="D19089" s="8">
        <v>37415</v>
      </c>
    </row>
    <row r="19090" spans="1:5" x14ac:dyDescent="0.2">
      <c r="A19090" t="s">
        <v>114</v>
      </c>
      <c r="B19090">
        <v>18</v>
      </c>
      <c r="C19090" t="s">
        <v>1583</v>
      </c>
    </row>
    <row r="19091" spans="1:5" x14ac:dyDescent="0.2">
      <c r="A19091" t="s">
        <v>71</v>
      </c>
      <c r="B19091">
        <v>3.4</v>
      </c>
      <c r="C19091" t="s">
        <v>1583</v>
      </c>
    </row>
    <row r="19092" spans="1:5" x14ac:dyDescent="0.2">
      <c r="A19092" t="s">
        <v>71</v>
      </c>
      <c r="B19092">
        <v>4.9000000000000004</v>
      </c>
      <c r="C19092" t="s">
        <v>1584</v>
      </c>
    </row>
    <row r="19093" spans="1:5" x14ac:dyDescent="0.2">
      <c r="A19093" t="s">
        <v>52</v>
      </c>
      <c r="B19093">
        <v>4.5</v>
      </c>
      <c r="C19093" t="s">
        <v>1584</v>
      </c>
    </row>
    <row r="19094" spans="1:5" x14ac:dyDescent="0.2">
      <c r="A19094" t="s">
        <v>52</v>
      </c>
      <c r="B19094">
        <v>0.4</v>
      </c>
      <c r="C19094" t="s">
        <v>1584</v>
      </c>
    </row>
    <row r="19095" spans="1:5" x14ac:dyDescent="0.2">
      <c r="A19095" t="s">
        <v>52</v>
      </c>
      <c r="B19095">
        <v>0.5</v>
      </c>
      <c r="C19095" t="s">
        <v>1681</v>
      </c>
    </row>
    <row r="19096" spans="1:5" x14ac:dyDescent="0.2">
      <c r="A19096" t="s">
        <v>57</v>
      </c>
      <c r="B19096">
        <v>2.75</v>
      </c>
      <c r="C19096" t="s">
        <v>1646</v>
      </c>
    </row>
    <row r="19097" spans="1:5" x14ac:dyDescent="0.2">
      <c r="A19097" t="s">
        <v>57</v>
      </c>
      <c r="B19097">
        <v>15.2</v>
      </c>
      <c r="C19097" t="s">
        <v>1691</v>
      </c>
    </row>
    <row r="19098" spans="1:5" x14ac:dyDescent="0.2">
      <c r="A19098" t="s">
        <v>70</v>
      </c>
      <c r="B19098">
        <v>14.5</v>
      </c>
      <c r="C19098" t="s">
        <v>2692</v>
      </c>
    </row>
    <row r="19099" spans="1:5" x14ac:dyDescent="0.2">
      <c r="A19099" t="s">
        <v>70</v>
      </c>
      <c r="B19099">
        <v>5.5</v>
      </c>
      <c r="C19099" t="s">
        <v>1585</v>
      </c>
    </row>
    <row r="19100" spans="1:5" x14ac:dyDescent="0.2">
      <c r="A19100" t="s">
        <v>120</v>
      </c>
      <c r="B19100" t="s">
        <v>1571</v>
      </c>
      <c r="C19100">
        <v>0.05</v>
      </c>
      <c r="D19100" t="s">
        <v>1593</v>
      </c>
      <c r="E19100" t="s">
        <v>1594</v>
      </c>
    </row>
    <row r="19101" spans="1:5" x14ac:dyDescent="0.2">
      <c r="A19101" t="s">
        <v>117</v>
      </c>
      <c r="B19101" t="s">
        <v>1571</v>
      </c>
      <c r="C19101">
        <v>0.02</v>
      </c>
      <c r="D19101" t="s">
        <v>1593</v>
      </c>
      <c r="E19101" t="s">
        <v>1594</v>
      </c>
    </row>
    <row r="19102" spans="1:5" x14ac:dyDescent="0.2">
      <c r="A19102" t="s">
        <v>156</v>
      </c>
      <c r="B19102" t="s">
        <v>1571</v>
      </c>
      <c r="C19102">
        <v>5.0000000000000001E-3</v>
      </c>
    </row>
    <row r="19103" spans="1:5" x14ac:dyDescent="0.2">
      <c r="A19103" t="s">
        <v>1730</v>
      </c>
      <c r="B19103">
        <v>0.1</v>
      </c>
      <c r="C19103">
        <f>0.035/-0.015</f>
        <v>-2.3333333333333335</v>
      </c>
    </row>
    <row r="19104" spans="1:5" x14ac:dyDescent="0.2">
      <c r="A19104" t="s">
        <v>176</v>
      </c>
      <c r="B19104">
        <v>15</v>
      </c>
      <c r="C19104" t="s">
        <v>1681</v>
      </c>
    </row>
    <row r="19105" spans="1:4" x14ac:dyDescent="0.2">
      <c r="A19105" t="s">
        <v>118</v>
      </c>
      <c r="B19105" t="s">
        <v>1571</v>
      </c>
      <c r="C19105" t="s">
        <v>1610</v>
      </c>
      <c r="D19105">
        <v>3</v>
      </c>
    </row>
    <row r="19106" spans="1:4" x14ac:dyDescent="0.2">
      <c r="A19106" t="s">
        <v>110</v>
      </c>
      <c r="B19106" t="s">
        <v>1572</v>
      </c>
      <c r="C19106" t="s">
        <v>1573</v>
      </c>
      <c r="D19106" t="s">
        <v>1574</v>
      </c>
    </row>
    <row r="19107" spans="1:4" x14ac:dyDescent="0.2">
      <c r="A19107" t="s">
        <v>1575</v>
      </c>
      <c r="B19107" t="s">
        <v>1576</v>
      </c>
      <c r="C19107" t="s">
        <v>1577</v>
      </c>
      <c r="D19107" t="s">
        <v>1578</v>
      </c>
    </row>
    <row r="19108" spans="1:4" x14ac:dyDescent="0.2">
      <c r="A19108" t="s">
        <v>882</v>
      </c>
      <c r="B19108" t="s">
        <v>1579</v>
      </c>
      <c r="C19108" t="s">
        <v>1580</v>
      </c>
    </row>
    <row r="19109" spans="1:4" x14ac:dyDescent="0.2">
      <c r="A19109" t="s">
        <v>1581</v>
      </c>
      <c r="B19109" t="s">
        <v>1576</v>
      </c>
      <c r="C19109" t="s">
        <v>1577</v>
      </c>
      <c r="D19109" t="s">
        <v>1582</v>
      </c>
    </row>
    <row r="19110" spans="1:4" x14ac:dyDescent="0.2">
      <c r="A19110" t="s">
        <v>487</v>
      </c>
      <c r="B19110" t="s">
        <v>1576</v>
      </c>
      <c r="C19110" t="s">
        <v>1577</v>
      </c>
      <c r="D19110" s="8">
        <v>37415</v>
      </c>
    </row>
    <row r="19111" spans="1:4" x14ac:dyDescent="0.2">
      <c r="A19111" t="s">
        <v>176</v>
      </c>
      <c r="B19111">
        <v>10.5</v>
      </c>
      <c r="C19111" t="s">
        <v>1604</v>
      </c>
    </row>
    <row r="19112" spans="1:4" x14ac:dyDescent="0.2">
      <c r="A19112" t="s">
        <v>50</v>
      </c>
      <c r="B19112">
        <v>18.2</v>
      </c>
      <c r="C19112" t="s">
        <v>1634</v>
      </c>
      <c r="D19112">
        <v>0.05</v>
      </c>
    </row>
    <row r="19113" spans="1:4" x14ac:dyDescent="0.2">
      <c r="A19113" t="s">
        <v>52</v>
      </c>
      <c r="B19113">
        <v>7.7</v>
      </c>
      <c r="C19113" t="s">
        <v>1634</v>
      </c>
      <c r="D19113">
        <v>0.05</v>
      </c>
    </row>
    <row r="19114" spans="1:4" x14ac:dyDescent="0.2">
      <c r="A19114" t="s">
        <v>1605</v>
      </c>
      <c r="B19114">
        <v>12</v>
      </c>
      <c r="C19114" t="s">
        <v>1634</v>
      </c>
      <c r="D19114">
        <v>0.2</v>
      </c>
    </row>
    <row r="19115" spans="1:4" x14ac:dyDescent="0.2">
      <c r="A19115" t="s">
        <v>71</v>
      </c>
      <c r="B19115">
        <v>12.5</v>
      </c>
      <c r="C19115" t="s">
        <v>1639</v>
      </c>
      <c r="D19115">
        <v>0.2</v>
      </c>
    </row>
    <row r="19116" spans="1:4" x14ac:dyDescent="0.2">
      <c r="A19116" t="s">
        <v>1605</v>
      </c>
      <c r="B19116">
        <v>8.6999999999999993</v>
      </c>
      <c r="C19116" t="s">
        <v>1634</v>
      </c>
      <c r="D19116">
        <v>0.05</v>
      </c>
    </row>
    <row r="19117" spans="1:4" x14ac:dyDescent="0.2">
      <c r="A19117" t="s">
        <v>2945</v>
      </c>
      <c r="B19117" t="s">
        <v>1634</v>
      </c>
      <c r="C19117">
        <v>0.2</v>
      </c>
    </row>
    <row r="19118" spans="1:4" x14ac:dyDescent="0.2">
      <c r="A19118" t="s">
        <v>52</v>
      </c>
      <c r="B19118">
        <v>11.5</v>
      </c>
      <c r="C19118" t="s">
        <v>1634</v>
      </c>
      <c r="D19118">
        <v>0.05</v>
      </c>
    </row>
    <row r="19119" spans="1:4" x14ac:dyDescent="0.2">
      <c r="A19119" t="s">
        <v>3158</v>
      </c>
      <c r="B19119" t="s">
        <v>1588</v>
      </c>
      <c r="C19119">
        <v>0.5</v>
      </c>
    </row>
    <row r="19120" spans="1:4" x14ac:dyDescent="0.2">
      <c r="A19120" t="s">
        <v>207</v>
      </c>
      <c r="B19120">
        <v>14.7</v>
      </c>
      <c r="C19120">
        <v>-0.2</v>
      </c>
    </row>
    <row r="19121" spans="1:5" x14ac:dyDescent="0.2">
      <c r="A19121" t="s">
        <v>57</v>
      </c>
      <c r="B19121">
        <v>21.02</v>
      </c>
      <c r="C19121">
        <v>0.03</v>
      </c>
    </row>
    <row r="19122" spans="1:5" x14ac:dyDescent="0.2">
      <c r="A19122" t="s">
        <v>57</v>
      </c>
      <c r="B19122">
        <v>15.02</v>
      </c>
      <c r="C19122">
        <v>0.03</v>
      </c>
    </row>
    <row r="19123" spans="1:5" x14ac:dyDescent="0.2">
      <c r="A19123" t="s">
        <v>1719</v>
      </c>
      <c r="B19123" t="s">
        <v>1588</v>
      </c>
      <c r="C19123" t="s">
        <v>3159</v>
      </c>
      <c r="D19123" t="s">
        <v>1634</v>
      </c>
      <c r="E19123">
        <v>0.1</v>
      </c>
    </row>
    <row r="19124" spans="1:5" x14ac:dyDescent="0.2">
      <c r="A19124" t="s">
        <v>173</v>
      </c>
      <c r="B19124">
        <v>10.25</v>
      </c>
      <c r="C19124" t="s">
        <v>1634</v>
      </c>
      <c r="D19124">
        <v>0.15</v>
      </c>
    </row>
    <row r="19125" spans="1:5" x14ac:dyDescent="0.2">
      <c r="A19125" t="s">
        <v>70</v>
      </c>
      <c r="B19125">
        <v>2</v>
      </c>
      <c r="C19125" t="s">
        <v>1606</v>
      </c>
    </row>
    <row r="19126" spans="1:5" x14ac:dyDescent="0.2">
      <c r="A19126" t="s">
        <v>1710</v>
      </c>
      <c r="B19126">
        <v>7</v>
      </c>
      <c r="C19126" t="s">
        <v>1634</v>
      </c>
      <c r="D19126">
        <v>0.2</v>
      </c>
    </row>
    <row r="19127" spans="1:5" x14ac:dyDescent="0.2">
      <c r="A19127" t="s">
        <v>72</v>
      </c>
      <c r="B19127">
        <v>0.23</v>
      </c>
      <c r="C19127" t="s">
        <v>1615</v>
      </c>
    </row>
    <row r="19128" spans="1:5" x14ac:dyDescent="0.2">
      <c r="A19128" t="s">
        <v>72</v>
      </c>
      <c r="B19128">
        <v>0.4</v>
      </c>
      <c r="C19128" t="s">
        <v>1606</v>
      </c>
    </row>
    <row r="19129" spans="1:5" x14ac:dyDescent="0.2">
      <c r="A19129" t="s">
        <v>120</v>
      </c>
      <c r="B19129">
        <v>0.1</v>
      </c>
      <c r="C19129" t="s">
        <v>1593</v>
      </c>
      <c r="D19129" t="s">
        <v>1594</v>
      </c>
    </row>
    <row r="19130" spans="1:5" x14ac:dyDescent="0.2">
      <c r="A19130" t="s">
        <v>52</v>
      </c>
      <c r="B19130">
        <v>4.5</v>
      </c>
      <c r="C19130" t="s">
        <v>1606</v>
      </c>
    </row>
    <row r="19131" spans="1:5" x14ac:dyDescent="0.2">
      <c r="A19131" t="s">
        <v>3154</v>
      </c>
      <c r="B19131" t="s">
        <v>1634</v>
      </c>
      <c r="C19131">
        <v>0.05</v>
      </c>
    </row>
    <row r="19132" spans="1:5" x14ac:dyDescent="0.2">
      <c r="A19132" t="s">
        <v>2937</v>
      </c>
      <c r="B19132" t="s">
        <v>1634</v>
      </c>
      <c r="C19132">
        <v>0.1</v>
      </c>
    </row>
    <row r="19133" spans="1:5" x14ac:dyDescent="0.2">
      <c r="A19133" t="s">
        <v>200</v>
      </c>
      <c r="B19133">
        <v>13.1</v>
      </c>
      <c r="C19133" t="s">
        <v>1634</v>
      </c>
      <c r="D19133">
        <v>0.05</v>
      </c>
    </row>
    <row r="19134" spans="1:5" x14ac:dyDescent="0.2">
      <c r="A19134" t="s">
        <v>52</v>
      </c>
      <c r="B19134">
        <v>17.600000000000001</v>
      </c>
      <c r="C19134" t="s">
        <v>1634</v>
      </c>
      <c r="D19134">
        <v>0.05</v>
      </c>
    </row>
    <row r="19135" spans="1:5" x14ac:dyDescent="0.2">
      <c r="A19135" t="s">
        <v>3158</v>
      </c>
      <c r="B19135" t="s">
        <v>1639</v>
      </c>
      <c r="C19135">
        <v>0.02</v>
      </c>
    </row>
    <row r="19136" spans="1:5" x14ac:dyDescent="0.2">
      <c r="A19136" t="s">
        <v>120</v>
      </c>
      <c r="B19136" t="s">
        <v>1571</v>
      </c>
      <c r="C19136">
        <v>0.03</v>
      </c>
      <c r="D19136" t="s">
        <v>2948</v>
      </c>
      <c r="E19136" t="s">
        <v>1594</v>
      </c>
    </row>
    <row r="19137" spans="1:5" x14ac:dyDescent="0.2">
      <c r="A19137" t="s">
        <v>115</v>
      </c>
      <c r="B19137">
        <v>0.05</v>
      </c>
      <c r="C19137" t="s">
        <v>1639</v>
      </c>
      <c r="D19137">
        <v>0.1</v>
      </c>
    </row>
    <row r="19138" spans="1:5" x14ac:dyDescent="0.2">
      <c r="A19138" t="s">
        <v>177</v>
      </c>
      <c r="B19138">
        <v>0.2</v>
      </c>
      <c r="C19138" t="s">
        <v>1639</v>
      </c>
      <c r="D19138">
        <v>0.1</v>
      </c>
    </row>
    <row r="19139" spans="1:5" x14ac:dyDescent="0.2">
      <c r="A19139" t="s">
        <v>169</v>
      </c>
    </row>
    <row r="19140" spans="1:5" x14ac:dyDescent="0.2">
      <c r="A19140" t="s">
        <v>110</v>
      </c>
    </row>
    <row r="19141" spans="1:5" x14ac:dyDescent="0.2">
      <c r="A19141" t="s">
        <v>1575</v>
      </c>
      <c r="B19141" t="s">
        <v>1576</v>
      </c>
      <c r="C19141" t="s">
        <v>1577</v>
      </c>
      <c r="D19141" t="s">
        <v>1578</v>
      </c>
    </row>
    <row r="19142" spans="1:5" x14ac:dyDescent="0.2">
      <c r="A19142" t="s">
        <v>882</v>
      </c>
      <c r="B19142" t="s">
        <v>1579</v>
      </c>
      <c r="C19142" t="s">
        <v>1580</v>
      </c>
    </row>
    <row r="19143" spans="1:5" x14ac:dyDescent="0.2">
      <c r="A19143" t="s">
        <v>1581</v>
      </c>
      <c r="B19143" t="s">
        <v>1576</v>
      </c>
      <c r="C19143" t="s">
        <v>1577</v>
      </c>
      <c r="D19143" t="s">
        <v>1582</v>
      </c>
    </row>
    <row r="19144" spans="1:5" x14ac:dyDescent="0.2">
      <c r="A19144" t="s">
        <v>114</v>
      </c>
      <c r="B19144">
        <v>18</v>
      </c>
      <c r="C19144" t="s">
        <v>1583</v>
      </c>
    </row>
    <row r="19145" spans="1:5" x14ac:dyDescent="0.2">
      <c r="A19145" t="s">
        <v>71</v>
      </c>
      <c r="B19145">
        <v>3.4</v>
      </c>
      <c r="C19145" t="s">
        <v>1583</v>
      </c>
    </row>
    <row r="19146" spans="1:5" x14ac:dyDescent="0.2">
      <c r="A19146" t="s">
        <v>71</v>
      </c>
      <c r="B19146">
        <v>4.9000000000000004</v>
      </c>
      <c r="C19146" t="s">
        <v>1584</v>
      </c>
    </row>
    <row r="19147" spans="1:5" x14ac:dyDescent="0.2">
      <c r="A19147" t="s">
        <v>52</v>
      </c>
      <c r="B19147">
        <v>4.5</v>
      </c>
      <c r="C19147" t="s">
        <v>1584</v>
      </c>
    </row>
    <row r="19148" spans="1:5" x14ac:dyDescent="0.2">
      <c r="A19148" t="s">
        <v>52</v>
      </c>
      <c r="B19148">
        <v>0.4</v>
      </c>
      <c r="C19148" t="s">
        <v>1584</v>
      </c>
    </row>
    <row r="19149" spans="1:5" x14ac:dyDescent="0.2">
      <c r="A19149" t="s">
        <v>52</v>
      </c>
      <c r="B19149">
        <v>0.35</v>
      </c>
      <c r="C19149" t="s">
        <v>1681</v>
      </c>
    </row>
    <row r="19150" spans="1:5" x14ac:dyDescent="0.2">
      <c r="A19150" t="s">
        <v>57</v>
      </c>
      <c r="B19150">
        <v>2.6</v>
      </c>
      <c r="C19150" t="s">
        <v>1811</v>
      </c>
    </row>
    <row r="19151" spans="1:5" x14ac:dyDescent="0.2">
      <c r="A19151" t="s">
        <v>70</v>
      </c>
      <c r="B19151">
        <v>14.5</v>
      </c>
      <c r="C19151" t="s">
        <v>2692</v>
      </c>
    </row>
    <row r="19152" spans="1:5" x14ac:dyDescent="0.2">
      <c r="A19152" t="s">
        <v>120</v>
      </c>
      <c r="B19152" t="s">
        <v>1571</v>
      </c>
      <c r="C19152">
        <v>0.05</v>
      </c>
      <c r="D19152" t="s">
        <v>1593</v>
      </c>
      <c r="E19152" t="s">
        <v>1594</v>
      </c>
    </row>
    <row r="19153" spans="1:5" x14ac:dyDescent="0.2">
      <c r="A19153" t="s">
        <v>117</v>
      </c>
      <c r="B19153" t="s">
        <v>1571</v>
      </c>
      <c r="C19153">
        <v>0.02</v>
      </c>
      <c r="D19153" t="s">
        <v>1593</v>
      </c>
      <c r="E19153" t="s">
        <v>1594</v>
      </c>
    </row>
    <row r="19154" spans="1:5" x14ac:dyDescent="0.2">
      <c r="A19154" t="s">
        <v>156</v>
      </c>
      <c r="B19154" t="s">
        <v>1571</v>
      </c>
      <c r="C19154">
        <v>5.0000000000000001E-3</v>
      </c>
    </row>
    <row r="19155" spans="1:5" x14ac:dyDescent="0.2">
      <c r="A19155" t="s">
        <v>1730</v>
      </c>
      <c r="B19155">
        <v>0.1</v>
      </c>
      <c r="C19155">
        <f>0.035/-0.015</f>
        <v>-2.3333333333333335</v>
      </c>
    </row>
    <row r="19156" spans="1:5" x14ac:dyDescent="0.2">
      <c r="A19156" t="s">
        <v>176</v>
      </c>
      <c r="B19156">
        <v>15</v>
      </c>
      <c r="C19156" t="s">
        <v>1681</v>
      </c>
    </row>
    <row r="19157" spans="1:5" x14ac:dyDescent="0.2">
      <c r="A19157" t="s">
        <v>118</v>
      </c>
      <c r="B19157" t="s">
        <v>1571</v>
      </c>
      <c r="C19157" t="s">
        <v>1610</v>
      </c>
      <c r="D19157">
        <v>3</v>
      </c>
    </row>
    <row r="19158" spans="1:5" x14ac:dyDescent="0.2">
      <c r="A19158" t="s">
        <v>110</v>
      </c>
      <c r="B19158" t="s">
        <v>1572</v>
      </c>
      <c r="C19158" t="s">
        <v>1573</v>
      </c>
      <c r="D19158" t="s">
        <v>1574</v>
      </c>
    </row>
    <row r="19159" spans="1:5" x14ac:dyDescent="0.2">
      <c r="A19159" t="s">
        <v>1575</v>
      </c>
      <c r="B19159" t="s">
        <v>1576</v>
      </c>
      <c r="C19159" t="s">
        <v>1577</v>
      </c>
      <c r="D19159" t="s">
        <v>1578</v>
      </c>
    </row>
    <row r="19160" spans="1:5" x14ac:dyDescent="0.2">
      <c r="A19160" t="s">
        <v>882</v>
      </c>
      <c r="B19160" t="s">
        <v>1579</v>
      </c>
      <c r="C19160" t="s">
        <v>1580</v>
      </c>
    </row>
    <row r="19161" spans="1:5" x14ac:dyDescent="0.2">
      <c r="A19161" t="s">
        <v>1581</v>
      </c>
      <c r="B19161" t="s">
        <v>1576</v>
      </c>
      <c r="C19161" t="s">
        <v>1577</v>
      </c>
      <c r="D19161" t="s">
        <v>1582</v>
      </c>
    </row>
    <row r="19162" spans="1:5" x14ac:dyDescent="0.2">
      <c r="A19162" t="s">
        <v>487</v>
      </c>
      <c r="B19162" t="s">
        <v>1576</v>
      </c>
      <c r="C19162" t="s">
        <v>1577</v>
      </c>
      <c r="D19162" s="8">
        <v>37415</v>
      </c>
    </row>
    <row r="19163" spans="1:5" x14ac:dyDescent="0.2">
      <c r="A19163" t="s">
        <v>114</v>
      </c>
      <c r="B19163">
        <v>18</v>
      </c>
      <c r="C19163" t="s">
        <v>1583</v>
      </c>
    </row>
    <row r="19164" spans="1:5" x14ac:dyDescent="0.2">
      <c r="A19164" t="s">
        <v>71</v>
      </c>
      <c r="B19164">
        <v>3.4</v>
      </c>
      <c r="C19164" t="s">
        <v>1583</v>
      </c>
    </row>
    <row r="19165" spans="1:5" x14ac:dyDescent="0.2">
      <c r="A19165" t="s">
        <v>71</v>
      </c>
      <c r="B19165">
        <v>4.9000000000000004</v>
      </c>
      <c r="C19165" t="s">
        <v>1584</v>
      </c>
    </row>
    <row r="19166" spans="1:5" x14ac:dyDescent="0.2">
      <c r="A19166" t="s">
        <v>52</v>
      </c>
      <c r="B19166">
        <v>4.5</v>
      </c>
      <c r="C19166" t="s">
        <v>1584</v>
      </c>
    </row>
    <row r="19167" spans="1:5" x14ac:dyDescent="0.2">
      <c r="A19167" t="s">
        <v>52</v>
      </c>
      <c r="B19167">
        <v>0.4</v>
      </c>
      <c r="C19167" t="s">
        <v>1584</v>
      </c>
    </row>
    <row r="19168" spans="1:5" x14ac:dyDescent="0.2">
      <c r="A19168" t="s">
        <v>52</v>
      </c>
      <c r="B19168">
        <v>0.5</v>
      </c>
      <c r="C19168" t="s">
        <v>1681</v>
      </c>
    </row>
    <row r="19169" spans="1:5" x14ac:dyDescent="0.2">
      <c r="A19169" t="s">
        <v>57</v>
      </c>
      <c r="B19169">
        <v>2.75</v>
      </c>
      <c r="C19169" t="s">
        <v>1646</v>
      </c>
    </row>
    <row r="19170" spans="1:5" x14ac:dyDescent="0.2">
      <c r="A19170" t="s">
        <v>57</v>
      </c>
      <c r="B19170">
        <v>15.2</v>
      </c>
      <c r="C19170" t="s">
        <v>1691</v>
      </c>
    </row>
    <row r="19171" spans="1:5" x14ac:dyDescent="0.2">
      <c r="A19171" t="s">
        <v>70</v>
      </c>
      <c r="B19171">
        <v>14.5</v>
      </c>
      <c r="C19171" t="s">
        <v>2692</v>
      </c>
    </row>
    <row r="19172" spans="1:5" x14ac:dyDescent="0.2">
      <c r="A19172" t="s">
        <v>70</v>
      </c>
      <c r="B19172">
        <v>5.5</v>
      </c>
      <c r="C19172" t="s">
        <v>1585</v>
      </c>
    </row>
    <row r="19173" spans="1:5" x14ac:dyDescent="0.2">
      <c r="A19173" t="s">
        <v>120</v>
      </c>
      <c r="B19173" t="s">
        <v>1571</v>
      </c>
      <c r="C19173">
        <v>0.05</v>
      </c>
      <c r="D19173" t="s">
        <v>1593</v>
      </c>
      <c r="E19173" t="s">
        <v>1594</v>
      </c>
    </row>
    <row r="19174" spans="1:5" x14ac:dyDescent="0.2">
      <c r="A19174" t="s">
        <v>117</v>
      </c>
      <c r="B19174" t="s">
        <v>1571</v>
      </c>
      <c r="C19174">
        <v>0.02</v>
      </c>
      <c r="D19174" t="s">
        <v>1593</v>
      </c>
      <c r="E19174" t="s">
        <v>1594</v>
      </c>
    </row>
    <row r="19175" spans="1:5" x14ac:dyDescent="0.2">
      <c r="A19175" t="s">
        <v>156</v>
      </c>
      <c r="B19175" t="s">
        <v>1571</v>
      </c>
      <c r="C19175">
        <v>5.0000000000000001E-3</v>
      </c>
    </row>
    <row r="19176" spans="1:5" x14ac:dyDescent="0.2">
      <c r="A19176" t="s">
        <v>1730</v>
      </c>
      <c r="B19176">
        <v>0.1</v>
      </c>
      <c r="C19176">
        <f>0.035/-0.015</f>
        <v>-2.3333333333333335</v>
      </c>
    </row>
    <row r="19177" spans="1:5" x14ac:dyDescent="0.2">
      <c r="A19177" t="s">
        <v>176</v>
      </c>
      <c r="B19177">
        <v>15</v>
      </c>
      <c r="C19177" t="s">
        <v>1681</v>
      </c>
    </row>
    <row r="19178" spans="1:5" x14ac:dyDescent="0.2">
      <c r="A19178" t="s">
        <v>118</v>
      </c>
      <c r="B19178" t="s">
        <v>1571</v>
      </c>
      <c r="C19178" t="s">
        <v>1610</v>
      </c>
      <c r="D19178">
        <v>3</v>
      </c>
    </row>
    <row r="19179" spans="1:5" x14ac:dyDescent="0.2">
      <c r="A19179" t="s">
        <v>110</v>
      </c>
      <c r="B19179" t="s">
        <v>1572</v>
      </c>
      <c r="C19179" t="s">
        <v>1573</v>
      </c>
      <c r="D19179" t="s">
        <v>1574</v>
      </c>
    </row>
    <row r="19180" spans="1:5" x14ac:dyDescent="0.2">
      <c r="A19180" t="s">
        <v>1575</v>
      </c>
      <c r="B19180" t="s">
        <v>1576</v>
      </c>
      <c r="C19180" t="s">
        <v>1577</v>
      </c>
      <c r="D19180" t="s">
        <v>1578</v>
      </c>
    </row>
    <row r="19181" spans="1:5" x14ac:dyDescent="0.2">
      <c r="A19181" t="s">
        <v>882</v>
      </c>
      <c r="B19181" t="s">
        <v>1579</v>
      </c>
      <c r="C19181" t="s">
        <v>1580</v>
      </c>
    </row>
    <row r="19182" spans="1:5" x14ac:dyDescent="0.2">
      <c r="A19182" t="s">
        <v>1581</v>
      </c>
      <c r="B19182" t="s">
        <v>1576</v>
      </c>
      <c r="C19182" t="s">
        <v>1577</v>
      </c>
      <c r="D19182" t="s">
        <v>1582</v>
      </c>
    </row>
    <row r="19183" spans="1:5" x14ac:dyDescent="0.2">
      <c r="A19183" t="s">
        <v>487</v>
      </c>
      <c r="B19183" t="s">
        <v>1576</v>
      </c>
      <c r="C19183" t="s">
        <v>1577</v>
      </c>
      <c r="D19183" s="8">
        <v>37415</v>
      </c>
    </row>
    <row r="19184" spans="1:5" x14ac:dyDescent="0.2">
      <c r="A19184" t="s">
        <v>176</v>
      </c>
      <c r="B19184">
        <v>10.5</v>
      </c>
      <c r="C19184" t="s">
        <v>1604</v>
      </c>
    </row>
    <row r="19185" spans="1:5" x14ac:dyDescent="0.2">
      <c r="A19185" t="s">
        <v>50</v>
      </c>
      <c r="B19185">
        <v>18.2</v>
      </c>
      <c r="C19185" t="s">
        <v>1634</v>
      </c>
      <c r="D19185">
        <v>0.05</v>
      </c>
    </row>
    <row r="19186" spans="1:5" x14ac:dyDescent="0.2">
      <c r="A19186" t="s">
        <v>52</v>
      </c>
      <c r="B19186">
        <v>7.7</v>
      </c>
      <c r="C19186" t="s">
        <v>1634</v>
      </c>
      <c r="D19186">
        <v>0.05</v>
      </c>
    </row>
    <row r="19187" spans="1:5" x14ac:dyDescent="0.2">
      <c r="A19187" t="s">
        <v>1605</v>
      </c>
      <c r="B19187">
        <v>12</v>
      </c>
      <c r="C19187" t="s">
        <v>1634</v>
      </c>
      <c r="D19187">
        <v>0.2</v>
      </c>
    </row>
    <row r="19188" spans="1:5" x14ac:dyDescent="0.2">
      <c r="A19188" t="s">
        <v>71</v>
      </c>
      <c r="B19188">
        <v>12.5</v>
      </c>
      <c r="C19188" t="s">
        <v>1639</v>
      </c>
      <c r="D19188">
        <v>0.2</v>
      </c>
    </row>
    <row r="19189" spans="1:5" x14ac:dyDescent="0.2">
      <c r="A19189" t="s">
        <v>1605</v>
      </c>
      <c r="B19189">
        <v>8.6999999999999993</v>
      </c>
      <c r="C19189" t="s">
        <v>1634</v>
      </c>
      <c r="D19189">
        <v>0.05</v>
      </c>
    </row>
    <row r="19190" spans="1:5" x14ac:dyDescent="0.2">
      <c r="A19190" t="s">
        <v>2945</v>
      </c>
      <c r="B19190" t="s">
        <v>1634</v>
      </c>
      <c r="C19190">
        <v>0.2</v>
      </c>
    </row>
    <row r="19191" spans="1:5" x14ac:dyDescent="0.2">
      <c r="A19191" t="s">
        <v>52</v>
      </c>
      <c r="B19191">
        <v>11.5</v>
      </c>
      <c r="C19191" t="s">
        <v>1634</v>
      </c>
      <c r="D19191">
        <v>0.05</v>
      </c>
    </row>
    <row r="19192" spans="1:5" x14ac:dyDescent="0.2">
      <c r="A19192" t="s">
        <v>3160</v>
      </c>
      <c r="B19192" t="s">
        <v>1588</v>
      </c>
      <c r="C19192">
        <v>0.5</v>
      </c>
    </row>
    <row r="19193" spans="1:5" x14ac:dyDescent="0.2">
      <c r="A19193" t="s">
        <v>207</v>
      </c>
      <c r="B19193">
        <v>14.7</v>
      </c>
      <c r="C19193">
        <v>-0.2</v>
      </c>
    </row>
    <row r="19194" spans="1:5" x14ac:dyDescent="0.2">
      <c r="A19194" t="s">
        <v>57</v>
      </c>
      <c r="B19194">
        <v>21.02</v>
      </c>
      <c r="C19194">
        <v>0.03</v>
      </c>
    </row>
    <row r="19195" spans="1:5" x14ac:dyDescent="0.2">
      <c r="A19195" t="s">
        <v>57</v>
      </c>
      <c r="B19195">
        <v>15.02</v>
      </c>
      <c r="C19195">
        <v>0.03</v>
      </c>
    </row>
    <row r="19196" spans="1:5" x14ac:dyDescent="0.2">
      <c r="A19196" t="s">
        <v>1719</v>
      </c>
      <c r="B19196" t="s">
        <v>1588</v>
      </c>
      <c r="C19196" t="s">
        <v>2947</v>
      </c>
      <c r="D19196" t="s">
        <v>1634</v>
      </c>
      <c r="E19196">
        <v>0.1</v>
      </c>
    </row>
    <row r="19197" spans="1:5" x14ac:dyDescent="0.2">
      <c r="A19197" t="s">
        <v>173</v>
      </c>
      <c r="B19197">
        <v>10.25</v>
      </c>
      <c r="C19197" t="s">
        <v>1634</v>
      </c>
      <c r="D19197">
        <v>0.15</v>
      </c>
    </row>
    <row r="19198" spans="1:5" x14ac:dyDescent="0.2">
      <c r="A19198" t="s">
        <v>70</v>
      </c>
      <c r="B19198">
        <v>2</v>
      </c>
      <c r="C19198" t="s">
        <v>1606</v>
      </c>
    </row>
    <row r="19199" spans="1:5" x14ac:dyDescent="0.2">
      <c r="A19199" t="s">
        <v>1710</v>
      </c>
      <c r="B19199">
        <v>7</v>
      </c>
      <c r="C19199" t="s">
        <v>1634</v>
      </c>
      <c r="D19199">
        <v>0.2</v>
      </c>
    </row>
    <row r="19200" spans="1:5" x14ac:dyDescent="0.2">
      <c r="A19200" t="s">
        <v>72</v>
      </c>
      <c r="B19200">
        <v>0.23</v>
      </c>
      <c r="C19200" t="s">
        <v>1615</v>
      </c>
    </row>
    <row r="19201" spans="1:5" x14ac:dyDescent="0.2">
      <c r="A19201" t="s">
        <v>72</v>
      </c>
      <c r="B19201">
        <v>0.4</v>
      </c>
      <c r="C19201" t="s">
        <v>1606</v>
      </c>
    </row>
    <row r="19202" spans="1:5" x14ac:dyDescent="0.2">
      <c r="A19202" t="s">
        <v>120</v>
      </c>
      <c r="B19202">
        <v>0.1</v>
      </c>
      <c r="C19202" t="s">
        <v>1593</v>
      </c>
      <c r="D19202" t="s">
        <v>1594</v>
      </c>
    </row>
    <row r="19203" spans="1:5" x14ac:dyDescent="0.2">
      <c r="A19203" t="s">
        <v>52</v>
      </c>
      <c r="B19203">
        <v>4.5</v>
      </c>
      <c r="C19203" t="s">
        <v>1606</v>
      </c>
    </row>
    <row r="19204" spans="1:5" x14ac:dyDescent="0.2">
      <c r="A19204" t="s">
        <v>3154</v>
      </c>
      <c r="B19204" t="s">
        <v>1634</v>
      </c>
      <c r="C19204">
        <v>0.05</v>
      </c>
    </row>
    <row r="19205" spans="1:5" x14ac:dyDescent="0.2">
      <c r="A19205" t="s">
        <v>2937</v>
      </c>
      <c r="B19205" t="s">
        <v>1634</v>
      </c>
      <c r="C19205">
        <v>0.1</v>
      </c>
    </row>
    <row r="19206" spans="1:5" x14ac:dyDescent="0.2">
      <c r="A19206" t="s">
        <v>200</v>
      </c>
      <c r="B19206">
        <v>13.1</v>
      </c>
      <c r="C19206" t="s">
        <v>1634</v>
      </c>
      <c r="D19206">
        <v>0.05</v>
      </c>
    </row>
    <row r="19207" spans="1:5" x14ac:dyDescent="0.2">
      <c r="A19207" t="s">
        <v>52</v>
      </c>
      <c r="B19207">
        <v>17.600000000000001</v>
      </c>
      <c r="C19207" t="s">
        <v>1634</v>
      </c>
      <c r="D19207">
        <v>0.05</v>
      </c>
    </row>
    <row r="19208" spans="1:5" x14ac:dyDescent="0.2">
      <c r="A19208" t="s">
        <v>3160</v>
      </c>
      <c r="B19208" t="s">
        <v>1639</v>
      </c>
      <c r="C19208">
        <v>0.02</v>
      </c>
    </row>
    <row r="19209" spans="1:5" x14ac:dyDescent="0.2">
      <c r="A19209" t="s">
        <v>120</v>
      </c>
      <c r="B19209" t="s">
        <v>1571</v>
      </c>
      <c r="C19209">
        <v>0.03</v>
      </c>
      <c r="D19209" t="s">
        <v>2948</v>
      </c>
      <c r="E19209" t="s">
        <v>1594</v>
      </c>
    </row>
    <row r="19210" spans="1:5" x14ac:dyDescent="0.2">
      <c r="A19210" t="s">
        <v>115</v>
      </c>
      <c r="B19210">
        <v>0.05</v>
      </c>
      <c r="C19210" t="s">
        <v>1639</v>
      </c>
      <c r="D19210">
        <v>0.1</v>
      </c>
    </row>
    <row r="19211" spans="1:5" x14ac:dyDescent="0.2">
      <c r="A19211" t="s">
        <v>177</v>
      </c>
      <c r="B19211">
        <v>0.2</v>
      </c>
      <c r="C19211" t="s">
        <v>1639</v>
      </c>
      <c r="D19211">
        <v>0.1</v>
      </c>
    </row>
    <row r="19212" spans="1:5" x14ac:dyDescent="0.2">
      <c r="A19212" t="s">
        <v>169</v>
      </c>
    </row>
    <row r="19213" spans="1:5" x14ac:dyDescent="0.2">
      <c r="A19213" t="s">
        <v>110</v>
      </c>
    </row>
    <row r="19214" spans="1:5" x14ac:dyDescent="0.2">
      <c r="A19214" t="s">
        <v>1575</v>
      </c>
      <c r="B19214" t="s">
        <v>1576</v>
      </c>
      <c r="C19214" t="s">
        <v>1577</v>
      </c>
      <c r="D19214" t="s">
        <v>1578</v>
      </c>
    </row>
    <row r="19215" spans="1:5" x14ac:dyDescent="0.2">
      <c r="A19215" t="s">
        <v>882</v>
      </c>
      <c r="B19215" t="s">
        <v>1579</v>
      </c>
      <c r="C19215" t="s">
        <v>1580</v>
      </c>
    </row>
    <row r="19216" spans="1:5" x14ac:dyDescent="0.2">
      <c r="A19216" t="s">
        <v>1581</v>
      </c>
      <c r="B19216" t="s">
        <v>1576</v>
      </c>
      <c r="C19216" t="s">
        <v>1577</v>
      </c>
      <c r="D19216" t="s">
        <v>1582</v>
      </c>
    </row>
    <row r="19217" spans="1:5" x14ac:dyDescent="0.2">
      <c r="A19217" t="s">
        <v>114</v>
      </c>
      <c r="B19217">
        <v>18</v>
      </c>
      <c r="C19217" t="s">
        <v>1583</v>
      </c>
    </row>
    <row r="19218" spans="1:5" x14ac:dyDescent="0.2">
      <c r="A19218" t="s">
        <v>71</v>
      </c>
      <c r="B19218">
        <v>3.4</v>
      </c>
      <c r="C19218" t="s">
        <v>1583</v>
      </c>
    </row>
    <row r="19219" spans="1:5" x14ac:dyDescent="0.2">
      <c r="A19219" t="s">
        <v>71</v>
      </c>
      <c r="B19219">
        <v>4.9000000000000004</v>
      </c>
      <c r="C19219" t="s">
        <v>1584</v>
      </c>
    </row>
    <row r="19220" spans="1:5" x14ac:dyDescent="0.2">
      <c r="A19220" t="s">
        <v>52</v>
      </c>
      <c r="B19220">
        <v>4.5</v>
      </c>
      <c r="C19220" t="s">
        <v>1584</v>
      </c>
    </row>
    <row r="19221" spans="1:5" x14ac:dyDescent="0.2">
      <c r="A19221" t="s">
        <v>52</v>
      </c>
      <c r="B19221">
        <v>0.4</v>
      </c>
      <c r="C19221" t="s">
        <v>1584</v>
      </c>
    </row>
    <row r="19222" spans="1:5" x14ac:dyDescent="0.2">
      <c r="A19222" t="s">
        <v>52</v>
      </c>
      <c r="B19222">
        <v>0.35</v>
      </c>
      <c r="C19222" t="s">
        <v>1681</v>
      </c>
    </row>
    <row r="19223" spans="1:5" x14ac:dyDescent="0.2">
      <c r="A19223" t="s">
        <v>57</v>
      </c>
      <c r="B19223">
        <v>2.6</v>
      </c>
      <c r="C19223" t="s">
        <v>1811</v>
      </c>
    </row>
    <row r="19224" spans="1:5" x14ac:dyDescent="0.2">
      <c r="A19224" t="s">
        <v>70</v>
      </c>
      <c r="B19224">
        <v>14.5</v>
      </c>
      <c r="C19224" t="s">
        <v>2692</v>
      </c>
    </row>
    <row r="19225" spans="1:5" x14ac:dyDescent="0.2">
      <c r="A19225" t="s">
        <v>120</v>
      </c>
      <c r="B19225" t="s">
        <v>1571</v>
      </c>
      <c r="C19225">
        <v>0.05</v>
      </c>
      <c r="D19225" t="s">
        <v>1593</v>
      </c>
      <c r="E19225" t="s">
        <v>1594</v>
      </c>
    </row>
    <row r="19226" spans="1:5" x14ac:dyDescent="0.2">
      <c r="A19226" t="s">
        <v>117</v>
      </c>
      <c r="B19226" t="s">
        <v>1571</v>
      </c>
      <c r="C19226">
        <v>0.02</v>
      </c>
      <c r="D19226" t="s">
        <v>1593</v>
      </c>
      <c r="E19226" t="s">
        <v>1594</v>
      </c>
    </row>
    <row r="19227" spans="1:5" x14ac:dyDescent="0.2">
      <c r="A19227" t="s">
        <v>156</v>
      </c>
      <c r="B19227" t="s">
        <v>1571</v>
      </c>
      <c r="C19227">
        <v>5.0000000000000001E-3</v>
      </c>
    </row>
    <row r="19228" spans="1:5" x14ac:dyDescent="0.2">
      <c r="A19228" t="s">
        <v>1730</v>
      </c>
      <c r="B19228">
        <v>0.1</v>
      </c>
      <c r="C19228">
        <f>0.035/-0.015</f>
        <v>-2.3333333333333335</v>
      </c>
    </row>
    <row r="19229" spans="1:5" x14ac:dyDescent="0.2">
      <c r="A19229" t="s">
        <v>176</v>
      </c>
      <c r="B19229">
        <v>15</v>
      </c>
      <c r="C19229" t="s">
        <v>1681</v>
      </c>
    </row>
    <row r="19230" spans="1:5" x14ac:dyDescent="0.2">
      <c r="A19230" t="s">
        <v>118</v>
      </c>
      <c r="B19230" t="s">
        <v>1571</v>
      </c>
      <c r="C19230" t="s">
        <v>1610</v>
      </c>
      <c r="D19230">
        <v>3</v>
      </c>
    </row>
    <row r="19231" spans="1:5" x14ac:dyDescent="0.2">
      <c r="A19231" t="s">
        <v>110</v>
      </c>
      <c r="B19231" t="s">
        <v>1572</v>
      </c>
      <c r="C19231" t="s">
        <v>1573</v>
      </c>
      <c r="D19231" t="s">
        <v>1574</v>
      </c>
    </row>
    <row r="19232" spans="1:5" x14ac:dyDescent="0.2">
      <c r="A19232" t="s">
        <v>1575</v>
      </c>
      <c r="B19232" t="s">
        <v>1576</v>
      </c>
      <c r="C19232" t="s">
        <v>1577</v>
      </c>
      <c r="D19232" t="s">
        <v>1578</v>
      </c>
    </row>
    <row r="19233" spans="1:5" x14ac:dyDescent="0.2">
      <c r="A19233" t="s">
        <v>882</v>
      </c>
      <c r="B19233" t="s">
        <v>1579</v>
      </c>
      <c r="C19233" t="s">
        <v>1580</v>
      </c>
    </row>
    <row r="19234" spans="1:5" x14ac:dyDescent="0.2">
      <c r="A19234" t="s">
        <v>1581</v>
      </c>
      <c r="B19234" t="s">
        <v>1576</v>
      </c>
      <c r="C19234" t="s">
        <v>1577</v>
      </c>
      <c r="D19234" t="s">
        <v>1582</v>
      </c>
    </row>
    <row r="19235" spans="1:5" x14ac:dyDescent="0.2">
      <c r="A19235" t="s">
        <v>487</v>
      </c>
      <c r="B19235" t="s">
        <v>1576</v>
      </c>
      <c r="C19235" t="s">
        <v>1577</v>
      </c>
      <c r="D19235" s="8">
        <v>37415</v>
      </c>
    </row>
    <row r="19236" spans="1:5" x14ac:dyDescent="0.2">
      <c r="A19236" t="s">
        <v>114</v>
      </c>
      <c r="B19236">
        <v>18</v>
      </c>
      <c r="C19236" t="s">
        <v>1583</v>
      </c>
    </row>
    <row r="19237" spans="1:5" x14ac:dyDescent="0.2">
      <c r="A19237" t="s">
        <v>71</v>
      </c>
      <c r="B19237">
        <v>3.4</v>
      </c>
      <c r="C19237" t="s">
        <v>1583</v>
      </c>
    </row>
    <row r="19238" spans="1:5" x14ac:dyDescent="0.2">
      <c r="A19238" t="s">
        <v>71</v>
      </c>
      <c r="B19238">
        <v>4.9000000000000004</v>
      </c>
      <c r="C19238" t="s">
        <v>1584</v>
      </c>
    </row>
    <row r="19239" spans="1:5" x14ac:dyDescent="0.2">
      <c r="A19239" t="s">
        <v>52</v>
      </c>
      <c r="B19239">
        <v>4.5</v>
      </c>
      <c r="C19239" t="s">
        <v>1584</v>
      </c>
    </row>
    <row r="19240" spans="1:5" x14ac:dyDescent="0.2">
      <c r="A19240" t="s">
        <v>52</v>
      </c>
      <c r="B19240">
        <v>0.4</v>
      </c>
      <c r="C19240" t="s">
        <v>1584</v>
      </c>
    </row>
    <row r="19241" spans="1:5" x14ac:dyDescent="0.2">
      <c r="A19241" t="s">
        <v>52</v>
      </c>
      <c r="B19241">
        <v>0.5</v>
      </c>
      <c r="C19241" t="s">
        <v>1681</v>
      </c>
    </row>
    <row r="19242" spans="1:5" x14ac:dyDescent="0.2">
      <c r="A19242" t="s">
        <v>57</v>
      </c>
      <c r="B19242">
        <v>2.75</v>
      </c>
      <c r="C19242" t="s">
        <v>1646</v>
      </c>
    </row>
    <row r="19243" spans="1:5" x14ac:dyDescent="0.2">
      <c r="A19243" t="s">
        <v>57</v>
      </c>
      <c r="B19243">
        <v>15.2</v>
      </c>
      <c r="C19243" t="s">
        <v>1691</v>
      </c>
    </row>
    <row r="19244" spans="1:5" x14ac:dyDescent="0.2">
      <c r="A19244" t="s">
        <v>70</v>
      </c>
      <c r="B19244">
        <v>14.5</v>
      </c>
      <c r="C19244" t="s">
        <v>2692</v>
      </c>
    </row>
    <row r="19245" spans="1:5" x14ac:dyDescent="0.2">
      <c r="A19245" t="s">
        <v>70</v>
      </c>
      <c r="B19245">
        <v>5.5</v>
      </c>
      <c r="C19245" t="s">
        <v>1585</v>
      </c>
    </row>
    <row r="19246" spans="1:5" x14ac:dyDescent="0.2">
      <c r="A19246" t="s">
        <v>120</v>
      </c>
      <c r="B19246" t="s">
        <v>1571</v>
      </c>
      <c r="C19246">
        <v>0.05</v>
      </c>
      <c r="D19246" t="s">
        <v>1593</v>
      </c>
      <c r="E19246" t="s">
        <v>1594</v>
      </c>
    </row>
    <row r="19247" spans="1:5" x14ac:dyDescent="0.2">
      <c r="A19247" t="s">
        <v>117</v>
      </c>
      <c r="B19247" t="s">
        <v>1571</v>
      </c>
      <c r="C19247">
        <v>0.02</v>
      </c>
      <c r="D19247" t="s">
        <v>1593</v>
      </c>
      <c r="E19247" t="s">
        <v>1594</v>
      </c>
    </row>
    <row r="19248" spans="1:5" x14ac:dyDescent="0.2">
      <c r="A19248" t="s">
        <v>156</v>
      </c>
      <c r="B19248" t="s">
        <v>1571</v>
      </c>
      <c r="C19248">
        <v>5.0000000000000001E-3</v>
      </c>
    </row>
    <row r="19249" spans="1:4" x14ac:dyDescent="0.2">
      <c r="A19249" t="s">
        <v>1730</v>
      </c>
      <c r="B19249">
        <v>0.1</v>
      </c>
      <c r="C19249">
        <f>0.035/-0.015</f>
        <v>-2.3333333333333335</v>
      </c>
    </row>
    <row r="19250" spans="1:4" x14ac:dyDescent="0.2">
      <c r="A19250" t="s">
        <v>176</v>
      </c>
      <c r="B19250">
        <v>15</v>
      </c>
      <c r="C19250" t="s">
        <v>1681</v>
      </c>
    </row>
    <row r="19251" spans="1:4" x14ac:dyDescent="0.2">
      <c r="A19251" t="s">
        <v>118</v>
      </c>
      <c r="B19251" t="s">
        <v>1571</v>
      </c>
      <c r="C19251" t="s">
        <v>1610</v>
      </c>
      <c r="D19251">
        <v>3</v>
      </c>
    </row>
    <row r="19252" spans="1:4" x14ac:dyDescent="0.2">
      <c r="A19252" t="s">
        <v>110</v>
      </c>
      <c r="B19252" t="s">
        <v>1572</v>
      </c>
      <c r="C19252" t="s">
        <v>1573</v>
      </c>
      <c r="D19252" t="s">
        <v>1574</v>
      </c>
    </row>
    <row r="19253" spans="1:4" x14ac:dyDescent="0.2">
      <c r="A19253" t="s">
        <v>1575</v>
      </c>
      <c r="B19253" t="s">
        <v>1576</v>
      </c>
      <c r="C19253" t="s">
        <v>1577</v>
      </c>
      <c r="D19253" t="s">
        <v>1578</v>
      </c>
    </row>
    <row r="19254" spans="1:4" x14ac:dyDescent="0.2">
      <c r="A19254" t="s">
        <v>882</v>
      </c>
      <c r="B19254" t="s">
        <v>1579</v>
      </c>
      <c r="C19254" t="s">
        <v>1580</v>
      </c>
    </row>
    <row r="19255" spans="1:4" x14ac:dyDescent="0.2">
      <c r="A19255" t="s">
        <v>1581</v>
      </c>
      <c r="B19255" t="s">
        <v>1576</v>
      </c>
      <c r="C19255" t="s">
        <v>1577</v>
      </c>
      <c r="D19255" t="s">
        <v>1582</v>
      </c>
    </row>
    <row r="19256" spans="1:4" x14ac:dyDescent="0.2">
      <c r="A19256" t="s">
        <v>487</v>
      </c>
      <c r="B19256" t="s">
        <v>1576</v>
      </c>
      <c r="C19256" t="s">
        <v>1577</v>
      </c>
      <c r="D19256" s="8">
        <v>37415</v>
      </c>
    </row>
    <row r="19257" spans="1:4" x14ac:dyDescent="0.2">
      <c r="A19257" t="s">
        <v>176</v>
      </c>
      <c r="B19257">
        <v>10.5</v>
      </c>
      <c r="C19257" t="s">
        <v>1604</v>
      </c>
    </row>
    <row r="19258" spans="1:4" x14ac:dyDescent="0.2">
      <c r="A19258" t="s">
        <v>50</v>
      </c>
      <c r="B19258">
        <v>18.2</v>
      </c>
      <c r="C19258" t="s">
        <v>1634</v>
      </c>
      <c r="D19258">
        <v>0.05</v>
      </c>
    </row>
    <row r="19259" spans="1:4" x14ac:dyDescent="0.2">
      <c r="A19259" t="s">
        <v>52</v>
      </c>
      <c r="B19259">
        <v>7.7</v>
      </c>
      <c r="C19259" t="s">
        <v>1634</v>
      </c>
      <c r="D19259">
        <v>0.05</v>
      </c>
    </row>
    <row r="19260" spans="1:4" x14ac:dyDescent="0.2">
      <c r="A19260" t="s">
        <v>1605</v>
      </c>
      <c r="B19260">
        <v>12</v>
      </c>
      <c r="C19260" t="s">
        <v>1634</v>
      </c>
      <c r="D19260">
        <v>0.2</v>
      </c>
    </row>
    <row r="19261" spans="1:4" x14ac:dyDescent="0.2">
      <c r="A19261" t="s">
        <v>71</v>
      </c>
      <c r="B19261">
        <v>12.5</v>
      </c>
      <c r="C19261" t="s">
        <v>1639</v>
      </c>
      <c r="D19261">
        <v>0.2</v>
      </c>
    </row>
    <row r="19262" spans="1:4" x14ac:dyDescent="0.2">
      <c r="A19262" t="s">
        <v>1605</v>
      </c>
      <c r="B19262">
        <v>8.6999999999999993</v>
      </c>
      <c r="C19262" t="s">
        <v>1634</v>
      </c>
      <c r="D19262">
        <v>0.05</v>
      </c>
    </row>
    <row r="19263" spans="1:4" x14ac:dyDescent="0.2">
      <c r="A19263" t="s">
        <v>2945</v>
      </c>
      <c r="B19263" t="s">
        <v>1634</v>
      </c>
      <c r="C19263">
        <v>0.2</v>
      </c>
    </row>
    <row r="19264" spans="1:4" x14ac:dyDescent="0.2">
      <c r="A19264" t="s">
        <v>52</v>
      </c>
      <c r="B19264">
        <v>11.5</v>
      </c>
      <c r="C19264" t="s">
        <v>1634</v>
      </c>
      <c r="D19264">
        <v>0.05</v>
      </c>
    </row>
    <row r="19265" spans="1:5" x14ac:dyDescent="0.2">
      <c r="A19265" t="s">
        <v>2933</v>
      </c>
      <c r="B19265" t="s">
        <v>1588</v>
      </c>
      <c r="C19265">
        <v>0.5</v>
      </c>
    </row>
    <row r="19266" spans="1:5" x14ac:dyDescent="0.2">
      <c r="A19266" t="s">
        <v>207</v>
      </c>
      <c r="B19266">
        <v>14.7</v>
      </c>
      <c r="C19266">
        <v>-0.2</v>
      </c>
    </row>
    <row r="19267" spans="1:5" x14ac:dyDescent="0.2">
      <c r="A19267" t="s">
        <v>57</v>
      </c>
      <c r="B19267">
        <v>21.02</v>
      </c>
      <c r="C19267">
        <v>0.03</v>
      </c>
    </row>
    <row r="19268" spans="1:5" x14ac:dyDescent="0.2">
      <c r="A19268" t="s">
        <v>57</v>
      </c>
      <c r="B19268">
        <v>15.02</v>
      </c>
      <c r="C19268">
        <v>0.03</v>
      </c>
    </row>
    <row r="19269" spans="1:5" x14ac:dyDescent="0.2">
      <c r="A19269" t="s">
        <v>1719</v>
      </c>
      <c r="B19269" t="s">
        <v>1588</v>
      </c>
      <c r="C19269" t="s">
        <v>3161</v>
      </c>
      <c r="D19269" t="s">
        <v>1634</v>
      </c>
      <c r="E19269">
        <v>0.1</v>
      </c>
    </row>
    <row r="19270" spans="1:5" x14ac:dyDescent="0.2">
      <c r="A19270" t="s">
        <v>173</v>
      </c>
      <c r="B19270">
        <v>10.25</v>
      </c>
      <c r="C19270" t="s">
        <v>1634</v>
      </c>
      <c r="D19270">
        <v>0.15</v>
      </c>
    </row>
    <row r="19271" spans="1:5" x14ac:dyDescent="0.2">
      <c r="A19271" t="s">
        <v>70</v>
      </c>
      <c r="B19271">
        <v>2</v>
      </c>
      <c r="C19271" t="s">
        <v>1606</v>
      </c>
    </row>
    <row r="19272" spans="1:5" x14ac:dyDescent="0.2">
      <c r="A19272" t="s">
        <v>1710</v>
      </c>
      <c r="B19272">
        <v>7</v>
      </c>
      <c r="C19272" t="s">
        <v>1634</v>
      </c>
      <c r="D19272">
        <v>0.2</v>
      </c>
    </row>
    <row r="19273" spans="1:5" x14ac:dyDescent="0.2">
      <c r="A19273" t="s">
        <v>72</v>
      </c>
      <c r="B19273">
        <v>0.23</v>
      </c>
      <c r="C19273" t="s">
        <v>1615</v>
      </c>
    </row>
    <row r="19274" spans="1:5" x14ac:dyDescent="0.2">
      <c r="A19274" t="s">
        <v>72</v>
      </c>
      <c r="B19274">
        <v>0.4</v>
      </c>
      <c r="C19274" t="s">
        <v>1606</v>
      </c>
    </row>
    <row r="19275" spans="1:5" x14ac:dyDescent="0.2">
      <c r="A19275" t="s">
        <v>120</v>
      </c>
      <c r="B19275">
        <v>0.1</v>
      </c>
      <c r="C19275" t="s">
        <v>1593</v>
      </c>
      <c r="D19275" t="s">
        <v>1594</v>
      </c>
    </row>
    <row r="19276" spans="1:5" x14ac:dyDescent="0.2">
      <c r="A19276" t="s">
        <v>52</v>
      </c>
      <c r="B19276">
        <v>4.5</v>
      </c>
      <c r="C19276" t="s">
        <v>1606</v>
      </c>
    </row>
    <row r="19277" spans="1:5" x14ac:dyDescent="0.2">
      <c r="A19277" t="s">
        <v>3154</v>
      </c>
      <c r="B19277" t="s">
        <v>1634</v>
      </c>
      <c r="C19277">
        <v>0.05</v>
      </c>
    </row>
    <row r="19278" spans="1:5" x14ac:dyDescent="0.2">
      <c r="A19278" t="s">
        <v>2937</v>
      </c>
      <c r="B19278" t="s">
        <v>1634</v>
      </c>
      <c r="C19278">
        <v>0.1</v>
      </c>
    </row>
    <row r="19279" spans="1:5" x14ac:dyDescent="0.2">
      <c r="A19279" t="s">
        <v>200</v>
      </c>
      <c r="B19279">
        <v>13.1</v>
      </c>
      <c r="C19279" t="s">
        <v>1634</v>
      </c>
      <c r="D19279">
        <v>0.05</v>
      </c>
    </row>
    <row r="19280" spans="1:5" x14ac:dyDescent="0.2">
      <c r="A19280" t="s">
        <v>52</v>
      </c>
      <c r="B19280">
        <v>17.600000000000001</v>
      </c>
      <c r="C19280" t="s">
        <v>1634</v>
      </c>
      <c r="D19280">
        <v>0.05</v>
      </c>
    </row>
    <row r="19281" spans="1:5" x14ac:dyDescent="0.2">
      <c r="A19281" t="s">
        <v>2933</v>
      </c>
      <c r="B19281" t="s">
        <v>1639</v>
      </c>
      <c r="C19281">
        <v>0.02</v>
      </c>
    </row>
    <row r="19282" spans="1:5" x14ac:dyDescent="0.2">
      <c r="A19282" t="s">
        <v>120</v>
      </c>
      <c r="B19282" t="s">
        <v>1571</v>
      </c>
      <c r="C19282">
        <v>0.03</v>
      </c>
      <c r="D19282" t="s">
        <v>2948</v>
      </c>
      <c r="E19282" t="s">
        <v>1594</v>
      </c>
    </row>
    <row r="19283" spans="1:5" x14ac:dyDescent="0.2">
      <c r="A19283" t="s">
        <v>115</v>
      </c>
      <c r="B19283">
        <v>0.05</v>
      </c>
      <c r="C19283" t="s">
        <v>1639</v>
      </c>
      <c r="D19283">
        <v>0.1</v>
      </c>
    </row>
    <row r="19284" spans="1:5" x14ac:dyDescent="0.2">
      <c r="A19284" t="s">
        <v>177</v>
      </c>
      <c r="B19284">
        <v>0.2</v>
      </c>
      <c r="C19284" t="s">
        <v>1639</v>
      </c>
      <c r="D19284">
        <v>0.1</v>
      </c>
    </row>
    <row r="19285" spans="1:5" x14ac:dyDescent="0.2">
      <c r="A19285" t="s">
        <v>169</v>
      </c>
    </row>
    <row r="19286" spans="1:5" x14ac:dyDescent="0.2">
      <c r="A19286" t="s">
        <v>110</v>
      </c>
    </row>
    <row r="19287" spans="1:5" x14ac:dyDescent="0.2">
      <c r="A19287" t="s">
        <v>1575</v>
      </c>
      <c r="B19287" t="s">
        <v>1576</v>
      </c>
      <c r="C19287" t="s">
        <v>1577</v>
      </c>
      <c r="D19287" t="s">
        <v>1578</v>
      </c>
    </row>
    <row r="19288" spans="1:5" x14ac:dyDescent="0.2">
      <c r="A19288" t="s">
        <v>882</v>
      </c>
      <c r="B19288" t="s">
        <v>1579</v>
      </c>
      <c r="C19288" t="s">
        <v>1580</v>
      </c>
    </row>
    <row r="19289" spans="1:5" x14ac:dyDescent="0.2">
      <c r="A19289" t="s">
        <v>1581</v>
      </c>
      <c r="B19289" t="s">
        <v>1576</v>
      </c>
      <c r="C19289" t="s">
        <v>1577</v>
      </c>
      <c r="D19289" t="s">
        <v>1582</v>
      </c>
    </row>
    <row r="19290" spans="1:5" x14ac:dyDescent="0.2">
      <c r="A19290" t="s">
        <v>114</v>
      </c>
      <c r="B19290">
        <v>18</v>
      </c>
      <c r="C19290" t="s">
        <v>1583</v>
      </c>
    </row>
    <row r="19291" spans="1:5" x14ac:dyDescent="0.2">
      <c r="A19291" t="s">
        <v>71</v>
      </c>
      <c r="B19291">
        <v>3.4</v>
      </c>
      <c r="C19291" t="s">
        <v>1583</v>
      </c>
    </row>
    <row r="19292" spans="1:5" x14ac:dyDescent="0.2">
      <c r="A19292" t="s">
        <v>71</v>
      </c>
      <c r="B19292">
        <v>4.9000000000000004</v>
      </c>
      <c r="C19292" t="s">
        <v>1584</v>
      </c>
    </row>
    <row r="19293" spans="1:5" x14ac:dyDescent="0.2">
      <c r="A19293" t="s">
        <v>52</v>
      </c>
      <c r="B19293">
        <v>4.5</v>
      </c>
      <c r="C19293" t="s">
        <v>1584</v>
      </c>
    </row>
    <row r="19294" spans="1:5" x14ac:dyDescent="0.2">
      <c r="A19294" t="s">
        <v>52</v>
      </c>
      <c r="B19294">
        <v>0.4</v>
      </c>
      <c r="C19294" t="s">
        <v>1584</v>
      </c>
    </row>
    <row r="19295" spans="1:5" x14ac:dyDescent="0.2">
      <c r="A19295" t="s">
        <v>52</v>
      </c>
      <c r="B19295">
        <v>0.35</v>
      </c>
      <c r="C19295" t="s">
        <v>1681</v>
      </c>
    </row>
    <row r="19296" spans="1:5" x14ac:dyDescent="0.2">
      <c r="A19296" t="s">
        <v>57</v>
      </c>
      <c r="B19296">
        <v>2.6</v>
      </c>
      <c r="C19296" t="s">
        <v>1811</v>
      </c>
    </row>
    <row r="19297" spans="1:5" x14ac:dyDescent="0.2">
      <c r="A19297" t="s">
        <v>70</v>
      </c>
      <c r="B19297">
        <v>14.5</v>
      </c>
      <c r="C19297" t="s">
        <v>2692</v>
      </c>
    </row>
    <row r="19298" spans="1:5" x14ac:dyDescent="0.2">
      <c r="A19298" t="s">
        <v>120</v>
      </c>
      <c r="B19298" t="s">
        <v>1571</v>
      </c>
      <c r="C19298">
        <v>0.05</v>
      </c>
      <c r="D19298" t="s">
        <v>1593</v>
      </c>
      <c r="E19298" t="s">
        <v>1594</v>
      </c>
    </row>
    <row r="19299" spans="1:5" x14ac:dyDescent="0.2">
      <c r="A19299" t="s">
        <v>117</v>
      </c>
      <c r="B19299" t="s">
        <v>1571</v>
      </c>
      <c r="C19299">
        <v>0.02</v>
      </c>
      <c r="D19299" t="s">
        <v>1593</v>
      </c>
      <c r="E19299" t="s">
        <v>1594</v>
      </c>
    </row>
    <row r="19300" spans="1:5" x14ac:dyDescent="0.2">
      <c r="A19300" t="s">
        <v>156</v>
      </c>
      <c r="B19300" t="s">
        <v>1571</v>
      </c>
      <c r="C19300">
        <v>5.0000000000000001E-3</v>
      </c>
    </row>
    <row r="19301" spans="1:5" x14ac:dyDescent="0.2">
      <c r="A19301" t="s">
        <v>1730</v>
      </c>
      <c r="B19301">
        <v>0.1</v>
      </c>
      <c r="C19301">
        <f>0.035/-0.015</f>
        <v>-2.3333333333333335</v>
      </c>
    </row>
    <row r="19302" spans="1:5" x14ac:dyDescent="0.2">
      <c r="A19302" t="s">
        <v>176</v>
      </c>
      <c r="B19302">
        <v>15</v>
      </c>
      <c r="C19302" t="s">
        <v>1681</v>
      </c>
    </row>
    <row r="19303" spans="1:5" x14ac:dyDescent="0.2">
      <c r="A19303" t="s">
        <v>118</v>
      </c>
      <c r="B19303" t="s">
        <v>1571</v>
      </c>
      <c r="C19303" t="s">
        <v>1610</v>
      </c>
      <c r="D19303">
        <v>3</v>
      </c>
    </row>
    <row r="19304" spans="1:5" x14ac:dyDescent="0.2">
      <c r="A19304" t="s">
        <v>110</v>
      </c>
      <c r="B19304" t="s">
        <v>1572</v>
      </c>
      <c r="C19304" t="s">
        <v>1573</v>
      </c>
      <c r="D19304" t="s">
        <v>1574</v>
      </c>
    </row>
    <row r="19305" spans="1:5" x14ac:dyDescent="0.2">
      <c r="A19305" t="s">
        <v>1575</v>
      </c>
      <c r="B19305" t="s">
        <v>1576</v>
      </c>
      <c r="C19305" t="s">
        <v>1577</v>
      </c>
      <c r="D19305" t="s">
        <v>1578</v>
      </c>
    </row>
    <row r="19306" spans="1:5" x14ac:dyDescent="0.2">
      <c r="A19306" t="s">
        <v>882</v>
      </c>
      <c r="B19306" t="s">
        <v>1579</v>
      </c>
      <c r="C19306" t="s">
        <v>1580</v>
      </c>
    </row>
    <row r="19307" spans="1:5" x14ac:dyDescent="0.2">
      <c r="A19307" t="s">
        <v>1581</v>
      </c>
      <c r="B19307" t="s">
        <v>1576</v>
      </c>
      <c r="C19307" t="s">
        <v>1577</v>
      </c>
      <c r="D19307" t="s">
        <v>1582</v>
      </c>
    </row>
    <row r="19308" spans="1:5" x14ac:dyDescent="0.2">
      <c r="A19308" t="s">
        <v>487</v>
      </c>
      <c r="B19308" t="s">
        <v>1576</v>
      </c>
      <c r="C19308" t="s">
        <v>1577</v>
      </c>
      <c r="D19308" s="8">
        <v>37415</v>
      </c>
    </row>
    <row r="19309" spans="1:5" x14ac:dyDescent="0.2">
      <c r="A19309" t="s">
        <v>114</v>
      </c>
      <c r="B19309">
        <v>18</v>
      </c>
      <c r="C19309" t="s">
        <v>1583</v>
      </c>
    </row>
    <row r="19310" spans="1:5" x14ac:dyDescent="0.2">
      <c r="A19310" t="s">
        <v>71</v>
      </c>
      <c r="B19310">
        <v>3.4</v>
      </c>
      <c r="C19310" t="s">
        <v>1583</v>
      </c>
    </row>
    <row r="19311" spans="1:5" x14ac:dyDescent="0.2">
      <c r="A19311" t="s">
        <v>71</v>
      </c>
      <c r="B19311">
        <v>4.9000000000000004</v>
      </c>
      <c r="C19311" t="s">
        <v>1584</v>
      </c>
    </row>
    <row r="19312" spans="1:5" x14ac:dyDescent="0.2">
      <c r="A19312" t="s">
        <v>52</v>
      </c>
      <c r="B19312">
        <v>4.5</v>
      </c>
      <c r="C19312" t="s">
        <v>1584</v>
      </c>
    </row>
    <row r="19313" spans="1:5" x14ac:dyDescent="0.2">
      <c r="A19313" t="s">
        <v>52</v>
      </c>
      <c r="B19313">
        <v>0.4</v>
      </c>
      <c r="C19313" t="s">
        <v>1584</v>
      </c>
    </row>
    <row r="19314" spans="1:5" x14ac:dyDescent="0.2">
      <c r="A19314" t="s">
        <v>52</v>
      </c>
      <c r="B19314">
        <v>0.5</v>
      </c>
      <c r="C19314" t="s">
        <v>1681</v>
      </c>
    </row>
    <row r="19315" spans="1:5" x14ac:dyDescent="0.2">
      <c r="A19315" t="s">
        <v>57</v>
      </c>
      <c r="B19315">
        <v>2.75</v>
      </c>
      <c r="C19315" t="s">
        <v>1646</v>
      </c>
    </row>
    <row r="19316" spans="1:5" x14ac:dyDescent="0.2">
      <c r="A19316" t="s">
        <v>57</v>
      </c>
      <c r="B19316">
        <v>15.2</v>
      </c>
      <c r="C19316" t="s">
        <v>1691</v>
      </c>
    </row>
    <row r="19317" spans="1:5" x14ac:dyDescent="0.2">
      <c r="A19317" t="s">
        <v>70</v>
      </c>
      <c r="B19317">
        <v>14.5</v>
      </c>
      <c r="C19317" t="s">
        <v>2692</v>
      </c>
    </row>
    <row r="19318" spans="1:5" x14ac:dyDescent="0.2">
      <c r="A19318" t="s">
        <v>70</v>
      </c>
      <c r="B19318">
        <v>5.5</v>
      </c>
      <c r="C19318" t="s">
        <v>1585</v>
      </c>
    </row>
    <row r="19319" spans="1:5" x14ac:dyDescent="0.2">
      <c r="A19319" t="s">
        <v>120</v>
      </c>
      <c r="B19319" t="s">
        <v>1571</v>
      </c>
      <c r="C19319">
        <v>0.05</v>
      </c>
      <c r="D19319" t="s">
        <v>1593</v>
      </c>
      <c r="E19319" t="s">
        <v>1594</v>
      </c>
    </row>
    <row r="19320" spans="1:5" x14ac:dyDescent="0.2">
      <c r="A19320" t="s">
        <v>117</v>
      </c>
      <c r="B19320" t="s">
        <v>1571</v>
      </c>
      <c r="C19320">
        <v>0.02</v>
      </c>
      <c r="D19320" t="s">
        <v>1593</v>
      </c>
      <c r="E19320" t="s">
        <v>1594</v>
      </c>
    </row>
    <row r="19321" spans="1:5" x14ac:dyDescent="0.2">
      <c r="A19321" t="s">
        <v>156</v>
      </c>
      <c r="B19321" t="s">
        <v>1571</v>
      </c>
      <c r="C19321">
        <v>5.0000000000000001E-3</v>
      </c>
    </row>
    <row r="19322" spans="1:5" x14ac:dyDescent="0.2">
      <c r="A19322" t="s">
        <v>1730</v>
      </c>
      <c r="B19322">
        <v>0.1</v>
      </c>
      <c r="C19322">
        <f>0.035/-0.015</f>
        <v>-2.3333333333333335</v>
      </c>
    </row>
    <row r="19323" spans="1:5" x14ac:dyDescent="0.2">
      <c r="A19323" t="s">
        <v>176</v>
      </c>
      <c r="B19323">
        <v>15</v>
      </c>
      <c r="C19323" t="s">
        <v>1681</v>
      </c>
    </row>
    <row r="19324" spans="1:5" x14ac:dyDescent="0.2">
      <c r="A19324" t="s">
        <v>118</v>
      </c>
      <c r="B19324" t="s">
        <v>1571</v>
      </c>
      <c r="C19324" t="s">
        <v>1610</v>
      </c>
      <c r="D19324">
        <v>3</v>
      </c>
    </row>
    <row r="19325" spans="1:5" x14ac:dyDescent="0.2">
      <c r="A19325" t="s">
        <v>110</v>
      </c>
      <c r="B19325" t="s">
        <v>1572</v>
      </c>
      <c r="C19325" t="s">
        <v>1573</v>
      </c>
      <c r="D19325" t="s">
        <v>1574</v>
      </c>
    </row>
    <row r="19326" spans="1:5" x14ac:dyDescent="0.2">
      <c r="A19326" t="s">
        <v>1575</v>
      </c>
      <c r="B19326" t="s">
        <v>1576</v>
      </c>
      <c r="C19326" t="s">
        <v>1577</v>
      </c>
      <c r="D19326" t="s">
        <v>1578</v>
      </c>
    </row>
    <row r="19327" spans="1:5" x14ac:dyDescent="0.2">
      <c r="A19327" t="s">
        <v>882</v>
      </c>
      <c r="B19327" t="s">
        <v>1579</v>
      </c>
      <c r="C19327" t="s">
        <v>1580</v>
      </c>
    </row>
    <row r="19328" spans="1:5" x14ac:dyDescent="0.2">
      <c r="A19328" t="s">
        <v>1581</v>
      </c>
      <c r="B19328" t="s">
        <v>1576</v>
      </c>
      <c r="C19328" t="s">
        <v>1577</v>
      </c>
      <c r="D19328" t="s">
        <v>1582</v>
      </c>
    </row>
    <row r="19329" spans="1:5" x14ac:dyDescent="0.2">
      <c r="A19329" t="s">
        <v>487</v>
      </c>
      <c r="B19329" t="s">
        <v>1576</v>
      </c>
      <c r="C19329" t="s">
        <v>1577</v>
      </c>
      <c r="D19329" s="8">
        <v>37415</v>
      </c>
    </row>
    <row r="19330" spans="1:5" x14ac:dyDescent="0.2">
      <c r="A19330" t="s">
        <v>176</v>
      </c>
      <c r="B19330">
        <v>10.5</v>
      </c>
      <c r="C19330" t="s">
        <v>1604</v>
      </c>
    </row>
    <row r="19331" spans="1:5" x14ac:dyDescent="0.2">
      <c r="A19331" t="s">
        <v>50</v>
      </c>
      <c r="B19331">
        <v>18.2</v>
      </c>
      <c r="C19331" t="s">
        <v>1634</v>
      </c>
      <c r="D19331">
        <v>0.05</v>
      </c>
    </row>
    <row r="19332" spans="1:5" x14ac:dyDescent="0.2">
      <c r="A19332" t="s">
        <v>52</v>
      </c>
      <c r="B19332">
        <v>7.7</v>
      </c>
      <c r="C19332" t="s">
        <v>1634</v>
      </c>
      <c r="D19332">
        <v>0.05</v>
      </c>
    </row>
    <row r="19333" spans="1:5" x14ac:dyDescent="0.2">
      <c r="A19333" t="s">
        <v>1605</v>
      </c>
      <c r="B19333">
        <v>12</v>
      </c>
      <c r="C19333" t="s">
        <v>1634</v>
      </c>
      <c r="D19333">
        <v>0.2</v>
      </c>
    </row>
    <row r="19334" spans="1:5" x14ac:dyDescent="0.2">
      <c r="A19334" t="s">
        <v>71</v>
      </c>
      <c r="B19334">
        <v>12.5</v>
      </c>
      <c r="C19334" t="s">
        <v>1639</v>
      </c>
      <c r="D19334">
        <v>0.2</v>
      </c>
    </row>
    <row r="19335" spans="1:5" x14ac:dyDescent="0.2">
      <c r="A19335" t="s">
        <v>1605</v>
      </c>
      <c r="B19335">
        <v>8.6999999999999993</v>
      </c>
      <c r="C19335" t="s">
        <v>1634</v>
      </c>
      <c r="D19335">
        <v>0.05</v>
      </c>
    </row>
    <row r="19336" spans="1:5" x14ac:dyDescent="0.2">
      <c r="A19336" t="s">
        <v>2945</v>
      </c>
      <c r="B19336" t="s">
        <v>1634</v>
      </c>
      <c r="C19336">
        <v>0.2</v>
      </c>
    </row>
    <row r="19337" spans="1:5" x14ac:dyDescent="0.2">
      <c r="A19337" t="s">
        <v>52</v>
      </c>
      <c r="B19337">
        <v>11.5</v>
      </c>
      <c r="C19337" t="s">
        <v>1634</v>
      </c>
      <c r="D19337">
        <v>0.05</v>
      </c>
    </row>
    <row r="19338" spans="1:5" x14ac:dyDescent="0.2">
      <c r="A19338" t="s">
        <v>1767</v>
      </c>
      <c r="B19338" t="s">
        <v>1588</v>
      </c>
      <c r="C19338">
        <v>0.5</v>
      </c>
    </row>
    <row r="19339" spans="1:5" x14ac:dyDescent="0.2">
      <c r="A19339" t="s">
        <v>207</v>
      </c>
      <c r="B19339">
        <v>14.7</v>
      </c>
      <c r="C19339">
        <v>-0.2</v>
      </c>
    </row>
    <row r="19340" spans="1:5" x14ac:dyDescent="0.2">
      <c r="A19340" t="s">
        <v>57</v>
      </c>
      <c r="B19340">
        <v>21.02</v>
      </c>
      <c r="C19340">
        <v>0.03</v>
      </c>
    </row>
    <row r="19341" spans="1:5" x14ac:dyDescent="0.2">
      <c r="A19341" t="s">
        <v>57</v>
      </c>
      <c r="B19341">
        <v>15.02</v>
      </c>
      <c r="C19341">
        <v>0.03</v>
      </c>
    </row>
    <row r="19342" spans="1:5" x14ac:dyDescent="0.2">
      <c r="A19342" t="s">
        <v>1719</v>
      </c>
      <c r="B19342" t="s">
        <v>1588</v>
      </c>
      <c r="C19342" t="s">
        <v>2725</v>
      </c>
      <c r="D19342" t="s">
        <v>1634</v>
      </c>
      <c r="E19342">
        <v>0.1</v>
      </c>
    </row>
    <row r="19343" spans="1:5" x14ac:dyDescent="0.2">
      <c r="A19343" t="s">
        <v>173</v>
      </c>
      <c r="B19343">
        <v>10.25</v>
      </c>
      <c r="C19343" t="s">
        <v>1634</v>
      </c>
      <c r="D19343">
        <v>0.15</v>
      </c>
    </row>
    <row r="19344" spans="1:5" x14ac:dyDescent="0.2">
      <c r="A19344" t="s">
        <v>70</v>
      </c>
      <c r="B19344">
        <v>2</v>
      </c>
      <c r="C19344" t="s">
        <v>1606</v>
      </c>
    </row>
    <row r="19345" spans="1:5" x14ac:dyDescent="0.2">
      <c r="A19345" t="s">
        <v>1710</v>
      </c>
      <c r="B19345">
        <v>7</v>
      </c>
      <c r="C19345" t="s">
        <v>1634</v>
      </c>
      <c r="D19345">
        <v>0.2</v>
      </c>
    </row>
    <row r="19346" spans="1:5" x14ac:dyDescent="0.2">
      <c r="A19346" t="s">
        <v>72</v>
      </c>
      <c r="B19346">
        <v>0.23</v>
      </c>
      <c r="C19346" t="s">
        <v>1615</v>
      </c>
    </row>
    <row r="19347" spans="1:5" x14ac:dyDescent="0.2">
      <c r="A19347" t="s">
        <v>72</v>
      </c>
      <c r="B19347">
        <v>0.4</v>
      </c>
      <c r="C19347" t="s">
        <v>1606</v>
      </c>
    </row>
    <row r="19348" spans="1:5" x14ac:dyDescent="0.2">
      <c r="A19348" t="s">
        <v>120</v>
      </c>
      <c r="B19348">
        <v>0.1</v>
      </c>
      <c r="C19348" t="s">
        <v>1593</v>
      </c>
      <c r="D19348" t="s">
        <v>1594</v>
      </c>
    </row>
    <row r="19349" spans="1:5" x14ac:dyDescent="0.2">
      <c r="A19349" t="s">
        <v>52</v>
      </c>
      <c r="B19349">
        <v>4.5</v>
      </c>
      <c r="C19349" t="s">
        <v>1606</v>
      </c>
    </row>
    <row r="19350" spans="1:5" x14ac:dyDescent="0.2">
      <c r="A19350" t="s">
        <v>3154</v>
      </c>
      <c r="B19350" t="s">
        <v>1634</v>
      </c>
      <c r="C19350">
        <v>0.05</v>
      </c>
    </row>
    <row r="19351" spans="1:5" x14ac:dyDescent="0.2">
      <c r="A19351" t="s">
        <v>2937</v>
      </c>
      <c r="B19351" t="s">
        <v>1634</v>
      </c>
      <c r="C19351">
        <v>0.1</v>
      </c>
    </row>
    <row r="19352" spans="1:5" x14ac:dyDescent="0.2">
      <c r="A19352" t="s">
        <v>200</v>
      </c>
      <c r="B19352">
        <v>13.1</v>
      </c>
      <c r="C19352" t="s">
        <v>1634</v>
      </c>
      <c r="D19352">
        <v>0.05</v>
      </c>
    </row>
    <row r="19353" spans="1:5" x14ac:dyDescent="0.2">
      <c r="A19353" t="s">
        <v>52</v>
      </c>
      <c r="B19353">
        <v>17.600000000000001</v>
      </c>
      <c r="C19353" t="s">
        <v>1634</v>
      </c>
      <c r="D19353">
        <v>0.05</v>
      </c>
    </row>
    <row r="19354" spans="1:5" x14ac:dyDescent="0.2">
      <c r="A19354" t="s">
        <v>1767</v>
      </c>
      <c r="B19354" t="s">
        <v>1639</v>
      </c>
      <c r="C19354">
        <v>0.02</v>
      </c>
    </row>
    <row r="19355" spans="1:5" x14ac:dyDescent="0.2">
      <c r="A19355" t="s">
        <v>120</v>
      </c>
      <c r="B19355" t="s">
        <v>1571</v>
      </c>
      <c r="C19355">
        <v>0.03</v>
      </c>
      <c r="D19355" t="s">
        <v>2948</v>
      </c>
      <c r="E19355" t="s">
        <v>1594</v>
      </c>
    </row>
    <row r="19356" spans="1:5" x14ac:dyDescent="0.2">
      <c r="A19356" t="s">
        <v>115</v>
      </c>
      <c r="B19356">
        <v>0.05</v>
      </c>
      <c r="C19356" t="s">
        <v>1639</v>
      </c>
      <c r="D19356">
        <v>0.1</v>
      </c>
    </row>
    <row r="19357" spans="1:5" x14ac:dyDescent="0.2">
      <c r="A19357" t="s">
        <v>177</v>
      </c>
      <c r="B19357">
        <v>0.2</v>
      </c>
      <c r="C19357" t="s">
        <v>1639</v>
      </c>
      <c r="D19357">
        <v>0.1</v>
      </c>
    </row>
    <row r="19358" spans="1:5" x14ac:dyDescent="0.2">
      <c r="A19358" t="s">
        <v>169</v>
      </c>
    </row>
    <row r="19359" spans="1:5" x14ac:dyDescent="0.2">
      <c r="A19359" t="s">
        <v>110</v>
      </c>
    </row>
    <row r="19360" spans="1:5" x14ac:dyDescent="0.2">
      <c r="A19360" t="s">
        <v>1575</v>
      </c>
      <c r="B19360" t="s">
        <v>1576</v>
      </c>
      <c r="C19360" t="s">
        <v>1577</v>
      </c>
      <c r="D19360" t="s">
        <v>1578</v>
      </c>
    </row>
    <row r="19361" spans="1:5" x14ac:dyDescent="0.2">
      <c r="A19361" t="s">
        <v>882</v>
      </c>
      <c r="B19361" t="s">
        <v>1579</v>
      </c>
      <c r="C19361" t="s">
        <v>1580</v>
      </c>
    </row>
    <row r="19362" spans="1:5" x14ac:dyDescent="0.2">
      <c r="A19362" t="s">
        <v>1581</v>
      </c>
      <c r="B19362" t="s">
        <v>1576</v>
      </c>
      <c r="C19362" t="s">
        <v>1577</v>
      </c>
      <c r="D19362" t="s">
        <v>1582</v>
      </c>
    </row>
    <row r="19363" spans="1:5" x14ac:dyDescent="0.2">
      <c r="A19363" t="s">
        <v>114</v>
      </c>
      <c r="B19363">
        <v>18</v>
      </c>
      <c r="C19363" t="s">
        <v>1583</v>
      </c>
    </row>
    <row r="19364" spans="1:5" x14ac:dyDescent="0.2">
      <c r="A19364" t="s">
        <v>71</v>
      </c>
      <c r="B19364">
        <v>3.4</v>
      </c>
      <c r="C19364" t="s">
        <v>1583</v>
      </c>
    </row>
    <row r="19365" spans="1:5" x14ac:dyDescent="0.2">
      <c r="A19365" t="s">
        <v>71</v>
      </c>
      <c r="B19365">
        <v>4.9000000000000004</v>
      </c>
      <c r="C19365" t="s">
        <v>1584</v>
      </c>
    </row>
    <row r="19366" spans="1:5" x14ac:dyDescent="0.2">
      <c r="A19366" t="s">
        <v>52</v>
      </c>
      <c r="B19366">
        <v>4.5</v>
      </c>
      <c r="C19366" t="s">
        <v>1584</v>
      </c>
    </row>
    <row r="19367" spans="1:5" x14ac:dyDescent="0.2">
      <c r="A19367" t="s">
        <v>52</v>
      </c>
      <c r="B19367">
        <v>0.4</v>
      </c>
      <c r="C19367" t="s">
        <v>1584</v>
      </c>
    </row>
    <row r="19368" spans="1:5" x14ac:dyDescent="0.2">
      <c r="A19368" t="s">
        <v>52</v>
      </c>
      <c r="B19368">
        <v>0.35</v>
      </c>
      <c r="C19368" t="s">
        <v>1681</v>
      </c>
    </row>
    <row r="19369" spans="1:5" x14ac:dyDescent="0.2">
      <c r="A19369" t="s">
        <v>57</v>
      </c>
      <c r="B19369">
        <v>2.6</v>
      </c>
      <c r="C19369" t="s">
        <v>1811</v>
      </c>
    </row>
    <row r="19370" spans="1:5" x14ac:dyDescent="0.2">
      <c r="A19370" t="s">
        <v>70</v>
      </c>
      <c r="B19370">
        <v>14.5</v>
      </c>
      <c r="C19370" t="s">
        <v>2692</v>
      </c>
    </row>
    <row r="19371" spans="1:5" x14ac:dyDescent="0.2">
      <c r="A19371" t="s">
        <v>120</v>
      </c>
      <c r="B19371" t="s">
        <v>1571</v>
      </c>
      <c r="C19371">
        <v>0.05</v>
      </c>
      <c r="D19371" t="s">
        <v>1593</v>
      </c>
      <c r="E19371" t="s">
        <v>1594</v>
      </c>
    </row>
    <row r="19372" spans="1:5" x14ac:dyDescent="0.2">
      <c r="A19372" t="s">
        <v>117</v>
      </c>
      <c r="B19372" t="s">
        <v>1571</v>
      </c>
      <c r="C19372">
        <v>0.02</v>
      </c>
      <c r="D19372" t="s">
        <v>1593</v>
      </c>
      <c r="E19372" t="s">
        <v>1594</v>
      </c>
    </row>
    <row r="19373" spans="1:5" x14ac:dyDescent="0.2">
      <c r="A19373" t="s">
        <v>156</v>
      </c>
      <c r="B19373" t="s">
        <v>1571</v>
      </c>
      <c r="C19373">
        <v>5.0000000000000001E-3</v>
      </c>
    </row>
    <row r="19374" spans="1:5" x14ac:dyDescent="0.2">
      <c r="A19374" t="s">
        <v>1730</v>
      </c>
      <c r="B19374">
        <v>0.1</v>
      </c>
      <c r="C19374">
        <f>0.035/-0.015</f>
        <v>-2.3333333333333335</v>
      </c>
    </row>
    <row r="19375" spans="1:5" x14ac:dyDescent="0.2">
      <c r="A19375" t="s">
        <v>176</v>
      </c>
      <c r="B19375">
        <v>15</v>
      </c>
      <c r="C19375" t="s">
        <v>1681</v>
      </c>
    </row>
    <row r="19376" spans="1:5" x14ac:dyDescent="0.2">
      <c r="A19376" t="s">
        <v>118</v>
      </c>
      <c r="B19376" t="s">
        <v>1571</v>
      </c>
      <c r="C19376" t="s">
        <v>1610</v>
      </c>
      <c r="D19376">
        <v>3</v>
      </c>
    </row>
    <row r="19377" spans="1:5" x14ac:dyDescent="0.2">
      <c r="A19377" t="s">
        <v>110</v>
      </c>
      <c r="B19377" t="s">
        <v>1572</v>
      </c>
      <c r="C19377" t="s">
        <v>1573</v>
      </c>
      <c r="D19377" t="s">
        <v>1574</v>
      </c>
    </row>
    <row r="19378" spans="1:5" x14ac:dyDescent="0.2">
      <c r="A19378" t="s">
        <v>1575</v>
      </c>
      <c r="B19378" t="s">
        <v>1576</v>
      </c>
      <c r="C19378" t="s">
        <v>1577</v>
      </c>
      <c r="D19378" t="s">
        <v>1578</v>
      </c>
    </row>
    <row r="19379" spans="1:5" x14ac:dyDescent="0.2">
      <c r="A19379" t="s">
        <v>882</v>
      </c>
      <c r="B19379" t="s">
        <v>1579</v>
      </c>
      <c r="C19379" t="s">
        <v>1580</v>
      </c>
    </row>
    <row r="19380" spans="1:5" x14ac:dyDescent="0.2">
      <c r="A19380" t="s">
        <v>1581</v>
      </c>
      <c r="B19380" t="s">
        <v>1576</v>
      </c>
      <c r="C19380" t="s">
        <v>1577</v>
      </c>
      <c r="D19380" t="s">
        <v>1582</v>
      </c>
    </row>
    <row r="19381" spans="1:5" x14ac:dyDescent="0.2">
      <c r="A19381" t="s">
        <v>487</v>
      </c>
      <c r="B19381" t="s">
        <v>1576</v>
      </c>
      <c r="C19381" t="s">
        <v>1577</v>
      </c>
      <c r="D19381" s="8">
        <v>37415</v>
      </c>
    </row>
    <row r="19382" spans="1:5" x14ac:dyDescent="0.2">
      <c r="A19382" t="s">
        <v>114</v>
      </c>
      <c r="B19382">
        <v>18</v>
      </c>
      <c r="C19382" t="s">
        <v>1583</v>
      </c>
    </row>
    <row r="19383" spans="1:5" x14ac:dyDescent="0.2">
      <c r="A19383" t="s">
        <v>71</v>
      </c>
      <c r="B19383">
        <v>3.4</v>
      </c>
      <c r="C19383" t="s">
        <v>1583</v>
      </c>
    </row>
    <row r="19384" spans="1:5" x14ac:dyDescent="0.2">
      <c r="A19384" t="s">
        <v>71</v>
      </c>
      <c r="B19384">
        <v>4.9000000000000004</v>
      </c>
      <c r="C19384" t="s">
        <v>1584</v>
      </c>
    </row>
    <row r="19385" spans="1:5" x14ac:dyDescent="0.2">
      <c r="A19385" t="s">
        <v>52</v>
      </c>
      <c r="B19385">
        <v>4.5</v>
      </c>
      <c r="C19385" t="s">
        <v>1584</v>
      </c>
    </row>
    <row r="19386" spans="1:5" x14ac:dyDescent="0.2">
      <c r="A19386" t="s">
        <v>52</v>
      </c>
      <c r="B19386">
        <v>0.4</v>
      </c>
      <c r="C19386" t="s">
        <v>1584</v>
      </c>
    </row>
    <row r="19387" spans="1:5" x14ac:dyDescent="0.2">
      <c r="A19387" t="s">
        <v>52</v>
      </c>
      <c r="B19387">
        <v>0.5</v>
      </c>
      <c r="C19387" t="s">
        <v>1681</v>
      </c>
    </row>
    <row r="19388" spans="1:5" x14ac:dyDescent="0.2">
      <c r="A19388" t="s">
        <v>57</v>
      </c>
      <c r="B19388">
        <v>2.75</v>
      </c>
      <c r="C19388" t="s">
        <v>1646</v>
      </c>
    </row>
    <row r="19389" spans="1:5" x14ac:dyDescent="0.2">
      <c r="A19389" t="s">
        <v>57</v>
      </c>
      <c r="B19389">
        <v>15.2</v>
      </c>
      <c r="C19389" t="s">
        <v>1691</v>
      </c>
    </row>
    <row r="19390" spans="1:5" x14ac:dyDescent="0.2">
      <c r="A19390" t="s">
        <v>70</v>
      </c>
      <c r="B19390">
        <v>14.5</v>
      </c>
      <c r="C19390" t="s">
        <v>2692</v>
      </c>
    </row>
    <row r="19391" spans="1:5" x14ac:dyDescent="0.2">
      <c r="A19391" t="s">
        <v>70</v>
      </c>
      <c r="B19391">
        <v>5.5</v>
      </c>
      <c r="C19391" t="s">
        <v>1585</v>
      </c>
    </row>
    <row r="19392" spans="1:5" x14ac:dyDescent="0.2">
      <c r="A19392" t="s">
        <v>120</v>
      </c>
      <c r="B19392" t="s">
        <v>1571</v>
      </c>
      <c r="C19392">
        <v>0.05</v>
      </c>
      <c r="D19392" t="s">
        <v>1593</v>
      </c>
      <c r="E19392" t="s">
        <v>1594</v>
      </c>
    </row>
    <row r="19393" spans="1:5" x14ac:dyDescent="0.2">
      <c r="A19393" t="s">
        <v>117</v>
      </c>
      <c r="B19393" t="s">
        <v>1571</v>
      </c>
      <c r="C19393">
        <v>0.02</v>
      </c>
      <c r="D19393" t="s">
        <v>1593</v>
      </c>
      <c r="E19393" t="s">
        <v>1594</v>
      </c>
    </row>
    <row r="19394" spans="1:5" x14ac:dyDescent="0.2">
      <c r="A19394" t="s">
        <v>156</v>
      </c>
      <c r="B19394" t="s">
        <v>1571</v>
      </c>
      <c r="C19394">
        <v>5.0000000000000001E-3</v>
      </c>
    </row>
    <row r="19395" spans="1:5" x14ac:dyDescent="0.2">
      <c r="A19395" t="s">
        <v>1730</v>
      </c>
      <c r="B19395">
        <v>0.1</v>
      </c>
      <c r="C19395">
        <f>0.035/-0.015</f>
        <v>-2.3333333333333335</v>
      </c>
    </row>
    <row r="19396" spans="1:5" x14ac:dyDescent="0.2">
      <c r="A19396" t="s">
        <v>176</v>
      </c>
      <c r="B19396">
        <v>15</v>
      </c>
      <c r="C19396" t="s">
        <v>1681</v>
      </c>
    </row>
    <row r="19397" spans="1:5" x14ac:dyDescent="0.2">
      <c r="A19397" t="s">
        <v>118</v>
      </c>
      <c r="B19397" t="s">
        <v>1571</v>
      </c>
      <c r="C19397" t="s">
        <v>1610</v>
      </c>
      <c r="D19397">
        <v>3</v>
      </c>
    </row>
    <row r="19398" spans="1:5" x14ac:dyDescent="0.2">
      <c r="A19398" t="s">
        <v>110</v>
      </c>
      <c r="B19398" t="s">
        <v>1572</v>
      </c>
      <c r="C19398" t="s">
        <v>1573</v>
      </c>
      <c r="D19398" t="s">
        <v>1574</v>
      </c>
    </row>
    <row r="19399" spans="1:5" x14ac:dyDescent="0.2">
      <c r="A19399" t="s">
        <v>1575</v>
      </c>
      <c r="B19399" t="s">
        <v>1576</v>
      </c>
      <c r="C19399" t="s">
        <v>1577</v>
      </c>
      <c r="D19399" t="s">
        <v>1578</v>
      </c>
    </row>
    <row r="19400" spans="1:5" x14ac:dyDescent="0.2">
      <c r="A19400" t="s">
        <v>882</v>
      </c>
      <c r="B19400" t="s">
        <v>1579</v>
      </c>
      <c r="C19400" t="s">
        <v>1580</v>
      </c>
    </row>
    <row r="19401" spans="1:5" x14ac:dyDescent="0.2">
      <c r="A19401" t="s">
        <v>1581</v>
      </c>
      <c r="B19401" t="s">
        <v>1576</v>
      </c>
      <c r="C19401" t="s">
        <v>1577</v>
      </c>
      <c r="D19401" t="s">
        <v>1582</v>
      </c>
    </row>
    <row r="19402" spans="1:5" x14ac:dyDescent="0.2">
      <c r="A19402" t="s">
        <v>487</v>
      </c>
      <c r="B19402" t="s">
        <v>1576</v>
      </c>
      <c r="C19402" t="s">
        <v>1577</v>
      </c>
      <c r="D19402" s="8">
        <v>37415</v>
      </c>
    </row>
    <row r="19403" spans="1:5" x14ac:dyDescent="0.2">
      <c r="A19403" t="s">
        <v>176</v>
      </c>
      <c r="B19403">
        <v>10.5</v>
      </c>
      <c r="C19403" t="s">
        <v>1604</v>
      </c>
    </row>
    <row r="19404" spans="1:5" x14ac:dyDescent="0.2">
      <c r="A19404" t="s">
        <v>50</v>
      </c>
      <c r="B19404">
        <v>18.2</v>
      </c>
      <c r="C19404" t="s">
        <v>1634</v>
      </c>
      <c r="D19404">
        <v>0.05</v>
      </c>
    </row>
    <row r="19405" spans="1:5" x14ac:dyDescent="0.2">
      <c r="A19405" t="s">
        <v>52</v>
      </c>
      <c r="B19405">
        <v>7.7</v>
      </c>
      <c r="C19405" t="s">
        <v>1634</v>
      </c>
      <c r="D19405">
        <v>0.05</v>
      </c>
    </row>
    <row r="19406" spans="1:5" x14ac:dyDescent="0.2">
      <c r="A19406" t="s">
        <v>1605</v>
      </c>
      <c r="B19406">
        <v>12</v>
      </c>
      <c r="C19406" t="s">
        <v>1634</v>
      </c>
      <c r="D19406">
        <v>0.2</v>
      </c>
    </row>
    <row r="19407" spans="1:5" x14ac:dyDescent="0.2">
      <c r="A19407" t="s">
        <v>71</v>
      </c>
      <c r="B19407">
        <v>12.5</v>
      </c>
      <c r="C19407" t="s">
        <v>1639</v>
      </c>
      <c r="D19407">
        <v>0.2</v>
      </c>
    </row>
    <row r="19408" spans="1:5" x14ac:dyDescent="0.2">
      <c r="A19408" t="s">
        <v>1605</v>
      </c>
      <c r="B19408">
        <v>8.6999999999999993</v>
      </c>
      <c r="C19408" t="s">
        <v>1634</v>
      </c>
      <c r="D19408">
        <v>0.05</v>
      </c>
    </row>
    <row r="19409" spans="1:5" x14ac:dyDescent="0.2">
      <c r="A19409" t="s">
        <v>2945</v>
      </c>
      <c r="B19409" t="s">
        <v>1634</v>
      </c>
      <c r="C19409">
        <v>0.2</v>
      </c>
    </row>
    <row r="19410" spans="1:5" x14ac:dyDescent="0.2">
      <c r="A19410" t="s">
        <v>52</v>
      </c>
      <c r="B19410">
        <v>11.5</v>
      </c>
      <c r="C19410" t="s">
        <v>1634</v>
      </c>
      <c r="D19410">
        <v>0.05</v>
      </c>
    </row>
    <row r="19411" spans="1:5" x14ac:dyDescent="0.2">
      <c r="A19411" t="s">
        <v>2928</v>
      </c>
      <c r="B19411" t="s">
        <v>1588</v>
      </c>
      <c r="C19411">
        <v>0.5</v>
      </c>
    </row>
    <row r="19412" spans="1:5" x14ac:dyDescent="0.2">
      <c r="A19412" t="s">
        <v>207</v>
      </c>
      <c r="B19412">
        <v>14.7</v>
      </c>
      <c r="C19412">
        <v>-0.2</v>
      </c>
    </row>
    <row r="19413" spans="1:5" x14ac:dyDescent="0.2">
      <c r="A19413" t="s">
        <v>57</v>
      </c>
      <c r="B19413">
        <v>21.02</v>
      </c>
      <c r="C19413">
        <v>0.03</v>
      </c>
    </row>
    <row r="19414" spans="1:5" x14ac:dyDescent="0.2">
      <c r="A19414" t="s">
        <v>57</v>
      </c>
      <c r="B19414">
        <v>15.02</v>
      </c>
      <c r="C19414">
        <v>0.03</v>
      </c>
    </row>
    <row r="19415" spans="1:5" x14ac:dyDescent="0.2">
      <c r="A19415" t="s">
        <v>1719</v>
      </c>
      <c r="B19415" t="s">
        <v>1588</v>
      </c>
      <c r="C19415" t="s">
        <v>1638</v>
      </c>
      <c r="D19415" t="s">
        <v>1634</v>
      </c>
      <c r="E19415">
        <v>0.1</v>
      </c>
    </row>
    <row r="19416" spans="1:5" x14ac:dyDescent="0.2">
      <c r="A19416" t="s">
        <v>173</v>
      </c>
      <c r="B19416">
        <v>10.25</v>
      </c>
      <c r="C19416" t="s">
        <v>1634</v>
      </c>
      <c r="D19416">
        <v>0.15</v>
      </c>
    </row>
    <row r="19417" spans="1:5" x14ac:dyDescent="0.2">
      <c r="A19417" t="s">
        <v>70</v>
      </c>
      <c r="B19417">
        <v>2</v>
      </c>
      <c r="C19417" t="s">
        <v>1606</v>
      </c>
    </row>
    <row r="19418" spans="1:5" x14ac:dyDescent="0.2">
      <c r="A19418" t="s">
        <v>1710</v>
      </c>
      <c r="B19418">
        <v>7</v>
      </c>
      <c r="C19418" t="s">
        <v>1634</v>
      </c>
      <c r="D19418">
        <v>0.2</v>
      </c>
    </row>
    <row r="19419" spans="1:5" x14ac:dyDescent="0.2">
      <c r="A19419" t="s">
        <v>72</v>
      </c>
      <c r="B19419">
        <v>0.23</v>
      </c>
      <c r="C19419" t="s">
        <v>1615</v>
      </c>
    </row>
    <row r="19420" spans="1:5" x14ac:dyDescent="0.2">
      <c r="A19420" t="s">
        <v>72</v>
      </c>
      <c r="B19420">
        <v>0.4</v>
      </c>
      <c r="C19420" t="s">
        <v>1606</v>
      </c>
    </row>
    <row r="19421" spans="1:5" x14ac:dyDescent="0.2">
      <c r="A19421" t="s">
        <v>120</v>
      </c>
      <c r="B19421">
        <v>0.1</v>
      </c>
      <c r="C19421" t="s">
        <v>1593</v>
      </c>
      <c r="D19421" t="s">
        <v>1594</v>
      </c>
    </row>
    <row r="19422" spans="1:5" x14ac:dyDescent="0.2">
      <c r="A19422" t="s">
        <v>52</v>
      </c>
      <c r="B19422">
        <v>4.5</v>
      </c>
      <c r="C19422" t="s">
        <v>1606</v>
      </c>
    </row>
    <row r="19423" spans="1:5" x14ac:dyDescent="0.2">
      <c r="A19423" t="s">
        <v>3154</v>
      </c>
      <c r="B19423" t="s">
        <v>1634</v>
      </c>
      <c r="C19423">
        <v>0.05</v>
      </c>
    </row>
    <row r="19424" spans="1:5" x14ac:dyDescent="0.2">
      <c r="A19424" t="s">
        <v>2937</v>
      </c>
      <c r="B19424" t="s">
        <v>1634</v>
      </c>
      <c r="C19424">
        <v>0.1</v>
      </c>
    </row>
    <row r="19425" spans="1:5" x14ac:dyDescent="0.2">
      <c r="A19425" t="s">
        <v>200</v>
      </c>
      <c r="B19425">
        <v>13.1</v>
      </c>
      <c r="C19425" t="s">
        <v>1634</v>
      </c>
      <c r="D19425">
        <v>0.05</v>
      </c>
    </row>
    <row r="19426" spans="1:5" x14ac:dyDescent="0.2">
      <c r="A19426" t="s">
        <v>52</v>
      </c>
      <c r="B19426">
        <v>17.600000000000001</v>
      </c>
      <c r="C19426" t="s">
        <v>1634</v>
      </c>
      <c r="D19426">
        <v>0.05</v>
      </c>
    </row>
    <row r="19427" spans="1:5" x14ac:dyDescent="0.2">
      <c r="A19427" t="s">
        <v>2928</v>
      </c>
      <c r="B19427" t="s">
        <v>1639</v>
      </c>
      <c r="C19427">
        <v>0.02</v>
      </c>
    </row>
    <row r="19428" spans="1:5" x14ac:dyDescent="0.2">
      <c r="A19428" t="s">
        <v>120</v>
      </c>
      <c r="B19428" t="s">
        <v>1571</v>
      </c>
      <c r="C19428">
        <v>0.03</v>
      </c>
      <c r="D19428" t="s">
        <v>2948</v>
      </c>
      <c r="E19428" t="s">
        <v>1594</v>
      </c>
    </row>
    <row r="19429" spans="1:5" x14ac:dyDescent="0.2">
      <c r="A19429" t="s">
        <v>115</v>
      </c>
      <c r="B19429">
        <v>0.05</v>
      </c>
      <c r="C19429" t="s">
        <v>1639</v>
      </c>
      <c r="D19429">
        <v>0.1</v>
      </c>
    </row>
    <row r="19430" spans="1:5" x14ac:dyDescent="0.2">
      <c r="A19430" t="s">
        <v>177</v>
      </c>
      <c r="B19430">
        <v>0.2</v>
      </c>
      <c r="C19430" t="s">
        <v>1639</v>
      </c>
      <c r="D19430">
        <v>0.1</v>
      </c>
    </row>
    <row r="19431" spans="1:5" x14ac:dyDescent="0.2">
      <c r="A19431" t="s">
        <v>169</v>
      </c>
    </row>
    <row r="19432" spans="1:5" x14ac:dyDescent="0.2">
      <c r="A19432" t="s">
        <v>110</v>
      </c>
    </row>
    <row r="19433" spans="1:5" x14ac:dyDescent="0.2">
      <c r="A19433" t="s">
        <v>1575</v>
      </c>
      <c r="B19433" t="s">
        <v>1576</v>
      </c>
      <c r="C19433" t="s">
        <v>1577</v>
      </c>
      <c r="D19433" t="s">
        <v>1578</v>
      </c>
    </row>
    <row r="19434" spans="1:5" x14ac:dyDescent="0.2">
      <c r="A19434" t="s">
        <v>882</v>
      </c>
      <c r="B19434" t="s">
        <v>1579</v>
      </c>
      <c r="C19434" t="s">
        <v>1580</v>
      </c>
    </row>
    <row r="19435" spans="1:5" x14ac:dyDescent="0.2">
      <c r="A19435" t="s">
        <v>1581</v>
      </c>
      <c r="B19435" t="s">
        <v>1576</v>
      </c>
      <c r="C19435" t="s">
        <v>1577</v>
      </c>
      <c r="D19435" t="s">
        <v>1582</v>
      </c>
    </row>
    <row r="19436" spans="1:5" x14ac:dyDescent="0.2">
      <c r="A19436" t="s">
        <v>114</v>
      </c>
      <c r="B19436">
        <v>18</v>
      </c>
      <c r="C19436" t="s">
        <v>1583</v>
      </c>
    </row>
    <row r="19437" spans="1:5" x14ac:dyDescent="0.2">
      <c r="A19437" t="s">
        <v>71</v>
      </c>
      <c r="B19437">
        <v>3.4</v>
      </c>
      <c r="C19437" t="s">
        <v>1583</v>
      </c>
    </row>
    <row r="19438" spans="1:5" x14ac:dyDescent="0.2">
      <c r="A19438" t="s">
        <v>71</v>
      </c>
      <c r="B19438">
        <v>4.9000000000000004</v>
      </c>
      <c r="C19438" t="s">
        <v>1584</v>
      </c>
    </row>
    <row r="19439" spans="1:5" x14ac:dyDescent="0.2">
      <c r="A19439" t="s">
        <v>52</v>
      </c>
      <c r="B19439">
        <v>4.5</v>
      </c>
      <c r="C19439" t="s">
        <v>1584</v>
      </c>
    </row>
    <row r="19440" spans="1:5" x14ac:dyDescent="0.2">
      <c r="A19440" t="s">
        <v>52</v>
      </c>
      <c r="B19440">
        <v>0.4</v>
      </c>
      <c r="C19440" t="s">
        <v>1584</v>
      </c>
    </row>
    <row r="19441" spans="1:5" x14ac:dyDescent="0.2">
      <c r="A19441" t="s">
        <v>52</v>
      </c>
      <c r="B19441">
        <v>0.5</v>
      </c>
      <c r="C19441" t="s">
        <v>1681</v>
      </c>
    </row>
    <row r="19442" spans="1:5" x14ac:dyDescent="0.2">
      <c r="A19442" t="s">
        <v>57</v>
      </c>
      <c r="B19442">
        <v>2.6</v>
      </c>
      <c r="C19442" t="s">
        <v>1811</v>
      </c>
    </row>
    <row r="19443" spans="1:5" x14ac:dyDescent="0.2">
      <c r="A19443" t="s">
        <v>70</v>
      </c>
      <c r="B19443">
        <v>14.5</v>
      </c>
      <c r="C19443" t="s">
        <v>2692</v>
      </c>
    </row>
    <row r="19444" spans="1:5" x14ac:dyDescent="0.2">
      <c r="A19444" t="s">
        <v>70</v>
      </c>
      <c r="B19444">
        <v>5.5</v>
      </c>
      <c r="C19444" t="s">
        <v>1585</v>
      </c>
    </row>
    <row r="19445" spans="1:5" x14ac:dyDescent="0.2">
      <c r="A19445" t="s">
        <v>120</v>
      </c>
      <c r="B19445" t="s">
        <v>1571</v>
      </c>
      <c r="C19445">
        <v>0.05</v>
      </c>
      <c r="D19445" t="s">
        <v>1593</v>
      </c>
      <c r="E19445" t="s">
        <v>1594</v>
      </c>
    </row>
    <row r="19446" spans="1:5" x14ac:dyDescent="0.2">
      <c r="A19446" t="s">
        <v>117</v>
      </c>
      <c r="B19446" t="s">
        <v>1571</v>
      </c>
      <c r="C19446">
        <v>0.02</v>
      </c>
      <c r="D19446" t="s">
        <v>1593</v>
      </c>
      <c r="E19446" t="s">
        <v>1594</v>
      </c>
    </row>
    <row r="19447" spans="1:5" x14ac:dyDescent="0.2">
      <c r="A19447" t="s">
        <v>156</v>
      </c>
      <c r="B19447" t="s">
        <v>1571</v>
      </c>
      <c r="C19447">
        <v>5.0000000000000001E-3</v>
      </c>
    </row>
    <row r="19448" spans="1:5" x14ac:dyDescent="0.2">
      <c r="A19448" t="s">
        <v>1730</v>
      </c>
      <c r="B19448">
        <v>0.1</v>
      </c>
      <c r="C19448">
        <f>0.035/-0.015</f>
        <v>-2.3333333333333335</v>
      </c>
    </row>
    <row r="19449" spans="1:5" x14ac:dyDescent="0.2">
      <c r="A19449" t="s">
        <v>176</v>
      </c>
      <c r="B19449">
        <v>15</v>
      </c>
      <c r="C19449" t="s">
        <v>1681</v>
      </c>
    </row>
    <row r="19450" spans="1:5" x14ac:dyDescent="0.2">
      <c r="A19450" t="s">
        <v>118</v>
      </c>
      <c r="B19450" t="s">
        <v>1571</v>
      </c>
      <c r="C19450" t="s">
        <v>1610</v>
      </c>
      <c r="D19450">
        <v>3</v>
      </c>
    </row>
    <row r="19451" spans="1:5" x14ac:dyDescent="0.2">
      <c r="A19451" t="s">
        <v>110</v>
      </c>
      <c r="B19451" t="s">
        <v>1572</v>
      </c>
      <c r="C19451" t="s">
        <v>1573</v>
      </c>
      <c r="D19451" t="s">
        <v>1574</v>
      </c>
    </row>
    <row r="19452" spans="1:5" x14ac:dyDescent="0.2">
      <c r="A19452" t="s">
        <v>1575</v>
      </c>
      <c r="B19452" t="s">
        <v>1576</v>
      </c>
      <c r="C19452" t="s">
        <v>1577</v>
      </c>
      <c r="D19452" t="s">
        <v>1578</v>
      </c>
    </row>
    <row r="19453" spans="1:5" x14ac:dyDescent="0.2">
      <c r="A19453" t="s">
        <v>882</v>
      </c>
      <c r="B19453" t="s">
        <v>1579</v>
      </c>
      <c r="C19453" t="s">
        <v>1580</v>
      </c>
    </row>
    <row r="19454" spans="1:5" x14ac:dyDescent="0.2">
      <c r="A19454" t="s">
        <v>1581</v>
      </c>
      <c r="B19454" t="s">
        <v>1576</v>
      </c>
      <c r="C19454" t="s">
        <v>1577</v>
      </c>
      <c r="D19454" t="s">
        <v>1582</v>
      </c>
    </row>
    <row r="19455" spans="1:5" x14ac:dyDescent="0.2">
      <c r="A19455" t="s">
        <v>487</v>
      </c>
      <c r="B19455" t="s">
        <v>1576</v>
      </c>
      <c r="C19455" t="s">
        <v>1577</v>
      </c>
      <c r="D19455" s="8">
        <v>37415</v>
      </c>
    </row>
    <row r="19456" spans="1:5" x14ac:dyDescent="0.2">
      <c r="A19456" t="s">
        <v>176</v>
      </c>
      <c r="B19456">
        <v>10.5</v>
      </c>
      <c r="C19456" t="s">
        <v>1604</v>
      </c>
    </row>
    <row r="19457" spans="1:5" x14ac:dyDescent="0.2">
      <c r="A19457" t="s">
        <v>50</v>
      </c>
      <c r="B19457">
        <v>18.2</v>
      </c>
      <c r="C19457" t="s">
        <v>1634</v>
      </c>
      <c r="D19457">
        <v>0.05</v>
      </c>
    </row>
    <row r="19458" spans="1:5" x14ac:dyDescent="0.2">
      <c r="A19458" t="s">
        <v>52</v>
      </c>
      <c r="B19458">
        <v>7.7</v>
      </c>
      <c r="C19458" t="s">
        <v>1634</v>
      </c>
      <c r="D19458">
        <v>0.05</v>
      </c>
    </row>
    <row r="19459" spans="1:5" x14ac:dyDescent="0.2">
      <c r="A19459" t="s">
        <v>1605</v>
      </c>
      <c r="B19459">
        <v>12</v>
      </c>
      <c r="C19459" t="s">
        <v>1634</v>
      </c>
      <c r="D19459">
        <v>0.2</v>
      </c>
    </row>
    <row r="19460" spans="1:5" x14ac:dyDescent="0.2">
      <c r="A19460" t="s">
        <v>71</v>
      </c>
      <c r="B19460">
        <v>12.5</v>
      </c>
      <c r="C19460" t="s">
        <v>1639</v>
      </c>
      <c r="D19460">
        <v>0.2</v>
      </c>
    </row>
    <row r="19461" spans="1:5" x14ac:dyDescent="0.2">
      <c r="A19461" t="s">
        <v>1605</v>
      </c>
      <c r="B19461">
        <v>8.6999999999999993</v>
      </c>
      <c r="C19461" t="s">
        <v>1634</v>
      </c>
      <c r="D19461">
        <v>0.05</v>
      </c>
    </row>
    <row r="19462" spans="1:5" x14ac:dyDescent="0.2">
      <c r="A19462" t="s">
        <v>2945</v>
      </c>
      <c r="B19462" t="s">
        <v>1634</v>
      </c>
      <c r="C19462">
        <v>0.2</v>
      </c>
    </row>
    <row r="19463" spans="1:5" x14ac:dyDescent="0.2">
      <c r="A19463" t="s">
        <v>52</v>
      </c>
      <c r="B19463">
        <v>11.5</v>
      </c>
      <c r="C19463" t="s">
        <v>1634</v>
      </c>
      <c r="D19463">
        <v>0.05</v>
      </c>
    </row>
    <row r="19464" spans="1:5" x14ac:dyDescent="0.2">
      <c r="A19464" t="s">
        <v>3162</v>
      </c>
      <c r="B19464" t="s">
        <v>1588</v>
      </c>
      <c r="C19464">
        <v>0.5</v>
      </c>
    </row>
    <row r="19465" spans="1:5" x14ac:dyDescent="0.2">
      <c r="A19465" t="s">
        <v>207</v>
      </c>
      <c r="B19465">
        <v>14.7</v>
      </c>
      <c r="C19465">
        <v>-0.2</v>
      </c>
    </row>
    <row r="19466" spans="1:5" x14ac:dyDescent="0.2">
      <c r="A19466" t="s">
        <v>57</v>
      </c>
      <c r="B19466">
        <v>21.02</v>
      </c>
      <c r="C19466">
        <v>0.03</v>
      </c>
    </row>
    <row r="19467" spans="1:5" x14ac:dyDescent="0.2">
      <c r="A19467" t="s">
        <v>57</v>
      </c>
      <c r="B19467">
        <v>15.02</v>
      </c>
      <c r="C19467">
        <v>0.03</v>
      </c>
    </row>
    <row r="19468" spans="1:5" x14ac:dyDescent="0.2">
      <c r="A19468" t="s">
        <v>1719</v>
      </c>
      <c r="B19468" t="s">
        <v>1588</v>
      </c>
      <c r="C19468" t="s">
        <v>3163</v>
      </c>
      <c r="D19468" t="s">
        <v>1634</v>
      </c>
      <c r="E19468">
        <v>0.1</v>
      </c>
    </row>
    <row r="19469" spans="1:5" x14ac:dyDescent="0.2">
      <c r="A19469" t="s">
        <v>173</v>
      </c>
      <c r="B19469">
        <v>10.25</v>
      </c>
      <c r="C19469" t="s">
        <v>1634</v>
      </c>
      <c r="D19469">
        <v>0.15</v>
      </c>
    </row>
    <row r="19470" spans="1:5" x14ac:dyDescent="0.2">
      <c r="A19470" t="s">
        <v>70</v>
      </c>
      <c r="B19470">
        <v>2</v>
      </c>
      <c r="C19470" t="s">
        <v>1606</v>
      </c>
    </row>
    <row r="19471" spans="1:5" x14ac:dyDescent="0.2">
      <c r="A19471" t="s">
        <v>1710</v>
      </c>
      <c r="B19471">
        <v>7</v>
      </c>
      <c r="C19471" t="s">
        <v>1634</v>
      </c>
      <c r="D19471">
        <v>0.2</v>
      </c>
    </row>
    <row r="19472" spans="1:5" x14ac:dyDescent="0.2">
      <c r="A19472" t="s">
        <v>72</v>
      </c>
      <c r="B19472">
        <v>0.23</v>
      </c>
      <c r="C19472" t="s">
        <v>1615</v>
      </c>
    </row>
    <row r="19473" spans="1:5" x14ac:dyDescent="0.2">
      <c r="A19473" t="s">
        <v>72</v>
      </c>
      <c r="B19473">
        <v>0.4</v>
      </c>
      <c r="C19473" t="s">
        <v>1606</v>
      </c>
    </row>
    <row r="19474" spans="1:5" x14ac:dyDescent="0.2">
      <c r="A19474" t="s">
        <v>120</v>
      </c>
      <c r="B19474">
        <v>0.1</v>
      </c>
      <c r="C19474" t="s">
        <v>1593</v>
      </c>
      <c r="D19474" t="s">
        <v>1594</v>
      </c>
    </row>
    <row r="19475" spans="1:5" x14ac:dyDescent="0.2">
      <c r="A19475" t="s">
        <v>52</v>
      </c>
      <c r="B19475">
        <v>4.5</v>
      </c>
      <c r="C19475" t="s">
        <v>1606</v>
      </c>
    </row>
    <row r="19476" spans="1:5" x14ac:dyDescent="0.2">
      <c r="A19476" t="s">
        <v>3154</v>
      </c>
      <c r="B19476" t="s">
        <v>1634</v>
      </c>
      <c r="C19476">
        <v>0.05</v>
      </c>
    </row>
    <row r="19477" spans="1:5" x14ac:dyDescent="0.2">
      <c r="A19477" t="s">
        <v>2937</v>
      </c>
      <c r="B19477" t="s">
        <v>1634</v>
      </c>
      <c r="C19477">
        <v>0.1</v>
      </c>
    </row>
    <row r="19478" spans="1:5" x14ac:dyDescent="0.2">
      <c r="A19478" t="s">
        <v>200</v>
      </c>
      <c r="B19478">
        <v>13.1</v>
      </c>
      <c r="C19478" t="s">
        <v>1634</v>
      </c>
      <c r="D19478">
        <v>0.05</v>
      </c>
    </row>
    <row r="19479" spans="1:5" x14ac:dyDescent="0.2">
      <c r="A19479" t="s">
        <v>52</v>
      </c>
      <c r="B19479">
        <v>17.600000000000001</v>
      </c>
      <c r="C19479" t="s">
        <v>1634</v>
      </c>
      <c r="D19479">
        <v>0.05</v>
      </c>
    </row>
    <row r="19480" spans="1:5" x14ac:dyDescent="0.2">
      <c r="A19480" t="s">
        <v>3162</v>
      </c>
      <c r="B19480" t="s">
        <v>1639</v>
      </c>
      <c r="C19480">
        <v>0.02</v>
      </c>
    </row>
    <row r="19481" spans="1:5" x14ac:dyDescent="0.2">
      <c r="A19481" t="s">
        <v>120</v>
      </c>
      <c r="B19481" t="s">
        <v>1571</v>
      </c>
      <c r="C19481">
        <v>0.03</v>
      </c>
      <c r="D19481" t="s">
        <v>2948</v>
      </c>
      <c r="E19481" t="s">
        <v>1594</v>
      </c>
    </row>
    <row r="19482" spans="1:5" x14ac:dyDescent="0.2">
      <c r="A19482" t="s">
        <v>115</v>
      </c>
      <c r="B19482">
        <v>0.05</v>
      </c>
      <c r="C19482" t="s">
        <v>1639</v>
      </c>
      <c r="D19482">
        <v>0.1</v>
      </c>
    </row>
    <row r="19483" spans="1:5" x14ac:dyDescent="0.2">
      <c r="A19483" t="s">
        <v>177</v>
      </c>
      <c r="B19483">
        <v>0.2</v>
      </c>
      <c r="C19483" t="s">
        <v>1639</v>
      </c>
      <c r="D19483">
        <v>0.1</v>
      </c>
    </row>
    <row r="19484" spans="1:5" x14ac:dyDescent="0.2">
      <c r="A19484" t="s">
        <v>169</v>
      </c>
    </row>
    <row r="19485" spans="1:5" x14ac:dyDescent="0.2">
      <c r="A19485" t="s">
        <v>110</v>
      </c>
    </row>
    <row r="19486" spans="1:5" x14ac:dyDescent="0.2">
      <c r="A19486" t="s">
        <v>1575</v>
      </c>
      <c r="B19486" t="s">
        <v>1576</v>
      </c>
      <c r="C19486" t="s">
        <v>1577</v>
      </c>
      <c r="D19486" t="s">
        <v>1578</v>
      </c>
    </row>
    <row r="19487" spans="1:5" x14ac:dyDescent="0.2">
      <c r="A19487" t="s">
        <v>882</v>
      </c>
      <c r="B19487" t="s">
        <v>1579</v>
      </c>
      <c r="C19487" t="s">
        <v>1580</v>
      </c>
    </row>
    <row r="19488" spans="1:5" x14ac:dyDescent="0.2">
      <c r="A19488" t="s">
        <v>1581</v>
      </c>
      <c r="B19488" t="s">
        <v>1576</v>
      </c>
      <c r="C19488" t="s">
        <v>1577</v>
      </c>
      <c r="D19488" t="s">
        <v>1582</v>
      </c>
    </row>
    <row r="19489" spans="1:5" x14ac:dyDescent="0.2">
      <c r="A19489" t="s">
        <v>1595</v>
      </c>
      <c r="B19489" t="s">
        <v>1596</v>
      </c>
      <c r="C19489" t="s">
        <v>1597</v>
      </c>
    </row>
    <row r="19490" spans="1:5" x14ac:dyDescent="0.2">
      <c r="A19490" t="s">
        <v>1595</v>
      </c>
      <c r="B19490" t="s">
        <v>1598</v>
      </c>
      <c r="C19490" t="s">
        <v>1599</v>
      </c>
      <c r="D19490" t="s">
        <v>1597</v>
      </c>
    </row>
    <row r="19491" spans="1:5" x14ac:dyDescent="0.2">
      <c r="A19491" t="s">
        <v>114</v>
      </c>
      <c r="B19491">
        <v>18</v>
      </c>
      <c r="C19491" t="s">
        <v>1583</v>
      </c>
    </row>
    <row r="19492" spans="1:5" x14ac:dyDescent="0.2">
      <c r="A19492" t="s">
        <v>71</v>
      </c>
      <c r="B19492">
        <v>3.4</v>
      </c>
      <c r="C19492" t="s">
        <v>1583</v>
      </c>
    </row>
    <row r="19493" spans="1:5" x14ac:dyDescent="0.2">
      <c r="A19493" t="s">
        <v>71</v>
      </c>
      <c r="B19493">
        <v>4.9000000000000004</v>
      </c>
      <c r="C19493" t="s">
        <v>1584</v>
      </c>
    </row>
    <row r="19494" spans="1:5" x14ac:dyDescent="0.2">
      <c r="A19494" t="s">
        <v>52</v>
      </c>
      <c r="B19494">
        <v>4.5</v>
      </c>
      <c r="C19494" t="s">
        <v>1584</v>
      </c>
    </row>
    <row r="19495" spans="1:5" x14ac:dyDescent="0.2">
      <c r="A19495" t="s">
        <v>52</v>
      </c>
      <c r="B19495">
        <v>0.4</v>
      </c>
      <c r="C19495" t="s">
        <v>1584</v>
      </c>
    </row>
    <row r="19496" spans="1:5" x14ac:dyDescent="0.2">
      <c r="A19496" t="s">
        <v>52</v>
      </c>
      <c r="B19496">
        <v>0.35</v>
      </c>
      <c r="C19496" t="s">
        <v>1681</v>
      </c>
    </row>
    <row r="19497" spans="1:5" x14ac:dyDescent="0.2">
      <c r="A19497" t="s">
        <v>57</v>
      </c>
      <c r="B19497">
        <v>2.6</v>
      </c>
      <c r="C19497" t="s">
        <v>1811</v>
      </c>
    </row>
    <row r="19498" spans="1:5" x14ac:dyDescent="0.2">
      <c r="A19498" t="s">
        <v>70</v>
      </c>
      <c r="B19498">
        <v>14.5</v>
      </c>
      <c r="C19498" t="s">
        <v>2692</v>
      </c>
    </row>
    <row r="19499" spans="1:5" x14ac:dyDescent="0.2">
      <c r="A19499" t="s">
        <v>120</v>
      </c>
      <c r="B19499" t="s">
        <v>1571</v>
      </c>
      <c r="C19499">
        <v>0.05</v>
      </c>
      <c r="D19499" t="s">
        <v>1593</v>
      </c>
      <c r="E19499" t="s">
        <v>1594</v>
      </c>
    </row>
    <row r="19500" spans="1:5" x14ac:dyDescent="0.2">
      <c r="A19500" t="s">
        <v>117</v>
      </c>
      <c r="B19500" t="s">
        <v>1571</v>
      </c>
      <c r="C19500">
        <v>0.02</v>
      </c>
      <c r="D19500" t="s">
        <v>1593</v>
      </c>
      <c r="E19500" t="s">
        <v>1594</v>
      </c>
    </row>
    <row r="19501" spans="1:5" x14ac:dyDescent="0.2">
      <c r="A19501" t="s">
        <v>156</v>
      </c>
      <c r="B19501" t="s">
        <v>1571</v>
      </c>
      <c r="C19501">
        <v>5.0000000000000001E-3</v>
      </c>
    </row>
    <row r="19502" spans="1:5" x14ac:dyDescent="0.2">
      <c r="A19502" t="s">
        <v>1730</v>
      </c>
      <c r="B19502">
        <v>0.1</v>
      </c>
      <c r="C19502">
        <f>0.035/-0.015</f>
        <v>-2.3333333333333335</v>
      </c>
    </row>
    <row r="19503" spans="1:5" x14ac:dyDescent="0.2">
      <c r="A19503" t="s">
        <v>176</v>
      </c>
      <c r="B19503">
        <v>15</v>
      </c>
      <c r="C19503" t="s">
        <v>1681</v>
      </c>
    </row>
    <row r="19504" spans="1:5" x14ac:dyDescent="0.2">
      <c r="A19504" t="s">
        <v>118</v>
      </c>
      <c r="B19504" t="s">
        <v>1571</v>
      </c>
      <c r="C19504" t="s">
        <v>1610</v>
      </c>
      <c r="D19504">
        <v>3</v>
      </c>
    </row>
    <row r="19505" spans="1:4" x14ac:dyDescent="0.2">
      <c r="A19505" t="s">
        <v>110</v>
      </c>
      <c r="B19505" t="s">
        <v>1572</v>
      </c>
      <c r="C19505" t="s">
        <v>1573</v>
      </c>
      <c r="D19505" t="s">
        <v>1574</v>
      </c>
    </row>
    <row r="19506" spans="1:4" x14ac:dyDescent="0.2">
      <c r="A19506" t="s">
        <v>1575</v>
      </c>
      <c r="B19506" t="s">
        <v>1576</v>
      </c>
      <c r="C19506" t="s">
        <v>1577</v>
      </c>
      <c r="D19506" t="s">
        <v>1578</v>
      </c>
    </row>
    <row r="19507" spans="1:4" x14ac:dyDescent="0.2">
      <c r="A19507" t="s">
        <v>882</v>
      </c>
      <c r="B19507" t="s">
        <v>1579</v>
      </c>
      <c r="C19507" t="s">
        <v>1580</v>
      </c>
    </row>
    <row r="19508" spans="1:4" x14ac:dyDescent="0.2">
      <c r="A19508" t="s">
        <v>1581</v>
      </c>
      <c r="B19508" t="s">
        <v>1576</v>
      </c>
      <c r="C19508" t="s">
        <v>1577</v>
      </c>
      <c r="D19508" t="s">
        <v>1582</v>
      </c>
    </row>
    <row r="19509" spans="1:4" x14ac:dyDescent="0.2">
      <c r="A19509" t="s">
        <v>487</v>
      </c>
      <c r="B19509" t="s">
        <v>1576</v>
      </c>
      <c r="C19509" t="s">
        <v>1577</v>
      </c>
      <c r="D19509" s="8">
        <v>37415</v>
      </c>
    </row>
    <row r="19510" spans="1:4" x14ac:dyDescent="0.2">
      <c r="A19510" t="s">
        <v>1595</v>
      </c>
      <c r="B19510" t="s">
        <v>1596</v>
      </c>
      <c r="C19510" t="s">
        <v>1597</v>
      </c>
    </row>
    <row r="19511" spans="1:4" x14ac:dyDescent="0.2">
      <c r="A19511" t="s">
        <v>1595</v>
      </c>
      <c r="B19511" t="s">
        <v>1598</v>
      </c>
      <c r="C19511" t="s">
        <v>1599</v>
      </c>
      <c r="D19511" t="s">
        <v>1597</v>
      </c>
    </row>
    <row r="19512" spans="1:4" x14ac:dyDescent="0.2">
      <c r="A19512" t="s">
        <v>1595</v>
      </c>
      <c r="B19512" t="s">
        <v>1596</v>
      </c>
      <c r="C19512" t="s">
        <v>1597</v>
      </c>
    </row>
    <row r="19513" spans="1:4" x14ac:dyDescent="0.2">
      <c r="A19513" t="s">
        <v>1595</v>
      </c>
      <c r="B19513" t="s">
        <v>1598</v>
      </c>
      <c r="C19513" t="s">
        <v>1599</v>
      </c>
      <c r="D19513" t="s">
        <v>1597</v>
      </c>
    </row>
    <row r="19514" spans="1:4" x14ac:dyDescent="0.2">
      <c r="A19514" t="s">
        <v>114</v>
      </c>
      <c r="B19514">
        <v>18</v>
      </c>
      <c r="C19514" t="s">
        <v>1583</v>
      </c>
    </row>
    <row r="19515" spans="1:4" x14ac:dyDescent="0.2">
      <c r="A19515" t="s">
        <v>71</v>
      </c>
      <c r="B19515">
        <v>3.4</v>
      </c>
      <c r="C19515" t="s">
        <v>1583</v>
      </c>
    </row>
    <row r="19516" spans="1:4" x14ac:dyDescent="0.2">
      <c r="A19516" t="s">
        <v>71</v>
      </c>
      <c r="B19516">
        <v>4.9000000000000004</v>
      </c>
      <c r="C19516" t="s">
        <v>1584</v>
      </c>
    </row>
    <row r="19517" spans="1:4" x14ac:dyDescent="0.2">
      <c r="A19517" t="s">
        <v>52</v>
      </c>
      <c r="B19517">
        <v>4.5</v>
      </c>
      <c r="C19517" t="s">
        <v>1584</v>
      </c>
    </row>
    <row r="19518" spans="1:4" x14ac:dyDescent="0.2">
      <c r="A19518" t="s">
        <v>52</v>
      </c>
      <c r="B19518">
        <v>0.4</v>
      </c>
      <c r="C19518" t="s">
        <v>1584</v>
      </c>
    </row>
    <row r="19519" spans="1:4" x14ac:dyDescent="0.2">
      <c r="A19519" t="s">
        <v>52</v>
      </c>
      <c r="B19519">
        <v>0.35</v>
      </c>
      <c r="C19519" t="s">
        <v>1681</v>
      </c>
    </row>
    <row r="19520" spans="1:4" x14ac:dyDescent="0.2">
      <c r="A19520" t="s">
        <v>57</v>
      </c>
      <c r="B19520">
        <v>2.6</v>
      </c>
      <c r="C19520" t="s">
        <v>1811</v>
      </c>
    </row>
    <row r="19521" spans="1:5" x14ac:dyDescent="0.2">
      <c r="A19521" t="s">
        <v>70</v>
      </c>
      <c r="B19521">
        <v>14.5</v>
      </c>
      <c r="C19521" t="s">
        <v>2692</v>
      </c>
    </row>
    <row r="19522" spans="1:5" x14ac:dyDescent="0.2">
      <c r="A19522" t="s">
        <v>120</v>
      </c>
      <c r="B19522" t="s">
        <v>1571</v>
      </c>
      <c r="C19522">
        <v>0.05</v>
      </c>
      <c r="D19522" t="s">
        <v>1593</v>
      </c>
      <c r="E19522" t="s">
        <v>1594</v>
      </c>
    </row>
    <row r="19523" spans="1:5" x14ac:dyDescent="0.2">
      <c r="A19523" t="s">
        <v>117</v>
      </c>
      <c r="B19523" t="s">
        <v>1571</v>
      </c>
      <c r="C19523">
        <v>0.02</v>
      </c>
      <c r="D19523" t="s">
        <v>1593</v>
      </c>
      <c r="E19523" t="s">
        <v>1594</v>
      </c>
    </row>
    <row r="19524" spans="1:5" x14ac:dyDescent="0.2">
      <c r="A19524" t="s">
        <v>156</v>
      </c>
      <c r="B19524" t="s">
        <v>1571</v>
      </c>
      <c r="C19524">
        <v>5.0000000000000001E-3</v>
      </c>
    </row>
    <row r="19525" spans="1:5" x14ac:dyDescent="0.2">
      <c r="A19525" t="s">
        <v>1730</v>
      </c>
      <c r="B19525">
        <v>0.1</v>
      </c>
      <c r="C19525">
        <f>0.035/-0.015</f>
        <v>-2.3333333333333335</v>
      </c>
    </row>
    <row r="19526" spans="1:5" x14ac:dyDescent="0.2">
      <c r="A19526" t="s">
        <v>176</v>
      </c>
      <c r="B19526">
        <v>15</v>
      </c>
      <c r="C19526" t="s">
        <v>1681</v>
      </c>
    </row>
    <row r="19527" spans="1:5" x14ac:dyDescent="0.2">
      <c r="A19527" t="s">
        <v>118</v>
      </c>
      <c r="B19527" t="s">
        <v>1571</v>
      </c>
      <c r="C19527" t="s">
        <v>1610</v>
      </c>
      <c r="D19527">
        <v>3</v>
      </c>
    </row>
    <row r="19528" spans="1:5" x14ac:dyDescent="0.2">
      <c r="A19528" t="s">
        <v>110</v>
      </c>
      <c r="B19528" t="s">
        <v>1572</v>
      </c>
      <c r="C19528" t="s">
        <v>1573</v>
      </c>
      <c r="D19528" t="s">
        <v>1574</v>
      </c>
    </row>
    <row r="19529" spans="1:5" x14ac:dyDescent="0.2">
      <c r="A19529" t="s">
        <v>1575</v>
      </c>
      <c r="B19529" t="s">
        <v>1576</v>
      </c>
      <c r="C19529" t="s">
        <v>1577</v>
      </c>
      <c r="D19529" t="s">
        <v>1578</v>
      </c>
    </row>
    <row r="19530" spans="1:5" x14ac:dyDescent="0.2">
      <c r="A19530" t="s">
        <v>882</v>
      </c>
      <c r="B19530" t="s">
        <v>1579</v>
      </c>
      <c r="C19530" t="s">
        <v>1580</v>
      </c>
    </row>
    <row r="19531" spans="1:5" x14ac:dyDescent="0.2">
      <c r="A19531" t="s">
        <v>1581</v>
      </c>
      <c r="B19531" t="s">
        <v>1576</v>
      </c>
      <c r="C19531" t="s">
        <v>1577</v>
      </c>
      <c r="D19531" t="s">
        <v>1582</v>
      </c>
    </row>
    <row r="19532" spans="1:5" x14ac:dyDescent="0.2">
      <c r="A19532" t="s">
        <v>487</v>
      </c>
      <c r="B19532" t="s">
        <v>1576</v>
      </c>
      <c r="C19532" t="s">
        <v>1577</v>
      </c>
      <c r="D19532" s="8">
        <v>37415</v>
      </c>
    </row>
    <row r="19533" spans="1:5" x14ac:dyDescent="0.2">
      <c r="A19533" t="s">
        <v>1595</v>
      </c>
      <c r="B19533" t="s">
        <v>1596</v>
      </c>
      <c r="C19533" t="s">
        <v>1597</v>
      </c>
    </row>
    <row r="19534" spans="1:5" x14ac:dyDescent="0.2">
      <c r="A19534" t="s">
        <v>1595</v>
      </c>
      <c r="B19534" t="s">
        <v>1598</v>
      </c>
      <c r="C19534" t="s">
        <v>1599</v>
      </c>
      <c r="D19534" t="s">
        <v>1597</v>
      </c>
    </row>
    <row r="19535" spans="1:5" x14ac:dyDescent="0.2">
      <c r="A19535" t="s">
        <v>1595</v>
      </c>
      <c r="B19535" t="s">
        <v>1596</v>
      </c>
      <c r="C19535" t="s">
        <v>1597</v>
      </c>
    </row>
    <row r="19536" spans="1:5" x14ac:dyDescent="0.2">
      <c r="A19536" t="s">
        <v>1595</v>
      </c>
      <c r="B19536" t="s">
        <v>1598</v>
      </c>
      <c r="C19536" t="s">
        <v>1599</v>
      </c>
      <c r="D19536" t="s">
        <v>1597</v>
      </c>
    </row>
    <row r="19537" spans="1:5" x14ac:dyDescent="0.2">
      <c r="A19537" t="s">
        <v>114</v>
      </c>
      <c r="B19537">
        <v>18</v>
      </c>
      <c r="C19537" t="s">
        <v>1583</v>
      </c>
    </row>
    <row r="19538" spans="1:5" x14ac:dyDescent="0.2">
      <c r="A19538" t="s">
        <v>71</v>
      </c>
      <c r="B19538">
        <v>3.4</v>
      </c>
      <c r="C19538" t="s">
        <v>1583</v>
      </c>
    </row>
    <row r="19539" spans="1:5" x14ac:dyDescent="0.2">
      <c r="A19539" t="s">
        <v>71</v>
      </c>
      <c r="B19539">
        <v>4.9000000000000004</v>
      </c>
      <c r="C19539" t="s">
        <v>1584</v>
      </c>
    </row>
    <row r="19540" spans="1:5" x14ac:dyDescent="0.2">
      <c r="A19540" t="s">
        <v>52</v>
      </c>
      <c r="B19540">
        <v>4.5</v>
      </c>
      <c r="C19540" t="s">
        <v>1584</v>
      </c>
    </row>
    <row r="19541" spans="1:5" x14ac:dyDescent="0.2">
      <c r="A19541" t="s">
        <v>52</v>
      </c>
      <c r="B19541">
        <v>0.4</v>
      </c>
      <c r="C19541" t="s">
        <v>1584</v>
      </c>
    </row>
    <row r="19542" spans="1:5" x14ac:dyDescent="0.2">
      <c r="A19542" t="s">
        <v>52</v>
      </c>
      <c r="B19542">
        <v>0.35</v>
      </c>
      <c r="C19542" t="s">
        <v>1681</v>
      </c>
    </row>
    <row r="19543" spans="1:5" x14ac:dyDescent="0.2">
      <c r="A19543" t="s">
        <v>57</v>
      </c>
      <c r="B19543">
        <v>2.6</v>
      </c>
      <c r="C19543" t="s">
        <v>1811</v>
      </c>
    </row>
    <row r="19544" spans="1:5" x14ac:dyDescent="0.2">
      <c r="A19544" t="s">
        <v>70</v>
      </c>
      <c r="B19544">
        <v>14.5</v>
      </c>
      <c r="C19544" t="s">
        <v>2692</v>
      </c>
    </row>
    <row r="19545" spans="1:5" x14ac:dyDescent="0.2">
      <c r="A19545" t="s">
        <v>120</v>
      </c>
      <c r="B19545" t="s">
        <v>1571</v>
      </c>
      <c r="C19545">
        <v>0.05</v>
      </c>
      <c r="D19545" t="s">
        <v>1593</v>
      </c>
      <c r="E19545" t="s">
        <v>1594</v>
      </c>
    </row>
    <row r="19546" spans="1:5" x14ac:dyDescent="0.2">
      <c r="A19546" t="s">
        <v>117</v>
      </c>
      <c r="B19546" t="s">
        <v>1571</v>
      </c>
      <c r="C19546">
        <v>0.02</v>
      </c>
      <c r="D19546" t="s">
        <v>1593</v>
      </c>
      <c r="E19546" t="s">
        <v>1594</v>
      </c>
    </row>
    <row r="19547" spans="1:5" x14ac:dyDescent="0.2">
      <c r="A19547" t="s">
        <v>156</v>
      </c>
      <c r="B19547" t="s">
        <v>1571</v>
      </c>
      <c r="C19547">
        <v>5.0000000000000001E-3</v>
      </c>
    </row>
    <row r="19548" spans="1:5" x14ac:dyDescent="0.2">
      <c r="A19548" t="s">
        <v>1730</v>
      </c>
      <c r="B19548">
        <v>0.1</v>
      </c>
      <c r="C19548">
        <f>0.035/-0.015</f>
        <v>-2.3333333333333335</v>
      </c>
    </row>
    <row r="19549" spans="1:5" x14ac:dyDescent="0.2">
      <c r="A19549" t="s">
        <v>176</v>
      </c>
      <c r="B19549">
        <v>15</v>
      </c>
      <c r="C19549" t="s">
        <v>1681</v>
      </c>
    </row>
    <row r="19550" spans="1:5" x14ac:dyDescent="0.2">
      <c r="A19550" t="s">
        <v>118</v>
      </c>
      <c r="B19550" t="s">
        <v>1571</v>
      </c>
      <c r="C19550" t="s">
        <v>1610</v>
      </c>
      <c r="D19550">
        <v>3</v>
      </c>
    </row>
    <row r="19551" spans="1:5" x14ac:dyDescent="0.2">
      <c r="A19551" t="s">
        <v>110</v>
      </c>
      <c r="B19551" t="s">
        <v>1572</v>
      </c>
      <c r="C19551" t="s">
        <v>1573</v>
      </c>
      <c r="D19551" t="s">
        <v>1574</v>
      </c>
    </row>
    <row r="19552" spans="1:5" x14ac:dyDescent="0.2">
      <c r="A19552" t="s">
        <v>1575</v>
      </c>
      <c r="B19552" t="s">
        <v>1576</v>
      </c>
      <c r="C19552" t="s">
        <v>1577</v>
      </c>
      <c r="D19552" t="s">
        <v>1578</v>
      </c>
    </row>
    <row r="19553" spans="1:5" x14ac:dyDescent="0.2">
      <c r="A19553" t="s">
        <v>882</v>
      </c>
      <c r="B19553" t="s">
        <v>1579</v>
      </c>
      <c r="C19553" t="s">
        <v>1580</v>
      </c>
    </row>
    <row r="19554" spans="1:5" x14ac:dyDescent="0.2">
      <c r="A19554" t="s">
        <v>1581</v>
      </c>
      <c r="B19554" t="s">
        <v>1576</v>
      </c>
      <c r="C19554" t="s">
        <v>1577</v>
      </c>
      <c r="D19554" t="s">
        <v>1582</v>
      </c>
    </row>
    <row r="19555" spans="1:5" x14ac:dyDescent="0.2">
      <c r="A19555" t="s">
        <v>487</v>
      </c>
      <c r="B19555" t="s">
        <v>1576</v>
      </c>
      <c r="C19555" t="s">
        <v>1577</v>
      </c>
      <c r="D19555" s="8">
        <v>37415</v>
      </c>
    </row>
    <row r="19556" spans="1:5" x14ac:dyDescent="0.2">
      <c r="A19556" t="s">
        <v>1595</v>
      </c>
      <c r="B19556" t="s">
        <v>1596</v>
      </c>
      <c r="C19556" t="s">
        <v>1597</v>
      </c>
    </row>
    <row r="19557" spans="1:5" x14ac:dyDescent="0.2">
      <c r="A19557" t="s">
        <v>1595</v>
      </c>
      <c r="B19557" t="s">
        <v>1598</v>
      </c>
      <c r="C19557" t="s">
        <v>1599</v>
      </c>
      <c r="D19557" t="s">
        <v>1597</v>
      </c>
    </row>
    <row r="19558" spans="1:5" x14ac:dyDescent="0.2">
      <c r="A19558" t="s">
        <v>1595</v>
      </c>
      <c r="B19558" t="s">
        <v>1596</v>
      </c>
      <c r="C19558" t="s">
        <v>1597</v>
      </c>
    </row>
    <row r="19559" spans="1:5" x14ac:dyDescent="0.2">
      <c r="A19559" t="s">
        <v>1595</v>
      </c>
      <c r="B19559" t="s">
        <v>1598</v>
      </c>
      <c r="C19559" t="s">
        <v>1599</v>
      </c>
      <c r="D19559" t="s">
        <v>1597</v>
      </c>
    </row>
    <row r="19560" spans="1:5" x14ac:dyDescent="0.2">
      <c r="A19560" t="s">
        <v>114</v>
      </c>
      <c r="B19560">
        <v>18</v>
      </c>
      <c r="C19560" t="s">
        <v>1583</v>
      </c>
    </row>
    <row r="19561" spans="1:5" x14ac:dyDescent="0.2">
      <c r="A19561" t="s">
        <v>71</v>
      </c>
      <c r="B19561">
        <v>3.4</v>
      </c>
      <c r="C19561" t="s">
        <v>1583</v>
      </c>
    </row>
    <row r="19562" spans="1:5" x14ac:dyDescent="0.2">
      <c r="A19562" t="s">
        <v>71</v>
      </c>
      <c r="B19562">
        <v>4.9000000000000004</v>
      </c>
      <c r="C19562" t="s">
        <v>1584</v>
      </c>
    </row>
    <row r="19563" spans="1:5" x14ac:dyDescent="0.2">
      <c r="A19563" t="s">
        <v>52</v>
      </c>
      <c r="B19563">
        <v>4.5</v>
      </c>
      <c r="C19563" t="s">
        <v>1584</v>
      </c>
    </row>
    <row r="19564" spans="1:5" x14ac:dyDescent="0.2">
      <c r="A19564" t="s">
        <v>52</v>
      </c>
      <c r="B19564">
        <v>0.4</v>
      </c>
      <c r="C19564" t="s">
        <v>1584</v>
      </c>
    </row>
    <row r="19565" spans="1:5" x14ac:dyDescent="0.2">
      <c r="A19565" t="s">
        <v>52</v>
      </c>
      <c r="B19565">
        <v>0.35</v>
      </c>
      <c r="C19565" t="s">
        <v>1681</v>
      </c>
    </row>
    <row r="19566" spans="1:5" x14ac:dyDescent="0.2">
      <c r="A19566" t="s">
        <v>57</v>
      </c>
      <c r="B19566">
        <v>2.6</v>
      </c>
      <c r="C19566" t="s">
        <v>1811</v>
      </c>
    </row>
    <row r="19567" spans="1:5" x14ac:dyDescent="0.2">
      <c r="A19567" t="s">
        <v>70</v>
      </c>
      <c r="B19567">
        <v>14.5</v>
      </c>
      <c r="C19567" t="s">
        <v>2692</v>
      </c>
    </row>
    <row r="19568" spans="1:5" x14ac:dyDescent="0.2">
      <c r="A19568" t="s">
        <v>120</v>
      </c>
      <c r="B19568" t="s">
        <v>1571</v>
      </c>
      <c r="C19568">
        <v>0.05</v>
      </c>
      <c r="D19568" t="s">
        <v>1593</v>
      </c>
      <c r="E19568" t="s">
        <v>1594</v>
      </c>
    </row>
    <row r="19569" spans="1:5" x14ac:dyDescent="0.2">
      <c r="A19569" t="s">
        <v>117</v>
      </c>
      <c r="B19569" t="s">
        <v>1571</v>
      </c>
      <c r="C19569">
        <v>0.02</v>
      </c>
      <c r="D19569" t="s">
        <v>1593</v>
      </c>
      <c r="E19569" t="s">
        <v>1594</v>
      </c>
    </row>
    <row r="19570" spans="1:5" x14ac:dyDescent="0.2">
      <c r="A19570" t="s">
        <v>156</v>
      </c>
      <c r="B19570" t="s">
        <v>1571</v>
      </c>
      <c r="C19570">
        <v>5.0000000000000001E-3</v>
      </c>
    </row>
    <row r="19571" spans="1:5" x14ac:dyDescent="0.2">
      <c r="A19571" t="s">
        <v>1730</v>
      </c>
      <c r="B19571">
        <v>0.1</v>
      </c>
      <c r="C19571">
        <f>0.035/-0.015</f>
        <v>-2.3333333333333335</v>
      </c>
    </row>
    <row r="19572" spans="1:5" x14ac:dyDescent="0.2">
      <c r="A19572" t="s">
        <v>176</v>
      </c>
      <c r="B19572">
        <v>15</v>
      </c>
      <c r="C19572" t="s">
        <v>1681</v>
      </c>
    </row>
    <row r="19573" spans="1:5" x14ac:dyDescent="0.2">
      <c r="A19573" t="s">
        <v>118</v>
      </c>
      <c r="B19573" t="s">
        <v>1571</v>
      </c>
      <c r="C19573" t="s">
        <v>1610</v>
      </c>
      <c r="D19573">
        <v>3</v>
      </c>
    </row>
    <row r="19574" spans="1:5" x14ac:dyDescent="0.2">
      <c r="A19574" t="s">
        <v>110</v>
      </c>
      <c r="B19574" t="s">
        <v>1572</v>
      </c>
      <c r="C19574" t="s">
        <v>1573</v>
      </c>
      <c r="D19574" t="s">
        <v>1574</v>
      </c>
    </row>
    <row r="19575" spans="1:5" x14ac:dyDescent="0.2">
      <c r="A19575" t="s">
        <v>1575</v>
      </c>
      <c r="B19575" t="s">
        <v>1576</v>
      </c>
      <c r="C19575" t="s">
        <v>1577</v>
      </c>
      <c r="D19575" t="s">
        <v>1578</v>
      </c>
    </row>
    <row r="19576" spans="1:5" x14ac:dyDescent="0.2">
      <c r="A19576" t="s">
        <v>882</v>
      </c>
      <c r="B19576" t="s">
        <v>1579</v>
      </c>
      <c r="C19576" t="s">
        <v>1580</v>
      </c>
    </row>
    <row r="19577" spans="1:5" x14ac:dyDescent="0.2">
      <c r="A19577" t="s">
        <v>1581</v>
      </c>
      <c r="B19577" t="s">
        <v>1576</v>
      </c>
      <c r="C19577" t="s">
        <v>1577</v>
      </c>
      <c r="D19577" t="s">
        <v>1582</v>
      </c>
    </row>
    <row r="19578" spans="1:5" x14ac:dyDescent="0.2">
      <c r="A19578" t="s">
        <v>487</v>
      </c>
      <c r="B19578" t="s">
        <v>1576</v>
      </c>
      <c r="C19578" t="s">
        <v>1577</v>
      </c>
      <c r="D19578" s="8">
        <v>37415</v>
      </c>
    </row>
    <row r="19579" spans="1:5" x14ac:dyDescent="0.2">
      <c r="A19579" t="s">
        <v>1595</v>
      </c>
      <c r="B19579" t="s">
        <v>1596</v>
      </c>
      <c r="C19579" t="s">
        <v>1597</v>
      </c>
    </row>
    <row r="19580" spans="1:5" x14ac:dyDescent="0.2">
      <c r="A19580" t="s">
        <v>1595</v>
      </c>
      <c r="B19580" t="s">
        <v>1598</v>
      </c>
      <c r="C19580" t="s">
        <v>1599</v>
      </c>
      <c r="D19580" t="s">
        <v>1597</v>
      </c>
    </row>
    <row r="19581" spans="1:5" x14ac:dyDescent="0.2">
      <c r="A19581" t="s">
        <v>114</v>
      </c>
      <c r="B19581">
        <v>54.5</v>
      </c>
      <c r="C19581" t="s">
        <v>1583</v>
      </c>
    </row>
    <row r="19582" spans="1:5" x14ac:dyDescent="0.2">
      <c r="A19582" t="s">
        <v>71</v>
      </c>
      <c r="B19582">
        <v>48</v>
      </c>
      <c r="C19582" t="s">
        <v>1585</v>
      </c>
    </row>
    <row r="19583" spans="1:5" x14ac:dyDescent="0.2">
      <c r="A19583" t="s">
        <v>71</v>
      </c>
      <c r="B19583">
        <v>6.5</v>
      </c>
      <c r="C19583" t="s">
        <v>1584</v>
      </c>
    </row>
    <row r="19584" spans="1:5" x14ac:dyDescent="0.2">
      <c r="A19584" t="s">
        <v>71</v>
      </c>
      <c r="B19584">
        <v>41.3</v>
      </c>
      <c r="C19584" t="s">
        <v>1585</v>
      </c>
    </row>
    <row r="19585" spans="1:6" x14ac:dyDescent="0.2">
      <c r="A19585" t="s">
        <v>55</v>
      </c>
      <c r="B19585">
        <v>32</v>
      </c>
      <c r="C19585">
        <v>1</v>
      </c>
    </row>
    <row r="19586" spans="1:6" x14ac:dyDescent="0.2">
      <c r="A19586" t="s">
        <v>70</v>
      </c>
      <c r="B19586">
        <v>29.8</v>
      </c>
      <c r="C19586">
        <v>-0.05</v>
      </c>
    </row>
    <row r="19587" spans="1:6" x14ac:dyDescent="0.2">
      <c r="A19587" t="s">
        <v>70</v>
      </c>
      <c r="B19587">
        <v>31.2</v>
      </c>
      <c r="C19587" t="s">
        <v>1661</v>
      </c>
      <c r="D19587" t="s">
        <v>1801</v>
      </c>
    </row>
    <row r="19588" spans="1:6" x14ac:dyDescent="0.2">
      <c r="A19588" t="s">
        <v>1802</v>
      </c>
      <c r="B19588" t="s">
        <v>1661</v>
      </c>
      <c r="C19588" t="s">
        <v>1803</v>
      </c>
      <c r="D19588" t="s">
        <v>1804</v>
      </c>
      <c r="E19588" t="s">
        <v>1784</v>
      </c>
      <c r="F19588" t="s">
        <v>1805</v>
      </c>
    </row>
    <row r="19589" spans="1:6" x14ac:dyDescent="0.2">
      <c r="A19589" t="s">
        <v>118</v>
      </c>
      <c r="B19589" t="s">
        <v>1571</v>
      </c>
      <c r="C19589" t="s">
        <v>1610</v>
      </c>
      <c r="D19589">
        <v>12</v>
      </c>
    </row>
    <row r="19590" spans="1:6" x14ac:dyDescent="0.2">
      <c r="A19590" t="s">
        <v>59</v>
      </c>
      <c r="B19590" t="s">
        <v>1806</v>
      </c>
      <c r="C19590" t="s">
        <v>1123</v>
      </c>
      <c r="D19590">
        <v>1</v>
      </c>
      <c r="E19590" t="s">
        <v>1588</v>
      </c>
      <c r="F19590" t="s">
        <v>1808</v>
      </c>
    </row>
    <row r="19591" spans="1:6" x14ac:dyDescent="0.2">
      <c r="A19591" t="s">
        <v>59</v>
      </c>
      <c r="B19591" t="s">
        <v>1806</v>
      </c>
      <c r="C19591" t="s">
        <v>1123</v>
      </c>
      <c r="D19591">
        <v>1</v>
      </c>
      <c r="E19591" t="s">
        <v>1588</v>
      </c>
      <c r="F19591" t="s">
        <v>1808</v>
      </c>
    </row>
    <row r="19592" spans="1:6" x14ac:dyDescent="0.2">
      <c r="A19592" t="s">
        <v>3164</v>
      </c>
      <c r="B19592" t="s">
        <v>1806</v>
      </c>
      <c r="C19592" t="s">
        <v>1123</v>
      </c>
      <c r="D19592">
        <v>1</v>
      </c>
      <c r="E19592" t="s">
        <v>1588</v>
      </c>
      <c r="F19592" t="s">
        <v>1808</v>
      </c>
    </row>
    <row r="19593" spans="1:6" x14ac:dyDescent="0.2">
      <c r="A19593" t="s">
        <v>120</v>
      </c>
      <c r="B19593" t="s">
        <v>1571</v>
      </c>
      <c r="C19593">
        <v>0.05</v>
      </c>
      <c r="D19593" t="s">
        <v>1593</v>
      </c>
      <c r="E19593" t="s">
        <v>1594</v>
      </c>
    </row>
    <row r="19594" spans="1:6" x14ac:dyDescent="0.2">
      <c r="A19594" t="s">
        <v>120</v>
      </c>
      <c r="B19594" t="s">
        <v>1571</v>
      </c>
      <c r="C19594">
        <v>0.05</v>
      </c>
      <c r="D19594" t="s">
        <v>1593</v>
      </c>
      <c r="E19594" t="s">
        <v>1594</v>
      </c>
    </row>
    <row r="19595" spans="1:6" x14ac:dyDescent="0.2">
      <c r="A19595" t="s">
        <v>110</v>
      </c>
      <c r="B19595" t="s">
        <v>1572</v>
      </c>
      <c r="C19595" t="s">
        <v>1573</v>
      </c>
      <c r="D19595" t="s">
        <v>1574</v>
      </c>
    </row>
    <row r="19596" spans="1:6" x14ac:dyDescent="0.2">
      <c r="A19596" t="s">
        <v>110</v>
      </c>
      <c r="B19596" t="s">
        <v>1724</v>
      </c>
    </row>
    <row r="19597" spans="1:6" x14ac:dyDescent="0.2">
      <c r="A19597" t="s">
        <v>1575</v>
      </c>
      <c r="B19597" t="s">
        <v>1576</v>
      </c>
      <c r="C19597" t="s">
        <v>1577</v>
      </c>
      <c r="D19597" t="s">
        <v>1578</v>
      </c>
    </row>
    <row r="19598" spans="1:6" x14ac:dyDescent="0.2">
      <c r="A19598" t="s">
        <v>882</v>
      </c>
      <c r="B19598" t="s">
        <v>1579</v>
      </c>
      <c r="C19598" t="s">
        <v>1580</v>
      </c>
    </row>
    <row r="19599" spans="1:6" x14ac:dyDescent="0.2">
      <c r="A19599" t="s">
        <v>1581</v>
      </c>
      <c r="B19599" t="s">
        <v>1576</v>
      </c>
      <c r="C19599" t="s">
        <v>1577</v>
      </c>
      <c r="D19599" t="s">
        <v>1582</v>
      </c>
    </row>
    <row r="19600" spans="1:6" x14ac:dyDescent="0.2">
      <c r="A19600" t="s">
        <v>1595</v>
      </c>
      <c r="B19600" t="s">
        <v>1596</v>
      </c>
      <c r="C19600" t="s">
        <v>1597</v>
      </c>
    </row>
    <row r="19601" spans="1:5" x14ac:dyDescent="0.2">
      <c r="A19601" t="s">
        <v>1595</v>
      </c>
      <c r="B19601" t="s">
        <v>1598</v>
      </c>
      <c r="C19601" t="s">
        <v>1599</v>
      </c>
      <c r="D19601" t="s">
        <v>1597</v>
      </c>
    </row>
    <row r="19602" spans="1:5" x14ac:dyDescent="0.2">
      <c r="A19602" t="s">
        <v>50</v>
      </c>
      <c r="B19602">
        <v>58.05</v>
      </c>
      <c r="C19602" t="s">
        <v>1634</v>
      </c>
      <c r="D19602">
        <v>0.02</v>
      </c>
    </row>
    <row r="19603" spans="1:5" x14ac:dyDescent="0.2">
      <c r="A19603" t="s">
        <v>52</v>
      </c>
      <c r="B19603">
        <v>7</v>
      </c>
      <c r="C19603" t="s">
        <v>2817</v>
      </c>
    </row>
    <row r="19604" spans="1:5" x14ac:dyDescent="0.2">
      <c r="A19604" t="s">
        <v>1792</v>
      </c>
      <c r="B19604" t="s">
        <v>1644</v>
      </c>
      <c r="C19604">
        <v>32.4</v>
      </c>
      <c r="D19604" t="s">
        <v>1634</v>
      </c>
      <c r="E19604">
        <v>0.1</v>
      </c>
    </row>
    <row r="19605" spans="1:5" x14ac:dyDescent="0.2">
      <c r="A19605" t="s">
        <v>52</v>
      </c>
      <c r="B19605">
        <v>8.6999999999999993</v>
      </c>
      <c r="C19605" t="s">
        <v>1634</v>
      </c>
      <c r="D19605">
        <v>0.1</v>
      </c>
    </row>
    <row r="19606" spans="1:5" x14ac:dyDescent="0.2">
      <c r="A19606" t="s">
        <v>70</v>
      </c>
      <c r="B19606">
        <v>30.9</v>
      </c>
      <c r="C19606" t="s">
        <v>1639</v>
      </c>
      <c r="D19606">
        <v>0.1</v>
      </c>
    </row>
    <row r="19607" spans="1:5" x14ac:dyDescent="0.2">
      <c r="A19607" t="s">
        <v>70</v>
      </c>
      <c r="B19607">
        <v>30</v>
      </c>
      <c r="C19607">
        <v>0.2</v>
      </c>
    </row>
    <row r="19608" spans="1:5" x14ac:dyDescent="0.2">
      <c r="A19608" t="s">
        <v>70</v>
      </c>
      <c r="B19608">
        <v>29.9</v>
      </c>
      <c r="C19608" t="s">
        <v>1634</v>
      </c>
      <c r="D19608">
        <v>0.05</v>
      </c>
    </row>
    <row r="19609" spans="1:5" x14ac:dyDescent="0.2">
      <c r="A19609" t="s">
        <v>70</v>
      </c>
      <c r="B19609">
        <v>29.5</v>
      </c>
      <c r="C19609" t="s">
        <v>1606</v>
      </c>
    </row>
    <row r="19610" spans="1:5" x14ac:dyDescent="0.2">
      <c r="A19610" t="s">
        <v>70</v>
      </c>
      <c r="B19610" t="s">
        <v>3165</v>
      </c>
    </row>
    <row r="19611" spans="1:5" x14ac:dyDescent="0.2">
      <c r="A19611" t="s">
        <v>120</v>
      </c>
      <c r="B19611" t="s">
        <v>1571</v>
      </c>
      <c r="C19611">
        <v>0.1</v>
      </c>
    </row>
    <row r="19612" spans="1:5" x14ac:dyDescent="0.2">
      <c r="A19612" t="s">
        <v>57</v>
      </c>
      <c r="B19612">
        <v>34.799999999999997</v>
      </c>
    </row>
    <row r="19613" spans="1:5" x14ac:dyDescent="0.2">
      <c r="A19613" t="s">
        <v>118</v>
      </c>
      <c r="B19613" t="s">
        <v>2813</v>
      </c>
      <c r="C19613">
        <v>10</v>
      </c>
    </row>
    <row r="19614" spans="1:5" x14ac:dyDescent="0.2">
      <c r="A19614" t="s">
        <v>120</v>
      </c>
      <c r="B19614">
        <v>0.05</v>
      </c>
      <c r="C19614" t="s">
        <v>1593</v>
      </c>
      <c r="D19614" t="s">
        <v>1659</v>
      </c>
    </row>
    <row r="19615" spans="1:5" x14ac:dyDescent="0.2">
      <c r="A19615" t="s">
        <v>118</v>
      </c>
      <c r="B19615" t="s">
        <v>1655</v>
      </c>
      <c r="C19615">
        <v>25</v>
      </c>
    </row>
    <row r="19616" spans="1:5" x14ac:dyDescent="0.2">
      <c r="A19616" t="s">
        <v>110</v>
      </c>
      <c r="B19616" t="s">
        <v>1724</v>
      </c>
    </row>
    <row r="19617" spans="1:4" x14ac:dyDescent="0.2">
      <c r="A19617" t="s">
        <v>177</v>
      </c>
      <c r="B19617">
        <v>0.4</v>
      </c>
      <c r="C19617" t="s">
        <v>2547</v>
      </c>
      <c r="D19617">
        <v>0.6</v>
      </c>
    </row>
    <row r="19618" spans="1:4" x14ac:dyDescent="0.2">
      <c r="A19618" t="s">
        <v>52</v>
      </c>
      <c r="B19618">
        <v>3</v>
      </c>
      <c r="C19618">
        <v>0.1</v>
      </c>
    </row>
    <row r="19619" spans="1:4" x14ac:dyDescent="0.2">
      <c r="A19619" t="s">
        <v>52</v>
      </c>
      <c r="B19619">
        <v>3.85</v>
      </c>
      <c r="C19619" t="s">
        <v>1656</v>
      </c>
    </row>
    <row r="19620" spans="1:4" x14ac:dyDescent="0.2">
      <c r="A19620" t="s">
        <v>879</v>
      </c>
    </row>
    <row r="19621" spans="1:4" x14ac:dyDescent="0.2">
      <c r="A19621" t="s">
        <v>120</v>
      </c>
      <c r="B19621">
        <v>0.05</v>
      </c>
      <c r="C19621" t="s">
        <v>1593</v>
      </c>
      <c r="D19621" t="s">
        <v>1594</v>
      </c>
    </row>
    <row r="19622" spans="1:4" x14ac:dyDescent="0.2">
      <c r="A19622" t="s">
        <v>115</v>
      </c>
      <c r="B19622">
        <v>2</v>
      </c>
      <c r="C19622" t="s">
        <v>1656</v>
      </c>
    </row>
    <row r="19623" spans="1:4" x14ac:dyDescent="0.2">
      <c r="A19623" t="s">
        <v>1575</v>
      </c>
      <c r="B19623" t="s">
        <v>1576</v>
      </c>
      <c r="C19623" t="s">
        <v>1577</v>
      </c>
      <c r="D19623" t="s">
        <v>1578</v>
      </c>
    </row>
    <row r="19624" spans="1:4" x14ac:dyDescent="0.2">
      <c r="A19624" t="s">
        <v>882</v>
      </c>
      <c r="B19624" t="s">
        <v>1579</v>
      </c>
      <c r="C19624" t="s">
        <v>1580</v>
      </c>
    </row>
    <row r="19625" spans="1:4" x14ac:dyDescent="0.2">
      <c r="A19625" t="s">
        <v>1581</v>
      </c>
      <c r="B19625" t="s">
        <v>1576</v>
      </c>
      <c r="C19625" t="s">
        <v>1577</v>
      </c>
      <c r="D19625" t="s">
        <v>1582</v>
      </c>
    </row>
    <row r="19626" spans="1:4" x14ac:dyDescent="0.2">
      <c r="A19626" t="s">
        <v>1595</v>
      </c>
      <c r="B19626" t="s">
        <v>1596</v>
      </c>
      <c r="C19626" t="s">
        <v>1597</v>
      </c>
    </row>
    <row r="19627" spans="1:4" x14ac:dyDescent="0.2">
      <c r="A19627" t="s">
        <v>1595</v>
      </c>
      <c r="B19627" t="s">
        <v>1598</v>
      </c>
      <c r="C19627" t="s">
        <v>1599</v>
      </c>
      <c r="D19627" t="s">
        <v>1597</v>
      </c>
    </row>
    <row r="19628" spans="1:4" x14ac:dyDescent="0.2">
      <c r="A19628" t="s">
        <v>114</v>
      </c>
      <c r="B19628">
        <v>54.5</v>
      </c>
      <c r="C19628" t="s">
        <v>1583</v>
      </c>
    </row>
    <row r="19629" spans="1:4" x14ac:dyDescent="0.2">
      <c r="A19629" t="s">
        <v>71</v>
      </c>
      <c r="B19629">
        <v>48</v>
      </c>
      <c r="C19629" t="s">
        <v>1585</v>
      </c>
    </row>
    <row r="19630" spans="1:4" x14ac:dyDescent="0.2">
      <c r="A19630" t="s">
        <v>71</v>
      </c>
      <c r="B19630">
        <v>6.5</v>
      </c>
      <c r="C19630" t="s">
        <v>1584</v>
      </c>
    </row>
    <row r="19631" spans="1:4" x14ac:dyDescent="0.2">
      <c r="A19631" t="s">
        <v>71</v>
      </c>
      <c r="B19631">
        <v>41.3</v>
      </c>
      <c r="C19631" t="s">
        <v>1585</v>
      </c>
    </row>
    <row r="19632" spans="1:4" x14ac:dyDescent="0.2">
      <c r="A19632" t="s">
        <v>55</v>
      </c>
      <c r="B19632">
        <v>32</v>
      </c>
      <c r="C19632">
        <v>1</v>
      </c>
    </row>
    <row r="19633" spans="1:6" x14ac:dyDescent="0.2">
      <c r="A19633" t="s">
        <v>70</v>
      </c>
      <c r="B19633">
        <v>29.8</v>
      </c>
      <c r="C19633">
        <v>-0.05</v>
      </c>
    </row>
    <row r="19634" spans="1:6" x14ac:dyDescent="0.2">
      <c r="A19634" t="s">
        <v>70</v>
      </c>
      <c r="B19634">
        <v>31.2</v>
      </c>
      <c r="C19634" t="s">
        <v>1661</v>
      </c>
      <c r="D19634" t="s">
        <v>1801</v>
      </c>
    </row>
    <row r="19635" spans="1:6" x14ac:dyDescent="0.2">
      <c r="A19635" t="s">
        <v>1802</v>
      </c>
      <c r="B19635" t="s">
        <v>1661</v>
      </c>
      <c r="C19635" t="s">
        <v>1803</v>
      </c>
      <c r="D19635" t="s">
        <v>1804</v>
      </c>
      <c r="E19635" t="s">
        <v>1784</v>
      </c>
      <c r="F19635" t="s">
        <v>1805</v>
      </c>
    </row>
    <row r="19636" spans="1:6" x14ac:dyDescent="0.2">
      <c r="A19636" t="s">
        <v>118</v>
      </c>
      <c r="B19636" t="s">
        <v>1571</v>
      </c>
      <c r="C19636" t="s">
        <v>1610</v>
      </c>
      <c r="D19636">
        <v>12</v>
      </c>
    </row>
    <row r="19637" spans="1:6" x14ac:dyDescent="0.2">
      <c r="A19637" t="s">
        <v>59</v>
      </c>
      <c r="B19637" t="s">
        <v>1806</v>
      </c>
      <c r="C19637" t="s">
        <v>1123</v>
      </c>
      <c r="D19637">
        <v>1</v>
      </c>
      <c r="E19637" t="s">
        <v>1588</v>
      </c>
      <c r="F19637" t="s">
        <v>1808</v>
      </c>
    </row>
    <row r="19638" spans="1:6" x14ac:dyDescent="0.2">
      <c r="A19638" t="s">
        <v>59</v>
      </c>
      <c r="B19638" t="s">
        <v>1806</v>
      </c>
      <c r="C19638" t="s">
        <v>1123</v>
      </c>
      <c r="D19638">
        <v>1</v>
      </c>
      <c r="E19638" t="s">
        <v>1588</v>
      </c>
      <c r="F19638" t="s">
        <v>1808</v>
      </c>
    </row>
    <row r="19639" spans="1:6" x14ac:dyDescent="0.2">
      <c r="A19639" t="s">
        <v>120</v>
      </c>
      <c r="B19639" t="s">
        <v>1571</v>
      </c>
      <c r="C19639">
        <v>0.05</v>
      </c>
      <c r="D19639" t="s">
        <v>1593</v>
      </c>
      <c r="E19639" t="s">
        <v>1594</v>
      </c>
    </row>
    <row r="19640" spans="1:6" x14ac:dyDescent="0.2">
      <c r="A19640" t="s">
        <v>120</v>
      </c>
      <c r="B19640" t="s">
        <v>1571</v>
      </c>
      <c r="C19640">
        <v>0.05</v>
      </c>
      <c r="D19640" t="s">
        <v>1593</v>
      </c>
      <c r="E19640" t="s">
        <v>1594</v>
      </c>
    </row>
    <row r="19641" spans="1:6" x14ac:dyDescent="0.2">
      <c r="A19641" t="s">
        <v>110</v>
      </c>
      <c r="B19641" t="s">
        <v>1572</v>
      </c>
      <c r="C19641" t="s">
        <v>1573</v>
      </c>
      <c r="D19641" t="s">
        <v>1574</v>
      </c>
    </row>
    <row r="19642" spans="1:6" x14ac:dyDescent="0.2">
      <c r="A19642" t="s">
        <v>110</v>
      </c>
      <c r="B19642" t="s">
        <v>1724</v>
      </c>
    </row>
    <row r="19643" spans="1:6" x14ac:dyDescent="0.2">
      <c r="A19643" t="s">
        <v>1575</v>
      </c>
      <c r="B19643" t="s">
        <v>1576</v>
      </c>
      <c r="C19643" t="s">
        <v>1577</v>
      </c>
      <c r="D19643" t="s">
        <v>1578</v>
      </c>
    </row>
    <row r="19644" spans="1:6" x14ac:dyDescent="0.2">
      <c r="A19644" t="s">
        <v>882</v>
      </c>
      <c r="B19644" t="s">
        <v>1579</v>
      </c>
      <c r="C19644" t="s">
        <v>1580</v>
      </c>
    </row>
    <row r="19645" spans="1:6" x14ac:dyDescent="0.2">
      <c r="A19645" t="s">
        <v>1581</v>
      </c>
      <c r="B19645" t="s">
        <v>1576</v>
      </c>
      <c r="C19645" t="s">
        <v>1577</v>
      </c>
      <c r="D19645" t="s">
        <v>1582</v>
      </c>
    </row>
    <row r="19646" spans="1:6" x14ac:dyDescent="0.2">
      <c r="A19646" t="s">
        <v>1595</v>
      </c>
      <c r="B19646" t="s">
        <v>1596</v>
      </c>
      <c r="C19646" t="s">
        <v>1597</v>
      </c>
    </row>
    <row r="19647" spans="1:6" x14ac:dyDescent="0.2">
      <c r="A19647" t="s">
        <v>1595</v>
      </c>
      <c r="B19647" t="s">
        <v>1598</v>
      </c>
      <c r="C19647" t="s">
        <v>1599</v>
      </c>
      <c r="D19647" t="s">
        <v>1597</v>
      </c>
    </row>
    <row r="19648" spans="1:6" x14ac:dyDescent="0.2">
      <c r="A19648" t="s">
        <v>114</v>
      </c>
      <c r="B19648">
        <v>52.2</v>
      </c>
      <c r="C19648" t="s">
        <v>1583</v>
      </c>
    </row>
    <row r="19649" spans="1:6" x14ac:dyDescent="0.2">
      <c r="A19649" t="s">
        <v>71</v>
      </c>
      <c r="B19649">
        <v>48</v>
      </c>
      <c r="C19649" t="s">
        <v>1583</v>
      </c>
    </row>
    <row r="19650" spans="1:6" x14ac:dyDescent="0.2">
      <c r="A19650" t="s">
        <v>2578</v>
      </c>
      <c r="B19650">
        <v>4.2</v>
      </c>
      <c r="C19650" t="s">
        <v>1583</v>
      </c>
    </row>
    <row r="19651" spans="1:6" x14ac:dyDescent="0.2">
      <c r="A19651" t="s">
        <v>71</v>
      </c>
      <c r="B19651">
        <v>41.3</v>
      </c>
      <c r="C19651" t="s">
        <v>1585</v>
      </c>
    </row>
    <row r="19652" spans="1:6" x14ac:dyDescent="0.2">
      <c r="A19652" t="s">
        <v>70</v>
      </c>
      <c r="B19652">
        <v>29.8</v>
      </c>
      <c r="C19652">
        <v>-0.05</v>
      </c>
    </row>
    <row r="19653" spans="1:6" x14ac:dyDescent="0.2">
      <c r="A19653" t="s">
        <v>1802</v>
      </c>
      <c r="B19653" t="s">
        <v>1661</v>
      </c>
      <c r="C19653">
        <v>2.5000000000000001E-2</v>
      </c>
    </row>
    <row r="19654" spans="1:6" x14ac:dyDescent="0.2">
      <c r="A19654" t="s">
        <v>881</v>
      </c>
      <c r="B19654" t="s">
        <v>3166</v>
      </c>
      <c r="C19654" t="s">
        <v>59</v>
      </c>
      <c r="D19654" t="s">
        <v>3167</v>
      </c>
      <c r="E19654" t="s">
        <v>1588</v>
      </c>
      <c r="F19654" t="s">
        <v>1808</v>
      </c>
    </row>
    <row r="19655" spans="1:6" x14ac:dyDescent="0.2">
      <c r="A19655" t="s">
        <v>2906</v>
      </c>
      <c r="B19655" t="s">
        <v>59</v>
      </c>
      <c r="C19655" t="s">
        <v>3167</v>
      </c>
      <c r="D19655" t="s">
        <v>1588</v>
      </c>
      <c r="E19655" t="s">
        <v>1808</v>
      </c>
    </row>
    <row r="19656" spans="1:6" x14ac:dyDescent="0.2">
      <c r="A19656" t="s">
        <v>79</v>
      </c>
      <c r="B19656" t="s">
        <v>1768</v>
      </c>
      <c r="C19656" t="s">
        <v>59</v>
      </c>
    </row>
    <row r="19657" spans="1:6" x14ac:dyDescent="0.2">
      <c r="A19657" t="s">
        <v>59</v>
      </c>
      <c r="B19657" t="s">
        <v>1806</v>
      </c>
      <c r="C19657" t="s">
        <v>1123</v>
      </c>
      <c r="D19657">
        <v>1</v>
      </c>
      <c r="E19657" t="s">
        <v>1588</v>
      </c>
      <c r="F19657" t="s">
        <v>1808</v>
      </c>
    </row>
    <row r="19658" spans="1:6" x14ac:dyDescent="0.2">
      <c r="A19658" t="s">
        <v>55</v>
      </c>
      <c r="B19658">
        <v>36.200000000000003</v>
      </c>
      <c r="C19658" t="s">
        <v>1588</v>
      </c>
      <c r="D19658">
        <v>37.200000000000003</v>
      </c>
    </row>
    <row r="19659" spans="1:6" x14ac:dyDescent="0.2">
      <c r="A19659" t="s">
        <v>118</v>
      </c>
      <c r="B19659" t="s">
        <v>1571</v>
      </c>
      <c r="C19659" t="s">
        <v>1610</v>
      </c>
      <c r="D19659">
        <v>12</v>
      </c>
    </row>
    <row r="19660" spans="1:6" x14ac:dyDescent="0.2">
      <c r="A19660" t="s">
        <v>120</v>
      </c>
      <c r="B19660" t="s">
        <v>1571</v>
      </c>
      <c r="C19660">
        <v>0.05</v>
      </c>
      <c r="D19660" t="s">
        <v>1593</v>
      </c>
      <c r="E19660" t="s">
        <v>1594</v>
      </c>
    </row>
    <row r="19661" spans="1:6" x14ac:dyDescent="0.2">
      <c r="A19661" t="s">
        <v>120</v>
      </c>
      <c r="B19661" t="s">
        <v>1571</v>
      </c>
      <c r="C19661">
        <v>0.05</v>
      </c>
      <c r="D19661" t="s">
        <v>1593</v>
      </c>
      <c r="E19661" t="s">
        <v>1594</v>
      </c>
    </row>
    <row r="19662" spans="1:6" x14ac:dyDescent="0.2">
      <c r="A19662" t="s">
        <v>120</v>
      </c>
      <c r="B19662" t="s">
        <v>1571</v>
      </c>
      <c r="C19662">
        <v>0.05</v>
      </c>
      <c r="D19662" t="s">
        <v>1593</v>
      </c>
      <c r="E19662" t="s">
        <v>1659</v>
      </c>
    </row>
    <row r="19663" spans="1:6" x14ac:dyDescent="0.2">
      <c r="A19663" t="s">
        <v>110</v>
      </c>
      <c r="B19663" t="s">
        <v>1572</v>
      </c>
      <c r="C19663" t="s">
        <v>1573</v>
      </c>
      <c r="D19663" t="s">
        <v>1574</v>
      </c>
    </row>
    <row r="19664" spans="1:6" x14ac:dyDescent="0.2">
      <c r="A19664" t="s">
        <v>1575</v>
      </c>
      <c r="B19664" t="s">
        <v>1576</v>
      </c>
      <c r="C19664" t="s">
        <v>1577</v>
      </c>
      <c r="D19664" t="s">
        <v>1578</v>
      </c>
    </row>
    <row r="19665" spans="1:6" x14ac:dyDescent="0.2">
      <c r="A19665" t="s">
        <v>882</v>
      </c>
    </row>
    <row r="19666" spans="1:6" x14ac:dyDescent="0.2">
      <c r="A19666" t="s">
        <v>1595</v>
      </c>
      <c r="B19666" t="s">
        <v>1596</v>
      </c>
      <c r="C19666" t="s">
        <v>1597</v>
      </c>
    </row>
    <row r="19667" spans="1:6" x14ac:dyDescent="0.2">
      <c r="A19667" t="s">
        <v>1595</v>
      </c>
      <c r="B19667" t="s">
        <v>1598</v>
      </c>
      <c r="C19667" t="s">
        <v>1599</v>
      </c>
      <c r="D19667" t="s">
        <v>1597</v>
      </c>
    </row>
    <row r="19668" spans="1:6" x14ac:dyDescent="0.2">
      <c r="A19668" t="s">
        <v>114</v>
      </c>
      <c r="B19668">
        <v>52.2</v>
      </c>
      <c r="C19668" t="s">
        <v>1583</v>
      </c>
    </row>
    <row r="19669" spans="1:6" x14ac:dyDescent="0.2">
      <c r="A19669" t="s">
        <v>71</v>
      </c>
      <c r="B19669">
        <v>48</v>
      </c>
      <c r="C19669" t="s">
        <v>1583</v>
      </c>
    </row>
    <row r="19670" spans="1:6" x14ac:dyDescent="0.2">
      <c r="A19670" t="s">
        <v>2578</v>
      </c>
      <c r="B19670">
        <v>4.2</v>
      </c>
      <c r="C19670" t="s">
        <v>1634</v>
      </c>
      <c r="D19670">
        <v>0.05</v>
      </c>
    </row>
    <row r="19671" spans="1:6" x14ac:dyDescent="0.2">
      <c r="A19671" t="s">
        <v>71</v>
      </c>
      <c r="B19671">
        <v>41.3</v>
      </c>
      <c r="C19671" t="s">
        <v>1585</v>
      </c>
    </row>
    <row r="19672" spans="1:6" x14ac:dyDescent="0.2">
      <c r="A19672" t="s">
        <v>70</v>
      </c>
      <c r="B19672">
        <v>29.8</v>
      </c>
      <c r="C19672">
        <v>-0.05</v>
      </c>
    </row>
    <row r="19673" spans="1:6" x14ac:dyDescent="0.2">
      <c r="A19673" t="s">
        <v>1802</v>
      </c>
      <c r="B19673" t="s">
        <v>1661</v>
      </c>
      <c r="C19673">
        <v>2.5000000000000001E-2</v>
      </c>
    </row>
    <row r="19674" spans="1:6" x14ac:dyDescent="0.2">
      <c r="A19674" t="s">
        <v>881</v>
      </c>
      <c r="B19674" t="s">
        <v>3166</v>
      </c>
      <c r="C19674" t="s">
        <v>59</v>
      </c>
      <c r="D19674" t="s">
        <v>3167</v>
      </c>
      <c r="E19674" t="s">
        <v>1588</v>
      </c>
      <c r="F19674" t="s">
        <v>1808</v>
      </c>
    </row>
    <row r="19675" spans="1:6" x14ac:dyDescent="0.2">
      <c r="A19675" t="s">
        <v>2906</v>
      </c>
      <c r="B19675" t="s">
        <v>59</v>
      </c>
      <c r="C19675" t="s">
        <v>3167</v>
      </c>
      <c r="D19675" t="s">
        <v>1588</v>
      </c>
      <c r="E19675" t="s">
        <v>1808</v>
      </c>
    </row>
    <row r="19676" spans="1:6" x14ac:dyDescent="0.2">
      <c r="A19676" t="s">
        <v>79</v>
      </c>
      <c r="B19676" t="s">
        <v>1768</v>
      </c>
      <c r="C19676" t="s">
        <v>59</v>
      </c>
    </row>
    <row r="19677" spans="1:6" x14ac:dyDescent="0.2">
      <c r="A19677" t="s">
        <v>59</v>
      </c>
      <c r="B19677" t="s">
        <v>3167</v>
      </c>
      <c r="C19677" t="s">
        <v>1588</v>
      </c>
      <c r="D19677" t="s">
        <v>1808</v>
      </c>
    </row>
    <row r="19678" spans="1:6" x14ac:dyDescent="0.2">
      <c r="A19678" t="s">
        <v>55</v>
      </c>
      <c r="B19678">
        <v>36.200000000000003</v>
      </c>
      <c r="C19678" t="s">
        <v>1588</v>
      </c>
      <c r="D19678">
        <v>37.200000000000003</v>
      </c>
    </row>
    <row r="19679" spans="1:6" x14ac:dyDescent="0.2">
      <c r="A19679" t="s">
        <v>118</v>
      </c>
      <c r="B19679" t="s">
        <v>1571</v>
      </c>
      <c r="C19679" t="s">
        <v>1610</v>
      </c>
      <c r="D19679">
        <v>12</v>
      </c>
    </row>
    <row r="19680" spans="1:6" x14ac:dyDescent="0.2">
      <c r="A19680" t="s">
        <v>120</v>
      </c>
      <c r="B19680" t="s">
        <v>1571</v>
      </c>
      <c r="C19680">
        <v>0.05</v>
      </c>
      <c r="D19680" t="s">
        <v>1593</v>
      </c>
      <c r="E19680" t="s">
        <v>1594</v>
      </c>
    </row>
    <row r="19681" spans="1:5" x14ac:dyDescent="0.2">
      <c r="A19681" t="s">
        <v>120</v>
      </c>
      <c r="B19681" t="s">
        <v>1571</v>
      </c>
      <c r="C19681">
        <v>0.05</v>
      </c>
      <c r="D19681" t="s">
        <v>1593</v>
      </c>
      <c r="E19681" t="s">
        <v>1594</v>
      </c>
    </row>
    <row r="19682" spans="1:5" x14ac:dyDescent="0.2">
      <c r="A19682" t="s">
        <v>120</v>
      </c>
      <c r="B19682" t="s">
        <v>1571</v>
      </c>
      <c r="C19682">
        <v>0.05</v>
      </c>
      <c r="D19682" t="s">
        <v>1593</v>
      </c>
      <c r="E19682" t="s">
        <v>1659</v>
      </c>
    </row>
    <row r="19683" spans="1:5" x14ac:dyDescent="0.2">
      <c r="A19683" t="s">
        <v>110</v>
      </c>
      <c r="B19683" t="s">
        <v>1572</v>
      </c>
      <c r="C19683" t="s">
        <v>1573</v>
      </c>
      <c r="D19683" t="s">
        <v>1574</v>
      </c>
    </row>
    <row r="19684" spans="1:5" x14ac:dyDescent="0.2">
      <c r="A19684" t="s">
        <v>1575</v>
      </c>
      <c r="B19684" t="s">
        <v>1576</v>
      </c>
      <c r="C19684" t="s">
        <v>1577</v>
      </c>
      <c r="D19684" t="s">
        <v>1578</v>
      </c>
    </row>
    <row r="19685" spans="1:5" x14ac:dyDescent="0.2">
      <c r="A19685" t="s">
        <v>882</v>
      </c>
    </row>
    <row r="19686" spans="1:5" x14ac:dyDescent="0.2">
      <c r="A19686" t="s">
        <v>1595</v>
      </c>
      <c r="B19686" t="s">
        <v>1596</v>
      </c>
      <c r="C19686" t="s">
        <v>1597</v>
      </c>
    </row>
    <row r="19687" spans="1:5" x14ac:dyDescent="0.2">
      <c r="A19687" t="s">
        <v>1595</v>
      </c>
      <c r="B19687" t="s">
        <v>1598</v>
      </c>
      <c r="C19687" t="s">
        <v>1599</v>
      </c>
      <c r="D19687" t="s">
        <v>1597</v>
      </c>
    </row>
    <row r="19688" spans="1:5" x14ac:dyDescent="0.2">
      <c r="A19688" t="s">
        <v>50</v>
      </c>
      <c r="B19688" t="s">
        <v>3168</v>
      </c>
    </row>
    <row r="19689" spans="1:5" x14ac:dyDescent="0.2">
      <c r="A19689" t="s">
        <v>52</v>
      </c>
      <c r="B19689">
        <v>4.2</v>
      </c>
      <c r="C19689" t="s">
        <v>1656</v>
      </c>
    </row>
    <row r="19690" spans="1:5" x14ac:dyDescent="0.2">
      <c r="A19690" t="s">
        <v>1605</v>
      </c>
      <c r="B19690">
        <v>8.6999999999999993</v>
      </c>
      <c r="C19690" t="s">
        <v>1634</v>
      </c>
      <c r="D19690">
        <v>0.1</v>
      </c>
    </row>
    <row r="19691" spans="1:5" x14ac:dyDescent="0.2">
      <c r="A19691" t="s">
        <v>70</v>
      </c>
      <c r="B19691">
        <v>30</v>
      </c>
      <c r="C19691">
        <v>0.2</v>
      </c>
    </row>
    <row r="19692" spans="1:5" x14ac:dyDescent="0.2">
      <c r="A19692" t="s">
        <v>70</v>
      </c>
      <c r="B19692">
        <v>5.5</v>
      </c>
      <c r="C19692" t="s">
        <v>1588</v>
      </c>
      <c r="D19692">
        <v>0.1</v>
      </c>
    </row>
    <row r="19693" spans="1:5" x14ac:dyDescent="0.2">
      <c r="A19693" t="s">
        <v>120</v>
      </c>
      <c r="B19693" t="s">
        <v>1571</v>
      </c>
      <c r="C19693">
        <v>0.1</v>
      </c>
    </row>
    <row r="19694" spans="1:5" x14ac:dyDescent="0.2">
      <c r="A19694" t="s">
        <v>57</v>
      </c>
      <c r="B19694">
        <v>34</v>
      </c>
      <c r="C19694" t="s">
        <v>1606</v>
      </c>
    </row>
    <row r="19695" spans="1:5" x14ac:dyDescent="0.2">
      <c r="A19695" t="s">
        <v>118</v>
      </c>
      <c r="B19695" t="s">
        <v>1655</v>
      </c>
      <c r="C19695">
        <v>12.5</v>
      </c>
    </row>
    <row r="19696" spans="1:5" x14ac:dyDescent="0.2">
      <c r="A19696" t="s">
        <v>110</v>
      </c>
      <c r="B19696" t="s">
        <v>1724</v>
      </c>
    </row>
    <row r="19697" spans="1:6" x14ac:dyDescent="0.2">
      <c r="A19697" t="s">
        <v>177</v>
      </c>
      <c r="B19697">
        <v>0.4</v>
      </c>
      <c r="C19697" t="s">
        <v>2547</v>
      </c>
      <c r="D19697">
        <v>0.6</v>
      </c>
    </row>
    <row r="19698" spans="1:6" x14ac:dyDescent="0.2">
      <c r="A19698" t="s">
        <v>52</v>
      </c>
      <c r="B19698" t="s">
        <v>3169</v>
      </c>
    </row>
    <row r="19699" spans="1:6" x14ac:dyDescent="0.2">
      <c r="A19699" t="s">
        <v>52</v>
      </c>
      <c r="B19699">
        <v>3</v>
      </c>
      <c r="C19699">
        <v>0.1</v>
      </c>
    </row>
    <row r="19700" spans="1:6" x14ac:dyDescent="0.2">
      <c r="A19700" t="s">
        <v>702</v>
      </c>
    </row>
    <row r="19701" spans="1:6" x14ac:dyDescent="0.2">
      <c r="A19701" t="s">
        <v>120</v>
      </c>
      <c r="B19701">
        <v>0.05</v>
      </c>
      <c r="C19701" t="s">
        <v>1593</v>
      </c>
      <c r="D19701" t="s">
        <v>1594</v>
      </c>
    </row>
    <row r="19702" spans="1:6" x14ac:dyDescent="0.2">
      <c r="A19702" t="s">
        <v>118</v>
      </c>
      <c r="B19702" t="s">
        <v>2813</v>
      </c>
      <c r="C19702">
        <v>10</v>
      </c>
    </row>
    <row r="19703" spans="1:6" x14ac:dyDescent="0.2">
      <c r="A19703" t="s">
        <v>71</v>
      </c>
      <c r="B19703">
        <v>48</v>
      </c>
      <c r="C19703" t="s">
        <v>1583</v>
      </c>
    </row>
    <row r="19704" spans="1:6" x14ac:dyDescent="0.2">
      <c r="A19704" t="s">
        <v>70</v>
      </c>
      <c r="B19704">
        <v>29.8</v>
      </c>
      <c r="C19704">
        <v>-0.05</v>
      </c>
    </row>
    <row r="19705" spans="1:6" x14ac:dyDescent="0.2">
      <c r="A19705" t="s">
        <v>1802</v>
      </c>
      <c r="B19705">
        <f>0.03/-0.005</f>
        <v>-6</v>
      </c>
    </row>
    <row r="19706" spans="1:6" x14ac:dyDescent="0.2">
      <c r="A19706" t="s">
        <v>881</v>
      </c>
      <c r="B19706" t="s">
        <v>3166</v>
      </c>
      <c r="C19706" t="s">
        <v>59</v>
      </c>
      <c r="D19706" t="s">
        <v>3167</v>
      </c>
      <c r="E19706" t="s">
        <v>1588</v>
      </c>
      <c r="F19706" t="s">
        <v>1808</v>
      </c>
    </row>
    <row r="19707" spans="1:6" x14ac:dyDescent="0.2">
      <c r="A19707" t="s">
        <v>2906</v>
      </c>
      <c r="B19707" t="s">
        <v>59</v>
      </c>
      <c r="C19707" t="s">
        <v>3167</v>
      </c>
      <c r="D19707" t="s">
        <v>1588</v>
      </c>
      <c r="E19707" t="s">
        <v>1808</v>
      </c>
    </row>
    <row r="19708" spans="1:6" x14ac:dyDescent="0.2">
      <c r="A19708" t="s">
        <v>79</v>
      </c>
      <c r="B19708" t="s">
        <v>1768</v>
      </c>
      <c r="C19708" t="s">
        <v>59</v>
      </c>
    </row>
    <row r="19709" spans="1:6" x14ac:dyDescent="0.2">
      <c r="A19709" t="s">
        <v>55</v>
      </c>
      <c r="B19709">
        <v>36.200000000000003</v>
      </c>
      <c r="C19709" t="s">
        <v>1588</v>
      </c>
      <c r="D19709">
        <v>37.200000000000003</v>
      </c>
    </row>
    <row r="19710" spans="1:6" x14ac:dyDescent="0.2">
      <c r="A19710" t="s">
        <v>118</v>
      </c>
      <c r="B19710" t="s">
        <v>1571</v>
      </c>
      <c r="C19710" t="s">
        <v>1610</v>
      </c>
      <c r="D19710">
        <v>12</v>
      </c>
    </row>
    <row r="19711" spans="1:6" x14ac:dyDescent="0.2">
      <c r="A19711" t="s">
        <v>120</v>
      </c>
      <c r="B19711" t="s">
        <v>1571</v>
      </c>
      <c r="C19711">
        <v>0.05</v>
      </c>
      <c r="D19711" t="s">
        <v>1593</v>
      </c>
      <c r="E19711" t="s">
        <v>1594</v>
      </c>
    </row>
    <row r="19712" spans="1:6" x14ac:dyDescent="0.2">
      <c r="A19712" t="s">
        <v>120</v>
      </c>
      <c r="B19712" t="s">
        <v>1571</v>
      </c>
      <c r="C19712">
        <v>0.05</v>
      </c>
      <c r="D19712" t="s">
        <v>1593</v>
      </c>
      <c r="E19712" t="s">
        <v>1594</v>
      </c>
    </row>
    <row r="19713" spans="1:4" x14ac:dyDescent="0.2">
      <c r="A19713" t="s">
        <v>110</v>
      </c>
      <c r="B19713" t="s">
        <v>1572</v>
      </c>
      <c r="C19713" t="s">
        <v>1573</v>
      </c>
      <c r="D19713" t="s">
        <v>1574</v>
      </c>
    </row>
    <row r="19714" spans="1:4" x14ac:dyDescent="0.2">
      <c r="A19714" t="s">
        <v>1575</v>
      </c>
      <c r="B19714" t="s">
        <v>1576</v>
      </c>
      <c r="C19714" t="s">
        <v>1577</v>
      </c>
      <c r="D19714" t="s">
        <v>1578</v>
      </c>
    </row>
    <row r="19715" spans="1:4" x14ac:dyDescent="0.2">
      <c r="A19715" t="s">
        <v>882</v>
      </c>
    </row>
    <row r="19716" spans="1:4" x14ac:dyDescent="0.2">
      <c r="A19716" t="s">
        <v>1595</v>
      </c>
      <c r="B19716" t="s">
        <v>1596</v>
      </c>
      <c r="C19716" t="s">
        <v>1597</v>
      </c>
    </row>
    <row r="19717" spans="1:4" x14ac:dyDescent="0.2">
      <c r="A19717" t="s">
        <v>1595</v>
      </c>
      <c r="B19717" t="s">
        <v>1598</v>
      </c>
      <c r="C19717" t="s">
        <v>1599</v>
      </c>
      <c r="D19717" t="s">
        <v>1597</v>
      </c>
    </row>
    <row r="19718" spans="1:4" x14ac:dyDescent="0.2">
      <c r="A19718" t="s">
        <v>114</v>
      </c>
      <c r="B19718">
        <v>55</v>
      </c>
      <c r="C19718" t="s">
        <v>1584</v>
      </c>
    </row>
    <row r="19719" spans="1:4" x14ac:dyDescent="0.2">
      <c r="A19719" t="s">
        <v>52</v>
      </c>
      <c r="B19719">
        <v>7</v>
      </c>
      <c r="C19719" t="s">
        <v>1584</v>
      </c>
    </row>
    <row r="19720" spans="1:4" x14ac:dyDescent="0.2">
      <c r="A19720" t="s">
        <v>71</v>
      </c>
      <c r="B19720">
        <v>48</v>
      </c>
      <c r="C19720" t="s">
        <v>1585</v>
      </c>
    </row>
    <row r="19721" spans="1:4" x14ac:dyDescent="0.2">
      <c r="A19721" t="s">
        <v>173</v>
      </c>
      <c r="B19721">
        <v>41.3</v>
      </c>
      <c r="C19721" t="s">
        <v>1585</v>
      </c>
    </row>
    <row r="19722" spans="1:4" x14ac:dyDescent="0.2">
      <c r="A19722" t="s">
        <v>173</v>
      </c>
      <c r="B19722">
        <v>9</v>
      </c>
      <c r="C19722" t="s">
        <v>1600</v>
      </c>
    </row>
    <row r="19723" spans="1:4" x14ac:dyDescent="0.2">
      <c r="A19723" t="s">
        <v>52</v>
      </c>
      <c r="B19723">
        <v>5.2</v>
      </c>
      <c r="C19723">
        <f>+-0.1</f>
        <v>-0.1</v>
      </c>
    </row>
    <row r="19724" spans="1:4" x14ac:dyDescent="0.2">
      <c r="A19724" t="s">
        <v>71</v>
      </c>
      <c r="B19724">
        <v>2.8</v>
      </c>
      <c r="C19724">
        <f>+-0.1</f>
        <v>-0.1</v>
      </c>
    </row>
    <row r="19725" spans="1:4" x14ac:dyDescent="0.2">
      <c r="A19725" t="s">
        <v>140</v>
      </c>
      <c r="B19725">
        <v>33</v>
      </c>
      <c r="C19725" t="s">
        <v>1600</v>
      </c>
    </row>
    <row r="19726" spans="1:4" x14ac:dyDescent="0.2">
      <c r="A19726" t="s">
        <v>177</v>
      </c>
      <c r="B19726">
        <v>0.2</v>
      </c>
      <c r="C19726" t="s">
        <v>1584</v>
      </c>
    </row>
    <row r="19727" spans="1:4" x14ac:dyDescent="0.2">
      <c r="A19727" t="s">
        <v>55</v>
      </c>
      <c r="B19727">
        <v>32</v>
      </c>
      <c r="C19727" t="s">
        <v>1733</v>
      </c>
    </row>
    <row r="19728" spans="1:4" x14ac:dyDescent="0.2">
      <c r="A19728" t="s">
        <v>2914</v>
      </c>
      <c r="B19728">
        <v>18.8</v>
      </c>
      <c r="C19728" t="s">
        <v>1585</v>
      </c>
    </row>
    <row r="19729" spans="1:6" x14ac:dyDescent="0.2">
      <c r="A19729" t="s">
        <v>120</v>
      </c>
      <c r="B19729" t="s">
        <v>1571</v>
      </c>
      <c r="C19729">
        <v>0.05</v>
      </c>
      <c r="D19729" t="s">
        <v>1593</v>
      </c>
      <c r="E19729" t="s">
        <v>1594</v>
      </c>
    </row>
    <row r="19730" spans="1:6" x14ac:dyDescent="0.2">
      <c r="A19730" t="s">
        <v>120</v>
      </c>
      <c r="B19730" t="s">
        <v>1571</v>
      </c>
      <c r="C19730">
        <v>0.1</v>
      </c>
      <c r="D19730" t="s">
        <v>1593</v>
      </c>
      <c r="E19730" t="s">
        <v>1594</v>
      </c>
    </row>
    <row r="19731" spans="1:6" x14ac:dyDescent="0.2">
      <c r="A19731" t="s">
        <v>120</v>
      </c>
      <c r="B19731" t="s">
        <v>1571</v>
      </c>
      <c r="C19731">
        <v>0.05</v>
      </c>
      <c r="D19731" t="s">
        <v>1593</v>
      </c>
      <c r="E19731" t="s">
        <v>1659</v>
      </c>
    </row>
    <row r="19732" spans="1:6" x14ac:dyDescent="0.2">
      <c r="A19732" t="s">
        <v>120</v>
      </c>
      <c r="B19732" t="s">
        <v>1571</v>
      </c>
      <c r="C19732">
        <v>0.05</v>
      </c>
      <c r="D19732" t="s">
        <v>1593</v>
      </c>
      <c r="E19732" t="s">
        <v>1594</v>
      </c>
    </row>
    <row r="19733" spans="1:6" x14ac:dyDescent="0.2">
      <c r="A19733" t="s">
        <v>70</v>
      </c>
      <c r="B19733">
        <v>31.2</v>
      </c>
      <c r="C19733" t="s">
        <v>1661</v>
      </c>
      <c r="D19733" t="s">
        <v>1801</v>
      </c>
    </row>
    <row r="19734" spans="1:6" x14ac:dyDescent="0.2">
      <c r="A19734" t="s">
        <v>70</v>
      </c>
      <c r="B19734">
        <v>29.8</v>
      </c>
      <c r="C19734">
        <v>-0.05</v>
      </c>
    </row>
    <row r="19735" spans="1:6" x14ac:dyDescent="0.2">
      <c r="A19735" t="s">
        <v>70</v>
      </c>
      <c r="B19735">
        <v>30</v>
      </c>
      <c r="C19735">
        <v>0.2</v>
      </c>
    </row>
    <row r="19736" spans="1:6" x14ac:dyDescent="0.2">
      <c r="A19736" t="s">
        <v>70</v>
      </c>
      <c r="B19736">
        <v>9.5</v>
      </c>
      <c r="C19736" t="s">
        <v>1583</v>
      </c>
    </row>
    <row r="19737" spans="1:6" x14ac:dyDescent="0.2">
      <c r="A19737" t="s">
        <v>70</v>
      </c>
      <c r="B19737">
        <v>1.5</v>
      </c>
      <c r="C19737" t="s">
        <v>1584</v>
      </c>
    </row>
    <row r="19738" spans="1:6" x14ac:dyDescent="0.2">
      <c r="A19738" t="s">
        <v>70</v>
      </c>
      <c r="B19738">
        <v>2.5</v>
      </c>
      <c r="C19738" t="s">
        <v>1584</v>
      </c>
    </row>
    <row r="19739" spans="1:6" x14ac:dyDescent="0.2">
      <c r="A19739" t="s">
        <v>176</v>
      </c>
      <c r="B19739">
        <v>33.4</v>
      </c>
      <c r="C19739">
        <f>+-0.15</f>
        <v>-0.15</v>
      </c>
    </row>
    <row r="19740" spans="1:6" x14ac:dyDescent="0.2">
      <c r="A19740" t="s">
        <v>59</v>
      </c>
      <c r="B19740" t="s">
        <v>1806</v>
      </c>
      <c r="C19740" t="s">
        <v>1123</v>
      </c>
      <c r="D19740">
        <v>1</v>
      </c>
      <c r="E19740" t="s">
        <v>1588</v>
      </c>
      <c r="F19740" t="s">
        <v>1808</v>
      </c>
    </row>
    <row r="19741" spans="1:6" x14ac:dyDescent="0.2">
      <c r="A19741" t="s">
        <v>118</v>
      </c>
      <c r="B19741" t="s">
        <v>1571</v>
      </c>
      <c r="C19741" t="s">
        <v>1610</v>
      </c>
      <c r="D19741">
        <v>12</v>
      </c>
    </row>
    <row r="19742" spans="1:6" x14ac:dyDescent="0.2">
      <c r="A19742" t="s">
        <v>110</v>
      </c>
      <c r="B19742" t="s">
        <v>1572</v>
      </c>
      <c r="C19742" t="s">
        <v>3170</v>
      </c>
    </row>
    <row r="19743" spans="1:6" x14ac:dyDescent="0.2">
      <c r="A19743" t="s">
        <v>1575</v>
      </c>
      <c r="B19743" t="s">
        <v>1576</v>
      </c>
      <c r="C19743" t="s">
        <v>1577</v>
      </c>
      <c r="D19743" t="s">
        <v>1578</v>
      </c>
    </row>
    <row r="19744" spans="1:6" x14ac:dyDescent="0.2">
      <c r="A19744" t="s">
        <v>882</v>
      </c>
      <c r="B19744" t="s">
        <v>1579</v>
      </c>
      <c r="C19744" t="s">
        <v>1580</v>
      </c>
    </row>
    <row r="19745" spans="1:6" x14ac:dyDescent="0.2">
      <c r="A19745" t="s">
        <v>1595</v>
      </c>
      <c r="B19745" t="s">
        <v>1596</v>
      </c>
      <c r="C19745" t="s">
        <v>1597</v>
      </c>
    </row>
    <row r="19746" spans="1:6" x14ac:dyDescent="0.2">
      <c r="A19746" t="s">
        <v>1595</v>
      </c>
      <c r="B19746" t="s">
        <v>1598</v>
      </c>
      <c r="C19746" t="s">
        <v>1599</v>
      </c>
      <c r="D19746" t="s">
        <v>1597</v>
      </c>
    </row>
    <row r="19747" spans="1:6" x14ac:dyDescent="0.2">
      <c r="A19747" t="s">
        <v>2626</v>
      </c>
      <c r="B19747">
        <v>0.05</v>
      </c>
    </row>
    <row r="19748" spans="1:6" x14ac:dyDescent="0.2">
      <c r="A19748" t="s">
        <v>52</v>
      </c>
      <c r="B19748">
        <v>5.8</v>
      </c>
      <c r="C19748" t="s">
        <v>1606</v>
      </c>
    </row>
    <row r="19749" spans="1:6" x14ac:dyDescent="0.2">
      <c r="A19749" t="s">
        <v>70</v>
      </c>
      <c r="B19749">
        <v>5.5</v>
      </c>
      <c r="C19749">
        <v>-0.1</v>
      </c>
    </row>
    <row r="19750" spans="1:6" x14ac:dyDescent="0.2">
      <c r="A19750" t="s">
        <v>71</v>
      </c>
      <c r="B19750">
        <v>48.5</v>
      </c>
      <c r="C19750" t="s">
        <v>1606</v>
      </c>
    </row>
    <row r="19751" spans="1:6" x14ac:dyDescent="0.2">
      <c r="A19751" t="s">
        <v>71</v>
      </c>
      <c r="B19751">
        <v>43.5</v>
      </c>
      <c r="C19751">
        <v>0.3</v>
      </c>
    </row>
    <row r="19752" spans="1:6" x14ac:dyDescent="0.2">
      <c r="A19752" t="s">
        <v>70</v>
      </c>
      <c r="B19752">
        <v>33.1</v>
      </c>
      <c r="C19752">
        <v>-0.2</v>
      </c>
    </row>
    <row r="19753" spans="1:6" x14ac:dyDescent="0.2">
      <c r="A19753" t="s">
        <v>70</v>
      </c>
      <c r="B19753" t="s">
        <v>2597</v>
      </c>
    </row>
    <row r="19754" spans="1:6" x14ac:dyDescent="0.2">
      <c r="A19754" t="s">
        <v>120</v>
      </c>
      <c r="B19754">
        <v>0.1</v>
      </c>
    </row>
    <row r="19755" spans="1:6" x14ac:dyDescent="0.2">
      <c r="A19755" t="s">
        <v>120</v>
      </c>
      <c r="B19755">
        <v>0.2</v>
      </c>
      <c r="C19755" t="s">
        <v>1593</v>
      </c>
      <c r="D19755" t="s">
        <v>1594</v>
      </c>
    </row>
    <row r="19756" spans="1:6" x14ac:dyDescent="0.2">
      <c r="A19756" t="s">
        <v>118</v>
      </c>
      <c r="B19756" t="s">
        <v>1655</v>
      </c>
      <c r="C19756">
        <v>16</v>
      </c>
    </row>
    <row r="19757" spans="1:6" x14ac:dyDescent="0.2">
      <c r="A19757" t="s">
        <v>118</v>
      </c>
      <c r="B19757" t="s">
        <v>1655</v>
      </c>
      <c r="C19757">
        <v>30</v>
      </c>
    </row>
    <row r="19758" spans="1:6" x14ac:dyDescent="0.2">
      <c r="A19758" t="s">
        <v>52</v>
      </c>
      <c r="B19758" t="s">
        <v>2679</v>
      </c>
      <c r="C19758">
        <v>0.5</v>
      </c>
    </row>
    <row r="19759" spans="1:6" x14ac:dyDescent="0.2">
      <c r="A19759" t="s">
        <v>579</v>
      </c>
      <c r="B19759">
        <v>36</v>
      </c>
      <c r="C19759">
        <f>-0.2/-0.05</f>
        <v>4</v>
      </c>
      <c r="D19759" t="s">
        <v>2835</v>
      </c>
      <c r="E19759" t="s">
        <v>2836</v>
      </c>
      <c r="F19759" t="s">
        <v>2837</v>
      </c>
    </row>
    <row r="19760" spans="1:6" x14ac:dyDescent="0.2">
      <c r="A19760" t="s">
        <v>118</v>
      </c>
      <c r="B19760" t="s">
        <v>2813</v>
      </c>
      <c r="C19760">
        <v>10</v>
      </c>
    </row>
    <row r="19761" spans="1:4" x14ac:dyDescent="0.2">
      <c r="A19761" t="s">
        <v>2616</v>
      </c>
      <c r="B19761">
        <f>-0.2/-0.05</f>
        <v>4</v>
      </c>
    </row>
    <row r="19762" spans="1:4" x14ac:dyDescent="0.2">
      <c r="A19762" t="s">
        <v>52</v>
      </c>
      <c r="B19762">
        <v>3</v>
      </c>
      <c r="C19762">
        <v>0.1</v>
      </c>
    </row>
    <row r="19763" spans="1:4" x14ac:dyDescent="0.2">
      <c r="A19763" t="s">
        <v>52</v>
      </c>
      <c r="B19763">
        <v>2</v>
      </c>
      <c r="C19763" t="s">
        <v>1656</v>
      </c>
    </row>
    <row r="19764" spans="1:4" x14ac:dyDescent="0.2">
      <c r="A19764" t="s">
        <v>2820</v>
      </c>
      <c r="B19764">
        <v>0.1</v>
      </c>
    </row>
    <row r="19765" spans="1:4" x14ac:dyDescent="0.2">
      <c r="A19765" t="s">
        <v>72</v>
      </c>
      <c r="B19765">
        <v>0.5</v>
      </c>
      <c r="C19765" t="s">
        <v>1604</v>
      </c>
    </row>
    <row r="19766" spans="1:4" x14ac:dyDescent="0.2">
      <c r="A19766" t="s">
        <v>121</v>
      </c>
      <c r="B19766">
        <v>5.0000000000000001E-3</v>
      </c>
    </row>
    <row r="19767" spans="1:4" x14ac:dyDescent="0.2">
      <c r="A19767" t="s">
        <v>269</v>
      </c>
      <c r="B19767">
        <v>1.4999999999999999E-2</v>
      </c>
    </row>
    <row r="19768" spans="1:4" x14ac:dyDescent="0.2">
      <c r="A19768" t="s">
        <v>117</v>
      </c>
      <c r="B19768">
        <v>0.1</v>
      </c>
      <c r="C19768" t="s">
        <v>1593</v>
      </c>
      <c r="D19768" t="s">
        <v>1594</v>
      </c>
    </row>
    <row r="19769" spans="1:4" x14ac:dyDescent="0.2">
      <c r="A19769" t="s">
        <v>120</v>
      </c>
      <c r="B19769">
        <v>0.05</v>
      </c>
      <c r="C19769" t="s">
        <v>1593</v>
      </c>
      <c r="D19769" t="s">
        <v>1594</v>
      </c>
    </row>
    <row r="19770" spans="1:4" x14ac:dyDescent="0.2">
      <c r="A19770" t="s">
        <v>118</v>
      </c>
      <c r="B19770" t="s">
        <v>1655</v>
      </c>
      <c r="C19770">
        <v>12.5</v>
      </c>
    </row>
    <row r="19771" spans="1:4" x14ac:dyDescent="0.2">
      <c r="A19771" t="s">
        <v>118</v>
      </c>
      <c r="B19771" t="s">
        <v>1655</v>
      </c>
      <c r="C19771">
        <v>25</v>
      </c>
    </row>
    <row r="19772" spans="1:4" x14ac:dyDescent="0.2">
      <c r="A19772" t="s">
        <v>2619</v>
      </c>
      <c r="B19772">
        <v>0.05</v>
      </c>
    </row>
    <row r="19773" spans="1:4" x14ac:dyDescent="0.2">
      <c r="A19773" t="s">
        <v>1575</v>
      </c>
      <c r="B19773" t="s">
        <v>1576</v>
      </c>
      <c r="C19773" t="s">
        <v>1577</v>
      </c>
      <c r="D19773" t="s">
        <v>1578</v>
      </c>
    </row>
    <row r="19774" spans="1:4" x14ac:dyDescent="0.2">
      <c r="A19774" t="s">
        <v>882</v>
      </c>
      <c r="B19774" t="s">
        <v>1579</v>
      </c>
      <c r="C19774" t="s">
        <v>1580</v>
      </c>
    </row>
    <row r="19775" spans="1:4" x14ac:dyDescent="0.2">
      <c r="A19775" t="s">
        <v>1581</v>
      </c>
      <c r="B19775" t="s">
        <v>1576</v>
      </c>
      <c r="C19775" t="s">
        <v>1577</v>
      </c>
      <c r="D19775" t="s">
        <v>1582</v>
      </c>
    </row>
    <row r="19776" spans="1:4" x14ac:dyDescent="0.2">
      <c r="A19776" t="s">
        <v>114</v>
      </c>
      <c r="B19776">
        <v>52.2</v>
      </c>
      <c r="C19776" t="s">
        <v>1583</v>
      </c>
    </row>
    <row r="19777" spans="1:6" x14ac:dyDescent="0.2">
      <c r="A19777" t="s">
        <v>71</v>
      </c>
      <c r="B19777">
        <v>48</v>
      </c>
      <c r="C19777" t="s">
        <v>1585</v>
      </c>
    </row>
    <row r="19778" spans="1:6" x14ac:dyDescent="0.2">
      <c r="A19778" t="s">
        <v>2578</v>
      </c>
      <c r="B19778">
        <v>4.2</v>
      </c>
      <c r="C19778" t="s">
        <v>1584</v>
      </c>
    </row>
    <row r="19779" spans="1:6" x14ac:dyDescent="0.2">
      <c r="A19779" t="s">
        <v>71</v>
      </c>
      <c r="B19779">
        <v>41.3</v>
      </c>
      <c r="C19779" t="s">
        <v>1585</v>
      </c>
    </row>
    <row r="19780" spans="1:6" x14ac:dyDescent="0.2">
      <c r="A19780" t="s">
        <v>55</v>
      </c>
      <c r="B19780" t="s">
        <v>2325</v>
      </c>
      <c r="C19780">
        <v>31</v>
      </c>
      <c r="D19780" t="s">
        <v>1588</v>
      </c>
      <c r="E19780" t="s">
        <v>1645</v>
      </c>
      <c r="F19780">
        <v>31.8</v>
      </c>
    </row>
    <row r="19781" spans="1:6" x14ac:dyDescent="0.2">
      <c r="A19781" t="s">
        <v>70</v>
      </c>
      <c r="B19781">
        <v>29.8</v>
      </c>
      <c r="C19781">
        <v>-0.05</v>
      </c>
    </row>
    <row r="19782" spans="1:6" x14ac:dyDescent="0.2">
      <c r="A19782" t="s">
        <v>1802</v>
      </c>
      <c r="B19782" t="s">
        <v>1661</v>
      </c>
      <c r="C19782" t="s">
        <v>1801</v>
      </c>
    </row>
    <row r="19783" spans="1:6" x14ac:dyDescent="0.2">
      <c r="A19783" t="s">
        <v>1802</v>
      </c>
      <c r="B19783" t="s">
        <v>1661</v>
      </c>
      <c r="C19783" t="s">
        <v>1803</v>
      </c>
      <c r="D19783" t="s">
        <v>1804</v>
      </c>
      <c r="E19783" t="s">
        <v>1784</v>
      </c>
      <c r="F19783" t="s">
        <v>1805</v>
      </c>
    </row>
    <row r="19784" spans="1:6" x14ac:dyDescent="0.2">
      <c r="A19784" t="s">
        <v>118</v>
      </c>
      <c r="B19784" t="s">
        <v>1571</v>
      </c>
      <c r="C19784" t="s">
        <v>1610</v>
      </c>
      <c r="D19784">
        <v>12</v>
      </c>
    </row>
    <row r="19785" spans="1:6" x14ac:dyDescent="0.2">
      <c r="A19785" t="s">
        <v>59</v>
      </c>
      <c r="B19785" t="s">
        <v>1806</v>
      </c>
      <c r="C19785" t="s">
        <v>1123</v>
      </c>
      <c r="D19785">
        <v>1</v>
      </c>
      <c r="E19785" t="s">
        <v>1588</v>
      </c>
      <c r="F19785" t="s">
        <v>1808</v>
      </c>
    </row>
    <row r="19786" spans="1:6" x14ac:dyDescent="0.2">
      <c r="A19786" t="s">
        <v>120</v>
      </c>
      <c r="B19786" t="s">
        <v>1571</v>
      </c>
      <c r="C19786">
        <v>0.05</v>
      </c>
      <c r="D19786" t="s">
        <v>1593</v>
      </c>
      <c r="E19786" t="s">
        <v>1594</v>
      </c>
    </row>
    <row r="19787" spans="1:6" x14ac:dyDescent="0.2">
      <c r="A19787" t="s">
        <v>120</v>
      </c>
      <c r="B19787" t="s">
        <v>1571</v>
      </c>
      <c r="C19787">
        <v>0.05</v>
      </c>
      <c r="D19787" t="s">
        <v>1593</v>
      </c>
      <c r="E19787" t="s">
        <v>1594</v>
      </c>
    </row>
    <row r="19788" spans="1:6" x14ac:dyDescent="0.2">
      <c r="A19788" t="s">
        <v>110</v>
      </c>
      <c r="B19788" t="s">
        <v>1572</v>
      </c>
      <c r="C19788" t="s">
        <v>1573</v>
      </c>
      <c r="D19788" t="s">
        <v>1574</v>
      </c>
    </row>
    <row r="19789" spans="1:6" x14ac:dyDescent="0.2">
      <c r="A19789" t="s">
        <v>1575</v>
      </c>
      <c r="B19789" t="s">
        <v>1576</v>
      </c>
      <c r="C19789" t="s">
        <v>1577</v>
      </c>
      <c r="D19789" t="s">
        <v>1578</v>
      </c>
    </row>
    <row r="19790" spans="1:6" x14ac:dyDescent="0.2">
      <c r="A19790" t="s">
        <v>1581</v>
      </c>
      <c r="B19790" t="s">
        <v>1576</v>
      </c>
      <c r="C19790" t="s">
        <v>1577</v>
      </c>
      <c r="D19790" t="s">
        <v>1582</v>
      </c>
    </row>
    <row r="19791" spans="1:6" x14ac:dyDescent="0.2">
      <c r="A19791" t="s">
        <v>882</v>
      </c>
      <c r="B19791" t="s">
        <v>1579</v>
      </c>
      <c r="C19791" t="s">
        <v>1580</v>
      </c>
    </row>
    <row r="19792" spans="1:6" x14ac:dyDescent="0.2">
      <c r="A19792" t="s">
        <v>1595</v>
      </c>
      <c r="B19792" t="s">
        <v>1596</v>
      </c>
      <c r="C19792" t="s">
        <v>1597</v>
      </c>
    </row>
    <row r="19793" spans="1:6" x14ac:dyDescent="0.2">
      <c r="A19793" t="s">
        <v>1595</v>
      </c>
      <c r="B19793" t="s">
        <v>1598</v>
      </c>
      <c r="C19793" t="s">
        <v>1599</v>
      </c>
      <c r="D19793" t="s">
        <v>1597</v>
      </c>
    </row>
    <row r="19794" spans="1:6" x14ac:dyDescent="0.2">
      <c r="A19794" t="s">
        <v>114</v>
      </c>
      <c r="B19794">
        <v>17.3</v>
      </c>
      <c r="C19794" t="s">
        <v>1634</v>
      </c>
      <c r="D19794">
        <v>0.05</v>
      </c>
    </row>
    <row r="19795" spans="1:6" x14ac:dyDescent="0.2">
      <c r="A19795" t="s">
        <v>52</v>
      </c>
      <c r="B19795">
        <v>4.5</v>
      </c>
      <c r="C19795" t="s">
        <v>1634</v>
      </c>
      <c r="D19795">
        <v>0.05</v>
      </c>
    </row>
    <row r="19796" spans="1:6" x14ac:dyDescent="0.2">
      <c r="A19796" t="s">
        <v>52</v>
      </c>
      <c r="B19796">
        <v>10.8</v>
      </c>
      <c r="C19796" t="s">
        <v>1639</v>
      </c>
      <c r="D19796">
        <v>0.15</v>
      </c>
    </row>
    <row r="19797" spans="1:6" x14ac:dyDescent="0.2">
      <c r="A19797" t="s">
        <v>71</v>
      </c>
      <c r="B19797">
        <v>10</v>
      </c>
      <c r="C19797" t="s">
        <v>1634</v>
      </c>
      <c r="D19797">
        <v>0.2</v>
      </c>
    </row>
    <row r="19798" spans="1:6" x14ac:dyDescent="0.2">
      <c r="A19798" t="s">
        <v>71</v>
      </c>
      <c r="B19798">
        <v>6.65</v>
      </c>
      <c r="C19798" t="s">
        <v>1639</v>
      </c>
      <c r="D19798">
        <v>0.1</v>
      </c>
    </row>
    <row r="19799" spans="1:6" x14ac:dyDescent="0.2">
      <c r="A19799" t="s">
        <v>71</v>
      </c>
      <c r="B19799">
        <v>2.2000000000000002</v>
      </c>
      <c r="C19799" t="s">
        <v>1634</v>
      </c>
      <c r="D19799">
        <v>0.05</v>
      </c>
    </row>
    <row r="19800" spans="1:6" x14ac:dyDescent="0.2">
      <c r="A19800" t="s">
        <v>71</v>
      </c>
      <c r="B19800">
        <v>4.5999999999999996</v>
      </c>
      <c r="C19800" t="s">
        <v>1634</v>
      </c>
      <c r="D19800">
        <v>0.05</v>
      </c>
    </row>
    <row r="19801" spans="1:6" x14ac:dyDescent="0.2">
      <c r="A19801" t="s">
        <v>70</v>
      </c>
      <c r="B19801">
        <v>15.1</v>
      </c>
      <c r="C19801" t="s">
        <v>1634</v>
      </c>
      <c r="D19801">
        <v>0.05</v>
      </c>
    </row>
    <row r="19802" spans="1:6" x14ac:dyDescent="0.2">
      <c r="A19802" t="s">
        <v>70</v>
      </c>
      <c r="B19802">
        <v>13</v>
      </c>
      <c r="C19802" t="s">
        <v>1634</v>
      </c>
      <c r="D19802">
        <v>0.1</v>
      </c>
    </row>
    <row r="19803" spans="1:6" x14ac:dyDescent="0.2">
      <c r="A19803" t="s">
        <v>70</v>
      </c>
      <c r="B19803">
        <v>3.75</v>
      </c>
      <c r="C19803" t="s">
        <v>1588</v>
      </c>
      <c r="D19803">
        <v>0.1</v>
      </c>
    </row>
    <row r="19804" spans="1:6" x14ac:dyDescent="0.2">
      <c r="A19804" t="s">
        <v>70</v>
      </c>
      <c r="B19804">
        <v>3.85</v>
      </c>
      <c r="C19804" t="s">
        <v>1639</v>
      </c>
      <c r="D19804" t="s">
        <v>3016</v>
      </c>
    </row>
    <row r="19805" spans="1:6" x14ac:dyDescent="0.2">
      <c r="A19805" t="s">
        <v>70</v>
      </c>
      <c r="B19805">
        <v>14</v>
      </c>
      <c r="C19805" t="s">
        <v>1634</v>
      </c>
      <c r="D19805">
        <v>0.1</v>
      </c>
    </row>
    <row r="19806" spans="1:6" x14ac:dyDescent="0.2">
      <c r="A19806" t="s">
        <v>1775</v>
      </c>
      <c r="B19806" t="s">
        <v>1588</v>
      </c>
      <c r="C19806" t="s">
        <v>1644</v>
      </c>
      <c r="D19806">
        <v>14.7</v>
      </c>
      <c r="E19806" t="s">
        <v>1588</v>
      </c>
      <c r="F19806">
        <v>0.2</v>
      </c>
    </row>
    <row r="19807" spans="1:6" x14ac:dyDescent="0.2">
      <c r="A19807" t="s">
        <v>57</v>
      </c>
      <c r="B19807">
        <v>21.02</v>
      </c>
      <c r="C19807" t="s">
        <v>1639</v>
      </c>
      <c r="D19807">
        <v>0.03</v>
      </c>
    </row>
    <row r="19808" spans="1:6" x14ac:dyDescent="0.2">
      <c r="A19808" t="s">
        <v>57</v>
      </c>
      <c r="B19808">
        <v>15.02</v>
      </c>
      <c r="C19808" t="s">
        <v>1639</v>
      </c>
      <c r="D19808">
        <v>0.03</v>
      </c>
    </row>
    <row r="19809" spans="1:6" x14ac:dyDescent="0.2">
      <c r="A19809" t="s">
        <v>57</v>
      </c>
      <c r="B19809">
        <v>18.3</v>
      </c>
      <c r="C19809" t="s">
        <v>1634</v>
      </c>
      <c r="D19809">
        <v>0.05</v>
      </c>
    </row>
    <row r="19810" spans="1:6" x14ac:dyDescent="0.2">
      <c r="A19810" t="s">
        <v>70</v>
      </c>
      <c r="B19810">
        <v>2</v>
      </c>
      <c r="C19810" t="s">
        <v>1634</v>
      </c>
      <c r="D19810">
        <v>0.1</v>
      </c>
    </row>
    <row r="19811" spans="1:6" x14ac:dyDescent="0.2">
      <c r="A19811" t="s">
        <v>1719</v>
      </c>
      <c r="B19811" t="s">
        <v>1588</v>
      </c>
      <c r="C19811" t="s">
        <v>1644</v>
      </c>
      <c r="D19811">
        <v>8</v>
      </c>
      <c r="E19811" t="s">
        <v>1634</v>
      </c>
      <c r="F19811">
        <v>0.2</v>
      </c>
    </row>
    <row r="19812" spans="1:6" x14ac:dyDescent="0.2">
      <c r="A19812" t="s">
        <v>120</v>
      </c>
      <c r="B19812" t="s">
        <v>1645</v>
      </c>
      <c r="C19812">
        <v>0.04</v>
      </c>
    </row>
    <row r="19813" spans="1:6" x14ac:dyDescent="0.2">
      <c r="A19813" t="s">
        <v>71</v>
      </c>
      <c r="B19813">
        <v>1.2</v>
      </c>
      <c r="C19813" t="s">
        <v>1639</v>
      </c>
      <c r="D19813">
        <v>0.2</v>
      </c>
    </row>
    <row r="19814" spans="1:6" x14ac:dyDescent="0.2">
      <c r="A19814" t="s">
        <v>896</v>
      </c>
      <c r="B19814" t="s">
        <v>1588</v>
      </c>
      <c r="C19814" t="s">
        <v>1644</v>
      </c>
      <c r="D19814">
        <v>10.5</v>
      </c>
      <c r="E19814" t="s">
        <v>1634</v>
      </c>
      <c r="F19814">
        <v>0.2</v>
      </c>
    </row>
    <row r="19815" spans="1:6" x14ac:dyDescent="0.2">
      <c r="A19815" t="s">
        <v>177</v>
      </c>
      <c r="B19815">
        <v>0.4</v>
      </c>
      <c r="C19815" t="s">
        <v>1634</v>
      </c>
      <c r="D19815">
        <v>0.1</v>
      </c>
    </row>
    <row r="19816" spans="1:6" x14ac:dyDescent="0.2">
      <c r="A19816" t="s">
        <v>120</v>
      </c>
      <c r="B19816">
        <v>0.05</v>
      </c>
    </row>
    <row r="19817" spans="1:6" x14ac:dyDescent="0.2">
      <c r="A19817" t="s">
        <v>209</v>
      </c>
      <c r="B19817" t="s">
        <v>1645</v>
      </c>
      <c r="C19817">
        <v>0.2</v>
      </c>
      <c r="D19817" t="s">
        <v>1649</v>
      </c>
      <c r="E19817" t="s">
        <v>3017</v>
      </c>
    </row>
    <row r="19818" spans="1:6" x14ac:dyDescent="0.2">
      <c r="A19818" t="s">
        <v>1575</v>
      </c>
      <c r="B19818" t="s">
        <v>1576</v>
      </c>
      <c r="C19818" t="s">
        <v>1577</v>
      </c>
      <c r="D19818" t="s">
        <v>1578</v>
      </c>
    </row>
    <row r="19819" spans="1:6" x14ac:dyDescent="0.2">
      <c r="A19819" t="s">
        <v>882</v>
      </c>
      <c r="B19819" t="s">
        <v>1579</v>
      </c>
      <c r="C19819" t="s">
        <v>1580</v>
      </c>
    </row>
    <row r="19820" spans="1:6" x14ac:dyDescent="0.2">
      <c r="A19820" t="s">
        <v>1595</v>
      </c>
      <c r="B19820" t="s">
        <v>1596</v>
      </c>
      <c r="C19820" t="s">
        <v>1597</v>
      </c>
    </row>
    <row r="19821" spans="1:6" x14ac:dyDescent="0.2">
      <c r="A19821" t="s">
        <v>1595</v>
      </c>
      <c r="B19821" t="s">
        <v>1598</v>
      </c>
      <c r="C19821" t="s">
        <v>1599</v>
      </c>
      <c r="D19821" t="s">
        <v>1597</v>
      </c>
    </row>
    <row r="19822" spans="1:6" x14ac:dyDescent="0.2">
      <c r="A19822" t="s">
        <v>52</v>
      </c>
      <c r="B19822">
        <v>17.100000000000001</v>
      </c>
      <c r="C19822" t="s">
        <v>1584</v>
      </c>
    </row>
    <row r="19823" spans="1:6" x14ac:dyDescent="0.2">
      <c r="A19823" t="s">
        <v>71</v>
      </c>
      <c r="B19823">
        <v>4.7</v>
      </c>
      <c r="C19823" t="s">
        <v>1584</v>
      </c>
    </row>
    <row r="19824" spans="1:6" x14ac:dyDescent="0.2">
      <c r="A19824" t="s">
        <v>177</v>
      </c>
      <c r="B19824">
        <v>0.2</v>
      </c>
      <c r="C19824">
        <v>0.1</v>
      </c>
    </row>
    <row r="19825" spans="1:5" x14ac:dyDescent="0.2">
      <c r="A19825" t="s">
        <v>120</v>
      </c>
      <c r="B19825" t="s">
        <v>1571</v>
      </c>
      <c r="C19825">
        <v>0.03</v>
      </c>
      <c r="D19825" t="s">
        <v>1593</v>
      </c>
      <c r="E19825" t="s">
        <v>1594</v>
      </c>
    </row>
    <row r="19826" spans="1:5" x14ac:dyDescent="0.2">
      <c r="A19826" t="s">
        <v>118</v>
      </c>
      <c r="B19826" t="s">
        <v>1571</v>
      </c>
      <c r="C19826" t="s">
        <v>1619</v>
      </c>
      <c r="D19826">
        <v>0.2</v>
      </c>
    </row>
    <row r="19827" spans="1:5" x14ac:dyDescent="0.2">
      <c r="A19827" t="s">
        <v>117</v>
      </c>
      <c r="B19827" t="s">
        <v>1571</v>
      </c>
      <c r="C19827">
        <v>0.02</v>
      </c>
      <c r="D19827" t="s">
        <v>1593</v>
      </c>
      <c r="E19827" t="s">
        <v>1594</v>
      </c>
    </row>
    <row r="19828" spans="1:5" x14ac:dyDescent="0.2">
      <c r="A19828" t="s">
        <v>156</v>
      </c>
      <c r="B19828" t="s">
        <v>1571</v>
      </c>
      <c r="C19828">
        <v>5.0000000000000001E-3</v>
      </c>
    </row>
    <row r="19829" spans="1:5" x14ac:dyDescent="0.2">
      <c r="A19829" t="s">
        <v>70</v>
      </c>
      <c r="B19829">
        <v>3.85</v>
      </c>
      <c r="C19829">
        <v>0.02</v>
      </c>
    </row>
    <row r="19830" spans="1:5" x14ac:dyDescent="0.2">
      <c r="A19830" t="s">
        <v>115</v>
      </c>
      <c r="B19830">
        <v>0.05</v>
      </c>
      <c r="C19830">
        <v>0.1</v>
      </c>
    </row>
    <row r="19831" spans="1:5" x14ac:dyDescent="0.2">
      <c r="A19831" t="s">
        <v>70</v>
      </c>
      <c r="B19831">
        <v>15.1</v>
      </c>
      <c r="C19831" t="s">
        <v>1583</v>
      </c>
    </row>
    <row r="19832" spans="1:5" x14ac:dyDescent="0.2">
      <c r="A19832" t="s">
        <v>71</v>
      </c>
      <c r="B19832">
        <v>2</v>
      </c>
      <c r="C19832" t="s">
        <v>1584</v>
      </c>
    </row>
    <row r="19833" spans="1:5" x14ac:dyDescent="0.2">
      <c r="A19833" t="s">
        <v>110</v>
      </c>
      <c r="B19833" t="s">
        <v>1572</v>
      </c>
      <c r="C19833" t="s">
        <v>1573</v>
      </c>
      <c r="D19833" t="s">
        <v>1574</v>
      </c>
    </row>
    <row r="19834" spans="1:5" x14ac:dyDescent="0.2">
      <c r="A19834" t="s">
        <v>1575</v>
      </c>
      <c r="B19834" t="s">
        <v>1576</v>
      </c>
      <c r="C19834" t="s">
        <v>1577</v>
      </c>
      <c r="D19834" t="s">
        <v>1578</v>
      </c>
    </row>
    <row r="19835" spans="1:5" x14ac:dyDescent="0.2">
      <c r="A19835" t="s">
        <v>882</v>
      </c>
      <c r="B19835" t="s">
        <v>1579</v>
      </c>
      <c r="C19835" t="s">
        <v>1580</v>
      </c>
    </row>
    <row r="19836" spans="1:5" x14ac:dyDescent="0.2">
      <c r="A19836" t="s">
        <v>1595</v>
      </c>
      <c r="B19836" t="s">
        <v>1596</v>
      </c>
      <c r="C19836" t="s">
        <v>1597</v>
      </c>
    </row>
    <row r="19837" spans="1:5" x14ac:dyDescent="0.2">
      <c r="A19837" t="s">
        <v>1595</v>
      </c>
      <c r="B19837" t="s">
        <v>1598</v>
      </c>
      <c r="C19837" t="s">
        <v>1599</v>
      </c>
      <c r="D19837" t="s">
        <v>1597</v>
      </c>
    </row>
    <row r="19838" spans="1:5" x14ac:dyDescent="0.2">
      <c r="A19838" t="s">
        <v>176</v>
      </c>
      <c r="B19838">
        <v>10.5</v>
      </c>
      <c r="C19838" t="s">
        <v>1585</v>
      </c>
    </row>
    <row r="19839" spans="1:5" x14ac:dyDescent="0.2">
      <c r="A19839" t="s">
        <v>50</v>
      </c>
      <c r="B19839">
        <v>17.100000000000001</v>
      </c>
      <c r="C19839" t="s">
        <v>1584</v>
      </c>
    </row>
    <row r="19840" spans="1:5" x14ac:dyDescent="0.2">
      <c r="A19840" t="s">
        <v>52</v>
      </c>
      <c r="B19840">
        <v>10.8</v>
      </c>
      <c r="C19840" t="s">
        <v>1600</v>
      </c>
    </row>
    <row r="19841" spans="1:5" x14ac:dyDescent="0.2">
      <c r="A19841" t="s">
        <v>71</v>
      </c>
      <c r="B19841">
        <v>10</v>
      </c>
      <c r="C19841" t="s">
        <v>1585</v>
      </c>
    </row>
    <row r="19842" spans="1:5" x14ac:dyDescent="0.2">
      <c r="A19842" t="s">
        <v>71</v>
      </c>
      <c r="B19842">
        <v>6.6</v>
      </c>
      <c r="C19842">
        <v>0.3</v>
      </c>
    </row>
    <row r="19843" spans="1:5" x14ac:dyDescent="0.2">
      <c r="A19843" t="s">
        <v>71</v>
      </c>
      <c r="B19843">
        <v>4.7</v>
      </c>
      <c r="C19843" t="s">
        <v>1584</v>
      </c>
    </row>
    <row r="19844" spans="1:5" x14ac:dyDescent="0.2">
      <c r="A19844" t="s">
        <v>70</v>
      </c>
      <c r="B19844">
        <v>13</v>
      </c>
      <c r="C19844" t="s">
        <v>1584</v>
      </c>
    </row>
    <row r="19845" spans="1:5" x14ac:dyDescent="0.2">
      <c r="A19845" t="s">
        <v>52</v>
      </c>
      <c r="B19845">
        <v>4.4000000000000004</v>
      </c>
      <c r="C19845" t="s">
        <v>1584</v>
      </c>
    </row>
    <row r="19846" spans="1:5" x14ac:dyDescent="0.2">
      <c r="A19846" t="s">
        <v>1688</v>
      </c>
      <c r="B19846">
        <v>18.3</v>
      </c>
      <c r="C19846" t="s">
        <v>1583</v>
      </c>
    </row>
    <row r="19847" spans="1:5" x14ac:dyDescent="0.2">
      <c r="A19847" t="s">
        <v>207</v>
      </c>
      <c r="B19847">
        <v>14.7</v>
      </c>
      <c r="C19847">
        <v>-0.2</v>
      </c>
    </row>
    <row r="19848" spans="1:5" x14ac:dyDescent="0.2">
      <c r="A19848" t="s">
        <v>57</v>
      </c>
      <c r="B19848">
        <v>21.02</v>
      </c>
      <c r="C19848">
        <v>0.03</v>
      </c>
    </row>
    <row r="19849" spans="1:5" x14ac:dyDescent="0.2">
      <c r="A19849" t="s">
        <v>57</v>
      </c>
      <c r="B19849">
        <v>15.02</v>
      </c>
      <c r="C19849">
        <v>0.03</v>
      </c>
    </row>
    <row r="19850" spans="1:5" x14ac:dyDescent="0.2">
      <c r="A19850" t="s">
        <v>1719</v>
      </c>
      <c r="B19850" t="s">
        <v>1588</v>
      </c>
      <c r="C19850" t="s">
        <v>1644</v>
      </c>
      <c r="D19850">
        <v>8</v>
      </c>
      <c r="E19850" t="s">
        <v>1585</v>
      </c>
    </row>
    <row r="19851" spans="1:5" x14ac:dyDescent="0.2">
      <c r="A19851" t="s">
        <v>2088</v>
      </c>
      <c r="B19851" t="s">
        <v>1571</v>
      </c>
      <c r="C19851" t="s">
        <v>1619</v>
      </c>
      <c r="D19851">
        <v>0.2</v>
      </c>
    </row>
    <row r="19852" spans="1:5" x14ac:dyDescent="0.2">
      <c r="A19852" t="s">
        <v>70</v>
      </c>
      <c r="B19852">
        <v>14</v>
      </c>
      <c r="C19852" t="s">
        <v>1584</v>
      </c>
    </row>
    <row r="19853" spans="1:5" x14ac:dyDescent="0.2">
      <c r="A19853" t="s">
        <v>70</v>
      </c>
      <c r="B19853">
        <v>2</v>
      </c>
      <c r="C19853" t="s">
        <v>1584</v>
      </c>
    </row>
    <row r="19854" spans="1:5" x14ac:dyDescent="0.2">
      <c r="A19854" t="s">
        <v>72</v>
      </c>
      <c r="B19854">
        <v>0.4</v>
      </c>
      <c r="C19854" t="s">
        <v>1584</v>
      </c>
    </row>
    <row r="19855" spans="1:5" x14ac:dyDescent="0.2">
      <c r="A19855" t="s">
        <v>52</v>
      </c>
      <c r="B19855">
        <v>2</v>
      </c>
      <c r="C19855" t="s">
        <v>1584</v>
      </c>
    </row>
    <row r="19856" spans="1:5" x14ac:dyDescent="0.2">
      <c r="A19856" t="s">
        <v>70</v>
      </c>
      <c r="B19856">
        <v>15.1</v>
      </c>
      <c r="C19856" t="s">
        <v>1583</v>
      </c>
    </row>
    <row r="19857" spans="1:5" x14ac:dyDescent="0.2">
      <c r="A19857" t="s">
        <v>117</v>
      </c>
      <c r="B19857" t="s">
        <v>1571</v>
      </c>
      <c r="C19857">
        <v>0.02</v>
      </c>
      <c r="D19857" t="s">
        <v>1593</v>
      </c>
      <c r="E19857" t="s">
        <v>1594</v>
      </c>
    </row>
    <row r="19858" spans="1:5" x14ac:dyDescent="0.2">
      <c r="A19858" t="s">
        <v>156</v>
      </c>
      <c r="B19858" t="s">
        <v>1571</v>
      </c>
      <c r="C19858">
        <v>5.0000000000000001E-3</v>
      </c>
    </row>
    <row r="19859" spans="1:5" x14ac:dyDescent="0.2">
      <c r="A19859" t="s">
        <v>120</v>
      </c>
      <c r="B19859" t="s">
        <v>1571</v>
      </c>
      <c r="C19859">
        <v>0.05</v>
      </c>
      <c r="D19859" t="s">
        <v>1593</v>
      </c>
      <c r="E19859" t="s">
        <v>1594</v>
      </c>
    </row>
    <row r="19860" spans="1:5" x14ac:dyDescent="0.2">
      <c r="A19860" t="s">
        <v>70</v>
      </c>
      <c r="B19860">
        <v>3.85</v>
      </c>
      <c r="C19860">
        <v>0.02</v>
      </c>
    </row>
    <row r="19861" spans="1:5" x14ac:dyDescent="0.2">
      <c r="A19861" t="s">
        <v>3171</v>
      </c>
      <c r="B19861">
        <v>10.4</v>
      </c>
      <c r="C19861">
        <v>-0.1</v>
      </c>
    </row>
    <row r="19862" spans="1:5" x14ac:dyDescent="0.2">
      <c r="A19862" t="s">
        <v>120</v>
      </c>
      <c r="B19862" t="s">
        <v>1571</v>
      </c>
      <c r="C19862">
        <v>0.03</v>
      </c>
      <c r="D19862" t="s">
        <v>1593</v>
      </c>
      <c r="E19862" t="s">
        <v>1594</v>
      </c>
    </row>
    <row r="19863" spans="1:5" x14ac:dyDescent="0.2">
      <c r="A19863" t="s">
        <v>115</v>
      </c>
      <c r="B19863">
        <v>0.05</v>
      </c>
      <c r="C19863">
        <v>0.1</v>
      </c>
    </row>
    <row r="19864" spans="1:5" x14ac:dyDescent="0.2">
      <c r="A19864" t="s">
        <v>177</v>
      </c>
      <c r="B19864">
        <v>0.2</v>
      </c>
      <c r="C19864">
        <v>0.1</v>
      </c>
    </row>
    <row r="19865" spans="1:5" x14ac:dyDescent="0.2">
      <c r="A19865" t="s">
        <v>169</v>
      </c>
    </row>
    <row r="19866" spans="1:5" x14ac:dyDescent="0.2">
      <c r="A19866" t="s">
        <v>110</v>
      </c>
    </row>
    <row r="19867" spans="1:5" x14ac:dyDescent="0.2">
      <c r="A19867" t="s">
        <v>1575</v>
      </c>
      <c r="B19867" t="s">
        <v>1576</v>
      </c>
      <c r="C19867" t="s">
        <v>1577</v>
      </c>
      <c r="D19867" t="s">
        <v>1578</v>
      </c>
    </row>
    <row r="19868" spans="1:5" x14ac:dyDescent="0.2">
      <c r="A19868" t="s">
        <v>882</v>
      </c>
      <c r="B19868" t="s">
        <v>1579</v>
      </c>
      <c r="C19868" t="s">
        <v>1580</v>
      </c>
    </row>
    <row r="19869" spans="1:5" x14ac:dyDescent="0.2">
      <c r="A19869" t="s">
        <v>1595</v>
      </c>
      <c r="B19869" t="s">
        <v>1596</v>
      </c>
      <c r="C19869" t="s">
        <v>1597</v>
      </c>
    </row>
    <row r="19870" spans="1:5" x14ac:dyDescent="0.2">
      <c r="A19870" t="s">
        <v>1595</v>
      </c>
      <c r="B19870" t="s">
        <v>1598</v>
      </c>
      <c r="C19870" t="s">
        <v>1599</v>
      </c>
      <c r="D19870" t="s">
        <v>1597</v>
      </c>
    </row>
    <row r="19871" spans="1:5" x14ac:dyDescent="0.2">
      <c r="A19871" t="s">
        <v>50</v>
      </c>
      <c r="B19871">
        <v>12.05</v>
      </c>
      <c r="C19871" t="s">
        <v>1583</v>
      </c>
    </row>
    <row r="19872" spans="1:5" x14ac:dyDescent="0.2">
      <c r="A19872" t="s">
        <v>52</v>
      </c>
      <c r="B19872">
        <v>12.2</v>
      </c>
      <c r="C19872" t="s">
        <v>1584</v>
      </c>
    </row>
    <row r="19873" spans="1:6" x14ac:dyDescent="0.2">
      <c r="A19873" t="s">
        <v>52</v>
      </c>
      <c r="B19873">
        <v>3.6</v>
      </c>
      <c r="C19873">
        <v>0.1</v>
      </c>
    </row>
    <row r="19874" spans="1:6" x14ac:dyDescent="0.2">
      <c r="A19874" t="s">
        <v>156</v>
      </c>
      <c r="B19874">
        <v>0.03</v>
      </c>
    </row>
    <row r="19875" spans="1:6" x14ac:dyDescent="0.2">
      <c r="A19875" t="s">
        <v>3086</v>
      </c>
      <c r="B19875" t="s">
        <v>3172</v>
      </c>
    </row>
    <row r="19876" spans="1:6" x14ac:dyDescent="0.2">
      <c r="A19876" t="s">
        <v>3086</v>
      </c>
      <c r="B19876">
        <v>15.3</v>
      </c>
      <c r="C19876">
        <v>0.2</v>
      </c>
    </row>
    <row r="19877" spans="1:6" x14ac:dyDescent="0.2">
      <c r="A19877" t="s">
        <v>3086</v>
      </c>
      <c r="B19877" t="s">
        <v>1707</v>
      </c>
    </row>
    <row r="19878" spans="1:6" x14ac:dyDescent="0.2">
      <c r="A19878" t="s">
        <v>70</v>
      </c>
      <c r="B19878" t="s">
        <v>3173</v>
      </c>
    </row>
    <row r="19879" spans="1:6" x14ac:dyDescent="0.2">
      <c r="A19879" t="s">
        <v>70</v>
      </c>
      <c r="B19879" t="s">
        <v>3174</v>
      </c>
    </row>
    <row r="19880" spans="1:6" x14ac:dyDescent="0.2">
      <c r="A19880" t="s">
        <v>120</v>
      </c>
      <c r="B19880" t="s">
        <v>1571</v>
      </c>
      <c r="C19880">
        <v>0.1</v>
      </c>
    </row>
    <row r="19881" spans="1:6" x14ac:dyDescent="0.2">
      <c r="A19881" t="s">
        <v>72</v>
      </c>
      <c r="B19881" t="s">
        <v>3175</v>
      </c>
      <c r="C19881" t="s">
        <v>1123</v>
      </c>
      <c r="D19881" t="s">
        <v>1662</v>
      </c>
    </row>
    <row r="19882" spans="1:6" x14ac:dyDescent="0.2">
      <c r="A19882" t="s">
        <v>2088</v>
      </c>
      <c r="B19882" t="s">
        <v>2961</v>
      </c>
    </row>
    <row r="19883" spans="1:6" x14ac:dyDescent="0.2">
      <c r="A19883" t="s">
        <v>1605</v>
      </c>
      <c r="B19883">
        <v>6.8</v>
      </c>
      <c r="C19883" t="s">
        <v>1584</v>
      </c>
    </row>
    <row r="19884" spans="1:6" x14ac:dyDescent="0.2">
      <c r="A19884" t="s">
        <v>110</v>
      </c>
    </row>
    <row r="19885" spans="1:6" x14ac:dyDescent="0.2">
      <c r="A19885" t="s">
        <v>882</v>
      </c>
      <c r="B19885" t="s">
        <v>1579</v>
      </c>
      <c r="C19885" t="s">
        <v>1580</v>
      </c>
    </row>
    <row r="19886" spans="1:6" x14ac:dyDescent="0.2">
      <c r="A19886" t="s">
        <v>1575</v>
      </c>
      <c r="B19886" t="s">
        <v>1576</v>
      </c>
      <c r="C19886" t="s">
        <v>1577</v>
      </c>
      <c r="D19886" t="s">
        <v>1578</v>
      </c>
    </row>
    <row r="19887" spans="1:6" x14ac:dyDescent="0.2">
      <c r="A19887" t="s">
        <v>1581</v>
      </c>
      <c r="B19887" t="s">
        <v>1576</v>
      </c>
      <c r="C19887" t="s">
        <v>1577</v>
      </c>
      <c r="D19887" t="s">
        <v>1582</v>
      </c>
    </row>
    <row r="19888" spans="1:6" x14ac:dyDescent="0.2">
      <c r="A19888" t="s">
        <v>2354</v>
      </c>
      <c r="B19888" t="s">
        <v>1816</v>
      </c>
      <c r="C19888" t="s">
        <v>2355</v>
      </c>
      <c r="D19888" t="s">
        <v>1588</v>
      </c>
      <c r="E19888" t="s">
        <v>2356</v>
      </c>
      <c r="F19888" t="s">
        <v>2357</v>
      </c>
    </row>
    <row r="19889" spans="1:5" x14ac:dyDescent="0.2">
      <c r="A19889" t="s">
        <v>57</v>
      </c>
      <c r="B19889">
        <v>13</v>
      </c>
      <c r="C19889" t="s">
        <v>2358</v>
      </c>
    </row>
    <row r="19890" spans="1:5" x14ac:dyDescent="0.2">
      <c r="A19890" t="s">
        <v>52</v>
      </c>
      <c r="B19890">
        <v>11.95</v>
      </c>
      <c r="C19890" t="s">
        <v>1634</v>
      </c>
      <c r="D19890">
        <v>2.5000000000000001E-2</v>
      </c>
    </row>
    <row r="19891" spans="1:5" x14ac:dyDescent="0.2">
      <c r="A19891" t="s">
        <v>173</v>
      </c>
      <c r="B19891">
        <v>7.7</v>
      </c>
      <c r="C19891" t="s">
        <v>1639</v>
      </c>
      <c r="D19891" t="s">
        <v>1920</v>
      </c>
    </row>
    <row r="19892" spans="1:5" x14ac:dyDescent="0.2">
      <c r="A19892" t="s">
        <v>71</v>
      </c>
      <c r="B19892">
        <v>8.5</v>
      </c>
      <c r="C19892" t="s">
        <v>1634</v>
      </c>
      <c r="D19892">
        <v>2.5000000000000001E-2</v>
      </c>
    </row>
    <row r="19893" spans="1:5" x14ac:dyDescent="0.2">
      <c r="A19893" t="s">
        <v>52</v>
      </c>
      <c r="B19893">
        <v>1.5</v>
      </c>
      <c r="C19893" t="s">
        <v>1634</v>
      </c>
      <c r="D19893">
        <v>0.1</v>
      </c>
    </row>
    <row r="19894" spans="1:5" x14ac:dyDescent="0.2">
      <c r="A19894" t="s">
        <v>70</v>
      </c>
      <c r="B19894">
        <v>8.5</v>
      </c>
      <c r="C19894" t="s">
        <v>1634</v>
      </c>
      <c r="D19894">
        <v>0.1</v>
      </c>
    </row>
    <row r="19895" spans="1:5" x14ac:dyDescent="0.2">
      <c r="A19895" t="s">
        <v>70</v>
      </c>
      <c r="B19895">
        <v>9</v>
      </c>
      <c r="C19895" t="s">
        <v>1588</v>
      </c>
      <c r="D19895">
        <v>0.3</v>
      </c>
    </row>
    <row r="19896" spans="1:5" x14ac:dyDescent="0.2">
      <c r="A19896" t="s">
        <v>70</v>
      </c>
      <c r="B19896">
        <v>37.1</v>
      </c>
      <c r="C19896" t="s">
        <v>1588</v>
      </c>
      <c r="D19896">
        <v>0.2</v>
      </c>
    </row>
    <row r="19897" spans="1:5" x14ac:dyDescent="0.2">
      <c r="A19897" t="s">
        <v>70</v>
      </c>
      <c r="B19897">
        <v>5.0999999999999996</v>
      </c>
      <c r="C19897" t="s">
        <v>1588</v>
      </c>
      <c r="D19897">
        <v>0.3</v>
      </c>
    </row>
    <row r="19898" spans="1:5" x14ac:dyDescent="0.2">
      <c r="A19898" t="s">
        <v>52</v>
      </c>
      <c r="B19898">
        <v>0.2</v>
      </c>
      <c r="C19898" t="s">
        <v>1639</v>
      </c>
      <c r="D19898">
        <v>0.05</v>
      </c>
    </row>
    <row r="19899" spans="1:5" x14ac:dyDescent="0.2">
      <c r="A19899" t="s">
        <v>52</v>
      </c>
      <c r="B19899">
        <v>2.9</v>
      </c>
      <c r="C19899" t="s">
        <v>1588</v>
      </c>
      <c r="D19899">
        <v>0.1</v>
      </c>
    </row>
    <row r="19900" spans="1:5" x14ac:dyDescent="0.2">
      <c r="A19900" t="s">
        <v>207</v>
      </c>
      <c r="B19900">
        <v>5.8</v>
      </c>
      <c r="C19900">
        <v>0.2</v>
      </c>
      <c r="D19900" t="s">
        <v>1620</v>
      </c>
      <c r="E19900">
        <v>-0.1</v>
      </c>
    </row>
    <row r="19901" spans="1:5" x14ac:dyDescent="0.2">
      <c r="A19901" t="s">
        <v>57</v>
      </c>
      <c r="B19901">
        <v>19</v>
      </c>
      <c r="C19901" t="s">
        <v>1634</v>
      </c>
      <c r="D19901">
        <v>0.05</v>
      </c>
    </row>
    <row r="19902" spans="1:5" x14ac:dyDescent="0.2">
      <c r="A19902" t="s">
        <v>57</v>
      </c>
      <c r="B19902">
        <v>45.2</v>
      </c>
      <c r="C19902" t="s">
        <v>1634</v>
      </c>
      <c r="D19902">
        <v>0.01</v>
      </c>
    </row>
    <row r="19903" spans="1:5" x14ac:dyDescent="0.2">
      <c r="A19903" t="s">
        <v>52</v>
      </c>
      <c r="B19903">
        <v>7.8</v>
      </c>
      <c r="C19903" t="s">
        <v>1606</v>
      </c>
    </row>
    <row r="19904" spans="1:5" x14ac:dyDescent="0.2">
      <c r="A19904" t="s">
        <v>1575</v>
      </c>
      <c r="B19904" t="s">
        <v>1576</v>
      </c>
      <c r="C19904" t="s">
        <v>1577</v>
      </c>
      <c r="D19904" t="s">
        <v>1578</v>
      </c>
    </row>
    <row r="19905" spans="1:5" x14ac:dyDescent="0.2">
      <c r="A19905" t="s">
        <v>882</v>
      </c>
      <c r="B19905" t="s">
        <v>1579</v>
      </c>
      <c r="C19905" t="s">
        <v>1580</v>
      </c>
    </row>
    <row r="19906" spans="1:5" x14ac:dyDescent="0.2">
      <c r="A19906" t="s">
        <v>1581</v>
      </c>
      <c r="B19906" t="s">
        <v>1576</v>
      </c>
      <c r="C19906" t="s">
        <v>1577</v>
      </c>
      <c r="D19906" t="s">
        <v>1582</v>
      </c>
    </row>
    <row r="19907" spans="1:5" x14ac:dyDescent="0.2">
      <c r="A19907" t="s">
        <v>176</v>
      </c>
      <c r="B19907">
        <v>10.5</v>
      </c>
      <c r="C19907" t="s">
        <v>1604</v>
      </c>
    </row>
    <row r="19908" spans="1:5" x14ac:dyDescent="0.2">
      <c r="A19908" t="s">
        <v>50</v>
      </c>
      <c r="B19908">
        <v>18.2</v>
      </c>
      <c r="C19908" t="s">
        <v>1634</v>
      </c>
      <c r="D19908">
        <v>0.05</v>
      </c>
    </row>
    <row r="19909" spans="1:5" x14ac:dyDescent="0.2">
      <c r="A19909" t="s">
        <v>52</v>
      </c>
      <c r="B19909">
        <v>7.7</v>
      </c>
      <c r="C19909" t="s">
        <v>1634</v>
      </c>
      <c r="D19909">
        <v>0.05</v>
      </c>
    </row>
    <row r="19910" spans="1:5" x14ac:dyDescent="0.2">
      <c r="A19910" t="s">
        <v>1605</v>
      </c>
      <c r="B19910">
        <v>12</v>
      </c>
      <c r="C19910" t="s">
        <v>1634</v>
      </c>
      <c r="D19910">
        <v>0.2</v>
      </c>
    </row>
    <row r="19911" spans="1:5" x14ac:dyDescent="0.2">
      <c r="A19911" t="s">
        <v>1605</v>
      </c>
      <c r="B19911">
        <v>8.6999999999999993</v>
      </c>
      <c r="C19911" t="s">
        <v>1634</v>
      </c>
      <c r="D19911">
        <v>0.1</v>
      </c>
    </row>
    <row r="19912" spans="1:5" x14ac:dyDescent="0.2">
      <c r="A19912" t="s">
        <v>2945</v>
      </c>
      <c r="B19912" t="s">
        <v>1634</v>
      </c>
      <c r="C19912">
        <v>0.2</v>
      </c>
    </row>
    <row r="19913" spans="1:5" x14ac:dyDescent="0.2">
      <c r="A19913" t="s">
        <v>52</v>
      </c>
      <c r="B19913">
        <v>11.5</v>
      </c>
      <c r="C19913" t="s">
        <v>1634</v>
      </c>
      <c r="D19913">
        <v>0.05</v>
      </c>
    </row>
    <row r="19914" spans="1:5" x14ac:dyDescent="0.2">
      <c r="A19914" t="s">
        <v>2220</v>
      </c>
      <c r="B19914" t="s">
        <v>1588</v>
      </c>
      <c r="C19914">
        <v>0.5</v>
      </c>
    </row>
    <row r="19915" spans="1:5" x14ac:dyDescent="0.2">
      <c r="A19915" t="s">
        <v>207</v>
      </c>
      <c r="B19915">
        <v>14.7</v>
      </c>
      <c r="C19915">
        <v>-0.2</v>
      </c>
    </row>
    <row r="19916" spans="1:5" x14ac:dyDescent="0.2">
      <c r="A19916" t="s">
        <v>57</v>
      </c>
      <c r="B19916">
        <v>21.02</v>
      </c>
      <c r="C19916">
        <v>0.03</v>
      </c>
    </row>
    <row r="19917" spans="1:5" x14ac:dyDescent="0.2">
      <c r="A19917" t="s">
        <v>57</v>
      </c>
      <c r="B19917">
        <v>15.02</v>
      </c>
      <c r="C19917">
        <v>0.03</v>
      </c>
    </row>
    <row r="19918" spans="1:5" x14ac:dyDescent="0.2">
      <c r="A19918" t="s">
        <v>1719</v>
      </c>
      <c r="B19918" t="s">
        <v>1588</v>
      </c>
      <c r="C19918" t="s">
        <v>3030</v>
      </c>
      <c r="D19918" t="s">
        <v>1634</v>
      </c>
      <c r="E19918">
        <v>0.1</v>
      </c>
    </row>
    <row r="19919" spans="1:5" x14ac:dyDescent="0.2">
      <c r="A19919" t="s">
        <v>173</v>
      </c>
      <c r="B19919">
        <v>10.25</v>
      </c>
      <c r="C19919" t="s">
        <v>1634</v>
      </c>
      <c r="D19919">
        <v>0.15</v>
      </c>
    </row>
    <row r="19920" spans="1:5" x14ac:dyDescent="0.2">
      <c r="A19920" t="s">
        <v>70</v>
      </c>
      <c r="B19920">
        <v>2</v>
      </c>
      <c r="C19920" t="s">
        <v>1606</v>
      </c>
    </row>
    <row r="19921" spans="1:5" x14ac:dyDescent="0.2">
      <c r="A19921" t="s">
        <v>1710</v>
      </c>
      <c r="B19921">
        <v>7</v>
      </c>
      <c r="C19921" t="s">
        <v>1634</v>
      </c>
      <c r="D19921">
        <v>0.2</v>
      </c>
    </row>
    <row r="19922" spans="1:5" x14ac:dyDescent="0.2">
      <c r="A19922" t="s">
        <v>72</v>
      </c>
      <c r="B19922">
        <v>0.23</v>
      </c>
      <c r="C19922" t="s">
        <v>1615</v>
      </c>
    </row>
    <row r="19923" spans="1:5" x14ac:dyDescent="0.2">
      <c r="A19923" t="s">
        <v>72</v>
      </c>
      <c r="B19923">
        <v>0.4</v>
      </c>
      <c r="C19923" t="s">
        <v>1606</v>
      </c>
    </row>
    <row r="19924" spans="1:5" x14ac:dyDescent="0.2">
      <c r="A19924" t="s">
        <v>120</v>
      </c>
      <c r="B19924">
        <v>0.1</v>
      </c>
      <c r="C19924" t="s">
        <v>1593</v>
      </c>
      <c r="D19924" t="s">
        <v>1594</v>
      </c>
    </row>
    <row r="19925" spans="1:5" x14ac:dyDescent="0.2">
      <c r="A19925" t="s">
        <v>52</v>
      </c>
      <c r="B19925">
        <v>4.5</v>
      </c>
      <c r="C19925" t="s">
        <v>1606</v>
      </c>
    </row>
    <row r="19926" spans="1:5" x14ac:dyDescent="0.2">
      <c r="A19926" t="s">
        <v>2935</v>
      </c>
      <c r="B19926" t="s">
        <v>1634</v>
      </c>
      <c r="C19926">
        <v>0.05</v>
      </c>
    </row>
    <row r="19927" spans="1:5" x14ac:dyDescent="0.2">
      <c r="A19927" t="s">
        <v>3031</v>
      </c>
      <c r="B19927" t="s">
        <v>1634</v>
      </c>
      <c r="C19927">
        <v>0.2</v>
      </c>
    </row>
    <row r="19928" spans="1:5" x14ac:dyDescent="0.2">
      <c r="A19928" t="s">
        <v>2937</v>
      </c>
      <c r="B19928" t="s">
        <v>1634</v>
      </c>
      <c r="C19928">
        <v>0.1</v>
      </c>
    </row>
    <row r="19929" spans="1:5" x14ac:dyDescent="0.2">
      <c r="A19929" t="s">
        <v>200</v>
      </c>
      <c r="B19929">
        <v>13.1</v>
      </c>
      <c r="C19929" t="s">
        <v>1634</v>
      </c>
      <c r="D19929">
        <v>0.1</v>
      </c>
    </row>
    <row r="19930" spans="1:5" x14ac:dyDescent="0.2">
      <c r="A19930" t="s">
        <v>200</v>
      </c>
      <c r="B19930">
        <v>14.6</v>
      </c>
      <c r="C19930" t="s">
        <v>1634</v>
      </c>
      <c r="D19930">
        <v>0.05</v>
      </c>
    </row>
    <row r="19931" spans="1:5" x14ac:dyDescent="0.2">
      <c r="A19931" t="s">
        <v>52</v>
      </c>
      <c r="B19931">
        <v>17.600000000000001</v>
      </c>
      <c r="C19931" t="s">
        <v>1634</v>
      </c>
      <c r="D19931">
        <v>0.05</v>
      </c>
    </row>
    <row r="19932" spans="1:5" x14ac:dyDescent="0.2">
      <c r="A19932" t="s">
        <v>2220</v>
      </c>
      <c r="B19932" t="s">
        <v>1639</v>
      </c>
      <c r="C19932">
        <v>0.02</v>
      </c>
    </row>
    <row r="19933" spans="1:5" x14ac:dyDescent="0.2">
      <c r="A19933" t="s">
        <v>120</v>
      </c>
      <c r="B19933" t="s">
        <v>1571</v>
      </c>
      <c r="C19933">
        <v>0.03</v>
      </c>
      <c r="D19933" t="s">
        <v>2948</v>
      </c>
      <c r="E19933" t="s">
        <v>1594</v>
      </c>
    </row>
    <row r="19934" spans="1:5" x14ac:dyDescent="0.2">
      <c r="A19934" t="s">
        <v>115</v>
      </c>
      <c r="B19934">
        <v>0.05</v>
      </c>
      <c r="C19934" t="s">
        <v>1639</v>
      </c>
      <c r="D19934">
        <v>0.1</v>
      </c>
    </row>
    <row r="19935" spans="1:5" x14ac:dyDescent="0.2">
      <c r="A19935" t="s">
        <v>177</v>
      </c>
      <c r="B19935">
        <v>0.2</v>
      </c>
      <c r="C19935" t="s">
        <v>1639</v>
      </c>
      <c r="D19935">
        <v>0.1</v>
      </c>
    </row>
    <row r="19936" spans="1:5" x14ac:dyDescent="0.2">
      <c r="A19936" t="s">
        <v>169</v>
      </c>
    </row>
    <row r="19937" spans="1:5" x14ac:dyDescent="0.2">
      <c r="A19937" t="s">
        <v>110</v>
      </c>
    </row>
    <row r="19938" spans="1:5" x14ac:dyDescent="0.2">
      <c r="A19938" t="s">
        <v>1575</v>
      </c>
      <c r="B19938" t="s">
        <v>1576</v>
      </c>
      <c r="C19938" t="s">
        <v>1577</v>
      </c>
      <c r="D19938" t="s">
        <v>1578</v>
      </c>
    </row>
    <row r="19939" spans="1:5" x14ac:dyDescent="0.2">
      <c r="A19939" t="s">
        <v>882</v>
      </c>
      <c r="B19939" t="s">
        <v>1579</v>
      </c>
      <c r="C19939" t="s">
        <v>1580</v>
      </c>
    </row>
    <row r="19940" spans="1:5" x14ac:dyDescent="0.2">
      <c r="A19940" t="s">
        <v>1581</v>
      </c>
      <c r="B19940" t="s">
        <v>1576</v>
      </c>
      <c r="C19940" t="s">
        <v>1577</v>
      </c>
      <c r="D19940" t="s">
        <v>1582</v>
      </c>
    </row>
    <row r="19941" spans="1:5" x14ac:dyDescent="0.2">
      <c r="A19941" t="s">
        <v>114</v>
      </c>
      <c r="B19941">
        <v>18</v>
      </c>
      <c r="C19941" t="s">
        <v>1583</v>
      </c>
    </row>
    <row r="19942" spans="1:5" x14ac:dyDescent="0.2">
      <c r="A19942" t="s">
        <v>71</v>
      </c>
      <c r="B19942">
        <v>3.4</v>
      </c>
      <c r="C19942" t="s">
        <v>1583</v>
      </c>
    </row>
    <row r="19943" spans="1:5" x14ac:dyDescent="0.2">
      <c r="A19943" t="s">
        <v>71</v>
      </c>
      <c r="B19943">
        <v>4.9000000000000004</v>
      </c>
      <c r="C19943" t="s">
        <v>1584</v>
      </c>
    </row>
    <row r="19944" spans="1:5" x14ac:dyDescent="0.2">
      <c r="A19944" t="s">
        <v>52</v>
      </c>
      <c r="B19944">
        <v>4.5</v>
      </c>
      <c r="C19944" t="s">
        <v>1584</v>
      </c>
    </row>
    <row r="19945" spans="1:5" x14ac:dyDescent="0.2">
      <c r="A19945" t="s">
        <v>52</v>
      </c>
      <c r="B19945">
        <v>0.4</v>
      </c>
      <c r="C19945" t="s">
        <v>1584</v>
      </c>
    </row>
    <row r="19946" spans="1:5" x14ac:dyDescent="0.2">
      <c r="A19946" t="s">
        <v>52</v>
      </c>
      <c r="B19946">
        <v>0.35</v>
      </c>
      <c r="C19946" t="s">
        <v>1681</v>
      </c>
    </row>
    <row r="19947" spans="1:5" x14ac:dyDescent="0.2">
      <c r="A19947" t="s">
        <v>57</v>
      </c>
      <c r="B19947">
        <v>2.6</v>
      </c>
      <c r="C19947" t="s">
        <v>1811</v>
      </c>
    </row>
    <row r="19948" spans="1:5" x14ac:dyDescent="0.2">
      <c r="A19948" t="s">
        <v>70</v>
      </c>
      <c r="B19948">
        <v>14.5</v>
      </c>
      <c r="C19948" t="s">
        <v>2692</v>
      </c>
    </row>
    <row r="19949" spans="1:5" x14ac:dyDescent="0.2">
      <c r="A19949" t="s">
        <v>120</v>
      </c>
      <c r="B19949" t="s">
        <v>1571</v>
      </c>
      <c r="C19949">
        <v>0.05</v>
      </c>
      <c r="D19949" t="s">
        <v>1593</v>
      </c>
      <c r="E19949" t="s">
        <v>1594</v>
      </c>
    </row>
    <row r="19950" spans="1:5" x14ac:dyDescent="0.2">
      <c r="A19950" t="s">
        <v>117</v>
      </c>
      <c r="B19950" t="s">
        <v>1571</v>
      </c>
      <c r="C19950">
        <v>0.02</v>
      </c>
      <c r="D19950" t="s">
        <v>1593</v>
      </c>
      <c r="E19950" t="s">
        <v>1594</v>
      </c>
    </row>
    <row r="19951" spans="1:5" x14ac:dyDescent="0.2">
      <c r="A19951" t="s">
        <v>156</v>
      </c>
      <c r="B19951" t="s">
        <v>1571</v>
      </c>
      <c r="C19951">
        <v>5.0000000000000001E-3</v>
      </c>
    </row>
    <row r="19952" spans="1:5" x14ac:dyDescent="0.2">
      <c r="A19952" t="s">
        <v>1730</v>
      </c>
      <c r="B19952">
        <v>0.1</v>
      </c>
      <c r="C19952">
        <f>0.035/-0.015</f>
        <v>-2.3333333333333335</v>
      </c>
    </row>
    <row r="19953" spans="1:5" x14ac:dyDescent="0.2">
      <c r="A19953" t="s">
        <v>176</v>
      </c>
      <c r="B19953">
        <v>15</v>
      </c>
      <c r="C19953" t="s">
        <v>1681</v>
      </c>
    </row>
    <row r="19954" spans="1:5" x14ac:dyDescent="0.2">
      <c r="A19954" t="s">
        <v>118</v>
      </c>
      <c r="B19954" t="s">
        <v>1571</v>
      </c>
      <c r="C19954" t="s">
        <v>1610</v>
      </c>
      <c r="D19954">
        <v>3</v>
      </c>
    </row>
    <row r="19955" spans="1:5" x14ac:dyDescent="0.2">
      <c r="A19955" t="s">
        <v>110</v>
      </c>
      <c r="B19955" t="s">
        <v>1572</v>
      </c>
      <c r="C19955" t="s">
        <v>1573</v>
      </c>
      <c r="D19955" t="s">
        <v>1574</v>
      </c>
    </row>
    <row r="19956" spans="1:5" x14ac:dyDescent="0.2">
      <c r="A19956" t="s">
        <v>1575</v>
      </c>
      <c r="B19956" t="s">
        <v>1576</v>
      </c>
      <c r="C19956" t="s">
        <v>1577</v>
      </c>
      <c r="D19956" t="s">
        <v>1578</v>
      </c>
    </row>
    <row r="19957" spans="1:5" x14ac:dyDescent="0.2">
      <c r="A19957" t="s">
        <v>882</v>
      </c>
      <c r="B19957" t="s">
        <v>1579</v>
      </c>
      <c r="C19957" t="s">
        <v>1580</v>
      </c>
    </row>
    <row r="19958" spans="1:5" x14ac:dyDescent="0.2">
      <c r="A19958" t="s">
        <v>1581</v>
      </c>
      <c r="B19958" t="s">
        <v>1576</v>
      </c>
      <c r="C19958" t="s">
        <v>1577</v>
      </c>
      <c r="D19958" t="s">
        <v>1582</v>
      </c>
    </row>
    <row r="19959" spans="1:5" x14ac:dyDescent="0.2">
      <c r="A19959" t="s">
        <v>487</v>
      </c>
      <c r="B19959" t="s">
        <v>1576</v>
      </c>
      <c r="C19959" t="s">
        <v>1577</v>
      </c>
      <c r="D19959" s="8">
        <v>37415</v>
      </c>
    </row>
    <row r="19960" spans="1:5" x14ac:dyDescent="0.2">
      <c r="A19960" t="s">
        <v>114</v>
      </c>
      <c r="B19960">
        <v>18</v>
      </c>
      <c r="C19960" t="s">
        <v>1583</v>
      </c>
    </row>
    <row r="19961" spans="1:5" x14ac:dyDescent="0.2">
      <c r="A19961" t="s">
        <v>71</v>
      </c>
      <c r="B19961">
        <v>3.4</v>
      </c>
      <c r="C19961" t="s">
        <v>1583</v>
      </c>
    </row>
    <row r="19962" spans="1:5" x14ac:dyDescent="0.2">
      <c r="A19962" t="s">
        <v>71</v>
      </c>
      <c r="B19962">
        <v>4.9000000000000004</v>
      </c>
      <c r="C19962" t="s">
        <v>1584</v>
      </c>
    </row>
    <row r="19963" spans="1:5" x14ac:dyDescent="0.2">
      <c r="A19963" t="s">
        <v>52</v>
      </c>
      <c r="B19963">
        <v>4.5</v>
      </c>
      <c r="C19963" t="s">
        <v>1584</v>
      </c>
    </row>
    <row r="19964" spans="1:5" x14ac:dyDescent="0.2">
      <c r="A19964" t="s">
        <v>52</v>
      </c>
      <c r="B19964">
        <v>0.4</v>
      </c>
      <c r="C19964" t="s">
        <v>1584</v>
      </c>
    </row>
    <row r="19965" spans="1:5" x14ac:dyDescent="0.2">
      <c r="A19965" t="s">
        <v>52</v>
      </c>
      <c r="B19965">
        <v>0.35</v>
      </c>
      <c r="C19965" t="s">
        <v>1681</v>
      </c>
    </row>
    <row r="19966" spans="1:5" x14ac:dyDescent="0.2">
      <c r="A19966" t="s">
        <v>57</v>
      </c>
      <c r="B19966">
        <v>2.6</v>
      </c>
      <c r="C19966" t="s">
        <v>1811</v>
      </c>
    </row>
    <row r="19967" spans="1:5" x14ac:dyDescent="0.2">
      <c r="A19967" t="s">
        <v>70</v>
      </c>
      <c r="B19967">
        <v>14.5</v>
      </c>
      <c r="C19967" t="s">
        <v>2692</v>
      </c>
    </row>
    <row r="19968" spans="1:5" x14ac:dyDescent="0.2">
      <c r="A19968" t="s">
        <v>120</v>
      </c>
      <c r="B19968" t="s">
        <v>1571</v>
      </c>
      <c r="C19968">
        <v>0.05</v>
      </c>
      <c r="D19968" t="s">
        <v>1593</v>
      </c>
      <c r="E19968" t="s">
        <v>1594</v>
      </c>
    </row>
    <row r="19969" spans="1:5" x14ac:dyDescent="0.2">
      <c r="A19969" t="s">
        <v>117</v>
      </c>
      <c r="B19969" t="s">
        <v>1571</v>
      </c>
      <c r="C19969">
        <v>0.02</v>
      </c>
      <c r="D19969" t="s">
        <v>1593</v>
      </c>
      <c r="E19969" t="s">
        <v>1594</v>
      </c>
    </row>
    <row r="19970" spans="1:5" x14ac:dyDescent="0.2">
      <c r="A19970" t="s">
        <v>156</v>
      </c>
      <c r="B19970" t="s">
        <v>1571</v>
      </c>
      <c r="C19970">
        <v>5.0000000000000001E-3</v>
      </c>
    </row>
    <row r="19971" spans="1:5" x14ac:dyDescent="0.2">
      <c r="A19971" t="s">
        <v>1730</v>
      </c>
      <c r="B19971">
        <v>0.1</v>
      </c>
      <c r="C19971">
        <f>0.035/-0.015</f>
        <v>-2.3333333333333335</v>
      </c>
    </row>
    <row r="19972" spans="1:5" x14ac:dyDescent="0.2">
      <c r="A19972" t="s">
        <v>176</v>
      </c>
      <c r="B19972">
        <v>15</v>
      </c>
      <c r="C19972" t="s">
        <v>1681</v>
      </c>
    </row>
    <row r="19973" spans="1:5" x14ac:dyDescent="0.2">
      <c r="A19973" t="s">
        <v>118</v>
      </c>
      <c r="B19973" t="s">
        <v>1571</v>
      </c>
      <c r="C19973" t="s">
        <v>1610</v>
      </c>
      <c r="D19973">
        <v>3</v>
      </c>
    </row>
    <row r="19974" spans="1:5" x14ac:dyDescent="0.2">
      <c r="A19974" t="s">
        <v>110</v>
      </c>
      <c r="B19974" t="s">
        <v>1572</v>
      </c>
      <c r="C19974" t="s">
        <v>1573</v>
      </c>
      <c r="D19974" t="s">
        <v>1574</v>
      </c>
    </row>
    <row r="19975" spans="1:5" x14ac:dyDescent="0.2">
      <c r="A19975" t="s">
        <v>1575</v>
      </c>
      <c r="B19975" t="s">
        <v>1576</v>
      </c>
      <c r="C19975" t="s">
        <v>1577</v>
      </c>
      <c r="D19975" t="s">
        <v>1578</v>
      </c>
    </row>
    <row r="19976" spans="1:5" x14ac:dyDescent="0.2">
      <c r="A19976" t="s">
        <v>882</v>
      </c>
      <c r="B19976" t="s">
        <v>1579</v>
      </c>
      <c r="C19976" t="s">
        <v>1580</v>
      </c>
    </row>
    <row r="19977" spans="1:5" x14ac:dyDescent="0.2">
      <c r="A19977" t="s">
        <v>1581</v>
      </c>
      <c r="B19977" t="s">
        <v>1576</v>
      </c>
      <c r="C19977" t="s">
        <v>1577</v>
      </c>
      <c r="D19977" t="s">
        <v>1582</v>
      </c>
    </row>
    <row r="19978" spans="1:5" x14ac:dyDescent="0.2">
      <c r="A19978" t="s">
        <v>487</v>
      </c>
      <c r="B19978" t="s">
        <v>1576</v>
      </c>
      <c r="C19978" t="s">
        <v>1577</v>
      </c>
      <c r="D19978" s="8">
        <v>37415</v>
      </c>
    </row>
    <row r="19979" spans="1:5" x14ac:dyDescent="0.2">
      <c r="A19979" t="s">
        <v>176</v>
      </c>
      <c r="B19979">
        <v>10.5</v>
      </c>
      <c r="C19979" t="s">
        <v>1585</v>
      </c>
    </row>
    <row r="19980" spans="1:5" x14ac:dyDescent="0.2">
      <c r="A19980" t="s">
        <v>50</v>
      </c>
      <c r="B19980">
        <v>18</v>
      </c>
      <c r="C19980" t="s">
        <v>1583</v>
      </c>
    </row>
    <row r="19981" spans="1:5" x14ac:dyDescent="0.2">
      <c r="A19981" t="s">
        <v>52</v>
      </c>
      <c r="B19981">
        <v>7.7</v>
      </c>
      <c r="C19981" t="s">
        <v>1583</v>
      </c>
    </row>
    <row r="19982" spans="1:5" x14ac:dyDescent="0.2">
      <c r="A19982" t="s">
        <v>1605</v>
      </c>
      <c r="B19982">
        <v>12</v>
      </c>
      <c r="C19982" t="s">
        <v>1621</v>
      </c>
      <c r="D19982">
        <v>0.2</v>
      </c>
    </row>
    <row r="19983" spans="1:5" x14ac:dyDescent="0.2">
      <c r="A19983" t="s">
        <v>1605</v>
      </c>
      <c r="B19983">
        <v>8.6999999999999993</v>
      </c>
      <c r="C19983" t="s">
        <v>1584</v>
      </c>
    </row>
    <row r="19984" spans="1:5" x14ac:dyDescent="0.2">
      <c r="A19984" t="s">
        <v>70</v>
      </c>
      <c r="B19984">
        <v>13.5</v>
      </c>
      <c r="C19984" t="s">
        <v>1585</v>
      </c>
    </row>
    <row r="19985" spans="1:4" x14ac:dyDescent="0.2">
      <c r="A19985" t="s">
        <v>52</v>
      </c>
      <c r="B19985">
        <v>11.5</v>
      </c>
      <c r="C19985" t="s">
        <v>1583</v>
      </c>
    </row>
    <row r="19986" spans="1:4" x14ac:dyDescent="0.2">
      <c r="A19986" t="s">
        <v>2949</v>
      </c>
      <c r="B19986" t="s">
        <v>2249</v>
      </c>
    </row>
    <row r="19987" spans="1:4" x14ac:dyDescent="0.2">
      <c r="A19987" t="s">
        <v>207</v>
      </c>
      <c r="B19987">
        <v>14.7</v>
      </c>
      <c r="C19987">
        <v>-0.2</v>
      </c>
    </row>
    <row r="19988" spans="1:4" x14ac:dyDescent="0.2">
      <c r="A19988" t="s">
        <v>57</v>
      </c>
      <c r="B19988">
        <v>21.02</v>
      </c>
      <c r="C19988">
        <v>0.03</v>
      </c>
    </row>
    <row r="19989" spans="1:4" x14ac:dyDescent="0.2">
      <c r="A19989" t="s">
        <v>57</v>
      </c>
      <c r="B19989">
        <v>15.02</v>
      </c>
      <c r="C19989">
        <v>0.03</v>
      </c>
    </row>
    <row r="19990" spans="1:4" x14ac:dyDescent="0.2">
      <c r="A19990" t="s">
        <v>2501</v>
      </c>
      <c r="B19990">
        <v>5.0999999999999996</v>
      </c>
      <c r="C19990" t="s">
        <v>1584</v>
      </c>
    </row>
    <row r="19991" spans="1:4" x14ac:dyDescent="0.2">
      <c r="A19991" t="s">
        <v>1843</v>
      </c>
      <c r="B19991">
        <v>10.25</v>
      </c>
      <c r="C19991" t="s">
        <v>1600</v>
      </c>
    </row>
    <row r="19992" spans="1:4" x14ac:dyDescent="0.2">
      <c r="A19992" t="s">
        <v>2951</v>
      </c>
      <c r="B19992" t="s">
        <v>1614</v>
      </c>
    </row>
    <row r="19993" spans="1:4" x14ac:dyDescent="0.2">
      <c r="A19993" t="s">
        <v>70</v>
      </c>
      <c r="B19993">
        <v>2</v>
      </c>
      <c r="C19993" t="s">
        <v>1584</v>
      </c>
    </row>
    <row r="19994" spans="1:4" x14ac:dyDescent="0.2">
      <c r="A19994" t="s">
        <v>1710</v>
      </c>
      <c r="B19994">
        <v>7</v>
      </c>
      <c r="C19994" t="s">
        <v>1585</v>
      </c>
    </row>
    <row r="19995" spans="1:4" x14ac:dyDescent="0.2">
      <c r="A19995" t="s">
        <v>72</v>
      </c>
      <c r="B19995">
        <v>0.4</v>
      </c>
      <c r="C19995" t="s">
        <v>1584</v>
      </c>
    </row>
    <row r="19996" spans="1:4" x14ac:dyDescent="0.2">
      <c r="A19996" t="s">
        <v>120</v>
      </c>
      <c r="B19996">
        <v>0.1</v>
      </c>
      <c r="C19996" t="s">
        <v>1593</v>
      </c>
      <c r="D19996" t="s">
        <v>1594</v>
      </c>
    </row>
    <row r="19997" spans="1:4" x14ac:dyDescent="0.2">
      <c r="A19997" t="s">
        <v>52</v>
      </c>
      <c r="B19997">
        <v>4.5</v>
      </c>
      <c r="C19997" t="s">
        <v>1584</v>
      </c>
    </row>
    <row r="19998" spans="1:4" x14ac:dyDescent="0.2">
      <c r="A19998" t="s">
        <v>52</v>
      </c>
      <c r="B19998">
        <v>14.5</v>
      </c>
      <c r="C19998" t="s">
        <v>1583</v>
      </c>
    </row>
    <row r="19999" spans="1:4" x14ac:dyDescent="0.2">
      <c r="A19999" t="s">
        <v>119</v>
      </c>
      <c r="B19999">
        <v>5.5</v>
      </c>
      <c r="C19999" t="s">
        <v>1585</v>
      </c>
    </row>
    <row r="20000" spans="1:4" x14ac:dyDescent="0.2">
      <c r="A20000" t="s">
        <v>52</v>
      </c>
      <c r="B20000">
        <v>3.4</v>
      </c>
      <c r="C20000" t="s">
        <v>1583</v>
      </c>
    </row>
    <row r="20001" spans="1:5" x14ac:dyDescent="0.2">
      <c r="A20001" t="s">
        <v>70</v>
      </c>
      <c r="B20001">
        <v>13</v>
      </c>
      <c r="C20001" t="s">
        <v>1584</v>
      </c>
    </row>
    <row r="20002" spans="1:5" x14ac:dyDescent="0.2">
      <c r="A20002" t="s">
        <v>71</v>
      </c>
      <c r="B20002">
        <v>12.7</v>
      </c>
      <c r="C20002">
        <v>0.2</v>
      </c>
    </row>
    <row r="20003" spans="1:5" x14ac:dyDescent="0.2">
      <c r="A20003" t="s">
        <v>52</v>
      </c>
      <c r="B20003">
        <v>0.4</v>
      </c>
      <c r="C20003" t="s">
        <v>1584</v>
      </c>
    </row>
    <row r="20004" spans="1:5" x14ac:dyDescent="0.2">
      <c r="A20004" t="s">
        <v>52</v>
      </c>
      <c r="B20004">
        <v>0.5</v>
      </c>
      <c r="C20004" t="s">
        <v>1583</v>
      </c>
    </row>
    <row r="20005" spans="1:5" x14ac:dyDescent="0.2">
      <c r="A20005" t="s">
        <v>52</v>
      </c>
      <c r="B20005">
        <v>4.9000000000000004</v>
      </c>
      <c r="C20005" t="s">
        <v>1584</v>
      </c>
    </row>
    <row r="20006" spans="1:5" x14ac:dyDescent="0.2">
      <c r="A20006" t="s">
        <v>52</v>
      </c>
      <c r="B20006">
        <v>9</v>
      </c>
      <c r="C20006" t="s">
        <v>1584</v>
      </c>
    </row>
    <row r="20007" spans="1:5" x14ac:dyDescent="0.2">
      <c r="A20007" t="s">
        <v>70</v>
      </c>
      <c r="B20007">
        <v>3.6</v>
      </c>
      <c r="C20007">
        <v>0.02</v>
      </c>
    </row>
    <row r="20008" spans="1:5" x14ac:dyDescent="0.2">
      <c r="A20008" t="s">
        <v>120</v>
      </c>
      <c r="B20008" t="s">
        <v>1571</v>
      </c>
      <c r="C20008">
        <v>0.03</v>
      </c>
      <c r="D20008" t="s">
        <v>1593</v>
      </c>
      <c r="E20008" t="s">
        <v>1594</v>
      </c>
    </row>
    <row r="20009" spans="1:5" x14ac:dyDescent="0.2">
      <c r="A20009" t="s">
        <v>115</v>
      </c>
      <c r="B20009">
        <v>0.05</v>
      </c>
      <c r="C20009" t="s">
        <v>1639</v>
      </c>
      <c r="D20009">
        <v>0.1</v>
      </c>
    </row>
    <row r="20010" spans="1:5" x14ac:dyDescent="0.2">
      <c r="A20010" t="s">
        <v>177</v>
      </c>
      <c r="B20010">
        <v>0.2</v>
      </c>
      <c r="C20010" t="s">
        <v>1639</v>
      </c>
      <c r="D20010">
        <v>0.1</v>
      </c>
    </row>
    <row r="20011" spans="1:5" x14ac:dyDescent="0.2">
      <c r="A20011" t="s">
        <v>176</v>
      </c>
      <c r="B20011">
        <v>15</v>
      </c>
      <c r="C20011" t="s">
        <v>1681</v>
      </c>
    </row>
    <row r="20012" spans="1:5" x14ac:dyDescent="0.2">
      <c r="A20012" t="s">
        <v>120</v>
      </c>
      <c r="B20012" t="s">
        <v>1571</v>
      </c>
      <c r="C20012">
        <v>0.05</v>
      </c>
      <c r="D20012" t="s">
        <v>1593</v>
      </c>
      <c r="E20012" t="s">
        <v>1594</v>
      </c>
    </row>
    <row r="20013" spans="1:5" x14ac:dyDescent="0.2">
      <c r="A20013" t="s">
        <v>156</v>
      </c>
      <c r="B20013" t="s">
        <v>1571</v>
      </c>
      <c r="C20013">
        <v>5.0000000000000001E-3</v>
      </c>
    </row>
    <row r="20014" spans="1:5" x14ac:dyDescent="0.2">
      <c r="A20014" t="s">
        <v>117</v>
      </c>
      <c r="B20014" t="s">
        <v>1571</v>
      </c>
      <c r="C20014">
        <v>0.02</v>
      </c>
      <c r="D20014" t="s">
        <v>1593</v>
      </c>
      <c r="E20014" t="s">
        <v>1594</v>
      </c>
    </row>
    <row r="20015" spans="1:5" x14ac:dyDescent="0.2">
      <c r="A20015" t="s">
        <v>1730</v>
      </c>
      <c r="B20015">
        <v>0.1</v>
      </c>
      <c r="C20015">
        <f>-0.015/0.035</f>
        <v>-0.42857142857142849</v>
      </c>
    </row>
    <row r="20016" spans="1:5" x14ac:dyDescent="0.2">
      <c r="A20016" t="s">
        <v>2943</v>
      </c>
      <c r="B20016" t="s">
        <v>1629</v>
      </c>
      <c r="C20016" t="s">
        <v>1822</v>
      </c>
    </row>
    <row r="20017" spans="1:4" x14ac:dyDescent="0.2">
      <c r="A20017" t="s">
        <v>169</v>
      </c>
    </row>
    <row r="20018" spans="1:4" x14ac:dyDescent="0.2">
      <c r="A20018" t="s">
        <v>110</v>
      </c>
    </row>
    <row r="20019" spans="1:4" x14ac:dyDescent="0.2">
      <c r="A20019" t="s">
        <v>1575</v>
      </c>
      <c r="B20019" t="s">
        <v>1576</v>
      </c>
      <c r="C20019" t="s">
        <v>1577</v>
      </c>
      <c r="D20019" t="s">
        <v>1578</v>
      </c>
    </row>
    <row r="20020" spans="1:4" x14ac:dyDescent="0.2">
      <c r="A20020" t="s">
        <v>882</v>
      </c>
      <c r="B20020" t="s">
        <v>1579</v>
      </c>
      <c r="C20020" t="s">
        <v>1580</v>
      </c>
    </row>
    <row r="20021" spans="1:4" x14ac:dyDescent="0.2">
      <c r="A20021" t="s">
        <v>176</v>
      </c>
      <c r="B20021">
        <v>10.5</v>
      </c>
      <c r="C20021" t="s">
        <v>1585</v>
      </c>
    </row>
    <row r="20022" spans="1:4" x14ac:dyDescent="0.2">
      <c r="A20022" t="s">
        <v>50</v>
      </c>
      <c r="B20022">
        <v>18</v>
      </c>
      <c r="C20022" t="s">
        <v>1583</v>
      </c>
    </row>
    <row r="20023" spans="1:4" x14ac:dyDescent="0.2">
      <c r="A20023" t="s">
        <v>52</v>
      </c>
      <c r="B20023">
        <v>7.7</v>
      </c>
      <c r="C20023" t="s">
        <v>1583</v>
      </c>
    </row>
    <row r="20024" spans="1:4" x14ac:dyDescent="0.2">
      <c r="A20024" t="s">
        <v>1605</v>
      </c>
      <c r="B20024">
        <v>12</v>
      </c>
      <c r="C20024" t="s">
        <v>1621</v>
      </c>
      <c r="D20024">
        <v>0.2</v>
      </c>
    </row>
    <row r="20025" spans="1:4" x14ac:dyDescent="0.2">
      <c r="A20025" t="s">
        <v>1605</v>
      </c>
      <c r="B20025">
        <v>8.6999999999999993</v>
      </c>
      <c r="C20025" t="s">
        <v>1584</v>
      </c>
    </row>
    <row r="20026" spans="1:4" x14ac:dyDescent="0.2">
      <c r="A20026" t="s">
        <v>70</v>
      </c>
      <c r="B20026">
        <v>13.5</v>
      </c>
      <c r="C20026" t="s">
        <v>1585</v>
      </c>
    </row>
    <row r="20027" spans="1:4" x14ac:dyDescent="0.2">
      <c r="A20027" t="s">
        <v>52</v>
      </c>
      <c r="B20027">
        <v>11.5</v>
      </c>
      <c r="C20027" t="s">
        <v>1583</v>
      </c>
    </row>
    <row r="20028" spans="1:4" x14ac:dyDescent="0.2">
      <c r="A20028" t="s">
        <v>2949</v>
      </c>
      <c r="B20028" t="s">
        <v>2249</v>
      </c>
    </row>
    <row r="20029" spans="1:4" x14ac:dyDescent="0.2">
      <c r="A20029" t="s">
        <v>207</v>
      </c>
      <c r="B20029">
        <v>14.7</v>
      </c>
      <c r="C20029">
        <v>-0.2</v>
      </c>
    </row>
    <row r="20030" spans="1:4" x14ac:dyDescent="0.2">
      <c r="A20030" t="s">
        <v>57</v>
      </c>
      <c r="B20030">
        <v>21.02</v>
      </c>
      <c r="C20030">
        <v>0.03</v>
      </c>
    </row>
    <row r="20031" spans="1:4" x14ac:dyDescent="0.2">
      <c r="A20031" t="s">
        <v>57</v>
      </c>
      <c r="B20031">
        <v>15.02</v>
      </c>
      <c r="C20031">
        <v>0.03</v>
      </c>
    </row>
    <row r="20032" spans="1:4" x14ac:dyDescent="0.2">
      <c r="A20032" t="s">
        <v>2501</v>
      </c>
      <c r="B20032">
        <v>5.0999999999999996</v>
      </c>
      <c r="C20032" t="s">
        <v>1584</v>
      </c>
    </row>
    <row r="20033" spans="1:4" x14ac:dyDescent="0.2">
      <c r="A20033" t="s">
        <v>1843</v>
      </c>
      <c r="B20033">
        <v>10.25</v>
      </c>
      <c r="C20033" t="s">
        <v>1600</v>
      </c>
    </row>
    <row r="20034" spans="1:4" x14ac:dyDescent="0.2">
      <c r="A20034" t="s">
        <v>2951</v>
      </c>
      <c r="B20034" t="s">
        <v>1614</v>
      </c>
    </row>
    <row r="20035" spans="1:4" x14ac:dyDescent="0.2">
      <c r="A20035" t="s">
        <v>70</v>
      </c>
      <c r="B20035">
        <v>2</v>
      </c>
      <c r="C20035" t="s">
        <v>1584</v>
      </c>
    </row>
    <row r="20036" spans="1:4" x14ac:dyDescent="0.2">
      <c r="A20036" t="s">
        <v>1710</v>
      </c>
      <c r="B20036">
        <v>7</v>
      </c>
      <c r="C20036" t="s">
        <v>1585</v>
      </c>
    </row>
    <row r="20037" spans="1:4" x14ac:dyDescent="0.2">
      <c r="A20037" t="s">
        <v>72</v>
      </c>
      <c r="B20037">
        <v>0.4</v>
      </c>
      <c r="C20037" t="s">
        <v>1584</v>
      </c>
    </row>
    <row r="20038" spans="1:4" x14ac:dyDescent="0.2">
      <c r="A20038" t="s">
        <v>120</v>
      </c>
      <c r="B20038">
        <v>0.1</v>
      </c>
      <c r="C20038" t="s">
        <v>1593</v>
      </c>
      <c r="D20038" t="s">
        <v>1594</v>
      </c>
    </row>
    <row r="20039" spans="1:4" x14ac:dyDescent="0.2">
      <c r="A20039" t="s">
        <v>52</v>
      </c>
      <c r="B20039">
        <v>4.5</v>
      </c>
      <c r="C20039" t="s">
        <v>1584</v>
      </c>
    </row>
    <row r="20040" spans="1:4" x14ac:dyDescent="0.2">
      <c r="A20040" t="s">
        <v>52</v>
      </c>
      <c r="B20040">
        <v>14.5</v>
      </c>
      <c r="C20040" t="s">
        <v>1583</v>
      </c>
    </row>
    <row r="20041" spans="1:4" x14ac:dyDescent="0.2">
      <c r="A20041" t="s">
        <v>119</v>
      </c>
      <c r="B20041">
        <v>5.5</v>
      </c>
      <c r="C20041" t="s">
        <v>1585</v>
      </c>
    </row>
    <row r="20042" spans="1:4" x14ac:dyDescent="0.2">
      <c r="A20042" t="s">
        <v>52</v>
      </c>
      <c r="B20042">
        <v>3.4</v>
      </c>
      <c r="C20042" t="s">
        <v>1583</v>
      </c>
    </row>
    <row r="20043" spans="1:4" x14ac:dyDescent="0.2">
      <c r="A20043" t="s">
        <v>70</v>
      </c>
      <c r="B20043">
        <v>13</v>
      </c>
      <c r="C20043" t="s">
        <v>1584</v>
      </c>
    </row>
    <row r="20044" spans="1:4" x14ac:dyDescent="0.2">
      <c r="A20044" t="s">
        <v>71</v>
      </c>
      <c r="B20044">
        <v>12.7</v>
      </c>
      <c r="C20044">
        <v>0.2</v>
      </c>
    </row>
    <row r="20045" spans="1:4" x14ac:dyDescent="0.2">
      <c r="A20045" t="s">
        <v>52</v>
      </c>
      <c r="B20045">
        <v>0.4</v>
      </c>
      <c r="C20045" t="s">
        <v>1584</v>
      </c>
    </row>
    <row r="20046" spans="1:4" x14ac:dyDescent="0.2">
      <c r="A20046" t="s">
        <v>52</v>
      </c>
      <c r="B20046">
        <v>0.5</v>
      </c>
      <c r="C20046" t="s">
        <v>1583</v>
      </c>
    </row>
    <row r="20047" spans="1:4" x14ac:dyDescent="0.2">
      <c r="A20047" t="s">
        <v>52</v>
      </c>
      <c r="B20047">
        <v>4.9000000000000004</v>
      </c>
      <c r="C20047" t="s">
        <v>1584</v>
      </c>
    </row>
    <row r="20048" spans="1:4" x14ac:dyDescent="0.2">
      <c r="A20048" t="s">
        <v>52</v>
      </c>
      <c r="B20048">
        <v>9</v>
      </c>
      <c r="C20048" t="s">
        <v>1584</v>
      </c>
    </row>
    <row r="20049" spans="1:5" x14ac:dyDescent="0.2">
      <c r="A20049" t="s">
        <v>70</v>
      </c>
      <c r="B20049">
        <v>3.6</v>
      </c>
      <c r="C20049">
        <v>0.02</v>
      </c>
    </row>
    <row r="20050" spans="1:5" x14ac:dyDescent="0.2">
      <c r="A20050" t="s">
        <v>120</v>
      </c>
      <c r="B20050" t="s">
        <v>1571</v>
      </c>
      <c r="C20050">
        <v>0.03</v>
      </c>
      <c r="D20050" t="s">
        <v>1593</v>
      </c>
      <c r="E20050" t="s">
        <v>1594</v>
      </c>
    </row>
    <row r="20051" spans="1:5" x14ac:dyDescent="0.2">
      <c r="A20051" t="s">
        <v>115</v>
      </c>
      <c r="B20051">
        <v>0.05</v>
      </c>
      <c r="C20051" t="s">
        <v>1639</v>
      </c>
      <c r="D20051">
        <v>0.1</v>
      </c>
    </row>
    <row r="20052" spans="1:5" x14ac:dyDescent="0.2">
      <c r="A20052" t="s">
        <v>177</v>
      </c>
      <c r="B20052">
        <v>0.2</v>
      </c>
      <c r="C20052" t="s">
        <v>1639</v>
      </c>
      <c r="D20052">
        <v>0.1</v>
      </c>
    </row>
    <row r="20053" spans="1:5" x14ac:dyDescent="0.2">
      <c r="A20053" t="s">
        <v>176</v>
      </c>
      <c r="B20053">
        <v>15</v>
      </c>
      <c r="C20053" t="s">
        <v>1681</v>
      </c>
    </row>
    <row r="20054" spans="1:5" x14ac:dyDescent="0.2">
      <c r="A20054" t="s">
        <v>120</v>
      </c>
      <c r="B20054" t="s">
        <v>1571</v>
      </c>
      <c r="C20054">
        <v>0.05</v>
      </c>
      <c r="D20054" t="s">
        <v>1593</v>
      </c>
      <c r="E20054" t="s">
        <v>1594</v>
      </c>
    </row>
    <row r="20055" spans="1:5" x14ac:dyDescent="0.2">
      <c r="A20055" t="s">
        <v>156</v>
      </c>
      <c r="B20055" t="s">
        <v>1571</v>
      </c>
      <c r="C20055">
        <v>5.0000000000000001E-3</v>
      </c>
    </row>
    <row r="20056" spans="1:5" x14ac:dyDescent="0.2">
      <c r="A20056" t="s">
        <v>117</v>
      </c>
      <c r="B20056" t="s">
        <v>1571</v>
      </c>
      <c r="C20056">
        <v>0.02</v>
      </c>
      <c r="D20056" t="s">
        <v>1593</v>
      </c>
      <c r="E20056" t="s">
        <v>1594</v>
      </c>
    </row>
    <row r="20057" spans="1:5" x14ac:dyDescent="0.2">
      <c r="A20057" t="s">
        <v>1730</v>
      </c>
      <c r="B20057">
        <v>0.1</v>
      </c>
      <c r="C20057">
        <f>-0.015/0.035</f>
        <v>-0.42857142857142849</v>
      </c>
    </row>
    <row r="20058" spans="1:5" x14ac:dyDescent="0.2">
      <c r="A20058" t="s">
        <v>169</v>
      </c>
    </row>
    <row r="20059" spans="1:5" x14ac:dyDescent="0.2">
      <c r="A20059" t="s">
        <v>110</v>
      </c>
    </row>
    <row r="20060" spans="1:5" x14ac:dyDescent="0.2">
      <c r="A20060" t="s">
        <v>1575</v>
      </c>
      <c r="B20060" t="s">
        <v>1576</v>
      </c>
      <c r="C20060" t="s">
        <v>1577</v>
      </c>
      <c r="D20060" t="s">
        <v>1578</v>
      </c>
    </row>
    <row r="20061" spans="1:5" x14ac:dyDescent="0.2">
      <c r="A20061" t="s">
        <v>882</v>
      </c>
      <c r="B20061" t="s">
        <v>1579</v>
      </c>
      <c r="C20061" t="s">
        <v>1580</v>
      </c>
    </row>
    <row r="20062" spans="1:5" x14ac:dyDescent="0.2">
      <c r="A20062" t="s">
        <v>176</v>
      </c>
      <c r="B20062">
        <v>10.5</v>
      </c>
      <c r="C20062" t="s">
        <v>1585</v>
      </c>
    </row>
    <row r="20063" spans="1:5" x14ac:dyDescent="0.2">
      <c r="A20063" t="s">
        <v>50</v>
      </c>
      <c r="B20063">
        <v>18</v>
      </c>
      <c r="C20063" t="s">
        <v>1583</v>
      </c>
    </row>
    <row r="20064" spans="1:5" x14ac:dyDescent="0.2">
      <c r="A20064" t="s">
        <v>52</v>
      </c>
      <c r="B20064">
        <v>7.7</v>
      </c>
      <c r="C20064" t="s">
        <v>1583</v>
      </c>
    </row>
    <row r="20065" spans="1:4" x14ac:dyDescent="0.2">
      <c r="A20065" t="s">
        <v>1605</v>
      </c>
      <c r="B20065">
        <v>12</v>
      </c>
      <c r="C20065" t="s">
        <v>1621</v>
      </c>
      <c r="D20065">
        <v>0.2</v>
      </c>
    </row>
    <row r="20066" spans="1:4" x14ac:dyDescent="0.2">
      <c r="A20066" t="s">
        <v>1605</v>
      </c>
      <c r="B20066">
        <v>8.6999999999999993</v>
      </c>
      <c r="C20066" t="s">
        <v>1584</v>
      </c>
    </row>
    <row r="20067" spans="1:4" x14ac:dyDescent="0.2">
      <c r="A20067" t="s">
        <v>70</v>
      </c>
      <c r="B20067">
        <v>13.5</v>
      </c>
      <c r="C20067" t="s">
        <v>1585</v>
      </c>
    </row>
    <row r="20068" spans="1:4" x14ac:dyDescent="0.2">
      <c r="A20068" t="s">
        <v>52</v>
      </c>
      <c r="B20068">
        <v>11.5</v>
      </c>
      <c r="C20068" t="s">
        <v>1583</v>
      </c>
    </row>
    <row r="20069" spans="1:4" x14ac:dyDescent="0.2">
      <c r="A20069" t="s">
        <v>2949</v>
      </c>
      <c r="B20069" t="s">
        <v>2249</v>
      </c>
    </row>
    <row r="20070" spans="1:4" x14ac:dyDescent="0.2">
      <c r="A20070" t="s">
        <v>207</v>
      </c>
      <c r="B20070">
        <v>14.7</v>
      </c>
      <c r="C20070">
        <v>-0.2</v>
      </c>
    </row>
    <row r="20071" spans="1:4" x14ac:dyDescent="0.2">
      <c r="A20071" t="s">
        <v>57</v>
      </c>
      <c r="B20071">
        <v>21.02</v>
      </c>
      <c r="C20071">
        <v>0.03</v>
      </c>
    </row>
    <row r="20072" spans="1:4" x14ac:dyDescent="0.2">
      <c r="A20072" t="s">
        <v>57</v>
      </c>
      <c r="B20072">
        <v>15.02</v>
      </c>
      <c r="C20072">
        <v>0.03</v>
      </c>
    </row>
    <row r="20073" spans="1:4" x14ac:dyDescent="0.2">
      <c r="A20073" t="s">
        <v>2501</v>
      </c>
      <c r="B20073">
        <v>5.0999999999999996</v>
      </c>
      <c r="C20073" t="s">
        <v>1584</v>
      </c>
    </row>
    <row r="20074" spans="1:4" x14ac:dyDescent="0.2">
      <c r="A20074" t="s">
        <v>1843</v>
      </c>
      <c r="B20074">
        <v>10.25</v>
      </c>
      <c r="C20074" t="s">
        <v>1600</v>
      </c>
    </row>
    <row r="20075" spans="1:4" x14ac:dyDescent="0.2">
      <c r="A20075" t="s">
        <v>2951</v>
      </c>
      <c r="B20075" t="s">
        <v>1614</v>
      </c>
    </row>
    <row r="20076" spans="1:4" x14ac:dyDescent="0.2">
      <c r="A20076" t="s">
        <v>70</v>
      </c>
      <c r="B20076">
        <v>2</v>
      </c>
      <c r="C20076" t="s">
        <v>1584</v>
      </c>
    </row>
    <row r="20077" spans="1:4" x14ac:dyDescent="0.2">
      <c r="A20077" t="s">
        <v>1710</v>
      </c>
      <c r="B20077">
        <v>7</v>
      </c>
      <c r="C20077" t="s">
        <v>1585</v>
      </c>
    </row>
    <row r="20078" spans="1:4" x14ac:dyDescent="0.2">
      <c r="A20078" t="s">
        <v>72</v>
      </c>
      <c r="B20078">
        <v>0.4</v>
      </c>
      <c r="C20078" t="s">
        <v>1584</v>
      </c>
    </row>
    <row r="20079" spans="1:4" x14ac:dyDescent="0.2">
      <c r="A20079" t="s">
        <v>120</v>
      </c>
      <c r="B20079">
        <v>0.1</v>
      </c>
      <c r="C20079" t="s">
        <v>1593</v>
      </c>
      <c r="D20079" t="s">
        <v>1594</v>
      </c>
    </row>
    <row r="20080" spans="1:4" x14ac:dyDescent="0.2">
      <c r="A20080" t="s">
        <v>52</v>
      </c>
      <c r="B20080">
        <v>4.5</v>
      </c>
      <c r="C20080" t="s">
        <v>1584</v>
      </c>
    </row>
    <row r="20081" spans="1:5" x14ac:dyDescent="0.2">
      <c r="A20081" t="s">
        <v>52</v>
      </c>
      <c r="B20081">
        <v>14.5</v>
      </c>
      <c r="C20081" t="s">
        <v>1583</v>
      </c>
    </row>
    <row r="20082" spans="1:5" x14ac:dyDescent="0.2">
      <c r="A20082" t="s">
        <v>119</v>
      </c>
      <c r="B20082">
        <v>5.5</v>
      </c>
      <c r="C20082" t="s">
        <v>1585</v>
      </c>
    </row>
    <row r="20083" spans="1:5" x14ac:dyDescent="0.2">
      <c r="A20083" t="s">
        <v>52</v>
      </c>
      <c r="B20083">
        <v>3.4</v>
      </c>
      <c r="C20083" t="s">
        <v>1583</v>
      </c>
    </row>
    <row r="20084" spans="1:5" x14ac:dyDescent="0.2">
      <c r="A20084" t="s">
        <v>70</v>
      </c>
      <c r="B20084">
        <v>13</v>
      </c>
      <c r="C20084" t="s">
        <v>1584</v>
      </c>
    </row>
    <row r="20085" spans="1:5" x14ac:dyDescent="0.2">
      <c r="A20085" t="s">
        <v>71</v>
      </c>
      <c r="B20085">
        <v>12.7</v>
      </c>
      <c r="C20085">
        <v>0.2</v>
      </c>
    </row>
    <row r="20086" spans="1:5" x14ac:dyDescent="0.2">
      <c r="A20086" t="s">
        <v>52</v>
      </c>
      <c r="B20086">
        <v>0.4</v>
      </c>
      <c r="C20086" t="s">
        <v>1584</v>
      </c>
    </row>
    <row r="20087" spans="1:5" x14ac:dyDescent="0.2">
      <c r="A20087" t="s">
        <v>52</v>
      </c>
      <c r="B20087">
        <v>0.5</v>
      </c>
      <c r="C20087" t="s">
        <v>1583</v>
      </c>
    </row>
    <row r="20088" spans="1:5" x14ac:dyDescent="0.2">
      <c r="A20088" t="s">
        <v>52</v>
      </c>
      <c r="B20088">
        <v>4.9000000000000004</v>
      </c>
      <c r="C20088" t="s">
        <v>1584</v>
      </c>
    </row>
    <row r="20089" spans="1:5" x14ac:dyDescent="0.2">
      <c r="A20089" t="s">
        <v>52</v>
      </c>
      <c r="B20089">
        <v>9</v>
      </c>
      <c r="C20089" t="s">
        <v>1584</v>
      </c>
    </row>
    <row r="20090" spans="1:5" x14ac:dyDescent="0.2">
      <c r="A20090" t="s">
        <v>70</v>
      </c>
      <c r="B20090">
        <v>3.6</v>
      </c>
      <c r="C20090">
        <v>0.02</v>
      </c>
    </row>
    <row r="20091" spans="1:5" x14ac:dyDescent="0.2">
      <c r="A20091" t="s">
        <v>120</v>
      </c>
      <c r="B20091" t="s">
        <v>1571</v>
      </c>
      <c r="C20091">
        <v>0.03</v>
      </c>
      <c r="D20091" t="s">
        <v>1593</v>
      </c>
      <c r="E20091" t="s">
        <v>1594</v>
      </c>
    </row>
    <row r="20092" spans="1:5" x14ac:dyDescent="0.2">
      <c r="A20092" t="s">
        <v>115</v>
      </c>
      <c r="B20092">
        <v>0.05</v>
      </c>
      <c r="C20092" t="s">
        <v>1639</v>
      </c>
      <c r="D20092">
        <v>0.1</v>
      </c>
    </row>
    <row r="20093" spans="1:5" x14ac:dyDescent="0.2">
      <c r="A20093" t="s">
        <v>177</v>
      </c>
      <c r="B20093">
        <v>0.2</v>
      </c>
      <c r="C20093" t="s">
        <v>1639</v>
      </c>
      <c r="D20093">
        <v>0.1</v>
      </c>
    </row>
    <row r="20094" spans="1:5" x14ac:dyDescent="0.2">
      <c r="A20094" t="s">
        <v>176</v>
      </c>
      <c r="B20094">
        <v>15</v>
      </c>
      <c r="C20094" t="s">
        <v>1681</v>
      </c>
    </row>
    <row r="20095" spans="1:5" x14ac:dyDescent="0.2">
      <c r="A20095" t="s">
        <v>120</v>
      </c>
      <c r="B20095" t="s">
        <v>1571</v>
      </c>
      <c r="C20095">
        <v>0.05</v>
      </c>
      <c r="D20095" t="s">
        <v>1593</v>
      </c>
      <c r="E20095" t="s">
        <v>1594</v>
      </c>
    </row>
    <row r="20096" spans="1:5" x14ac:dyDescent="0.2">
      <c r="A20096" t="s">
        <v>156</v>
      </c>
      <c r="B20096" t="s">
        <v>1571</v>
      </c>
      <c r="C20096">
        <v>5.0000000000000001E-3</v>
      </c>
    </row>
    <row r="20097" spans="1:5" x14ac:dyDescent="0.2">
      <c r="A20097" t="s">
        <v>117</v>
      </c>
      <c r="B20097" t="s">
        <v>1571</v>
      </c>
      <c r="C20097">
        <v>0.02</v>
      </c>
      <c r="D20097" t="s">
        <v>1593</v>
      </c>
      <c r="E20097" t="s">
        <v>1594</v>
      </c>
    </row>
    <row r="20098" spans="1:5" x14ac:dyDescent="0.2">
      <c r="A20098" t="s">
        <v>1730</v>
      </c>
      <c r="B20098">
        <v>0.1</v>
      </c>
      <c r="C20098">
        <f>-0.015/0.035</f>
        <v>-0.42857142857142849</v>
      </c>
    </row>
    <row r="20099" spans="1:5" x14ac:dyDescent="0.2">
      <c r="A20099" t="s">
        <v>2943</v>
      </c>
      <c r="B20099" t="s">
        <v>1629</v>
      </c>
      <c r="C20099" t="s">
        <v>1822</v>
      </c>
    </row>
    <row r="20100" spans="1:5" x14ac:dyDescent="0.2">
      <c r="A20100" t="s">
        <v>169</v>
      </c>
    </row>
    <row r="20101" spans="1:5" x14ac:dyDescent="0.2">
      <c r="A20101" t="s">
        <v>110</v>
      </c>
    </row>
    <row r="20102" spans="1:5" x14ac:dyDescent="0.2">
      <c r="A20102" t="s">
        <v>1575</v>
      </c>
      <c r="B20102" t="s">
        <v>1576</v>
      </c>
      <c r="C20102" t="s">
        <v>1577</v>
      </c>
      <c r="D20102" t="s">
        <v>1578</v>
      </c>
    </row>
    <row r="20103" spans="1:5" x14ac:dyDescent="0.2">
      <c r="A20103" t="s">
        <v>882</v>
      </c>
      <c r="B20103" t="s">
        <v>1579</v>
      </c>
      <c r="C20103" t="s">
        <v>1580</v>
      </c>
    </row>
    <row r="20104" spans="1:5" x14ac:dyDescent="0.2">
      <c r="A20104" t="s">
        <v>176</v>
      </c>
      <c r="B20104">
        <v>10.5</v>
      </c>
      <c r="C20104" t="s">
        <v>1585</v>
      </c>
    </row>
    <row r="20105" spans="1:5" x14ac:dyDescent="0.2">
      <c r="A20105" t="s">
        <v>50</v>
      </c>
      <c r="B20105">
        <v>18</v>
      </c>
      <c r="C20105" t="s">
        <v>1583</v>
      </c>
    </row>
    <row r="20106" spans="1:5" x14ac:dyDescent="0.2">
      <c r="A20106" t="s">
        <v>52</v>
      </c>
      <c r="B20106">
        <v>7.7</v>
      </c>
      <c r="C20106" t="s">
        <v>1583</v>
      </c>
    </row>
    <row r="20107" spans="1:5" x14ac:dyDescent="0.2">
      <c r="A20107" t="s">
        <v>1605</v>
      </c>
      <c r="B20107">
        <v>12</v>
      </c>
      <c r="C20107" t="s">
        <v>1621</v>
      </c>
      <c r="D20107">
        <v>0.2</v>
      </c>
    </row>
    <row r="20108" spans="1:5" x14ac:dyDescent="0.2">
      <c r="A20108" t="s">
        <v>1605</v>
      </c>
      <c r="B20108">
        <v>8.6999999999999993</v>
      </c>
      <c r="C20108" t="s">
        <v>1584</v>
      </c>
    </row>
    <row r="20109" spans="1:5" x14ac:dyDescent="0.2">
      <c r="A20109" t="s">
        <v>70</v>
      </c>
      <c r="B20109">
        <v>13.5</v>
      </c>
      <c r="C20109" t="s">
        <v>1585</v>
      </c>
    </row>
    <row r="20110" spans="1:5" x14ac:dyDescent="0.2">
      <c r="A20110" t="s">
        <v>52</v>
      </c>
      <c r="B20110">
        <v>11.5</v>
      </c>
      <c r="C20110" t="s">
        <v>1583</v>
      </c>
    </row>
    <row r="20111" spans="1:5" x14ac:dyDescent="0.2">
      <c r="A20111" t="s">
        <v>2949</v>
      </c>
      <c r="B20111" t="s">
        <v>2249</v>
      </c>
    </row>
    <row r="20112" spans="1:5" x14ac:dyDescent="0.2">
      <c r="A20112" t="s">
        <v>207</v>
      </c>
      <c r="B20112">
        <v>14.7</v>
      </c>
      <c r="C20112">
        <v>-0.2</v>
      </c>
    </row>
    <row r="20113" spans="1:4" x14ac:dyDescent="0.2">
      <c r="A20113" t="s">
        <v>57</v>
      </c>
      <c r="B20113">
        <v>21.02</v>
      </c>
      <c r="C20113">
        <v>0.03</v>
      </c>
    </row>
    <row r="20114" spans="1:4" x14ac:dyDescent="0.2">
      <c r="A20114" t="s">
        <v>57</v>
      </c>
      <c r="B20114">
        <v>15.02</v>
      </c>
      <c r="C20114">
        <v>0.03</v>
      </c>
    </row>
    <row r="20115" spans="1:4" x14ac:dyDescent="0.2">
      <c r="A20115" t="s">
        <v>2501</v>
      </c>
      <c r="B20115">
        <v>5.0999999999999996</v>
      </c>
      <c r="C20115" t="s">
        <v>1584</v>
      </c>
    </row>
    <row r="20116" spans="1:4" x14ac:dyDescent="0.2">
      <c r="A20116" t="s">
        <v>1843</v>
      </c>
      <c r="B20116">
        <v>10.25</v>
      </c>
      <c r="C20116" t="s">
        <v>1600</v>
      </c>
    </row>
    <row r="20117" spans="1:4" x14ac:dyDescent="0.2">
      <c r="A20117" t="s">
        <v>2951</v>
      </c>
      <c r="B20117" t="s">
        <v>1614</v>
      </c>
    </row>
    <row r="20118" spans="1:4" x14ac:dyDescent="0.2">
      <c r="A20118" t="s">
        <v>70</v>
      </c>
      <c r="B20118">
        <v>2</v>
      </c>
      <c r="C20118" t="s">
        <v>1584</v>
      </c>
    </row>
    <row r="20119" spans="1:4" x14ac:dyDescent="0.2">
      <c r="A20119" t="s">
        <v>1710</v>
      </c>
      <c r="B20119">
        <v>7</v>
      </c>
      <c r="C20119" t="s">
        <v>1585</v>
      </c>
    </row>
    <row r="20120" spans="1:4" x14ac:dyDescent="0.2">
      <c r="A20120" t="s">
        <v>72</v>
      </c>
      <c r="B20120">
        <v>0.4</v>
      </c>
      <c r="C20120" t="s">
        <v>1584</v>
      </c>
    </row>
    <row r="20121" spans="1:4" x14ac:dyDescent="0.2">
      <c r="A20121" t="s">
        <v>120</v>
      </c>
      <c r="B20121">
        <v>0.1</v>
      </c>
      <c r="C20121" t="s">
        <v>1593</v>
      </c>
      <c r="D20121" t="s">
        <v>1594</v>
      </c>
    </row>
    <row r="20122" spans="1:4" x14ac:dyDescent="0.2">
      <c r="A20122" t="s">
        <v>52</v>
      </c>
      <c r="B20122">
        <v>4.5</v>
      </c>
      <c r="C20122" t="s">
        <v>1584</v>
      </c>
    </row>
    <row r="20123" spans="1:4" x14ac:dyDescent="0.2">
      <c r="A20123" t="s">
        <v>52</v>
      </c>
      <c r="B20123">
        <v>14.5</v>
      </c>
      <c r="C20123" t="s">
        <v>1583</v>
      </c>
    </row>
    <row r="20124" spans="1:4" x14ac:dyDescent="0.2">
      <c r="A20124" t="s">
        <v>119</v>
      </c>
      <c r="B20124">
        <v>5.5</v>
      </c>
      <c r="C20124" t="s">
        <v>1585</v>
      </c>
    </row>
    <row r="20125" spans="1:4" x14ac:dyDescent="0.2">
      <c r="A20125" t="s">
        <v>52</v>
      </c>
      <c r="B20125">
        <v>3.4</v>
      </c>
      <c r="C20125" t="s">
        <v>1583</v>
      </c>
    </row>
    <row r="20126" spans="1:4" x14ac:dyDescent="0.2">
      <c r="A20126" t="s">
        <v>70</v>
      </c>
      <c r="B20126">
        <v>13</v>
      </c>
      <c r="C20126" t="s">
        <v>1584</v>
      </c>
    </row>
    <row r="20127" spans="1:4" x14ac:dyDescent="0.2">
      <c r="A20127" t="s">
        <v>71</v>
      </c>
      <c r="B20127">
        <v>12.7</v>
      </c>
      <c r="C20127">
        <v>0.2</v>
      </c>
    </row>
    <row r="20128" spans="1:4" x14ac:dyDescent="0.2">
      <c r="A20128" t="s">
        <v>52</v>
      </c>
      <c r="B20128">
        <v>0.4</v>
      </c>
      <c r="C20128" t="s">
        <v>1584</v>
      </c>
    </row>
    <row r="20129" spans="1:5" x14ac:dyDescent="0.2">
      <c r="A20129" t="s">
        <v>52</v>
      </c>
      <c r="B20129">
        <v>0.5</v>
      </c>
      <c r="C20129" t="s">
        <v>1583</v>
      </c>
    </row>
    <row r="20130" spans="1:5" x14ac:dyDescent="0.2">
      <c r="A20130" t="s">
        <v>52</v>
      </c>
      <c r="B20130">
        <v>4.9000000000000004</v>
      </c>
      <c r="C20130" t="s">
        <v>1584</v>
      </c>
    </row>
    <row r="20131" spans="1:5" x14ac:dyDescent="0.2">
      <c r="A20131" t="s">
        <v>52</v>
      </c>
      <c r="B20131">
        <v>9</v>
      </c>
      <c r="C20131" t="s">
        <v>1584</v>
      </c>
    </row>
    <row r="20132" spans="1:5" x14ac:dyDescent="0.2">
      <c r="A20132" t="s">
        <v>70</v>
      </c>
      <c r="B20132">
        <v>3.6</v>
      </c>
      <c r="C20132">
        <v>0.02</v>
      </c>
    </row>
    <row r="20133" spans="1:5" x14ac:dyDescent="0.2">
      <c r="A20133" t="s">
        <v>120</v>
      </c>
      <c r="B20133" t="s">
        <v>1571</v>
      </c>
      <c r="C20133">
        <v>0.03</v>
      </c>
      <c r="D20133" t="s">
        <v>1593</v>
      </c>
      <c r="E20133" t="s">
        <v>1594</v>
      </c>
    </row>
    <row r="20134" spans="1:5" x14ac:dyDescent="0.2">
      <c r="A20134" t="s">
        <v>115</v>
      </c>
      <c r="B20134">
        <v>0.05</v>
      </c>
      <c r="C20134" t="s">
        <v>1639</v>
      </c>
      <c r="D20134">
        <v>0.1</v>
      </c>
    </row>
    <row r="20135" spans="1:5" x14ac:dyDescent="0.2">
      <c r="A20135" t="s">
        <v>177</v>
      </c>
      <c r="B20135">
        <v>0.2</v>
      </c>
      <c r="C20135" t="s">
        <v>1639</v>
      </c>
      <c r="D20135">
        <v>0.1</v>
      </c>
    </row>
    <row r="20136" spans="1:5" x14ac:dyDescent="0.2">
      <c r="A20136" t="s">
        <v>176</v>
      </c>
      <c r="B20136">
        <v>15</v>
      </c>
      <c r="C20136" t="s">
        <v>1681</v>
      </c>
    </row>
    <row r="20137" spans="1:5" x14ac:dyDescent="0.2">
      <c r="A20137" t="s">
        <v>120</v>
      </c>
      <c r="B20137" t="s">
        <v>1571</v>
      </c>
      <c r="C20137">
        <v>0.05</v>
      </c>
      <c r="D20137" t="s">
        <v>1593</v>
      </c>
      <c r="E20137" t="s">
        <v>1594</v>
      </c>
    </row>
    <row r="20138" spans="1:5" x14ac:dyDescent="0.2">
      <c r="A20138" t="s">
        <v>156</v>
      </c>
      <c r="B20138" t="s">
        <v>1571</v>
      </c>
      <c r="C20138">
        <v>5.0000000000000001E-3</v>
      </c>
    </row>
    <row r="20139" spans="1:5" x14ac:dyDescent="0.2">
      <c r="A20139" t="s">
        <v>117</v>
      </c>
      <c r="B20139" t="s">
        <v>1571</v>
      </c>
      <c r="C20139">
        <v>0.02</v>
      </c>
      <c r="D20139" t="s">
        <v>1593</v>
      </c>
      <c r="E20139" t="s">
        <v>1594</v>
      </c>
    </row>
    <row r="20140" spans="1:5" x14ac:dyDescent="0.2">
      <c r="A20140" t="s">
        <v>1730</v>
      </c>
      <c r="B20140">
        <v>0.1</v>
      </c>
      <c r="C20140">
        <f>-0.015/0.035</f>
        <v>-0.42857142857142849</v>
      </c>
    </row>
    <row r="20141" spans="1:5" x14ac:dyDescent="0.2">
      <c r="A20141" t="s">
        <v>169</v>
      </c>
    </row>
    <row r="20142" spans="1:5" x14ac:dyDescent="0.2">
      <c r="A20142" t="s">
        <v>110</v>
      </c>
    </row>
    <row r="20143" spans="1:5" x14ac:dyDescent="0.2">
      <c r="A20143" t="s">
        <v>1575</v>
      </c>
      <c r="B20143" t="s">
        <v>1576</v>
      </c>
      <c r="C20143" t="s">
        <v>1577</v>
      </c>
      <c r="D20143" t="s">
        <v>1578</v>
      </c>
    </row>
    <row r="20144" spans="1:5" x14ac:dyDescent="0.2">
      <c r="A20144" t="s">
        <v>882</v>
      </c>
      <c r="B20144" t="s">
        <v>1579</v>
      </c>
      <c r="C20144" t="s">
        <v>1580</v>
      </c>
    </row>
    <row r="20145" spans="1:4" x14ac:dyDescent="0.2">
      <c r="A20145" t="s">
        <v>176</v>
      </c>
      <c r="B20145">
        <v>10.5</v>
      </c>
      <c r="C20145" t="s">
        <v>1585</v>
      </c>
    </row>
    <row r="20146" spans="1:4" x14ac:dyDescent="0.2">
      <c r="A20146" t="s">
        <v>50</v>
      </c>
      <c r="B20146">
        <v>18</v>
      </c>
      <c r="C20146" t="s">
        <v>1583</v>
      </c>
    </row>
    <row r="20147" spans="1:4" x14ac:dyDescent="0.2">
      <c r="A20147" t="s">
        <v>52</v>
      </c>
      <c r="B20147">
        <v>7.7</v>
      </c>
      <c r="C20147" t="s">
        <v>1583</v>
      </c>
    </row>
    <row r="20148" spans="1:4" x14ac:dyDescent="0.2">
      <c r="A20148" t="s">
        <v>1605</v>
      </c>
      <c r="B20148">
        <v>12</v>
      </c>
      <c r="C20148" t="s">
        <v>1621</v>
      </c>
      <c r="D20148">
        <v>0.2</v>
      </c>
    </row>
    <row r="20149" spans="1:4" x14ac:dyDescent="0.2">
      <c r="A20149" t="s">
        <v>1605</v>
      </c>
      <c r="B20149">
        <v>8.6999999999999993</v>
      </c>
      <c r="C20149" t="s">
        <v>1584</v>
      </c>
    </row>
    <row r="20150" spans="1:4" x14ac:dyDescent="0.2">
      <c r="A20150" t="s">
        <v>70</v>
      </c>
      <c r="B20150">
        <v>13.5</v>
      </c>
      <c r="C20150" t="s">
        <v>1585</v>
      </c>
    </row>
    <row r="20151" spans="1:4" x14ac:dyDescent="0.2">
      <c r="A20151" t="s">
        <v>52</v>
      </c>
      <c r="B20151">
        <v>11.5</v>
      </c>
      <c r="C20151" t="s">
        <v>1583</v>
      </c>
    </row>
    <row r="20152" spans="1:4" x14ac:dyDescent="0.2">
      <c r="A20152" t="s">
        <v>2949</v>
      </c>
      <c r="B20152" t="s">
        <v>2249</v>
      </c>
    </row>
    <row r="20153" spans="1:4" x14ac:dyDescent="0.2">
      <c r="A20153" t="s">
        <v>207</v>
      </c>
      <c r="B20153">
        <v>14.7</v>
      </c>
      <c r="C20153">
        <v>-0.2</v>
      </c>
    </row>
    <row r="20154" spans="1:4" x14ac:dyDescent="0.2">
      <c r="A20154" t="s">
        <v>57</v>
      </c>
      <c r="B20154">
        <v>21.02</v>
      </c>
      <c r="C20154">
        <v>0.03</v>
      </c>
    </row>
    <row r="20155" spans="1:4" x14ac:dyDescent="0.2">
      <c r="A20155" t="s">
        <v>57</v>
      </c>
      <c r="B20155">
        <v>15.02</v>
      </c>
      <c r="C20155">
        <v>0.03</v>
      </c>
    </row>
    <row r="20156" spans="1:4" x14ac:dyDescent="0.2">
      <c r="A20156" t="s">
        <v>2501</v>
      </c>
      <c r="B20156">
        <v>5.0999999999999996</v>
      </c>
      <c r="C20156" t="s">
        <v>1584</v>
      </c>
    </row>
    <row r="20157" spans="1:4" x14ac:dyDescent="0.2">
      <c r="A20157" t="s">
        <v>1843</v>
      </c>
      <c r="B20157">
        <v>10.25</v>
      </c>
      <c r="C20157" t="s">
        <v>1600</v>
      </c>
    </row>
    <row r="20158" spans="1:4" x14ac:dyDescent="0.2">
      <c r="A20158" t="s">
        <v>2951</v>
      </c>
      <c r="B20158" t="s">
        <v>1614</v>
      </c>
    </row>
    <row r="20159" spans="1:4" x14ac:dyDescent="0.2">
      <c r="A20159" t="s">
        <v>70</v>
      </c>
      <c r="B20159">
        <v>2</v>
      </c>
      <c r="C20159" t="s">
        <v>1584</v>
      </c>
    </row>
    <row r="20160" spans="1:4" x14ac:dyDescent="0.2">
      <c r="A20160" t="s">
        <v>1710</v>
      </c>
      <c r="B20160">
        <v>7</v>
      </c>
      <c r="C20160" t="s">
        <v>1585</v>
      </c>
    </row>
    <row r="20161" spans="1:5" x14ac:dyDescent="0.2">
      <c r="A20161" t="s">
        <v>72</v>
      </c>
      <c r="B20161">
        <v>0.4</v>
      </c>
      <c r="C20161" t="s">
        <v>1584</v>
      </c>
    </row>
    <row r="20162" spans="1:5" x14ac:dyDescent="0.2">
      <c r="A20162" t="s">
        <v>120</v>
      </c>
      <c r="B20162">
        <v>0.1</v>
      </c>
      <c r="C20162" t="s">
        <v>1593</v>
      </c>
      <c r="D20162" t="s">
        <v>1594</v>
      </c>
    </row>
    <row r="20163" spans="1:5" x14ac:dyDescent="0.2">
      <c r="A20163" t="s">
        <v>52</v>
      </c>
      <c r="B20163">
        <v>4.5</v>
      </c>
      <c r="C20163" t="s">
        <v>1584</v>
      </c>
    </row>
    <row r="20164" spans="1:5" x14ac:dyDescent="0.2">
      <c r="A20164" t="s">
        <v>52</v>
      </c>
      <c r="B20164">
        <v>14.41</v>
      </c>
      <c r="C20164" t="s">
        <v>1583</v>
      </c>
    </row>
    <row r="20165" spans="1:5" x14ac:dyDescent="0.2">
      <c r="A20165" t="s">
        <v>119</v>
      </c>
      <c r="B20165">
        <v>5.5</v>
      </c>
      <c r="C20165" t="s">
        <v>1585</v>
      </c>
    </row>
    <row r="20166" spans="1:5" x14ac:dyDescent="0.2">
      <c r="A20166" t="s">
        <v>52</v>
      </c>
      <c r="B20166">
        <v>3.4</v>
      </c>
      <c r="C20166" t="s">
        <v>1583</v>
      </c>
    </row>
    <row r="20167" spans="1:5" x14ac:dyDescent="0.2">
      <c r="A20167" t="s">
        <v>2501</v>
      </c>
      <c r="B20167">
        <v>2.6</v>
      </c>
      <c r="C20167" t="s">
        <v>1634</v>
      </c>
      <c r="D20167">
        <v>0.05</v>
      </c>
    </row>
    <row r="20168" spans="1:5" x14ac:dyDescent="0.2">
      <c r="A20168" t="s">
        <v>70</v>
      </c>
      <c r="B20168">
        <v>13</v>
      </c>
      <c r="C20168" t="s">
        <v>1584</v>
      </c>
    </row>
    <row r="20169" spans="1:5" x14ac:dyDescent="0.2">
      <c r="A20169" t="s">
        <v>71</v>
      </c>
      <c r="B20169">
        <v>12.2</v>
      </c>
      <c r="C20169">
        <v>0.2</v>
      </c>
    </row>
    <row r="20170" spans="1:5" x14ac:dyDescent="0.2">
      <c r="A20170" t="s">
        <v>52</v>
      </c>
      <c r="B20170">
        <v>0.4</v>
      </c>
      <c r="C20170" t="s">
        <v>1584</v>
      </c>
    </row>
    <row r="20171" spans="1:5" x14ac:dyDescent="0.2">
      <c r="A20171" t="s">
        <v>52</v>
      </c>
      <c r="B20171">
        <v>0.5</v>
      </c>
      <c r="C20171" t="s">
        <v>1583</v>
      </c>
    </row>
    <row r="20172" spans="1:5" x14ac:dyDescent="0.2">
      <c r="A20172" t="s">
        <v>52</v>
      </c>
      <c r="B20172">
        <v>4.9000000000000004</v>
      </c>
      <c r="C20172" t="s">
        <v>1584</v>
      </c>
    </row>
    <row r="20173" spans="1:5" x14ac:dyDescent="0.2">
      <c r="A20173" t="s">
        <v>52</v>
      </c>
      <c r="B20173">
        <v>9</v>
      </c>
      <c r="C20173" t="s">
        <v>1584</v>
      </c>
    </row>
    <row r="20174" spans="1:5" x14ac:dyDescent="0.2">
      <c r="A20174" t="s">
        <v>70</v>
      </c>
      <c r="B20174">
        <v>3.6</v>
      </c>
      <c r="C20174">
        <v>0.02</v>
      </c>
    </row>
    <row r="20175" spans="1:5" x14ac:dyDescent="0.2">
      <c r="A20175" t="s">
        <v>120</v>
      </c>
      <c r="B20175" t="s">
        <v>1571</v>
      </c>
      <c r="C20175">
        <v>0.03</v>
      </c>
      <c r="D20175" t="s">
        <v>1593</v>
      </c>
      <c r="E20175" t="s">
        <v>1594</v>
      </c>
    </row>
    <row r="20176" spans="1:5" x14ac:dyDescent="0.2">
      <c r="A20176" t="s">
        <v>115</v>
      </c>
      <c r="B20176">
        <v>0.05</v>
      </c>
      <c r="C20176" t="s">
        <v>1639</v>
      </c>
      <c r="D20176">
        <v>0.1</v>
      </c>
    </row>
    <row r="20177" spans="1:5" x14ac:dyDescent="0.2">
      <c r="A20177" t="s">
        <v>57</v>
      </c>
      <c r="B20177">
        <v>15.2</v>
      </c>
      <c r="C20177" t="s">
        <v>1634</v>
      </c>
      <c r="D20177">
        <v>0.02</v>
      </c>
    </row>
    <row r="20178" spans="1:5" x14ac:dyDescent="0.2">
      <c r="A20178" t="s">
        <v>177</v>
      </c>
      <c r="B20178">
        <v>0.2</v>
      </c>
      <c r="C20178" t="s">
        <v>1639</v>
      </c>
      <c r="D20178">
        <v>0.1</v>
      </c>
    </row>
    <row r="20179" spans="1:5" x14ac:dyDescent="0.2">
      <c r="A20179" t="s">
        <v>176</v>
      </c>
      <c r="B20179">
        <v>15</v>
      </c>
      <c r="C20179" t="s">
        <v>1681</v>
      </c>
    </row>
    <row r="20180" spans="1:5" x14ac:dyDescent="0.2">
      <c r="A20180" t="s">
        <v>120</v>
      </c>
      <c r="B20180" t="s">
        <v>1571</v>
      </c>
      <c r="C20180">
        <v>0.05</v>
      </c>
      <c r="D20180" t="s">
        <v>1593</v>
      </c>
      <c r="E20180" t="s">
        <v>1594</v>
      </c>
    </row>
    <row r="20181" spans="1:5" x14ac:dyDescent="0.2">
      <c r="A20181" t="s">
        <v>156</v>
      </c>
      <c r="B20181" t="s">
        <v>1571</v>
      </c>
      <c r="C20181">
        <v>5.0000000000000001E-3</v>
      </c>
    </row>
    <row r="20182" spans="1:5" x14ac:dyDescent="0.2">
      <c r="A20182" t="s">
        <v>117</v>
      </c>
      <c r="B20182" t="s">
        <v>1571</v>
      </c>
      <c r="C20182">
        <v>0.02</v>
      </c>
      <c r="D20182" t="s">
        <v>1593</v>
      </c>
      <c r="E20182" t="s">
        <v>1594</v>
      </c>
    </row>
    <row r="20183" spans="1:5" x14ac:dyDescent="0.2">
      <c r="A20183" t="s">
        <v>1730</v>
      </c>
      <c r="B20183">
        <v>0.1</v>
      </c>
      <c r="C20183">
        <f>-0.015/0.035</f>
        <v>-0.42857142857142849</v>
      </c>
    </row>
    <row r="20184" spans="1:5" x14ac:dyDescent="0.2">
      <c r="A20184" t="s">
        <v>169</v>
      </c>
    </row>
    <row r="20185" spans="1:5" x14ac:dyDescent="0.2">
      <c r="A20185" t="s">
        <v>110</v>
      </c>
    </row>
    <row r="20186" spans="1:5" x14ac:dyDescent="0.2">
      <c r="A20186" t="s">
        <v>1575</v>
      </c>
      <c r="B20186" t="s">
        <v>1576</v>
      </c>
      <c r="C20186" t="s">
        <v>1577</v>
      </c>
      <c r="D20186" t="s">
        <v>1578</v>
      </c>
    </row>
    <row r="20187" spans="1:5" x14ac:dyDescent="0.2">
      <c r="A20187" t="s">
        <v>882</v>
      </c>
      <c r="B20187" t="s">
        <v>1579</v>
      </c>
      <c r="C20187" t="s">
        <v>1580</v>
      </c>
    </row>
    <row r="20188" spans="1:5" x14ac:dyDescent="0.2">
      <c r="A20188" t="s">
        <v>176</v>
      </c>
      <c r="B20188">
        <v>10.5</v>
      </c>
      <c r="C20188" t="s">
        <v>1585</v>
      </c>
    </row>
    <row r="20189" spans="1:5" x14ac:dyDescent="0.2">
      <c r="A20189" t="s">
        <v>50</v>
      </c>
      <c r="B20189">
        <v>18</v>
      </c>
      <c r="C20189" t="s">
        <v>1583</v>
      </c>
    </row>
    <row r="20190" spans="1:5" x14ac:dyDescent="0.2">
      <c r="A20190" t="s">
        <v>52</v>
      </c>
      <c r="B20190">
        <v>7.7</v>
      </c>
      <c r="C20190" t="s">
        <v>1583</v>
      </c>
    </row>
    <row r="20191" spans="1:5" x14ac:dyDescent="0.2">
      <c r="A20191" t="s">
        <v>1605</v>
      </c>
      <c r="B20191">
        <v>12</v>
      </c>
      <c r="C20191" t="s">
        <v>1621</v>
      </c>
      <c r="D20191">
        <v>0.2</v>
      </c>
    </row>
    <row r="20192" spans="1:5" x14ac:dyDescent="0.2">
      <c r="A20192" t="s">
        <v>1605</v>
      </c>
      <c r="B20192">
        <v>8.6999999999999993</v>
      </c>
      <c r="C20192" t="s">
        <v>1584</v>
      </c>
    </row>
    <row r="20193" spans="1:4" x14ac:dyDescent="0.2">
      <c r="A20193" t="s">
        <v>70</v>
      </c>
      <c r="B20193">
        <v>13.5</v>
      </c>
      <c r="C20193" t="s">
        <v>1585</v>
      </c>
    </row>
    <row r="20194" spans="1:4" x14ac:dyDescent="0.2">
      <c r="A20194" t="s">
        <v>52</v>
      </c>
      <c r="B20194">
        <v>11.5</v>
      </c>
      <c r="C20194" t="s">
        <v>1583</v>
      </c>
    </row>
    <row r="20195" spans="1:4" x14ac:dyDescent="0.2">
      <c r="A20195" t="s">
        <v>2949</v>
      </c>
      <c r="B20195" t="s">
        <v>2249</v>
      </c>
    </row>
    <row r="20196" spans="1:4" x14ac:dyDescent="0.2">
      <c r="A20196" t="s">
        <v>207</v>
      </c>
      <c r="B20196">
        <v>14.7</v>
      </c>
      <c r="C20196">
        <v>-0.2</v>
      </c>
    </row>
    <row r="20197" spans="1:4" x14ac:dyDescent="0.2">
      <c r="A20197" t="s">
        <v>57</v>
      </c>
      <c r="B20197">
        <v>21.02</v>
      </c>
      <c r="C20197">
        <v>0.03</v>
      </c>
    </row>
    <row r="20198" spans="1:4" x14ac:dyDescent="0.2">
      <c r="A20198" t="s">
        <v>57</v>
      </c>
      <c r="B20198">
        <v>15.02</v>
      </c>
      <c r="C20198">
        <v>0.03</v>
      </c>
    </row>
    <row r="20199" spans="1:4" x14ac:dyDescent="0.2">
      <c r="A20199" t="s">
        <v>2501</v>
      </c>
      <c r="B20199">
        <v>5.0999999999999996</v>
      </c>
      <c r="C20199" t="s">
        <v>1584</v>
      </c>
    </row>
    <row r="20200" spans="1:4" x14ac:dyDescent="0.2">
      <c r="A20200" t="s">
        <v>1843</v>
      </c>
      <c r="B20200">
        <v>10.25</v>
      </c>
      <c r="C20200" t="s">
        <v>1600</v>
      </c>
    </row>
    <row r="20201" spans="1:4" x14ac:dyDescent="0.2">
      <c r="A20201" t="s">
        <v>2951</v>
      </c>
      <c r="B20201" t="s">
        <v>1614</v>
      </c>
    </row>
    <row r="20202" spans="1:4" x14ac:dyDescent="0.2">
      <c r="A20202" t="s">
        <v>70</v>
      </c>
      <c r="B20202">
        <v>2</v>
      </c>
      <c r="C20202" t="s">
        <v>1584</v>
      </c>
    </row>
    <row r="20203" spans="1:4" x14ac:dyDescent="0.2">
      <c r="A20203" t="s">
        <v>1710</v>
      </c>
      <c r="B20203">
        <v>7</v>
      </c>
      <c r="C20203" t="s">
        <v>1585</v>
      </c>
    </row>
    <row r="20204" spans="1:4" x14ac:dyDescent="0.2">
      <c r="A20204" t="s">
        <v>72</v>
      </c>
      <c r="B20204">
        <v>0.4</v>
      </c>
      <c r="C20204" t="s">
        <v>1584</v>
      </c>
    </row>
    <row r="20205" spans="1:4" x14ac:dyDescent="0.2">
      <c r="A20205" t="s">
        <v>120</v>
      </c>
      <c r="B20205">
        <v>0.1</v>
      </c>
      <c r="C20205" t="s">
        <v>1593</v>
      </c>
      <c r="D20205" t="s">
        <v>1594</v>
      </c>
    </row>
    <row r="20206" spans="1:4" x14ac:dyDescent="0.2">
      <c r="A20206" t="s">
        <v>52</v>
      </c>
      <c r="B20206">
        <v>4.5</v>
      </c>
      <c r="C20206" t="s">
        <v>1584</v>
      </c>
    </row>
    <row r="20207" spans="1:4" x14ac:dyDescent="0.2">
      <c r="A20207" t="s">
        <v>52</v>
      </c>
      <c r="B20207">
        <v>14.5</v>
      </c>
      <c r="C20207" t="s">
        <v>1583</v>
      </c>
    </row>
    <row r="20208" spans="1:4" x14ac:dyDescent="0.2">
      <c r="A20208" t="s">
        <v>119</v>
      </c>
      <c r="B20208">
        <v>5.5</v>
      </c>
      <c r="C20208" t="s">
        <v>1585</v>
      </c>
    </row>
    <row r="20209" spans="1:5" x14ac:dyDescent="0.2">
      <c r="A20209" t="s">
        <v>52</v>
      </c>
      <c r="B20209">
        <v>3.4</v>
      </c>
      <c r="C20209" t="s">
        <v>1583</v>
      </c>
    </row>
    <row r="20210" spans="1:5" x14ac:dyDescent="0.2">
      <c r="A20210" t="s">
        <v>70</v>
      </c>
      <c r="B20210">
        <v>13</v>
      </c>
      <c r="C20210" t="s">
        <v>1584</v>
      </c>
    </row>
    <row r="20211" spans="1:5" x14ac:dyDescent="0.2">
      <c r="A20211" t="s">
        <v>71</v>
      </c>
      <c r="B20211">
        <v>12.2</v>
      </c>
      <c r="C20211">
        <v>0.2</v>
      </c>
    </row>
    <row r="20212" spans="1:5" x14ac:dyDescent="0.2">
      <c r="A20212" t="s">
        <v>52</v>
      </c>
      <c r="B20212">
        <v>0.4</v>
      </c>
      <c r="C20212" t="s">
        <v>1584</v>
      </c>
    </row>
    <row r="20213" spans="1:5" x14ac:dyDescent="0.2">
      <c r="A20213" t="s">
        <v>52</v>
      </c>
      <c r="B20213">
        <v>0.5</v>
      </c>
      <c r="C20213" t="s">
        <v>1583</v>
      </c>
    </row>
    <row r="20214" spans="1:5" x14ac:dyDescent="0.2">
      <c r="A20214" t="s">
        <v>52</v>
      </c>
      <c r="B20214">
        <v>4.9000000000000004</v>
      </c>
      <c r="C20214" t="s">
        <v>1584</v>
      </c>
    </row>
    <row r="20215" spans="1:5" x14ac:dyDescent="0.2">
      <c r="A20215" t="s">
        <v>52</v>
      </c>
      <c r="B20215">
        <v>9</v>
      </c>
      <c r="C20215" t="s">
        <v>1584</v>
      </c>
    </row>
    <row r="20216" spans="1:5" x14ac:dyDescent="0.2">
      <c r="A20216" t="s">
        <v>70</v>
      </c>
      <c r="B20216">
        <v>3.6</v>
      </c>
      <c r="C20216">
        <v>0.02</v>
      </c>
    </row>
    <row r="20217" spans="1:5" x14ac:dyDescent="0.2">
      <c r="A20217" t="s">
        <v>120</v>
      </c>
      <c r="B20217" t="s">
        <v>1571</v>
      </c>
      <c r="C20217">
        <v>0.03</v>
      </c>
      <c r="D20217" t="s">
        <v>1593</v>
      </c>
      <c r="E20217" t="s">
        <v>1594</v>
      </c>
    </row>
    <row r="20218" spans="1:5" x14ac:dyDescent="0.2">
      <c r="A20218" t="s">
        <v>115</v>
      </c>
      <c r="B20218">
        <v>0.05</v>
      </c>
      <c r="C20218" t="s">
        <v>1639</v>
      </c>
      <c r="D20218">
        <v>0.1</v>
      </c>
    </row>
    <row r="20219" spans="1:5" x14ac:dyDescent="0.2">
      <c r="A20219" t="s">
        <v>177</v>
      </c>
      <c r="B20219">
        <v>0.2</v>
      </c>
      <c r="C20219" t="s">
        <v>1639</v>
      </c>
      <c r="D20219">
        <v>0.1</v>
      </c>
    </row>
    <row r="20220" spans="1:5" x14ac:dyDescent="0.2">
      <c r="A20220" t="s">
        <v>176</v>
      </c>
      <c r="B20220">
        <v>15</v>
      </c>
      <c r="C20220" t="s">
        <v>1681</v>
      </c>
    </row>
    <row r="20221" spans="1:5" x14ac:dyDescent="0.2">
      <c r="A20221" t="s">
        <v>120</v>
      </c>
      <c r="B20221" t="s">
        <v>1571</v>
      </c>
      <c r="C20221">
        <v>0.05</v>
      </c>
      <c r="D20221" t="s">
        <v>1593</v>
      </c>
      <c r="E20221" t="s">
        <v>1594</v>
      </c>
    </row>
    <row r="20222" spans="1:5" x14ac:dyDescent="0.2">
      <c r="A20222" t="s">
        <v>156</v>
      </c>
      <c r="B20222" t="s">
        <v>1571</v>
      </c>
      <c r="C20222">
        <v>5.0000000000000001E-3</v>
      </c>
    </row>
    <row r="20223" spans="1:5" x14ac:dyDescent="0.2">
      <c r="A20223" t="s">
        <v>117</v>
      </c>
      <c r="B20223" t="s">
        <v>1571</v>
      </c>
      <c r="C20223">
        <v>0.02</v>
      </c>
      <c r="D20223" t="s">
        <v>1593</v>
      </c>
      <c r="E20223" t="s">
        <v>1594</v>
      </c>
    </row>
    <row r="20224" spans="1:5" x14ac:dyDescent="0.2">
      <c r="A20224" t="s">
        <v>1730</v>
      </c>
      <c r="B20224">
        <v>0.1</v>
      </c>
      <c r="C20224">
        <f>-0.015/0.035</f>
        <v>-0.42857142857142849</v>
      </c>
    </row>
    <row r="20225" spans="1:4" x14ac:dyDescent="0.2">
      <c r="A20225" t="s">
        <v>2943</v>
      </c>
      <c r="B20225" t="s">
        <v>1629</v>
      </c>
      <c r="C20225" t="s">
        <v>1822</v>
      </c>
    </row>
    <row r="20226" spans="1:4" x14ac:dyDescent="0.2">
      <c r="A20226" t="s">
        <v>169</v>
      </c>
    </row>
    <row r="20227" spans="1:4" x14ac:dyDescent="0.2">
      <c r="A20227" t="s">
        <v>110</v>
      </c>
    </row>
    <row r="20228" spans="1:4" x14ac:dyDescent="0.2">
      <c r="A20228" t="s">
        <v>1575</v>
      </c>
      <c r="B20228" t="s">
        <v>1576</v>
      </c>
      <c r="C20228" t="s">
        <v>1577</v>
      </c>
      <c r="D20228" t="s">
        <v>1578</v>
      </c>
    </row>
    <row r="20229" spans="1:4" x14ac:dyDescent="0.2">
      <c r="A20229" t="s">
        <v>882</v>
      </c>
      <c r="B20229" t="s">
        <v>1579</v>
      </c>
      <c r="C20229" t="s">
        <v>1580</v>
      </c>
    </row>
    <row r="20230" spans="1:4" x14ac:dyDescent="0.2">
      <c r="A20230" t="s">
        <v>176</v>
      </c>
      <c r="B20230">
        <v>10.5</v>
      </c>
      <c r="C20230" t="s">
        <v>1585</v>
      </c>
    </row>
    <row r="20231" spans="1:4" x14ac:dyDescent="0.2">
      <c r="A20231" t="s">
        <v>50</v>
      </c>
      <c r="B20231">
        <v>18</v>
      </c>
      <c r="C20231" t="s">
        <v>1583</v>
      </c>
    </row>
    <row r="20232" spans="1:4" x14ac:dyDescent="0.2">
      <c r="A20232" t="s">
        <v>52</v>
      </c>
      <c r="B20232">
        <v>7.7</v>
      </c>
      <c r="C20232" t="s">
        <v>1583</v>
      </c>
    </row>
    <row r="20233" spans="1:4" x14ac:dyDescent="0.2">
      <c r="A20233" t="s">
        <v>1605</v>
      </c>
      <c r="B20233">
        <v>12</v>
      </c>
      <c r="C20233" t="s">
        <v>1621</v>
      </c>
      <c r="D20233">
        <v>0.2</v>
      </c>
    </row>
    <row r="20234" spans="1:4" x14ac:dyDescent="0.2">
      <c r="A20234" t="s">
        <v>1605</v>
      </c>
      <c r="B20234">
        <v>8.6999999999999993</v>
      </c>
      <c r="C20234" t="s">
        <v>1584</v>
      </c>
    </row>
    <row r="20235" spans="1:4" x14ac:dyDescent="0.2">
      <c r="A20235" t="s">
        <v>70</v>
      </c>
      <c r="B20235">
        <v>13.5</v>
      </c>
      <c r="C20235" t="s">
        <v>1585</v>
      </c>
    </row>
    <row r="20236" spans="1:4" x14ac:dyDescent="0.2">
      <c r="A20236" t="s">
        <v>52</v>
      </c>
      <c r="B20236">
        <v>11.5</v>
      </c>
      <c r="C20236" t="s">
        <v>1583</v>
      </c>
    </row>
    <row r="20237" spans="1:4" x14ac:dyDescent="0.2">
      <c r="A20237" t="s">
        <v>2949</v>
      </c>
      <c r="B20237" t="s">
        <v>2249</v>
      </c>
    </row>
    <row r="20238" spans="1:4" x14ac:dyDescent="0.2">
      <c r="A20238" t="s">
        <v>207</v>
      </c>
      <c r="B20238">
        <v>14.7</v>
      </c>
      <c r="C20238">
        <v>-0.2</v>
      </c>
    </row>
    <row r="20239" spans="1:4" x14ac:dyDescent="0.2">
      <c r="A20239" t="s">
        <v>57</v>
      </c>
      <c r="B20239">
        <v>21.02</v>
      </c>
      <c r="C20239">
        <v>0.03</v>
      </c>
    </row>
    <row r="20240" spans="1:4" x14ac:dyDescent="0.2">
      <c r="A20240" t="s">
        <v>57</v>
      </c>
      <c r="B20240">
        <v>15.02</v>
      </c>
      <c r="C20240">
        <v>0.03</v>
      </c>
    </row>
    <row r="20241" spans="1:4" x14ac:dyDescent="0.2">
      <c r="A20241" t="s">
        <v>2501</v>
      </c>
      <c r="B20241">
        <v>5.0999999999999996</v>
      </c>
      <c r="C20241" t="s">
        <v>1584</v>
      </c>
    </row>
    <row r="20242" spans="1:4" x14ac:dyDescent="0.2">
      <c r="A20242" t="s">
        <v>1843</v>
      </c>
      <c r="B20242">
        <v>10.25</v>
      </c>
      <c r="C20242" t="s">
        <v>1600</v>
      </c>
    </row>
    <row r="20243" spans="1:4" x14ac:dyDescent="0.2">
      <c r="A20243" t="s">
        <v>2951</v>
      </c>
      <c r="B20243" t="s">
        <v>1614</v>
      </c>
    </row>
    <row r="20244" spans="1:4" x14ac:dyDescent="0.2">
      <c r="A20244" t="s">
        <v>70</v>
      </c>
      <c r="B20244">
        <v>2</v>
      </c>
      <c r="C20244" t="s">
        <v>1584</v>
      </c>
    </row>
    <row r="20245" spans="1:4" x14ac:dyDescent="0.2">
      <c r="A20245" t="s">
        <v>1710</v>
      </c>
      <c r="B20245">
        <v>7</v>
      </c>
      <c r="C20245" t="s">
        <v>1585</v>
      </c>
    </row>
    <row r="20246" spans="1:4" x14ac:dyDescent="0.2">
      <c r="A20246" t="s">
        <v>72</v>
      </c>
      <c r="B20246">
        <v>0.4</v>
      </c>
      <c r="C20246" t="s">
        <v>1584</v>
      </c>
    </row>
    <row r="20247" spans="1:4" x14ac:dyDescent="0.2">
      <c r="A20247" t="s">
        <v>120</v>
      </c>
      <c r="B20247">
        <v>0.1</v>
      </c>
      <c r="C20247" t="s">
        <v>1593</v>
      </c>
      <c r="D20247" t="s">
        <v>1594</v>
      </c>
    </row>
    <row r="20248" spans="1:4" x14ac:dyDescent="0.2">
      <c r="A20248" t="s">
        <v>52</v>
      </c>
      <c r="B20248">
        <v>4.5</v>
      </c>
      <c r="C20248" t="s">
        <v>1584</v>
      </c>
    </row>
    <row r="20249" spans="1:4" x14ac:dyDescent="0.2">
      <c r="A20249" t="s">
        <v>52</v>
      </c>
      <c r="B20249">
        <v>14.5</v>
      </c>
      <c r="C20249" t="s">
        <v>1583</v>
      </c>
    </row>
    <row r="20250" spans="1:4" x14ac:dyDescent="0.2">
      <c r="A20250" t="s">
        <v>119</v>
      </c>
      <c r="B20250">
        <v>5.5</v>
      </c>
      <c r="C20250" t="s">
        <v>1585</v>
      </c>
    </row>
    <row r="20251" spans="1:4" x14ac:dyDescent="0.2">
      <c r="A20251" t="s">
        <v>52</v>
      </c>
      <c r="B20251">
        <v>3.4</v>
      </c>
      <c r="C20251" t="s">
        <v>1583</v>
      </c>
    </row>
    <row r="20252" spans="1:4" x14ac:dyDescent="0.2">
      <c r="A20252" t="s">
        <v>70</v>
      </c>
      <c r="B20252">
        <v>13</v>
      </c>
      <c r="C20252" t="s">
        <v>1584</v>
      </c>
    </row>
    <row r="20253" spans="1:4" x14ac:dyDescent="0.2">
      <c r="A20253" t="s">
        <v>71</v>
      </c>
      <c r="B20253">
        <v>12.2</v>
      </c>
      <c r="C20253">
        <v>0.2</v>
      </c>
    </row>
    <row r="20254" spans="1:4" x14ac:dyDescent="0.2">
      <c r="A20254" t="s">
        <v>52</v>
      </c>
      <c r="B20254">
        <v>0.1</v>
      </c>
      <c r="C20254" t="s">
        <v>1583</v>
      </c>
    </row>
    <row r="20255" spans="1:4" x14ac:dyDescent="0.2">
      <c r="A20255" t="s">
        <v>52</v>
      </c>
      <c r="B20255">
        <v>0.5</v>
      </c>
      <c r="C20255" t="s">
        <v>1583</v>
      </c>
    </row>
    <row r="20256" spans="1:4" x14ac:dyDescent="0.2">
      <c r="A20256" t="s">
        <v>52</v>
      </c>
      <c r="B20256">
        <v>4.9000000000000004</v>
      </c>
      <c r="C20256" t="s">
        <v>1584</v>
      </c>
    </row>
    <row r="20257" spans="1:5" x14ac:dyDescent="0.2">
      <c r="A20257" t="s">
        <v>52</v>
      </c>
      <c r="B20257">
        <v>9</v>
      </c>
      <c r="C20257" t="s">
        <v>1584</v>
      </c>
    </row>
    <row r="20258" spans="1:5" x14ac:dyDescent="0.2">
      <c r="A20258" t="s">
        <v>70</v>
      </c>
      <c r="B20258">
        <v>3.6</v>
      </c>
      <c r="C20258">
        <v>0.02</v>
      </c>
    </row>
    <row r="20259" spans="1:5" x14ac:dyDescent="0.2">
      <c r="A20259" t="s">
        <v>120</v>
      </c>
      <c r="B20259" t="s">
        <v>1571</v>
      </c>
      <c r="C20259">
        <v>0.03</v>
      </c>
      <c r="D20259" t="s">
        <v>1593</v>
      </c>
      <c r="E20259" t="s">
        <v>1594</v>
      </c>
    </row>
    <row r="20260" spans="1:5" x14ac:dyDescent="0.2">
      <c r="A20260" t="s">
        <v>115</v>
      </c>
      <c r="B20260">
        <v>0.05</v>
      </c>
      <c r="C20260" t="s">
        <v>1639</v>
      </c>
      <c r="D20260">
        <v>0.1</v>
      </c>
    </row>
    <row r="20261" spans="1:5" x14ac:dyDescent="0.2">
      <c r="A20261" t="s">
        <v>177</v>
      </c>
      <c r="B20261">
        <v>0.2</v>
      </c>
      <c r="C20261" t="s">
        <v>1639</v>
      </c>
      <c r="D20261">
        <v>0.1</v>
      </c>
    </row>
    <row r="20262" spans="1:5" x14ac:dyDescent="0.2">
      <c r="A20262" t="s">
        <v>176</v>
      </c>
      <c r="B20262">
        <v>15</v>
      </c>
      <c r="C20262" t="s">
        <v>1681</v>
      </c>
    </row>
    <row r="20263" spans="1:5" x14ac:dyDescent="0.2">
      <c r="A20263" t="s">
        <v>120</v>
      </c>
      <c r="B20263" t="s">
        <v>1571</v>
      </c>
      <c r="C20263">
        <v>0.05</v>
      </c>
      <c r="D20263" t="s">
        <v>1593</v>
      </c>
      <c r="E20263" t="s">
        <v>1594</v>
      </c>
    </row>
    <row r="20264" spans="1:5" x14ac:dyDescent="0.2">
      <c r="A20264" t="s">
        <v>156</v>
      </c>
      <c r="B20264" t="s">
        <v>1571</v>
      </c>
      <c r="C20264">
        <v>5.0000000000000001E-3</v>
      </c>
    </row>
    <row r="20265" spans="1:5" x14ac:dyDescent="0.2">
      <c r="A20265" t="s">
        <v>117</v>
      </c>
      <c r="B20265" t="s">
        <v>1571</v>
      </c>
      <c r="C20265">
        <v>0.02</v>
      </c>
      <c r="D20265" t="s">
        <v>1593</v>
      </c>
      <c r="E20265" t="s">
        <v>1594</v>
      </c>
    </row>
    <row r="20266" spans="1:5" x14ac:dyDescent="0.2">
      <c r="A20266" t="s">
        <v>1730</v>
      </c>
      <c r="B20266">
        <v>0.1</v>
      </c>
      <c r="C20266">
        <f>-0.015/0.035</f>
        <v>-0.42857142857142849</v>
      </c>
    </row>
    <row r="20267" spans="1:5" x14ac:dyDescent="0.2">
      <c r="A20267" t="s">
        <v>2943</v>
      </c>
      <c r="B20267" t="s">
        <v>1629</v>
      </c>
      <c r="C20267" t="s">
        <v>1822</v>
      </c>
    </row>
    <row r="20268" spans="1:5" x14ac:dyDescent="0.2">
      <c r="A20268" t="s">
        <v>169</v>
      </c>
    </row>
    <row r="20269" spans="1:5" x14ac:dyDescent="0.2">
      <c r="A20269" t="s">
        <v>110</v>
      </c>
    </row>
    <row r="20270" spans="1:5" x14ac:dyDescent="0.2">
      <c r="A20270" t="s">
        <v>1575</v>
      </c>
      <c r="B20270" t="s">
        <v>1576</v>
      </c>
      <c r="C20270" t="s">
        <v>1577</v>
      </c>
      <c r="D20270" t="s">
        <v>1578</v>
      </c>
    </row>
    <row r="20271" spans="1:5" x14ac:dyDescent="0.2">
      <c r="A20271" t="s">
        <v>882</v>
      </c>
      <c r="B20271" t="s">
        <v>1579</v>
      </c>
      <c r="C20271" t="s">
        <v>1580</v>
      </c>
    </row>
    <row r="20272" spans="1:5" x14ac:dyDescent="0.2">
      <c r="A20272" t="s">
        <v>1595</v>
      </c>
      <c r="B20272" t="s">
        <v>1596</v>
      </c>
      <c r="C20272" t="s">
        <v>1597</v>
      </c>
    </row>
    <row r="20273" spans="1:4" x14ac:dyDescent="0.2">
      <c r="A20273" t="s">
        <v>1595</v>
      </c>
      <c r="B20273" t="s">
        <v>1598</v>
      </c>
      <c r="C20273" t="s">
        <v>1599</v>
      </c>
      <c r="D20273" t="s">
        <v>1597</v>
      </c>
    </row>
    <row r="20274" spans="1:4" x14ac:dyDescent="0.2">
      <c r="A20274" t="s">
        <v>176</v>
      </c>
      <c r="B20274">
        <v>10.5</v>
      </c>
      <c r="C20274" t="s">
        <v>1585</v>
      </c>
    </row>
    <row r="20275" spans="1:4" x14ac:dyDescent="0.2">
      <c r="A20275" t="s">
        <v>50</v>
      </c>
      <c r="B20275">
        <v>18</v>
      </c>
      <c r="C20275" t="s">
        <v>1583</v>
      </c>
    </row>
    <row r="20276" spans="1:4" x14ac:dyDescent="0.2">
      <c r="A20276" t="s">
        <v>52</v>
      </c>
      <c r="B20276">
        <v>7.7</v>
      </c>
      <c r="C20276" t="s">
        <v>1583</v>
      </c>
    </row>
    <row r="20277" spans="1:4" x14ac:dyDescent="0.2">
      <c r="A20277" t="s">
        <v>1605</v>
      </c>
      <c r="B20277">
        <v>12</v>
      </c>
      <c r="C20277" t="s">
        <v>1621</v>
      </c>
      <c r="D20277">
        <v>0.2</v>
      </c>
    </row>
    <row r="20278" spans="1:4" x14ac:dyDescent="0.2">
      <c r="A20278" t="s">
        <v>1605</v>
      </c>
      <c r="B20278">
        <v>8.6999999999999993</v>
      </c>
      <c r="C20278" t="s">
        <v>1584</v>
      </c>
    </row>
    <row r="20279" spans="1:4" x14ac:dyDescent="0.2">
      <c r="A20279" t="s">
        <v>70</v>
      </c>
      <c r="B20279">
        <v>13.5</v>
      </c>
      <c r="C20279" t="s">
        <v>1585</v>
      </c>
    </row>
    <row r="20280" spans="1:4" x14ac:dyDescent="0.2">
      <c r="A20280" t="s">
        <v>52</v>
      </c>
      <c r="B20280">
        <v>11.5</v>
      </c>
      <c r="C20280" t="s">
        <v>1583</v>
      </c>
    </row>
    <row r="20281" spans="1:4" x14ac:dyDescent="0.2">
      <c r="A20281" t="s">
        <v>2949</v>
      </c>
      <c r="B20281" t="s">
        <v>2249</v>
      </c>
    </row>
    <row r="20282" spans="1:4" x14ac:dyDescent="0.2">
      <c r="A20282" t="s">
        <v>207</v>
      </c>
      <c r="B20282">
        <v>14.7</v>
      </c>
      <c r="C20282">
        <v>-0.2</v>
      </c>
    </row>
    <row r="20283" spans="1:4" x14ac:dyDescent="0.2">
      <c r="A20283" t="s">
        <v>57</v>
      </c>
      <c r="B20283">
        <v>21.02</v>
      </c>
      <c r="C20283">
        <v>0.03</v>
      </c>
    </row>
    <row r="20284" spans="1:4" x14ac:dyDescent="0.2">
      <c r="A20284" t="s">
        <v>57</v>
      </c>
      <c r="B20284">
        <v>15.02</v>
      </c>
      <c r="C20284">
        <v>0.03</v>
      </c>
    </row>
    <row r="20285" spans="1:4" x14ac:dyDescent="0.2">
      <c r="A20285" t="s">
        <v>2501</v>
      </c>
      <c r="B20285">
        <v>5.0999999999999996</v>
      </c>
      <c r="C20285" t="s">
        <v>1584</v>
      </c>
    </row>
    <row r="20286" spans="1:4" x14ac:dyDescent="0.2">
      <c r="A20286" t="s">
        <v>1843</v>
      </c>
      <c r="B20286">
        <v>10.25</v>
      </c>
      <c r="C20286" t="s">
        <v>1600</v>
      </c>
    </row>
    <row r="20287" spans="1:4" x14ac:dyDescent="0.2">
      <c r="A20287" t="s">
        <v>2951</v>
      </c>
      <c r="B20287" t="s">
        <v>1614</v>
      </c>
    </row>
    <row r="20288" spans="1:4" x14ac:dyDescent="0.2">
      <c r="A20288" t="s">
        <v>70</v>
      </c>
      <c r="B20288">
        <v>2</v>
      </c>
      <c r="C20288" t="s">
        <v>1584</v>
      </c>
    </row>
    <row r="20289" spans="1:5" x14ac:dyDescent="0.2">
      <c r="A20289" t="s">
        <v>1710</v>
      </c>
      <c r="B20289">
        <v>7</v>
      </c>
      <c r="C20289" t="s">
        <v>1585</v>
      </c>
    </row>
    <row r="20290" spans="1:5" x14ac:dyDescent="0.2">
      <c r="A20290" t="s">
        <v>72</v>
      </c>
      <c r="B20290">
        <v>0.4</v>
      </c>
      <c r="C20290" t="s">
        <v>1584</v>
      </c>
    </row>
    <row r="20291" spans="1:5" x14ac:dyDescent="0.2">
      <c r="A20291" t="s">
        <v>120</v>
      </c>
      <c r="B20291">
        <v>0.1</v>
      </c>
      <c r="C20291" t="s">
        <v>1593</v>
      </c>
      <c r="D20291" t="s">
        <v>1594</v>
      </c>
    </row>
    <row r="20292" spans="1:5" x14ac:dyDescent="0.2">
      <c r="A20292" t="s">
        <v>52</v>
      </c>
      <c r="B20292">
        <v>4.5</v>
      </c>
      <c r="C20292" t="s">
        <v>1584</v>
      </c>
    </row>
    <row r="20293" spans="1:5" x14ac:dyDescent="0.2">
      <c r="A20293" t="s">
        <v>52</v>
      </c>
      <c r="B20293">
        <v>14.5</v>
      </c>
      <c r="C20293" t="s">
        <v>1583</v>
      </c>
    </row>
    <row r="20294" spans="1:5" x14ac:dyDescent="0.2">
      <c r="A20294" t="s">
        <v>119</v>
      </c>
      <c r="B20294">
        <v>5.5</v>
      </c>
      <c r="C20294" t="s">
        <v>1585</v>
      </c>
    </row>
    <row r="20295" spans="1:5" x14ac:dyDescent="0.2">
      <c r="A20295" t="s">
        <v>52</v>
      </c>
      <c r="B20295">
        <v>3.4</v>
      </c>
      <c r="C20295" t="s">
        <v>1583</v>
      </c>
    </row>
    <row r="20296" spans="1:5" x14ac:dyDescent="0.2">
      <c r="A20296" t="s">
        <v>70</v>
      </c>
      <c r="B20296">
        <v>13</v>
      </c>
      <c r="C20296" t="s">
        <v>1584</v>
      </c>
    </row>
    <row r="20297" spans="1:5" x14ac:dyDescent="0.2">
      <c r="A20297" t="s">
        <v>71</v>
      </c>
      <c r="B20297">
        <v>12.2</v>
      </c>
      <c r="C20297">
        <v>0.2</v>
      </c>
    </row>
    <row r="20298" spans="1:5" x14ac:dyDescent="0.2">
      <c r="A20298" t="s">
        <v>52</v>
      </c>
      <c r="B20298">
        <v>0.1</v>
      </c>
      <c r="C20298" t="s">
        <v>1583</v>
      </c>
    </row>
    <row r="20299" spans="1:5" x14ac:dyDescent="0.2">
      <c r="A20299" t="s">
        <v>52</v>
      </c>
      <c r="B20299">
        <v>0.5</v>
      </c>
      <c r="C20299" t="s">
        <v>1583</v>
      </c>
    </row>
    <row r="20300" spans="1:5" x14ac:dyDescent="0.2">
      <c r="A20300" t="s">
        <v>52</v>
      </c>
      <c r="B20300">
        <v>4.9000000000000004</v>
      </c>
      <c r="C20300" t="s">
        <v>1584</v>
      </c>
    </row>
    <row r="20301" spans="1:5" x14ac:dyDescent="0.2">
      <c r="A20301" t="s">
        <v>52</v>
      </c>
      <c r="B20301">
        <v>9</v>
      </c>
      <c r="C20301" t="s">
        <v>1584</v>
      </c>
    </row>
    <row r="20302" spans="1:5" x14ac:dyDescent="0.2">
      <c r="A20302" t="s">
        <v>70</v>
      </c>
      <c r="B20302">
        <v>3.6</v>
      </c>
      <c r="C20302">
        <v>0.02</v>
      </c>
    </row>
    <row r="20303" spans="1:5" x14ac:dyDescent="0.2">
      <c r="A20303" t="s">
        <v>120</v>
      </c>
      <c r="B20303" t="s">
        <v>1571</v>
      </c>
      <c r="C20303">
        <v>0.03</v>
      </c>
      <c r="D20303" t="s">
        <v>1593</v>
      </c>
      <c r="E20303" t="s">
        <v>1594</v>
      </c>
    </row>
    <row r="20304" spans="1:5" x14ac:dyDescent="0.2">
      <c r="A20304" t="s">
        <v>115</v>
      </c>
      <c r="B20304">
        <v>0.05</v>
      </c>
      <c r="C20304" t="s">
        <v>1639</v>
      </c>
      <c r="D20304">
        <v>0.1</v>
      </c>
    </row>
    <row r="20305" spans="1:5" x14ac:dyDescent="0.2">
      <c r="A20305" t="s">
        <v>177</v>
      </c>
      <c r="B20305">
        <v>0.2</v>
      </c>
      <c r="C20305" t="s">
        <v>1639</v>
      </c>
      <c r="D20305">
        <v>0.1</v>
      </c>
    </row>
    <row r="20306" spans="1:5" x14ac:dyDescent="0.2">
      <c r="A20306" t="s">
        <v>176</v>
      </c>
      <c r="B20306">
        <v>15</v>
      </c>
      <c r="C20306" t="s">
        <v>1681</v>
      </c>
    </row>
    <row r="20307" spans="1:5" x14ac:dyDescent="0.2">
      <c r="A20307" t="s">
        <v>120</v>
      </c>
      <c r="B20307" t="s">
        <v>1571</v>
      </c>
      <c r="C20307">
        <v>0.05</v>
      </c>
      <c r="D20307" t="s">
        <v>1593</v>
      </c>
      <c r="E20307" t="s">
        <v>1594</v>
      </c>
    </row>
    <row r="20308" spans="1:5" x14ac:dyDescent="0.2">
      <c r="A20308" t="s">
        <v>156</v>
      </c>
      <c r="B20308" t="s">
        <v>1571</v>
      </c>
      <c r="C20308">
        <v>5.0000000000000001E-3</v>
      </c>
    </row>
    <row r="20309" spans="1:5" x14ac:dyDescent="0.2">
      <c r="A20309" t="s">
        <v>117</v>
      </c>
      <c r="B20309" t="s">
        <v>1571</v>
      </c>
      <c r="C20309">
        <v>0.02</v>
      </c>
      <c r="D20309" t="s">
        <v>1593</v>
      </c>
      <c r="E20309" t="s">
        <v>1594</v>
      </c>
    </row>
    <row r="20310" spans="1:5" x14ac:dyDescent="0.2">
      <c r="A20310" t="s">
        <v>1730</v>
      </c>
      <c r="B20310">
        <v>0.1</v>
      </c>
      <c r="C20310">
        <f>-0.015/0.035</f>
        <v>-0.42857142857142849</v>
      </c>
    </row>
    <row r="20311" spans="1:5" x14ac:dyDescent="0.2">
      <c r="A20311" t="s">
        <v>2943</v>
      </c>
      <c r="B20311" t="s">
        <v>1629</v>
      </c>
      <c r="C20311" t="s">
        <v>1822</v>
      </c>
    </row>
    <row r="20312" spans="1:5" x14ac:dyDescent="0.2">
      <c r="A20312" t="s">
        <v>169</v>
      </c>
    </row>
    <row r="20313" spans="1:5" x14ac:dyDescent="0.2">
      <c r="A20313" t="s">
        <v>110</v>
      </c>
    </row>
    <row r="20314" spans="1:5" x14ac:dyDescent="0.2">
      <c r="A20314" t="s">
        <v>1575</v>
      </c>
      <c r="B20314" t="s">
        <v>1576</v>
      </c>
      <c r="C20314" t="s">
        <v>1577</v>
      </c>
      <c r="D20314" t="s">
        <v>1578</v>
      </c>
    </row>
    <row r="20315" spans="1:5" x14ac:dyDescent="0.2">
      <c r="A20315" t="s">
        <v>882</v>
      </c>
      <c r="B20315" t="s">
        <v>1579</v>
      </c>
      <c r="C20315" t="s">
        <v>1580</v>
      </c>
    </row>
    <row r="20316" spans="1:5" x14ac:dyDescent="0.2">
      <c r="A20316" t="s">
        <v>1595</v>
      </c>
      <c r="B20316" t="s">
        <v>1596</v>
      </c>
      <c r="C20316" t="s">
        <v>1597</v>
      </c>
    </row>
    <row r="20317" spans="1:5" x14ac:dyDescent="0.2">
      <c r="A20317" t="s">
        <v>1595</v>
      </c>
      <c r="B20317" t="s">
        <v>1598</v>
      </c>
      <c r="C20317" t="s">
        <v>1599</v>
      </c>
      <c r="D20317" t="s">
        <v>1597</v>
      </c>
    </row>
    <row r="20318" spans="1:5" x14ac:dyDescent="0.2">
      <c r="A20318" t="s">
        <v>114</v>
      </c>
      <c r="B20318">
        <v>18</v>
      </c>
      <c r="C20318" t="s">
        <v>1583</v>
      </c>
    </row>
    <row r="20319" spans="1:5" x14ac:dyDescent="0.2">
      <c r="A20319" t="s">
        <v>71</v>
      </c>
      <c r="B20319">
        <v>3.4</v>
      </c>
      <c r="C20319" t="s">
        <v>1583</v>
      </c>
    </row>
    <row r="20320" spans="1:5" x14ac:dyDescent="0.2">
      <c r="A20320" t="s">
        <v>71</v>
      </c>
      <c r="B20320">
        <v>4.9000000000000004</v>
      </c>
      <c r="C20320" t="s">
        <v>1584</v>
      </c>
    </row>
    <row r="20321" spans="1:5" x14ac:dyDescent="0.2">
      <c r="A20321" t="s">
        <v>52</v>
      </c>
      <c r="B20321">
        <v>4.5</v>
      </c>
      <c r="C20321" t="s">
        <v>1584</v>
      </c>
    </row>
    <row r="20322" spans="1:5" x14ac:dyDescent="0.2">
      <c r="A20322" t="s">
        <v>52</v>
      </c>
      <c r="B20322">
        <v>0.4</v>
      </c>
      <c r="C20322" t="s">
        <v>1584</v>
      </c>
    </row>
    <row r="20323" spans="1:5" x14ac:dyDescent="0.2">
      <c r="A20323" t="s">
        <v>52</v>
      </c>
      <c r="B20323">
        <v>0.35</v>
      </c>
      <c r="C20323" t="s">
        <v>1681</v>
      </c>
    </row>
    <row r="20324" spans="1:5" x14ac:dyDescent="0.2">
      <c r="A20324" t="s">
        <v>57</v>
      </c>
      <c r="B20324">
        <v>2.6</v>
      </c>
      <c r="C20324" t="s">
        <v>1811</v>
      </c>
    </row>
    <row r="20325" spans="1:5" x14ac:dyDescent="0.2">
      <c r="A20325" t="s">
        <v>70</v>
      </c>
      <c r="B20325">
        <v>14.5</v>
      </c>
      <c r="C20325" t="s">
        <v>2692</v>
      </c>
    </row>
    <row r="20326" spans="1:5" x14ac:dyDescent="0.2">
      <c r="A20326" t="s">
        <v>120</v>
      </c>
      <c r="B20326" t="s">
        <v>1571</v>
      </c>
      <c r="C20326">
        <v>0.05</v>
      </c>
      <c r="D20326" t="s">
        <v>1593</v>
      </c>
      <c r="E20326" t="s">
        <v>1594</v>
      </c>
    </row>
    <row r="20327" spans="1:5" x14ac:dyDescent="0.2">
      <c r="A20327" t="s">
        <v>117</v>
      </c>
      <c r="B20327" t="s">
        <v>1571</v>
      </c>
      <c r="C20327">
        <v>0.02</v>
      </c>
      <c r="D20327" t="s">
        <v>1593</v>
      </c>
      <c r="E20327" t="s">
        <v>1594</v>
      </c>
    </row>
    <row r="20328" spans="1:5" x14ac:dyDescent="0.2">
      <c r="A20328" t="s">
        <v>156</v>
      </c>
      <c r="B20328" t="s">
        <v>1571</v>
      </c>
      <c r="C20328">
        <v>5.0000000000000001E-3</v>
      </c>
    </row>
    <row r="20329" spans="1:5" x14ac:dyDescent="0.2">
      <c r="A20329" t="s">
        <v>1730</v>
      </c>
      <c r="B20329">
        <v>0.1</v>
      </c>
      <c r="C20329">
        <f>0.035/-0.015</f>
        <v>-2.3333333333333335</v>
      </c>
    </row>
    <row r="20330" spans="1:5" x14ac:dyDescent="0.2">
      <c r="A20330" t="s">
        <v>176</v>
      </c>
      <c r="B20330">
        <v>15</v>
      </c>
      <c r="C20330" t="s">
        <v>1681</v>
      </c>
    </row>
    <row r="20331" spans="1:5" x14ac:dyDescent="0.2">
      <c r="A20331" t="s">
        <v>118</v>
      </c>
      <c r="B20331" t="s">
        <v>1571</v>
      </c>
      <c r="C20331" t="s">
        <v>1610</v>
      </c>
      <c r="D20331">
        <v>3</v>
      </c>
    </row>
    <row r="20332" spans="1:5" x14ac:dyDescent="0.2">
      <c r="A20332" t="s">
        <v>110</v>
      </c>
      <c r="B20332" t="s">
        <v>1572</v>
      </c>
      <c r="C20332" t="s">
        <v>1573</v>
      </c>
      <c r="D20332" t="s">
        <v>1574</v>
      </c>
    </row>
    <row r="20333" spans="1:5" x14ac:dyDescent="0.2">
      <c r="A20333" t="s">
        <v>1575</v>
      </c>
      <c r="B20333" t="s">
        <v>1576</v>
      </c>
      <c r="C20333" t="s">
        <v>1577</v>
      </c>
      <c r="D20333" t="s">
        <v>1578</v>
      </c>
    </row>
    <row r="20334" spans="1:5" x14ac:dyDescent="0.2">
      <c r="A20334" t="s">
        <v>882</v>
      </c>
      <c r="B20334" t="s">
        <v>1579</v>
      </c>
      <c r="C20334" t="s">
        <v>1580</v>
      </c>
    </row>
    <row r="20335" spans="1:5" x14ac:dyDescent="0.2">
      <c r="A20335" t="s">
        <v>1581</v>
      </c>
      <c r="B20335" t="s">
        <v>1576</v>
      </c>
      <c r="C20335" t="s">
        <v>1577</v>
      </c>
      <c r="D20335" t="s">
        <v>1582</v>
      </c>
    </row>
    <row r="20336" spans="1:5" x14ac:dyDescent="0.2">
      <c r="A20336" t="s">
        <v>487</v>
      </c>
      <c r="B20336" t="s">
        <v>1576</v>
      </c>
      <c r="C20336" t="s">
        <v>1577</v>
      </c>
      <c r="D20336" s="8">
        <v>37415</v>
      </c>
    </row>
    <row r="20337" spans="1:5" x14ac:dyDescent="0.2">
      <c r="A20337" t="s">
        <v>176</v>
      </c>
      <c r="B20337">
        <v>10.5</v>
      </c>
      <c r="C20337" t="s">
        <v>1604</v>
      </c>
    </row>
    <row r="20338" spans="1:5" x14ac:dyDescent="0.2">
      <c r="A20338" t="s">
        <v>50</v>
      </c>
      <c r="B20338">
        <v>18.2</v>
      </c>
      <c r="C20338" t="s">
        <v>1634</v>
      </c>
      <c r="D20338">
        <v>0.05</v>
      </c>
    </row>
    <row r="20339" spans="1:5" x14ac:dyDescent="0.2">
      <c r="A20339" t="s">
        <v>52</v>
      </c>
      <c r="B20339">
        <v>7.7</v>
      </c>
      <c r="C20339" t="s">
        <v>1634</v>
      </c>
      <c r="D20339">
        <v>0.05</v>
      </c>
    </row>
    <row r="20340" spans="1:5" x14ac:dyDescent="0.2">
      <c r="A20340" t="s">
        <v>1605</v>
      </c>
      <c r="B20340">
        <v>12</v>
      </c>
      <c r="C20340" t="s">
        <v>1634</v>
      </c>
      <c r="D20340">
        <v>0.2</v>
      </c>
    </row>
    <row r="20341" spans="1:5" x14ac:dyDescent="0.2">
      <c r="A20341" t="s">
        <v>1605</v>
      </c>
      <c r="B20341">
        <v>8.6999999999999993</v>
      </c>
      <c r="C20341" t="s">
        <v>1634</v>
      </c>
      <c r="D20341">
        <v>0.1</v>
      </c>
    </row>
    <row r="20342" spans="1:5" x14ac:dyDescent="0.2">
      <c r="A20342" t="s">
        <v>2945</v>
      </c>
      <c r="B20342" t="s">
        <v>1634</v>
      </c>
      <c r="C20342">
        <v>0.2</v>
      </c>
    </row>
    <row r="20343" spans="1:5" x14ac:dyDescent="0.2">
      <c r="A20343" t="s">
        <v>52</v>
      </c>
      <c r="B20343">
        <v>11.5</v>
      </c>
      <c r="C20343" t="s">
        <v>1634</v>
      </c>
      <c r="D20343">
        <v>0.05</v>
      </c>
    </row>
    <row r="20344" spans="1:5" x14ac:dyDescent="0.2">
      <c r="A20344" t="s">
        <v>2220</v>
      </c>
      <c r="B20344" t="s">
        <v>1588</v>
      </c>
      <c r="C20344">
        <v>0.5</v>
      </c>
    </row>
    <row r="20345" spans="1:5" x14ac:dyDescent="0.2">
      <c r="A20345" t="s">
        <v>207</v>
      </c>
      <c r="B20345">
        <v>14.7</v>
      </c>
      <c r="C20345">
        <v>-0.2</v>
      </c>
    </row>
    <row r="20346" spans="1:5" x14ac:dyDescent="0.2">
      <c r="A20346" t="s">
        <v>57</v>
      </c>
      <c r="B20346">
        <v>21.02</v>
      </c>
      <c r="C20346">
        <v>0.03</v>
      </c>
    </row>
    <row r="20347" spans="1:5" x14ac:dyDescent="0.2">
      <c r="A20347" t="s">
        <v>57</v>
      </c>
      <c r="B20347">
        <v>15.02</v>
      </c>
      <c r="C20347">
        <v>0.03</v>
      </c>
    </row>
    <row r="20348" spans="1:5" x14ac:dyDescent="0.2">
      <c r="A20348" t="s">
        <v>1719</v>
      </c>
      <c r="B20348" t="s">
        <v>1588</v>
      </c>
      <c r="C20348" t="s">
        <v>3030</v>
      </c>
      <c r="D20348" t="s">
        <v>1634</v>
      </c>
      <c r="E20348">
        <v>0.1</v>
      </c>
    </row>
    <row r="20349" spans="1:5" x14ac:dyDescent="0.2">
      <c r="A20349" t="s">
        <v>173</v>
      </c>
      <c r="B20349">
        <v>10.25</v>
      </c>
      <c r="C20349" t="s">
        <v>1634</v>
      </c>
      <c r="D20349">
        <v>0.15</v>
      </c>
    </row>
    <row r="20350" spans="1:5" x14ac:dyDescent="0.2">
      <c r="A20350" t="s">
        <v>70</v>
      </c>
      <c r="B20350">
        <v>2</v>
      </c>
      <c r="C20350" t="s">
        <v>1606</v>
      </c>
    </row>
    <row r="20351" spans="1:5" x14ac:dyDescent="0.2">
      <c r="A20351" t="s">
        <v>1710</v>
      </c>
      <c r="B20351">
        <v>7</v>
      </c>
      <c r="C20351" t="s">
        <v>1634</v>
      </c>
      <c r="D20351">
        <v>0.2</v>
      </c>
    </row>
    <row r="20352" spans="1:5" x14ac:dyDescent="0.2">
      <c r="A20352" t="s">
        <v>72</v>
      </c>
      <c r="B20352">
        <v>0.23</v>
      </c>
      <c r="C20352" t="s">
        <v>1615</v>
      </c>
    </row>
    <row r="20353" spans="1:5" x14ac:dyDescent="0.2">
      <c r="A20353" t="s">
        <v>72</v>
      </c>
      <c r="B20353">
        <v>0.4</v>
      </c>
      <c r="C20353" t="s">
        <v>1606</v>
      </c>
    </row>
    <row r="20354" spans="1:5" x14ac:dyDescent="0.2">
      <c r="A20354" t="s">
        <v>120</v>
      </c>
      <c r="B20354">
        <v>0.1</v>
      </c>
      <c r="C20354" t="s">
        <v>1593</v>
      </c>
      <c r="D20354" t="s">
        <v>1594</v>
      </c>
    </row>
    <row r="20355" spans="1:5" x14ac:dyDescent="0.2">
      <c r="A20355" t="s">
        <v>52</v>
      </c>
      <c r="B20355">
        <v>4.5</v>
      </c>
      <c r="C20355" t="s">
        <v>1606</v>
      </c>
    </row>
    <row r="20356" spans="1:5" x14ac:dyDescent="0.2">
      <c r="A20356" t="s">
        <v>2935</v>
      </c>
      <c r="B20356" t="s">
        <v>1634</v>
      </c>
      <c r="C20356">
        <v>0.05</v>
      </c>
    </row>
    <row r="20357" spans="1:5" x14ac:dyDescent="0.2">
      <c r="A20357" t="s">
        <v>3031</v>
      </c>
      <c r="B20357" t="s">
        <v>1634</v>
      </c>
      <c r="C20357">
        <v>0.2</v>
      </c>
    </row>
    <row r="20358" spans="1:5" x14ac:dyDescent="0.2">
      <c r="A20358" t="s">
        <v>2937</v>
      </c>
      <c r="B20358" t="s">
        <v>1634</v>
      </c>
      <c r="C20358">
        <v>0.1</v>
      </c>
    </row>
    <row r="20359" spans="1:5" x14ac:dyDescent="0.2">
      <c r="A20359" t="s">
        <v>200</v>
      </c>
      <c r="B20359">
        <v>13.1</v>
      </c>
      <c r="C20359" t="s">
        <v>1634</v>
      </c>
      <c r="D20359">
        <v>0.1</v>
      </c>
    </row>
    <row r="20360" spans="1:5" x14ac:dyDescent="0.2">
      <c r="A20360" t="s">
        <v>200</v>
      </c>
      <c r="B20360">
        <v>14.6</v>
      </c>
      <c r="C20360" t="s">
        <v>1634</v>
      </c>
      <c r="D20360">
        <v>0.05</v>
      </c>
    </row>
    <row r="20361" spans="1:5" x14ac:dyDescent="0.2">
      <c r="A20361" t="s">
        <v>52</v>
      </c>
      <c r="B20361">
        <v>17.600000000000001</v>
      </c>
      <c r="C20361" t="s">
        <v>1634</v>
      </c>
      <c r="D20361">
        <v>0.05</v>
      </c>
    </row>
    <row r="20362" spans="1:5" x14ac:dyDescent="0.2">
      <c r="A20362" t="s">
        <v>2220</v>
      </c>
      <c r="B20362" t="s">
        <v>1639</v>
      </c>
      <c r="C20362">
        <v>0.02</v>
      </c>
    </row>
    <row r="20363" spans="1:5" x14ac:dyDescent="0.2">
      <c r="A20363" t="s">
        <v>120</v>
      </c>
      <c r="B20363" t="s">
        <v>1571</v>
      </c>
      <c r="C20363">
        <v>0.03</v>
      </c>
      <c r="D20363" t="s">
        <v>2948</v>
      </c>
      <c r="E20363" t="s">
        <v>1594</v>
      </c>
    </row>
    <row r="20364" spans="1:5" x14ac:dyDescent="0.2">
      <c r="A20364" t="s">
        <v>115</v>
      </c>
      <c r="B20364">
        <v>0.05</v>
      </c>
      <c r="C20364" t="s">
        <v>1639</v>
      </c>
      <c r="D20364">
        <v>0.1</v>
      </c>
    </row>
    <row r="20365" spans="1:5" x14ac:dyDescent="0.2">
      <c r="A20365" t="s">
        <v>177</v>
      </c>
      <c r="B20365">
        <v>0.2</v>
      </c>
      <c r="C20365" t="s">
        <v>1639</v>
      </c>
      <c r="D20365">
        <v>0.1</v>
      </c>
    </row>
    <row r="20366" spans="1:5" x14ac:dyDescent="0.2">
      <c r="A20366" t="s">
        <v>169</v>
      </c>
    </row>
    <row r="20367" spans="1:5" x14ac:dyDescent="0.2">
      <c r="A20367" t="s">
        <v>110</v>
      </c>
    </row>
    <row r="20368" spans="1:5" x14ac:dyDescent="0.2">
      <c r="A20368" t="s">
        <v>1575</v>
      </c>
      <c r="B20368" t="s">
        <v>1576</v>
      </c>
      <c r="C20368" t="s">
        <v>1577</v>
      </c>
      <c r="D20368" t="s">
        <v>1578</v>
      </c>
    </row>
    <row r="20369" spans="1:5" x14ac:dyDescent="0.2">
      <c r="A20369" t="s">
        <v>882</v>
      </c>
      <c r="B20369" t="s">
        <v>1579</v>
      </c>
      <c r="C20369" t="s">
        <v>1580</v>
      </c>
    </row>
    <row r="20370" spans="1:5" x14ac:dyDescent="0.2">
      <c r="A20370" t="s">
        <v>1581</v>
      </c>
      <c r="B20370" t="s">
        <v>1576</v>
      </c>
      <c r="C20370" t="s">
        <v>1577</v>
      </c>
      <c r="D20370" t="s">
        <v>1582</v>
      </c>
    </row>
    <row r="20371" spans="1:5" x14ac:dyDescent="0.2">
      <c r="A20371" t="s">
        <v>114</v>
      </c>
      <c r="B20371">
        <v>18</v>
      </c>
      <c r="C20371" t="s">
        <v>1583</v>
      </c>
    </row>
    <row r="20372" spans="1:5" x14ac:dyDescent="0.2">
      <c r="A20372" t="s">
        <v>71</v>
      </c>
      <c r="B20372">
        <v>3.4</v>
      </c>
      <c r="C20372" t="s">
        <v>1583</v>
      </c>
    </row>
    <row r="20373" spans="1:5" x14ac:dyDescent="0.2">
      <c r="A20373" t="s">
        <v>71</v>
      </c>
      <c r="B20373">
        <v>4.9000000000000004</v>
      </c>
      <c r="C20373" t="s">
        <v>1584</v>
      </c>
    </row>
    <row r="20374" spans="1:5" x14ac:dyDescent="0.2">
      <c r="A20374" t="s">
        <v>52</v>
      </c>
      <c r="B20374">
        <v>4.5</v>
      </c>
      <c r="C20374" t="s">
        <v>1584</v>
      </c>
    </row>
    <row r="20375" spans="1:5" x14ac:dyDescent="0.2">
      <c r="A20375" t="s">
        <v>52</v>
      </c>
      <c r="B20375">
        <v>0.4</v>
      </c>
      <c r="C20375" t="s">
        <v>1584</v>
      </c>
    </row>
    <row r="20376" spans="1:5" x14ac:dyDescent="0.2">
      <c r="A20376" t="s">
        <v>52</v>
      </c>
      <c r="B20376">
        <v>0.35</v>
      </c>
      <c r="C20376" t="s">
        <v>1681</v>
      </c>
    </row>
    <row r="20377" spans="1:5" x14ac:dyDescent="0.2">
      <c r="A20377" t="s">
        <v>57</v>
      </c>
      <c r="B20377">
        <v>2.6</v>
      </c>
      <c r="C20377" t="s">
        <v>1811</v>
      </c>
    </row>
    <row r="20378" spans="1:5" x14ac:dyDescent="0.2">
      <c r="A20378" t="s">
        <v>70</v>
      </c>
      <c r="B20378">
        <v>14.5</v>
      </c>
      <c r="C20378" t="s">
        <v>2692</v>
      </c>
    </row>
    <row r="20379" spans="1:5" x14ac:dyDescent="0.2">
      <c r="A20379" t="s">
        <v>120</v>
      </c>
      <c r="B20379" t="s">
        <v>1571</v>
      </c>
      <c r="C20379">
        <v>0.05</v>
      </c>
      <c r="D20379" t="s">
        <v>1593</v>
      </c>
      <c r="E20379" t="s">
        <v>1594</v>
      </c>
    </row>
    <row r="20380" spans="1:5" x14ac:dyDescent="0.2">
      <c r="A20380" t="s">
        <v>117</v>
      </c>
      <c r="B20380" t="s">
        <v>1571</v>
      </c>
      <c r="C20380">
        <v>0.02</v>
      </c>
      <c r="D20380" t="s">
        <v>1593</v>
      </c>
      <c r="E20380" t="s">
        <v>1594</v>
      </c>
    </row>
    <row r="20381" spans="1:5" x14ac:dyDescent="0.2">
      <c r="A20381" t="s">
        <v>156</v>
      </c>
      <c r="B20381" t="s">
        <v>1571</v>
      </c>
      <c r="C20381">
        <v>5.0000000000000001E-3</v>
      </c>
    </row>
    <row r="20382" spans="1:5" x14ac:dyDescent="0.2">
      <c r="A20382" t="s">
        <v>1730</v>
      </c>
      <c r="B20382">
        <v>0.1</v>
      </c>
      <c r="C20382">
        <f>0.035/-0.015</f>
        <v>-2.3333333333333335</v>
      </c>
    </row>
    <row r="20383" spans="1:5" x14ac:dyDescent="0.2">
      <c r="A20383" t="s">
        <v>176</v>
      </c>
      <c r="B20383">
        <v>15</v>
      </c>
      <c r="C20383" t="s">
        <v>1681</v>
      </c>
    </row>
    <row r="20384" spans="1:5" x14ac:dyDescent="0.2">
      <c r="A20384" t="s">
        <v>118</v>
      </c>
      <c r="B20384" t="s">
        <v>1571</v>
      </c>
      <c r="C20384" t="s">
        <v>1610</v>
      </c>
      <c r="D20384">
        <v>3</v>
      </c>
    </row>
    <row r="20385" spans="1:4" x14ac:dyDescent="0.2">
      <c r="A20385" t="s">
        <v>110</v>
      </c>
      <c r="B20385" t="s">
        <v>1572</v>
      </c>
      <c r="C20385" t="s">
        <v>1573</v>
      </c>
      <c r="D20385" t="s">
        <v>1574</v>
      </c>
    </row>
    <row r="20386" spans="1:4" x14ac:dyDescent="0.2">
      <c r="A20386" t="s">
        <v>1575</v>
      </c>
      <c r="B20386" t="s">
        <v>1576</v>
      </c>
      <c r="C20386" t="s">
        <v>1577</v>
      </c>
      <c r="D20386" t="s">
        <v>1578</v>
      </c>
    </row>
    <row r="20387" spans="1:4" x14ac:dyDescent="0.2">
      <c r="A20387" t="s">
        <v>882</v>
      </c>
      <c r="B20387" t="s">
        <v>1579</v>
      </c>
      <c r="C20387" t="s">
        <v>1580</v>
      </c>
    </row>
    <row r="20388" spans="1:4" x14ac:dyDescent="0.2">
      <c r="A20388" t="s">
        <v>1581</v>
      </c>
      <c r="B20388" t="s">
        <v>1576</v>
      </c>
      <c r="C20388" t="s">
        <v>1577</v>
      </c>
      <c r="D20388" t="s">
        <v>1582</v>
      </c>
    </row>
    <row r="20389" spans="1:4" x14ac:dyDescent="0.2">
      <c r="A20389" t="s">
        <v>487</v>
      </c>
      <c r="B20389" t="s">
        <v>1576</v>
      </c>
      <c r="C20389" t="s">
        <v>1577</v>
      </c>
      <c r="D20389" s="8">
        <v>37415</v>
      </c>
    </row>
    <row r="20390" spans="1:4" x14ac:dyDescent="0.2">
      <c r="A20390" t="s">
        <v>176</v>
      </c>
      <c r="B20390">
        <v>10.5</v>
      </c>
      <c r="C20390" t="s">
        <v>1604</v>
      </c>
    </row>
    <row r="20391" spans="1:4" x14ac:dyDescent="0.2">
      <c r="A20391" t="s">
        <v>50</v>
      </c>
      <c r="B20391">
        <v>18</v>
      </c>
      <c r="C20391" t="s">
        <v>1634</v>
      </c>
      <c r="D20391">
        <v>0.05</v>
      </c>
    </row>
    <row r="20392" spans="1:4" x14ac:dyDescent="0.2">
      <c r="A20392" t="s">
        <v>52</v>
      </c>
      <c r="B20392">
        <v>7.7</v>
      </c>
      <c r="C20392" t="s">
        <v>1634</v>
      </c>
      <c r="D20392">
        <v>0.05</v>
      </c>
    </row>
    <row r="20393" spans="1:4" x14ac:dyDescent="0.2">
      <c r="A20393" t="s">
        <v>1605</v>
      </c>
      <c r="B20393">
        <v>12</v>
      </c>
      <c r="C20393" t="s">
        <v>1634</v>
      </c>
      <c r="D20393">
        <v>0.2</v>
      </c>
    </row>
    <row r="20394" spans="1:4" x14ac:dyDescent="0.2">
      <c r="A20394" t="s">
        <v>1605</v>
      </c>
      <c r="B20394">
        <v>8.6999999999999993</v>
      </c>
      <c r="C20394" t="s">
        <v>1634</v>
      </c>
      <c r="D20394">
        <v>0.1</v>
      </c>
    </row>
    <row r="20395" spans="1:4" x14ac:dyDescent="0.2">
      <c r="A20395" t="s">
        <v>2945</v>
      </c>
      <c r="B20395" t="s">
        <v>1634</v>
      </c>
      <c r="C20395">
        <v>0.2</v>
      </c>
    </row>
    <row r="20396" spans="1:4" x14ac:dyDescent="0.2">
      <c r="A20396" t="s">
        <v>52</v>
      </c>
      <c r="B20396">
        <v>11.5</v>
      </c>
      <c r="C20396" t="s">
        <v>1634</v>
      </c>
      <c r="D20396">
        <v>0.05</v>
      </c>
    </row>
    <row r="20397" spans="1:4" x14ac:dyDescent="0.2">
      <c r="A20397" t="s">
        <v>1767</v>
      </c>
      <c r="B20397">
        <v>-0.5</v>
      </c>
    </row>
    <row r="20398" spans="1:4" x14ac:dyDescent="0.2">
      <c r="A20398" t="s">
        <v>207</v>
      </c>
      <c r="B20398">
        <v>14.7</v>
      </c>
      <c r="C20398">
        <v>-0.2</v>
      </c>
    </row>
    <row r="20399" spans="1:4" x14ac:dyDescent="0.2">
      <c r="A20399" t="s">
        <v>57</v>
      </c>
      <c r="B20399">
        <v>21.02</v>
      </c>
      <c r="C20399">
        <v>0.03</v>
      </c>
    </row>
    <row r="20400" spans="1:4" x14ac:dyDescent="0.2">
      <c r="A20400" t="s">
        <v>57</v>
      </c>
      <c r="B20400">
        <v>15.02</v>
      </c>
      <c r="C20400">
        <v>0.03</v>
      </c>
    </row>
    <row r="20401" spans="1:5" x14ac:dyDescent="0.2">
      <c r="A20401" t="s">
        <v>1719</v>
      </c>
      <c r="B20401" t="s">
        <v>1588</v>
      </c>
      <c r="C20401" t="s">
        <v>2725</v>
      </c>
      <c r="D20401" t="s">
        <v>1634</v>
      </c>
      <c r="E20401">
        <v>0.1</v>
      </c>
    </row>
    <row r="20402" spans="1:5" x14ac:dyDescent="0.2">
      <c r="A20402" t="s">
        <v>173</v>
      </c>
      <c r="B20402">
        <v>10.25</v>
      </c>
      <c r="C20402" t="s">
        <v>1634</v>
      </c>
      <c r="D20402">
        <v>0.15</v>
      </c>
    </row>
    <row r="20403" spans="1:5" x14ac:dyDescent="0.2">
      <c r="A20403" t="s">
        <v>70</v>
      </c>
      <c r="B20403">
        <v>2</v>
      </c>
      <c r="C20403" t="s">
        <v>1606</v>
      </c>
    </row>
    <row r="20404" spans="1:5" x14ac:dyDescent="0.2">
      <c r="A20404" t="s">
        <v>1710</v>
      </c>
      <c r="B20404">
        <v>7</v>
      </c>
      <c r="C20404" t="s">
        <v>1634</v>
      </c>
      <c r="D20404">
        <v>0.2</v>
      </c>
    </row>
    <row r="20405" spans="1:5" x14ac:dyDescent="0.2">
      <c r="A20405" t="s">
        <v>72</v>
      </c>
      <c r="B20405">
        <v>0.23</v>
      </c>
      <c r="C20405" t="s">
        <v>1615</v>
      </c>
    </row>
    <row r="20406" spans="1:5" x14ac:dyDescent="0.2">
      <c r="A20406" t="s">
        <v>72</v>
      </c>
      <c r="B20406">
        <v>0.4</v>
      </c>
      <c r="C20406" t="s">
        <v>1606</v>
      </c>
    </row>
    <row r="20407" spans="1:5" x14ac:dyDescent="0.2">
      <c r="A20407" t="s">
        <v>120</v>
      </c>
      <c r="B20407">
        <v>0.1</v>
      </c>
      <c r="C20407" t="s">
        <v>1593</v>
      </c>
      <c r="D20407" t="s">
        <v>1594</v>
      </c>
    </row>
    <row r="20408" spans="1:5" x14ac:dyDescent="0.2">
      <c r="A20408" t="s">
        <v>52</v>
      </c>
      <c r="B20408">
        <v>4.5</v>
      </c>
      <c r="C20408" t="s">
        <v>1606</v>
      </c>
    </row>
    <row r="20409" spans="1:5" x14ac:dyDescent="0.2">
      <c r="A20409" t="s">
        <v>2935</v>
      </c>
      <c r="B20409" t="s">
        <v>1634</v>
      </c>
      <c r="C20409">
        <v>0.05</v>
      </c>
    </row>
    <row r="20410" spans="1:5" x14ac:dyDescent="0.2">
      <c r="A20410" t="s">
        <v>3031</v>
      </c>
      <c r="B20410" t="s">
        <v>1634</v>
      </c>
      <c r="C20410">
        <v>0.2</v>
      </c>
    </row>
    <row r="20411" spans="1:5" x14ac:dyDescent="0.2">
      <c r="A20411" t="s">
        <v>52</v>
      </c>
      <c r="B20411">
        <v>3.4</v>
      </c>
      <c r="C20411" t="s">
        <v>1634</v>
      </c>
      <c r="D20411">
        <v>0.05</v>
      </c>
    </row>
    <row r="20412" spans="1:5" x14ac:dyDescent="0.2">
      <c r="A20412" t="s">
        <v>2937</v>
      </c>
      <c r="B20412" t="s">
        <v>1634</v>
      </c>
      <c r="C20412">
        <v>0.1</v>
      </c>
    </row>
    <row r="20413" spans="1:5" x14ac:dyDescent="0.2">
      <c r="A20413" t="s">
        <v>71</v>
      </c>
      <c r="B20413">
        <v>12.2</v>
      </c>
      <c r="C20413">
        <v>0.2</v>
      </c>
    </row>
    <row r="20414" spans="1:5" x14ac:dyDescent="0.2">
      <c r="A20414" t="s">
        <v>52</v>
      </c>
      <c r="B20414">
        <v>0.4</v>
      </c>
      <c r="C20414" t="s">
        <v>1634</v>
      </c>
      <c r="D20414">
        <v>0.1</v>
      </c>
    </row>
    <row r="20415" spans="1:5" x14ac:dyDescent="0.2">
      <c r="A20415" t="s">
        <v>52</v>
      </c>
      <c r="B20415">
        <v>4.9000000000000004</v>
      </c>
      <c r="C20415" t="s">
        <v>1634</v>
      </c>
      <c r="D20415">
        <v>0.1</v>
      </c>
    </row>
    <row r="20416" spans="1:5" x14ac:dyDescent="0.2">
      <c r="A20416" t="s">
        <v>52</v>
      </c>
      <c r="B20416">
        <v>9</v>
      </c>
      <c r="C20416" t="s">
        <v>1634</v>
      </c>
      <c r="D20416">
        <v>0.1</v>
      </c>
    </row>
    <row r="20417" spans="1:5" x14ac:dyDescent="0.2">
      <c r="A20417" t="s">
        <v>52</v>
      </c>
      <c r="B20417">
        <v>0.5</v>
      </c>
      <c r="C20417" t="s">
        <v>1634</v>
      </c>
      <c r="D20417">
        <v>0.05</v>
      </c>
    </row>
    <row r="20418" spans="1:5" x14ac:dyDescent="0.2">
      <c r="A20418" t="s">
        <v>1767</v>
      </c>
      <c r="B20418" t="s">
        <v>1639</v>
      </c>
      <c r="C20418">
        <v>0.02</v>
      </c>
    </row>
    <row r="20419" spans="1:5" x14ac:dyDescent="0.2">
      <c r="A20419" t="s">
        <v>120</v>
      </c>
      <c r="B20419" t="s">
        <v>1571</v>
      </c>
      <c r="C20419">
        <v>0.03</v>
      </c>
      <c r="D20419" t="s">
        <v>2948</v>
      </c>
      <c r="E20419" t="s">
        <v>1594</v>
      </c>
    </row>
    <row r="20420" spans="1:5" x14ac:dyDescent="0.2">
      <c r="A20420" t="s">
        <v>115</v>
      </c>
      <c r="B20420">
        <v>0.05</v>
      </c>
      <c r="C20420" t="s">
        <v>1639</v>
      </c>
      <c r="D20420">
        <v>0.1</v>
      </c>
    </row>
    <row r="20421" spans="1:5" x14ac:dyDescent="0.2">
      <c r="A20421" t="s">
        <v>177</v>
      </c>
      <c r="B20421">
        <v>0.2</v>
      </c>
      <c r="C20421" t="s">
        <v>1639</v>
      </c>
      <c r="D20421">
        <v>0.1</v>
      </c>
    </row>
    <row r="20422" spans="1:5" x14ac:dyDescent="0.2">
      <c r="A20422" t="s">
        <v>176</v>
      </c>
      <c r="B20422" t="s">
        <v>1644</v>
      </c>
      <c r="C20422">
        <v>15</v>
      </c>
      <c r="D20422" t="s">
        <v>1634</v>
      </c>
      <c r="E20422">
        <v>0.02</v>
      </c>
    </row>
    <row r="20423" spans="1:5" x14ac:dyDescent="0.2">
      <c r="A20423" t="s">
        <v>120</v>
      </c>
      <c r="B20423" t="s">
        <v>1571</v>
      </c>
      <c r="C20423">
        <v>0.05</v>
      </c>
      <c r="D20423" t="s">
        <v>1593</v>
      </c>
      <c r="E20423" t="s">
        <v>1594</v>
      </c>
    </row>
    <row r="20424" spans="1:5" x14ac:dyDescent="0.2">
      <c r="A20424" t="s">
        <v>169</v>
      </c>
    </row>
    <row r="20425" spans="1:5" x14ac:dyDescent="0.2">
      <c r="A20425" t="s">
        <v>110</v>
      </c>
    </row>
    <row r="20426" spans="1:5" x14ac:dyDescent="0.2">
      <c r="A20426" t="s">
        <v>1575</v>
      </c>
      <c r="B20426" t="s">
        <v>1576</v>
      </c>
      <c r="C20426" t="s">
        <v>1577</v>
      </c>
      <c r="D20426" t="s">
        <v>1578</v>
      </c>
    </row>
    <row r="20427" spans="1:5" x14ac:dyDescent="0.2">
      <c r="A20427" t="s">
        <v>882</v>
      </c>
      <c r="B20427" t="s">
        <v>1579</v>
      </c>
      <c r="C20427" t="s">
        <v>1580</v>
      </c>
    </row>
    <row r="20428" spans="1:5" x14ac:dyDescent="0.2">
      <c r="A20428" t="s">
        <v>176</v>
      </c>
      <c r="B20428">
        <v>10.5</v>
      </c>
      <c r="C20428" t="s">
        <v>1604</v>
      </c>
    </row>
    <row r="20429" spans="1:5" x14ac:dyDescent="0.2">
      <c r="A20429" t="s">
        <v>50</v>
      </c>
      <c r="B20429">
        <v>18</v>
      </c>
      <c r="C20429" t="s">
        <v>1634</v>
      </c>
      <c r="D20429">
        <v>0.05</v>
      </c>
    </row>
    <row r="20430" spans="1:5" x14ac:dyDescent="0.2">
      <c r="A20430" t="s">
        <v>52</v>
      </c>
      <c r="B20430">
        <v>7.7</v>
      </c>
      <c r="C20430" t="s">
        <v>1634</v>
      </c>
      <c r="D20430">
        <v>0.05</v>
      </c>
    </row>
    <row r="20431" spans="1:5" x14ac:dyDescent="0.2">
      <c r="A20431" t="s">
        <v>1605</v>
      </c>
      <c r="B20431">
        <v>12</v>
      </c>
      <c r="C20431" t="s">
        <v>1634</v>
      </c>
      <c r="D20431">
        <v>0.2</v>
      </c>
    </row>
    <row r="20432" spans="1:5" x14ac:dyDescent="0.2">
      <c r="A20432" t="s">
        <v>1605</v>
      </c>
      <c r="B20432">
        <v>8.6999999999999993</v>
      </c>
      <c r="C20432" t="s">
        <v>1634</v>
      </c>
      <c r="D20432">
        <v>0.1</v>
      </c>
    </row>
    <row r="20433" spans="1:5" x14ac:dyDescent="0.2">
      <c r="A20433" t="s">
        <v>2945</v>
      </c>
      <c r="B20433" t="s">
        <v>1634</v>
      </c>
      <c r="C20433">
        <v>0.2</v>
      </c>
    </row>
    <row r="20434" spans="1:5" x14ac:dyDescent="0.2">
      <c r="A20434" t="s">
        <v>52</v>
      </c>
      <c r="B20434">
        <v>11.5</v>
      </c>
      <c r="C20434" t="s">
        <v>1634</v>
      </c>
      <c r="D20434">
        <v>0.05</v>
      </c>
    </row>
    <row r="20435" spans="1:5" x14ac:dyDescent="0.2">
      <c r="A20435" t="s">
        <v>1767</v>
      </c>
      <c r="B20435">
        <v>-0.5</v>
      </c>
    </row>
    <row r="20436" spans="1:5" x14ac:dyDescent="0.2">
      <c r="A20436" t="s">
        <v>207</v>
      </c>
      <c r="B20436">
        <v>14.7</v>
      </c>
      <c r="C20436">
        <v>-0.2</v>
      </c>
    </row>
    <row r="20437" spans="1:5" x14ac:dyDescent="0.2">
      <c r="A20437" t="s">
        <v>57</v>
      </c>
      <c r="B20437">
        <v>21.02</v>
      </c>
      <c r="C20437">
        <v>0.03</v>
      </c>
    </row>
    <row r="20438" spans="1:5" x14ac:dyDescent="0.2">
      <c r="A20438" t="s">
        <v>57</v>
      </c>
      <c r="B20438">
        <v>15.02</v>
      </c>
      <c r="C20438">
        <v>0.03</v>
      </c>
    </row>
    <row r="20439" spans="1:5" x14ac:dyDescent="0.2">
      <c r="A20439" t="s">
        <v>1719</v>
      </c>
      <c r="B20439" t="s">
        <v>1588</v>
      </c>
      <c r="C20439" t="s">
        <v>2725</v>
      </c>
      <c r="D20439" t="s">
        <v>1634</v>
      </c>
      <c r="E20439">
        <v>0.1</v>
      </c>
    </row>
    <row r="20440" spans="1:5" x14ac:dyDescent="0.2">
      <c r="A20440" t="s">
        <v>173</v>
      </c>
      <c r="B20440">
        <v>10.25</v>
      </c>
      <c r="C20440" t="s">
        <v>1634</v>
      </c>
      <c r="D20440">
        <v>0.15</v>
      </c>
    </row>
    <row r="20441" spans="1:5" x14ac:dyDescent="0.2">
      <c r="A20441" t="s">
        <v>70</v>
      </c>
      <c r="B20441">
        <v>2</v>
      </c>
      <c r="C20441" t="s">
        <v>1606</v>
      </c>
    </row>
    <row r="20442" spans="1:5" x14ac:dyDescent="0.2">
      <c r="A20442" t="s">
        <v>1710</v>
      </c>
      <c r="B20442">
        <v>7</v>
      </c>
      <c r="C20442" t="s">
        <v>1634</v>
      </c>
      <c r="D20442">
        <v>0.2</v>
      </c>
    </row>
    <row r="20443" spans="1:5" x14ac:dyDescent="0.2">
      <c r="A20443" t="s">
        <v>72</v>
      </c>
      <c r="B20443">
        <v>0.23</v>
      </c>
      <c r="C20443" t="s">
        <v>1615</v>
      </c>
    </row>
    <row r="20444" spans="1:5" x14ac:dyDescent="0.2">
      <c r="A20444" t="s">
        <v>72</v>
      </c>
      <c r="B20444">
        <v>0.4</v>
      </c>
      <c r="C20444" t="s">
        <v>1606</v>
      </c>
    </row>
    <row r="20445" spans="1:5" x14ac:dyDescent="0.2">
      <c r="A20445" t="s">
        <v>120</v>
      </c>
      <c r="B20445">
        <v>0.1</v>
      </c>
      <c r="C20445" t="s">
        <v>1593</v>
      </c>
      <c r="D20445" t="s">
        <v>1594</v>
      </c>
    </row>
    <row r="20446" spans="1:5" x14ac:dyDescent="0.2">
      <c r="A20446" t="s">
        <v>52</v>
      </c>
      <c r="B20446">
        <v>4.5</v>
      </c>
      <c r="C20446" t="s">
        <v>1606</v>
      </c>
    </row>
    <row r="20447" spans="1:5" x14ac:dyDescent="0.2">
      <c r="A20447" t="s">
        <v>2935</v>
      </c>
      <c r="B20447" t="s">
        <v>1634</v>
      </c>
      <c r="C20447">
        <v>0.05</v>
      </c>
    </row>
    <row r="20448" spans="1:5" x14ac:dyDescent="0.2">
      <c r="A20448" t="s">
        <v>3031</v>
      </c>
      <c r="B20448" t="s">
        <v>1634</v>
      </c>
      <c r="C20448">
        <v>0.2</v>
      </c>
    </row>
    <row r="20449" spans="1:5" x14ac:dyDescent="0.2">
      <c r="A20449" t="s">
        <v>52</v>
      </c>
      <c r="B20449">
        <v>3.4</v>
      </c>
      <c r="C20449" t="s">
        <v>1634</v>
      </c>
      <c r="D20449">
        <v>0.05</v>
      </c>
    </row>
    <row r="20450" spans="1:5" x14ac:dyDescent="0.2">
      <c r="A20450" t="s">
        <v>2937</v>
      </c>
      <c r="B20450" t="s">
        <v>1634</v>
      </c>
      <c r="C20450">
        <v>0.1</v>
      </c>
    </row>
    <row r="20451" spans="1:5" x14ac:dyDescent="0.2">
      <c r="A20451" t="s">
        <v>71</v>
      </c>
      <c r="B20451">
        <v>12.2</v>
      </c>
      <c r="C20451">
        <v>0.2</v>
      </c>
    </row>
    <row r="20452" spans="1:5" x14ac:dyDescent="0.2">
      <c r="A20452" t="s">
        <v>52</v>
      </c>
      <c r="B20452">
        <v>0.4</v>
      </c>
      <c r="C20452" t="s">
        <v>1634</v>
      </c>
      <c r="D20452">
        <v>0.1</v>
      </c>
    </row>
    <row r="20453" spans="1:5" x14ac:dyDescent="0.2">
      <c r="A20453" t="s">
        <v>52</v>
      </c>
      <c r="B20453">
        <v>4.9000000000000004</v>
      </c>
      <c r="C20453" t="s">
        <v>1634</v>
      </c>
      <c r="D20453">
        <v>0.1</v>
      </c>
    </row>
    <row r="20454" spans="1:5" x14ac:dyDescent="0.2">
      <c r="A20454" t="s">
        <v>52</v>
      </c>
      <c r="B20454">
        <v>9</v>
      </c>
      <c r="C20454" t="s">
        <v>1634</v>
      </c>
      <c r="D20454">
        <v>0.1</v>
      </c>
    </row>
    <row r="20455" spans="1:5" x14ac:dyDescent="0.2">
      <c r="A20455" t="s">
        <v>52</v>
      </c>
      <c r="B20455">
        <v>0.5</v>
      </c>
      <c r="C20455" t="s">
        <v>1634</v>
      </c>
      <c r="D20455">
        <v>0.05</v>
      </c>
    </row>
    <row r="20456" spans="1:5" x14ac:dyDescent="0.2">
      <c r="A20456" t="s">
        <v>1767</v>
      </c>
      <c r="B20456" t="s">
        <v>1639</v>
      </c>
      <c r="C20456">
        <v>0.02</v>
      </c>
    </row>
    <row r="20457" spans="1:5" x14ac:dyDescent="0.2">
      <c r="A20457" t="s">
        <v>120</v>
      </c>
      <c r="B20457" t="s">
        <v>1571</v>
      </c>
      <c r="C20457">
        <v>0.03</v>
      </c>
      <c r="D20457" t="s">
        <v>2948</v>
      </c>
      <c r="E20457" t="s">
        <v>1594</v>
      </c>
    </row>
    <row r="20458" spans="1:5" x14ac:dyDescent="0.2">
      <c r="A20458" t="s">
        <v>115</v>
      </c>
      <c r="B20458">
        <v>0.05</v>
      </c>
      <c r="C20458" t="s">
        <v>1639</v>
      </c>
      <c r="D20458">
        <v>0.1</v>
      </c>
    </row>
    <row r="20459" spans="1:5" x14ac:dyDescent="0.2">
      <c r="A20459" t="s">
        <v>177</v>
      </c>
      <c r="B20459">
        <v>0.2</v>
      </c>
      <c r="C20459" t="s">
        <v>1639</v>
      </c>
      <c r="D20459">
        <v>0.1</v>
      </c>
    </row>
    <row r="20460" spans="1:5" x14ac:dyDescent="0.2">
      <c r="A20460" t="s">
        <v>176</v>
      </c>
      <c r="B20460" t="s">
        <v>1644</v>
      </c>
      <c r="C20460">
        <v>15</v>
      </c>
      <c r="D20460" t="s">
        <v>1634</v>
      </c>
      <c r="E20460">
        <v>0.02</v>
      </c>
    </row>
    <row r="20461" spans="1:5" x14ac:dyDescent="0.2">
      <c r="A20461" t="s">
        <v>120</v>
      </c>
      <c r="B20461" t="s">
        <v>1571</v>
      </c>
      <c r="C20461">
        <v>0.05</v>
      </c>
      <c r="D20461" t="s">
        <v>1593</v>
      </c>
      <c r="E20461" t="s">
        <v>1594</v>
      </c>
    </row>
    <row r="20462" spans="1:5" x14ac:dyDescent="0.2">
      <c r="A20462" t="s">
        <v>169</v>
      </c>
    </row>
    <row r="20463" spans="1:5" x14ac:dyDescent="0.2">
      <c r="A20463" t="s">
        <v>110</v>
      </c>
    </row>
    <row r="20464" spans="1:5" x14ac:dyDescent="0.2">
      <c r="A20464" t="s">
        <v>1575</v>
      </c>
      <c r="B20464" t="s">
        <v>1576</v>
      </c>
      <c r="C20464" t="s">
        <v>1577</v>
      </c>
      <c r="D20464" t="s">
        <v>1578</v>
      </c>
    </row>
    <row r="20465" spans="1:5" x14ac:dyDescent="0.2">
      <c r="A20465" t="s">
        <v>882</v>
      </c>
      <c r="B20465" t="s">
        <v>1579</v>
      </c>
      <c r="C20465" t="s">
        <v>1580</v>
      </c>
    </row>
    <row r="20466" spans="1:5" x14ac:dyDescent="0.2">
      <c r="A20466" t="s">
        <v>176</v>
      </c>
      <c r="B20466">
        <v>10.5</v>
      </c>
      <c r="C20466" t="s">
        <v>1604</v>
      </c>
    </row>
    <row r="20467" spans="1:5" x14ac:dyDescent="0.2">
      <c r="A20467" t="s">
        <v>50</v>
      </c>
      <c r="B20467">
        <v>18.2</v>
      </c>
      <c r="C20467" t="s">
        <v>1634</v>
      </c>
      <c r="D20467">
        <v>0.05</v>
      </c>
    </row>
    <row r="20468" spans="1:5" x14ac:dyDescent="0.2">
      <c r="A20468" t="s">
        <v>52</v>
      </c>
      <c r="B20468">
        <v>7.7</v>
      </c>
      <c r="C20468" t="s">
        <v>1634</v>
      </c>
      <c r="D20468">
        <v>0.05</v>
      </c>
    </row>
    <row r="20469" spans="1:5" x14ac:dyDescent="0.2">
      <c r="A20469" t="s">
        <v>1605</v>
      </c>
      <c r="B20469">
        <v>12</v>
      </c>
      <c r="C20469" t="s">
        <v>1634</v>
      </c>
      <c r="D20469">
        <v>0.2</v>
      </c>
    </row>
    <row r="20470" spans="1:5" x14ac:dyDescent="0.2">
      <c r="A20470" t="s">
        <v>1605</v>
      </c>
      <c r="B20470">
        <v>8.6999999999999993</v>
      </c>
      <c r="C20470" t="s">
        <v>1634</v>
      </c>
      <c r="D20470">
        <v>0.1</v>
      </c>
    </row>
    <row r="20471" spans="1:5" x14ac:dyDescent="0.2">
      <c r="A20471" t="s">
        <v>2945</v>
      </c>
      <c r="B20471" t="s">
        <v>1634</v>
      </c>
      <c r="C20471">
        <v>0.2</v>
      </c>
    </row>
    <row r="20472" spans="1:5" x14ac:dyDescent="0.2">
      <c r="A20472" t="s">
        <v>52</v>
      </c>
      <c r="B20472">
        <v>11.5</v>
      </c>
      <c r="C20472" t="s">
        <v>1634</v>
      </c>
      <c r="D20472">
        <v>0.05</v>
      </c>
    </row>
    <row r="20473" spans="1:5" x14ac:dyDescent="0.2">
      <c r="A20473" t="s">
        <v>3155</v>
      </c>
      <c r="B20473" t="s">
        <v>1588</v>
      </c>
      <c r="C20473">
        <v>0.5</v>
      </c>
    </row>
    <row r="20474" spans="1:5" x14ac:dyDescent="0.2">
      <c r="A20474" t="s">
        <v>207</v>
      </c>
      <c r="B20474">
        <v>14.7</v>
      </c>
      <c r="C20474">
        <v>-0.2</v>
      </c>
    </row>
    <row r="20475" spans="1:5" x14ac:dyDescent="0.2">
      <c r="A20475" t="s">
        <v>57</v>
      </c>
      <c r="B20475">
        <v>21.02</v>
      </c>
      <c r="C20475">
        <v>0.03</v>
      </c>
    </row>
    <row r="20476" spans="1:5" x14ac:dyDescent="0.2">
      <c r="A20476" t="s">
        <v>57</v>
      </c>
      <c r="B20476">
        <v>15.02</v>
      </c>
      <c r="C20476">
        <v>0.03</v>
      </c>
    </row>
    <row r="20477" spans="1:5" x14ac:dyDescent="0.2">
      <c r="A20477" t="s">
        <v>1719</v>
      </c>
      <c r="B20477" t="s">
        <v>1588</v>
      </c>
      <c r="C20477" t="s">
        <v>3156</v>
      </c>
      <c r="D20477" t="s">
        <v>1634</v>
      </c>
      <c r="E20477">
        <v>0.1</v>
      </c>
    </row>
    <row r="20478" spans="1:5" x14ac:dyDescent="0.2">
      <c r="A20478" t="s">
        <v>173</v>
      </c>
      <c r="B20478">
        <v>10.25</v>
      </c>
      <c r="C20478" t="s">
        <v>1634</v>
      </c>
      <c r="D20478">
        <v>0.15</v>
      </c>
    </row>
    <row r="20479" spans="1:5" x14ac:dyDescent="0.2">
      <c r="A20479" t="s">
        <v>70</v>
      </c>
      <c r="B20479">
        <v>2</v>
      </c>
      <c r="C20479" t="s">
        <v>1606</v>
      </c>
    </row>
    <row r="20480" spans="1:5" x14ac:dyDescent="0.2">
      <c r="A20480" t="s">
        <v>1710</v>
      </c>
      <c r="B20480">
        <v>7</v>
      </c>
      <c r="C20480" t="s">
        <v>1634</v>
      </c>
      <c r="D20480">
        <v>0.2</v>
      </c>
    </row>
    <row r="20481" spans="1:5" x14ac:dyDescent="0.2">
      <c r="A20481" t="s">
        <v>72</v>
      </c>
      <c r="B20481">
        <v>0.23</v>
      </c>
      <c r="C20481" t="s">
        <v>1615</v>
      </c>
    </row>
    <row r="20482" spans="1:5" x14ac:dyDescent="0.2">
      <c r="A20482" t="s">
        <v>72</v>
      </c>
      <c r="B20482">
        <v>0.4</v>
      </c>
      <c r="C20482" t="s">
        <v>1606</v>
      </c>
    </row>
    <row r="20483" spans="1:5" x14ac:dyDescent="0.2">
      <c r="A20483" t="s">
        <v>120</v>
      </c>
      <c r="B20483">
        <v>0.1</v>
      </c>
      <c r="C20483" t="s">
        <v>1593</v>
      </c>
      <c r="D20483" t="s">
        <v>1594</v>
      </c>
    </row>
    <row r="20484" spans="1:5" x14ac:dyDescent="0.2">
      <c r="A20484" t="s">
        <v>52</v>
      </c>
      <c r="B20484">
        <v>4.5</v>
      </c>
      <c r="C20484" t="s">
        <v>1606</v>
      </c>
    </row>
    <row r="20485" spans="1:5" x14ac:dyDescent="0.2">
      <c r="A20485" t="s">
        <v>2935</v>
      </c>
      <c r="B20485" t="s">
        <v>1634</v>
      </c>
      <c r="C20485">
        <v>0.05</v>
      </c>
    </row>
    <row r="20486" spans="1:5" x14ac:dyDescent="0.2">
      <c r="A20486" t="s">
        <v>2937</v>
      </c>
      <c r="B20486" t="s">
        <v>1634</v>
      </c>
      <c r="C20486">
        <v>0.1</v>
      </c>
    </row>
    <row r="20487" spans="1:5" x14ac:dyDescent="0.2">
      <c r="A20487" t="s">
        <v>200</v>
      </c>
      <c r="B20487">
        <v>13.1</v>
      </c>
      <c r="C20487" t="s">
        <v>1634</v>
      </c>
      <c r="D20487">
        <v>0.1</v>
      </c>
    </row>
    <row r="20488" spans="1:5" x14ac:dyDescent="0.2">
      <c r="A20488" t="s">
        <v>52</v>
      </c>
      <c r="B20488">
        <v>17.600000000000001</v>
      </c>
      <c r="C20488" t="s">
        <v>1634</v>
      </c>
      <c r="D20488">
        <v>0.05</v>
      </c>
    </row>
    <row r="20489" spans="1:5" x14ac:dyDescent="0.2">
      <c r="A20489" t="s">
        <v>3155</v>
      </c>
      <c r="B20489" t="s">
        <v>1639</v>
      </c>
      <c r="C20489">
        <v>0.02</v>
      </c>
    </row>
    <row r="20490" spans="1:5" x14ac:dyDescent="0.2">
      <c r="A20490" t="s">
        <v>70</v>
      </c>
      <c r="B20490" t="s">
        <v>3176</v>
      </c>
    </row>
    <row r="20491" spans="1:5" x14ac:dyDescent="0.2">
      <c r="A20491" t="s">
        <v>52</v>
      </c>
      <c r="B20491" t="s">
        <v>3177</v>
      </c>
    </row>
    <row r="20492" spans="1:5" x14ac:dyDescent="0.2">
      <c r="A20492" t="s">
        <v>120</v>
      </c>
      <c r="B20492" t="s">
        <v>1571</v>
      </c>
      <c r="C20492">
        <v>0.03</v>
      </c>
      <c r="D20492" t="s">
        <v>2948</v>
      </c>
      <c r="E20492" t="s">
        <v>1594</v>
      </c>
    </row>
    <row r="20493" spans="1:5" x14ac:dyDescent="0.2">
      <c r="A20493" t="s">
        <v>115</v>
      </c>
      <c r="B20493">
        <v>0.05</v>
      </c>
      <c r="C20493" t="s">
        <v>1639</v>
      </c>
      <c r="D20493">
        <v>0.1</v>
      </c>
    </row>
    <row r="20494" spans="1:5" x14ac:dyDescent="0.2">
      <c r="A20494" t="s">
        <v>177</v>
      </c>
      <c r="B20494">
        <v>0.2</v>
      </c>
      <c r="C20494" t="s">
        <v>1639</v>
      </c>
      <c r="D20494">
        <v>0.1</v>
      </c>
    </row>
    <row r="20495" spans="1:5" x14ac:dyDescent="0.2">
      <c r="A20495" t="s">
        <v>169</v>
      </c>
    </row>
    <row r="20496" spans="1:5" x14ac:dyDescent="0.2">
      <c r="A20496" t="s">
        <v>110</v>
      </c>
    </row>
    <row r="20497" spans="1:5" x14ac:dyDescent="0.2">
      <c r="A20497" t="s">
        <v>1575</v>
      </c>
      <c r="B20497" t="s">
        <v>1576</v>
      </c>
      <c r="C20497" t="s">
        <v>1577</v>
      </c>
      <c r="D20497" t="s">
        <v>1578</v>
      </c>
    </row>
    <row r="20498" spans="1:5" x14ac:dyDescent="0.2">
      <c r="A20498" t="s">
        <v>882</v>
      </c>
      <c r="B20498" t="s">
        <v>1579</v>
      </c>
      <c r="C20498" t="s">
        <v>1580</v>
      </c>
    </row>
    <row r="20499" spans="1:5" x14ac:dyDescent="0.2">
      <c r="A20499" t="s">
        <v>114</v>
      </c>
      <c r="B20499">
        <v>18</v>
      </c>
      <c r="C20499" t="s">
        <v>1583</v>
      </c>
    </row>
    <row r="20500" spans="1:5" x14ac:dyDescent="0.2">
      <c r="A20500" t="s">
        <v>71</v>
      </c>
      <c r="B20500">
        <v>3.4</v>
      </c>
      <c r="C20500" t="s">
        <v>1583</v>
      </c>
    </row>
    <row r="20501" spans="1:5" x14ac:dyDescent="0.2">
      <c r="A20501" t="s">
        <v>71</v>
      </c>
      <c r="B20501">
        <v>4.9000000000000004</v>
      </c>
      <c r="C20501" t="s">
        <v>1584</v>
      </c>
    </row>
    <row r="20502" spans="1:5" x14ac:dyDescent="0.2">
      <c r="A20502" t="s">
        <v>52</v>
      </c>
      <c r="B20502">
        <v>4.5</v>
      </c>
      <c r="C20502" t="s">
        <v>1584</v>
      </c>
    </row>
    <row r="20503" spans="1:5" x14ac:dyDescent="0.2">
      <c r="A20503" t="s">
        <v>52</v>
      </c>
      <c r="B20503">
        <v>0.4</v>
      </c>
      <c r="C20503" t="s">
        <v>1584</v>
      </c>
    </row>
    <row r="20504" spans="1:5" x14ac:dyDescent="0.2">
      <c r="A20504" t="s">
        <v>52</v>
      </c>
      <c r="B20504" t="s">
        <v>3178</v>
      </c>
    </row>
    <row r="20505" spans="1:5" x14ac:dyDescent="0.2">
      <c r="A20505" t="s">
        <v>57</v>
      </c>
      <c r="B20505">
        <v>2.6</v>
      </c>
      <c r="C20505" t="s">
        <v>1583</v>
      </c>
    </row>
    <row r="20506" spans="1:5" x14ac:dyDescent="0.2">
      <c r="A20506" t="s">
        <v>70</v>
      </c>
      <c r="B20506">
        <v>14.5</v>
      </c>
      <c r="C20506" t="s">
        <v>2692</v>
      </c>
    </row>
    <row r="20507" spans="1:5" x14ac:dyDescent="0.2">
      <c r="A20507" t="s">
        <v>120</v>
      </c>
      <c r="B20507" t="s">
        <v>1571</v>
      </c>
      <c r="C20507">
        <v>0.05</v>
      </c>
      <c r="D20507" t="s">
        <v>1593</v>
      </c>
      <c r="E20507" t="s">
        <v>1594</v>
      </c>
    </row>
    <row r="20508" spans="1:5" x14ac:dyDescent="0.2">
      <c r="A20508" t="s">
        <v>117</v>
      </c>
      <c r="B20508" t="s">
        <v>1571</v>
      </c>
      <c r="C20508">
        <v>0.02</v>
      </c>
      <c r="D20508" t="s">
        <v>1593</v>
      </c>
      <c r="E20508" t="s">
        <v>1594</v>
      </c>
    </row>
    <row r="20509" spans="1:5" x14ac:dyDescent="0.2">
      <c r="A20509" t="s">
        <v>156</v>
      </c>
      <c r="B20509" t="s">
        <v>1571</v>
      </c>
      <c r="C20509">
        <v>5.0000000000000001E-3</v>
      </c>
    </row>
    <row r="20510" spans="1:5" x14ac:dyDescent="0.2">
      <c r="A20510" t="s">
        <v>1730</v>
      </c>
      <c r="B20510">
        <v>0.1</v>
      </c>
      <c r="C20510">
        <f>0.035/-0.015</f>
        <v>-2.3333333333333335</v>
      </c>
    </row>
    <row r="20511" spans="1:5" x14ac:dyDescent="0.2">
      <c r="A20511" t="s">
        <v>176</v>
      </c>
      <c r="B20511">
        <v>15</v>
      </c>
      <c r="C20511" t="s">
        <v>1681</v>
      </c>
    </row>
    <row r="20512" spans="1:5" x14ac:dyDescent="0.2">
      <c r="A20512" t="s">
        <v>118</v>
      </c>
      <c r="B20512" t="s">
        <v>1571</v>
      </c>
      <c r="C20512" t="s">
        <v>1610</v>
      </c>
      <c r="D20512">
        <v>3</v>
      </c>
    </row>
    <row r="20513" spans="1:5" x14ac:dyDescent="0.2">
      <c r="A20513" t="s">
        <v>110</v>
      </c>
      <c r="B20513" t="s">
        <v>1572</v>
      </c>
      <c r="C20513" t="s">
        <v>1573</v>
      </c>
      <c r="D20513" t="s">
        <v>1574</v>
      </c>
    </row>
    <row r="20514" spans="1:5" x14ac:dyDescent="0.2">
      <c r="A20514" t="s">
        <v>1575</v>
      </c>
      <c r="B20514" t="s">
        <v>1576</v>
      </c>
      <c r="C20514" t="s">
        <v>1577</v>
      </c>
      <c r="D20514" t="s">
        <v>1578</v>
      </c>
    </row>
    <row r="20515" spans="1:5" x14ac:dyDescent="0.2">
      <c r="A20515" t="s">
        <v>882</v>
      </c>
      <c r="B20515" t="s">
        <v>1579</v>
      </c>
      <c r="C20515" t="s">
        <v>1580</v>
      </c>
    </row>
    <row r="20516" spans="1:5" x14ac:dyDescent="0.2">
      <c r="A20516" t="s">
        <v>114</v>
      </c>
      <c r="B20516">
        <v>18</v>
      </c>
      <c r="C20516" t="s">
        <v>1583</v>
      </c>
    </row>
    <row r="20517" spans="1:5" x14ac:dyDescent="0.2">
      <c r="A20517" t="s">
        <v>71</v>
      </c>
      <c r="B20517">
        <v>3.4</v>
      </c>
      <c r="C20517" t="s">
        <v>1583</v>
      </c>
    </row>
    <row r="20518" spans="1:5" x14ac:dyDescent="0.2">
      <c r="A20518" t="s">
        <v>71</v>
      </c>
      <c r="B20518">
        <v>4.9000000000000004</v>
      </c>
      <c r="C20518" t="s">
        <v>1584</v>
      </c>
    </row>
    <row r="20519" spans="1:5" x14ac:dyDescent="0.2">
      <c r="A20519" t="s">
        <v>52</v>
      </c>
      <c r="B20519">
        <v>4.5</v>
      </c>
      <c r="C20519" t="s">
        <v>1584</v>
      </c>
    </row>
    <row r="20520" spans="1:5" x14ac:dyDescent="0.2">
      <c r="A20520" t="s">
        <v>52</v>
      </c>
      <c r="B20520">
        <v>0.4</v>
      </c>
      <c r="C20520" t="s">
        <v>1584</v>
      </c>
    </row>
    <row r="20521" spans="1:5" x14ac:dyDescent="0.2">
      <c r="A20521" t="s">
        <v>52</v>
      </c>
      <c r="B20521">
        <v>0.5</v>
      </c>
      <c r="C20521" t="s">
        <v>1583</v>
      </c>
    </row>
    <row r="20522" spans="1:5" x14ac:dyDescent="0.2">
      <c r="A20522" t="s">
        <v>57</v>
      </c>
      <c r="B20522">
        <v>2.6</v>
      </c>
      <c r="C20522" t="s">
        <v>1691</v>
      </c>
    </row>
    <row r="20523" spans="1:5" x14ac:dyDescent="0.2">
      <c r="A20523" t="s">
        <v>57</v>
      </c>
      <c r="B20523">
        <v>19</v>
      </c>
      <c r="C20523" t="s">
        <v>3179</v>
      </c>
    </row>
    <row r="20524" spans="1:5" x14ac:dyDescent="0.2">
      <c r="A20524" t="s">
        <v>70</v>
      </c>
      <c r="B20524">
        <v>14.5</v>
      </c>
      <c r="C20524" t="s">
        <v>2692</v>
      </c>
    </row>
    <row r="20525" spans="1:5" x14ac:dyDescent="0.2">
      <c r="A20525" t="s">
        <v>120</v>
      </c>
      <c r="B20525" t="s">
        <v>1571</v>
      </c>
      <c r="C20525">
        <v>0.05</v>
      </c>
      <c r="D20525" t="s">
        <v>1593</v>
      </c>
      <c r="E20525" t="s">
        <v>1594</v>
      </c>
    </row>
    <row r="20526" spans="1:5" x14ac:dyDescent="0.2">
      <c r="A20526" t="s">
        <v>117</v>
      </c>
      <c r="B20526" t="s">
        <v>1571</v>
      </c>
      <c r="C20526">
        <v>0.02</v>
      </c>
      <c r="D20526" t="s">
        <v>1593</v>
      </c>
      <c r="E20526" t="s">
        <v>1594</v>
      </c>
    </row>
    <row r="20527" spans="1:5" x14ac:dyDescent="0.2">
      <c r="A20527" t="s">
        <v>156</v>
      </c>
      <c r="B20527" t="s">
        <v>1571</v>
      </c>
      <c r="C20527">
        <v>5.0000000000000001E-3</v>
      </c>
    </row>
    <row r="20528" spans="1:5" x14ac:dyDescent="0.2">
      <c r="A20528" t="s">
        <v>1730</v>
      </c>
      <c r="B20528">
        <v>0.1</v>
      </c>
      <c r="C20528">
        <f>0.035/-0.015</f>
        <v>-2.3333333333333335</v>
      </c>
    </row>
    <row r="20529" spans="1:4" x14ac:dyDescent="0.2">
      <c r="A20529" t="s">
        <v>176</v>
      </c>
      <c r="B20529">
        <v>15</v>
      </c>
      <c r="C20529" t="s">
        <v>1681</v>
      </c>
    </row>
    <row r="20530" spans="1:4" x14ac:dyDescent="0.2">
      <c r="A20530" t="s">
        <v>118</v>
      </c>
      <c r="B20530" t="s">
        <v>1571</v>
      </c>
      <c r="C20530" t="s">
        <v>1610</v>
      </c>
      <c r="D20530">
        <v>3</v>
      </c>
    </row>
    <row r="20531" spans="1:4" x14ac:dyDescent="0.2">
      <c r="A20531" t="s">
        <v>110</v>
      </c>
      <c r="B20531" t="s">
        <v>1572</v>
      </c>
      <c r="C20531" t="s">
        <v>1573</v>
      </c>
      <c r="D20531" t="s">
        <v>1574</v>
      </c>
    </row>
    <row r="20532" spans="1:4" x14ac:dyDescent="0.2">
      <c r="A20532" t="s">
        <v>1575</v>
      </c>
      <c r="B20532" t="s">
        <v>1576</v>
      </c>
      <c r="C20532" t="s">
        <v>1577</v>
      </c>
      <c r="D20532" t="s">
        <v>1578</v>
      </c>
    </row>
    <row r="20533" spans="1:4" x14ac:dyDescent="0.2">
      <c r="A20533" t="s">
        <v>882</v>
      </c>
      <c r="B20533" t="s">
        <v>1579</v>
      </c>
      <c r="C20533" t="s">
        <v>1580</v>
      </c>
    </row>
    <row r="20534" spans="1:4" x14ac:dyDescent="0.2">
      <c r="A20534" t="s">
        <v>1581</v>
      </c>
      <c r="B20534" t="s">
        <v>1576</v>
      </c>
      <c r="C20534" t="s">
        <v>1577</v>
      </c>
      <c r="D20534" t="s">
        <v>1582</v>
      </c>
    </row>
    <row r="20535" spans="1:4" x14ac:dyDescent="0.2">
      <c r="A20535" t="s">
        <v>176</v>
      </c>
      <c r="B20535">
        <v>10.5</v>
      </c>
      <c r="C20535" t="s">
        <v>1604</v>
      </c>
    </row>
    <row r="20536" spans="1:4" x14ac:dyDescent="0.2">
      <c r="A20536" t="s">
        <v>50</v>
      </c>
      <c r="B20536">
        <v>18.2</v>
      </c>
      <c r="C20536" t="s">
        <v>1634</v>
      </c>
      <c r="D20536">
        <v>0.05</v>
      </c>
    </row>
    <row r="20537" spans="1:4" x14ac:dyDescent="0.2">
      <c r="A20537" t="s">
        <v>52</v>
      </c>
      <c r="B20537">
        <v>7.7</v>
      </c>
      <c r="C20537" t="s">
        <v>1634</v>
      </c>
      <c r="D20537">
        <v>0.05</v>
      </c>
    </row>
    <row r="20538" spans="1:4" x14ac:dyDescent="0.2">
      <c r="A20538" t="s">
        <v>1605</v>
      </c>
      <c r="B20538">
        <v>12</v>
      </c>
      <c r="C20538" t="s">
        <v>1634</v>
      </c>
      <c r="D20538">
        <v>0.2</v>
      </c>
    </row>
    <row r="20539" spans="1:4" x14ac:dyDescent="0.2">
      <c r="A20539" t="s">
        <v>1605</v>
      </c>
      <c r="B20539">
        <v>8.6999999999999993</v>
      </c>
      <c r="C20539" t="s">
        <v>1634</v>
      </c>
      <c r="D20539">
        <v>0.1</v>
      </c>
    </row>
    <row r="20540" spans="1:4" x14ac:dyDescent="0.2">
      <c r="A20540" t="s">
        <v>2945</v>
      </c>
      <c r="B20540" t="s">
        <v>1634</v>
      </c>
      <c r="C20540">
        <v>0.2</v>
      </c>
    </row>
    <row r="20541" spans="1:4" x14ac:dyDescent="0.2">
      <c r="A20541" t="s">
        <v>52</v>
      </c>
      <c r="B20541">
        <v>11.5</v>
      </c>
      <c r="C20541" t="s">
        <v>1634</v>
      </c>
      <c r="D20541">
        <v>0.05</v>
      </c>
    </row>
    <row r="20542" spans="1:4" x14ac:dyDescent="0.2">
      <c r="A20542" t="s">
        <v>2724</v>
      </c>
      <c r="B20542">
        <v>0.1</v>
      </c>
    </row>
    <row r="20543" spans="1:4" x14ac:dyDescent="0.2">
      <c r="A20543" t="s">
        <v>207</v>
      </c>
      <c r="B20543">
        <v>14.7</v>
      </c>
      <c r="C20543">
        <v>-0.2</v>
      </c>
    </row>
    <row r="20544" spans="1:4" x14ac:dyDescent="0.2">
      <c r="A20544" t="s">
        <v>57</v>
      </c>
      <c r="B20544">
        <v>21.02</v>
      </c>
      <c r="C20544">
        <v>0.03</v>
      </c>
    </row>
    <row r="20545" spans="1:5" x14ac:dyDescent="0.2">
      <c r="A20545" t="s">
        <v>57</v>
      </c>
      <c r="B20545">
        <v>15.02</v>
      </c>
      <c r="C20545">
        <v>0.03</v>
      </c>
    </row>
    <row r="20546" spans="1:5" x14ac:dyDescent="0.2">
      <c r="A20546" t="s">
        <v>1719</v>
      </c>
      <c r="B20546" t="s">
        <v>1588</v>
      </c>
      <c r="C20546" t="s">
        <v>3156</v>
      </c>
      <c r="D20546" t="s">
        <v>1634</v>
      </c>
      <c r="E20546">
        <v>0.1</v>
      </c>
    </row>
    <row r="20547" spans="1:5" x14ac:dyDescent="0.2">
      <c r="A20547" t="s">
        <v>173</v>
      </c>
      <c r="B20547">
        <v>10.25</v>
      </c>
      <c r="C20547" t="s">
        <v>1634</v>
      </c>
      <c r="D20547">
        <v>0.15</v>
      </c>
    </row>
    <row r="20548" spans="1:5" x14ac:dyDescent="0.2">
      <c r="A20548" t="s">
        <v>70</v>
      </c>
      <c r="B20548">
        <v>2</v>
      </c>
      <c r="C20548" t="s">
        <v>1606</v>
      </c>
    </row>
    <row r="20549" spans="1:5" x14ac:dyDescent="0.2">
      <c r="A20549" t="s">
        <v>1710</v>
      </c>
      <c r="B20549">
        <v>7</v>
      </c>
      <c r="C20549" t="s">
        <v>1634</v>
      </c>
      <c r="D20549">
        <v>0.2</v>
      </c>
    </row>
    <row r="20550" spans="1:5" x14ac:dyDescent="0.2">
      <c r="A20550" t="s">
        <v>72</v>
      </c>
      <c r="B20550">
        <v>0.23</v>
      </c>
      <c r="C20550" t="s">
        <v>1615</v>
      </c>
    </row>
    <row r="20551" spans="1:5" x14ac:dyDescent="0.2">
      <c r="A20551" t="s">
        <v>72</v>
      </c>
      <c r="B20551">
        <v>0.4</v>
      </c>
      <c r="C20551" t="s">
        <v>1606</v>
      </c>
    </row>
    <row r="20552" spans="1:5" x14ac:dyDescent="0.2">
      <c r="A20552" t="s">
        <v>120</v>
      </c>
      <c r="B20552">
        <v>0.1</v>
      </c>
      <c r="C20552" t="s">
        <v>1593</v>
      </c>
      <c r="D20552" t="s">
        <v>1594</v>
      </c>
    </row>
    <row r="20553" spans="1:5" x14ac:dyDescent="0.2">
      <c r="A20553" t="s">
        <v>52</v>
      </c>
      <c r="B20553">
        <v>4.5</v>
      </c>
      <c r="C20553" t="s">
        <v>1606</v>
      </c>
    </row>
    <row r="20554" spans="1:5" x14ac:dyDescent="0.2">
      <c r="A20554" t="s">
        <v>2935</v>
      </c>
      <c r="B20554" t="s">
        <v>1634</v>
      </c>
      <c r="C20554">
        <v>0.05</v>
      </c>
    </row>
    <row r="20555" spans="1:5" x14ac:dyDescent="0.2">
      <c r="A20555" t="s">
        <v>52</v>
      </c>
      <c r="B20555">
        <v>9</v>
      </c>
      <c r="C20555" t="s">
        <v>1634</v>
      </c>
      <c r="D20555">
        <v>0.1</v>
      </c>
    </row>
    <row r="20556" spans="1:5" x14ac:dyDescent="0.2">
      <c r="A20556" t="s">
        <v>2937</v>
      </c>
      <c r="B20556" t="s">
        <v>1634</v>
      </c>
      <c r="C20556">
        <v>0.1</v>
      </c>
    </row>
    <row r="20557" spans="1:5" x14ac:dyDescent="0.2">
      <c r="A20557" t="s">
        <v>1958</v>
      </c>
      <c r="B20557" t="s">
        <v>3171</v>
      </c>
      <c r="C20557">
        <v>12.5</v>
      </c>
      <c r="D20557" t="s">
        <v>1639</v>
      </c>
      <c r="E20557">
        <v>0.2</v>
      </c>
    </row>
    <row r="20558" spans="1:5" x14ac:dyDescent="0.2">
      <c r="A20558" t="s">
        <v>200</v>
      </c>
      <c r="B20558">
        <v>13.1</v>
      </c>
      <c r="C20558" t="s">
        <v>1634</v>
      </c>
      <c r="D20558">
        <v>0.1</v>
      </c>
    </row>
    <row r="20559" spans="1:5" x14ac:dyDescent="0.2">
      <c r="A20559" t="s">
        <v>896</v>
      </c>
      <c r="B20559" t="s">
        <v>1644</v>
      </c>
      <c r="C20559">
        <v>10.5</v>
      </c>
      <c r="D20559" t="s">
        <v>1634</v>
      </c>
      <c r="E20559">
        <v>0.2</v>
      </c>
    </row>
    <row r="20560" spans="1:5" x14ac:dyDescent="0.2">
      <c r="A20560" t="s">
        <v>52</v>
      </c>
      <c r="B20560">
        <v>17.600000000000001</v>
      </c>
      <c r="C20560" t="s">
        <v>1634</v>
      </c>
      <c r="D20560">
        <v>0.05</v>
      </c>
    </row>
    <row r="20561" spans="1:5" x14ac:dyDescent="0.2">
      <c r="A20561" t="s">
        <v>3155</v>
      </c>
      <c r="B20561" t="s">
        <v>1639</v>
      </c>
      <c r="C20561">
        <v>0.02</v>
      </c>
    </row>
    <row r="20562" spans="1:5" x14ac:dyDescent="0.2">
      <c r="A20562" t="s">
        <v>120</v>
      </c>
      <c r="B20562" t="s">
        <v>1571</v>
      </c>
      <c r="C20562">
        <v>0.03</v>
      </c>
      <c r="D20562" t="s">
        <v>2948</v>
      </c>
      <c r="E20562" t="s">
        <v>1594</v>
      </c>
    </row>
    <row r="20563" spans="1:5" x14ac:dyDescent="0.2">
      <c r="A20563" t="s">
        <v>115</v>
      </c>
      <c r="B20563">
        <v>0.05</v>
      </c>
      <c r="C20563" t="s">
        <v>1639</v>
      </c>
      <c r="D20563">
        <v>0.1</v>
      </c>
    </row>
    <row r="20564" spans="1:5" x14ac:dyDescent="0.2">
      <c r="A20564" t="s">
        <v>177</v>
      </c>
      <c r="B20564">
        <v>0.2</v>
      </c>
      <c r="C20564" t="s">
        <v>1639</v>
      </c>
      <c r="D20564" t="s">
        <v>3180</v>
      </c>
    </row>
    <row r="20565" spans="1:5" x14ac:dyDescent="0.2">
      <c r="A20565" t="s">
        <v>169</v>
      </c>
    </row>
    <row r="20566" spans="1:5" x14ac:dyDescent="0.2">
      <c r="A20566" t="s">
        <v>110</v>
      </c>
    </row>
    <row r="20567" spans="1:5" x14ac:dyDescent="0.2">
      <c r="A20567" t="s">
        <v>1575</v>
      </c>
      <c r="B20567" t="s">
        <v>1576</v>
      </c>
      <c r="C20567" t="s">
        <v>1577</v>
      </c>
      <c r="D20567" t="s">
        <v>1578</v>
      </c>
    </row>
    <row r="20568" spans="1:5" x14ac:dyDescent="0.2">
      <c r="A20568" t="s">
        <v>882</v>
      </c>
      <c r="B20568" t="s">
        <v>1579</v>
      </c>
      <c r="C20568" t="s">
        <v>1580</v>
      </c>
    </row>
    <row r="20569" spans="1:5" x14ac:dyDescent="0.2">
      <c r="A20569" t="s">
        <v>176</v>
      </c>
      <c r="B20569">
        <v>10.5</v>
      </c>
      <c r="C20569" t="s">
        <v>1604</v>
      </c>
    </row>
    <row r="20570" spans="1:5" x14ac:dyDescent="0.2">
      <c r="A20570" t="s">
        <v>50</v>
      </c>
      <c r="B20570">
        <v>18</v>
      </c>
      <c r="C20570" t="s">
        <v>1634</v>
      </c>
      <c r="D20570">
        <v>0.05</v>
      </c>
    </row>
    <row r="20571" spans="1:5" x14ac:dyDescent="0.2">
      <c r="A20571" t="s">
        <v>52</v>
      </c>
      <c r="B20571">
        <v>7.7</v>
      </c>
      <c r="C20571" t="s">
        <v>1634</v>
      </c>
      <c r="D20571">
        <v>0.05</v>
      </c>
    </row>
    <row r="20572" spans="1:5" x14ac:dyDescent="0.2">
      <c r="A20572" t="s">
        <v>1605</v>
      </c>
      <c r="B20572">
        <v>12</v>
      </c>
      <c r="C20572" t="s">
        <v>1634</v>
      </c>
      <c r="D20572">
        <v>0.2</v>
      </c>
    </row>
    <row r="20573" spans="1:5" x14ac:dyDescent="0.2">
      <c r="A20573" t="s">
        <v>1605</v>
      </c>
      <c r="B20573">
        <v>8.6999999999999993</v>
      </c>
      <c r="C20573" t="s">
        <v>1634</v>
      </c>
      <c r="D20573">
        <v>0.1</v>
      </c>
    </row>
    <row r="20574" spans="1:5" x14ac:dyDescent="0.2">
      <c r="A20574" t="s">
        <v>1605</v>
      </c>
      <c r="B20574">
        <v>3.4</v>
      </c>
      <c r="C20574" t="s">
        <v>1634</v>
      </c>
      <c r="D20574">
        <v>0.05</v>
      </c>
    </row>
    <row r="20575" spans="1:5" x14ac:dyDescent="0.2">
      <c r="A20575" t="s">
        <v>2945</v>
      </c>
      <c r="B20575" t="s">
        <v>1634</v>
      </c>
      <c r="C20575">
        <v>0.2</v>
      </c>
    </row>
    <row r="20576" spans="1:5" x14ac:dyDescent="0.2">
      <c r="A20576" t="s">
        <v>52</v>
      </c>
      <c r="B20576">
        <v>11.5</v>
      </c>
      <c r="C20576" t="s">
        <v>1634</v>
      </c>
      <c r="D20576">
        <v>0.05</v>
      </c>
    </row>
    <row r="20577" spans="1:5" x14ac:dyDescent="0.2">
      <c r="A20577" t="s">
        <v>3155</v>
      </c>
      <c r="B20577" t="s">
        <v>1588</v>
      </c>
      <c r="C20577">
        <v>0.5</v>
      </c>
    </row>
    <row r="20578" spans="1:5" x14ac:dyDescent="0.2">
      <c r="A20578" t="s">
        <v>1688</v>
      </c>
      <c r="B20578">
        <v>15</v>
      </c>
      <c r="C20578" t="s">
        <v>1634</v>
      </c>
      <c r="D20578">
        <v>0.02</v>
      </c>
    </row>
    <row r="20579" spans="1:5" x14ac:dyDescent="0.2">
      <c r="A20579" t="s">
        <v>207</v>
      </c>
      <c r="B20579">
        <v>14.7</v>
      </c>
      <c r="C20579">
        <v>-0.2</v>
      </c>
    </row>
    <row r="20580" spans="1:5" x14ac:dyDescent="0.2">
      <c r="A20580" t="s">
        <v>57</v>
      </c>
      <c r="B20580">
        <v>21.02</v>
      </c>
      <c r="C20580">
        <v>0.03</v>
      </c>
    </row>
    <row r="20581" spans="1:5" x14ac:dyDescent="0.2">
      <c r="A20581" t="s">
        <v>57</v>
      </c>
      <c r="B20581">
        <v>15.02</v>
      </c>
      <c r="C20581">
        <v>0.03</v>
      </c>
    </row>
    <row r="20582" spans="1:5" x14ac:dyDescent="0.2">
      <c r="A20582" t="s">
        <v>1719</v>
      </c>
      <c r="B20582" t="s">
        <v>1588</v>
      </c>
      <c r="C20582" t="s">
        <v>3156</v>
      </c>
      <c r="D20582" t="s">
        <v>1634</v>
      </c>
      <c r="E20582">
        <v>0.1</v>
      </c>
    </row>
    <row r="20583" spans="1:5" x14ac:dyDescent="0.2">
      <c r="A20583" t="s">
        <v>2088</v>
      </c>
      <c r="B20583" t="s">
        <v>3181</v>
      </c>
      <c r="C20583" t="s">
        <v>3182</v>
      </c>
    </row>
    <row r="20584" spans="1:5" x14ac:dyDescent="0.2">
      <c r="A20584" t="s">
        <v>173</v>
      </c>
      <c r="B20584">
        <v>10.25</v>
      </c>
      <c r="C20584" t="s">
        <v>1634</v>
      </c>
      <c r="D20584">
        <v>0.15</v>
      </c>
    </row>
    <row r="20585" spans="1:5" x14ac:dyDescent="0.2">
      <c r="A20585" t="s">
        <v>2951</v>
      </c>
      <c r="B20585" t="s">
        <v>1634</v>
      </c>
      <c r="C20585">
        <v>0.04</v>
      </c>
    </row>
    <row r="20586" spans="1:5" x14ac:dyDescent="0.2">
      <c r="A20586" t="s">
        <v>70</v>
      </c>
      <c r="B20586">
        <v>2</v>
      </c>
      <c r="C20586" t="s">
        <v>1606</v>
      </c>
    </row>
    <row r="20587" spans="1:5" x14ac:dyDescent="0.2">
      <c r="A20587" t="s">
        <v>1710</v>
      </c>
      <c r="B20587">
        <v>7</v>
      </c>
      <c r="C20587" t="s">
        <v>1634</v>
      </c>
      <c r="D20587">
        <v>0.2</v>
      </c>
    </row>
    <row r="20588" spans="1:5" x14ac:dyDescent="0.2">
      <c r="A20588" t="s">
        <v>72</v>
      </c>
      <c r="B20588">
        <v>0.23</v>
      </c>
      <c r="C20588" t="s">
        <v>1615</v>
      </c>
    </row>
    <row r="20589" spans="1:5" x14ac:dyDescent="0.2">
      <c r="A20589" t="s">
        <v>72</v>
      </c>
      <c r="B20589">
        <v>0.4</v>
      </c>
      <c r="C20589" t="s">
        <v>1606</v>
      </c>
    </row>
    <row r="20590" spans="1:5" x14ac:dyDescent="0.2">
      <c r="A20590" t="s">
        <v>120</v>
      </c>
      <c r="B20590">
        <v>0.1</v>
      </c>
      <c r="C20590" t="s">
        <v>1593</v>
      </c>
      <c r="D20590" t="s">
        <v>1594</v>
      </c>
    </row>
    <row r="20591" spans="1:5" x14ac:dyDescent="0.2">
      <c r="A20591" t="s">
        <v>52</v>
      </c>
      <c r="B20591">
        <v>4.5</v>
      </c>
      <c r="C20591" t="s">
        <v>1606</v>
      </c>
    </row>
    <row r="20592" spans="1:5" x14ac:dyDescent="0.2">
      <c r="A20592" t="s">
        <v>2935</v>
      </c>
      <c r="B20592" t="s">
        <v>1634</v>
      </c>
      <c r="C20592">
        <v>0.05</v>
      </c>
    </row>
    <row r="20593" spans="1:5" x14ac:dyDescent="0.2">
      <c r="A20593" t="s">
        <v>2937</v>
      </c>
      <c r="B20593" t="s">
        <v>1634</v>
      </c>
      <c r="C20593">
        <v>0.1</v>
      </c>
    </row>
    <row r="20594" spans="1:5" x14ac:dyDescent="0.2">
      <c r="A20594" t="s">
        <v>117</v>
      </c>
      <c r="B20594">
        <v>0.02</v>
      </c>
      <c r="C20594" t="s">
        <v>1593</v>
      </c>
      <c r="D20594" t="s">
        <v>1594</v>
      </c>
    </row>
    <row r="20595" spans="1:5" x14ac:dyDescent="0.2">
      <c r="A20595" t="s">
        <v>156</v>
      </c>
      <c r="B20595">
        <v>5.0000000000000001E-3</v>
      </c>
    </row>
    <row r="20596" spans="1:5" x14ac:dyDescent="0.2">
      <c r="A20596" t="s">
        <v>1730</v>
      </c>
      <c r="B20596">
        <v>0.1</v>
      </c>
      <c r="C20596">
        <f>0.035/-0.015</f>
        <v>-2.3333333333333335</v>
      </c>
    </row>
    <row r="20597" spans="1:5" x14ac:dyDescent="0.2">
      <c r="A20597" t="s">
        <v>120</v>
      </c>
      <c r="B20597">
        <v>0.05</v>
      </c>
      <c r="C20597" t="s">
        <v>1593</v>
      </c>
      <c r="D20597" t="s">
        <v>1594</v>
      </c>
    </row>
    <row r="20598" spans="1:5" x14ac:dyDescent="0.2">
      <c r="A20598" t="s">
        <v>3155</v>
      </c>
      <c r="B20598" t="s">
        <v>1639</v>
      </c>
      <c r="C20598">
        <v>0.02</v>
      </c>
    </row>
    <row r="20599" spans="1:5" x14ac:dyDescent="0.2">
      <c r="A20599" t="s">
        <v>70</v>
      </c>
      <c r="B20599" t="s">
        <v>3176</v>
      </c>
    </row>
    <row r="20600" spans="1:5" x14ac:dyDescent="0.2">
      <c r="A20600" t="s">
        <v>52</v>
      </c>
      <c r="B20600">
        <v>12.5</v>
      </c>
      <c r="C20600">
        <v>0.2</v>
      </c>
    </row>
    <row r="20601" spans="1:5" x14ac:dyDescent="0.2">
      <c r="A20601" t="s">
        <v>120</v>
      </c>
      <c r="B20601" t="s">
        <v>1571</v>
      </c>
      <c r="C20601">
        <v>0.03</v>
      </c>
      <c r="D20601" t="s">
        <v>2948</v>
      </c>
      <c r="E20601" t="s">
        <v>1594</v>
      </c>
    </row>
    <row r="20602" spans="1:5" x14ac:dyDescent="0.2">
      <c r="A20602" t="s">
        <v>115</v>
      </c>
      <c r="B20602">
        <v>0.05</v>
      </c>
      <c r="C20602" t="s">
        <v>1639</v>
      </c>
      <c r="D20602">
        <v>0.1</v>
      </c>
    </row>
    <row r="20603" spans="1:5" x14ac:dyDescent="0.2">
      <c r="A20603" t="s">
        <v>892</v>
      </c>
    </row>
    <row r="20604" spans="1:5" x14ac:dyDescent="0.2">
      <c r="A20604" t="s">
        <v>177</v>
      </c>
      <c r="B20604">
        <v>0.2</v>
      </c>
      <c r="C20604" t="s">
        <v>1639</v>
      </c>
      <c r="D20604">
        <v>0.1</v>
      </c>
    </row>
    <row r="20605" spans="1:5" x14ac:dyDescent="0.2">
      <c r="A20605" t="s">
        <v>169</v>
      </c>
    </row>
    <row r="20606" spans="1:5" x14ac:dyDescent="0.2">
      <c r="A20606" t="s">
        <v>110</v>
      </c>
    </row>
    <row r="20607" spans="1:5" x14ac:dyDescent="0.2">
      <c r="A20607" t="s">
        <v>1575</v>
      </c>
      <c r="B20607" t="s">
        <v>1576</v>
      </c>
      <c r="C20607" t="s">
        <v>1577</v>
      </c>
      <c r="D20607" t="s">
        <v>1578</v>
      </c>
    </row>
    <row r="20608" spans="1:5" x14ac:dyDescent="0.2">
      <c r="A20608" t="s">
        <v>882</v>
      </c>
      <c r="B20608" t="s">
        <v>1579</v>
      </c>
      <c r="C20608" t="s">
        <v>1580</v>
      </c>
    </row>
    <row r="20609" spans="1:5" x14ac:dyDescent="0.2">
      <c r="A20609" t="s">
        <v>176</v>
      </c>
      <c r="B20609">
        <v>10.5</v>
      </c>
      <c r="C20609" t="s">
        <v>1604</v>
      </c>
    </row>
    <row r="20610" spans="1:5" x14ac:dyDescent="0.2">
      <c r="A20610" t="s">
        <v>50</v>
      </c>
      <c r="B20610">
        <v>18</v>
      </c>
      <c r="C20610" t="s">
        <v>1634</v>
      </c>
      <c r="D20610">
        <v>0.05</v>
      </c>
    </row>
    <row r="20611" spans="1:5" x14ac:dyDescent="0.2">
      <c r="A20611" t="s">
        <v>52</v>
      </c>
      <c r="B20611">
        <v>7.7</v>
      </c>
      <c r="C20611" t="s">
        <v>1634</v>
      </c>
      <c r="D20611">
        <v>0.05</v>
      </c>
    </row>
    <row r="20612" spans="1:5" x14ac:dyDescent="0.2">
      <c r="A20612" t="s">
        <v>1605</v>
      </c>
      <c r="B20612">
        <v>12</v>
      </c>
      <c r="C20612" t="s">
        <v>1634</v>
      </c>
      <c r="D20612">
        <v>0.2</v>
      </c>
    </row>
    <row r="20613" spans="1:5" x14ac:dyDescent="0.2">
      <c r="A20613" t="s">
        <v>1605</v>
      </c>
      <c r="B20613">
        <v>8.6999999999999993</v>
      </c>
      <c r="C20613" t="s">
        <v>1634</v>
      </c>
      <c r="D20613">
        <v>0.1</v>
      </c>
    </row>
    <row r="20614" spans="1:5" x14ac:dyDescent="0.2">
      <c r="A20614" t="s">
        <v>1605</v>
      </c>
      <c r="B20614">
        <v>3.4</v>
      </c>
      <c r="C20614" t="s">
        <v>1634</v>
      </c>
      <c r="D20614">
        <v>0.05</v>
      </c>
    </row>
    <row r="20615" spans="1:5" x14ac:dyDescent="0.2">
      <c r="A20615" t="s">
        <v>2945</v>
      </c>
      <c r="B20615" t="s">
        <v>1634</v>
      </c>
      <c r="C20615">
        <v>0.2</v>
      </c>
    </row>
    <row r="20616" spans="1:5" x14ac:dyDescent="0.2">
      <c r="A20616" t="s">
        <v>52</v>
      </c>
      <c r="B20616">
        <v>11.5</v>
      </c>
      <c r="C20616" t="s">
        <v>1634</v>
      </c>
      <c r="D20616">
        <v>0.05</v>
      </c>
    </row>
    <row r="20617" spans="1:5" x14ac:dyDescent="0.2">
      <c r="A20617" t="s">
        <v>3155</v>
      </c>
      <c r="B20617" t="s">
        <v>1588</v>
      </c>
      <c r="C20617">
        <v>0.5</v>
      </c>
    </row>
    <row r="20618" spans="1:5" x14ac:dyDescent="0.2">
      <c r="A20618" t="s">
        <v>1688</v>
      </c>
      <c r="B20618">
        <v>15</v>
      </c>
      <c r="C20618" t="s">
        <v>1634</v>
      </c>
      <c r="D20618">
        <v>0.02</v>
      </c>
    </row>
    <row r="20619" spans="1:5" x14ac:dyDescent="0.2">
      <c r="A20619" t="s">
        <v>207</v>
      </c>
      <c r="B20619">
        <v>14.7</v>
      </c>
      <c r="C20619">
        <v>-0.2</v>
      </c>
    </row>
    <row r="20620" spans="1:5" x14ac:dyDescent="0.2">
      <c r="A20620" t="s">
        <v>57</v>
      </c>
      <c r="B20620">
        <v>21.02</v>
      </c>
      <c r="C20620">
        <v>0.03</v>
      </c>
    </row>
    <row r="20621" spans="1:5" x14ac:dyDescent="0.2">
      <c r="A20621" t="s">
        <v>57</v>
      </c>
      <c r="B20621">
        <v>15.02</v>
      </c>
      <c r="C20621">
        <v>0.03</v>
      </c>
    </row>
    <row r="20622" spans="1:5" x14ac:dyDescent="0.2">
      <c r="A20622" t="s">
        <v>1719</v>
      </c>
      <c r="B20622" t="s">
        <v>1588</v>
      </c>
      <c r="C20622" t="s">
        <v>3156</v>
      </c>
      <c r="D20622" t="s">
        <v>1634</v>
      </c>
      <c r="E20622">
        <v>0.1</v>
      </c>
    </row>
    <row r="20623" spans="1:5" x14ac:dyDescent="0.2">
      <c r="A20623" t="s">
        <v>2088</v>
      </c>
      <c r="B20623" t="s">
        <v>3181</v>
      </c>
      <c r="C20623" t="s">
        <v>3182</v>
      </c>
    </row>
    <row r="20624" spans="1:5" x14ac:dyDescent="0.2">
      <c r="A20624" t="s">
        <v>173</v>
      </c>
      <c r="B20624">
        <v>10.25</v>
      </c>
      <c r="C20624" t="s">
        <v>1634</v>
      </c>
      <c r="D20624">
        <v>0.15</v>
      </c>
    </row>
    <row r="20625" spans="1:4" x14ac:dyDescent="0.2">
      <c r="A20625" t="s">
        <v>2951</v>
      </c>
      <c r="B20625" t="s">
        <v>1634</v>
      </c>
      <c r="C20625">
        <v>0.04</v>
      </c>
    </row>
    <row r="20626" spans="1:4" x14ac:dyDescent="0.2">
      <c r="A20626" t="s">
        <v>70</v>
      </c>
      <c r="B20626">
        <v>2</v>
      </c>
      <c r="C20626" t="s">
        <v>1606</v>
      </c>
    </row>
    <row r="20627" spans="1:4" x14ac:dyDescent="0.2">
      <c r="A20627" t="s">
        <v>1710</v>
      </c>
      <c r="B20627">
        <v>7</v>
      </c>
      <c r="C20627" t="s">
        <v>1634</v>
      </c>
      <c r="D20627">
        <v>0.2</v>
      </c>
    </row>
    <row r="20628" spans="1:4" x14ac:dyDescent="0.2">
      <c r="A20628" t="s">
        <v>72</v>
      </c>
      <c r="B20628">
        <v>0.23</v>
      </c>
      <c r="C20628" t="s">
        <v>1615</v>
      </c>
    </row>
    <row r="20629" spans="1:4" x14ac:dyDescent="0.2">
      <c r="A20629" t="s">
        <v>72</v>
      </c>
      <c r="B20629">
        <v>0.4</v>
      </c>
      <c r="C20629" t="s">
        <v>1606</v>
      </c>
    </row>
    <row r="20630" spans="1:4" x14ac:dyDescent="0.2">
      <c r="A20630" t="s">
        <v>120</v>
      </c>
      <c r="B20630">
        <v>0.1</v>
      </c>
      <c r="C20630" t="s">
        <v>1593</v>
      </c>
      <c r="D20630" t="s">
        <v>1594</v>
      </c>
    </row>
    <row r="20631" spans="1:4" x14ac:dyDescent="0.2">
      <c r="A20631" t="s">
        <v>52</v>
      </c>
      <c r="B20631">
        <v>4.5</v>
      </c>
      <c r="C20631" t="s">
        <v>1606</v>
      </c>
    </row>
    <row r="20632" spans="1:4" x14ac:dyDescent="0.2">
      <c r="A20632" t="s">
        <v>2935</v>
      </c>
      <c r="B20632" t="s">
        <v>1634</v>
      </c>
      <c r="C20632">
        <v>0.05</v>
      </c>
    </row>
    <row r="20633" spans="1:4" x14ac:dyDescent="0.2">
      <c r="A20633" t="s">
        <v>2937</v>
      </c>
      <c r="B20633" t="s">
        <v>1634</v>
      </c>
      <c r="C20633">
        <v>0.1</v>
      </c>
    </row>
    <row r="20634" spans="1:4" x14ac:dyDescent="0.2">
      <c r="A20634" t="s">
        <v>117</v>
      </c>
      <c r="B20634">
        <v>0.02</v>
      </c>
      <c r="C20634" t="s">
        <v>1593</v>
      </c>
      <c r="D20634" t="s">
        <v>1594</v>
      </c>
    </row>
    <row r="20635" spans="1:4" x14ac:dyDescent="0.2">
      <c r="A20635" t="s">
        <v>156</v>
      </c>
      <c r="B20635">
        <v>5.0000000000000001E-3</v>
      </c>
    </row>
    <row r="20636" spans="1:4" x14ac:dyDescent="0.2">
      <c r="A20636" t="s">
        <v>1730</v>
      </c>
      <c r="B20636">
        <v>0.1</v>
      </c>
      <c r="C20636">
        <f>0.035/-0.015</f>
        <v>-2.3333333333333335</v>
      </c>
    </row>
    <row r="20637" spans="1:4" x14ac:dyDescent="0.2">
      <c r="A20637" t="s">
        <v>120</v>
      </c>
      <c r="B20637">
        <v>0.05</v>
      </c>
      <c r="C20637" t="s">
        <v>1593</v>
      </c>
      <c r="D20637" t="s">
        <v>1594</v>
      </c>
    </row>
    <row r="20638" spans="1:4" x14ac:dyDescent="0.2">
      <c r="A20638" t="s">
        <v>3155</v>
      </c>
      <c r="B20638" t="s">
        <v>1639</v>
      </c>
      <c r="C20638">
        <v>0.02</v>
      </c>
    </row>
    <row r="20639" spans="1:4" x14ac:dyDescent="0.2">
      <c r="A20639" t="s">
        <v>70</v>
      </c>
      <c r="B20639" t="s">
        <v>3176</v>
      </c>
    </row>
    <row r="20640" spans="1:4" x14ac:dyDescent="0.2">
      <c r="A20640" t="s">
        <v>52</v>
      </c>
      <c r="B20640">
        <v>12.5</v>
      </c>
      <c r="C20640">
        <v>0.2</v>
      </c>
    </row>
    <row r="20641" spans="1:5" x14ac:dyDescent="0.2">
      <c r="A20641" t="s">
        <v>120</v>
      </c>
      <c r="B20641" t="s">
        <v>1571</v>
      </c>
      <c r="C20641">
        <v>0.03</v>
      </c>
      <c r="D20641" t="s">
        <v>2948</v>
      </c>
      <c r="E20641" t="s">
        <v>1594</v>
      </c>
    </row>
    <row r="20642" spans="1:5" x14ac:dyDescent="0.2">
      <c r="A20642" t="s">
        <v>115</v>
      </c>
      <c r="B20642">
        <v>0.05</v>
      </c>
      <c r="C20642" t="s">
        <v>1639</v>
      </c>
      <c r="D20642">
        <v>0.1</v>
      </c>
    </row>
    <row r="20643" spans="1:5" x14ac:dyDescent="0.2">
      <c r="A20643" t="s">
        <v>892</v>
      </c>
    </row>
    <row r="20644" spans="1:5" x14ac:dyDescent="0.2">
      <c r="A20644" t="s">
        <v>177</v>
      </c>
      <c r="B20644">
        <v>0.2</v>
      </c>
      <c r="C20644" t="s">
        <v>1639</v>
      </c>
      <c r="D20644">
        <v>0.1</v>
      </c>
    </row>
    <row r="20645" spans="1:5" x14ac:dyDescent="0.2">
      <c r="A20645" t="s">
        <v>169</v>
      </c>
    </row>
    <row r="20646" spans="1:5" x14ac:dyDescent="0.2">
      <c r="A20646" t="s">
        <v>110</v>
      </c>
    </row>
    <row r="20647" spans="1:5" x14ac:dyDescent="0.2">
      <c r="A20647" t="s">
        <v>1575</v>
      </c>
      <c r="B20647" t="s">
        <v>1576</v>
      </c>
      <c r="C20647" t="s">
        <v>1577</v>
      </c>
      <c r="D20647" t="s">
        <v>1578</v>
      </c>
    </row>
    <row r="20648" spans="1:5" x14ac:dyDescent="0.2">
      <c r="A20648" t="s">
        <v>882</v>
      </c>
      <c r="B20648" t="s">
        <v>1579</v>
      </c>
      <c r="C20648" t="s">
        <v>1580</v>
      </c>
    </row>
    <row r="20649" spans="1:5" x14ac:dyDescent="0.2">
      <c r="A20649" t="s">
        <v>176</v>
      </c>
      <c r="B20649">
        <v>10.5</v>
      </c>
      <c r="C20649" t="s">
        <v>1604</v>
      </c>
    </row>
    <row r="20650" spans="1:5" x14ac:dyDescent="0.2">
      <c r="A20650" t="s">
        <v>50</v>
      </c>
      <c r="B20650">
        <v>18</v>
      </c>
      <c r="C20650" t="s">
        <v>1634</v>
      </c>
      <c r="D20650">
        <v>0.05</v>
      </c>
    </row>
    <row r="20651" spans="1:5" x14ac:dyDescent="0.2">
      <c r="A20651" t="s">
        <v>52</v>
      </c>
      <c r="B20651">
        <v>7.7</v>
      </c>
      <c r="C20651" t="s">
        <v>1634</v>
      </c>
      <c r="D20651">
        <v>0.05</v>
      </c>
    </row>
    <row r="20652" spans="1:5" x14ac:dyDescent="0.2">
      <c r="A20652" t="s">
        <v>1605</v>
      </c>
      <c r="B20652">
        <v>12</v>
      </c>
      <c r="C20652" t="s">
        <v>1634</v>
      </c>
      <c r="D20652">
        <v>0.2</v>
      </c>
    </row>
    <row r="20653" spans="1:5" x14ac:dyDescent="0.2">
      <c r="A20653" t="s">
        <v>1605</v>
      </c>
      <c r="B20653">
        <v>8.6999999999999993</v>
      </c>
      <c r="C20653" t="s">
        <v>1634</v>
      </c>
      <c r="D20653">
        <v>0.1</v>
      </c>
    </row>
    <row r="20654" spans="1:5" x14ac:dyDescent="0.2">
      <c r="A20654" t="s">
        <v>1605</v>
      </c>
      <c r="B20654">
        <v>3.4</v>
      </c>
      <c r="C20654" t="s">
        <v>1634</v>
      </c>
      <c r="D20654">
        <v>0.05</v>
      </c>
    </row>
    <row r="20655" spans="1:5" x14ac:dyDescent="0.2">
      <c r="A20655" t="s">
        <v>2945</v>
      </c>
      <c r="B20655" t="s">
        <v>1634</v>
      </c>
      <c r="C20655">
        <v>0.2</v>
      </c>
    </row>
    <row r="20656" spans="1:5" x14ac:dyDescent="0.2">
      <c r="A20656" t="s">
        <v>52</v>
      </c>
      <c r="B20656">
        <v>11.5</v>
      </c>
      <c r="C20656" t="s">
        <v>1634</v>
      </c>
      <c r="D20656">
        <v>0.05</v>
      </c>
    </row>
    <row r="20657" spans="1:5" x14ac:dyDescent="0.2">
      <c r="A20657" t="s">
        <v>3155</v>
      </c>
      <c r="B20657" t="s">
        <v>1588</v>
      </c>
      <c r="C20657">
        <v>0.5</v>
      </c>
    </row>
    <row r="20658" spans="1:5" x14ac:dyDescent="0.2">
      <c r="A20658" t="s">
        <v>1688</v>
      </c>
      <c r="B20658">
        <v>15</v>
      </c>
      <c r="C20658" t="s">
        <v>1634</v>
      </c>
      <c r="D20658">
        <v>0.02</v>
      </c>
    </row>
    <row r="20659" spans="1:5" x14ac:dyDescent="0.2">
      <c r="A20659" t="s">
        <v>207</v>
      </c>
      <c r="B20659">
        <v>14.7</v>
      </c>
      <c r="C20659">
        <v>-0.2</v>
      </c>
    </row>
    <row r="20660" spans="1:5" x14ac:dyDescent="0.2">
      <c r="A20660" t="s">
        <v>57</v>
      </c>
      <c r="B20660">
        <v>21.02</v>
      </c>
      <c r="C20660">
        <v>0.03</v>
      </c>
    </row>
    <row r="20661" spans="1:5" x14ac:dyDescent="0.2">
      <c r="A20661" t="s">
        <v>57</v>
      </c>
      <c r="B20661">
        <v>15.02</v>
      </c>
      <c r="C20661">
        <v>0.03</v>
      </c>
    </row>
    <row r="20662" spans="1:5" x14ac:dyDescent="0.2">
      <c r="A20662" t="s">
        <v>1719</v>
      </c>
      <c r="B20662" t="s">
        <v>1588</v>
      </c>
      <c r="C20662" t="s">
        <v>3156</v>
      </c>
      <c r="D20662" t="s">
        <v>1634</v>
      </c>
      <c r="E20662">
        <v>0.1</v>
      </c>
    </row>
    <row r="20663" spans="1:5" x14ac:dyDescent="0.2">
      <c r="A20663" t="s">
        <v>2088</v>
      </c>
      <c r="B20663" t="s">
        <v>3181</v>
      </c>
      <c r="C20663" t="s">
        <v>3182</v>
      </c>
    </row>
    <row r="20664" spans="1:5" x14ac:dyDescent="0.2">
      <c r="A20664" t="s">
        <v>173</v>
      </c>
      <c r="B20664">
        <v>10.25</v>
      </c>
      <c r="C20664" t="s">
        <v>1634</v>
      </c>
      <c r="D20664">
        <v>0.15</v>
      </c>
    </row>
    <row r="20665" spans="1:5" x14ac:dyDescent="0.2">
      <c r="A20665" t="s">
        <v>2951</v>
      </c>
      <c r="B20665" t="s">
        <v>1634</v>
      </c>
      <c r="C20665">
        <v>0.04</v>
      </c>
    </row>
    <row r="20666" spans="1:5" x14ac:dyDescent="0.2">
      <c r="A20666" t="s">
        <v>70</v>
      </c>
      <c r="B20666">
        <v>2</v>
      </c>
      <c r="C20666" t="s">
        <v>1606</v>
      </c>
    </row>
    <row r="20667" spans="1:5" x14ac:dyDescent="0.2">
      <c r="A20667" t="s">
        <v>1710</v>
      </c>
      <c r="B20667">
        <v>7</v>
      </c>
      <c r="C20667" t="s">
        <v>1634</v>
      </c>
      <c r="D20667">
        <v>0.2</v>
      </c>
    </row>
    <row r="20668" spans="1:5" x14ac:dyDescent="0.2">
      <c r="A20668" t="s">
        <v>72</v>
      </c>
      <c r="B20668">
        <v>0.23</v>
      </c>
      <c r="C20668" t="s">
        <v>1615</v>
      </c>
    </row>
    <row r="20669" spans="1:5" x14ac:dyDescent="0.2">
      <c r="A20669" t="s">
        <v>72</v>
      </c>
      <c r="B20669">
        <v>0.4</v>
      </c>
      <c r="C20669" t="s">
        <v>1606</v>
      </c>
    </row>
    <row r="20670" spans="1:5" x14ac:dyDescent="0.2">
      <c r="A20670" t="s">
        <v>120</v>
      </c>
      <c r="B20670">
        <v>0.1</v>
      </c>
      <c r="C20670" t="s">
        <v>1593</v>
      </c>
      <c r="D20670" t="s">
        <v>1594</v>
      </c>
    </row>
    <row r="20671" spans="1:5" x14ac:dyDescent="0.2">
      <c r="A20671" t="s">
        <v>52</v>
      </c>
      <c r="B20671">
        <v>4.5</v>
      </c>
      <c r="C20671" t="s">
        <v>1606</v>
      </c>
    </row>
    <row r="20672" spans="1:5" x14ac:dyDescent="0.2">
      <c r="A20672" t="s">
        <v>2935</v>
      </c>
      <c r="B20672" t="s">
        <v>1634</v>
      </c>
      <c r="C20672">
        <v>0.05</v>
      </c>
    </row>
    <row r="20673" spans="1:5" x14ac:dyDescent="0.2">
      <c r="A20673" t="s">
        <v>2937</v>
      </c>
      <c r="B20673" t="s">
        <v>1634</v>
      </c>
      <c r="C20673">
        <v>0.1</v>
      </c>
    </row>
    <row r="20674" spans="1:5" x14ac:dyDescent="0.2">
      <c r="A20674" t="s">
        <v>117</v>
      </c>
      <c r="B20674">
        <v>0.02</v>
      </c>
      <c r="C20674" t="s">
        <v>1593</v>
      </c>
      <c r="D20674" t="s">
        <v>1594</v>
      </c>
    </row>
    <row r="20675" spans="1:5" x14ac:dyDescent="0.2">
      <c r="A20675" t="s">
        <v>156</v>
      </c>
      <c r="B20675">
        <v>5.0000000000000001E-3</v>
      </c>
    </row>
    <row r="20676" spans="1:5" x14ac:dyDescent="0.2">
      <c r="A20676" t="s">
        <v>1730</v>
      </c>
      <c r="B20676">
        <v>0.1</v>
      </c>
      <c r="C20676">
        <f>0.035/-0.015</f>
        <v>-2.3333333333333335</v>
      </c>
    </row>
    <row r="20677" spans="1:5" x14ac:dyDescent="0.2">
      <c r="A20677" t="s">
        <v>120</v>
      </c>
      <c r="B20677">
        <v>0.05</v>
      </c>
      <c r="C20677" t="s">
        <v>1593</v>
      </c>
      <c r="D20677" t="s">
        <v>1594</v>
      </c>
    </row>
    <row r="20678" spans="1:5" x14ac:dyDescent="0.2">
      <c r="A20678" t="s">
        <v>3155</v>
      </c>
      <c r="B20678" t="s">
        <v>1639</v>
      </c>
      <c r="C20678">
        <v>0.02</v>
      </c>
    </row>
    <row r="20679" spans="1:5" x14ac:dyDescent="0.2">
      <c r="A20679" t="s">
        <v>70</v>
      </c>
      <c r="B20679" t="s">
        <v>3176</v>
      </c>
    </row>
    <row r="20680" spans="1:5" x14ac:dyDescent="0.2">
      <c r="A20680" t="s">
        <v>52</v>
      </c>
      <c r="B20680">
        <v>12.5</v>
      </c>
      <c r="C20680">
        <v>0.2</v>
      </c>
    </row>
    <row r="20681" spans="1:5" x14ac:dyDescent="0.2">
      <c r="A20681" t="s">
        <v>120</v>
      </c>
      <c r="B20681" t="s">
        <v>1571</v>
      </c>
      <c r="C20681">
        <v>0.03</v>
      </c>
      <c r="D20681" t="s">
        <v>2948</v>
      </c>
      <c r="E20681" t="s">
        <v>1594</v>
      </c>
    </row>
    <row r="20682" spans="1:5" x14ac:dyDescent="0.2">
      <c r="A20682" t="s">
        <v>115</v>
      </c>
      <c r="B20682">
        <v>0.05</v>
      </c>
      <c r="C20682" t="s">
        <v>1639</v>
      </c>
      <c r="D20682">
        <v>0.1</v>
      </c>
    </row>
    <row r="20683" spans="1:5" x14ac:dyDescent="0.2">
      <c r="A20683" t="s">
        <v>892</v>
      </c>
    </row>
    <row r="20684" spans="1:5" x14ac:dyDescent="0.2">
      <c r="A20684" t="s">
        <v>177</v>
      </c>
      <c r="B20684">
        <v>0.2</v>
      </c>
      <c r="C20684" t="s">
        <v>1639</v>
      </c>
      <c r="D20684">
        <v>0.1</v>
      </c>
    </row>
    <row r="20685" spans="1:5" x14ac:dyDescent="0.2">
      <c r="A20685" t="s">
        <v>169</v>
      </c>
    </row>
    <row r="20686" spans="1:5" x14ac:dyDescent="0.2">
      <c r="A20686" t="s">
        <v>110</v>
      </c>
    </row>
    <row r="20687" spans="1:5" x14ac:dyDescent="0.2">
      <c r="A20687" t="s">
        <v>1575</v>
      </c>
      <c r="B20687" t="s">
        <v>1576</v>
      </c>
      <c r="C20687" t="s">
        <v>1577</v>
      </c>
      <c r="D20687" t="s">
        <v>1578</v>
      </c>
    </row>
    <row r="20688" spans="1:5" x14ac:dyDescent="0.2">
      <c r="A20688" t="s">
        <v>882</v>
      </c>
      <c r="B20688" t="s">
        <v>1579</v>
      </c>
      <c r="C20688" t="s">
        <v>1580</v>
      </c>
    </row>
    <row r="20689" spans="1:5" x14ac:dyDescent="0.2">
      <c r="A20689" t="s">
        <v>176</v>
      </c>
      <c r="B20689">
        <v>10.5</v>
      </c>
      <c r="C20689" t="s">
        <v>1604</v>
      </c>
    </row>
    <row r="20690" spans="1:5" x14ac:dyDescent="0.2">
      <c r="A20690" t="s">
        <v>50</v>
      </c>
      <c r="B20690">
        <v>18</v>
      </c>
      <c r="C20690" t="s">
        <v>1634</v>
      </c>
      <c r="D20690">
        <v>0.05</v>
      </c>
    </row>
    <row r="20691" spans="1:5" x14ac:dyDescent="0.2">
      <c r="A20691" t="s">
        <v>52</v>
      </c>
      <c r="B20691">
        <v>7.7</v>
      </c>
      <c r="C20691" t="s">
        <v>1634</v>
      </c>
      <c r="D20691">
        <v>0.05</v>
      </c>
    </row>
    <row r="20692" spans="1:5" x14ac:dyDescent="0.2">
      <c r="A20692" t="s">
        <v>1605</v>
      </c>
      <c r="B20692">
        <v>12</v>
      </c>
      <c r="C20692" t="s">
        <v>1634</v>
      </c>
      <c r="D20692">
        <v>0.2</v>
      </c>
    </row>
    <row r="20693" spans="1:5" x14ac:dyDescent="0.2">
      <c r="A20693" t="s">
        <v>1605</v>
      </c>
      <c r="B20693">
        <v>8.6999999999999993</v>
      </c>
      <c r="C20693" t="s">
        <v>1634</v>
      </c>
      <c r="D20693">
        <v>0.1</v>
      </c>
    </row>
    <row r="20694" spans="1:5" x14ac:dyDescent="0.2">
      <c r="A20694" t="s">
        <v>1605</v>
      </c>
      <c r="B20694">
        <v>3.4</v>
      </c>
      <c r="C20694" t="s">
        <v>1634</v>
      </c>
      <c r="D20694">
        <v>0.05</v>
      </c>
    </row>
    <row r="20695" spans="1:5" x14ac:dyDescent="0.2">
      <c r="A20695" t="s">
        <v>2945</v>
      </c>
      <c r="B20695" t="s">
        <v>1634</v>
      </c>
      <c r="C20695">
        <v>0.2</v>
      </c>
    </row>
    <row r="20696" spans="1:5" x14ac:dyDescent="0.2">
      <c r="A20696" t="s">
        <v>52</v>
      </c>
      <c r="B20696">
        <v>11.5</v>
      </c>
      <c r="C20696" t="s">
        <v>1634</v>
      </c>
      <c r="D20696">
        <v>0.05</v>
      </c>
    </row>
    <row r="20697" spans="1:5" x14ac:dyDescent="0.2">
      <c r="A20697" t="s">
        <v>3155</v>
      </c>
      <c r="B20697" t="s">
        <v>1588</v>
      </c>
      <c r="C20697">
        <v>0.5</v>
      </c>
    </row>
    <row r="20698" spans="1:5" x14ac:dyDescent="0.2">
      <c r="A20698" t="s">
        <v>1688</v>
      </c>
      <c r="B20698">
        <v>15</v>
      </c>
      <c r="C20698" t="s">
        <v>1634</v>
      </c>
      <c r="D20698">
        <v>0.02</v>
      </c>
    </row>
    <row r="20699" spans="1:5" x14ac:dyDescent="0.2">
      <c r="A20699" t="s">
        <v>207</v>
      </c>
      <c r="B20699">
        <v>14.7</v>
      </c>
      <c r="C20699">
        <v>-0.2</v>
      </c>
    </row>
    <row r="20700" spans="1:5" x14ac:dyDescent="0.2">
      <c r="A20700" t="s">
        <v>57</v>
      </c>
      <c r="B20700">
        <v>21.02</v>
      </c>
      <c r="C20700">
        <v>0.03</v>
      </c>
    </row>
    <row r="20701" spans="1:5" x14ac:dyDescent="0.2">
      <c r="A20701" t="s">
        <v>57</v>
      </c>
      <c r="B20701">
        <v>15.02</v>
      </c>
      <c r="C20701">
        <v>0.03</v>
      </c>
    </row>
    <row r="20702" spans="1:5" x14ac:dyDescent="0.2">
      <c r="A20702" t="s">
        <v>1719</v>
      </c>
      <c r="B20702" t="s">
        <v>1588</v>
      </c>
      <c r="C20702" t="s">
        <v>3156</v>
      </c>
      <c r="D20702" t="s">
        <v>1634</v>
      </c>
      <c r="E20702">
        <v>0.1</v>
      </c>
    </row>
    <row r="20703" spans="1:5" x14ac:dyDescent="0.2">
      <c r="A20703" t="s">
        <v>2088</v>
      </c>
      <c r="B20703" t="s">
        <v>3181</v>
      </c>
      <c r="C20703" t="s">
        <v>3182</v>
      </c>
    </row>
    <row r="20704" spans="1:5" x14ac:dyDescent="0.2">
      <c r="A20704" t="s">
        <v>173</v>
      </c>
      <c r="B20704">
        <v>10.25</v>
      </c>
      <c r="C20704" t="s">
        <v>1634</v>
      </c>
      <c r="D20704">
        <v>0.15</v>
      </c>
    </row>
    <row r="20705" spans="1:4" x14ac:dyDescent="0.2">
      <c r="A20705" t="s">
        <v>2951</v>
      </c>
      <c r="B20705" t="s">
        <v>1634</v>
      </c>
      <c r="C20705">
        <v>0.04</v>
      </c>
    </row>
    <row r="20706" spans="1:4" x14ac:dyDescent="0.2">
      <c r="A20706" t="s">
        <v>70</v>
      </c>
      <c r="B20706">
        <v>2</v>
      </c>
      <c r="C20706" t="s">
        <v>1606</v>
      </c>
    </row>
    <row r="20707" spans="1:4" x14ac:dyDescent="0.2">
      <c r="A20707" t="s">
        <v>1710</v>
      </c>
      <c r="B20707">
        <v>7</v>
      </c>
      <c r="C20707" t="s">
        <v>1634</v>
      </c>
      <c r="D20707">
        <v>0.2</v>
      </c>
    </row>
    <row r="20708" spans="1:4" x14ac:dyDescent="0.2">
      <c r="A20708" t="s">
        <v>72</v>
      </c>
      <c r="B20708">
        <v>0.23</v>
      </c>
      <c r="C20708" t="s">
        <v>1615</v>
      </c>
    </row>
    <row r="20709" spans="1:4" x14ac:dyDescent="0.2">
      <c r="A20709" t="s">
        <v>72</v>
      </c>
      <c r="B20709">
        <v>0.4</v>
      </c>
      <c r="C20709" t="s">
        <v>1606</v>
      </c>
    </row>
    <row r="20710" spans="1:4" x14ac:dyDescent="0.2">
      <c r="A20710" t="s">
        <v>120</v>
      </c>
      <c r="B20710">
        <v>0.1</v>
      </c>
      <c r="C20710" t="s">
        <v>1593</v>
      </c>
      <c r="D20710" t="s">
        <v>1594</v>
      </c>
    </row>
    <row r="20711" spans="1:4" x14ac:dyDescent="0.2">
      <c r="A20711" t="s">
        <v>52</v>
      </c>
      <c r="B20711">
        <v>4.5</v>
      </c>
      <c r="C20711" t="s">
        <v>1606</v>
      </c>
    </row>
    <row r="20712" spans="1:4" x14ac:dyDescent="0.2">
      <c r="A20712" t="s">
        <v>2935</v>
      </c>
      <c r="B20712" t="s">
        <v>1634</v>
      </c>
      <c r="C20712">
        <v>0.05</v>
      </c>
    </row>
    <row r="20713" spans="1:4" x14ac:dyDescent="0.2">
      <c r="A20713" t="s">
        <v>2937</v>
      </c>
      <c r="B20713" t="s">
        <v>1634</v>
      </c>
      <c r="C20713">
        <v>0.1</v>
      </c>
    </row>
    <row r="20714" spans="1:4" x14ac:dyDescent="0.2">
      <c r="A20714" t="s">
        <v>117</v>
      </c>
      <c r="B20714">
        <v>0.02</v>
      </c>
      <c r="C20714" t="s">
        <v>1593</v>
      </c>
      <c r="D20714" t="s">
        <v>1594</v>
      </c>
    </row>
    <row r="20715" spans="1:4" x14ac:dyDescent="0.2">
      <c r="A20715" t="s">
        <v>156</v>
      </c>
      <c r="B20715">
        <v>5.0000000000000001E-3</v>
      </c>
    </row>
    <row r="20716" spans="1:4" x14ac:dyDescent="0.2">
      <c r="A20716" t="s">
        <v>1730</v>
      </c>
      <c r="B20716">
        <v>0.1</v>
      </c>
      <c r="C20716">
        <f>0.035/-0.015</f>
        <v>-2.3333333333333335</v>
      </c>
    </row>
    <row r="20717" spans="1:4" x14ac:dyDescent="0.2">
      <c r="A20717" t="s">
        <v>120</v>
      </c>
      <c r="B20717">
        <v>0.05</v>
      </c>
      <c r="C20717" t="s">
        <v>1593</v>
      </c>
      <c r="D20717" t="s">
        <v>1594</v>
      </c>
    </row>
    <row r="20718" spans="1:4" x14ac:dyDescent="0.2">
      <c r="A20718" t="s">
        <v>3155</v>
      </c>
      <c r="B20718" t="s">
        <v>1639</v>
      </c>
      <c r="C20718">
        <v>0.02</v>
      </c>
    </row>
    <row r="20719" spans="1:4" x14ac:dyDescent="0.2">
      <c r="A20719" t="s">
        <v>70</v>
      </c>
      <c r="B20719" t="s">
        <v>3176</v>
      </c>
    </row>
    <row r="20720" spans="1:4" x14ac:dyDescent="0.2">
      <c r="A20720" t="s">
        <v>52</v>
      </c>
      <c r="B20720">
        <v>12.5</v>
      </c>
      <c r="C20720">
        <v>0.2</v>
      </c>
    </row>
    <row r="20721" spans="1:5" x14ac:dyDescent="0.2">
      <c r="A20721" t="s">
        <v>120</v>
      </c>
      <c r="B20721" t="s">
        <v>1571</v>
      </c>
      <c r="C20721">
        <v>0.03</v>
      </c>
      <c r="D20721" t="s">
        <v>2948</v>
      </c>
      <c r="E20721" t="s">
        <v>1594</v>
      </c>
    </row>
    <row r="20722" spans="1:5" x14ac:dyDescent="0.2">
      <c r="A20722" t="s">
        <v>115</v>
      </c>
      <c r="B20722">
        <v>0.05</v>
      </c>
      <c r="C20722" t="s">
        <v>1639</v>
      </c>
      <c r="D20722">
        <v>0.1</v>
      </c>
    </row>
    <row r="20723" spans="1:5" x14ac:dyDescent="0.2">
      <c r="A20723" t="s">
        <v>892</v>
      </c>
    </row>
    <row r="20724" spans="1:5" x14ac:dyDescent="0.2">
      <c r="A20724" t="s">
        <v>177</v>
      </c>
      <c r="B20724">
        <v>0.2</v>
      </c>
      <c r="C20724" t="s">
        <v>1639</v>
      </c>
      <c r="D20724">
        <v>0.1</v>
      </c>
    </row>
    <row r="20725" spans="1:5" x14ac:dyDescent="0.2">
      <c r="A20725" t="s">
        <v>169</v>
      </c>
    </row>
    <row r="20726" spans="1:5" x14ac:dyDescent="0.2">
      <c r="A20726" t="s">
        <v>110</v>
      </c>
    </row>
    <row r="20727" spans="1:5" x14ac:dyDescent="0.2">
      <c r="A20727" t="s">
        <v>1575</v>
      </c>
      <c r="B20727" t="s">
        <v>1576</v>
      </c>
      <c r="C20727" t="s">
        <v>1577</v>
      </c>
      <c r="D20727" t="s">
        <v>1578</v>
      </c>
    </row>
    <row r="20728" spans="1:5" x14ac:dyDescent="0.2">
      <c r="A20728" t="s">
        <v>882</v>
      </c>
      <c r="B20728" t="s">
        <v>1579</v>
      </c>
      <c r="C20728" t="s">
        <v>1580</v>
      </c>
    </row>
    <row r="20729" spans="1:5" x14ac:dyDescent="0.2">
      <c r="A20729" t="s">
        <v>176</v>
      </c>
      <c r="B20729">
        <v>10.5</v>
      </c>
      <c r="C20729" t="s">
        <v>1585</v>
      </c>
    </row>
    <row r="20730" spans="1:5" x14ac:dyDescent="0.2">
      <c r="A20730" t="s">
        <v>50</v>
      </c>
      <c r="B20730">
        <v>18</v>
      </c>
      <c r="C20730" t="s">
        <v>1583</v>
      </c>
    </row>
    <row r="20731" spans="1:5" x14ac:dyDescent="0.2">
      <c r="A20731" t="s">
        <v>52</v>
      </c>
      <c r="B20731">
        <v>7.7</v>
      </c>
      <c r="C20731" t="s">
        <v>1583</v>
      </c>
    </row>
    <row r="20732" spans="1:5" x14ac:dyDescent="0.2">
      <c r="A20732" t="s">
        <v>1605</v>
      </c>
      <c r="B20732">
        <v>12</v>
      </c>
      <c r="C20732" t="s">
        <v>1621</v>
      </c>
      <c r="D20732">
        <v>0.2</v>
      </c>
    </row>
    <row r="20733" spans="1:5" x14ac:dyDescent="0.2">
      <c r="A20733" t="s">
        <v>1605</v>
      </c>
      <c r="B20733">
        <v>8.6999999999999993</v>
      </c>
      <c r="C20733" t="s">
        <v>1584</v>
      </c>
    </row>
    <row r="20734" spans="1:5" x14ac:dyDescent="0.2">
      <c r="A20734" t="s">
        <v>70</v>
      </c>
      <c r="B20734">
        <v>13.5</v>
      </c>
      <c r="C20734" t="s">
        <v>1585</v>
      </c>
    </row>
    <row r="20735" spans="1:5" x14ac:dyDescent="0.2">
      <c r="A20735" t="s">
        <v>52</v>
      </c>
      <c r="B20735">
        <v>11.5</v>
      </c>
      <c r="C20735" t="s">
        <v>1583</v>
      </c>
    </row>
    <row r="20736" spans="1:5" x14ac:dyDescent="0.2">
      <c r="A20736" t="s">
        <v>2949</v>
      </c>
      <c r="B20736" t="s">
        <v>2249</v>
      </c>
    </row>
    <row r="20737" spans="1:4" x14ac:dyDescent="0.2">
      <c r="A20737" t="s">
        <v>207</v>
      </c>
      <c r="B20737">
        <v>14.7</v>
      </c>
      <c r="C20737">
        <v>-0.2</v>
      </c>
    </row>
    <row r="20738" spans="1:4" x14ac:dyDescent="0.2">
      <c r="A20738" t="s">
        <v>57</v>
      </c>
      <c r="B20738">
        <v>21.02</v>
      </c>
      <c r="C20738">
        <v>0.03</v>
      </c>
    </row>
    <row r="20739" spans="1:4" x14ac:dyDescent="0.2">
      <c r="A20739" t="s">
        <v>57</v>
      </c>
      <c r="B20739">
        <v>15.02</v>
      </c>
      <c r="C20739">
        <v>0.03</v>
      </c>
    </row>
    <row r="20740" spans="1:4" x14ac:dyDescent="0.2">
      <c r="A20740" t="s">
        <v>3183</v>
      </c>
      <c r="B20740" t="s">
        <v>1606</v>
      </c>
    </row>
    <row r="20741" spans="1:4" x14ac:dyDescent="0.2">
      <c r="A20741" t="s">
        <v>1843</v>
      </c>
      <c r="B20741">
        <v>10.25</v>
      </c>
      <c r="C20741" t="s">
        <v>1600</v>
      </c>
    </row>
    <row r="20742" spans="1:4" x14ac:dyDescent="0.2">
      <c r="A20742" t="s">
        <v>2951</v>
      </c>
      <c r="B20742" t="s">
        <v>1614</v>
      </c>
    </row>
    <row r="20743" spans="1:4" x14ac:dyDescent="0.2">
      <c r="A20743" t="s">
        <v>70</v>
      </c>
      <c r="B20743">
        <v>2</v>
      </c>
      <c r="C20743" t="s">
        <v>1584</v>
      </c>
    </row>
    <row r="20744" spans="1:4" x14ac:dyDescent="0.2">
      <c r="A20744" t="s">
        <v>1710</v>
      </c>
      <c r="B20744">
        <v>7</v>
      </c>
      <c r="C20744" t="s">
        <v>1585</v>
      </c>
    </row>
    <row r="20745" spans="1:4" x14ac:dyDescent="0.2">
      <c r="A20745" t="s">
        <v>72</v>
      </c>
      <c r="B20745">
        <v>0.4</v>
      </c>
      <c r="C20745" t="s">
        <v>1584</v>
      </c>
    </row>
    <row r="20746" spans="1:4" x14ac:dyDescent="0.2">
      <c r="A20746" t="s">
        <v>120</v>
      </c>
      <c r="B20746">
        <v>0.1</v>
      </c>
      <c r="C20746" t="s">
        <v>1593</v>
      </c>
      <c r="D20746" t="s">
        <v>1594</v>
      </c>
    </row>
    <row r="20747" spans="1:4" x14ac:dyDescent="0.2">
      <c r="A20747" t="s">
        <v>52</v>
      </c>
      <c r="B20747">
        <v>4.5</v>
      </c>
      <c r="C20747" t="s">
        <v>1584</v>
      </c>
    </row>
    <row r="20748" spans="1:4" x14ac:dyDescent="0.2">
      <c r="A20748" t="s">
        <v>52</v>
      </c>
      <c r="B20748">
        <v>14.5</v>
      </c>
      <c r="C20748" t="s">
        <v>1583</v>
      </c>
    </row>
    <row r="20749" spans="1:4" x14ac:dyDescent="0.2">
      <c r="A20749" t="s">
        <v>119</v>
      </c>
      <c r="B20749">
        <v>5.5</v>
      </c>
      <c r="C20749" t="s">
        <v>1585</v>
      </c>
    </row>
    <row r="20750" spans="1:4" x14ac:dyDescent="0.2">
      <c r="A20750" t="s">
        <v>52</v>
      </c>
      <c r="B20750">
        <v>3.4</v>
      </c>
      <c r="C20750" t="s">
        <v>1583</v>
      </c>
    </row>
    <row r="20751" spans="1:4" x14ac:dyDescent="0.2">
      <c r="A20751" t="s">
        <v>70</v>
      </c>
      <c r="B20751">
        <v>13</v>
      </c>
      <c r="C20751" t="s">
        <v>1584</v>
      </c>
    </row>
    <row r="20752" spans="1:4" x14ac:dyDescent="0.2">
      <c r="A20752" t="s">
        <v>71</v>
      </c>
      <c r="B20752">
        <v>12.7</v>
      </c>
      <c r="C20752">
        <v>0.2</v>
      </c>
    </row>
    <row r="20753" spans="1:5" x14ac:dyDescent="0.2">
      <c r="A20753" t="s">
        <v>52</v>
      </c>
      <c r="B20753">
        <v>0.4</v>
      </c>
      <c r="C20753" t="s">
        <v>1584</v>
      </c>
    </row>
    <row r="20754" spans="1:5" x14ac:dyDescent="0.2">
      <c r="A20754" t="s">
        <v>52</v>
      </c>
      <c r="B20754">
        <v>0.5</v>
      </c>
      <c r="C20754" t="s">
        <v>1583</v>
      </c>
    </row>
    <row r="20755" spans="1:5" x14ac:dyDescent="0.2">
      <c r="A20755" t="s">
        <v>52</v>
      </c>
      <c r="B20755">
        <v>4.9000000000000004</v>
      </c>
      <c r="C20755" t="s">
        <v>1584</v>
      </c>
    </row>
    <row r="20756" spans="1:5" x14ac:dyDescent="0.2">
      <c r="A20756" t="s">
        <v>52</v>
      </c>
      <c r="B20756">
        <v>9</v>
      </c>
      <c r="C20756" t="s">
        <v>1584</v>
      </c>
    </row>
    <row r="20757" spans="1:5" x14ac:dyDescent="0.2">
      <c r="A20757" t="s">
        <v>70</v>
      </c>
      <c r="B20757">
        <v>4.3</v>
      </c>
      <c r="C20757">
        <v>0.02</v>
      </c>
    </row>
    <row r="20758" spans="1:5" x14ac:dyDescent="0.2">
      <c r="A20758" t="s">
        <v>120</v>
      </c>
      <c r="B20758" t="s">
        <v>1571</v>
      </c>
      <c r="C20758">
        <v>0.03</v>
      </c>
      <c r="D20758" t="s">
        <v>1593</v>
      </c>
      <c r="E20758" t="s">
        <v>1594</v>
      </c>
    </row>
    <row r="20759" spans="1:5" x14ac:dyDescent="0.2">
      <c r="A20759" t="s">
        <v>115</v>
      </c>
      <c r="B20759">
        <v>0.05</v>
      </c>
      <c r="C20759" t="s">
        <v>1639</v>
      </c>
      <c r="D20759">
        <v>0.1</v>
      </c>
    </row>
    <row r="20760" spans="1:5" x14ac:dyDescent="0.2">
      <c r="A20760" t="s">
        <v>177</v>
      </c>
      <c r="B20760">
        <v>0.2</v>
      </c>
      <c r="C20760" t="s">
        <v>1639</v>
      </c>
      <c r="D20760">
        <v>0.1</v>
      </c>
    </row>
    <row r="20761" spans="1:5" x14ac:dyDescent="0.2">
      <c r="A20761" t="s">
        <v>176</v>
      </c>
      <c r="B20761">
        <v>15</v>
      </c>
      <c r="C20761" t="s">
        <v>1681</v>
      </c>
    </row>
    <row r="20762" spans="1:5" x14ac:dyDescent="0.2">
      <c r="A20762" t="s">
        <v>120</v>
      </c>
      <c r="B20762" t="s">
        <v>1571</v>
      </c>
      <c r="C20762">
        <v>0.05</v>
      </c>
      <c r="D20762" t="s">
        <v>1593</v>
      </c>
      <c r="E20762" t="s">
        <v>1594</v>
      </c>
    </row>
    <row r="20763" spans="1:5" x14ac:dyDescent="0.2">
      <c r="A20763" t="s">
        <v>156</v>
      </c>
      <c r="B20763" t="s">
        <v>1571</v>
      </c>
      <c r="C20763">
        <v>5.0000000000000001E-3</v>
      </c>
    </row>
    <row r="20764" spans="1:5" x14ac:dyDescent="0.2">
      <c r="A20764" t="s">
        <v>117</v>
      </c>
      <c r="B20764" t="s">
        <v>1571</v>
      </c>
      <c r="C20764">
        <v>0.02</v>
      </c>
      <c r="D20764" t="s">
        <v>1593</v>
      </c>
      <c r="E20764" t="s">
        <v>1594</v>
      </c>
    </row>
    <row r="20765" spans="1:5" x14ac:dyDescent="0.2">
      <c r="A20765" t="s">
        <v>1730</v>
      </c>
      <c r="B20765">
        <v>0.1</v>
      </c>
      <c r="C20765">
        <f>-0.015/0.035</f>
        <v>-0.42857142857142849</v>
      </c>
    </row>
    <row r="20766" spans="1:5" x14ac:dyDescent="0.2">
      <c r="A20766" t="s">
        <v>2943</v>
      </c>
      <c r="B20766" t="s">
        <v>1629</v>
      </c>
      <c r="C20766" t="s">
        <v>1822</v>
      </c>
    </row>
    <row r="20767" spans="1:5" x14ac:dyDescent="0.2">
      <c r="A20767" t="s">
        <v>169</v>
      </c>
    </row>
    <row r="20768" spans="1:5" x14ac:dyDescent="0.2">
      <c r="A20768" t="s">
        <v>110</v>
      </c>
    </row>
    <row r="20769" spans="1:4" x14ac:dyDescent="0.2">
      <c r="A20769" t="s">
        <v>1575</v>
      </c>
      <c r="B20769" t="s">
        <v>1576</v>
      </c>
      <c r="C20769" t="s">
        <v>1577</v>
      </c>
      <c r="D20769" t="s">
        <v>1578</v>
      </c>
    </row>
    <row r="20770" spans="1:4" x14ac:dyDescent="0.2">
      <c r="A20770" t="s">
        <v>882</v>
      </c>
      <c r="B20770" t="s">
        <v>1579</v>
      </c>
      <c r="C20770" t="s">
        <v>1580</v>
      </c>
    </row>
    <row r="20771" spans="1:4" x14ac:dyDescent="0.2">
      <c r="A20771" t="s">
        <v>176</v>
      </c>
      <c r="B20771">
        <v>10.5</v>
      </c>
      <c r="C20771" t="s">
        <v>1585</v>
      </c>
    </row>
    <row r="20772" spans="1:4" x14ac:dyDescent="0.2">
      <c r="A20772" t="s">
        <v>50</v>
      </c>
      <c r="B20772">
        <v>18</v>
      </c>
      <c r="C20772" t="s">
        <v>1583</v>
      </c>
    </row>
    <row r="20773" spans="1:4" x14ac:dyDescent="0.2">
      <c r="A20773" t="s">
        <v>52</v>
      </c>
      <c r="B20773">
        <v>7.7</v>
      </c>
      <c r="C20773" t="s">
        <v>1583</v>
      </c>
    </row>
    <row r="20774" spans="1:4" x14ac:dyDescent="0.2">
      <c r="A20774" t="s">
        <v>1605</v>
      </c>
      <c r="B20774">
        <v>12</v>
      </c>
      <c r="C20774" t="s">
        <v>1621</v>
      </c>
      <c r="D20774">
        <v>0.2</v>
      </c>
    </row>
    <row r="20775" spans="1:4" x14ac:dyDescent="0.2">
      <c r="A20775" t="s">
        <v>1605</v>
      </c>
      <c r="B20775">
        <v>8.6999999999999993</v>
      </c>
      <c r="C20775" t="s">
        <v>1584</v>
      </c>
    </row>
    <row r="20776" spans="1:4" x14ac:dyDescent="0.2">
      <c r="A20776" t="s">
        <v>70</v>
      </c>
      <c r="B20776">
        <v>13.5</v>
      </c>
      <c r="C20776" t="s">
        <v>1585</v>
      </c>
    </row>
    <row r="20777" spans="1:4" x14ac:dyDescent="0.2">
      <c r="A20777" t="s">
        <v>52</v>
      </c>
      <c r="B20777">
        <v>11.5</v>
      </c>
      <c r="C20777" t="s">
        <v>1583</v>
      </c>
    </row>
    <row r="20778" spans="1:4" x14ac:dyDescent="0.2">
      <c r="A20778" t="s">
        <v>2949</v>
      </c>
      <c r="B20778" t="s">
        <v>2249</v>
      </c>
    </row>
    <row r="20779" spans="1:4" x14ac:dyDescent="0.2">
      <c r="A20779" t="s">
        <v>207</v>
      </c>
      <c r="B20779">
        <v>14.7</v>
      </c>
      <c r="C20779">
        <v>-0.2</v>
      </c>
    </row>
    <row r="20780" spans="1:4" x14ac:dyDescent="0.2">
      <c r="A20780" t="s">
        <v>57</v>
      </c>
      <c r="B20780">
        <v>21.02</v>
      </c>
      <c r="C20780">
        <v>0.03</v>
      </c>
    </row>
    <row r="20781" spans="1:4" x14ac:dyDescent="0.2">
      <c r="A20781" t="s">
        <v>57</v>
      </c>
      <c r="B20781">
        <v>15.02</v>
      </c>
      <c r="C20781">
        <v>0.03</v>
      </c>
    </row>
    <row r="20782" spans="1:4" x14ac:dyDescent="0.2">
      <c r="A20782" t="s">
        <v>3183</v>
      </c>
      <c r="B20782" t="s">
        <v>1606</v>
      </c>
    </row>
    <row r="20783" spans="1:4" x14ac:dyDescent="0.2">
      <c r="A20783" t="s">
        <v>1843</v>
      </c>
      <c r="B20783">
        <v>10.25</v>
      </c>
      <c r="C20783" t="s">
        <v>1600</v>
      </c>
    </row>
    <row r="20784" spans="1:4" x14ac:dyDescent="0.2">
      <c r="A20784" t="s">
        <v>2951</v>
      </c>
      <c r="B20784" t="s">
        <v>1614</v>
      </c>
    </row>
    <row r="20785" spans="1:5" x14ac:dyDescent="0.2">
      <c r="A20785" t="s">
        <v>70</v>
      </c>
      <c r="B20785">
        <v>2</v>
      </c>
      <c r="C20785" t="s">
        <v>1584</v>
      </c>
    </row>
    <row r="20786" spans="1:5" x14ac:dyDescent="0.2">
      <c r="A20786" t="s">
        <v>1710</v>
      </c>
      <c r="B20786">
        <v>7</v>
      </c>
      <c r="C20786" t="s">
        <v>1585</v>
      </c>
    </row>
    <row r="20787" spans="1:5" x14ac:dyDescent="0.2">
      <c r="A20787" t="s">
        <v>72</v>
      </c>
      <c r="B20787">
        <v>0.4</v>
      </c>
      <c r="C20787" t="s">
        <v>1584</v>
      </c>
    </row>
    <row r="20788" spans="1:5" x14ac:dyDescent="0.2">
      <c r="A20788" t="s">
        <v>120</v>
      </c>
      <c r="B20788">
        <v>0.1</v>
      </c>
      <c r="C20788" t="s">
        <v>1593</v>
      </c>
      <c r="D20788" t="s">
        <v>1594</v>
      </c>
    </row>
    <row r="20789" spans="1:5" x14ac:dyDescent="0.2">
      <c r="A20789" t="s">
        <v>52</v>
      </c>
      <c r="B20789">
        <v>4.5</v>
      </c>
      <c r="C20789" t="s">
        <v>1584</v>
      </c>
    </row>
    <row r="20790" spans="1:5" x14ac:dyDescent="0.2">
      <c r="A20790" t="s">
        <v>52</v>
      </c>
      <c r="B20790">
        <v>14.5</v>
      </c>
      <c r="C20790" t="s">
        <v>1583</v>
      </c>
    </row>
    <row r="20791" spans="1:5" x14ac:dyDescent="0.2">
      <c r="A20791" t="s">
        <v>119</v>
      </c>
      <c r="B20791">
        <v>5.5</v>
      </c>
      <c r="C20791" t="s">
        <v>1585</v>
      </c>
    </row>
    <row r="20792" spans="1:5" x14ac:dyDescent="0.2">
      <c r="A20792" t="s">
        <v>52</v>
      </c>
      <c r="B20792">
        <v>3.4</v>
      </c>
      <c r="C20792" t="s">
        <v>1583</v>
      </c>
    </row>
    <row r="20793" spans="1:5" x14ac:dyDescent="0.2">
      <c r="A20793" t="s">
        <v>70</v>
      </c>
      <c r="B20793">
        <v>13</v>
      </c>
      <c r="C20793" t="s">
        <v>1584</v>
      </c>
    </row>
    <row r="20794" spans="1:5" x14ac:dyDescent="0.2">
      <c r="A20794" t="s">
        <v>71</v>
      </c>
      <c r="B20794">
        <v>12.7</v>
      </c>
      <c r="C20794">
        <v>0.2</v>
      </c>
    </row>
    <row r="20795" spans="1:5" x14ac:dyDescent="0.2">
      <c r="A20795" t="s">
        <v>52</v>
      </c>
      <c r="B20795">
        <v>0.4</v>
      </c>
      <c r="C20795" t="s">
        <v>1584</v>
      </c>
    </row>
    <row r="20796" spans="1:5" x14ac:dyDescent="0.2">
      <c r="A20796" t="s">
        <v>52</v>
      </c>
      <c r="B20796">
        <v>0.5</v>
      </c>
      <c r="C20796" t="s">
        <v>1583</v>
      </c>
    </row>
    <row r="20797" spans="1:5" x14ac:dyDescent="0.2">
      <c r="A20797" t="s">
        <v>52</v>
      </c>
      <c r="B20797">
        <v>4.9000000000000004</v>
      </c>
      <c r="C20797" t="s">
        <v>1584</v>
      </c>
    </row>
    <row r="20798" spans="1:5" x14ac:dyDescent="0.2">
      <c r="A20798" t="s">
        <v>52</v>
      </c>
      <c r="B20798">
        <v>9</v>
      </c>
      <c r="C20798" t="s">
        <v>1584</v>
      </c>
    </row>
    <row r="20799" spans="1:5" x14ac:dyDescent="0.2">
      <c r="A20799" t="s">
        <v>70</v>
      </c>
      <c r="B20799">
        <v>4.3</v>
      </c>
      <c r="C20799">
        <v>0.02</v>
      </c>
    </row>
    <row r="20800" spans="1:5" x14ac:dyDescent="0.2">
      <c r="A20800" t="s">
        <v>120</v>
      </c>
      <c r="B20800" t="s">
        <v>1571</v>
      </c>
      <c r="C20800">
        <v>0.03</v>
      </c>
      <c r="D20800" t="s">
        <v>1593</v>
      </c>
      <c r="E20800" t="s">
        <v>1594</v>
      </c>
    </row>
    <row r="20801" spans="1:5" x14ac:dyDescent="0.2">
      <c r="A20801" t="s">
        <v>115</v>
      </c>
      <c r="B20801">
        <v>0.05</v>
      </c>
      <c r="C20801" t="s">
        <v>1639</v>
      </c>
      <c r="D20801">
        <v>0.1</v>
      </c>
    </row>
    <row r="20802" spans="1:5" x14ac:dyDescent="0.2">
      <c r="A20802" t="s">
        <v>177</v>
      </c>
      <c r="B20802">
        <v>0.2</v>
      </c>
      <c r="C20802" t="s">
        <v>1639</v>
      </c>
      <c r="D20802">
        <v>0.1</v>
      </c>
    </row>
    <row r="20803" spans="1:5" x14ac:dyDescent="0.2">
      <c r="A20803" t="s">
        <v>176</v>
      </c>
      <c r="B20803">
        <v>15</v>
      </c>
      <c r="C20803" t="s">
        <v>1681</v>
      </c>
    </row>
    <row r="20804" spans="1:5" x14ac:dyDescent="0.2">
      <c r="A20804" t="s">
        <v>120</v>
      </c>
      <c r="B20804" t="s">
        <v>1571</v>
      </c>
      <c r="C20804">
        <v>0.05</v>
      </c>
      <c r="D20804" t="s">
        <v>1593</v>
      </c>
      <c r="E20804" t="s">
        <v>1594</v>
      </c>
    </row>
    <row r="20805" spans="1:5" x14ac:dyDescent="0.2">
      <c r="A20805" t="s">
        <v>156</v>
      </c>
      <c r="B20805" t="s">
        <v>1571</v>
      </c>
      <c r="C20805">
        <v>5.0000000000000001E-3</v>
      </c>
    </row>
    <row r="20806" spans="1:5" x14ac:dyDescent="0.2">
      <c r="A20806" t="s">
        <v>117</v>
      </c>
      <c r="B20806" t="s">
        <v>1571</v>
      </c>
      <c r="C20806">
        <v>0.02</v>
      </c>
      <c r="D20806" t="s">
        <v>1593</v>
      </c>
      <c r="E20806" t="s">
        <v>1594</v>
      </c>
    </row>
    <row r="20807" spans="1:5" x14ac:dyDescent="0.2">
      <c r="A20807" t="s">
        <v>1730</v>
      </c>
      <c r="B20807">
        <v>0.1</v>
      </c>
      <c r="C20807">
        <f>-0.015/0.035</f>
        <v>-0.42857142857142849</v>
      </c>
    </row>
    <row r="20808" spans="1:5" x14ac:dyDescent="0.2">
      <c r="A20808" t="s">
        <v>2943</v>
      </c>
      <c r="B20808" t="s">
        <v>1629</v>
      </c>
      <c r="C20808" t="s">
        <v>1822</v>
      </c>
    </row>
    <row r="20809" spans="1:5" x14ac:dyDescent="0.2">
      <c r="A20809" t="s">
        <v>169</v>
      </c>
    </row>
    <row r="20810" spans="1:5" x14ac:dyDescent="0.2">
      <c r="A20810" t="s">
        <v>110</v>
      </c>
    </row>
    <row r="20811" spans="1:5" x14ac:dyDescent="0.2">
      <c r="A20811" t="s">
        <v>1575</v>
      </c>
      <c r="B20811" t="s">
        <v>1576</v>
      </c>
      <c r="C20811" t="s">
        <v>1577</v>
      </c>
      <c r="D20811" t="s">
        <v>1578</v>
      </c>
    </row>
    <row r="20812" spans="1:5" x14ac:dyDescent="0.2">
      <c r="A20812" t="s">
        <v>882</v>
      </c>
      <c r="B20812" t="s">
        <v>1579</v>
      </c>
      <c r="C20812" t="s">
        <v>1580</v>
      </c>
    </row>
    <row r="20813" spans="1:5" x14ac:dyDescent="0.2">
      <c r="A20813" t="s">
        <v>1595</v>
      </c>
      <c r="B20813" t="s">
        <v>1596</v>
      </c>
      <c r="C20813" t="s">
        <v>1597</v>
      </c>
    </row>
    <row r="20814" spans="1:5" x14ac:dyDescent="0.2">
      <c r="A20814" t="s">
        <v>1595</v>
      </c>
      <c r="B20814" t="s">
        <v>1598</v>
      </c>
      <c r="C20814" t="s">
        <v>1599</v>
      </c>
      <c r="D20814" t="s">
        <v>1597</v>
      </c>
    </row>
    <row r="20815" spans="1:5" x14ac:dyDescent="0.2">
      <c r="A20815" t="s">
        <v>176</v>
      </c>
      <c r="B20815">
        <v>10.5</v>
      </c>
      <c r="C20815" t="s">
        <v>1585</v>
      </c>
    </row>
    <row r="20816" spans="1:5" x14ac:dyDescent="0.2">
      <c r="A20816" t="s">
        <v>50</v>
      </c>
      <c r="B20816">
        <v>18</v>
      </c>
      <c r="C20816" t="s">
        <v>1583</v>
      </c>
    </row>
    <row r="20817" spans="1:4" x14ac:dyDescent="0.2">
      <c r="A20817" t="s">
        <v>52</v>
      </c>
      <c r="B20817">
        <v>7.7</v>
      </c>
      <c r="C20817" t="s">
        <v>1583</v>
      </c>
    </row>
    <row r="20818" spans="1:4" x14ac:dyDescent="0.2">
      <c r="A20818" t="s">
        <v>1605</v>
      </c>
      <c r="B20818">
        <v>12</v>
      </c>
      <c r="C20818" t="s">
        <v>1621</v>
      </c>
      <c r="D20818">
        <v>0.2</v>
      </c>
    </row>
    <row r="20819" spans="1:4" x14ac:dyDescent="0.2">
      <c r="A20819" t="s">
        <v>1605</v>
      </c>
      <c r="B20819">
        <v>8.6999999999999993</v>
      </c>
      <c r="C20819" t="s">
        <v>1584</v>
      </c>
    </row>
    <row r="20820" spans="1:4" x14ac:dyDescent="0.2">
      <c r="A20820" t="s">
        <v>70</v>
      </c>
      <c r="B20820">
        <v>13.5</v>
      </c>
      <c r="C20820" t="s">
        <v>1585</v>
      </c>
    </row>
    <row r="20821" spans="1:4" x14ac:dyDescent="0.2">
      <c r="A20821" t="s">
        <v>52</v>
      </c>
      <c r="B20821">
        <v>11.5</v>
      </c>
      <c r="C20821" t="s">
        <v>1583</v>
      </c>
    </row>
    <row r="20822" spans="1:4" x14ac:dyDescent="0.2">
      <c r="A20822" t="s">
        <v>2949</v>
      </c>
      <c r="B20822" t="s">
        <v>2249</v>
      </c>
    </row>
    <row r="20823" spans="1:4" x14ac:dyDescent="0.2">
      <c r="A20823" t="s">
        <v>207</v>
      </c>
      <c r="B20823">
        <v>14.7</v>
      </c>
      <c r="C20823">
        <v>-0.2</v>
      </c>
    </row>
    <row r="20824" spans="1:4" x14ac:dyDescent="0.2">
      <c r="A20824" t="s">
        <v>57</v>
      </c>
      <c r="B20824">
        <v>21.02</v>
      </c>
      <c r="C20824">
        <v>0.03</v>
      </c>
    </row>
    <row r="20825" spans="1:4" x14ac:dyDescent="0.2">
      <c r="A20825" t="s">
        <v>57</v>
      </c>
      <c r="B20825">
        <v>15.02</v>
      </c>
      <c r="C20825">
        <v>0.03</v>
      </c>
    </row>
    <row r="20826" spans="1:4" x14ac:dyDescent="0.2">
      <c r="A20826" t="s">
        <v>3183</v>
      </c>
      <c r="B20826" t="s">
        <v>1606</v>
      </c>
    </row>
    <row r="20827" spans="1:4" x14ac:dyDescent="0.2">
      <c r="A20827" t="s">
        <v>1843</v>
      </c>
      <c r="B20827">
        <v>10.25</v>
      </c>
      <c r="C20827" t="s">
        <v>1600</v>
      </c>
    </row>
    <row r="20828" spans="1:4" x14ac:dyDescent="0.2">
      <c r="A20828" t="s">
        <v>2951</v>
      </c>
      <c r="B20828" t="s">
        <v>1614</v>
      </c>
    </row>
    <row r="20829" spans="1:4" x14ac:dyDescent="0.2">
      <c r="A20829" t="s">
        <v>70</v>
      </c>
      <c r="B20829">
        <v>2</v>
      </c>
      <c r="C20829" t="s">
        <v>1584</v>
      </c>
    </row>
    <row r="20830" spans="1:4" x14ac:dyDescent="0.2">
      <c r="A20830" t="s">
        <v>1710</v>
      </c>
      <c r="B20830">
        <v>7</v>
      </c>
      <c r="C20830" t="s">
        <v>1585</v>
      </c>
    </row>
    <row r="20831" spans="1:4" x14ac:dyDescent="0.2">
      <c r="A20831" t="s">
        <v>72</v>
      </c>
      <c r="B20831">
        <v>0.4</v>
      </c>
      <c r="C20831" t="s">
        <v>1584</v>
      </c>
    </row>
    <row r="20832" spans="1:4" x14ac:dyDescent="0.2">
      <c r="A20832" t="s">
        <v>120</v>
      </c>
      <c r="B20832">
        <v>0.1</v>
      </c>
      <c r="C20832" t="s">
        <v>1593</v>
      </c>
      <c r="D20832" t="s">
        <v>1594</v>
      </c>
    </row>
    <row r="20833" spans="1:5" x14ac:dyDescent="0.2">
      <c r="A20833" t="s">
        <v>52</v>
      </c>
      <c r="B20833">
        <v>4.5</v>
      </c>
      <c r="C20833" t="s">
        <v>1584</v>
      </c>
    </row>
    <row r="20834" spans="1:5" x14ac:dyDescent="0.2">
      <c r="A20834" t="s">
        <v>52</v>
      </c>
      <c r="B20834">
        <v>14.5</v>
      </c>
      <c r="C20834" t="s">
        <v>1583</v>
      </c>
    </row>
    <row r="20835" spans="1:5" x14ac:dyDescent="0.2">
      <c r="A20835" t="s">
        <v>119</v>
      </c>
      <c r="B20835">
        <v>5.5</v>
      </c>
      <c r="C20835" t="s">
        <v>1585</v>
      </c>
    </row>
    <row r="20836" spans="1:5" x14ac:dyDescent="0.2">
      <c r="A20836" t="s">
        <v>52</v>
      </c>
      <c r="B20836">
        <v>3.4</v>
      </c>
      <c r="C20836" t="s">
        <v>1583</v>
      </c>
    </row>
    <row r="20837" spans="1:5" x14ac:dyDescent="0.2">
      <c r="A20837" t="s">
        <v>70</v>
      </c>
      <c r="B20837">
        <v>13</v>
      </c>
      <c r="C20837" t="s">
        <v>1584</v>
      </c>
    </row>
    <row r="20838" spans="1:5" x14ac:dyDescent="0.2">
      <c r="A20838" t="s">
        <v>71</v>
      </c>
      <c r="B20838">
        <v>12.7</v>
      </c>
      <c r="C20838">
        <v>0.2</v>
      </c>
    </row>
    <row r="20839" spans="1:5" x14ac:dyDescent="0.2">
      <c r="A20839" t="s">
        <v>52</v>
      </c>
      <c r="B20839">
        <v>0.4</v>
      </c>
      <c r="C20839" t="s">
        <v>1584</v>
      </c>
    </row>
    <row r="20840" spans="1:5" x14ac:dyDescent="0.2">
      <c r="A20840" t="s">
        <v>52</v>
      </c>
      <c r="B20840">
        <v>0.5</v>
      </c>
      <c r="C20840" t="s">
        <v>1583</v>
      </c>
    </row>
    <row r="20841" spans="1:5" x14ac:dyDescent="0.2">
      <c r="A20841" t="s">
        <v>52</v>
      </c>
      <c r="B20841">
        <v>4.9000000000000004</v>
      </c>
      <c r="C20841" t="s">
        <v>1584</v>
      </c>
    </row>
    <row r="20842" spans="1:5" x14ac:dyDescent="0.2">
      <c r="A20842" t="s">
        <v>52</v>
      </c>
      <c r="B20842">
        <v>9</v>
      </c>
      <c r="C20842" t="s">
        <v>1584</v>
      </c>
    </row>
    <row r="20843" spans="1:5" x14ac:dyDescent="0.2">
      <c r="A20843" t="s">
        <v>70</v>
      </c>
      <c r="B20843">
        <v>4.3</v>
      </c>
      <c r="C20843">
        <v>0.02</v>
      </c>
    </row>
    <row r="20844" spans="1:5" x14ac:dyDescent="0.2">
      <c r="A20844" t="s">
        <v>120</v>
      </c>
      <c r="B20844" t="s">
        <v>1571</v>
      </c>
      <c r="C20844">
        <v>0.03</v>
      </c>
      <c r="D20844" t="s">
        <v>1593</v>
      </c>
      <c r="E20844" t="s">
        <v>1594</v>
      </c>
    </row>
    <row r="20845" spans="1:5" x14ac:dyDescent="0.2">
      <c r="A20845" t="s">
        <v>115</v>
      </c>
      <c r="B20845">
        <v>0.05</v>
      </c>
      <c r="C20845" t="s">
        <v>1639</v>
      </c>
      <c r="D20845">
        <v>0.1</v>
      </c>
    </row>
    <row r="20846" spans="1:5" x14ac:dyDescent="0.2">
      <c r="A20846" t="s">
        <v>177</v>
      </c>
      <c r="B20846">
        <v>0.2</v>
      </c>
      <c r="C20846" t="s">
        <v>1639</v>
      </c>
      <c r="D20846">
        <v>0.1</v>
      </c>
    </row>
    <row r="20847" spans="1:5" x14ac:dyDescent="0.2">
      <c r="A20847" t="s">
        <v>176</v>
      </c>
      <c r="B20847">
        <v>15</v>
      </c>
      <c r="C20847" t="s">
        <v>1681</v>
      </c>
    </row>
    <row r="20848" spans="1:5" x14ac:dyDescent="0.2">
      <c r="A20848" t="s">
        <v>120</v>
      </c>
      <c r="B20848" t="s">
        <v>1571</v>
      </c>
      <c r="C20848">
        <v>0.05</v>
      </c>
      <c r="D20848" t="s">
        <v>1593</v>
      </c>
      <c r="E20848" t="s">
        <v>1594</v>
      </c>
    </row>
    <row r="20849" spans="1:5" x14ac:dyDescent="0.2">
      <c r="A20849" t="s">
        <v>156</v>
      </c>
      <c r="B20849" t="s">
        <v>1571</v>
      </c>
      <c r="C20849">
        <v>5.0000000000000001E-3</v>
      </c>
    </row>
    <row r="20850" spans="1:5" x14ac:dyDescent="0.2">
      <c r="A20850" t="s">
        <v>117</v>
      </c>
      <c r="B20850" t="s">
        <v>1571</v>
      </c>
      <c r="C20850">
        <v>0.02</v>
      </c>
      <c r="D20850" t="s">
        <v>1593</v>
      </c>
      <c r="E20850" t="s">
        <v>1594</v>
      </c>
    </row>
    <row r="20851" spans="1:5" x14ac:dyDescent="0.2">
      <c r="A20851" t="s">
        <v>1730</v>
      </c>
      <c r="B20851">
        <v>0.1</v>
      </c>
      <c r="C20851">
        <f>-0.015/0.035</f>
        <v>-0.42857142857142849</v>
      </c>
    </row>
    <row r="20852" spans="1:5" x14ac:dyDescent="0.2">
      <c r="A20852" t="s">
        <v>2943</v>
      </c>
      <c r="B20852" t="s">
        <v>1629</v>
      </c>
      <c r="C20852" t="s">
        <v>1822</v>
      </c>
    </row>
    <row r="20853" spans="1:5" x14ac:dyDescent="0.2">
      <c r="A20853" t="s">
        <v>169</v>
      </c>
    </row>
    <row r="20854" spans="1:5" x14ac:dyDescent="0.2">
      <c r="A20854" t="s">
        <v>110</v>
      </c>
    </row>
    <row r="20855" spans="1:5" x14ac:dyDescent="0.2">
      <c r="A20855" t="s">
        <v>1575</v>
      </c>
      <c r="B20855" t="s">
        <v>1576</v>
      </c>
      <c r="C20855" t="s">
        <v>1577</v>
      </c>
      <c r="D20855" t="s">
        <v>1578</v>
      </c>
    </row>
    <row r="20856" spans="1:5" x14ac:dyDescent="0.2">
      <c r="A20856" t="s">
        <v>882</v>
      </c>
      <c r="B20856" t="s">
        <v>1579</v>
      </c>
      <c r="C20856" t="s">
        <v>1580</v>
      </c>
    </row>
    <row r="20857" spans="1:5" x14ac:dyDescent="0.2">
      <c r="A20857" t="s">
        <v>1595</v>
      </c>
      <c r="B20857" t="s">
        <v>1596</v>
      </c>
      <c r="C20857" t="s">
        <v>1597</v>
      </c>
    </row>
    <row r="20858" spans="1:5" x14ac:dyDescent="0.2">
      <c r="A20858" t="s">
        <v>1595</v>
      </c>
      <c r="B20858" t="s">
        <v>1598</v>
      </c>
      <c r="C20858" t="s">
        <v>1599</v>
      </c>
      <c r="D20858" t="s">
        <v>1597</v>
      </c>
    </row>
    <row r="20859" spans="1:5" x14ac:dyDescent="0.2">
      <c r="A20859" t="s">
        <v>176</v>
      </c>
      <c r="B20859">
        <v>10.5</v>
      </c>
      <c r="C20859" t="s">
        <v>1604</v>
      </c>
    </row>
    <row r="20860" spans="1:5" x14ac:dyDescent="0.2">
      <c r="A20860" t="s">
        <v>50</v>
      </c>
      <c r="B20860">
        <v>18.2</v>
      </c>
      <c r="C20860" t="s">
        <v>1634</v>
      </c>
      <c r="D20860">
        <v>0.05</v>
      </c>
    </row>
    <row r="20861" spans="1:5" x14ac:dyDescent="0.2">
      <c r="A20861" t="s">
        <v>52</v>
      </c>
      <c r="B20861">
        <v>7.7</v>
      </c>
      <c r="C20861" t="s">
        <v>1634</v>
      </c>
      <c r="D20861">
        <v>0.05</v>
      </c>
    </row>
    <row r="20862" spans="1:5" x14ac:dyDescent="0.2">
      <c r="A20862" t="s">
        <v>1605</v>
      </c>
      <c r="B20862">
        <v>12</v>
      </c>
      <c r="C20862" t="s">
        <v>1634</v>
      </c>
      <c r="D20862">
        <v>0.2</v>
      </c>
    </row>
    <row r="20863" spans="1:5" x14ac:dyDescent="0.2">
      <c r="A20863" t="s">
        <v>1605</v>
      </c>
      <c r="B20863">
        <v>8.6999999999999993</v>
      </c>
      <c r="C20863" t="s">
        <v>1634</v>
      </c>
      <c r="D20863">
        <v>0.1</v>
      </c>
    </row>
    <row r="20864" spans="1:5" x14ac:dyDescent="0.2">
      <c r="A20864" t="s">
        <v>2945</v>
      </c>
      <c r="B20864" t="s">
        <v>1634</v>
      </c>
      <c r="C20864">
        <v>0.2</v>
      </c>
    </row>
    <row r="20865" spans="1:5" x14ac:dyDescent="0.2">
      <c r="A20865" t="s">
        <v>52</v>
      </c>
      <c r="B20865">
        <v>11.5</v>
      </c>
      <c r="C20865" t="s">
        <v>1634</v>
      </c>
      <c r="D20865">
        <v>0.05</v>
      </c>
    </row>
    <row r="20866" spans="1:5" x14ac:dyDescent="0.2">
      <c r="A20866" t="s">
        <v>2220</v>
      </c>
      <c r="B20866" t="s">
        <v>1588</v>
      </c>
      <c r="C20866">
        <v>0.5</v>
      </c>
    </row>
    <row r="20867" spans="1:5" x14ac:dyDescent="0.2">
      <c r="A20867" t="s">
        <v>207</v>
      </c>
      <c r="B20867">
        <v>14.7</v>
      </c>
      <c r="C20867">
        <v>-0.2</v>
      </c>
    </row>
    <row r="20868" spans="1:5" x14ac:dyDescent="0.2">
      <c r="A20868" t="s">
        <v>57</v>
      </c>
      <c r="B20868">
        <v>21.02</v>
      </c>
      <c r="C20868">
        <v>0.03</v>
      </c>
    </row>
    <row r="20869" spans="1:5" x14ac:dyDescent="0.2">
      <c r="A20869" t="s">
        <v>57</v>
      </c>
      <c r="B20869">
        <v>15.02</v>
      </c>
      <c r="C20869">
        <v>0.03</v>
      </c>
    </row>
    <row r="20870" spans="1:5" x14ac:dyDescent="0.2">
      <c r="A20870" t="s">
        <v>1719</v>
      </c>
      <c r="B20870" t="s">
        <v>1588</v>
      </c>
      <c r="C20870" t="s">
        <v>3030</v>
      </c>
      <c r="D20870" t="s">
        <v>1634</v>
      </c>
      <c r="E20870">
        <v>0.1</v>
      </c>
    </row>
    <row r="20871" spans="1:5" x14ac:dyDescent="0.2">
      <c r="A20871" t="s">
        <v>173</v>
      </c>
      <c r="B20871">
        <v>10.25</v>
      </c>
      <c r="C20871" t="s">
        <v>1634</v>
      </c>
      <c r="D20871">
        <v>0.15</v>
      </c>
    </row>
    <row r="20872" spans="1:5" x14ac:dyDescent="0.2">
      <c r="A20872" t="s">
        <v>70</v>
      </c>
      <c r="B20872">
        <v>2</v>
      </c>
      <c r="C20872" t="s">
        <v>1606</v>
      </c>
    </row>
    <row r="20873" spans="1:5" x14ac:dyDescent="0.2">
      <c r="A20873" t="s">
        <v>1710</v>
      </c>
      <c r="B20873">
        <v>7</v>
      </c>
      <c r="C20873" t="s">
        <v>1634</v>
      </c>
      <c r="D20873">
        <v>0.2</v>
      </c>
    </row>
    <row r="20874" spans="1:5" x14ac:dyDescent="0.2">
      <c r="A20874" t="s">
        <v>72</v>
      </c>
      <c r="B20874">
        <v>0.23</v>
      </c>
      <c r="C20874" t="s">
        <v>1615</v>
      </c>
    </row>
    <row r="20875" spans="1:5" x14ac:dyDescent="0.2">
      <c r="A20875" t="s">
        <v>72</v>
      </c>
      <c r="B20875">
        <v>0.4</v>
      </c>
      <c r="C20875" t="s">
        <v>1606</v>
      </c>
    </row>
    <row r="20876" spans="1:5" x14ac:dyDescent="0.2">
      <c r="A20876" t="s">
        <v>120</v>
      </c>
      <c r="B20876">
        <v>0.1</v>
      </c>
      <c r="C20876" t="s">
        <v>1593</v>
      </c>
      <c r="D20876" t="s">
        <v>1594</v>
      </c>
    </row>
    <row r="20877" spans="1:5" x14ac:dyDescent="0.2">
      <c r="A20877" t="s">
        <v>52</v>
      </c>
      <c r="B20877">
        <v>4.5</v>
      </c>
      <c r="C20877" t="s">
        <v>1606</v>
      </c>
    </row>
    <row r="20878" spans="1:5" x14ac:dyDescent="0.2">
      <c r="A20878" t="s">
        <v>2935</v>
      </c>
      <c r="B20878" t="s">
        <v>1634</v>
      </c>
      <c r="C20878">
        <v>0.05</v>
      </c>
    </row>
    <row r="20879" spans="1:5" x14ac:dyDescent="0.2">
      <c r="A20879" t="s">
        <v>3031</v>
      </c>
      <c r="B20879" t="s">
        <v>1634</v>
      </c>
      <c r="C20879">
        <v>0.2</v>
      </c>
    </row>
    <row r="20880" spans="1:5" x14ac:dyDescent="0.2">
      <c r="A20880" t="s">
        <v>2937</v>
      </c>
      <c r="B20880" t="s">
        <v>1634</v>
      </c>
      <c r="C20880">
        <v>0.1</v>
      </c>
    </row>
    <row r="20881" spans="1:5" x14ac:dyDescent="0.2">
      <c r="A20881" t="s">
        <v>200</v>
      </c>
      <c r="B20881">
        <v>13.1</v>
      </c>
      <c r="C20881" t="s">
        <v>1634</v>
      </c>
      <c r="D20881">
        <v>0.1</v>
      </c>
    </row>
    <row r="20882" spans="1:5" x14ac:dyDescent="0.2">
      <c r="A20882" t="s">
        <v>200</v>
      </c>
      <c r="B20882">
        <v>14.6</v>
      </c>
      <c r="C20882" t="s">
        <v>1634</v>
      </c>
      <c r="D20882">
        <v>0.05</v>
      </c>
    </row>
    <row r="20883" spans="1:5" x14ac:dyDescent="0.2">
      <c r="A20883" t="s">
        <v>52</v>
      </c>
      <c r="B20883">
        <v>17.600000000000001</v>
      </c>
      <c r="C20883" t="s">
        <v>1634</v>
      </c>
      <c r="D20883">
        <v>0.05</v>
      </c>
    </row>
    <row r="20884" spans="1:5" x14ac:dyDescent="0.2">
      <c r="A20884" t="s">
        <v>2724</v>
      </c>
      <c r="B20884">
        <v>0.02</v>
      </c>
    </row>
    <row r="20885" spans="1:5" x14ac:dyDescent="0.2">
      <c r="A20885" t="s">
        <v>120</v>
      </c>
      <c r="B20885" t="s">
        <v>1571</v>
      </c>
      <c r="C20885">
        <v>0.03</v>
      </c>
      <c r="D20885" t="s">
        <v>2948</v>
      </c>
      <c r="E20885" t="s">
        <v>1594</v>
      </c>
    </row>
    <row r="20886" spans="1:5" x14ac:dyDescent="0.2">
      <c r="A20886" t="s">
        <v>115</v>
      </c>
      <c r="B20886">
        <v>0.05</v>
      </c>
      <c r="C20886" t="s">
        <v>1639</v>
      </c>
      <c r="D20886">
        <v>0.1</v>
      </c>
    </row>
    <row r="20887" spans="1:5" x14ac:dyDescent="0.2">
      <c r="A20887" t="s">
        <v>177</v>
      </c>
      <c r="B20887">
        <v>0.2</v>
      </c>
      <c r="C20887" t="s">
        <v>1639</v>
      </c>
      <c r="D20887">
        <v>0.1</v>
      </c>
    </row>
    <row r="20888" spans="1:5" x14ac:dyDescent="0.2">
      <c r="A20888" t="s">
        <v>169</v>
      </c>
    </row>
    <row r="20889" spans="1:5" x14ac:dyDescent="0.2">
      <c r="A20889" t="s">
        <v>110</v>
      </c>
    </row>
    <row r="20890" spans="1:5" x14ac:dyDescent="0.2">
      <c r="A20890" t="s">
        <v>1575</v>
      </c>
      <c r="B20890" t="s">
        <v>1576</v>
      </c>
      <c r="C20890" t="s">
        <v>1577</v>
      </c>
      <c r="D20890" t="s">
        <v>1578</v>
      </c>
    </row>
    <row r="20891" spans="1:5" x14ac:dyDescent="0.2">
      <c r="A20891" t="s">
        <v>882</v>
      </c>
      <c r="B20891" t="s">
        <v>1579</v>
      </c>
      <c r="C20891" t="s">
        <v>1580</v>
      </c>
    </row>
    <row r="20892" spans="1:5" x14ac:dyDescent="0.2">
      <c r="A20892" t="s">
        <v>1581</v>
      </c>
      <c r="B20892" t="s">
        <v>1576</v>
      </c>
      <c r="C20892" t="s">
        <v>1577</v>
      </c>
      <c r="D20892" t="s">
        <v>1582</v>
      </c>
    </row>
    <row r="20893" spans="1:5" x14ac:dyDescent="0.2">
      <c r="A20893" t="s">
        <v>114</v>
      </c>
      <c r="B20893">
        <v>18</v>
      </c>
      <c r="C20893" t="s">
        <v>1583</v>
      </c>
    </row>
    <row r="20894" spans="1:5" x14ac:dyDescent="0.2">
      <c r="A20894" t="s">
        <v>71</v>
      </c>
      <c r="B20894">
        <v>3.4</v>
      </c>
      <c r="C20894" t="s">
        <v>1583</v>
      </c>
    </row>
    <row r="20895" spans="1:5" x14ac:dyDescent="0.2">
      <c r="A20895" t="s">
        <v>71</v>
      </c>
      <c r="B20895">
        <v>4.9000000000000004</v>
      </c>
      <c r="C20895" t="s">
        <v>1584</v>
      </c>
    </row>
    <row r="20896" spans="1:5" x14ac:dyDescent="0.2">
      <c r="A20896" t="s">
        <v>52</v>
      </c>
      <c r="B20896">
        <v>4.5</v>
      </c>
      <c r="C20896" t="s">
        <v>1584</v>
      </c>
    </row>
    <row r="20897" spans="1:5" x14ac:dyDescent="0.2">
      <c r="A20897" t="s">
        <v>52</v>
      </c>
      <c r="B20897">
        <v>0.4</v>
      </c>
      <c r="C20897" t="s">
        <v>1584</v>
      </c>
    </row>
    <row r="20898" spans="1:5" x14ac:dyDescent="0.2">
      <c r="A20898" t="s">
        <v>52</v>
      </c>
      <c r="B20898">
        <v>0.35</v>
      </c>
      <c r="C20898" t="s">
        <v>1681</v>
      </c>
    </row>
    <row r="20899" spans="1:5" x14ac:dyDescent="0.2">
      <c r="A20899" t="s">
        <v>57</v>
      </c>
      <c r="B20899">
        <v>2.6</v>
      </c>
      <c r="C20899" t="s">
        <v>1811</v>
      </c>
    </row>
    <row r="20900" spans="1:5" x14ac:dyDescent="0.2">
      <c r="A20900" t="s">
        <v>70</v>
      </c>
      <c r="B20900">
        <v>14.5</v>
      </c>
      <c r="C20900" t="s">
        <v>2692</v>
      </c>
    </row>
    <row r="20901" spans="1:5" x14ac:dyDescent="0.2">
      <c r="A20901" t="s">
        <v>120</v>
      </c>
      <c r="B20901" t="s">
        <v>1571</v>
      </c>
      <c r="C20901">
        <v>0.05</v>
      </c>
      <c r="D20901" t="s">
        <v>1593</v>
      </c>
      <c r="E20901" t="s">
        <v>1594</v>
      </c>
    </row>
    <row r="20902" spans="1:5" x14ac:dyDescent="0.2">
      <c r="A20902" t="s">
        <v>117</v>
      </c>
      <c r="B20902" t="s">
        <v>1571</v>
      </c>
      <c r="C20902">
        <v>0.02</v>
      </c>
      <c r="D20902" t="s">
        <v>1593</v>
      </c>
      <c r="E20902" t="s">
        <v>1594</v>
      </c>
    </row>
    <row r="20903" spans="1:5" x14ac:dyDescent="0.2">
      <c r="A20903" t="s">
        <v>156</v>
      </c>
      <c r="B20903" t="s">
        <v>1571</v>
      </c>
      <c r="C20903">
        <v>5.0000000000000001E-3</v>
      </c>
    </row>
    <row r="20904" spans="1:5" x14ac:dyDescent="0.2">
      <c r="A20904" t="s">
        <v>1730</v>
      </c>
      <c r="B20904">
        <v>0.1</v>
      </c>
      <c r="C20904">
        <f>0.035/-0.015</f>
        <v>-2.3333333333333335</v>
      </c>
    </row>
    <row r="20905" spans="1:5" x14ac:dyDescent="0.2">
      <c r="A20905" t="s">
        <v>176</v>
      </c>
      <c r="B20905">
        <v>15</v>
      </c>
      <c r="C20905" t="s">
        <v>1681</v>
      </c>
    </row>
    <row r="20906" spans="1:5" x14ac:dyDescent="0.2">
      <c r="A20906" t="s">
        <v>118</v>
      </c>
      <c r="B20906" t="s">
        <v>1571</v>
      </c>
      <c r="C20906" t="s">
        <v>1610</v>
      </c>
      <c r="D20906">
        <v>3</v>
      </c>
    </row>
    <row r="20907" spans="1:5" x14ac:dyDescent="0.2">
      <c r="A20907" t="s">
        <v>110</v>
      </c>
      <c r="B20907" t="s">
        <v>1572</v>
      </c>
      <c r="C20907" t="s">
        <v>1573</v>
      </c>
      <c r="D20907" t="s">
        <v>1574</v>
      </c>
    </row>
    <row r="20908" spans="1:5" x14ac:dyDescent="0.2">
      <c r="A20908" t="s">
        <v>1575</v>
      </c>
      <c r="B20908" t="s">
        <v>1576</v>
      </c>
      <c r="C20908" t="s">
        <v>1577</v>
      </c>
      <c r="D20908" t="s">
        <v>1578</v>
      </c>
    </row>
    <row r="20909" spans="1:5" x14ac:dyDescent="0.2">
      <c r="A20909" t="s">
        <v>882</v>
      </c>
      <c r="B20909" t="s">
        <v>1579</v>
      </c>
      <c r="C20909" t="s">
        <v>1580</v>
      </c>
    </row>
    <row r="20910" spans="1:5" x14ac:dyDescent="0.2">
      <c r="A20910" t="s">
        <v>1581</v>
      </c>
      <c r="B20910" t="s">
        <v>1576</v>
      </c>
      <c r="C20910" t="s">
        <v>1577</v>
      </c>
      <c r="D20910" t="s">
        <v>1582</v>
      </c>
    </row>
    <row r="20911" spans="1:5" x14ac:dyDescent="0.2">
      <c r="A20911" t="s">
        <v>487</v>
      </c>
      <c r="B20911" t="s">
        <v>1576</v>
      </c>
      <c r="C20911" t="s">
        <v>1577</v>
      </c>
      <c r="D20911" s="8">
        <v>37415</v>
      </c>
    </row>
    <row r="20912" spans="1:5" x14ac:dyDescent="0.2">
      <c r="A20912" t="s">
        <v>114</v>
      </c>
      <c r="B20912">
        <v>22.5</v>
      </c>
      <c r="C20912" t="s">
        <v>1583</v>
      </c>
    </row>
    <row r="20913" spans="1:5" x14ac:dyDescent="0.2">
      <c r="A20913" t="s">
        <v>114</v>
      </c>
      <c r="B20913">
        <v>18</v>
      </c>
      <c r="C20913" t="s">
        <v>1583</v>
      </c>
    </row>
    <row r="20914" spans="1:5" x14ac:dyDescent="0.2">
      <c r="A20914" t="s">
        <v>71</v>
      </c>
      <c r="B20914">
        <v>3.4</v>
      </c>
      <c r="C20914" t="s">
        <v>1583</v>
      </c>
    </row>
    <row r="20915" spans="1:5" x14ac:dyDescent="0.2">
      <c r="A20915" t="s">
        <v>71</v>
      </c>
      <c r="B20915">
        <v>4.9000000000000004</v>
      </c>
      <c r="C20915" t="s">
        <v>1584</v>
      </c>
    </row>
    <row r="20916" spans="1:5" x14ac:dyDescent="0.2">
      <c r="A20916" t="s">
        <v>52</v>
      </c>
      <c r="B20916">
        <v>4.5</v>
      </c>
      <c r="C20916" t="s">
        <v>1584</v>
      </c>
    </row>
    <row r="20917" spans="1:5" x14ac:dyDescent="0.2">
      <c r="A20917" t="s">
        <v>52</v>
      </c>
      <c r="B20917">
        <v>0.4</v>
      </c>
      <c r="C20917" t="s">
        <v>1584</v>
      </c>
    </row>
    <row r="20918" spans="1:5" x14ac:dyDescent="0.2">
      <c r="A20918" t="s">
        <v>52</v>
      </c>
      <c r="B20918">
        <v>0.5</v>
      </c>
      <c r="C20918" t="s">
        <v>3179</v>
      </c>
    </row>
    <row r="20919" spans="1:5" x14ac:dyDescent="0.2">
      <c r="A20919" t="s">
        <v>57</v>
      </c>
      <c r="B20919">
        <v>2.6</v>
      </c>
      <c r="C20919" t="s">
        <v>1691</v>
      </c>
    </row>
    <row r="20920" spans="1:5" x14ac:dyDescent="0.2">
      <c r="A20920" t="s">
        <v>57</v>
      </c>
      <c r="B20920">
        <v>19</v>
      </c>
      <c r="C20920" t="s">
        <v>3179</v>
      </c>
    </row>
    <row r="20921" spans="1:5" x14ac:dyDescent="0.2">
      <c r="A20921" t="s">
        <v>70</v>
      </c>
      <c r="B20921">
        <v>14.5</v>
      </c>
      <c r="C20921" t="s">
        <v>2692</v>
      </c>
    </row>
    <row r="20922" spans="1:5" x14ac:dyDescent="0.2">
      <c r="A20922" t="s">
        <v>120</v>
      </c>
      <c r="B20922" t="s">
        <v>1571</v>
      </c>
      <c r="C20922">
        <v>0.05</v>
      </c>
      <c r="D20922" t="s">
        <v>1593</v>
      </c>
      <c r="E20922" t="s">
        <v>1594</v>
      </c>
    </row>
    <row r="20923" spans="1:5" x14ac:dyDescent="0.2">
      <c r="A20923" t="s">
        <v>117</v>
      </c>
      <c r="B20923" t="s">
        <v>1571</v>
      </c>
      <c r="C20923">
        <v>0.02</v>
      </c>
      <c r="D20923" t="s">
        <v>1593</v>
      </c>
      <c r="E20923" t="s">
        <v>1594</v>
      </c>
    </row>
    <row r="20924" spans="1:5" x14ac:dyDescent="0.2">
      <c r="A20924" t="s">
        <v>156</v>
      </c>
      <c r="B20924" t="s">
        <v>1571</v>
      </c>
      <c r="C20924">
        <v>5.0000000000000001E-3</v>
      </c>
    </row>
    <row r="20925" spans="1:5" x14ac:dyDescent="0.2">
      <c r="A20925" t="s">
        <v>1730</v>
      </c>
      <c r="B20925">
        <v>0.1</v>
      </c>
      <c r="C20925">
        <f>0.035/-0.015</f>
        <v>-2.3333333333333335</v>
      </c>
    </row>
    <row r="20926" spans="1:5" x14ac:dyDescent="0.2">
      <c r="A20926" t="s">
        <v>176</v>
      </c>
      <c r="B20926">
        <v>15</v>
      </c>
      <c r="C20926" t="s">
        <v>1681</v>
      </c>
    </row>
    <row r="20927" spans="1:5" x14ac:dyDescent="0.2">
      <c r="A20927" t="s">
        <v>118</v>
      </c>
      <c r="B20927" t="s">
        <v>1571</v>
      </c>
      <c r="C20927" t="s">
        <v>1610</v>
      </c>
      <c r="D20927">
        <v>3</v>
      </c>
    </row>
    <row r="20928" spans="1:5" x14ac:dyDescent="0.2">
      <c r="A20928" t="s">
        <v>110</v>
      </c>
      <c r="B20928" t="s">
        <v>1572</v>
      </c>
      <c r="C20928" t="s">
        <v>1573</v>
      </c>
      <c r="D20928" t="s">
        <v>1574</v>
      </c>
    </row>
    <row r="20929" spans="1:5" x14ac:dyDescent="0.2">
      <c r="A20929" t="s">
        <v>1575</v>
      </c>
      <c r="B20929" t="s">
        <v>1576</v>
      </c>
      <c r="C20929" t="s">
        <v>1577</v>
      </c>
      <c r="D20929" t="s">
        <v>1578</v>
      </c>
    </row>
    <row r="20930" spans="1:5" x14ac:dyDescent="0.2">
      <c r="A20930" t="s">
        <v>882</v>
      </c>
      <c r="B20930" t="s">
        <v>1579</v>
      </c>
      <c r="C20930" t="s">
        <v>1580</v>
      </c>
    </row>
    <row r="20931" spans="1:5" x14ac:dyDescent="0.2">
      <c r="A20931" t="s">
        <v>1581</v>
      </c>
      <c r="B20931" t="s">
        <v>1576</v>
      </c>
      <c r="C20931" t="s">
        <v>1577</v>
      </c>
      <c r="D20931" t="s">
        <v>1582</v>
      </c>
    </row>
    <row r="20932" spans="1:5" x14ac:dyDescent="0.2">
      <c r="A20932" t="s">
        <v>487</v>
      </c>
      <c r="B20932" t="s">
        <v>1576</v>
      </c>
      <c r="C20932" t="s">
        <v>1577</v>
      </c>
      <c r="D20932" s="8">
        <v>37415</v>
      </c>
    </row>
    <row r="20933" spans="1:5" x14ac:dyDescent="0.2">
      <c r="A20933" t="s">
        <v>176</v>
      </c>
      <c r="B20933">
        <v>10.5</v>
      </c>
      <c r="C20933" t="s">
        <v>1604</v>
      </c>
    </row>
    <row r="20934" spans="1:5" x14ac:dyDescent="0.2">
      <c r="A20934" t="s">
        <v>50</v>
      </c>
      <c r="B20934">
        <v>18.2</v>
      </c>
      <c r="C20934" t="s">
        <v>1634</v>
      </c>
      <c r="D20934">
        <v>0.05</v>
      </c>
    </row>
    <row r="20935" spans="1:5" x14ac:dyDescent="0.2">
      <c r="A20935" t="s">
        <v>52</v>
      </c>
      <c r="B20935">
        <v>7.7</v>
      </c>
      <c r="C20935" t="s">
        <v>1634</v>
      </c>
      <c r="D20935">
        <v>0.05</v>
      </c>
    </row>
    <row r="20936" spans="1:5" x14ac:dyDescent="0.2">
      <c r="A20936" t="s">
        <v>1605</v>
      </c>
      <c r="B20936">
        <v>12</v>
      </c>
      <c r="C20936" t="s">
        <v>1634</v>
      </c>
      <c r="D20936">
        <v>0.2</v>
      </c>
    </row>
    <row r="20937" spans="1:5" x14ac:dyDescent="0.2">
      <c r="A20937" t="s">
        <v>1605</v>
      </c>
      <c r="B20937">
        <v>8.6999999999999993</v>
      </c>
      <c r="C20937" t="s">
        <v>1634</v>
      </c>
      <c r="D20937">
        <v>0.1</v>
      </c>
    </row>
    <row r="20938" spans="1:5" x14ac:dyDescent="0.2">
      <c r="A20938" t="s">
        <v>2945</v>
      </c>
      <c r="B20938" t="s">
        <v>1634</v>
      </c>
      <c r="C20938">
        <v>0.2</v>
      </c>
    </row>
    <row r="20939" spans="1:5" x14ac:dyDescent="0.2">
      <c r="A20939" t="s">
        <v>52</v>
      </c>
      <c r="B20939">
        <v>11.5</v>
      </c>
      <c r="C20939" t="s">
        <v>1634</v>
      </c>
      <c r="D20939">
        <v>0.05</v>
      </c>
    </row>
    <row r="20940" spans="1:5" x14ac:dyDescent="0.2">
      <c r="A20940" t="s">
        <v>2220</v>
      </c>
      <c r="B20940" t="s">
        <v>1588</v>
      </c>
      <c r="C20940">
        <v>0.5</v>
      </c>
    </row>
    <row r="20941" spans="1:5" x14ac:dyDescent="0.2">
      <c r="A20941" t="s">
        <v>207</v>
      </c>
      <c r="B20941">
        <v>14.7</v>
      </c>
      <c r="C20941">
        <v>-0.2</v>
      </c>
    </row>
    <row r="20942" spans="1:5" x14ac:dyDescent="0.2">
      <c r="A20942" t="s">
        <v>57</v>
      </c>
      <c r="B20942">
        <v>21.02</v>
      </c>
      <c r="C20942">
        <v>0.03</v>
      </c>
    </row>
    <row r="20943" spans="1:5" x14ac:dyDescent="0.2">
      <c r="A20943" t="s">
        <v>57</v>
      </c>
      <c r="B20943">
        <v>15.02</v>
      </c>
      <c r="C20943">
        <v>0.03</v>
      </c>
    </row>
    <row r="20944" spans="1:5" x14ac:dyDescent="0.2">
      <c r="A20944" t="s">
        <v>1719</v>
      </c>
      <c r="B20944" t="s">
        <v>1588</v>
      </c>
      <c r="C20944" t="s">
        <v>3030</v>
      </c>
      <c r="D20944" t="s">
        <v>1634</v>
      </c>
      <c r="E20944">
        <v>0.1</v>
      </c>
    </row>
    <row r="20945" spans="1:5" x14ac:dyDescent="0.2">
      <c r="A20945" t="s">
        <v>173</v>
      </c>
      <c r="B20945">
        <v>10.25</v>
      </c>
      <c r="C20945" t="s">
        <v>1634</v>
      </c>
      <c r="D20945">
        <v>0.15</v>
      </c>
    </row>
    <row r="20946" spans="1:5" x14ac:dyDescent="0.2">
      <c r="A20946" t="s">
        <v>70</v>
      </c>
      <c r="B20946">
        <v>2</v>
      </c>
      <c r="C20946" t="s">
        <v>1606</v>
      </c>
    </row>
    <row r="20947" spans="1:5" x14ac:dyDescent="0.2">
      <c r="A20947" t="s">
        <v>1710</v>
      </c>
      <c r="B20947">
        <v>7</v>
      </c>
      <c r="C20947" t="s">
        <v>1634</v>
      </c>
      <c r="D20947">
        <v>0.2</v>
      </c>
    </row>
    <row r="20948" spans="1:5" x14ac:dyDescent="0.2">
      <c r="A20948" t="s">
        <v>72</v>
      </c>
      <c r="B20948">
        <v>0.23</v>
      </c>
      <c r="C20948" t="s">
        <v>1615</v>
      </c>
    </row>
    <row r="20949" spans="1:5" x14ac:dyDescent="0.2">
      <c r="A20949" t="s">
        <v>72</v>
      </c>
      <c r="B20949">
        <v>0.4</v>
      </c>
      <c r="C20949" t="s">
        <v>1606</v>
      </c>
    </row>
    <row r="20950" spans="1:5" x14ac:dyDescent="0.2">
      <c r="A20950" t="s">
        <v>120</v>
      </c>
      <c r="B20950">
        <v>0.1</v>
      </c>
      <c r="C20950" t="s">
        <v>1593</v>
      </c>
      <c r="D20950" t="s">
        <v>1594</v>
      </c>
    </row>
    <row r="20951" spans="1:5" x14ac:dyDescent="0.2">
      <c r="A20951" t="s">
        <v>52</v>
      </c>
      <c r="B20951">
        <v>4.5</v>
      </c>
      <c r="C20951" t="s">
        <v>1606</v>
      </c>
    </row>
    <row r="20952" spans="1:5" x14ac:dyDescent="0.2">
      <c r="A20952" t="s">
        <v>2935</v>
      </c>
      <c r="B20952" t="s">
        <v>1634</v>
      </c>
      <c r="C20952">
        <v>0.05</v>
      </c>
    </row>
    <row r="20953" spans="1:5" x14ac:dyDescent="0.2">
      <c r="A20953" t="s">
        <v>3031</v>
      </c>
      <c r="B20953" t="s">
        <v>1634</v>
      </c>
      <c r="C20953">
        <v>0.2</v>
      </c>
    </row>
    <row r="20954" spans="1:5" x14ac:dyDescent="0.2">
      <c r="A20954" t="s">
        <v>2937</v>
      </c>
      <c r="B20954" t="s">
        <v>1634</v>
      </c>
      <c r="C20954">
        <v>0.1</v>
      </c>
    </row>
    <row r="20955" spans="1:5" x14ac:dyDescent="0.2">
      <c r="A20955" t="s">
        <v>200</v>
      </c>
      <c r="B20955">
        <v>13.1</v>
      </c>
      <c r="C20955" t="s">
        <v>1634</v>
      </c>
      <c r="D20955">
        <v>0.1</v>
      </c>
    </row>
    <row r="20956" spans="1:5" x14ac:dyDescent="0.2">
      <c r="A20956" t="s">
        <v>200</v>
      </c>
      <c r="B20956">
        <v>14.6</v>
      </c>
      <c r="C20956" t="s">
        <v>1634</v>
      </c>
      <c r="D20956">
        <v>0.05</v>
      </c>
    </row>
    <row r="20957" spans="1:5" x14ac:dyDescent="0.2">
      <c r="A20957" t="s">
        <v>52</v>
      </c>
      <c r="B20957">
        <v>17.600000000000001</v>
      </c>
      <c r="C20957" t="s">
        <v>1634</v>
      </c>
      <c r="D20957">
        <v>0.05</v>
      </c>
    </row>
    <row r="20958" spans="1:5" x14ac:dyDescent="0.2">
      <c r="A20958" t="s">
        <v>2724</v>
      </c>
      <c r="B20958">
        <v>0.02</v>
      </c>
    </row>
    <row r="20959" spans="1:5" x14ac:dyDescent="0.2">
      <c r="A20959" t="s">
        <v>120</v>
      </c>
      <c r="B20959" t="s">
        <v>1571</v>
      </c>
      <c r="C20959">
        <v>0.03</v>
      </c>
      <c r="D20959" t="s">
        <v>2948</v>
      </c>
      <c r="E20959" t="s">
        <v>1594</v>
      </c>
    </row>
    <row r="20960" spans="1:5" x14ac:dyDescent="0.2">
      <c r="A20960" t="s">
        <v>115</v>
      </c>
      <c r="B20960">
        <v>0.05</v>
      </c>
      <c r="C20960" t="s">
        <v>1639</v>
      </c>
      <c r="D20960">
        <v>0.1</v>
      </c>
    </row>
    <row r="20961" spans="1:4" x14ac:dyDescent="0.2">
      <c r="A20961" t="s">
        <v>177</v>
      </c>
      <c r="B20961">
        <v>0.2</v>
      </c>
      <c r="C20961" t="s">
        <v>1639</v>
      </c>
      <c r="D20961">
        <v>0.1</v>
      </c>
    </row>
    <row r="20962" spans="1:4" x14ac:dyDescent="0.2">
      <c r="A20962" t="s">
        <v>169</v>
      </c>
    </row>
    <row r="20963" spans="1:4" x14ac:dyDescent="0.2">
      <c r="A20963" t="s">
        <v>110</v>
      </c>
    </row>
    <row r="20964" spans="1:4" x14ac:dyDescent="0.2">
      <c r="A20964" t="s">
        <v>1575</v>
      </c>
      <c r="B20964" t="s">
        <v>1576</v>
      </c>
      <c r="C20964" t="s">
        <v>1577</v>
      </c>
      <c r="D20964" t="s">
        <v>1578</v>
      </c>
    </row>
    <row r="20965" spans="1:4" x14ac:dyDescent="0.2">
      <c r="A20965" t="s">
        <v>882</v>
      </c>
      <c r="B20965" t="s">
        <v>1579</v>
      </c>
      <c r="C20965" t="s">
        <v>1580</v>
      </c>
    </row>
    <row r="20966" spans="1:4" x14ac:dyDescent="0.2">
      <c r="A20966" t="s">
        <v>1581</v>
      </c>
      <c r="B20966" t="s">
        <v>1576</v>
      </c>
      <c r="C20966" t="s">
        <v>1577</v>
      </c>
      <c r="D20966" t="s">
        <v>1582</v>
      </c>
    </row>
    <row r="20967" spans="1:4" x14ac:dyDescent="0.2">
      <c r="A20967" t="s">
        <v>176</v>
      </c>
      <c r="B20967">
        <v>10.5</v>
      </c>
      <c r="C20967" t="s">
        <v>1604</v>
      </c>
    </row>
    <row r="20968" spans="1:4" x14ac:dyDescent="0.2">
      <c r="A20968" t="s">
        <v>50</v>
      </c>
      <c r="B20968" t="s">
        <v>3184</v>
      </c>
      <c r="C20968">
        <v>0.05</v>
      </c>
    </row>
    <row r="20969" spans="1:4" x14ac:dyDescent="0.2">
      <c r="A20969" t="s">
        <v>52</v>
      </c>
      <c r="B20969">
        <v>7.7</v>
      </c>
      <c r="C20969" t="s">
        <v>1634</v>
      </c>
      <c r="D20969">
        <v>0.05</v>
      </c>
    </row>
    <row r="20970" spans="1:4" x14ac:dyDescent="0.2">
      <c r="A20970" t="s">
        <v>1605</v>
      </c>
      <c r="B20970">
        <v>12</v>
      </c>
      <c r="C20970" t="s">
        <v>1634</v>
      </c>
      <c r="D20970">
        <v>0.2</v>
      </c>
    </row>
    <row r="20971" spans="1:4" x14ac:dyDescent="0.2">
      <c r="A20971" t="s">
        <v>1605</v>
      </c>
      <c r="B20971">
        <v>8.6999999999999993</v>
      </c>
      <c r="C20971" t="s">
        <v>1634</v>
      </c>
      <c r="D20971">
        <v>0.1</v>
      </c>
    </row>
    <row r="20972" spans="1:4" x14ac:dyDescent="0.2">
      <c r="A20972" t="s">
        <v>2945</v>
      </c>
      <c r="B20972" t="s">
        <v>1634</v>
      </c>
      <c r="C20972">
        <v>0.2</v>
      </c>
    </row>
    <row r="20973" spans="1:4" x14ac:dyDescent="0.2">
      <c r="A20973" t="s">
        <v>52</v>
      </c>
      <c r="B20973">
        <v>11.5</v>
      </c>
      <c r="C20973" t="s">
        <v>1634</v>
      </c>
      <c r="D20973">
        <v>0.05</v>
      </c>
    </row>
    <row r="20974" spans="1:4" x14ac:dyDescent="0.2">
      <c r="A20974" t="s">
        <v>70</v>
      </c>
      <c r="B20974">
        <v>4.7</v>
      </c>
      <c r="C20974">
        <v>0.1</v>
      </c>
    </row>
    <row r="20975" spans="1:4" x14ac:dyDescent="0.2">
      <c r="A20975" t="s">
        <v>207</v>
      </c>
      <c r="B20975">
        <v>14.7</v>
      </c>
      <c r="C20975">
        <v>-0.2</v>
      </c>
    </row>
    <row r="20976" spans="1:4" x14ac:dyDescent="0.2">
      <c r="A20976" t="s">
        <v>57</v>
      </c>
      <c r="B20976">
        <v>21.02</v>
      </c>
      <c r="C20976">
        <v>0.03</v>
      </c>
    </row>
    <row r="20977" spans="1:4" x14ac:dyDescent="0.2">
      <c r="A20977" t="s">
        <v>57</v>
      </c>
      <c r="B20977">
        <v>15.02</v>
      </c>
      <c r="C20977">
        <v>0.03</v>
      </c>
    </row>
    <row r="20978" spans="1:4" x14ac:dyDescent="0.2">
      <c r="A20978" t="s">
        <v>1719</v>
      </c>
      <c r="B20978" t="s">
        <v>1588</v>
      </c>
      <c r="C20978" t="s">
        <v>3185</v>
      </c>
    </row>
    <row r="20979" spans="1:4" x14ac:dyDescent="0.2">
      <c r="A20979" t="s">
        <v>1719</v>
      </c>
      <c r="B20979" t="s">
        <v>3186</v>
      </c>
    </row>
    <row r="20980" spans="1:4" x14ac:dyDescent="0.2">
      <c r="A20980" t="s">
        <v>894</v>
      </c>
    </row>
    <row r="20981" spans="1:4" x14ac:dyDescent="0.2">
      <c r="A20981" t="s">
        <v>52</v>
      </c>
      <c r="B20981">
        <v>14.5</v>
      </c>
      <c r="C20981" t="s">
        <v>1656</v>
      </c>
    </row>
    <row r="20982" spans="1:4" x14ac:dyDescent="0.2">
      <c r="A20982" t="s">
        <v>173</v>
      </c>
      <c r="B20982">
        <v>10.25</v>
      </c>
      <c r="C20982" t="s">
        <v>1634</v>
      </c>
      <c r="D20982">
        <v>0.15</v>
      </c>
    </row>
    <row r="20983" spans="1:4" x14ac:dyDescent="0.2">
      <c r="A20983" t="s">
        <v>70</v>
      </c>
      <c r="B20983">
        <v>2</v>
      </c>
      <c r="C20983" t="s">
        <v>1606</v>
      </c>
    </row>
    <row r="20984" spans="1:4" x14ac:dyDescent="0.2">
      <c r="A20984" t="s">
        <v>1710</v>
      </c>
      <c r="B20984">
        <v>7</v>
      </c>
      <c r="C20984" t="s">
        <v>1634</v>
      </c>
      <c r="D20984">
        <v>0.2</v>
      </c>
    </row>
    <row r="20985" spans="1:4" x14ac:dyDescent="0.2">
      <c r="A20985" t="s">
        <v>72</v>
      </c>
      <c r="B20985">
        <v>0.23</v>
      </c>
      <c r="C20985" t="s">
        <v>1615</v>
      </c>
    </row>
    <row r="20986" spans="1:4" x14ac:dyDescent="0.2">
      <c r="A20986" t="s">
        <v>72</v>
      </c>
      <c r="B20986">
        <v>0.4</v>
      </c>
      <c r="C20986" t="s">
        <v>1606</v>
      </c>
    </row>
    <row r="20987" spans="1:4" x14ac:dyDescent="0.2">
      <c r="A20987" t="s">
        <v>120</v>
      </c>
      <c r="B20987">
        <v>0.1</v>
      </c>
      <c r="C20987" t="s">
        <v>1593</v>
      </c>
      <c r="D20987" t="s">
        <v>1594</v>
      </c>
    </row>
    <row r="20988" spans="1:4" x14ac:dyDescent="0.2">
      <c r="A20988" t="s">
        <v>52</v>
      </c>
      <c r="B20988">
        <v>4.5</v>
      </c>
      <c r="C20988" t="s">
        <v>1606</v>
      </c>
    </row>
    <row r="20989" spans="1:4" x14ac:dyDescent="0.2">
      <c r="A20989" t="s">
        <v>2935</v>
      </c>
      <c r="B20989" t="s">
        <v>1634</v>
      </c>
      <c r="C20989">
        <v>0.05</v>
      </c>
    </row>
    <row r="20990" spans="1:4" x14ac:dyDescent="0.2">
      <c r="A20990" t="s">
        <v>3031</v>
      </c>
      <c r="B20990" t="s">
        <v>1634</v>
      </c>
      <c r="C20990">
        <v>0.2</v>
      </c>
    </row>
    <row r="20991" spans="1:4" x14ac:dyDescent="0.2">
      <c r="A20991" t="s">
        <v>2937</v>
      </c>
      <c r="B20991" t="s">
        <v>1634</v>
      </c>
      <c r="C20991">
        <v>0.1</v>
      </c>
    </row>
    <row r="20992" spans="1:4" x14ac:dyDescent="0.2">
      <c r="A20992" t="s">
        <v>200</v>
      </c>
      <c r="B20992">
        <v>4.9000000000000004</v>
      </c>
      <c r="C20992" t="s">
        <v>1634</v>
      </c>
      <c r="D20992">
        <v>0.1</v>
      </c>
    </row>
    <row r="20993" spans="1:5" x14ac:dyDescent="0.2">
      <c r="A20993" t="s">
        <v>200</v>
      </c>
      <c r="B20993">
        <v>3.4</v>
      </c>
      <c r="C20993" t="s">
        <v>1634</v>
      </c>
      <c r="D20993">
        <v>0.05</v>
      </c>
    </row>
    <row r="20994" spans="1:5" x14ac:dyDescent="0.2">
      <c r="A20994" t="s">
        <v>52</v>
      </c>
      <c r="B20994">
        <v>12.2</v>
      </c>
      <c r="C20994" t="s">
        <v>1639</v>
      </c>
      <c r="D20994">
        <v>0.2</v>
      </c>
    </row>
    <row r="20995" spans="1:5" x14ac:dyDescent="0.2">
      <c r="A20995" t="s">
        <v>52</v>
      </c>
      <c r="B20995">
        <v>9</v>
      </c>
      <c r="C20995" t="s">
        <v>1634</v>
      </c>
      <c r="D20995">
        <v>0.2</v>
      </c>
    </row>
    <row r="20996" spans="1:5" x14ac:dyDescent="0.2">
      <c r="A20996" t="s">
        <v>120</v>
      </c>
    </row>
    <row r="20997" spans="1:5" x14ac:dyDescent="0.2">
      <c r="A20997" t="s">
        <v>52</v>
      </c>
      <c r="B20997">
        <v>0.4</v>
      </c>
      <c r="C20997" t="s">
        <v>1634</v>
      </c>
      <c r="D20997">
        <v>0.1</v>
      </c>
    </row>
    <row r="20998" spans="1:5" x14ac:dyDescent="0.2">
      <c r="A20998" t="s">
        <v>2724</v>
      </c>
      <c r="B20998">
        <v>0.02</v>
      </c>
    </row>
    <row r="20999" spans="1:5" x14ac:dyDescent="0.2">
      <c r="A20999" t="s">
        <v>120</v>
      </c>
      <c r="B20999" t="s">
        <v>1571</v>
      </c>
      <c r="C20999">
        <v>0.03</v>
      </c>
      <c r="D20999" t="s">
        <v>2948</v>
      </c>
      <c r="E20999" t="s">
        <v>1594</v>
      </c>
    </row>
    <row r="21000" spans="1:5" x14ac:dyDescent="0.2">
      <c r="A21000" t="s">
        <v>115</v>
      </c>
      <c r="B21000">
        <v>0.05</v>
      </c>
      <c r="C21000" t="s">
        <v>1639</v>
      </c>
      <c r="D21000">
        <v>0.1</v>
      </c>
    </row>
    <row r="21001" spans="1:5" x14ac:dyDescent="0.2">
      <c r="A21001" t="s">
        <v>177</v>
      </c>
      <c r="B21001">
        <v>0.2</v>
      </c>
      <c r="C21001" t="s">
        <v>1639</v>
      </c>
      <c r="D21001">
        <v>0.1</v>
      </c>
    </row>
    <row r="21002" spans="1:5" x14ac:dyDescent="0.2">
      <c r="A21002" t="s">
        <v>169</v>
      </c>
    </row>
    <row r="21003" spans="1:5" x14ac:dyDescent="0.2">
      <c r="A21003" t="s">
        <v>110</v>
      </c>
    </row>
    <row r="21004" spans="1:5" x14ac:dyDescent="0.2">
      <c r="A21004" t="s">
        <v>1575</v>
      </c>
      <c r="B21004" t="s">
        <v>1576</v>
      </c>
      <c r="C21004" t="s">
        <v>1577</v>
      </c>
      <c r="D21004" t="s">
        <v>1578</v>
      </c>
    </row>
    <row r="21005" spans="1:5" x14ac:dyDescent="0.2">
      <c r="A21005" t="s">
        <v>882</v>
      </c>
      <c r="B21005" t="s">
        <v>1579</v>
      </c>
      <c r="C21005" t="s">
        <v>1580</v>
      </c>
    </row>
    <row r="21006" spans="1:5" x14ac:dyDescent="0.2">
      <c r="A21006" t="s">
        <v>1581</v>
      </c>
      <c r="B21006" t="s">
        <v>1576</v>
      </c>
      <c r="C21006" t="s">
        <v>1577</v>
      </c>
      <c r="D21006" t="s">
        <v>1582</v>
      </c>
    </row>
    <row r="21007" spans="1:5" x14ac:dyDescent="0.2">
      <c r="A21007" t="s">
        <v>176</v>
      </c>
      <c r="B21007">
        <v>10.5</v>
      </c>
      <c r="C21007" t="s">
        <v>1604</v>
      </c>
    </row>
    <row r="21008" spans="1:5" x14ac:dyDescent="0.2">
      <c r="A21008" t="s">
        <v>50</v>
      </c>
      <c r="B21008" t="s">
        <v>3184</v>
      </c>
      <c r="C21008">
        <v>0.05</v>
      </c>
    </row>
    <row r="21009" spans="1:4" x14ac:dyDescent="0.2">
      <c r="A21009" t="s">
        <v>52</v>
      </c>
      <c r="B21009">
        <v>7.7</v>
      </c>
      <c r="C21009" t="s">
        <v>1634</v>
      </c>
      <c r="D21009">
        <v>0.05</v>
      </c>
    </row>
    <row r="21010" spans="1:4" x14ac:dyDescent="0.2">
      <c r="A21010" t="s">
        <v>1605</v>
      </c>
      <c r="B21010">
        <v>12</v>
      </c>
      <c r="C21010" t="s">
        <v>1634</v>
      </c>
      <c r="D21010">
        <v>0.2</v>
      </c>
    </row>
    <row r="21011" spans="1:4" x14ac:dyDescent="0.2">
      <c r="A21011" t="s">
        <v>1605</v>
      </c>
      <c r="B21011">
        <v>8.6999999999999993</v>
      </c>
      <c r="C21011" t="s">
        <v>1634</v>
      </c>
      <c r="D21011">
        <v>0.1</v>
      </c>
    </row>
    <row r="21012" spans="1:4" x14ac:dyDescent="0.2">
      <c r="A21012" t="s">
        <v>2945</v>
      </c>
      <c r="B21012" t="s">
        <v>1634</v>
      </c>
      <c r="C21012">
        <v>0.2</v>
      </c>
    </row>
    <row r="21013" spans="1:4" x14ac:dyDescent="0.2">
      <c r="A21013" t="s">
        <v>52</v>
      </c>
      <c r="B21013">
        <v>11.5</v>
      </c>
      <c r="C21013" t="s">
        <v>1634</v>
      </c>
      <c r="D21013">
        <v>0.05</v>
      </c>
    </row>
    <row r="21014" spans="1:4" x14ac:dyDescent="0.2">
      <c r="A21014" t="s">
        <v>70</v>
      </c>
      <c r="B21014">
        <v>4.7</v>
      </c>
      <c r="C21014">
        <v>0.1</v>
      </c>
    </row>
    <row r="21015" spans="1:4" x14ac:dyDescent="0.2">
      <c r="A21015" t="s">
        <v>207</v>
      </c>
      <c r="B21015">
        <v>14.7</v>
      </c>
      <c r="C21015">
        <v>-0.2</v>
      </c>
    </row>
    <row r="21016" spans="1:4" x14ac:dyDescent="0.2">
      <c r="A21016" t="s">
        <v>57</v>
      </c>
      <c r="B21016">
        <v>21.02</v>
      </c>
      <c r="C21016">
        <v>0.03</v>
      </c>
    </row>
    <row r="21017" spans="1:4" x14ac:dyDescent="0.2">
      <c r="A21017" t="s">
        <v>57</v>
      </c>
      <c r="B21017">
        <v>15.02</v>
      </c>
      <c r="C21017">
        <v>0.03</v>
      </c>
    </row>
    <row r="21018" spans="1:4" x14ac:dyDescent="0.2">
      <c r="A21018" t="s">
        <v>1719</v>
      </c>
      <c r="B21018" t="s">
        <v>1588</v>
      </c>
      <c r="C21018" t="s">
        <v>3185</v>
      </c>
    </row>
    <row r="21019" spans="1:4" x14ac:dyDescent="0.2">
      <c r="A21019" t="s">
        <v>1719</v>
      </c>
      <c r="B21019" t="s">
        <v>3186</v>
      </c>
    </row>
    <row r="21020" spans="1:4" x14ac:dyDescent="0.2">
      <c r="A21020" t="s">
        <v>894</v>
      </c>
    </row>
    <row r="21021" spans="1:4" x14ac:dyDescent="0.2">
      <c r="A21021" t="s">
        <v>52</v>
      </c>
      <c r="B21021">
        <v>14.5</v>
      </c>
      <c r="C21021" t="s">
        <v>1656</v>
      </c>
    </row>
    <row r="21022" spans="1:4" x14ac:dyDescent="0.2">
      <c r="A21022" t="s">
        <v>173</v>
      </c>
      <c r="B21022">
        <v>10.25</v>
      </c>
      <c r="C21022" t="s">
        <v>1634</v>
      </c>
      <c r="D21022">
        <v>0.15</v>
      </c>
    </row>
    <row r="21023" spans="1:4" x14ac:dyDescent="0.2">
      <c r="A21023" t="s">
        <v>70</v>
      </c>
      <c r="B21023">
        <v>2</v>
      </c>
      <c r="C21023" t="s">
        <v>1606</v>
      </c>
    </row>
    <row r="21024" spans="1:4" x14ac:dyDescent="0.2">
      <c r="A21024" t="s">
        <v>1710</v>
      </c>
      <c r="B21024">
        <v>7</v>
      </c>
      <c r="C21024" t="s">
        <v>1634</v>
      </c>
      <c r="D21024">
        <v>0.2</v>
      </c>
    </row>
    <row r="21025" spans="1:5" x14ac:dyDescent="0.2">
      <c r="A21025" t="s">
        <v>72</v>
      </c>
      <c r="B21025">
        <v>0.23</v>
      </c>
      <c r="C21025" t="s">
        <v>1615</v>
      </c>
    </row>
    <row r="21026" spans="1:5" x14ac:dyDescent="0.2">
      <c r="A21026" t="s">
        <v>72</v>
      </c>
      <c r="B21026">
        <v>0.4</v>
      </c>
      <c r="C21026" t="s">
        <v>1606</v>
      </c>
    </row>
    <row r="21027" spans="1:5" x14ac:dyDescent="0.2">
      <c r="A21027" t="s">
        <v>120</v>
      </c>
      <c r="B21027">
        <v>0.1</v>
      </c>
      <c r="C21027" t="s">
        <v>1593</v>
      </c>
      <c r="D21027" t="s">
        <v>1594</v>
      </c>
    </row>
    <row r="21028" spans="1:5" x14ac:dyDescent="0.2">
      <c r="A21028" t="s">
        <v>52</v>
      </c>
      <c r="B21028">
        <v>4.5</v>
      </c>
      <c r="C21028" t="s">
        <v>1606</v>
      </c>
    </row>
    <row r="21029" spans="1:5" x14ac:dyDescent="0.2">
      <c r="A21029" t="s">
        <v>2935</v>
      </c>
      <c r="B21029" t="s">
        <v>1634</v>
      </c>
      <c r="C21029">
        <v>0.05</v>
      </c>
    </row>
    <row r="21030" spans="1:5" x14ac:dyDescent="0.2">
      <c r="A21030" t="s">
        <v>3031</v>
      </c>
      <c r="B21030" t="s">
        <v>1634</v>
      </c>
      <c r="C21030">
        <v>0.2</v>
      </c>
    </row>
    <row r="21031" spans="1:5" x14ac:dyDescent="0.2">
      <c r="A21031" t="s">
        <v>2937</v>
      </c>
      <c r="B21031" t="s">
        <v>1634</v>
      </c>
      <c r="C21031">
        <v>0.1</v>
      </c>
    </row>
    <row r="21032" spans="1:5" x14ac:dyDescent="0.2">
      <c r="A21032" t="s">
        <v>200</v>
      </c>
      <c r="B21032">
        <v>4.9000000000000004</v>
      </c>
      <c r="C21032" t="s">
        <v>1634</v>
      </c>
      <c r="D21032">
        <v>0.1</v>
      </c>
    </row>
    <row r="21033" spans="1:5" x14ac:dyDescent="0.2">
      <c r="A21033" t="s">
        <v>200</v>
      </c>
      <c r="B21033">
        <v>3.4</v>
      </c>
      <c r="C21033" t="s">
        <v>1634</v>
      </c>
      <c r="D21033">
        <v>0.05</v>
      </c>
    </row>
    <row r="21034" spans="1:5" x14ac:dyDescent="0.2">
      <c r="A21034" t="s">
        <v>52</v>
      </c>
      <c r="B21034">
        <v>12.2</v>
      </c>
      <c r="C21034" t="s">
        <v>1639</v>
      </c>
      <c r="D21034">
        <v>0.2</v>
      </c>
    </row>
    <row r="21035" spans="1:5" x14ac:dyDescent="0.2">
      <c r="A21035" t="s">
        <v>52</v>
      </c>
      <c r="B21035">
        <v>9</v>
      </c>
      <c r="C21035" t="s">
        <v>1634</v>
      </c>
      <c r="D21035">
        <v>0.2</v>
      </c>
    </row>
    <row r="21036" spans="1:5" x14ac:dyDescent="0.2">
      <c r="A21036" t="s">
        <v>120</v>
      </c>
    </row>
    <row r="21037" spans="1:5" x14ac:dyDescent="0.2">
      <c r="A21037" t="s">
        <v>52</v>
      </c>
      <c r="B21037">
        <v>0.4</v>
      </c>
      <c r="C21037" t="s">
        <v>1634</v>
      </c>
      <c r="D21037">
        <v>0.1</v>
      </c>
    </row>
    <row r="21038" spans="1:5" x14ac:dyDescent="0.2">
      <c r="A21038" t="s">
        <v>2724</v>
      </c>
      <c r="B21038">
        <v>0.02</v>
      </c>
    </row>
    <row r="21039" spans="1:5" x14ac:dyDescent="0.2">
      <c r="A21039" t="s">
        <v>120</v>
      </c>
      <c r="B21039" t="s">
        <v>1571</v>
      </c>
      <c r="C21039">
        <v>0.03</v>
      </c>
      <c r="D21039" t="s">
        <v>2948</v>
      </c>
      <c r="E21039" t="s">
        <v>1594</v>
      </c>
    </row>
    <row r="21040" spans="1:5" x14ac:dyDescent="0.2">
      <c r="A21040" t="s">
        <v>115</v>
      </c>
      <c r="B21040">
        <v>0.05</v>
      </c>
      <c r="C21040" t="s">
        <v>1639</v>
      </c>
      <c r="D21040">
        <v>0.1</v>
      </c>
    </row>
    <row r="21041" spans="1:4" x14ac:dyDescent="0.2">
      <c r="A21041" t="s">
        <v>177</v>
      </c>
      <c r="B21041">
        <v>0.2</v>
      </c>
      <c r="C21041" t="s">
        <v>1639</v>
      </c>
      <c r="D21041">
        <v>0.1</v>
      </c>
    </row>
    <row r="21042" spans="1:4" x14ac:dyDescent="0.2">
      <c r="A21042" t="s">
        <v>169</v>
      </c>
    </row>
    <row r="21043" spans="1:4" x14ac:dyDescent="0.2">
      <c r="A21043" t="s">
        <v>110</v>
      </c>
    </row>
    <row r="21044" spans="1:4" x14ac:dyDescent="0.2">
      <c r="A21044" t="s">
        <v>1575</v>
      </c>
      <c r="B21044" t="s">
        <v>1576</v>
      </c>
      <c r="C21044" t="s">
        <v>1577</v>
      </c>
      <c r="D21044" t="s">
        <v>1578</v>
      </c>
    </row>
    <row r="21045" spans="1:4" x14ac:dyDescent="0.2">
      <c r="A21045" t="s">
        <v>882</v>
      </c>
      <c r="B21045" t="s">
        <v>1579</v>
      </c>
      <c r="C21045" t="s">
        <v>1580</v>
      </c>
    </row>
    <row r="21046" spans="1:4" x14ac:dyDescent="0.2">
      <c r="A21046" t="s">
        <v>1581</v>
      </c>
      <c r="B21046" t="s">
        <v>1576</v>
      </c>
      <c r="C21046" t="s">
        <v>1577</v>
      </c>
      <c r="D21046" t="s">
        <v>1582</v>
      </c>
    </row>
    <row r="21047" spans="1:4" x14ac:dyDescent="0.2">
      <c r="A21047" t="s">
        <v>176</v>
      </c>
      <c r="B21047">
        <v>10.5</v>
      </c>
      <c r="C21047" t="s">
        <v>1585</v>
      </c>
    </row>
    <row r="21048" spans="1:4" x14ac:dyDescent="0.2">
      <c r="A21048" t="s">
        <v>50</v>
      </c>
      <c r="B21048">
        <v>18</v>
      </c>
      <c r="C21048" t="s">
        <v>1583</v>
      </c>
    </row>
    <row r="21049" spans="1:4" x14ac:dyDescent="0.2">
      <c r="A21049" t="s">
        <v>52</v>
      </c>
      <c r="B21049">
        <v>7.7</v>
      </c>
      <c r="C21049" t="s">
        <v>1583</v>
      </c>
    </row>
    <row r="21050" spans="1:4" x14ac:dyDescent="0.2">
      <c r="A21050" t="s">
        <v>1605</v>
      </c>
      <c r="B21050">
        <v>12</v>
      </c>
      <c r="C21050" t="s">
        <v>1621</v>
      </c>
      <c r="D21050">
        <v>0.2</v>
      </c>
    </row>
    <row r="21051" spans="1:4" x14ac:dyDescent="0.2">
      <c r="A21051" t="s">
        <v>1605</v>
      </c>
      <c r="B21051">
        <v>8.6999999999999993</v>
      </c>
      <c r="C21051" t="s">
        <v>1584</v>
      </c>
    </row>
    <row r="21052" spans="1:4" x14ac:dyDescent="0.2">
      <c r="A21052" t="s">
        <v>70</v>
      </c>
      <c r="B21052">
        <v>13.5</v>
      </c>
      <c r="C21052" t="s">
        <v>1585</v>
      </c>
    </row>
    <row r="21053" spans="1:4" x14ac:dyDescent="0.2">
      <c r="A21053" t="s">
        <v>52</v>
      </c>
      <c r="B21053">
        <v>11.5</v>
      </c>
      <c r="C21053" t="s">
        <v>1583</v>
      </c>
    </row>
    <row r="21054" spans="1:4" x14ac:dyDescent="0.2">
      <c r="A21054" t="s">
        <v>2949</v>
      </c>
      <c r="B21054" t="s">
        <v>2249</v>
      </c>
    </row>
    <row r="21055" spans="1:4" x14ac:dyDescent="0.2">
      <c r="A21055" t="s">
        <v>207</v>
      </c>
      <c r="B21055">
        <v>14.7</v>
      </c>
      <c r="C21055">
        <v>-0.2</v>
      </c>
    </row>
    <row r="21056" spans="1:4" x14ac:dyDescent="0.2">
      <c r="A21056" t="s">
        <v>57</v>
      </c>
      <c r="B21056">
        <v>21.02</v>
      </c>
      <c r="C21056">
        <v>0.03</v>
      </c>
    </row>
    <row r="21057" spans="1:4" x14ac:dyDescent="0.2">
      <c r="A21057" t="s">
        <v>57</v>
      </c>
      <c r="B21057">
        <v>15.02</v>
      </c>
      <c r="C21057">
        <v>0.03</v>
      </c>
    </row>
    <row r="21058" spans="1:4" x14ac:dyDescent="0.2">
      <c r="A21058" t="s">
        <v>2501</v>
      </c>
      <c r="B21058">
        <v>5.5</v>
      </c>
      <c r="C21058" t="s">
        <v>1584</v>
      </c>
    </row>
    <row r="21059" spans="1:4" x14ac:dyDescent="0.2">
      <c r="A21059" t="s">
        <v>1843</v>
      </c>
      <c r="B21059">
        <v>10.25</v>
      </c>
      <c r="C21059" t="s">
        <v>1600</v>
      </c>
    </row>
    <row r="21060" spans="1:4" x14ac:dyDescent="0.2">
      <c r="A21060" t="s">
        <v>2951</v>
      </c>
      <c r="B21060" t="s">
        <v>1614</v>
      </c>
    </row>
    <row r="21061" spans="1:4" x14ac:dyDescent="0.2">
      <c r="A21061" t="s">
        <v>70</v>
      </c>
      <c r="B21061">
        <v>2</v>
      </c>
      <c r="C21061" t="s">
        <v>1584</v>
      </c>
    </row>
    <row r="21062" spans="1:4" x14ac:dyDescent="0.2">
      <c r="A21062" t="s">
        <v>1710</v>
      </c>
      <c r="B21062">
        <v>7</v>
      </c>
      <c r="C21062" t="s">
        <v>1585</v>
      </c>
    </row>
    <row r="21063" spans="1:4" x14ac:dyDescent="0.2">
      <c r="A21063" t="s">
        <v>72</v>
      </c>
      <c r="B21063">
        <v>0.4</v>
      </c>
      <c r="C21063" t="s">
        <v>1584</v>
      </c>
    </row>
    <row r="21064" spans="1:4" x14ac:dyDescent="0.2">
      <c r="A21064" t="s">
        <v>120</v>
      </c>
      <c r="B21064">
        <v>0.1</v>
      </c>
      <c r="C21064" t="s">
        <v>1593</v>
      </c>
      <c r="D21064" t="s">
        <v>1594</v>
      </c>
    </row>
    <row r="21065" spans="1:4" x14ac:dyDescent="0.2">
      <c r="A21065" t="s">
        <v>52</v>
      </c>
      <c r="B21065">
        <v>4.5</v>
      </c>
      <c r="C21065" t="s">
        <v>1584</v>
      </c>
    </row>
    <row r="21066" spans="1:4" x14ac:dyDescent="0.2">
      <c r="A21066" t="s">
        <v>52</v>
      </c>
      <c r="B21066">
        <v>14.5</v>
      </c>
      <c r="C21066" t="s">
        <v>1583</v>
      </c>
    </row>
    <row r="21067" spans="1:4" x14ac:dyDescent="0.2">
      <c r="A21067" t="s">
        <v>119</v>
      </c>
      <c r="B21067">
        <v>5.5</v>
      </c>
      <c r="C21067" t="s">
        <v>1585</v>
      </c>
    </row>
    <row r="21068" spans="1:4" x14ac:dyDescent="0.2">
      <c r="A21068" t="s">
        <v>52</v>
      </c>
      <c r="B21068">
        <v>3.4</v>
      </c>
      <c r="C21068" t="s">
        <v>1583</v>
      </c>
    </row>
    <row r="21069" spans="1:4" x14ac:dyDescent="0.2">
      <c r="A21069" t="s">
        <v>70</v>
      </c>
      <c r="B21069">
        <v>13</v>
      </c>
      <c r="C21069" t="s">
        <v>1584</v>
      </c>
    </row>
    <row r="21070" spans="1:4" x14ac:dyDescent="0.2">
      <c r="A21070" t="s">
        <v>71</v>
      </c>
      <c r="B21070">
        <v>12.2</v>
      </c>
      <c r="C21070">
        <v>0.2</v>
      </c>
    </row>
    <row r="21071" spans="1:4" x14ac:dyDescent="0.2">
      <c r="A21071" t="s">
        <v>52</v>
      </c>
      <c r="B21071">
        <v>0.4</v>
      </c>
      <c r="C21071" t="s">
        <v>1584</v>
      </c>
    </row>
    <row r="21072" spans="1:4" x14ac:dyDescent="0.2">
      <c r="A21072" t="s">
        <v>52</v>
      </c>
      <c r="B21072">
        <v>0.5</v>
      </c>
      <c r="C21072" t="s">
        <v>1583</v>
      </c>
    </row>
    <row r="21073" spans="1:5" x14ac:dyDescent="0.2">
      <c r="A21073" t="s">
        <v>52</v>
      </c>
      <c r="B21073">
        <v>4.9000000000000004</v>
      </c>
      <c r="C21073" t="s">
        <v>1584</v>
      </c>
    </row>
    <row r="21074" spans="1:5" x14ac:dyDescent="0.2">
      <c r="A21074" t="s">
        <v>52</v>
      </c>
      <c r="B21074">
        <v>9</v>
      </c>
      <c r="C21074" t="s">
        <v>1584</v>
      </c>
    </row>
    <row r="21075" spans="1:5" x14ac:dyDescent="0.2">
      <c r="A21075" t="s">
        <v>70</v>
      </c>
      <c r="B21075">
        <v>4</v>
      </c>
      <c r="C21075">
        <v>0.02</v>
      </c>
    </row>
    <row r="21076" spans="1:5" x14ac:dyDescent="0.2">
      <c r="A21076" t="s">
        <v>120</v>
      </c>
      <c r="B21076" t="s">
        <v>1571</v>
      </c>
      <c r="C21076">
        <v>0.03</v>
      </c>
      <c r="D21076" t="s">
        <v>1593</v>
      </c>
      <c r="E21076" t="s">
        <v>1594</v>
      </c>
    </row>
    <row r="21077" spans="1:5" x14ac:dyDescent="0.2">
      <c r="A21077" t="s">
        <v>115</v>
      </c>
      <c r="B21077">
        <v>0.05</v>
      </c>
      <c r="C21077" t="s">
        <v>1639</v>
      </c>
      <c r="D21077">
        <v>0.1</v>
      </c>
    </row>
    <row r="21078" spans="1:5" x14ac:dyDescent="0.2">
      <c r="A21078" t="s">
        <v>177</v>
      </c>
      <c r="B21078">
        <v>0.2</v>
      </c>
      <c r="C21078" t="s">
        <v>1639</v>
      </c>
      <c r="D21078">
        <v>0.1</v>
      </c>
    </row>
    <row r="21079" spans="1:5" x14ac:dyDescent="0.2">
      <c r="A21079" t="s">
        <v>176</v>
      </c>
      <c r="B21079">
        <v>15</v>
      </c>
      <c r="C21079" t="s">
        <v>1681</v>
      </c>
    </row>
    <row r="21080" spans="1:5" x14ac:dyDescent="0.2">
      <c r="A21080" t="s">
        <v>120</v>
      </c>
      <c r="B21080" t="s">
        <v>1571</v>
      </c>
      <c r="C21080">
        <v>0.05</v>
      </c>
      <c r="D21080" t="s">
        <v>1593</v>
      </c>
      <c r="E21080" t="s">
        <v>1594</v>
      </c>
    </row>
    <row r="21081" spans="1:5" x14ac:dyDescent="0.2">
      <c r="A21081" t="s">
        <v>156</v>
      </c>
      <c r="B21081" t="s">
        <v>1571</v>
      </c>
      <c r="C21081">
        <v>5.0000000000000001E-3</v>
      </c>
    </row>
    <row r="21082" spans="1:5" x14ac:dyDescent="0.2">
      <c r="A21082" t="s">
        <v>117</v>
      </c>
      <c r="B21082" t="s">
        <v>1571</v>
      </c>
      <c r="C21082">
        <v>0.02</v>
      </c>
      <c r="D21082" t="s">
        <v>1593</v>
      </c>
      <c r="E21082" t="s">
        <v>1594</v>
      </c>
    </row>
    <row r="21083" spans="1:5" x14ac:dyDescent="0.2">
      <c r="A21083" t="s">
        <v>1730</v>
      </c>
      <c r="B21083">
        <v>0.1</v>
      </c>
      <c r="C21083">
        <f>-0.015/0.035</f>
        <v>-0.42857142857142849</v>
      </c>
    </row>
    <row r="21084" spans="1:5" x14ac:dyDescent="0.2">
      <c r="A21084" t="s">
        <v>2943</v>
      </c>
      <c r="B21084" t="s">
        <v>1629</v>
      </c>
      <c r="C21084" t="s">
        <v>1822</v>
      </c>
    </row>
    <row r="21085" spans="1:5" x14ac:dyDescent="0.2">
      <c r="A21085" t="s">
        <v>169</v>
      </c>
    </row>
    <row r="21086" spans="1:5" x14ac:dyDescent="0.2">
      <c r="A21086" t="s">
        <v>110</v>
      </c>
    </row>
    <row r="21087" spans="1:5" x14ac:dyDescent="0.2">
      <c r="A21087" t="s">
        <v>1575</v>
      </c>
      <c r="B21087" t="s">
        <v>1576</v>
      </c>
      <c r="C21087" t="s">
        <v>1577</v>
      </c>
      <c r="D21087" t="s">
        <v>1578</v>
      </c>
    </row>
    <row r="21088" spans="1:5" x14ac:dyDescent="0.2">
      <c r="A21088" t="s">
        <v>882</v>
      </c>
      <c r="B21088" t="s">
        <v>1579</v>
      </c>
      <c r="C21088" t="s">
        <v>1580</v>
      </c>
    </row>
    <row r="21089" spans="1:4" x14ac:dyDescent="0.2">
      <c r="A21089" t="s">
        <v>176</v>
      </c>
      <c r="B21089">
        <v>10.5</v>
      </c>
      <c r="C21089" t="s">
        <v>1585</v>
      </c>
    </row>
    <row r="21090" spans="1:4" x14ac:dyDescent="0.2">
      <c r="A21090" t="s">
        <v>50</v>
      </c>
      <c r="B21090">
        <v>18</v>
      </c>
      <c r="C21090" t="s">
        <v>1583</v>
      </c>
    </row>
    <row r="21091" spans="1:4" x14ac:dyDescent="0.2">
      <c r="A21091" t="s">
        <v>52</v>
      </c>
      <c r="B21091">
        <v>7.7</v>
      </c>
      <c r="C21091" t="s">
        <v>1583</v>
      </c>
    </row>
    <row r="21092" spans="1:4" x14ac:dyDescent="0.2">
      <c r="A21092" t="s">
        <v>1605</v>
      </c>
      <c r="B21092">
        <v>12</v>
      </c>
      <c r="C21092" t="s">
        <v>1621</v>
      </c>
      <c r="D21092">
        <v>0.2</v>
      </c>
    </row>
    <row r="21093" spans="1:4" x14ac:dyDescent="0.2">
      <c r="A21093" t="s">
        <v>1605</v>
      </c>
      <c r="B21093">
        <v>8.6999999999999993</v>
      </c>
      <c r="C21093" t="s">
        <v>1584</v>
      </c>
    </row>
    <row r="21094" spans="1:4" x14ac:dyDescent="0.2">
      <c r="A21094" t="s">
        <v>70</v>
      </c>
      <c r="B21094">
        <v>13.5</v>
      </c>
      <c r="C21094" t="s">
        <v>1585</v>
      </c>
    </row>
    <row r="21095" spans="1:4" x14ac:dyDescent="0.2">
      <c r="A21095" t="s">
        <v>52</v>
      </c>
      <c r="B21095">
        <v>11.5</v>
      </c>
      <c r="C21095" t="s">
        <v>1583</v>
      </c>
    </row>
    <row r="21096" spans="1:4" x14ac:dyDescent="0.2">
      <c r="A21096" t="s">
        <v>2949</v>
      </c>
      <c r="B21096" t="s">
        <v>2249</v>
      </c>
    </row>
    <row r="21097" spans="1:4" x14ac:dyDescent="0.2">
      <c r="A21097" t="s">
        <v>207</v>
      </c>
      <c r="B21097">
        <v>14.7</v>
      </c>
      <c r="C21097">
        <v>-0.2</v>
      </c>
    </row>
    <row r="21098" spans="1:4" x14ac:dyDescent="0.2">
      <c r="A21098" t="s">
        <v>57</v>
      </c>
      <c r="B21098">
        <v>21.02</v>
      </c>
      <c r="C21098">
        <v>0.03</v>
      </c>
    </row>
    <row r="21099" spans="1:4" x14ac:dyDescent="0.2">
      <c r="A21099" t="s">
        <v>57</v>
      </c>
      <c r="B21099">
        <v>15.02</v>
      </c>
      <c r="C21099">
        <v>0.03</v>
      </c>
    </row>
    <row r="21100" spans="1:4" x14ac:dyDescent="0.2">
      <c r="A21100" t="s">
        <v>2501</v>
      </c>
      <c r="B21100">
        <v>5.5</v>
      </c>
      <c r="C21100" t="s">
        <v>1584</v>
      </c>
    </row>
    <row r="21101" spans="1:4" x14ac:dyDescent="0.2">
      <c r="A21101" t="s">
        <v>1843</v>
      </c>
      <c r="B21101">
        <v>10.25</v>
      </c>
      <c r="C21101" t="s">
        <v>1600</v>
      </c>
    </row>
    <row r="21102" spans="1:4" x14ac:dyDescent="0.2">
      <c r="A21102" t="s">
        <v>2951</v>
      </c>
      <c r="B21102" t="s">
        <v>1614</v>
      </c>
    </row>
    <row r="21103" spans="1:4" x14ac:dyDescent="0.2">
      <c r="A21103" t="s">
        <v>70</v>
      </c>
      <c r="B21103">
        <v>2</v>
      </c>
      <c r="C21103" t="s">
        <v>1584</v>
      </c>
    </row>
    <row r="21104" spans="1:4" x14ac:dyDescent="0.2">
      <c r="A21104" t="s">
        <v>1710</v>
      </c>
      <c r="B21104">
        <v>7</v>
      </c>
      <c r="C21104" t="s">
        <v>1585</v>
      </c>
    </row>
    <row r="21105" spans="1:5" x14ac:dyDescent="0.2">
      <c r="A21105" t="s">
        <v>72</v>
      </c>
      <c r="B21105">
        <v>0.4</v>
      </c>
      <c r="C21105" t="s">
        <v>1584</v>
      </c>
    </row>
    <row r="21106" spans="1:5" x14ac:dyDescent="0.2">
      <c r="A21106" t="s">
        <v>120</v>
      </c>
      <c r="B21106">
        <v>0.1</v>
      </c>
      <c r="C21106" t="s">
        <v>1593</v>
      </c>
      <c r="D21106" t="s">
        <v>1594</v>
      </c>
    </row>
    <row r="21107" spans="1:5" x14ac:dyDescent="0.2">
      <c r="A21107" t="s">
        <v>52</v>
      </c>
      <c r="B21107">
        <v>4.5</v>
      </c>
      <c r="C21107" t="s">
        <v>1584</v>
      </c>
    </row>
    <row r="21108" spans="1:5" x14ac:dyDescent="0.2">
      <c r="A21108" t="s">
        <v>52</v>
      </c>
      <c r="B21108">
        <v>14.5</v>
      </c>
      <c r="C21108" t="s">
        <v>1583</v>
      </c>
    </row>
    <row r="21109" spans="1:5" x14ac:dyDescent="0.2">
      <c r="A21109" t="s">
        <v>119</v>
      </c>
      <c r="B21109">
        <v>5.5</v>
      </c>
      <c r="C21109" t="s">
        <v>1585</v>
      </c>
    </row>
    <row r="21110" spans="1:5" x14ac:dyDescent="0.2">
      <c r="A21110" t="s">
        <v>52</v>
      </c>
      <c r="B21110">
        <v>3.4</v>
      </c>
      <c r="C21110" t="s">
        <v>1583</v>
      </c>
    </row>
    <row r="21111" spans="1:5" x14ac:dyDescent="0.2">
      <c r="A21111" t="s">
        <v>70</v>
      </c>
      <c r="B21111">
        <v>13</v>
      </c>
      <c r="C21111" t="s">
        <v>1584</v>
      </c>
    </row>
    <row r="21112" spans="1:5" x14ac:dyDescent="0.2">
      <c r="A21112" t="s">
        <v>71</v>
      </c>
      <c r="B21112">
        <v>12.2</v>
      </c>
      <c r="C21112">
        <v>0.2</v>
      </c>
    </row>
    <row r="21113" spans="1:5" x14ac:dyDescent="0.2">
      <c r="A21113" t="s">
        <v>52</v>
      </c>
      <c r="B21113">
        <v>0.4</v>
      </c>
      <c r="C21113" t="s">
        <v>1584</v>
      </c>
    </row>
    <row r="21114" spans="1:5" x14ac:dyDescent="0.2">
      <c r="A21114" t="s">
        <v>52</v>
      </c>
      <c r="B21114">
        <v>0.5</v>
      </c>
      <c r="C21114" t="s">
        <v>1583</v>
      </c>
    </row>
    <row r="21115" spans="1:5" x14ac:dyDescent="0.2">
      <c r="A21115" t="s">
        <v>52</v>
      </c>
      <c r="B21115">
        <v>4.9000000000000004</v>
      </c>
      <c r="C21115" t="s">
        <v>1584</v>
      </c>
    </row>
    <row r="21116" spans="1:5" x14ac:dyDescent="0.2">
      <c r="A21116" t="s">
        <v>52</v>
      </c>
      <c r="B21116">
        <v>9</v>
      </c>
      <c r="C21116" t="s">
        <v>1584</v>
      </c>
    </row>
    <row r="21117" spans="1:5" x14ac:dyDescent="0.2">
      <c r="A21117" t="s">
        <v>70</v>
      </c>
      <c r="B21117">
        <v>4</v>
      </c>
      <c r="C21117">
        <v>0.02</v>
      </c>
    </row>
    <row r="21118" spans="1:5" x14ac:dyDescent="0.2">
      <c r="A21118" t="s">
        <v>120</v>
      </c>
      <c r="B21118" t="s">
        <v>1571</v>
      </c>
      <c r="C21118">
        <v>0.03</v>
      </c>
      <c r="D21118" t="s">
        <v>1593</v>
      </c>
      <c r="E21118" t="s">
        <v>1594</v>
      </c>
    </row>
    <row r="21119" spans="1:5" x14ac:dyDescent="0.2">
      <c r="A21119" t="s">
        <v>115</v>
      </c>
      <c r="B21119">
        <v>0.05</v>
      </c>
      <c r="C21119" t="s">
        <v>1639</v>
      </c>
      <c r="D21119">
        <v>0.1</v>
      </c>
    </row>
    <row r="21120" spans="1:5" x14ac:dyDescent="0.2">
      <c r="A21120" t="s">
        <v>177</v>
      </c>
      <c r="B21120">
        <v>0.2</v>
      </c>
      <c r="C21120" t="s">
        <v>1639</v>
      </c>
      <c r="D21120">
        <v>0.1</v>
      </c>
    </row>
    <row r="21121" spans="1:5" x14ac:dyDescent="0.2">
      <c r="A21121" t="s">
        <v>176</v>
      </c>
      <c r="B21121">
        <v>15</v>
      </c>
      <c r="C21121" t="s">
        <v>1681</v>
      </c>
    </row>
    <row r="21122" spans="1:5" x14ac:dyDescent="0.2">
      <c r="A21122" t="s">
        <v>120</v>
      </c>
      <c r="B21122" t="s">
        <v>1571</v>
      </c>
      <c r="C21122">
        <v>0.05</v>
      </c>
      <c r="D21122" t="s">
        <v>1593</v>
      </c>
      <c r="E21122" t="s">
        <v>1594</v>
      </c>
    </row>
    <row r="21123" spans="1:5" x14ac:dyDescent="0.2">
      <c r="A21123" t="s">
        <v>156</v>
      </c>
      <c r="B21123" t="s">
        <v>1571</v>
      </c>
      <c r="C21123">
        <v>5.0000000000000001E-3</v>
      </c>
    </row>
    <row r="21124" spans="1:5" x14ac:dyDescent="0.2">
      <c r="A21124" t="s">
        <v>117</v>
      </c>
      <c r="B21124" t="s">
        <v>1571</v>
      </c>
      <c r="C21124">
        <v>0.02</v>
      </c>
      <c r="D21124" t="s">
        <v>1593</v>
      </c>
      <c r="E21124" t="s">
        <v>1594</v>
      </c>
    </row>
    <row r="21125" spans="1:5" x14ac:dyDescent="0.2">
      <c r="A21125" t="s">
        <v>1730</v>
      </c>
      <c r="B21125">
        <v>0.1</v>
      </c>
      <c r="C21125">
        <f>-0.015/0.035</f>
        <v>-0.42857142857142849</v>
      </c>
    </row>
    <row r="21126" spans="1:5" x14ac:dyDescent="0.2">
      <c r="A21126" t="s">
        <v>2943</v>
      </c>
      <c r="B21126" t="s">
        <v>1629</v>
      </c>
      <c r="C21126" t="s">
        <v>1822</v>
      </c>
    </row>
    <row r="21127" spans="1:5" x14ac:dyDescent="0.2">
      <c r="A21127" t="s">
        <v>169</v>
      </c>
    </row>
    <row r="21128" spans="1:5" x14ac:dyDescent="0.2">
      <c r="A21128" t="s">
        <v>110</v>
      </c>
    </row>
    <row r="21129" spans="1:5" x14ac:dyDescent="0.2">
      <c r="A21129" t="s">
        <v>1575</v>
      </c>
      <c r="B21129" t="s">
        <v>1576</v>
      </c>
      <c r="C21129" t="s">
        <v>1577</v>
      </c>
      <c r="D21129" t="s">
        <v>1578</v>
      </c>
    </row>
    <row r="21130" spans="1:5" x14ac:dyDescent="0.2">
      <c r="A21130" t="s">
        <v>882</v>
      </c>
      <c r="B21130" t="s">
        <v>1579</v>
      </c>
      <c r="C21130" t="s">
        <v>1580</v>
      </c>
    </row>
    <row r="21131" spans="1:5" x14ac:dyDescent="0.2">
      <c r="A21131" t="s">
        <v>1595</v>
      </c>
      <c r="B21131" t="s">
        <v>1596</v>
      </c>
      <c r="C21131" t="s">
        <v>1597</v>
      </c>
    </row>
    <row r="21132" spans="1:5" x14ac:dyDescent="0.2">
      <c r="A21132" t="s">
        <v>1595</v>
      </c>
      <c r="B21132" t="s">
        <v>1598</v>
      </c>
      <c r="C21132" t="s">
        <v>1599</v>
      </c>
      <c r="D21132" t="s">
        <v>1597</v>
      </c>
    </row>
    <row r="21133" spans="1:5" x14ac:dyDescent="0.2">
      <c r="A21133" t="s">
        <v>176</v>
      </c>
      <c r="B21133">
        <v>10.5</v>
      </c>
      <c r="C21133" t="s">
        <v>1585</v>
      </c>
    </row>
    <row r="21134" spans="1:5" x14ac:dyDescent="0.2">
      <c r="A21134" t="s">
        <v>50</v>
      </c>
      <c r="B21134">
        <v>18</v>
      </c>
      <c r="C21134" t="s">
        <v>1583</v>
      </c>
    </row>
    <row r="21135" spans="1:5" x14ac:dyDescent="0.2">
      <c r="A21135" t="s">
        <v>52</v>
      </c>
      <c r="B21135">
        <v>7.7</v>
      </c>
      <c r="C21135" t="s">
        <v>1583</v>
      </c>
    </row>
    <row r="21136" spans="1:5" x14ac:dyDescent="0.2">
      <c r="A21136" t="s">
        <v>1605</v>
      </c>
      <c r="B21136">
        <v>12</v>
      </c>
      <c r="C21136" t="s">
        <v>1621</v>
      </c>
      <c r="D21136">
        <v>0.2</v>
      </c>
    </row>
    <row r="21137" spans="1:4" x14ac:dyDescent="0.2">
      <c r="A21137" t="s">
        <v>1605</v>
      </c>
      <c r="B21137">
        <v>8.6999999999999993</v>
      </c>
      <c r="C21137" t="s">
        <v>1584</v>
      </c>
    </row>
    <row r="21138" spans="1:4" x14ac:dyDescent="0.2">
      <c r="A21138" t="s">
        <v>70</v>
      </c>
      <c r="B21138">
        <v>13.5</v>
      </c>
      <c r="C21138" t="s">
        <v>1585</v>
      </c>
    </row>
    <row r="21139" spans="1:4" x14ac:dyDescent="0.2">
      <c r="A21139" t="s">
        <v>52</v>
      </c>
      <c r="B21139">
        <v>11.5</v>
      </c>
      <c r="C21139" t="s">
        <v>1583</v>
      </c>
    </row>
    <row r="21140" spans="1:4" x14ac:dyDescent="0.2">
      <c r="A21140" t="s">
        <v>2949</v>
      </c>
      <c r="B21140" t="s">
        <v>2249</v>
      </c>
    </row>
    <row r="21141" spans="1:4" x14ac:dyDescent="0.2">
      <c r="A21141" t="s">
        <v>207</v>
      </c>
      <c r="B21141">
        <v>14.7</v>
      </c>
      <c r="C21141">
        <v>-0.2</v>
      </c>
    </row>
    <row r="21142" spans="1:4" x14ac:dyDescent="0.2">
      <c r="A21142" t="s">
        <v>57</v>
      </c>
      <c r="B21142">
        <v>21.02</v>
      </c>
      <c r="C21142">
        <v>0.03</v>
      </c>
    </row>
    <row r="21143" spans="1:4" x14ac:dyDescent="0.2">
      <c r="A21143" t="s">
        <v>57</v>
      </c>
      <c r="B21143">
        <v>15.02</v>
      </c>
      <c r="C21143">
        <v>0.03</v>
      </c>
    </row>
    <row r="21144" spans="1:4" x14ac:dyDescent="0.2">
      <c r="A21144" t="s">
        <v>2501</v>
      </c>
      <c r="B21144">
        <v>5.5</v>
      </c>
      <c r="C21144" t="s">
        <v>1584</v>
      </c>
    </row>
    <row r="21145" spans="1:4" x14ac:dyDescent="0.2">
      <c r="A21145" t="s">
        <v>1843</v>
      </c>
      <c r="B21145">
        <v>10.25</v>
      </c>
      <c r="C21145" t="s">
        <v>1600</v>
      </c>
    </row>
    <row r="21146" spans="1:4" x14ac:dyDescent="0.2">
      <c r="A21146" t="s">
        <v>2951</v>
      </c>
      <c r="B21146" t="s">
        <v>1614</v>
      </c>
    </row>
    <row r="21147" spans="1:4" x14ac:dyDescent="0.2">
      <c r="A21147" t="s">
        <v>70</v>
      </c>
      <c r="B21147">
        <v>2</v>
      </c>
      <c r="C21147" t="s">
        <v>1584</v>
      </c>
    </row>
    <row r="21148" spans="1:4" x14ac:dyDescent="0.2">
      <c r="A21148" t="s">
        <v>1710</v>
      </c>
      <c r="B21148">
        <v>7</v>
      </c>
      <c r="C21148" t="s">
        <v>1585</v>
      </c>
    </row>
    <row r="21149" spans="1:4" x14ac:dyDescent="0.2">
      <c r="A21149" t="s">
        <v>72</v>
      </c>
      <c r="B21149">
        <v>0.4</v>
      </c>
      <c r="C21149" t="s">
        <v>1584</v>
      </c>
    </row>
    <row r="21150" spans="1:4" x14ac:dyDescent="0.2">
      <c r="A21150" t="s">
        <v>120</v>
      </c>
      <c r="B21150">
        <v>0.1</v>
      </c>
      <c r="C21150" t="s">
        <v>1593</v>
      </c>
      <c r="D21150" t="s">
        <v>1594</v>
      </c>
    </row>
    <row r="21151" spans="1:4" x14ac:dyDescent="0.2">
      <c r="A21151" t="s">
        <v>52</v>
      </c>
      <c r="B21151">
        <v>4.5</v>
      </c>
      <c r="C21151" t="s">
        <v>1584</v>
      </c>
    </row>
    <row r="21152" spans="1:4" x14ac:dyDescent="0.2">
      <c r="A21152" t="s">
        <v>52</v>
      </c>
      <c r="B21152">
        <v>14.5</v>
      </c>
      <c r="C21152" t="s">
        <v>1583</v>
      </c>
    </row>
    <row r="21153" spans="1:5" x14ac:dyDescent="0.2">
      <c r="A21153" t="s">
        <v>119</v>
      </c>
      <c r="B21153">
        <v>5.5</v>
      </c>
      <c r="C21153" t="s">
        <v>1585</v>
      </c>
    </row>
    <row r="21154" spans="1:5" x14ac:dyDescent="0.2">
      <c r="A21154" t="s">
        <v>52</v>
      </c>
      <c r="B21154">
        <v>3.4</v>
      </c>
      <c r="C21154" t="s">
        <v>1583</v>
      </c>
    </row>
    <row r="21155" spans="1:5" x14ac:dyDescent="0.2">
      <c r="A21155" t="s">
        <v>70</v>
      </c>
      <c r="B21155">
        <v>13</v>
      </c>
      <c r="C21155" t="s">
        <v>1584</v>
      </c>
    </row>
    <row r="21156" spans="1:5" x14ac:dyDescent="0.2">
      <c r="A21156" t="s">
        <v>71</v>
      </c>
      <c r="B21156">
        <v>12.2</v>
      </c>
      <c r="C21156">
        <v>0.2</v>
      </c>
    </row>
    <row r="21157" spans="1:5" x14ac:dyDescent="0.2">
      <c r="A21157" t="s">
        <v>52</v>
      </c>
      <c r="B21157">
        <v>0.4</v>
      </c>
      <c r="C21157" t="s">
        <v>1584</v>
      </c>
    </row>
    <row r="21158" spans="1:5" x14ac:dyDescent="0.2">
      <c r="A21158" t="s">
        <v>52</v>
      </c>
      <c r="B21158">
        <v>0.5</v>
      </c>
      <c r="C21158" t="s">
        <v>1583</v>
      </c>
    </row>
    <row r="21159" spans="1:5" x14ac:dyDescent="0.2">
      <c r="A21159" t="s">
        <v>52</v>
      </c>
      <c r="B21159">
        <v>4.9000000000000004</v>
      </c>
      <c r="C21159" t="s">
        <v>1584</v>
      </c>
    </row>
    <row r="21160" spans="1:5" x14ac:dyDescent="0.2">
      <c r="A21160" t="s">
        <v>52</v>
      </c>
      <c r="B21160">
        <v>9</v>
      </c>
      <c r="C21160" t="s">
        <v>1584</v>
      </c>
    </row>
    <row r="21161" spans="1:5" x14ac:dyDescent="0.2">
      <c r="A21161" t="s">
        <v>70</v>
      </c>
      <c r="B21161">
        <v>4</v>
      </c>
      <c r="C21161">
        <v>0.02</v>
      </c>
    </row>
    <row r="21162" spans="1:5" x14ac:dyDescent="0.2">
      <c r="A21162" t="s">
        <v>120</v>
      </c>
      <c r="B21162" t="s">
        <v>1571</v>
      </c>
      <c r="C21162">
        <v>0.03</v>
      </c>
      <c r="D21162" t="s">
        <v>1593</v>
      </c>
      <c r="E21162" t="s">
        <v>1594</v>
      </c>
    </row>
    <row r="21163" spans="1:5" x14ac:dyDescent="0.2">
      <c r="A21163" t="s">
        <v>115</v>
      </c>
      <c r="B21163">
        <v>0.05</v>
      </c>
      <c r="C21163" t="s">
        <v>1639</v>
      </c>
      <c r="D21163">
        <v>0.1</v>
      </c>
    </row>
    <row r="21164" spans="1:5" x14ac:dyDescent="0.2">
      <c r="A21164" t="s">
        <v>177</v>
      </c>
      <c r="B21164">
        <v>0.2</v>
      </c>
      <c r="C21164" t="s">
        <v>1639</v>
      </c>
      <c r="D21164">
        <v>0.1</v>
      </c>
    </row>
    <row r="21165" spans="1:5" x14ac:dyDescent="0.2">
      <c r="A21165" t="s">
        <v>176</v>
      </c>
      <c r="B21165">
        <v>15</v>
      </c>
      <c r="C21165" t="s">
        <v>1681</v>
      </c>
    </row>
    <row r="21166" spans="1:5" x14ac:dyDescent="0.2">
      <c r="A21166" t="s">
        <v>120</v>
      </c>
      <c r="B21166" t="s">
        <v>1571</v>
      </c>
      <c r="C21166">
        <v>0.05</v>
      </c>
      <c r="D21166" t="s">
        <v>1593</v>
      </c>
      <c r="E21166" t="s">
        <v>1594</v>
      </c>
    </row>
    <row r="21167" spans="1:5" x14ac:dyDescent="0.2">
      <c r="A21167" t="s">
        <v>156</v>
      </c>
      <c r="B21167" t="s">
        <v>1571</v>
      </c>
      <c r="C21167">
        <v>5.0000000000000001E-3</v>
      </c>
    </row>
    <row r="21168" spans="1:5" x14ac:dyDescent="0.2">
      <c r="A21168" t="s">
        <v>117</v>
      </c>
      <c r="B21168" t="s">
        <v>1571</v>
      </c>
      <c r="C21168">
        <v>0.02</v>
      </c>
      <c r="D21168" t="s">
        <v>1593</v>
      </c>
      <c r="E21168" t="s">
        <v>1594</v>
      </c>
    </row>
    <row r="21169" spans="1:4" x14ac:dyDescent="0.2">
      <c r="A21169" t="s">
        <v>1730</v>
      </c>
      <c r="B21169">
        <v>0.1</v>
      </c>
      <c r="C21169">
        <f>-0.015/0.035</f>
        <v>-0.42857142857142849</v>
      </c>
    </row>
    <row r="21170" spans="1:4" x14ac:dyDescent="0.2">
      <c r="A21170" t="s">
        <v>2943</v>
      </c>
      <c r="B21170" t="s">
        <v>1629</v>
      </c>
      <c r="C21170" t="s">
        <v>1822</v>
      </c>
    </row>
    <row r="21171" spans="1:4" x14ac:dyDescent="0.2">
      <c r="A21171" t="s">
        <v>169</v>
      </c>
    </row>
    <row r="21172" spans="1:4" x14ac:dyDescent="0.2">
      <c r="A21172" t="s">
        <v>110</v>
      </c>
    </row>
    <row r="21173" spans="1:4" x14ac:dyDescent="0.2">
      <c r="A21173" t="s">
        <v>1575</v>
      </c>
      <c r="B21173" t="s">
        <v>1576</v>
      </c>
      <c r="C21173" t="s">
        <v>1577</v>
      </c>
      <c r="D21173" t="s">
        <v>1578</v>
      </c>
    </row>
    <row r="21174" spans="1:4" x14ac:dyDescent="0.2">
      <c r="A21174" t="s">
        <v>882</v>
      </c>
      <c r="B21174" t="s">
        <v>1579</v>
      </c>
      <c r="C21174" t="s">
        <v>1580</v>
      </c>
    </row>
    <row r="21175" spans="1:4" x14ac:dyDescent="0.2">
      <c r="A21175" t="s">
        <v>1595</v>
      </c>
      <c r="B21175" t="s">
        <v>1596</v>
      </c>
      <c r="C21175" t="s">
        <v>1597</v>
      </c>
    </row>
    <row r="21176" spans="1:4" x14ac:dyDescent="0.2">
      <c r="A21176" t="s">
        <v>1595</v>
      </c>
      <c r="B21176" t="s">
        <v>1598</v>
      </c>
      <c r="C21176" t="s">
        <v>1599</v>
      </c>
      <c r="D21176" t="s">
        <v>1597</v>
      </c>
    </row>
    <row r="21177" spans="1:4" x14ac:dyDescent="0.2">
      <c r="A21177" t="s">
        <v>176</v>
      </c>
      <c r="B21177">
        <v>10.5</v>
      </c>
      <c r="C21177" t="s">
        <v>1604</v>
      </c>
    </row>
    <row r="21178" spans="1:4" x14ac:dyDescent="0.2">
      <c r="A21178" t="s">
        <v>50</v>
      </c>
      <c r="B21178">
        <v>18.2</v>
      </c>
      <c r="C21178" t="s">
        <v>1634</v>
      </c>
      <c r="D21178">
        <v>0.05</v>
      </c>
    </row>
    <row r="21179" spans="1:4" x14ac:dyDescent="0.2">
      <c r="A21179" t="s">
        <v>52</v>
      </c>
      <c r="B21179">
        <v>7.7</v>
      </c>
      <c r="C21179" t="s">
        <v>1634</v>
      </c>
      <c r="D21179">
        <v>0.05</v>
      </c>
    </row>
    <row r="21180" spans="1:4" x14ac:dyDescent="0.2">
      <c r="A21180" t="s">
        <v>1605</v>
      </c>
      <c r="B21180">
        <v>12</v>
      </c>
      <c r="C21180" t="s">
        <v>1634</v>
      </c>
      <c r="D21180">
        <v>0.2</v>
      </c>
    </row>
    <row r="21181" spans="1:4" x14ac:dyDescent="0.2">
      <c r="A21181" t="s">
        <v>1605</v>
      </c>
      <c r="B21181">
        <v>8.6999999999999993</v>
      </c>
      <c r="C21181" t="s">
        <v>1634</v>
      </c>
      <c r="D21181">
        <v>0.1</v>
      </c>
    </row>
    <row r="21182" spans="1:4" x14ac:dyDescent="0.2">
      <c r="A21182" t="s">
        <v>2945</v>
      </c>
      <c r="B21182" t="s">
        <v>1634</v>
      </c>
      <c r="C21182">
        <v>0.2</v>
      </c>
    </row>
    <row r="21183" spans="1:4" x14ac:dyDescent="0.2">
      <c r="A21183" t="s">
        <v>52</v>
      </c>
      <c r="B21183">
        <v>11.5</v>
      </c>
      <c r="C21183" t="s">
        <v>1634</v>
      </c>
      <c r="D21183">
        <v>0.05</v>
      </c>
    </row>
    <row r="21184" spans="1:4" x14ac:dyDescent="0.2">
      <c r="A21184" t="s">
        <v>3160</v>
      </c>
      <c r="B21184" t="s">
        <v>1588</v>
      </c>
      <c r="C21184">
        <v>0.5</v>
      </c>
    </row>
    <row r="21185" spans="1:5" x14ac:dyDescent="0.2">
      <c r="A21185" t="s">
        <v>207</v>
      </c>
      <c r="B21185">
        <v>14.7</v>
      </c>
      <c r="C21185">
        <v>-0.2</v>
      </c>
    </row>
    <row r="21186" spans="1:5" x14ac:dyDescent="0.2">
      <c r="A21186" t="s">
        <v>57</v>
      </c>
      <c r="B21186">
        <v>21.02</v>
      </c>
      <c r="C21186">
        <v>0.03</v>
      </c>
    </row>
    <row r="21187" spans="1:5" x14ac:dyDescent="0.2">
      <c r="A21187" t="s">
        <v>57</v>
      </c>
      <c r="B21187">
        <v>15.02</v>
      </c>
      <c r="C21187">
        <v>0.03</v>
      </c>
    </row>
    <row r="21188" spans="1:5" x14ac:dyDescent="0.2">
      <c r="A21188" t="s">
        <v>1719</v>
      </c>
      <c r="B21188" t="s">
        <v>1588</v>
      </c>
      <c r="C21188" t="s">
        <v>2947</v>
      </c>
      <c r="D21188" t="s">
        <v>1634</v>
      </c>
      <c r="E21188">
        <v>0.1</v>
      </c>
    </row>
    <row r="21189" spans="1:5" x14ac:dyDescent="0.2">
      <c r="A21189" t="s">
        <v>173</v>
      </c>
      <c r="B21189">
        <v>10.25</v>
      </c>
      <c r="C21189" t="s">
        <v>1634</v>
      </c>
      <c r="D21189">
        <v>0.15</v>
      </c>
    </row>
    <row r="21190" spans="1:5" x14ac:dyDescent="0.2">
      <c r="A21190" t="s">
        <v>70</v>
      </c>
      <c r="B21190">
        <v>2</v>
      </c>
      <c r="C21190" t="s">
        <v>1606</v>
      </c>
    </row>
    <row r="21191" spans="1:5" x14ac:dyDescent="0.2">
      <c r="A21191" t="s">
        <v>1710</v>
      </c>
      <c r="B21191">
        <v>7</v>
      </c>
      <c r="C21191" t="s">
        <v>1634</v>
      </c>
      <c r="D21191">
        <v>0.2</v>
      </c>
    </row>
    <row r="21192" spans="1:5" x14ac:dyDescent="0.2">
      <c r="A21192" t="s">
        <v>72</v>
      </c>
      <c r="B21192">
        <v>0.23</v>
      </c>
      <c r="C21192" t="s">
        <v>1615</v>
      </c>
    </row>
    <row r="21193" spans="1:5" x14ac:dyDescent="0.2">
      <c r="A21193" t="s">
        <v>72</v>
      </c>
      <c r="B21193">
        <v>0.4</v>
      </c>
      <c r="C21193" t="s">
        <v>1606</v>
      </c>
    </row>
    <row r="21194" spans="1:5" x14ac:dyDescent="0.2">
      <c r="A21194" t="s">
        <v>120</v>
      </c>
      <c r="B21194">
        <v>0.1</v>
      </c>
      <c r="C21194" t="s">
        <v>1593</v>
      </c>
      <c r="D21194" t="s">
        <v>1594</v>
      </c>
    </row>
    <row r="21195" spans="1:5" x14ac:dyDescent="0.2">
      <c r="A21195" t="s">
        <v>52</v>
      </c>
      <c r="B21195">
        <v>4.5</v>
      </c>
      <c r="C21195" t="s">
        <v>1606</v>
      </c>
    </row>
    <row r="21196" spans="1:5" x14ac:dyDescent="0.2">
      <c r="A21196" t="s">
        <v>2935</v>
      </c>
      <c r="B21196" t="s">
        <v>1634</v>
      </c>
      <c r="C21196">
        <v>0.05</v>
      </c>
    </row>
    <row r="21197" spans="1:5" x14ac:dyDescent="0.2">
      <c r="A21197" t="s">
        <v>2937</v>
      </c>
      <c r="B21197" t="s">
        <v>1634</v>
      </c>
      <c r="C21197">
        <v>0.1</v>
      </c>
    </row>
    <row r="21198" spans="1:5" x14ac:dyDescent="0.2">
      <c r="A21198" t="s">
        <v>200</v>
      </c>
      <c r="B21198">
        <v>13.1</v>
      </c>
      <c r="C21198" t="s">
        <v>1634</v>
      </c>
      <c r="D21198">
        <v>0.1</v>
      </c>
    </row>
    <row r="21199" spans="1:5" x14ac:dyDescent="0.2">
      <c r="A21199" t="s">
        <v>52</v>
      </c>
      <c r="B21199">
        <v>17.600000000000001</v>
      </c>
      <c r="C21199" t="s">
        <v>1634</v>
      </c>
      <c r="D21199">
        <v>0.05</v>
      </c>
    </row>
    <row r="21200" spans="1:5" x14ac:dyDescent="0.2">
      <c r="A21200" t="s">
        <v>3160</v>
      </c>
      <c r="B21200" t="s">
        <v>1639</v>
      </c>
      <c r="C21200">
        <v>0.02</v>
      </c>
    </row>
    <row r="21201" spans="1:5" x14ac:dyDescent="0.2">
      <c r="A21201" t="s">
        <v>120</v>
      </c>
      <c r="B21201" t="s">
        <v>1571</v>
      </c>
      <c r="C21201">
        <v>0.03</v>
      </c>
      <c r="D21201" t="s">
        <v>2948</v>
      </c>
      <c r="E21201" t="s">
        <v>1594</v>
      </c>
    </row>
    <row r="21202" spans="1:5" x14ac:dyDescent="0.2">
      <c r="A21202" t="s">
        <v>115</v>
      </c>
      <c r="B21202">
        <v>0.05</v>
      </c>
      <c r="C21202" t="s">
        <v>1639</v>
      </c>
      <c r="D21202">
        <v>0.1</v>
      </c>
    </row>
    <row r="21203" spans="1:5" x14ac:dyDescent="0.2">
      <c r="A21203" t="s">
        <v>177</v>
      </c>
      <c r="B21203">
        <v>0.2</v>
      </c>
      <c r="C21203" t="s">
        <v>1639</v>
      </c>
      <c r="D21203">
        <v>0.1</v>
      </c>
    </row>
    <row r="21204" spans="1:5" x14ac:dyDescent="0.2">
      <c r="A21204" t="s">
        <v>169</v>
      </c>
    </row>
    <row r="21205" spans="1:5" x14ac:dyDescent="0.2">
      <c r="A21205" t="s">
        <v>110</v>
      </c>
    </row>
    <row r="21206" spans="1:5" x14ac:dyDescent="0.2">
      <c r="A21206" t="s">
        <v>1575</v>
      </c>
      <c r="B21206" t="s">
        <v>1576</v>
      </c>
      <c r="C21206" t="s">
        <v>1577</v>
      </c>
      <c r="D21206" t="s">
        <v>1578</v>
      </c>
    </row>
    <row r="21207" spans="1:5" x14ac:dyDescent="0.2">
      <c r="A21207" t="s">
        <v>882</v>
      </c>
      <c r="B21207" t="s">
        <v>1579</v>
      </c>
      <c r="C21207" t="s">
        <v>1580</v>
      </c>
    </row>
    <row r="21208" spans="1:5" x14ac:dyDescent="0.2">
      <c r="A21208" t="s">
        <v>114</v>
      </c>
      <c r="B21208">
        <v>18</v>
      </c>
      <c r="C21208" t="s">
        <v>1583</v>
      </c>
    </row>
    <row r="21209" spans="1:5" x14ac:dyDescent="0.2">
      <c r="A21209" t="s">
        <v>71</v>
      </c>
      <c r="B21209">
        <v>3.4</v>
      </c>
      <c r="C21209" t="s">
        <v>1583</v>
      </c>
    </row>
    <row r="21210" spans="1:5" x14ac:dyDescent="0.2">
      <c r="A21210" t="s">
        <v>71</v>
      </c>
      <c r="B21210">
        <v>4.9000000000000004</v>
      </c>
      <c r="C21210" t="s">
        <v>1584</v>
      </c>
    </row>
    <row r="21211" spans="1:5" x14ac:dyDescent="0.2">
      <c r="A21211" t="s">
        <v>52</v>
      </c>
      <c r="B21211">
        <v>4.5</v>
      </c>
      <c r="C21211" t="s">
        <v>1584</v>
      </c>
    </row>
    <row r="21212" spans="1:5" x14ac:dyDescent="0.2">
      <c r="A21212" t="s">
        <v>52</v>
      </c>
      <c r="B21212">
        <v>0.4</v>
      </c>
      <c r="C21212" t="s">
        <v>1584</v>
      </c>
    </row>
    <row r="21213" spans="1:5" x14ac:dyDescent="0.2">
      <c r="A21213" t="s">
        <v>52</v>
      </c>
      <c r="B21213">
        <v>0.5</v>
      </c>
      <c r="C21213" t="s">
        <v>1681</v>
      </c>
    </row>
    <row r="21214" spans="1:5" x14ac:dyDescent="0.2">
      <c r="A21214" t="s">
        <v>70</v>
      </c>
      <c r="B21214">
        <v>5.5</v>
      </c>
      <c r="C21214" t="s">
        <v>1634</v>
      </c>
      <c r="D21214">
        <v>0.2</v>
      </c>
    </row>
    <row r="21215" spans="1:5" x14ac:dyDescent="0.2">
      <c r="A21215" t="s">
        <v>57</v>
      </c>
      <c r="B21215">
        <v>2.6</v>
      </c>
      <c r="C21215" t="s">
        <v>1811</v>
      </c>
    </row>
    <row r="21216" spans="1:5" x14ac:dyDescent="0.2">
      <c r="A21216" t="s">
        <v>70</v>
      </c>
      <c r="B21216">
        <v>14.5</v>
      </c>
      <c r="C21216" t="s">
        <v>2692</v>
      </c>
    </row>
    <row r="21217" spans="1:5" x14ac:dyDescent="0.2">
      <c r="A21217" t="s">
        <v>120</v>
      </c>
      <c r="B21217" t="s">
        <v>1571</v>
      </c>
      <c r="C21217">
        <v>0.05</v>
      </c>
      <c r="D21217" t="s">
        <v>1593</v>
      </c>
      <c r="E21217" t="s">
        <v>1594</v>
      </c>
    </row>
    <row r="21218" spans="1:5" x14ac:dyDescent="0.2">
      <c r="A21218" t="s">
        <v>117</v>
      </c>
      <c r="B21218" t="s">
        <v>1571</v>
      </c>
      <c r="C21218">
        <v>0.02</v>
      </c>
      <c r="D21218" t="s">
        <v>1593</v>
      </c>
      <c r="E21218" t="s">
        <v>1594</v>
      </c>
    </row>
    <row r="21219" spans="1:5" x14ac:dyDescent="0.2">
      <c r="A21219" t="s">
        <v>156</v>
      </c>
      <c r="B21219" t="s">
        <v>1571</v>
      </c>
      <c r="C21219">
        <v>5.0000000000000001E-3</v>
      </c>
    </row>
    <row r="21220" spans="1:5" x14ac:dyDescent="0.2">
      <c r="A21220" t="s">
        <v>1730</v>
      </c>
      <c r="B21220">
        <v>0.1</v>
      </c>
      <c r="C21220">
        <f>0.035/-0.015</f>
        <v>-2.3333333333333335</v>
      </c>
    </row>
    <row r="21221" spans="1:5" x14ac:dyDescent="0.2">
      <c r="A21221" t="s">
        <v>176</v>
      </c>
      <c r="B21221">
        <v>15</v>
      </c>
      <c r="C21221" t="s">
        <v>1681</v>
      </c>
    </row>
    <row r="21222" spans="1:5" x14ac:dyDescent="0.2">
      <c r="A21222" t="s">
        <v>118</v>
      </c>
      <c r="B21222" t="s">
        <v>1571</v>
      </c>
      <c r="C21222" t="s">
        <v>1610</v>
      </c>
      <c r="D21222">
        <v>3</v>
      </c>
    </row>
    <row r="21223" spans="1:5" x14ac:dyDescent="0.2">
      <c r="A21223" t="s">
        <v>110</v>
      </c>
      <c r="B21223" t="s">
        <v>1572</v>
      </c>
      <c r="C21223" t="s">
        <v>1573</v>
      </c>
      <c r="D21223" t="s">
        <v>1574</v>
      </c>
    </row>
    <row r="21224" spans="1:5" x14ac:dyDescent="0.2">
      <c r="A21224" t="s">
        <v>1575</v>
      </c>
      <c r="B21224" t="s">
        <v>1576</v>
      </c>
      <c r="C21224" t="s">
        <v>1577</v>
      </c>
      <c r="D21224" t="s">
        <v>1578</v>
      </c>
    </row>
    <row r="21225" spans="1:5" x14ac:dyDescent="0.2">
      <c r="A21225" t="s">
        <v>882</v>
      </c>
      <c r="B21225" t="s">
        <v>1579</v>
      </c>
      <c r="C21225" t="s">
        <v>1580</v>
      </c>
    </row>
    <row r="21226" spans="1:5" x14ac:dyDescent="0.2">
      <c r="A21226" t="s">
        <v>1581</v>
      </c>
      <c r="B21226" t="s">
        <v>1576</v>
      </c>
      <c r="C21226" t="s">
        <v>1577</v>
      </c>
      <c r="D21226" t="s">
        <v>1582</v>
      </c>
    </row>
    <row r="21227" spans="1:5" x14ac:dyDescent="0.2">
      <c r="A21227" t="s">
        <v>487</v>
      </c>
      <c r="B21227" t="s">
        <v>1576</v>
      </c>
      <c r="C21227" t="s">
        <v>1577</v>
      </c>
      <c r="D21227" s="8">
        <v>37415</v>
      </c>
    </row>
    <row r="21228" spans="1:5" x14ac:dyDescent="0.2">
      <c r="A21228" t="s">
        <v>114</v>
      </c>
      <c r="B21228">
        <v>18</v>
      </c>
      <c r="C21228" t="s">
        <v>1583</v>
      </c>
    </row>
    <row r="21229" spans="1:5" x14ac:dyDescent="0.2">
      <c r="A21229" t="s">
        <v>71</v>
      </c>
      <c r="B21229">
        <v>3.4</v>
      </c>
      <c r="C21229" t="s">
        <v>1583</v>
      </c>
    </row>
    <row r="21230" spans="1:5" x14ac:dyDescent="0.2">
      <c r="A21230" t="s">
        <v>71</v>
      </c>
      <c r="B21230">
        <v>4.9000000000000004</v>
      </c>
      <c r="C21230" t="s">
        <v>1584</v>
      </c>
    </row>
    <row r="21231" spans="1:5" x14ac:dyDescent="0.2">
      <c r="A21231" t="s">
        <v>52</v>
      </c>
      <c r="B21231">
        <v>4.5</v>
      </c>
      <c r="C21231" t="s">
        <v>1584</v>
      </c>
    </row>
    <row r="21232" spans="1:5" x14ac:dyDescent="0.2">
      <c r="A21232" t="s">
        <v>52</v>
      </c>
      <c r="B21232">
        <v>0.4</v>
      </c>
      <c r="C21232" t="s">
        <v>1584</v>
      </c>
    </row>
    <row r="21233" spans="1:5" x14ac:dyDescent="0.2">
      <c r="A21233" t="s">
        <v>52</v>
      </c>
      <c r="B21233">
        <v>0.5</v>
      </c>
      <c r="C21233" t="s">
        <v>1583</v>
      </c>
    </row>
    <row r="21234" spans="1:5" x14ac:dyDescent="0.2">
      <c r="A21234" t="s">
        <v>52</v>
      </c>
      <c r="B21234">
        <v>14.5</v>
      </c>
      <c r="C21234" t="s">
        <v>1583</v>
      </c>
    </row>
    <row r="21235" spans="1:5" x14ac:dyDescent="0.2">
      <c r="A21235" t="s">
        <v>57</v>
      </c>
      <c r="B21235">
        <v>2.6</v>
      </c>
      <c r="C21235" t="s">
        <v>1691</v>
      </c>
    </row>
    <row r="21236" spans="1:5" x14ac:dyDescent="0.2">
      <c r="A21236" t="s">
        <v>57</v>
      </c>
      <c r="B21236">
        <v>19</v>
      </c>
      <c r="C21236" t="s">
        <v>3179</v>
      </c>
    </row>
    <row r="21237" spans="1:5" x14ac:dyDescent="0.2">
      <c r="A21237" t="s">
        <v>70</v>
      </c>
      <c r="B21237">
        <v>14.5</v>
      </c>
      <c r="C21237" t="s">
        <v>2692</v>
      </c>
    </row>
    <row r="21238" spans="1:5" x14ac:dyDescent="0.2">
      <c r="A21238" t="s">
        <v>120</v>
      </c>
      <c r="B21238" t="s">
        <v>1571</v>
      </c>
      <c r="C21238">
        <v>0.05</v>
      </c>
      <c r="D21238" t="s">
        <v>1593</v>
      </c>
      <c r="E21238" t="s">
        <v>1594</v>
      </c>
    </row>
    <row r="21239" spans="1:5" x14ac:dyDescent="0.2">
      <c r="A21239" t="s">
        <v>117</v>
      </c>
      <c r="B21239" t="s">
        <v>1571</v>
      </c>
      <c r="C21239">
        <v>0.02</v>
      </c>
      <c r="D21239" t="s">
        <v>1593</v>
      </c>
      <c r="E21239" t="s">
        <v>1594</v>
      </c>
    </row>
    <row r="21240" spans="1:5" x14ac:dyDescent="0.2">
      <c r="A21240" t="s">
        <v>156</v>
      </c>
      <c r="B21240" t="s">
        <v>1571</v>
      </c>
      <c r="C21240">
        <v>5.0000000000000001E-3</v>
      </c>
    </row>
    <row r="21241" spans="1:5" x14ac:dyDescent="0.2">
      <c r="A21241" t="s">
        <v>1730</v>
      </c>
      <c r="B21241">
        <v>0.1</v>
      </c>
      <c r="C21241">
        <f>0.035/-0.015</f>
        <v>-2.3333333333333335</v>
      </c>
    </row>
    <row r="21242" spans="1:5" x14ac:dyDescent="0.2">
      <c r="A21242" t="s">
        <v>176</v>
      </c>
      <c r="B21242">
        <v>15</v>
      </c>
      <c r="C21242" t="s">
        <v>1681</v>
      </c>
    </row>
    <row r="21243" spans="1:5" x14ac:dyDescent="0.2">
      <c r="A21243" t="s">
        <v>118</v>
      </c>
      <c r="B21243" t="s">
        <v>1571</v>
      </c>
      <c r="C21243" t="s">
        <v>1610</v>
      </c>
      <c r="D21243">
        <v>3</v>
      </c>
    </row>
    <row r="21244" spans="1:5" x14ac:dyDescent="0.2">
      <c r="A21244" t="s">
        <v>110</v>
      </c>
      <c r="B21244" t="s">
        <v>1572</v>
      </c>
      <c r="C21244" t="s">
        <v>1573</v>
      </c>
      <c r="D21244" t="s">
        <v>1574</v>
      </c>
    </row>
    <row r="21245" spans="1:5" x14ac:dyDescent="0.2">
      <c r="A21245" t="s">
        <v>1575</v>
      </c>
      <c r="B21245" t="s">
        <v>1576</v>
      </c>
      <c r="C21245" t="s">
        <v>1577</v>
      </c>
      <c r="D21245" t="s">
        <v>1578</v>
      </c>
    </row>
    <row r="21246" spans="1:5" x14ac:dyDescent="0.2">
      <c r="A21246" t="s">
        <v>882</v>
      </c>
      <c r="B21246" t="s">
        <v>1579</v>
      </c>
      <c r="C21246" t="s">
        <v>1580</v>
      </c>
    </row>
    <row r="21247" spans="1:5" x14ac:dyDescent="0.2">
      <c r="A21247" t="s">
        <v>1581</v>
      </c>
      <c r="B21247" t="s">
        <v>1576</v>
      </c>
      <c r="C21247" t="s">
        <v>1577</v>
      </c>
      <c r="D21247" t="s">
        <v>1582</v>
      </c>
    </row>
    <row r="21248" spans="1:5" x14ac:dyDescent="0.2">
      <c r="A21248" t="s">
        <v>487</v>
      </c>
      <c r="B21248" t="s">
        <v>1576</v>
      </c>
      <c r="C21248" t="s">
        <v>1577</v>
      </c>
      <c r="D21248" s="8">
        <v>37415</v>
      </c>
    </row>
    <row r="21249" spans="1:5" x14ac:dyDescent="0.2">
      <c r="A21249" t="s">
        <v>176</v>
      </c>
      <c r="B21249">
        <v>10.5</v>
      </c>
      <c r="C21249" t="s">
        <v>1604</v>
      </c>
    </row>
    <row r="21250" spans="1:5" x14ac:dyDescent="0.2">
      <c r="A21250" t="s">
        <v>50</v>
      </c>
      <c r="B21250">
        <v>18.2</v>
      </c>
      <c r="C21250" t="s">
        <v>1634</v>
      </c>
      <c r="D21250">
        <v>0.05</v>
      </c>
    </row>
    <row r="21251" spans="1:5" x14ac:dyDescent="0.2">
      <c r="A21251" t="s">
        <v>52</v>
      </c>
      <c r="B21251">
        <v>7.7</v>
      </c>
      <c r="C21251" t="s">
        <v>1634</v>
      </c>
      <c r="D21251">
        <v>0.05</v>
      </c>
    </row>
    <row r="21252" spans="1:5" x14ac:dyDescent="0.2">
      <c r="A21252" t="s">
        <v>1605</v>
      </c>
      <c r="B21252">
        <v>12</v>
      </c>
      <c r="C21252" t="s">
        <v>1634</v>
      </c>
      <c r="D21252">
        <v>0.2</v>
      </c>
    </row>
    <row r="21253" spans="1:5" x14ac:dyDescent="0.2">
      <c r="A21253" t="s">
        <v>1605</v>
      </c>
      <c r="B21253">
        <v>8.6999999999999993</v>
      </c>
      <c r="C21253" t="s">
        <v>1634</v>
      </c>
      <c r="D21253">
        <v>0.1</v>
      </c>
    </row>
    <row r="21254" spans="1:5" x14ac:dyDescent="0.2">
      <c r="A21254" t="s">
        <v>2945</v>
      </c>
      <c r="B21254" t="s">
        <v>1634</v>
      </c>
      <c r="C21254">
        <v>0.2</v>
      </c>
    </row>
    <row r="21255" spans="1:5" x14ac:dyDescent="0.2">
      <c r="A21255" t="s">
        <v>52</v>
      </c>
      <c r="B21255">
        <v>11.5</v>
      </c>
      <c r="C21255" t="s">
        <v>1634</v>
      </c>
      <c r="D21255">
        <v>0.05</v>
      </c>
    </row>
    <row r="21256" spans="1:5" x14ac:dyDescent="0.2">
      <c r="A21256" t="s">
        <v>3160</v>
      </c>
      <c r="B21256" t="s">
        <v>1588</v>
      </c>
      <c r="C21256">
        <v>0.5</v>
      </c>
    </row>
    <row r="21257" spans="1:5" x14ac:dyDescent="0.2">
      <c r="A21257" t="s">
        <v>207</v>
      </c>
      <c r="B21257">
        <v>14.7</v>
      </c>
      <c r="C21257">
        <v>-0.2</v>
      </c>
    </row>
    <row r="21258" spans="1:5" x14ac:dyDescent="0.2">
      <c r="A21258" t="s">
        <v>57</v>
      </c>
      <c r="B21258">
        <v>21.02</v>
      </c>
      <c r="C21258">
        <v>0.03</v>
      </c>
    </row>
    <row r="21259" spans="1:5" x14ac:dyDescent="0.2">
      <c r="A21259" t="s">
        <v>57</v>
      </c>
      <c r="B21259">
        <v>15.02</v>
      </c>
      <c r="C21259">
        <v>0.03</v>
      </c>
    </row>
    <row r="21260" spans="1:5" x14ac:dyDescent="0.2">
      <c r="A21260" t="s">
        <v>1719</v>
      </c>
      <c r="B21260" t="s">
        <v>1588</v>
      </c>
      <c r="C21260" t="s">
        <v>2947</v>
      </c>
      <c r="D21260" t="s">
        <v>1634</v>
      </c>
      <c r="E21260">
        <v>0.1</v>
      </c>
    </row>
    <row r="21261" spans="1:5" x14ac:dyDescent="0.2">
      <c r="A21261" t="s">
        <v>173</v>
      </c>
      <c r="B21261">
        <v>10.25</v>
      </c>
      <c r="C21261" t="s">
        <v>1634</v>
      </c>
      <c r="D21261">
        <v>0.15</v>
      </c>
    </row>
    <row r="21262" spans="1:5" x14ac:dyDescent="0.2">
      <c r="A21262" t="s">
        <v>70</v>
      </c>
      <c r="B21262">
        <v>2</v>
      </c>
      <c r="C21262" t="s">
        <v>1606</v>
      </c>
    </row>
    <row r="21263" spans="1:5" x14ac:dyDescent="0.2">
      <c r="A21263" t="s">
        <v>1710</v>
      </c>
      <c r="B21263">
        <v>7</v>
      </c>
      <c r="C21263" t="s">
        <v>1634</v>
      </c>
      <c r="D21263">
        <v>0.2</v>
      </c>
    </row>
    <row r="21264" spans="1:5" x14ac:dyDescent="0.2">
      <c r="A21264" t="s">
        <v>72</v>
      </c>
      <c r="B21264">
        <v>0.23</v>
      </c>
      <c r="C21264" t="s">
        <v>1615</v>
      </c>
    </row>
    <row r="21265" spans="1:5" x14ac:dyDescent="0.2">
      <c r="A21265" t="s">
        <v>72</v>
      </c>
      <c r="B21265">
        <v>0.4</v>
      </c>
      <c r="C21265" t="s">
        <v>1606</v>
      </c>
    </row>
    <row r="21266" spans="1:5" x14ac:dyDescent="0.2">
      <c r="A21266" t="s">
        <v>120</v>
      </c>
      <c r="B21266">
        <v>0.1</v>
      </c>
      <c r="C21266" t="s">
        <v>1593</v>
      </c>
      <c r="D21266" t="s">
        <v>1594</v>
      </c>
    </row>
    <row r="21267" spans="1:5" x14ac:dyDescent="0.2">
      <c r="A21267" t="s">
        <v>52</v>
      </c>
      <c r="B21267">
        <v>4.5</v>
      </c>
      <c r="C21267" t="s">
        <v>1606</v>
      </c>
    </row>
    <row r="21268" spans="1:5" x14ac:dyDescent="0.2">
      <c r="A21268" t="s">
        <v>2935</v>
      </c>
      <c r="B21268" t="s">
        <v>1634</v>
      </c>
      <c r="C21268">
        <v>0.05</v>
      </c>
    </row>
    <row r="21269" spans="1:5" x14ac:dyDescent="0.2">
      <c r="A21269" t="s">
        <v>2937</v>
      </c>
      <c r="B21269" t="s">
        <v>1634</v>
      </c>
      <c r="C21269">
        <v>0.1</v>
      </c>
    </row>
    <row r="21270" spans="1:5" x14ac:dyDescent="0.2">
      <c r="A21270" t="s">
        <v>200</v>
      </c>
      <c r="B21270">
        <v>13.1</v>
      </c>
      <c r="C21270" t="s">
        <v>1634</v>
      </c>
      <c r="D21270">
        <v>0.1</v>
      </c>
    </row>
    <row r="21271" spans="1:5" x14ac:dyDescent="0.2">
      <c r="A21271" t="s">
        <v>52</v>
      </c>
      <c r="B21271">
        <v>17.600000000000001</v>
      </c>
      <c r="C21271" t="s">
        <v>1634</v>
      </c>
      <c r="D21271">
        <v>0.05</v>
      </c>
    </row>
    <row r="21272" spans="1:5" x14ac:dyDescent="0.2">
      <c r="A21272" t="s">
        <v>3160</v>
      </c>
      <c r="B21272" t="s">
        <v>1639</v>
      </c>
      <c r="C21272">
        <v>0.02</v>
      </c>
    </row>
    <row r="21273" spans="1:5" x14ac:dyDescent="0.2">
      <c r="A21273" t="s">
        <v>120</v>
      </c>
      <c r="B21273" t="s">
        <v>1571</v>
      </c>
      <c r="C21273">
        <v>0.03</v>
      </c>
      <c r="D21273" t="s">
        <v>1593</v>
      </c>
      <c r="E21273" t="s">
        <v>1594</v>
      </c>
    </row>
    <row r="21274" spans="1:5" x14ac:dyDescent="0.2">
      <c r="A21274" t="s">
        <v>115</v>
      </c>
      <c r="B21274">
        <v>0.05</v>
      </c>
      <c r="C21274" t="s">
        <v>1639</v>
      </c>
      <c r="D21274">
        <v>0.1</v>
      </c>
    </row>
    <row r="21275" spans="1:5" x14ac:dyDescent="0.2">
      <c r="A21275" t="s">
        <v>177</v>
      </c>
      <c r="B21275">
        <v>0.2</v>
      </c>
      <c r="C21275" t="s">
        <v>1639</v>
      </c>
      <c r="D21275">
        <v>0.1</v>
      </c>
    </row>
    <row r="21276" spans="1:5" x14ac:dyDescent="0.2">
      <c r="A21276" t="s">
        <v>169</v>
      </c>
    </row>
    <row r="21277" spans="1:5" x14ac:dyDescent="0.2">
      <c r="A21277" t="s">
        <v>110</v>
      </c>
    </row>
    <row r="21278" spans="1:5" x14ac:dyDescent="0.2">
      <c r="A21278" t="s">
        <v>1575</v>
      </c>
      <c r="B21278" t="s">
        <v>1576</v>
      </c>
      <c r="C21278" t="s">
        <v>1577</v>
      </c>
      <c r="D21278" t="s">
        <v>1578</v>
      </c>
    </row>
    <row r="21279" spans="1:5" x14ac:dyDescent="0.2">
      <c r="A21279" t="s">
        <v>882</v>
      </c>
      <c r="B21279" t="s">
        <v>1579</v>
      </c>
      <c r="C21279" t="s">
        <v>1580</v>
      </c>
    </row>
    <row r="21280" spans="1:5" x14ac:dyDescent="0.2">
      <c r="A21280" t="s">
        <v>176</v>
      </c>
      <c r="B21280">
        <v>10.5</v>
      </c>
      <c r="C21280" t="s">
        <v>1604</v>
      </c>
    </row>
    <row r="21281" spans="1:5" x14ac:dyDescent="0.2">
      <c r="A21281" t="s">
        <v>50</v>
      </c>
      <c r="B21281">
        <v>18.2</v>
      </c>
      <c r="C21281" t="s">
        <v>1634</v>
      </c>
      <c r="D21281">
        <v>0.05</v>
      </c>
    </row>
    <row r="21282" spans="1:5" x14ac:dyDescent="0.2">
      <c r="A21282" t="s">
        <v>52</v>
      </c>
      <c r="B21282">
        <v>7.7</v>
      </c>
      <c r="C21282" t="s">
        <v>1634</v>
      </c>
      <c r="D21282">
        <v>0.05</v>
      </c>
    </row>
    <row r="21283" spans="1:5" x14ac:dyDescent="0.2">
      <c r="A21283" t="s">
        <v>52</v>
      </c>
      <c r="B21283">
        <v>0.35</v>
      </c>
      <c r="C21283" t="s">
        <v>1634</v>
      </c>
      <c r="D21283">
        <v>0.05</v>
      </c>
    </row>
    <row r="21284" spans="1:5" x14ac:dyDescent="0.2">
      <c r="A21284" t="s">
        <v>52</v>
      </c>
      <c r="B21284">
        <v>14.41</v>
      </c>
      <c r="C21284" t="s">
        <v>1634</v>
      </c>
      <c r="D21284">
        <v>0.05</v>
      </c>
    </row>
    <row r="21285" spans="1:5" x14ac:dyDescent="0.2">
      <c r="A21285" t="s">
        <v>1605</v>
      </c>
      <c r="B21285">
        <v>12</v>
      </c>
      <c r="C21285" t="s">
        <v>1634</v>
      </c>
      <c r="D21285">
        <v>0.2</v>
      </c>
    </row>
    <row r="21286" spans="1:5" x14ac:dyDescent="0.2">
      <c r="A21286" t="s">
        <v>2944</v>
      </c>
      <c r="B21286">
        <v>12.2</v>
      </c>
      <c r="C21286">
        <v>0.2</v>
      </c>
    </row>
    <row r="21287" spans="1:5" x14ac:dyDescent="0.2">
      <c r="A21287" t="s">
        <v>1605</v>
      </c>
      <c r="B21287">
        <v>8.6999999999999993</v>
      </c>
      <c r="C21287" t="s">
        <v>1634</v>
      </c>
      <c r="D21287">
        <v>0.1</v>
      </c>
    </row>
    <row r="21288" spans="1:5" x14ac:dyDescent="0.2">
      <c r="A21288" t="s">
        <v>2945</v>
      </c>
      <c r="B21288" t="s">
        <v>1634</v>
      </c>
      <c r="C21288">
        <v>0.2</v>
      </c>
    </row>
    <row r="21289" spans="1:5" x14ac:dyDescent="0.2">
      <c r="A21289" t="s">
        <v>52</v>
      </c>
      <c r="B21289">
        <v>11.5</v>
      </c>
      <c r="C21289" t="s">
        <v>1634</v>
      </c>
      <c r="D21289">
        <v>0.05</v>
      </c>
    </row>
    <row r="21290" spans="1:5" x14ac:dyDescent="0.2">
      <c r="A21290" t="s">
        <v>2946</v>
      </c>
      <c r="B21290">
        <v>0.1</v>
      </c>
    </row>
    <row r="21291" spans="1:5" x14ac:dyDescent="0.2">
      <c r="A21291" t="s">
        <v>207</v>
      </c>
      <c r="B21291">
        <v>14.7</v>
      </c>
      <c r="C21291">
        <v>-0.2</v>
      </c>
    </row>
    <row r="21292" spans="1:5" x14ac:dyDescent="0.2">
      <c r="A21292" t="s">
        <v>57</v>
      </c>
      <c r="B21292">
        <v>21.02</v>
      </c>
      <c r="C21292">
        <v>0.03</v>
      </c>
    </row>
    <row r="21293" spans="1:5" x14ac:dyDescent="0.2">
      <c r="A21293" t="s">
        <v>119</v>
      </c>
      <c r="B21293">
        <v>14.5</v>
      </c>
      <c r="C21293" t="s">
        <v>1634</v>
      </c>
      <c r="D21293">
        <v>0.04</v>
      </c>
    </row>
    <row r="21294" spans="1:5" x14ac:dyDescent="0.2">
      <c r="A21294" t="s">
        <v>57</v>
      </c>
      <c r="B21294">
        <v>15</v>
      </c>
      <c r="C21294" t="s">
        <v>1634</v>
      </c>
      <c r="D21294">
        <v>0.02</v>
      </c>
    </row>
    <row r="21295" spans="1:5" x14ac:dyDescent="0.2">
      <c r="A21295" t="s">
        <v>57</v>
      </c>
      <c r="B21295">
        <v>15.02</v>
      </c>
      <c r="C21295">
        <v>0.03</v>
      </c>
    </row>
    <row r="21296" spans="1:5" x14ac:dyDescent="0.2">
      <c r="A21296" t="s">
        <v>1719</v>
      </c>
      <c r="B21296" t="s">
        <v>1588</v>
      </c>
      <c r="C21296" t="s">
        <v>2947</v>
      </c>
      <c r="D21296" t="s">
        <v>1634</v>
      </c>
      <c r="E21296">
        <v>0.1</v>
      </c>
    </row>
    <row r="21297" spans="1:5" x14ac:dyDescent="0.2">
      <c r="A21297" t="s">
        <v>173</v>
      </c>
      <c r="B21297">
        <v>10.25</v>
      </c>
      <c r="C21297" t="s">
        <v>1634</v>
      </c>
      <c r="D21297">
        <v>0.15</v>
      </c>
    </row>
    <row r="21298" spans="1:5" x14ac:dyDescent="0.2">
      <c r="A21298" t="s">
        <v>70</v>
      </c>
      <c r="B21298">
        <v>2</v>
      </c>
      <c r="C21298" t="s">
        <v>1606</v>
      </c>
    </row>
    <row r="21299" spans="1:5" x14ac:dyDescent="0.2">
      <c r="A21299" t="s">
        <v>1710</v>
      </c>
      <c r="B21299">
        <v>7</v>
      </c>
      <c r="C21299" t="s">
        <v>1634</v>
      </c>
      <c r="D21299">
        <v>0.2</v>
      </c>
    </row>
    <row r="21300" spans="1:5" x14ac:dyDescent="0.2">
      <c r="A21300" t="s">
        <v>72</v>
      </c>
      <c r="B21300">
        <v>0.23</v>
      </c>
      <c r="C21300" t="s">
        <v>1615</v>
      </c>
    </row>
    <row r="21301" spans="1:5" x14ac:dyDescent="0.2">
      <c r="A21301" t="s">
        <v>72</v>
      </c>
      <c r="B21301">
        <v>0.4</v>
      </c>
      <c r="C21301" t="s">
        <v>1606</v>
      </c>
    </row>
    <row r="21302" spans="1:5" x14ac:dyDescent="0.2">
      <c r="A21302" t="s">
        <v>120</v>
      </c>
      <c r="B21302">
        <v>0.1</v>
      </c>
      <c r="C21302" t="s">
        <v>1593</v>
      </c>
      <c r="D21302" t="s">
        <v>1594</v>
      </c>
    </row>
    <row r="21303" spans="1:5" x14ac:dyDescent="0.2">
      <c r="A21303" t="s">
        <v>52</v>
      </c>
      <c r="B21303">
        <v>4.5</v>
      </c>
      <c r="C21303" t="s">
        <v>1606</v>
      </c>
    </row>
    <row r="21304" spans="1:5" x14ac:dyDescent="0.2">
      <c r="A21304" t="s">
        <v>3187</v>
      </c>
      <c r="B21304">
        <v>0.05</v>
      </c>
    </row>
    <row r="21305" spans="1:5" x14ac:dyDescent="0.2">
      <c r="A21305" t="s">
        <v>57</v>
      </c>
      <c r="B21305">
        <v>2.8</v>
      </c>
      <c r="C21305" t="s">
        <v>1634</v>
      </c>
      <c r="D21305">
        <v>0.05</v>
      </c>
    </row>
    <row r="21306" spans="1:5" x14ac:dyDescent="0.2">
      <c r="A21306" t="s">
        <v>2937</v>
      </c>
      <c r="B21306" t="s">
        <v>1634</v>
      </c>
      <c r="C21306">
        <v>0.1</v>
      </c>
    </row>
    <row r="21307" spans="1:5" x14ac:dyDescent="0.2">
      <c r="A21307" t="s">
        <v>896</v>
      </c>
      <c r="B21307" t="s">
        <v>1644</v>
      </c>
      <c r="C21307">
        <v>10.5</v>
      </c>
      <c r="D21307" t="s">
        <v>1634</v>
      </c>
      <c r="E21307">
        <v>0.2</v>
      </c>
    </row>
    <row r="21308" spans="1:5" x14ac:dyDescent="0.2">
      <c r="A21308" t="s">
        <v>176</v>
      </c>
      <c r="B21308">
        <v>19</v>
      </c>
      <c r="C21308" t="s">
        <v>1634</v>
      </c>
      <c r="D21308">
        <v>0.15</v>
      </c>
    </row>
    <row r="21309" spans="1:5" x14ac:dyDescent="0.2">
      <c r="A21309" t="s">
        <v>3160</v>
      </c>
      <c r="B21309" t="s">
        <v>1639</v>
      </c>
      <c r="C21309">
        <v>0.02</v>
      </c>
    </row>
    <row r="21310" spans="1:5" x14ac:dyDescent="0.2">
      <c r="A21310" t="s">
        <v>120</v>
      </c>
      <c r="B21310" t="s">
        <v>1571</v>
      </c>
      <c r="C21310">
        <v>0.03</v>
      </c>
      <c r="D21310" t="s">
        <v>2948</v>
      </c>
      <c r="E21310" t="s">
        <v>1594</v>
      </c>
    </row>
    <row r="21311" spans="1:5" x14ac:dyDescent="0.2">
      <c r="A21311" t="s">
        <v>115</v>
      </c>
      <c r="B21311">
        <v>0.05</v>
      </c>
      <c r="C21311" t="s">
        <v>1639</v>
      </c>
      <c r="D21311">
        <v>0.1</v>
      </c>
    </row>
    <row r="21312" spans="1:5" x14ac:dyDescent="0.2">
      <c r="A21312" t="s">
        <v>177</v>
      </c>
      <c r="B21312">
        <v>0.2</v>
      </c>
      <c r="C21312" t="s">
        <v>1639</v>
      </c>
      <c r="D21312">
        <v>0.1</v>
      </c>
    </row>
    <row r="21313" spans="1:4" x14ac:dyDescent="0.2">
      <c r="A21313" t="s">
        <v>2943</v>
      </c>
      <c r="B21313" t="s">
        <v>1629</v>
      </c>
      <c r="C21313" t="s">
        <v>1822</v>
      </c>
    </row>
    <row r="21314" spans="1:4" x14ac:dyDescent="0.2">
      <c r="A21314" t="s">
        <v>169</v>
      </c>
    </row>
    <row r="21315" spans="1:4" x14ac:dyDescent="0.2">
      <c r="A21315" t="s">
        <v>110</v>
      </c>
    </row>
    <row r="21316" spans="1:4" x14ac:dyDescent="0.2">
      <c r="A21316" t="s">
        <v>1575</v>
      </c>
      <c r="B21316" t="s">
        <v>1576</v>
      </c>
      <c r="C21316" t="s">
        <v>1577</v>
      </c>
      <c r="D21316" t="s">
        <v>1578</v>
      </c>
    </row>
    <row r="21317" spans="1:4" x14ac:dyDescent="0.2">
      <c r="A21317" t="s">
        <v>882</v>
      </c>
      <c r="B21317" t="s">
        <v>1579</v>
      </c>
      <c r="C21317" t="s">
        <v>1580</v>
      </c>
    </row>
    <row r="21318" spans="1:4" x14ac:dyDescent="0.2">
      <c r="A21318" t="s">
        <v>176</v>
      </c>
      <c r="B21318">
        <v>10.5</v>
      </c>
      <c r="C21318" t="s">
        <v>1604</v>
      </c>
    </row>
    <row r="21319" spans="1:4" x14ac:dyDescent="0.2">
      <c r="A21319" t="s">
        <v>50</v>
      </c>
      <c r="B21319">
        <v>18.2</v>
      </c>
      <c r="C21319" t="s">
        <v>1634</v>
      </c>
      <c r="D21319">
        <v>0.05</v>
      </c>
    </row>
    <row r="21320" spans="1:4" x14ac:dyDescent="0.2">
      <c r="A21320" t="s">
        <v>52</v>
      </c>
      <c r="B21320">
        <v>7.7</v>
      </c>
      <c r="C21320" t="s">
        <v>1634</v>
      </c>
      <c r="D21320">
        <v>0.05</v>
      </c>
    </row>
    <row r="21321" spans="1:4" x14ac:dyDescent="0.2">
      <c r="A21321" t="s">
        <v>1605</v>
      </c>
      <c r="B21321">
        <v>12</v>
      </c>
      <c r="C21321" t="s">
        <v>1634</v>
      </c>
      <c r="D21321">
        <v>0.2</v>
      </c>
    </row>
    <row r="21322" spans="1:4" x14ac:dyDescent="0.2">
      <c r="A21322" t="s">
        <v>2944</v>
      </c>
      <c r="B21322">
        <v>12.2</v>
      </c>
      <c r="C21322">
        <v>0.2</v>
      </c>
    </row>
    <row r="21323" spans="1:4" x14ac:dyDescent="0.2">
      <c r="A21323" t="s">
        <v>1605</v>
      </c>
      <c r="B21323">
        <v>8.6999999999999993</v>
      </c>
      <c r="C21323" t="s">
        <v>1634</v>
      </c>
      <c r="D21323">
        <v>0.1</v>
      </c>
    </row>
    <row r="21324" spans="1:4" x14ac:dyDescent="0.2">
      <c r="A21324" t="s">
        <v>2945</v>
      </c>
      <c r="B21324" t="s">
        <v>1634</v>
      </c>
      <c r="C21324">
        <v>0.2</v>
      </c>
    </row>
    <row r="21325" spans="1:4" x14ac:dyDescent="0.2">
      <c r="A21325" t="s">
        <v>52</v>
      </c>
      <c r="B21325">
        <v>11.5</v>
      </c>
      <c r="C21325" t="s">
        <v>1634</v>
      </c>
      <c r="D21325">
        <v>0.05</v>
      </c>
    </row>
    <row r="21326" spans="1:4" x14ac:dyDescent="0.2">
      <c r="A21326" t="s">
        <v>2946</v>
      </c>
      <c r="B21326">
        <v>0.1</v>
      </c>
    </row>
    <row r="21327" spans="1:4" x14ac:dyDescent="0.2">
      <c r="A21327" t="s">
        <v>207</v>
      </c>
      <c r="B21327">
        <v>14.7</v>
      </c>
      <c r="C21327">
        <v>-0.2</v>
      </c>
    </row>
    <row r="21328" spans="1:4" x14ac:dyDescent="0.2">
      <c r="A21328" t="s">
        <v>57</v>
      </c>
      <c r="B21328">
        <v>21.02</v>
      </c>
      <c r="C21328">
        <v>0.03</v>
      </c>
    </row>
    <row r="21329" spans="1:5" x14ac:dyDescent="0.2">
      <c r="A21329" t="s">
        <v>57</v>
      </c>
      <c r="B21329">
        <v>15.02</v>
      </c>
      <c r="C21329">
        <v>0.03</v>
      </c>
    </row>
    <row r="21330" spans="1:5" x14ac:dyDescent="0.2">
      <c r="A21330" t="s">
        <v>1719</v>
      </c>
      <c r="B21330" t="s">
        <v>1588</v>
      </c>
      <c r="C21330" t="s">
        <v>2947</v>
      </c>
      <c r="D21330" t="s">
        <v>1634</v>
      </c>
      <c r="E21330">
        <v>0.1</v>
      </c>
    </row>
    <row r="21331" spans="1:5" x14ac:dyDescent="0.2">
      <c r="A21331" t="s">
        <v>173</v>
      </c>
      <c r="B21331">
        <v>10.25</v>
      </c>
      <c r="C21331" t="s">
        <v>1634</v>
      </c>
      <c r="D21331">
        <v>0.15</v>
      </c>
    </row>
    <row r="21332" spans="1:5" x14ac:dyDescent="0.2">
      <c r="A21332" t="s">
        <v>70</v>
      </c>
      <c r="B21332">
        <v>2</v>
      </c>
      <c r="C21332" t="s">
        <v>1606</v>
      </c>
    </row>
    <row r="21333" spans="1:5" x14ac:dyDescent="0.2">
      <c r="A21333" t="s">
        <v>1710</v>
      </c>
      <c r="B21333">
        <v>7</v>
      </c>
      <c r="C21333" t="s">
        <v>1634</v>
      </c>
      <c r="D21333">
        <v>0.2</v>
      </c>
    </row>
    <row r="21334" spans="1:5" x14ac:dyDescent="0.2">
      <c r="A21334" t="s">
        <v>72</v>
      </c>
      <c r="B21334">
        <v>0.23</v>
      </c>
      <c r="C21334" t="s">
        <v>1615</v>
      </c>
    </row>
    <row r="21335" spans="1:5" x14ac:dyDescent="0.2">
      <c r="A21335" t="s">
        <v>72</v>
      </c>
      <c r="B21335">
        <v>0.4</v>
      </c>
      <c r="C21335" t="s">
        <v>1606</v>
      </c>
    </row>
    <row r="21336" spans="1:5" x14ac:dyDescent="0.2">
      <c r="A21336" t="s">
        <v>120</v>
      </c>
      <c r="B21336">
        <v>0.1</v>
      </c>
      <c r="C21336" t="s">
        <v>1593</v>
      </c>
      <c r="D21336" t="s">
        <v>1594</v>
      </c>
    </row>
    <row r="21337" spans="1:5" x14ac:dyDescent="0.2">
      <c r="A21337" t="s">
        <v>52</v>
      </c>
      <c r="B21337">
        <v>4.5</v>
      </c>
      <c r="C21337" t="s">
        <v>1606</v>
      </c>
    </row>
    <row r="21338" spans="1:5" x14ac:dyDescent="0.2">
      <c r="A21338" t="s">
        <v>2935</v>
      </c>
      <c r="B21338" t="s">
        <v>1634</v>
      </c>
      <c r="C21338">
        <v>0.05</v>
      </c>
    </row>
    <row r="21339" spans="1:5" x14ac:dyDescent="0.2">
      <c r="A21339" t="s">
        <v>2937</v>
      </c>
      <c r="B21339" t="s">
        <v>1634</v>
      </c>
      <c r="C21339">
        <v>0.1</v>
      </c>
    </row>
    <row r="21340" spans="1:5" x14ac:dyDescent="0.2">
      <c r="A21340" t="s">
        <v>200</v>
      </c>
      <c r="B21340">
        <v>13.1</v>
      </c>
      <c r="C21340" t="s">
        <v>1634</v>
      </c>
      <c r="D21340">
        <v>0.1</v>
      </c>
    </row>
    <row r="21341" spans="1:5" x14ac:dyDescent="0.2">
      <c r="A21341" t="s">
        <v>52</v>
      </c>
      <c r="B21341">
        <v>17.600000000000001</v>
      </c>
      <c r="C21341" t="s">
        <v>1634</v>
      </c>
      <c r="D21341">
        <v>0.05</v>
      </c>
    </row>
    <row r="21342" spans="1:5" x14ac:dyDescent="0.2">
      <c r="A21342" t="s">
        <v>3160</v>
      </c>
      <c r="B21342" t="s">
        <v>1639</v>
      </c>
      <c r="C21342">
        <v>0.02</v>
      </c>
    </row>
    <row r="21343" spans="1:5" x14ac:dyDescent="0.2">
      <c r="A21343" t="s">
        <v>120</v>
      </c>
      <c r="B21343" t="s">
        <v>1571</v>
      </c>
      <c r="C21343">
        <v>0.03</v>
      </c>
      <c r="D21343" t="s">
        <v>2948</v>
      </c>
      <c r="E21343" t="s">
        <v>1594</v>
      </c>
    </row>
    <row r="21344" spans="1:5" x14ac:dyDescent="0.2">
      <c r="A21344" t="s">
        <v>115</v>
      </c>
      <c r="B21344">
        <v>0.05</v>
      </c>
      <c r="C21344" t="s">
        <v>1639</v>
      </c>
      <c r="D21344">
        <v>0.1</v>
      </c>
    </row>
    <row r="21345" spans="1:4" x14ac:dyDescent="0.2">
      <c r="A21345" t="s">
        <v>177</v>
      </c>
      <c r="B21345">
        <v>0.2</v>
      </c>
      <c r="C21345" t="s">
        <v>1639</v>
      </c>
      <c r="D21345">
        <v>0.1</v>
      </c>
    </row>
    <row r="21346" spans="1:4" x14ac:dyDescent="0.2">
      <c r="A21346" t="s">
        <v>169</v>
      </c>
    </row>
    <row r="21347" spans="1:4" x14ac:dyDescent="0.2">
      <c r="A21347" t="s">
        <v>110</v>
      </c>
    </row>
    <row r="21348" spans="1:4" x14ac:dyDescent="0.2">
      <c r="A21348" t="s">
        <v>1575</v>
      </c>
      <c r="B21348" t="s">
        <v>1576</v>
      </c>
      <c r="C21348" t="s">
        <v>1577</v>
      </c>
      <c r="D21348" t="s">
        <v>1578</v>
      </c>
    </row>
    <row r="21349" spans="1:4" x14ac:dyDescent="0.2">
      <c r="A21349" t="s">
        <v>882</v>
      </c>
      <c r="B21349" t="s">
        <v>1579</v>
      </c>
      <c r="C21349" t="s">
        <v>1580</v>
      </c>
    </row>
    <row r="21350" spans="1:4" x14ac:dyDescent="0.2">
      <c r="A21350" t="s">
        <v>176</v>
      </c>
      <c r="B21350">
        <v>10.5</v>
      </c>
      <c r="C21350" t="s">
        <v>1604</v>
      </c>
    </row>
    <row r="21351" spans="1:4" x14ac:dyDescent="0.2">
      <c r="A21351" t="s">
        <v>50</v>
      </c>
      <c r="B21351">
        <v>18.2</v>
      </c>
      <c r="C21351" t="s">
        <v>1634</v>
      </c>
      <c r="D21351">
        <v>0.05</v>
      </c>
    </row>
    <row r="21352" spans="1:4" x14ac:dyDescent="0.2">
      <c r="A21352" t="s">
        <v>52</v>
      </c>
      <c r="B21352">
        <v>7.7</v>
      </c>
      <c r="C21352" t="s">
        <v>1634</v>
      </c>
      <c r="D21352">
        <v>0.05</v>
      </c>
    </row>
    <row r="21353" spans="1:4" x14ac:dyDescent="0.2">
      <c r="A21353" t="s">
        <v>1605</v>
      </c>
      <c r="B21353">
        <v>12</v>
      </c>
      <c r="C21353" t="s">
        <v>1634</v>
      </c>
      <c r="D21353">
        <v>0.2</v>
      </c>
    </row>
    <row r="21354" spans="1:4" x14ac:dyDescent="0.2">
      <c r="A21354" t="s">
        <v>2944</v>
      </c>
      <c r="B21354">
        <v>12.2</v>
      </c>
      <c r="C21354">
        <v>0.2</v>
      </c>
    </row>
    <row r="21355" spans="1:4" x14ac:dyDescent="0.2">
      <c r="A21355" t="s">
        <v>1605</v>
      </c>
      <c r="B21355">
        <v>8.6999999999999993</v>
      </c>
      <c r="C21355" t="s">
        <v>1634</v>
      </c>
      <c r="D21355">
        <v>0.1</v>
      </c>
    </row>
    <row r="21356" spans="1:4" x14ac:dyDescent="0.2">
      <c r="A21356" t="s">
        <v>2945</v>
      </c>
      <c r="B21356" t="s">
        <v>1634</v>
      </c>
      <c r="C21356">
        <v>0.2</v>
      </c>
    </row>
    <row r="21357" spans="1:4" x14ac:dyDescent="0.2">
      <c r="A21357" t="s">
        <v>52</v>
      </c>
      <c r="B21357">
        <v>11.5</v>
      </c>
      <c r="C21357" t="s">
        <v>1634</v>
      </c>
      <c r="D21357">
        <v>0.05</v>
      </c>
    </row>
    <row r="21358" spans="1:4" x14ac:dyDescent="0.2">
      <c r="A21358" t="s">
        <v>2946</v>
      </c>
      <c r="B21358">
        <v>0.1</v>
      </c>
    </row>
    <row r="21359" spans="1:4" x14ac:dyDescent="0.2">
      <c r="A21359" t="s">
        <v>207</v>
      </c>
      <c r="B21359">
        <v>14.7</v>
      </c>
      <c r="C21359">
        <v>-0.2</v>
      </c>
    </row>
    <row r="21360" spans="1:4" x14ac:dyDescent="0.2">
      <c r="A21360" t="s">
        <v>57</v>
      </c>
      <c r="B21360">
        <v>21.02</v>
      </c>
      <c r="C21360">
        <v>0.03</v>
      </c>
    </row>
    <row r="21361" spans="1:5" x14ac:dyDescent="0.2">
      <c r="A21361" t="s">
        <v>57</v>
      </c>
      <c r="B21361">
        <v>15.02</v>
      </c>
      <c r="C21361">
        <v>0.03</v>
      </c>
    </row>
    <row r="21362" spans="1:5" x14ac:dyDescent="0.2">
      <c r="A21362" t="s">
        <v>1719</v>
      </c>
      <c r="B21362" t="s">
        <v>1588</v>
      </c>
      <c r="C21362" t="s">
        <v>2947</v>
      </c>
      <c r="D21362" t="s">
        <v>1634</v>
      </c>
      <c r="E21362">
        <v>0.1</v>
      </c>
    </row>
    <row r="21363" spans="1:5" x14ac:dyDescent="0.2">
      <c r="A21363" t="s">
        <v>173</v>
      </c>
      <c r="B21363">
        <v>10.25</v>
      </c>
      <c r="C21363" t="s">
        <v>1634</v>
      </c>
      <c r="D21363">
        <v>0.15</v>
      </c>
    </row>
    <row r="21364" spans="1:5" x14ac:dyDescent="0.2">
      <c r="A21364" t="s">
        <v>70</v>
      </c>
      <c r="B21364">
        <v>2</v>
      </c>
      <c r="C21364" t="s">
        <v>1606</v>
      </c>
    </row>
    <row r="21365" spans="1:5" x14ac:dyDescent="0.2">
      <c r="A21365" t="s">
        <v>1710</v>
      </c>
      <c r="B21365">
        <v>7</v>
      </c>
      <c r="C21365" t="s">
        <v>1634</v>
      </c>
      <c r="D21365">
        <v>0.2</v>
      </c>
    </row>
    <row r="21366" spans="1:5" x14ac:dyDescent="0.2">
      <c r="A21366" t="s">
        <v>72</v>
      </c>
      <c r="B21366">
        <v>0.23</v>
      </c>
      <c r="C21366" t="s">
        <v>1615</v>
      </c>
    </row>
    <row r="21367" spans="1:5" x14ac:dyDescent="0.2">
      <c r="A21367" t="s">
        <v>72</v>
      </c>
      <c r="B21367">
        <v>0.4</v>
      </c>
      <c r="C21367" t="s">
        <v>1606</v>
      </c>
    </row>
    <row r="21368" spans="1:5" x14ac:dyDescent="0.2">
      <c r="A21368" t="s">
        <v>120</v>
      </c>
      <c r="B21368">
        <v>0.1</v>
      </c>
      <c r="C21368" t="s">
        <v>1593</v>
      </c>
      <c r="D21368" t="s">
        <v>1594</v>
      </c>
    </row>
    <row r="21369" spans="1:5" x14ac:dyDescent="0.2">
      <c r="A21369" t="s">
        <v>52</v>
      </c>
      <c r="B21369">
        <v>4.5</v>
      </c>
      <c r="C21369" t="s">
        <v>1606</v>
      </c>
    </row>
    <row r="21370" spans="1:5" x14ac:dyDescent="0.2">
      <c r="A21370" t="s">
        <v>2935</v>
      </c>
      <c r="B21370" t="s">
        <v>1634</v>
      </c>
      <c r="C21370">
        <v>0.05</v>
      </c>
    </row>
    <row r="21371" spans="1:5" x14ac:dyDescent="0.2">
      <c r="A21371" t="s">
        <v>2937</v>
      </c>
      <c r="B21371" t="s">
        <v>1634</v>
      </c>
      <c r="C21371">
        <v>0.1</v>
      </c>
    </row>
    <row r="21372" spans="1:5" x14ac:dyDescent="0.2">
      <c r="A21372" t="s">
        <v>200</v>
      </c>
      <c r="B21372">
        <v>13.1</v>
      </c>
      <c r="C21372" t="s">
        <v>1634</v>
      </c>
      <c r="D21372">
        <v>0.1</v>
      </c>
    </row>
    <row r="21373" spans="1:5" x14ac:dyDescent="0.2">
      <c r="A21373" t="s">
        <v>52</v>
      </c>
      <c r="B21373">
        <v>17.600000000000001</v>
      </c>
      <c r="C21373" t="s">
        <v>1634</v>
      </c>
      <c r="D21373">
        <v>0.05</v>
      </c>
    </row>
    <row r="21374" spans="1:5" x14ac:dyDescent="0.2">
      <c r="A21374" t="s">
        <v>3160</v>
      </c>
      <c r="B21374" t="s">
        <v>1639</v>
      </c>
      <c r="C21374">
        <v>0.02</v>
      </c>
    </row>
    <row r="21375" spans="1:5" x14ac:dyDescent="0.2">
      <c r="A21375" t="s">
        <v>120</v>
      </c>
      <c r="B21375" t="s">
        <v>1571</v>
      </c>
      <c r="C21375">
        <v>0.03</v>
      </c>
      <c r="D21375" t="s">
        <v>2948</v>
      </c>
      <c r="E21375" t="s">
        <v>1594</v>
      </c>
    </row>
    <row r="21376" spans="1:5" x14ac:dyDescent="0.2">
      <c r="A21376" t="s">
        <v>115</v>
      </c>
      <c r="B21376">
        <v>0.05</v>
      </c>
      <c r="C21376" t="s">
        <v>1639</v>
      </c>
      <c r="D21376">
        <v>0.1</v>
      </c>
    </row>
    <row r="21377" spans="1:4" x14ac:dyDescent="0.2">
      <c r="A21377" t="s">
        <v>177</v>
      </c>
      <c r="B21377">
        <v>0.2</v>
      </c>
      <c r="C21377" t="s">
        <v>1639</v>
      </c>
      <c r="D21377">
        <v>0.1</v>
      </c>
    </row>
    <row r="21378" spans="1:4" x14ac:dyDescent="0.2">
      <c r="A21378" t="s">
        <v>169</v>
      </c>
    </row>
    <row r="21379" spans="1:4" x14ac:dyDescent="0.2">
      <c r="A21379" t="s">
        <v>110</v>
      </c>
    </row>
    <row r="21380" spans="1:4" x14ac:dyDescent="0.2">
      <c r="A21380" t="s">
        <v>1575</v>
      </c>
      <c r="B21380" t="s">
        <v>1576</v>
      </c>
      <c r="C21380" t="s">
        <v>1577</v>
      </c>
      <c r="D21380" t="s">
        <v>1578</v>
      </c>
    </row>
    <row r="21381" spans="1:4" x14ac:dyDescent="0.2">
      <c r="A21381" t="s">
        <v>882</v>
      </c>
      <c r="B21381" t="s">
        <v>1579</v>
      </c>
      <c r="C21381" t="s">
        <v>1580</v>
      </c>
    </row>
    <row r="21382" spans="1:4" x14ac:dyDescent="0.2">
      <c r="A21382" t="s">
        <v>176</v>
      </c>
      <c r="B21382">
        <v>10.5</v>
      </c>
      <c r="C21382" t="s">
        <v>1604</v>
      </c>
    </row>
    <row r="21383" spans="1:4" x14ac:dyDescent="0.2">
      <c r="A21383" t="s">
        <v>50</v>
      </c>
      <c r="B21383">
        <v>18.2</v>
      </c>
      <c r="C21383" t="s">
        <v>1634</v>
      </c>
      <c r="D21383">
        <v>0.05</v>
      </c>
    </row>
    <row r="21384" spans="1:4" x14ac:dyDescent="0.2">
      <c r="A21384" t="s">
        <v>52</v>
      </c>
      <c r="B21384">
        <v>7.7</v>
      </c>
      <c r="C21384" t="s">
        <v>1634</v>
      </c>
      <c r="D21384">
        <v>0.05</v>
      </c>
    </row>
    <row r="21385" spans="1:4" x14ac:dyDescent="0.2">
      <c r="A21385" t="s">
        <v>1605</v>
      </c>
      <c r="B21385">
        <v>12</v>
      </c>
      <c r="C21385" t="s">
        <v>1634</v>
      </c>
      <c r="D21385">
        <v>0.2</v>
      </c>
    </row>
    <row r="21386" spans="1:4" x14ac:dyDescent="0.2">
      <c r="A21386" t="s">
        <v>2944</v>
      </c>
      <c r="B21386">
        <v>12.2</v>
      </c>
      <c r="C21386">
        <v>0.2</v>
      </c>
    </row>
    <row r="21387" spans="1:4" x14ac:dyDescent="0.2">
      <c r="A21387" t="s">
        <v>1605</v>
      </c>
      <c r="B21387">
        <v>8.6999999999999993</v>
      </c>
      <c r="C21387" t="s">
        <v>1634</v>
      </c>
      <c r="D21387">
        <v>0.1</v>
      </c>
    </row>
    <row r="21388" spans="1:4" x14ac:dyDescent="0.2">
      <c r="A21388" t="s">
        <v>2945</v>
      </c>
      <c r="B21388" t="s">
        <v>1634</v>
      </c>
      <c r="C21388">
        <v>0.2</v>
      </c>
    </row>
    <row r="21389" spans="1:4" x14ac:dyDescent="0.2">
      <c r="A21389" t="s">
        <v>52</v>
      </c>
      <c r="B21389">
        <v>11.5</v>
      </c>
      <c r="C21389" t="s">
        <v>1634</v>
      </c>
      <c r="D21389">
        <v>0.05</v>
      </c>
    </row>
    <row r="21390" spans="1:4" x14ac:dyDescent="0.2">
      <c r="A21390" t="s">
        <v>2946</v>
      </c>
      <c r="B21390">
        <v>0.1</v>
      </c>
    </row>
    <row r="21391" spans="1:4" x14ac:dyDescent="0.2">
      <c r="A21391" t="s">
        <v>207</v>
      </c>
      <c r="B21391">
        <v>14.7</v>
      </c>
      <c r="C21391">
        <v>-0.2</v>
      </c>
    </row>
    <row r="21392" spans="1:4" x14ac:dyDescent="0.2">
      <c r="A21392" t="s">
        <v>57</v>
      </c>
      <c r="B21392">
        <v>21.02</v>
      </c>
      <c r="C21392">
        <v>0.03</v>
      </c>
    </row>
    <row r="21393" spans="1:5" x14ac:dyDescent="0.2">
      <c r="A21393" t="s">
        <v>57</v>
      </c>
      <c r="B21393">
        <v>15.02</v>
      </c>
      <c r="C21393">
        <v>0.03</v>
      </c>
    </row>
    <row r="21394" spans="1:5" x14ac:dyDescent="0.2">
      <c r="A21394" t="s">
        <v>1719</v>
      </c>
      <c r="B21394" t="s">
        <v>1588</v>
      </c>
      <c r="C21394" t="s">
        <v>2947</v>
      </c>
      <c r="D21394" t="s">
        <v>1634</v>
      </c>
      <c r="E21394">
        <v>0.1</v>
      </c>
    </row>
    <row r="21395" spans="1:5" x14ac:dyDescent="0.2">
      <c r="A21395" t="s">
        <v>173</v>
      </c>
      <c r="B21395">
        <v>10.25</v>
      </c>
      <c r="C21395" t="s">
        <v>1634</v>
      </c>
      <c r="D21395">
        <v>0.15</v>
      </c>
    </row>
    <row r="21396" spans="1:5" x14ac:dyDescent="0.2">
      <c r="A21396" t="s">
        <v>70</v>
      </c>
      <c r="B21396">
        <v>2</v>
      </c>
      <c r="C21396" t="s">
        <v>1606</v>
      </c>
    </row>
    <row r="21397" spans="1:5" x14ac:dyDescent="0.2">
      <c r="A21397" t="s">
        <v>1710</v>
      </c>
      <c r="B21397">
        <v>7</v>
      </c>
      <c r="C21397" t="s">
        <v>1634</v>
      </c>
      <c r="D21397">
        <v>0.2</v>
      </c>
    </row>
    <row r="21398" spans="1:5" x14ac:dyDescent="0.2">
      <c r="A21398" t="s">
        <v>72</v>
      </c>
      <c r="B21398">
        <v>0.23</v>
      </c>
      <c r="C21398" t="s">
        <v>1615</v>
      </c>
    </row>
    <row r="21399" spans="1:5" x14ac:dyDescent="0.2">
      <c r="A21399" t="s">
        <v>72</v>
      </c>
      <c r="B21399">
        <v>0.4</v>
      </c>
      <c r="C21399" t="s">
        <v>1606</v>
      </c>
    </row>
    <row r="21400" spans="1:5" x14ac:dyDescent="0.2">
      <c r="A21400" t="s">
        <v>120</v>
      </c>
      <c r="B21400">
        <v>0.1</v>
      </c>
      <c r="C21400" t="s">
        <v>1593</v>
      </c>
      <c r="D21400" t="s">
        <v>1594</v>
      </c>
    </row>
    <row r="21401" spans="1:5" x14ac:dyDescent="0.2">
      <c r="A21401" t="s">
        <v>52</v>
      </c>
      <c r="B21401">
        <v>4.5</v>
      </c>
      <c r="C21401" t="s">
        <v>1606</v>
      </c>
    </row>
    <row r="21402" spans="1:5" x14ac:dyDescent="0.2">
      <c r="A21402" t="s">
        <v>2935</v>
      </c>
      <c r="B21402" t="s">
        <v>1634</v>
      </c>
      <c r="C21402">
        <v>0.05</v>
      </c>
    </row>
    <row r="21403" spans="1:5" x14ac:dyDescent="0.2">
      <c r="A21403" t="s">
        <v>2937</v>
      </c>
      <c r="B21403" t="s">
        <v>1634</v>
      </c>
      <c r="C21403">
        <v>0.1</v>
      </c>
    </row>
    <row r="21404" spans="1:5" x14ac:dyDescent="0.2">
      <c r="A21404" t="s">
        <v>200</v>
      </c>
      <c r="B21404">
        <v>13.1</v>
      </c>
      <c r="C21404" t="s">
        <v>1634</v>
      </c>
      <c r="D21404">
        <v>0.1</v>
      </c>
    </row>
    <row r="21405" spans="1:5" x14ac:dyDescent="0.2">
      <c r="A21405" t="s">
        <v>57</v>
      </c>
      <c r="B21405">
        <v>15.2</v>
      </c>
      <c r="C21405" t="s">
        <v>1634</v>
      </c>
      <c r="D21405">
        <v>0.02</v>
      </c>
    </row>
    <row r="21406" spans="1:5" x14ac:dyDescent="0.2">
      <c r="A21406" t="s">
        <v>52</v>
      </c>
      <c r="B21406">
        <v>17.600000000000001</v>
      </c>
      <c r="C21406" t="s">
        <v>1634</v>
      </c>
      <c r="D21406">
        <v>0.05</v>
      </c>
    </row>
    <row r="21407" spans="1:5" x14ac:dyDescent="0.2">
      <c r="A21407" t="s">
        <v>3160</v>
      </c>
      <c r="B21407" t="s">
        <v>1639</v>
      </c>
      <c r="C21407">
        <v>0.02</v>
      </c>
    </row>
    <row r="21408" spans="1:5" x14ac:dyDescent="0.2">
      <c r="A21408" t="s">
        <v>120</v>
      </c>
      <c r="B21408" t="s">
        <v>1571</v>
      </c>
      <c r="C21408">
        <v>0.03</v>
      </c>
      <c r="D21408" t="s">
        <v>2948</v>
      </c>
      <c r="E21408" t="s">
        <v>1594</v>
      </c>
    </row>
    <row r="21409" spans="1:4" x14ac:dyDescent="0.2">
      <c r="A21409" t="s">
        <v>115</v>
      </c>
      <c r="B21409">
        <v>0.05</v>
      </c>
      <c r="C21409" t="s">
        <v>1639</v>
      </c>
      <c r="D21409">
        <v>0.1</v>
      </c>
    </row>
    <row r="21410" spans="1:4" x14ac:dyDescent="0.2">
      <c r="A21410" t="s">
        <v>177</v>
      </c>
      <c r="B21410">
        <v>0.2</v>
      </c>
      <c r="C21410" t="s">
        <v>1639</v>
      </c>
      <c r="D21410">
        <v>0.1</v>
      </c>
    </row>
    <row r="21411" spans="1:4" x14ac:dyDescent="0.2">
      <c r="A21411" t="s">
        <v>169</v>
      </c>
    </row>
    <row r="21412" spans="1:4" x14ac:dyDescent="0.2">
      <c r="A21412" t="s">
        <v>110</v>
      </c>
    </row>
    <row r="21413" spans="1:4" x14ac:dyDescent="0.2">
      <c r="A21413" t="s">
        <v>1575</v>
      </c>
      <c r="B21413" t="s">
        <v>1576</v>
      </c>
      <c r="C21413" t="s">
        <v>1577</v>
      </c>
      <c r="D21413" t="s">
        <v>1578</v>
      </c>
    </row>
    <row r="21414" spans="1:4" x14ac:dyDescent="0.2">
      <c r="A21414" t="s">
        <v>882</v>
      </c>
      <c r="B21414" t="s">
        <v>1579</v>
      </c>
      <c r="C21414" t="s">
        <v>1580</v>
      </c>
    </row>
    <row r="21415" spans="1:4" x14ac:dyDescent="0.2">
      <c r="A21415" t="s">
        <v>176</v>
      </c>
      <c r="B21415">
        <v>10.5</v>
      </c>
      <c r="C21415" t="s">
        <v>1604</v>
      </c>
    </row>
    <row r="21416" spans="1:4" x14ac:dyDescent="0.2">
      <c r="A21416" t="s">
        <v>50</v>
      </c>
      <c r="B21416">
        <v>18.2</v>
      </c>
      <c r="C21416" t="s">
        <v>1634</v>
      </c>
      <c r="D21416">
        <v>0.05</v>
      </c>
    </row>
    <row r="21417" spans="1:4" x14ac:dyDescent="0.2">
      <c r="A21417" t="s">
        <v>52</v>
      </c>
      <c r="B21417">
        <v>7.7</v>
      </c>
      <c r="C21417" t="s">
        <v>1634</v>
      </c>
      <c r="D21417">
        <v>0.05</v>
      </c>
    </row>
    <row r="21418" spans="1:4" x14ac:dyDescent="0.2">
      <c r="A21418" t="s">
        <v>1605</v>
      </c>
      <c r="B21418">
        <v>12</v>
      </c>
      <c r="C21418" t="s">
        <v>1634</v>
      </c>
      <c r="D21418">
        <v>0.2</v>
      </c>
    </row>
    <row r="21419" spans="1:4" x14ac:dyDescent="0.2">
      <c r="A21419" t="s">
        <v>2944</v>
      </c>
      <c r="B21419">
        <v>12.2</v>
      </c>
      <c r="C21419">
        <v>0.2</v>
      </c>
    </row>
    <row r="21420" spans="1:4" x14ac:dyDescent="0.2">
      <c r="A21420" t="s">
        <v>1605</v>
      </c>
      <c r="B21420">
        <v>8.6999999999999993</v>
      </c>
      <c r="C21420" t="s">
        <v>1634</v>
      </c>
      <c r="D21420">
        <v>0.1</v>
      </c>
    </row>
    <row r="21421" spans="1:4" x14ac:dyDescent="0.2">
      <c r="A21421" t="s">
        <v>2945</v>
      </c>
      <c r="B21421" t="s">
        <v>1634</v>
      </c>
      <c r="C21421">
        <v>0.2</v>
      </c>
    </row>
    <row r="21422" spans="1:4" x14ac:dyDescent="0.2">
      <c r="A21422" t="s">
        <v>52</v>
      </c>
      <c r="B21422">
        <v>11.5</v>
      </c>
      <c r="C21422" t="s">
        <v>1634</v>
      </c>
      <c r="D21422">
        <v>0.05</v>
      </c>
    </row>
    <row r="21423" spans="1:4" x14ac:dyDescent="0.2">
      <c r="A21423" t="s">
        <v>2946</v>
      </c>
      <c r="B21423">
        <v>0.1</v>
      </c>
    </row>
    <row r="21424" spans="1:4" x14ac:dyDescent="0.2">
      <c r="A21424" t="s">
        <v>207</v>
      </c>
      <c r="B21424">
        <v>14.7</v>
      </c>
      <c r="C21424">
        <v>-0.2</v>
      </c>
    </row>
    <row r="21425" spans="1:5" x14ac:dyDescent="0.2">
      <c r="A21425" t="s">
        <v>57</v>
      </c>
      <c r="B21425">
        <v>21.02</v>
      </c>
      <c r="C21425">
        <v>0.03</v>
      </c>
    </row>
    <row r="21426" spans="1:5" x14ac:dyDescent="0.2">
      <c r="A21426" t="s">
        <v>57</v>
      </c>
      <c r="B21426">
        <v>15.02</v>
      </c>
      <c r="C21426">
        <v>0.03</v>
      </c>
    </row>
    <row r="21427" spans="1:5" x14ac:dyDescent="0.2">
      <c r="A21427" t="s">
        <v>1719</v>
      </c>
      <c r="B21427" t="s">
        <v>1588</v>
      </c>
      <c r="C21427" t="s">
        <v>2947</v>
      </c>
      <c r="D21427" t="s">
        <v>1634</v>
      </c>
      <c r="E21427">
        <v>0.1</v>
      </c>
    </row>
    <row r="21428" spans="1:5" x14ac:dyDescent="0.2">
      <c r="A21428" t="s">
        <v>173</v>
      </c>
      <c r="B21428">
        <v>10.25</v>
      </c>
      <c r="C21428" t="s">
        <v>1634</v>
      </c>
      <c r="D21428">
        <v>0.15</v>
      </c>
    </row>
    <row r="21429" spans="1:5" x14ac:dyDescent="0.2">
      <c r="A21429" t="s">
        <v>70</v>
      </c>
      <c r="B21429">
        <v>2</v>
      </c>
      <c r="C21429" t="s">
        <v>1606</v>
      </c>
    </row>
    <row r="21430" spans="1:5" x14ac:dyDescent="0.2">
      <c r="A21430" t="s">
        <v>1710</v>
      </c>
      <c r="B21430">
        <v>7</v>
      </c>
      <c r="C21430" t="s">
        <v>1634</v>
      </c>
      <c r="D21430">
        <v>0.2</v>
      </c>
    </row>
    <row r="21431" spans="1:5" x14ac:dyDescent="0.2">
      <c r="A21431" t="s">
        <v>72</v>
      </c>
      <c r="B21431">
        <v>0.23</v>
      </c>
      <c r="C21431" t="s">
        <v>1615</v>
      </c>
    </row>
    <row r="21432" spans="1:5" x14ac:dyDescent="0.2">
      <c r="A21432" t="s">
        <v>72</v>
      </c>
      <c r="B21432">
        <v>0.4</v>
      </c>
      <c r="C21432" t="s">
        <v>1606</v>
      </c>
    </row>
    <row r="21433" spans="1:5" x14ac:dyDescent="0.2">
      <c r="A21433" t="s">
        <v>120</v>
      </c>
      <c r="B21433">
        <v>0.1</v>
      </c>
      <c r="C21433" t="s">
        <v>1593</v>
      </c>
      <c r="D21433" t="s">
        <v>1594</v>
      </c>
    </row>
    <row r="21434" spans="1:5" x14ac:dyDescent="0.2">
      <c r="A21434" t="s">
        <v>52</v>
      </c>
      <c r="B21434">
        <v>4.5</v>
      </c>
      <c r="C21434" t="s">
        <v>1606</v>
      </c>
    </row>
    <row r="21435" spans="1:5" x14ac:dyDescent="0.2">
      <c r="A21435" t="s">
        <v>2935</v>
      </c>
      <c r="B21435" t="s">
        <v>1634</v>
      </c>
      <c r="C21435">
        <v>0.05</v>
      </c>
    </row>
    <row r="21436" spans="1:5" x14ac:dyDescent="0.2">
      <c r="A21436" t="s">
        <v>2937</v>
      </c>
      <c r="B21436" t="s">
        <v>1634</v>
      </c>
      <c r="C21436">
        <v>0.1</v>
      </c>
    </row>
    <row r="21437" spans="1:5" x14ac:dyDescent="0.2">
      <c r="A21437" t="s">
        <v>200</v>
      </c>
      <c r="B21437">
        <v>13.1</v>
      </c>
      <c r="C21437" t="s">
        <v>1634</v>
      </c>
      <c r="D21437">
        <v>0.1</v>
      </c>
    </row>
    <row r="21438" spans="1:5" x14ac:dyDescent="0.2">
      <c r="A21438" t="s">
        <v>52</v>
      </c>
      <c r="B21438">
        <v>17.600000000000001</v>
      </c>
      <c r="C21438" t="s">
        <v>1634</v>
      </c>
      <c r="D21438">
        <v>0.05</v>
      </c>
    </row>
    <row r="21439" spans="1:5" x14ac:dyDescent="0.2">
      <c r="A21439" t="s">
        <v>3160</v>
      </c>
      <c r="B21439" t="s">
        <v>1639</v>
      </c>
      <c r="C21439">
        <v>0.02</v>
      </c>
    </row>
    <row r="21440" spans="1:5" x14ac:dyDescent="0.2">
      <c r="A21440" t="s">
        <v>120</v>
      </c>
      <c r="B21440" t="s">
        <v>1571</v>
      </c>
      <c r="C21440">
        <v>0.03</v>
      </c>
      <c r="D21440" t="s">
        <v>2948</v>
      </c>
      <c r="E21440" t="s">
        <v>1594</v>
      </c>
    </row>
    <row r="21441" spans="1:4" x14ac:dyDescent="0.2">
      <c r="A21441" t="s">
        <v>115</v>
      </c>
      <c r="B21441">
        <v>0.05</v>
      </c>
      <c r="C21441" t="s">
        <v>1639</v>
      </c>
      <c r="D21441">
        <v>0.1</v>
      </c>
    </row>
    <row r="21442" spans="1:4" x14ac:dyDescent="0.2">
      <c r="A21442" t="s">
        <v>177</v>
      </c>
      <c r="B21442">
        <v>0.2</v>
      </c>
      <c r="C21442" t="s">
        <v>1639</v>
      </c>
      <c r="D21442">
        <v>0.1</v>
      </c>
    </row>
    <row r="21443" spans="1:4" x14ac:dyDescent="0.2">
      <c r="A21443" t="s">
        <v>169</v>
      </c>
    </row>
    <row r="21444" spans="1:4" x14ac:dyDescent="0.2">
      <c r="A21444" t="s">
        <v>110</v>
      </c>
    </row>
    <row r="21445" spans="1:4" x14ac:dyDescent="0.2">
      <c r="A21445" t="s">
        <v>1575</v>
      </c>
      <c r="B21445" t="s">
        <v>1576</v>
      </c>
      <c r="C21445" t="s">
        <v>1577</v>
      </c>
      <c r="D21445" t="s">
        <v>1578</v>
      </c>
    </row>
    <row r="21446" spans="1:4" x14ac:dyDescent="0.2">
      <c r="A21446" t="s">
        <v>882</v>
      </c>
      <c r="B21446" t="s">
        <v>1579</v>
      </c>
      <c r="C21446" t="s">
        <v>1580</v>
      </c>
    </row>
    <row r="21447" spans="1:4" x14ac:dyDescent="0.2">
      <c r="A21447" t="s">
        <v>176</v>
      </c>
      <c r="B21447">
        <v>10.5</v>
      </c>
      <c r="C21447" t="s">
        <v>1585</v>
      </c>
    </row>
    <row r="21448" spans="1:4" x14ac:dyDescent="0.2">
      <c r="A21448" t="s">
        <v>50</v>
      </c>
      <c r="B21448">
        <v>18</v>
      </c>
      <c r="C21448" t="s">
        <v>1583</v>
      </c>
    </row>
    <row r="21449" spans="1:4" x14ac:dyDescent="0.2">
      <c r="A21449" t="s">
        <v>52</v>
      </c>
      <c r="B21449">
        <v>7.7</v>
      </c>
      <c r="C21449" t="s">
        <v>1583</v>
      </c>
    </row>
    <row r="21450" spans="1:4" x14ac:dyDescent="0.2">
      <c r="A21450" t="s">
        <v>1605</v>
      </c>
      <c r="B21450">
        <v>12</v>
      </c>
      <c r="C21450" t="s">
        <v>1621</v>
      </c>
      <c r="D21450">
        <v>0.2</v>
      </c>
    </row>
    <row r="21451" spans="1:4" x14ac:dyDescent="0.2">
      <c r="A21451" t="s">
        <v>1605</v>
      </c>
      <c r="B21451">
        <v>8.6999999999999993</v>
      </c>
      <c r="C21451" t="s">
        <v>1584</v>
      </c>
    </row>
    <row r="21452" spans="1:4" x14ac:dyDescent="0.2">
      <c r="A21452" t="s">
        <v>70</v>
      </c>
      <c r="B21452">
        <v>13.5</v>
      </c>
      <c r="C21452" t="s">
        <v>1585</v>
      </c>
    </row>
    <row r="21453" spans="1:4" x14ac:dyDescent="0.2">
      <c r="A21453" t="s">
        <v>52</v>
      </c>
      <c r="B21453">
        <v>11.5</v>
      </c>
      <c r="C21453" t="s">
        <v>1583</v>
      </c>
    </row>
    <row r="21454" spans="1:4" x14ac:dyDescent="0.2">
      <c r="A21454" t="s">
        <v>2949</v>
      </c>
      <c r="B21454" t="s">
        <v>2249</v>
      </c>
    </row>
    <row r="21455" spans="1:4" x14ac:dyDescent="0.2">
      <c r="A21455" t="s">
        <v>207</v>
      </c>
      <c r="B21455">
        <v>14.7</v>
      </c>
      <c r="C21455">
        <v>-0.2</v>
      </c>
    </row>
    <row r="21456" spans="1:4" x14ac:dyDescent="0.2">
      <c r="A21456" t="s">
        <v>57</v>
      </c>
      <c r="B21456">
        <v>21.02</v>
      </c>
      <c r="C21456">
        <v>0.03</v>
      </c>
    </row>
    <row r="21457" spans="1:4" x14ac:dyDescent="0.2">
      <c r="A21457" t="s">
        <v>57</v>
      </c>
      <c r="B21457">
        <v>15.02</v>
      </c>
      <c r="C21457">
        <v>0.03</v>
      </c>
    </row>
    <row r="21458" spans="1:4" x14ac:dyDescent="0.2">
      <c r="A21458" t="s">
        <v>3188</v>
      </c>
      <c r="B21458" t="s">
        <v>1584</v>
      </c>
    </row>
    <row r="21459" spans="1:4" x14ac:dyDescent="0.2">
      <c r="A21459" t="s">
        <v>1843</v>
      </c>
      <c r="B21459">
        <v>10.25</v>
      </c>
      <c r="C21459" t="s">
        <v>1600</v>
      </c>
    </row>
    <row r="21460" spans="1:4" x14ac:dyDescent="0.2">
      <c r="A21460" t="s">
        <v>2951</v>
      </c>
      <c r="B21460" t="s">
        <v>1614</v>
      </c>
    </row>
    <row r="21461" spans="1:4" x14ac:dyDescent="0.2">
      <c r="A21461" t="s">
        <v>70</v>
      </c>
      <c r="B21461">
        <v>2</v>
      </c>
      <c r="C21461" t="s">
        <v>1584</v>
      </c>
    </row>
    <row r="21462" spans="1:4" x14ac:dyDescent="0.2">
      <c r="A21462" t="s">
        <v>1710</v>
      </c>
      <c r="B21462">
        <v>7</v>
      </c>
      <c r="C21462" t="s">
        <v>1585</v>
      </c>
    </row>
    <row r="21463" spans="1:4" x14ac:dyDescent="0.2">
      <c r="A21463" t="s">
        <v>72</v>
      </c>
      <c r="B21463">
        <v>0.4</v>
      </c>
      <c r="C21463" t="s">
        <v>1584</v>
      </c>
    </row>
    <row r="21464" spans="1:4" x14ac:dyDescent="0.2">
      <c r="A21464" t="s">
        <v>120</v>
      </c>
      <c r="B21464">
        <v>0.1</v>
      </c>
      <c r="C21464" t="s">
        <v>1593</v>
      </c>
      <c r="D21464" t="s">
        <v>1594</v>
      </c>
    </row>
    <row r="21465" spans="1:4" x14ac:dyDescent="0.2">
      <c r="A21465" t="s">
        <v>52</v>
      </c>
      <c r="B21465">
        <v>4.5</v>
      </c>
      <c r="C21465" t="s">
        <v>1584</v>
      </c>
    </row>
    <row r="21466" spans="1:4" x14ac:dyDescent="0.2">
      <c r="A21466" t="s">
        <v>52</v>
      </c>
      <c r="B21466">
        <v>14.5</v>
      </c>
      <c r="C21466" t="s">
        <v>1583</v>
      </c>
    </row>
    <row r="21467" spans="1:4" x14ac:dyDescent="0.2">
      <c r="A21467" t="s">
        <v>119</v>
      </c>
      <c r="B21467">
        <v>5.5</v>
      </c>
      <c r="C21467" t="s">
        <v>1585</v>
      </c>
    </row>
    <row r="21468" spans="1:4" x14ac:dyDescent="0.2">
      <c r="A21468" t="s">
        <v>52</v>
      </c>
      <c r="B21468">
        <v>3.4</v>
      </c>
      <c r="C21468" t="s">
        <v>1583</v>
      </c>
    </row>
    <row r="21469" spans="1:4" x14ac:dyDescent="0.2">
      <c r="A21469" t="s">
        <v>70</v>
      </c>
      <c r="B21469">
        <v>13</v>
      </c>
      <c r="C21469" t="s">
        <v>1584</v>
      </c>
    </row>
    <row r="21470" spans="1:4" x14ac:dyDescent="0.2">
      <c r="A21470" t="s">
        <v>71</v>
      </c>
      <c r="B21470">
        <v>12.2</v>
      </c>
      <c r="C21470">
        <v>0.2</v>
      </c>
    </row>
    <row r="21471" spans="1:4" x14ac:dyDescent="0.2">
      <c r="A21471" t="s">
        <v>52</v>
      </c>
      <c r="B21471">
        <v>0.4</v>
      </c>
      <c r="C21471" t="s">
        <v>1584</v>
      </c>
    </row>
    <row r="21472" spans="1:4" x14ac:dyDescent="0.2">
      <c r="A21472" t="s">
        <v>52</v>
      </c>
      <c r="B21472">
        <v>0.5</v>
      </c>
      <c r="C21472" t="s">
        <v>1583</v>
      </c>
    </row>
    <row r="21473" spans="1:5" x14ac:dyDescent="0.2">
      <c r="A21473" t="s">
        <v>52</v>
      </c>
      <c r="B21473">
        <v>4.9000000000000004</v>
      </c>
      <c r="C21473" t="s">
        <v>1584</v>
      </c>
    </row>
    <row r="21474" spans="1:5" x14ac:dyDescent="0.2">
      <c r="A21474" t="s">
        <v>52</v>
      </c>
      <c r="B21474">
        <v>9</v>
      </c>
      <c r="C21474" t="s">
        <v>1584</v>
      </c>
    </row>
    <row r="21475" spans="1:5" x14ac:dyDescent="0.2">
      <c r="A21475" t="s">
        <v>70</v>
      </c>
      <c r="B21475">
        <v>3.4</v>
      </c>
      <c r="C21475">
        <v>0.02</v>
      </c>
    </row>
    <row r="21476" spans="1:5" x14ac:dyDescent="0.2">
      <c r="A21476" t="s">
        <v>120</v>
      </c>
      <c r="B21476" t="s">
        <v>1571</v>
      </c>
      <c r="C21476">
        <v>0.03</v>
      </c>
      <c r="D21476" t="s">
        <v>1593</v>
      </c>
      <c r="E21476" t="s">
        <v>1594</v>
      </c>
    </row>
    <row r="21477" spans="1:5" x14ac:dyDescent="0.2">
      <c r="A21477" t="s">
        <v>115</v>
      </c>
      <c r="B21477">
        <v>0.05</v>
      </c>
      <c r="C21477" t="s">
        <v>1639</v>
      </c>
      <c r="D21477">
        <v>0.1</v>
      </c>
    </row>
    <row r="21478" spans="1:5" x14ac:dyDescent="0.2">
      <c r="A21478" t="s">
        <v>177</v>
      </c>
      <c r="B21478">
        <v>0.2</v>
      </c>
      <c r="C21478" t="s">
        <v>1639</v>
      </c>
      <c r="D21478">
        <v>0.1</v>
      </c>
    </row>
    <row r="21479" spans="1:5" x14ac:dyDescent="0.2">
      <c r="A21479" t="s">
        <v>176</v>
      </c>
      <c r="B21479">
        <v>15</v>
      </c>
      <c r="C21479" t="s">
        <v>1681</v>
      </c>
    </row>
    <row r="21480" spans="1:5" x14ac:dyDescent="0.2">
      <c r="A21480" t="s">
        <v>120</v>
      </c>
      <c r="B21480" t="s">
        <v>1571</v>
      </c>
      <c r="C21480">
        <v>0.05</v>
      </c>
      <c r="D21480" t="s">
        <v>1593</v>
      </c>
      <c r="E21480" t="s">
        <v>1594</v>
      </c>
    </row>
    <row r="21481" spans="1:5" x14ac:dyDescent="0.2">
      <c r="A21481" t="s">
        <v>156</v>
      </c>
      <c r="B21481" t="s">
        <v>1571</v>
      </c>
      <c r="C21481">
        <v>5.0000000000000001E-3</v>
      </c>
    </row>
    <row r="21482" spans="1:5" x14ac:dyDescent="0.2">
      <c r="A21482" t="s">
        <v>117</v>
      </c>
      <c r="B21482" t="s">
        <v>1571</v>
      </c>
      <c r="C21482">
        <v>0.02</v>
      </c>
      <c r="D21482" t="s">
        <v>1593</v>
      </c>
      <c r="E21482" t="s">
        <v>1594</v>
      </c>
    </row>
    <row r="21483" spans="1:5" x14ac:dyDescent="0.2">
      <c r="A21483" t="s">
        <v>1730</v>
      </c>
      <c r="B21483">
        <v>0.1</v>
      </c>
      <c r="C21483">
        <f>-0.015/0.035</f>
        <v>-0.42857142857142849</v>
      </c>
    </row>
    <row r="21484" spans="1:5" x14ac:dyDescent="0.2">
      <c r="A21484" t="s">
        <v>2943</v>
      </c>
      <c r="B21484" t="s">
        <v>1629</v>
      </c>
      <c r="C21484" t="s">
        <v>1822</v>
      </c>
    </row>
    <row r="21485" spans="1:5" x14ac:dyDescent="0.2">
      <c r="A21485" t="s">
        <v>169</v>
      </c>
    </row>
    <row r="21486" spans="1:5" x14ac:dyDescent="0.2">
      <c r="A21486" t="s">
        <v>110</v>
      </c>
    </row>
    <row r="21487" spans="1:5" x14ac:dyDescent="0.2">
      <c r="A21487" t="s">
        <v>1575</v>
      </c>
      <c r="B21487" t="s">
        <v>1576</v>
      </c>
      <c r="C21487" t="s">
        <v>1577</v>
      </c>
      <c r="D21487" t="s">
        <v>1578</v>
      </c>
    </row>
    <row r="21488" spans="1:5" x14ac:dyDescent="0.2">
      <c r="A21488" t="s">
        <v>882</v>
      </c>
      <c r="B21488" t="s">
        <v>1579</v>
      </c>
      <c r="C21488" t="s">
        <v>1580</v>
      </c>
    </row>
    <row r="21489" spans="1:4" x14ac:dyDescent="0.2">
      <c r="A21489" t="s">
        <v>176</v>
      </c>
      <c r="B21489">
        <v>10.5</v>
      </c>
      <c r="C21489" t="s">
        <v>1585</v>
      </c>
    </row>
    <row r="21490" spans="1:4" x14ac:dyDescent="0.2">
      <c r="A21490" t="s">
        <v>50</v>
      </c>
      <c r="B21490">
        <v>18</v>
      </c>
      <c r="C21490" t="s">
        <v>1583</v>
      </c>
    </row>
    <row r="21491" spans="1:4" x14ac:dyDescent="0.2">
      <c r="A21491" t="s">
        <v>52</v>
      </c>
      <c r="B21491">
        <v>7.7</v>
      </c>
      <c r="C21491" t="s">
        <v>1583</v>
      </c>
    </row>
    <row r="21492" spans="1:4" x14ac:dyDescent="0.2">
      <c r="A21492" t="s">
        <v>1605</v>
      </c>
      <c r="B21492">
        <v>12</v>
      </c>
      <c r="C21492" t="s">
        <v>1621</v>
      </c>
      <c r="D21492">
        <v>0.2</v>
      </c>
    </row>
    <row r="21493" spans="1:4" x14ac:dyDescent="0.2">
      <c r="A21493" t="s">
        <v>1605</v>
      </c>
      <c r="B21493">
        <v>8.6999999999999993</v>
      </c>
      <c r="C21493" t="s">
        <v>1584</v>
      </c>
    </row>
    <row r="21494" spans="1:4" x14ac:dyDescent="0.2">
      <c r="A21494" t="s">
        <v>70</v>
      </c>
      <c r="B21494">
        <v>13.5</v>
      </c>
      <c r="C21494" t="s">
        <v>1585</v>
      </c>
    </row>
    <row r="21495" spans="1:4" x14ac:dyDescent="0.2">
      <c r="A21495" t="s">
        <v>52</v>
      </c>
      <c r="B21495">
        <v>11.5</v>
      </c>
      <c r="C21495" t="s">
        <v>1583</v>
      </c>
    </row>
    <row r="21496" spans="1:4" x14ac:dyDescent="0.2">
      <c r="A21496" t="s">
        <v>207</v>
      </c>
      <c r="B21496">
        <v>14.7</v>
      </c>
      <c r="C21496">
        <v>-0.2</v>
      </c>
    </row>
    <row r="21497" spans="1:4" x14ac:dyDescent="0.2">
      <c r="A21497" t="s">
        <v>57</v>
      </c>
      <c r="B21497">
        <v>21.02</v>
      </c>
      <c r="C21497">
        <v>0.03</v>
      </c>
    </row>
    <row r="21498" spans="1:4" x14ac:dyDescent="0.2">
      <c r="A21498" t="s">
        <v>57</v>
      </c>
      <c r="B21498">
        <v>15.02</v>
      </c>
      <c r="C21498">
        <v>0.03</v>
      </c>
    </row>
    <row r="21499" spans="1:4" x14ac:dyDescent="0.2">
      <c r="A21499" t="s">
        <v>3188</v>
      </c>
      <c r="B21499" t="s">
        <v>1584</v>
      </c>
    </row>
    <row r="21500" spans="1:4" x14ac:dyDescent="0.2">
      <c r="A21500" t="s">
        <v>1843</v>
      </c>
      <c r="B21500">
        <v>10.25</v>
      </c>
      <c r="C21500" t="s">
        <v>1600</v>
      </c>
    </row>
    <row r="21501" spans="1:4" x14ac:dyDescent="0.2">
      <c r="A21501" t="s">
        <v>2951</v>
      </c>
      <c r="B21501" t="s">
        <v>1614</v>
      </c>
    </row>
    <row r="21502" spans="1:4" x14ac:dyDescent="0.2">
      <c r="A21502" t="s">
        <v>70</v>
      </c>
      <c r="B21502">
        <v>2</v>
      </c>
      <c r="C21502" t="s">
        <v>1584</v>
      </c>
    </row>
    <row r="21503" spans="1:4" x14ac:dyDescent="0.2">
      <c r="A21503" t="s">
        <v>1710</v>
      </c>
      <c r="B21503">
        <v>7</v>
      </c>
      <c r="C21503" t="s">
        <v>1585</v>
      </c>
    </row>
    <row r="21504" spans="1:4" x14ac:dyDescent="0.2">
      <c r="A21504" t="s">
        <v>72</v>
      </c>
      <c r="B21504">
        <v>0.4</v>
      </c>
      <c r="C21504" t="s">
        <v>1584</v>
      </c>
    </row>
    <row r="21505" spans="1:5" x14ac:dyDescent="0.2">
      <c r="A21505" t="s">
        <v>120</v>
      </c>
      <c r="B21505">
        <v>0.1</v>
      </c>
      <c r="C21505" t="s">
        <v>1593</v>
      </c>
      <c r="D21505" t="s">
        <v>1594</v>
      </c>
    </row>
    <row r="21506" spans="1:5" x14ac:dyDescent="0.2">
      <c r="A21506" t="s">
        <v>52</v>
      </c>
      <c r="B21506">
        <v>4.5</v>
      </c>
      <c r="C21506" t="s">
        <v>1584</v>
      </c>
    </row>
    <row r="21507" spans="1:5" x14ac:dyDescent="0.2">
      <c r="A21507" t="s">
        <v>52</v>
      </c>
      <c r="B21507">
        <v>14.41</v>
      </c>
      <c r="C21507" t="s">
        <v>1583</v>
      </c>
    </row>
    <row r="21508" spans="1:5" x14ac:dyDescent="0.2">
      <c r="A21508" t="s">
        <v>119</v>
      </c>
      <c r="B21508">
        <v>5.5</v>
      </c>
      <c r="C21508" t="s">
        <v>1585</v>
      </c>
    </row>
    <row r="21509" spans="1:5" x14ac:dyDescent="0.2">
      <c r="A21509" t="s">
        <v>52</v>
      </c>
      <c r="B21509">
        <v>3.4</v>
      </c>
      <c r="C21509" t="s">
        <v>1583</v>
      </c>
    </row>
    <row r="21510" spans="1:5" x14ac:dyDescent="0.2">
      <c r="A21510" t="s">
        <v>70</v>
      </c>
      <c r="B21510">
        <v>13</v>
      </c>
      <c r="C21510" t="s">
        <v>1584</v>
      </c>
    </row>
    <row r="21511" spans="1:5" x14ac:dyDescent="0.2">
      <c r="A21511" t="s">
        <v>71</v>
      </c>
      <c r="B21511">
        <v>12.2</v>
      </c>
      <c r="C21511">
        <v>0.2</v>
      </c>
    </row>
    <row r="21512" spans="1:5" x14ac:dyDescent="0.2">
      <c r="A21512" t="s">
        <v>52</v>
      </c>
      <c r="B21512">
        <v>0.1</v>
      </c>
      <c r="C21512" t="s">
        <v>1583</v>
      </c>
    </row>
    <row r="21513" spans="1:5" x14ac:dyDescent="0.2">
      <c r="A21513" t="s">
        <v>52</v>
      </c>
      <c r="B21513">
        <v>0.5</v>
      </c>
      <c r="C21513" t="s">
        <v>1583</v>
      </c>
    </row>
    <row r="21514" spans="1:5" x14ac:dyDescent="0.2">
      <c r="A21514" t="s">
        <v>52</v>
      </c>
      <c r="B21514">
        <v>4.9000000000000004</v>
      </c>
      <c r="C21514" t="s">
        <v>1584</v>
      </c>
    </row>
    <row r="21515" spans="1:5" x14ac:dyDescent="0.2">
      <c r="A21515" t="s">
        <v>52</v>
      </c>
      <c r="B21515">
        <v>9</v>
      </c>
      <c r="C21515" t="s">
        <v>1584</v>
      </c>
    </row>
    <row r="21516" spans="1:5" x14ac:dyDescent="0.2">
      <c r="A21516" t="s">
        <v>70</v>
      </c>
      <c r="B21516">
        <v>3.4</v>
      </c>
      <c r="C21516">
        <v>0.02</v>
      </c>
    </row>
    <row r="21517" spans="1:5" x14ac:dyDescent="0.2">
      <c r="A21517" t="s">
        <v>120</v>
      </c>
      <c r="B21517" t="s">
        <v>1571</v>
      </c>
      <c r="C21517">
        <v>0.03</v>
      </c>
      <c r="D21517" t="s">
        <v>1593</v>
      </c>
      <c r="E21517" t="s">
        <v>1594</v>
      </c>
    </row>
    <row r="21518" spans="1:5" x14ac:dyDescent="0.2">
      <c r="A21518" t="s">
        <v>115</v>
      </c>
      <c r="B21518">
        <v>0.05</v>
      </c>
      <c r="C21518" t="s">
        <v>1639</v>
      </c>
      <c r="D21518">
        <v>0.1</v>
      </c>
    </row>
    <row r="21519" spans="1:5" x14ac:dyDescent="0.2">
      <c r="A21519" t="s">
        <v>177</v>
      </c>
      <c r="B21519">
        <v>0.2</v>
      </c>
      <c r="C21519" t="s">
        <v>1639</v>
      </c>
      <c r="D21519">
        <v>0.1</v>
      </c>
    </row>
    <row r="21520" spans="1:5" x14ac:dyDescent="0.2">
      <c r="A21520" t="s">
        <v>176</v>
      </c>
      <c r="B21520">
        <v>15</v>
      </c>
      <c r="C21520" t="s">
        <v>1681</v>
      </c>
    </row>
    <row r="21521" spans="1:5" x14ac:dyDescent="0.2">
      <c r="A21521" t="s">
        <v>120</v>
      </c>
      <c r="B21521" t="s">
        <v>1571</v>
      </c>
      <c r="C21521">
        <v>0.05</v>
      </c>
      <c r="D21521" t="s">
        <v>1593</v>
      </c>
      <c r="E21521" t="s">
        <v>1594</v>
      </c>
    </row>
    <row r="21522" spans="1:5" x14ac:dyDescent="0.2">
      <c r="A21522" t="s">
        <v>156</v>
      </c>
      <c r="B21522" t="s">
        <v>1571</v>
      </c>
      <c r="C21522">
        <v>5.0000000000000001E-3</v>
      </c>
    </row>
    <row r="21523" spans="1:5" x14ac:dyDescent="0.2">
      <c r="A21523" t="s">
        <v>117</v>
      </c>
      <c r="B21523" t="s">
        <v>1571</v>
      </c>
      <c r="C21523">
        <v>0.02</v>
      </c>
      <c r="D21523" t="s">
        <v>1593</v>
      </c>
      <c r="E21523" t="s">
        <v>1594</v>
      </c>
    </row>
    <row r="21524" spans="1:5" x14ac:dyDescent="0.2">
      <c r="A21524" t="s">
        <v>1730</v>
      </c>
      <c r="B21524">
        <v>0.1</v>
      </c>
      <c r="C21524">
        <f>-0.015/0.035</f>
        <v>-0.42857142857142849</v>
      </c>
    </row>
    <row r="21525" spans="1:5" x14ac:dyDescent="0.2">
      <c r="A21525" t="s">
        <v>2943</v>
      </c>
      <c r="B21525" t="s">
        <v>1629</v>
      </c>
      <c r="C21525" t="s">
        <v>1822</v>
      </c>
    </row>
    <row r="21526" spans="1:5" x14ac:dyDescent="0.2">
      <c r="A21526" t="s">
        <v>169</v>
      </c>
    </row>
    <row r="21527" spans="1:5" x14ac:dyDescent="0.2">
      <c r="A21527" t="s">
        <v>110</v>
      </c>
    </row>
    <row r="21528" spans="1:5" x14ac:dyDescent="0.2">
      <c r="A21528" t="s">
        <v>1575</v>
      </c>
      <c r="B21528" t="s">
        <v>1576</v>
      </c>
      <c r="C21528" t="s">
        <v>1577</v>
      </c>
      <c r="D21528" t="s">
        <v>1578</v>
      </c>
    </row>
    <row r="21529" spans="1:5" x14ac:dyDescent="0.2">
      <c r="A21529" t="s">
        <v>882</v>
      </c>
      <c r="B21529" t="s">
        <v>1579</v>
      </c>
      <c r="C21529" t="s">
        <v>1580</v>
      </c>
    </row>
    <row r="21530" spans="1:5" x14ac:dyDescent="0.2">
      <c r="A21530" t="s">
        <v>1595</v>
      </c>
      <c r="B21530" t="s">
        <v>1596</v>
      </c>
      <c r="C21530" t="s">
        <v>1597</v>
      </c>
    </row>
    <row r="21531" spans="1:5" x14ac:dyDescent="0.2">
      <c r="A21531" t="s">
        <v>1595</v>
      </c>
      <c r="B21531" t="s">
        <v>1598</v>
      </c>
      <c r="C21531" t="s">
        <v>1599</v>
      </c>
      <c r="D21531" t="s">
        <v>1597</v>
      </c>
    </row>
    <row r="21532" spans="1:5" x14ac:dyDescent="0.2">
      <c r="A21532" t="s">
        <v>176</v>
      </c>
      <c r="B21532">
        <v>10.5</v>
      </c>
      <c r="C21532" t="s">
        <v>1585</v>
      </c>
    </row>
    <row r="21533" spans="1:5" x14ac:dyDescent="0.2">
      <c r="A21533" t="s">
        <v>50</v>
      </c>
      <c r="B21533">
        <v>18</v>
      </c>
      <c r="C21533" t="s">
        <v>1583</v>
      </c>
    </row>
    <row r="21534" spans="1:5" x14ac:dyDescent="0.2">
      <c r="A21534" t="s">
        <v>52</v>
      </c>
      <c r="B21534">
        <v>7.7</v>
      </c>
      <c r="C21534" t="s">
        <v>1583</v>
      </c>
    </row>
    <row r="21535" spans="1:5" x14ac:dyDescent="0.2">
      <c r="A21535" t="s">
        <v>1605</v>
      </c>
      <c r="B21535">
        <v>12</v>
      </c>
      <c r="C21535" t="s">
        <v>1621</v>
      </c>
      <c r="D21535">
        <v>0.2</v>
      </c>
    </row>
    <row r="21536" spans="1:5" x14ac:dyDescent="0.2">
      <c r="A21536" t="s">
        <v>1605</v>
      </c>
      <c r="B21536">
        <v>8.6999999999999993</v>
      </c>
      <c r="C21536" t="s">
        <v>1584</v>
      </c>
    </row>
    <row r="21537" spans="1:4" x14ac:dyDescent="0.2">
      <c r="A21537" t="s">
        <v>70</v>
      </c>
      <c r="B21537">
        <v>13.5</v>
      </c>
      <c r="C21537" t="s">
        <v>1585</v>
      </c>
    </row>
    <row r="21538" spans="1:4" x14ac:dyDescent="0.2">
      <c r="A21538" t="s">
        <v>52</v>
      </c>
      <c r="B21538">
        <v>11.5</v>
      </c>
      <c r="C21538" t="s">
        <v>1583</v>
      </c>
    </row>
    <row r="21539" spans="1:4" x14ac:dyDescent="0.2">
      <c r="A21539" t="s">
        <v>2949</v>
      </c>
      <c r="B21539" t="s">
        <v>2249</v>
      </c>
    </row>
    <row r="21540" spans="1:4" x14ac:dyDescent="0.2">
      <c r="A21540" t="s">
        <v>207</v>
      </c>
      <c r="B21540">
        <v>14.7</v>
      </c>
      <c r="C21540">
        <v>-0.2</v>
      </c>
    </row>
    <row r="21541" spans="1:4" x14ac:dyDescent="0.2">
      <c r="A21541" t="s">
        <v>57</v>
      </c>
      <c r="B21541">
        <v>21.02</v>
      </c>
      <c r="C21541">
        <v>0.03</v>
      </c>
    </row>
    <row r="21542" spans="1:4" x14ac:dyDescent="0.2">
      <c r="A21542" t="s">
        <v>57</v>
      </c>
      <c r="B21542">
        <v>15.02</v>
      </c>
      <c r="C21542">
        <v>0.03</v>
      </c>
    </row>
    <row r="21543" spans="1:4" x14ac:dyDescent="0.2">
      <c r="A21543" t="s">
        <v>3188</v>
      </c>
      <c r="B21543" t="s">
        <v>1584</v>
      </c>
    </row>
    <row r="21544" spans="1:4" x14ac:dyDescent="0.2">
      <c r="A21544" t="s">
        <v>1843</v>
      </c>
      <c r="B21544">
        <v>10.25</v>
      </c>
      <c r="C21544" t="s">
        <v>1600</v>
      </c>
    </row>
    <row r="21545" spans="1:4" x14ac:dyDescent="0.2">
      <c r="A21545" t="s">
        <v>2951</v>
      </c>
      <c r="B21545" t="s">
        <v>1614</v>
      </c>
    </row>
    <row r="21546" spans="1:4" x14ac:dyDescent="0.2">
      <c r="A21546" t="s">
        <v>70</v>
      </c>
      <c r="B21546">
        <v>2</v>
      </c>
      <c r="C21546" t="s">
        <v>1584</v>
      </c>
    </row>
    <row r="21547" spans="1:4" x14ac:dyDescent="0.2">
      <c r="A21547" t="s">
        <v>1710</v>
      </c>
      <c r="B21547">
        <v>7</v>
      </c>
      <c r="C21547" t="s">
        <v>1585</v>
      </c>
    </row>
    <row r="21548" spans="1:4" x14ac:dyDescent="0.2">
      <c r="A21548" t="s">
        <v>72</v>
      </c>
      <c r="B21548">
        <v>0.4</v>
      </c>
      <c r="C21548" t="s">
        <v>1584</v>
      </c>
    </row>
    <row r="21549" spans="1:4" x14ac:dyDescent="0.2">
      <c r="A21549" t="s">
        <v>120</v>
      </c>
      <c r="B21549">
        <v>0.1</v>
      </c>
      <c r="C21549" t="s">
        <v>1593</v>
      </c>
      <c r="D21549" t="s">
        <v>1594</v>
      </c>
    </row>
    <row r="21550" spans="1:4" x14ac:dyDescent="0.2">
      <c r="A21550" t="s">
        <v>52</v>
      </c>
      <c r="B21550">
        <v>4.5</v>
      </c>
      <c r="C21550" t="s">
        <v>1584</v>
      </c>
    </row>
    <row r="21551" spans="1:4" x14ac:dyDescent="0.2">
      <c r="A21551" t="s">
        <v>52</v>
      </c>
      <c r="B21551">
        <v>14.5</v>
      </c>
      <c r="C21551" t="s">
        <v>1583</v>
      </c>
    </row>
    <row r="21552" spans="1:4" x14ac:dyDescent="0.2">
      <c r="A21552" t="s">
        <v>119</v>
      </c>
      <c r="B21552">
        <v>5.5</v>
      </c>
      <c r="C21552" t="s">
        <v>1585</v>
      </c>
    </row>
    <row r="21553" spans="1:5" x14ac:dyDescent="0.2">
      <c r="A21553" t="s">
        <v>52</v>
      </c>
      <c r="B21553">
        <v>3.4</v>
      </c>
      <c r="C21553" t="s">
        <v>1583</v>
      </c>
    </row>
    <row r="21554" spans="1:5" x14ac:dyDescent="0.2">
      <c r="A21554" t="s">
        <v>70</v>
      </c>
      <c r="B21554">
        <v>13</v>
      </c>
      <c r="C21554" t="s">
        <v>1584</v>
      </c>
    </row>
    <row r="21555" spans="1:5" x14ac:dyDescent="0.2">
      <c r="A21555" t="s">
        <v>71</v>
      </c>
      <c r="B21555">
        <v>12.2</v>
      </c>
      <c r="C21555">
        <v>0.2</v>
      </c>
    </row>
    <row r="21556" spans="1:5" x14ac:dyDescent="0.2">
      <c r="A21556" t="s">
        <v>52</v>
      </c>
      <c r="B21556">
        <v>0.4</v>
      </c>
      <c r="C21556" t="s">
        <v>1584</v>
      </c>
    </row>
    <row r="21557" spans="1:5" x14ac:dyDescent="0.2">
      <c r="A21557" t="s">
        <v>52</v>
      </c>
      <c r="B21557">
        <v>0.5</v>
      </c>
      <c r="C21557" t="s">
        <v>1583</v>
      </c>
    </row>
    <row r="21558" spans="1:5" x14ac:dyDescent="0.2">
      <c r="A21558" t="s">
        <v>52</v>
      </c>
      <c r="B21558">
        <v>4.9000000000000004</v>
      </c>
      <c r="C21558" t="s">
        <v>1584</v>
      </c>
    </row>
    <row r="21559" spans="1:5" x14ac:dyDescent="0.2">
      <c r="A21559" t="s">
        <v>52</v>
      </c>
      <c r="B21559">
        <v>9</v>
      </c>
      <c r="C21559" t="s">
        <v>1584</v>
      </c>
    </row>
    <row r="21560" spans="1:5" x14ac:dyDescent="0.2">
      <c r="A21560" t="s">
        <v>70</v>
      </c>
      <c r="B21560">
        <v>3.4</v>
      </c>
      <c r="C21560">
        <v>0.02</v>
      </c>
    </row>
    <row r="21561" spans="1:5" x14ac:dyDescent="0.2">
      <c r="A21561" t="s">
        <v>120</v>
      </c>
      <c r="B21561" t="s">
        <v>1571</v>
      </c>
      <c r="C21561">
        <v>0.03</v>
      </c>
      <c r="D21561" t="s">
        <v>1593</v>
      </c>
      <c r="E21561" t="s">
        <v>1594</v>
      </c>
    </row>
    <row r="21562" spans="1:5" x14ac:dyDescent="0.2">
      <c r="A21562" t="s">
        <v>115</v>
      </c>
      <c r="B21562">
        <v>0.05</v>
      </c>
      <c r="C21562" t="s">
        <v>1639</v>
      </c>
      <c r="D21562">
        <v>0.1</v>
      </c>
    </row>
    <row r="21563" spans="1:5" x14ac:dyDescent="0.2">
      <c r="A21563" t="s">
        <v>177</v>
      </c>
      <c r="B21563">
        <v>0.2</v>
      </c>
      <c r="C21563" t="s">
        <v>1639</v>
      </c>
      <c r="D21563">
        <v>0.1</v>
      </c>
    </row>
    <row r="21564" spans="1:5" x14ac:dyDescent="0.2">
      <c r="A21564" t="s">
        <v>176</v>
      </c>
      <c r="B21564">
        <v>15</v>
      </c>
      <c r="C21564" t="s">
        <v>1681</v>
      </c>
    </row>
    <row r="21565" spans="1:5" x14ac:dyDescent="0.2">
      <c r="A21565" t="s">
        <v>120</v>
      </c>
      <c r="B21565" t="s">
        <v>1571</v>
      </c>
      <c r="C21565">
        <v>0.05</v>
      </c>
      <c r="D21565" t="s">
        <v>1593</v>
      </c>
      <c r="E21565" t="s">
        <v>1594</v>
      </c>
    </row>
    <row r="21566" spans="1:5" x14ac:dyDescent="0.2">
      <c r="A21566" t="s">
        <v>156</v>
      </c>
      <c r="B21566" t="s">
        <v>1571</v>
      </c>
      <c r="C21566">
        <v>5.0000000000000001E-3</v>
      </c>
    </row>
    <row r="21567" spans="1:5" x14ac:dyDescent="0.2">
      <c r="A21567" t="s">
        <v>117</v>
      </c>
      <c r="B21567" t="s">
        <v>1571</v>
      </c>
      <c r="C21567">
        <v>0.02</v>
      </c>
      <c r="D21567" t="s">
        <v>1593</v>
      </c>
      <c r="E21567" t="s">
        <v>1594</v>
      </c>
    </row>
    <row r="21568" spans="1:5" x14ac:dyDescent="0.2">
      <c r="A21568" t="s">
        <v>1730</v>
      </c>
      <c r="B21568">
        <v>0.1</v>
      </c>
      <c r="C21568">
        <f>-0.015/0.035</f>
        <v>-0.42857142857142849</v>
      </c>
    </row>
    <row r="21569" spans="1:4" x14ac:dyDescent="0.2">
      <c r="A21569" t="s">
        <v>2943</v>
      </c>
      <c r="B21569" t="s">
        <v>1629</v>
      </c>
      <c r="C21569" t="s">
        <v>1822</v>
      </c>
    </row>
    <row r="21570" spans="1:4" x14ac:dyDescent="0.2">
      <c r="A21570" t="s">
        <v>169</v>
      </c>
    </row>
    <row r="21571" spans="1:4" x14ac:dyDescent="0.2">
      <c r="A21571" t="s">
        <v>110</v>
      </c>
    </row>
    <row r="21572" spans="1:4" x14ac:dyDescent="0.2">
      <c r="A21572" t="s">
        <v>1575</v>
      </c>
      <c r="B21572" t="s">
        <v>1576</v>
      </c>
      <c r="C21572" t="s">
        <v>1577</v>
      </c>
      <c r="D21572" t="s">
        <v>1578</v>
      </c>
    </row>
    <row r="21573" spans="1:4" x14ac:dyDescent="0.2">
      <c r="A21573" t="s">
        <v>882</v>
      </c>
      <c r="B21573" t="s">
        <v>1579</v>
      </c>
      <c r="C21573" t="s">
        <v>1580</v>
      </c>
    </row>
    <row r="21574" spans="1:4" x14ac:dyDescent="0.2">
      <c r="A21574" t="s">
        <v>1595</v>
      </c>
      <c r="B21574" t="s">
        <v>1596</v>
      </c>
      <c r="C21574" t="s">
        <v>1597</v>
      </c>
    </row>
    <row r="21575" spans="1:4" x14ac:dyDescent="0.2">
      <c r="A21575" t="s">
        <v>1595</v>
      </c>
      <c r="B21575" t="s">
        <v>1598</v>
      </c>
      <c r="C21575" t="s">
        <v>1599</v>
      </c>
      <c r="D21575" t="s">
        <v>1597</v>
      </c>
    </row>
    <row r="21576" spans="1:4" x14ac:dyDescent="0.2">
      <c r="A21576" t="s">
        <v>50</v>
      </c>
      <c r="B21576">
        <v>56.3</v>
      </c>
      <c r="C21576">
        <v>0.1</v>
      </c>
    </row>
    <row r="21577" spans="1:4" x14ac:dyDescent="0.2">
      <c r="A21577" t="s">
        <v>52</v>
      </c>
      <c r="B21577" t="s">
        <v>2882</v>
      </c>
    </row>
    <row r="21578" spans="1:4" x14ac:dyDescent="0.2">
      <c r="A21578" t="s">
        <v>52</v>
      </c>
      <c r="B21578">
        <v>2.15</v>
      </c>
      <c r="C21578" t="s">
        <v>1656</v>
      </c>
    </row>
    <row r="21579" spans="1:4" x14ac:dyDescent="0.2">
      <c r="A21579" t="s">
        <v>52</v>
      </c>
      <c r="B21579">
        <v>41.3</v>
      </c>
      <c r="C21579" t="s">
        <v>1604</v>
      </c>
    </row>
    <row r="21580" spans="1:4" x14ac:dyDescent="0.2">
      <c r="A21580" t="s">
        <v>52</v>
      </c>
      <c r="B21580">
        <v>5.3</v>
      </c>
      <c r="C21580" t="s">
        <v>2817</v>
      </c>
    </row>
    <row r="21581" spans="1:4" x14ac:dyDescent="0.2">
      <c r="A21581" t="s">
        <v>71</v>
      </c>
      <c r="B21581">
        <v>8.6999999999999993</v>
      </c>
      <c r="C21581" t="s">
        <v>1606</v>
      </c>
    </row>
    <row r="21582" spans="1:4" x14ac:dyDescent="0.2">
      <c r="A21582" t="s">
        <v>2838</v>
      </c>
      <c r="B21582">
        <v>0.1</v>
      </c>
    </row>
    <row r="21583" spans="1:4" x14ac:dyDescent="0.2">
      <c r="A21583" t="s">
        <v>1796</v>
      </c>
      <c r="B21583" t="s">
        <v>1606</v>
      </c>
    </row>
    <row r="21584" spans="1:4" x14ac:dyDescent="0.2">
      <c r="A21584" t="s">
        <v>110</v>
      </c>
      <c r="B21584" t="s">
        <v>1724</v>
      </c>
    </row>
    <row r="21585" spans="1:5" x14ac:dyDescent="0.2">
      <c r="A21585" t="s">
        <v>3189</v>
      </c>
      <c r="B21585">
        <v>0.2</v>
      </c>
    </row>
    <row r="21586" spans="1:5" x14ac:dyDescent="0.2">
      <c r="A21586" t="s">
        <v>3190</v>
      </c>
      <c r="B21586" t="s">
        <v>1606</v>
      </c>
    </row>
    <row r="21587" spans="1:5" x14ac:dyDescent="0.2">
      <c r="A21587" t="s">
        <v>3191</v>
      </c>
      <c r="B21587">
        <v>0.2</v>
      </c>
    </row>
    <row r="21588" spans="1:5" x14ac:dyDescent="0.2">
      <c r="A21588" t="s">
        <v>3192</v>
      </c>
      <c r="B21588" t="s">
        <v>1656</v>
      </c>
    </row>
    <row r="21589" spans="1:5" x14ac:dyDescent="0.2">
      <c r="A21589" t="s">
        <v>3193</v>
      </c>
      <c r="B21589">
        <v>0.1</v>
      </c>
    </row>
    <row r="21590" spans="1:5" x14ac:dyDescent="0.2">
      <c r="A21590" t="s">
        <v>3194</v>
      </c>
      <c r="B21590" t="s">
        <v>1606</v>
      </c>
    </row>
    <row r="21591" spans="1:5" x14ac:dyDescent="0.2">
      <c r="A21591" t="s">
        <v>177</v>
      </c>
      <c r="B21591" t="s">
        <v>2886</v>
      </c>
    </row>
    <row r="21592" spans="1:5" x14ac:dyDescent="0.2">
      <c r="A21592" t="s">
        <v>118</v>
      </c>
      <c r="B21592" t="s">
        <v>3195</v>
      </c>
      <c r="C21592" t="s">
        <v>1620</v>
      </c>
      <c r="D21592" t="s">
        <v>1746</v>
      </c>
      <c r="E21592">
        <v>10</v>
      </c>
    </row>
    <row r="21593" spans="1:5" x14ac:dyDescent="0.2">
      <c r="A21593" t="s">
        <v>115</v>
      </c>
      <c r="B21593" t="s">
        <v>2812</v>
      </c>
      <c r="C21593" t="s">
        <v>1656</v>
      </c>
    </row>
    <row r="21594" spans="1:5" x14ac:dyDescent="0.2">
      <c r="A21594" t="s">
        <v>120</v>
      </c>
      <c r="B21594" t="s">
        <v>1571</v>
      </c>
      <c r="C21594">
        <v>0.1</v>
      </c>
    </row>
    <row r="21595" spans="1:5" x14ac:dyDescent="0.2">
      <c r="A21595" t="s">
        <v>120</v>
      </c>
      <c r="B21595" t="s">
        <v>1571</v>
      </c>
      <c r="C21595">
        <v>0.05</v>
      </c>
      <c r="D21595" t="s">
        <v>1593</v>
      </c>
      <c r="E21595" t="s">
        <v>1594</v>
      </c>
    </row>
    <row r="21596" spans="1:5" x14ac:dyDescent="0.2">
      <c r="A21596" t="s">
        <v>120</v>
      </c>
      <c r="B21596" t="s">
        <v>1571</v>
      </c>
      <c r="C21596">
        <v>0.05</v>
      </c>
      <c r="D21596" t="s">
        <v>1593</v>
      </c>
      <c r="E21596" t="s">
        <v>1594</v>
      </c>
    </row>
    <row r="21597" spans="1:5" x14ac:dyDescent="0.2">
      <c r="A21597" t="s">
        <v>117</v>
      </c>
      <c r="B21597" t="s">
        <v>1571</v>
      </c>
      <c r="C21597">
        <v>0.1</v>
      </c>
      <c r="D21597" t="s">
        <v>1593</v>
      </c>
      <c r="E21597" t="s">
        <v>1594</v>
      </c>
    </row>
    <row r="21598" spans="1:5" x14ac:dyDescent="0.2">
      <c r="A21598" t="s">
        <v>118</v>
      </c>
      <c r="B21598" t="s">
        <v>1655</v>
      </c>
      <c r="C21598">
        <v>12.5</v>
      </c>
    </row>
    <row r="21599" spans="1:5" x14ac:dyDescent="0.2">
      <c r="A21599" t="s">
        <v>118</v>
      </c>
      <c r="B21599" t="s">
        <v>1655</v>
      </c>
      <c r="C21599">
        <v>16</v>
      </c>
    </row>
    <row r="21600" spans="1:5" x14ac:dyDescent="0.2">
      <c r="A21600" t="s">
        <v>118</v>
      </c>
      <c r="B21600" t="s">
        <v>1655</v>
      </c>
      <c r="C21600">
        <v>25</v>
      </c>
    </row>
    <row r="21601" spans="1:4" x14ac:dyDescent="0.2">
      <c r="A21601" t="s">
        <v>121</v>
      </c>
      <c r="B21601" t="s">
        <v>1571</v>
      </c>
      <c r="C21601">
        <v>1.4999999999999999E-2</v>
      </c>
    </row>
    <row r="21602" spans="1:4" x14ac:dyDescent="0.2">
      <c r="A21602" t="s">
        <v>269</v>
      </c>
      <c r="B21602" t="s">
        <v>1571</v>
      </c>
      <c r="C21602">
        <v>0.03</v>
      </c>
    </row>
    <row r="21603" spans="1:4" x14ac:dyDescent="0.2">
      <c r="A21603" t="s">
        <v>1575</v>
      </c>
      <c r="B21603" t="s">
        <v>1576</v>
      </c>
      <c r="C21603" t="s">
        <v>1577</v>
      </c>
      <c r="D21603" t="s">
        <v>1578</v>
      </c>
    </row>
    <row r="21604" spans="1:4" x14ac:dyDescent="0.2">
      <c r="A21604" t="s">
        <v>882</v>
      </c>
      <c r="B21604" t="s">
        <v>1579</v>
      </c>
      <c r="C21604" t="s">
        <v>1580</v>
      </c>
    </row>
    <row r="21605" spans="1:4" x14ac:dyDescent="0.2">
      <c r="A21605" t="s">
        <v>1595</v>
      </c>
      <c r="B21605" t="s">
        <v>1596</v>
      </c>
      <c r="C21605" t="s">
        <v>1597</v>
      </c>
    </row>
    <row r="21606" spans="1:4" x14ac:dyDescent="0.2">
      <c r="A21606" t="s">
        <v>1595</v>
      </c>
      <c r="B21606" t="s">
        <v>1598</v>
      </c>
      <c r="C21606" t="s">
        <v>1599</v>
      </c>
      <c r="D21606" t="s">
        <v>1597</v>
      </c>
    </row>
    <row r="21607" spans="1:4" x14ac:dyDescent="0.2">
      <c r="A21607" t="s">
        <v>50</v>
      </c>
      <c r="B21607">
        <v>56.3</v>
      </c>
      <c r="C21607">
        <v>0.1</v>
      </c>
    </row>
    <row r="21608" spans="1:4" x14ac:dyDescent="0.2">
      <c r="A21608" t="s">
        <v>52</v>
      </c>
      <c r="B21608" t="s">
        <v>2882</v>
      </c>
    </row>
    <row r="21609" spans="1:4" x14ac:dyDescent="0.2">
      <c r="A21609" t="s">
        <v>52</v>
      </c>
      <c r="B21609">
        <v>2.15</v>
      </c>
      <c r="C21609" t="s">
        <v>1656</v>
      </c>
    </row>
    <row r="21610" spans="1:4" x14ac:dyDescent="0.2">
      <c r="A21610" t="s">
        <v>52</v>
      </c>
      <c r="B21610">
        <v>41.3</v>
      </c>
      <c r="C21610" t="s">
        <v>1604</v>
      </c>
    </row>
    <row r="21611" spans="1:4" x14ac:dyDescent="0.2">
      <c r="A21611" t="s">
        <v>52</v>
      </c>
      <c r="B21611">
        <v>5.3</v>
      </c>
      <c r="C21611" t="s">
        <v>2817</v>
      </c>
    </row>
    <row r="21612" spans="1:4" x14ac:dyDescent="0.2">
      <c r="A21612" t="s">
        <v>71</v>
      </c>
      <c r="B21612">
        <v>8.6999999999999993</v>
      </c>
      <c r="C21612" t="s">
        <v>1606</v>
      </c>
    </row>
    <row r="21613" spans="1:4" x14ac:dyDescent="0.2">
      <c r="A21613" t="s">
        <v>3015</v>
      </c>
      <c r="B21613">
        <v>0.1</v>
      </c>
    </row>
    <row r="21614" spans="1:4" x14ac:dyDescent="0.2">
      <c r="A21614" t="s">
        <v>1796</v>
      </c>
      <c r="B21614" t="s">
        <v>1606</v>
      </c>
    </row>
    <row r="21615" spans="1:4" x14ac:dyDescent="0.2">
      <c r="A21615" t="s">
        <v>110</v>
      </c>
      <c r="B21615" t="s">
        <v>1724</v>
      </c>
    </row>
    <row r="21616" spans="1:4" x14ac:dyDescent="0.2">
      <c r="A21616" t="s">
        <v>3189</v>
      </c>
      <c r="B21616">
        <v>0.2</v>
      </c>
    </row>
    <row r="21617" spans="1:5" x14ac:dyDescent="0.2">
      <c r="A21617" t="s">
        <v>3190</v>
      </c>
      <c r="B21617" t="s">
        <v>1606</v>
      </c>
    </row>
    <row r="21618" spans="1:5" x14ac:dyDescent="0.2">
      <c r="A21618" t="s">
        <v>3191</v>
      </c>
      <c r="B21618">
        <v>0.2</v>
      </c>
    </row>
    <row r="21619" spans="1:5" x14ac:dyDescent="0.2">
      <c r="A21619" t="s">
        <v>3192</v>
      </c>
      <c r="B21619" t="s">
        <v>1656</v>
      </c>
    </row>
    <row r="21620" spans="1:5" x14ac:dyDescent="0.2">
      <c r="A21620" t="s">
        <v>3193</v>
      </c>
      <c r="B21620">
        <v>0.1</v>
      </c>
    </row>
    <row r="21621" spans="1:5" x14ac:dyDescent="0.2">
      <c r="A21621" t="s">
        <v>3194</v>
      </c>
      <c r="B21621" t="s">
        <v>1606</v>
      </c>
    </row>
    <row r="21622" spans="1:5" x14ac:dyDescent="0.2">
      <c r="A21622" t="s">
        <v>177</v>
      </c>
      <c r="B21622" t="s">
        <v>2886</v>
      </c>
    </row>
    <row r="21623" spans="1:5" x14ac:dyDescent="0.2">
      <c r="A21623" t="s">
        <v>118</v>
      </c>
      <c r="B21623" t="s">
        <v>3195</v>
      </c>
      <c r="C21623" t="s">
        <v>1620</v>
      </c>
      <c r="D21623" t="s">
        <v>1746</v>
      </c>
      <c r="E21623">
        <v>10</v>
      </c>
    </row>
    <row r="21624" spans="1:5" x14ac:dyDescent="0.2">
      <c r="A21624" t="s">
        <v>115</v>
      </c>
      <c r="B21624" t="s">
        <v>2812</v>
      </c>
      <c r="C21624" t="s">
        <v>1656</v>
      </c>
    </row>
    <row r="21625" spans="1:5" x14ac:dyDescent="0.2">
      <c r="A21625" t="s">
        <v>120</v>
      </c>
      <c r="B21625" t="s">
        <v>1571</v>
      </c>
      <c r="C21625">
        <v>0.1</v>
      </c>
    </row>
    <row r="21626" spans="1:5" x14ac:dyDescent="0.2">
      <c r="A21626" t="s">
        <v>120</v>
      </c>
      <c r="B21626" t="s">
        <v>1571</v>
      </c>
      <c r="C21626">
        <v>0.05</v>
      </c>
      <c r="D21626" t="s">
        <v>1593</v>
      </c>
      <c r="E21626" t="s">
        <v>1594</v>
      </c>
    </row>
    <row r="21627" spans="1:5" x14ac:dyDescent="0.2">
      <c r="A21627" t="s">
        <v>120</v>
      </c>
      <c r="B21627" t="s">
        <v>1571</v>
      </c>
      <c r="C21627">
        <v>0.05</v>
      </c>
      <c r="D21627" t="s">
        <v>1593</v>
      </c>
      <c r="E21627" t="s">
        <v>1594</v>
      </c>
    </row>
    <row r="21628" spans="1:5" x14ac:dyDescent="0.2">
      <c r="A21628" t="s">
        <v>117</v>
      </c>
      <c r="B21628" t="s">
        <v>1571</v>
      </c>
      <c r="C21628">
        <v>0.1</v>
      </c>
      <c r="D21628" t="s">
        <v>1593</v>
      </c>
      <c r="E21628" t="s">
        <v>1594</v>
      </c>
    </row>
    <row r="21629" spans="1:5" x14ac:dyDescent="0.2">
      <c r="A21629" t="s">
        <v>118</v>
      </c>
      <c r="B21629" t="s">
        <v>1655</v>
      </c>
      <c r="C21629">
        <v>12.5</v>
      </c>
    </row>
    <row r="21630" spans="1:5" x14ac:dyDescent="0.2">
      <c r="A21630" t="s">
        <v>118</v>
      </c>
      <c r="B21630" t="s">
        <v>1655</v>
      </c>
      <c r="C21630">
        <v>16</v>
      </c>
    </row>
    <row r="21631" spans="1:5" x14ac:dyDescent="0.2">
      <c r="A21631" t="s">
        <v>118</v>
      </c>
      <c r="B21631" t="s">
        <v>1655</v>
      </c>
      <c r="C21631">
        <v>25</v>
      </c>
    </row>
    <row r="21632" spans="1:5" x14ac:dyDescent="0.2">
      <c r="A21632" t="s">
        <v>121</v>
      </c>
      <c r="B21632" t="s">
        <v>1571</v>
      </c>
      <c r="C21632">
        <v>1.4999999999999999E-2</v>
      </c>
    </row>
    <row r="21633" spans="1:4" x14ac:dyDescent="0.2">
      <c r="A21633" t="s">
        <v>269</v>
      </c>
      <c r="B21633" t="s">
        <v>1571</v>
      </c>
      <c r="C21633">
        <v>0.03</v>
      </c>
    </row>
    <row r="21634" spans="1:4" x14ac:dyDescent="0.2">
      <c r="A21634" t="s">
        <v>1575</v>
      </c>
      <c r="B21634" t="s">
        <v>1576</v>
      </c>
      <c r="C21634" t="s">
        <v>1577</v>
      </c>
      <c r="D21634" t="s">
        <v>1578</v>
      </c>
    </row>
    <row r="21635" spans="1:4" x14ac:dyDescent="0.2">
      <c r="A21635" t="s">
        <v>882</v>
      </c>
      <c r="B21635" t="s">
        <v>1579</v>
      </c>
      <c r="C21635" t="s">
        <v>1580</v>
      </c>
    </row>
    <row r="21636" spans="1:4" x14ac:dyDescent="0.2">
      <c r="A21636" t="s">
        <v>1595</v>
      </c>
      <c r="B21636" t="s">
        <v>1596</v>
      </c>
      <c r="C21636" t="s">
        <v>1597</v>
      </c>
    </row>
    <row r="21637" spans="1:4" x14ac:dyDescent="0.2">
      <c r="A21637" t="s">
        <v>1595</v>
      </c>
      <c r="B21637" t="s">
        <v>1598</v>
      </c>
      <c r="C21637" t="s">
        <v>1599</v>
      </c>
      <c r="D21637" t="s">
        <v>1597</v>
      </c>
    </row>
    <row r="21638" spans="1:4" x14ac:dyDescent="0.2">
      <c r="A21638" t="s">
        <v>50</v>
      </c>
      <c r="B21638">
        <v>55.5</v>
      </c>
      <c r="C21638">
        <v>0.1</v>
      </c>
    </row>
    <row r="21639" spans="1:4" x14ac:dyDescent="0.2">
      <c r="A21639" t="s">
        <v>52</v>
      </c>
      <c r="B21639" t="s">
        <v>2882</v>
      </c>
    </row>
    <row r="21640" spans="1:4" x14ac:dyDescent="0.2">
      <c r="A21640" t="s">
        <v>52</v>
      </c>
      <c r="B21640" t="s">
        <v>3196</v>
      </c>
    </row>
    <row r="21641" spans="1:4" x14ac:dyDescent="0.2">
      <c r="A21641" t="s">
        <v>52</v>
      </c>
      <c r="B21641">
        <v>41.3</v>
      </c>
      <c r="C21641" t="s">
        <v>1604</v>
      </c>
    </row>
    <row r="21642" spans="1:4" x14ac:dyDescent="0.2">
      <c r="A21642" t="s">
        <v>52</v>
      </c>
      <c r="B21642">
        <v>4.5</v>
      </c>
      <c r="C21642" t="s">
        <v>2817</v>
      </c>
    </row>
    <row r="21643" spans="1:4" x14ac:dyDescent="0.2">
      <c r="A21643" t="s">
        <v>71</v>
      </c>
      <c r="B21643">
        <v>8.6999999999999993</v>
      </c>
      <c r="C21643" t="s">
        <v>1606</v>
      </c>
    </row>
    <row r="21644" spans="1:4" x14ac:dyDescent="0.2">
      <c r="A21644" t="s">
        <v>2820</v>
      </c>
      <c r="B21644">
        <v>0.1</v>
      </c>
    </row>
    <row r="21645" spans="1:4" x14ac:dyDescent="0.2">
      <c r="A21645" t="s">
        <v>1796</v>
      </c>
      <c r="B21645" t="s">
        <v>1606</v>
      </c>
    </row>
    <row r="21646" spans="1:4" x14ac:dyDescent="0.2">
      <c r="A21646" t="s">
        <v>110</v>
      </c>
      <c r="B21646" t="s">
        <v>1724</v>
      </c>
    </row>
    <row r="21647" spans="1:4" x14ac:dyDescent="0.2">
      <c r="A21647" t="s">
        <v>3189</v>
      </c>
      <c r="B21647">
        <v>0.2</v>
      </c>
    </row>
    <row r="21648" spans="1:4" x14ac:dyDescent="0.2">
      <c r="A21648" t="s">
        <v>3190</v>
      </c>
      <c r="B21648" t="s">
        <v>1606</v>
      </c>
    </row>
    <row r="21649" spans="1:5" x14ac:dyDescent="0.2">
      <c r="A21649" t="s">
        <v>3191</v>
      </c>
      <c r="B21649">
        <v>0.2</v>
      </c>
    </row>
    <row r="21650" spans="1:5" x14ac:dyDescent="0.2">
      <c r="A21650" t="s">
        <v>3192</v>
      </c>
      <c r="B21650" t="s">
        <v>1656</v>
      </c>
    </row>
    <row r="21651" spans="1:5" x14ac:dyDescent="0.2">
      <c r="A21651" t="s">
        <v>3193</v>
      </c>
      <c r="B21651">
        <v>0.1</v>
      </c>
    </row>
    <row r="21652" spans="1:5" x14ac:dyDescent="0.2">
      <c r="A21652" t="s">
        <v>3194</v>
      </c>
      <c r="B21652" t="s">
        <v>1606</v>
      </c>
    </row>
    <row r="21653" spans="1:5" x14ac:dyDescent="0.2">
      <c r="A21653" t="s">
        <v>177</v>
      </c>
      <c r="B21653" t="s">
        <v>2886</v>
      </c>
    </row>
    <row r="21654" spans="1:5" x14ac:dyDescent="0.2">
      <c r="A21654" t="s">
        <v>118</v>
      </c>
      <c r="B21654" t="s">
        <v>3195</v>
      </c>
      <c r="C21654" t="s">
        <v>1620</v>
      </c>
      <c r="D21654" t="s">
        <v>1746</v>
      </c>
      <c r="E21654">
        <v>10</v>
      </c>
    </row>
    <row r="21655" spans="1:5" x14ac:dyDescent="0.2">
      <c r="A21655" t="s">
        <v>115</v>
      </c>
      <c r="B21655" t="s">
        <v>2812</v>
      </c>
      <c r="C21655" t="s">
        <v>1656</v>
      </c>
    </row>
    <row r="21656" spans="1:5" x14ac:dyDescent="0.2">
      <c r="A21656" t="s">
        <v>120</v>
      </c>
      <c r="B21656" t="s">
        <v>1571</v>
      </c>
      <c r="C21656">
        <v>0.1</v>
      </c>
    </row>
    <row r="21657" spans="1:5" x14ac:dyDescent="0.2">
      <c r="A21657" t="s">
        <v>120</v>
      </c>
      <c r="B21657" t="s">
        <v>1571</v>
      </c>
      <c r="C21657">
        <v>0.05</v>
      </c>
      <c r="D21657" t="s">
        <v>1593</v>
      </c>
      <c r="E21657" t="s">
        <v>1594</v>
      </c>
    </row>
    <row r="21658" spans="1:5" x14ac:dyDescent="0.2">
      <c r="A21658" t="s">
        <v>120</v>
      </c>
      <c r="B21658" t="s">
        <v>1571</v>
      </c>
      <c r="C21658">
        <v>0.05</v>
      </c>
      <c r="D21658" t="s">
        <v>1593</v>
      </c>
      <c r="E21658" t="s">
        <v>1594</v>
      </c>
    </row>
    <row r="21659" spans="1:5" x14ac:dyDescent="0.2">
      <c r="A21659" t="s">
        <v>117</v>
      </c>
      <c r="B21659" t="s">
        <v>1571</v>
      </c>
      <c r="C21659">
        <v>0.1</v>
      </c>
      <c r="D21659" t="s">
        <v>1593</v>
      </c>
      <c r="E21659" t="s">
        <v>1594</v>
      </c>
    </row>
    <row r="21660" spans="1:5" x14ac:dyDescent="0.2">
      <c r="A21660" t="s">
        <v>118</v>
      </c>
      <c r="B21660" t="s">
        <v>1655</v>
      </c>
      <c r="C21660">
        <v>12.5</v>
      </c>
    </row>
    <row r="21661" spans="1:5" x14ac:dyDescent="0.2">
      <c r="A21661" t="s">
        <v>118</v>
      </c>
      <c r="B21661" t="s">
        <v>1655</v>
      </c>
      <c r="C21661">
        <v>16</v>
      </c>
    </row>
    <row r="21662" spans="1:5" x14ac:dyDescent="0.2">
      <c r="A21662" t="s">
        <v>118</v>
      </c>
      <c r="B21662" t="s">
        <v>1655</v>
      </c>
      <c r="C21662">
        <v>25</v>
      </c>
    </row>
    <row r="21663" spans="1:5" x14ac:dyDescent="0.2">
      <c r="A21663" t="s">
        <v>121</v>
      </c>
      <c r="B21663" t="s">
        <v>1571</v>
      </c>
      <c r="C21663">
        <v>1.4999999999999999E-2</v>
      </c>
    </row>
    <row r="21664" spans="1:5" x14ac:dyDescent="0.2">
      <c r="A21664" t="s">
        <v>269</v>
      </c>
      <c r="B21664" t="s">
        <v>1571</v>
      </c>
      <c r="C21664">
        <v>0.03</v>
      </c>
    </row>
    <row r="21665" spans="1:4" x14ac:dyDescent="0.2">
      <c r="A21665" t="s">
        <v>1575</v>
      </c>
      <c r="B21665" t="s">
        <v>1576</v>
      </c>
      <c r="C21665" t="s">
        <v>1577</v>
      </c>
      <c r="D21665" t="s">
        <v>1578</v>
      </c>
    </row>
    <row r="21666" spans="1:4" x14ac:dyDescent="0.2">
      <c r="A21666" t="s">
        <v>882</v>
      </c>
      <c r="B21666" t="s">
        <v>1579</v>
      </c>
      <c r="C21666" t="s">
        <v>1580</v>
      </c>
    </row>
    <row r="21667" spans="1:4" x14ac:dyDescent="0.2">
      <c r="A21667" t="s">
        <v>1581</v>
      </c>
      <c r="B21667" t="s">
        <v>1576</v>
      </c>
      <c r="C21667" t="s">
        <v>1577</v>
      </c>
      <c r="D21667" t="s">
        <v>1582</v>
      </c>
    </row>
    <row r="21668" spans="1:4" x14ac:dyDescent="0.2">
      <c r="A21668" t="s">
        <v>1595</v>
      </c>
      <c r="B21668" t="s">
        <v>1596</v>
      </c>
      <c r="C21668" t="s">
        <v>1597</v>
      </c>
    </row>
    <row r="21669" spans="1:4" x14ac:dyDescent="0.2">
      <c r="A21669" t="s">
        <v>1595</v>
      </c>
      <c r="B21669" t="s">
        <v>1598</v>
      </c>
      <c r="C21669" t="s">
        <v>1599</v>
      </c>
      <c r="D21669" t="s">
        <v>1597</v>
      </c>
    </row>
    <row r="21670" spans="1:4" x14ac:dyDescent="0.2">
      <c r="A21670" t="s">
        <v>50</v>
      </c>
      <c r="B21670" t="s">
        <v>3197</v>
      </c>
    </row>
    <row r="21671" spans="1:4" x14ac:dyDescent="0.2">
      <c r="A21671" t="s">
        <v>52</v>
      </c>
      <c r="B21671" t="s">
        <v>2882</v>
      </c>
    </row>
    <row r="21672" spans="1:4" x14ac:dyDescent="0.2">
      <c r="A21672" t="s">
        <v>52</v>
      </c>
      <c r="B21672">
        <v>2.15</v>
      </c>
      <c r="C21672" t="s">
        <v>1656</v>
      </c>
    </row>
    <row r="21673" spans="1:4" x14ac:dyDescent="0.2">
      <c r="A21673" t="s">
        <v>52</v>
      </c>
      <c r="B21673">
        <v>41.3</v>
      </c>
      <c r="C21673" t="s">
        <v>1604</v>
      </c>
    </row>
    <row r="21674" spans="1:4" x14ac:dyDescent="0.2">
      <c r="A21674" t="s">
        <v>52</v>
      </c>
      <c r="B21674">
        <v>5.3</v>
      </c>
      <c r="C21674" t="s">
        <v>2817</v>
      </c>
    </row>
    <row r="21675" spans="1:4" x14ac:dyDescent="0.2">
      <c r="A21675" t="s">
        <v>71</v>
      </c>
      <c r="B21675">
        <v>8.6999999999999993</v>
      </c>
      <c r="C21675" t="s">
        <v>1606</v>
      </c>
    </row>
    <row r="21676" spans="1:4" x14ac:dyDescent="0.2">
      <c r="A21676" t="s">
        <v>2838</v>
      </c>
      <c r="B21676">
        <v>0.1</v>
      </c>
    </row>
    <row r="21677" spans="1:4" x14ac:dyDescent="0.2">
      <c r="A21677" t="s">
        <v>1796</v>
      </c>
      <c r="B21677" t="s">
        <v>1606</v>
      </c>
    </row>
    <row r="21678" spans="1:4" x14ac:dyDescent="0.2">
      <c r="A21678" t="s">
        <v>110</v>
      </c>
      <c r="B21678" t="s">
        <v>1724</v>
      </c>
    </row>
    <row r="21679" spans="1:4" x14ac:dyDescent="0.2">
      <c r="A21679" t="s">
        <v>3189</v>
      </c>
      <c r="B21679">
        <v>0.2</v>
      </c>
    </row>
    <row r="21680" spans="1:4" x14ac:dyDescent="0.2">
      <c r="A21680" t="s">
        <v>3190</v>
      </c>
      <c r="B21680" t="s">
        <v>1606</v>
      </c>
    </row>
    <row r="21681" spans="1:5" x14ac:dyDescent="0.2">
      <c r="A21681" t="s">
        <v>3191</v>
      </c>
      <c r="B21681">
        <v>0.2</v>
      </c>
    </row>
    <row r="21682" spans="1:5" x14ac:dyDescent="0.2">
      <c r="A21682" t="s">
        <v>3192</v>
      </c>
      <c r="B21682" t="s">
        <v>1656</v>
      </c>
    </row>
    <row r="21683" spans="1:5" x14ac:dyDescent="0.2">
      <c r="A21683" t="s">
        <v>3193</v>
      </c>
      <c r="B21683">
        <v>0.1</v>
      </c>
    </row>
    <row r="21684" spans="1:5" x14ac:dyDescent="0.2">
      <c r="A21684" t="s">
        <v>3194</v>
      </c>
      <c r="B21684" t="s">
        <v>1606</v>
      </c>
    </row>
    <row r="21685" spans="1:5" x14ac:dyDescent="0.2">
      <c r="A21685" t="s">
        <v>177</v>
      </c>
      <c r="B21685" t="s">
        <v>2886</v>
      </c>
    </row>
    <row r="21686" spans="1:5" x14ac:dyDescent="0.2">
      <c r="A21686" t="s">
        <v>118</v>
      </c>
      <c r="B21686" t="s">
        <v>3195</v>
      </c>
      <c r="C21686" t="s">
        <v>1620</v>
      </c>
      <c r="D21686" t="s">
        <v>1746</v>
      </c>
      <c r="E21686">
        <v>10</v>
      </c>
    </row>
    <row r="21687" spans="1:5" x14ac:dyDescent="0.2">
      <c r="A21687" t="s">
        <v>115</v>
      </c>
      <c r="B21687" t="s">
        <v>2812</v>
      </c>
      <c r="C21687" t="s">
        <v>1656</v>
      </c>
    </row>
    <row r="21688" spans="1:5" x14ac:dyDescent="0.2">
      <c r="A21688" t="s">
        <v>120</v>
      </c>
      <c r="B21688" t="s">
        <v>1571</v>
      </c>
      <c r="C21688">
        <v>0.1</v>
      </c>
    </row>
    <row r="21689" spans="1:5" x14ac:dyDescent="0.2">
      <c r="A21689" t="s">
        <v>120</v>
      </c>
      <c r="B21689" t="s">
        <v>1571</v>
      </c>
      <c r="C21689">
        <v>0.05</v>
      </c>
      <c r="D21689" t="s">
        <v>1593</v>
      </c>
      <c r="E21689" t="s">
        <v>1594</v>
      </c>
    </row>
    <row r="21690" spans="1:5" x14ac:dyDescent="0.2">
      <c r="A21690" t="s">
        <v>120</v>
      </c>
      <c r="B21690" t="s">
        <v>1571</v>
      </c>
      <c r="C21690">
        <v>0.05</v>
      </c>
      <c r="D21690" t="s">
        <v>1593</v>
      </c>
      <c r="E21690" t="s">
        <v>1594</v>
      </c>
    </row>
    <row r="21691" spans="1:5" x14ac:dyDescent="0.2">
      <c r="A21691" t="s">
        <v>117</v>
      </c>
      <c r="B21691" t="s">
        <v>1571</v>
      </c>
      <c r="C21691">
        <v>0.1</v>
      </c>
      <c r="D21691" t="s">
        <v>1593</v>
      </c>
      <c r="E21691" t="s">
        <v>1594</v>
      </c>
    </row>
    <row r="21692" spans="1:5" x14ac:dyDescent="0.2">
      <c r="A21692" t="s">
        <v>118</v>
      </c>
      <c r="B21692" t="s">
        <v>1655</v>
      </c>
      <c r="C21692">
        <v>12.5</v>
      </c>
    </row>
    <row r="21693" spans="1:5" x14ac:dyDescent="0.2">
      <c r="A21693" t="s">
        <v>118</v>
      </c>
      <c r="B21693" t="s">
        <v>1655</v>
      </c>
      <c r="C21693">
        <v>16</v>
      </c>
    </row>
    <row r="21694" spans="1:5" x14ac:dyDescent="0.2">
      <c r="A21694" t="s">
        <v>118</v>
      </c>
      <c r="B21694" t="s">
        <v>1655</v>
      </c>
      <c r="C21694">
        <v>25</v>
      </c>
    </row>
    <row r="21695" spans="1:5" x14ac:dyDescent="0.2">
      <c r="A21695" t="s">
        <v>121</v>
      </c>
      <c r="B21695" t="s">
        <v>1571</v>
      </c>
      <c r="C21695">
        <v>1.4999999999999999E-2</v>
      </c>
    </row>
    <row r="21696" spans="1:5" x14ac:dyDescent="0.2">
      <c r="A21696" t="s">
        <v>269</v>
      </c>
      <c r="B21696" t="s">
        <v>1571</v>
      </c>
      <c r="C21696">
        <v>0.03</v>
      </c>
    </row>
    <row r="21697" spans="1:4" x14ac:dyDescent="0.2">
      <c r="A21697" t="s">
        <v>1575</v>
      </c>
      <c r="B21697" t="s">
        <v>1576</v>
      </c>
      <c r="C21697" t="s">
        <v>1577</v>
      </c>
      <c r="D21697" t="s">
        <v>1578</v>
      </c>
    </row>
    <row r="21698" spans="1:4" x14ac:dyDescent="0.2">
      <c r="A21698" t="s">
        <v>882</v>
      </c>
      <c r="B21698" t="s">
        <v>1579</v>
      </c>
      <c r="C21698" t="s">
        <v>1580</v>
      </c>
    </row>
    <row r="21699" spans="1:4" x14ac:dyDescent="0.2">
      <c r="A21699" t="s">
        <v>1595</v>
      </c>
      <c r="B21699" t="s">
        <v>1596</v>
      </c>
      <c r="C21699" t="s">
        <v>1597</v>
      </c>
    </row>
    <row r="21700" spans="1:4" x14ac:dyDescent="0.2">
      <c r="A21700" t="s">
        <v>1595</v>
      </c>
      <c r="B21700" t="s">
        <v>1598</v>
      </c>
      <c r="C21700" t="s">
        <v>1599</v>
      </c>
      <c r="D21700" t="s">
        <v>1597</v>
      </c>
    </row>
    <row r="21701" spans="1:4" x14ac:dyDescent="0.2">
      <c r="A21701" t="s">
        <v>2626</v>
      </c>
      <c r="B21701">
        <v>0.05</v>
      </c>
    </row>
    <row r="21702" spans="1:4" x14ac:dyDescent="0.2">
      <c r="A21702" t="s">
        <v>2626</v>
      </c>
      <c r="B21702">
        <v>0.05</v>
      </c>
    </row>
    <row r="21703" spans="1:4" x14ac:dyDescent="0.2">
      <c r="A21703" t="s">
        <v>52</v>
      </c>
      <c r="B21703">
        <v>5.8</v>
      </c>
      <c r="C21703" t="s">
        <v>1606</v>
      </c>
    </row>
    <row r="21704" spans="1:4" x14ac:dyDescent="0.2">
      <c r="A21704" t="s">
        <v>70</v>
      </c>
      <c r="B21704">
        <v>8.5</v>
      </c>
      <c r="C21704">
        <v>0.2</v>
      </c>
    </row>
    <row r="21705" spans="1:4" x14ac:dyDescent="0.2">
      <c r="A21705" t="s">
        <v>3058</v>
      </c>
      <c r="B21705">
        <v>-0.1</v>
      </c>
    </row>
    <row r="21706" spans="1:4" x14ac:dyDescent="0.2">
      <c r="A21706" t="s">
        <v>71</v>
      </c>
      <c r="B21706">
        <v>48.5</v>
      </c>
      <c r="C21706" t="s">
        <v>1606</v>
      </c>
    </row>
    <row r="21707" spans="1:4" x14ac:dyDescent="0.2">
      <c r="A21707" t="s">
        <v>71</v>
      </c>
      <c r="B21707">
        <v>43.5</v>
      </c>
      <c r="C21707">
        <v>0.3</v>
      </c>
    </row>
    <row r="21708" spans="1:4" x14ac:dyDescent="0.2">
      <c r="A21708" t="s">
        <v>70</v>
      </c>
      <c r="B21708">
        <v>33.1</v>
      </c>
      <c r="C21708">
        <v>-0.2</v>
      </c>
    </row>
    <row r="21709" spans="1:4" x14ac:dyDescent="0.2">
      <c r="A21709" t="s">
        <v>70</v>
      </c>
      <c r="B21709" t="s">
        <v>2597</v>
      </c>
    </row>
    <row r="21710" spans="1:4" x14ac:dyDescent="0.2">
      <c r="A21710" t="s">
        <v>52</v>
      </c>
      <c r="B21710">
        <v>2.65</v>
      </c>
      <c r="C21710" t="s">
        <v>1656</v>
      </c>
    </row>
    <row r="21711" spans="1:4" x14ac:dyDescent="0.2">
      <c r="A21711" t="s">
        <v>120</v>
      </c>
      <c r="B21711">
        <v>0.1</v>
      </c>
    </row>
    <row r="21712" spans="1:4" x14ac:dyDescent="0.2">
      <c r="A21712" t="s">
        <v>120</v>
      </c>
      <c r="B21712">
        <v>0.05</v>
      </c>
      <c r="C21712" t="s">
        <v>1593</v>
      </c>
      <c r="D21712" t="s">
        <v>1594</v>
      </c>
    </row>
    <row r="21713" spans="1:6" x14ac:dyDescent="0.2">
      <c r="A21713" t="s">
        <v>120</v>
      </c>
      <c r="B21713">
        <v>0.05</v>
      </c>
      <c r="C21713" t="s">
        <v>1593</v>
      </c>
      <c r="D21713" t="s">
        <v>1594</v>
      </c>
    </row>
    <row r="21714" spans="1:6" x14ac:dyDescent="0.2">
      <c r="A21714" t="s">
        <v>118</v>
      </c>
      <c r="B21714" t="s">
        <v>1655</v>
      </c>
      <c r="C21714">
        <v>12.5</v>
      </c>
    </row>
    <row r="21715" spans="1:6" x14ac:dyDescent="0.2">
      <c r="A21715" t="s">
        <v>118</v>
      </c>
      <c r="B21715" t="s">
        <v>1655</v>
      </c>
      <c r="C21715">
        <v>16</v>
      </c>
    </row>
    <row r="21716" spans="1:6" x14ac:dyDescent="0.2">
      <c r="A21716" t="s">
        <v>118</v>
      </c>
      <c r="B21716" t="s">
        <v>1655</v>
      </c>
      <c r="C21716">
        <v>25</v>
      </c>
    </row>
    <row r="21717" spans="1:6" x14ac:dyDescent="0.2">
      <c r="A21717" t="s">
        <v>118</v>
      </c>
      <c r="B21717" t="s">
        <v>1655</v>
      </c>
      <c r="C21717">
        <v>30</v>
      </c>
    </row>
    <row r="21718" spans="1:6" x14ac:dyDescent="0.2">
      <c r="A21718" t="s">
        <v>110</v>
      </c>
    </row>
    <row r="21719" spans="1:6" x14ac:dyDescent="0.2">
      <c r="A21719" t="s">
        <v>52</v>
      </c>
      <c r="B21719" t="s">
        <v>2679</v>
      </c>
      <c r="C21719">
        <v>0.5</v>
      </c>
    </row>
    <row r="21720" spans="1:6" x14ac:dyDescent="0.2">
      <c r="A21720" t="s">
        <v>579</v>
      </c>
      <c r="B21720">
        <v>36</v>
      </c>
      <c r="C21720">
        <f>-0.2/-0.05</f>
        <v>4</v>
      </c>
      <c r="D21720" t="s">
        <v>2835</v>
      </c>
      <c r="E21720" t="s">
        <v>2836</v>
      </c>
      <c r="F21720" t="s">
        <v>2837</v>
      </c>
    </row>
    <row r="21721" spans="1:6" x14ac:dyDescent="0.2">
      <c r="A21721" t="s">
        <v>118</v>
      </c>
      <c r="B21721" t="s">
        <v>2813</v>
      </c>
      <c r="C21721">
        <v>10</v>
      </c>
    </row>
    <row r="21722" spans="1:6" x14ac:dyDescent="0.2">
      <c r="A21722" t="s">
        <v>2616</v>
      </c>
      <c r="B21722">
        <f>-0.2/-0.05</f>
        <v>4</v>
      </c>
    </row>
    <row r="21723" spans="1:6" x14ac:dyDescent="0.2">
      <c r="A21723" t="s">
        <v>52</v>
      </c>
      <c r="B21723">
        <v>3</v>
      </c>
      <c r="C21723">
        <v>0.1</v>
      </c>
    </row>
    <row r="21724" spans="1:6" x14ac:dyDescent="0.2">
      <c r="A21724" t="s">
        <v>52</v>
      </c>
      <c r="B21724">
        <v>1</v>
      </c>
      <c r="C21724" t="s">
        <v>1604</v>
      </c>
    </row>
    <row r="21725" spans="1:6" x14ac:dyDescent="0.2">
      <c r="A21725" t="s">
        <v>2838</v>
      </c>
      <c r="B21725">
        <v>0.1</v>
      </c>
    </row>
    <row r="21726" spans="1:6" x14ac:dyDescent="0.2">
      <c r="A21726" t="s">
        <v>72</v>
      </c>
      <c r="B21726">
        <v>0.5</v>
      </c>
      <c r="C21726" t="s">
        <v>1604</v>
      </c>
    </row>
    <row r="21727" spans="1:6" x14ac:dyDescent="0.2">
      <c r="A21727" t="s">
        <v>115</v>
      </c>
      <c r="B21727">
        <v>2</v>
      </c>
      <c r="C21727" t="s">
        <v>1656</v>
      </c>
    </row>
    <row r="21728" spans="1:6" x14ac:dyDescent="0.2">
      <c r="A21728" t="s">
        <v>121</v>
      </c>
      <c r="B21728">
        <v>8.0000000000000002E-3</v>
      </c>
    </row>
    <row r="21729" spans="1:6" x14ac:dyDescent="0.2">
      <c r="A21729" t="s">
        <v>269</v>
      </c>
      <c r="B21729">
        <v>1.4999999999999999E-2</v>
      </c>
    </row>
    <row r="21730" spans="1:6" x14ac:dyDescent="0.2">
      <c r="A21730" t="s">
        <v>3059</v>
      </c>
      <c r="B21730" t="s">
        <v>3060</v>
      </c>
      <c r="C21730">
        <v>-0.2</v>
      </c>
      <c r="D21730" t="s">
        <v>2191</v>
      </c>
      <c r="E21730" t="s">
        <v>3061</v>
      </c>
      <c r="F21730">
        <v>0.25</v>
      </c>
    </row>
    <row r="21731" spans="1:6" x14ac:dyDescent="0.2">
      <c r="A21731" t="s">
        <v>1575</v>
      </c>
      <c r="B21731" t="s">
        <v>1576</v>
      </c>
      <c r="C21731" t="s">
        <v>1577</v>
      </c>
      <c r="D21731" t="s">
        <v>1578</v>
      </c>
    </row>
    <row r="21732" spans="1:6" x14ac:dyDescent="0.2">
      <c r="A21732" t="s">
        <v>882</v>
      </c>
      <c r="B21732" t="s">
        <v>1579</v>
      </c>
      <c r="C21732" t="s">
        <v>1580</v>
      </c>
    </row>
    <row r="21733" spans="1:6" x14ac:dyDescent="0.2">
      <c r="A21733" t="s">
        <v>1595</v>
      </c>
      <c r="B21733" t="s">
        <v>1596</v>
      </c>
      <c r="C21733" t="s">
        <v>1597</v>
      </c>
    </row>
    <row r="21734" spans="1:6" x14ac:dyDescent="0.2">
      <c r="A21734" t="s">
        <v>1595</v>
      </c>
      <c r="B21734" t="s">
        <v>1598</v>
      </c>
      <c r="C21734" t="s">
        <v>1599</v>
      </c>
      <c r="D21734" t="s">
        <v>1597</v>
      </c>
    </row>
    <row r="21735" spans="1:6" x14ac:dyDescent="0.2">
      <c r="A21735" t="s">
        <v>2626</v>
      </c>
      <c r="B21735">
        <v>0.05</v>
      </c>
    </row>
    <row r="21736" spans="1:6" x14ac:dyDescent="0.2">
      <c r="A21736" t="s">
        <v>52</v>
      </c>
      <c r="B21736">
        <v>5.8</v>
      </c>
      <c r="C21736" t="s">
        <v>1606</v>
      </c>
    </row>
    <row r="21737" spans="1:6" x14ac:dyDescent="0.2">
      <c r="A21737" t="s">
        <v>70</v>
      </c>
      <c r="B21737">
        <v>8.5</v>
      </c>
      <c r="C21737">
        <v>0.2</v>
      </c>
    </row>
    <row r="21738" spans="1:6" x14ac:dyDescent="0.2">
      <c r="A21738" t="s">
        <v>70</v>
      </c>
      <c r="B21738">
        <v>11.7</v>
      </c>
      <c r="C21738">
        <v>-0.1</v>
      </c>
    </row>
    <row r="21739" spans="1:6" x14ac:dyDescent="0.2">
      <c r="A21739" t="s">
        <v>71</v>
      </c>
      <c r="B21739">
        <v>48.5</v>
      </c>
      <c r="C21739" t="s">
        <v>1606</v>
      </c>
    </row>
    <row r="21740" spans="1:6" x14ac:dyDescent="0.2">
      <c r="A21740" t="s">
        <v>71</v>
      </c>
      <c r="B21740">
        <v>43.5</v>
      </c>
      <c r="C21740">
        <v>0.3</v>
      </c>
    </row>
    <row r="21741" spans="1:6" x14ac:dyDescent="0.2">
      <c r="A21741" t="s">
        <v>70</v>
      </c>
      <c r="B21741">
        <v>33.1</v>
      </c>
      <c r="C21741">
        <v>-0.2</v>
      </c>
    </row>
    <row r="21742" spans="1:6" x14ac:dyDescent="0.2">
      <c r="A21742" t="s">
        <v>70</v>
      </c>
      <c r="B21742" t="s">
        <v>2597</v>
      </c>
    </row>
    <row r="21743" spans="1:6" x14ac:dyDescent="0.2">
      <c r="A21743" t="s">
        <v>120</v>
      </c>
      <c r="B21743">
        <v>0.1</v>
      </c>
      <c r="C21743" t="s">
        <v>1724</v>
      </c>
    </row>
    <row r="21744" spans="1:6" x14ac:dyDescent="0.2">
      <c r="A21744" t="s">
        <v>120</v>
      </c>
      <c r="B21744">
        <v>0.05</v>
      </c>
      <c r="C21744" t="s">
        <v>1593</v>
      </c>
      <c r="D21744" t="s">
        <v>1594</v>
      </c>
    </row>
    <row r="21745" spans="1:6" x14ac:dyDescent="0.2">
      <c r="A21745" t="s">
        <v>118</v>
      </c>
      <c r="B21745" t="s">
        <v>1655</v>
      </c>
      <c r="C21745">
        <v>30</v>
      </c>
    </row>
    <row r="21746" spans="1:6" x14ac:dyDescent="0.2">
      <c r="A21746" t="s">
        <v>110</v>
      </c>
    </row>
    <row r="21747" spans="1:6" x14ac:dyDescent="0.2">
      <c r="A21747" t="s">
        <v>52</v>
      </c>
      <c r="B21747" t="s">
        <v>2679</v>
      </c>
      <c r="C21747">
        <v>0.5</v>
      </c>
    </row>
    <row r="21748" spans="1:6" x14ac:dyDescent="0.2">
      <c r="A21748" t="s">
        <v>579</v>
      </c>
      <c r="B21748">
        <v>36</v>
      </c>
      <c r="C21748">
        <f>-0.2/-0.05</f>
        <v>4</v>
      </c>
      <c r="D21748" t="s">
        <v>2835</v>
      </c>
      <c r="E21748" t="s">
        <v>2836</v>
      </c>
      <c r="F21748" t="s">
        <v>2837</v>
      </c>
    </row>
    <row r="21749" spans="1:6" x14ac:dyDescent="0.2">
      <c r="A21749" t="s">
        <v>118</v>
      </c>
      <c r="B21749" t="s">
        <v>2813</v>
      </c>
      <c r="C21749">
        <v>10</v>
      </c>
    </row>
    <row r="21750" spans="1:6" x14ac:dyDescent="0.2">
      <c r="A21750" t="s">
        <v>115</v>
      </c>
      <c r="B21750" t="s">
        <v>2812</v>
      </c>
      <c r="C21750" t="s">
        <v>1656</v>
      </c>
    </row>
    <row r="21751" spans="1:6" x14ac:dyDescent="0.2">
      <c r="A21751" t="s">
        <v>2616</v>
      </c>
      <c r="B21751">
        <f>-0.2/-0.05</f>
        <v>4</v>
      </c>
    </row>
    <row r="21752" spans="1:6" x14ac:dyDescent="0.2">
      <c r="A21752" t="s">
        <v>52</v>
      </c>
      <c r="B21752">
        <v>3</v>
      </c>
      <c r="C21752">
        <v>0.1</v>
      </c>
    </row>
    <row r="21753" spans="1:6" x14ac:dyDescent="0.2">
      <c r="A21753" t="s">
        <v>52</v>
      </c>
      <c r="B21753">
        <v>1</v>
      </c>
      <c r="C21753">
        <v>0.2</v>
      </c>
    </row>
    <row r="21754" spans="1:6" x14ac:dyDescent="0.2">
      <c r="A21754" t="s">
        <v>52</v>
      </c>
      <c r="B21754">
        <v>2.65</v>
      </c>
      <c r="C21754" t="s">
        <v>1656</v>
      </c>
    </row>
    <row r="21755" spans="1:6" x14ac:dyDescent="0.2">
      <c r="A21755" t="s">
        <v>2838</v>
      </c>
      <c r="B21755">
        <v>0.1</v>
      </c>
    </row>
    <row r="21756" spans="1:6" x14ac:dyDescent="0.2">
      <c r="A21756" t="s">
        <v>72</v>
      </c>
      <c r="B21756">
        <v>0.5</v>
      </c>
      <c r="C21756" t="s">
        <v>1604</v>
      </c>
    </row>
    <row r="21757" spans="1:6" x14ac:dyDescent="0.2">
      <c r="A21757" t="s">
        <v>121</v>
      </c>
      <c r="B21757">
        <v>8.0000000000000002E-3</v>
      </c>
    </row>
    <row r="21758" spans="1:6" x14ac:dyDescent="0.2">
      <c r="A21758" t="s">
        <v>269</v>
      </c>
      <c r="B21758">
        <v>1.4999999999999999E-2</v>
      </c>
    </row>
    <row r="21759" spans="1:6" x14ac:dyDescent="0.2">
      <c r="A21759" t="s">
        <v>117</v>
      </c>
      <c r="B21759">
        <v>0.1</v>
      </c>
      <c r="C21759" t="s">
        <v>1724</v>
      </c>
    </row>
    <row r="21760" spans="1:6" x14ac:dyDescent="0.2">
      <c r="A21760" t="s">
        <v>118</v>
      </c>
      <c r="B21760" t="s">
        <v>1655</v>
      </c>
      <c r="C21760">
        <v>12.5</v>
      </c>
    </row>
    <row r="21761" spans="1:4" x14ac:dyDescent="0.2">
      <c r="A21761" t="s">
        <v>118</v>
      </c>
      <c r="B21761" t="s">
        <v>1655</v>
      </c>
      <c r="C21761">
        <v>16</v>
      </c>
    </row>
    <row r="21762" spans="1:4" x14ac:dyDescent="0.2">
      <c r="A21762" t="s">
        <v>118</v>
      </c>
      <c r="B21762" t="s">
        <v>1655</v>
      </c>
      <c r="C21762">
        <v>25</v>
      </c>
    </row>
    <row r="21763" spans="1:4" x14ac:dyDescent="0.2">
      <c r="A21763" t="s">
        <v>2619</v>
      </c>
      <c r="B21763">
        <v>0.05</v>
      </c>
    </row>
    <row r="21764" spans="1:4" x14ac:dyDescent="0.2">
      <c r="A21764" t="s">
        <v>1575</v>
      </c>
      <c r="B21764" t="s">
        <v>1576</v>
      </c>
      <c r="C21764" t="s">
        <v>1577</v>
      </c>
      <c r="D21764" t="s">
        <v>1578</v>
      </c>
    </row>
    <row r="21765" spans="1:4" x14ac:dyDescent="0.2">
      <c r="A21765" t="s">
        <v>882</v>
      </c>
      <c r="B21765" t="s">
        <v>1579</v>
      </c>
      <c r="C21765" t="s">
        <v>1580</v>
      </c>
    </row>
    <row r="21766" spans="1:4" x14ac:dyDescent="0.2">
      <c r="A21766" t="s">
        <v>1595</v>
      </c>
      <c r="B21766" t="s">
        <v>1596</v>
      </c>
      <c r="C21766" t="s">
        <v>1597</v>
      </c>
    </row>
    <row r="21767" spans="1:4" x14ac:dyDescent="0.2">
      <c r="A21767" t="s">
        <v>1595</v>
      </c>
      <c r="B21767" t="s">
        <v>1598</v>
      </c>
      <c r="C21767" t="s">
        <v>1599</v>
      </c>
      <c r="D21767" t="s">
        <v>1597</v>
      </c>
    </row>
    <row r="21768" spans="1:4" x14ac:dyDescent="0.2">
      <c r="A21768" t="s">
        <v>50</v>
      </c>
      <c r="B21768">
        <v>54.6</v>
      </c>
      <c r="C21768">
        <v>0.1</v>
      </c>
    </row>
    <row r="21769" spans="1:4" x14ac:dyDescent="0.2">
      <c r="A21769" t="s">
        <v>52</v>
      </c>
      <c r="B21769">
        <v>6.8</v>
      </c>
      <c r="C21769" t="s">
        <v>1606</v>
      </c>
    </row>
    <row r="21770" spans="1:4" x14ac:dyDescent="0.2">
      <c r="A21770" t="s">
        <v>1792</v>
      </c>
      <c r="B21770" t="s">
        <v>1644</v>
      </c>
      <c r="C21770">
        <v>33</v>
      </c>
      <c r="D21770" t="s">
        <v>1693</v>
      </c>
    </row>
    <row r="21771" spans="1:4" x14ac:dyDescent="0.2">
      <c r="A21771" t="s">
        <v>1605</v>
      </c>
      <c r="B21771">
        <v>8.6999999999999993</v>
      </c>
      <c r="C21771" t="s">
        <v>1634</v>
      </c>
      <c r="D21771">
        <v>0.1</v>
      </c>
    </row>
    <row r="21772" spans="1:4" x14ac:dyDescent="0.2">
      <c r="A21772" t="s">
        <v>1792</v>
      </c>
      <c r="B21772" t="s">
        <v>1644</v>
      </c>
      <c r="C21772">
        <v>32.700000000000003</v>
      </c>
      <c r="D21772" t="s">
        <v>1693</v>
      </c>
    </row>
    <row r="21773" spans="1:4" x14ac:dyDescent="0.2">
      <c r="A21773" t="s">
        <v>52</v>
      </c>
      <c r="B21773">
        <v>41.3</v>
      </c>
      <c r="C21773" t="s">
        <v>1634</v>
      </c>
      <c r="D21773">
        <v>0.2</v>
      </c>
    </row>
    <row r="21774" spans="1:4" x14ac:dyDescent="0.2">
      <c r="A21774" t="s">
        <v>119</v>
      </c>
      <c r="B21774">
        <v>30.9</v>
      </c>
      <c r="C21774">
        <v>0.1</v>
      </c>
    </row>
    <row r="21775" spans="1:4" x14ac:dyDescent="0.2">
      <c r="A21775" t="s">
        <v>119</v>
      </c>
      <c r="B21775">
        <v>29.9</v>
      </c>
      <c r="C21775">
        <v>0.1</v>
      </c>
    </row>
    <row r="21776" spans="1:4" x14ac:dyDescent="0.2">
      <c r="A21776" t="s">
        <v>70</v>
      </c>
      <c r="B21776">
        <v>30</v>
      </c>
      <c r="C21776">
        <v>0.2</v>
      </c>
    </row>
    <row r="21777" spans="1:5" x14ac:dyDescent="0.2">
      <c r="A21777" t="s">
        <v>70</v>
      </c>
      <c r="B21777">
        <v>29.5</v>
      </c>
      <c r="C21777" t="s">
        <v>1606</v>
      </c>
    </row>
    <row r="21778" spans="1:5" x14ac:dyDescent="0.2">
      <c r="A21778" t="s">
        <v>70</v>
      </c>
      <c r="B21778">
        <v>9.5</v>
      </c>
      <c r="C21778" t="s">
        <v>1606</v>
      </c>
    </row>
    <row r="21779" spans="1:5" x14ac:dyDescent="0.2">
      <c r="A21779" t="s">
        <v>120</v>
      </c>
      <c r="B21779" t="s">
        <v>1571</v>
      </c>
      <c r="C21779">
        <v>0.1</v>
      </c>
    </row>
    <row r="21780" spans="1:5" x14ac:dyDescent="0.2">
      <c r="A21780" t="s">
        <v>57</v>
      </c>
      <c r="B21780">
        <v>34</v>
      </c>
      <c r="C21780" t="s">
        <v>1606</v>
      </c>
    </row>
    <row r="21781" spans="1:5" x14ac:dyDescent="0.2">
      <c r="A21781" t="s">
        <v>120</v>
      </c>
      <c r="B21781" t="s">
        <v>1793</v>
      </c>
      <c r="C21781" t="s">
        <v>1794</v>
      </c>
      <c r="D21781" t="s">
        <v>1594</v>
      </c>
    </row>
    <row r="21782" spans="1:5" x14ac:dyDescent="0.2">
      <c r="A21782" t="s">
        <v>118</v>
      </c>
      <c r="B21782" t="s">
        <v>1655</v>
      </c>
      <c r="C21782">
        <v>25</v>
      </c>
    </row>
    <row r="21783" spans="1:5" x14ac:dyDescent="0.2">
      <c r="A21783" t="s">
        <v>57</v>
      </c>
      <c r="B21783" t="s">
        <v>1571</v>
      </c>
      <c r="C21783">
        <v>20</v>
      </c>
    </row>
    <row r="21784" spans="1:5" x14ac:dyDescent="0.2">
      <c r="A21784" t="s">
        <v>52</v>
      </c>
      <c r="B21784" t="s">
        <v>1571</v>
      </c>
      <c r="C21784">
        <v>0.2</v>
      </c>
    </row>
    <row r="21785" spans="1:5" x14ac:dyDescent="0.2">
      <c r="A21785" t="s">
        <v>156</v>
      </c>
      <c r="B21785">
        <v>0.03</v>
      </c>
    </row>
    <row r="21786" spans="1:5" x14ac:dyDescent="0.2">
      <c r="A21786" t="s">
        <v>110</v>
      </c>
      <c r="B21786" t="s">
        <v>1724</v>
      </c>
      <c r="C21786" t="s">
        <v>3198</v>
      </c>
      <c r="D21786" t="s">
        <v>1835</v>
      </c>
      <c r="E21786" t="s">
        <v>3199</v>
      </c>
    </row>
    <row r="21787" spans="1:5" x14ac:dyDescent="0.2">
      <c r="A21787" t="s">
        <v>1575</v>
      </c>
      <c r="B21787" t="s">
        <v>1576</v>
      </c>
      <c r="C21787" t="s">
        <v>1577</v>
      </c>
      <c r="D21787" t="s">
        <v>1578</v>
      </c>
    </row>
    <row r="21788" spans="1:5" x14ac:dyDescent="0.2">
      <c r="A21788" t="s">
        <v>882</v>
      </c>
      <c r="B21788" t="s">
        <v>1579</v>
      </c>
      <c r="C21788" t="s">
        <v>1580</v>
      </c>
    </row>
    <row r="21789" spans="1:5" x14ac:dyDescent="0.2">
      <c r="A21789" t="s">
        <v>1581</v>
      </c>
      <c r="B21789" t="s">
        <v>1576</v>
      </c>
      <c r="C21789" t="s">
        <v>1577</v>
      </c>
      <c r="D21789" t="s">
        <v>1582</v>
      </c>
    </row>
    <row r="21790" spans="1:5" x14ac:dyDescent="0.2">
      <c r="A21790" t="s">
        <v>114</v>
      </c>
      <c r="B21790">
        <v>54.5</v>
      </c>
      <c r="C21790" t="s">
        <v>1583</v>
      </c>
    </row>
    <row r="21791" spans="1:5" x14ac:dyDescent="0.2">
      <c r="A21791" t="s">
        <v>71</v>
      </c>
      <c r="B21791">
        <v>48</v>
      </c>
      <c r="C21791" t="s">
        <v>1583</v>
      </c>
    </row>
    <row r="21792" spans="1:5" x14ac:dyDescent="0.2">
      <c r="A21792" t="s">
        <v>2578</v>
      </c>
      <c r="B21792">
        <v>6.5</v>
      </c>
      <c r="C21792" t="s">
        <v>1584</v>
      </c>
    </row>
    <row r="21793" spans="1:6" x14ac:dyDescent="0.2">
      <c r="A21793" t="s">
        <v>71</v>
      </c>
      <c r="B21793">
        <v>41.3</v>
      </c>
      <c r="C21793" t="s">
        <v>1585</v>
      </c>
    </row>
    <row r="21794" spans="1:6" x14ac:dyDescent="0.2">
      <c r="A21794" t="s">
        <v>55</v>
      </c>
      <c r="B21794">
        <v>37.5</v>
      </c>
      <c r="C21794" t="s">
        <v>1588</v>
      </c>
      <c r="D21794">
        <v>39.5</v>
      </c>
    </row>
    <row r="21795" spans="1:6" x14ac:dyDescent="0.2">
      <c r="A21795" t="s">
        <v>70</v>
      </c>
      <c r="B21795">
        <v>29.8</v>
      </c>
      <c r="C21795">
        <v>-0.05</v>
      </c>
    </row>
    <row r="21796" spans="1:6" x14ac:dyDescent="0.2">
      <c r="A21796" t="s">
        <v>177</v>
      </c>
      <c r="B21796">
        <v>0.2</v>
      </c>
      <c r="C21796" t="s">
        <v>1584</v>
      </c>
    </row>
    <row r="21797" spans="1:6" x14ac:dyDescent="0.2">
      <c r="A21797" t="s">
        <v>1802</v>
      </c>
      <c r="B21797" t="s">
        <v>1661</v>
      </c>
      <c r="C21797" t="s">
        <v>1801</v>
      </c>
    </row>
    <row r="21798" spans="1:6" x14ac:dyDescent="0.2">
      <c r="A21798" t="s">
        <v>1802</v>
      </c>
      <c r="B21798" t="s">
        <v>1661</v>
      </c>
      <c r="C21798" t="s">
        <v>1803</v>
      </c>
      <c r="D21798" t="s">
        <v>1804</v>
      </c>
      <c r="E21798" t="s">
        <v>1784</v>
      </c>
      <c r="F21798" t="s">
        <v>1805</v>
      </c>
    </row>
    <row r="21799" spans="1:6" x14ac:dyDescent="0.2">
      <c r="A21799" t="s">
        <v>118</v>
      </c>
      <c r="B21799" t="s">
        <v>1571</v>
      </c>
      <c r="C21799" t="s">
        <v>1610</v>
      </c>
      <c r="D21799">
        <v>12</v>
      </c>
    </row>
    <row r="21800" spans="1:6" x14ac:dyDescent="0.2">
      <c r="A21800" t="s">
        <v>59</v>
      </c>
      <c r="B21800" t="s">
        <v>1806</v>
      </c>
      <c r="C21800" t="s">
        <v>1123</v>
      </c>
      <c r="D21800">
        <v>1</v>
      </c>
      <c r="E21800" t="s">
        <v>1588</v>
      </c>
      <c r="F21800" t="s">
        <v>1808</v>
      </c>
    </row>
    <row r="21801" spans="1:6" x14ac:dyDescent="0.2">
      <c r="A21801" t="s">
        <v>110</v>
      </c>
    </row>
    <row r="21802" spans="1:6" x14ac:dyDescent="0.2">
      <c r="A21802" t="s">
        <v>120</v>
      </c>
      <c r="B21802" t="s">
        <v>1571</v>
      </c>
      <c r="C21802">
        <v>0.05</v>
      </c>
      <c r="D21802" t="s">
        <v>1593</v>
      </c>
      <c r="E21802" t="s">
        <v>1594</v>
      </c>
    </row>
    <row r="21803" spans="1:6" x14ac:dyDescent="0.2">
      <c r="A21803" t="s">
        <v>120</v>
      </c>
      <c r="B21803" t="s">
        <v>1571</v>
      </c>
      <c r="C21803">
        <v>0.05</v>
      </c>
      <c r="D21803" t="s">
        <v>1593</v>
      </c>
      <c r="E21803" t="s">
        <v>1594</v>
      </c>
    </row>
    <row r="21804" spans="1:6" x14ac:dyDescent="0.2">
      <c r="A21804" t="s">
        <v>120</v>
      </c>
      <c r="B21804" t="s">
        <v>1571</v>
      </c>
      <c r="C21804">
        <v>0.05</v>
      </c>
      <c r="D21804" t="s">
        <v>1593</v>
      </c>
      <c r="E21804" t="s">
        <v>1659</v>
      </c>
    </row>
    <row r="21805" spans="1:6" x14ac:dyDescent="0.2">
      <c r="A21805" t="s">
        <v>110</v>
      </c>
      <c r="B21805" t="s">
        <v>1572</v>
      </c>
      <c r="C21805" t="s">
        <v>1573</v>
      </c>
      <c r="D21805" t="s">
        <v>1574</v>
      </c>
    </row>
    <row r="21806" spans="1:6" x14ac:dyDescent="0.2">
      <c r="A21806" t="s">
        <v>1575</v>
      </c>
      <c r="B21806" t="s">
        <v>1576</v>
      </c>
      <c r="C21806" t="s">
        <v>1577</v>
      </c>
      <c r="D21806" t="s">
        <v>1578</v>
      </c>
    </row>
    <row r="21807" spans="1:6" x14ac:dyDescent="0.2">
      <c r="A21807" t="s">
        <v>882</v>
      </c>
      <c r="B21807" t="s">
        <v>1579</v>
      </c>
      <c r="C21807" t="s">
        <v>1580</v>
      </c>
    </row>
    <row r="21808" spans="1:6" x14ac:dyDescent="0.2">
      <c r="A21808" t="s">
        <v>487</v>
      </c>
      <c r="B21808" t="s">
        <v>1576</v>
      </c>
      <c r="C21808" t="s">
        <v>1577</v>
      </c>
      <c r="D21808" s="8">
        <v>37415</v>
      </c>
    </row>
    <row r="21809" spans="1:4" x14ac:dyDescent="0.2">
      <c r="A21809" t="s">
        <v>2626</v>
      </c>
      <c r="B21809">
        <v>0.05</v>
      </c>
    </row>
    <row r="21810" spans="1:4" x14ac:dyDescent="0.2">
      <c r="A21810" t="s">
        <v>2626</v>
      </c>
      <c r="B21810">
        <v>0.05</v>
      </c>
    </row>
    <row r="21811" spans="1:4" x14ac:dyDescent="0.2">
      <c r="A21811" t="s">
        <v>52</v>
      </c>
      <c r="B21811">
        <v>5.8</v>
      </c>
      <c r="C21811" t="s">
        <v>1606</v>
      </c>
    </row>
    <row r="21812" spans="1:4" x14ac:dyDescent="0.2">
      <c r="A21812" t="s">
        <v>70</v>
      </c>
      <c r="B21812">
        <v>8.5</v>
      </c>
      <c r="C21812">
        <v>0.2</v>
      </c>
    </row>
    <row r="21813" spans="1:4" x14ac:dyDescent="0.2">
      <c r="A21813" t="s">
        <v>1660</v>
      </c>
      <c r="B21813">
        <v>-0.1</v>
      </c>
    </row>
    <row r="21814" spans="1:4" x14ac:dyDescent="0.2">
      <c r="A21814" t="s">
        <v>71</v>
      </c>
      <c r="B21814">
        <v>48.5</v>
      </c>
      <c r="C21814" t="s">
        <v>1606</v>
      </c>
    </row>
    <row r="21815" spans="1:4" x14ac:dyDescent="0.2">
      <c r="A21815" t="s">
        <v>71</v>
      </c>
      <c r="B21815">
        <v>43.5</v>
      </c>
      <c r="C21815">
        <v>0.3</v>
      </c>
    </row>
    <row r="21816" spans="1:4" x14ac:dyDescent="0.2">
      <c r="A21816" t="s">
        <v>70</v>
      </c>
      <c r="B21816">
        <v>33.1</v>
      </c>
      <c r="C21816">
        <v>-0.2</v>
      </c>
    </row>
    <row r="21817" spans="1:4" x14ac:dyDescent="0.2">
      <c r="A21817" t="s">
        <v>70</v>
      </c>
      <c r="B21817" t="s">
        <v>2597</v>
      </c>
    </row>
    <row r="21818" spans="1:4" x14ac:dyDescent="0.2">
      <c r="A21818" t="s">
        <v>52</v>
      </c>
      <c r="B21818">
        <v>2.65</v>
      </c>
      <c r="C21818" t="s">
        <v>1656</v>
      </c>
    </row>
    <row r="21819" spans="1:4" x14ac:dyDescent="0.2">
      <c r="A21819" t="s">
        <v>120</v>
      </c>
      <c r="B21819">
        <v>0.1</v>
      </c>
    </row>
    <row r="21820" spans="1:4" x14ac:dyDescent="0.2">
      <c r="A21820" t="s">
        <v>120</v>
      </c>
      <c r="B21820">
        <v>0.05</v>
      </c>
      <c r="C21820" t="s">
        <v>1593</v>
      </c>
      <c r="D21820" t="s">
        <v>1594</v>
      </c>
    </row>
    <row r="21821" spans="1:4" x14ac:dyDescent="0.2">
      <c r="A21821" t="s">
        <v>120</v>
      </c>
      <c r="B21821">
        <v>0.05</v>
      </c>
      <c r="C21821" t="s">
        <v>1593</v>
      </c>
      <c r="D21821" t="s">
        <v>1594</v>
      </c>
    </row>
    <row r="21822" spans="1:4" x14ac:dyDescent="0.2">
      <c r="A21822" t="s">
        <v>118</v>
      </c>
      <c r="B21822" t="s">
        <v>1655</v>
      </c>
      <c r="C21822">
        <v>12.5</v>
      </c>
    </row>
    <row r="21823" spans="1:4" x14ac:dyDescent="0.2">
      <c r="A21823" t="s">
        <v>118</v>
      </c>
      <c r="B21823" t="s">
        <v>1655</v>
      </c>
      <c r="C21823">
        <v>16</v>
      </c>
    </row>
    <row r="21824" spans="1:4" x14ac:dyDescent="0.2">
      <c r="A21824" t="s">
        <v>118</v>
      </c>
      <c r="B21824" t="s">
        <v>1655</v>
      </c>
      <c r="C21824">
        <v>25</v>
      </c>
    </row>
    <row r="21825" spans="1:6" x14ac:dyDescent="0.2">
      <c r="A21825" t="s">
        <v>118</v>
      </c>
      <c r="B21825" t="s">
        <v>1655</v>
      </c>
      <c r="C21825">
        <v>30</v>
      </c>
    </row>
    <row r="21826" spans="1:6" x14ac:dyDescent="0.2">
      <c r="A21826" t="s">
        <v>110</v>
      </c>
    </row>
    <row r="21827" spans="1:6" x14ac:dyDescent="0.2">
      <c r="A21827" t="s">
        <v>52</v>
      </c>
      <c r="B21827" t="s">
        <v>2679</v>
      </c>
      <c r="C21827">
        <v>0.5</v>
      </c>
    </row>
    <row r="21828" spans="1:6" x14ac:dyDescent="0.2">
      <c r="A21828" t="s">
        <v>579</v>
      </c>
      <c r="B21828">
        <v>36</v>
      </c>
      <c r="C21828">
        <f>-0.2/-0.05</f>
        <v>4</v>
      </c>
      <c r="D21828" t="s">
        <v>2835</v>
      </c>
      <c r="E21828" t="s">
        <v>2836</v>
      </c>
      <c r="F21828" t="s">
        <v>2837</v>
      </c>
    </row>
    <row r="21829" spans="1:6" x14ac:dyDescent="0.2">
      <c r="A21829" t="s">
        <v>118</v>
      </c>
      <c r="B21829" t="s">
        <v>2813</v>
      </c>
      <c r="C21829">
        <v>10</v>
      </c>
    </row>
    <row r="21830" spans="1:6" x14ac:dyDescent="0.2">
      <c r="A21830" t="s">
        <v>2616</v>
      </c>
      <c r="B21830">
        <f>-0.2/-0.05</f>
        <v>4</v>
      </c>
    </row>
    <row r="21831" spans="1:6" x14ac:dyDescent="0.2">
      <c r="A21831" t="s">
        <v>52</v>
      </c>
      <c r="B21831">
        <v>3</v>
      </c>
      <c r="C21831">
        <v>0.1</v>
      </c>
    </row>
    <row r="21832" spans="1:6" x14ac:dyDescent="0.2">
      <c r="A21832" t="s">
        <v>52</v>
      </c>
      <c r="B21832">
        <v>1</v>
      </c>
      <c r="C21832">
        <v>0.2</v>
      </c>
    </row>
    <row r="21833" spans="1:6" x14ac:dyDescent="0.2">
      <c r="A21833" t="s">
        <v>3015</v>
      </c>
      <c r="B21833">
        <v>0.1</v>
      </c>
    </row>
    <row r="21834" spans="1:6" x14ac:dyDescent="0.2">
      <c r="A21834" t="s">
        <v>72</v>
      </c>
      <c r="B21834">
        <v>0.5</v>
      </c>
      <c r="C21834" t="s">
        <v>1604</v>
      </c>
    </row>
    <row r="21835" spans="1:6" x14ac:dyDescent="0.2">
      <c r="A21835" t="s">
        <v>115</v>
      </c>
      <c r="B21835">
        <v>2</v>
      </c>
      <c r="C21835" t="s">
        <v>1656</v>
      </c>
    </row>
    <row r="21836" spans="1:6" x14ac:dyDescent="0.2">
      <c r="A21836" t="s">
        <v>121</v>
      </c>
      <c r="B21836">
        <v>8.0000000000000002E-3</v>
      </c>
    </row>
    <row r="21837" spans="1:6" x14ac:dyDescent="0.2">
      <c r="A21837" t="s">
        <v>269</v>
      </c>
      <c r="B21837">
        <v>1.4999999999999999E-2</v>
      </c>
    </row>
    <row r="21838" spans="1:6" x14ac:dyDescent="0.2">
      <c r="A21838" t="s">
        <v>3059</v>
      </c>
      <c r="B21838" t="s">
        <v>3060</v>
      </c>
      <c r="C21838">
        <v>-0.2</v>
      </c>
      <c r="D21838" t="s">
        <v>2191</v>
      </c>
      <c r="E21838" t="s">
        <v>3061</v>
      </c>
      <c r="F21838">
        <v>0.25</v>
      </c>
    </row>
    <row r="21839" spans="1:6" x14ac:dyDescent="0.2">
      <c r="A21839" t="s">
        <v>1575</v>
      </c>
      <c r="B21839" t="s">
        <v>1576</v>
      </c>
      <c r="C21839" t="s">
        <v>1577</v>
      </c>
      <c r="D21839" t="s">
        <v>1578</v>
      </c>
    </row>
    <row r="21840" spans="1:6" x14ac:dyDescent="0.2">
      <c r="A21840" t="s">
        <v>882</v>
      </c>
    </row>
    <row r="21841" spans="1:6" x14ac:dyDescent="0.2">
      <c r="A21841" t="s">
        <v>1595</v>
      </c>
      <c r="B21841" t="s">
        <v>1596</v>
      </c>
      <c r="C21841" t="s">
        <v>1597</v>
      </c>
    </row>
    <row r="21842" spans="1:6" x14ac:dyDescent="0.2">
      <c r="A21842" t="s">
        <v>1595</v>
      </c>
      <c r="B21842" t="s">
        <v>1598</v>
      </c>
      <c r="C21842" t="s">
        <v>1599</v>
      </c>
      <c r="D21842" t="s">
        <v>1597</v>
      </c>
    </row>
    <row r="21843" spans="1:6" x14ac:dyDescent="0.2">
      <c r="A21843" t="s">
        <v>2626</v>
      </c>
      <c r="B21843">
        <v>0.05</v>
      </c>
    </row>
    <row r="21844" spans="1:6" x14ac:dyDescent="0.2">
      <c r="A21844" t="s">
        <v>52</v>
      </c>
      <c r="B21844">
        <v>5.8</v>
      </c>
      <c r="C21844" t="s">
        <v>1606</v>
      </c>
    </row>
    <row r="21845" spans="1:6" x14ac:dyDescent="0.2">
      <c r="A21845" t="s">
        <v>70</v>
      </c>
      <c r="B21845">
        <v>8.5</v>
      </c>
      <c r="C21845">
        <v>0.2</v>
      </c>
    </row>
    <row r="21846" spans="1:6" x14ac:dyDescent="0.2">
      <c r="A21846" t="s">
        <v>70</v>
      </c>
      <c r="B21846">
        <v>17</v>
      </c>
      <c r="C21846">
        <v>-0.1</v>
      </c>
    </row>
    <row r="21847" spans="1:6" x14ac:dyDescent="0.2">
      <c r="A21847" t="s">
        <v>71</v>
      </c>
      <c r="B21847">
        <v>48.5</v>
      </c>
      <c r="C21847" t="s">
        <v>1606</v>
      </c>
    </row>
    <row r="21848" spans="1:6" x14ac:dyDescent="0.2">
      <c r="A21848" t="s">
        <v>71</v>
      </c>
      <c r="B21848">
        <v>43.5</v>
      </c>
      <c r="C21848">
        <v>0.3</v>
      </c>
    </row>
    <row r="21849" spans="1:6" x14ac:dyDescent="0.2">
      <c r="A21849" t="s">
        <v>70</v>
      </c>
      <c r="B21849">
        <v>33.1</v>
      </c>
      <c r="C21849">
        <v>-0.2</v>
      </c>
    </row>
    <row r="21850" spans="1:6" x14ac:dyDescent="0.2">
      <c r="A21850" t="s">
        <v>70</v>
      </c>
      <c r="B21850" t="s">
        <v>2597</v>
      </c>
    </row>
    <row r="21851" spans="1:6" x14ac:dyDescent="0.2">
      <c r="A21851" t="s">
        <v>120</v>
      </c>
      <c r="B21851">
        <v>0.1</v>
      </c>
      <c r="C21851" t="s">
        <v>1724</v>
      </c>
    </row>
    <row r="21852" spans="1:6" x14ac:dyDescent="0.2">
      <c r="A21852" t="s">
        <v>118</v>
      </c>
      <c r="B21852" t="s">
        <v>1655</v>
      </c>
      <c r="C21852">
        <v>30</v>
      </c>
    </row>
    <row r="21853" spans="1:6" x14ac:dyDescent="0.2">
      <c r="A21853" t="s">
        <v>110</v>
      </c>
    </row>
    <row r="21854" spans="1:6" x14ac:dyDescent="0.2">
      <c r="A21854" t="s">
        <v>52</v>
      </c>
      <c r="B21854" t="s">
        <v>2679</v>
      </c>
      <c r="C21854">
        <v>0.5</v>
      </c>
    </row>
    <row r="21855" spans="1:6" x14ac:dyDescent="0.2">
      <c r="A21855" t="s">
        <v>579</v>
      </c>
      <c r="B21855">
        <v>36</v>
      </c>
      <c r="C21855">
        <f>-0.2/-0.05</f>
        <v>4</v>
      </c>
      <c r="D21855" t="s">
        <v>2835</v>
      </c>
      <c r="E21855" t="s">
        <v>2836</v>
      </c>
      <c r="F21855" t="s">
        <v>2837</v>
      </c>
    </row>
    <row r="21856" spans="1:6" x14ac:dyDescent="0.2">
      <c r="A21856" t="s">
        <v>118</v>
      </c>
      <c r="B21856" t="s">
        <v>2813</v>
      </c>
      <c r="C21856">
        <v>10</v>
      </c>
    </row>
    <row r="21857" spans="1:4" x14ac:dyDescent="0.2">
      <c r="A21857" t="s">
        <v>2616</v>
      </c>
      <c r="B21857">
        <f>-0.2/-0.05</f>
        <v>4</v>
      </c>
    </row>
    <row r="21858" spans="1:4" x14ac:dyDescent="0.2">
      <c r="A21858" t="s">
        <v>52</v>
      </c>
      <c r="B21858">
        <v>3</v>
      </c>
      <c r="C21858">
        <v>0.1</v>
      </c>
    </row>
    <row r="21859" spans="1:4" x14ac:dyDescent="0.2">
      <c r="A21859" t="s">
        <v>52</v>
      </c>
      <c r="B21859">
        <v>1</v>
      </c>
      <c r="C21859">
        <v>0.2</v>
      </c>
    </row>
    <row r="21860" spans="1:4" x14ac:dyDescent="0.2">
      <c r="A21860" t="s">
        <v>52</v>
      </c>
      <c r="B21860">
        <v>2.65</v>
      </c>
      <c r="C21860" t="s">
        <v>1656</v>
      </c>
    </row>
    <row r="21861" spans="1:4" x14ac:dyDescent="0.2">
      <c r="A21861" t="s">
        <v>3015</v>
      </c>
      <c r="B21861">
        <v>0.1</v>
      </c>
    </row>
    <row r="21862" spans="1:4" x14ac:dyDescent="0.2">
      <c r="A21862" t="s">
        <v>72</v>
      </c>
      <c r="B21862">
        <v>0.5</v>
      </c>
      <c r="C21862" t="s">
        <v>1604</v>
      </c>
    </row>
    <row r="21863" spans="1:4" x14ac:dyDescent="0.2">
      <c r="A21863" t="s">
        <v>121</v>
      </c>
      <c r="B21863">
        <v>8.0000000000000002E-3</v>
      </c>
    </row>
    <row r="21864" spans="1:4" x14ac:dyDescent="0.2">
      <c r="A21864" t="s">
        <v>269</v>
      </c>
      <c r="B21864">
        <v>1.4999999999999999E-2</v>
      </c>
    </row>
    <row r="21865" spans="1:4" x14ac:dyDescent="0.2">
      <c r="A21865" t="s">
        <v>117</v>
      </c>
      <c r="B21865">
        <v>0.1</v>
      </c>
      <c r="C21865" t="s">
        <v>1724</v>
      </c>
    </row>
    <row r="21866" spans="1:4" x14ac:dyDescent="0.2">
      <c r="A21866" t="s">
        <v>120</v>
      </c>
      <c r="B21866">
        <v>0.05</v>
      </c>
      <c r="C21866" t="s">
        <v>1593</v>
      </c>
      <c r="D21866" t="s">
        <v>1594</v>
      </c>
    </row>
    <row r="21867" spans="1:4" x14ac:dyDescent="0.2">
      <c r="A21867" t="s">
        <v>118</v>
      </c>
      <c r="B21867" t="s">
        <v>1655</v>
      </c>
      <c r="C21867">
        <v>12.5</v>
      </c>
    </row>
    <row r="21868" spans="1:4" x14ac:dyDescent="0.2">
      <c r="A21868" t="s">
        <v>118</v>
      </c>
      <c r="B21868" t="s">
        <v>1655</v>
      </c>
      <c r="C21868">
        <v>16</v>
      </c>
    </row>
    <row r="21869" spans="1:4" x14ac:dyDescent="0.2">
      <c r="A21869" t="s">
        <v>118</v>
      </c>
      <c r="B21869" t="s">
        <v>1655</v>
      </c>
      <c r="C21869">
        <v>25</v>
      </c>
    </row>
    <row r="21870" spans="1:4" x14ac:dyDescent="0.2">
      <c r="A21870" t="s">
        <v>2619</v>
      </c>
      <c r="B21870">
        <v>0.05</v>
      </c>
    </row>
    <row r="21871" spans="1:4" x14ac:dyDescent="0.2">
      <c r="A21871" t="s">
        <v>1575</v>
      </c>
      <c r="B21871" t="s">
        <v>1576</v>
      </c>
      <c r="C21871" t="s">
        <v>1577</v>
      </c>
      <c r="D21871" t="s">
        <v>1578</v>
      </c>
    </row>
    <row r="21872" spans="1:4" x14ac:dyDescent="0.2">
      <c r="A21872" t="s">
        <v>882</v>
      </c>
      <c r="B21872" t="s">
        <v>1579</v>
      </c>
      <c r="C21872" t="s">
        <v>1580</v>
      </c>
    </row>
    <row r="21873" spans="1:4" x14ac:dyDescent="0.2">
      <c r="A21873" t="s">
        <v>1595</v>
      </c>
      <c r="B21873" t="s">
        <v>1596</v>
      </c>
      <c r="C21873" t="s">
        <v>1597</v>
      </c>
    </row>
    <row r="21874" spans="1:4" x14ac:dyDescent="0.2">
      <c r="A21874" t="s">
        <v>1595</v>
      </c>
      <c r="B21874" t="s">
        <v>1598</v>
      </c>
      <c r="C21874" t="s">
        <v>1599</v>
      </c>
      <c r="D21874" t="s">
        <v>1597</v>
      </c>
    </row>
    <row r="21875" spans="1:4" x14ac:dyDescent="0.2">
      <c r="A21875" t="s">
        <v>110</v>
      </c>
      <c r="B21875" t="s">
        <v>1724</v>
      </c>
    </row>
    <row r="21876" spans="1:4" x14ac:dyDescent="0.2">
      <c r="A21876" t="s">
        <v>70</v>
      </c>
      <c r="B21876">
        <v>21.51</v>
      </c>
      <c r="C21876">
        <v>0.02</v>
      </c>
    </row>
    <row r="21877" spans="1:4" x14ac:dyDescent="0.2">
      <c r="A21877" t="s">
        <v>52</v>
      </c>
      <c r="B21877">
        <v>2</v>
      </c>
      <c r="C21877" t="s">
        <v>1584</v>
      </c>
    </row>
    <row r="21878" spans="1:4" x14ac:dyDescent="0.2">
      <c r="A21878" t="s">
        <v>71</v>
      </c>
      <c r="B21878">
        <v>6.6</v>
      </c>
      <c r="C21878" t="s">
        <v>1584</v>
      </c>
    </row>
    <row r="21879" spans="1:4" x14ac:dyDescent="0.2">
      <c r="A21879" t="s">
        <v>71</v>
      </c>
      <c r="B21879">
        <v>3.9</v>
      </c>
      <c r="C21879" t="s">
        <v>2654</v>
      </c>
    </row>
    <row r="21880" spans="1:4" x14ac:dyDescent="0.2">
      <c r="A21880" t="s">
        <v>52</v>
      </c>
      <c r="B21880">
        <v>2.5</v>
      </c>
      <c r="C21880" t="s">
        <v>1584</v>
      </c>
    </row>
    <row r="21881" spans="1:4" x14ac:dyDescent="0.2">
      <c r="A21881" t="s">
        <v>70</v>
      </c>
      <c r="B21881">
        <v>19.68</v>
      </c>
      <c r="C21881">
        <v>0.02</v>
      </c>
    </row>
    <row r="21882" spans="1:4" x14ac:dyDescent="0.2">
      <c r="A21882" t="s">
        <v>70</v>
      </c>
      <c r="B21882">
        <v>30.9</v>
      </c>
      <c r="C21882" t="s">
        <v>1621</v>
      </c>
      <c r="D21882">
        <v>0.1</v>
      </c>
    </row>
    <row r="21883" spans="1:4" x14ac:dyDescent="0.2">
      <c r="A21883" t="s">
        <v>118</v>
      </c>
      <c r="B21883" t="s">
        <v>1571</v>
      </c>
      <c r="C21883" t="s">
        <v>1655</v>
      </c>
      <c r="D21883">
        <v>10</v>
      </c>
    </row>
    <row r="21884" spans="1:4" x14ac:dyDescent="0.2">
      <c r="A21884" t="s">
        <v>52</v>
      </c>
      <c r="B21884">
        <v>16.399999999999999</v>
      </c>
      <c r="C21884" t="s">
        <v>1668</v>
      </c>
    </row>
    <row r="21885" spans="1:4" x14ac:dyDescent="0.2">
      <c r="A21885" t="s">
        <v>2354</v>
      </c>
      <c r="B21885" t="s">
        <v>1816</v>
      </c>
      <c r="C21885" t="s">
        <v>2655</v>
      </c>
      <c r="D21885">
        <v>200508</v>
      </c>
    </row>
    <row r="21886" spans="1:4" x14ac:dyDescent="0.2">
      <c r="A21886" t="s">
        <v>1575</v>
      </c>
      <c r="B21886" t="s">
        <v>1576</v>
      </c>
      <c r="C21886" t="s">
        <v>1577</v>
      </c>
      <c r="D21886" t="s">
        <v>1578</v>
      </c>
    </row>
    <row r="21887" spans="1:4" x14ac:dyDescent="0.2">
      <c r="A21887" t="s">
        <v>882</v>
      </c>
      <c r="B21887" t="s">
        <v>1579</v>
      </c>
      <c r="C21887" t="s">
        <v>1580</v>
      </c>
    </row>
    <row r="21888" spans="1:4" x14ac:dyDescent="0.2">
      <c r="A21888" t="s">
        <v>1581</v>
      </c>
      <c r="B21888" t="s">
        <v>1576</v>
      </c>
      <c r="C21888" t="s">
        <v>1577</v>
      </c>
      <c r="D21888" t="s">
        <v>1582</v>
      </c>
    </row>
    <row r="21889" spans="1:6" x14ac:dyDescent="0.2">
      <c r="A21889" t="s">
        <v>487</v>
      </c>
      <c r="B21889" t="s">
        <v>1576</v>
      </c>
      <c r="C21889" t="s">
        <v>1577</v>
      </c>
      <c r="D21889" s="8">
        <v>37415</v>
      </c>
    </row>
    <row r="21890" spans="1:6" x14ac:dyDescent="0.2">
      <c r="A21890" t="s">
        <v>52</v>
      </c>
      <c r="B21890">
        <v>1.5</v>
      </c>
      <c r="C21890" t="s">
        <v>1639</v>
      </c>
      <c r="D21890">
        <v>0.15</v>
      </c>
      <c r="E21890" t="s">
        <v>1620</v>
      </c>
      <c r="F21890">
        <v>-0.05</v>
      </c>
    </row>
    <row r="21891" spans="1:6" x14ac:dyDescent="0.2">
      <c r="A21891" t="s">
        <v>70</v>
      </c>
      <c r="B21891">
        <v>2.2999999999999998</v>
      </c>
      <c r="C21891" t="s">
        <v>1634</v>
      </c>
      <c r="D21891" t="s">
        <v>1920</v>
      </c>
    </row>
    <row r="21892" spans="1:6" x14ac:dyDescent="0.2">
      <c r="A21892" t="s">
        <v>197</v>
      </c>
      <c r="B21892" t="s">
        <v>1571</v>
      </c>
      <c r="C21892">
        <v>0.5</v>
      </c>
    </row>
    <row r="21893" spans="1:6" x14ac:dyDescent="0.2">
      <c r="A21893" t="s">
        <v>2354</v>
      </c>
      <c r="B21893" t="s">
        <v>1816</v>
      </c>
      <c r="C21893" t="s">
        <v>2355</v>
      </c>
      <c r="D21893" t="s">
        <v>1588</v>
      </c>
      <c r="E21893" t="s">
        <v>2356</v>
      </c>
      <c r="F21893" t="s">
        <v>2357</v>
      </c>
    </row>
    <row r="21894" spans="1:6" x14ac:dyDescent="0.2">
      <c r="A21894" t="s">
        <v>57</v>
      </c>
      <c r="B21894">
        <v>13</v>
      </c>
      <c r="C21894" t="s">
        <v>2358</v>
      </c>
    </row>
    <row r="21895" spans="1:6" x14ac:dyDescent="0.2">
      <c r="A21895" t="s">
        <v>52</v>
      </c>
      <c r="B21895">
        <v>11.95</v>
      </c>
      <c r="C21895" t="s">
        <v>1634</v>
      </c>
      <c r="D21895">
        <v>2.5000000000000001E-2</v>
      </c>
    </row>
    <row r="21896" spans="1:6" x14ac:dyDescent="0.2">
      <c r="A21896" t="s">
        <v>173</v>
      </c>
      <c r="B21896">
        <v>7.7</v>
      </c>
      <c r="C21896" t="s">
        <v>1639</v>
      </c>
      <c r="D21896" t="s">
        <v>1920</v>
      </c>
    </row>
    <row r="21897" spans="1:6" x14ac:dyDescent="0.2">
      <c r="A21897" t="s">
        <v>71</v>
      </c>
      <c r="B21897">
        <v>8.5</v>
      </c>
      <c r="C21897" t="s">
        <v>1634</v>
      </c>
      <c r="D21897">
        <v>2.5000000000000001E-2</v>
      </c>
    </row>
    <row r="21898" spans="1:6" x14ac:dyDescent="0.2">
      <c r="A21898" t="s">
        <v>52</v>
      </c>
      <c r="B21898">
        <v>1.5</v>
      </c>
      <c r="C21898" t="s">
        <v>1634</v>
      </c>
      <c r="D21898">
        <v>0.1</v>
      </c>
    </row>
    <row r="21899" spans="1:6" x14ac:dyDescent="0.2">
      <c r="A21899" t="s">
        <v>70</v>
      </c>
      <c r="B21899">
        <v>8.5</v>
      </c>
      <c r="C21899" t="s">
        <v>1634</v>
      </c>
      <c r="D21899">
        <v>0.1</v>
      </c>
    </row>
    <row r="21900" spans="1:6" x14ac:dyDescent="0.2">
      <c r="A21900" t="s">
        <v>70</v>
      </c>
      <c r="B21900">
        <v>9</v>
      </c>
      <c r="C21900" t="s">
        <v>1588</v>
      </c>
      <c r="D21900">
        <v>0.3</v>
      </c>
    </row>
    <row r="21901" spans="1:6" x14ac:dyDescent="0.2">
      <c r="A21901" t="s">
        <v>70</v>
      </c>
      <c r="B21901">
        <v>37.1</v>
      </c>
      <c r="C21901" t="s">
        <v>1588</v>
      </c>
      <c r="D21901">
        <v>0.2</v>
      </c>
    </row>
    <row r="21902" spans="1:6" x14ac:dyDescent="0.2">
      <c r="A21902" t="s">
        <v>70</v>
      </c>
      <c r="B21902">
        <v>2.2999999999999998</v>
      </c>
      <c r="C21902" t="s">
        <v>1634</v>
      </c>
      <c r="D21902">
        <v>0.1</v>
      </c>
    </row>
    <row r="21903" spans="1:6" x14ac:dyDescent="0.2">
      <c r="A21903" t="s">
        <v>70</v>
      </c>
      <c r="B21903">
        <v>5.0999999999999996</v>
      </c>
      <c r="C21903" t="s">
        <v>1588</v>
      </c>
      <c r="D21903">
        <v>0.3</v>
      </c>
    </row>
    <row r="21904" spans="1:6" x14ac:dyDescent="0.2">
      <c r="A21904" t="s">
        <v>52</v>
      </c>
      <c r="B21904">
        <v>0.2</v>
      </c>
      <c r="C21904" t="s">
        <v>1639</v>
      </c>
      <c r="D21904">
        <v>0.05</v>
      </c>
    </row>
    <row r="21905" spans="1:5" x14ac:dyDescent="0.2">
      <c r="A21905" t="s">
        <v>52</v>
      </c>
      <c r="B21905">
        <v>2.9</v>
      </c>
      <c r="C21905" t="s">
        <v>1588</v>
      </c>
      <c r="D21905">
        <v>0.1</v>
      </c>
    </row>
    <row r="21906" spans="1:5" x14ac:dyDescent="0.2">
      <c r="A21906" t="s">
        <v>207</v>
      </c>
      <c r="B21906">
        <v>5.8</v>
      </c>
      <c r="C21906">
        <v>0.2</v>
      </c>
      <c r="D21906" t="s">
        <v>1620</v>
      </c>
      <c r="E21906">
        <v>-0.1</v>
      </c>
    </row>
    <row r="21907" spans="1:5" x14ac:dyDescent="0.2">
      <c r="A21907" t="s">
        <v>57</v>
      </c>
      <c r="B21907">
        <v>19</v>
      </c>
      <c r="C21907" t="s">
        <v>1634</v>
      </c>
      <c r="D21907">
        <v>0.05</v>
      </c>
    </row>
    <row r="21908" spans="1:5" x14ac:dyDescent="0.2">
      <c r="A21908" t="s">
        <v>57</v>
      </c>
      <c r="B21908">
        <v>45.2</v>
      </c>
      <c r="C21908" t="s">
        <v>1634</v>
      </c>
      <c r="D21908">
        <v>0.01</v>
      </c>
    </row>
    <row r="21909" spans="1:5" x14ac:dyDescent="0.2">
      <c r="A21909" t="s">
        <v>52</v>
      </c>
      <c r="B21909">
        <v>3</v>
      </c>
      <c r="C21909" t="s">
        <v>1634</v>
      </c>
      <c r="D21909">
        <v>0.05</v>
      </c>
    </row>
    <row r="21910" spans="1:5" x14ac:dyDescent="0.2">
      <c r="A21910" t="s">
        <v>176</v>
      </c>
      <c r="B21910">
        <v>19.899999999999999</v>
      </c>
      <c r="C21910" t="s">
        <v>1634</v>
      </c>
      <c r="D21910">
        <v>0.01</v>
      </c>
    </row>
    <row r="21911" spans="1:5" x14ac:dyDescent="0.2">
      <c r="A21911" t="s">
        <v>52</v>
      </c>
      <c r="B21911">
        <v>2.15</v>
      </c>
      <c r="C21911" t="s">
        <v>1634</v>
      </c>
      <c r="D21911">
        <v>0.01</v>
      </c>
    </row>
    <row r="21912" spans="1:5" x14ac:dyDescent="0.2">
      <c r="A21912" t="s">
        <v>207</v>
      </c>
      <c r="B21912">
        <v>31</v>
      </c>
      <c r="C21912" t="s">
        <v>1588</v>
      </c>
      <c r="D21912">
        <v>0.1</v>
      </c>
    </row>
    <row r="21913" spans="1:5" x14ac:dyDescent="0.2">
      <c r="A21913" t="s">
        <v>52</v>
      </c>
      <c r="B21913">
        <v>0.4</v>
      </c>
      <c r="C21913" t="s">
        <v>1634</v>
      </c>
      <c r="D21913">
        <v>0.05</v>
      </c>
    </row>
    <row r="21914" spans="1:5" x14ac:dyDescent="0.2">
      <c r="A21914" t="s">
        <v>52</v>
      </c>
      <c r="B21914">
        <v>3.8</v>
      </c>
      <c r="C21914" t="s">
        <v>1588</v>
      </c>
      <c r="D21914">
        <v>0.1</v>
      </c>
    </row>
    <row r="21915" spans="1:5" x14ac:dyDescent="0.2">
      <c r="A21915" t="s">
        <v>52</v>
      </c>
      <c r="B21915">
        <v>3.05</v>
      </c>
      <c r="C21915" t="s">
        <v>1634</v>
      </c>
      <c r="D21915">
        <v>0.05</v>
      </c>
    </row>
    <row r="21916" spans="1:5" x14ac:dyDescent="0.2">
      <c r="A21916" t="s">
        <v>52</v>
      </c>
      <c r="B21916">
        <v>0.05</v>
      </c>
      <c r="C21916" t="s">
        <v>1634</v>
      </c>
      <c r="D21916">
        <v>0.01</v>
      </c>
    </row>
    <row r="21917" spans="1:5" x14ac:dyDescent="0.2">
      <c r="A21917" t="s">
        <v>52</v>
      </c>
      <c r="B21917">
        <v>0.8</v>
      </c>
      <c r="C21917" t="s">
        <v>1588</v>
      </c>
      <c r="D21917">
        <v>0.05</v>
      </c>
    </row>
    <row r="21918" spans="1:5" x14ac:dyDescent="0.2">
      <c r="A21918" t="s">
        <v>57</v>
      </c>
      <c r="B21918">
        <v>33.1</v>
      </c>
      <c r="C21918">
        <v>-0.05</v>
      </c>
    </row>
    <row r="21919" spans="1:5" x14ac:dyDescent="0.2">
      <c r="A21919" t="s">
        <v>52</v>
      </c>
      <c r="B21919">
        <v>5.0999999999999996</v>
      </c>
      <c r="C21919" t="s">
        <v>1634</v>
      </c>
      <c r="D21919">
        <v>0.05</v>
      </c>
    </row>
    <row r="21920" spans="1:5" x14ac:dyDescent="0.2">
      <c r="A21920" t="s">
        <v>176</v>
      </c>
      <c r="B21920" t="s">
        <v>2631</v>
      </c>
      <c r="C21920">
        <v>0.03</v>
      </c>
    </row>
    <row r="21921" spans="1:4" x14ac:dyDescent="0.2">
      <c r="A21921" t="s">
        <v>70</v>
      </c>
      <c r="B21921">
        <v>1.8</v>
      </c>
      <c r="C21921" t="s">
        <v>1634</v>
      </c>
      <c r="D21921">
        <v>0.1</v>
      </c>
    </row>
    <row r="21922" spans="1:4" x14ac:dyDescent="0.2">
      <c r="A21922" t="s">
        <v>57</v>
      </c>
      <c r="B21922">
        <v>33.5</v>
      </c>
      <c r="C21922" t="s">
        <v>1588</v>
      </c>
      <c r="D21922">
        <v>0.04</v>
      </c>
    </row>
    <row r="21923" spans="1:4" x14ac:dyDescent="0.2">
      <c r="A21923" t="s">
        <v>3200</v>
      </c>
      <c r="B21923" t="s">
        <v>1588</v>
      </c>
      <c r="C21923">
        <v>0.04</v>
      </c>
    </row>
    <row r="21924" spans="1:4" x14ac:dyDescent="0.2">
      <c r="A21924" t="s">
        <v>70</v>
      </c>
      <c r="B21924">
        <v>2</v>
      </c>
      <c r="C21924" t="s">
        <v>1634</v>
      </c>
      <c r="D21924">
        <v>0.1</v>
      </c>
    </row>
    <row r="21925" spans="1:4" x14ac:dyDescent="0.2">
      <c r="A21925" t="s">
        <v>57</v>
      </c>
      <c r="B21925">
        <v>33.56</v>
      </c>
      <c r="C21925" t="s">
        <v>1588</v>
      </c>
      <c r="D21925">
        <v>0.03</v>
      </c>
    </row>
    <row r="21926" spans="1:4" x14ac:dyDescent="0.2">
      <c r="A21926" t="s">
        <v>2632</v>
      </c>
      <c r="B21926" t="s">
        <v>1634</v>
      </c>
      <c r="C21926">
        <v>0.05</v>
      </c>
    </row>
    <row r="21927" spans="1:4" x14ac:dyDescent="0.2">
      <c r="A21927" t="s">
        <v>70</v>
      </c>
      <c r="B21927">
        <v>18.2</v>
      </c>
      <c r="C21927" t="s">
        <v>1639</v>
      </c>
      <c r="D21927">
        <v>0.03</v>
      </c>
    </row>
    <row r="21928" spans="1:4" x14ac:dyDescent="0.2">
      <c r="A21928" t="s">
        <v>70</v>
      </c>
      <c r="B21928">
        <v>17.399999999999999</v>
      </c>
      <c r="C21928" t="s">
        <v>1634</v>
      </c>
      <c r="D21928">
        <v>0.1</v>
      </c>
    </row>
    <row r="21929" spans="1:4" x14ac:dyDescent="0.2">
      <c r="A21929" t="s">
        <v>70</v>
      </c>
      <c r="B21929">
        <v>8.85</v>
      </c>
      <c r="C21929" t="s">
        <v>1634</v>
      </c>
      <c r="D21929">
        <v>2.5000000000000001E-2</v>
      </c>
    </row>
    <row r="21930" spans="1:4" x14ac:dyDescent="0.2">
      <c r="A21930" t="s">
        <v>131</v>
      </c>
      <c r="B21930">
        <v>1.5</v>
      </c>
      <c r="C21930" t="s">
        <v>1639</v>
      </c>
      <c r="D21930">
        <v>0.05</v>
      </c>
    </row>
    <row r="21931" spans="1:4" x14ac:dyDescent="0.2">
      <c r="A21931" t="s">
        <v>52</v>
      </c>
      <c r="B21931">
        <v>1.6</v>
      </c>
      <c r="C21931" t="s">
        <v>1639</v>
      </c>
      <c r="D21931">
        <v>0.1</v>
      </c>
    </row>
    <row r="21932" spans="1:4" x14ac:dyDescent="0.2">
      <c r="A21932" t="s">
        <v>52</v>
      </c>
      <c r="B21932">
        <v>2.2000000000000002</v>
      </c>
      <c r="C21932" t="s">
        <v>1634</v>
      </c>
      <c r="D21932">
        <v>0.05</v>
      </c>
    </row>
    <row r="21933" spans="1:4" x14ac:dyDescent="0.2">
      <c r="A21933" t="s">
        <v>896</v>
      </c>
      <c r="B21933" t="s">
        <v>3201</v>
      </c>
      <c r="C21933" t="s">
        <v>1634</v>
      </c>
      <c r="D21933">
        <v>0.1</v>
      </c>
    </row>
    <row r="21934" spans="1:4" x14ac:dyDescent="0.2">
      <c r="A21934" t="s">
        <v>52</v>
      </c>
      <c r="B21934">
        <v>0.1</v>
      </c>
      <c r="C21934" t="s">
        <v>1634</v>
      </c>
      <c r="D21934">
        <v>0.05</v>
      </c>
    </row>
    <row r="21935" spans="1:4" x14ac:dyDescent="0.2">
      <c r="A21935" t="s">
        <v>120</v>
      </c>
      <c r="B21935">
        <v>0.1</v>
      </c>
    </row>
    <row r="21936" spans="1:4" x14ac:dyDescent="0.2">
      <c r="A21936" t="s">
        <v>119</v>
      </c>
      <c r="B21936">
        <v>27.7</v>
      </c>
      <c r="C21936" t="s">
        <v>1634</v>
      </c>
      <c r="D21936">
        <v>0.05</v>
      </c>
    </row>
    <row r="21937" spans="1:6" x14ac:dyDescent="0.2">
      <c r="A21937" t="s">
        <v>50</v>
      </c>
      <c r="B21937">
        <v>8.9499999999999993</v>
      </c>
      <c r="C21937" t="s">
        <v>1634</v>
      </c>
      <c r="D21937">
        <v>0.05</v>
      </c>
    </row>
    <row r="21938" spans="1:6" x14ac:dyDescent="0.2">
      <c r="A21938" t="s">
        <v>118</v>
      </c>
      <c r="B21938" t="s">
        <v>2633</v>
      </c>
    </row>
    <row r="21939" spans="1:6" x14ac:dyDescent="0.2">
      <c r="A21939" t="s">
        <v>118</v>
      </c>
      <c r="B21939" t="s">
        <v>2634</v>
      </c>
    </row>
    <row r="21940" spans="1:6" x14ac:dyDescent="0.2">
      <c r="A21940" t="s">
        <v>118</v>
      </c>
      <c r="B21940" t="s">
        <v>2635</v>
      </c>
      <c r="C21940" t="s">
        <v>115</v>
      </c>
      <c r="D21940" t="s">
        <v>1645</v>
      </c>
      <c r="E21940" t="s">
        <v>2636</v>
      </c>
    </row>
    <row r="21941" spans="1:6" x14ac:dyDescent="0.2">
      <c r="A21941" t="s">
        <v>115</v>
      </c>
      <c r="B21941">
        <v>0.2</v>
      </c>
      <c r="C21941" t="s">
        <v>1634</v>
      </c>
      <c r="D21941">
        <v>0.1</v>
      </c>
    </row>
    <row r="21942" spans="1:6" x14ac:dyDescent="0.2">
      <c r="A21942" t="s">
        <v>72</v>
      </c>
      <c r="B21942">
        <v>0.3</v>
      </c>
      <c r="C21942" t="s">
        <v>1634</v>
      </c>
      <c r="D21942">
        <v>0.05</v>
      </c>
      <c r="E21942" t="s">
        <v>1123</v>
      </c>
      <c r="F21942" t="s">
        <v>2637</v>
      </c>
    </row>
    <row r="21943" spans="1:6" x14ac:dyDescent="0.2">
      <c r="A21943" t="s">
        <v>120</v>
      </c>
      <c r="B21943">
        <v>0.02</v>
      </c>
      <c r="C21943" t="s">
        <v>1593</v>
      </c>
      <c r="D21943" t="s">
        <v>2539</v>
      </c>
      <c r="E21943" t="s">
        <v>2638</v>
      </c>
      <c r="F21943" t="s">
        <v>2639</v>
      </c>
    </row>
    <row r="21944" spans="1:6" x14ac:dyDescent="0.2">
      <c r="A21944" t="s">
        <v>120</v>
      </c>
      <c r="B21944">
        <v>0.03</v>
      </c>
      <c r="C21944" t="s">
        <v>1593</v>
      </c>
      <c r="D21944" t="s">
        <v>2539</v>
      </c>
      <c r="E21944" t="s">
        <v>2638</v>
      </c>
      <c r="F21944" t="s">
        <v>2640</v>
      </c>
    </row>
    <row r="21945" spans="1:6" x14ac:dyDescent="0.2">
      <c r="A21945" t="s">
        <v>120</v>
      </c>
      <c r="B21945">
        <v>0.03</v>
      </c>
      <c r="C21945" t="s">
        <v>1593</v>
      </c>
      <c r="D21945" t="s">
        <v>2539</v>
      </c>
      <c r="E21945" t="s">
        <v>2638</v>
      </c>
      <c r="F21945" t="s">
        <v>2641</v>
      </c>
    </row>
    <row r="21946" spans="1:6" x14ac:dyDescent="0.2">
      <c r="A21946" t="s">
        <v>61</v>
      </c>
      <c r="B21946">
        <v>0.03</v>
      </c>
      <c r="C21946" t="s">
        <v>1593</v>
      </c>
      <c r="D21946" t="s">
        <v>1686</v>
      </c>
    </row>
    <row r="21947" spans="1:6" x14ac:dyDescent="0.2">
      <c r="A21947" t="s">
        <v>2323</v>
      </c>
      <c r="B21947" t="s">
        <v>3202</v>
      </c>
      <c r="C21947" t="s">
        <v>2829</v>
      </c>
      <c r="D21947" t="s">
        <v>1574</v>
      </c>
      <c r="E21947" t="s">
        <v>156</v>
      </c>
      <c r="F21947">
        <v>0.04</v>
      </c>
    </row>
    <row r="21948" spans="1:6" x14ac:dyDescent="0.2">
      <c r="A21948" t="s">
        <v>110</v>
      </c>
    </row>
    <row r="21949" spans="1:6" x14ac:dyDescent="0.2">
      <c r="A21949">
        <v>1</v>
      </c>
      <c r="B21949" t="s">
        <v>2642</v>
      </c>
      <c r="C21949" t="s">
        <v>1805</v>
      </c>
    </row>
    <row r="21950" spans="1:6" x14ac:dyDescent="0.2">
      <c r="A21950" t="s">
        <v>2643</v>
      </c>
      <c r="B21950" t="s">
        <v>2644</v>
      </c>
      <c r="C21950" t="s">
        <v>2645</v>
      </c>
      <c r="D21950" t="s">
        <v>2646</v>
      </c>
      <c r="E21950" t="s">
        <v>2630</v>
      </c>
    </row>
    <row r="21951" spans="1:6" x14ac:dyDescent="0.2">
      <c r="A21951" t="s">
        <v>1575</v>
      </c>
      <c r="B21951" t="s">
        <v>1576</v>
      </c>
      <c r="C21951" t="s">
        <v>1577</v>
      </c>
      <c r="D21951" t="s">
        <v>1578</v>
      </c>
    </row>
    <row r="21952" spans="1:6" x14ac:dyDescent="0.2">
      <c r="A21952" t="s">
        <v>882</v>
      </c>
      <c r="B21952" t="s">
        <v>1579</v>
      </c>
      <c r="C21952" t="s">
        <v>1580</v>
      </c>
    </row>
    <row r="21953" spans="1:4" x14ac:dyDescent="0.2">
      <c r="A21953" t="s">
        <v>52</v>
      </c>
      <c r="B21953">
        <v>3</v>
      </c>
      <c r="C21953" t="s">
        <v>1634</v>
      </c>
      <c r="D21953">
        <v>0.05</v>
      </c>
    </row>
    <row r="21954" spans="1:4" x14ac:dyDescent="0.2">
      <c r="A21954" t="s">
        <v>176</v>
      </c>
      <c r="B21954">
        <v>19.899999999999999</v>
      </c>
      <c r="C21954" t="s">
        <v>1634</v>
      </c>
      <c r="D21954">
        <v>0.01</v>
      </c>
    </row>
    <row r="21955" spans="1:4" x14ac:dyDescent="0.2">
      <c r="A21955" t="s">
        <v>52</v>
      </c>
      <c r="B21955">
        <v>2.15</v>
      </c>
      <c r="C21955" t="s">
        <v>1634</v>
      </c>
      <c r="D21955">
        <v>0.01</v>
      </c>
    </row>
    <row r="21956" spans="1:4" x14ac:dyDescent="0.2">
      <c r="A21956" t="s">
        <v>207</v>
      </c>
      <c r="B21956">
        <v>31</v>
      </c>
      <c r="C21956" t="s">
        <v>1588</v>
      </c>
      <c r="D21956">
        <v>0.1</v>
      </c>
    </row>
    <row r="21957" spans="1:4" x14ac:dyDescent="0.2">
      <c r="A21957" t="s">
        <v>52</v>
      </c>
      <c r="B21957">
        <v>0.4</v>
      </c>
      <c r="C21957" t="s">
        <v>1634</v>
      </c>
      <c r="D21957">
        <v>0.05</v>
      </c>
    </row>
    <row r="21958" spans="1:4" x14ac:dyDescent="0.2">
      <c r="A21958" t="s">
        <v>52</v>
      </c>
      <c r="B21958">
        <v>3.8</v>
      </c>
      <c r="C21958" t="s">
        <v>1588</v>
      </c>
      <c r="D21958">
        <v>0.1</v>
      </c>
    </row>
    <row r="21959" spans="1:4" x14ac:dyDescent="0.2">
      <c r="A21959" t="s">
        <v>52</v>
      </c>
      <c r="B21959">
        <v>3.05</v>
      </c>
      <c r="C21959" t="s">
        <v>1634</v>
      </c>
      <c r="D21959">
        <v>0.05</v>
      </c>
    </row>
    <row r="21960" spans="1:4" x14ac:dyDescent="0.2">
      <c r="A21960" t="s">
        <v>52</v>
      </c>
      <c r="B21960">
        <v>0.05</v>
      </c>
      <c r="C21960" t="s">
        <v>1634</v>
      </c>
      <c r="D21960">
        <v>0.01</v>
      </c>
    </row>
    <row r="21961" spans="1:4" x14ac:dyDescent="0.2">
      <c r="A21961" t="s">
        <v>52</v>
      </c>
      <c r="B21961">
        <v>0.8</v>
      </c>
      <c r="C21961" t="s">
        <v>1588</v>
      </c>
      <c r="D21961">
        <v>0.05</v>
      </c>
    </row>
    <row r="21962" spans="1:4" x14ac:dyDescent="0.2">
      <c r="A21962" t="s">
        <v>57</v>
      </c>
      <c r="B21962">
        <v>33.1</v>
      </c>
      <c r="C21962">
        <v>-0.05</v>
      </c>
    </row>
    <row r="21963" spans="1:4" x14ac:dyDescent="0.2">
      <c r="A21963" t="s">
        <v>52</v>
      </c>
      <c r="B21963">
        <v>5.0999999999999996</v>
      </c>
      <c r="C21963" t="s">
        <v>1634</v>
      </c>
      <c r="D21963">
        <v>0.05</v>
      </c>
    </row>
    <row r="21964" spans="1:4" x14ac:dyDescent="0.2">
      <c r="A21964" t="s">
        <v>176</v>
      </c>
      <c r="B21964" t="s">
        <v>2631</v>
      </c>
      <c r="C21964">
        <v>0.03</v>
      </c>
    </row>
    <row r="21965" spans="1:4" x14ac:dyDescent="0.2">
      <c r="A21965" t="s">
        <v>70</v>
      </c>
      <c r="B21965">
        <v>1.8</v>
      </c>
      <c r="C21965" t="s">
        <v>1634</v>
      </c>
      <c r="D21965">
        <v>0.1</v>
      </c>
    </row>
    <row r="21966" spans="1:4" x14ac:dyDescent="0.2">
      <c r="A21966" t="s">
        <v>57</v>
      </c>
      <c r="B21966">
        <v>33.5</v>
      </c>
      <c r="C21966" t="s">
        <v>1588</v>
      </c>
      <c r="D21966">
        <v>0.04</v>
      </c>
    </row>
    <row r="21967" spans="1:4" x14ac:dyDescent="0.2">
      <c r="A21967" t="s">
        <v>3200</v>
      </c>
      <c r="B21967" t="s">
        <v>1588</v>
      </c>
      <c r="C21967">
        <v>0.04</v>
      </c>
    </row>
    <row r="21968" spans="1:4" x14ac:dyDescent="0.2">
      <c r="A21968" t="s">
        <v>70</v>
      </c>
      <c r="B21968">
        <v>2</v>
      </c>
      <c r="C21968" t="s">
        <v>1634</v>
      </c>
      <c r="D21968">
        <v>0.1</v>
      </c>
    </row>
    <row r="21969" spans="1:5" x14ac:dyDescent="0.2">
      <c r="A21969" t="s">
        <v>57</v>
      </c>
      <c r="B21969">
        <v>33.56</v>
      </c>
      <c r="C21969" t="s">
        <v>1588</v>
      </c>
      <c r="D21969">
        <v>0.03</v>
      </c>
    </row>
    <row r="21970" spans="1:5" x14ac:dyDescent="0.2">
      <c r="A21970" t="s">
        <v>2632</v>
      </c>
      <c r="B21970" t="s">
        <v>1634</v>
      </c>
      <c r="C21970">
        <v>0.05</v>
      </c>
    </row>
    <row r="21971" spans="1:5" x14ac:dyDescent="0.2">
      <c r="A21971" t="s">
        <v>70</v>
      </c>
      <c r="B21971">
        <v>18.2</v>
      </c>
      <c r="C21971" t="s">
        <v>1639</v>
      </c>
      <c r="D21971">
        <v>0.03</v>
      </c>
    </row>
    <row r="21972" spans="1:5" x14ac:dyDescent="0.2">
      <c r="A21972" t="s">
        <v>70</v>
      </c>
      <c r="B21972">
        <v>17.399999999999999</v>
      </c>
      <c r="C21972" t="s">
        <v>1634</v>
      </c>
      <c r="D21972">
        <v>0.1</v>
      </c>
    </row>
    <row r="21973" spans="1:5" x14ac:dyDescent="0.2">
      <c r="A21973" t="s">
        <v>70</v>
      </c>
      <c r="B21973">
        <v>8.85</v>
      </c>
      <c r="C21973" t="s">
        <v>1634</v>
      </c>
      <c r="D21973">
        <v>2.5000000000000001E-2</v>
      </c>
    </row>
    <row r="21974" spans="1:5" x14ac:dyDescent="0.2">
      <c r="A21974" t="s">
        <v>131</v>
      </c>
      <c r="B21974">
        <v>1.5</v>
      </c>
      <c r="C21974" t="s">
        <v>1639</v>
      </c>
      <c r="D21974">
        <v>0.05</v>
      </c>
    </row>
    <row r="21975" spans="1:5" x14ac:dyDescent="0.2">
      <c r="A21975" t="s">
        <v>52</v>
      </c>
      <c r="B21975">
        <v>1.6</v>
      </c>
      <c r="C21975" t="s">
        <v>1639</v>
      </c>
      <c r="D21975">
        <v>0.1</v>
      </c>
    </row>
    <row r="21976" spans="1:5" x14ac:dyDescent="0.2">
      <c r="A21976" t="s">
        <v>52</v>
      </c>
      <c r="B21976">
        <v>2.2000000000000002</v>
      </c>
      <c r="C21976" t="s">
        <v>1634</v>
      </c>
      <c r="D21976">
        <v>0.05</v>
      </c>
    </row>
    <row r="21977" spans="1:5" x14ac:dyDescent="0.2">
      <c r="A21977" t="s">
        <v>896</v>
      </c>
      <c r="B21977" t="s">
        <v>3201</v>
      </c>
      <c r="C21977" t="s">
        <v>1634</v>
      </c>
      <c r="D21977">
        <v>0.1</v>
      </c>
    </row>
    <row r="21978" spans="1:5" x14ac:dyDescent="0.2">
      <c r="A21978" t="s">
        <v>52</v>
      </c>
      <c r="B21978">
        <v>0.1</v>
      </c>
      <c r="C21978" t="s">
        <v>1634</v>
      </c>
      <c r="D21978">
        <v>0.05</v>
      </c>
    </row>
    <row r="21979" spans="1:5" x14ac:dyDescent="0.2">
      <c r="A21979" t="s">
        <v>120</v>
      </c>
      <c r="B21979">
        <v>0.1</v>
      </c>
    </row>
    <row r="21980" spans="1:5" x14ac:dyDescent="0.2">
      <c r="A21980" t="s">
        <v>119</v>
      </c>
      <c r="B21980">
        <v>27.7</v>
      </c>
      <c r="C21980" t="s">
        <v>1634</v>
      </c>
      <c r="D21980">
        <v>0.05</v>
      </c>
    </row>
    <row r="21981" spans="1:5" x14ac:dyDescent="0.2">
      <c r="A21981" t="s">
        <v>50</v>
      </c>
      <c r="B21981">
        <v>8.9499999999999993</v>
      </c>
      <c r="C21981" t="s">
        <v>1634</v>
      </c>
      <c r="D21981">
        <v>0.05</v>
      </c>
    </row>
    <row r="21982" spans="1:5" x14ac:dyDescent="0.2">
      <c r="A21982" t="s">
        <v>118</v>
      </c>
      <c r="B21982" t="s">
        <v>2633</v>
      </c>
    </row>
    <row r="21983" spans="1:5" x14ac:dyDescent="0.2">
      <c r="A21983" t="s">
        <v>118</v>
      </c>
      <c r="B21983" t="s">
        <v>2634</v>
      </c>
    </row>
    <row r="21984" spans="1:5" x14ac:dyDescent="0.2">
      <c r="A21984" t="s">
        <v>118</v>
      </c>
      <c r="B21984" t="s">
        <v>2635</v>
      </c>
      <c r="C21984" t="s">
        <v>115</v>
      </c>
      <c r="D21984" t="s">
        <v>1645</v>
      </c>
      <c r="E21984" t="s">
        <v>2636</v>
      </c>
    </row>
    <row r="21985" spans="1:6" x14ac:dyDescent="0.2">
      <c r="A21985" t="s">
        <v>115</v>
      </c>
      <c r="B21985">
        <v>0.2</v>
      </c>
      <c r="C21985" t="s">
        <v>1634</v>
      </c>
      <c r="D21985">
        <v>0.1</v>
      </c>
    </row>
    <row r="21986" spans="1:6" x14ac:dyDescent="0.2">
      <c r="A21986" t="s">
        <v>72</v>
      </c>
      <c r="B21986">
        <v>0.3</v>
      </c>
      <c r="C21986" t="s">
        <v>1634</v>
      </c>
      <c r="D21986">
        <v>0.05</v>
      </c>
      <c r="E21986" t="s">
        <v>1123</v>
      </c>
      <c r="F21986" t="s">
        <v>2637</v>
      </c>
    </row>
    <row r="21987" spans="1:6" x14ac:dyDescent="0.2">
      <c r="A21987" t="s">
        <v>120</v>
      </c>
      <c r="B21987">
        <v>0.02</v>
      </c>
      <c r="C21987" t="s">
        <v>1593</v>
      </c>
      <c r="D21987" t="s">
        <v>2539</v>
      </c>
      <c r="E21987" t="s">
        <v>2638</v>
      </c>
      <c r="F21987" t="s">
        <v>2639</v>
      </c>
    </row>
    <row r="21988" spans="1:6" x14ac:dyDescent="0.2">
      <c r="A21988" t="s">
        <v>120</v>
      </c>
      <c r="B21988">
        <v>0.03</v>
      </c>
      <c r="C21988" t="s">
        <v>1593</v>
      </c>
      <c r="D21988" t="s">
        <v>2539</v>
      </c>
      <c r="E21988" t="s">
        <v>2638</v>
      </c>
      <c r="F21988" t="s">
        <v>2640</v>
      </c>
    </row>
    <row r="21989" spans="1:6" x14ac:dyDescent="0.2">
      <c r="A21989" t="s">
        <v>120</v>
      </c>
      <c r="B21989">
        <v>0.03</v>
      </c>
      <c r="C21989" t="s">
        <v>1593</v>
      </c>
      <c r="D21989" t="s">
        <v>2539</v>
      </c>
      <c r="E21989" t="s">
        <v>2638</v>
      </c>
      <c r="F21989" t="s">
        <v>2641</v>
      </c>
    </row>
    <row r="21990" spans="1:6" x14ac:dyDescent="0.2">
      <c r="A21990" t="s">
        <v>61</v>
      </c>
      <c r="B21990">
        <v>0.03</v>
      </c>
      <c r="C21990" t="s">
        <v>1593</v>
      </c>
      <c r="D21990" t="s">
        <v>1686</v>
      </c>
    </row>
    <row r="21991" spans="1:6" x14ac:dyDescent="0.2">
      <c r="A21991" t="s">
        <v>2323</v>
      </c>
      <c r="B21991" t="s">
        <v>3202</v>
      </c>
      <c r="C21991" t="s">
        <v>2829</v>
      </c>
      <c r="D21991" t="s">
        <v>1574</v>
      </c>
      <c r="E21991" t="s">
        <v>156</v>
      </c>
      <c r="F21991">
        <v>0.04</v>
      </c>
    </row>
    <row r="21992" spans="1:6" x14ac:dyDescent="0.2">
      <c r="A21992" t="s">
        <v>110</v>
      </c>
    </row>
    <row r="21993" spans="1:6" x14ac:dyDescent="0.2">
      <c r="A21993">
        <v>1</v>
      </c>
      <c r="B21993" t="s">
        <v>2642</v>
      </c>
      <c r="C21993" t="s">
        <v>1805</v>
      </c>
    </row>
    <row r="21994" spans="1:6" x14ac:dyDescent="0.2">
      <c r="A21994" t="s">
        <v>2643</v>
      </c>
      <c r="B21994" t="s">
        <v>2644</v>
      </c>
      <c r="C21994" t="s">
        <v>2645</v>
      </c>
      <c r="D21994" t="s">
        <v>2646</v>
      </c>
      <c r="E21994" t="s">
        <v>2630</v>
      </c>
    </row>
    <row r="21995" spans="1:6" x14ac:dyDescent="0.2">
      <c r="A21995" t="s">
        <v>1575</v>
      </c>
      <c r="B21995" t="s">
        <v>1576</v>
      </c>
      <c r="C21995" t="s">
        <v>1577</v>
      </c>
      <c r="D21995" t="s">
        <v>1578</v>
      </c>
    </row>
    <row r="21996" spans="1:6" x14ac:dyDescent="0.2">
      <c r="A21996" t="s">
        <v>882</v>
      </c>
      <c r="B21996" t="s">
        <v>1579</v>
      </c>
      <c r="C21996" t="s">
        <v>1580</v>
      </c>
    </row>
    <row r="21997" spans="1:6" x14ac:dyDescent="0.2">
      <c r="A21997" t="s">
        <v>114</v>
      </c>
      <c r="B21997">
        <v>6.5</v>
      </c>
      <c r="C21997" t="s">
        <v>1588</v>
      </c>
      <c r="D21997">
        <v>0.1</v>
      </c>
    </row>
    <row r="21998" spans="1:6" x14ac:dyDescent="0.2">
      <c r="A21998" t="s">
        <v>114</v>
      </c>
      <c r="B21998">
        <v>6</v>
      </c>
      <c r="C21998" t="s">
        <v>1634</v>
      </c>
      <c r="D21998">
        <v>0.1</v>
      </c>
    </row>
    <row r="21999" spans="1:6" x14ac:dyDescent="0.2">
      <c r="A21999" t="s">
        <v>52</v>
      </c>
      <c r="B21999">
        <v>3.1</v>
      </c>
      <c r="C21999" t="s">
        <v>1639</v>
      </c>
      <c r="D21999">
        <v>0.1</v>
      </c>
    </row>
    <row r="22000" spans="1:6" x14ac:dyDescent="0.2">
      <c r="A22000" t="s">
        <v>52</v>
      </c>
      <c r="B22000">
        <v>4.2</v>
      </c>
      <c r="C22000" t="s">
        <v>1639</v>
      </c>
      <c r="D22000">
        <v>0.1</v>
      </c>
    </row>
    <row r="22001" spans="1:5" x14ac:dyDescent="0.2">
      <c r="A22001" t="s">
        <v>52</v>
      </c>
      <c r="B22001">
        <v>1.8</v>
      </c>
      <c r="C22001" t="s">
        <v>1634</v>
      </c>
      <c r="D22001">
        <v>0.05</v>
      </c>
    </row>
    <row r="22002" spans="1:5" x14ac:dyDescent="0.2">
      <c r="A22002" t="s">
        <v>52</v>
      </c>
      <c r="B22002">
        <v>0.8</v>
      </c>
      <c r="C22002" t="s">
        <v>1634</v>
      </c>
      <c r="D22002">
        <v>0.1</v>
      </c>
    </row>
    <row r="22003" spans="1:5" x14ac:dyDescent="0.2">
      <c r="A22003" t="s">
        <v>71</v>
      </c>
      <c r="B22003">
        <v>0.4</v>
      </c>
      <c r="C22003" t="s">
        <v>2377</v>
      </c>
    </row>
    <row r="22004" spans="1:5" x14ac:dyDescent="0.2">
      <c r="A22004" t="s">
        <v>71</v>
      </c>
      <c r="B22004">
        <v>0.25</v>
      </c>
      <c r="C22004" t="s">
        <v>1634</v>
      </c>
      <c r="D22004">
        <v>0.05</v>
      </c>
    </row>
    <row r="22005" spans="1:5" x14ac:dyDescent="0.2">
      <c r="A22005" t="s">
        <v>2518</v>
      </c>
      <c r="B22005" t="s">
        <v>1634</v>
      </c>
      <c r="C22005">
        <v>0.05</v>
      </c>
    </row>
    <row r="22006" spans="1:5" x14ac:dyDescent="0.2">
      <c r="A22006" t="s">
        <v>57</v>
      </c>
      <c r="B22006">
        <v>-19</v>
      </c>
      <c r="C22006">
        <v>0.1</v>
      </c>
    </row>
    <row r="22007" spans="1:5" x14ac:dyDescent="0.2">
      <c r="A22007" t="s">
        <v>57</v>
      </c>
      <c r="B22007" t="s">
        <v>2519</v>
      </c>
    </row>
    <row r="22008" spans="1:5" x14ac:dyDescent="0.2">
      <c r="A22008" t="s">
        <v>57</v>
      </c>
      <c r="B22008">
        <v>15.95</v>
      </c>
      <c r="C22008" t="s">
        <v>1588</v>
      </c>
      <c r="D22008">
        <v>0.05</v>
      </c>
    </row>
    <row r="22009" spans="1:5" x14ac:dyDescent="0.2">
      <c r="A22009" t="s">
        <v>207</v>
      </c>
      <c r="B22009">
        <v>12.8</v>
      </c>
      <c r="C22009" t="s">
        <v>1656</v>
      </c>
    </row>
    <row r="22010" spans="1:5" x14ac:dyDescent="0.2">
      <c r="A22010" t="s">
        <v>119</v>
      </c>
      <c r="B22010">
        <v>16</v>
      </c>
      <c r="C22010" t="s">
        <v>1639</v>
      </c>
      <c r="D22010">
        <v>0.15</v>
      </c>
    </row>
    <row r="22011" spans="1:5" x14ac:dyDescent="0.2">
      <c r="A22011" t="s">
        <v>119</v>
      </c>
      <c r="B22011">
        <v>17.100000000000001</v>
      </c>
      <c r="C22011" t="s">
        <v>1634</v>
      </c>
      <c r="D22011">
        <v>0.05</v>
      </c>
    </row>
    <row r="22012" spans="1:5" x14ac:dyDescent="0.2">
      <c r="A22012" t="s">
        <v>1792</v>
      </c>
      <c r="B22012" t="s">
        <v>1644</v>
      </c>
      <c r="C22012">
        <v>17.899999999999999</v>
      </c>
      <c r="D22012" t="s">
        <v>1588</v>
      </c>
      <c r="E22012">
        <v>0.1</v>
      </c>
    </row>
    <row r="22013" spans="1:5" x14ac:dyDescent="0.2">
      <c r="A22013" t="s">
        <v>119</v>
      </c>
      <c r="B22013">
        <v>6.8</v>
      </c>
      <c r="C22013" t="s">
        <v>1634</v>
      </c>
      <c r="D22013">
        <v>0.05</v>
      </c>
    </row>
    <row r="22014" spans="1:5" x14ac:dyDescent="0.2">
      <c r="A22014" t="s">
        <v>119</v>
      </c>
      <c r="B22014">
        <v>5.0199999999999996</v>
      </c>
      <c r="C22014" t="s">
        <v>1639</v>
      </c>
      <c r="D22014">
        <v>0.05</v>
      </c>
    </row>
    <row r="22015" spans="1:5" x14ac:dyDescent="0.2">
      <c r="A22015" t="s">
        <v>59</v>
      </c>
      <c r="B22015" t="s">
        <v>2520</v>
      </c>
    </row>
    <row r="22016" spans="1:5" x14ac:dyDescent="0.2">
      <c r="A22016" t="s">
        <v>70</v>
      </c>
      <c r="B22016">
        <v>2.2000000000000002</v>
      </c>
      <c r="C22016" t="s">
        <v>1634</v>
      </c>
      <c r="D22016">
        <v>0.03</v>
      </c>
    </row>
    <row r="22017" spans="1:5" x14ac:dyDescent="0.2">
      <c r="A22017" t="s">
        <v>1633</v>
      </c>
      <c r="B22017">
        <v>2.1</v>
      </c>
      <c r="C22017" t="s">
        <v>1639</v>
      </c>
      <c r="D22017">
        <v>0.1</v>
      </c>
    </row>
    <row r="22018" spans="1:5" x14ac:dyDescent="0.2">
      <c r="A22018" t="s">
        <v>131</v>
      </c>
      <c r="B22018">
        <v>2.5</v>
      </c>
      <c r="C22018" t="s">
        <v>1639</v>
      </c>
      <c r="D22018">
        <v>0.1</v>
      </c>
    </row>
    <row r="22019" spans="1:5" x14ac:dyDescent="0.2">
      <c r="A22019" t="s">
        <v>118</v>
      </c>
      <c r="B22019" t="s">
        <v>2521</v>
      </c>
      <c r="C22019" t="s">
        <v>1610</v>
      </c>
      <c r="D22019">
        <v>7</v>
      </c>
    </row>
    <row r="22020" spans="1:5" x14ac:dyDescent="0.2">
      <c r="A22020" t="s">
        <v>79</v>
      </c>
    </row>
    <row r="22021" spans="1:5" x14ac:dyDescent="0.2">
      <c r="A22021" t="s">
        <v>70</v>
      </c>
      <c r="B22021">
        <v>3.3</v>
      </c>
      <c r="C22021">
        <v>0.1</v>
      </c>
    </row>
    <row r="22022" spans="1:5" x14ac:dyDescent="0.2">
      <c r="A22022" t="s">
        <v>896</v>
      </c>
      <c r="B22022" t="s">
        <v>1644</v>
      </c>
      <c r="C22022">
        <v>9.5</v>
      </c>
      <c r="D22022" t="s">
        <v>1634</v>
      </c>
      <c r="E22022">
        <v>0.1</v>
      </c>
    </row>
    <row r="22023" spans="1:5" x14ac:dyDescent="0.2">
      <c r="A22023" t="s">
        <v>52</v>
      </c>
      <c r="B22023">
        <v>0.1</v>
      </c>
      <c r="C22023" t="s">
        <v>1639</v>
      </c>
      <c r="D22023">
        <v>0.1</v>
      </c>
    </row>
    <row r="22024" spans="1:5" x14ac:dyDescent="0.2">
      <c r="A22024" t="s">
        <v>52</v>
      </c>
      <c r="B22024">
        <v>0.5</v>
      </c>
      <c r="C22024" t="s">
        <v>1634</v>
      </c>
      <c r="D22024">
        <v>0.05</v>
      </c>
    </row>
    <row r="22025" spans="1:5" x14ac:dyDescent="0.2">
      <c r="A22025" t="s">
        <v>71</v>
      </c>
      <c r="B22025">
        <v>1.8</v>
      </c>
      <c r="C22025" t="s">
        <v>1639</v>
      </c>
      <c r="D22025">
        <v>0.2</v>
      </c>
    </row>
    <row r="22026" spans="1:5" x14ac:dyDescent="0.2">
      <c r="A22026" t="s">
        <v>212</v>
      </c>
      <c r="B22026">
        <v>0.02</v>
      </c>
      <c r="C22026" t="s">
        <v>1593</v>
      </c>
      <c r="D22026" t="s">
        <v>1686</v>
      </c>
    </row>
    <row r="22027" spans="1:5" x14ac:dyDescent="0.2">
      <c r="A22027" t="s">
        <v>156</v>
      </c>
      <c r="B22027">
        <v>0.04</v>
      </c>
    </row>
    <row r="22028" spans="1:5" x14ac:dyDescent="0.2">
      <c r="A22028" t="s">
        <v>72</v>
      </c>
      <c r="B22028">
        <v>0.5</v>
      </c>
      <c r="C22028" t="s">
        <v>1606</v>
      </c>
    </row>
    <row r="22029" spans="1:5" x14ac:dyDescent="0.2">
      <c r="A22029" t="s">
        <v>118</v>
      </c>
      <c r="B22029" t="s">
        <v>2522</v>
      </c>
    </row>
    <row r="22030" spans="1:5" x14ac:dyDescent="0.2">
      <c r="A22030" t="s">
        <v>118</v>
      </c>
      <c r="B22030" t="s">
        <v>2259</v>
      </c>
    </row>
    <row r="22031" spans="1:5" x14ac:dyDescent="0.2">
      <c r="A22031" t="s">
        <v>120</v>
      </c>
      <c r="B22031">
        <v>0.1</v>
      </c>
    </row>
    <row r="22032" spans="1:5" x14ac:dyDescent="0.2">
      <c r="A22032" t="s">
        <v>120</v>
      </c>
      <c r="B22032">
        <v>0.03</v>
      </c>
      <c r="C22032" t="s">
        <v>1593</v>
      </c>
      <c r="D22032" t="s">
        <v>1659</v>
      </c>
    </row>
    <row r="22033" spans="1:4" x14ac:dyDescent="0.2">
      <c r="A22033" t="s">
        <v>120</v>
      </c>
      <c r="B22033">
        <v>0.05</v>
      </c>
      <c r="C22033" t="s">
        <v>1593</v>
      </c>
      <c r="D22033" t="s">
        <v>1659</v>
      </c>
    </row>
    <row r="22034" spans="1:4" x14ac:dyDescent="0.2">
      <c r="A22034" t="s">
        <v>896</v>
      </c>
      <c r="B22034" t="s">
        <v>2526</v>
      </c>
      <c r="C22034" t="s">
        <v>3022</v>
      </c>
    </row>
    <row r="22035" spans="1:4" x14ac:dyDescent="0.2">
      <c r="A22035" t="s">
        <v>72</v>
      </c>
      <c r="B22035" t="s">
        <v>2524</v>
      </c>
      <c r="C22035">
        <v>0.2</v>
      </c>
    </row>
    <row r="22036" spans="1:4" x14ac:dyDescent="0.2">
      <c r="A22036" t="s">
        <v>117</v>
      </c>
      <c r="B22036">
        <v>0.02</v>
      </c>
      <c r="C22036" t="s">
        <v>2527</v>
      </c>
      <c r="D22036" t="s">
        <v>2353</v>
      </c>
    </row>
    <row r="22037" spans="1:4" x14ac:dyDescent="0.2">
      <c r="A22037" t="s">
        <v>70</v>
      </c>
      <c r="B22037">
        <v>10.5</v>
      </c>
      <c r="C22037" t="s">
        <v>1606</v>
      </c>
    </row>
    <row r="22038" spans="1:4" x14ac:dyDescent="0.2">
      <c r="A22038" t="s">
        <v>52</v>
      </c>
      <c r="B22038">
        <v>2.7</v>
      </c>
      <c r="C22038" t="s">
        <v>1634</v>
      </c>
      <c r="D22038">
        <v>0.1</v>
      </c>
    </row>
    <row r="22039" spans="1:4" x14ac:dyDescent="0.2">
      <c r="A22039" t="s">
        <v>812</v>
      </c>
    </row>
    <row r="22040" spans="1:4" x14ac:dyDescent="0.2">
      <c r="A22040" t="s">
        <v>72</v>
      </c>
      <c r="B22040" t="s">
        <v>3023</v>
      </c>
    </row>
    <row r="22041" spans="1:4" x14ac:dyDescent="0.2">
      <c r="A22041" t="s">
        <v>1575</v>
      </c>
      <c r="B22041" t="s">
        <v>1576</v>
      </c>
      <c r="C22041" t="s">
        <v>1577</v>
      </c>
      <c r="D22041" t="s">
        <v>1578</v>
      </c>
    </row>
    <row r="22042" spans="1:4" x14ac:dyDescent="0.2">
      <c r="A22042" t="s">
        <v>882</v>
      </c>
      <c r="B22042" t="s">
        <v>1579</v>
      </c>
      <c r="C22042" t="s">
        <v>1580</v>
      </c>
    </row>
    <row r="22043" spans="1:4" x14ac:dyDescent="0.2">
      <c r="A22043" t="s">
        <v>1581</v>
      </c>
      <c r="B22043" t="s">
        <v>1576</v>
      </c>
      <c r="C22043" t="s">
        <v>1577</v>
      </c>
      <c r="D22043" t="s">
        <v>1582</v>
      </c>
    </row>
    <row r="22044" spans="1:4" x14ac:dyDescent="0.2">
      <c r="A22044" t="s">
        <v>114</v>
      </c>
      <c r="B22044">
        <v>6.5</v>
      </c>
      <c r="C22044" t="s">
        <v>1588</v>
      </c>
      <c r="D22044">
        <v>0.1</v>
      </c>
    </row>
    <row r="22045" spans="1:4" x14ac:dyDescent="0.2">
      <c r="A22045" t="s">
        <v>114</v>
      </c>
      <c r="B22045">
        <v>6</v>
      </c>
      <c r="C22045" t="s">
        <v>1634</v>
      </c>
      <c r="D22045">
        <v>0.1</v>
      </c>
    </row>
    <row r="22046" spans="1:4" x14ac:dyDescent="0.2">
      <c r="A22046" t="s">
        <v>52</v>
      </c>
      <c r="B22046">
        <v>3.1</v>
      </c>
      <c r="C22046" t="s">
        <v>1639</v>
      </c>
      <c r="D22046">
        <v>0.1</v>
      </c>
    </row>
    <row r="22047" spans="1:4" x14ac:dyDescent="0.2">
      <c r="A22047" t="s">
        <v>52</v>
      </c>
      <c r="B22047">
        <v>4.2</v>
      </c>
      <c r="C22047" t="s">
        <v>1639</v>
      </c>
      <c r="D22047">
        <v>0.1</v>
      </c>
    </row>
    <row r="22048" spans="1:4" x14ac:dyDescent="0.2">
      <c r="A22048" t="s">
        <v>52</v>
      </c>
      <c r="B22048">
        <v>1.8</v>
      </c>
      <c r="C22048" t="s">
        <v>1634</v>
      </c>
      <c r="D22048">
        <v>0.05</v>
      </c>
    </row>
    <row r="22049" spans="1:5" x14ac:dyDescent="0.2">
      <c r="A22049" t="s">
        <v>52</v>
      </c>
      <c r="B22049">
        <v>0.8</v>
      </c>
      <c r="C22049" t="s">
        <v>1634</v>
      </c>
      <c r="D22049">
        <v>0.1</v>
      </c>
    </row>
    <row r="22050" spans="1:5" x14ac:dyDescent="0.2">
      <c r="A22050" t="s">
        <v>71</v>
      </c>
      <c r="B22050">
        <v>0.4</v>
      </c>
      <c r="C22050" t="s">
        <v>2377</v>
      </c>
    </row>
    <row r="22051" spans="1:5" x14ac:dyDescent="0.2">
      <c r="A22051" t="s">
        <v>71</v>
      </c>
      <c r="B22051">
        <v>0.25</v>
      </c>
      <c r="C22051" t="s">
        <v>1634</v>
      </c>
      <c r="D22051">
        <v>0.05</v>
      </c>
    </row>
    <row r="22052" spans="1:5" x14ac:dyDescent="0.2">
      <c r="A22052" t="s">
        <v>2518</v>
      </c>
      <c r="B22052" t="s">
        <v>1634</v>
      </c>
      <c r="C22052">
        <v>0.05</v>
      </c>
    </row>
    <row r="22053" spans="1:5" x14ac:dyDescent="0.2">
      <c r="A22053" t="s">
        <v>57</v>
      </c>
      <c r="B22053">
        <v>-19</v>
      </c>
      <c r="C22053">
        <v>0.1</v>
      </c>
    </row>
    <row r="22054" spans="1:5" x14ac:dyDescent="0.2">
      <c r="A22054" t="s">
        <v>57</v>
      </c>
      <c r="B22054" t="s">
        <v>2519</v>
      </c>
    </row>
    <row r="22055" spans="1:5" x14ac:dyDescent="0.2">
      <c r="A22055" t="s">
        <v>57</v>
      </c>
      <c r="B22055">
        <v>15.95</v>
      </c>
      <c r="C22055" t="s">
        <v>1588</v>
      </c>
      <c r="D22055">
        <v>0.05</v>
      </c>
    </row>
    <row r="22056" spans="1:5" x14ac:dyDescent="0.2">
      <c r="A22056" t="s">
        <v>207</v>
      </c>
      <c r="B22056">
        <v>12.8</v>
      </c>
      <c r="C22056" t="s">
        <v>1656</v>
      </c>
    </row>
    <row r="22057" spans="1:5" x14ac:dyDescent="0.2">
      <c r="A22057" t="s">
        <v>119</v>
      </c>
      <c r="B22057">
        <v>16</v>
      </c>
      <c r="C22057" t="s">
        <v>1639</v>
      </c>
      <c r="D22057">
        <v>0.15</v>
      </c>
    </row>
    <row r="22058" spans="1:5" x14ac:dyDescent="0.2">
      <c r="A22058" t="s">
        <v>119</v>
      </c>
      <c r="B22058">
        <v>17.100000000000001</v>
      </c>
      <c r="C22058" t="s">
        <v>1634</v>
      </c>
      <c r="D22058">
        <v>0.05</v>
      </c>
    </row>
    <row r="22059" spans="1:5" x14ac:dyDescent="0.2">
      <c r="A22059" t="s">
        <v>1792</v>
      </c>
      <c r="B22059" t="s">
        <v>1644</v>
      </c>
      <c r="C22059">
        <v>17.899999999999999</v>
      </c>
      <c r="D22059" t="s">
        <v>1588</v>
      </c>
      <c r="E22059">
        <v>0.15</v>
      </c>
    </row>
    <row r="22060" spans="1:5" x14ac:dyDescent="0.2">
      <c r="A22060" t="s">
        <v>119</v>
      </c>
      <c r="B22060">
        <v>6.8</v>
      </c>
      <c r="C22060" t="s">
        <v>1634</v>
      </c>
      <c r="D22060">
        <v>0.05</v>
      </c>
    </row>
    <row r="22061" spans="1:5" x14ac:dyDescent="0.2">
      <c r="A22061" t="s">
        <v>119</v>
      </c>
      <c r="B22061">
        <v>5.0199999999999996</v>
      </c>
      <c r="C22061" t="s">
        <v>1639</v>
      </c>
      <c r="D22061">
        <v>0.05</v>
      </c>
    </row>
    <row r="22062" spans="1:5" x14ac:dyDescent="0.2">
      <c r="A22062" t="s">
        <v>59</v>
      </c>
      <c r="B22062" t="s">
        <v>2520</v>
      </c>
    </row>
    <row r="22063" spans="1:5" x14ac:dyDescent="0.2">
      <c r="A22063" t="s">
        <v>70</v>
      </c>
      <c r="B22063">
        <v>2.2000000000000002</v>
      </c>
      <c r="C22063" t="s">
        <v>1634</v>
      </c>
      <c r="D22063">
        <v>0.03</v>
      </c>
    </row>
    <row r="22064" spans="1:5" x14ac:dyDescent="0.2">
      <c r="A22064" t="s">
        <v>1633</v>
      </c>
      <c r="B22064">
        <v>2.1</v>
      </c>
      <c r="C22064" t="s">
        <v>1639</v>
      </c>
      <c r="D22064">
        <v>0.1</v>
      </c>
    </row>
    <row r="22065" spans="1:5" x14ac:dyDescent="0.2">
      <c r="A22065" t="s">
        <v>131</v>
      </c>
      <c r="B22065">
        <v>2.5</v>
      </c>
      <c r="C22065" t="s">
        <v>1639</v>
      </c>
      <c r="D22065">
        <v>0.1</v>
      </c>
    </row>
    <row r="22066" spans="1:5" x14ac:dyDescent="0.2">
      <c r="A22066" t="s">
        <v>118</v>
      </c>
      <c r="B22066" t="s">
        <v>2521</v>
      </c>
      <c r="C22066" t="s">
        <v>1610</v>
      </c>
      <c r="D22066">
        <v>7</v>
      </c>
    </row>
    <row r="22067" spans="1:5" x14ac:dyDescent="0.2">
      <c r="A22067" t="s">
        <v>79</v>
      </c>
    </row>
    <row r="22068" spans="1:5" x14ac:dyDescent="0.2">
      <c r="A22068" t="s">
        <v>70</v>
      </c>
      <c r="B22068">
        <v>3.3</v>
      </c>
      <c r="C22068">
        <v>0.1</v>
      </c>
    </row>
    <row r="22069" spans="1:5" x14ac:dyDescent="0.2">
      <c r="A22069" t="s">
        <v>896</v>
      </c>
      <c r="B22069" t="s">
        <v>1644</v>
      </c>
      <c r="C22069">
        <v>9.5</v>
      </c>
      <c r="D22069" t="s">
        <v>1634</v>
      </c>
      <c r="E22069">
        <v>0.1</v>
      </c>
    </row>
    <row r="22070" spans="1:5" x14ac:dyDescent="0.2">
      <c r="A22070" t="s">
        <v>52</v>
      </c>
      <c r="B22070">
        <v>0.1</v>
      </c>
      <c r="C22070" t="s">
        <v>1639</v>
      </c>
      <c r="D22070">
        <v>0.1</v>
      </c>
    </row>
    <row r="22071" spans="1:5" x14ac:dyDescent="0.2">
      <c r="A22071" t="s">
        <v>52</v>
      </c>
      <c r="B22071">
        <v>0.5</v>
      </c>
      <c r="C22071" t="s">
        <v>1634</v>
      </c>
      <c r="D22071">
        <v>0.05</v>
      </c>
    </row>
    <row r="22072" spans="1:5" x14ac:dyDescent="0.2">
      <c r="A22072" t="s">
        <v>71</v>
      </c>
      <c r="B22072">
        <v>1.8</v>
      </c>
      <c r="C22072" t="s">
        <v>1639</v>
      </c>
      <c r="D22072">
        <v>0.2</v>
      </c>
    </row>
    <row r="22073" spans="1:5" x14ac:dyDescent="0.2">
      <c r="A22073" t="s">
        <v>212</v>
      </c>
      <c r="B22073">
        <v>0.02</v>
      </c>
      <c r="C22073" t="s">
        <v>1593</v>
      </c>
      <c r="D22073" t="s">
        <v>1686</v>
      </c>
    </row>
    <row r="22074" spans="1:5" x14ac:dyDescent="0.2">
      <c r="A22074" t="s">
        <v>156</v>
      </c>
      <c r="B22074">
        <v>0.04</v>
      </c>
    </row>
    <row r="22075" spans="1:5" x14ac:dyDescent="0.2">
      <c r="A22075" t="s">
        <v>72</v>
      </c>
      <c r="B22075">
        <v>0.5</v>
      </c>
      <c r="C22075" t="s">
        <v>1606</v>
      </c>
    </row>
    <row r="22076" spans="1:5" x14ac:dyDescent="0.2">
      <c r="A22076" t="s">
        <v>118</v>
      </c>
      <c r="B22076" t="s">
        <v>2522</v>
      </c>
    </row>
    <row r="22077" spans="1:5" x14ac:dyDescent="0.2">
      <c r="A22077" t="s">
        <v>118</v>
      </c>
      <c r="B22077" t="s">
        <v>2259</v>
      </c>
    </row>
    <row r="22078" spans="1:5" x14ac:dyDescent="0.2">
      <c r="A22078" t="s">
        <v>120</v>
      </c>
      <c r="B22078">
        <v>0.1</v>
      </c>
    </row>
    <row r="22079" spans="1:5" x14ac:dyDescent="0.2">
      <c r="A22079" t="s">
        <v>120</v>
      </c>
      <c r="B22079">
        <v>0.03</v>
      </c>
      <c r="C22079" t="s">
        <v>1593</v>
      </c>
      <c r="D22079" t="s">
        <v>1659</v>
      </c>
    </row>
    <row r="22080" spans="1:5" x14ac:dyDescent="0.2">
      <c r="A22080" t="s">
        <v>120</v>
      </c>
      <c r="B22080">
        <v>0.05</v>
      </c>
      <c r="C22080" t="s">
        <v>1593</v>
      </c>
      <c r="D22080" t="s">
        <v>1659</v>
      </c>
    </row>
    <row r="22081" spans="1:4" x14ac:dyDescent="0.2">
      <c r="A22081" t="s">
        <v>896</v>
      </c>
      <c r="B22081" t="s">
        <v>2526</v>
      </c>
      <c r="C22081" t="s">
        <v>3022</v>
      </c>
    </row>
    <row r="22082" spans="1:4" x14ac:dyDescent="0.2">
      <c r="A22082" t="s">
        <v>72</v>
      </c>
      <c r="B22082" t="s">
        <v>2524</v>
      </c>
      <c r="C22082">
        <v>0.2</v>
      </c>
    </row>
    <row r="22083" spans="1:4" x14ac:dyDescent="0.2">
      <c r="A22083" t="s">
        <v>117</v>
      </c>
      <c r="B22083">
        <v>0.02</v>
      </c>
      <c r="C22083" t="s">
        <v>2527</v>
      </c>
      <c r="D22083" t="s">
        <v>2353</v>
      </c>
    </row>
    <row r="22084" spans="1:4" x14ac:dyDescent="0.2">
      <c r="A22084" t="s">
        <v>70</v>
      </c>
      <c r="B22084">
        <v>10.5</v>
      </c>
      <c r="C22084" t="s">
        <v>1606</v>
      </c>
    </row>
    <row r="22085" spans="1:4" x14ac:dyDescent="0.2">
      <c r="A22085" t="s">
        <v>52</v>
      </c>
      <c r="B22085">
        <v>2.7</v>
      </c>
      <c r="C22085" t="s">
        <v>1634</v>
      </c>
      <c r="D22085">
        <v>0.1</v>
      </c>
    </row>
    <row r="22086" spans="1:4" x14ac:dyDescent="0.2">
      <c r="A22086" t="s">
        <v>812</v>
      </c>
    </row>
    <row r="22087" spans="1:4" x14ac:dyDescent="0.2">
      <c r="A22087" t="s">
        <v>72</v>
      </c>
      <c r="B22087" t="s">
        <v>3023</v>
      </c>
    </row>
    <row r="22088" spans="1:4" x14ac:dyDescent="0.2">
      <c r="A22088" t="s">
        <v>1575</v>
      </c>
      <c r="B22088" t="s">
        <v>1576</v>
      </c>
      <c r="C22088" t="s">
        <v>1577</v>
      </c>
      <c r="D22088" t="s">
        <v>1578</v>
      </c>
    </row>
    <row r="22089" spans="1:4" x14ac:dyDescent="0.2">
      <c r="A22089" t="s">
        <v>882</v>
      </c>
      <c r="B22089" t="s">
        <v>1579</v>
      </c>
      <c r="C22089" t="s">
        <v>1580</v>
      </c>
    </row>
    <row r="22090" spans="1:4" x14ac:dyDescent="0.2">
      <c r="A22090" t="s">
        <v>1581</v>
      </c>
      <c r="B22090" t="s">
        <v>1576</v>
      </c>
      <c r="C22090" t="s">
        <v>1577</v>
      </c>
      <c r="D22090" t="s">
        <v>1582</v>
      </c>
    </row>
    <row r="22091" spans="1:4" x14ac:dyDescent="0.2">
      <c r="A22091" t="s">
        <v>3203</v>
      </c>
      <c r="B22091" t="s">
        <v>1588</v>
      </c>
      <c r="C22091">
        <v>0.02</v>
      </c>
    </row>
    <row r="22092" spans="1:4" x14ac:dyDescent="0.2">
      <c r="A22092" t="s">
        <v>3204</v>
      </c>
      <c r="B22092" t="s">
        <v>1639</v>
      </c>
      <c r="C22092">
        <v>0.03</v>
      </c>
    </row>
    <row r="22093" spans="1:4" x14ac:dyDescent="0.2">
      <c r="A22093" t="s">
        <v>2927</v>
      </c>
      <c r="B22093" t="s">
        <v>1634</v>
      </c>
      <c r="C22093">
        <v>0.05</v>
      </c>
    </row>
    <row r="22094" spans="1:4" x14ac:dyDescent="0.2">
      <c r="A22094" t="s">
        <v>3205</v>
      </c>
      <c r="B22094" t="s">
        <v>1634</v>
      </c>
      <c r="C22094">
        <v>2.5000000000000001E-2</v>
      </c>
    </row>
    <row r="22095" spans="1:4" x14ac:dyDescent="0.2">
      <c r="A22095" t="s">
        <v>2220</v>
      </c>
      <c r="B22095" t="s">
        <v>1639</v>
      </c>
      <c r="C22095">
        <v>0.2</v>
      </c>
    </row>
    <row r="22096" spans="1:4" x14ac:dyDescent="0.2">
      <c r="A22096" t="s">
        <v>3206</v>
      </c>
      <c r="B22096" t="s">
        <v>1639</v>
      </c>
      <c r="C22096">
        <v>0.05</v>
      </c>
    </row>
    <row r="22097" spans="1:4" x14ac:dyDescent="0.2">
      <c r="A22097" t="s">
        <v>3207</v>
      </c>
      <c r="B22097" t="s">
        <v>1634</v>
      </c>
      <c r="C22097">
        <v>0.1</v>
      </c>
    </row>
    <row r="22098" spans="1:4" x14ac:dyDescent="0.2">
      <c r="A22098" t="s">
        <v>173</v>
      </c>
      <c r="B22098">
        <v>8.6999999999999993</v>
      </c>
      <c r="C22098" t="s">
        <v>1634</v>
      </c>
      <c r="D22098">
        <v>0.1</v>
      </c>
    </row>
    <row r="22099" spans="1:4" x14ac:dyDescent="0.2">
      <c r="A22099" t="s">
        <v>200</v>
      </c>
      <c r="B22099">
        <v>0.8</v>
      </c>
      <c r="C22099" t="s">
        <v>1634</v>
      </c>
      <c r="D22099">
        <v>0.05</v>
      </c>
    </row>
    <row r="22100" spans="1:4" x14ac:dyDescent="0.2">
      <c r="A22100" t="s">
        <v>52</v>
      </c>
      <c r="B22100">
        <v>0.5</v>
      </c>
      <c r="C22100" t="s">
        <v>1634</v>
      </c>
      <c r="D22100">
        <v>0.1</v>
      </c>
    </row>
    <row r="22101" spans="1:4" x14ac:dyDescent="0.2">
      <c r="A22101" t="s">
        <v>52</v>
      </c>
      <c r="B22101">
        <v>2.7</v>
      </c>
      <c r="C22101" t="s">
        <v>1634</v>
      </c>
      <c r="D22101">
        <v>0.05</v>
      </c>
    </row>
    <row r="22102" spans="1:4" x14ac:dyDescent="0.2">
      <c r="A22102" t="s">
        <v>52</v>
      </c>
      <c r="B22102">
        <v>4.5</v>
      </c>
      <c r="C22102" t="s">
        <v>1634</v>
      </c>
      <c r="D22102">
        <v>0.03</v>
      </c>
    </row>
    <row r="22103" spans="1:4" x14ac:dyDescent="0.2">
      <c r="A22103" t="s">
        <v>71</v>
      </c>
      <c r="B22103">
        <v>1.2</v>
      </c>
      <c r="C22103" t="s">
        <v>1634</v>
      </c>
      <c r="D22103">
        <v>0.02</v>
      </c>
    </row>
    <row r="22104" spans="1:4" x14ac:dyDescent="0.2">
      <c r="A22104" t="s">
        <v>71</v>
      </c>
      <c r="B22104">
        <v>5</v>
      </c>
      <c r="C22104" t="s">
        <v>1634</v>
      </c>
      <c r="D22104">
        <v>0.1</v>
      </c>
    </row>
    <row r="22105" spans="1:4" x14ac:dyDescent="0.2">
      <c r="A22105" t="s">
        <v>118</v>
      </c>
      <c r="B22105" t="s">
        <v>1610</v>
      </c>
      <c r="C22105">
        <v>6</v>
      </c>
    </row>
    <row r="22106" spans="1:4" x14ac:dyDescent="0.2">
      <c r="A22106" t="s">
        <v>118</v>
      </c>
      <c r="B22106" t="s">
        <v>1788</v>
      </c>
      <c r="C22106">
        <v>4</v>
      </c>
    </row>
    <row r="22107" spans="1:4" x14ac:dyDescent="0.2">
      <c r="A22107" t="s">
        <v>3208</v>
      </c>
      <c r="B22107" t="s">
        <v>1634</v>
      </c>
      <c r="C22107">
        <v>0.03</v>
      </c>
    </row>
    <row r="22108" spans="1:4" x14ac:dyDescent="0.2">
      <c r="A22108" t="s">
        <v>3209</v>
      </c>
      <c r="B22108" t="s">
        <v>1639</v>
      </c>
      <c r="C22108">
        <v>0.03</v>
      </c>
    </row>
    <row r="22109" spans="1:4" x14ac:dyDescent="0.2">
      <c r="A22109" t="s">
        <v>3210</v>
      </c>
      <c r="B22109" t="s">
        <v>1634</v>
      </c>
      <c r="C22109">
        <v>0.03</v>
      </c>
    </row>
    <row r="22110" spans="1:4" x14ac:dyDescent="0.2">
      <c r="A22110" t="s">
        <v>131</v>
      </c>
      <c r="B22110">
        <v>0.65</v>
      </c>
      <c r="C22110" t="s">
        <v>1634</v>
      </c>
      <c r="D22110">
        <v>0.03</v>
      </c>
    </row>
    <row r="22111" spans="1:4" x14ac:dyDescent="0.2">
      <c r="A22111" t="s">
        <v>52</v>
      </c>
      <c r="B22111">
        <v>3</v>
      </c>
      <c r="C22111" t="s">
        <v>1634</v>
      </c>
      <c r="D22111">
        <v>0.05</v>
      </c>
    </row>
    <row r="22112" spans="1:4" x14ac:dyDescent="0.2">
      <c r="A22112" t="s">
        <v>52</v>
      </c>
      <c r="B22112">
        <v>0.05</v>
      </c>
      <c r="C22112" t="s">
        <v>1634</v>
      </c>
      <c r="D22112">
        <v>0.01</v>
      </c>
    </row>
    <row r="22113" spans="1:4" x14ac:dyDescent="0.2">
      <c r="A22113" t="s">
        <v>114</v>
      </c>
      <c r="B22113">
        <v>8.4</v>
      </c>
      <c r="C22113" t="s">
        <v>1634</v>
      </c>
      <c r="D22113">
        <v>0.05</v>
      </c>
    </row>
    <row r="22114" spans="1:4" x14ac:dyDescent="0.2">
      <c r="A22114" t="s">
        <v>120</v>
      </c>
      <c r="B22114" t="s">
        <v>1645</v>
      </c>
      <c r="C22114">
        <v>0.1</v>
      </c>
    </row>
    <row r="22115" spans="1:4" x14ac:dyDescent="0.2">
      <c r="A22115" t="s">
        <v>1575</v>
      </c>
      <c r="B22115" t="s">
        <v>1576</v>
      </c>
      <c r="C22115" t="s">
        <v>1577</v>
      </c>
      <c r="D22115" t="s">
        <v>1578</v>
      </c>
    </row>
    <row r="22116" spans="1:4" x14ac:dyDescent="0.2">
      <c r="A22116" t="s">
        <v>882</v>
      </c>
      <c r="B22116" t="s">
        <v>1579</v>
      </c>
      <c r="C22116" t="s">
        <v>1580</v>
      </c>
    </row>
    <row r="22117" spans="1:4" x14ac:dyDescent="0.2">
      <c r="A22117" t="s">
        <v>3203</v>
      </c>
      <c r="B22117" t="s">
        <v>1588</v>
      </c>
      <c r="C22117">
        <v>0.02</v>
      </c>
    </row>
    <row r="22118" spans="1:4" x14ac:dyDescent="0.2">
      <c r="A22118" t="s">
        <v>3204</v>
      </c>
      <c r="B22118" t="s">
        <v>1639</v>
      </c>
      <c r="C22118">
        <v>0.03</v>
      </c>
    </row>
    <row r="22119" spans="1:4" x14ac:dyDescent="0.2">
      <c r="A22119" t="s">
        <v>2927</v>
      </c>
      <c r="B22119" t="s">
        <v>1634</v>
      </c>
      <c r="C22119">
        <v>0.05</v>
      </c>
    </row>
    <row r="22120" spans="1:4" x14ac:dyDescent="0.2">
      <c r="A22120" t="s">
        <v>3205</v>
      </c>
      <c r="B22120" t="s">
        <v>1634</v>
      </c>
      <c r="C22120">
        <v>2.5000000000000001E-2</v>
      </c>
    </row>
    <row r="22121" spans="1:4" x14ac:dyDescent="0.2">
      <c r="A22121" t="s">
        <v>2220</v>
      </c>
      <c r="B22121" t="s">
        <v>1639</v>
      </c>
      <c r="C22121">
        <v>0.2</v>
      </c>
    </row>
    <row r="22122" spans="1:4" x14ac:dyDescent="0.2">
      <c r="A22122" t="s">
        <v>3206</v>
      </c>
      <c r="B22122" t="s">
        <v>1639</v>
      </c>
      <c r="C22122">
        <v>0.05</v>
      </c>
    </row>
    <row r="22123" spans="1:4" x14ac:dyDescent="0.2">
      <c r="A22123" t="s">
        <v>3207</v>
      </c>
      <c r="B22123" t="s">
        <v>1634</v>
      </c>
      <c r="C22123">
        <v>0.1</v>
      </c>
    </row>
    <row r="22124" spans="1:4" x14ac:dyDescent="0.2">
      <c r="A22124" t="s">
        <v>173</v>
      </c>
      <c r="B22124">
        <v>8.6999999999999993</v>
      </c>
      <c r="C22124" t="s">
        <v>1634</v>
      </c>
      <c r="D22124">
        <v>0.1</v>
      </c>
    </row>
    <row r="22125" spans="1:4" x14ac:dyDescent="0.2">
      <c r="A22125" t="s">
        <v>200</v>
      </c>
      <c r="B22125">
        <v>0.8</v>
      </c>
      <c r="C22125" t="s">
        <v>1634</v>
      </c>
      <c r="D22125">
        <v>0.05</v>
      </c>
    </row>
    <row r="22126" spans="1:4" x14ac:dyDescent="0.2">
      <c r="A22126" t="s">
        <v>52</v>
      </c>
      <c r="B22126">
        <v>0.5</v>
      </c>
      <c r="C22126" t="s">
        <v>1634</v>
      </c>
      <c r="D22126">
        <v>0.1</v>
      </c>
    </row>
    <row r="22127" spans="1:4" x14ac:dyDescent="0.2">
      <c r="A22127" t="s">
        <v>52</v>
      </c>
      <c r="B22127">
        <v>2.7</v>
      </c>
      <c r="C22127" t="s">
        <v>1634</v>
      </c>
      <c r="D22127">
        <v>0.05</v>
      </c>
    </row>
    <row r="22128" spans="1:4" x14ac:dyDescent="0.2">
      <c r="A22128" t="s">
        <v>52</v>
      </c>
      <c r="B22128">
        <v>4.5</v>
      </c>
      <c r="C22128" t="s">
        <v>1634</v>
      </c>
      <c r="D22128">
        <v>0.03</v>
      </c>
    </row>
    <row r="22129" spans="1:4" x14ac:dyDescent="0.2">
      <c r="A22129" t="s">
        <v>71</v>
      </c>
      <c r="B22129">
        <v>1.2</v>
      </c>
      <c r="C22129" t="s">
        <v>1634</v>
      </c>
      <c r="D22129">
        <v>0.02</v>
      </c>
    </row>
    <row r="22130" spans="1:4" x14ac:dyDescent="0.2">
      <c r="A22130" t="s">
        <v>71</v>
      </c>
      <c r="B22130">
        <v>5</v>
      </c>
      <c r="C22130" t="s">
        <v>1634</v>
      </c>
      <c r="D22130">
        <v>0.1</v>
      </c>
    </row>
    <row r="22131" spans="1:4" x14ac:dyDescent="0.2">
      <c r="A22131" t="s">
        <v>118</v>
      </c>
      <c r="B22131" t="s">
        <v>1610</v>
      </c>
      <c r="C22131">
        <v>6</v>
      </c>
    </row>
    <row r="22132" spans="1:4" x14ac:dyDescent="0.2">
      <c r="A22132" t="s">
        <v>118</v>
      </c>
      <c r="B22132" t="s">
        <v>1788</v>
      </c>
      <c r="C22132">
        <v>4</v>
      </c>
    </row>
    <row r="22133" spans="1:4" x14ac:dyDescent="0.2">
      <c r="A22133" t="s">
        <v>3208</v>
      </c>
      <c r="B22133" t="s">
        <v>1634</v>
      </c>
      <c r="C22133">
        <v>0.03</v>
      </c>
    </row>
    <row r="22134" spans="1:4" x14ac:dyDescent="0.2">
      <c r="A22134" t="s">
        <v>3209</v>
      </c>
      <c r="B22134" t="s">
        <v>1639</v>
      </c>
      <c r="C22134">
        <v>0.03</v>
      </c>
    </row>
    <row r="22135" spans="1:4" x14ac:dyDescent="0.2">
      <c r="A22135" t="s">
        <v>3210</v>
      </c>
      <c r="B22135" t="s">
        <v>1634</v>
      </c>
      <c r="C22135">
        <v>0.03</v>
      </c>
    </row>
    <row r="22136" spans="1:4" x14ac:dyDescent="0.2">
      <c r="A22136" t="s">
        <v>131</v>
      </c>
      <c r="B22136">
        <v>0.65</v>
      </c>
      <c r="C22136" t="s">
        <v>1634</v>
      </c>
      <c r="D22136">
        <v>0.03</v>
      </c>
    </row>
    <row r="22137" spans="1:4" x14ac:dyDescent="0.2">
      <c r="A22137" t="s">
        <v>52</v>
      </c>
      <c r="B22137">
        <v>3</v>
      </c>
      <c r="C22137" t="s">
        <v>1634</v>
      </c>
      <c r="D22137">
        <v>0.05</v>
      </c>
    </row>
    <row r="22138" spans="1:4" x14ac:dyDescent="0.2">
      <c r="A22138" t="s">
        <v>52</v>
      </c>
      <c r="B22138">
        <v>0.05</v>
      </c>
      <c r="C22138" t="s">
        <v>1634</v>
      </c>
      <c r="D22138">
        <v>0.01</v>
      </c>
    </row>
    <row r="22139" spans="1:4" x14ac:dyDescent="0.2">
      <c r="A22139" t="s">
        <v>114</v>
      </c>
      <c r="B22139">
        <v>8.4</v>
      </c>
      <c r="C22139" t="s">
        <v>1634</v>
      </c>
      <c r="D22139">
        <v>0.05</v>
      </c>
    </row>
    <row r="22140" spans="1:4" x14ac:dyDescent="0.2">
      <c r="A22140" t="s">
        <v>120</v>
      </c>
      <c r="B22140" t="s">
        <v>1645</v>
      </c>
      <c r="C22140">
        <v>0.1</v>
      </c>
    </row>
    <row r="22141" spans="1:4" x14ac:dyDescent="0.2">
      <c r="A22141" t="s">
        <v>1575</v>
      </c>
      <c r="B22141" t="s">
        <v>1576</v>
      </c>
      <c r="C22141" t="s">
        <v>1577</v>
      </c>
      <c r="D22141" t="s">
        <v>1578</v>
      </c>
    </row>
    <row r="22142" spans="1:4" x14ac:dyDescent="0.2">
      <c r="A22142" t="s">
        <v>882</v>
      </c>
      <c r="B22142" t="s">
        <v>1579</v>
      </c>
      <c r="C22142" t="s">
        <v>1580</v>
      </c>
    </row>
    <row r="22143" spans="1:4" x14ac:dyDescent="0.2">
      <c r="A22143" t="s">
        <v>70</v>
      </c>
      <c r="B22143">
        <v>20</v>
      </c>
      <c r="C22143">
        <v>-0.05</v>
      </c>
    </row>
    <row r="22144" spans="1:4" x14ac:dyDescent="0.2">
      <c r="A22144" t="s">
        <v>52</v>
      </c>
      <c r="B22144">
        <v>13</v>
      </c>
      <c r="C22144" t="s">
        <v>1604</v>
      </c>
    </row>
    <row r="22145" spans="1:4" x14ac:dyDescent="0.2">
      <c r="A22145" t="s">
        <v>52</v>
      </c>
      <c r="B22145">
        <v>1.5</v>
      </c>
      <c r="C22145" t="s">
        <v>1606</v>
      </c>
    </row>
    <row r="22146" spans="1:4" x14ac:dyDescent="0.2">
      <c r="A22146" t="s">
        <v>52</v>
      </c>
      <c r="B22146">
        <v>2.5</v>
      </c>
      <c r="C22146" t="s">
        <v>1606</v>
      </c>
    </row>
    <row r="22147" spans="1:4" x14ac:dyDescent="0.2">
      <c r="A22147" t="s">
        <v>52</v>
      </c>
      <c r="B22147">
        <v>7.5</v>
      </c>
      <c r="C22147" t="s">
        <v>1693</v>
      </c>
    </row>
    <row r="22148" spans="1:4" x14ac:dyDescent="0.2">
      <c r="A22148" t="s">
        <v>571</v>
      </c>
    </row>
    <row r="22149" spans="1:4" x14ac:dyDescent="0.2">
      <c r="A22149" t="s">
        <v>57</v>
      </c>
      <c r="B22149">
        <v>30.6</v>
      </c>
      <c r="C22149" t="s">
        <v>1634</v>
      </c>
      <c r="D22149">
        <v>0.05</v>
      </c>
    </row>
    <row r="22150" spans="1:4" x14ac:dyDescent="0.2">
      <c r="A22150" t="s">
        <v>572</v>
      </c>
    </row>
    <row r="22151" spans="1:4" x14ac:dyDescent="0.2">
      <c r="A22151" t="s">
        <v>573</v>
      </c>
    </row>
    <row r="22152" spans="1:4" x14ac:dyDescent="0.2">
      <c r="A22152" t="s">
        <v>120</v>
      </c>
      <c r="B22152">
        <v>0.05</v>
      </c>
      <c r="C22152" t="s">
        <v>1593</v>
      </c>
      <c r="D22152" t="s">
        <v>1594</v>
      </c>
    </row>
    <row r="22153" spans="1:4" x14ac:dyDescent="0.2">
      <c r="A22153" t="s">
        <v>177</v>
      </c>
      <c r="B22153">
        <v>0.86</v>
      </c>
      <c r="C22153" t="s">
        <v>1634</v>
      </c>
      <c r="D22153">
        <v>0.2</v>
      </c>
    </row>
    <row r="22154" spans="1:4" x14ac:dyDescent="0.2">
      <c r="A22154" t="s">
        <v>177</v>
      </c>
      <c r="B22154">
        <v>0.6</v>
      </c>
      <c r="C22154" t="s">
        <v>1639</v>
      </c>
      <c r="D22154">
        <v>0.2</v>
      </c>
    </row>
    <row r="22155" spans="1:4" x14ac:dyDescent="0.2">
      <c r="A22155" t="s">
        <v>177</v>
      </c>
      <c r="B22155">
        <v>2</v>
      </c>
      <c r="C22155" t="s">
        <v>1634</v>
      </c>
      <c r="D22155">
        <v>0.2</v>
      </c>
    </row>
    <row r="22156" spans="1:4" x14ac:dyDescent="0.2">
      <c r="A22156" t="s">
        <v>574</v>
      </c>
      <c r="B22156">
        <v>0.05</v>
      </c>
    </row>
    <row r="22157" spans="1:4" x14ac:dyDescent="0.2">
      <c r="A22157" t="s">
        <v>79</v>
      </c>
      <c r="B22157">
        <v>-0.03</v>
      </c>
      <c r="C22157">
        <v>0.3</v>
      </c>
    </row>
    <row r="22158" spans="1:4" x14ac:dyDescent="0.2">
      <c r="A22158" t="s">
        <v>79</v>
      </c>
      <c r="B22158" t="s">
        <v>1571</v>
      </c>
      <c r="C22158">
        <v>0.1</v>
      </c>
    </row>
    <row r="22159" spans="1:4" x14ac:dyDescent="0.2">
      <c r="A22159" t="s">
        <v>118</v>
      </c>
      <c r="B22159" t="s">
        <v>1655</v>
      </c>
      <c r="C22159">
        <v>20</v>
      </c>
    </row>
    <row r="22160" spans="1:4" x14ac:dyDescent="0.2">
      <c r="A22160" t="s">
        <v>118</v>
      </c>
      <c r="B22160" t="s">
        <v>1655</v>
      </c>
      <c r="C22160">
        <v>40</v>
      </c>
    </row>
    <row r="22161" spans="1:4" x14ac:dyDescent="0.2">
      <c r="A22161" t="s">
        <v>110</v>
      </c>
      <c r="B22161" t="s">
        <v>1724</v>
      </c>
    </row>
    <row r="22162" spans="1:4" x14ac:dyDescent="0.2">
      <c r="A22162" t="s">
        <v>1575</v>
      </c>
      <c r="B22162" t="s">
        <v>1576</v>
      </c>
      <c r="C22162" t="s">
        <v>1577</v>
      </c>
      <c r="D22162" t="s">
        <v>1578</v>
      </c>
    </row>
    <row r="22163" spans="1:4" x14ac:dyDescent="0.2">
      <c r="A22163" t="s">
        <v>882</v>
      </c>
      <c r="B22163" t="s">
        <v>1579</v>
      </c>
      <c r="C22163" t="s">
        <v>1580</v>
      </c>
    </row>
    <row r="22164" spans="1:4" x14ac:dyDescent="0.2">
      <c r="A22164" t="s">
        <v>1581</v>
      </c>
      <c r="B22164" t="s">
        <v>1576</v>
      </c>
      <c r="C22164" t="s">
        <v>1577</v>
      </c>
      <c r="D22164" t="s">
        <v>1582</v>
      </c>
    </row>
    <row r="22165" spans="1:4" x14ac:dyDescent="0.2">
      <c r="A22165" t="s">
        <v>487</v>
      </c>
      <c r="B22165" t="s">
        <v>1576</v>
      </c>
      <c r="C22165" t="s">
        <v>1577</v>
      </c>
      <c r="D22165" s="8">
        <v>37415</v>
      </c>
    </row>
    <row r="22166" spans="1:4" x14ac:dyDescent="0.2">
      <c r="A22166" t="s">
        <v>1595</v>
      </c>
      <c r="B22166" t="s">
        <v>1596</v>
      </c>
      <c r="C22166" t="s">
        <v>1597</v>
      </c>
    </row>
    <row r="22167" spans="1:4" x14ac:dyDescent="0.2">
      <c r="A22167" t="s">
        <v>1595</v>
      </c>
      <c r="B22167" t="s">
        <v>1598</v>
      </c>
      <c r="C22167" t="s">
        <v>1599</v>
      </c>
      <c r="D22167" t="s">
        <v>1597</v>
      </c>
    </row>
    <row r="22168" spans="1:4" x14ac:dyDescent="0.2">
      <c r="A22168" t="s">
        <v>52</v>
      </c>
      <c r="B22168">
        <v>8</v>
      </c>
      <c r="C22168">
        <v>0.1</v>
      </c>
    </row>
    <row r="22169" spans="1:4" x14ac:dyDescent="0.2">
      <c r="A22169" t="s">
        <v>52</v>
      </c>
      <c r="B22169">
        <v>7</v>
      </c>
      <c r="C22169" t="s">
        <v>1634</v>
      </c>
      <c r="D22169">
        <v>1.4999999999999999E-2</v>
      </c>
    </row>
    <row r="22170" spans="1:4" x14ac:dyDescent="0.2">
      <c r="A22170" t="s">
        <v>52</v>
      </c>
      <c r="B22170">
        <v>0.7</v>
      </c>
      <c r="C22170">
        <v>0.2</v>
      </c>
    </row>
    <row r="22171" spans="1:4" x14ac:dyDescent="0.2">
      <c r="A22171" t="s">
        <v>52</v>
      </c>
      <c r="B22171">
        <v>1</v>
      </c>
      <c r="C22171">
        <v>0.1</v>
      </c>
    </row>
    <row r="22172" spans="1:4" x14ac:dyDescent="0.2">
      <c r="A22172" t="s">
        <v>52</v>
      </c>
      <c r="B22172">
        <v>2</v>
      </c>
      <c r="C22172" t="s">
        <v>1634</v>
      </c>
      <c r="D22172">
        <v>0.1</v>
      </c>
    </row>
    <row r="22173" spans="1:4" x14ac:dyDescent="0.2">
      <c r="A22173" t="s">
        <v>119</v>
      </c>
      <c r="B22173">
        <v>17.5</v>
      </c>
      <c r="C22173">
        <v>-0.05</v>
      </c>
    </row>
    <row r="22174" spans="1:4" x14ac:dyDescent="0.2">
      <c r="A22174" t="s">
        <v>57</v>
      </c>
      <c r="B22174">
        <v>18.5</v>
      </c>
      <c r="C22174">
        <v>0.05</v>
      </c>
    </row>
    <row r="22175" spans="1:4" x14ac:dyDescent="0.2">
      <c r="A22175" t="s">
        <v>57</v>
      </c>
      <c r="B22175">
        <v>20</v>
      </c>
      <c r="C22175" t="s">
        <v>1634</v>
      </c>
      <c r="D22175">
        <v>0.05</v>
      </c>
    </row>
    <row r="22176" spans="1:4" x14ac:dyDescent="0.2">
      <c r="A22176" t="s">
        <v>57</v>
      </c>
      <c r="B22176">
        <v>24</v>
      </c>
      <c r="C22176">
        <f>-0.01/-0.035</f>
        <v>0.2857142857142857</v>
      </c>
    </row>
    <row r="22177" spans="1:4" x14ac:dyDescent="0.2">
      <c r="A22177" t="s">
        <v>57</v>
      </c>
      <c r="B22177">
        <v>32.549999999999997</v>
      </c>
      <c r="C22177" t="s">
        <v>1634</v>
      </c>
      <c r="D22177">
        <v>0.05</v>
      </c>
    </row>
    <row r="22178" spans="1:4" x14ac:dyDescent="0.2">
      <c r="A22178" t="s">
        <v>57</v>
      </c>
      <c r="B22178">
        <v>32.549999999999997</v>
      </c>
      <c r="C22178" t="s">
        <v>1634</v>
      </c>
      <c r="D22178">
        <v>0.05</v>
      </c>
    </row>
    <row r="22179" spans="1:4" x14ac:dyDescent="0.2">
      <c r="A22179" t="s">
        <v>119</v>
      </c>
      <c r="B22179">
        <v>30.05</v>
      </c>
      <c r="C22179" t="s">
        <v>1634</v>
      </c>
      <c r="D22179">
        <v>0.05</v>
      </c>
    </row>
    <row r="22180" spans="1:4" x14ac:dyDescent="0.2">
      <c r="A22180" t="s">
        <v>2906</v>
      </c>
      <c r="B22180" t="s">
        <v>59</v>
      </c>
      <c r="C22180" t="s">
        <v>1841</v>
      </c>
      <c r="D22180" t="s">
        <v>3211</v>
      </c>
    </row>
    <row r="22181" spans="1:4" x14ac:dyDescent="0.2">
      <c r="A22181" t="s">
        <v>52</v>
      </c>
      <c r="B22181">
        <v>5.96</v>
      </c>
      <c r="C22181" t="s">
        <v>1634</v>
      </c>
      <c r="D22181">
        <v>0.2</v>
      </c>
    </row>
    <row r="22182" spans="1:4" x14ac:dyDescent="0.2">
      <c r="A22182" t="s">
        <v>1575</v>
      </c>
      <c r="B22182" t="s">
        <v>1576</v>
      </c>
      <c r="C22182" t="s">
        <v>1577</v>
      </c>
      <c r="D22182" t="s">
        <v>1578</v>
      </c>
    </row>
    <row r="22183" spans="1:4" x14ac:dyDescent="0.2">
      <c r="A22183" t="s">
        <v>882</v>
      </c>
      <c r="B22183" t="s">
        <v>1579</v>
      </c>
      <c r="C22183" t="s">
        <v>1580</v>
      </c>
    </row>
    <row r="22184" spans="1:4" x14ac:dyDescent="0.2">
      <c r="A22184" t="s">
        <v>1581</v>
      </c>
      <c r="B22184" t="s">
        <v>1576</v>
      </c>
      <c r="C22184" t="s">
        <v>1577</v>
      </c>
      <c r="D22184" t="s">
        <v>1582</v>
      </c>
    </row>
    <row r="22185" spans="1:4" x14ac:dyDescent="0.2">
      <c r="A22185" t="s">
        <v>1595</v>
      </c>
      <c r="B22185" t="s">
        <v>1596</v>
      </c>
      <c r="C22185" t="s">
        <v>1597</v>
      </c>
    </row>
    <row r="22186" spans="1:4" x14ac:dyDescent="0.2">
      <c r="A22186" t="s">
        <v>1595</v>
      </c>
      <c r="B22186" t="s">
        <v>1598</v>
      </c>
      <c r="C22186" t="s">
        <v>1599</v>
      </c>
      <c r="D22186" t="s">
        <v>1597</v>
      </c>
    </row>
    <row r="22187" spans="1:4" x14ac:dyDescent="0.2">
      <c r="A22187" t="s">
        <v>114</v>
      </c>
      <c r="B22187">
        <v>9.35</v>
      </c>
      <c r="C22187" t="s">
        <v>1634</v>
      </c>
      <c r="D22187">
        <v>2.5000000000000001E-2</v>
      </c>
    </row>
    <row r="22188" spans="1:4" x14ac:dyDescent="0.2">
      <c r="A22188" t="s">
        <v>3212</v>
      </c>
      <c r="B22188" t="s">
        <v>1634</v>
      </c>
      <c r="C22188">
        <v>0.01</v>
      </c>
    </row>
    <row r="22189" spans="1:4" x14ac:dyDescent="0.2">
      <c r="A22189" t="s">
        <v>3213</v>
      </c>
      <c r="B22189" t="s">
        <v>1634</v>
      </c>
      <c r="C22189">
        <v>0.01</v>
      </c>
    </row>
    <row r="22190" spans="1:4" x14ac:dyDescent="0.2">
      <c r="A22190" t="s">
        <v>3214</v>
      </c>
      <c r="B22190" t="s">
        <v>1634</v>
      </c>
      <c r="C22190">
        <v>0.1</v>
      </c>
    </row>
    <row r="22191" spans="1:4" x14ac:dyDescent="0.2">
      <c r="A22191" t="s">
        <v>59</v>
      </c>
      <c r="B22191" t="s">
        <v>3215</v>
      </c>
    </row>
    <row r="22192" spans="1:4" x14ac:dyDescent="0.2">
      <c r="A22192" t="s">
        <v>3216</v>
      </c>
      <c r="B22192" t="s">
        <v>1634</v>
      </c>
      <c r="C22192">
        <v>0.01</v>
      </c>
    </row>
    <row r="22193" spans="1:5" x14ac:dyDescent="0.2">
      <c r="A22193" t="s">
        <v>52</v>
      </c>
      <c r="B22193">
        <v>6.35</v>
      </c>
      <c r="C22193" t="s">
        <v>1634</v>
      </c>
      <c r="D22193">
        <v>0.05</v>
      </c>
    </row>
    <row r="22194" spans="1:5" x14ac:dyDescent="0.2">
      <c r="A22194" t="s">
        <v>120</v>
      </c>
      <c r="B22194" t="s">
        <v>1645</v>
      </c>
      <c r="C22194">
        <v>0.02</v>
      </c>
    </row>
    <row r="22195" spans="1:5" x14ac:dyDescent="0.2">
      <c r="A22195" t="s">
        <v>243</v>
      </c>
      <c r="B22195" t="s">
        <v>1645</v>
      </c>
      <c r="C22195">
        <v>0.02</v>
      </c>
      <c r="D22195" t="s">
        <v>1593</v>
      </c>
      <c r="E22195" t="s">
        <v>1594</v>
      </c>
    </row>
    <row r="22196" spans="1:5" x14ac:dyDescent="0.2">
      <c r="A22196" t="s">
        <v>55</v>
      </c>
      <c r="B22196">
        <v>3</v>
      </c>
      <c r="C22196">
        <f>0.5/-0.1</f>
        <v>-5</v>
      </c>
    </row>
    <row r="22197" spans="1:5" x14ac:dyDescent="0.2">
      <c r="A22197" t="s">
        <v>1575</v>
      </c>
      <c r="B22197" t="s">
        <v>1576</v>
      </c>
      <c r="C22197" t="s">
        <v>1577</v>
      </c>
      <c r="D22197" t="s">
        <v>1578</v>
      </c>
    </row>
    <row r="22198" spans="1:5" x14ac:dyDescent="0.2">
      <c r="A22198" t="s">
        <v>882</v>
      </c>
      <c r="B22198" t="s">
        <v>1579</v>
      </c>
      <c r="C22198" t="s">
        <v>1580</v>
      </c>
    </row>
    <row r="22199" spans="1:5" x14ac:dyDescent="0.2">
      <c r="A22199" t="s">
        <v>1581</v>
      </c>
      <c r="B22199" t="s">
        <v>1576</v>
      </c>
      <c r="C22199" t="s">
        <v>1577</v>
      </c>
      <c r="D22199" t="s">
        <v>1582</v>
      </c>
    </row>
    <row r="22200" spans="1:5" x14ac:dyDescent="0.2">
      <c r="A22200" t="s">
        <v>57</v>
      </c>
      <c r="B22200">
        <v>22.035</v>
      </c>
      <c r="C22200">
        <f>-0.01/-0.023</f>
        <v>0.43478260869565222</v>
      </c>
    </row>
    <row r="22201" spans="1:5" x14ac:dyDescent="0.2">
      <c r="A22201" t="s">
        <v>57</v>
      </c>
      <c r="B22201">
        <v>10.1</v>
      </c>
      <c r="C22201">
        <v>0.1</v>
      </c>
    </row>
    <row r="22202" spans="1:5" x14ac:dyDescent="0.2">
      <c r="A22202" t="s">
        <v>57</v>
      </c>
      <c r="B22202">
        <v>21.5</v>
      </c>
      <c r="C22202">
        <v>0.05</v>
      </c>
    </row>
    <row r="22203" spans="1:5" x14ac:dyDescent="0.2">
      <c r="A22203" t="s">
        <v>70</v>
      </c>
      <c r="B22203">
        <v>5</v>
      </c>
      <c r="C22203">
        <v>0.03</v>
      </c>
    </row>
    <row r="22204" spans="1:5" x14ac:dyDescent="0.2">
      <c r="A22204" t="s">
        <v>70</v>
      </c>
      <c r="B22204">
        <v>8</v>
      </c>
      <c r="C22204" t="s">
        <v>1583</v>
      </c>
    </row>
    <row r="22205" spans="1:5" x14ac:dyDescent="0.2">
      <c r="A22205" t="s">
        <v>70</v>
      </c>
      <c r="B22205">
        <v>18</v>
      </c>
      <c r="C22205" t="s">
        <v>1585</v>
      </c>
    </row>
    <row r="22206" spans="1:5" x14ac:dyDescent="0.2">
      <c r="A22206" t="s">
        <v>3217</v>
      </c>
      <c r="B22206" t="s">
        <v>1618</v>
      </c>
    </row>
    <row r="22207" spans="1:5" x14ac:dyDescent="0.2">
      <c r="A22207" t="s">
        <v>119</v>
      </c>
      <c r="B22207">
        <v>20.5</v>
      </c>
      <c r="C22207">
        <v>-0.05</v>
      </c>
    </row>
    <row r="22208" spans="1:5" x14ac:dyDescent="0.2">
      <c r="A22208" t="s">
        <v>119</v>
      </c>
      <c r="B22208">
        <v>16.5</v>
      </c>
      <c r="C22208" t="s">
        <v>1584</v>
      </c>
    </row>
    <row r="22209" spans="1:7" x14ac:dyDescent="0.2">
      <c r="A22209" t="s">
        <v>114</v>
      </c>
      <c r="B22209">
        <v>8.9</v>
      </c>
      <c r="C22209" t="s">
        <v>1681</v>
      </c>
    </row>
    <row r="22210" spans="1:7" x14ac:dyDescent="0.2">
      <c r="A22210" t="s">
        <v>52</v>
      </c>
      <c r="B22210">
        <v>1.1000000000000001</v>
      </c>
      <c r="C22210">
        <v>0.05</v>
      </c>
    </row>
    <row r="22211" spans="1:7" x14ac:dyDescent="0.2">
      <c r="A22211" t="s">
        <v>71</v>
      </c>
      <c r="B22211">
        <v>0.7</v>
      </c>
      <c r="C22211">
        <v>0.1</v>
      </c>
    </row>
    <row r="22212" spans="1:7" x14ac:dyDescent="0.2">
      <c r="A22212" t="s">
        <v>71</v>
      </c>
      <c r="B22212">
        <v>0.2</v>
      </c>
      <c r="C22212" t="s">
        <v>1681</v>
      </c>
    </row>
    <row r="22213" spans="1:7" x14ac:dyDescent="0.2">
      <c r="A22213" t="s">
        <v>71</v>
      </c>
      <c r="B22213">
        <v>0.5</v>
      </c>
      <c r="C22213">
        <v>0.1</v>
      </c>
    </row>
    <row r="22214" spans="1:7" x14ac:dyDescent="0.2">
      <c r="A22214" t="s">
        <v>71</v>
      </c>
      <c r="B22214">
        <v>5.95</v>
      </c>
      <c r="C22214" t="s">
        <v>1584</v>
      </c>
    </row>
    <row r="22215" spans="1:7" x14ac:dyDescent="0.2">
      <c r="A22215" t="s">
        <v>71</v>
      </c>
      <c r="B22215">
        <v>0.38</v>
      </c>
      <c r="C22215" t="s">
        <v>2856</v>
      </c>
    </row>
    <row r="22216" spans="1:7" x14ac:dyDescent="0.2">
      <c r="A22216" t="s">
        <v>118</v>
      </c>
      <c r="B22216" t="s">
        <v>1571</v>
      </c>
      <c r="C22216" t="s">
        <v>1655</v>
      </c>
      <c r="D22216">
        <v>1.5</v>
      </c>
    </row>
    <row r="22217" spans="1:7" x14ac:dyDescent="0.2">
      <c r="A22217" t="s">
        <v>118</v>
      </c>
      <c r="B22217" t="s">
        <v>1571</v>
      </c>
      <c r="C22217" t="s">
        <v>2534</v>
      </c>
      <c r="D22217">
        <v>1</v>
      </c>
    </row>
    <row r="22218" spans="1:7" x14ac:dyDescent="0.2">
      <c r="A22218" t="s">
        <v>2572</v>
      </c>
      <c r="B22218" t="s">
        <v>1571</v>
      </c>
      <c r="C22218">
        <v>0.02</v>
      </c>
      <c r="D22218" t="s">
        <v>1593</v>
      </c>
      <c r="E22218" t="s">
        <v>1594</v>
      </c>
      <c r="F22218" t="s">
        <v>3218</v>
      </c>
      <c r="G22218" t="s">
        <v>3219</v>
      </c>
    </row>
    <row r="22219" spans="1:7" x14ac:dyDescent="0.2">
      <c r="A22219" t="s">
        <v>3220</v>
      </c>
      <c r="B22219" t="s">
        <v>1571</v>
      </c>
      <c r="C22219">
        <v>0.02</v>
      </c>
      <c r="D22219" t="s">
        <v>1593</v>
      </c>
      <c r="E22219" t="s">
        <v>1594</v>
      </c>
      <c r="F22219" t="s">
        <v>3221</v>
      </c>
      <c r="G22219" t="s">
        <v>3000</v>
      </c>
    </row>
    <row r="22220" spans="1:7" x14ac:dyDescent="0.2">
      <c r="A22220" t="s">
        <v>1575</v>
      </c>
      <c r="B22220" t="s">
        <v>1576</v>
      </c>
      <c r="C22220" t="s">
        <v>1577</v>
      </c>
      <c r="D22220" t="s">
        <v>1578</v>
      </c>
    </row>
    <row r="22221" spans="1:7" x14ac:dyDescent="0.2">
      <c r="A22221" t="s">
        <v>882</v>
      </c>
      <c r="B22221" t="s">
        <v>1579</v>
      </c>
      <c r="C22221" t="s">
        <v>1580</v>
      </c>
    </row>
    <row r="22222" spans="1:7" x14ac:dyDescent="0.2">
      <c r="A22222" t="s">
        <v>57</v>
      </c>
      <c r="B22222">
        <v>22.035</v>
      </c>
      <c r="C22222">
        <f>-0.01/-0.023</f>
        <v>0.43478260869565222</v>
      </c>
    </row>
    <row r="22223" spans="1:7" x14ac:dyDescent="0.2">
      <c r="A22223" t="s">
        <v>57</v>
      </c>
      <c r="B22223">
        <v>10.1</v>
      </c>
      <c r="C22223">
        <v>0.1</v>
      </c>
    </row>
    <row r="22224" spans="1:7" x14ac:dyDescent="0.2">
      <c r="A22224" t="s">
        <v>57</v>
      </c>
      <c r="B22224">
        <v>21.5</v>
      </c>
      <c r="C22224">
        <v>0.05</v>
      </c>
    </row>
    <row r="22225" spans="1:7" x14ac:dyDescent="0.2">
      <c r="A22225" t="s">
        <v>70</v>
      </c>
      <c r="B22225">
        <v>5</v>
      </c>
      <c r="C22225">
        <v>0.03</v>
      </c>
    </row>
    <row r="22226" spans="1:7" x14ac:dyDescent="0.2">
      <c r="A22226" t="s">
        <v>70</v>
      </c>
      <c r="B22226">
        <v>8</v>
      </c>
      <c r="C22226" t="s">
        <v>1583</v>
      </c>
    </row>
    <row r="22227" spans="1:7" x14ac:dyDescent="0.2">
      <c r="A22227" t="s">
        <v>70</v>
      </c>
      <c r="B22227">
        <v>18</v>
      </c>
      <c r="C22227" t="s">
        <v>1585</v>
      </c>
    </row>
    <row r="22228" spans="1:7" x14ac:dyDescent="0.2">
      <c r="A22228" t="s">
        <v>3217</v>
      </c>
      <c r="B22228" t="s">
        <v>1618</v>
      </c>
    </row>
    <row r="22229" spans="1:7" x14ac:dyDescent="0.2">
      <c r="A22229" t="s">
        <v>119</v>
      </c>
      <c r="B22229">
        <v>20.5</v>
      </c>
      <c r="C22229">
        <v>-0.05</v>
      </c>
    </row>
    <row r="22230" spans="1:7" x14ac:dyDescent="0.2">
      <c r="A22230" t="s">
        <v>119</v>
      </c>
      <c r="B22230">
        <v>16.5</v>
      </c>
      <c r="C22230" t="s">
        <v>1584</v>
      </c>
    </row>
    <row r="22231" spans="1:7" x14ac:dyDescent="0.2">
      <c r="A22231" t="s">
        <v>114</v>
      </c>
      <c r="B22231">
        <v>8.9</v>
      </c>
      <c r="C22231" t="s">
        <v>1681</v>
      </c>
    </row>
    <row r="22232" spans="1:7" x14ac:dyDescent="0.2">
      <c r="A22232" t="s">
        <v>52</v>
      </c>
      <c r="B22232">
        <v>1.1000000000000001</v>
      </c>
      <c r="C22232">
        <v>0.05</v>
      </c>
    </row>
    <row r="22233" spans="1:7" x14ac:dyDescent="0.2">
      <c r="A22233" t="s">
        <v>71</v>
      </c>
      <c r="B22233">
        <v>0.7</v>
      </c>
      <c r="C22233">
        <v>0.1</v>
      </c>
    </row>
    <row r="22234" spans="1:7" x14ac:dyDescent="0.2">
      <c r="A22234" t="s">
        <v>71</v>
      </c>
      <c r="B22234">
        <v>0.2</v>
      </c>
      <c r="C22234" t="s">
        <v>1681</v>
      </c>
    </row>
    <row r="22235" spans="1:7" x14ac:dyDescent="0.2">
      <c r="A22235" t="s">
        <v>71</v>
      </c>
      <c r="B22235">
        <v>0.5</v>
      </c>
      <c r="C22235">
        <v>0.1</v>
      </c>
    </row>
    <row r="22236" spans="1:7" x14ac:dyDescent="0.2">
      <c r="A22236" t="s">
        <v>71</v>
      </c>
      <c r="B22236">
        <v>5.95</v>
      </c>
      <c r="C22236" t="s">
        <v>1584</v>
      </c>
    </row>
    <row r="22237" spans="1:7" x14ac:dyDescent="0.2">
      <c r="A22237" t="s">
        <v>71</v>
      </c>
      <c r="B22237">
        <v>0.38</v>
      </c>
      <c r="C22237" t="s">
        <v>2856</v>
      </c>
    </row>
    <row r="22238" spans="1:7" x14ac:dyDescent="0.2">
      <c r="A22238" t="s">
        <v>118</v>
      </c>
      <c r="B22238" t="s">
        <v>1571</v>
      </c>
      <c r="C22238" t="s">
        <v>1655</v>
      </c>
      <c r="D22238">
        <v>1.5</v>
      </c>
    </row>
    <row r="22239" spans="1:7" x14ac:dyDescent="0.2">
      <c r="A22239" t="s">
        <v>118</v>
      </c>
      <c r="B22239" t="s">
        <v>1571</v>
      </c>
      <c r="C22239" t="s">
        <v>2534</v>
      </c>
      <c r="D22239">
        <v>1</v>
      </c>
    </row>
    <row r="22240" spans="1:7" x14ac:dyDescent="0.2">
      <c r="A22240" t="s">
        <v>2572</v>
      </c>
      <c r="B22240" t="s">
        <v>1571</v>
      </c>
      <c r="C22240">
        <v>0.02</v>
      </c>
      <c r="D22240" t="s">
        <v>1593</v>
      </c>
      <c r="E22240" t="s">
        <v>1594</v>
      </c>
      <c r="F22240" t="s">
        <v>3218</v>
      </c>
      <c r="G22240" t="s">
        <v>3219</v>
      </c>
    </row>
    <row r="22241" spans="1:7" x14ac:dyDescent="0.2">
      <c r="A22241" t="s">
        <v>3220</v>
      </c>
      <c r="B22241" t="s">
        <v>1571</v>
      </c>
      <c r="C22241">
        <v>0.02</v>
      </c>
      <c r="D22241" t="s">
        <v>1593</v>
      </c>
      <c r="E22241" t="s">
        <v>1594</v>
      </c>
      <c r="F22241" t="s">
        <v>3221</v>
      </c>
      <c r="G22241" t="s">
        <v>3000</v>
      </c>
    </row>
    <row r="22242" spans="1:7" x14ac:dyDescent="0.2">
      <c r="A22242" t="s">
        <v>1575</v>
      </c>
      <c r="B22242" t="s">
        <v>1576</v>
      </c>
      <c r="C22242" t="s">
        <v>1577</v>
      </c>
      <c r="D22242" t="s">
        <v>1578</v>
      </c>
    </row>
    <row r="22243" spans="1:7" x14ac:dyDescent="0.2">
      <c r="A22243" t="s">
        <v>882</v>
      </c>
      <c r="B22243" t="s">
        <v>1579</v>
      </c>
      <c r="C22243" t="s">
        <v>1580</v>
      </c>
    </row>
    <row r="22244" spans="1:7" x14ac:dyDescent="0.2">
      <c r="A22244" t="s">
        <v>57</v>
      </c>
      <c r="B22244">
        <v>22.035</v>
      </c>
      <c r="C22244">
        <f>-0.01/-0.023</f>
        <v>0.43478260869565222</v>
      </c>
    </row>
    <row r="22245" spans="1:7" x14ac:dyDescent="0.2">
      <c r="A22245" t="s">
        <v>57</v>
      </c>
      <c r="B22245">
        <v>10.1</v>
      </c>
      <c r="C22245">
        <v>0.1</v>
      </c>
    </row>
    <row r="22246" spans="1:7" x14ac:dyDescent="0.2">
      <c r="A22246" t="s">
        <v>57</v>
      </c>
      <c r="B22246">
        <v>21.5</v>
      </c>
      <c r="C22246">
        <v>0.05</v>
      </c>
    </row>
    <row r="22247" spans="1:7" x14ac:dyDescent="0.2">
      <c r="A22247" t="s">
        <v>70</v>
      </c>
      <c r="B22247">
        <v>5</v>
      </c>
      <c r="C22247">
        <v>0.03</v>
      </c>
    </row>
    <row r="22248" spans="1:7" x14ac:dyDescent="0.2">
      <c r="A22248" t="s">
        <v>70</v>
      </c>
      <c r="B22248">
        <v>8</v>
      </c>
      <c r="C22248" t="s">
        <v>1583</v>
      </c>
    </row>
    <row r="22249" spans="1:7" x14ac:dyDescent="0.2">
      <c r="A22249" t="s">
        <v>70</v>
      </c>
      <c r="B22249">
        <v>18</v>
      </c>
      <c r="C22249" t="s">
        <v>1585</v>
      </c>
    </row>
    <row r="22250" spans="1:7" x14ac:dyDescent="0.2">
      <c r="A22250" t="s">
        <v>3217</v>
      </c>
      <c r="B22250" t="s">
        <v>1618</v>
      </c>
    </row>
    <row r="22251" spans="1:7" x14ac:dyDescent="0.2">
      <c r="A22251" t="s">
        <v>119</v>
      </c>
      <c r="B22251">
        <v>20.5</v>
      </c>
      <c r="C22251">
        <v>-0.05</v>
      </c>
    </row>
    <row r="22252" spans="1:7" x14ac:dyDescent="0.2">
      <c r="A22252" t="s">
        <v>119</v>
      </c>
      <c r="B22252">
        <v>16.5</v>
      </c>
      <c r="C22252" t="s">
        <v>1584</v>
      </c>
    </row>
    <row r="22253" spans="1:7" x14ac:dyDescent="0.2">
      <c r="A22253" t="s">
        <v>114</v>
      </c>
      <c r="B22253">
        <v>8.9</v>
      </c>
      <c r="C22253" t="s">
        <v>1681</v>
      </c>
    </row>
    <row r="22254" spans="1:7" x14ac:dyDescent="0.2">
      <c r="A22254" t="s">
        <v>52</v>
      </c>
      <c r="B22254">
        <v>1.1000000000000001</v>
      </c>
      <c r="C22254">
        <v>0.05</v>
      </c>
    </row>
    <row r="22255" spans="1:7" x14ac:dyDescent="0.2">
      <c r="A22255" t="s">
        <v>71</v>
      </c>
      <c r="B22255">
        <v>0.7</v>
      </c>
      <c r="C22255">
        <v>0.1</v>
      </c>
    </row>
    <row r="22256" spans="1:7" x14ac:dyDescent="0.2">
      <c r="A22256" t="s">
        <v>71</v>
      </c>
      <c r="B22256">
        <v>0.2</v>
      </c>
      <c r="C22256" t="s">
        <v>1681</v>
      </c>
    </row>
    <row r="22257" spans="1:7" x14ac:dyDescent="0.2">
      <c r="A22257" t="s">
        <v>71</v>
      </c>
      <c r="B22257">
        <v>0.5</v>
      </c>
      <c r="C22257">
        <v>0.1</v>
      </c>
    </row>
    <row r="22258" spans="1:7" x14ac:dyDescent="0.2">
      <c r="A22258" t="s">
        <v>71</v>
      </c>
      <c r="B22258">
        <v>5.95</v>
      </c>
      <c r="C22258" t="s">
        <v>1584</v>
      </c>
    </row>
    <row r="22259" spans="1:7" x14ac:dyDescent="0.2">
      <c r="A22259" t="s">
        <v>71</v>
      </c>
      <c r="B22259">
        <v>0.38</v>
      </c>
      <c r="C22259" t="s">
        <v>2856</v>
      </c>
    </row>
    <row r="22260" spans="1:7" x14ac:dyDescent="0.2">
      <c r="A22260" t="s">
        <v>118</v>
      </c>
      <c r="B22260" t="s">
        <v>1571</v>
      </c>
      <c r="C22260" t="s">
        <v>1655</v>
      </c>
      <c r="D22260">
        <v>1.5</v>
      </c>
    </row>
    <row r="22261" spans="1:7" x14ac:dyDescent="0.2">
      <c r="A22261" t="s">
        <v>118</v>
      </c>
      <c r="B22261" t="s">
        <v>1571</v>
      </c>
      <c r="C22261" t="s">
        <v>2534</v>
      </c>
      <c r="D22261">
        <v>1</v>
      </c>
    </row>
    <row r="22262" spans="1:7" x14ac:dyDescent="0.2">
      <c r="A22262" t="s">
        <v>2572</v>
      </c>
      <c r="B22262" t="s">
        <v>1571</v>
      </c>
      <c r="C22262">
        <v>0.02</v>
      </c>
      <c r="D22262" t="s">
        <v>1593</v>
      </c>
      <c r="E22262" t="s">
        <v>1594</v>
      </c>
      <c r="F22262" t="s">
        <v>3218</v>
      </c>
      <c r="G22262" t="s">
        <v>3219</v>
      </c>
    </row>
    <row r="22263" spans="1:7" x14ac:dyDescent="0.2">
      <c r="A22263" t="s">
        <v>3220</v>
      </c>
      <c r="B22263" t="s">
        <v>1571</v>
      </c>
      <c r="C22263">
        <v>0.02</v>
      </c>
      <c r="D22263" t="s">
        <v>1593</v>
      </c>
      <c r="E22263" t="s">
        <v>1594</v>
      </c>
      <c r="F22263" t="s">
        <v>3221</v>
      </c>
      <c r="G22263" t="s">
        <v>3000</v>
      </c>
    </row>
    <row r="22264" spans="1:7" x14ac:dyDescent="0.2">
      <c r="A22264" t="s">
        <v>1575</v>
      </c>
      <c r="B22264" t="s">
        <v>1576</v>
      </c>
      <c r="C22264" t="s">
        <v>1577</v>
      </c>
      <c r="D22264" t="s">
        <v>1578</v>
      </c>
    </row>
    <row r="22265" spans="1:7" x14ac:dyDescent="0.2">
      <c r="A22265" t="s">
        <v>882</v>
      </c>
      <c r="B22265" t="s">
        <v>1579</v>
      </c>
      <c r="C22265" t="s">
        <v>1580</v>
      </c>
    </row>
    <row r="22266" spans="1:7" x14ac:dyDescent="0.2">
      <c r="A22266" t="s">
        <v>3222</v>
      </c>
      <c r="B22266" t="s">
        <v>1661</v>
      </c>
      <c r="C22266" t="s">
        <v>3223</v>
      </c>
      <c r="D22266" t="s">
        <v>1639</v>
      </c>
      <c r="E22266" t="s">
        <v>2503</v>
      </c>
      <c r="F22266" t="s">
        <v>3062</v>
      </c>
      <c r="G22266" t="s">
        <v>2699</v>
      </c>
    </row>
    <row r="22267" spans="1:7" x14ac:dyDescent="0.2">
      <c r="A22267" t="s">
        <v>3222</v>
      </c>
      <c r="B22267">
        <v>0.03</v>
      </c>
      <c r="C22267" t="s">
        <v>1620</v>
      </c>
      <c r="D22267">
        <v>0.06</v>
      </c>
    </row>
    <row r="22268" spans="1:7" x14ac:dyDescent="0.2">
      <c r="A22268" t="s">
        <v>3224</v>
      </c>
      <c r="B22268" t="s">
        <v>1661</v>
      </c>
      <c r="C22268">
        <v>2.1000000000000001E-2</v>
      </c>
    </row>
    <row r="22269" spans="1:7" x14ac:dyDescent="0.2">
      <c r="A22269" t="s">
        <v>3224</v>
      </c>
      <c r="B22269" t="s">
        <v>1634</v>
      </c>
      <c r="C22269">
        <v>0.05</v>
      </c>
    </row>
    <row r="22270" spans="1:7" x14ac:dyDescent="0.2">
      <c r="A22270" t="s">
        <v>3225</v>
      </c>
      <c r="B22270" t="s">
        <v>1661</v>
      </c>
      <c r="C22270">
        <v>1.7999999999999999E-2</v>
      </c>
    </row>
    <row r="22271" spans="1:7" x14ac:dyDescent="0.2">
      <c r="A22271" t="s">
        <v>3226</v>
      </c>
      <c r="B22271" t="s">
        <v>1634</v>
      </c>
      <c r="C22271">
        <v>0.02</v>
      </c>
    </row>
    <row r="22272" spans="1:7" x14ac:dyDescent="0.2">
      <c r="A22272" t="s">
        <v>3227</v>
      </c>
      <c r="B22272" t="s">
        <v>1634</v>
      </c>
      <c r="C22272">
        <v>0.05</v>
      </c>
    </row>
    <row r="22273" spans="1:4" x14ac:dyDescent="0.2">
      <c r="A22273" t="s">
        <v>3224</v>
      </c>
      <c r="B22273" t="s">
        <v>1634</v>
      </c>
      <c r="C22273">
        <v>2.5000000000000001E-2</v>
      </c>
    </row>
    <row r="22274" spans="1:4" x14ac:dyDescent="0.2">
      <c r="A22274" t="s">
        <v>3228</v>
      </c>
      <c r="B22274" t="s">
        <v>1634</v>
      </c>
      <c r="C22274">
        <v>0.1</v>
      </c>
    </row>
    <row r="22275" spans="1:4" x14ac:dyDescent="0.2">
      <c r="A22275" t="s">
        <v>2252</v>
      </c>
      <c r="B22275" t="s">
        <v>1634</v>
      </c>
      <c r="C22275">
        <v>0.1</v>
      </c>
    </row>
    <row r="22276" spans="1:4" x14ac:dyDescent="0.2">
      <c r="A22276" t="s">
        <v>2926</v>
      </c>
      <c r="B22276">
        <f>0.051+0.072</f>
        <v>0.123</v>
      </c>
      <c r="C22276" t="s">
        <v>1639</v>
      </c>
      <c r="D22276" t="s">
        <v>165</v>
      </c>
    </row>
    <row r="22277" spans="1:4" x14ac:dyDescent="0.2">
      <c r="A22277" t="s">
        <v>2601</v>
      </c>
      <c r="B22277" t="s">
        <v>3229</v>
      </c>
      <c r="C22277">
        <v>0.05</v>
      </c>
    </row>
    <row r="22278" spans="1:4" x14ac:dyDescent="0.2">
      <c r="A22278" t="s">
        <v>580</v>
      </c>
      <c r="B22278">
        <v>14.1</v>
      </c>
      <c r="C22278">
        <v>-0.15</v>
      </c>
    </row>
    <row r="22279" spans="1:4" x14ac:dyDescent="0.2">
      <c r="A22279" t="s">
        <v>52</v>
      </c>
      <c r="B22279" t="s">
        <v>3230</v>
      </c>
    </row>
    <row r="22280" spans="1:4" x14ac:dyDescent="0.2">
      <c r="A22280" t="s">
        <v>173</v>
      </c>
      <c r="B22280">
        <v>3.15</v>
      </c>
      <c r="C22280" t="s">
        <v>1634</v>
      </c>
      <c r="D22280">
        <v>0.05</v>
      </c>
    </row>
    <row r="22281" spans="1:4" x14ac:dyDescent="0.2">
      <c r="A22281" t="s">
        <v>71</v>
      </c>
      <c r="B22281">
        <v>3.35</v>
      </c>
      <c r="C22281" t="s">
        <v>1634</v>
      </c>
      <c r="D22281">
        <v>0.05</v>
      </c>
    </row>
    <row r="22282" spans="1:4" x14ac:dyDescent="0.2">
      <c r="A22282" t="s">
        <v>71</v>
      </c>
      <c r="B22282">
        <v>1.35</v>
      </c>
      <c r="C22282" t="s">
        <v>1634</v>
      </c>
      <c r="D22282">
        <v>0.05</v>
      </c>
    </row>
    <row r="22283" spans="1:4" x14ac:dyDescent="0.2">
      <c r="A22283" t="s">
        <v>52</v>
      </c>
      <c r="B22283">
        <v>4.95</v>
      </c>
      <c r="C22283" t="s">
        <v>1634</v>
      </c>
      <c r="D22283">
        <v>0.05</v>
      </c>
    </row>
    <row r="22284" spans="1:4" x14ac:dyDescent="0.2">
      <c r="A22284" t="s">
        <v>52</v>
      </c>
      <c r="B22284" t="s">
        <v>3231</v>
      </c>
    </row>
    <row r="22285" spans="1:4" x14ac:dyDescent="0.2">
      <c r="A22285" t="s">
        <v>52</v>
      </c>
      <c r="B22285">
        <v>0.6</v>
      </c>
      <c r="C22285" t="s">
        <v>1634</v>
      </c>
      <c r="D22285">
        <v>1.4999999999999999E-2</v>
      </c>
    </row>
    <row r="22286" spans="1:4" x14ac:dyDescent="0.2">
      <c r="A22286" t="s">
        <v>52</v>
      </c>
      <c r="B22286">
        <v>0.55000000000000004</v>
      </c>
      <c r="C22286">
        <v>0.1</v>
      </c>
    </row>
    <row r="22287" spans="1:4" x14ac:dyDescent="0.2">
      <c r="A22287" t="s">
        <v>52</v>
      </c>
      <c r="B22287" t="s">
        <v>3232</v>
      </c>
      <c r="C22287">
        <v>0.1</v>
      </c>
    </row>
    <row r="22288" spans="1:4" x14ac:dyDescent="0.2">
      <c r="A22288" t="s">
        <v>3233</v>
      </c>
      <c r="B22288" t="s">
        <v>1634</v>
      </c>
      <c r="C22288">
        <v>0.1</v>
      </c>
    </row>
    <row r="22289" spans="1:5" x14ac:dyDescent="0.2">
      <c r="A22289" t="s">
        <v>3234</v>
      </c>
      <c r="B22289">
        <v>-0.1</v>
      </c>
    </row>
    <row r="22290" spans="1:5" x14ac:dyDescent="0.2">
      <c r="A22290" t="s">
        <v>118</v>
      </c>
      <c r="B22290" t="s">
        <v>1655</v>
      </c>
      <c r="C22290">
        <v>1.5</v>
      </c>
    </row>
    <row r="22291" spans="1:5" x14ac:dyDescent="0.2">
      <c r="A22291" t="s">
        <v>118</v>
      </c>
      <c r="B22291" t="s">
        <v>2534</v>
      </c>
      <c r="C22291">
        <v>1</v>
      </c>
    </row>
    <row r="22292" spans="1:5" x14ac:dyDescent="0.2">
      <c r="A22292" t="s">
        <v>118</v>
      </c>
      <c r="B22292" t="s">
        <v>3235</v>
      </c>
    </row>
    <row r="22293" spans="1:5" x14ac:dyDescent="0.2">
      <c r="A22293" t="s">
        <v>118</v>
      </c>
      <c r="B22293" t="s">
        <v>3236</v>
      </c>
      <c r="C22293" t="s">
        <v>1741</v>
      </c>
      <c r="D22293" t="s">
        <v>1574</v>
      </c>
      <c r="E22293" t="s">
        <v>1598</v>
      </c>
    </row>
    <row r="22294" spans="1:5" x14ac:dyDescent="0.2">
      <c r="A22294" t="s">
        <v>120</v>
      </c>
      <c r="B22294">
        <v>0.03</v>
      </c>
      <c r="C22294" t="s">
        <v>1593</v>
      </c>
      <c r="D22294" t="s">
        <v>1594</v>
      </c>
    </row>
    <row r="22295" spans="1:5" x14ac:dyDescent="0.2">
      <c r="A22295" t="s">
        <v>117</v>
      </c>
      <c r="B22295">
        <v>0.02</v>
      </c>
      <c r="C22295" t="s">
        <v>1593</v>
      </c>
      <c r="D22295" t="s">
        <v>1594</v>
      </c>
    </row>
    <row r="22296" spans="1:5" x14ac:dyDescent="0.2">
      <c r="A22296" t="s">
        <v>117</v>
      </c>
      <c r="B22296">
        <v>0.02</v>
      </c>
      <c r="C22296" t="s">
        <v>1593</v>
      </c>
      <c r="D22296" t="s">
        <v>1659</v>
      </c>
    </row>
    <row r="22297" spans="1:5" x14ac:dyDescent="0.2">
      <c r="A22297" t="s">
        <v>156</v>
      </c>
      <c r="B22297">
        <v>0.02</v>
      </c>
    </row>
    <row r="22298" spans="1:5" x14ac:dyDescent="0.2">
      <c r="A22298" t="s">
        <v>3237</v>
      </c>
      <c r="B22298" t="s">
        <v>3238</v>
      </c>
      <c r="C22298" t="s">
        <v>3239</v>
      </c>
    </row>
    <row r="22299" spans="1:5" x14ac:dyDescent="0.2">
      <c r="A22299" t="s">
        <v>1575</v>
      </c>
      <c r="B22299" t="s">
        <v>1576</v>
      </c>
      <c r="C22299" t="s">
        <v>1577</v>
      </c>
      <c r="D22299" t="s">
        <v>1578</v>
      </c>
    </row>
    <row r="22300" spans="1:5" x14ac:dyDescent="0.2">
      <c r="A22300" t="s">
        <v>882</v>
      </c>
      <c r="B22300" t="s">
        <v>1579</v>
      </c>
      <c r="C22300" t="s">
        <v>1580</v>
      </c>
    </row>
    <row r="22301" spans="1:5" x14ac:dyDescent="0.2">
      <c r="A22301" t="s">
        <v>52</v>
      </c>
      <c r="B22301">
        <v>14.1</v>
      </c>
      <c r="C22301">
        <v>-0.15</v>
      </c>
    </row>
    <row r="22302" spans="1:5" x14ac:dyDescent="0.2">
      <c r="A22302" t="s">
        <v>50</v>
      </c>
      <c r="B22302">
        <v>19.55</v>
      </c>
      <c r="C22302" t="s">
        <v>1634</v>
      </c>
      <c r="D22302">
        <v>0.05</v>
      </c>
    </row>
    <row r="22303" spans="1:5" x14ac:dyDescent="0.2">
      <c r="A22303" t="s">
        <v>52</v>
      </c>
      <c r="B22303">
        <v>15.8</v>
      </c>
      <c r="C22303" t="s">
        <v>1634</v>
      </c>
      <c r="D22303">
        <v>0.1</v>
      </c>
    </row>
    <row r="22304" spans="1:5" x14ac:dyDescent="0.2">
      <c r="A22304" t="s">
        <v>173</v>
      </c>
      <c r="B22304">
        <v>3.15</v>
      </c>
      <c r="C22304" t="s">
        <v>1634</v>
      </c>
      <c r="D22304">
        <v>0.05</v>
      </c>
    </row>
    <row r="22305" spans="1:4" x14ac:dyDescent="0.2">
      <c r="A22305" t="s">
        <v>52</v>
      </c>
      <c r="B22305">
        <v>5.9</v>
      </c>
      <c r="C22305" t="s">
        <v>1588</v>
      </c>
      <c r="D22305">
        <v>0.1</v>
      </c>
    </row>
    <row r="22306" spans="1:4" x14ac:dyDescent="0.2">
      <c r="A22306" t="s">
        <v>52</v>
      </c>
      <c r="B22306">
        <v>13.9</v>
      </c>
      <c r="C22306" t="s">
        <v>1634</v>
      </c>
      <c r="D22306">
        <v>0.05</v>
      </c>
    </row>
    <row r="22307" spans="1:4" x14ac:dyDescent="0.2">
      <c r="A22307" t="s">
        <v>52</v>
      </c>
      <c r="B22307">
        <v>5.2</v>
      </c>
      <c r="C22307" t="s">
        <v>1588</v>
      </c>
      <c r="D22307">
        <v>0.1</v>
      </c>
    </row>
    <row r="22308" spans="1:4" x14ac:dyDescent="0.2">
      <c r="A22308" t="s">
        <v>3234</v>
      </c>
      <c r="B22308" t="s">
        <v>1588</v>
      </c>
      <c r="C22308">
        <v>0.1</v>
      </c>
    </row>
    <row r="22309" spans="1:4" x14ac:dyDescent="0.2">
      <c r="A22309" t="s">
        <v>200</v>
      </c>
      <c r="B22309">
        <v>0.55000000000000004</v>
      </c>
      <c r="C22309" t="s">
        <v>1639</v>
      </c>
      <c r="D22309">
        <v>0.1</v>
      </c>
    </row>
    <row r="22310" spans="1:4" x14ac:dyDescent="0.2">
      <c r="A22310" t="s">
        <v>200</v>
      </c>
      <c r="B22310">
        <v>0.6</v>
      </c>
      <c r="C22310" t="s">
        <v>1634</v>
      </c>
      <c r="D22310">
        <v>1.4999999999999999E-2</v>
      </c>
    </row>
    <row r="22311" spans="1:4" x14ac:dyDescent="0.2">
      <c r="A22311" t="s">
        <v>52</v>
      </c>
      <c r="B22311">
        <v>4.95</v>
      </c>
      <c r="C22311" t="s">
        <v>1634</v>
      </c>
      <c r="D22311">
        <v>0.1</v>
      </c>
    </row>
    <row r="22312" spans="1:4" x14ac:dyDescent="0.2">
      <c r="A22312" t="s">
        <v>71</v>
      </c>
      <c r="B22312">
        <v>1.35</v>
      </c>
      <c r="C22312" t="s">
        <v>1634</v>
      </c>
      <c r="D22312">
        <v>0.05</v>
      </c>
    </row>
    <row r="22313" spans="1:4" x14ac:dyDescent="0.2">
      <c r="A22313" t="s">
        <v>71</v>
      </c>
      <c r="B22313">
        <v>3.35</v>
      </c>
      <c r="C22313" t="s">
        <v>1634</v>
      </c>
      <c r="D22313">
        <v>0.05</v>
      </c>
    </row>
    <row r="22314" spans="1:4" x14ac:dyDescent="0.2">
      <c r="A22314" t="s">
        <v>3240</v>
      </c>
      <c r="B22314" t="s">
        <v>1661</v>
      </c>
      <c r="C22314" t="s">
        <v>3241</v>
      </c>
    </row>
    <row r="22315" spans="1:4" x14ac:dyDescent="0.2">
      <c r="A22315" t="s">
        <v>3242</v>
      </c>
      <c r="B22315" t="s">
        <v>3243</v>
      </c>
    </row>
    <row r="22316" spans="1:4" x14ac:dyDescent="0.2">
      <c r="A22316" t="s">
        <v>3244</v>
      </c>
      <c r="B22316">
        <f>0.06/0.03</f>
        <v>2</v>
      </c>
    </row>
    <row r="22317" spans="1:4" x14ac:dyDescent="0.2">
      <c r="A22317" t="s">
        <v>3245</v>
      </c>
      <c r="B22317" t="s">
        <v>3243</v>
      </c>
    </row>
    <row r="22318" spans="1:4" x14ac:dyDescent="0.2">
      <c r="A22318" t="s">
        <v>3246</v>
      </c>
      <c r="B22318" t="s">
        <v>1634</v>
      </c>
      <c r="C22318">
        <v>0.05</v>
      </c>
    </row>
    <row r="22319" spans="1:4" x14ac:dyDescent="0.2">
      <c r="A22319" t="s">
        <v>2252</v>
      </c>
      <c r="B22319" t="s">
        <v>1634</v>
      </c>
      <c r="C22319">
        <v>0.1</v>
      </c>
    </row>
    <row r="22320" spans="1:4" x14ac:dyDescent="0.2">
      <c r="A22320" t="s">
        <v>207</v>
      </c>
      <c r="B22320">
        <v>27</v>
      </c>
      <c r="C22320" t="s">
        <v>1634</v>
      </c>
      <c r="D22320">
        <v>0.1</v>
      </c>
    </row>
    <row r="22321" spans="1:5" x14ac:dyDescent="0.2">
      <c r="A22321" t="s">
        <v>176</v>
      </c>
      <c r="B22321" t="s">
        <v>2853</v>
      </c>
      <c r="C22321" t="s">
        <v>1634</v>
      </c>
      <c r="D22321">
        <v>0.05</v>
      </c>
    </row>
    <row r="22322" spans="1:5" x14ac:dyDescent="0.2">
      <c r="A22322" t="s">
        <v>3247</v>
      </c>
      <c r="B22322" t="s">
        <v>1634</v>
      </c>
      <c r="C22322">
        <v>2.5000000000000001E-2</v>
      </c>
    </row>
    <row r="22323" spans="1:5" x14ac:dyDescent="0.2">
      <c r="A22323" t="s">
        <v>2926</v>
      </c>
      <c r="B22323">
        <v>7.1999999999999995E-2</v>
      </c>
      <c r="C22323">
        <v>5.0999999999999997E-2</v>
      </c>
    </row>
    <row r="22324" spans="1:5" x14ac:dyDescent="0.2">
      <c r="A22324" t="s">
        <v>3248</v>
      </c>
      <c r="B22324" t="s">
        <v>1634</v>
      </c>
      <c r="C22324">
        <v>0.02</v>
      </c>
    </row>
    <row r="22325" spans="1:5" x14ac:dyDescent="0.2">
      <c r="A22325" t="s">
        <v>3248</v>
      </c>
      <c r="B22325" t="s">
        <v>1634</v>
      </c>
      <c r="C22325">
        <v>0.05</v>
      </c>
    </row>
    <row r="22326" spans="1:5" x14ac:dyDescent="0.2">
      <c r="A22326" t="s">
        <v>120</v>
      </c>
      <c r="B22326">
        <v>0.03</v>
      </c>
      <c r="C22326" t="s">
        <v>1593</v>
      </c>
      <c r="D22326" t="s">
        <v>1594</v>
      </c>
    </row>
    <row r="22327" spans="1:5" x14ac:dyDescent="0.2">
      <c r="A22327" t="s">
        <v>120</v>
      </c>
    </row>
    <row r="22328" spans="1:5" x14ac:dyDescent="0.2">
      <c r="A22328" t="s">
        <v>115</v>
      </c>
      <c r="B22328">
        <v>0.3</v>
      </c>
      <c r="C22328" t="s">
        <v>1621</v>
      </c>
      <c r="D22328">
        <v>0.05</v>
      </c>
    </row>
    <row r="22329" spans="1:5" x14ac:dyDescent="0.2">
      <c r="A22329" t="s">
        <v>118</v>
      </c>
      <c r="B22329" t="s">
        <v>1655</v>
      </c>
      <c r="C22329">
        <v>1.5</v>
      </c>
    </row>
    <row r="22330" spans="1:5" x14ac:dyDescent="0.2">
      <c r="A22330" t="s">
        <v>118</v>
      </c>
      <c r="B22330" t="s">
        <v>2534</v>
      </c>
      <c r="C22330">
        <v>1</v>
      </c>
    </row>
    <row r="22331" spans="1:5" x14ac:dyDescent="0.2">
      <c r="A22331" t="s">
        <v>118</v>
      </c>
      <c r="B22331" t="s">
        <v>1655</v>
      </c>
      <c r="C22331">
        <v>6.3</v>
      </c>
    </row>
    <row r="22332" spans="1:5" x14ac:dyDescent="0.2">
      <c r="A22332" t="s">
        <v>118</v>
      </c>
      <c r="B22332" t="s">
        <v>1655</v>
      </c>
      <c r="C22332">
        <v>10</v>
      </c>
    </row>
    <row r="22333" spans="1:5" x14ac:dyDescent="0.2">
      <c r="A22333" t="s">
        <v>120</v>
      </c>
      <c r="B22333">
        <v>0.03</v>
      </c>
      <c r="C22333" t="s">
        <v>1593</v>
      </c>
      <c r="D22333" t="s">
        <v>1594</v>
      </c>
    </row>
    <row r="22334" spans="1:5" x14ac:dyDescent="0.2">
      <c r="A22334" t="s">
        <v>117</v>
      </c>
      <c r="B22334">
        <v>0.02</v>
      </c>
      <c r="C22334" t="s">
        <v>1593</v>
      </c>
      <c r="D22334" t="s">
        <v>1594</v>
      </c>
      <c r="E22334" t="s">
        <v>2427</v>
      </c>
    </row>
    <row r="22335" spans="1:5" x14ac:dyDescent="0.2">
      <c r="A22335" t="s">
        <v>117</v>
      </c>
      <c r="B22335">
        <v>0.02</v>
      </c>
      <c r="C22335" t="s">
        <v>1593</v>
      </c>
      <c r="D22335" t="s">
        <v>1659</v>
      </c>
    </row>
    <row r="22336" spans="1:5" x14ac:dyDescent="0.2">
      <c r="A22336" t="s">
        <v>156</v>
      </c>
      <c r="B22336">
        <v>0.02</v>
      </c>
      <c r="C22336" t="s">
        <v>3249</v>
      </c>
    </row>
    <row r="22337" spans="1:4" x14ac:dyDescent="0.2">
      <c r="A22337" t="s">
        <v>1575</v>
      </c>
      <c r="B22337" t="s">
        <v>1576</v>
      </c>
      <c r="C22337" t="s">
        <v>1577</v>
      </c>
      <c r="D22337" t="s">
        <v>1578</v>
      </c>
    </row>
    <row r="22338" spans="1:4" x14ac:dyDescent="0.2">
      <c r="A22338" t="s">
        <v>882</v>
      </c>
      <c r="B22338" t="s">
        <v>1579</v>
      </c>
      <c r="C22338" t="s">
        <v>1580</v>
      </c>
    </row>
    <row r="22339" spans="1:4" x14ac:dyDescent="0.2">
      <c r="A22339" t="s">
        <v>1595</v>
      </c>
      <c r="B22339" t="s">
        <v>1596</v>
      </c>
      <c r="C22339" t="s">
        <v>1597</v>
      </c>
    </row>
    <row r="22340" spans="1:4" x14ac:dyDescent="0.2">
      <c r="A22340" t="s">
        <v>1595</v>
      </c>
      <c r="B22340" t="s">
        <v>1598</v>
      </c>
      <c r="C22340" t="s">
        <v>1599</v>
      </c>
      <c r="D22340" t="s">
        <v>1597</v>
      </c>
    </row>
    <row r="22341" spans="1:4" x14ac:dyDescent="0.2">
      <c r="A22341" t="s">
        <v>2723</v>
      </c>
      <c r="B22341" t="s">
        <v>1639</v>
      </c>
      <c r="C22341">
        <v>0.01</v>
      </c>
    </row>
    <row r="22342" spans="1:4" x14ac:dyDescent="0.2">
      <c r="A22342" t="s">
        <v>50</v>
      </c>
      <c r="B22342">
        <v>24.65</v>
      </c>
      <c r="C22342" t="s">
        <v>1634</v>
      </c>
      <c r="D22342">
        <v>0.1</v>
      </c>
    </row>
    <row r="22343" spans="1:4" x14ac:dyDescent="0.2">
      <c r="A22343" t="s">
        <v>71</v>
      </c>
      <c r="B22343">
        <v>18.350000000000001</v>
      </c>
      <c r="C22343" t="s">
        <v>1634</v>
      </c>
      <c r="D22343">
        <v>0.05</v>
      </c>
    </row>
    <row r="22344" spans="1:4" x14ac:dyDescent="0.2">
      <c r="A22344" t="s">
        <v>52</v>
      </c>
      <c r="B22344">
        <v>23.2</v>
      </c>
      <c r="C22344" t="s">
        <v>1634</v>
      </c>
      <c r="D22344">
        <v>0.1</v>
      </c>
    </row>
    <row r="22345" spans="1:4" x14ac:dyDescent="0.2">
      <c r="A22345" t="s">
        <v>52</v>
      </c>
      <c r="B22345">
        <v>10</v>
      </c>
      <c r="C22345" t="s">
        <v>1634</v>
      </c>
      <c r="D22345">
        <v>0.2</v>
      </c>
    </row>
    <row r="22346" spans="1:4" x14ac:dyDescent="0.2">
      <c r="A22346" t="s">
        <v>52</v>
      </c>
      <c r="B22346">
        <v>13</v>
      </c>
      <c r="C22346" t="s">
        <v>1634</v>
      </c>
      <c r="D22346">
        <v>0.14000000000000001</v>
      </c>
    </row>
    <row r="22347" spans="1:4" x14ac:dyDescent="0.2">
      <c r="A22347" t="s">
        <v>52</v>
      </c>
      <c r="B22347">
        <v>6.6</v>
      </c>
      <c r="C22347" t="s">
        <v>1634</v>
      </c>
      <c r="D22347">
        <v>0.1</v>
      </c>
    </row>
    <row r="22348" spans="1:4" x14ac:dyDescent="0.2">
      <c r="A22348" t="s">
        <v>3250</v>
      </c>
      <c r="B22348" t="s">
        <v>1634</v>
      </c>
      <c r="C22348">
        <v>0.1</v>
      </c>
    </row>
    <row r="22349" spans="1:4" x14ac:dyDescent="0.2">
      <c r="A22349" t="s">
        <v>3251</v>
      </c>
      <c r="B22349" t="s">
        <v>1634</v>
      </c>
      <c r="C22349">
        <v>0.05</v>
      </c>
    </row>
    <row r="22350" spans="1:4" x14ac:dyDescent="0.2">
      <c r="A22350" t="s">
        <v>3252</v>
      </c>
      <c r="B22350" t="s">
        <v>1588</v>
      </c>
      <c r="C22350">
        <v>0.1</v>
      </c>
    </row>
    <row r="22351" spans="1:4" x14ac:dyDescent="0.2">
      <c r="A22351" t="s">
        <v>3253</v>
      </c>
      <c r="B22351" t="s">
        <v>1639</v>
      </c>
      <c r="C22351">
        <v>0.1</v>
      </c>
    </row>
    <row r="22352" spans="1:4" x14ac:dyDescent="0.2">
      <c r="A22352" t="s">
        <v>3254</v>
      </c>
      <c r="B22352">
        <f>0.06/0.03</f>
        <v>2</v>
      </c>
    </row>
    <row r="22353" spans="1:5" x14ac:dyDescent="0.2">
      <c r="A22353" t="s">
        <v>3255</v>
      </c>
      <c r="B22353">
        <f>0.04/0.01</f>
        <v>4</v>
      </c>
    </row>
    <row r="22354" spans="1:5" x14ac:dyDescent="0.2">
      <c r="A22354" t="s">
        <v>3256</v>
      </c>
      <c r="B22354" t="s">
        <v>1634</v>
      </c>
      <c r="C22354">
        <v>0.05</v>
      </c>
    </row>
    <row r="22355" spans="1:5" x14ac:dyDescent="0.2">
      <c r="A22355" t="s">
        <v>131</v>
      </c>
      <c r="B22355">
        <v>2.6</v>
      </c>
      <c r="C22355" t="s">
        <v>1634</v>
      </c>
      <c r="D22355">
        <v>0.1</v>
      </c>
    </row>
    <row r="22356" spans="1:5" x14ac:dyDescent="0.2">
      <c r="A22356" t="s">
        <v>131</v>
      </c>
      <c r="B22356">
        <v>1.3</v>
      </c>
      <c r="C22356" t="s">
        <v>1639</v>
      </c>
      <c r="D22356">
        <v>0.15</v>
      </c>
    </row>
    <row r="22357" spans="1:5" x14ac:dyDescent="0.2">
      <c r="A22357" t="s">
        <v>2928</v>
      </c>
      <c r="B22357" t="s">
        <v>1634</v>
      </c>
      <c r="C22357">
        <v>0.05</v>
      </c>
    </row>
    <row r="22358" spans="1:5" x14ac:dyDescent="0.2">
      <c r="A22358" t="s">
        <v>173</v>
      </c>
      <c r="B22358">
        <v>2.4500000000000002</v>
      </c>
      <c r="C22358" t="s">
        <v>1634</v>
      </c>
      <c r="D22358">
        <v>0.05</v>
      </c>
    </row>
    <row r="22359" spans="1:5" x14ac:dyDescent="0.2">
      <c r="A22359" t="s">
        <v>2195</v>
      </c>
      <c r="B22359">
        <v>36</v>
      </c>
      <c r="C22359" t="s">
        <v>1634</v>
      </c>
      <c r="D22359">
        <v>0.1</v>
      </c>
    </row>
    <row r="22360" spans="1:5" x14ac:dyDescent="0.2">
      <c r="A22360" t="s">
        <v>52</v>
      </c>
      <c r="B22360">
        <v>35.6</v>
      </c>
      <c r="C22360" t="s">
        <v>1634</v>
      </c>
      <c r="D22360">
        <v>0.3</v>
      </c>
    </row>
    <row r="22361" spans="1:5" x14ac:dyDescent="0.2">
      <c r="A22361" t="s">
        <v>71</v>
      </c>
      <c r="B22361">
        <v>10</v>
      </c>
      <c r="C22361" t="s">
        <v>1634</v>
      </c>
      <c r="D22361">
        <v>0.1</v>
      </c>
    </row>
    <row r="22362" spans="1:5" x14ac:dyDescent="0.2">
      <c r="A22362" t="s">
        <v>120</v>
      </c>
      <c r="B22362" t="s">
        <v>1645</v>
      </c>
      <c r="C22362">
        <v>0.05</v>
      </c>
      <c r="D22362" t="s">
        <v>1593</v>
      </c>
      <c r="E22362" t="s">
        <v>1594</v>
      </c>
    </row>
    <row r="22363" spans="1:5" x14ac:dyDescent="0.2">
      <c r="A22363" t="s">
        <v>118</v>
      </c>
      <c r="B22363" t="s">
        <v>1655</v>
      </c>
      <c r="C22363">
        <v>6.3</v>
      </c>
    </row>
    <row r="22364" spans="1:5" x14ac:dyDescent="0.2">
      <c r="A22364" t="s">
        <v>118</v>
      </c>
      <c r="B22364" t="s">
        <v>1655</v>
      </c>
      <c r="C22364">
        <v>10</v>
      </c>
    </row>
    <row r="22365" spans="1:5" x14ac:dyDescent="0.2">
      <c r="A22365" t="s">
        <v>1575</v>
      </c>
      <c r="B22365" t="s">
        <v>1576</v>
      </c>
      <c r="C22365" t="s">
        <v>1577</v>
      </c>
      <c r="D22365" t="s">
        <v>1578</v>
      </c>
    </row>
    <row r="22366" spans="1:5" x14ac:dyDescent="0.2">
      <c r="A22366" t="s">
        <v>882</v>
      </c>
      <c r="B22366" t="s">
        <v>1579</v>
      </c>
      <c r="C22366" t="s">
        <v>1580</v>
      </c>
    </row>
    <row r="22367" spans="1:5" x14ac:dyDescent="0.2">
      <c r="A22367" t="s">
        <v>1581</v>
      </c>
      <c r="B22367" t="s">
        <v>1576</v>
      </c>
      <c r="C22367" t="s">
        <v>1577</v>
      </c>
      <c r="D22367" t="s">
        <v>1582</v>
      </c>
    </row>
    <row r="22368" spans="1:5" x14ac:dyDescent="0.2">
      <c r="A22368" t="s">
        <v>52</v>
      </c>
      <c r="B22368">
        <v>2.5</v>
      </c>
      <c r="C22368" t="s">
        <v>1634</v>
      </c>
      <c r="D22368">
        <v>2.5000000000000001E-2</v>
      </c>
    </row>
    <row r="22369" spans="1:5" x14ac:dyDescent="0.2">
      <c r="A22369" t="s">
        <v>52</v>
      </c>
      <c r="B22369">
        <v>3.55</v>
      </c>
      <c r="C22369" t="s">
        <v>1634</v>
      </c>
      <c r="D22369">
        <v>1.4999999999999999E-2</v>
      </c>
    </row>
    <row r="22370" spans="1:5" x14ac:dyDescent="0.2">
      <c r="A22370" t="s">
        <v>57</v>
      </c>
      <c r="B22370">
        <v>9.9499999999999993</v>
      </c>
      <c r="C22370">
        <f>-0.005/-0.02</f>
        <v>0.25</v>
      </c>
    </row>
    <row r="22371" spans="1:5" x14ac:dyDescent="0.2">
      <c r="A22371" t="s">
        <v>70</v>
      </c>
      <c r="B22371">
        <v>4.5</v>
      </c>
      <c r="C22371" t="s">
        <v>1639</v>
      </c>
      <c r="D22371">
        <v>8.0000000000000002E-3</v>
      </c>
    </row>
    <row r="22372" spans="1:5" x14ac:dyDescent="0.2">
      <c r="A22372" t="s">
        <v>173</v>
      </c>
      <c r="B22372" t="s">
        <v>1588</v>
      </c>
      <c r="C22372" t="s">
        <v>1644</v>
      </c>
      <c r="D22372">
        <v>8</v>
      </c>
      <c r="E22372">
        <v>0.1</v>
      </c>
    </row>
    <row r="22373" spans="1:5" x14ac:dyDescent="0.2">
      <c r="A22373" t="s">
        <v>71</v>
      </c>
      <c r="B22373">
        <v>2</v>
      </c>
      <c r="C22373" t="s">
        <v>1634</v>
      </c>
      <c r="D22373">
        <v>0.1</v>
      </c>
    </row>
    <row r="22374" spans="1:5" x14ac:dyDescent="0.2">
      <c r="A22374" t="s">
        <v>70</v>
      </c>
      <c r="B22374">
        <v>1</v>
      </c>
      <c r="C22374">
        <v>0.1</v>
      </c>
    </row>
    <row r="22375" spans="1:5" x14ac:dyDescent="0.2">
      <c r="A22375" t="s">
        <v>3257</v>
      </c>
      <c r="B22375" t="s">
        <v>3258</v>
      </c>
    </row>
    <row r="22376" spans="1:5" x14ac:dyDescent="0.2">
      <c r="A22376" t="s">
        <v>1575</v>
      </c>
      <c r="B22376" t="s">
        <v>1576</v>
      </c>
      <c r="C22376" t="s">
        <v>1577</v>
      </c>
      <c r="D22376" t="s">
        <v>1578</v>
      </c>
    </row>
    <row r="22377" spans="1:5" x14ac:dyDescent="0.2">
      <c r="A22377" t="s">
        <v>882</v>
      </c>
      <c r="B22377" t="s">
        <v>1579</v>
      </c>
      <c r="C22377" t="s">
        <v>1580</v>
      </c>
    </row>
    <row r="22378" spans="1:5" x14ac:dyDescent="0.2">
      <c r="A22378" t="s">
        <v>1581</v>
      </c>
      <c r="B22378" t="s">
        <v>1576</v>
      </c>
      <c r="C22378" t="s">
        <v>1577</v>
      </c>
      <c r="D22378" t="s">
        <v>1582</v>
      </c>
    </row>
    <row r="22379" spans="1:5" x14ac:dyDescent="0.2">
      <c r="A22379" t="s">
        <v>3259</v>
      </c>
      <c r="B22379" t="s">
        <v>1634</v>
      </c>
      <c r="C22379">
        <v>0.05</v>
      </c>
    </row>
    <row r="22380" spans="1:5" x14ac:dyDescent="0.2">
      <c r="A22380" t="s">
        <v>3260</v>
      </c>
      <c r="B22380" t="s">
        <v>1661</v>
      </c>
      <c r="C22380">
        <v>1.7999999999999999E-2</v>
      </c>
    </row>
    <row r="22381" spans="1:5" x14ac:dyDescent="0.2">
      <c r="A22381" t="s">
        <v>3261</v>
      </c>
      <c r="B22381" t="s">
        <v>1634</v>
      </c>
      <c r="C22381">
        <v>0.2</v>
      </c>
    </row>
    <row r="22382" spans="1:5" x14ac:dyDescent="0.2">
      <c r="A22382" t="s">
        <v>52</v>
      </c>
      <c r="B22382">
        <v>3</v>
      </c>
      <c r="C22382" t="s">
        <v>1634</v>
      </c>
      <c r="D22382">
        <v>0.05</v>
      </c>
    </row>
    <row r="22383" spans="1:5" x14ac:dyDescent="0.2">
      <c r="A22383" t="s">
        <v>52</v>
      </c>
      <c r="B22383">
        <v>7.15</v>
      </c>
      <c r="C22383" t="s">
        <v>1634</v>
      </c>
      <c r="D22383">
        <v>0.03</v>
      </c>
    </row>
    <row r="22384" spans="1:5" x14ac:dyDescent="0.2">
      <c r="A22384" t="s">
        <v>52</v>
      </c>
      <c r="B22384">
        <v>2</v>
      </c>
      <c r="C22384" t="s">
        <v>1634</v>
      </c>
      <c r="D22384">
        <v>0.05</v>
      </c>
    </row>
    <row r="22385" spans="1:4" x14ac:dyDescent="0.2">
      <c r="A22385" t="s">
        <v>1575</v>
      </c>
      <c r="B22385" t="s">
        <v>1576</v>
      </c>
      <c r="C22385" t="s">
        <v>1577</v>
      </c>
      <c r="D22385" t="s">
        <v>1578</v>
      </c>
    </row>
    <row r="22386" spans="1:4" x14ac:dyDescent="0.2">
      <c r="A22386" t="s">
        <v>882</v>
      </c>
      <c r="B22386" t="s">
        <v>1579</v>
      </c>
      <c r="C22386" t="s">
        <v>1580</v>
      </c>
    </row>
    <row r="22387" spans="1:4" x14ac:dyDescent="0.2">
      <c r="A22387" t="s">
        <v>1581</v>
      </c>
      <c r="B22387" t="s">
        <v>1576</v>
      </c>
      <c r="C22387" t="s">
        <v>1577</v>
      </c>
      <c r="D22387" t="s">
        <v>1582</v>
      </c>
    </row>
    <row r="22388" spans="1:4" x14ac:dyDescent="0.2">
      <c r="A22388" t="s">
        <v>487</v>
      </c>
      <c r="B22388" t="s">
        <v>1576</v>
      </c>
      <c r="C22388" t="s">
        <v>1577</v>
      </c>
      <c r="D22388" s="8">
        <v>37415</v>
      </c>
    </row>
    <row r="22389" spans="1:4" x14ac:dyDescent="0.2">
      <c r="A22389" t="s">
        <v>52</v>
      </c>
      <c r="B22389">
        <v>0.75</v>
      </c>
      <c r="C22389" t="s">
        <v>1691</v>
      </c>
    </row>
    <row r="22390" spans="1:4" x14ac:dyDescent="0.2">
      <c r="A22390" t="s">
        <v>52</v>
      </c>
      <c r="B22390">
        <v>0.4</v>
      </c>
      <c r="C22390">
        <v>0.1</v>
      </c>
    </row>
    <row r="22391" spans="1:4" x14ac:dyDescent="0.2">
      <c r="A22391" t="s">
        <v>52</v>
      </c>
      <c r="B22391">
        <v>0.85</v>
      </c>
      <c r="C22391">
        <v>0.1</v>
      </c>
    </row>
    <row r="22392" spans="1:4" x14ac:dyDescent="0.2">
      <c r="A22392" t="s">
        <v>228</v>
      </c>
      <c r="B22392">
        <v>2.15</v>
      </c>
      <c r="C22392" t="s">
        <v>1583</v>
      </c>
    </row>
    <row r="22393" spans="1:4" x14ac:dyDescent="0.2">
      <c r="A22393" t="s">
        <v>200</v>
      </c>
      <c r="B22393">
        <v>4.0999999999999996</v>
      </c>
      <c r="C22393" t="s">
        <v>1608</v>
      </c>
    </row>
    <row r="22394" spans="1:4" x14ac:dyDescent="0.2">
      <c r="A22394" t="s">
        <v>200</v>
      </c>
      <c r="B22394">
        <v>6.05</v>
      </c>
      <c r="C22394" t="s">
        <v>3262</v>
      </c>
    </row>
    <row r="22395" spans="1:4" x14ac:dyDescent="0.2">
      <c r="A22395" t="s">
        <v>52</v>
      </c>
      <c r="B22395">
        <v>4.75</v>
      </c>
      <c r="C22395" t="s">
        <v>1658</v>
      </c>
    </row>
    <row r="22396" spans="1:4" x14ac:dyDescent="0.2">
      <c r="A22396" t="s">
        <v>57</v>
      </c>
      <c r="B22396">
        <v>33.799999999999997</v>
      </c>
      <c r="C22396">
        <f>-0.01/-0.05</f>
        <v>0.19999999999999998</v>
      </c>
    </row>
    <row r="22397" spans="1:4" x14ac:dyDescent="0.2">
      <c r="A22397" t="s">
        <v>207</v>
      </c>
      <c r="B22397">
        <v>31.6</v>
      </c>
      <c r="C22397" t="s">
        <v>1658</v>
      </c>
    </row>
    <row r="22398" spans="1:4" x14ac:dyDescent="0.2">
      <c r="A22398" t="s">
        <v>57</v>
      </c>
      <c r="B22398">
        <v>12.7</v>
      </c>
      <c r="C22398">
        <f>0.015/0.03</f>
        <v>0.5</v>
      </c>
    </row>
    <row r="22399" spans="1:4" x14ac:dyDescent="0.2">
      <c r="A22399" t="s">
        <v>70</v>
      </c>
      <c r="B22399">
        <v>9.6999999999999993</v>
      </c>
      <c r="C22399">
        <v>-0.05</v>
      </c>
    </row>
    <row r="22400" spans="1:4" x14ac:dyDescent="0.2">
      <c r="A22400" t="s">
        <v>70</v>
      </c>
      <c r="B22400">
        <v>16.5</v>
      </c>
      <c r="C22400" t="s">
        <v>1658</v>
      </c>
    </row>
    <row r="22401" spans="1:4" x14ac:dyDescent="0.2">
      <c r="A22401" t="s">
        <v>131</v>
      </c>
      <c r="B22401">
        <v>2.25</v>
      </c>
      <c r="C22401" t="s">
        <v>1658</v>
      </c>
    </row>
    <row r="22402" spans="1:4" x14ac:dyDescent="0.2">
      <c r="A22402" t="s">
        <v>207</v>
      </c>
      <c r="B22402">
        <v>26</v>
      </c>
      <c r="C22402" t="s">
        <v>1681</v>
      </c>
    </row>
    <row r="22403" spans="1:4" x14ac:dyDescent="0.2">
      <c r="A22403" t="s">
        <v>207</v>
      </c>
      <c r="B22403">
        <v>20</v>
      </c>
      <c r="C22403" t="s">
        <v>1681</v>
      </c>
    </row>
    <row r="22404" spans="1:4" x14ac:dyDescent="0.2">
      <c r="A22404" t="s">
        <v>1575</v>
      </c>
      <c r="B22404" t="s">
        <v>1576</v>
      </c>
      <c r="C22404" t="s">
        <v>1577</v>
      </c>
      <c r="D22404" t="s">
        <v>1578</v>
      </c>
    </row>
    <row r="22405" spans="1:4" x14ac:dyDescent="0.2">
      <c r="A22405" t="s">
        <v>882</v>
      </c>
      <c r="B22405" t="s">
        <v>1579</v>
      </c>
      <c r="C22405" t="s">
        <v>1580</v>
      </c>
    </row>
    <row r="22406" spans="1:4" x14ac:dyDescent="0.2">
      <c r="A22406" t="s">
        <v>1581</v>
      </c>
      <c r="B22406" t="s">
        <v>1576</v>
      </c>
      <c r="C22406" t="s">
        <v>1577</v>
      </c>
      <c r="D22406" t="s">
        <v>1582</v>
      </c>
    </row>
    <row r="22407" spans="1:4" x14ac:dyDescent="0.2">
      <c r="A22407" t="s">
        <v>416</v>
      </c>
      <c r="B22407">
        <v>16.350000000000001</v>
      </c>
      <c r="C22407" t="s">
        <v>1634</v>
      </c>
      <c r="D22407">
        <v>0.05</v>
      </c>
    </row>
    <row r="22408" spans="1:4" x14ac:dyDescent="0.2">
      <c r="A22408" t="s">
        <v>52</v>
      </c>
      <c r="B22408">
        <v>13.67</v>
      </c>
      <c r="C22408" t="s">
        <v>1634</v>
      </c>
      <c r="D22408">
        <v>0.03</v>
      </c>
    </row>
    <row r="22409" spans="1:4" x14ac:dyDescent="0.2">
      <c r="A22409" t="s">
        <v>52</v>
      </c>
      <c r="B22409">
        <v>10.35</v>
      </c>
      <c r="C22409" t="s">
        <v>1634</v>
      </c>
      <c r="D22409">
        <v>0.05</v>
      </c>
    </row>
    <row r="22410" spans="1:4" x14ac:dyDescent="0.2">
      <c r="A22410" t="s">
        <v>52</v>
      </c>
      <c r="B22410">
        <v>5.12</v>
      </c>
      <c r="C22410" t="s">
        <v>1634</v>
      </c>
      <c r="D22410">
        <v>0.05</v>
      </c>
    </row>
    <row r="22411" spans="1:4" x14ac:dyDescent="0.2">
      <c r="A22411" t="s">
        <v>52</v>
      </c>
      <c r="B22411">
        <v>3.5</v>
      </c>
      <c r="C22411" t="s">
        <v>1634</v>
      </c>
      <c r="D22411">
        <v>0.05</v>
      </c>
    </row>
    <row r="22412" spans="1:4" x14ac:dyDescent="0.2">
      <c r="A22412" t="s">
        <v>57</v>
      </c>
      <c r="B22412">
        <v>14.1</v>
      </c>
      <c r="C22412" t="s">
        <v>1634</v>
      </c>
      <c r="D22412">
        <v>0.05</v>
      </c>
    </row>
    <row r="22413" spans="1:4" x14ac:dyDescent="0.2">
      <c r="A22413" t="s">
        <v>57</v>
      </c>
      <c r="B22413">
        <v>12.7</v>
      </c>
      <c r="C22413">
        <f>0.015/0.03</f>
        <v>0.5</v>
      </c>
    </row>
    <row r="22414" spans="1:4" x14ac:dyDescent="0.2">
      <c r="A22414" t="s">
        <v>57</v>
      </c>
      <c r="B22414">
        <v>12</v>
      </c>
      <c r="C22414" t="s">
        <v>3263</v>
      </c>
      <c r="D22414">
        <v>-0.04</v>
      </c>
    </row>
    <row r="22415" spans="1:4" x14ac:dyDescent="0.2">
      <c r="A22415" t="s">
        <v>119</v>
      </c>
      <c r="B22415">
        <v>9.6999999999999993</v>
      </c>
      <c r="C22415" t="s">
        <v>1634</v>
      </c>
      <c r="D22415">
        <v>0.03</v>
      </c>
    </row>
    <row r="22416" spans="1:4" x14ac:dyDescent="0.2">
      <c r="A22416" t="s">
        <v>119</v>
      </c>
      <c r="B22416">
        <v>4.3</v>
      </c>
      <c r="C22416" t="s">
        <v>1634</v>
      </c>
      <c r="D22416">
        <v>0.05</v>
      </c>
    </row>
    <row r="22417" spans="1:4" x14ac:dyDescent="0.2">
      <c r="A22417" t="s">
        <v>140</v>
      </c>
      <c r="B22417">
        <v>4.7</v>
      </c>
      <c r="C22417" t="s">
        <v>1634</v>
      </c>
      <c r="D22417">
        <v>0.05</v>
      </c>
    </row>
    <row r="22418" spans="1:4" x14ac:dyDescent="0.2">
      <c r="A22418" t="s">
        <v>1575</v>
      </c>
      <c r="B22418" t="s">
        <v>1576</v>
      </c>
      <c r="C22418" t="s">
        <v>1577</v>
      </c>
      <c r="D22418" t="s">
        <v>1578</v>
      </c>
    </row>
    <row r="22419" spans="1:4" x14ac:dyDescent="0.2">
      <c r="A22419" t="s">
        <v>882</v>
      </c>
      <c r="B22419" t="s">
        <v>1579</v>
      </c>
      <c r="C22419" t="s">
        <v>1580</v>
      </c>
    </row>
    <row r="22420" spans="1:4" x14ac:dyDescent="0.2">
      <c r="A22420" t="s">
        <v>1581</v>
      </c>
      <c r="B22420" t="s">
        <v>1576</v>
      </c>
      <c r="C22420" t="s">
        <v>1577</v>
      </c>
      <c r="D22420" t="s">
        <v>1582</v>
      </c>
    </row>
    <row r="22421" spans="1:4" x14ac:dyDescent="0.2">
      <c r="A22421" t="s">
        <v>52</v>
      </c>
      <c r="B22421">
        <v>5.4</v>
      </c>
      <c r="C22421" t="s">
        <v>1583</v>
      </c>
    </row>
    <row r="22422" spans="1:4" x14ac:dyDescent="0.2">
      <c r="A22422" t="s">
        <v>71</v>
      </c>
      <c r="B22422">
        <v>0.75</v>
      </c>
      <c r="C22422" t="s">
        <v>1691</v>
      </c>
    </row>
    <row r="22423" spans="1:4" x14ac:dyDescent="0.2">
      <c r="A22423" t="s">
        <v>71</v>
      </c>
      <c r="B22423">
        <v>1.3</v>
      </c>
      <c r="C22423" t="s">
        <v>1583</v>
      </c>
    </row>
    <row r="22424" spans="1:4" x14ac:dyDescent="0.2">
      <c r="A22424" t="s">
        <v>71</v>
      </c>
      <c r="B22424">
        <v>3.35</v>
      </c>
      <c r="C22424" t="s">
        <v>1608</v>
      </c>
    </row>
    <row r="22425" spans="1:4" x14ac:dyDescent="0.2">
      <c r="A22425" t="s">
        <v>173</v>
      </c>
      <c r="B22425">
        <v>0.4</v>
      </c>
      <c r="C22425">
        <v>0.1</v>
      </c>
    </row>
    <row r="22426" spans="1:4" x14ac:dyDescent="0.2">
      <c r="A22426" t="s">
        <v>173</v>
      </c>
      <c r="B22426">
        <v>0.85</v>
      </c>
      <c r="C22426">
        <v>0.1</v>
      </c>
    </row>
    <row r="22427" spans="1:4" x14ac:dyDescent="0.2">
      <c r="A22427" t="s">
        <v>70</v>
      </c>
      <c r="B22427">
        <v>4.5</v>
      </c>
      <c r="C22427" t="s">
        <v>1845</v>
      </c>
      <c r="D22427" t="s">
        <v>3264</v>
      </c>
    </row>
    <row r="22428" spans="1:4" x14ac:dyDescent="0.2">
      <c r="A22428" t="s">
        <v>70</v>
      </c>
      <c r="B22428">
        <v>9.9499999999999993</v>
      </c>
      <c r="C22428" t="s">
        <v>1661</v>
      </c>
      <c r="D22428" t="s">
        <v>2228</v>
      </c>
    </row>
    <row r="22429" spans="1:4" x14ac:dyDescent="0.2">
      <c r="A22429" t="s">
        <v>70</v>
      </c>
      <c r="B22429">
        <v>16.5</v>
      </c>
      <c r="C22429" t="s">
        <v>1658</v>
      </c>
    </row>
    <row r="22430" spans="1:4" x14ac:dyDescent="0.2">
      <c r="A22430" t="s">
        <v>176</v>
      </c>
      <c r="B22430">
        <v>10.5</v>
      </c>
      <c r="C22430" t="s">
        <v>1604</v>
      </c>
    </row>
    <row r="22431" spans="1:4" x14ac:dyDescent="0.2">
      <c r="A22431" t="s">
        <v>50</v>
      </c>
      <c r="B22431">
        <v>17.3</v>
      </c>
      <c r="C22431" t="s">
        <v>1656</v>
      </c>
    </row>
    <row r="22432" spans="1:4" x14ac:dyDescent="0.2">
      <c r="A22432" t="s">
        <v>52</v>
      </c>
      <c r="B22432">
        <v>5.9</v>
      </c>
      <c r="C22432" t="s">
        <v>1656</v>
      </c>
    </row>
    <row r="22433" spans="1:3" x14ac:dyDescent="0.2">
      <c r="A22433" t="s">
        <v>52</v>
      </c>
      <c r="B22433">
        <v>8.3000000000000007</v>
      </c>
      <c r="C22433">
        <v>-0.1</v>
      </c>
    </row>
    <row r="22434" spans="1:3" x14ac:dyDescent="0.2">
      <c r="A22434" t="s">
        <v>1605</v>
      </c>
      <c r="B22434">
        <v>11</v>
      </c>
      <c r="C22434" t="s">
        <v>1604</v>
      </c>
    </row>
    <row r="22435" spans="1:3" x14ac:dyDescent="0.2">
      <c r="A22435" t="s">
        <v>1605</v>
      </c>
      <c r="B22435">
        <v>6.65</v>
      </c>
      <c r="C22435">
        <v>0.1</v>
      </c>
    </row>
    <row r="22436" spans="1:3" x14ac:dyDescent="0.2">
      <c r="A22436" t="s">
        <v>1605</v>
      </c>
      <c r="B22436">
        <v>4.5999999999999996</v>
      </c>
      <c r="C22436" t="s">
        <v>1656</v>
      </c>
    </row>
    <row r="22437" spans="1:3" x14ac:dyDescent="0.2">
      <c r="A22437" t="s">
        <v>1605</v>
      </c>
      <c r="B22437" t="s">
        <v>1709</v>
      </c>
    </row>
    <row r="22438" spans="1:3" x14ac:dyDescent="0.2">
      <c r="A22438" t="s">
        <v>70</v>
      </c>
      <c r="B22438" t="s">
        <v>1715</v>
      </c>
    </row>
    <row r="22439" spans="1:3" x14ac:dyDescent="0.2">
      <c r="A22439" t="s">
        <v>70</v>
      </c>
      <c r="B22439">
        <v>13</v>
      </c>
      <c r="C22439" t="s">
        <v>1606</v>
      </c>
    </row>
    <row r="22440" spans="1:3" x14ac:dyDescent="0.2">
      <c r="A22440" t="s">
        <v>52</v>
      </c>
      <c r="B22440">
        <v>10.8</v>
      </c>
      <c r="C22440">
        <v>0.15</v>
      </c>
    </row>
    <row r="22441" spans="1:3" x14ac:dyDescent="0.2">
      <c r="A22441" t="s">
        <v>70</v>
      </c>
      <c r="B22441">
        <v>3</v>
      </c>
      <c r="C22441">
        <v>-0.1</v>
      </c>
    </row>
    <row r="22442" spans="1:3" x14ac:dyDescent="0.2">
      <c r="A22442" t="s">
        <v>70</v>
      </c>
      <c r="B22442" t="s">
        <v>2975</v>
      </c>
    </row>
    <row r="22443" spans="1:3" x14ac:dyDescent="0.2">
      <c r="A22443" t="s">
        <v>1712</v>
      </c>
      <c r="B22443" t="s">
        <v>1717</v>
      </c>
      <c r="C22443" t="s">
        <v>1713</v>
      </c>
    </row>
    <row r="22444" spans="1:3" x14ac:dyDescent="0.2">
      <c r="A22444" t="s">
        <v>70</v>
      </c>
      <c r="B22444">
        <v>14</v>
      </c>
      <c r="C22444" t="s">
        <v>1606</v>
      </c>
    </row>
    <row r="22445" spans="1:3" x14ac:dyDescent="0.2">
      <c r="A22445" t="s">
        <v>207</v>
      </c>
      <c r="B22445">
        <v>14.7</v>
      </c>
      <c r="C22445">
        <v>-0.2</v>
      </c>
    </row>
    <row r="22446" spans="1:3" x14ac:dyDescent="0.2">
      <c r="A22446" t="s">
        <v>57</v>
      </c>
      <c r="B22446">
        <v>21.02</v>
      </c>
      <c r="C22446">
        <v>0.03</v>
      </c>
    </row>
    <row r="22447" spans="1:3" x14ac:dyDescent="0.2">
      <c r="A22447" t="s">
        <v>57</v>
      </c>
      <c r="B22447">
        <v>15.02</v>
      </c>
      <c r="C22447">
        <v>0.03</v>
      </c>
    </row>
    <row r="22448" spans="1:3" x14ac:dyDescent="0.2">
      <c r="A22448" t="s">
        <v>57</v>
      </c>
      <c r="B22448">
        <v>18.3</v>
      </c>
      <c r="C22448" t="s">
        <v>1656</v>
      </c>
    </row>
    <row r="22449" spans="1:4" x14ac:dyDescent="0.2">
      <c r="A22449" t="s">
        <v>173</v>
      </c>
      <c r="B22449" t="s">
        <v>1718</v>
      </c>
    </row>
    <row r="22450" spans="1:4" x14ac:dyDescent="0.2">
      <c r="A22450" t="s">
        <v>70</v>
      </c>
      <c r="B22450">
        <v>2</v>
      </c>
      <c r="C22450" t="s">
        <v>1606</v>
      </c>
    </row>
    <row r="22451" spans="1:4" x14ac:dyDescent="0.2">
      <c r="A22451" t="s">
        <v>1719</v>
      </c>
      <c r="B22451" t="s">
        <v>1644</v>
      </c>
      <c r="C22451">
        <v>8</v>
      </c>
      <c r="D22451" t="s">
        <v>1604</v>
      </c>
    </row>
    <row r="22452" spans="1:4" x14ac:dyDescent="0.2">
      <c r="A22452" t="s">
        <v>120</v>
      </c>
      <c r="B22452" t="s">
        <v>1571</v>
      </c>
      <c r="C22452">
        <v>0.1</v>
      </c>
    </row>
    <row r="22453" spans="1:4" x14ac:dyDescent="0.2">
      <c r="A22453" t="s">
        <v>120</v>
      </c>
      <c r="B22453" t="s">
        <v>1571</v>
      </c>
      <c r="C22453">
        <v>0.04</v>
      </c>
    </row>
    <row r="22454" spans="1:4" x14ac:dyDescent="0.2">
      <c r="A22454" t="s">
        <v>1605</v>
      </c>
      <c r="B22454">
        <v>1.2</v>
      </c>
      <c r="C22454">
        <v>0.2</v>
      </c>
    </row>
    <row r="22455" spans="1:4" x14ac:dyDescent="0.2">
      <c r="A22455" t="s">
        <v>72</v>
      </c>
      <c r="B22455">
        <v>0.23</v>
      </c>
      <c r="C22455" t="s">
        <v>1615</v>
      </c>
    </row>
    <row r="22456" spans="1:4" x14ac:dyDescent="0.2">
      <c r="A22456" t="s">
        <v>72</v>
      </c>
      <c r="B22456">
        <v>0.4</v>
      </c>
      <c r="C22456" t="s">
        <v>1606</v>
      </c>
    </row>
    <row r="22457" spans="1:4" x14ac:dyDescent="0.2">
      <c r="A22457" t="s">
        <v>72</v>
      </c>
      <c r="B22457">
        <v>0.2</v>
      </c>
      <c r="C22457">
        <v>0.2</v>
      </c>
    </row>
    <row r="22458" spans="1:4" x14ac:dyDescent="0.2">
      <c r="A22458" t="s">
        <v>72</v>
      </c>
      <c r="B22458" t="s">
        <v>1571</v>
      </c>
      <c r="C22458">
        <v>0.1</v>
      </c>
    </row>
    <row r="22459" spans="1:4" x14ac:dyDescent="0.2">
      <c r="A22459" t="s">
        <v>120</v>
      </c>
      <c r="B22459">
        <v>0.1</v>
      </c>
      <c r="C22459" t="s">
        <v>1593</v>
      </c>
      <c r="D22459" t="s">
        <v>1594</v>
      </c>
    </row>
    <row r="22460" spans="1:4" x14ac:dyDescent="0.2">
      <c r="A22460" t="s">
        <v>52</v>
      </c>
      <c r="B22460">
        <v>2.2000000000000002</v>
      </c>
      <c r="C22460" t="s">
        <v>1656</v>
      </c>
    </row>
    <row r="22461" spans="1:4" x14ac:dyDescent="0.2">
      <c r="A22461" t="s">
        <v>169</v>
      </c>
    </row>
    <row r="22462" spans="1:4" x14ac:dyDescent="0.2">
      <c r="A22462" t="s">
        <v>110</v>
      </c>
    </row>
    <row r="22463" spans="1:4" x14ac:dyDescent="0.2">
      <c r="A22463" t="s">
        <v>110</v>
      </c>
    </row>
    <row r="22464" spans="1:4" x14ac:dyDescent="0.2">
      <c r="A22464" t="s">
        <v>1575</v>
      </c>
      <c r="B22464" t="s">
        <v>1576</v>
      </c>
      <c r="C22464" t="s">
        <v>1577</v>
      </c>
      <c r="D22464" t="s">
        <v>1578</v>
      </c>
    </row>
    <row r="22465" spans="1:4" x14ac:dyDescent="0.2">
      <c r="A22465" t="s">
        <v>882</v>
      </c>
      <c r="B22465" t="s">
        <v>1579</v>
      </c>
      <c r="C22465" t="s">
        <v>1580</v>
      </c>
    </row>
    <row r="22466" spans="1:4" x14ac:dyDescent="0.2">
      <c r="A22466" t="s">
        <v>1581</v>
      </c>
      <c r="B22466" t="s">
        <v>1576</v>
      </c>
      <c r="C22466" t="s">
        <v>1577</v>
      </c>
      <c r="D22466" t="s">
        <v>1582</v>
      </c>
    </row>
    <row r="22467" spans="1:4" x14ac:dyDescent="0.2">
      <c r="A22467" t="s">
        <v>50</v>
      </c>
      <c r="B22467">
        <v>205</v>
      </c>
      <c r="C22467">
        <f>0.1/-0.3</f>
        <v>-0.33333333333333337</v>
      </c>
    </row>
    <row r="22468" spans="1:4" x14ac:dyDescent="0.2">
      <c r="A22468" t="s">
        <v>52</v>
      </c>
      <c r="B22468">
        <v>159.6</v>
      </c>
      <c r="C22468" t="s">
        <v>1585</v>
      </c>
    </row>
    <row r="22469" spans="1:4" x14ac:dyDescent="0.2">
      <c r="A22469" t="s">
        <v>3265</v>
      </c>
      <c r="B22469" t="s">
        <v>1585</v>
      </c>
    </row>
    <row r="22470" spans="1:4" x14ac:dyDescent="0.2">
      <c r="A22470" t="s">
        <v>3266</v>
      </c>
      <c r="B22470" t="s">
        <v>1583</v>
      </c>
    </row>
    <row r="22471" spans="1:4" x14ac:dyDescent="0.2">
      <c r="A22471" t="s">
        <v>3267</v>
      </c>
      <c r="B22471">
        <v>-7.0000000000000007E-2</v>
      </c>
    </row>
    <row r="22472" spans="1:4" x14ac:dyDescent="0.2">
      <c r="A22472" t="s">
        <v>3268</v>
      </c>
      <c r="B22472" t="s">
        <v>1571</v>
      </c>
      <c r="C22472">
        <v>6.7</v>
      </c>
    </row>
    <row r="22473" spans="1:4" x14ac:dyDescent="0.2">
      <c r="A22473" t="s">
        <v>114</v>
      </c>
      <c r="B22473">
        <v>-19.899999999999999</v>
      </c>
      <c r="C22473">
        <v>0.2</v>
      </c>
    </row>
    <row r="22474" spans="1:4" x14ac:dyDescent="0.2">
      <c r="A22474" t="s">
        <v>1078</v>
      </c>
      <c r="B22474">
        <v>10.3</v>
      </c>
      <c r="C22474">
        <v>0.2</v>
      </c>
    </row>
    <row r="22475" spans="1:4" x14ac:dyDescent="0.2">
      <c r="A22475" t="s">
        <v>201</v>
      </c>
      <c r="B22475">
        <v>4.7</v>
      </c>
      <c r="C22475" t="s">
        <v>1585</v>
      </c>
    </row>
    <row r="22476" spans="1:4" x14ac:dyDescent="0.2">
      <c r="A22476" t="s">
        <v>173</v>
      </c>
      <c r="B22476">
        <v>9.5</v>
      </c>
      <c r="C22476">
        <v>-0.4</v>
      </c>
    </row>
    <row r="22477" spans="1:4" x14ac:dyDescent="0.2">
      <c r="A22477" t="s">
        <v>580</v>
      </c>
      <c r="B22477">
        <v>23.5</v>
      </c>
      <c r="C22477" t="s">
        <v>1585</v>
      </c>
    </row>
    <row r="22478" spans="1:4" x14ac:dyDescent="0.2">
      <c r="A22478" t="s">
        <v>580</v>
      </c>
      <c r="B22478">
        <v>25</v>
      </c>
      <c r="C22478" t="s">
        <v>1585</v>
      </c>
    </row>
    <row r="22479" spans="1:4" x14ac:dyDescent="0.2">
      <c r="A22479" t="s">
        <v>70</v>
      </c>
      <c r="B22479">
        <v>8</v>
      </c>
      <c r="C22479">
        <f>0.104/0.052</f>
        <v>2</v>
      </c>
    </row>
    <row r="22480" spans="1:4" x14ac:dyDescent="0.2">
      <c r="A22480" t="s">
        <v>574</v>
      </c>
      <c r="B22480" t="s">
        <v>1571</v>
      </c>
      <c r="C22480">
        <v>0.1</v>
      </c>
    </row>
    <row r="22481" spans="1:4" x14ac:dyDescent="0.2">
      <c r="A22481" t="s">
        <v>197</v>
      </c>
      <c r="B22481" t="s">
        <v>1571</v>
      </c>
      <c r="C22481">
        <v>0.2</v>
      </c>
    </row>
    <row r="22482" spans="1:4" x14ac:dyDescent="0.2">
      <c r="A22482" t="s">
        <v>79</v>
      </c>
    </row>
    <row r="22483" spans="1:4" x14ac:dyDescent="0.2">
      <c r="A22483" t="s">
        <v>1575</v>
      </c>
      <c r="B22483" t="s">
        <v>1576</v>
      </c>
      <c r="C22483" t="s">
        <v>1577</v>
      </c>
      <c r="D22483" t="s">
        <v>1578</v>
      </c>
    </row>
    <row r="22484" spans="1:4" x14ac:dyDescent="0.2">
      <c r="A22484" t="s">
        <v>882</v>
      </c>
      <c r="B22484" t="s">
        <v>1579</v>
      </c>
      <c r="C22484" t="s">
        <v>1580</v>
      </c>
    </row>
    <row r="22485" spans="1:4" x14ac:dyDescent="0.2">
      <c r="A22485" t="s">
        <v>1581</v>
      </c>
      <c r="B22485" t="s">
        <v>1576</v>
      </c>
      <c r="C22485" t="s">
        <v>1577</v>
      </c>
      <c r="D22485" t="s">
        <v>1582</v>
      </c>
    </row>
    <row r="22486" spans="1:4" x14ac:dyDescent="0.2">
      <c r="A22486" t="s">
        <v>1595</v>
      </c>
      <c r="B22486" t="s">
        <v>1596</v>
      </c>
      <c r="C22486" t="s">
        <v>1597</v>
      </c>
    </row>
    <row r="22487" spans="1:4" x14ac:dyDescent="0.2">
      <c r="A22487" t="s">
        <v>1595</v>
      </c>
      <c r="B22487" t="s">
        <v>1598</v>
      </c>
      <c r="C22487" t="s">
        <v>1599</v>
      </c>
      <c r="D22487" t="s">
        <v>1597</v>
      </c>
    </row>
    <row r="22488" spans="1:4" x14ac:dyDescent="0.2">
      <c r="A22488" t="s">
        <v>3269</v>
      </c>
      <c r="B22488" t="s">
        <v>1768</v>
      </c>
      <c r="C22488" t="s">
        <v>3270</v>
      </c>
      <c r="D22488" t="s">
        <v>3271</v>
      </c>
    </row>
    <row r="22489" spans="1:4" x14ac:dyDescent="0.2">
      <c r="A22489" t="s">
        <v>1575</v>
      </c>
      <c r="B22489" t="s">
        <v>1576</v>
      </c>
      <c r="C22489" t="s">
        <v>1577</v>
      </c>
      <c r="D22489" t="s">
        <v>1578</v>
      </c>
    </row>
    <row r="22490" spans="1:4" x14ac:dyDescent="0.2">
      <c r="A22490" t="s">
        <v>882</v>
      </c>
      <c r="B22490" t="s">
        <v>1579</v>
      </c>
      <c r="C22490" t="s">
        <v>1580</v>
      </c>
    </row>
    <row r="22491" spans="1:4" x14ac:dyDescent="0.2">
      <c r="A22491" t="s">
        <v>1581</v>
      </c>
      <c r="B22491" t="s">
        <v>1576</v>
      </c>
      <c r="C22491" t="s">
        <v>1577</v>
      </c>
      <c r="D22491" t="s">
        <v>1582</v>
      </c>
    </row>
    <row r="22492" spans="1:4" x14ac:dyDescent="0.2">
      <c r="A22492" t="s">
        <v>1595</v>
      </c>
      <c r="B22492" t="s">
        <v>1596</v>
      </c>
      <c r="C22492" t="s">
        <v>1597</v>
      </c>
    </row>
    <row r="22493" spans="1:4" x14ac:dyDescent="0.2">
      <c r="A22493" t="s">
        <v>1595</v>
      </c>
      <c r="B22493" t="s">
        <v>1598</v>
      </c>
      <c r="C22493" t="s">
        <v>1599</v>
      </c>
      <c r="D22493" t="s">
        <v>1597</v>
      </c>
    </row>
    <row r="22494" spans="1:4" x14ac:dyDescent="0.2">
      <c r="A22494" t="s">
        <v>114</v>
      </c>
      <c r="B22494">
        <v>12.9</v>
      </c>
      <c r="C22494" t="s">
        <v>1583</v>
      </c>
    </row>
    <row r="22495" spans="1:4" x14ac:dyDescent="0.2">
      <c r="A22495" t="s">
        <v>52</v>
      </c>
      <c r="B22495">
        <v>6.3</v>
      </c>
      <c r="C22495" t="s">
        <v>1584</v>
      </c>
    </row>
    <row r="22496" spans="1:4" x14ac:dyDescent="0.2">
      <c r="A22496" t="s">
        <v>71</v>
      </c>
      <c r="B22496">
        <v>1.8</v>
      </c>
      <c r="C22496" t="s">
        <v>1584</v>
      </c>
    </row>
    <row r="22497" spans="1:5" x14ac:dyDescent="0.2">
      <c r="A22497" t="s">
        <v>57</v>
      </c>
      <c r="B22497">
        <v>5.7850000000000001</v>
      </c>
      <c r="C22497">
        <v>-1.4999999999999999E-2</v>
      </c>
    </row>
    <row r="22498" spans="1:5" x14ac:dyDescent="0.2">
      <c r="A22498" t="s">
        <v>57</v>
      </c>
      <c r="B22498">
        <v>19.98</v>
      </c>
      <c r="C22498">
        <v>-0.02</v>
      </c>
    </row>
    <row r="22499" spans="1:5" x14ac:dyDescent="0.2">
      <c r="A22499" t="s">
        <v>57</v>
      </c>
      <c r="B22499">
        <v>19.899999999999999</v>
      </c>
      <c r="C22499">
        <v>-0.1</v>
      </c>
    </row>
    <row r="22500" spans="1:5" x14ac:dyDescent="0.2">
      <c r="A22500" t="s">
        <v>57</v>
      </c>
      <c r="B22500">
        <v>19.600000000000001</v>
      </c>
      <c r="C22500">
        <v>-0.1</v>
      </c>
    </row>
    <row r="22501" spans="1:5" x14ac:dyDescent="0.2">
      <c r="A22501" t="s">
        <v>207</v>
      </c>
      <c r="B22501">
        <v>17.3</v>
      </c>
      <c r="C22501">
        <v>-0.05</v>
      </c>
    </row>
    <row r="22502" spans="1:5" x14ac:dyDescent="0.2">
      <c r="A22502" t="s">
        <v>1633</v>
      </c>
      <c r="B22502">
        <v>5.7</v>
      </c>
      <c r="C22502" t="s">
        <v>1584</v>
      </c>
    </row>
    <row r="22503" spans="1:5" x14ac:dyDescent="0.2">
      <c r="A22503" t="s">
        <v>131</v>
      </c>
      <c r="B22503">
        <v>1.6</v>
      </c>
      <c r="C22503">
        <v>0.05</v>
      </c>
    </row>
    <row r="22504" spans="1:5" x14ac:dyDescent="0.2">
      <c r="A22504" t="s">
        <v>70</v>
      </c>
      <c r="B22504">
        <v>3</v>
      </c>
      <c r="C22504" t="s">
        <v>1840</v>
      </c>
    </row>
    <row r="22505" spans="1:5" x14ac:dyDescent="0.2">
      <c r="A22505" t="s">
        <v>120</v>
      </c>
      <c r="B22505" t="s">
        <v>3078</v>
      </c>
      <c r="C22505" t="s">
        <v>1593</v>
      </c>
      <c r="D22505" t="s">
        <v>1594</v>
      </c>
    </row>
    <row r="22506" spans="1:5" x14ac:dyDescent="0.2">
      <c r="A22506" t="s">
        <v>115</v>
      </c>
      <c r="B22506">
        <v>0.1</v>
      </c>
      <c r="C22506" t="s">
        <v>1583</v>
      </c>
    </row>
    <row r="22507" spans="1:5" x14ac:dyDescent="0.2">
      <c r="A22507" t="s">
        <v>117</v>
      </c>
      <c r="B22507" t="s">
        <v>1571</v>
      </c>
      <c r="C22507">
        <v>0.02</v>
      </c>
      <c r="D22507" t="s">
        <v>1593</v>
      </c>
      <c r="E22507" t="s">
        <v>1594</v>
      </c>
    </row>
    <row r="22508" spans="1:5" x14ac:dyDescent="0.2">
      <c r="A22508" t="s">
        <v>118</v>
      </c>
      <c r="B22508" t="s">
        <v>1571</v>
      </c>
      <c r="C22508" t="s">
        <v>1640</v>
      </c>
      <c r="D22508">
        <v>1.5</v>
      </c>
    </row>
    <row r="22509" spans="1:5" x14ac:dyDescent="0.2">
      <c r="A22509" t="s">
        <v>1575</v>
      </c>
      <c r="B22509" t="s">
        <v>1576</v>
      </c>
      <c r="C22509" t="s">
        <v>1577</v>
      </c>
      <c r="D22509" t="s">
        <v>1578</v>
      </c>
    </row>
    <row r="22510" spans="1:5" x14ac:dyDescent="0.2">
      <c r="A22510" t="s">
        <v>882</v>
      </c>
      <c r="B22510" t="s">
        <v>1579</v>
      </c>
      <c r="C22510" t="s">
        <v>1580</v>
      </c>
    </row>
    <row r="22511" spans="1:5" x14ac:dyDescent="0.2">
      <c r="A22511" t="s">
        <v>1581</v>
      </c>
      <c r="B22511" t="s">
        <v>1576</v>
      </c>
      <c r="C22511" t="s">
        <v>1577</v>
      </c>
      <c r="D22511" t="s">
        <v>1582</v>
      </c>
    </row>
    <row r="22512" spans="1:5" x14ac:dyDescent="0.2">
      <c r="A22512" t="s">
        <v>114</v>
      </c>
      <c r="B22512">
        <v>12.9</v>
      </c>
      <c r="C22512" t="s">
        <v>1583</v>
      </c>
    </row>
    <row r="22513" spans="1:5" x14ac:dyDescent="0.2">
      <c r="A22513" t="s">
        <v>52</v>
      </c>
      <c r="B22513">
        <v>6.3</v>
      </c>
      <c r="C22513" t="s">
        <v>1584</v>
      </c>
    </row>
    <row r="22514" spans="1:5" x14ac:dyDescent="0.2">
      <c r="A22514" t="s">
        <v>71</v>
      </c>
      <c r="B22514">
        <v>1.8</v>
      </c>
      <c r="C22514" t="s">
        <v>1584</v>
      </c>
    </row>
    <row r="22515" spans="1:5" x14ac:dyDescent="0.2">
      <c r="A22515" t="s">
        <v>57</v>
      </c>
      <c r="B22515">
        <v>5.7850000000000001</v>
      </c>
      <c r="C22515">
        <v>-1.4999999999999999E-2</v>
      </c>
    </row>
    <row r="22516" spans="1:5" x14ac:dyDescent="0.2">
      <c r="A22516" t="s">
        <v>57</v>
      </c>
      <c r="B22516">
        <v>19.98</v>
      </c>
      <c r="C22516">
        <v>-0.02</v>
      </c>
    </row>
    <row r="22517" spans="1:5" x14ac:dyDescent="0.2">
      <c r="A22517" t="s">
        <v>57</v>
      </c>
      <c r="B22517">
        <v>19.899999999999999</v>
      </c>
      <c r="C22517">
        <v>-0.1</v>
      </c>
    </row>
    <row r="22518" spans="1:5" x14ac:dyDescent="0.2">
      <c r="A22518" t="s">
        <v>57</v>
      </c>
      <c r="B22518">
        <v>19.600000000000001</v>
      </c>
      <c r="C22518">
        <v>-0.1</v>
      </c>
    </row>
    <row r="22519" spans="1:5" x14ac:dyDescent="0.2">
      <c r="A22519" t="s">
        <v>207</v>
      </c>
      <c r="B22519">
        <v>17.3</v>
      </c>
      <c r="C22519">
        <v>-0.05</v>
      </c>
    </row>
    <row r="22520" spans="1:5" x14ac:dyDescent="0.2">
      <c r="A22520" t="s">
        <v>1633</v>
      </c>
      <c r="B22520">
        <v>5.7</v>
      </c>
      <c r="C22520" t="s">
        <v>1584</v>
      </c>
    </row>
    <row r="22521" spans="1:5" x14ac:dyDescent="0.2">
      <c r="A22521" t="s">
        <v>131</v>
      </c>
      <c r="B22521">
        <v>1.6</v>
      </c>
      <c r="C22521">
        <v>0.05</v>
      </c>
    </row>
    <row r="22522" spans="1:5" x14ac:dyDescent="0.2">
      <c r="A22522" t="s">
        <v>70</v>
      </c>
      <c r="B22522">
        <v>4</v>
      </c>
      <c r="C22522" t="s">
        <v>1621</v>
      </c>
      <c r="D22522">
        <v>0.01</v>
      </c>
    </row>
    <row r="22523" spans="1:5" x14ac:dyDescent="0.2">
      <c r="A22523" t="s">
        <v>120</v>
      </c>
      <c r="B22523" t="s">
        <v>3078</v>
      </c>
      <c r="C22523" t="s">
        <v>1593</v>
      </c>
      <c r="D22523" t="s">
        <v>1594</v>
      </c>
    </row>
    <row r="22524" spans="1:5" x14ac:dyDescent="0.2">
      <c r="A22524" t="s">
        <v>115</v>
      </c>
      <c r="B22524">
        <v>0.1</v>
      </c>
      <c r="C22524" t="s">
        <v>1583</v>
      </c>
    </row>
    <row r="22525" spans="1:5" x14ac:dyDescent="0.2">
      <c r="A22525" t="s">
        <v>117</v>
      </c>
      <c r="B22525" t="s">
        <v>1571</v>
      </c>
      <c r="C22525">
        <v>0.02</v>
      </c>
      <c r="D22525" t="s">
        <v>1593</v>
      </c>
      <c r="E22525" t="s">
        <v>1594</v>
      </c>
    </row>
    <row r="22526" spans="1:5" x14ac:dyDescent="0.2">
      <c r="A22526" t="s">
        <v>118</v>
      </c>
      <c r="B22526" t="s">
        <v>1571</v>
      </c>
      <c r="C22526" t="s">
        <v>1640</v>
      </c>
      <c r="D22526">
        <v>1.5</v>
      </c>
    </row>
    <row r="22527" spans="1:5" x14ac:dyDescent="0.2">
      <c r="A22527" t="s">
        <v>1575</v>
      </c>
      <c r="B22527" t="s">
        <v>1576</v>
      </c>
      <c r="C22527" t="s">
        <v>1577</v>
      </c>
      <c r="D22527" t="s">
        <v>1578</v>
      </c>
    </row>
    <row r="22528" spans="1:5" x14ac:dyDescent="0.2">
      <c r="A22528" t="s">
        <v>882</v>
      </c>
      <c r="B22528" t="s">
        <v>1579</v>
      </c>
      <c r="C22528" t="s">
        <v>1580</v>
      </c>
    </row>
    <row r="22529" spans="1:6" x14ac:dyDescent="0.2">
      <c r="A22529" t="s">
        <v>1581</v>
      </c>
      <c r="B22529" t="s">
        <v>1576</v>
      </c>
      <c r="C22529" t="s">
        <v>1577</v>
      </c>
      <c r="D22529" t="s">
        <v>1582</v>
      </c>
    </row>
    <row r="22530" spans="1:6" x14ac:dyDescent="0.2">
      <c r="A22530" t="s">
        <v>57</v>
      </c>
      <c r="B22530">
        <v>28.5</v>
      </c>
      <c r="C22530" t="s">
        <v>1584</v>
      </c>
    </row>
    <row r="22531" spans="1:6" x14ac:dyDescent="0.2">
      <c r="A22531" t="s">
        <v>114</v>
      </c>
      <c r="B22531">
        <v>7.85</v>
      </c>
      <c r="C22531" t="s">
        <v>1583</v>
      </c>
    </row>
    <row r="22532" spans="1:6" x14ac:dyDescent="0.2">
      <c r="A22532" t="s">
        <v>70</v>
      </c>
      <c r="B22532">
        <v>18.5</v>
      </c>
      <c r="C22532" t="s">
        <v>2692</v>
      </c>
    </row>
    <row r="22533" spans="1:6" x14ac:dyDescent="0.2">
      <c r="A22533" t="s">
        <v>52</v>
      </c>
      <c r="B22533">
        <v>6.85</v>
      </c>
      <c r="C22533" t="s">
        <v>1583</v>
      </c>
    </row>
    <row r="22534" spans="1:6" x14ac:dyDescent="0.2">
      <c r="A22534" t="s">
        <v>212</v>
      </c>
      <c r="B22534" t="s">
        <v>1571</v>
      </c>
      <c r="C22534">
        <v>0.03</v>
      </c>
      <c r="D22534" t="s">
        <v>1594</v>
      </c>
    </row>
    <row r="22535" spans="1:6" x14ac:dyDescent="0.2">
      <c r="A22535" t="s">
        <v>156</v>
      </c>
      <c r="B22535" t="s">
        <v>1571</v>
      </c>
      <c r="C22535">
        <v>5.0000000000000001E-3</v>
      </c>
    </row>
    <row r="22536" spans="1:6" x14ac:dyDescent="0.2">
      <c r="A22536" t="s">
        <v>52</v>
      </c>
      <c r="B22536">
        <v>3.3</v>
      </c>
      <c r="C22536" t="s">
        <v>1584</v>
      </c>
    </row>
    <row r="22537" spans="1:6" x14ac:dyDescent="0.2">
      <c r="A22537" t="s">
        <v>52</v>
      </c>
      <c r="B22537">
        <v>0.1</v>
      </c>
      <c r="C22537">
        <f>0.035/-0.015</f>
        <v>-2.3333333333333335</v>
      </c>
    </row>
    <row r="22538" spans="1:6" x14ac:dyDescent="0.2">
      <c r="A22538" t="s">
        <v>57</v>
      </c>
      <c r="B22538">
        <v>19</v>
      </c>
      <c r="C22538" t="s">
        <v>1681</v>
      </c>
    </row>
    <row r="22539" spans="1:6" x14ac:dyDescent="0.2">
      <c r="A22539" t="s">
        <v>57</v>
      </c>
      <c r="B22539">
        <v>19.2</v>
      </c>
      <c r="C22539" t="s">
        <v>1681</v>
      </c>
    </row>
    <row r="22540" spans="1:6" x14ac:dyDescent="0.2">
      <c r="A22540" t="s">
        <v>118</v>
      </c>
      <c r="B22540" t="s">
        <v>1571</v>
      </c>
      <c r="C22540">
        <v>0.08</v>
      </c>
      <c r="D22540" t="s">
        <v>1620</v>
      </c>
      <c r="E22540" t="s">
        <v>1610</v>
      </c>
      <c r="F22540">
        <v>3</v>
      </c>
    </row>
    <row r="22541" spans="1:6" x14ac:dyDescent="0.2">
      <c r="A22541" t="s">
        <v>77</v>
      </c>
      <c r="B22541" t="s">
        <v>1893</v>
      </c>
      <c r="C22541" t="s">
        <v>2608</v>
      </c>
    </row>
    <row r="22542" spans="1:6" x14ac:dyDescent="0.2">
      <c r="A22542" t="s">
        <v>59</v>
      </c>
      <c r="B22542" t="s">
        <v>2691</v>
      </c>
      <c r="C22542" t="s">
        <v>1123</v>
      </c>
      <c r="D22542">
        <v>0.5</v>
      </c>
      <c r="E22542" t="s">
        <v>1588</v>
      </c>
      <c r="F22542" t="s">
        <v>1589</v>
      </c>
    </row>
    <row r="22543" spans="1:6" x14ac:dyDescent="0.2">
      <c r="A22543" t="s">
        <v>52</v>
      </c>
      <c r="B22543">
        <v>0.5</v>
      </c>
      <c r="C22543" t="s">
        <v>1583</v>
      </c>
    </row>
    <row r="22544" spans="1:6" x14ac:dyDescent="0.2">
      <c r="A22544" t="s">
        <v>2541</v>
      </c>
      <c r="B22544" t="s">
        <v>2607</v>
      </c>
    </row>
    <row r="22545" spans="1:4" x14ac:dyDescent="0.2">
      <c r="A22545" t="s">
        <v>110</v>
      </c>
      <c r="B22545" t="s">
        <v>1724</v>
      </c>
    </row>
    <row r="22546" spans="1:4" x14ac:dyDescent="0.2">
      <c r="A22546" t="s">
        <v>1575</v>
      </c>
      <c r="B22546" t="s">
        <v>1576</v>
      </c>
      <c r="C22546" t="s">
        <v>1577</v>
      </c>
      <c r="D22546" t="s">
        <v>1578</v>
      </c>
    </row>
    <row r="22547" spans="1:4" x14ac:dyDescent="0.2">
      <c r="A22547" t="s">
        <v>882</v>
      </c>
      <c r="B22547" t="s">
        <v>1579</v>
      </c>
      <c r="C22547" t="s">
        <v>1580</v>
      </c>
    </row>
    <row r="22548" spans="1:4" x14ac:dyDescent="0.2">
      <c r="A22548" t="s">
        <v>52</v>
      </c>
      <c r="B22548">
        <v>8</v>
      </c>
      <c r="C22548">
        <v>0.1</v>
      </c>
    </row>
    <row r="22549" spans="1:4" x14ac:dyDescent="0.2">
      <c r="A22549" t="s">
        <v>52</v>
      </c>
      <c r="B22549">
        <v>7</v>
      </c>
      <c r="C22549" t="s">
        <v>1634</v>
      </c>
      <c r="D22549">
        <v>1.4999999999999999E-2</v>
      </c>
    </row>
    <row r="22550" spans="1:4" x14ac:dyDescent="0.2">
      <c r="A22550" t="s">
        <v>52</v>
      </c>
      <c r="B22550">
        <v>0.7</v>
      </c>
      <c r="C22550">
        <v>0.2</v>
      </c>
    </row>
    <row r="22551" spans="1:4" x14ac:dyDescent="0.2">
      <c r="A22551" t="s">
        <v>52</v>
      </c>
      <c r="B22551">
        <v>1</v>
      </c>
      <c r="C22551">
        <v>0.1</v>
      </c>
    </row>
    <row r="22552" spans="1:4" x14ac:dyDescent="0.2">
      <c r="A22552" t="s">
        <v>52</v>
      </c>
      <c r="B22552">
        <v>2</v>
      </c>
      <c r="C22552" t="s">
        <v>1634</v>
      </c>
      <c r="D22552">
        <v>0.1</v>
      </c>
    </row>
    <row r="22553" spans="1:4" x14ac:dyDescent="0.2">
      <c r="A22553" t="s">
        <v>119</v>
      </c>
      <c r="B22553">
        <v>15.1</v>
      </c>
      <c r="C22553">
        <v>-0.05</v>
      </c>
    </row>
    <row r="22554" spans="1:4" x14ac:dyDescent="0.2">
      <c r="A22554" t="s">
        <v>57</v>
      </c>
      <c r="B22554">
        <v>16.100000000000001</v>
      </c>
      <c r="C22554">
        <v>0.05</v>
      </c>
    </row>
    <row r="22555" spans="1:4" x14ac:dyDescent="0.2">
      <c r="A22555" t="s">
        <v>57</v>
      </c>
      <c r="B22555">
        <v>17.600000000000001</v>
      </c>
      <c r="C22555" t="s">
        <v>1634</v>
      </c>
      <c r="D22555">
        <v>0.05</v>
      </c>
    </row>
    <row r="22556" spans="1:4" x14ac:dyDescent="0.2">
      <c r="A22556" t="s">
        <v>57</v>
      </c>
      <c r="B22556">
        <v>24</v>
      </c>
      <c r="C22556">
        <f>-0.01/-0.035</f>
        <v>0.2857142857142857</v>
      </c>
    </row>
    <row r="22557" spans="1:4" x14ac:dyDescent="0.2">
      <c r="A22557" t="s">
        <v>57</v>
      </c>
      <c r="B22557">
        <v>32.549999999999997</v>
      </c>
      <c r="C22557" t="s">
        <v>1634</v>
      </c>
      <c r="D22557">
        <v>0.05</v>
      </c>
    </row>
    <row r="22558" spans="1:4" x14ac:dyDescent="0.2">
      <c r="A22558" t="s">
        <v>57</v>
      </c>
      <c r="B22558">
        <v>32.549999999999997</v>
      </c>
      <c r="C22558" t="s">
        <v>1634</v>
      </c>
      <c r="D22558">
        <v>0.05</v>
      </c>
    </row>
    <row r="22559" spans="1:4" x14ac:dyDescent="0.2">
      <c r="A22559" t="s">
        <v>119</v>
      </c>
      <c r="B22559">
        <v>30.05</v>
      </c>
      <c r="C22559" t="s">
        <v>1634</v>
      </c>
      <c r="D22559">
        <v>0.05</v>
      </c>
    </row>
    <row r="22560" spans="1:4" x14ac:dyDescent="0.2">
      <c r="A22560" t="s">
        <v>2906</v>
      </c>
      <c r="B22560" t="s">
        <v>59</v>
      </c>
      <c r="C22560" t="s">
        <v>1841</v>
      </c>
      <c r="D22560" t="s">
        <v>3211</v>
      </c>
    </row>
    <row r="22561" spans="1:4" x14ac:dyDescent="0.2">
      <c r="A22561" t="s">
        <v>52</v>
      </c>
      <c r="B22561">
        <v>5.96</v>
      </c>
      <c r="C22561" t="s">
        <v>1634</v>
      </c>
      <c r="D22561">
        <v>0.2</v>
      </c>
    </row>
    <row r="22562" spans="1:4" x14ac:dyDescent="0.2">
      <c r="A22562" t="s">
        <v>1575</v>
      </c>
      <c r="B22562" t="s">
        <v>1576</v>
      </c>
      <c r="C22562" t="s">
        <v>1577</v>
      </c>
      <c r="D22562" t="s">
        <v>1578</v>
      </c>
    </row>
    <row r="22563" spans="1:4" x14ac:dyDescent="0.2">
      <c r="A22563" t="s">
        <v>882</v>
      </c>
      <c r="B22563" t="s">
        <v>1579</v>
      </c>
      <c r="C22563" t="s">
        <v>1580</v>
      </c>
    </row>
    <row r="22564" spans="1:4" x14ac:dyDescent="0.2">
      <c r="A22564" t="s">
        <v>1581</v>
      </c>
      <c r="B22564" t="s">
        <v>1576</v>
      </c>
      <c r="C22564" t="s">
        <v>1577</v>
      </c>
      <c r="D22564" t="s">
        <v>1582</v>
      </c>
    </row>
    <row r="22565" spans="1:4" x14ac:dyDescent="0.2">
      <c r="A22565" t="s">
        <v>1595</v>
      </c>
      <c r="B22565" t="s">
        <v>1596</v>
      </c>
      <c r="C22565" t="s">
        <v>1597</v>
      </c>
    </row>
    <row r="22566" spans="1:4" x14ac:dyDescent="0.2">
      <c r="A22566" t="s">
        <v>1595</v>
      </c>
      <c r="B22566" t="s">
        <v>1598</v>
      </c>
      <c r="C22566" t="s">
        <v>1599</v>
      </c>
      <c r="D22566" t="s">
        <v>1597</v>
      </c>
    </row>
    <row r="22567" spans="1:4" x14ac:dyDescent="0.2">
      <c r="A22567" t="s">
        <v>52</v>
      </c>
      <c r="B22567">
        <v>5.6</v>
      </c>
      <c r="C22567" t="s">
        <v>1634</v>
      </c>
      <c r="D22567">
        <v>0.05</v>
      </c>
    </row>
    <row r="22568" spans="1:4" x14ac:dyDescent="0.2">
      <c r="A22568" t="s">
        <v>52</v>
      </c>
      <c r="B22568">
        <v>4.0999999999999996</v>
      </c>
      <c r="C22568" t="s">
        <v>1634</v>
      </c>
      <c r="D22568">
        <v>0.02</v>
      </c>
    </row>
    <row r="22569" spans="1:4" x14ac:dyDescent="0.2">
      <c r="A22569" t="s">
        <v>52</v>
      </c>
      <c r="B22569">
        <v>0.7</v>
      </c>
      <c r="C22569">
        <v>0.1</v>
      </c>
    </row>
    <row r="22570" spans="1:4" x14ac:dyDescent="0.2">
      <c r="A22570" t="s">
        <v>52</v>
      </c>
      <c r="B22570">
        <v>1.5</v>
      </c>
      <c r="C22570" t="s">
        <v>1606</v>
      </c>
    </row>
    <row r="22571" spans="1:4" x14ac:dyDescent="0.2">
      <c r="A22571" t="s">
        <v>52</v>
      </c>
      <c r="B22571">
        <v>1.75</v>
      </c>
      <c r="C22571">
        <v>0.1</v>
      </c>
    </row>
    <row r="22572" spans="1:4" x14ac:dyDescent="0.2">
      <c r="A22572" t="s">
        <v>119</v>
      </c>
      <c r="B22572">
        <v>18</v>
      </c>
      <c r="C22572" t="s">
        <v>1634</v>
      </c>
      <c r="D22572">
        <v>0.1</v>
      </c>
    </row>
    <row r="22573" spans="1:4" x14ac:dyDescent="0.2">
      <c r="A22573" t="s">
        <v>119</v>
      </c>
      <c r="B22573">
        <v>20</v>
      </c>
      <c r="C22573" t="s">
        <v>1634</v>
      </c>
      <c r="D22573">
        <v>0.1</v>
      </c>
    </row>
    <row r="22574" spans="1:4" x14ac:dyDescent="0.2">
      <c r="A22574" t="s">
        <v>119</v>
      </c>
      <c r="B22574">
        <v>20.6</v>
      </c>
      <c r="C22574">
        <v>-0.05</v>
      </c>
    </row>
    <row r="22575" spans="1:4" x14ac:dyDescent="0.2">
      <c r="A22575" t="s">
        <v>57</v>
      </c>
      <c r="B22575">
        <v>21.6</v>
      </c>
      <c r="C22575">
        <v>0.05</v>
      </c>
    </row>
    <row r="22576" spans="1:4" x14ac:dyDescent="0.2">
      <c r="A22576" t="s">
        <v>207</v>
      </c>
      <c r="B22576">
        <v>24.2</v>
      </c>
      <c r="C22576" t="s">
        <v>1634</v>
      </c>
      <c r="D22576">
        <v>0.1</v>
      </c>
    </row>
    <row r="22577" spans="1:5" x14ac:dyDescent="0.2">
      <c r="A22577" t="s">
        <v>57</v>
      </c>
      <c r="B22577">
        <v>30</v>
      </c>
      <c r="C22577" t="s">
        <v>1634</v>
      </c>
      <c r="D22577">
        <v>0.05</v>
      </c>
    </row>
    <row r="22578" spans="1:5" x14ac:dyDescent="0.2">
      <c r="A22578" t="s">
        <v>59</v>
      </c>
      <c r="B22578" t="s">
        <v>3272</v>
      </c>
    </row>
    <row r="22579" spans="1:5" x14ac:dyDescent="0.2">
      <c r="A22579" t="s">
        <v>57</v>
      </c>
      <c r="B22579" t="s">
        <v>3272</v>
      </c>
    </row>
    <row r="22580" spans="1:5" x14ac:dyDescent="0.2">
      <c r="A22580" t="s">
        <v>1575</v>
      </c>
      <c r="B22580" t="s">
        <v>1576</v>
      </c>
      <c r="C22580" t="s">
        <v>1577</v>
      </c>
      <c r="D22580" t="s">
        <v>1578</v>
      </c>
    </row>
    <row r="22581" spans="1:5" x14ac:dyDescent="0.2">
      <c r="A22581" t="s">
        <v>882</v>
      </c>
      <c r="B22581" t="s">
        <v>1579</v>
      </c>
      <c r="C22581" t="s">
        <v>1580</v>
      </c>
    </row>
    <row r="22582" spans="1:5" x14ac:dyDescent="0.2">
      <c r="A22582" t="s">
        <v>70</v>
      </c>
      <c r="B22582">
        <v>15</v>
      </c>
      <c r="C22582" t="s">
        <v>2265</v>
      </c>
      <c r="D22582" t="s">
        <v>2266</v>
      </c>
    </row>
    <row r="22583" spans="1:5" x14ac:dyDescent="0.2">
      <c r="A22583" t="s">
        <v>61</v>
      </c>
      <c r="B22583" t="s">
        <v>1571</v>
      </c>
      <c r="C22583">
        <v>0.1</v>
      </c>
    </row>
    <row r="22584" spans="1:5" x14ac:dyDescent="0.2">
      <c r="A22584" t="s">
        <v>110</v>
      </c>
      <c r="B22584" t="s">
        <v>1572</v>
      </c>
      <c r="C22584" t="s">
        <v>1573</v>
      </c>
      <c r="D22584" t="s">
        <v>1574</v>
      </c>
    </row>
    <row r="22585" spans="1:5" x14ac:dyDescent="0.2">
      <c r="A22585" t="s">
        <v>1575</v>
      </c>
      <c r="B22585" t="s">
        <v>1576</v>
      </c>
      <c r="C22585" t="s">
        <v>1577</v>
      </c>
      <c r="D22585" t="s">
        <v>1578</v>
      </c>
    </row>
    <row r="22586" spans="1:5" x14ac:dyDescent="0.2">
      <c r="A22586" t="s">
        <v>882</v>
      </c>
      <c r="B22586" t="s">
        <v>1579</v>
      </c>
      <c r="C22586" t="s">
        <v>1580</v>
      </c>
    </row>
    <row r="22587" spans="1:5" x14ac:dyDescent="0.2">
      <c r="A22587" t="s">
        <v>1581</v>
      </c>
      <c r="B22587" t="s">
        <v>1576</v>
      </c>
      <c r="C22587" t="s">
        <v>1577</v>
      </c>
      <c r="D22587" t="s">
        <v>1582</v>
      </c>
    </row>
    <row r="22588" spans="1:5" x14ac:dyDescent="0.2">
      <c r="A22588" t="s">
        <v>1595</v>
      </c>
      <c r="B22588" t="s">
        <v>1596</v>
      </c>
      <c r="C22588" t="s">
        <v>1597</v>
      </c>
    </row>
    <row r="22589" spans="1:5" x14ac:dyDescent="0.2">
      <c r="A22589" t="s">
        <v>1595</v>
      </c>
      <c r="B22589" t="s">
        <v>1598</v>
      </c>
      <c r="C22589" t="s">
        <v>1599</v>
      </c>
      <c r="D22589" t="s">
        <v>1597</v>
      </c>
    </row>
    <row r="22590" spans="1:5" x14ac:dyDescent="0.2">
      <c r="A22590" t="s">
        <v>3273</v>
      </c>
      <c r="B22590" t="s">
        <v>3274</v>
      </c>
    </row>
    <row r="22591" spans="1:5" x14ac:dyDescent="0.2">
      <c r="A22591" s="9">
        <v>1</v>
      </c>
      <c r="B22591" t="s">
        <v>3082</v>
      </c>
      <c r="C22591" t="s">
        <v>1629</v>
      </c>
      <c r="D22591" t="s">
        <v>1630</v>
      </c>
      <c r="E22591" t="s">
        <v>2781</v>
      </c>
    </row>
    <row r="22592" spans="1:5" x14ac:dyDescent="0.2">
      <c r="A22592" t="s">
        <v>114</v>
      </c>
      <c r="B22592">
        <v>12.9</v>
      </c>
      <c r="C22592" t="s">
        <v>1583</v>
      </c>
    </row>
    <row r="22593" spans="1:5" x14ac:dyDescent="0.2">
      <c r="A22593" t="s">
        <v>52</v>
      </c>
      <c r="B22593">
        <v>6.3</v>
      </c>
      <c r="C22593" t="s">
        <v>1634</v>
      </c>
      <c r="D22593">
        <v>0.1</v>
      </c>
    </row>
    <row r="22594" spans="1:5" x14ac:dyDescent="0.2">
      <c r="A22594" t="s">
        <v>71</v>
      </c>
      <c r="B22594">
        <v>1.8</v>
      </c>
      <c r="C22594" t="s">
        <v>1634</v>
      </c>
      <c r="D22594">
        <v>0.1</v>
      </c>
    </row>
    <row r="22595" spans="1:5" x14ac:dyDescent="0.2">
      <c r="A22595" t="s">
        <v>57</v>
      </c>
      <c r="B22595">
        <v>5.7850000000000001</v>
      </c>
      <c r="C22595">
        <v>-1.4999999999999999E-2</v>
      </c>
    </row>
    <row r="22596" spans="1:5" x14ac:dyDescent="0.2">
      <c r="A22596" t="s">
        <v>57</v>
      </c>
      <c r="B22596">
        <v>19.98</v>
      </c>
      <c r="C22596">
        <v>-0.02</v>
      </c>
    </row>
    <row r="22597" spans="1:5" x14ac:dyDescent="0.2">
      <c r="A22597" t="s">
        <v>57</v>
      </c>
      <c r="B22597">
        <v>19.899999999999999</v>
      </c>
      <c r="C22597">
        <v>-0.1</v>
      </c>
    </row>
    <row r="22598" spans="1:5" x14ac:dyDescent="0.2">
      <c r="A22598" t="s">
        <v>57</v>
      </c>
      <c r="B22598">
        <v>19.600000000000001</v>
      </c>
      <c r="C22598">
        <v>-0.1</v>
      </c>
    </row>
    <row r="22599" spans="1:5" x14ac:dyDescent="0.2">
      <c r="A22599" t="s">
        <v>207</v>
      </c>
      <c r="B22599">
        <v>17.3</v>
      </c>
      <c r="C22599">
        <v>-0.05</v>
      </c>
    </row>
    <row r="22600" spans="1:5" x14ac:dyDescent="0.2">
      <c r="A22600" t="s">
        <v>1633</v>
      </c>
      <c r="B22600">
        <v>5.7</v>
      </c>
      <c r="C22600" t="s">
        <v>1634</v>
      </c>
      <c r="D22600">
        <v>0.1</v>
      </c>
    </row>
    <row r="22601" spans="1:5" x14ac:dyDescent="0.2">
      <c r="A22601" t="s">
        <v>131</v>
      </c>
      <c r="B22601">
        <v>1.6</v>
      </c>
      <c r="C22601">
        <v>0.05</v>
      </c>
    </row>
    <row r="22602" spans="1:5" x14ac:dyDescent="0.2">
      <c r="A22602" t="s">
        <v>70</v>
      </c>
      <c r="B22602">
        <v>1.8</v>
      </c>
      <c r="C22602" t="s">
        <v>1634</v>
      </c>
      <c r="D22602">
        <v>0.01</v>
      </c>
    </row>
    <row r="22603" spans="1:5" x14ac:dyDescent="0.2">
      <c r="A22603" t="s">
        <v>52</v>
      </c>
      <c r="B22603">
        <v>0.4</v>
      </c>
      <c r="C22603" t="s">
        <v>1634</v>
      </c>
      <c r="D22603">
        <v>0.05</v>
      </c>
    </row>
    <row r="22604" spans="1:5" x14ac:dyDescent="0.2">
      <c r="A22604" t="s">
        <v>120</v>
      </c>
      <c r="B22604" t="s">
        <v>1571</v>
      </c>
      <c r="C22604">
        <v>0.03</v>
      </c>
      <c r="D22604" t="s">
        <v>1593</v>
      </c>
      <c r="E22604" t="s">
        <v>1594</v>
      </c>
    </row>
    <row r="22605" spans="1:5" x14ac:dyDescent="0.2">
      <c r="A22605" t="s">
        <v>71</v>
      </c>
      <c r="B22605">
        <v>5</v>
      </c>
      <c r="C22605" t="s">
        <v>1634</v>
      </c>
      <c r="D22605">
        <v>0.1</v>
      </c>
    </row>
    <row r="22606" spans="1:5" x14ac:dyDescent="0.2">
      <c r="A22606" t="s">
        <v>115</v>
      </c>
      <c r="B22606">
        <v>0.1</v>
      </c>
      <c r="C22606" t="s">
        <v>1634</v>
      </c>
      <c r="D22606">
        <v>0.05</v>
      </c>
    </row>
    <row r="22607" spans="1:5" x14ac:dyDescent="0.2">
      <c r="A22607" t="s">
        <v>117</v>
      </c>
      <c r="B22607" t="s">
        <v>1571</v>
      </c>
      <c r="C22607">
        <v>0.02</v>
      </c>
      <c r="D22607" t="s">
        <v>1593</v>
      </c>
      <c r="E22607" t="s">
        <v>1594</v>
      </c>
    </row>
    <row r="22608" spans="1:5" x14ac:dyDescent="0.2">
      <c r="A22608" t="s">
        <v>118</v>
      </c>
      <c r="B22608" t="s">
        <v>1571</v>
      </c>
      <c r="C22608" t="s">
        <v>1640</v>
      </c>
      <c r="D22608">
        <v>1.5</v>
      </c>
    </row>
    <row r="22609" spans="1:4" x14ac:dyDescent="0.2">
      <c r="A22609" t="s">
        <v>1575</v>
      </c>
      <c r="B22609" t="s">
        <v>1576</v>
      </c>
      <c r="C22609" t="s">
        <v>1577</v>
      </c>
      <c r="D22609" t="s">
        <v>1578</v>
      </c>
    </row>
    <row r="22610" spans="1:4" x14ac:dyDescent="0.2">
      <c r="A22610" t="s">
        <v>882</v>
      </c>
      <c r="B22610" t="s">
        <v>1579</v>
      </c>
      <c r="C22610" t="s">
        <v>1580</v>
      </c>
    </row>
    <row r="22611" spans="1:4" x14ac:dyDescent="0.2">
      <c r="A22611" t="s">
        <v>1581</v>
      </c>
      <c r="B22611" t="s">
        <v>1576</v>
      </c>
      <c r="C22611" t="s">
        <v>1577</v>
      </c>
      <c r="D22611" t="s">
        <v>1582</v>
      </c>
    </row>
    <row r="22612" spans="1:4" x14ac:dyDescent="0.2">
      <c r="A22612" t="s">
        <v>487</v>
      </c>
      <c r="B22612" t="s">
        <v>1576</v>
      </c>
      <c r="C22612" t="s">
        <v>1577</v>
      </c>
      <c r="D22612" s="8">
        <v>37415</v>
      </c>
    </row>
    <row r="22613" spans="1:4" x14ac:dyDescent="0.2">
      <c r="A22613" t="s">
        <v>114</v>
      </c>
      <c r="B22613" t="s">
        <v>3275</v>
      </c>
      <c r="C22613">
        <v>0.05</v>
      </c>
    </row>
    <row r="22614" spans="1:4" x14ac:dyDescent="0.2">
      <c r="A22614" t="s">
        <v>52</v>
      </c>
      <c r="B22614" t="s">
        <v>3276</v>
      </c>
    </row>
    <row r="22615" spans="1:4" x14ac:dyDescent="0.2">
      <c r="A22615" t="s">
        <v>71</v>
      </c>
      <c r="B22615">
        <v>1.8</v>
      </c>
      <c r="C22615" t="s">
        <v>1584</v>
      </c>
    </row>
    <row r="22616" spans="1:4" x14ac:dyDescent="0.2">
      <c r="A22616" t="s">
        <v>57</v>
      </c>
      <c r="B22616">
        <v>5.7850000000000001</v>
      </c>
      <c r="C22616">
        <v>-1.4999999999999999E-2</v>
      </c>
    </row>
    <row r="22617" spans="1:4" x14ac:dyDescent="0.2">
      <c r="A22617" t="s">
        <v>57</v>
      </c>
      <c r="B22617">
        <v>19.98</v>
      </c>
      <c r="C22617">
        <v>-0.02</v>
      </c>
    </row>
    <row r="22618" spans="1:4" x14ac:dyDescent="0.2">
      <c r="A22618" t="s">
        <v>57</v>
      </c>
      <c r="B22618">
        <v>19.899999999999999</v>
      </c>
      <c r="C22618">
        <v>-0.1</v>
      </c>
    </row>
    <row r="22619" spans="1:4" x14ac:dyDescent="0.2">
      <c r="A22619" t="s">
        <v>57</v>
      </c>
      <c r="B22619">
        <v>19.600000000000001</v>
      </c>
      <c r="C22619">
        <v>-0.1</v>
      </c>
    </row>
    <row r="22620" spans="1:4" x14ac:dyDescent="0.2">
      <c r="A22620" t="s">
        <v>207</v>
      </c>
      <c r="B22620">
        <v>17.3</v>
      </c>
      <c r="C22620">
        <v>-0.05</v>
      </c>
    </row>
    <row r="22621" spans="1:4" x14ac:dyDescent="0.2">
      <c r="A22621" t="s">
        <v>1633</v>
      </c>
      <c r="B22621">
        <v>5.7</v>
      </c>
      <c r="C22621" t="s">
        <v>1584</v>
      </c>
    </row>
    <row r="22622" spans="1:4" x14ac:dyDescent="0.2">
      <c r="A22622" t="s">
        <v>131</v>
      </c>
      <c r="B22622">
        <v>1.6</v>
      </c>
      <c r="C22622">
        <v>0.05</v>
      </c>
    </row>
    <row r="22623" spans="1:4" x14ac:dyDescent="0.2">
      <c r="A22623" t="s">
        <v>115</v>
      </c>
      <c r="B22623">
        <v>0.1</v>
      </c>
      <c r="C22623" t="s">
        <v>1583</v>
      </c>
    </row>
    <row r="22624" spans="1:4" x14ac:dyDescent="0.2">
      <c r="A22624" t="s">
        <v>72</v>
      </c>
      <c r="B22624">
        <v>0.15</v>
      </c>
      <c r="C22624" t="s">
        <v>1634</v>
      </c>
      <c r="D22624">
        <v>0.05</v>
      </c>
    </row>
    <row r="22625" spans="1:4" x14ac:dyDescent="0.2">
      <c r="A22625" t="s">
        <v>71</v>
      </c>
      <c r="B22625">
        <v>6.2</v>
      </c>
      <c r="C22625" t="s">
        <v>1634</v>
      </c>
      <c r="D22625">
        <v>0.1</v>
      </c>
    </row>
    <row r="22626" spans="1:4" x14ac:dyDescent="0.2">
      <c r="A22626" t="s">
        <v>173</v>
      </c>
      <c r="B22626">
        <v>5</v>
      </c>
      <c r="C22626" t="s">
        <v>1634</v>
      </c>
      <c r="D22626">
        <v>0.1</v>
      </c>
    </row>
    <row r="22627" spans="1:4" x14ac:dyDescent="0.2">
      <c r="A22627" t="s">
        <v>52</v>
      </c>
      <c r="B22627">
        <v>0.4</v>
      </c>
      <c r="C22627" t="s">
        <v>1634</v>
      </c>
      <c r="D22627">
        <v>0.05</v>
      </c>
    </row>
    <row r="22628" spans="1:4" x14ac:dyDescent="0.2">
      <c r="A22628" t="s">
        <v>3072</v>
      </c>
      <c r="B22628">
        <v>1.2</v>
      </c>
      <c r="C22628" t="s">
        <v>1634</v>
      </c>
      <c r="D22628">
        <v>0.1</v>
      </c>
    </row>
    <row r="22629" spans="1:4" x14ac:dyDescent="0.2">
      <c r="A22629" t="s">
        <v>72</v>
      </c>
      <c r="B22629">
        <v>0.6</v>
      </c>
      <c r="C22629" t="s">
        <v>1604</v>
      </c>
    </row>
    <row r="22630" spans="1:4" x14ac:dyDescent="0.2">
      <c r="A22630" t="s">
        <v>71</v>
      </c>
      <c r="B22630">
        <v>5</v>
      </c>
      <c r="C22630" t="s">
        <v>1634</v>
      </c>
      <c r="D22630">
        <v>0.1</v>
      </c>
    </row>
    <row r="22631" spans="1:4" x14ac:dyDescent="0.2">
      <c r="A22631" t="s">
        <v>71</v>
      </c>
      <c r="B22631">
        <v>1.5</v>
      </c>
      <c r="C22631" t="s">
        <v>1634</v>
      </c>
      <c r="D22631">
        <v>0.1</v>
      </c>
    </row>
    <row r="22632" spans="1:4" x14ac:dyDescent="0.2">
      <c r="A22632" t="s">
        <v>1660</v>
      </c>
      <c r="B22632" t="s">
        <v>1634</v>
      </c>
      <c r="C22632">
        <v>0.03</v>
      </c>
    </row>
    <row r="22633" spans="1:4" x14ac:dyDescent="0.2">
      <c r="A22633" t="s">
        <v>3073</v>
      </c>
      <c r="B22633" t="s">
        <v>1634</v>
      </c>
      <c r="C22633">
        <v>0.1</v>
      </c>
    </row>
    <row r="22634" spans="1:4" x14ac:dyDescent="0.2">
      <c r="A22634" t="s">
        <v>3074</v>
      </c>
      <c r="B22634" t="s">
        <v>1634</v>
      </c>
      <c r="C22634">
        <v>0.1</v>
      </c>
    </row>
    <row r="22635" spans="1:4" x14ac:dyDescent="0.2">
      <c r="A22635" t="s">
        <v>3075</v>
      </c>
      <c r="B22635" t="s">
        <v>1634</v>
      </c>
      <c r="C22635">
        <v>0.02</v>
      </c>
    </row>
    <row r="22636" spans="1:4" x14ac:dyDescent="0.2">
      <c r="A22636" t="s">
        <v>3277</v>
      </c>
      <c r="B22636" t="s">
        <v>1634</v>
      </c>
      <c r="C22636">
        <v>0.05</v>
      </c>
    </row>
    <row r="22637" spans="1:4" x14ac:dyDescent="0.2">
      <c r="A22637" t="s">
        <v>3278</v>
      </c>
      <c r="B22637">
        <v>0.1</v>
      </c>
    </row>
    <row r="22638" spans="1:4" x14ac:dyDescent="0.2">
      <c r="A22638" t="s">
        <v>3077</v>
      </c>
      <c r="B22638" t="s">
        <v>1634</v>
      </c>
      <c r="C22638">
        <v>0.01</v>
      </c>
    </row>
    <row r="22639" spans="1:4" x14ac:dyDescent="0.2">
      <c r="A22639" t="s">
        <v>57</v>
      </c>
      <c r="B22639">
        <v>5.75</v>
      </c>
      <c r="C22639" t="s">
        <v>1588</v>
      </c>
      <c r="D22639">
        <v>0.1</v>
      </c>
    </row>
    <row r="22640" spans="1:4" x14ac:dyDescent="0.2">
      <c r="A22640" t="s">
        <v>120</v>
      </c>
      <c r="B22640" t="s">
        <v>3078</v>
      </c>
    </row>
    <row r="22641" spans="1:5" x14ac:dyDescent="0.2">
      <c r="A22641" t="s">
        <v>120</v>
      </c>
      <c r="B22641" t="s">
        <v>1702</v>
      </c>
      <c r="C22641" t="s">
        <v>3279</v>
      </c>
    </row>
    <row r="22642" spans="1:5" x14ac:dyDescent="0.2">
      <c r="A22642" t="s">
        <v>156</v>
      </c>
      <c r="B22642" t="s">
        <v>1571</v>
      </c>
      <c r="C22642">
        <v>0.02</v>
      </c>
    </row>
    <row r="22643" spans="1:5" x14ac:dyDescent="0.2">
      <c r="A22643" t="s">
        <v>117</v>
      </c>
      <c r="B22643">
        <v>0.02</v>
      </c>
    </row>
    <row r="22644" spans="1:5" x14ac:dyDescent="0.2">
      <c r="A22644" t="s">
        <v>121</v>
      </c>
      <c r="B22644">
        <v>0.02</v>
      </c>
    </row>
    <row r="22645" spans="1:5" x14ac:dyDescent="0.2">
      <c r="A22645" t="s">
        <v>120</v>
      </c>
      <c r="B22645">
        <v>0.02</v>
      </c>
    </row>
    <row r="22646" spans="1:5" x14ac:dyDescent="0.2">
      <c r="A22646" t="s">
        <v>120</v>
      </c>
      <c r="B22646">
        <v>0.03</v>
      </c>
    </row>
    <row r="22647" spans="1:5" x14ac:dyDescent="0.2">
      <c r="A22647" t="s">
        <v>118</v>
      </c>
      <c r="B22647" t="s">
        <v>2534</v>
      </c>
      <c r="C22647">
        <v>1.5</v>
      </c>
    </row>
    <row r="22648" spans="1:5" x14ac:dyDescent="0.2">
      <c r="A22648" t="s">
        <v>1575</v>
      </c>
      <c r="B22648" t="s">
        <v>1576</v>
      </c>
      <c r="C22648" t="s">
        <v>1577</v>
      </c>
      <c r="D22648" t="s">
        <v>1578</v>
      </c>
    </row>
    <row r="22649" spans="1:5" x14ac:dyDescent="0.2">
      <c r="A22649" t="s">
        <v>882</v>
      </c>
      <c r="B22649" t="s">
        <v>1579</v>
      </c>
      <c r="C22649" t="s">
        <v>1580</v>
      </c>
    </row>
    <row r="22650" spans="1:5" x14ac:dyDescent="0.2">
      <c r="A22650" t="s">
        <v>1581</v>
      </c>
      <c r="B22650" t="s">
        <v>1576</v>
      </c>
      <c r="C22650" t="s">
        <v>1577</v>
      </c>
      <c r="D22650" t="s">
        <v>1582</v>
      </c>
    </row>
    <row r="22651" spans="1:5" x14ac:dyDescent="0.2">
      <c r="A22651" t="s">
        <v>1595</v>
      </c>
      <c r="B22651" t="s">
        <v>1596</v>
      </c>
      <c r="C22651" t="s">
        <v>1597</v>
      </c>
    </row>
    <row r="22652" spans="1:5" x14ac:dyDescent="0.2">
      <c r="A22652" t="s">
        <v>1595</v>
      </c>
      <c r="B22652" t="s">
        <v>1598</v>
      </c>
      <c r="C22652" t="s">
        <v>1599</v>
      </c>
      <c r="D22652" t="s">
        <v>1597</v>
      </c>
    </row>
    <row r="22653" spans="1:5" x14ac:dyDescent="0.2">
      <c r="A22653" t="s">
        <v>1595</v>
      </c>
      <c r="B22653" t="s">
        <v>1596</v>
      </c>
      <c r="C22653" t="s">
        <v>1597</v>
      </c>
    </row>
    <row r="22654" spans="1:5" x14ac:dyDescent="0.2">
      <c r="A22654" t="s">
        <v>1595</v>
      </c>
      <c r="B22654" t="s">
        <v>1598</v>
      </c>
      <c r="C22654" t="s">
        <v>1599</v>
      </c>
      <c r="D22654" t="s">
        <v>1597</v>
      </c>
    </row>
    <row r="22655" spans="1:5" x14ac:dyDescent="0.2">
      <c r="A22655" s="9">
        <v>1</v>
      </c>
      <c r="B22655" t="s">
        <v>3082</v>
      </c>
      <c r="C22655" t="s">
        <v>1629</v>
      </c>
      <c r="D22655" t="s">
        <v>1630</v>
      </c>
      <c r="E22655" t="s">
        <v>3280</v>
      </c>
    </row>
    <row r="22656" spans="1:5" x14ac:dyDescent="0.2">
      <c r="A22656" t="s">
        <v>114</v>
      </c>
      <c r="B22656">
        <v>12.9</v>
      </c>
      <c r="C22656" t="s">
        <v>1583</v>
      </c>
    </row>
    <row r="22657" spans="1:5" x14ac:dyDescent="0.2">
      <c r="A22657" t="s">
        <v>52</v>
      </c>
      <c r="B22657">
        <v>6.3</v>
      </c>
      <c r="C22657" t="s">
        <v>1634</v>
      </c>
      <c r="D22657">
        <v>0.1</v>
      </c>
    </row>
    <row r="22658" spans="1:5" x14ac:dyDescent="0.2">
      <c r="A22658" t="s">
        <v>71</v>
      </c>
      <c r="B22658">
        <v>1.8</v>
      </c>
      <c r="C22658" t="s">
        <v>1634</v>
      </c>
      <c r="D22658">
        <v>0.1</v>
      </c>
    </row>
    <row r="22659" spans="1:5" x14ac:dyDescent="0.2">
      <c r="A22659" t="s">
        <v>57</v>
      </c>
      <c r="B22659">
        <v>5.7850000000000001</v>
      </c>
      <c r="C22659">
        <v>-1.4999999999999999E-2</v>
      </c>
    </row>
    <row r="22660" spans="1:5" x14ac:dyDescent="0.2">
      <c r="A22660" t="s">
        <v>57</v>
      </c>
      <c r="B22660">
        <v>19.98</v>
      </c>
      <c r="C22660">
        <v>-0.02</v>
      </c>
    </row>
    <row r="22661" spans="1:5" x14ac:dyDescent="0.2">
      <c r="A22661" t="s">
        <v>57</v>
      </c>
      <c r="B22661">
        <v>19.899999999999999</v>
      </c>
      <c r="C22661">
        <v>-0.1</v>
      </c>
    </row>
    <row r="22662" spans="1:5" x14ac:dyDescent="0.2">
      <c r="A22662" t="s">
        <v>57</v>
      </c>
      <c r="B22662">
        <v>19.600000000000001</v>
      </c>
      <c r="C22662">
        <v>-0.1</v>
      </c>
    </row>
    <row r="22663" spans="1:5" x14ac:dyDescent="0.2">
      <c r="A22663" t="s">
        <v>207</v>
      </c>
      <c r="B22663">
        <v>17.3</v>
      </c>
      <c r="C22663">
        <v>-0.05</v>
      </c>
    </row>
    <row r="22664" spans="1:5" x14ac:dyDescent="0.2">
      <c r="A22664" t="s">
        <v>1633</v>
      </c>
      <c r="B22664">
        <v>5.7</v>
      </c>
      <c r="C22664" t="s">
        <v>1634</v>
      </c>
      <c r="D22664">
        <v>0.1</v>
      </c>
    </row>
    <row r="22665" spans="1:5" x14ac:dyDescent="0.2">
      <c r="A22665" t="s">
        <v>131</v>
      </c>
      <c r="B22665">
        <v>1.6</v>
      </c>
      <c r="C22665">
        <v>0.05</v>
      </c>
    </row>
    <row r="22666" spans="1:5" x14ac:dyDescent="0.2">
      <c r="A22666" t="s">
        <v>70</v>
      </c>
      <c r="B22666">
        <v>1.6</v>
      </c>
      <c r="C22666" t="s">
        <v>1634</v>
      </c>
      <c r="D22666">
        <v>0.01</v>
      </c>
    </row>
    <row r="22667" spans="1:5" x14ac:dyDescent="0.2">
      <c r="A22667" t="s">
        <v>52</v>
      </c>
      <c r="B22667">
        <v>0.4</v>
      </c>
      <c r="C22667" t="s">
        <v>1634</v>
      </c>
      <c r="D22667">
        <v>0.05</v>
      </c>
    </row>
    <row r="22668" spans="1:5" x14ac:dyDescent="0.2">
      <c r="A22668" t="s">
        <v>120</v>
      </c>
      <c r="B22668" t="s">
        <v>1571</v>
      </c>
      <c r="C22668">
        <v>0.03</v>
      </c>
      <c r="D22668" t="s">
        <v>1593</v>
      </c>
      <c r="E22668" t="s">
        <v>1594</v>
      </c>
    </row>
    <row r="22669" spans="1:5" x14ac:dyDescent="0.2">
      <c r="A22669" t="s">
        <v>71</v>
      </c>
      <c r="B22669">
        <v>5</v>
      </c>
      <c r="C22669" t="s">
        <v>1634</v>
      </c>
      <c r="D22669">
        <v>0.1</v>
      </c>
    </row>
    <row r="22670" spans="1:5" x14ac:dyDescent="0.2">
      <c r="A22670" t="s">
        <v>115</v>
      </c>
      <c r="B22670">
        <v>0.1</v>
      </c>
      <c r="C22670" t="s">
        <v>1634</v>
      </c>
      <c r="D22670">
        <v>0.05</v>
      </c>
    </row>
    <row r="22671" spans="1:5" x14ac:dyDescent="0.2">
      <c r="A22671" t="s">
        <v>117</v>
      </c>
      <c r="B22671" t="s">
        <v>1571</v>
      </c>
      <c r="C22671">
        <v>0.02</v>
      </c>
      <c r="D22671" t="s">
        <v>1593</v>
      </c>
      <c r="E22671" t="s">
        <v>1594</v>
      </c>
    </row>
    <row r="22672" spans="1:5" x14ac:dyDescent="0.2">
      <c r="A22672" t="s">
        <v>118</v>
      </c>
      <c r="B22672" t="s">
        <v>1571</v>
      </c>
      <c r="C22672" t="s">
        <v>1640</v>
      </c>
      <c r="D22672">
        <v>1.5</v>
      </c>
    </row>
    <row r="22673" spans="1:6" x14ac:dyDescent="0.2">
      <c r="A22673" t="s">
        <v>1575</v>
      </c>
      <c r="B22673" t="s">
        <v>1576</v>
      </c>
      <c r="C22673" t="s">
        <v>1577</v>
      </c>
      <c r="D22673" t="s">
        <v>1578</v>
      </c>
    </row>
    <row r="22674" spans="1:6" x14ac:dyDescent="0.2">
      <c r="A22674" t="s">
        <v>882</v>
      </c>
      <c r="B22674" t="s">
        <v>1579</v>
      </c>
      <c r="C22674" t="s">
        <v>1580</v>
      </c>
    </row>
    <row r="22675" spans="1:6" x14ac:dyDescent="0.2">
      <c r="A22675" t="s">
        <v>1581</v>
      </c>
      <c r="B22675" t="s">
        <v>1576</v>
      </c>
      <c r="C22675" t="s">
        <v>1577</v>
      </c>
      <c r="D22675" t="s">
        <v>1582</v>
      </c>
    </row>
    <row r="22676" spans="1:6" x14ac:dyDescent="0.2">
      <c r="A22676" t="s">
        <v>487</v>
      </c>
      <c r="B22676" t="s">
        <v>1576</v>
      </c>
      <c r="C22676" t="s">
        <v>1577</v>
      </c>
      <c r="D22676" s="8">
        <v>37415</v>
      </c>
    </row>
    <row r="22677" spans="1:6" x14ac:dyDescent="0.2">
      <c r="A22677" t="s">
        <v>1595</v>
      </c>
      <c r="B22677" t="s">
        <v>1596</v>
      </c>
      <c r="C22677" t="s">
        <v>1597</v>
      </c>
    </row>
    <row r="22678" spans="1:6" x14ac:dyDescent="0.2">
      <c r="A22678" t="s">
        <v>1595</v>
      </c>
      <c r="B22678" t="s">
        <v>1598</v>
      </c>
      <c r="C22678" t="s">
        <v>1599</v>
      </c>
      <c r="D22678" t="s">
        <v>1597</v>
      </c>
    </row>
    <row r="22679" spans="1:6" x14ac:dyDescent="0.2">
      <c r="A22679" t="s">
        <v>57</v>
      </c>
      <c r="B22679">
        <v>104.5</v>
      </c>
      <c r="C22679" t="s">
        <v>1634</v>
      </c>
      <c r="D22679">
        <v>0.1</v>
      </c>
    </row>
    <row r="22680" spans="1:6" x14ac:dyDescent="0.2">
      <c r="A22680" t="s">
        <v>119</v>
      </c>
      <c r="B22680">
        <v>80</v>
      </c>
      <c r="C22680" t="s">
        <v>1634</v>
      </c>
      <c r="D22680">
        <v>0.05</v>
      </c>
    </row>
    <row r="22681" spans="1:6" x14ac:dyDescent="0.2">
      <c r="A22681" t="s">
        <v>1575</v>
      </c>
      <c r="B22681" t="s">
        <v>1576</v>
      </c>
      <c r="C22681" t="s">
        <v>1577</v>
      </c>
      <c r="D22681" t="s">
        <v>1578</v>
      </c>
    </row>
    <row r="22682" spans="1:6" x14ac:dyDescent="0.2">
      <c r="A22682" t="s">
        <v>882</v>
      </c>
      <c r="B22682" t="s">
        <v>1579</v>
      </c>
      <c r="C22682" t="s">
        <v>1580</v>
      </c>
    </row>
    <row r="22683" spans="1:6" x14ac:dyDescent="0.2">
      <c r="A22683" t="s">
        <v>1581</v>
      </c>
      <c r="B22683" t="s">
        <v>1576</v>
      </c>
      <c r="C22683" t="s">
        <v>1577</v>
      </c>
      <c r="D22683" t="s">
        <v>1582</v>
      </c>
    </row>
    <row r="22684" spans="1:6" x14ac:dyDescent="0.2">
      <c r="A22684" t="s">
        <v>1394</v>
      </c>
      <c r="B22684" t="s">
        <v>1588</v>
      </c>
      <c r="C22684" t="s">
        <v>114</v>
      </c>
      <c r="D22684">
        <v>21.2</v>
      </c>
      <c r="E22684" t="s">
        <v>1634</v>
      </c>
      <c r="F22684">
        <v>0.05</v>
      </c>
    </row>
    <row r="22685" spans="1:6" x14ac:dyDescent="0.2">
      <c r="A22685" t="s">
        <v>1394</v>
      </c>
      <c r="B22685" t="s">
        <v>1588</v>
      </c>
      <c r="C22685" t="s">
        <v>119</v>
      </c>
      <c r="D22685">
        <v>80</v>
      </c>
      <c r="E22685" t="s">
        <v>1634</v>
      </c>
      <c r="F22685">
        <v>0.05</v>
      </c>
    </row>
    <row r="22686" spans="1:6" x14ac:dyDescent="0.2">
      <c r="A22686" t="s">
        <v>882</v>
      </c>
      <c r="B22686" t="s">
        <v>1579</v>
      </c>
      <c r="C22686" t="s">
        <v>1580</v>
      </c>
    </row>
    <row r="22687" spans="1:6" x14ac:dyDescent="0.2">
      <c r="A22687" t="s">
        <v>114</v>
      </c>
      <c r="B22687">
        <v>20.2</v>
      </c>
      <c r="C22687">
        <f>-0.016/-0.212</f>
        <v>7.5471698113207544E-2</v>
      </c>
    </row>
    <row r="22688" spans="1:6" x14ac:dyDescent="0.2">
      <c r="A22688" t="s">
        <v>52</v>
      </c>
      <c r="B22688">
        <v>15</v>
      </c>
      <c r="C22688" t="s">
        <v>1588</v>
      </c>
      <c r="D22688">
        <v>0.1</v>
      </c>
    </row>
    <row r="22689" spans="1:5" x14ac:dyDescent="0.2">
      <c r="A22689" t="s">
        <v>57</v>
      </c>
      <c r="B22689">
        <v>104</v>
      </c>
      <c r="C22689">
        <f>-0.012/0.184</f>
        <v>-6.5217391304347824E-2</v>
      </c>
    </row>
    <row r="22690" spans="1:5" x14ac:dyDescent="0.2">
      <c r="A22690" t="s">
        <v>119</v>
      </c>
      <c r="B22690">
        <v>91</v>
      </c>
      <c r="C22690" t="s">
        <v>3046</v>
      </c>
      <c r="D22690">
        <v>0.21199999999999999</v>
      </c>
    </row>
    <row r="22691" spans="1:5" x14ac:dyDescent="0.2">
      <c r="A22691" t="s">
        <v>59</v>
      </c>
      <c r="B22691" t="s">
        <v>3281</v>
      </c>
      <c r="C22691" t="s">
        <v>1588</v>
      </c>
      <c r="D22691" t="s">
        <v>1808</v>
      </c>
    </row>
    <row r="22692" spans="1:5" x14ac:dyDescent="0.2">
      <c r="A22692" t="s">
        <v>55</v>
      </c>
      <c r="B22692">
        <v>13</v>
      </c>
      <c r="C22692" t="s">
        <v>1634</v>
      </c>
      <c r="D22692">
        <v>0.1</v>
      </c>
    </row>
    <row r="22693" spans="1:5" x14ac:dyDescent="0.2">
      <c r="A22693" t="s">
        <v>119</v>
      </c>
      <c r="B22693">
        <v>95.5</v>
      </c>
      <c r="C22693">
        <v>0.1</v>
      </c>
    </row>
    <row r="22694" spans="1:5" x14ac:dyDescent="0.2">
      <c r="A22694" t="s">
        <v>2906</v>
      </c>
      <c r="B22694" t="s">
        <v>59</v>
      </c>
      <c r="C22694">
        <v>97</v>
      </c>
      <c r="D22694" t="s">
        <v>1123</v>
      </c>
      <c r="E22694" t="s">
        <v>3048</v>
      </c>
    </row>
    <row r="22695" spans="1:5" x14ac:dyDescent="0.2">
      <c r="A22695" t="s">
        <v>3044</v>
      </c>
      <c r="B22695" t="s">
        <v>2635</v>
      </c>
      <c r="C22695" t="s">
        <v>3045</v>
      </c>
    </row>
    <row r="22696" spans="1:5" x14ac:dyDescent="0.2">
      <c r="A22696" t="s">
        <v>120</v>
      </c>
      <c r="B22696">
        <v>0.05</v>
      </c>
      <c r="C22696" t="s">
        <v>1594</v>
      </c>
    </row>
    <row r="22697" spans="1:5" x14ac:dyDescent="0.2">
      <c r="A22697" t="s">
        <v>1575</v>
      </c>
      <c r="B22697" t="s">
        <v>1576</v>
      </c>
      <c r="C22697" t="s">
        <v>1577</v>
      </c>
      <c r="D22697" t="s">
        <v>1578</v>
      </c>
    </row>
    <row r="22698" spans="1:5" x14ac:dyDescent="0.2">
      <c r="A22698" t="s">
        <v>882</v>
      </c>
      <c r="B22698" t="s">
        <v>1579</v>
      </c>
      <c r="C22698" t="s">
        <v>1580</v>
      </c>
    </row>
    <row r="22699" spans="1:5" x14ac:dyDescent="0.2">
      <c r="A22699" t="s">
        <v>1595</v>
      </c>
      <c r="B22699" t="s">
        <v>1596</v>
      </c>
      <c r="C22699" t="s">
        <v>1597</v>
      </c>
    </row>
    <row r="22700" spans="1:5" x14ac:dyDescent="0.2">
      <c r="A22700" t="s">
        <v>1595</v>
      </c>
      <c r="B22700" t="s">
        <v>1598</v>
      </c>
      <c r="C22700" t="s">
        <v>1599</v>
      </c>
      <c r="D22700" t="s">
        <v>1597</v>
      </c>
    </row>
    <row r="22701" spans="1:5" x14ac:dyDescent="0.2">
      <c r="A22701" t="s">
        <v>114</v>
      </c>
      <c r="B22701">
        <v>15.9</v>
      </c>
      <c r="C22701">
        <f>0.184/-0.212</f>
        <v>-0.86792452830188682</v>
      </c>
    </row>
    <row r="22702" spans="1:5" x14ac:dyDescent="0.2">
      <c r="A22702" t="s">
        <v>52</v>
      </c>
      <c r="B22702">
        <v>10.9</v>
      </c>
      <c r="C22702">
        <v>-0.1</v>
      </c>
    </row>
    <row r="22703" spans="1:5" x14ac:dyDescent="0.2">
      <c r="A22703" t="s">
        <v>57</v>
      </c>
      <c r="B22703">
        <v>89</v>
      </c>
      <c r="C22703">
        <f>0.184/-0.012</f>
        <v>-15.333333333333332</v>
      </c>
    </row>
    <row r="22704" spans="1:5" x14ac:dyDescent="0.2">
      <c r="A22704" t="s">
        <v>119</v>
      </c>
      <c r="B22704">
        <v>80</v>
      </c>
      <c r="C22704">
        <f>0.184/-0.012</f>
        <v>-15.333333333333332</v>
      </c>
    </row>
    <row r="22705" spans="1:5" x14ac:dyDescent="0.2">
      <c r="A22705" t="s">
        <v>119</v>
      </c>
      <c r="B22705">
        <v>83.5</v>
      </c>
      <c r="C22705">
        <f>0.016/0.112</f>
        <v>0.14285714285714285</v>
      </c>
    </row>
    <row r="22706" spans="1:5" x14ac:dyDescent="0.2">
      <c r="A22706" t="s">
        <v>59</v>
      </c>
      <c r="B22706" t="s">
        <v>3047</v>
      </c>
      <c r="C22706" t="s">
        <v>1123</v>
      </c>
      <c r="D22706" t="s">
        <v>3048</v>
      </c>
    </row>
    <row r="22707" spans="1:5" x14ac:dyDescent="0.2">
      <c r="A22707" t="s">
        <v>55</v>
      </c>
      <c r="B22707" t="s">
        <v>3043</v>
      </c>
      <c r="C22707">
        <v>8.4</v>
      </c>
    </row>
    <row r="22708" spans="1:5" x14ac:dyDescent="0.2">
      <c r="A22708" t="s">
        <v>2906</v>
      </c>
      <c r="B22708" t="s">
        <v>59</v>
      </c>
      <c r="C22708">
        <v>85</v>
      </c>
      <c r="D22708" t="s">
        <v>1123</v>
      </c>
      <c r="E22708" t="s">
        <v>3048</v>
      </c>
    </row>
    <row r="22709" spans="1:5" x14ac:dyDescent="0.2">
      <c r="A22709" t="s">
        <v>3044</v>
      </c>
      <c r="B22709" t="s">
        <v>2635</v>
      </c>
      <c r="C22709" t="s">
        <v>3045</v>
      </c>
    </row>
    <row r="22710" spans="1:5" x14ac:dyDescent="0.2">
      <c r="A22710" t="s">
        <v>1575</v>
      </c>
      <c r="B22710" t="s">
        <v>1576</v>
      </c>
      <c r="C22710" t="s">
        <v>1577</v>
      </c>
      <c r="D22710" t="s">
        <v>1578</v>
      </c>
    </row>
    <row r="22711" spans="1:5" x14ac:dyDescent="0.2">
      <c r="A22711" t="s">
        <v>882</v>
      </c>
      <c r="B22711" t="s">
        <v>1579</v>
      </c>
      <c r="C22711" t="s">
        <v>1580</v>
      </c>
    </row>
    <row r="22712" spans="1:5" x14ac:dyDescent="0.2">
      <c r="A22712" t="s">
        <v>1581</v>
      </c>
      <c r="B22712" t="s">
        <v>1576</v>
      </c>
      <c r="C22712" t="s">
        <v>1577</v>
      </c>
      <c r="D22712" t="s">
        <v>1582</v>
      </c>
    </row>
    <row r="22713" spans="1:5" x14ac:dyDescent="0.2">
      <c r="A22713" t="s">
        <v>1595</v>
      </c>
      <c r="B22713" t="s">
        <v>1596</v>
      </c>
      <c r="C22713" t="s">
        <v>1597</v>
      </c>
    </row>
    <row r="22714" spans="1:5" x14ac:dyDescent="0.2">
      <c r="A22714" t="s">
        <v>1595</v>
      </c>
      <c r="B22714" t="s">
        <v>1598</v>
      </c>
      <c r="C22714" t="s">
        <v>1599</v>
      </c>
      <c r="D22714" t="s">
        <v>1597</v>
      </c>
    </row>
    <row r="22715" spans="1:5" x14ac:dyDescent="0.2">
      <c r="A22715" t="s">
        <v>114</v>
      </c>
      <c r="B22715">
        <v>12.9</v>
      </c>
      <c r="C22715" t="s">
        <v>1583</v>
      </c>
    </row>
    <row r="22716" spans="1:5" x14ac:dyDescent="0.2">
      <c r="A22716" t="s">
        <v>52</v>
      </c>
      <c r="B22716">
        <v>6.3</v>
      </c>
      <c r="C22716" t="s">
        <v>1584</v>
      </c>
    </row>
    <row r="22717" spans="1:5" x14ac:dyDescent="0.2">
      <c r="A22717" t="s">
        <v>71</v>
      </c>
      <c r="B22717">
        <v>1.8</v>
      </c>
      <c r="C22717" t="s">
        <v>1584</v>
      </c>
    </row>
    <row r="22718" spans="1:5" x14ac:dyDescent="0.2">
      <c r="A22718" t="s">
        <v>57</v>
      </c>
      <c r="B22718">
        <v>5.7850000000000001</v>
      </c>
      <c r="C22718">
        <v>-1.4999999999999999E-2</v>
      </c>
    </row>
    <row r="22719" spans="1:5" x14ac:dyDescent="0.2">
      <c r="A22719" t="s">
        <v>57</v>
      </c>
      <c r="B22719">
        <v>19.98</v>
      </c>
      <c r="C22719">
        <v>-0.02</v>
      </c>
    </row>
    <row r="22720" spans="1:5" x14ac:dyDescent="0.2">
      <c r="A22720" t="s">
        <v>57</v>
      </c>
      <c r="B22720">
        <v>19.899999999999999</v>
      </c>
      <c r="C22720">
        <v>-0.1</v>
      </c>
    </row>
    <row r="22721" spans="1:5" x14ac:dyDescent="0.2">
      <c r="A22721" t="s">
        <v>57</v>
      </c>
      <c r="B22721">
        <v>19.600000000000001</v>
      </c>
      <c r="C22721">
        <v>-0.1</v>
      </c>
    </row>
    <row r="22722" spans="1:5" x14ac:dyDescent="0.2">
      <c r="A22722" t="s">
        <v>207</v>
      </c>
      <c r="B22722">
        <v>17.3</v>
      </c>
      <c r="C22722">
        <v>-0.05</v>
      </c>
    </row>
    <row r="22723" spans="1:5" x14ac:dyDescent="0.2">
      <c r="A22723" t="s">
        <v>1633</v>
      </c>
      <c r="B22723">
        <v>5.7</v>
      </c>
      <c r="C22723" t="s">
        <v>1584</v>
      </c>
    </row>
    <row r="22724" spans="1:5" x14ac:dyDescent="0.2">
      <c r="A22724" t="s">
        <v>131</v>
      </c>
      <c r="B22724">
        <v>1.6</v>
      </c>
      <c r="C22724">
        <v>0.05</v>
      </c>
    </row>
    <row r="22725" spans="1:5" x14ac:dyDescent="0.2">
      <c r="A22725" t="s">
        <v>70</v>
      </c>
      <c r="B22725">
        <v>2</v>
      </c>
      <c r="C22725" t="s">
        <v>1691</v>
      </c>
    </row>
    <row r="22726" spans="1:5" x14ac:dyDescent="0.2">
      <c r="A22726" t="s">
        <v>120</v>
      </c>
      <c r="B22726" t="s">
        <v>3080</v>
      </c>
      <c r="C22726" t="s">
        <v>1593</v>
      </c>
      <c r="D22726" t="s">
        <v>1594</v>
      </c>
    </row>
    <row r="22727" spans="1:5" x14ac:dyDescent="0.2">
      <c r="A22727" t="s">
        <v>115</v>
      </c>
      <c r="B22727">
        <v>0.1</v>
      </c>
      <c r="C22727" t="s">
        <v>1583</v>
      </c>
    </row>
    <row r="22728" spans="1:5" x14ac:dyDescent="0.2">
      <c r="A22728" t="s">
        <v>117</v>
      </c>
      <c r="B22728" t="s">
        <v>1571</v>
      </c>
      <c r="C22728">
        <v>0.02</v>
      </c>
      <c r="D22728" t="s">
        <v>1593</v>
      </c>
      <c r="E22728" t="s">
        <v>1594</v>
      </c>
    </row>
    <row r="22729" spans="1:5" x14ac:dyDescent="0.2">
      <c r="A22729" t="s">
        <v>118</v>
      </c>
      <c r="B22729" t="s">
        <v>1571</v>
      </c>
      <c r="C22729" t="s">
        <v>1640</v>
      </c>
      <c r="D22729">
        <v>1.5</v>
      </c>
    </row>
    <row r="22730" spans="1:5" x14ac:dyDescent="0.2">
      <c r="A22730" t="s">
        <v>1575</v>
      </c>
      <c r="B22730" t="s">
        <v>1576</v>
      </c>
      <c r="C22730" t="s">
        <v>1577</v>
      </c>
      <c r="D22730" t="s">
        <v>1578</v>
      </c>
    </row>
    <row r="22731" spans="1:5" x14ac:dyDescent="0.2">
      <c r="A22731" t="s">
        <v>882</v>
      </c>
      <c r="B22731" t="s">
        <v>1579</v>
      </c>
      <c r="C22731" t="s">
        <v>1580</v>
      </c>
    </row>
    <row r="22732" spans="1:5" x14ac:dyDescent="0.2">
      <c r="A22732" t="s">
        <v>110</v>
      </c>
      <c r="B22732" t="s">
        <v>1572</v>
      </c>
      <c r="C22732" t="s">
        <v>1573</v>
      </c>
    </row>
    <row r="22733" spans="1:5" x14ac:dyDescent="0.2">
      <c r="A22733" t="s">
        <v>416</v>
      </c>
      <c r="B22733">
        <v>26.5</v>
      </c>
      <c r="C22733" t="s">
        <v>1634</v>
      </c>
      <c r="D22733">
        <v>0.1</v>
      </c>
    </row>
    <row r="22734" spans="1:5" x14ac:dyDescent="0.2">
      <c r="A22734" t="s">
        <v>52</v>
      </c>
      <c r="B22734">
        <v>24.5</v>
      </c>
      <c r="C22734" t="s">
        <v>1634</v>
      </c>
      <c r="D22734">
        <v>0.01</v>
      </c>
    </row>
    <row r="22735" spans="1:5" x14ac:dyDescent="0.2">
      <c r="A22735" t="s">
        <v>57</v>
      </c>
      <c r="B22735">
        <v>30</v>
      </c>
      <c r="C22735" t="s">
        <v>1634</v>
      </c>
      <c r="D22735">
        <v>0.03</v>
      </c>
    </row>
    <row r="22736" spans="1:5" x14ac:dyDescent="0.2">
      <c r="A22736" t="s">
        <v>119</v>
      </c>
      <c r="B22736">
        <v>25</v>
      </c>
      <c r="C22736" t="s">
        <v>1634</v>
      </c>
      <c r="D22736">
        <v>0.03</v>
      </c>
    </row>
    <row r="22737" spans="1:6" x14ac:dyDescent="0.2">
      <c r="A22737" t="s">
        <v>52</v>
      </c>
      <c r="B22737">
        <v>11</v>
      </c>
      <c r="C22737" t="s">
        <v>1639</v>
      </c>
      <c r="D22737">
        <v>0.25</v>
      </c>
    </row>
    <row r="22738" spans="1:6" x14ac:dyDescent="0.2">
      <c r="A22738" t="s">
        <v>52</v>
      </c>
      <c r="B22738">
        <v>4</v>
      </c>
      <c r="C22738" t="s">
        <v>1639</v>
      </c>
      <c r="D22738">
        <v>0.5</v>
      </c>
    </row>
    <row r="22739" spans="1:6" x14ac:dyDescent="0.2">
      <c r="A22739" t="s">
        <v>52</v>
      </c>
      <c r="B22739">
        <v>14.5</v>
      </c>
      <c r="C22739">
        <v>-0.1</v>
      </c>
    </row>
    <row r="22740" spans="1:6" x14ac:dyDescent="0.2">
      <c r="A22740" t="s">
        <v>119</v>
      </c>
      <c r="B22740">
        <v>26.1</v>
      </c>
      <c r="C22740" t="s">
        <v>1639</v>
      </c>
      <c r="D22740">
        <v>0.05</v>
      </c>
    </row>
    <row r="22741" spans="1:6" x14ac:dyDescent="0.2">
      <c r="A22741" t="s">
        <v>59</v>
      </c>
      <c r="B22741" t="s">
        <v>2198</v>
      </c>
      <c r="C22741" t="s">
        <v>1123</v>
      </c>
      <c r="D22741">
        <v>0.75</v>
      </c>
      <c r="E22741" t="s">
        <v>1588</v>
      </c>
      <c r="F22741" t="s">
        <v>1808</v>
      </c>
    </row>
    <row r="22742" spans="1:6" x14ac:dyDescent="0.2">
      <c r="A22742" t="s">
        <v>119</v>
      </c>
      <c r="B22742">
        <v>28.5</v>
      </c>
      <c r="C22742" t="s">
        <v>1588</v>
      </c>
      <c r="D22742">
        <v>0.25</v>
      </c>
    </row>
    <row r="22743" spans="1:6" x14ac:dyDescent="0.2">
      <c r="A22743" t="s">
        <v>1575</v>
      </c>
      <c r="B22743" t="s">
        <v>1576</v>
      </c>
      <c r="C22743" t="s">
        <v>1577</v>
      </c>
      <c r="D22743" t="s">
        <v>1578</v>
      </c>
    </row>
    <row r="22744" spans="1:6" x14ac:dyDescent="0.2">
      <c r="A22744" t="s">
        <v>882</v>
      </c>
      <c r="B22744" t="s">
        <v>1579</v>
      </c>
      <c r="C22744" t="s">
        <v>1580</v>
      </c>
    </row>
    <row r="22745" spans="1:6" x14ac:dyDescent="0.2">
      <c r="A22745" t="s">
        <v>1581</v>
      </c>
      <c r="B22745" t="s">
        <v>1576</v>
      </c>
      <c r="C22745" t="s">
        <v>1577</v>
      </c>
      <c r="D22745" t="s">
        <v>1582</v>
      </c>
    </row>
    <row r="22746" spans="1:6" x14ac:dyDescent="0.2">
      <c r="A22746" t="s">
        <v>3282</v>
      </c>
      <c r="B22746" t="s">
        <v>1639</v>
      </c>
      <c r="C22746">
        <v>0.1</v>
      </c>
    </row>
    <row r="22747" spans="1:6" x14ac:dyDescent="0.2">
      <c r="A22747" t="s">
        <v>52</v>
      </c>
      <c r="B22747">
        <v>1.8</v>
      </c>
      <c r="C22747" t="s">
        <v>1634</v>
      </c>
      <c r="D22747">
        <v>0.05</v>
      </c>
    </row>
    <row r="22748" spans="1:6" x14ac:dyDescent="0.2">
      <c r="A22748" t="s">
        <v>114</v>
      </c>
      <c r="B22748">
        <v>6.5</v>
      </c>
      <c r="C22748" t="s">
        <v>1634</v>
      </c>
      <c r="D22748">
        <v>0.05</v>
      </c>
    </row>
    <row r="22749" spans="1:6" x14ac:dyDescent="0.2">
      <c r="A22749" t="s">
        <v>699</v>
      </c>
      <c r="B22749" t="s">
        <v>1571</v>
      </c>
      <c r="C22749">
        <v>8.0000000000000002E-3</v>
      </c>
    </row>
    <row r="22750" spans="1:6" x14ac:dyDescent="0.2">
      <c r="A22750" t="s">
        <v>3283</v>
      </c>
      <c r="B22750" t="s">
        <v>1634</v>
      </c>
      <c r="C22750">
        <v>0.02</v>
      </c>
    </row>
    <row r="22751" spans="1:6" x14ac:dyDescent="0.2">
      <c r="A22751" t="s">
        <v>3284</v>
      </c>
      <c r="B22751" t="s">
        <v>1634</v>
      </c>
      <c r="C22751">
        <v>0.3</v>
      </c>
    </row>
    <row r="22752" spans="1:6" x14ac:dyDescent="0.2">
      <c r="A22752" t="s">
        <v>61</v>
      </c>
      <c r="B22752">
        <v>0.05</v>
      </c>
    </row>
    <row r="22753" spans="1:6" x14ac:dyDescent="0.2">
      <c r="A22753" t="s">
        <v>72</v>
      </c>
      <c r="B22753">
        <v>0.2</v>
      </c>
      <c r="C22753" t="s">
        <v>1634</v>
      </c>
      <c r="D22753">
        <v>0.1</v>
      </c>
    </row>
    <row r="22754" spans="1:6" x14ac:dyDescent="0.2">
      <c r="A22754" t="s">
        <v>1575</v>
      </c>
      <c r="B22754" t="s">
        <v>1576</v>
      </c>
      <c r="C22754" t="s">
        <v>1577</v>
      </c>
      <c r="D22754" t="s">
        <v>1578</v>
      </c>
    </row>
    <row r="22755" spans="1:6" x14ac:dyDescent="0.2">
      <c r="A22755" t="s">
        <v>882</v>
      </c>
      <c r="B22755" t="s">
        <v>1579</v>
      </c>
      <c r="C22755" t="s">
        <v>1580</v>
      </c>
    </row>
    <row r="22756" spans="1:6" x14ac:dyDescent="0.2">
      <c r="A22756" t="s">
        <v>1581</v>
      </c>
      <c r="B22756" t="s">
        <v>1576</v>
      </c>
      <c r="C22756" t="s">
        <v>1577</v>
      </c>
      <c r="D22756" t="s">
        <v>1582</v>
      </c>
    </row>
    <row r="22757" spans="1:6" x14ac:dyDescent="0.2">
      <c r="A22757" t="s">
        <v>110</v>
      </c>
      <c r="B22757" t="s">
        <v>1572</v>
      </c>
      <c r="C22757" t="s">
        <v>1573</v>
      </c>
    </row>
    <row r="22758" spans="1:6" x14ac:dyDescent="0.2">
      <c r="A22758" t="s">
        <v>416</v>
      </c>
      <c r="B22758">
        <v>26.5</v>
      </c>
      <c r="C22758" t="s">
        <v>1634</v>
      </c>
      <c r="D22758">
        <v>0.1</v>
      </c>
    </row>
    <row r="22759" spans="1:6" x14ac:dyDescent="0.2">
      <c r="A22759" t="s">
        <v>52</v>
      </c>
      <c r="B22759">
        <v>24.5</v>
      </c>
      <c r="C22759" t="s">
        <v>1634</v>
      </c>
      <c r="D22759">
        <v>0.01</v>
      </c>
    </row>
    <row r="22760" spans="1:6" x14ac:dyDescent="0.2">
      <c r="A22760" t="s">
        <v>57</v>
      </c>
      <c r="B22760">
        <v>30</v>
      </c>
      <c r="C22760" t="s">
        <v>1588</v>
      </c>
      <c r="D22760">
        <v>0.05</v>
      </c>
    </row>
    <row r="22761" spans="1:6" x14ac:dyDescent="0.2">
      <c r="A22761" t="s">
        <v>119</v>
      </c>
      <c r="B22761">
        <v>25</v>
      </c>
      <c r="C22761" t="s">
        <v>1639</v>
      </c>
      <c r="D22761">
        <v>0.05</v>
      </c>
    </row>
    <row r="22762" spans="1:6" x14ac:dyDescent="0.2">
      <c r="A22762" t="s">
        <v>52</v>
      </c>
      <c r="B22762">
        <v>11</v>
      </c>
      <c r="C22762" t="s">
        <v>1639</v>
      </c>
      <c r="D22762">
        <v>0.25</v>
      </c>
    </row>
    <row r="22763" spans="1:6" x14ac:dyDescent="0.2">
      <c r="A22763" t="s">
        <v>52</v>
      </c>
      <c r="B22763">
        <v>4</v>
      </c>
      <c r="C22763" t="s">
        <v>1639</v>
      </c>
      <c r="D22763">
        <v>0.5</v>
      </c>
    </row>
    <row r="22764" spans="1:6" x14ac:dyDescent="0.2">
      <c r="A22764" t="s">
        <v>52</v>
      </c>
      <c r="B22764">
        <v>14.5</v>
      </c>
      <c r="C22764">
        <v>-0.1</v>
      </c>
    </row>
    <row r="22765" spans="1:6" x14ac:dyDescent="0.2">
      <c r="A22765" t="s">
        <v>119</v>
      </c>
      <c r="B22765">
        <v>26.1</v>
      </c>
      <c r="C22765" t="s">
        <v>1639</v>
      </c>
      <c r="D22765" t="s">
        <v>3285</v>
      </c>
    </row>
    <row r="22766" spans="1:6" x14ac:dyDescent="0.2">
      <c r="A22766" t="s">
        <v>59</v>
      </c>
      <c r="B22766" t="s">
        <v>2198</v>
      </c>
      <c r="C22766" t="s">
        <v>1123</v>
      </c>
      <c r="D22766">
        <v>0.75</v>
      </c>
      <c r="E22766" t="s">
        <v>1588</v>
      </c>
      <c r="F22766" t="s">
        <v>1808</v>
      </c>
    </row>
    <row r="22767" spans="1:6" x14ac:dyDescent="0.2">
      <c r="A22767" t="s">
        <v>207</v>
      </c>
      <c r="B22767">
        <v>28.5</v>
      </c>
      <c r="C22767">
        <f>0.02/-0.22</f>
        <v>-9.0909090909090912E-2</v>
      </c>
    </row>
    <row r="22768" spans="1:6" x14ac:dyDescent="0.2">
      <c r="A22768" t="s">
        <v>1575</v>
      </c>
      <c r="B22768" t="s">
        <v>1576</v>
      </c>
      <c r="C22768" t="s">
        <v>1577</v>
      </c>
      <c r="D22768" t="s">
        <v>1578</v>
      </c>
    </row>
    <row r="22769" spans="1:4" x14ac:dyDescent="0.2">
      <c r="A22769" t="s">
        <v>882</v>
      </c>
      <c r="B22769" t="s">
        <v>1579</v>
      </c>
      <c r="C22769" t="s">
        <v>1580</v>
      </c>
    </row>
    <row r="22770" spans="1:4" x14ac:dyDescent="0.2">
      <c r="A22770" t="s">
        <v>1581</v>
      </c>
      <c r="B22770" t="s">
        <v>1576</v>
      </c>
      <c r="C22770" t="s">
        <v>1577</v>
      </c>
      <c r="D22770" t="s">
        <v>1582</v>
      </c>
    </row>
    <row r="22771" spans="1:4" x14ac:dyDescent="0.2">
      <c r="A22771" t="s">
        <v>3052</v>
      </c>
      <c r="B22771">
        <f>0.112/-0.084</f>
        <v>-1.3333333333333333</v>
      </c>
    </row>
    <row r="22772" spans="1:4" x14ac:dyDescent="0.2">
      <c r="A22772" t="s">
        <v>59</v>
      </c>
      <c r="B22772" t="s">
        <v>3286</v>
      </c>
    </row>
    <row r="22773" spans="1:4" x14ac:dyDescent="0.2">
      <c r="A22773" t="s">
        <v>114</v>
      </c>
      <c r="B22773">
        <v>8</v>
      </c>
      <c r="C22773">
        <f>0.084/-0.012</f>
        <v>-7</v>
      </c>
    </row>
    <row r="22774" spans="1:4" x14ac:dyDescent="0.2">
      <c r="A22774" t="s">
        <v>2914</v>
      </c>
      <c r="B22774">
        <v>30</v>
      </c>
      <c r="C22774" t="s">
        <v>1634</v>
      </c>
      <c r="D22774">
        <v>0.05</v>
      </c>
    </row>
    <row r="22775" spans="1:4" x14ac:dyDescent="0.2">
      <c r="A22775" t="s">
        <v>3054</v>
      </c>
      <c r="B22775" t="s">
        <v>1639</v>
      </c>
      <c r="C22775" t="s">
        <v>3055</v>
      </c>
    </row>
    <row r="22776" spans="1:4" x14ac:dyDescent="0.2">
      <c r="A22776" t="s">
        <v>243</v>
      </c>
      <c r="B22776" t="s">
        <v>3287</v>
      </c>
    </row>
    <row r="22777" spans="1:4" x14ac:dyDescent="0.2">
      <c r="A22777" t="s">
        <v>72</v>
      </c>
      <c r="B22777">
        <v>0.8</v>
      </c>
      <c r="C22777" t="s">
        <v>1639</v>
      </c>
      <c r="D22777">
        <v>0.2</v>
      </c>
    </row>
    <row r="22778" spans="1:4" x14ac:dyDescent="0.2">
      <c r="A22778" t="s">
        <v>72</v>
      </c>
      <c r="B22778">
        <v>0.5</v>
      </c>
      <c r="C22778" t="s">
        <v>1634</v>
      </c>
      <c r="D22778">
        <v>0.2</v>
      </c>
    </row>
    <row r="22779" spans="1:4" x14ac:dyDescent="0.2">
      <c r="A22779" t="s">
        <v>57</v>
      </c>
      <c r="B22779" t="s">
        <v>59</v>
      </c>
    </row>
    <row r="22780" spans="1:4" x14ac:dyDescent="0.2">
      <c r="A22780" t="s">
        <v>57</v>
      </c>
      <c r="B22780" t="s">
        <v>59</v>
      </c>
    </row>
    <row r="22781" spans="1:4" x14ac:dyDescent="0.2">
      <c r="A22781" t="s">
        <v>1575</v>
      </c>
      <c r="B22781" t="s">
        <v>1576</v>
      </c>
      <c r="C22781" t="s">
        <v>1577</v>
      </c>
      <c r="D22781" t="s">
        <v>1578</v>
      </c>
    </row>
    <row r="22782" spans="1:4" x14ac:dyDescent="0.2">
      <c r="A22782" t="s">
        <v>882</v>
      </c>
      <c r="B22782" t="s">
        <v>1579</v>
      </c>
      <c r="C22782" t="s">
        <v>1580</v>
      </c>
    </row>
    <row r="22783" spans="1:4" x14ac:dyDescent="0.2">
      <c r="A22783" t="s">
        <v>1595</v>
      </c>
      <c r="B22783" t="s">
        <v>1596</v>
      </c>
      <c r="C22783" t="s">
        <v>1597</v>
      </c>
    </row>
    <row r="22784" spans="1:4" x14ac:dyDescent="0.2">
      <c r="A22784" t="s">
        <v>1595</v>
      </c>
      <c r="B22784" t="s">
        <v>1598</v>
      </c>
      <c r="C22784" t="s">
        <v>1599</v>
      </c>
      <c r="D22784" t="s">
        <v>1597</v>
      </c>
    </row>
    <row r="22785" spans="1:4" x14ac:dyDescent="0.2">
      <c r="A22785" t="s">
        <v>1954</v>
      </c>
      <c r="B22785">
        <v>31.8</v>
      </c>
      <c r="C22785">
        <f>0.02/-0.015</f>
        <v>-1.3333333333333335</v>
      </c>
    </row>
    <row r="22786" spans="1:4" x14ac:dyDescent="0.2">
      <c r="A22786" t="s">
        <v>115</v>
      </c>
      <c r="B22786" t="s">
        <v>3288</v>
      </c>
      <c r="C22786" t="s">
        <v>3289</v>
      </c>
    </row>
    <row r="22787" spans="1:4" x14ac:dyDescent="0.2">
      <c r="A22787" t="s">
        <v>209</v>
      </c>
      <c r="B22787" t="s">
        <v>1724</v>
      </c>
      <c r="C22787">
        <f>-0.1/-0.2</f>
        <v>0.5</v>
      </c>
    </row>
    <row r="22788" spans="1:4" x14ac:dyDescent="0.2">
      <c r="A22788" t="s">
        <v>70</v>
      </c>
      <c r="B22788">
        <v>21.3</v>
      </c>
      <c r="C22788">
        <f>0.12/-0.07</f>
        <v>-1.714285714285714</v>
      </c>
    </row>
    <row r="22789" spans="1:4" x14ac:dyDescent="0.2">
      <c r="A22789" t="s">
        <v>57</v>
      </c>
      <c r="B22789" t="s">
        <v>3290</v>
      </c>
    </row>
    <row r="22790" spans="1:4" x14ac:dyDescent="0.2">
      <c r="A22790" t="s">
        <v>71</v>
      </c>
      <c r="B22790" t="s">
        <v>3291</v>
      </c>
    </row>
    <row r="22791" spans="1:4" x14ac:dyDescent="0.2">
      <c r="A22791" t="s">
        <v>114</v>
      </c>
      <c r="B22791">
        <v>7.2</v>
      </c>
      <c r="C22791">
        <f>0.015/-0.06</f>
        <v>-0.25</v>
      </c>
    </row>
    <row r="22792" spans="1:4" x14ac:dyDescent="0.2">
      <c r="A22792" t="s">
        <v>118</v>
      </c>
      <c r="B22792" t="s">
        <v>1655</v>
      </c>
      <c r="C22792">
        <v>6.3</v>
      </c>
    </row>
    <row r="22793" spans="1:4" x14ac:dyDescent="0.2">
      <c r="A22793" t="s">
        <v>52</v>
      </c>
      <c r="B22793">
        <v>0.77500000000000002</v>
      </c>
      <c r="C22793" t="s">
        <v>1583</v>
      </c>
    </row>
    <row r="22794" spans="1:4" x14ac:dyDescent="0.2">
      <c r="A22794" t="s">
        <v>70</v>
      </c>
      <c r="B22794">
        <v>25</v>
      </c>
      <c r="C22794">
        <f>0.07/-0.02</f>
        <v>-3.5000000000000004</v>
      </c>
    </row>
    <row r="22795" spans="1:4" x14ac:dyDescent="0.2">
      <c r="A22795" t="s">
        <v>1575</v>
      </c>
      <c r="B22795" t="s">
        <v>1576</v>
      </c>
      <c r="C22795" t="s">
        <v>1577</v>
      </c>
      <c r="D22795" t="s">
        <v>1578</v>
      </c>
    </row>
    <row r="22796" spans="1:4" x14ac:dyDescent="0.2">
      <c r="A22796" t="s">
        <v>882</v>
      </c>
      <c r="B22796" t="s">
        <v>1579</v>
      </c>
      <c r="C22796" t="s">
        <v>1580</v>
      </c>
    </row>
    <row r="22797" spans="1:4" x14ac:dyDescent="0.2">
      <c r="A22797" t="s">
        <v>1954</v>
      </c>
      <c r="B22797">
        <v>31.8</v>
      </c>
      <c r="C22797">
        <f>0.02/-0.015</f>
        <v>-1.3333333333333335</v>
      </c>
    </row>
    <row r="22798" spans="1:4" x14ac:dyDescent="0.2">
      <c r="A22798" t="s">
        <v>115</v>
      </c>
      <c r="B22798" t="s">
        <v>3288</v>
      </c>
      <c r="C22798" t="s">
        <v>3289</v>
      </c>
    </row>
    <row r="22799" spans="1:4" x14ac:dyDescent="0.2">
      <c r="A22799" t="s">
        <v>209</v>
      </c>
      <c r="B22799" t="s">
        <v>1724</v>
      </c>
      <c r="C22799">
        <f>-0.1/-0.2</f>
        <v>0.5</v>
      </c>
    </row>
    <row r="22800" spans="1:4" x14ac:dyDescent="0.2">
      <c r="A22800" t="s">
        <v>70</v>
      </c>
      <c r="B22800">
        <v>21.3</v>
      </c>
      <c r="C22800">
        <f>0.12/-0.07</f>
        <v>-1.714285714285714</v>
      </c>
    </row>
    <row r="22801" spans="1:4" x14ac:dyDescent="0.2">
      <c r="A22801" t="s">
        <v>57</v>
      </c>
      <c r="B22801" t="s">
        <v>3290</v>
      </c>
    </row>
    <row r="22802" spans="1:4" x14ac:dyDescent="0.2">
      <c r="A22802" t="s">
        <v>71</v>
      </c>
      <c r="B22802" t="s">
        <v>3291</v>
      </c>
    </row>
    <row r="22803" spans="1:4" x14ac:dyDescent="0.2">
      <c r="A22803" t="s">
        <v>114</v>
      </c>
      <c r="B22803">
        <v>7.2</v>
      </c>
      <c r="C22803">
        <f>0.015/-0.06</f>
        <v>-0.25</v>
      </c>
    </row>
    <row r="22804" spans="1:4" x14ac:dyDescent="0.2">
      <c r="A22804" t="s">
        <v>118</v>
      </c>
      <c r="B22804" t="s">
        <v>1655</v>
      </c>
      <c r="C22804">
        <v>6.3</v>
      </c>
    </row>
    <row r="22805" spans="1:4" x14ac:dyDescent="0.2">
      <c r="A22805" t="s">
        <v>52</v>
      </c>
      <c r="B22805">
        <v>0.77500000000000002</v>
      </c>
      <c r="C22805" t="s">
        <v>1583</v>
      </c>
    </row>
    <row r="22806" spans="1:4" x14ac:dyDescent="0.2">
      <c r="A22806" t="s">
        <v>70</v>
      </c>
      <c r="B22806">
        <v>25</v>
      </c>
      <c r="C22806">
        <f>0.07/-0.02</f>
        <v>-3.5000000000000004</v>
      </c>
    </row>
    <row r="22807" spans="1:4" x14ac:dyDescent="0.2">
      <c r="A22807" t="s">
        <v>1575</v>
      </c>
      <c r="B22807" t="s">
        <v>1576</v>
      </c>
      <c r="C22807" t="s">
        <v>1577</v>
      </c>
      <c r="D22807" t="s">
        <v>1578</v>
      </c>
    </row>
    <row r="22808" spans="1:4" x14ac:dyDescent="0.2">
      <c r="A22808" t="s">
        <v>882</v>
      </c>
      <c r="B22808" t="s">
        <v>1579</v>
      </c>
      <c r="C22808" t="s">
        <v>1580</v>
      </c>
    </row>
    <row r="22809" spans="1:4" x14ac:dyDescent="0.2">
      <c r="A22809" t="s">
        <v>1595</v>
      </c>
      <c r="B22809" t="s">
        <v>1596</v>
      </c>
      <c r="C22809" t="s">
        <v>1597</v>
      </c>
    </row>
    <row r="22810" spans="1:4" x14ac:dyDescent="0.2">
      <c r="A22810" t="s">
        <v>1595</v>
      </c>
      <c r="B22810" t="s">
        <v>1598</v>
      </c>
      <c r="C22810" t="s">
        <v>1599</v>
      </c>
      <c r="D22810" t="s">
        <v>1597</v>
      </c>
    </row>
    <row r="22811" spans="1:4" x14ac:dyDescent="0.2">
      <c r="A22811" t="s">
        <v>119</v>
      </c>
      <c r="B22811">
        <v>31.8</v>
      </c>
      <c r="C22811">
        <f>0.02/-0.015</f>
        <v>-1.3333333333333335</v>
      </c>
    </row>
    <row r="22812" spans="1:4" x14ac:dyDescent="0.2">
      <c r="A22812" t="s">
        <v>1954</v>
      </c>
      <c r="B22812">
        <v>31.8</v>
      </c>
      <c r="C22812">
        <f>0.02/-0.015</f>
        <v>-1.3333333333333335</v>
      </c>
    </row>
    <row r="22813" spans="1:4" x14ac:dyDescent="0.2">
      <c r="A22813" t="s">
        <v>115</v>
      </c>
      <c r="B22813" t="s">
        <v>3288</v>
      </c>
      <c r="C22813" t="s">
        <v>3289</v>
      </c>
    </row>
    <row r="22814" spans="1:4" x14ac:dyDescent="0.2">
      <c r="A22814" t="s">
        <v>209</v>
      </c>
      <c r="B22814" t="s">
        <v>1724</v>
      </c>
      <c r="C22814">
        <f>-0.1/-0.2</f>
        <v>0.5</v>
      </c>
    </row>
    <row r="22815" spans="1:4" x14ac:dyDescent="0.2">
      <c r="A22815" t="s">
        <v>70</v>
      </c>
      <c r="B22815">
        <v>21.3</v>
      </c>
      <c r="C22815">
        <f>0.12/-0.07</f>
        <v>-1.714285714285714</v>
      </c>
    </row>
    <row r="22816" spans="1:4" x14ac:dyDescent="0.2">
      <c r="A22816" t="s">
        <v>3292</v>
      </c>
      <c r="B22816">
        <f>0.12/-0.07</f>
        <v>-1.714285714285714</v>
      </c>
    </row>
    <row r="22817" spans="1:4" x14ac:dyDescent="0.2">
      <c r="A22817" t="s">
        <v>57</v>
      </c>
      <c r="B22817" t="s">
        <v>3293</v>
      </c>
    </row>
    <row r="22818" spans="1:4" x14ac:dyDescent="0.2">
      <c r="A22818" t="s">
        <v>71</v>
      </c>
      <c r="B22818" t="s">
        <v>3291</v>
      </c>
    </row>
    <row r="22819" spans="1:4" x14ac:dyDescent="0.2">
      <c r="A22819" t="s">
        <v>114</v>
      </c>
      <c r="B22819">
        <v>7.2</v>
      </c>
      <c r="C22819">
        <f>0.015/-0.06</f>
        <v>-0.25</v>
      </c>
    </row>
    <row r="22820" spans="1:4" x14ac:dyDescent="0.2">
      <c r="A22820" t="s">
        <v>118</v>
      </c>
      <c r="B22820" t="s">
        <v>1655</v>
      </c>
      <c r="C22820">
        <v>6.3</v>
      </c>
    </row>
    <row r="22821" spans="1:4" x14ac:dyDescent="0.2">
      <c r="A22821" t="s">
        <v>52</v>
      </c>
      <c r="B22821">
        <v>0.77500000000000002</v>
      </c>
      <c r="C22821" t="s">
        <v>1583</v>
      </c>
    </row>
    <row r="22822" spans="1:4" x14ac:dyDescent="0.2">
      <c r="A22822" t="s">
        <v>70</v>
      </c>
      <c r="B22822">
        <v>25</v>
      </c>
      <c r="C22822">
        <f>0.07/-0.02</f>
        <v>-3.5000000000000004</v>
      </c>
    </row>
    <row r="22823" spans="1:4" x14ac:dyDescent="0.2">
      <c r="A22823" t="s">
        <v>1575</v>
      </c>
      <c r="B22823" t="s">
        <v>1576</v>
      </c>
      <c r="C22823" t="s">
        <v>1577</v>
      </c>
      <c r="D22823" t="s">
        <v>1578</v>
      </c>
    </row>
    <row r="22824" spans="1:4" x14ac:dyDescent="0.2">
      <c r="A22824" t="s">
        <v>882</v>
      </c>
      <c r="B22824" t="s">
        <v>1579</v>
      </c>
      <c r="C22824" t="s">
        <v>1580</v>
      </c>
    </row>
    <row r="22825" spans="1:4" x14ac:dyDescent="0.2">
      <c r="A22825" t="s">
        <v>1595</v>
      </c>
      <c r="B22825" t="s">
        <v>1596</v>
      </c>
      <c r="C22825" t="s">
        <v>1597</v>
      </c>
    </row>
    <row r="22826" spans="1:4" x14ac:dyDescent="0.2">
      <c r="A22826" t="s">
        <v>1595</v>
      </c>
      <c r="B22826" t="s">
        <v>1598</v>
      </c>
      <c r="C22826" t="s">
        <v>1599</v>
      </c>
      <c r="D22826" t="s">
        <v>1597</v>
      </c>
    </row>
    <row r="22827" spans="1:4" x14ac:dyDescent="0.2">
      <c r="A22827" t="s">
        <v>71</v>
      </c>
      <c r="B22827">
        <v>7.5</v>
      </c>
      <c r="C22827">
        <v>0.1</v>
      </c>
    </row>
    <row r="22828" spans="1:4" x14ac:dyDescent="0.2">
      <c r="A22828" t="s">
        <v>1595</v>
      </c>
      <c r="B22828" t="s">
        <v>1596</v>
      </c>
      <c r="C22828" t="s">
        <v>1597</v>
      </c>
    </row>
    <row r="22829" spans="1:4" x14ac:dyDescent="0.2">
      <c r="A22829" t="s">
        <v>1595</v>
      </c>
      <c r="B22829" t="s">
        <v>1598</v>
      </c>
      <c r="C22829" t="s">
        <v>1599</v>
      </c>
      <c r="D22829" t="s">
        <v>1597</v>
      </c>
    </row>
    <row r="22830" spans="1:4" x14ac:dyDescent="0.2">
      <c r="A22830" t="s">
        <v>114</v>
      </c>
      <c r="B22830">
        <v>12.8</v>
      </c>
      <c r="C22830">
        <v>0.1</v>
      </c>
    </row>
    <row r="22831" spans="1:4" x14ac:dyDescent="0.2">
      <c r="A22831" t="s">
        <v>52</v>
      </c>
      <c r="B22831">
        <v>1.5</v>
      </c>
      <c r="C22831">
        <v>0.05</v>
      </c>
    </row>
    <row r="22832" spans="1:4" x14ac:dyDescent="0.2">
      <c r="A22832" t="s">
        <v>52</v>
      </c>
      <c r="B22832">
        <v>1</v>
      </c>
      <c r="C22832">
        <v>-0.1</v>
      </c>
    </row>
    <row r="22833" spans="1:6" x14ac:dyDescent="0.2">
      <c r="A22833" t="s">
        <v>52</v>
      </c>
      <c r="B22833">
        <v>5.4</v>
      </c>
      <c r="C22833" t="s">
        <v>1634</v>
      </c>
      <c r="D22833">
        <v>0.05</v>
      </c>
    </row>
    <row r="22834" spans="1:6" x14ac:dyDescent="0.2">
      <c r="A22834" t="s">
        <v>52</v>
      </c>
      <c r="B22834">
        <v>11.2</v>
      </c>
      <c r="C22834">
        <v>0.1</v>
      </c>
    </row>
    <row r="22835" spans="1:6" x14ac:dyDescent="0.2">
      <c r="A22835" t="s">
        <v>71</v>
      </c>
      <c r="B22835">
        <v>7.7</v>
      </c>
      <c r="C22835">
        <v>0.1</v>
      </c>
    </row>
    <row r="22836" spans="1:6" x14ac:dyDescent="0.2">
      <c r="A22836" t="s">
        <v>57</v>
      </c>
      <c r="B22836">
        <v>63.8</v>
      </c>
      <c r="C22836">
        <v>0.05</v>
      </c>
    </row>
    <row r="22837" spans="1:6" x14ac:dyDescent="0.2">
      <c r="A22837" t="s">
        <v>57</v>
      </c>
      <c r="B22837">
        <v>63.9</v>
      </c>
      <c r="C22837">
        <v>-0.05</v>
      </c>
    </row>
    <row r="22838" spans="1:6" x14ac:dyDescent="0.2">
      <c r="A22838" t="s">
        <v>57</v>
      </c>
      <c r="B22838">
        <v>72</v>
      </c>
      <c r="C22838">
        <v>0.1</v>
      </c>
    </row>
    <row r="22839" spans="1:6" x14ac:dyDescent="0.2">
      <c r="A22839" t="s">
        <v>207</v>
      </c>
      <c r="B22839">
        <v>61.1</v>
      </c>
      <c r="C22839" t="s">
        <v>1639</v>
      </c>
      <c r="D22839">
        <v>0.05</v>
      </c>
    </row>
    <row r="22840" spans="1:6" x14ac:dyDescent="0.2">
      <c r="A22840" t="s">
        <v>70</v>
      </c>
      <c r="B22840">
        <v>50</v>
      </c>
      <c r="C22840" t="s">
        <v>1583</v>
      </c>
    </row>
    <row r="22841" spans="1:6" x14ac:dyDescent="0.2">
      <c r="A22841" t="s">
        <v>70</v>
      </c>
      <c r="B22841">
        <v>59.1</v>
      </c>
      <c r="C22841" t="s">
        <v>1634</v>
      </c>
      <c r="D22841">
        <v>0.05</v>
      </c>
    </row>
    <row r="22842" spans="1:6" x14ac:dyDescent="0.2">
      <c r="A22842" t="s">
        <v>140</v>
      </c>
      <c r="B22842">
        <v>60.1</v>
      </c>
      <c r="C22842" t="s">
        <v>1634</v>
      </c>
      <c r="D22842">
        <v>0.05</v>
      </c>
    </row>
    <row r="22843" spans="1:6" x14ac:dyDescent="0.2">
      <c r="A22843" t="s">
        <v>131</v>
      </c>
      <c r="B22843">
        <v>2.7</v>
      </c>
      <c r="C22843">
        <v>0.1</v>
      </c>
      <c r="D22843" t="s">
        <v>2427</v>
      </c>
    </row>
    <row r="22844" spans="1:6" x14ac:dyDescent="0.2">
      <c r="A22844" t="s">
        <v>118</v>
      </c>
      <c r="B22844" t="s">
        <v>2399</v>
      </c>
      <c r="C22844" t="s">
        <v>1679</v>
      </c>
      <c r="D22844" t="s">
        <v>1775</v>
      </c>
      <c r="E22844">
        <v>2.7</v>
      </c>
      <c r="F22844">
        <v>0.1</v>
      </c>
    </row>
    <row r="22845" spans="1:6" x14ac:dyDescent="0.2">
      <c r="A22845" t="s">
        <v>1575</v>
      </c>
      <c r="B22845" t="s">
        <v>1576</v>
      </c>
      <c r="C22845" t="s">
        <v>1577</v>
      </c>
      <c r="D22845" t="s">
        <v>1578</v>
      </c>
    </row>
    <row r="22846" spans="1:6" x14ac:dyDescent="0.2">
      <c r="A22846" t="s">
        <v>882</v>
      </c>
      <c r="B22846" t="s">
        <v>1579</v>
      </c>
      <c r="C22846" t="s">
        <v>1580</v>
      </c>
    </row>
    <row r="22847" spans="1:6" x14ac:dyDescent="0.2">
      <c r="A22847" t="s">
        <v>1581</v>
      </c>
      <c r="B22847" t="s">
        <v>1576</v>
      </c>
      <c r="C22847" t="s">
        <v>1577</v>
      </c>
      <c r="D22847" t="s">
        <v>1582</v>
      </c>
    </row>
    <row r="22848" spans="1:6" x14ac:dyDescent="0.2">
      <c r="A22848" t="s">
        <v>1595</v>
      </c>
      <c r="B22848" t="s">
        <v>1596</v>
      </c>
      <c r="C22848" t="s">
        <v>1597</v>
      </c>
    </row>
    <row r="22849" spans="1:4" x14ac:dyDescent="0.2">
      <c r="A22849" t="s">
        <v>1595</v>
      </c>
      <c r="B22849" t="s">
        <v>1598</v>
      </c>
      <c r="C22849" t="s">
        <v>1599</v>
      </c>
      <c r="D22849" t="s">
        <v>1597</v>
      </c>
    </row>
    <row r="22850" spans="1:4" x14ac:dyDescent="0.2">
      <c r="A22850" t="s">
        <v>50</v>
      </c>
      <c r="B22850">
        <v>55.5</v>
      </c>
      <c r="C22850">
        <v>0.1</v>
      </c>
    </row>
    <row r="22851" spans="1:4" x14ac:dyDescent="0.2">
      <c r="A22851" t="s">
        <v>52</v>
      </c>
      <c r="B22851" t="s">
        <v>2882</v>
      </c>
    </row>
    <row r="22852" spans="1:4" x14ac:dyDescent="0.2">
      <c r="A22852" t="s">
        <v>52</v>
      </c>
      <c r="B22852" t="s">
        <v>3294</v>
      </c>
    </row>
    <row r="22853" spans="1:4" x14ac:dyDescent="0.2">
      <c r="A22853" t="s">
        <v>52</v>
      </c>
      <c r="B22853">
        <v>41.3</v>
      </c>
      <c r="C22853" t="s">
        <v>1604</v>
      </c>
    </row>
    <row r="22854" spans="1:4" x14ac:dyDescent="0.2">
      <c r="A22854" t="s">
        <v>52</v>
      </c>
      <c r="B22854">
        <v>4.5</v>
      </c>
      <c r="C22854" t="s">
        <v>2817</v>
      </c>
    </row>
    <row r="22855" spans="1:4" x14ac:dyDescent="0.2">
      <c r="A22855" t="s">
        <v>71</v>
      </c>
      <c r="B22855">
        <v>8.6999999999999993</v>
      </c>
      <c r="C22855" t="s">
        <v>1606</v>
      </c>
    </row>
    <row r="22856" spans="1:4" x14ac:dyDescent="0.2">
      <c r="A22856" t="s">
        <v>2819</v>
      </c>
      <c r="B22856">
        <v>0.1</v>
      </c>
    </row>
    <row r="22857" spans="1:4" x14ac:dyDescent="0.2">
      <c r="A22857" t="s">
        <v>1796</v>
      </c>
      <c r="B22857" t="s">
        <v>1606</v>
      </c>
    </row>
    <row r="22858" spans="1:4" x14ac:dyDescent="0.2">
      <c r="A22858" t="s">
        <v>110</v>
      </c>
      <c r="B22858" t="s">
        <v>1724</v>
      </c>
    </row>
    <row r="22859" spans="1:4" x14ac:dyDescent="0.2">
      <c r="A22859" t="s">
        <v>3295</v>
      </c>
      <c r="B22859">
        <v>-0.1</v>
      </c>
    </row>
    <row r="22860" spans="1:4" x14ac:dyDescent="0.2">
      <c r="A22860" t="s">
        <v>3190</v>
      </c>
      <c r="B22860" t="s">
        <v>1606</v>
      </c>
    </row>
    <row r="22861" spans="1:4" x14ac:dyDescent="0.2">
      <c r="A22861" t="s">
        <v>3191</v>
      </c>
      <c r="B22861">
        <v>0.2</v>
      </c>
    </row>
    <row r="22862" spans="1:4" x14ac:dyDescent="0.2">
      <c r="A22862" t="s">
        <v>3192</v>
      </c>
      <c r="B22862" t="s">
        <v>1656</v>
      </c>
    </row>
    <row r="22863" spans="1:4" x14ac:dyDescent="0.2">
      <c r="A22863" t="s">
        <v>3193</v>
      </c>
      <c r="B22863">
        <v>0.1</v>
      </c>
    </row>
    <row r="22864" spans="1:4" x14ac:dyDescent="0.2">
      <c r="A22864" t="s">
        <v>3194</v>
      </c>
      <c r="B22864" t="s">
        <v>1606</v>
      </c>
    </row>
    <row r="22865" spans="1:5" x14ac:dyDescent="0.2">
      <c r="A22865" t="s">
        <v>177</v>
      </c>
      <c r="B22865" t="s">
        <v>2886</v>
      </c>
    </row>
    <row r="22866" spans="1:5" x14ac:dyDescent="0.2">
      <c r="A22866" t="s">
        <v>118</v>
      </c>
      <c r="B22866" t="s">
        <v>3195</v>
      </c>
      <c r="C22866" t="s">
        <v>1620</v>
      </c>
      <c r="D22866" t="s">
        <v>1746</v>
      </c>
      <c r="E22866">
        <v>10</v>
      </c>
    </row>
    <row r="22867" spans="1:5" x14ac:dyDescent="0.2">
      <c r="A22867" t="s">
        <v>115</v>
      </c>
      <c r="B22867" t="s">
        <v>2812</v>
      </c>
      <c r="C22867" t="s">
        <v>1656</v>
      </c>
    </row>
    <row r="22868" spans="1:5" x14ac:dyDescent="0.2">
      <c r="A22868" t="s">
        <v>120</v>
      </c>
      <c r="B22868" t="s">
        <v>1571</v>
      </c>
      <c r="C22868">
        <v>0.1</v>
      </c>
    </row>
    <row r="22869" spans="1:5" x14ac:dyDescent="0.2">
      <c r="A22869" t="s">
        <v>120</v>
      </c>
      <c r="B22869" t="s">
        <v>1571</v>
      </c>
      <c r="C22869">
        <v>0.2</v>
      </c>
      <c r="D22869" t="s">
        <v>1593</v>
      </c>
      <c r="E22869" t="s">
        <v>1594</v>
      </c>
    </row>
    <row r="22870" spans="1:5" x14ac:dyDescent="0.2">
      <c r="A22870" t="s">
        <v>120</v>
      </c>
      <c r="B22870" t="s">
        <v>1571</v>
      </c>
      <c r="C22870">
        <v>0.05</v>
      </c>
      <c r="D22870" t="s">
        <v>1593</v>
      </c>
      <c r="E22870" t="s">
        <v>1594</v>
      </c>
    </row>
    <row r="22871" spans="1:5" x14ac:dyDescent="0.2">
      <c r="A22871" t="s">
        <v>117</v>
      </c>
      <c r="B22871" t="s">
        <v>1571</v>
      </c>
      <c r="C22871">
        <v>0.1</v>
      </c>
      <c r="D22871" t="s">
        <v>1593</v>
      </c>
      <c r="E22871" t="s">
        <v>1594</v>
      </c>
    </row>
    <row r="22872" spans="1:5" x14ac:dyDescent="0.2">
      <c r="A22872" t="s">
        <v>118</v>
      </c>
      <c r="B22872" t="s">
        <v>1655</v>
      </c>
      <c r="C22872">
        <v>12.5</v>
      </c>
    </row>
    <row r="22873" spans="1:5" x14ac:dyDescent="0.2">
      <c r="A22873" t="s">
        <v>118</v>
      </c>
      <c r="B22873" t="s">
        <v>1655</v>
      </c>
      <c r="C22873">
        <v>16</v>
      </c>
    </row>
    <row r="22874" spans="1:5" x14ac:dyDescent="0.2">
      <c r="A22874" t="s">
        <v>118</v>
      </c>
      <c r="B22874" t="s">
        <v>1655</v>
      </c>
      <c r="C22874">
        <v>25</v>
      </c>
    </row>
    <row r="22875" spans="1:5" x14ac:dyDescent="0.2">
      <c r="A22875" t="s">
        <v>121</v>
      </c>
      <c r="B22875" t="s">
        <v>1571</v>
      </c>
      <c r="C22875">
        <v>1.4999999999999999E-2</v>
      </c>
    </row>
    <row r="22876" spans="1:5" x14ac:dyDescent="0.2">
      <c r="A22876" t="s">
        <v>269</v>
      </c>
      <c r="B22876" t="s">
        <v>1571</v>
      </c>
      <c r="C22876">
        <v>0.03</v>
      </c>
    </row>
    <row r="22877" spans="1:5" x14ac:dyDescent="0.2">
      <c r="A22877" t="s">
        <v>72</v>
      </c>
      <c r="B22877" t="s">
        <v>1749</v>
      </c>
      <c r="C22877" t="s">
        <v>1576</v>
      </c>
      <c r="D22877" t="s">
        <v>3296</v>
      </c>
    </row>
    <row r="22878" spans="1:5" x14ac:dyDescent="0.2">
      <c r="A22878" t="s">
        <v>1575</v>
      </c>
      <c r="B22878" t="s">
        <v>1576</v>
      </c>
      <c r="C22878" t="s">
        <v>1577</v>
      </c>
      <c r="D22878" t="s">
        <v>1578</v>
      </c>
    </row>
    <row r="22879" spans="1:5" x14ac:dyDescent="0.2">
      <c r="A22879" t="s">
        <v>882</v>
      </c>
      <c r="B22879" t="s">
        <v>1579</v>
      </c>
      <c r="C22879" t="s">
        <v>1580</v>
      </c>
    </row>
    <row r="22880" spans="1:5" x14ac:dyDescent="0.2">
      <c r="A22880" t="s">
        <v>50</v>
      </c>
      <c r="B22880">
        <v>55.5</v>
      </c>
      <c r="C22880">
        <v>0.1</v>
      </c>
    </row>
    <row r="22881" spans="1:5" x14ac:dyDescent="0.2">
      <c r="A22881" t="s">
        <v>52</v>
      </c>
      <c r="B22881" t="s">
        <v>2882</v>
      </c>
    </row>
    <row r="22882" spans="1:5" x14ac:dyDescent="0.2">
      <c r="A22882" t="s">
        <v>52</v>
      </c>
      <c r="B22882" t="s">
        <v>3294</v>
      </c>
    </row>
    <row r="22883" spans="1:5" x14ac:dyDescent="0.2">
      <c r="A22883" t="s">
        <v>52</v>
      </c>
      <c r="B22883">
        <v>41.3</v>
      </c>
      <c r="C22883" t="s">
        <v>1604</v>
      </c>
    </row>
    <row r="22884" spans="1:5" x14ac:dyDescent="0.2">
      <c r="A22884" t="s">
        <v>52</v>
      </c>
      <c r="B22884">
        <v>4.5</v>
      </c>
      <c r="C22884" t="s">
        <v>2817</v>
      </c>
    </row>
    <row r="22885" spans="1:5" x14ac:dyDescent="0.2">
      <c r="A22885" t="s">
        <v>71</v>
      </c>
      <c r="B22885">
        <v>8.6999999999999993</v>
      </c>
      <c r="C22885" t="s">
        <v>1606</v>
      </c>
    </row>
    <row r="22886" spans="1:5" x14ac:dyDescent="0.2">
      <c r="A22886" t="s">
        <v>2819</v>
      </c>
      <c r="B22886">
        <v>0.1</v>
      </c>
    </row>
    <row r="22887" spans="1:5" x14ac:dyDescent="0.2">
      <c r="A22887" t="s">
        <v>1796</v>
      </c>
      <c r="B22887" t="s">
        <v>1606</v>
      </c>
    </row>
    <row r="22888" spans="1:5" x14ac:dyDescent="0.2">
      <c r="A22888" t="s">
        <v>110</v>
      </c>
      <c r="B22888" t="s">
        <v>1724</v>
      </c>
    </row>
    <row r="22889" spans="1:5" x14ac:dyDescent="0.2">
      <c r="A22889" t="s">
        <v>3295</v>
      </c>
      <c r="B22889">
        <v>-0.1</v>
      </c>
    </row>
    <row r="22890" spans="1:5" x14ac:dyDescent="0.2">
      <c r="A22890" t="s">
        <v>3190</v>
      </c>
      <c r="B22890" t="s">
        <v>1606</v>
      </c>
    </row>
    <row r="22891" spans="1:5" x14ac:dyDescent="0.2">
      <c r="A22891" t="s">
        <v>3191</v>
      </c>
      <c r="B22891">
        <v>0.2</v>
      </c>
    </row>
    <row r="22892" spans="1:5" x14ac:dyDescent="0.2">
      <c r="A22892" t="s">
        <v>3192</v>
      </c>
      <c r="B22892" t="s">
        <v>1656</v>
      </c>
    </row>
    <row r="22893" spans="1:5" x14ac:dyDescent="0.2">
      <c r="A22893" t="s">
        <v>3193</v>
      </c>
      <c r="B22893">
        <v>0.1</v>
      </c>
    </row>
    <row r="22894" spans="1:5" x14ac:dyDescent="0.2">
      <c r="A22894" t="s">
        <v>3194</v>
      </c>
      <c r="B22894" t="s">
        <v>1606</v>
      </c>
    </row>
    <row r="22895" spans="1:5" x14ac:dyDescent="0.2">
      <c r="A22895" t="s">
        <v>177</v>
      </c>
      <c r="B22895" t="s">
        <v>2886</v>
      </c>
    </row>
    <row r="22896" spans="1:5" x14ac:dyDescent="0.2">
      <c r="A22896" t="s">
        <v>118</v>
      </c>
      <c r="B22896" t="s">
        <v>3195</v>
      </c>
      <c r="C22896" t="s">
        <v>1620</v>
      </c>
      <c r="D22896" t="s">
        <v>1746</v>
      </c>
      <c r="E22896">
        <v>10</v>
      </c>
    </row>
    <row r="22897" spans="1:5" x14ac:dyDescent="0.2">
      <c r="A22897" t="s">
        <v>115</v>
      </c>
      <c r="B22897" t="s">
        <v>2812</v>
      </c>
      <c r="C22897" t="s">
        <v>1656</v>
      </c>
    </row>
    <row r="22898" spans="1:5" x14ac:dyDescent="0.2">
      <c r="A22898" t="s">
        <v>120</v>
      </c>
      <c r="B22898" t="s">
        <v>1571</v>
      </c>
      <c r="C22898">
        <v>0.1</v>
      </c>
    </row>
    <row r="22899" spans="1:5" x14ac:dyDescent="0.2">
      <c r="A22899" t="s">
        <v>120</v>
      </c>
      <c r="B22899" t="s">
        <v>1571</v>
      </c>
      <c r="C22899">
        <v>0.2</v>
      </c>
      <c r="D22899" t="s">
        <v>1593</v>
      </c>
      <c r="E22899" t="s">
        <v>1594</v>
      </c>
    </row>
    <row r="22900" spans="1:5" x14ac:dyDescent="0.2">
      <c r="A22900" t="s">
        <v>120</v>
      </c>
      <c r="B22900" t="s">
        <v>1571</v>
      </c>
      <c r="C22900">
        <v>0.05</v>
      </c>
      <c r="D22900" t="s">
        <v>1593</v>
      </c>
      <c r="E22900" t="s">
        <v>1594</v>
      </c>
    </row>
    <row r="22901" spans="1:5" x14ac:dyDescent="0.2">
      <c r="A22901" t="s">
        <v>117</v>
      </c>
      <c r="B22901" t="s">
        <v>1571</v>
      </c>
      <c r="C22901">
        <v>0.1</v>
      </c>
      <c r="D22901" t="s">
        <v>1593</v>
      </c>
      <c r="E22901" t="s">
        <v>1594</v>
      </c>
    </row>
    <row r="22902" spans="1:5" x14ac:dyDescent="0.2">
      <c r="A22902" t="s">
        <v>118</v>
      </c>
      <c r="B22902" t="s">
        <v>1655</v>
      </c>
      <c r="C22902">
        <v>12.5</v>
      </c>
    </row>
    <row r="22903" spans="1:5" x14ac:dyDescent="0.2">
      <c r="A22903" t="s">
        <v>118</v>
      </c>
      <c r="B22903" t="s">
        <v>1655</v>
      </c>
      <c r="C22903">
        <v>16</v>
      </c>
    </row>
    <row r="22904" spans="1:5" x14ac:dyDescent="0.2">
      <c r="A22904" t="s">
        <v>118</v>
      </c>
      <c r="B22904" t="s">
        <v>1655</v>
      </c>
      <c r="C22904">
        <v>25</v>
      </c>
    </row>
    <row r="22905" spans="1:5" x14ac:dyDescent="0.2">
      <c r="A22905" t="s">
        <v>121</v>
      </c>
      <c r="B22905" t="s">
        <v>1571</v>
      </c>
      <c r="C22905">
        <v>1.4999999999999999E-2</v>
      </c>
    </row>
    <row r="22906" spans="1:5" x14ac:dyDescent="0.2">
      <c r="A22906" t="s">
        <v>269</v>
      </c>
      <c r="B22906" t="s">
        <v>1571</v>
      </c>
      <c r="C22906">
        <v>0.03</v>
      </c>
    </row>
    <row r="22907" spans="1:5" x14ac:dyDescent="0.2">
      <c r="A22907" t="s">
        <v>72</v>
      </c>
      <c r="B22907" t="s">
        <v>1749</v>
      </c>
      <c r="C22907" t="s">
        <v>1576</v>
      </c>
      <c r="D22907" t="s">
        <v>3296</v>
      </c>
    </row>
    <row r="22908" spans="1:5" x14ac:dyDescent="0.2">
      <c r="A22908" t="s">
        <v>1575</v>
      </c>
      <c r="B22908" t="s">
        <v>1576</v>
      </c>
      <c r="C22908" t="s">
        <v>1577</v>
      </c>
      <c r="D22908" t="s">
        <v>1578</v>
      </c>
    </row>
    <row r="22909" spans="1:5" x14ac:dyDescent="0.2">
      <c r="A22909" t="s">
        <v>882</v>
      </c>
      <c r="B22909" t="s">
        <v>1579</v>
      </c>
      <c r="C22909" t="s">
        <v>1580</v>
      </c>
    </row>
    <row r="22910" spans="1:5" x14ac:dyDescent="0.2">
      <c r="A22910" t="s">
        <v>1595</v>
      </c>
      <c r="B22910" t="s">
        <v>1596</v>
      </c>
      <c r="C22910" t="s">
        <v>1597</v>
      </c>
    </row>
    <row r="22911" spans="1:5" x14ac:dyDescent="0.2">
      <c r="A22911" t="s">
        <v>1595</v>
      </c>
      <c r="B22911" t="s">
        <v>1598</v>
      </c>
      <c r="C22911" t="s">
        <v>1599</v>
      </c>
      <c r="D22911" t="s">
        <v>1597</v>
      </c>
    </row>
    <row r="22912" spans="1:5" x14ac:dyDescent="0.2">
      <c r="A22912" t="s">
        <v>50</v>
      </c>
      <c r="B22912">
        <v>55.5</v>
      </c>
      <c r="C22912">
        <v>0.1</v>
      </c>
    </row>
    <row r="22913" spans="1:5" x14ac:dyDescent="0.2">
      <c r="A22913" t="s">
        <v>52</v>
      </c>
      <c r="B22913" t="s">
        <v>2882</v>
      </c>
    </row>
    <row r="22914" spans="1:5" x14ac:dyDescent="0.2">
      <c r="A22914" t="s">
        <v>52</v>
      </c>
      <c r="B22914" t="s">
        <v>3294</v>
      </c>
    </row>
    <row r="22915" spans="1:5" x14ac:dyDescent="0.2">
      <c r="A22915" t="s">
        <v>52</v>
      </c>
      <c r="B22915">
        <v>41.3</v>
      </c>
      <c r="C22915" t="s">
        <v>1604</v>
      </c>
    </row>
    <row r="22916" spans="1:5" x14ac:dyDescent="0.2">
      <c r="A22916" t="s">
        <v>52</v>
      </c>
      <c r="B22916">
        <v>4.5</v>
      </c>
      <c r="C22916" t="s">
        <v>2817</v>
      </c>
    </row>
    <row r="22917" spans="1:5" x14ac:dyDescent="0.2">
      <c r="A22917" t="s">
        <v>71</v>
      </c>
      <c r="B22917">
        <v>8.6999999999999993</v>
      </c>
      <c r="C22917" t="s">
        <v>1606</v>
      </c>
    </row>
    <row r="22918" spans="1:5" x14ac:dyDescent="0.2">
      <c r="A22918" t="s">
        <v>2820</v>
      </c>
      <c r="B22918">
        <v>0.1</v>
      </c>
    </row>
    <row r="22919" spans="1:5" x14ac:dyDescent="0.2">
      <c r="A22919" t="s">
        <v>1796</v>
      </c>
      <c r="B22919" t="s">
        <v>1606</v>
      </c>
    </row>
    <row r="22920" spans="1:5" x14ac:dyDescent="0.2">
      <c r="A22920" t="s">
        <v>110</v>
      </c>
      <c r="B22920" t="s">
        <v>1724</v>
      </c>
    </row>
    <row r="22921" spans="1:5" x14ac:dyDescent="0.2">
      <c r="A22921" t="s">
        <v>3295</v>
      </c>
      <c r="B22921">
        <v>-0.1</v>
      </c>
    </row>
    <row r="22922" spans="1:5" x14ac:dyDescent="0.2">
      <c r="A22922" t="s">
        <v>3190</v>
      </c>
      <c r="B22922" t="s">
        <v>1606</v>
      </c>
    </row>
    <row r="22923" spans="1:5" x14ac:dyDescent="0.2">
      <c r="A22923" t="s">
        <v>3191</v>
      </c>
      <c r="B22923">
        <v>0.2</v>
      </c>
    </row>
    <row r="22924" spans="1:5" x14ac:dyDescent="0.2">
      <c r="A22924" t="s">
        <v>3192</v>
      </c>
      <c r="B22924" t="s">
        <v>1656</v>
      </c>
    </row>
    <row r="22925" spans="1:5" x14ac:dyDescent="0.2">
      <c r="A22925" t="s">
        <v>3193</v>
      </c>
      <c r="B22925">
        <v>0.1</v>
      </c>
    </row>
    <row r="22926" spans="1:5" x14ac:dyDescent="0.2">
      <c r="A22926" t="s">
        <v>3194</v>
      </c>
      <c r="B22926" t="s">
        <v>1606</v>
      </c>
    </row>
    <row r="22927" spans="1:5" x14ac:dyDescent="0.2">
      <c r="A22927" t="s">
        <v>177</v>
      </c>
      <c r="B22927" t="s">
        <v>2886</v>
      </c>
    </row>
    <row r="22928" spans="1:5" x14ac:dyDescent="0.2">
      <c r="A22928" t="s">
        <v>118</v>
      </c>
      <c r="B22928" t="s">
        <v>3195</v>
      </c>
      <c r="C22928" t="s">
        <v>1620</v>
      </c>
      <c r="D22928" t="s">
        <v>1746</v>
      </c>
      <c r="E22928">
        <v>10</v>
      </c>
    </row>
    <row r="22929" spans="1:5" x14ac:dyDescent="0.2">
      <c r="A22929" t="s">
        <v>115</v>
      </c>
      <c r="B22929" t="s">
        <v>2812</v>
      </c>
      <c r="C22929" t="s">
        <v>1656</v>
      </c>
    </row>
    <row r="22930" spans="1:5" x14ac:dyDescent="0.2">
      <c r="A22930" t="s">
        <v>120</v>
      </c>
      <c r="B22930" t="s">
        <v>1571</v>
      </c>
      <c r="C22930">
        <v>0.1</v>
      </c>
    </row>
    <row r="22931" spans="1:5" x14ac:dyDescent="0.2">
      <c r="A22931" t="s">
        <v>120</v>
      </c>
      <c r="B22931" t="s">
        <v>1571</v>
      </c>
      <c r="C22931">
        <v>0.2</v>
      </c>
      <c r="D22931" t="s">
        <v>1593</v>
      </c>
      <c r="E22931" t="s">
        <v>1594</v>
      </c>
    </row>
    <row r="22932" spans="1:5" x14ac:dyDescent="0.2">
      <c r="A22932" t="s">
        <v>120</v>
      </c>
      <c r="B22932" t="s">
        <v>1571</v>
      </c>
      <c r="C22932">
        <v>0.05</v>
      </c>
      <c r="D22932" t="s">
        <v>1593</v>
      </c>
      <c r="E22932" t="s">
        <v>1594</v>
      </c>
    </row>
    <row r="22933" spans="1:5" x14ac:dyDescent="0.2">
      <c r="A22933" t="s">
        <v>117</v>
      </c>
      <c r="B22933" t="s">
        <v>1571</v>
      </c>
      <c r="C22933">
        <v>0.1</v>
      </c>
      <c r="D22933" t="s">
        <v>1593</v>
      </c>
      <c r="E22933" t="s">
        <v>1594</v>
      </c>
    </row>
    <row r="22934" spans="1:5" x14ac:dyDescent="0.2">
      <c r="A22934" t="s">
        <v>118</v>
      </c>
      <c r="B22934" t="s">
        <v>1655</v>
      </c>
      <c r="C22934">
        <v>12.5</v>
      </c>
    </row>
    <row r="22935" spans="1:5" x14ac:dyDescent="0.2">
      <c r="A22935" t="s">
        <v>118</v>
      </c>
      <c r="B22935" t="s">
        <v>1655</v>
      </c>
      <c r="C22935">
        <v>16</v>
      </c>
    </row>
    <row r="22936" spans="1:5" x14ac:dyDescent="0.2">
      <c r="A22936" t="s">
        <v>118</v>
      </c>
      <c r="B22936" t="s">
        <v>1655</v>
      </c>
      <c r="C22936">
        <v>25</v>
      </c>
    </row>
    <row r="22937" spans="1:5" x14ac:dyDescent="0.2">
      <c r="A22937" t="s">
        <v>121</v>
      </c>
      <c r="B22937" t="s">
        <v>1571</v>
      </c>
      <c r="C22937">
        <v>1.4999999999999999E-2</v>
      </c>
    </row>
    <row r="22938" spans="1:5" x14ac:dyDescent="0.2">
      <c r="A22938" t="s">
        <v>269</v>
      </c>
      <c r="B22938" t="s">
        <v>1571</v>
      </c>
      <c r="C22938">
        <v>0.03</v>
      </c>
    </row>
    <row r="22939" spans="1:5" x14ac:dyDescent="0.2">
      <c r="A22939" t="s">
        <v>72</v>
      </c>
      <c r="B22939" t="s">
        <v>1749</v>
      </c>
      <c r="C22939" t="s">
        <v>1576</v>
      </c>
      <c r="D22939" t="s">
        <v>3296</v>
      </c>
    </row>
    <row r="22940" spans="1:5" x14ac:dyDescent="0.2">
      <c r="A22940" t="s">
        <v>1575</v>
      </c>
      <c r="B22940" t="s">
        <v>1576</v>
      </c>
      <c r="C22940" t="s">
        <v>1577</v>
      </c>
      <c r="D22940" t="s">
        <v>1578</v>
      </c>
    </row>
    <row r="22941" spans="1:5" x14ac:dyDescent="0.2">
      <c r="A22941" t="s">
        <v>882</v>
      </c>
      <c r="B22941" t="s">
        <v>1579</v>
      </c>
      <c r="C22941" t="s">
        <v>1580</v>
      </c>
    </row>
    <row r="22942" spans="1:5" x14ac:dyDescent="0.2">
      <c r="A22942" t="s">
        <v>50</v>
      </c>
      <c r="B22942">
        <v>55.5</v>
      </c>
      <c r="C22942">
        <v>0.1</v>
      </c>
    </row>
    <row r="22943" spans="1:5" x14ac:dyDescent="0.2">
      <c r="A22943" t="s">
        <v>52</v>
      </c>
      <c r="B22943" t="s">
        <v>2882</v>
      </c>
    </row>
    <row r="22944" spans="1:5" x14ac:dyDescent="0.2">
      <c r="A22944" t="s">
        <v>52</v>
      </c>
      <c r="B22944" t="s">
        <v>3294</v>
      </c>
    </row>
    <row r="22945" spans="1:5" x14ac:dyDescent="0.2">
      <c r="A22945" t="s">
        <v>52</v>
      </c>
      <c r="B22945">
        <v>41.3</v>
      </c>
      <c r="C22945" t="s">
        <v>1604</v>
      </c>
    </row>
    <row r="22946" spans="1:5" x14ac:dyDescent="0.2">
      <c r="A22946" t="s">
        <v>52</v>
      </c>
      <c r="B22946">
        <v>4.5</v>
      </c>
      <c r="C22946" t="s">
        <v>2817</v>
      </c>
    </row>
    <row r="22947" spans="1:5" x14ac:dyDescent="0.2">
      <c r="A22947" t="s">
        <v>71</v>
      </c>
      <c r="B22947">
        <v>8.6999999999999993</v>
      </c>
      <c r="C22947" t="s">
        <v>1606</v>
      </c>
    </row>
    <row r="22948" spans="1:5" x14ac:dyDescent="0.2">
      <c r="A22948" t="s">
        <v>2820</v>
      </c>
      <c r="B22948">
        <v>0.1</v>
      </c>
    </row>
    <row r="22949" spans="1:5" x14ac:dyDescent="0.2">
      <c r="A22949" t="s">
        <v>1796</v>
      </c>
      <c r="B22949" t="s">
        <v>1606</v>
      </c>
    </row>
    <row r="22950" spans="1:5" x14ac:dyDescent="0.2">
      <c r="A22950" t="s">
        <v>110</v>
      </c>
      <c r="B22950" t="s">
        <v>1724</v>
      </c>
    </row>
    <row r="22951" spans="1:5" x14ac:dyDescent="0.2">
      <c r="A22951" t="s">
        <v>3295</v>
      </c>
      <c r="B22951">
        <v>-0.1</v>
      </c>
    </row>
    <row r="22952" spans="1:5" x14ac:dyDescent="0.2">
      <c r="A22952" t="s">
        <v>3190</v>
      </c>
      <c r="B22952" t="s">
        <v>1606</v>
      </c>
    </row>
    <row r="22953" spans="1:5" x14ac:dyDescent="0.2">
      <c r="A22953" t="s">
        <v>3191</v>
      </c>
      <c r="B22953">
        <v>0.2</v>
      </c>
    </row>
    <row r="22954" spans="1:5" x14ac:dyDescent="0.2">
      <c r="A22954" t="s">
        <v>3192</v>
      </c>
      <c r="B22954" t="s">
        <v>1656</v>
      </c>
    </row>
    <row r="22955" spans="1:5" x14ac:dyDescent="0.2">
      <c r="A22955" t="s">
        <v>3193</v>
      </c>
      <c r="B22955">
        <v>0.1</v>
      </c>
    </row>
    <row r="22956" spans="1:5" x14ac:dyDescent="0.2">
      <c r="A22956" t="s">
        <v>3194</v>
      </c>
      <c r="B22956" t="s">
        <v>1606</v>
      </c>
    </row>
    <row r="22957" spans="1:5" x14ac:dyDescent="0.2">
      <c r="A22957" t="s">
        <v>177</v>
      </c>
      <c r="B22957" t="s">
        <v>2886</v>
      </c>
    </row>
    <row r="22958" spans="1:5" x14ac:dyDescent="0.2">
      <c r="A22958" t="s">
        <v>118</v>
      </c>
      <c r="B22958" t="s">
        <v>3195</v>
      </c>
      <c r="C22958" t="s">
        <v>1620</v>
      </c>
      <c r="D22958" t="s">
        <v>1746</v>
      </c>
      <c r="E22958">
        <v>10</v>
      </c>
    </row>
    <row r="22959" spans="1:5" x14ac:dyDescent="0.2">
      <c r="A22959" t="s">
        <v>115</v>
      </c>
      <c r="B22959" t="s">
        <v>2812</v>
      </c>
      <c r="C22959" t="s">
        <v>1656</v>
      </c>
    </row>
    <row r="22960" spans="1:5" x14ac:dyDescent="0.2">
      <c r="A22960" t="s">
        <v>120</v>
      </c>
      <c r="B22960" t="s">
        <v>1571</v>
      </c>
      <c r="C22960">
        <v>0.1</v>
      </c>
    </row>
    <row r="22961" spans="1:5" x14ac:dyDescent="0.2">
      <c r="A22961" t="s">
        <v>120</v>
      </c>
      <c r="B22961" t="s">
        <v>1571</v>
      </c>
      <c r="C22961">
        <v>0.2</v>
      </c>
      <c r="D22961" t="s">
        <v>1593</v>
      </c>
      <c r="E22961" t="s">
        <v>1594</v>
      </c>
    </row>
    <row r="22962" spans="1:5" x14ac:dyDescent="0.2">
      <c r="A22962" t="s">
        <v>120</v>
      </c>
      <c r="B22962" t="s">
        <v>1571</v>
      </c>
      <c r="C22962">
        <v>0.05</v>
      </c>
      <c r="D22962" t="s">
        <v>1593</v>
      </c>
      <c r="E22962" t="s">
        <v>1594</v>
      </c>
    </row>
    <row r="22963" spans="1:5" x14ac:dyDescent="0.2">
      <c r="A22963" t="s">
        <v>117</v>
      </c>
      <c r="B22963" t="s">
        <v>1571</v>
      </c>
      <c r="C22963">
        <v>0.1</v>
      </c>
      <c r="D22963" t="s">
        <v>1593</v>
      </c>
      <c r="E22963" t="s">
        <v>1594</v>
      </c>
    </row>
    <row r="22964" spans="1:5" x14ac:dyDescent="0.2">
      <c r="A22964" t="s">
        <v>118</v>
      </c>
      <c r="B22964" t="s">
        <v>1655</v>
      </c>
      <c r="C22964">
        <v>12.5</v>
      </c>
    </row>
    <row r="22965" spans="1:5" x14ac:dyDescent="0.2">
      <c r="A22965" t="s">
        <v>118</v>
      </c>
      <c r="B22965" t="s">
        <v>1655</v>
      </c>
      <c r="C22965">
        <v>16</v>
      </c>
    </row>
    <row r="22966" spans="1:5" x14ac:dyDescent="0.2">
      <c r="A22966" t="s">
        <v>118</v>
      </c>
      <c r="B22966" t="s">
        <v>1655</v>
      </c>
      <c r="C22966">
        <v>25</v>
      </c>
    </row>
    <row r="22967" spans="1:5" x14ac:dyDescent="0.2">
      <c r="A22967" t="s">
        <v>121</v>
      </c>
      <c r="B22967" t="s">
        <v>1571</v>
      </c>
      <c r="C22967">
        <v>1.4999999999999999E-2</v>
      </c>
    </row>
    <row r="22968" spans="1:5" x14ac:dyDescent="0.2">
      <c r="A22968" t="s">
        <v>269</v>
      </c>
      <c r="B22968" t="s">
        <v>1571</v>
      </c>
      <c r="C22968">
        <v>0.03</v>
      </c>
    </row>
    <row r="22969" spans="1:5" x14ac:dyDescent="0.2">
      <c r="A22969" t="s">
        <v>72</v>
      </c>
      <c r="B22969" t="s">
        <v>1749</v>
      </c>
      <c r="C22969" t="s">
        <v>1576</v>
      </c>
      <c r="D22969" t="s">
        <v>3296</v>
      </c>
    </row>
    <row r="22970" spans="1:5" x14ac:dyDescent="0.2">
      <c r="A22970" t="s">
        <v>1575</v>
      </c>
      <c r="B22970" t="s">
        <v>1576</v>
      </c>
      <c r="C22970" t="s">
        <v>1577</v>
      </c>
      <c r="D22970" t="s">
        <v>1578</v>
      </c>
    </row>
    <row r="22971" spans="1:5" x14ac:dyDescent="0.2">
      <c r="A22971" t="s">
        <v>882</v>
      </c>
      <c r="B22971" t="s">
        <v>1579</v>
      </c>
      <c r="C22971" t="s">
        <v>1580</v>
      </c>
    </row>
    <row r="22972" spans="1:5" x14ac:dyDescent="0.2">
      <c r="A22972" t="s">
        <v>1595</v>
      </c>
      <c r="B22972" t="s">
        <v>1596</v>
      </c>
      <c r="C22972" t="s">
        <v>1597</v>
      </c>
    </row>
    <row r="22973" spans="1:5" x14ac:dyDescent="0.2">
      <c r="A22973" t="s">
        <v>1595</v>
      </c>
      <c r="B22973" t="s">
        <v>1598</v>
      </c>
      <c r="C22973" t="s">
        <v>1599</v>
      </c>
      <c r="D22973" t="s">
        <v>1597</v>
      </c>
    </row>
    <row r="22974" spans="1:5" x14ac:dyDescent="0.2">
      <c r="A22974" t="s">
        <v>50</v>
      </c>
      <c r="B22974">
        <v>55.5</v>
      </c>
      <c r="C22974">
        <v>0.1</v>
      </c>
    </row>
    <row r="22975" spans="1:5" x14ac:dyDescent="0.2">
      <c r="A22975" t="s">
        <v>52</v>
      </c>
      <c r="B22975" t="s">
        <v>2882</v>
      </c>
    </row>
    <row r="22976" spans="1:5" x14ac:dyDescent="0.2">
      <c r="A22976" t="s">
        <v>52</v>
      </c>
      <c r="B22976" t="s">
        <v>3294</v>
      </c>
    </row>
    <row r="22977" spans="1:5" x14ac:dyDescent="0.2">
      <c r="A22977" t="s">
        <v>52</v>
      </c>
      <c r="B22977">
        <v>41.3</v>
      </c>
      <c r="C22977" t="s">
        <v>1604</v>
      </c>
    </row>
    <row r="22978" spans="1:5" x14ac:dyDescent="0.2">
      <c r="A22978" t="s">
        <v>52</v>
      </c>
      <c r="B22978">
        <v>4.5</v>
      </c>
      <c r="C22978" t="s">
        <v>2817</v>
      </c>
    </row>
    <row r="22979" spans="1:5" x14ac:dyDescent="0.2">
      <c r="A22979" t="s">
        <v>71</v>
      </c>
      <c r="B22979">
        <v>8.6999999999999993</v>
      </c>
      <c r="C22979" t="s">
        <v>1606</v>
      </c>
    </row>
    <row r="22980" spans="1:5" x14ac:dyDescent="0.2">
      <c r="A22980" t="s">
        <v>2820</v>
      </c>
      <c r="B22980">
        <v>0.1</v>
      </c>
    </row>
    <row r="22981" spans="1:5" x14ac:dyDescent="0.2">
      <c r="A22981" t="s">
        <v>1796</v>
      </c>
      <c r="B22981" t="s">
        <v>1606</v>
      </c>
    </row>
    <row r="22982" spans="1:5" x14ac:dyDescent="0.2">
      <c r="A22982" t="s">
        <v>110</v>
      </c>
      <c r="B22982" t="s">
        <v>1724</v>
      </c>
    </row>
    <row r="22983" spans="1:5" x14ac:dyDescent="0.2">
      <c r="A22983" t="s">
        <v>3295</v>
      </c>
      <c r="B22983">
        <v>-0.1</v>
      </c>
    </row>
    <row r="22984" spans="1:5" x14ac:dyDescent="0.2">
      <c r="A22984" t="s">
        <v>3190</v>
      </c>
      <c r="B22984" t="s">
        <v>1606</v>
      </c>
    </row>
    <row r="22985" spans="1:5" x14ac:dyDescent="0.2">
      <c r="A22985" t="s">
        <v>3191</v>
      </c>
      <c r="B22985">
        <v>0.2</v>
      </c>
    </row>
    <row r="22986" spans="1:5" x14ac:dyDescent="0.2">
      <c r="A22986" t="s">
        <v>3192</v>
      </c>
      <c r="B22986" t="s">
        <v>1656</v>
      </c>
    </row>
    <row r="22987" spans="1:5" x14ac:dyDescent="0.2">
      <c r="A22987" t="s">
        <v>3193</v>
      </c>
      <c r="B22987">
        <v>0.1</v>
      </c>
    </row>
    <row r="22988" spans="1:5" x14ac:dyDescent="0.2">
      <c r="A22988" t="s">
        <v>3194</v>
      </c>
      <c r="B22988" t="s">
        <v>1606</v>
      </c>
    </row>
    <row r="22989" spans="1:5" x14ac:dyDescent="0.2">
      <c r="A22989" t="s">
        <v>177</v>
      </c>
      <c r="B22989" t="s">
        <v>2886</v>
      </c>
    </row>
    <row r="22990" spans="1:5" x14ac:dyDescent="0.2">
      <c r="A22990" t="s">
        <v>118</v>
      </c>
      <c r="B22990" t="s">
        <v>3195</v>
      </c>
      <c r="C22990" t="s">
        <v>1620</v>
      </c>
      <c r="D22990" t="s">
        <v>1746</v>
      </c>
      <c r="E22990">
        <v>10</v>
      </c>
    </row>
    <row r="22991" spans="1:5" x14ac:dyDescent="0.2">
      <c r="A22991" t="s">
        <v>115</v>
      </c>
      <c r="B22991" t="s">
        <v>2812</v>
      </c>
      <c r="C22991" t="s">
        <v>1656</v>
      </c>
    </row>
    <row r="22992" spans="1:5" x14ac:dyDescent="0.2">
      <c r="A22992" t="s">
        <v>120</v>
      </c>
      <c r="B22992" t="s">
        <v>1571</v>
      </c>
      <c r="C22992">
        <v>0.1</v>
      </c>
    </row>
    <row r="22993" spans="1:5" x14ac:dyDescent="0.2">
      <c r="A22993" t="s">
        <v>120</v>
      </c>
      <c r="B22993" t="s">
        <v>1571</v>
      </c>
      <c r="C22993">
        <v>0.2</v>
      </c>
      <c r="D22993" t="s">
        <v>1593</v>
      </c>
      <c r="E22993" t="s">
        <v>1594</v>
      </c>
    </row>
    <row r="22994" spans="1:5" x14ac:dyDescent="0.2">
      <c r="A22994" t="s">
        <v>120</v>
      </c>
      <c r="B22994" t="s">
        <v>1571</v>
      </c>
      <c r="C22994">
        <v>0.05</v>
      </c>
      <c r="D22994" t="s">
        <v>1593</v>
      </c>
      <c r="E22994" t="s">
        <v>1594</v>
      </c>
    </row>
    <row r="22995" spans="1:5" x14ac:dyDescent="0.2">
      <c r="A22995" t="s">
        <v>117</v>
      </c>
      <c r="B22995" t="s">
        <v>1571</v>
      </c>
      <c r="C22995">
        <v>0.1</v>
      </c>
      <c r="D22995" t="s">
        <v>1593</v>
      </c>
      <c r="E22995" t="s">
        <v>1594</v>
      </c>
    </row>
    <row r="22996" spans="1:5" x14ac:dyDescent="0.2">
      <c r="A22996" t="s">
        <v>118</v>
      </c>
      <c r="B22996" t="s">
        <v>1655</v>
      </c>
      <c r="C22996">
        <v>12.5</v>
      </c>
    </row>
    <row r="22997" spans="1:5" x14ac:dyDescent="0.2">
      <c r="A22997" t="s">
        <v>118</v>
      </c>
      <c r="B22997" t="s">
        <v>1655</v>
      </c>
      <c r="C22997">
        <v>16</v>
      </c>
    </row>
    <row r="22998" spans="1:5" x14ac:dyDescent="0.2">
      <c r="A22998" t="s">
        <v>118</v>
      </c>
      <c r="B22998" t="s">
        <v>1655</v>
      </c>
      <c r="C22998">
        <v>25</v>
      </c>
    </row>
    <row r="22999" spans="1:5" x14ac:dyDescent="0.2">
      <c r="A22999" t="s">
        <v>121</v>
      </c>
      <c r="B22999" t="s">
        <v>1571</v>
      </c>
      <c r="C22999">
        <v>1.4999999999999999E-2</v>
      </c>
    </row>
    <row r="23000" spans="1:5" x14ac:dyDescent="0.2">
      <c r="A23000" t="s">
        <v>269</v>
      </c>
      <c r="B23000" t="s">
        <v>1571</v>
      </c>
      <c r="C23000">
        <v>0.03</v>
      </c>
    </row>
    <row r="23001" spans="1:5" x14ac:dyDescent="0.2">
      <c r="A23001" t="s">
        <v>72</v>
      </c>
      <c r="B23001" t="s">
        <v>1749</v>
      </c>
      <c r="C23001" t="s">
        <v>1576</v>
      </c>
      <c r="D23001" t="s">
        <v>3296</v>
      </c>
    </row>
    <row r="23002" spans="1:5" x14ac:dyDescent="0.2">
      <c r="A23002" t="s">
        <v>1575</v>
      </c>
      <c r="B23002" t="s">
        <v>1576</v>
      </c>
      <c r="C23002" t="s">
        <v>1577</v>
      </c>
      <c r="D23002" t="s">
        <v>1578</v>
      </c>
    </row>
    <row r="23003" spans="1:5" x14ac:dyDescent="0.2">
      <c r="A23003" t="s">
        <v>882</v>
      </c>
      <c r="B23003" t="s">
        <v>1579</v>
      </c>
      <c r="C23003" t="s">
        <v>1580</v>
      </c>
    </row>
    <row r="23004" spans="1:5" x14ac:dyDescent="0.2">
      <c r="A23004" t="s">
        <v>50</v>
      </c>
      <c r="B23004">
        <v>57.8</v>
      </c>
      <c r="C23004">
        <v>0.1</v>
      </c>
    </row>
    <row r="23005" spans="1:5" x14ac:dyDescent="0.2">
      <c r="A23005" t="s">
        <v>52</v>
      </c>
      <c r="B23005" t="s">
        <v>2882</v>
      </c>
    </row>
    <row r="23006" spans="1:5" x14ac:dyDescent="0.2">
      <c r="A23006" t="s">
        <v>52</v>
      </c>
      <c r="B23006" t="s">
        <v>3297</v>
      </c>
    </row>
    <row r="23007" spans="1:5" x14ac:dyDescent="0.2">
      <c r="A23007" t="s">
        <v>52</v>
      </c>
      <c r="B23007">
        <v>41.3</v>
      </c>
      <c r="C23007" t="s">
        <v>1604</v>
      </c>
    </row>
    <row r="23008" spans="1:5" x14ac:dyDescent="0.2">
      <c r="A23008" t="s">
        <v>52</v>
      </c>
      <c r="B23008">
        <v>6.8</v>
      </c>
      <c r="C23008" t="s">
        <v>2817</v>
      </c>
    </row>
    <row r="23009" spans="1:5" x14ac:dyDescent="0.2">
      <c r="A23009" t="s">
        <v>71</v>
      </c>
      <c r="B23009">
        <v>8.6999999999999993</v>
      </c>
      <c r="C23009" t="s">
        <v>1606</v>
      </c>
    </row>
    <row r="23010" spans="1:5" x14ac:dyDescent="0.2">
      <c r="A23010" t="s">
        <v>3298</v>
      </c>
      <c r="B23010">
        <v>0.1</v>
      </c>
    </row>
    <row r="23011" spans="1:5" x14ac:dyDescent="0.2">
      <c r="A23011" t="s">
        <v>1796</v>
      </c>
      <c r="B23011" t="s">
        <v>1606</v>
      </c>
    </row>
    <row r="23012" spans="1:5" x14ac:dyDescent="0.2">
      <c r="A23012" t="s">
        <v>110</v>
      </c>
      <c r="B23012" t="s">
        <v>1724</v>
      </c>
    </row>
    <row r="23013" spans="1:5" x14ac:dyDescent="0.2">
      <c r="A23013" t="s">
        <v>3189</v>
      </c>
      <c r="B23013">
        <v>0.2</v>
      </c>
    </row>
    <row r="23014" spans="1:5" x14ac:dyDescent="0.2">
      <c r="A23014" t="s">
        <v>3190</v>
      </c>
      <c r="B23014" t="s">
        <v>1606</v>
      </c>
    </row>
    <row r="23015" spans="1:5" x14ac:dyDescent="0.2">
      <c r="A23015" t="s">
        <v>3191</v>
      </c>
      <c r="B23015">
        <v>0.2</v>
      </c>
    </row>
    <row r="23016" spans="1:5" x14ac:dyDescent="0.2">
      <c r="A23016" t="s">
        <v>3192</v>
      </c>
      <c r="B23016" t="s">
        <v>1656</v>
      </c>
    </row>
    <row r="23017" spans="1:5" x14ac:dyDescent="0.2">
      <c r="A23017" t="s">
        <v>3193</v>
      </c>
      <c r="B23017">
        <v>0.1</v>
      </c>
    </row>
    <row r="23018" spans="1:5" x14ac:dyDescent="0.2">
      <c r="A23018" t="s">
        <v>3194</v>
      </c>
      <c r="B23018" t="s">
        <v>1606</v>
      </c>
    </row>
    <row r="23019" spans="1:5" x14ac:dyDescent="0.2">
      <c r="A23019" t="s">
        <v>177</v>
      </c>
      <c r="B23019" t="s">
        <v>2886</v>
      </c>
    </row>
    <row r="23020" spans="1:5" x14ac:dyDescent="0.2">
      <c r="A23020" t="s">
        <v>118</v>
      </c>
      <c r="B23020" t="s">
        <v>3195</v>
      </c>
      <c r="C23020" t="s">
        <v>1620</v>
      </c>
      <c r="D23020" t="s">
        <v>1746</v>
      </c>
      <c r="E23020">
        <v>10</v>
      </c>
    </row>
    <row r="23021" spans="1:5" x14ac:dyDescent="0.2">
      <c r="A23021" t="s">
        <v>115</v>
      </c>
      <c r="B23021" t="s">
        <v>2812</v>
      </c>
      <c r="C23021" t="s">
        <v>1656</v>
      </c>
    </row>
    <row r="23022" spans="1:5" x14ac:dyDescent="0.2">
      <c r="A23022" t="s">
        <v>120</v>
      </c>
      <c r="B23022" t="s">
        <v>1571</v>
      </c>
      <c r="C23022">
        <v>0.1</v>
      </c>
    </row>
    <row r="23023" spans="1:5" x14ac:dyDescent="0.2">
      <c r="A23023" t="s">
        <v>120</v>
      </c>
      <c r="B23023" t="s">
        <v>1571</v>
      </c>
      <c r="C23023">
        <v>0.05</v>
      </c>
      <c r="D23023" t="s">
        <v>1593</v>
      </c>
      <c r="E23023" t="s">
        <v>1594</v>
      </c>
    </row>
    <row r="23024" spans="1:5" x14ac:dyDescent="0.2">
      <c r="A23024" t="s">
        <v>120</v>
      </c>
      <c r="B23024" t="s">
        <v>1571</v>
      </c>
      <c r="C23024">
        <v>0.05</v>
      </c>
      <c r="D23024" t="s">
        <v>1593</v>
      </c>
      <c r="E23024" t="s">
        <v>1594</v>
      </c>
    </row>
    <row r="23025" spans="1:5" x14ac:dyDescent="0.2">
      <c r="A23025" t="s">
        <v>117</v>
      </c>
      <c r="B23025" t="s">
        <v>1571</v>
      </c>
      <c r="C23025">
        <v>0.1</v>
      </c>
      <c r="D23025" t="s">
        <v>1593</v>
      </c>
      <c r="E23025" t="s">
        <v>1594</v>
      </c>
    </row>
    <row r="23026" spans="1:5" x14ac:dyDescent="0.2">
      <c r="A23026" t="s">
        <v>118</v>
      </c>
      <c r="B23026" t="s">
        <v>1655</v>
      </c>
      <c r="C23026">
        <v>12.5</v>
      </c>
    </row>
    <row r="23027" spans="1:5" x14ac:dyDescent="0.2">
      <c r="A23027" t="s">
        <v>118</v>
      </c>
      <c r="B23027" t="s">
        <v>1655</v>
      </c>
      <c r="C23027">
        <v>16</v>
      </c>
    </row>
    <row r="23028" spans="1:5" x14ac:dyDescent="0.2">
      <c r="A23028" t="s">
        <v>118</v>
      </c>
      <c r="B23028" t="s">
        <v>1655</v>
      </c>
      <c r="C23028">
        <v>25</v>
      </c>
    </row>
    <row r="23029" spans="1:5" x14ac:dyDescent="0.2">
      <c r="A23029" t="s">
        <v>121</v>
      </c>
      <c r="B23029" t="s">
        <v>1571</v>
      </c>
      <c r="C23029">
        <v>1.4999999999999999E-2</v>
      </c>
    </row>
    <row r="23030" spans="1:5" x14ac:dyDescent="0.2">
      <c r="A23030" t="s">
        <v>269</v>
      </c>
      <c r="B23030" t="s">
        <v>1571</v>
      </c>
      <c r="C23030">
        <v>0.03</v>
      </c>
    </row>
    <row r="23031" spans="1:5" x14ac:dyDescent="0.2">
      <c r="A23031" t="s">
        <v>72</v>
      </c>
      <c r="B23031" t="s">
        <v>1749</v>
      </c>
      <c r="C23031" t="s">
        <v>1576</v>
      </c>
      <c r="D23031" t="s">
        <v>3296</v>
      </c>
    </row>
    <row r="23032" spans="1:5" x14ac:dyDescent="0.2">
      <c r="A23032" t="s">
        <v>1575</v>
      </c>
      <c r="B23032" t="s">
        <v>1576</v>
      </c>
      <c r="C23032" t="s">
        <v>1577</v>
      </c>
      <c r="D23032" t="s">
        <v>1578</v>
      </c>
    </row>
    <row r="23033" spans="1:5" x14ac:dyDescent="0.2">
      <c r="A23033" t="s">
        <v>882</v>
      </c>
      <c r="B23033" t="s">
        <v>1579</v>
      </c>
      <c r="C23033" t="s">
        <v>1580</v>
      </c>
    </row>
    <row r="23034" spans="1:5" x14ac:dyDescent="0.2">
      <c r="A23034" t="s">
        <v>50</v>
      </c>
      <c r="B23034">
        <v>57.8</v>
      </c>
      <c r="C23034">
        <v>0.1</v>
      </c>
    </row>
    <row r="23035" spans="1:5" x14ac:dyDescent="0.2">
      <c r="A23035" t="s">
        <v>52</v>
      </c>
      <c r="B23035" t="s">
        <v>2882</v>
      </c>
    </row>
    <row r="23036" spans="1:5" x14ac:dyDescent="0.2">
      <c r="A23036" t="s">
        <v>52</v>
      </c>
      <c r="B23036" t="s">
        <v>3297</v>
      </c>
    </row>
    <row r="23037" spans="1:5" x14ac:dyDescent="0.2">
      <c r="A23037" t="s">
        <v>52</v>
      </c>
      <c r="B23037">
        <v>41.3</v>
      </c>
      <c r="C23037" t="s">
        <v>1604</v>
      </c>
    </row>
    <row r="23038" spans="1:5" x14ac:dyDescent="0.2">
      <c r="A23038" t="s">
        <v>52</v>
      </c>
      <c r="B23038">
        <v>6.8</v>
      </c>
      <c r="C23038" t="s">
        <v>2817</v>
      </c>
    </row>
    <row r="23039" spans="1:5" x14ac:dyDescent="0.2">
      <c r="A23039" t="s">
        <v>71</v>
      </c>
      <c r="B23039">
        <v>8.6999999999999993</v>
      </c>
      <c r="C23039" t="s">
        <v>1606</v>
      </c>
    </row>
    <row r="23040" spans="1:5" x14ac:dyDescent="0.2">
      <c r="A23040" t="s">
        <v>3298</v>
      </c>
      <c r="B23040">
        <v>0.1</v>
      </c>
    </row>
    <row r="23041" spans="1:5" x14ac:dyDescent="0.2">
      <c r="A23041" t="s">
        <v>1796</v>
      </c>
      <c r="B23041" t="s">
        <v>1606</v>
      </c>
    </row>
    <row r="23042" spans="1:5" x14ac:dyDescent="0.2">
      <c r="A23042" t="s">
        <v>110</v>
      </c>
      <c r="B23042" t="s">
        <v>1724</v>
      </c>
    </row>
    <row r="23043" spans="1:5" x14ac:dyDescent="0.2">
      <c r="A23043" t="s">
        <v>3189</v>
      </c>
      <c r="B23043">
        <v>0.2</v>
      </c>
    </row>
    <row r="23044" spans="1:5" x14ac:dyDescent="0.2">
      <c r="A23044" t="s">
        <v>3190</v>
      </c>
      <c r="B23044" t="s">
        <v>1606</v>
      </c>
    </row>
    <row r="23045" spans="1:5" x14ac:dyDescent="0.2">
      <c r="A23045" t="s">
        <v>3191</v>
      </c>
      <c r="B23045">
        <v>0.2</v>
      </c>
    </row>
    <row r="23046" spans="1:5" x14ac:dyDescent="0.2">
      <c r="A23046" t="s">
        <v>3192</v>
      </c>
      <c r="B23046" t="s">
        <v>1656</v>
      </c>
    </row>
    <row r="23047" spans="1:5" x14ac:dyDescent="0.2">
      <c r="A23047" t="s">
        <v>3193</v>
      </c>
      <c r="B23047">
        <v>0.1</v>
      </c>
    </row>
    <row r="23048" spans="1:5" x14ac:dyDescent="0.2">
      <c r="A23048" t="s">
        <v>3194</v>
      </c>
      <c r="B23048" t="s">
        <v>1606</v>
      </c>
    </row>
    <row r="23049" spans="1:5" x14ac:dyDescent="0.2">
      <c r="A23049" t="s">
        <v>177</v>
      </c>
      <c r="B23049" t="s">
        <v>2886</v>
      </c>
    </row>
    <row r="23050" spans="1:5" x14ac:dyDescent="0.2">
      <c r="A23050" t="s">
        <v>118</v>
      </c>
      <c r="B23050" t="s">
        <v>3195</v>
      </c>
      <c r="C23050" t="s">
        <v>1620</v>
      </c>
      <c r="D23050" t="s">
        <v>1746</v>
      </c>
      <c r="E23050">
        <v>10</v>
      </c>
    </row>
    <row r="23051" spans="1:5" x14ac:dyDescent="0.2">
      <c r="A23051" t="s">
        <v>115</v>
      </c>
      <c r="B23051" t="s">
        <v>2812</v>
      </c>
      <c r="C23051" t="s">
        <v>1656</v>
      </c>
    </row>
    <row r="23052" spans="1:5" x14ac:dyDescent="0.2">
      <c r="A23052" t="s">
        <v>120</v>
      </c>
      <c r="B23052" t="s">
        <v>1571</v>
      </c>
      <c r="C23052">
        <v>0.1</v>
      </c>
    </row>
    <row r="23053" spans="1:5" x14ac:dyDescent="0.2">
      <c r="A23053" t="s">
        <v>120</v>
      </c>
      <c r="B23053" t="s">
        <v>1571</v>
      </c>
      <c r="C23053">
        <v>0.05</v>
      </c>
      <c r="D23053" t="s">
        <v>1593</v>
      </c>
      <c r="E23053" t="s">
        <v>1594</v>
      </c>
    </row>
    <row r="23054" spans="1:5" x14ac:dyDescent="0.2">
      <c r="A23054" t="s">
        <v>120</v>
      </c>
      <c r="B23054" t="s">
        <v>1571</v>
      </c>
      <c r="C23054">
        <v>0.05</v>
      </c>
      <c r="D23054" t="s">
        <v>1593</v>
      </c>
      <c r="E23054" t="s">
        <v>1594</v>
      </c>
    </row>
    <row r="23055" spans="1:5" x14ac:dyDescent="0.2">
      <c r="A23055" t="s">
        <v>117</v>
      </c>
      <c r="B23055" t="s">
        <v>1571</v>
      </c>
      <c r="C23055">
        <v>0.1</v>
      </c>
      <c r="D23055" t="s">
        <v>1593</v>
      </c>
      <c r="E23055" t="s">
        <v>1594</v>
      </c>
    </row>
    <row r="23056" spans="1:5" x14ac:dyDescent="0.2">
      <c r="A23056" t="s">
        <v>118</v>
      </c>
      <c r="B23056" t="s">
        <v>1655</v>
      </c>
      <c r="C23056">
        <v>12.5</v>
      </c>
    </row>
    <row r="23057" spans="1:4" x14ac:dyDescent="0.2">
      <c r="A23057" t="s">
        <v>118</v>
      </c>
      <c r="B23057" t="s">
        <v>1655</v>
      </c>
      <c r="C23057">
        <v>16</v>
      </c>
    </row>
    <row r="23058" spans="1:4" x14ac:dyDescent="0.2">
      <c r="A23058" t="s">
        <v>118</v>
      </c>
      <c r="B23058" t="s">
        <v>1655</v>
      </c>
      <c r="C23058">
        <v>25</v>
      </c>
    </row>
    <row r="23059" spans="1:4" x14ac:dyDescent="0.2">
      <c r="A23059" t="s">
        <v>121</v>
      </c>
      <c r="B23059" t="s">
        <v>1571</v>
      </c>
      <c r="C23059">
        <v>1.4999999999999999E-2</v>
      </c>
    </row>
    <row r="23060" spans="1:4" x14ac:dyDescent="0.2">
      <c r="A23060" t="s">
        <v>269</v>
      </c>
      <c r="B23060" t="s">
        <v>1571</v>
      </c>
      <c r="C23060">
        <v>0.03</v>
      </c>
    </row>
    <row r="23061" spans="1:4" x14ac:dyDescent="0.2">
      <c r="A23061" t="s">
        <v>72</v>
      </c>
      <c r="B23061" t="s">
        <v>1749</v>
      </c>
      <c r="C23061" t="s">
        <v>1576</v>
      </c>
      <c r="D23061" t="s">
        <v>3296</v>
      </c>
    </row>
    <row r="23062" spans="1:4" x14ac:dyDescent="0.2">
      <c r="A23062" t="s">
        <v>1575</v>
      </c>
      <c r="B23062" t="s">
        <v>1576</v>
      </c>
      <c r="C23062" t="s">
        <v>1577</v>
      </c>
      <c r="D23062" t="s">
        <v>1578</v>
      </c>
    </row>
    <row r="23063" spans="1:4" x14ac:dyDescent="0.2">
      <c r="A23063" t="s">
        <v>882</v>
      </c>
      <c r="B23063" t="s">
        <v>1579</v>
      </c>
      <c r="C23063" t="s">
        <v>1580</v>
      </c>
    </row>
    <row r="23064" spans="1:4" x14ac:dyDescent="0.2">
      <c r="A23064" t="s">
        <v>1595</v>
      </c>
      <c r="B23064" t="s">
        <v>1596</v>
      </c>
      <c r="C23064" t="s">
        <v>1597</v>
      </c>
    </row>
    <row r="23065" spans="1:4" x14ac:dyDescent="0.2">
      <c r="A23065" t="s">
        <v>1595</v>
      </c>
      <c r="B23065" t="s">
        <v>1598</v>
      </c>
      <c r="C23065" t="s">
        <v>1599</v>
      </c>
      <c r="D23065" t="s">
        <v>1597</v>
      </c>
    </row>
    <row r="23066" spans="1:4" x14ac:dyDescent="0.2">
      <c r="A23066" t="s">
        <v>52</v>
      </c>
      <c r="B23066">
        <v>5.6</v>
      </c>
      <c r="C23066" t="s">
        <v>1634</v>
      </c>
      <c r="D23066">
        <v>0.05</v>
      </c>
    </row>
    <row r="23067" spans="1:4" x14ac:dyDescent="0.2">
      <c r="A23067" t="s">
        <v>52</v>
      </c>
      <c r="B23067">
        <v>4.0999999999999996</v>
      </c>
      <c r="C23067" t="s">
        <v>1634</v>
      </c>
      <c r="D23067">
        <v>0.02</v>
      </c>
    </row>
    <row r="23068" spans="1:4" x14ac:dyDescent="0.2">
      <c r="A23068" t="s">
        <v>52</v>
      </c>
      <c r="B23068">
        <v>0.7</v>
      </c>
      <c r="C23068">
        <v>0.1</v>
      </c>
    </row>
    <row r="23069" spans="1:4" x14ac:dyDescent="0.2">
      <c r="A23069" t="s">
        <v>52</v>
      </c>
      <c r="B23069">
        <v>1.5</v>
      </c>
      <c r="C23069" t="s">
        <v>1634</v>
      </c>
      <c r="D23069">
        <v>0.1</v>
      </c>
    </row>
    <row r="23070" spans="1:4" x14ac:dyDescent="0.2">
      <c r="A23070" t="s">
        <v>52</v>
      </c>
      <c r="B23070">
        <v>1.75</v>
      </c>
      <c r="C23070">
        <v>0.1</v>
      </c>
    </row>
    <row r="23071" spans="1:4" x14ac:dyDescent="0.2">
      <c r="A23071" t="s">
        <v>119</v>
      </c>
      <c r="B23071">
        <v>13</v>
      </c>
      <c r="C23071" t="s">
        <v>1634</v>
      </c>
      <c r="D23071">
        <v>0.1</v>
      </c>
    </row>
    <row r="23072" spans="1:4" x14ac:dyDescent="0.2">
      <c r="A23072" t="s">
        <v>119</v>
      </c>
      <c r="B23072">
        <v>20</v>
      </c>
      <c r="C23072" t="s">
        <v>1634</v>
      </c>
      <c r="D23072">
        <v>0.1</v>
      </c>
    </row>
    <row r="23073" spans="1:4" x14ac:dyDescent="0.2">
      <c r="A23073" t="s">
        <v>119</v>
      </c>
      <c r="B23073">
        <v>20.6</v>
      </c>
      <c r="C23073">
        <v>-0.05</v>
      </c>
    </row>
    <row r="23074" spans="1:4" x14ac:dyDescent="0.2">
      <c r="A23074" t="s">
        <v>57</v>
      </c>
      <c r="B23074">
        <v>21.6</v>
      </c>
      <c r="C23074">
        <v>0.05</v>
      </c>
    </row>
    <row r="23075" spans="1:4" x14ac:dyDescent="0.2">
      <c r="A23075" t="s">
        <v>57</v>
      </c>
      <c r="B23075">
        <v>25</v>
      </c>
      <c r="C23075">
        <f>0.028/0.049</f>
        <v>0.5714285714285714</v>
      </c>
    </row>
    <row r="23076" spans="1:4" x14ac:dyDescent="0.2">
      <c r="A23076" t="s">
        <v>57</v>
      </c>
      <c r="B23076">
        <v>30</v>
      </c>
      <c r="C23076" t="s">
        <v>1634</v>
      </c>
      <c r="D23076">
        <v>0.05</v>
      </c>
    </row>
    <row r="23077" spans="1:4" x14ac:dyDescent="0.2">
      <c r="A23077" t="s">
        <v>1575</v>
      </c>
      <c r="B23077" t="s">
        <v>1576</v>
      </c>
      <c r="C23077" t="s">
        <v>1577</v>
      </c>
      <c r="D23077" t="s">
        <v>1578</v>
      </c>
    </row>
    <row r="23078" spans="1:4" x14ac:dyDescent="0.2">
      <c r="A23078" t="s">
        <v>882</v>
      </c>
      <c r="B23078" t="s">
        <v>1579</v>
      </c>
      <c r="C23078" t="s">
        <v>1580</v>
      </c>
    </row>
    <row r="23079" spans="1:4" x14ac:dyDescent="0.2">
      <c r="A23079" t="s">
        <v>3091</v>
      </c>
      <c r="B23079" t="s">
        <v>1639</v>
      </c>
      <c r="C23079">
        <v>0.05</v>
      </c>
    </row>
    <row r="23080" spans="1:4" x14ac:dyDescent="0.2">
      <c r="A23080" t="s">
        <v>52</v>
      </c>
      <c r="B23080">
        <v>3.1749999999999998</v>
      </c>
      <c r="C23080" t="s">
        <v>1634</v>
      </c>
      <c r="D23080">
        <v>0.05</v>
      </c>
    </row>
    <row r="23081" spans="1:4" x14ac:dyDescent="0.2">
      <c r="A23081" t="s">
        <v>200</v>
      </c>
      <c r="B23081">
        <v>0.39700000000000002</v>
      </c>
      <c r="C23081" t="s">
        <v>1634</v>
      </c>
      <c r="D23081">
        <v>0.1</v>
      </c>
    </row>
    <row r="23082" spans="1:4" x14ac:dyDescent="0.2">
      <c r="A23082" t="s">
        <v>3092</v>
      </c>
      <c r="B23082" t="s">
        <v>1656</v>
      </c>
    </row>
    <row r="23083" spans="1:4" x14ac:dyDescent="0.2">
      <c r="A23083" t="s">
        <v>3093</v>
      </c>
      <c r="B23083" t="s">
        <v>1634</v>
      </c>
      <c r="C23083">
        <v>0.05</v>
      </c>
    </row>
    <row r="23084" spans="1:4" x14ac:dyDescent="0.2">
      <c r="A23084" t="s">
        <v>3094</v>
      </c>
      <c r="B23084">
        <f>0.1/-0.05</f>
        <v>-2</v>
      </c>
    </row>
    <row r="23085" spans="1:4" x14ac:dyDescent="0.2">
      <c r="A23085" t="s">
        <v>3095</v>
      </c>
      <c r="B23085" t="s">
        <v>1634</v>
      </c>
      <c r="C23085">
        <v>0.2</v>
      </c>
    </row>
    <row r="23086" spans="1:4" x14ac:dyDescent="0.2">
      <c r="A23086" t="s">
        <v>580</v>
      </c>
      <c r="B23086">
        <v>25.2</v>
      </c>
      <c r="C23086">
        <v>-0.05</v>
      </c>
    </row>
    <row r="23087" spans="1:4" x14ac:dyDescent="0.2">
      <c r="A23087" t="s">
        <v>197</v>
      </c>
      <c r="B23087">
        <v>0.1</v>
      </c>
      <c r="C23087" t="s">
        <v>3096</v>
      </c>
    </row>
    <row r="23088" spans="1:4" x14ac:dyDescent="0.2">
      <c r="A23088" t="s">
        <v>176</v>
      </c>
      <c r="B23088" t="s">
        <v>3097</v>
      </c>
      <c r="C23088" t="s">
        <v>1634</v>
      </c>
      <c r="D23088">
        <v>0.02</v>
      </c>
    </row>
    <row r="23089" spans="1:6" x14ac:dyDescent="0.2">
      <c r="A23089" t="s">
        <v>52</v>
      </c>
      <c r="B23089">
        <v>10.7</v>
      </c>
      <c r="C23089" t="s">
        <v>1634</v>
      </c>
      <c r="D23089">
        <v>0.05</v>
      </c>
    </row>
    <row r="23090" spans="1:6" x14ac:dyDescent="0.2">
      <c r="A23090" t="s">
        <v>52</v>
      </c>
      <c r="B23090">
        <v>5.15</v>
      </c>
      <c r="C23090" t="s">
        <v>1634</v>
      </c>
      <c r="D23090">
        <v>0.05</v>
      </c>
    </row>
    <row r="23091" spans="1:6" x14ac:dyDescent="0.2">
      <c r="A23091" t="s">
        <v>3098</v>
      </c>
      <c r="B23091" t="s">
        <v>1634</v>
      </c>
      <c r="C23091">
        <v>0.05</v>
      </c>
      <c r="D23091" t="s">
        <v>3099</v>
      </c>
    </row>
    <row r="23092" spans="1:6" x14ac:dyDescent="0.2">
      <c r="A23092" t="s">
        <v>687</v>
      </c>
      <c r="B23092">
        <v>0.2</v>
      </c>
      <c r="C23092" t="s">
        <v>1593</v>
      </c>
      <c r="D23092" t="s">
        <v>2539</v>
      </c>
      <c r="E23092" t="s">
        <v>1835</v>
      </c>
      <c r="F23092" t="s">
        <v>3100</v>
      </c>
    </row>
    <row r="23093" spans="1:6" x14ac:dyDescent="0.2">
      <c r="A23093" t="s">
        <v>3101</v>
      </c>
      <c r="B23093" t="s">
        <v>1634</v>
      </c>
      <c r="C23093">
        <v>7.4999999999999997E-2</v>
      </c>
    </row>
    <row r="23094" spans="1:6" x14ac:dyDescent="0.2">
      <c r="A23094" t="s">
        <v>120</v>
      </c>
      <c r="B23094" t="s">
        <v>1645</v>
      </c>
      <c r="C23094">
        <v>0.1</v>
      </c>
      <c r="D23094" t="s">
        <v>1835</v>
      </c>
      <c r="E23094" t="s">
        <v>3102</v>
      </c>
    </row>
    <row r="23095" spans="1:6" x14ac:dyDescent="0.2">
      <c r="A23095" t="s">
        <v>52</v>
      </c>
      <c r="B23095">
        <v>16.649999999999999</v>
      </c>
      <c r="C23095" t="s">
        <v>1634</v>
      </c>
      <c r="D23095">
        <v>0.05</v>
      </c>
    </row>
    <row r="23096" spans="1:6" x14ac:dyDescent="0.2">
      <c r="A23096" t="s">
        <v>52</v>
      </c>
      <c r="B23096">
        <v>17.559999999999999</v>
      </c>
      <c r="C23096" t="s">
        <v>1634</v>
      </c>
      <c r="D23096">
        <v>0.05</v>
      </c>
    </row>
    <row r="23097" spans="1:6" x14ac:dyDescent="0.2">
      <c r="A23097" t="s">
        <v>71</v>
      </c>
      <c r="B23097">
        <v>19.850000000000001</v>
      </c>
      <c r="C23097" t="s">
        <v>1634</v>
      </c>
      <c r="D23097">
        <v>0.1</v>
      </c>
    </row>
    <row r="23098" spans="1:6" x14ac:dyDescent="0.2">
      <c r="A23098" t="s">
        <v>200</v>
      </c>
      <c r="B23098">
        <v>0.35</v>
      </c>
      <c r="C23098" t="s">
        <v>1634</v>
      </c>
      <c r="D23098">
        <v>0.1</v>
      </c>
    </row>
    <row r="23099" spans="1:6" x14ac:dyDescent="0.2">
      <c r="A23099" t="s">
        <v>52</v>
      </c>
      <c r="B23099">
        <v>12.65</v>
      </c>
      <c r="C23099" t="s">
        <v>1634</v>
      </c>
      <c r="D23099">
        <v>0.1</v>
      </c>
    </row>
    <row r="23100" spans="1:6" x14ac:dyDescent="0.2">
      <c r="A23100" t="s">
        <v>197</v>
      </c>
      <c r="B23100">
        <v>0.05</v>
      </c>
      <c r="C23100" t="s">
        <v>1835</v>
      </c>
      <c r="D23100" t="s">
        <v>3097</v>
      </c>
    </row>
    <row r="23101" spans="1:6" x14ac:dyDescent="0.2">
      <c r="A23101" t="s">
        <v>580</v>
      </c>
      <c r="B23101">
        <v>19.5</v>
      </c>
      <c r="C23101" t="s">
        <v>1634</v>
      </c>
      <c r="D23101">
        <v>0.2</v>
      </c>
    </row>
    <row r="23102" spans="1:6" x14ac:dyDescent="0.2">
      <c r="A23102" t="s">
        <v>197</v>
      </c>
      <c r="B23102">
        <v>0.1</v>
      </c>
      <c r="C23102" t="s">
        <v>1593</v>
      </c>
      <c r="D23102" t="s">
        <v>1659</v>
      </c>
    </row>
    <row r="23103" spans="1:6" x14ac:dyDescent="0.2">
      <c r="A23103" t="s">
        <v>2723</v>
      </c>
      <c r="B23103" t="s">
        <v>1634</v>
      </c>
      <c r="C23103">
        <v>0.1</v>
      </c>
    </row>
    <row r="23104" spans="1:6" x14ac:dyDescent="0.2">
      <c r="A23104" t="s">
        <v>2927</v>
      </c>
      <c r="B23104" t="s">
        <v>1634</v>
      </c>
      <c r="C23104">
        <v>0.1</v>
      </c>
    </row>
    <row r="23105" spans="1:4" x14ac:dyDescent="0.2">
      <c r="A23105" t="s">
        <v>580</v>
      </c>
      <c r="B23105">
        <v>5</v>
      </c>
      <c r="C23105" t="s">
        <v>1634</v>
      </c>
      <c r="D23105">
        <v>0.05</v>
      </c>
    </row>
    <row r="23106" spans="1:4" x14ac:dyDescent="0.2">
      <c r="A23106" t="s">
        <v>52</v>
      </c>
      <c r="B23106">
        <v>3.3</v>
      </c>
      <c r="C23106" t="s">
        <v>1634</v>
      </c>
      <c r="D23106">
        <v>0.05</v>
      </c>
    </row>
    <row r="23107" spans="1:4" x14ac:dyDescent="0.2">
      <c r="A23107" t="s">
        <v>580</v>
      </c>
      <c r="B23107">
        <v>16.600000000000001</v>
      </c>
      <c r="C23107" t="s">
        <v>1634</v>
      </c>
      <c r="D23107">
        <v>0.05</v>
      </c>
    </row>
    <row r="23108" spans="1:4" x14ac:dyDescent="0.2">
      <c r="A23108" t="s">
        <v>52</v>
      </c>
      <c r="B23108">
        <v>14.2</v>
      </c>
      <c r="C23108" t="s">
        <v>1634</v>
      </c>
      <c r="D23108">
        <v>0.1</v>
      </c>
    </row>
    <row r="23109" spans="1:4" x14ac:dyDescent="0.2">
      <c r="A23109" t="s">
        <v>52</v>
      </c>
      <c r="B23109">
        <v>5</v>
      </c>
      <c r="C23109" t="s">
        <v>1634</v>
      </c>
      <c r="D23109">
        <v>0.2</v>
      </c>
    </row>
    <row r="23110" spans="1:4" x14ac:dyDescent="0.2">
      <c r="A23110" t="s">
        <v>200</v>
      </c>
      <c r="B23110">
        <v>0.56000000000000005</v>
      </c>
      <c r="C23110" t="s">
        <v>1634</v>
      </c>
      <c r="D23110">
        <v>0.05</v>
      </c>
    </row>
    <row r="23111" spans="1:4" x14ac:dyDescent="0.2">
      <c r="A23111" t="s">
        <v>90</v>
      </c>
      <c r="B23111">
        <v>4.4000000000000004</v>
      </c>
      <c r="C23111" t="s">
        <v>1634</v>
      </c>
      <c r="D23111">
        <v>0.2</v>
      </c>
    </row>
    <row r="23112" spans="1:4" x14ac:dyDescent="0.2">
      <c r="A23112" t="s">
        <v>687</v>
      </c>
      <c r="B23112" t="s">
        <v>3103</v>
      </c>
      <c r="C23112" t="s">
        <v>1593</v>
      </c>
      <c r="D23112" t="s">
        <v>3104</v>
      </c>
    </row>
    <row r="23113" spans="1:4" x14ac:dyDescent="0.2">
      <c r="A23113" t="s">
        <v>574</v>
      </c>
      <c r="B23113">
        <v>0.05</v>
      </c>
      <c r="C23113" t="s">
        <v>1593</v>
      </c>
      <c r="D23113" t="s">
        <v>1659</v>
      </c>
    </row>
    <row r="23114" spans="1:4" x14ac:dyDescent="0.2">
      <c r="A23114" t="s">
        <v>197</v>
      </c>
      <c r="B23114">
        <v>0.08</v>
      </c>
      <c r="C23114" t="s">
        <v>1593</v>
      </c>
      <c r="D23114" t="s">
        <v>2539</v>
      </c>
    </row>
    <row r="23115" spans="1:4" x14ac:dyDescent="0.2">
      <c r="A23115" t="s">
        <v>687</v>
      </c>
      <c r="B23115" t="s">
        <v>3103</v>
      </c>
      <c r="C23115" t="s">
        <v>1593</v>
      </c>
      <c r="D23115" t="s">
        <v>3104</v>
      </c>
    </row>
    <row r="23116" spans="1:4" x14ac:dyDescent="0.2">
      <c r="A23116" t="s">
        <v>580</v>
      </c>
      <c r="B23116">
        <v>2.56</v>
      </c>
      <c r="C23116" t="s">
        <v>1634</v>
      </c>
      <c r="D23116">
        <v>0.05</v>
      </c>
    </row>
    <row r="23117" spans="1:4" x14ac:dyDescent="0.2">
      <c r="A23117" t="s">
        <v>580</v>
      </c>
      <c r="B23117">
        <v>4.24</v>
      </c>
      <c r="C23117" t="s">
        <v>1634</v>
      </c>
      <c r="D23117">
        <v>0.2</v>
      </c>
    </row>
    <row r="23118" spans="1:4" x14ac:dyDescent="0.2">
      <c r="A23118" t="s">
        <v>72</v>
      </c>
      <c r="B23118">
        <v>0.56499999999999995</v>
      </c>
      <c r="C23118" t="s">
        <v>1634</v>
      </c>
      <c r="D23118">
        <v>0.1</v>
      </c>
    </row>
    <row r="23119" spans="1:4" x14ac:dyDescent="0.2">
      <c r="A23119" t="s">
        <v>72</v>
      </c>
      <c r="B23119">
        <v>1.1499999999999999</v>
      </c>
      <c r="C23119" t="s">
        <v>1634</v>
      </c>
      <c r="D23119">
        <v>0.1</v>
      </c>
    </row>
    <row r="23120" spans="1:4" x14ac:dyDescent="0.2">
      <c r="A23120" t="s">
        <v>72</v>
      </c>
      <c r="B23120">
        <v>0.93</v>
      </c>
      <c r="C23120" t="s">
        <v>1634</v>
      </c>
      <c r="D23120">
        <v>0.6</v>
      </c>
    </row>
    <row r="23121" spans="1:4" x14ac:dyDescent="0.2">
      <c r="A23121" t="s">
        <v>72</v>
      </c>
      <c r="B23121">
        <v>1.7</v>
      </c>
      <c r="C23121" t="s">
        <v>1634</v>
      </c>
      <c r="D23121">
        <v>0.6</v>
      </c>
    </row>
    <row r="23122" spans="1:4" x14ac:dyDescent="0.2">
      <c r="A23122" t="s">
        <v>72</v>
      </c>
      <c r="B23122">
        <v>2.1</v>
      </c>
      <c r="C23122" t="s">
        <v>1634</v>
      </c>
      <c r="D23122">
        <v>0.1</v>
      </c>
    </row>
    <row r="23123" spans="1:4" x14ac:dyDescent="0.2">
      <c r="A23123" t="s">
        <v>71</v>
      </c>
      <c r="B23123">
        <v>4.7</v>
      </c>
      <c r="C23123" t="s">
        <v>1634</v>
      </c>
      <c r="D23123">
        <v>0.3</v>
      </c>
    </row>
    <row r="23124" spans="1:4" x14ac:dyDescent="0.2">
      <c r="A23124" t="s">
        <v>120</v>
      </c>
      <c r="B23124">
        <v>0.1</v>
      </c>
      <c r="C23124" t="s">
        <v>1594</v>
      </c>
    </row>
    <row r="23125" spans="1:4" x14ac:dyDescent="0.2">
      <c r="A23125" t="s">
        <v>118</v>
      </c>
      <c r="B23125" t="s">
        <v>1610</v>
      </c>
      <c r="C23125">
        <v>10</v>
      </c>
    </row>
    <row r="23126" spans="1:4" x14ac:dyDescent="0.2">
      <c r="A23126" t="s">
        <v>115</v>
      </c>
      <c r="B23126" t="s">
        <v>3105</v>
      </c>
      <c r="C23126" t="s">
        <v>2427</v>
      </c>
    </row>
    <row r="23127" spans="1:4" x14ac:dyDescent="0.2">
      <c r="A23127" t="s">
        <v>3299</v>
      </c>
      <c r="B23127" t="s">
        <v>3300</v>
      </c>
    </row>
    <row r="23128" spans="1:4" x14ac:dyDescent="0.2">
      <c r="A23128" t="s">
        <v>110</v>
      </c>
      <c r="B23128" t="s">
        <v>1708</v>
      </c>
      <c r="C23128" t="s">
        <v>3063</v>
      </c>
    </row>
    <row r="23129" spans="1:4" x14ac:dyDescent="0.2">
      <c r="A23129" t="s">
        <v>110</v>
      </c>
      <c r="B23129" t="s">
        <v>1708</v>
      </c>
      <c r="C23129" t="s">
        <v>3063</v>
      </c>
    </row>
    <row r="23130" spans="1:4" x14ac:dyDescent="0.2">
      <c r="A23130" t="s">
        <v>1575</v>
      </c>
      <c r="B23130" t="s">
        <v>1576</v>
      </c>
      <c r="C23130" t="s">
        <v>1577</v>
      </c>
      <c r="D23130" t="s">
        <v>1578</v>
      </c>
    </row>
    <row r="23131" spans="1:4" x14ac:dyDescent="0.2">
      <c r="A23131" t="s">
        <v>882</v>
      </c>
      <c r="B23131" t="s">
        <v>1579</v>
      </c>
      <c r="C23131" t="s">
        <v>1580</v>
      </c>
    </row>
    <row r="23132" spans="1:4" x14ac:dyDescent="0.2">
      <c r="A23132" t="s">
        <v>70</v>
      </c>
      <c r="B23132">
        <v>31.05</v>
      </c>
      <c r="C23132" t="s">
        <v>1583</v>
      </c>
    </row>
    <row r="23133" spans="1:4" x14ac:dyDescent="0.2">
      <c r="A23133" t="s">
        <v>597</v>
      </c>
      <c r="B23133">
        <v>0.47499999999999998</v>
      </c>
      <c r="C23133" t="s">
        <v>1584</v>
      </c>
    </row>
    <row r="23134" spans="1:4" x14ac:dyDescent="0.2">
      <c r="A23134" t="s">
        <v>52</v>
      </c>
      <c r="B23134">
        <v>2.8250000000000002</v>
      </c>
      <c r="C23134" t="s">
        <v>1658</v>
      </c>
    </row>
    <row r="23135" spans="1:4" x14ac:dyDescent="0.2">
      <c r="A23135" t="s">
        <v>52</v>
      </c>
      <c r="B23135">
        <v>20</v>
      </c>
      <c r="C23135" t="s">
        <v>1584</v>
      </c>
    </row>
    <row r="23136" spans="1:4" x14ac:dyDescent="0.2">
      <c r="A23136" t="s">
        <v>52</v>
      </c>
      <c r="B23136">
        <v>12.5</v>
      </c>
      <c r="C23136" t="s">
        <v>1584</v>
      </c>
    </row>
    <row r="23137" spans="1:5" x14ac:dyDescent="0.2">
      <c r="A23137" t="s">
        <v>52</v>
      </c>
      <c r="B23137">
        <v>10.55</v>
      </c>
      <c r="C23137" t="s">
        <v>1608</v>
      </c>
    </row>
    <row r="23138" spans="1:5" x14ac:dyDescent="0.2">
      <c r="A23138" t="s">
        <v>118</v>
      </c>
      <c r="B23138" t="s">
        <v>1571</v>
      </c>
      <c r="C23138" t="s">
        <v>1610</v>
      </c>
      <c r="D23138">
        <v>16</v>
      </c>
    </row>
    <row r="23139" spans="1:5" x14ac:dyDescent="0.2">
      <c r="A23139" t="s">
        <v>118</v>
      </c>
      <c r="B23139" t="s">
        <v>1571</v>
      </c>
      <c r="C23139" t="s">
        <v>1655</v>
      </c>
      <c r="D23139">
        <v>8</v>
      </c>
    </row>
    <row r="23140" spans="1:5" x14ac:dyDescent="0.2">
      <c r="A23140" t="s">
        <v>156</v>
      </c>
      <c r="B23140" t="s">
        <v>1645</v>
      </c>
      <c r="C23140">
        <v>5.0000000000000001E-3</v>
      </c>
    </row>
    <row r="23141" spans="1:5" x14ac:dyDescent="0.2">
      <c r="A23141" t="s">
        <v>574</v>
      </c>
      <c r="B23141" t="s">
        <v>1645</v>
      </c>
      <c r="C23141">
        <v>5.0000000000000001E-3</v>
      </c>
      <c r="D23141" t="s">
        <v>1593</v>
      </c>
      <c r="E23141" t="s">
        <v>1594</v>
      </c>
    </row>
    <row r="23142" spans="1:5" x14ac:dyDescent="0.2">
      <c r="A23142" t="s">
        <v>110</v>
      </c>
      <c r="B23142" t="s">
        <v>1572</v>
      </c>
      <c r="C23142" t="s">
        <v>1573</v>
      </c>
      <c r="D23142" t="s">
        <v>1574</v>
      </c>
    </row>
    <row r="23143" spans="1:5" x14ac:dyDescent="0.2">
      <c r="A23143" t="s">
        <v>1575</v>
      </c>
      <c r="B23143" t="s">
        <v>1576</v>
      </c>
      <c r="C23143" t="s">
        <v>1577</v>
      </c>
      <c r="D23143" t="s">
        <v>1578</v>
      </c>
    </row>
    <row r="23144" spans="1:5" x14ac:dyDescent="0.2">
      <c r="A23144" t="s">
        <v>882</v>
      </c>
      <c r="B23144" t="s">
        <v>1579</v>
      </c>
      <c r="C23144" t="s">
        <v>1580</v>
      </c>
    </row>
    <row r="23145" spans="1:5" x14ac:dyDescent="0.2">
      <c r="A23145" t="s">
        <v>3091</v>
      </c>
      <c r="B23145" t="s">
        <v>1639</v>
      </c>
      <c r="C23145">
        <v>0.05</v>
      </c>
    </row>
    <row r="23146" spans="1:5" x14ac:dyDescent="0.2">
      <c r="A23146" t="s">
        <v>52</v>
      </c>
      <c r="B23146">
        <v>3.1749999999999998</v>
      </c>
      <c r="C23146" t="s">
        <v>1634</v>
      </c>
      <c r="D23146">
        <v>0.05</v>
      </c>
    </row>
    <row r="23147" spans="1:5" x14ac:dyDescent="0.2">
      <c r="A23147" t="s">
        <v>200</v>
      </c>
      <c r="B23147">
        <v>0.39700000000000002</v>
      </c>
      <c r="C23147" t="s">
        <v>1634</v>
      </c>
      <c r="D23147">
        <v>0.1</v>
      </c>
    </row>
    <row r="23148" spans="1:5" x14ac:dyDescent="0.2">
      <c r="A23148" t="s">
        <v>3092</v>
      </c>
      <c r="B23148" t="s">
        <v>1656</v>
      </c>
    </row>
    <row r="23149" spans="1:5" x14ac:dyDescent="0.2">
      <c r="A23149" t="s">
        <v>3093</v>
      </c>
      <c r="B23149" t="s">
        <v>1634</v>
      </c>
      <c r="C23149">
        <v>0.05</v>
      </c>
    </row>
    <row r="23150" spans="1:5" x14ac:dyDescent="0.2">
      <c r="A23150" t="s">
        <v>3094</v>
      </c>
      <c r="B23150">
        <f>0.1/-0.05</f>
        <v>-2</v>
      </c>
    </row>
    <row r="23151" spans="1:5" x14ac:dyDescent="0.2">
      <c r="A23151" t="s">
        <v>3095</v>
      </c>
      <c r="B23151" t="s">
        <v>1634</v>
      </c>
      <c r="C23151">
        <v>0.2</v>
      </c>
    </row>
    <row r="23152" spans="1:5" x14ac:dyDescent="0.2">
      <c r="A23152" t="s">
        <v>580</v>
      </c>
      <c r="B23152">
        <v>25.2</v>
      </c>
      <c r="C23152">
        <v>-0.05</v>
      </c>
    </row>
    <row r="23153" spans="1:6" x14ac:dyDescent="0.2">
      <c r="A23153" t="s">
        <v>197</v>
      </c>
      <c r="B23153">
        <v>0.1</v>
      </c>
      <c r="C23153" t="s">
        <v>3096</v>
      </c>
    </row>
    <row r="23154" spans="1:6" x14ac:dyDescent="0.2">
      <c r="A23154" t="s">
        <v>176</v>
      </c>
      <c r="B23154" t="s">
        <v>3097</v>
      </c>
      <c r="C23154" t="s">
        <v>1634</v>
      </c>
      <c r="D23154">
        <v>0.02</v>
      </c>
    </row>
    <row r="23155" spans="1:6" x14ac:dyDescent="0.2">
      <c r="A23155" t="s">
        <v>52</v>
      </c>
      <c r="B23155">
        <v>10.7</v>
      </c>
      <c r="C23155" t="s">
        <v>1634</v>
      </c>
      <c r="D23155">
        <v>0.05</v>
      </c>
    </row>
    <row r="23156" spans="1:6" x14ac:dyDescent="0.2">
      <c r="A23156" t="s">
        <v>52</v>
      </c>
      <c r="B23156">
        <v>5.15</v>
      </c>
      <c r="C23156" t="s">
        <v>1634</v>
      </c>
      <c r="D23156">
        <v>0.05</v>
      </c>
    </row>
    <row r="23157" spans="1:6" x14ac:dyDescent="0.2">
      <c r="A23157" t="s">
        <v>3098</v>
      </c>
      <c r="B23157" t="s">
        <v>1634</v>
      </c>
      <c r="C23157">
        <v>0.05</v>
      </c>
      <c r="D23157" t="s">
        <v>3099</v>
      </c>
    </row>
    <row r="23158" spans="1:6" x14ac:dyDescent="0.2">
      <c r="A23158" t="s">
        <v>687</v>
      </c>
      <c r="B23158">
        <v>0.2</v>
      </c>
      <c r="C23158" t="s">
        <v>1593</v>
      </c>
      <c r="D23158" t="s">
        <v>2539</v>
      </c>
      <c r="E23158" t="s">
        <v>1835</v>
      </c>
      <c r="F23158" t="s">
        <v>3100</v>
      </c>
    </row>
    <row r="23159" spans="1:6" x14ac:dyDescent="0.2">
      <c r="A23159" t="s">
        <v>3101</v>
      </c>
      <c r="B23159" t="s">
        <v>1634</v>
      </c>
      <c r="C23159">
        <v>7.4999999999999997E-2</v>
      </c>
    </row>
    <row r="23160" spans="1:6" x14ac:dyDescent="0.2">
      <c r="A23160" t="s">
        <v>120</v>
      </c>
      <c r="B23160" t="s">
        <v>1645</v>
      </c>
      <c r="C23160">
        <v>0.1</v>
      </c>
      <c r="D23160" t="s">
        <v>1835</v>
      </c>
      <c r="E23160" t="s">
        <v>3102</v>
      </c>
    </row>
    <row r="23161" spans="1:6" x14ac:dyDescent="0.2">
      <c r="A23161" t="s">
        <v>52</v>
      </c>
      <c r="B23161">
        <v>16.649999999999999</v>
      </c>
      <c r="C23161" t="s">
        <v>1634</v>
      </c>
      <c r="D23161">
        <v>0.05</v>
      </c>
    </row>
    <row r="23162" spans="1:6" x14ac:dyDescent="0.2">
      <c r="A23162" t="s">
        <v>52</v>
      </c>
      <c r="B23162">
        <v>17.559999999999999</v>
      </c>
      <c r="C23162" t="s">
        <v>1634</v>
      </c>
      <c r="D23162">
        <v>0.05</v>
      </c>
    </row>
    <row r="23163" spans="1:6" x14ac:dyDescent="0.2">
      <c r="A23163" t="s">
        <v>71</v>
      </c>
      <c r="B23163">
        <v>19.850000000000001</v>
      </c>
      <c r="C23163" t="s">
        <v>1634</v>
      </c>
      <c r="D23163">
        <v>0.1</v>
      </c>
    </row>
    <row r="23164" spans="1:6" x14ac:dyDescent="0.2">
      <c r="A23164" t="s">
        <v>200</v>
      </c>
      <c r="B23164">
        <v>0.35</v>
      </c>
      <c r="C23164" t="s">
        <v>1634</v>
      </c>
      <c r="D23164">
        <v>0.1</v>
      </c>
    </row>
    <row r="23165" spans="1:6" x14ac:dyDescent="0.2">
      <c r="A23165" t="s">
        <v>52</v>
      </c>
      <c r="B23165">
        <v>12.65</v>
      </c>
      <c r="C23165" t="s">
        <v>1634</v>
      </c>
      <c r="D23165">
        <v>0.1</v>
      </c>
    </row>
    <row r="23166" spans="1:6" x14ac:dyDescent="0.2">
      <c r="A23166" t="s">
        <v>197</v>
      </c>
      <c r="B23166">
        <v>0.05</v>
      </c>
      <c r="C23166" t="s">
        <v>1835</v>
      </c>
      <c r="D23166" t="s">
        <v>3097</v>
      </c>
    </row>
    <row r="23167" spans="1:6" x14ac:dyDescent="0.2">
      <c r="A23167" t="s">
        <v>580</v>
      </c>
      <c r="B23167">
        <v>19.5</v>
      </c>
      <c r="C23167" t="s">
        <v>1634</v>
      </c>
      <c r="D23167">
        <v>0.2</v>
      </c>
    </row>
    <row r="23168" spans="1:6" x14ac:dyDescent="0.2">
      <c r="A23168" t="s">
        <v>197</v>
      </c>
      <c r="B23168">
        <v>0.1</v>
      </c>
      <c r="C23168" t="s">
        <v>1593</v>
      </c>
      <c r="D23168" t="s">
        <v>1659</v>
      </c>
    </row>
    <row r="23169" spans="1:4" x14ac:dyDescent="0.2">
      <c r="A23169" t="s">
        <v>2723</v>
      </c>
      <c r="B23169" t="s">
        <v>1634</v>
      </c>
      <c r="C23169">
        <v>0.1</v>
      </c>
    </row>
    <row r="23170" spans="1:4" x14ac:dyDescent="0.2">
      <c r="A23170" t="s">
        <v>2927</v>
      </c>
      <c r="B23170" t="s">
        <v>1634</v>
      </c>
      <c r="C23170">
        <v>0.1</v>
      </c>
    </row>
    <row r="23171" spans="1:4" x14ac:dyDescent="0.2">
      <c r="A23171" t="s">
        <v>580</v>
      </c>
      <c r="B23171">
        <v>5</v>
      </c>
      <c r="C23171" t="s">
        <v>1634</v>
      </c>
      <c r="D23171">
        <v>0.05</v>
      </c>
    </row>
    <row r="23172" spans="1:4" x14ac:dyDescent="0.2">
      <c r="A23172" t="s">
        <v>52</v>
      </c>
      <c r="B23172">
        <v>3.3</v>
      </c>
      <c r="C23172" t="s">
        <v>1634</v>
      </c>
      <c r="D23172">
        <v>0.05</v>
      </c>
    </row>
    <row r="23173" spans="1:4" x14ac:dyDescent="0.2">
      <c r="A23173" t="s">
        <v>580</v>
      </c>
      <c r="B23173">
        <v>16.600000000000001</v>
      </c>
      <c r="C23173" t="s">
        <v>1634</v>
      </c>
      <c r="D23173">
        <v>0.05</v>
      </c>
    </row>
    <row r="23174" spans="1:4" x14ac:dyDescent="0.2">
      <c r="A23174" t="s">
        <v>52</v>
      </c>
      <c r="B23174">
        <v>14.2</v>
      </c>
      <c r="C23174" t="s">
        <v>1634</v>
      </c>
      <c r="D23174">
        <v>0.1</v>
      </c>
    </row>
    <row r="23175" spans="1:4" x14ac:dyDescent="0.2">
      <c r="A23175" t="s">
        <v>52</v>
      </c>
      <c r="B23175">
        <v>5</v>
      </c>
      <c r="C23175" t="s">
        <v>1634</v>
      </c>
      <c r="D23175">
        <v>0.2</v>
      </c>
    </row>
    <row r="23176" spans="1:4" x14ac:dyDescent="0.2">
      <c r="A23176" t="s">
        <v>200</v>
      </c>
      <c r="B23176">
        <v>0.56000000000000005</v>
      </c>
      <c r="C23176" t="s">
        <v>1634</v>
      </c>
      <c r="D23176">
        <v>0.05</v>
      </c>
    </row>
    <row r="23177" spans="1:4" x14ac:dyDescent="0.2">
      <c r="A23177" t="s">
        <v>90</v>
      </c>
      <c r="B23177">
        <v>4.4000000000000004</v>
      </c>
      <c r="C23177" t="s">
        <v>1634</v>
      </c>
      <c r="D23177">
        <v>0.2</v>
      </c>
    </row>
    <row r="23178" spans="1:4" x14ac:dyDescent="0.2">
      <c r="A23178" t="s">
        <v>687</v>
      </c>
      <c r="B23178" t="s">
        <v>3103</v>
      </c>
      <c r="C23178" t="s">
        <v>1593</v>
      </c>
      <c r="D23178" t="s">
        <v>3104</v>
      </c>
    </row>
    <row r="23179" spans="1:4" x14ac:dyDescent="0.2">
      <c r="A23179" t="s">
        <v>574</v>
      </c>
      <c r="B23179">
        <v>0.05</v>
      </c>
      <c r="C23179" t="s">
        <v>1593</v>
      </c>
      <c r="D23179" t="s">
        <v>1659</v>
      </c>
    </row>
    <row r="23180" spans="1:4" x14ac:dyDescent="0.2">
      <c r="A23180" t="s">
        <v>197</v>
      </c>
      <c r="B23180">
        <v>0.08</v>
      </c>
      <c r="C23180" t="s">
        <v>1593</v>
      </c>
      <c r="D23180" t="s">
        <v>2539</v>
      </c>
    </row>
    <row r="23181" spans="1:4" x14ac:dyDescent="0.2">
      <c r="A23181" t="s">
        <v>687</v>
      </c>
      <c r="B23181" t="s">
        <v>3103</v>
      </c>
      <c r="C23181" t="s">
        <v>1593</v>
      </c>
      <c r="D23181" t="s">
        <v>3104</v>
      </c>
    </row>
    <row r="23182" spans="1:4" x14ac:dyDescent="0.2">
      <c r="A23182" t="s">
        <v>580</v>
      </c>
      <c r="B23182">
        <v>2.56</v>
      </c>
      <c r="C23182" t="s">
        <v>1634</v>
      </c>
      <c r="D23182">
        <v>0.05</v>
      </c>
    </row>
    <row r="23183" spans="1:4" x14ac:dyDescent="0.2">
      <c r="A23183" t="s">
        <v>580</v>
      </c>
      <c r="B23183">
        <v>4.24</v>
      </c>
      <c r="C23183" t="s">
        <v>1634</v>
      </c>
      <c r="D23183">
        <v>0.2</v>
      </c>
    </row>
    <row r="23184" spans="1:4" x14ac:dyDescent="0.2">
      <c r="A23184" t="s">
        <v>72</v>
      </c>
      <c r="B23184">
        <v>0.56499999999999995</v>
      </c>
      <c r="C23184" t="s">
        <v>1634</v>
      </c>
      <c r="D23184">
        <v>0.1</v>
      </c>
    </row>
    <row r="23185" spans="1:4" x14ac:dyDescent="0.2">
      <c r="A23185" t="s">
        <v>72</v>
      </c>
      <c r="B23185">
        <v>1.1499999999999999</v>
      </c>
      <c r="C23185" t="s">
        <v>1634</v>
      </c>
      <c r="D23185">
        <v>0.1</v>
      </c>
    </row>
    <row r="23186" spans="1:4" x14ac:dyDescent="0.2">
      <c r="A23186" t="s">
        <v>72</v>
      </c>
      <c r="B23186">
        <v>0.93</v>
      </c>
      <c r="C23186" t="s">
        <v>1634</v>
      </c>
      <c r="D23186">
        <v>0.6</v>
      </c>
    </row>
    <row r="23187" spans="1:4" x14ac:dyDescent="0.2">
      <c r="A23187" t="s">
        <v>72</v>
      </c>
      <c r="B23187">
        <v>1.7</v>
      </c>
      <c r="C23187" t="s">
        <v>1634</v>
      </c>
      <c r="D23187">
        <v>0.6</v>
      </c>
    </row>
    <row r="23188" spans="1:4" x14ac:dyDescent="0.2">
      <c r="A23188" t="s">
        <v>72</v>
      </c>
      <c r="B23188">
        <v>2.1</v>
      </c>
      <c r="C23188" t="s">
        <v>1634</v>
      </c>
      <c r="D23188">
        <v>0.1</v>
      </c>
    </row>
    <row r="23189" spans="1:4" x14ac:dyDescent="0.2">
      <c r="A23189" t="s">
        <v>71</v>
      </c>
      <c r="B23189">
        <v>4.7</v>
      </c>
      <c r="C23189" t="s">
        <v>1634</v>
      </c>
      <c r="D23189">
        <v>0.3</v>
      </c>
    </row>
    <row r="23190" spans="1:4" x14ac:dyDescent="0.2">
      <c r="A23190" t="s">
        <v>120</v>
      </c>
      <c r="B23190">
        <v>0.1</v>
      </c>
      <c r="C23190" t="s">
        <v>1594</v>
      </c>
    </row>
    <row r="23191" spans="1:4" x14ac:dyDescent="0.2">
      <c r="A23191" t="s">
        <v>118</v>
      </c>
      <c r="B23191" t="s">
        <v>1610</v>
      </c>
      <c r="C23191">
        <v>10</v>
      </c>
    </row>
    <row r="23192" spans="1:4" x14ac:dyDescent="0.2">
      <c r="A23192" t="s">
        <v>115</v>
      </c>
      <c r="B23192" t="s">
        <v>3105</v>
      </c>
      <c r="C23192" t="s">
        <v>2427</v>
      </c>
    </row>
    <row r="23193" spans="1:4" x14ac:dyDescent="0.2">
      <c r="A23193" t="s">
        <v>3299</v>
      </c>
      <c r="B23193" t="s">
        <v>3300</v>
      </c>
    </row>
    <row r="23194" spans="1:4" x14ac:dyDescent="0.2">
      <c r="A23194" t="s">
        <v>110</v>
      </c>
      <c r="B23194" t="s">
        <v>1708</v>
      </c>
      <c r="C23194" t="s">
        <v>3063</v>
      </c>
    </row>
    <row r="23195" spans="1:4" x14ac:dyDescent="0.2">
      <c r="A23195" t="s">
        <v>1575</v>
      </c>
      <c r="B23195" t="s">
        <v>1576</v>
      </c>
      <c r="C23195" t="s">
        <v>1577</v>
      </c>
      <c r="D23195" t="s">
        <v>1578</v>
      </c>
    </row>
    <row r="23196" spans="1:4" x14ac:dyDescent="0.2">
      <c r="A23196" t="s">
        <v>882</v>
      </c>
      <c r="B23196" t="s">
        <v>1579</v>
      </c>
      <c r="C23196" t="s">
        <v>1580</v>
      </c>
    </row>
    <row r="23197" spans="1:4" x14ac:dyDescent="0.2">
      <c r="A23197" t="s">
        <v>1595</v>
      </c>
      <c r="B23197" t="s">
        <v>1596</v>
      </c>
      <c r="C23197" t="s">
        <v>1597</v>
      </c>
    </row>
    <row r="23198" spans="1:4" x14ac:dyDescent="0.2">
      <c r="A23198" t="s">
        <v>1595</v>
      </c>
      <c r="B23198" t="s">
        <v>1598</v>
      </c>
      <c r="C23198" t="s">
        <v>1599</v>
      </c>
      <c r="D23198" t="s">
        <v>1597</v>
      </c>
    </row>
    <row r="23199" spans="1:4" x14ac:dyDescent="0.2">
      <c r="A23199" t="s">
        <v>70</v>
      </c>
      <c r="B23199">
        <v>31.05</v>
      </c>
      <c r="C23199" t="s">
        <v>1583</v>
      </c>
    </row>
    <row r="23200" spans="1:4" x14ac:dyDescent="0.2">
      <c r="A23200" t="s">
        <v>597</v>
      </c>
      <c r="B23200">
        <v>0.47499999999999998</v>
      </c>
      <c r="C23200" t="s">
        <v>1584</v>
      </c>
    </row>
    <row r="23201" spans="1:5" x14ac:dyDescent="0.2">
      <c r="A23201" t="s">
        <v>52</v>
      </c>
      <c r="B23201">
        <v>2.8250000000000002</v>
      </c>
      <c r="C23201" t="s">
        <v>1658</v>
      </c>
    </row>
    <row r="23202" spans="1:5" x14ac:dyDescent="0.2">
      <c r="A23202" t="s">
        <v>52</v>
      </c>
      <c r="B23202">
        <v>20</v>
      </c>
      <c r="C23202" t="s">
        <v>1584</v>
      </c>
    </row>
    <row r="23203" spans="1:5" x14ac:dyDescent="0.2">
      <c r="A23203" t="s">
        <v>52</v>
      </c>
      <c r="B23203">
        <v>12.5</v>
      </c>
      <c r="C23203" t="s">
        <v>1584</v>
      </c>
    </row>
    <row r="23204" spans="1:5" x14ac:dyDescent="0.2">
      <c r="A23204" t="s">
        <v>52</v>
      </c>
      <c r="B23204">
        <v>10.55</v>
      </c>
      <c r="C23204" t="s">
        <v>1608</v>
      </c>
    </row>
    <row r="23205" spans="1:5" x14ac:dyDescent="0.2">
      <c r="A23205" t="s">
        <v>118</v>
      </c>
      <c r="B23205" t="s">
        <v>1571</v>
      </c>
      <c r="C23205" t="s">
        <v>1610</v>
      </c>
      <c r="D23205">
        <v>16</v>
      </c>
    </row>
    <row r="23206" spans="1:5" x14ac:dyDescent="0.2">
      <c r="A23206" t="s">
        <v>118</v>
      </c>
      <c r="B23206" t="s">
        <v>1571</v>
      </c>
      <c r="C23206" t="s">
        <v>1655</v>
      </c>
      <c r="D23206">
        <v>8</v>
      </c>
    </row>
    <row r="23207" spans="1:5" x14ac:dyDescent="0.2">
      <c r="A23207" t="s">
        <v>156</v>
      </c>
      <c r="B23207" t="s">
        <v>1645</v>
      </c>
      <c r="C23207">
        <v>5.0000000000000001E-3</v>
      </c>
    </row>
    <row r="23208" spans="1:5" x14ac:dyDescent="0.2">
      <c r="A23208" t="s">
        <v>574</v>
      </c>
      <c r="B23208" t="s">
        <v>1645</v>
      </c>
      <c r="C23208">
        <v>5.0000000000000001E-3</v>
      </c>
      <c r="D23208" t="s">
        <v>1593</v>
      </c>
      <c r="E23208" t="s">
        <v>1594</v>
      </c>
    </row>
    <row r="23209" spans="1:5" x14ac:dyDescent="0.2">
      <c r="A23209" t="s">
        <v>110</v>
      </c>
      <c r="B23209" t="s">
        <v>1572</v>
      </c>
      <c r="C23209" t="s">
        <v>1573</v>
      </c>
      <c r="D23209" t="s">
        <v>1574</v>
      </c>
    </row>
    <row r="23210" spans="1:5" x14ac:dyDescent="0.2">
      <c r="A23210" t="s">
        <v>1575</v>
      </c>
      <c r="B23210" t="s">
        <v>1576</v>
      </c>
      <c r="C23210" t="s">
        <v>1577</v>
      </c>
      <c r="D23210" t="s">
        <v>1578</v>
      </c>
    </row>
    <row r="23211" spans="1:5" x14ac:dyDescent="0.2">
      <c r="A23211" t="s">
        <v>882</v>
      </c>
      <c r="B23211" t="s">
        <v>1579</v>
      </c>
      <c r="C23211" t="s">
        <v>1580</v>
      </c>
    </row>
    <row r="23212" spans="1:5" x14ac:dyDescent="0.2">
      <c r="A23212" t="s">
        <v>1595</v>
      </c>
      <c r="B23212" t="s">
        <v>1596</v>
      </c>
      <c r="C23212" t="s">
        <v>1597</v>
      </c>
    </row>
    <row r="23213" spans="1:5" x14ac:dyDescent="0.2">
      <c r="A23213" t="s">
        <v>1595</v>
      </c>
      <c r="B23213" t="s">
        <v>1598</v>
      </c>
      <c r="C23213" t="s">
        <v>1599</v>
      </c>
      <c r="D23213" t="s">
        <v>1597</v>
      </c>
    </row>
    <row r="23214" spans="1:5" x14ac:dyDescent="0.2">
      <c r="A23214" t="s">
        <v>416</v>
      </c>
      <c r="B23214">
        <v>42.65</v>
      </c>
      <c r="C23214" t="s">
        <v>1656</v>
      </c>
    </row>
    <row r="23215" spans="1:5" x14ac:dyDescent="0.2">
      <c r="A23215" t="s">
        <v>3118</v>
      </c>
      <c r="B23215" t="s">
        <v>1606</v>
      </c>
    </row>
    <row r="23216" spans="1:5" x14ac:dyDescent="0.2">
      <c r="A23216" t="s">
        <v>579</v>
      </c>
      <c r="B23216">
        <v>33.5</v>
      </c>
      <c r="C23216">
        <v>-0.2</v>
      </c>
    </row>
    <row r="23217" spans="1:6" x14ac:dyDescent="0.2">
      <c r="A23217" t="s">
        <v>1767</v>
      </c>
      <c r="B23217" t="s">
        <v>1656</v>
      </c>
    </row>
    <row r="23218" spans="1:6" x14ac:dyDescent="0.2">
      <c r="A23218" t="s">
        <v>79</v>
      </c>
      <c r="B23218" t="s">
        <v>3131</v>
      </c>
      <c r="C23218" t="s">
        <v>1656</v>
      </c>
    </row>
    <row r="23219" spans="1:6" x14ac:dyDescent="0.2">
      <c r="A23219" t="s">
        <v>52</v>
      </c>
      <c r="B23219">
        <v>35.6</v>
      </c>
      <c r="C23219">
        <v>0.1</v>
      </c>
    </row>
    <row r="23220" spans="1:6" x14ac:dyDescent="0.2">
      <c r="A23220" t="s">
        <v>52</v>
      </c>
      <c r="B23220">
        <v>33</v>
      </c>
      <c r="C23220" t="s">
        <v>1606</v>
      </c>
    </row>
    <row r="23221" spans="1:6" x14ac:dyDescent="0.2">
      <c r="A23221" t="s">
        <v>3119</v>
      </c>
      <c r="B23221">
        <v>-0.04</v>
      </c>
    </row>
    <row r="23222" spans="1:6" x14ac:dyDescent="0.2">
      <c r="A23222" t="s">
        <v>59</v>
      </c>
      <c r="B23222" t="s">
        <v>3120</v>
      </c>
      <c r="C23222" t="s">
        <v>1588</v>
      </c>
      <c r="D23222" t="s">
        <v>1589</v>
      </c>
    </row>
    <row r="23223" spans="1:6" x14ac:dyDescent="0.2">
      <c r="A23223" t="s">
        <v>3121</v>
      </c>
      <c r="B23223" t="s">
        <v>1639</v>
      </c>
      <c r="C23223">
        <v>0.1</v>
      </c>
    </row>
    <row r="23224" spans="1:6" x14ac:dyDescent="0.2">
      <c r="A23224" t="s">
        <v>3122</v>
      </c>
      <c r="B23224">
        <v>0.1</v>
      </c>
    </row>
    <row r="23225" spans="1:6" x14ac:dyDescent="0.2">
      <c r="A23225" t="s">
        <v>3123</v>
      </c>
      <c r="B23225">
        <v>0.1</v>
      </c>
    </row>
    <row r="23226" spans="1:6" x14ac:dyDescent="0.2">
      <c r="A23226" t="s">
        <v>59</v>
      </c>
      <c r="B23226" t="s">
        <v>3124</v>
      </c>
      <c r="C23226" t="s">
        <v>1588</v>
      </c>
      <c r="D23226" t="s">
        <v>1589</v>
      </c>
    </row>
    <row r="23227" spans="1:6" x14ac:dyDescent="0.2">
      <c r="A23227" t="s">
        <v>59</v>
      </c>
      <c r="B23227" t="s">
        <v>3125</v>
      </c>
      <c r="C23227" t="s">
        <v>1588</v>
      </c>
      <c r="D23227" t="s">
        <v>1808</v>
      </c>
    </row>
    <row r="23228" spans="1:6" x14ac:dyDescent="0.2">
      <c r="A23228" t="s">
        <v>52</v>
      </c>
      <c r="B23228">
        <v>10</v>
      </c>
      <c r="C23228" t="s">
        <v>1606</v>
      </c>
    </row>
    <row r="23229" spans="1:6" x14ac:dyDescent="0.2">
      <c r="A23229" t="s">
        <v>52</v>
      </c>
      <c r="B23229">
        <v>2.2999999999999998</v>
      </c>
      <c r="C23229">
        <v>0.1</v>
      </c>
    </row>
    <row r="23230" spans="1:6" x14ac:dyDescent="0.2">
      <c r="A23230" t="s">
        <v>3126</v>
      </c>
      <c r="B23230" t="s">
        <v>1606</v>
      </c>
    </row>
    <row r="23231" spans="1:6" x14ac:dyDescent="0.2">
      <c r="A23231" t="s">
        <v>52</v>
      </c>
      <c r="B23231">
        <v>0.5</v>
      </c>
      <c r="C23231" t="s">
        <v>1606</v>
      </c>
    </row>
    <row r="23232" spans="1:6" x14ac:dyDescent="0.2">
      <c r="A23232" t="s">
        <v>118</v>
      </c>
      <c r="B23232" t="s">
        <v>1645</v>
      </c>
      <c r="C23232" t="s">
        <v>1741</v>
      </c>
      <c r="D23232" t="s">
        <v>1835</v>
      </c>
      <c r="E23232" t="s">
        <v>3132</v>
      </c>
      <c r="F23232" t="s">
        <v>1656</v>
      </c>
    </row>
    <row r="23233" spans="1:10" x14ac:dyDescent="0.2">
      <c r="A23233" t="s">
        <v>119</v>
      </c>
      <c r="B23233" t="s">
        <v>3127</v>
      </c>
      <c r="C23233" t="s">
        <v>2378</v>
      </c>
    </row>
    <row r="23234" spans="1:10" x14ac:dyDescent="0.2">
      <c r="A23234" t="s">
        <v>52</v>
      </c>
      <c r="B23234">
        <v>4.7</v>
      </c>
      <c r="C23234" t="s">
        <v>1606</v>
      </c>
    </row>
    <row r="23235" spans="1:10" x14ac:dyDescent="0.2">
      <c r="A23235" t="s">
        <v>52</v>
      </c>
      <c r="B23235">
        <v>5</v>
      </c>
      <c r="C23235">
        <v>-0.1</v>
      </c>
    </row>
    <row r="23236" spans="1:10" x14ac:dyDescent="0.2">
      <c r="A23236" t="s">
        <v>52</v>
      </c>
      <c r="B23236">
        <v>20</v>
      </c>
      <c r="C23236" t="s">
        <v>1634</v>
      </c>
      <c r="D23236">
        <v>0.1</v>
      </c>
    </row>
    <row r="23237" spans="1:10" x14ac:dyDescent="0.2">
      <c r="A23237" t="s">
        <v>3133</v>
      </c>
      <c r="B23237">
        <v>30.55</v>
      </c>
      <c r="C23237">
        <v>-0.2</v>
      </c>
    </row>
    <row r="23238" spans="1:10" x14ac:dyDescent="0.2">
      <c r="A23238" t="s">
        <v>3134</v>
      </c>
      <c r="B23238" t="s">
        <v>1634</v>
      </c>
      <c r="C23238">
        <v>0.2</v>
      </c>
    </row>
    <row r="23239" spans="1:10" x14ac:dyDescent="0.2">
      <c r="A23239" t="s">
        <v>118</v>
      </c>
      <c r="B23239" t="s">
        <v>1645</v>
      </c>
      <c r="C23239" t="s">
        <v>2399</v>
      </c>
      <c r="D23239" t="s">
        <v>3140</v>
      </c>
    </row>
    <row r="23240" spans="1:10" x14ac:dyDescent="0.2">
      <c r="A23240" t="s">
        <v>3136</v>
      </c>
      <c r="B23240" t="s">
        <v>1634</v>
      </c>
      <c r="C23240">
        <v>0.05</v>
      </c>
    </row>
    <row r="23241" spans="1:10" x14ac:dyDescent="0.2">
      <c r="A23241" t="s">
        <v>117</v>
      </c>
      <c r="B23241" t="s">
        <v>1571</v>
      </c>
      <c r="C23241">
        <v>0.03</v>
      </c>
      <c r="D23241" t="s">
        <v>1593</v>
      </c>
      <c r="E23241" t="s">
        <v>1594</v>
      </c>
      <c r="F23241" t="s">
        <v>1835</v>
      </c>
      <c r="G23241" t="s">
        <v>1644</v>
      </c>
      <c r="H23241">
        <v>24</v>
      </c>
      <c r="I23241" t="s">
        <v>1634</v>
      </c>
      <c r="J23241">
        <v>0.05</v>
      </c>
    </row>
    <row r="23242" spans="1:10" x14ac:dyDescent="0.2">
      <c r="A23242" t="s">
        <v>52</v>
      </c>
      <c r="B23242">
        <v>0.4</v>
      </c>
      <c r="C23242" t="s">
        <v>1588</v>
      </c>
      <c r="D23242">
        <v>0.1</v>
      </c>
    </row>
    <row r="23243" spans="1:10" x14ac:dyDescent="0.2">
      <c r="A23243" t="s">
        <v>156</v>
      </c>
      <c r="B23243" t="s">
        <v>1645</v>
      </c>
      <c r="C23243">
        <v>0.03</v>
      </c>
      <c r="D23243" t="s">
        <v>1835</v>
      </c>
      <c r="E23243" t="s">
        <v>3132</v>
      </c>
      <c r="F23243" t="s">
        <v>1656</v>
      </c>
    </row>
    <row r="23244" spans="1:10" x14ac:dyDescent="0.2">
      <c r="A23244" t="s">
        <v>3137</v>
      </c>
      <c r="B23244" t="s">
        <v>1588</v>
      </c>
      <c r="C23244">
        <v>0.25</v>
      </c>
    </row>
    <row r="23245" spans="1:10" x14ac:dyDescent="0.2">
      <c r="A23245" t="s">
        <v>117</v>
      </c>
      <c r="B23245" t="s">
        <v>1645</v>
      </c>
      <c r="C23245">
        <v>0.03</v>
      </c>
      <c r="D23245" t="s">
        <v>1593</v>
      </c>
      <c r="E23245" t="s">
        <v>1594</v>
      </c>
      <c r="F23245" t="s">
        <v>1835</v>
      </c>
      <c r="G23245" t="s">
        <v>3138</v>
      </c>
      <c r="H23245">
        <v>-0.2</v>
      </c>
    </row>
    <row r="23246" spans="1:10" x14ac:dyDescent="0.2">
      <c r="A23246" t="s">
        <v>55</v>
      </c>
      <c r="B23246">
        <v>11</v>
      </c>
      <c r="C23246" t="s">
        <v>1634</v>
      </c>
      <c r="D23246">
        <v>0.2</v>
      </c>
    </row>
    <row r="23247" spans="1:10" x14ac:dyDescent="0.2">
      <c r="A23247" t="s">
        <v>120</v>
      </c>
      <c r="B23247" t="s">
        <v>1571</v>
      </c>
      <c r="C23247">
        <v>0.03</v>
      </c>
      <c r="D23247" t="s">
        <v>1593</v>
      </c>
      <c r="E23247" t="s">
        <v>1594</v>
      </c>
      <c r="F23247" t="s">
        <v>1629</v>
      </c>
      <c r="G23247" t="s">
        <v>2376</v>
      </c>
      <c r="H23247" t="s">
        <v>3139</v>
      </c>
      <c r="I23247" t="s">
        <v>1661</v>
      </c>
    </row>
    <row r="23248" spans="1:10" x14ac:dyDescent="0.2">
      <c r="A23248" t="s">
        <v>120</v>
      </c>
      <c r="B23248" t="s">
        <v>1645</v>
      </c>
      <c r="C23248">
        <v>0.03</v>
      </c>
      <c r="D23248" t="s">
        <v>1593</v>
      </c>
      <c r="E23248" t="s">
        <v>1594</v>
      </c>
      <c r="F23248" t="s">
        <v>3140</v>
      </c>
    </row>
    <row r="23249" spans="1:5" x14ac:dyDescent="0.2">
      <c r="A23249" t="s">
        <v>197</v>
      </c>
      <c r="B23249" t="s">
        <v>1571</v>
      </c>
      <c r="C23249">
        <v>0.6</v>
      </c>
      <c r="D23249" t="s">
        <v>1835</v>
      </c>
      <c r="E23249" t="s">
        <v>1648</v>
      </c>
    </row>
    <row r="23250" spans="1:5" x14ac:dyDescent="0.2">
      <c r="A23250" t="s">
        <v>3141</v>
      </c>
      <c r="B23250" t="s">
        <v>1576</v>
      </c>
      <c r="C23250" t="s">
        <v>3142</v>
      </c>
      <c r="D23250" s="11">
        <v>42675</v>
      </c>
    </row>
    <row r="23251" spans="1:5" x14ac:dyDescent="0.2">
      <c r="A23251" t="s">
        <v>110</v>
      </c>
      <c r="B23251" t="s">
        <v>1724</v>
      </c>
    </row>
    <row r="23252" spans="1:5" x14ac:dyDescent="0.2">
      <c r="A23252" t="s">
        <v>110</v>
      </c>
    </row>
    <row r="23253" spans="1:5" x14ac:dyDescent="0.2">
      <c r="A23253" t="s">
        <v>1575</v>
      </c>
      <c r="B23253" t="s">
        <v>1576</v>
      </c>
      <c r="C23253" t="s">
        <v>1577</v>
      </c>
      <c r="D23253" t="s">
        <v>1578</v>
      </c>
    </row>
    <row r="23254" spans="1:5" x14ac:dyDescent="0.2">
      <c r="A23254" t="s">
        <v>882</v>
      </c>
      <c r="B23254" t="s">
        <v>1579</v>
      </c>
      <c r="C23254" t="s">
        <v>1580</v>
      </c>
    </row>
    <row r="23255" spans="1:5" x14ac:dyDescent="0.2">
      <c r="A23255" t="s">
        <v>1581</v>
      </c>
      <c r="B23255" t="s">
        <v>1576</v>
      </c>
      <c r="C23255" t="s">
        <v>1577</v>
      </c>
      <c r="D23255" t="s">
        <v>1582</v>
      </c>
    </row>
    <row r="23256" spans="1:5" x14ac:dyDescent="0.2">
      <c r="A23256" t="s">
        <v>1595</v>
      </c>
      <c r="B23256" t="s">
        <v>1596</v>
      </c>
      <c r="C23256" t="s">
        <v>1597</v>
      </c>
    </row>
    <row r="23257" spans="1:5" x14ac:dyDescent="0.2">
      <c r="A23257" t="s">
        <v>1595</v>
      </c>
      <c r="B23257" t="s">
        <v>1598</v>
      </c>
      <c r="C23257" t="s">
        <v>1599</v>
      </c>
      <c r="D23257" t="s">
        <v>1597</v>
      </c>
    </row>
    <row r="23258" spans="1:5" x14ac:dyDescent="0.2">
      <c r="A23258" t="s">
        <v>50</v>
      </c>
      <c r="B23258">
        <v>7.5</v>
      </c>
      <c r="C23258" t="s">
        <v>1634</v>
      </c>
      <c r="D23258">
        <v>0.05</v>
      </c>
    </row>
    <row r="23259" spans="1:5" x14ac:dyDescent="0.2">
      <c r="A23259" t="s">
        <v>50</v>
      </c>
      <c r="B23259">
        <v>7.5</v>
      </c>
      <c r="C23259" t="s">
        <v>1634</v>
      </c>
      <c r="D23259">
        <v>0.05</v>
      </c>
    </row>
    <row r="23260" spans="1:5" x14ac:dyDescent="0.2">
      <c r="A23260" t="s">
        <v>52</v>
      </c>
      <c r="B23260" t="s">
        <v>3301</v>
      </c>
      <c r="C23260">
        <v>0.05</v>
      </c>
    </row>
    <row r="23261" spans="1:5" x14ac:dyDescent="0.2">
      <c r="A23261" t="s">
        <v>1792</v>
      </c>
      <c r="B23261" t="s">
        <v>2526</v>
      </c>
      <c r="C23261">
        <v>27.92</v>
      </c>
      <c r="D23261" t="s">
        <v>1606</v>
      </c>
    </row>
    <row r="23262" spans="1:5" x14ac:dyDescent="0.2">
      <c r="A23262" t="s">
        <v>2600</v>
      </c>
      <c r="B23262" t="s">
        <v>1656</v>
      </c>
    </row>
    <row r="23263" spans="1:5" x14ac:dyDescent="0.2">
      <c r="A23263" t="s">
        <v>70</v>
      </c>
      <c r="B23263">
        <v>2.2000000000000002</v>
      </c>
      <c r="C23263">
        <v>0.1</v>
      </c>
    </row>
    <row r="23264" spans="1:5" x14ac:dyDescent="0.2">
      <c r="A23264" t="s">
        <v>71</v>
      </c>
      <c r="B23264">
        <v>3</v>
      </c>
      <c r="C23264">
        <v>0.3</v>
      </c>
    </row>
    <row r="23265" spans="1:6" x14ac:dyDescent="0.2">
      <c r="A23265" t="s">
        <v>72</v>
      </c>
      <c r="B23265">
        <v>0.15</v>
      </c>
      <c r="C23265" t="s">
        <v>1656</v>
      </c>
    </row>
    <row r="23266" spans="1:6" x14ac:dyDescent="0.2">
      <c r="A23266" t="s">
        <v>59</v>
      </c>
      <c r="B23266" t="s">
        <v>2691</v>
      </c>
      <c r="C23266" t="s">
        <v>1123</v>
      </c>
      <c r="D23266">
        <v>0.5</v>
      </c>
      <c r="E23266" t="s">
        <v>1588</v>
      </c>
      <c r="F23266" t="s">
        <v>3302</v>
      </c>
    </row>
    <row r="23267" spans="1:6" x14ac:dyDescent="0.2">
      <c r="A23267" t="s">
        <v>57</v>
      </c>
      <c r="B23267">
        <v>28.5</v>
      </c>
      <c r="C23267" t="s">
        <v>1606</v>
      </c>
    </row>
    <row r="23268" spans="1:6" x14ac:dyDescent="0.2">
      <c r="A23268" t="s">
        <v>176</v>
      </c>
      <c r="B23268">
        <v>21.4</v>
      </c>
      <c r="C23268" t="s">
        <v>1634</v>
      </c>
      <c r="D23268">
        <v>0.1</v>
      </c>
    </row>
    <row r="23269" spans="1:6" x14ac:dyDescent="0.2">
      <c r="A23269" t="s">
        <v>120</v>
      </c>
      <c r="B23269" t="s">
        <v>1571</v>
      </c>
      <c r="C23269">
        <v>0.1</v>
      </c>
    </row>
    <row r="23270" spans="1:6" x14ac:dyDescent="0.2">
      <c r="A23270" t="s">
        <v>118</v>
      </c>
      <c r="B23270" t="s">
        <v>2550</v>
      </c>
      <c r="C23270">
        <v>16</v>
      </c>
    </row>
    <row r="23271" spans="1:6" x14ac:dyDescent="0.2">
      <c r="A23271" t="s">
        <v>79</v>
      </c>
      <c r="B23271" t="s">
        <v>1571</v>
      </c>
      <c r="C23271">
        <v>0.2</v>
      </c>
    </row>
    <row r="23272" spans="1:6" x14ac:dyDescent="0.2">
      <c r="A23272" t="s">
        <v>176</v>
      </c>
      <c r="B23272">
        <v>19</v>
      </c>
      <c r="C23272" t="s">
        <v>1634</v>
      </c>
      <c r="D23272">
        <v>0.02</v>
      </c>
    </row>
    <row r="23273" spans="1:6" x14ac:dyDescent="0.2">
      <c r="A23273" t="s">
        <v>2088</v>
      </c>
      <c r="B23273" t="s">
        <v>1571</v>
      </c>
      <c r="C23273">
        <v>0.08</v>
      </c>
      <c r="D23273" t="s">
        <v>1620</v>
      </c>
      <c r="E23273" t="s">
        <v>1610</v>
      </c>
      <c r="F23273">
        <v>3</v>
      </c>
    </row>
    <row r="23274" spans="1:6" x14ac:dyDescent="0.2">
      <c r="A23274" t="s">
        <v>77</v>
      </c>
      <c r="B23274" t="s">
        <v>1893</v>
      </c>
      <c r="C23274" t="s">
        <v>1634</v>
      </c>
      <c r="D23274" t="s">
        <v>2428</v>
      </c>
    </row>
    <row r="23275" spans="1:6" x14ac:dyDescent="0.2">
      <c r="A23275" t="s">
        <v>52</v>
      </c>
      <c r="B23275" t="s">
        <v>2688</v>
      </c>
    </row>
    <row r="23276" spans="1:6" x14ac:dyDescent="0.2">
      <c r="A23276" t="s">
        <v>119</v>
      </c>
      <c r="B23276">
        <v>18.5</v>
      </c>
      <c r="C23276" t="s">
        <v>2692</v>
      </c>
    </row>
    <row r="23277" spans="1:6" x14ac:dyDescent="0.2">
      <c r="A23277" t="s">
        <v>57</v>
      </c>
      <c r="B23277">
        <v>19.2</v>
      </c>
      <c r="C23277" t="s">
        <v>1691</v>
      </c>
    </row>
    <row r="23278" spans="1:6" x14ac:dyDescent="0.2">
      <c r="A23278" t="s">
        <v>212</v>
      </c>
      <c r="B23278" t="s">
        <v>1571</v>
      </c>
      <c r="C23278">
        <v>0.03</v>
      </c>
      <c r="D23278" t="s">
        <v>1594</v>
      </c>
    </row>
    <row r="23279" spans="1:6" x14ac:dyDescent="0.2">
      <c r="A23279" t="s">
        <v>156</v>
      </c>
      <c r="B23279" t="s">
        <v>1571</v>
      </c>
      <c r="C23279">
        <v>5.0000000000000001E-3</v>
      </c>
    </row>
    <row r="23280" spans="1:6" x14ac:dyDescent="0.2">
      <c r="A23280">
        <v>3.7629999999999999</v>
      </c>
      <c r="B23280" t="s">
        <v>1606</v>
      </c>
    </row>
    <row r="23281" spans="1:4" x14ac:dyDescent="0.2">
      <c r="A23281" t="s">
        <v>52</v>
      </c>
      <c r="B23281">
        <v>0.5</v>
      </c>
      <c r="C23281" t="s">
        <v>1583</v>
      </c>
    </row>
    <row r="23282" spans="1:4" x14ac:dyDescent="0.2">
      <c r="A23282" t="s">
        <v>110</v>
      </c>
      <c r="B23282" t="s">
        <v>1708</v>
      </c>
      <c r="C23282" t="s">
        <v>3303</v>
      </c>
      <c r="D23282" t="s">
        <v>3304</v>
      </c>
    </row>
    <row r="23283" spans="1:4" x14ac:dyDescent="0.2">
      <c r="A23283" t="s">
        <v>2541</v>
      </c>
      <c r="B23283" t="s">
        <v>2607</v>
      </c>
    </row>
    <row r="23284" spans="1:4" x14ac:dyDescent="0.2">
      <c r="A23284" t="s">
        <v>1575</v>
      </c>
      <c r="B23284" t="s">
        <v>1576</v>
      </c>
      <c r="C23284" t="s">
        <v>1577</v>
      </c>
      <c r="D23284" t="s">
        <v>1578</v>
      </c>
    </row>
    <row r="23285" spans="1:4" x14ac:dyDescent="0.2">
      <c r="A23285" t="s">
        <v>882</v>
      </c>
      <c r="B23285" t="s">
        <v>1579</v>
      </c>
      <c r="C23285" t="s">
        <v>1580</v>
      </c>
    </row>
    <row r="23286" spans="1:4" x14ac:dyDescent="0.2">
      <c r="A23286" t="s">
        <v>1595</v>
      </c>
      <c r="B23286" t="s">
        <v>1596</v>
      </c>
      <c r="C23286" t="s">
        <v>1597</v>
      </c>
    </row>
    <row r="23287" spans="1:4" x14ac:dyDescent="0.2">
      <c r="A23287" t="s">
        <v>1595</v>
      </c>
      <c r="B23287" t="s">
        <v>1598</v>
      </c>
      <c r="C23287" t="s">
        <v>1599</v>
      </c>
      <c r="D23287" t="s">
        <v>1597</v>
      </c>
    </row>
    <row r="23288" spans="1:4" x14ac:dyDescent="0.2">
      <c r="A23288" t="s">
        <v>50</v>
      </c>
      <c r="B23288">
        <v>7.75</v>
      </c>
      <c r="C23288">
        <v>0.1</v>
      </c>
    </row>
    <row r="23289" spans="1:4" x14ac:dyDescent="0.2">
      <c r="A23289" t="s">
        <v>52</v>
      </c>
      <c r="B23289">
        <v>6.55</v>
      </c>
      <c r="C23289" t="s">
        <v>1634</v>
      </c>
      <c r="D23289">
        <v>0.05</v>
      </c>
    </row>
    <row r="23290" spans="1:4" x14ac:dyDescent="0.2">
      <c r="A23290" t="s">
        <v>1792</v>
      </c>
      <c r="B23290" t="s">
        <v>2526</v>
      </c>
      <c r="C23290">
        <v>27.92</v>
      </c>
      <c r="D23290" t="s">
        <v>1606</v>
      </c>
    </row>
    <row r="23291" spans="1:4" x14ac:dyDescent="0.2">
      <c r="A23291" t="s">
        <v>2600</v>
      </c>
      <c r="B23291" t="s">
        <v>1618</v>
      </c>
    </row>
    <row r="23292" spans="1:4" x14ac:dyDescent="0.2">
      <c r="A23292" t="s">
        <v>1682</v>
      </c>
      <c r="B23292">
        <v>0.2</v>
      </c>
    </row>
    <row r="23293" spans="1:4" x14ac:dyDescent="0.2">
      <c r="A23293" t="s">
        <v>70</v>
      </c>
      <c r="B23293">
        <v>2.2000000000000002</v>
      </c>
      <c r="C23293">
        <v>0.1</v>
      </c>
    </row>
    <row r="23294" spans="1:4" x14ac:dyDescent="0.2">
      <c r="A23294" t="s">
        <v>71</v>
      </c>
      <c r="B23294">
        <v>3</v>
      </c>
      <c r="C23294">
        <v>0.3</v>
      </c>
    </row>
    <row r="23295" spans="1:4" x14ac:dyDescent="0.2">
      <c r="A23295" t="s">
        <v>72</v>
      </c>
      <c r="B23295">
        <v>0.15</v>
      </c>
      <c r="C23295" t="s">
        <v>1606</v>
      </c>
    </row>
    <row r="23296" spans="1:4" x14ac:dyDescent="0.2">
      <c r="A23296" t="s">
        <v>57</v>
      </c>
      <c r="B23296">
        <v>25.2</v>
      </c>
      <c r="C23296">
        <v>0.2</v>
      </c>
    </row>
    <row r="23297" spans="1:4" x14ac:dyDescent="0.2">
      <c r="A23297" t="s">
        <v>57</v>
      </c>
      <c r="B23297">
        <v>28.5</v>
      </c>
      <c r="C23297" t="s">
        <v>1606</v>
      </c>
    </row>
    <row r="23298" spans="1:4" x14ac:dyDescent="0.2">
      <c r="A23298" t="s">
        <v>176</v>
      </c>
      <c r="B23298">
        <v>21.4</v>
      </c>
      <c r="C23298" t="s">
        <v>1606</v>
      </c>
    </row>
    <row r="23299" spans="1:4" x14ac:dyDescent="0.2">
      <c r="A23299" t="s">
        <v>71</v>
      </c>
      <c r="B23299" t="s">
        <v>1922</v>
      </c>
      <c r="C23299">
        <v>4</v>
      </c>
      <c r="D23299">
        <v>4.2</v>
      </c>
    </row>
    <row r="23300" spans="1:4" x14ac:dyDescent="0.2">
      <c r="A23300" t="s">
        <v>120</v>
      </c>
      <c r="B23300" t="s">
        <v>1571</v>
      </c>
      <c r="C23300">
        <v>0.1</v>
      </c>
    </row>
    <row r="23301" spans="1:4" x14ac:dyDescent="0.2">
      <c r="A23301" t="s">
        <v>118</v>
      </c>
      <c r="B23301" t="s">
        <v>2550</v>
      </c>
      <c r="C23301">
        <v>16</v>
      </c>
    </row>
    <row r="23302" spans="1:4" x14ac:dyDescent="0.2">
      <c r="A23302" t="s">
        <v>79</v>
      </c>
      <c r="B23302" t="s">
        <v>1571</v>
      </c>
      <c r="C23302">
        <v>0.2</v>
      </c>
    </row>
    <row r="23303" spans="1:4" x14ac:dyDescent="0.2">
      <c r="A23303" t="s">
        <v>1575</v>
      </c>
      <c r="B23303" t="s">
        <v>1576</v>
      </c>
      <c r="C23303" t="s">
        <v>1577</v>
      </c>
      <c r="D23303" t="s">
        <v>1578</v>
      </c>
    </row>
    <row r="23304" spans="1:4" x14ac:dyDescent="0.2">
      <c r="A23304" t="s">
        <v>882</v>
      </c>
      <c r="B23304" t="s">
        <v>1579</v>
      </c>
      <c r="C23304" t="s">
        <v>1580</v>
      </c>
    </row>
    <row r="23305" spans="1:4" x14ac:dyDescent="0.2">
      <c r="A23305" t="s">
        <v>57</v>
      </c>
      <c r="B23305">
        <v>28.5</v>
      </c>
      <c r="C23305" t="s">
        <v>1584</v>
      </c>
    </row>
    <row r="23306" spans="1:4" x14ac:dyDescent="0.2">
      <c r="A23306" t="s">
        <v>114</v>
      </c>
      <c r="B23306">
        <v>7.5</v>
      </c>
      <c r="C23306" t="s">
        <v>1583</v>
      </c>
    </row>
    <row r="23307" spans="1:4" x14ac:dyDescent="0.2">
      <c r="A23307" t="s">
        <v>57</v>
      </c>
      <c r="B23307">
        <v>19.2</v>
      </c>
      <c r="C23307" t="s">
        <v>1681</v>
      </c>
    </row>
    <row r="23308" spans="1:4" x14ac:dyDescent="0.2">
      <c r="A23308" t="s">
        <v>119</v>
      </c>
      <c r="B23308">
        <v>18.5</v>
      </c>
      <c r="C23308" t="s">
        <v>1609</v>
      </c>
    </row>
    <row r="23309" spans="1:4" x14ac:dyDescent="0.2">
      <c r="A23309" t="s">
        <v>52</v>
      </c>
      <c r="B23309">
        <v>6.55</v>
      </c>
      <c r="C23309" t="s">
        <v>1583</v>
      </c>
    </row>
    <row r="23310" spans="1:4" x14ac:dyDescent="0.2">
      <c r="A23310" t="s">
        <v>212</v>
      </c>
      <c r="B23310" t="s">
        <v>1571</v>
      </c>
      <c r="C23310">
        <v>0.03</v>
      </c>
      <c r="D23310" t="s">
        <v>1594</v>
      </c>
    </row>
    <row r="23311" spans="1:4" x14ac:dyDescent="0.2">
      <c r="A23311" t="s">
        <v>156</v>
      </c>
      <c r="B23311" t="s">
        <v>1571</v>
      </c>
      <c r="C23311">
        <v>5.0000000000000001E-3</v>
      </c>
    </row>
    <row r="23312" spans="1:4" x14ac:dyDescent="0.2">
      <c r="A23312" t="s">
        <v>52</v>
      </c>
      <c r="B23312">
        <v>3.3</v>
      </c>
      <c r="C23312" t="s">
        <v>1584</v>
      </c>
    </row>
    <row r="23313" spans="1:6" x14ac:dyDescent="0.2">
      <c r="A23313" t="s">
        <v>52</v>
      </c>
      <c r="B23313">
        <v>0.1</v>
      </c>
      <c r="C23313">
        <f>0.035/-0.015</f>
        <v>-2.3333333333333335</v>
      </c>
    </row>
    <row r="23314" spans="1:6" x14ac:dyDescent="0.2">
      <c r="A23314" t="s">
        <v>1644</v>
      </c>
      <c r="B23314">
        <v>19</v>
      </c>
      <c r="C23314" t="s">
        <v>1681</v>
      </c>
    </row>
    <row r="23315" spans="1:6" x14ac:dyDescent="0.2">
      <c r="A23315" t="s">
        <v>118</v>
      </c>
      <c r="B23315" t="s">
        <v>1571</v>
      </c>
      <c r="C23315">
        <v>0.08</v>
      </c>
      <c r="D23315" t="s">
        <v>1620</v>
      </c>
      <c r="E23315" t="s">
        <v>1610</v>
      </c>
      <c r="F23315">
        <v>3</v>
      </c>
    </row>
    <row r="23316" spans="1:6" x14ac:dyDescent="0.2">
      <c r="A23316" t="s">
        <v>77</v>
      </c>
      <c r="B23316" t="s">
        <v>1893</v>
      </c>
      <c r="C23316" t="s">
        <v>2608</v>
      </c>
    </row>
    <row r="23317" spans="1:6" x14ac:dyDescent="0.2">
      <c r="A23317" t="s">
        <v>59</v>
      </c>
      <c r="B23317" t="s">
        <v>2691</v>
      </c>
      <c r="C23317" t="s">
        <v>1123</v>
      </c>
      <c r="D23317">
        <v>0.5</v>
      </c>
      <c r="E23317" t="s">
        <v>1588</v>
      </c>
      <c r="F23317" t="s">
        <v>3302</v>
      </c>
    </row>
    <row r="23318" spans="1:6" x14ac:dyDescent="0.2">
      <c r="A23318" t="s">
        <v>52</v>
      </c>
      <c r="B23318">
        <v>0.5</v>
      </c>
      <c r="C23318" t="s">
        <v>1583</v>
      </c>
    </row>
    <row r="23319" spans="1:6" x14ac:dyDescent="0.2">
      <c r="A23319" t="s">
        <v>2541</v>
      </c>
      <c r="B23319" t="s">
        <v>2607</v>
      </c>
    </row>
    <row r="23320" spans="1:6" x14ac:dyDescent="0.2">
      <c r="A23320" t="s">
        <v>110</v>
      </c>
      <c r="B23320" t="s">
        <v>1724</v>
      </c>
    </row>
    <row r="23321" spans="1:6" x14ac:dyDescent="0.2">
      <c r="A23321" t="s">
        <v>1575</v>
      </c>
      <c r="B23321" t="s">
        <v>1576</v>
      </c>
      <c r="C23321" t="s">
        <v>1577</v>
      </c>
      <c r="D23321" t="s">
        <v>1578</v>
      </c>
    </row>
    <row r="23322" spans="1:6" x14ac:dyDescent="0.2">
      <c r="A23322" t="s">
        <v>882</v>
      </c>
      <c r="B23322" t="s">
        <v>1579</v>
      </c>
      <c r="C23322" t="s">
        <v>1580</v>
      </c>
    </row>
    <row r="23323" spans="1:6" x14ac:dyDescent="0.2">
      <c r="A23323" t="s">
        <v>416</v>
      </c>
      <c r="B23323" t="s">
        <v>2661</v>
      </c>
    </row>
    <row r="23324" spans="1:6" x14ac:dyDescent="0.2">
      <c r="A23324" t="s">
        <v>52</v>
      </c>
      <c r="B23324">
        <v>10.1</v>
      </c>
      <c r="C23324" t="s">
        <v>1634</v>
      </c>
      <c r="D23324">
        <v>0.1</v>
      </c>
    </row>
    <row r="23325" spans="1:6" x14ac:dyDescent="0.2">
      <c r="A23325" t="s">
        <v>52</v>
      </c>
      <c r="B23325">
        <v>3.7</v>
      </c>
      <c r="C23325">
        <v>-0.15</v>
      </c>
    </row>
    <row r="23326" spans="1:6" x14ac:dyDescent="0.2">
      <c r="A23326" t="s">
        <v>52</v>
      </c>
      <c r="B23326">
        <v>17.899999999999999</v>
      </c>
      <c r="C23326" t="s">
        <v>1634</v>
      </c>
      <c r="D23326">
        <v>0.05</v>
      </c>
    </row>
    <row r="23327" spans="1:6" x14ac:dyDescent="0.2">
      <c r="A23327" t="s">
        <v>70</v>
      </c>
      <c r="B23327">
        <v>2.2000000000000002</v>
      </c>
      <c r="C23327" t="s">
        <v>1634</v>
      </c>
      <c r="D23327">
        <v>0.1</v>
      </c>
    </row>
    <row r="23328" spans="1:6" x14ac:dyDescent="0.2">
      <c r="A23328" t="s">
        <v>70</v>
      </c>
      <c r="B23328">
        <v>0.85</v>
      </c>
      <c r="C23328" t="s">
        <v>1634</v>
      </c>
      <c r="D23328">
        <v>0.02</v>
      </c>
    </row>
    <row r="23329" spans="1:4" x14ac:dyDescent="0.2">
      <c r="A23329" t="s">
        <v>70</v>
      </c>
      <c r="B23329">
        <v>5</v>
      </c>
      <c r="C23329" t="s">
        <v>1634</v>
      </c>
      <c r="D23329">
        <v>0.1</v>
      </c>
    </row>
    <row r="23330" spans="1:4" x14ac:dyDescent="0.2">
      <c r="A23330" t="s">
        <v>70</v>
      </c>
      <c r="B23330">
        <v>30</v>
      </c>
      <c r="C23330" t="s">
        <v>1634</v>
      </c>
      <c r="D23330">
        <v>0.05</v>
      </c>
    </row>
    <row r="23331" spans="1:4" x14ac:dyDescent="0.2">
      <c r="A23331" t="s">
        <v>57</v>
      </c>
      <c r="B23331">
        <v>34.5</v>
      </c>
      <c r="C23331" t="s">
        <v>1634</v>
      </c>
      <c r="D23331">
        <v>0.05</v>
      </c>
    </row>
    <row r="23332" spans="1:4" x14ac:dyDescent="0.2">
      <c r="A23332" t="s">
        <v>70</v>
      </c>
      <c r="B23332">
        <v>16.5</v>
      </c>
      <c r="C23332" t="s">
        <v>1639</v>
      </c>
      <c r="D23332">
        <v>0.1</v>
      </c>
    </row>
    <row r="23333" spans="1:4" x14ac:dyDescent="0.2">
      <c r="A23333" t="s">
        <v>70</v>
      </c>
      <c r="B23333">
        <v>21.5</v>
      </c>
      <c r="C23333" t="s">
        <v>1639</v>
      </c>
      <c r="D23333">
        <v>0.1</v>
      </c>
    </row>
    <row r="23334" spans="1:4" x14ac:dyDescent="0.2">
      <c r="A23334" t="s">
        <v>207</v>
      </c>
      <c r="B23334">
        <v>22.5</v>
      </c>
      <c r="C23334" t="s">
        <v>1634</v>
      </c>
      <c r="D23334">
        <v>0.1</v>
      </c>
    </row>
    <row r="23335" spans="1:4" x14ac:dyDescent="0.2">
      <c r="A23335" t="s">
        <v>59</v>
      </c>
      <c r="B23335" t="s">
        <v>1841</v>
      </c>
      <c r="C23335" t="s">
        <v>2587</v>
      </c>
    </row>
    <row r="23336" spans="1:4" x14ac:dyDescent="0.2">
      <c r="A23336" t="s">
        <v>59</v>
      </c>
      <c r="B23336" t="s">
        <v>1841</v>
      </c>
      <c r="C23336" t="s">
        <v>2588</v>
      </c>
    </row>
    <row r="23337" spans="1:4" x14ac:dyDescent="0.2">
      <c r="A23337" t="s">
        <v>59</v>
      </c>
      <c r="B23337" t="s">
        <v>1841</v>
      </c>
      <c r="C23337" t="s">
        <v>2589</v>
      </c>
      <c r="D23337" t="s">
        <v>1808</v>
      </c>
    </row>
    <row r="23338" spans="1:4" x14ac:dyDescent="0.2">
      <c r="A23338" t="s">
        <v>52</v>
      </c>
      <c r="B23338">
        <v>5.44</v>
      </c>
      <c r="C23338" t="s">
        <v>1634</v>
      </c>
      <c r="D23338">
        <v>0.1</v>
      </c>
    </row>
    <row r="23339" spans="1:4" x14ac:dyDescent="0.2">
      <c r="A23339" t="s">
        <v>52</v>
      </c>
      <c r="B23339">
        <v>31.2</v>
      </c>
      <c r="C23339" t="s">
        <v>1634</v>
      </c>
      <c r="D23339">
        <v>0.05</v>
      </c>
    </row>
    <row r="23340" spans="1:4" x14ac:dyDescent="0.2">
      <c r="A23340" t="s">
        <v>649</v>
      </c>
      <c r="B23340">
        <v>33.5</v>
      </c>
      <c r="C23340">
        <f>0.15/-0.1</f>
        <v>-1.4999999999999998</v>
      </c>
    </row>
    <row r="23341" spans="1:4" x14ac:dyDescent="0.2">
      <c r="A23341" t="s">
        <v>52</v>
      </c>
      <c r="B23341">
        <v>3.95</v>
      </c>
      <c r="C23341" t="s">
        <v>1634</v>
      </c>
      <c r="D23341">
        <v>0.05</v>
      </c>
    </row>
    <row r="23342" spans="1:4" x14ac:dyDescent="0.2">
      <c r="A23342" t="s">
        <v>52</v>
      </c>
      <c r="B23342">
        <v>20.100000000000001</v>
      </c>
      <c r="C23342" t="s">
        <v>1634</v>
      </c>
      <c r="D23342">
        <v>0.05</v>
      </c>
    </row>
    <row r="23343" spans="1:4" x14ac:dyDescent="0.2">
      <c r="A23343" t="s">
        <v>52</v>
      </c>
      <c r="B23343">
        <v>7.35</v>
      </c>
      <c r="C23343" t="s">
        <v>1634</v>
      </c>
      <c r="D23343">
        <v>0.05</v>
      </c>
    </row>
    <row r="23344" spans="1:4" x14ac:dyDescent="0.2">
      <c r="A23344" t="s">
        <v>52</v>
      </c>
      <c r="B23344">
        <v>17.3</v>
      </c>
      <c r="C23344" t="s">
        <v>1634</v>
      </c>
      <c r="D23344">
        <v>0.06</v>
      </c>
    </row>
    <row r="23345" spans="1:6" x14ac:dyDescent="0.2">
      <c r="A23345" t="s">
        <v>52</v>
      </c>
      <c r="B23345">
        <v>11.9</v>
      </c>
      <c r="C23345" t="s">
        <v>1634</v>
      </c>
      <c r="D23345">
        <v>2.5000000000000001E-2</v>
      </c>
    </row>
    <row r="23346" spans="1:6" x14ac:dyDescent="0.2">
      <c r="A23346" t="s">
        <v>1775</v>
      </c>
      <c r="B23346" t="s">
        <v>1588</v>
      </c>
      <c r="C23346" t="s">
        <v>1644</v>
      </c>
      <c r="D23346">
        <v>28.2</v>
      </c>
      <c r="E23346" t="s">
        <v>1634</v>
      </c>
      <c r="F23346">
        <v>0.1</v>
      </c>
    </row>
    <row r="23347" spans="1:6" x14ac:dyDescent="0.2">
      <c r="A23347" t="s">
        <v>52</v>
      </c>
      <c r="B23347">
        <v>5.25</v>
      </c>
      <c r="C23347" t="s">
        <v>1639</v>
      </c>
      <c r="D23347">
        <v>0.1</v>
      </c>
    </row>
    <row r="23348" spans="1:6" x14ac:dyDescent="0.2">
      <c r="A23348" t="s">
        <v>52</v>
      </c>
      <c r="B23348">
        <v>6.45</v>
      </c>
      <c r="C23348" t="s">
        <v>1639</v>
      </c>
      <c r="D23348">
        <v>0.3</v>
      </c>
    </row>
    <row r="23349" spans="1:6" x14ac:dyDescent="0.2">
      <c r="A23349" t="s">
        <v>52</v>
      </c>
      <c r="B23349">
        <v>19.2</v>
      </c>
      <c r="C23349" t="s">
        <v>1634</v>
      </c>
      <c r="D23349">
        <v>2.5000000000000001E-2</v>
      </c>
    </row>
    <row r="23350" spans="1:6" x14ac:dyDescent="0.2">
      <c r="A23350" t="s">
        <v>70</v>
      </c>
      <c r="B23350">
        <v>2</v>
      </c>
      <c r="C23350" t="s">
        <v>1634</v>
      </c>
      <c r="D23350">
        <v>0.03</v>
      </c>
    </row>
    <row r="23351" spans="1:6" x14ac:dyDescent="0.2">
      <c r="A23351" t="s">
        <v>70</v>
      </c>
      <c r="B23351">
        <v>2.2000000000000002</v>
      </c>
      <c r="C23351">
        <f>0.1/-0.2</f>
        <v>-0.5</v>
      </c>
    </row>
    <row r="23352" spans="1:6" x14ac:dyDescent="0.2">
      <c r="A23352" t="s">
        <v>71</v>
      </c>
      <c r="B23352">
        <v>7</v>
      </c>
      <c r="C23352" t="s">
        <v>1634</v>
      </c>
      <c r="D23352">
        <v>0.3</v>
      </c>
    </row>
    <row r="23353" spans="1:6" x14ac:dyDescent="0.2">
      <c r="A23353" t="s">
        <v>52</v>
      </c>
      <c r="B23353" t="s">
        <v>2590</v>
      </c>
    </row>
    <row r="23354" spans="1:6" x14ac:dyDescent="0.2">
      <c r="A23354" t="s">
        <v>120</v>
      </c>
      <c r="B23354">
        <v>0.1</v>
      </c>
    </row>
    <row r="23355" spans="1:6" x14ac:dyDescent="0.2">
      <c r="A23355" t="s">
        <v>131</v>
      </c>
      <c r="B23355">
        <v>5.65</v>
      </c>
      <c r="C23355" t="s">
        <v>1634</v>
      </c>
      <c r="D23355">
        <v>0.1</v>
      </c>
    </row>
    <row r="23356" spans="1:6" x14ac:dyDescent="0.2">
      <c r="A23356" t="s">
        <v>2663</v>
      </c>
      <c r="B23356" t="s">
        <v>1634</v>
      </c>
      <c r="C23356">
        <v>0.05</v>
      </c>
    </row>
    <row r="23357" spans="1:6" x14ac:dyDescent="0.2">
      <c r="A23357" t="s">
        <v>57</v>
      </c>
      <c r="B23357">
        <v>18.399999999999999</v>
      </c>
      <c r="C23357" t="s">
        <v>1634</v>
      </c>
      <c r="D23357">
        <v>0.05</v>
      </c>
    </row>
    <row r="23358" spans="1:6" x14ac:dyDescent="0.2">
      <c r="A23358" t="s">
        <v>70</v>
      </c>
      <c r="B23358">
        <v>16.71</v>
      </c>
      <c r="C23358" t="s">
        <v>1634</v>
      </c>
      <c r="D23358" t="s">
        <v>2593</v>
      </c>
      <c r="E23358">
        <v>1</v>
      </c>
      <c r="F23358" t="s">
        <v>2592</v>
      </c>
    </row>
    <row r="23359" spans="1:6" x14ac:dyDescent="0.2">
      <c r="A23359" t="s">
        <v>70</v>
      </c>
      <c r="B23359">
        <v>21.75</v>
      </c>
      <c r="C23359" t="s">
        <v>1634</v>
      </c>
      <c r="D23359" t="s">
        <v>2593</v>
      </c>
      <c r="E23359">
        <v>1</v>
      </c>
      <c r="F23359" t="s">
        <v>2592</v>
      </c>
    </row>
    <row r="23360" spans="1:6" x14ac:dyDescent="0.2">
      <c r="A23360" t="s">
        <v>200</v>
      </c>
      <c r="B23360">
        <v>0.5</v>
      </c>
      <c r="C23360" t="s">
        <v>1634</v>
      </c>
      <c r="D23360">
        <v>0.15</v>
      </c>
    </row>
    <row r="23361" spans="1:7" x14ac:dyDescent="0.2">
      <c r="A23361" t="s">
        <v>2664</v>
      </c>
      <c r="B23361" t="s">
        <v>1634</v>
      </c>
      <c r="C23361">
        <v>0.1</v>
      </c>
    </row>
    <row r="23362" spans="1:7" x14ac:dyDescent="0.2">
      <c r="A23362" t="s">
        <v>2665</v>
      </c>
      <c r="B23362" t="s">
        <v>1634</v>
      </c>
      <c r="C23362">
        <v>0.2</v>
      </c>
    </row>
    <row r="23363" spans="1:7" x14ac:dyDescent="0.2">
      <c r="A23363" t="s">
        <v>2666</v>
      </c>
      <c r="B23363" t="s">
        <v>1634</v>
      </c>
      <c r="C23363">
        <v>0.15</v>
      </c>
    </row>
    <row r="23364" spans="1:7" x14ac:dyDescent="0.2">
      <c r="A23364" t="s">
        <v>2594</v>
      </c>
      <c r="B23364" t="s">
        <v>1588</v>
      </c>
      <c r="C23364" t="s">
        <v>1956</v>
      </c>
      <c r="D23364" t="s">
        <v>2595</v>
      </c>
    </row>
    <row r="23365" spans="1:7" x14ac:dyDescent="0.2">
      <c r="A23365" t="s">
        <v>118</v>
      </c>
      <c r="B23365" t="s">
        <v>1655</v>
      </c>
      <c r="C23365">
        <v>16</v>
      </c>
    </row>
    <row r="23366" spans="1:7" x14ac:dyDescent="0.2">
      <c r="A23366" t="s">
        <v>72</v>
      </c>
      <c r="B23366">
        <v>0.4</v>
      </c>
      <c r="C23366" t="s">
        <v>1634</v>
      </c>
      <c r="D23366">
        <v>0.05</v>
      </c>
    </row>
    <row r="23367" spans="1:7" x14ac:dyDescent="0.2">
      <c r="A23367" t="s">
        <v>110</v>
      </c>
    </row>
    <row r="23368" spans="1:7" x14ac:dyDescent="0.2">
      <c r="A23368" t="s">
        <v>197</v>
      </c>
      <c r="B23368" t="s">
        <v>1571</v>
      </c>
      <c r="C23368">
        <v>0.5</v>
      </c>
    </row>
    <row r="23369" spans="1:7" x14ac:dyDescent="0.2">
      <c r="A23369" t="s">
        <v>77</v>
      </c>
      <c r="B23369" t="s">
        <v>1749</v>
      </c>
      <c r="C23369" t="s">
        <v>2668</v>
      </c>
    </row>
    <row r="23370" spans="1:7" x14ac:dyDescent="0.2">
      <c r="A23370">
        <v>1</v>
      </c>
      <c r="B23370" t="s">
        <v>2669</v>
      </c>
      <c r="C23370" t="s">
        <v>385</v>
      </c>
      <c r="D23370" t="s">
        <v>1951</v>
      </c>
      <c r="E23370" t="s">
        <v>2630</v>
      </c>
    </row>
    <row r="23371" spans="1:7" x14ac:dyDescent="0.2">
      <c r="A23371">
        <v>1</v>
      </c>
      <c r="B23371" t="s">
        <v>2644</v>
      </c>
      <c r="C23371" t="s">
        <v>1947</v>
      </c>
      <c r="D23371" t="s">
        <v>2670</v>
      </c>
      <c r="E23371" t="s">
        <v>1816</v>
      </c>
      <c r="F23371" t="s">
        <v>2646</v>
      </c>
      <c r="G23371" t="s">
        <v>2630</v>
      </c>
    </row>
    <row r="23372" spans="1:7" x14ac:dyDescent="0.2">
      <c r="A23372" t="s">
        <v>1575</v>
      </c>
      <c r="B23372" t="s">
        <v>1576</v>
      </c>
      <c r="C23372" t="s">
        <v>1577</v>
      </c>
      <c r="D23372" t="s">
        <v>1578</v>
      </c>
    </row>
    <row r="23373" spans="1:7" x14ac:dyDescent="0.2">
      <c r="A23373" t="s">
        <v>882</v>
      </c>
      <c r="B23373" t="s">
        <v>1579</v>
      </c>
      <c r="C23373" t="s">
        <v>1580</v>
      </c>
    </row>
    <row r="23374" spans="1:7" x14ac:dyDescent="0.2">
      <c r="A23374" t="s">
        <v>114</v>
      </c>
      <c r="B23374">
        <v>24</v>
      </c>
      <c r="C23374" t="s">
        <v>1621</v>
      </c>
      <c r="D23374">
        <v>0.02</v>
      </c>
    </row>
    <row r="23375" spans="1:7" x14ac:dyDescent="0.2">
      <c r="A23375" t="s">
        <v>52</v>
      </c>
      <c r="B23375">
        <v>4.8</v>
      </c>
      <c r="C23375" t="s">
        <v>1583</v>
      </c>
    </row>
    <row r="23376" spans="1:7" x14ac:dyDescent="0.2">
      <c r="A23376" t="s">
        <v>52</v>
      </c>
      <c r="B23376">
        <v>12.1</v>
      </c>
      <c r="C23376" t="s">
        <v>1583</v>
      </c>
    </row>
    <row r="23377" spans="1:6" x14ac:dyDescent="0.2">
      <c r="A23377" t="s">
        <v>70</v>
      </c>
      <c r="B23377">
        <v>17</v>
      </c>
      <c r="C23377" t="s">
        <v>1661</v>
      </c>
      <c r="D23377" t="s">
        <v>1736</v>
      </c>
    </row>
    <row r="23378" spans="1:6" x14ac:dyDescent="0.2">
      <c r="A23378" t="s">
        <v>70</v>
      </c>
      <c r="B23378">
        <v>22</v>
      </c>
      <c r="C23378" t="s">
        <v>1661</v>
      </c>
      <c r="D23378" t="s">
        <v>1728</v>
      </c>
    </row>
    <row r="23379" spans="1:6" x14ac:dyDescent="0.2">
      <c r="A23379" t="s">
        <v>120</v>
      </c>
      <c r="B23379" t="s">
        <v>2671</v>
      </c>
      <c r="C23379" t="s">
        <v>1593</v>
      </c>
      <c r="D23379" t="s">
        <v>1594</v>
      </c>
    </row>
    <row r="23380" spans="1:6" x14ac:dyDescent="0.2">
      <c r="A23380" t="s">
        <v>117</v>
      </c>
      <c r="B23380" t="s">
        <v>1571</v>
      </c>
      <c r="C23380">
        <v>0.02</v>
      </c>
      <c r="D23380" t="s">
        <v>1593</v>
      </c>
      <c r="E23380" t="s">
        <v>1594</v>
      </c>
    </row>
    <row r="23381" spans="1:6" x14ac:dyDescent="0.2">
      <c r="A23381" t="s">
        <v>212</v>
      </c>
      <c r="B23381" t="s">
        <v>1571</v>
      </c>
      <c r="C23381">
        <v>0.05</v>
      </c>
      <c r="D23381" t="s">
        <v>1593</v>
      </c>
      <c r="E23381" t="s">
        <v>1659</v>
      </c>
    </row>
    <row r="23382" spans="1:6" x14ac:dyDescent="0.2">
      <c r="A23382" t="s">
        <v>118</v>
      </c>
      <c r="B23382" t="s">
        <v>1571</v>
      </c>
      <c r="C23382" t="s">
        <v>2534</v>
      </c>
      <c r="D23382">
        <v>1.5</v>
      </c>
    </row>
    <row r="23383" spans="1:6" x14ac:dyDescent="0.2">
      <c r="A23383" t="s">
        <v>59</v>
      </c>
      <c r="B23383" t="s">
        <v>2535</v>
      </c>
      <c r="C23383" t="s">
        <v>1123</v>
      </c>
      <c r="D23383">
        <v>0.5</v>
      </c>
      <c r="E23383" t="s">
        <v>1588</v>
      </c>
      <c r="F23383" t="s">
        <v>1589</v>
      </c>
    </row>
    <row r="23384" spans="1:6" x14ac:dyDescent="0.2">
      <c r="A23384" t="s">
        <v>110</v>
      </c>
      <c r="B23384" t="s">
        <v>1572</v>
      </c>
      <c r="C23384" t="s">
        <v>1573</v>
      </c>
      <c r="D23384" t="s">
        <v>1574</v>
      </c>
    </row>
    <row r="23385" spans="1:6" x14ac:dyDescent="0.2">
      <c r="A23385" t="s">
        <v>1575</v>
      </c>
      <c r="B23385" t="s">
        <v>1576</v>
      </c>
      <c r="C23385" t="s">
        <v>1577</v>
      </c>
      <c r="D23385" t="s">
        <v>1578</v>
      </c>
    </row>
    <row r="23386" spans="1:6" x14ac:dyDescent="0.2">
      <c r="A23386" t="s">
        <v>882</v>
      </c>
      <c r="B23386" t="s">
        <v>1579</v>
      </c>
      <c r="C23386" t="s">
        <v>1580</v>
      </c>
    </row>
    <row r="23387" spans="1:6" x14ac:dyDescent="0.2">
      <c r="A23387" t="s">
        <v>1581</v>
      </c>
      <c r="B23387" t="s">
        <v>1576</v>
      </c>
      <c r="C23387" t="s">
        <v>1577</v>
      </c>
      <c r="D23387" t="s">
        <v>1582</v>
      </c>
    </row>
    <row r="23388" spans="1:6" x14ac:dyDescent="0.2">
      <c r="A23388" t="s">
        <v>3305</v>
      </c>
      <c r="B23388">
        <v>0.05</v>
      </c>
    </row>
    <row r="23389" spans="1:6" x14ac:dyDescent="0.2">
      <c r="A23389" t="s">
        <v>3306</v>
      </c>
      <c r="B23389">
        <v>0.05</v>
      </c>
    </row>
    <row r="23390" spans="1:6" x14ac:dyDescent="0.2">
      <c r="A23390" t="s">
        <v>52</v>
      </c>
      <c r="B23390" t="s">
        <v>3307</v>
      </c>
    </row>
    <row r="23391" spans="1:6" x14ac:dyDescent="0.2">
      <c r="A23391" t="s">
        <v>200</v>
      </c>
      <c r="B23391">
        <v>0.47499999999999998</v>
      </c>
      <c r="C23391" t="s">
        <v>1634</v>
      </c>
      <c r="D23391">
        <v>7.4999999999999997E-2</v>
      </c>
    </row>
    <row r="23392" spans="1:6" x14ac:dyDescent="0.2">
      <c r="A23392" t="s">
        <v>3308</v>
      </c>
      <c r="B23392">
        <f>0.1/-0.05</f>
        <v>-2</v>
      </c>
    </row>
    <row r="23393" spans="1:6" x14ac:dyDescent="0.2">
      <c r="A23393" t="s">
        <v>3309</v>
      </c>
      <c r="B23393">
        <v>0.05</v>
      </c>
    </row>
    <row r="23394" spans="1:6" x14ac:dyDescent="0.2">
      <c r="A23394" t="s">
        <v>3310</v>
      </c>
      <c r="B23394">
        <f>0.1/-0.05</f>
        <v>-2</v>
      </c>
    </row>
    <row r="23395" spans="1:6" x14ac:dyDescent="0.2">
      <c r="A23395" t="s">
        <v>580</v>
      </c>
      <c r="B23395">
        <v>17.3</v>
      </c>
      <c r="C23395" t="s">
        <v>1634</v>
      </c>
      <c r="D23395">
        <v>0.05</v>
      </c>
    </row>
    <row r="23396" spans="1:6" x14ac:dyDescent="0.2">
      <c r="A23396" t="s">
        <v>197</v>
      </c>
      <c r="B23396">
        <v>0.1</v>
      </c>
      <c r="C23396" t="s">
        <v>3311</v>
      </c>
      <c r="D23396" t="s">
        <v>3312</v>
      </c>
    </row>
    <row r="23397" spans="1:6" x14ac:dyDescent="0.2">
      <c r="A23397" t="s">
        <v>52</v>
      </c>
      <c r="B23397">
        <v>11.782</v>
      </c>
    </row>
    <row r="23398" spans="1:6" x14ac:dyDescent="0.2">
      <c r="A23398" t="s">
        <v>176</v>
      </c>
      <c r="B23398" t="s">
        <v>3097</v>
      </c>
      <c r="C23398" t="s">
        <v>1634</v>
      </c>
      <c r="D23398">
        <v>0.02</v>
      </c>
    </row>
    <row r="23399" spans="1:6" x14ac:dyDescent="0.2">
      <c r="A23399" t="s">
        <v>52</v>
      </c>
      <c r="B23399">
        <v>15.9</v>
      </c>
      <c r="C23399" t="s">
        <v>1634</v>
      </c>
      <c r="D23399">
        <v>0.1</v>
      </c>
    </row>
    <row r="23400" spans="1:6" x14ac:dyDescent="0.2">
      <c r="A23400" t="s">
        <v>3313</v>
      </c>
      <c r="B23400" t="s">
        <v>1634</v>
      </c>
      <c r="C23400">
        <v>0.1</v>
      </c>
    </row>
    <row r="23401" spans="1:6" x14ac:dyDescent="0.2">
      <c r="A23401" t="s">
        <v>687</v>
      </c>
      <c r="B23401">
        <v>0.2</v>
      </c>
      <c r="C23401" t="s">
        <v>1593</v>
      </c>
      <c r="D23401" t="s">
        <v>2539</v>
      </c>
      <c r="E23401" t="s">
        <v>1835</v>
      </c>
      <c r="F23401" t="s">
        <v>2725</v>
      </c>
    </row>
    <row r="23402" spans="1:6" x14ac:dyDescent="0.2">
      <c r="A23402" t="s">
        <v>52</v>
      </c>
      <c r="B23402">
        <v>15</v>
      </c>
      <c r="C23402" t="s">
        <v>1634</v>
      </c>
      <c r="D23402">
        <v>2.5000000000000001E-2</v>
      </c>
    </row>
    <row r="23403" spans="1:6" x14ac:dyDescent="0.2">
      <c r="A23403" t="s">
        <v>52</v>
      </c>
      <c r="B23403">
        <v>17.559999999999999</v>
      </c>
      <c r="C23403" t="s">
        <v>1634</v>
      </c>
      <c r="D23403">
        <v>0.05</v>
      </c>
    </row>
    <row r="23404" spans="1:6" x14ac:dyDescent="0.2">
      <c r="A23404" t="s">
        <v>71</v>
      </c>
      <c r="B23404">
        <v>19</v>
      </c>
      <c r="C23404" t="s">
        <v>1634</v>
      </c>
      <c r="D23404">
        <v>0.1</v>
      </c>
    </row>
    <row r="23405" spans="1:6" x14ac:dyDescent="0.2">
      <c r="A23405" t="s">
        <v>197</v>
      </c>
      <c r="B23405">
        <v>0.05</v>
      </c>
      <c r="C23405" t="s">
        <v>1594</v>
      </c>
      <c r="D23405" t="s">
        <v>1835</v>
      </c>
      <c r="E23405" t="s">
        <v>3097</v>
      </c>
    </row>
    <row r="23406" spans="1:6" x14ac:dyDescent="0.2">
      <c r="A23406" t="s">
        <v>197</v>
      </c>
      <c r="B23406">
        <v>0.05</v>
      </c>
      <c r="C23406" t="s">
        <v>1593</v>
      </c>
      <c r="D23406" t="s">
        <v>1594</v>
      </c>
      <c r="E23406" t="s">
        <v>3314</v>
      </c>
      <c r="F23406" t="s">
        <v>3315</v>
      </c>
    </row>
    <row r="23407" spans="1:6" x14ac:dyDescent="0.2">
      <c r="A23407" t="s">
        <v>90</v>
      </c>
      <c r="B23407" t="s">
        <v>3316</v>
      </c>
    </row>
    <row r="23408" spans="1:6" x14ac:dyDescent="0.2">
      <c r="A23408" t="s">
        <v>1959</v>
      </c>
      <c r="B23408">
        <v>14.8</v>
      </c>
      <c r="C23408" t="s">
        <v>1634</v>
      </c>
      <c r="D23408">
        <v>0.1</v>
      </c>
    </row>
    <row r="23409" spans="1:4" x14ac:dyDescent="0.2">
      <c r="A23409" t="s">
        <v>197</v>
      </c>
      <c r="B23409">
        <v>0.1</v>
      </c>
      <c r="C23409" t="s">
        <v>1594</v>
      </c>
    </row>
    <row r="23410" spans="1:4" x14ac:dyDescent="0.2">
      <c r="A23410" t="s">
        <v>212</v>
      </c>
      <c r="B23410">
        <v>0.05</v>
      </c>
      <c r="C23410" t="s">
        <v>3317</v>
      </c>
    </row>
    <row r="23411" spans="1:4" x14ac:dyDescent="0.2">
      <c r="A23411" t="s">
        <v>52</v>
      </c>
      <c r="B23411">
        <v>5.5</v>
      </c>
      <c r="C23411" t="s">
        <v>1634</v>
      </c>
      <c r="D23411">
        <v>0.2</v>
      </c>
    </row>
    <row r="23412" spans="1:4" x14ac:dyDescent="0.2">
      <c r="A23412" t="s">
        <v>574</v>
      </c>
      <c r="B23412">
        <v>0.05</v>
      </c>
      <c r="C23412" t="s">
        <v>1593</v>
      </c>
      <c r="D23412" t="s">
        <v>1659</v>
      </c>
    </row>
    <row r="23413" spans="1:4" x14ac:dyDescent="0.2">
      <c r="A23413" t="s">
        <v>156</v>
      </c>
    </row>
    <row r="23414" spans="1:4" x14ac:dyDescent="0.2">
      <c r="A23414" t="s">
        <v>52</v>
      </c>
      <c r="B23414">
        <v>11.5</v>
      </c>
      <c r="C23414" t="s">
        <v>1634</v>
      </c>
      <c r="D23414">
        <v>0.05</v>
      </c>
    </row>
    <row r="23415" spans="1:4" x14ac:dyDescent="0.2">
      <c r="A23415" t="s">
        <v>52</v>
      </c>
      <c r="B23415">
        <v>8.9</v>
      </c>
      <c r="C23415" t="s">
        <v>1634</v>
      </c>
      <c r="D23415">
        <v>0.2</v>
      </c>
    </row>
    <row r="23416" spans="1:4" x14ac:dyDescent="0.2">
      <c r="A23416" t="s">
        <v>3318</v>
      </c>
      <c r="B23416">
        <v>0.02</v>
      </c>
    </row>
    <row r="23417" spans="1:4" x14ac:dyDescent="0.2">
      <c r="A23417" t="s">
        <v>3319</v>
      </c>
      <c r="B23417">
        <v>0.1</v>
      </c>
      <c r="C23417" t="s">
        <v>1594</v>
      </c>
    </row>
    <row r="23418" spans="1:4" x14ac:dyDescent="0.2">
      <c r="A23418" t="s">
        <v>118</v>
      </c>
      <c r="B23418" t="e">
        <f>-0.8/Rz</f>
        <v>#NAME?</v>
      </c>
      <c r="C23418" t="s">
        <v>3320</v>
      </c>
    </row>
    <row r="23419" spans="1:4" x14ac:dyDescent="0.2">
      <c r="A23419" t="s">
        <v>115</v>
      </c>
      <c r="B23419" t="s">
        <v>2659</v>
      </c>
      <c r="C23419" t="s">
        <v>1606</v>
      </c>
      <c r="D23419" t="s">
        <v>2427</v>
      </c>
    </row>
    <row r="23420" spans="1:4" x14ac:dyDescent="0.2">
      <c r="A23420" t="s">
        <v>110</v>
      </c>
      <c r="B23420" t="s">
        <v>1708</v>
      </c>
      <c r="C23420" t="s">
        <v>3063</v>
      </c>
    </row>
    <row r="23421" spans="1:4" x14ac:dyDescent="0.2">
      <c r="A23421" t="s">
        <v>110</v>
      </c>
      <c r="B23421" t="s">
        <v>1708</v>
      </c>
      <c r="C23421" t="s">
        <v>3106</v>
      </c>
    </row>
    <row r="23422" spans="1:4" x14ac:dyDescent="0.2">
      <c r="A23422" t="s">
        <v>1575</v>
      </c>
      <c r="B23422" t="s">
        <v>1576</v>
      </c>
      <c r="C23422" t="s">
        <v>1577</v>
      </c>
      <c r="D23422" t="s">
        <v>1578</v>
      </c>
    </row>
    <row r="23423" spans="1:4" x14ac:dyDescent="0.2">
      <c r="A23423" t="s">
        <v>882</v>
      </c>
      <c r="B23423" t="s">
        <v>1579</v>
      </c>
      <c r="C23423" t="s">
        <v>1580</v>
      </c>
    </row>
    <row r="23424" spans="1:4" x14ac:dyDescent="0.2">
      <c r="A23424" t="s">
        <v>50</v>
      </c>
      <c r="B23424">
        <v>3.6</v>
      </c>
      <c r="C23424" t="s">
        <v>1588</v>
      </c>
      <c r="D23424">
        <v>0.05</v>
      </c>
    </row>
    <row r="23425" spans="1:4" x14ac:dyDescent="0.2">
      <c r="A23425" t="s">
        <v>50</v>
      </c>
      <c r="B23425">
        <v>5.8</v>
      </c>
      <c r="C23425" t="s">
        <v>1588</v>
      </c>
      <c r="D23425">
        <v>0.05</v>
      </c>
    </row>
    <row r="23426" spans="1:4" x14ac:dyDescent="0.2">
      <c r="A23426" t="s">
        <v>200</v>
      </c>
      <c r="B23426">
        <v>0.3</v>
      </c>
      <c r="C23426" t="s">
        <v>1639</v>
      </c>
      <c r="D23426">
        <v>0.1</v>
      </c>
    </row>
    <row r="23427" spans="1:4" x14ac:dyDescent="0.2">
      <c r="A23427" t="s">
        <v>200</v>
      </c>
      <c r="B23427">
        <v>0.5</v>
      </c>
      <c r="C23427" t="s">
        <v>1588</v>
      </c>
      <c r="D23427">
        <v>0.1</v>
      </c>
    </row>
    <row r="23428" spans="1:4" x14ac:dyDescent="0.2">
      <c r="A23428" t="s">
        <v>200</v>
      </c>
      <c r="B23428">
        <v>1</v>
      </c>
      <c r="C23428" t="s">
        <v>1639</v>
      </c>
      <c r="D23428">
        <v>0.1</v>
      </c>
    </row>
    <row r="23429" spans="1:4" x14ac:dyDescent="0.2">
      <c r="A23429" t="s">
        <v>200</v>
      </c>
      <c r="B23429">
        <v>1.7</v>
      </c>
      <c r="C23429" t="s">
        <v>1588</v>
      </c>
      <c r="D23429">
        <v>0.1</v>
      </c>
    </row>
    <row r="23430" spans="1:4" x14ac:dyDescent="0.2">
      <c r="A23430" t="s">
        <v>698</v>
      </c>
      <c r="B23430">
        <v>0.9</v>
      </c>
      <c r="C23430" t="s">
        <v>1639</v>
      </c>
      <c r="D23430">
        <v>7.0000000000000007E-2</v>
      </c>
    </row>
    <row r="23431" spans="1:4" x14ac:dyDescent="0.2">
      <c r="A23431" t="s">
        <v>200</v>
      </c>
      <c r="B23431">
        <v>1</v>
      </c>
      <c r="C23431" t="s">
        <v>1634</v>
      </c>
      <c r="D23431">
        <v>1.4999999999999999E-2</v>
      </c>
    </row>
    <row r="23432" spans="1:4" x14ac:dyDescent="0.2">
      <c r="A23432" t="s">
        <v>2192</v>
      </c>
      <c r="B23432" t="s">
        <v>1639</v>
      </c>
      <c r="C23432">
        <v>0.1</v>
      </c>
    </row>
    <row r="23433" spans="1:4" x14ac:dyDescent="0.2">
      <c r="A23433" t="s">
        <v>3321</v>
      </c>
      <c r="B23433" t="s">
        <v>1588</v>
      </c>
      <c r="C23433">
        <v>0.03</v>
      </c>
    </row>
    <row r="23434" spans="1:4" x14ac:dyDescent="0.2">
      <c r="A23434" t="s">
        <v>2723</v>
      </c>
      <c r="B23434" t="s">
        <v>1634</v>
      </c>
      <c r="C23434">
        <v>0.05</v>
      </c>
    </row>
    <row r="23435" spans="1:4" x14ac:dyDescent="0.2">
      <c r="A23435" t="s">
        <v>3322</v>
      </c>
      <c r="B23435" t="s">
        <v>1634</v>
      </c>
      <c r="C23435">
        <v>0.05</v>
      </c>
    </row>
    <row r="23436" spans="1:4" x14ac:dyDescent="0.2">
      <c r="A23436" t="s">
        <v>3323</v>
      </c>
      <c r="B23436" t="s">
        <v>1639</v>
      </c>
      <c r="C23436">
        <v>0.1</v>
      </c>
    </row>
    <row r="23437" spans="1:4" x14ac:dyDescent="0.2">
      <c r="A23437" t="s">
        <v>3324</v>
      </c>
      <c r="B23437" t="s">
        <v>1588</v>
      </c>
      <c r="C23437">
        <v>0.1</v>
      </c>
    </row>
    <row r="23438" spans="1:4" x14ac:dyDescent="0.2">
      <c r="A23438" t="s">
        <v>3325</v>
      </c>
      <c r="B23438" t="s">
        <v>1588</v>
      </c>
      <c r="C23438">
        <v>0.1</v>
      </c>
    </row>
    <row r="23439" spans="1:4" x14ac:dyDescent="0.2">
      <c r="A23439" t="s">
        <v>3323</v>
      </c>
      <c r="B23439" t="s">
        <v>1634</v>
      </c>
      <c r="C23439">
        <v>0.03</v>
      </c>
    </row>
    <row r="23440" spans="1:4" x14ac:dyDescent="0.2">
      <c r="A23440" t="s">
        <v>3326</v>
      </c>
      <c r="B23440" t="s">
        <v>1634</v>
      </c>
      <c r="C23440">
        <v>0.03</v>
      </c>
    </row>
    <row r="23441" spans="1:6" x14ac:dyDescent="0.2">
      <c r="A23441" t="s">
        <v>3327</v>
      </c>
      <c r="B23441" t="s">
        <v>1639</v>
      </c>
      <c r="C23441">
        <v>0.1</v>
      </c>
    </row>
    <row r="23442" spans="1:6" x14ac:dyDescent="0.2">
      <c r="A23442" t="s">
        <v>3328</v>
      </c>
      <c r="B23442" t="s">
        <v>1634</v>
      </c>
      <c r="C23442">
        <v>0.05</v>
      </c>
    </row>
    <row r="23443" spans="1:6" x14ac:dyDescent="0.2">
      <c r="A23443" t="s">
        <v>3329</v>
      </c>
      <c r="B23443" t="s">
        <v>1639</v>
      </c>
      <c r="C23443">
        <v>0.1</v>
      </c>
    </row>
    <row r="23444" spans="1:6" x14ac:dyDescent="0.2">
      <c r="A23444" t="s">
        <v>115</v>
      </c>
      <c r="B23444">
        <v>0.2</v>
      </c>
      <c r="C23444" t="s">
        <v>1634</v>
      </c>
      <c r="D23444">
        <v>0.05</v>
      </c>
    </row>
    <row r="23445" spans="1:6" x14ac:dyDescent="0.2">
      <c r="A23445" t="s">
        <v>176</v>
      </c>
      <c r="B23445" t="s">
        <v>3330</v>
      </c>
      <c r="C23445" t="s">
        <v>1634</v>
      </c>
      <c r="D23445">
        <v>0.05</v>
      </c>
    </row>
    <row r="23446" spans="1:6" x14ac:dyDescent="0.2">
      <c r="A23446" t="s">
        <v>176</v>
      </c>
      <c r="B23446" t="s">
        <v>3331</v>
      </c>
      <c r="C23446" t="s">
        <v>1634</v>
      </c>
      <c r="D23446">
        <v>0.05</v>
      </c>
    </row>
    <row r="23447" spans="1:6" x14ac:dyDescent="0.2">
      <c r="A23447" t="s">
        <v>59</v>
      </c>
      <c r="B23447" t="s">
        <v>2972</v>
      </c>
      <c r="C23447" t="s">
        <v>1123</v>
      </c>
      <c r="D23447">
        <v>0.8</v>
      </c>
      <c r="E23447" t="s">
        <v>2973</v>
      </c>
    </row>
    <row r="23448" spans="1:6" x14ac:dyDescent="0.2">
      <c r="A23448" t="s">
        <v>209</v>
      </c>
      <c r="B23448">
        <v>0.05</v>
      </c>
      <c r="C23448" t="s">
        <v>1588</v>
      </c>
      <c r="D23448">
        <v>0.1</v>
      </c>
    </row>
    <row r="23449" spans="1:6" x14ac:dyDescent="0.2">
      <c r="A23449" t="s">
        <v>72</v>
      </c>
      <c r="B23449">
        <v>0.4</v>
      </c>
      <c r="C23449" t="s">
        <v>1588</v>
      </c>
      <c r="D23449">
        <v>0.05</v>
      </c>
    </row>
    <row r="23450" spans="1:6" x14ac:dyDescent="0.2">
      <c r="A23450" t="s">
        <v>90</v>
      </c>
      <c r="B23450" t="s">
        <v>2325</v>
      </c>
      <c r="C23450">
        <v>3</v>
      </c>
      <c r="D23450" t="s">
        <v>1588</v>
      </c>
      <c r="E23450" t="s">
        <v>1645</v>
      </c>
      <c r="F23450">
        <v>4</v>
      </c>
    </row>
    <row r="23451" spans="1:6" x14ac:dyDescent="0.2">
      <c r="A23451" t="s">
        <v>118</v>
      </c>
      <c r="B23451" t="s">
        <v>1655</v>
      </c>
      <c r="C23451">
        <v>10</v>
      </c>
    </row>
    <row r="23452" spans="1:6" x14ac:dyDescent="0.2">
      <c r="A23452" t="s">
        <v>118</v>
      </c>
      <c r="B23452" t="s">
        <v>1655</v>
      </c>
      <c r="C23452">
        <v>12</v>
      </c>
    </row>
    <row r="23453" spans="1:6" x14ac:dyDescent="0.2">
      <c r="A23453" t="s">
        <v>1575</v>
      </c>
      <c r="B23453" t="s">
        <v>1576</v>
      </c>
      <c r="C23453" t="s">
        <v>1577</v>
      </c>
      <c r="D23453" t="s">
        <v>1578</v>
      </c>
    </row>
    <row r="23454" spans="1:6" x14ac:dyDescent="0.2">
      <c r="A23454" t="s">
        <v>882</v>
      </c>
      <c r="B23454" t="s">
        <v>1579</v>
      </c>
      <c r="C23454" t="s">
        <v>1580</v>
      </c>
    </row>
    <row r="23455" spans="1:6" x14ac:dyDescent="0.2">
      <c r="A23455" t="s">
        <v>1581</v>
      </c>
      <c r="B23455" t="s">
        <v>1576</v>
      </c>
      <c r="C23455" t="s">
        <v>1577</v>
      </c>
      <c r="D23455" t="s">
        <v>1582</v>
      </c>
    </row>
    <row r="23456" spans="1:6" x14ac:dyDescent="0.2">
      <c r="A23456" t="s">
        <v>50</v>
      </c>
      <c r="B23456">
        <v>3.6</v>
      </c>
      <c r="C23456" t="s">
        <v>1588</v>
      </c>
      <c r="D23456">
        <v>0.05</v>
      </c>
    </row>
    <row r="23457" spans="1:4" x14ac:dyDescent="0.2">
      <c r="A23457" t="s">
        <v>50</v>
      </c>
      <c r="B23457">
        <v>5.8</v>
      </c>
      <c r="C23457" t="s">
        <v>1588</v>
      </c>
      <c r="D23457">
        <v>0.05</v>
      </c>
    </row>
    <row r="23458" spans="1:4" x14ac:dyDescent="0.2">
      <c r="A23458" t="s">
        <v>200</v>
      </c>
      <c r="B23458">
        <v>0.3</v>
      </c>
      <c r="C23458" t="s">
        <v>1639</v>
      </c>
      <c r="D23458">
        <v>0.1</v>
      </c>
    </row>
    <row r="23459" spans="1:4" x14ac:dyDescent="0.2">
      <c r="A23459" t="s">
        <v>200</v>
      </c>
      <c r="B23459">
        <v>0.5</v>
      </c>
      <c r="C23459" t="s">
        <v>1588</v>
      </c>
      <c r="D23459">
        <v>0.1</v>
      </c>
    </row>
    <row r="23460" spans="1:4" x14ac:dyDescent="0.2">
      <c r="A23460" t="s">
        <v>200</v>
      </c>
      <c r="B23460">
        <v>1</v>
      </c>
      <c r="C23460" t="s">
        <v>1639</v>
      </c>
      <c r="D23460">
        <v>0.1</v>
      </c>
    </row>
    <row r="23461" spans="1:4" x14ac:dyDescent="0.2">
      <c r="A23461" t="s">
        <v>200</v>
      </c>
      <c r="B23461">
        <v>1.7</v>
      </c>
      <c r="C23461" t="s">
        <v>1588</v>
      </c>
      <c r="D23461">
        <v>0.1</v>
      </c>
    </row>
    <row r="23462" spans="1:4" x14ac:dyDescent="0.2">
      <c r="A23462" t="s">
        <v>698</v>
      </c>
      <c r="B23462">
        <v>0.9</v>
      </c>
      <c r="C23462" t="s">
        <v>1639</v>
      </c>
      <c r="D23462">
        <v>7.0000000000000007E-2</v>
      </c>
    </row>
    <row r="23463" spans="1:4" x14ac:dyDescent="0.2">
      <c r="A23463" t="s">
        <v>200</v>
      </c>
      <c r="B23463">
        <v>1</v>
      </c>
      <c r="C23463" t="s">
        <v>1634</v>
      </c>
      <c r="D23463">
        <v>1.4999999999999999E-2</v>
      </c>
    </row>
    <row r="23464" spans="1:4" x14ac:dyDescent="0.2">
      <c r="A23464" t="s">
        <v>2192</v>
      </c>
      <c r="B23464" t="s">
        <v>1639</v>
      </c>
      <c r="C23464">
        <v>0.1</v>
      </c>
    </row>
    <row r="23465" spans="1:4" x14ac:dyDescent="0.2">
      <c r="A23465" t="s">
        <v>3321</v>
      </c>
      <c r="B23465" t="s">
        <v>1588</v>
      </c>
      <c r="C23465">
        <v>0.03</v>
      </c>
    </row>
    <row r="23466" spans="1:4" x14ac:dyDescent="0.2">
      <c r="A23466" t="s">
        <v>2723</v>
      </c>
      <c r="B23466" t="s">
        <v>1634</v>
      </c>
      <c r="C23466">
        <v>0.05</v>
      </c>
    </row>
    <row r="23467" spans="1:4" x14ac:dyDescent="0.2">
      <c r="A23467" t="s">
        <v>3322</v>
      </c>
      <c r="B23467" t="s">
        <v>1634</v>
      </c>
      <c r="C23467">
        <v>0.05</v>
      </c>
    </row>
    <row r="23468" spans="1:4" x14ac:dyDescent="0.2">
      <c r="A23468" t="s">
        <v>3323</v>
      </c>
      <c r="B23468" t="s">
        <v>1639</v>
      </c>
      <c r="C23468">
        <v>0.1</v>
      </c>
    </row>
    <row r="23469" spans="1:4" x14ac:dyDescent="0.2">
      <c r="A23469" t="s">
        <v>3324</v>
      </c>
      <c r="B23469" t="s">
        <v>1588</v>
      </c>
      <c r="C23469">
        <v>0.1</v>
      </c>
    </row>
    <row r="23470" spans="1:4" x14ac:dyDescent="0.2">
      <c r="A23470" t="s">
        <v>3325</v>
      </c>
      <c r="B23470" t="s">
        <v>1588</v>
      </c>
      <c r="C23470">
        <v>0.1</v>
      </c>
    </row>
    <row r="23471" spans="1:4" x14ac:dyDescent="0.2">
      <c r="A23471" t="s">
        <v>3323</v>
      </c>
      <c r="B23471" t="s">
        <v>1634</v>
      </c>
      <c r="C23471">
        <v>0.03</v>
      </c>
    </row>
    <row r="23472" spans="1:4" x14ac:dyDescent="0.2">
      <c r="A23472" t="s">
        <v>3326</v>
      </c>
      <c r="B23472" t="s">
        <v>1634</v>
      </c>
      <c r="C23472">
        <v>0.05</v>
      </c>
    </row>
    <row r="23473" spans="1:6" x14ac:dyDescent="0.2">
      <c r="A23473" t="s">
        <v>3327</v>
      </c>
      <c r="B23473" t="s">
        <v>1639</v>
      </c>
      <c r="C23473">
        <v>0.1</v>
      </c>
    </row>
    <row r="23474" spans="1:6" x14ac:dyDescent="0.2">
      <c r="A23474" t="s">
        <v>3328</v>
      </c>
      <c r="B23474" t="s">
        <v>1634</v>
      </c>
      <c r="C23474">
        <v>0.05</v>
      </c>
    </row>
    <row r="23475" spans="1:6" x14ac:dyDescent="0.2">
      <c r="A23475" t="s">
        <v>3329</v>
      </c>
      <c r="B23475" t="s">
        <v>1639</v>
      </c>
      <c r="C23475">
        <v>0.1</v>
      </c>
    </row>
    <row r="23476" spans="1:6" x14ac:dyDescent="0.2">
      <c r="A23476" t="s">
        <v>115</v>
      </c>
      <c r="B23476">
        <v>0.2</v>
      </c>
      <c r="C23476" t="s">
        <v>1634</v>
      </c>
      <c r="D23476">
        <v>0.05</v>
      </c>
    </row>
    <row r="23477" spans="1:6" x14ac:dyDescent="0.2">
      <c r="A23477" t="s">
        <v>176</v>
      </c>
      <c r="B23477" t="s">
        <v>3330</v>
      </c>
      <c r="C23477" t="s">
        <v>1634</v>
      </c>
      <c r="D23477">
        <v>0.05</v>
      </c>
    </row>
    <row r="23478" spans="1:6" x14ac:dyDescent="0.2">
      <c r="A23478" t="s">
        <v>176</v>
      </c>
      <c r="B23478" t="s">
        <v>3331</v>
      </c>
      <c r="C23478" t="s">
        <v>1634</v>
      </c>
      <c r="D23478">
        <v>0.05</v>
      </c>
    </row>
    <row r="23479" spans="1:6" x14ac:dyDescent="0.2">
      <c r="A23479" t="s">
        <v>59</v>
      </c>
      <c r="B23479" t="s">
        <v>2972</v>
      </c>
      <c r="C23479" t="s">
        <v>1123</v>
      </c>
      <c r="D23479">
        <v>0.8</v>
      </c>
      <c r="E23479" t="s">
        <v>2973</v>
      </c>
    </row>
    <row r="23480" spans="1:6" x14ac:dyDescent="0.2">
      <c r="A23480" t="s">
        <v>209</v>
      </c>
      <c r="B23480">
        <v>0.05</v>
      </c>
      <c r="C23480" t="s">
        <v>1588</v>
      </c>
      <c r="D23480">
        <v>0.1</v>
      </c>
    </row>
    <row r="23481" spans="1:6" x14ac:dyDescent="0.2">
      <c r="A23481" t="s">
        <v>72</v>
      </c>
      <c r="B23481">
        <v>0.4</v>
      </c>
      <c r="C23481" t="s">
        <v>1588</v>
      </c>
      <c r="D23481">
        <v>0.05</v>
      </c>
    </row>
    <row r="23482" spans="1:6" x14ac:dyDescent="0.2">
      <c r="A23482" t="s">
        <v>90</v>
      </c>
      <c r="B23482" t="s">
        <v>2325</v>
      </c>
      <c r="C23482">
        <v>3</v>
      </c>
      <c r="D23482" t="s">
        <v>1588</v>
      </c>
      <c r="E23482" t="s">
        <v>1645</v>
      </c>
      <c r="F23482">
        <v>4</v>
      </c>
    </row>
    <row r="23483" spans="1:6" x14ac:dyDescent="0.2">
      <c r="A23483" t="s">
        <v>118</v>
      </c>
      <c r="B23483" t="s">
        <v>1655</v>
      </c>
      <c r="C23483">
        <v>10</v>
      </c>
    </row>
    <row r="23484" spans="1:6" x14ac:dyDescent="0.2">
      <c r="A23484" t="s">
        <v>118</v>
      </c>
      <c r="B23484" t="s">
        <v>1655</v>
      </c>
      <c r="C23484">
        <v>12</v>
      </c>
    </row>
    <row r="23485" spans="1:6" x14ac:dyDescent="0.2">
      <c r="A23485" t="s">
        <v>1575</v>
      </c>
      <c r="B23485" t="s">
        <v>1576</v>
      </c>
      <c r="C23485" t="s">
        <v>1577</v>
      </c>
      <c r="D23485" t="s">
        <v>1578</v>
      </c>
    </row>
    <row r="23486" spans="1:6" x14ac:dyDescent="0.2">
      <c r="A23486" t="s">
        <v>882</v>
      </c>
      <c r="B23486" t="s">
        <v>1579</v>
      </c>
      <c r="C23486" t="s">
        <v>1580</v>
      </c>
    </row>
    <row r="23487" spans="1:6" x14ac:dyDescent="0.2">
      <c r="A23487" t="s">
        <v>1581</v>
      </c>
      <c r="B23487" t="s">
        <v>1576</v>
      </c>
      <c r="C23487" t="s">
        <v>1577</v>
      </c>
      <c r="D23487" t="s">
        <v>1582</v>
      </c>
    </row>
    <row r="23488" spans="1:6" x14ac:dyDescent="0.2">
      <c r="A23488" t="s">
        <v>57</v>
      </c>
      <c r="B23488">
        <v>21.48</v>
      </c>
      <c r="C23488">
        <v>-0.02</v>
      </c>
    </row>
    <row r="23489" spans="1:3" x14ac:dyDescent="0.2">
      <c r="A23489" t="s">
        <v>70</v>
      </c>
      <c r="B23489">
        <v>14.9</v>
      </c>
      <c r="C23489">
        <v>0.03</v>
      </c>
    </row>
    <row r="23490" spans="1:3" x14ac:dyDescent="0.2">
      <c r="A23490" t="s">
        <v>70</v>
      </c>
      <c r="B23490">
        <v>1</v>
      </c>
      <c r="C23490" t="s">
        <v>1583</v>
      </c>
    </row>
    <row r="23491" spans="1:3" x14ac:dyDescent="0.2">
      <c r="A23491" t="s">
        <v>70</v>
      </c>
      <c r="B23491">
        <v>0.6</v>
      </c>
      <c r="C23491" t="s">
        <v>1658</v>
      </c>
    </row>
    <row r="23492" spans="1:3" x14ac:dyDescent="0.2">
      <c r="A23492" t="s">
        <v>70</v>
      </c>
      <c r="B23492">
        <v>5</v>
      </c>
      <c r="C23492">
        <v>0.2</v>
      </c>
    </row>
    <row r="23493" spans="1:3" x14ac:dyDescent="0.2">
      <c r="A23493" t="s">
        <v>207</v>
      </c>
      <c r="B23493">
        <v>14.7</v>
      </c>
      <c r="C23493">
        <v>0.05</v>
      </c>
    </row>
    <row r="23494" spans="1:3" x14ac:dyDescent="0.2">
      <c r="A23494" t="s">
        <v>70</v>
      </c>
      <c r="B23494">
        <v>19</v>
      </c>
      <c r="C23494" t="s">
        <v>1584</v>
      </c>
    </row>
    <row r="23495" spans="1:3" x14ac:dyDescent="0.2">
      <c r="A23495" t="s">
        <v>1633</v>
      </c>
      <c r="B23495">
        <v>3.3</v>
      </c>
      <c r="C23495" t="s">
        <v>1583</v>
      </c>
    </row>
    <row r="23496" spans="1:3" x14ac:dyDescent="0.2">
      <c r="A23496" t="s">
        <v>200</v>
      </c>
      <c r="B23496">
        <v>0.8</v>
      </c>
      <c r="C23496" t="s">
        <v>1583</v>
      </c>
    </row>
    <row r="23497" spans="1:3" x14ac:dyDescent="0.2">
      <c r="A23497" t="s">
        <v>52</v>
      </c>
      <c r="B23497">
        <v>2.6</v>
      </c>
      <c r="C23497" t="s">
        <v>1583</v>
      </c>
    </row>
    <row r="23498" spans="1:3" x14ac:dyDescent="0.2">
      <c r="A23498" t="s">
        <v>52</v>
      </c>
      <c r="B23498">
        <v>2.4</v>
      </c>
      <c r="C23498" t="s">
        <v>1583</v>
      </c>
    </row>
    <row r="23499" spans="1:3" x14ac:dyDescent="0.2">
      <c r="A23499" t="s">
        <v>52</v>
      </c>
      <c r="B23499">
        <v>4.8</v>
      </c>
      <c r="C23499" t="s">
        <v>1601</v>
      </c>
    </row>
    <row r="23500" spans="1:3" x14ac:dyDescent="0.2">
      <c r="A23500" t="s">
        <v>71</v>
      </c>
      <c r="B23500">
        <v>1.2</v>
      </c>
      <c r="C23500" t="s">
        <v>1681</v>
      </c>
    </row>
    <row r="23501" spans="1:3" x14ac:dyDescent="0.2">
      <c r="A23501" t="s">
        <v>71</v>
      </c>
      <c r="B23501">
        <v>5</v>
      </c>
      <c r="C23501" t="s">
        <v>1584</v>
      </c>
    </row>
    <row r="23502" spans="1:3" x14ac:dyDescent="0.2">
      <c r="A23502" t="s">
        <v>118</v>
      </c>
      <c r="B23502" t="s">
        <v>1610</v>
      </c>
      <c r="C23502">
        <v>6</v>
      </c>
    </row>
    <row r="23503" spans="1:3" x14ac:dyDescent="0.2">
      <c r="A23503" t="s">
        <v>118</v>
      </c>
      <c r="B23503" t="s">
        <v>1788</v>
      </c>
      <c r="C23503">
        <v>4</v>
      </c>
    </row>
    <row r="23504" spans="1:3" x14ac:dyDescent="0.2">
      <c r="A23504" t="s">
        <v>70</v>
      </c>
      <c r="B23504">
        <v>6.45</v>
      </c>
      <c r="C23504" t="s">
        <v>1646</v>
      </c>
    </row>
    <row r="23505" spans="1:4" x14ac:dyDescent="0.2">
      <c r="A23505" t="s">
        <v>3332</v>
      </c>
      <c r="B23505" t="s">
        <v>3333</v>
      </c>
      <c r="C23505" t="s">
        <v>3334</v>
      </c>
    </row>
    <row r="23506" spans="1:4" x14ac:dyDescent="0.2">
      <c r="A23506" t="s">
        <v>70</v>
      </c>
      <c r="B23506">
        <v>6.12</v>
      </c>
      <c r="C23506">
        <v>0.03</v>
      </c>
    </row>
    <row r="23507" spans="1:4" x14ac:dyDescent="0.2">
      <c r="A23507" t="s">
        <v>207</v>
      </c>
      <c r="B23507">
        <v>6.45</v>
      </c>
      <c r="C23507" t="s">
        <v>1601</v>
      </c>
    </row>
    <row r="23508" spans="1:4" x14ac:dyDescent="0.2">
      <c r="A23508" t="s">
        <v>52</v>
      </c>
      <c r="B23508">
        <v>8.6999999999999993</v>
      </c>
      <c r="C23508" t="s">
        <v>1584</v>
      </c>
    </row>
    <row r="23509" spans="1:4" x14ac:dyDescent="0.2">
      <c r="A23509" t="s">
        <v>52</v>
      </c>
      <c r="B23509">
        <v>0.05</v>
      </c>
      <c r="C23509" t="s">
        <v>1691</v>
      </c>
    </row>
    <row r="23510" spans="1:4" x14ac:dyDescent="0.2">
      <c r="A23510" t="s">
        <v>114</v>
      </c>
      <c r="B23510">
        <v>8.4</v>
      </c>
      <c r="C23510" t="s">
        <v>1583</v>
      </c>
    </row>
    <row r="23511" spans="1:4" x14ac:dyDescent="0.2">
      <c r="A23511" t="s">
        <v>120</v>
      </c>
      <c r="B23511">
        <v>0.03</v>
      </c>
      <c r="C23511" t="s">
        <v>1620</v>
      </c>
      <c r="D23511" t="s">
        <v>1594</v>
      </c>
    </row>
    <row r="23512" spans="1:4" x14ac:dyDescent="0.2">
      <c r="A23512" t="s">
        <v>1575</v>
      </c>
      <c r="B23512" t="s">
        <v>1576</v>
      </c>
      <c r="C23512" t="s">
        <v>1577</v>
      </c>
      <c r="D23512" t="s">
        <v>1578</v>
      </c>
    </row>
    <row r="23513" spans="1:4" x14ac:dyDescent="0.2">
      <c r="A23513" t="s">
        <v>882</v>
      </c>
      <c r="B23513" t="s">
        <v>1579</v>
      </c>
      <c r="C23513" t="s">
        <v>1580</v>
      </c>
    </row>
    <row r="23514" spans="1:4" x14ac:dyDescent="0.2">
      <c r="A23514" t="s">
        <v>57</v>
      </c>
      <c r="B23514">
        <v>21.48</v>
      </c>
      <c r="C23514">
        <v>-0.02</v>
      </c>
    </row>
    <row r="23515" spans="1:4" x14ac:dyDescent="0.2">
      <c r="A23515" t="s">
        <v>70</v>
      </c>
      <c r="B23515">
        <v>14.9</v>
      </c>
      <c r="C23515">
        <v>0.03</v>
      </c>
    </row>
    <row r="23516" spans="1:4" x14ac:dyDescent="0.2">
      <c r="A23516" t="s">
        <v>70</v>
      </c>
      <c r="B23516">
        <v>1</v>
      </c>
      <c r="C23516" t="s">
        <v>1583</v>
      </c>
    </row>
    <row r="23517" spans="1:4" x14ac:dyDescent="0.2">
      <c r="A23517" t="s">
        <v>70</v>
      </c>
      <c r="B23517">
        <v>0.6</v>
      </c>
      <c r="C23517" t="s">
        <v>1658</v>
      </c>
    </row>
    <row r="23518" spans="1:4" x14ac:dyDescent="0.2">
      <c r="A23518" t="s">
        <v>70</v>
      </c>
      <c r="B23518">
        <v>5</v>
      </c>
      <c r="C23518">
        <v>0.2</v>
      </c>
    </row>
    <row r="23519" spans="1:4" x14ac:dyDescent="0.2">
      <c r="A23519" t="s">
        <v>207</v>
      </c>
      <c r="B23519">
        <v>14.7</v>
      </c>
      <c r="C23519">
        <v>0.05</v>
      </c>
    </row>
    <row r="23520" spans="1:4" x14ac:dyDescent="0.2">
      <c r="A23520" t="s">
        <v>70</v>
      </c>
      <c r="B23520">
        <v>19</v>
      </c>
      <c r="C23520" t="s">
        <v>1584</v>
      </c>
    </row>
    <row r="23521" spans="1:3" x14ac:dyDescent="0.2">
      <c r="A23521" t="s">
        <v>1633</v>
      </c>
      <c r="B23521">
        <v>3.3</v>
      </c>
      <c r="C23521" t="s">
        <v>1583</v>
      </c>
    </row>
    <row r="23522" spans="1:3" x14ac:dyDescent="0.2">
      <c r="A23522" t="s">
        <v>200</v>
      </c>
      <c r="B23522">
        <v>0.8</v>
      </c>
      <c r="C23522" t="s">
        <v>1583</v>
      </c>
    </row>
    <row r="23523" spans="1:3" x14ac:dyDescent="0.2">
      <c r="A23523" t="s">
        <v>52</v>
      </c>
      <c r="B23523">
        <v>2.6</v>
      </c>
      <c r="C23523" t="s">
        <v>1583</v>
      </c>
    </row>
    <row r="23524" spans="1:3" x14ac:dyDescent="0.2">
      <c r="A23524" t="s">
        <v>52</v>
      </c>
      <c r="B23524">
        <v>2.4</v>
      </c>
      <c r="C23524" t="s">
        <v>1583</v>
      </c>
    </row>
    <row r="23525" spans="1:3" x14ac:dyDescent="0.2">
      <c r="A23525" t="s">
        <v>52</v>
      </c>
      <c r="B23525">
        <v>4.8</v>
      </c>
      <c r="C23525" t="s">
        <v>1601</v>
      </c>
    </row>
    <row r="23526" spans="1:3" x14ac:dyDescent="0.2">
      <c r="A23526" t="s">
        <v>71</v>
      </c>
      <c r="B23526">
        <v>1.2</v>
      </c>
      <c r="C23526" t="s">
        <v>1681</v>
      </c>
    </row>
    <row r="23527" spans="1:3" x14ac:dyDescent="0.2">
      <c r="A23527" t="s">
        <v>71</v>
      </c>
      <c r="B23527">
        <v>5</v>
      </c>
      <c r="C23527" t="s">
        <v>1584</v>
      </c>
    </row>
    <row r="23528" spans="1:3" x14ac:dyDescent="0.2">
      <c r="A23528" t="s">
        <v>118</v>
      </c>
      <c r="B23528" t="s">
        <v>1610</v>
      </c>
      <c r="C23528">
        <v>6</v>
      </c>
    </row>
    <row r="23529" spans="1:3" x14ac:dyDescent="0.2">
      <c r="A23529" t="s">
        <v>118</v>
      </c>
      <c r="B23529" t="s">
        <v>1788</v>
      </c>
      <c r="C23529">
        <v>4</v>
      </c>
    </row>
    <row r="23530" spans="1:3" x14ac:dyDescent="0.2">
      <c r="A23530" t="s">
        <v>70</v>
      </c>
      <c r="B23530">
        <v>6.45</v>
      </c>
      <c r="C23530" t="s">
        <v>1646</v>
      </c>
    </row>
    <row r="23531" spans="1:3" x14ac:dyDescent="0.2">
      <c r="A23531" t="s">
        <v>3332</v>
      </c>
      <c r="B23531" t="s">
        <v>3333</v>
      </c>
      <c r="C23531" t="s">
        <v>3334</v>
      </c>
    </row>
    <row r="23532" spans="1:3" x14ac:dyDescent="0.2">
      <c r="A23532" t="s">
        <v>70</v>
      </c>
      <c r="B23532">
        <v>6.12</v>
      </c>
      <c r="C23532">
        <v>0.03</v>
      </c>
    </row>
    <row r="23533" spans="1:3" x14ac:dyDescent="0.2">
      <c r="A23533" t="s">
        <v>207</v>
      </c>
      <c r="B23533">
        <v>6.45</v>
      </c>
      <c r="C23533" t="s">
        <v>1601</v>
      </c>
    </row>
    <row r="23534" spans="1:3" x14ac:dyDescent="0.2">
      <c r="A23534" t="s">
        <v>52</v>
      </c>
      <c r="B23534">
        <v>8.6999999999999993</v>
      </c>
      <c r="C23534" t="s">
        <v>1584</v>
      </c>
    </row>
    <row r="23535" spans="1:3" x14ac:dyDescent="0.2">
      <c r="A23535" t="s">
        <v>52</v>
      </c>
      <c r="B23535">
        <v>0.05</v>
      </c>
      <c r="C23535" t="s">
        <v>1691</v>
      </c>
    </row>
    <row r="23536" spans="1:3" x14ac:dyDescent="0.2">
      <c r="A23536" t="s">
        <v>114</v>
      </c>
      <c r="B23536">
        <v>8.4</v>
      </c>
      <c r="C23536" t="s">
        <v>1583</v>
      </c>
    </row>
    <row r="23537" spans="1:4" x14ac:dyDescent="0.2">
      <c r="A23537" t="s">
        <v>120</v>
      </c>
      <c r="B23537">
        <v>0.03</v>
      </c>
      <c r="C23537" t="s">
        <v>1620</v>
      </c>
      <c r="D23537" t="s">
        <v>1594</v>
      </c>
    </row>
    <row r="23538" spans="1:4" x14ac:dyDescent="0.2">
      <c r="A23538" t="s">
        <v>3335</v>
      </c>
      <c r="B23538" t="s">
        <v>2778</v>
      </c>
      <c r="C23538" t="s">
        <v>3336</v>
      </c>
      <c r="D23538" t="s">
        <v>3337</v>
      </c>
    </row>
    <row r="23539" spans="1:4" x14ac:dyDescent="0.2">
      <c r="A23539" t="s">
        <v>1575</v>
      </c>
      <c r="B23539" t="s">
        <v>1576</v>
      </c>
      <c r="C23539" t="s">
        <v>1577</v>
      </c>
      <c r="D23539" t="s">
        <v>1578</v>
      </c>
    </row>
    <row r="23540" spans="1:4" x14ac:dyDescent="0.2">
      <c r="A23540" t="s">
        <v>882</v>
      </c>
      <c r="B23540" t="s">
        <v>1579</v>
      </c>
      <c r="C23540" t="s">
        <v>1580</v>
      </c>
    </row>
    <row r="23541" spans="1:4" x14ac:dyDescent="0.2">
      <c r="A23541" t="s">
        <v>1595</v>
      </c>
      <c r="B23541" t="s">
        <v>1596</v>
      </c>
      <c r="C23541" t="s">
        <v>1597</v>
      </c>
    </row>
    <row r="23542" spans="1:4" x14ac:dyDescent="0.2">
      <c r="A23542" t="s">
        <v>1595</v>
      </c>
      <c r="B23542" t="s">
        <v>1598</v>
      </c>
      <c r="C23542" t="s">
        <v>1599</v>
      </c>
      <c r="D23542" t="s">
        <v>1597</v>
      </c>
    </row>
    <row r="23543" spans="1:4" x14ac:dyDescent="0.2">
      <c r="A23543" t="s">
        <v>52</v>
      </c>
      <c r="B23543">
        <v>3</v>
      </c>
      <c r="C23543" t="s">
        <v>1634</v>
      </c>
      <c r="D23543">
        <v>0.05</v>
      </c>
    </row>
    <row r="23544" spans="1:4" x14ac:dyDescent="0.2">
      <c r="A23544" t="s">
        <v>176</v>
      </c>
      <c r="B23544">
        <v>19.899999999999999</v>
      </c>
      <c r="C23544" t="s">
        <v>1634</v>
      </c>
      <c r="D23544">
        <v>0.01</v>
      </c>
    </row>
    <row r="23545" spans="1:4" x14ac:dyDescent="0.2">
      <c r="A23545" t="s">
        <v>52</v>
      </c>
      <c r="B23545">
        <v>2.15</v>
      </c>
      <c r="C23545" t="s">
        <v>1634</v>
      </c>
      <c r="D23545">
        <v>0.01</v>
      </c>
    </row>
    <row r="23546" spans="1:4" x14ac:dyDescent="0.2">
      <c r="A23546" t="s">
        <v>207</v>
      </c>
      <c r="B23546">
        <v>31</v>
      </c>
      <c r="C23546" t="s">
        <v>1588</v>
      </c>
      <c r="D23546">
        <v>0.1</v>
      </c>
    </row>
    <row r="23547" spans="1:4" x14ac:dyDescent="0.2">
      <c r="A23547" t="s">
        <v>52</v>
      </c>
      <c r="B23547">
        <v>0.4</v>
      </c>
      <c r="C23547" t="s">
        <v>1634</v>
      </c>
      <c r="D23547">
        <v>0.05</v>
      </c>
    </row>
    <row r="23548" spans="1:4" x14ac:dyDescent="0.2">
      <c r="A23548" t="s">
        <v>52</v>
      </c>
      <c r="B23548">
        <v>3.8</v>
      </c>
      <c r="C23548" t="s">
        <v>1588</v>
      </c>
      <c r="D23548">
        <v>0.1</v>
      </c>
    </row>
    <row r="23549" spans="1:4" x14ac:dyDescent="0.2">
      <c r="A23549" t="s">
        <v>52</v>
      </c>
      <c r="B23549">
        <v>3.05</v>
      </c>
      <c r="C23549" t="s">
        <v>1634</v>
      </c>
      <c r="D23549">
        <v>0.05</v>
      </c>
    </row>
    <row r="23550" spans="1:4" x14ac:dyDescent="0.2">
      <c r="A23550" t="s">
        <v>52</v>
      </c>
      <c r="B23550">
        <v>0.05</v>
      </c>
      <c r="C23550" t="s">
        <v>1634</v>
      </c>
      <c r="D23550">
        <v>0.01</v>
      </c>
    </row>
    <row r="23551" spans="1:4" x14ac:dyDescent="0.2">
      <c r="A23551" t="s">
        <v>52</v>
      </c>
      <c r="B23551">
        <v>0.8</v>
      </c>
      <c r="C23551" t="s">
        <v>1588</v>
      </c>
      <c r="D23551">
        <v>0.05</v>
      </c>
    </row>
    <row r="23552" spans="1:4" x14ac:dyDescent="0.2">
      <c r="A23552" t="s">
        <v>57</v>
      </c>
      <c r="B23552">
        <v>33.1</v>
      </c>
      <c r="C23552">
        <v>-0.05</v>
      </c>
    </row>
    <row r="23553" spans="1:4" x14ac:dyDescent="0.2">
      <c r="A23553" t="s">
        <v>52</v>
      </c>
      <c r="B23553">
        <v>5.0999999999999996</v>
      </c>
      <c r="C23553" t="s">
        <v>1634</v>
      </c>
      <c r="D23553">
        <v>0.05</v>
      </c>
    </row>
    <row r="23554" spans="1:4" x14ac:dyDescent="0.2">
      <c r="A23554" t="s">
        <v>176</v>
      </c>
      <c r="B23554" t="s">
        <v>2631</v>
      </c>
      <c r="C23554">
        <v>0.03</v>
      </c>
    </row>
    <row r="23555" spans="1:4" x14ac:dyDescent="0.2">
      <c r="A23555" t="s">
        <v>70</v>
      </c>
      <c r="B23555">
        <v>1.8</v>
      </c>
      <c r="C23555" t="s">
        <v>1634</v>
      </c>
      <c r="D23555">
        <v>0.1</v>
      </c>
    </row>
    <row r="23556" spans="1:4" x14ac:dyDescent="0.2">
      <c r="A23556" t="s">
        <v>57</v>
      </c>
      <c r="B23556">
        <v>33.5</v>
      </c>
      <c r="C23556" t="s">
        <v>1588</v>
      </c>
      <c r="D23556">
        <v>0.04</v>
      </c>
    </row>
    <row r="23557" spans="1:4" x14ac:dyDescent="0.2">
      <c r="A23557" t="s">
        <v>3200</v>
      </c>
      <c r="B23557" t="s">
        <v>1588</v>
      </c>
      <c r="C23557">
        <v>0.04</v>
      </c>
    </row>
    <row r="23558" spans="1:4" x14ac:dyDescent="0.2">
      <c r="A23558" t="s">
        <v>70</v>
      </c>
      <c r="B23558">
        <v>2</v>
      </c>
      <c r="C23558" t="s">
        <v>1634</v>
      </c>
      <c r="D23558">
        <v>0.1</v>
      </c>
    </row>
    <row r="23559" spans="1:4" x14ac:dyDescent="0.2">
      <c r="A23559" t="s">
        <v>57</v>
      </c>
      <c r="B23559">
        <v>33.56</v>
      </c>
      <c r="C23559" t="s">
        <v>1588</v>
      </c>
      <c r="D23559">
        <v>0.03</v>
      </c>
    </row>
    <row r="23560" spans="1:4" x14ac:dyDescent="0.2">
      <c r="A23560" t="s">
        <v>2632</v>
      </c>
      <c r="B23560" t="s">
        <v>1634</v>
      </c>
      <c r="C23560">
        <v>0.05</v>
      </c>
    </row>
    <row r="23561" spans="1:4" x14ac:dyDescent="0.2">
      <c r="A23561" t="s">
        <v>70</v>
      </c>
      <c r="B23561">
        <v>18.2</v>
      </c>
      <c r="C23561" t="s">
        <v>1639</v>
      </c>
      <c r="D23561">
        <v>0.03</v>
      </c>
    </row>
    <row r="23562" spans="1:4" x14ac:dyDescent="0.2">
      <c r="A23562" t="s">
        <v>70</v>
      </c>
      <c r="B23562">
        <v>17.399999999999999</v>
      </c>
      <c r="C23562" t="s">
        <v>1634</v>
      </c>
      <c r="D23562">
        <v>0.1</v>
      </c>
    </row>
    <row r="23563" spans="1:4" x14ac:dyDescent="0.2">
      <c r="A23563" t="s">
        <v>70</v>
      </c>
      <c r="B23563">
        <v>8.85</v>
      </c>
      <c r="C23563" t="s">
        <v>1634</v>
      </c>
      <c r="D23563">
        <v>2.5000000000000001E-2</v>
      </c>
    </row>
    <row r="23564" spans="1:4" x14ac:dyDescent="0.2">
      <c r="A23564" t="s">
        <v>131</v>
      </c>
      <c r="B23564">
        <v>1.5</v>
      </c>
      <c r="C23564" t="s">
        <v>1639</v>
      </c>
      <c r="D23564">
        <v>0.05</v>
      </c>
    </row>
    <row r="23565" spans="1:4" x14ac:dyDescent="0.2">
      <c r="A23565" t="s">
        <v>52</v>
      </c>
      <c r="B23565">
        <v>1.6</v>
      </c>
      <c r="C23565" t="s">
        <v>1639</v>
      </c>
      <c r="D23565">
        <v>0.1</v>
      </c>
    </row>
    <row r="23566" spans="1:4" x14ac:dyDescent="0.2">
      <c r="A23566" t="s">
        <v>52</v>
      </c>
      <c r="B23566">
        <v>2.2000000000000002</v>
      </c>
      <c r="C23566" t="s">
        <v>1634</v>
      </c>
      <c r="D23566">
        <v>0.05</v>
      </c>
    </row>
    <row r="23567" spans="1:4" x14ac:dyDescent="0.2">
      <c r="A23567" t="s">
        <v>896</v>
      </c>
      <c r="B23567" t="s">
        <v>3201</v>
      </c>
      <c r="C23567" t="s">
        <v>1634</v>
      </c>
      <c r="D23567">
        <v>0.1</v>
      </c>
    </row>
    <row r="23568" spans="1:4" x14ac:dyDescent="0.2">
      <c r="A23568" t="s">
        <v>52</v>
      </c>
      <c r="B23568">
        <v>0.1</v>
      </c>
      <c r="C23568" t="s">
        <v>1634</v>
      </c>
      <c r="D23568">
        <v>0.05</v>
      </c>
    </row>
    <row r="23569" spans="1:6" x14ac:dyDescent="0.2">
      <c r="A23569" t="s">
        <v>120</v>
      </c>
      <c r="B23569">
        <v>0.1</v>
      </c>
    </row>
    <row r="23570" spans="1:6" x14ac:dyDescent="0.2">
      <c r="A23570" t="s">
        <v>119</v>
      </c>
      <c r="B23570">
        <v>27.7</v>
      </c>
      <c r="C23570" t="s">
        <v>1634</v>
      </c>
      <c r="D23570">
        <v>0.05</v>
      </c>
    </row>
    <row r="23571" spans="1:6" x14ac:dyDescent="0.2">
      <c r="A23571" t="s">
        <v>50</v>
      </c>
      <c r="B23571">
        <v>8.9499999999999993</v>
      </c>
      <c r="C23571" t="s">
        <v>1634</v>
      </c>
      <c r="D23571">
        <v>0.05</v>
      </c>
    </row>
    <row r="23572" spans="1:6" x14ac:dyDescent="0.2">
      <c r="A23572" t="s">
        <v>118</v>
      </c>
      <c r="B23572" t="s">
        <v>2633</v>
      </c>
    </row>
    <row r="23573" spans="1:6" x14ac:dyDescent="0.2">
      <c r="A23573" t="s">
        <v>118</v>
      </c>
      <c r="B23573" t="s">
        <v>2634</v>
      </c>
    </row>
    <row r="23574" spans="1:6" x14ac:dyDescent="0.2">
      <c r="A23574" t="s">
        <v>118</v>
      </c>
      <c r="B23574" t="s">
        <v>2635</v>
      </c>
      <c r="C23574" t="s">
        <v>115</v>
      </c>
      <c r="D23574" t="s">
        <v>1645</v>
      </c>
      <c r="E23574" t="s">
        <v>2636</v>
      </c>
    </row>
    <row r="23575" spans="1:6" x14ac:dyDescent="0.2">
      <c r="A23575" t="s">
        <v>115</v>
      </c>
      <c r="B23575">
        <v>0.2</v>
      </c>
      <c r="C23575" t="s">
        <v>1634</v>
      </c>
      <c r="D23575">
        <v>0.1</v>
      </c>
    </row>
    <row r="23576" spans="1:6" x14ac:dyDescent="0.2">
      <c r="A23576" t="s">
        <v>72</v>
      </c>
      <c r="B23576">
        <v>0.3</v>
      </c>
      <c r="C23576" t="s">
        <v>1634</v>
      </c>
      <c r="D23576">
        <v>0.05</v>
      </c>
      <c r="E23576" t="s">
        <v>1123</v>
      </c>
      <c r="F23576" t="s">
        <v>2637</v>
      </c>
    </row>
    <row r="23577" spans="1:6" x14ac:dyDescent="0.2">
      <c r="A23577" t="s">
        <v>120</v>
      </c>
      <c r="B23577">
        <v>0.02</v>
      </c>
      <c r="C23577" t="s">
        <v>1593</v>
      </c>
      <c r="D23577" t="s">
        <v>2539</v>
      </c>
      <c r="E23577" t="s">
        <v>2638</v>
      </c>
      <c r="F23577" t="s">
        <v>2639</v>
      </c>
    </row>
    <row r="23578" spans="1:6" x14ac:dyDescent="0.2">
      <c r="A23578" t="s">
        <v>120</v>
      </c>
      <c r="B23578">
        <v>0.03</v>
      </c>
      <c r="C23578" t="s">
        <v>1593</v>
      </c>
      <c r="D23578" t="s">
        <v>2539</v>
      </c>
      <c r="E23578" t="s">
        <v>2638</v>
      </c>
      <c r="F23578" t="s">
        <v>2640</v>
      </c>
    </row>
    <row r="23579" spans="1:6" x14ac:dyDescent="0.2">
      <c r="A23579" t="s">
        <v>120</v>
      </c>
      <c r="B23579">
        <v>0.03</v>
      </c>
      <c r="C23579" t="s">
        <v>1593</v>
      </c>
      <c r="D23579" t="s">
        <v>2539</v>
      </c>
      <c r="E23579" t="s">
        <v>2638</v>
      </c>
      <c r="F23579" t="s">
        <v>2641</v>
      </c>
    </row>
    <row r="23580" spans="1:6" x14ac:dyDescent="0.2">
      <c r="A23580" t="s">
        <v>61</v>
      </c>
      <c r="B23580">
        <v>0.03</v>
      </c>
      <c r="C23580" t="s">
        <v>1593</v>
      </c>
      <c r="D23580" t="s">
        <v>1686</v>
      </c>
    </row>
    <row r="23581" spans="1:6" x14ac:dyDescent="0.2">
      <c r="A23581" t="s">
        <v>2323</v>
      </c>
      <c r="B23581" t="s">
        <v>3202</v>
      </c>
      <c r="C23581" t="s">
        <v>2829</v>
      </c>
      <c r="D23581" t="s">
        <v>1574</v>
      </c>
      <c r="E23581" t="s">
        <v>156</v>
      </c>
      <c r="F23581">
        <v>0.04</v>
      </c>
    </row>
    <row r="23582" spans="1:6" x14ac:dyDescent="0.2">
      <c r="A23582" t="s">
        <v>110</v>
      </c>
    </row>
    <row r="23583" spans="1:6" x14ac:dyDescent="0.2">
      <c r="A23583">
        <v>1</v>
      </c>
      <c r="B23583" t="s">
        <v>2642</v>
      </c>
      <c r="C23583" t="s">
        <v>1805</v>
      </c>
    </row>
    <row r="23584" spans="1:6" x14ac:dyDescent="0.2">
      <c r="A23584" t="s">
        <v>2643</v>
      </c>
      <c r="B23584" t="s">
        <v>2644</v>
      </c>
      <c r="C23584" t="s">
        <v>2645</v>
      </c>
      <c r="D23584" t="s">
        <v>2646</v>
      </c>
      <c r="E23584" t="s">
        <v>2630</v>
      </c>
    </row>
    <row r="23585" spans="1:4" x14ac:dyDescent="0.2">
      <c r="A23585" t="s">
        <v>1575</v>
      </c>
      <c r="B23585" t="s">
        <v>1576</v>
      </c>
      <c r="C23585" t="s">
        <v>1577</v>
      </c>
      <c r="D23585" t="s">
        <v>1578</v>
      </c>
    </row>
    <row r="23586" spans="1:4" x14ac:dyDescent="0.2">
      <c r="A23586" t="s">
        <v>882</v>
      </c>
      <c r="B23586" t="s">
        <v>1579</v>
      </c>
      <c r="C23586" t="s">
        <v>1580</v>
      </c>
    </row>
    <row r="23587" spans="1:4" x14ac:dyDescent="0.2">
      <c r="A23587" t="s">
        <v>1595</v>
      </c>
      <c r="B23587" t="s">
        <v>1596</v>
      </c>
      <c r="C23587" t="s">
        <v>1597</v>
      </c>
    </row>
    <row r="23588" spans="1:4" x14ac:dyDescent="0.2">
      <c r="A23588" t="s">
        <v>1595</v>
      </c>
      <c r="B23588" t="s">
        <v>1598</v>
      </c>
      <c r="C23588" t="s">
        <v>1599</v>
      </c>
      <c r="D23588" t="s">
        <v>1597</v>
      </c>
    </row>
    <row r="23589" spans="1:4" x14ac:dyDescent="0.2">
      <c r="A23589" t="s">
        <v>52</v>
      </c>
      <c r="B23589">
        <v>3</v>
      </c>
      <c r="C23589" t="s">
        <v>1634</v>
      </c>
      <c r="D23589">
        <v>0.05</v>
      </c>
    </row>
    <row r="23590" spans="1:4" x14ac:dyDescent="0.2">
      <c r="A23590" t="s">
        <v>176</v>
      </c>
      <c r="B23590">
        <v>19.899999999999999</v>
      </c>
      <c r="C23590" t="s">
        <v>1634</v>
      </c>
      <c r="D23590">
        <v>0.01</v>
      </c>
    </row>
    <row r="23591" spans="1:4" x14ac:dyDescent="0.2">
      <c r="A23591" t="s">
        <v>52</v>
      </c>
      <c r="B23591">
        <v>2.15</v>
      </c>
      <c r="C23591" t="s">
        <v>1634</v>
      </c>
      <c r="D23591">
        <v>0.01</v>
      </c>
    </row>
    <row r="23592" spans="1:4" x14ac:dyDescent="0.2">
      <c r="A23592" t="s">
        <v>207</v>
      </c>
      <c r="B23592">
        <v>31</v>
      </c>
      <c r="C23592" t="s">
        <v>1588</v>
      </c>
      <c r="D23592">
        <v>0.1</v>
      </c>
    </row>
    <row r="23593" spans="1:4" x14ac:dyDescent="0.2">
      <c r="A23593" t="s">
        <v>52</v>
      </c>
      <c r="B23593">
        <v>0.4</v>
      </c>
      <c r="C23593" t="s">
        <v>1634</v>
      </c>
      <c r="D23593">
        <v>0.05</v>
      </c>
    </row>
    <row r="23594" spans="1:4" x14ac:dyDescent="0.2">
      <c r="A23594" t="s">
        <v>52</v>
      </c>
      <c r="B23594">
        <v>3.8</v>
      </c>
      <c r="C23594" t="s">
        <v>1588</v>
      </c>
      <c r="D23594">
        <v>0.1</v>
      </c>
    </row>
    <row r="23595" spans="1:4" x14ac:dyDescent="0.2">
      <c r="A23595" t="s">
        <v>52</v>
      </c>
      <c r="B23595">
        <v>3.05</v>
      </c>
      <c r="C23595" t="s">
        <v>1634</v>
      </c>
      <c r="D23595">
        <v>0.05</v>
      </c>
    </row>
    <row r="23596" spans="1:4" x14ac:dyDescent="0.2">
      <c r="A23596" t="s">
        <v>52</v>
      </c>
      <c r="B23596">
        <v>0.05</v>
      </c>
      <c r="C23596" t="s">
        <v>1634</v>
      </c>
      <c r="D23596">
        <v>0.01</v>
      </c>
    </row>
    <row r="23597" spans="1:4" x14ac:dyDescent="0.2">
      <c r="A23597" t="s">
        <v>52</v>
      </c>
      <c r="B23597">
        <v>0.8</v>
      </c>
      <c r="C23597" t="s">
        <v>1588</v>
      </c>
      <c r="D23597">
        <v>0.05</v>
      </c>
    </row>
    <row r="23598" spans="1:4" x14ac:dyDescent="0.2">
      <c r="A23598" t="s">
        <v>57</v>
      </c>
      <c r="B23598">
        <v>33.1</v>
      </c>
      <c r="C23598">
        <v>-0.05</v>
      </c>
    </row>
    <row r="23599" spans="1:4" x14ac:dyDescent="0.2">
      <c r="A23599" t="s">
        <v>52</v>
      </c>
      <c r="B23599">
        <v>5.0999999999999996</v>
      </c>
      <c r="C23599" t="s">
        <v>1634</v>
      </c>
      <c r="D23599">
        <v>0.05</v>
      </c>
    </row>
    <row r="23600" spans="1:4" x14ac:dyDescent="0.2">
      <c r="A23600" t="s">
        <v>176</v>
      </c>
      <c r="B23600" t="s">
        <v>2631</v>
      </c>
      <c r="C23600">
        <v>0.03</v>
      </c>
    </row>
    <row r="23601" spans="1:4" x14ac:dyDescent="0.2">
      <c r="A23601" t="s">
        <v>70</v>
      </c>
      <c r="B23601">
        <v>1.8</v>
      </c>
      <c r="C23601" t="s">
        <v>1634</v>
      </c>
      <c r="D23601">
        <v>0.1</v>
      </c>
    </row>
    <row r="23602" spans="1:4" x14ac:dyDescent="0.2">
      <c r="A23602" t="s">
        <v>57</v>
      </c>
      <c r="B23602">
        <v>33.5</v>
      </c>
      <c r="C23602" t="s">
        <v>1588</v>
      </c>
      <c r="D23602">
        <v>0.04</v>
      </c>
    </row>
    <row r="23603" spans="1:4" x14ac:dyDescent="0.2">
      <c r="A23603" t="s">
        <v>3200</v>
      </c>
      <c r="B23603" t="s">
        <v>1588</v>
      </c>
      <c r="C23603">
        <v>0.04</v>
      </c>
    </row>
    <row r="23604" spans="1:4" x14ac:dyDescent="0.2">
      <c r="A23604" t="s">
        <v>70</v>
      </c>
      <c r="B23604">
        <v>2</v>
      </c>
      <c r="C23604" t="s">
        <v>1634</v>
      </c>
      <c r="D23604">
        <v>0.1</v>
      </c>
    </row>
    <row r="23605" spans="1:4" x14ac:dyDescent="0.2">
      <c r="A23605" t="s">
        <v>57</v>
      </c>
      <c r="B23605">
        <v>33.56</v>
      </c>
      <c r="C23605" t="s">
        <v>1588</v>
      </c>
      <c r="D23605">
        <v>0.03</v>
      </c>
    </row>
    <row r="23606" spans="1:4" x14ac:dyDescent="0.2">
      <c r="A23606" t="s">
        <v>2632</v>
      </c>
      <c r="B23606" t="s">
        <v>1634</v>
      </c>
      <c r="C23606">
        <v>0.05</v>
      </c>
    </row>
    <row r="23607" spans="1:4" x14ac:dyDescent="0.2">
      <c r="A23607" t="s">
        <v>70</v>
      </c>
      <c r="B23607">
        <v>18.2</v>
      </c>
      <c r="C23607" t="s">
        <v>1639</v>
      </c>
      <c r="D23607">
        <v>0.03</v>
      </c>
    </row>
    <row r="23608" spans="1:4" x14ac:dyDescent="0.2">
      <c r="A23608" t="s">
        <v>70</v>
      </c>
      <c r="B23608">
        <v>17.399999999999999</v>
      </c>
      <c r="C23608" t="s">
        <v>1634</v>
      </c>
      <c r="D23608">
        <v>0.1</v>
      </c>
    </row>
    <row r="23609" spans="1:4" x14ac:dyDescent="0.2">
      <c r="A23609" t="s">
        <v>70</v>
      </c>
      <c r="B23609">
        <v>8.85</v>
      </c>
      <c r="C23609" t="s">
        <v>1634</v>
      </c>
      <c r="D23609">
        <v>2.5000000000000001E-2</v>
      </c>
    </row>
    <row r="23610" spans="1:4" x14ac:dyDescent="0.2">
      <c r="A23610" t="s">
        <v>131</v>
      </c>
      <c r="B23610">
        <v>1.5</v>
      </c>
      <c r="C23610" t="s">
        <v>1639</v>
      </c>
      <c r="D23610">
        <v>0.05</v>
      </c>
    </row>
    <row r="23611" spans="1:4" x14ac:dyDescent="0.2">
      <c r="A23611" t="s">
        <v>52</v>
      </c>
      <c r="B23611">
        <v>1.6</v>
      </c>
      <c r="C23611" t="s">
        <v>1639</v>
      </c>
      <c r="D23611">
        <v>0.1</v>
      </c>
    </row>
    <row r="23612" spans="1:4" x14ac:dyDescent="0.2">
      <c r="A23612" t="s">
        <v>52</v>
      </c>
      <c r="B23612">
        <v>2.2000000000000002</v>
      </c>
      <c r="C23612" t="s">
        <v>1634</v>
      </c>
      <c r="D23612">
        <v>0.05</v>
      </c>
    </row>
    <row r="23613" spans="1:4" x14ac:dyDescent="0.2">
      <c r="A23613" t="s">
        <v>896</v>
      </c>
      <c r="B23613" t="s">
        <v>3201</v>
      </c>
      <c r="C23613" t="s">
        <v>1634</v>
      </c>
      <c r="D23613">
        <v>0.1</v>
      </c>
    </row>
    <row r="23614" spans="1:4" x14ac:dyDescent="0.2">
      <c r="A23614" t="s">
        <v>52</v>
      </c>
      <c r="B23614">
        <v>0.1</v>
      </c>
      <c r="C23614" t="s">
        <v>1634</v>
      </c>
      <c r="D23614">
        <v>0.05</v>
      </c>
    </row>
    <row r="23615" spans="1:4" x14ac:dyDescent="0.2">
      <c r="A23615" t="s">
        <v>120</v>
      </c>
      <c r="B23615">
        <v>0.1</v>
      </c>
    </row>
    <row r="23616" spans="1:4" x14ac:dyDescent="0.2">
      <c r="A23616" t="s">
        <v>119</v>
      </c>
      <c r="B23616">
        <v>27.7</v>
      </c>
      <c r="C23616" t="s">
        <v>1634</v>
      </c>
      <c r="D23616">
        <v>0.05</v>
      </c>
    </row>
    <row r="23617" spans="1:6" x14ac:dyDescent="0.2">
      <c r="A23617" t="s">
        <v>50</v>
      </c>
      <c r="B23617">
        <v>8.9499999999999993</v>
      </c>
      <c r="C23617" t="s">
        <v>1634</v>
      </c>
      <c r="D23617">
        <v>0.05</v>
      </c>
    </row>
    <row r="23618" spans="1:6" x14ac:dyDescent="0.2">
      <c r="A23618" t="s">
        <v>118</v>
      </c>
      <c r="B23618" t="s">
        <v>2633</v>
      </c>
    </row>
    <row r="23619" spans="1:6" x14ac:dyDescent="0.2">
      <c r="A23619" t="s">
        <v>118</v>
      </c>
      <c r="B23619" t="s">
        <v>2634</v>
      </c>
    </row>
    <row r="23620" spans="1:6" x14ac:dyDescent="0.2">
      <c r="A23620" t="s">
        <v>118</v>
      </c>
      <c r="B23620" t="s">
        <v>2635</v>
      </c>
      <c r="C23620" t="s">
        <v>115</v>
      </c>
      <c r="D23620" t="s">
        <v>1645</v>
      </c>
      <c r="E23620" t="s">
        <v>2636</v>
      </c>
    </row>
    <row r="23621" spans="1:6" x14ac:dyDescent="0.2">
      <c r="A23621" t="s">
        <v>115</v>
      </c>
      <c r="B23621">
        <v>0.2</v>
      </c>
      <c r="C23621" t="s">
        <v>1634</v>
      </c>
      <c r="D23621">
        <v>0.1</v>
      </c>
    </row>
    <row r="23622" spans="1:6" x14ac:dyDescent="0.2">
      <c r="A23622" t="s">
        <v>72</v>
      </c>
      <c r="B23622">
        <v>0.3</v>
      </c>
      <c r="C23622" t="s">
        <v>1634</v>
      </c>
      <c r="D23622">
        <v>0.05</v>
      </c>
      <c r="E23622" t="s">
        <v>1123</v>
      </c>
      <c r="F23622" t="s">
        <v>2637</v>
      </c>
    </row>
    <row r="23623" spans="1:6" x14ac:dyDescent="0.2">
      <c r="A23623" t="s">
        <v>120</v>
      </c>
      <c r="B23623">
        <v>0.02</v>
      </c>
      <c r="C23623" t="s">
        <v>1593</v>
      </c>
      <c r="D23623" t="s">
        <v>2539</v>
      </c>
      <c r="E23623" t="s">
        <v>2638</v>
      </c>
      <c r="F23623" t="s">
        <v>2639</v>
      </c>
    </row>
    <row r="23624" spans="1:6" x14ac:dyDescent="0.2">
      <c r="A23624" t="s">
        <v>120</v>
      </c>
      <c r="B23624">
        <v>0.03</v>
      </c>
      <c r="C23624" t="s">
        <v>1593</v>
      </c>
      <c r="D23624" t="s">
        <v>2539</v>
      </c>
      <c r="E23624" t="s">
        <v>2638</v>
      </c>
      <c r="F23624" t="s">
        <v>2640</v>
      </c>
    </row>
    <row r="23625" spans="1:6" x14ac:dyDescent="0.2">
      <c r="A23625" t="s">
        <v>120</v>
      </c>
      <c r="B23625">
        <v>0.03</v>
      </c>
      <c r="C23625" t="s">
        <v>1593</v>
      </c>
      <c r="D23625" t="s">
        <v>2539</v>
      </c>
      <c r="E23625" t="s">
        <v>2638</v>
      </c>
      <c r="F23625" t="s">
        <v>2641</v>
      </c>
    </row>
    <row r="23626" spans="1:6" x14ac:dyDescent="0.2">
      <c r="A23626" t="s">
        <v>61</v>
      </c>
      <c r="B23626">
        <v>0.03</v>
      </c>
      <c r="C23626" t="s">
        <v>1593</v>
      </c>
      <c r="D23626" t="s">
        <v>1686</v>
      </c>
    </row>
    <row r="23627" spans="1:6" x14ac:dyDescent="0.2">
      <c r="A23627" t="s">
        <v>2323</v>
      </c>
      <c r="B23627" t="s">
        <v>3202</v>
      </c>
      <c r="C23627" t="s">
        <v>2829</v>
      </c>
      <c r="D23627" t="s">
        <v>1574</v>
      </c>
      <c r="E23627" t="s">
        <v>156</v>
      </c>
      <c r="F23627">
        <v>0.04</v>
      </c>
    </row>
    <row r="23628" spans="1:6" x14ac:dyDescent="0.2">
      <c r="A23628" t="s">
        <v>110</v>
      </c>
    </row>
    <row r="23629" spans="1:6" x14ac:dyDescent="0.2">
      <c r="A23629">
        <v>1</v>
      </c>
      <c r="B23629" t="s">
        <v>2642</v>
      </c>
      <c r="C23629" t="s">
        <v>1805</v>
      </c>
    </row>
    <row r="23630" spans="1:6" x14ac:dyDescent="0.2">
      <c r="A23630" t="s">
        <v>2643</v>
      </c>
      <c r="B23630" t="s">
        <v>2644</v>
      </c>
      <c r="C23630" t="s">
        <v>2645</v>
      </c>
      <c r="D23630" t="s">
        <v>2646</v>
      </c>
      <c r="E23630" t="s">
        <v>2630</v>
      </c>
    </row>
    <row r="23631" spans="1:6" x14ac:dyDescent="0.2">
      <c r="A23631" t="s">
        <v>1575</v>
      </c>
      <c r="B23631" t="s">
        <v>1576</v>
      </c>
      <c r="C23631" t="s">
        <v>1577</v>
      </c>
      <c r="D23631" t="s">
        <v>1578</v>
      </c>
    </row>
    <row r="23632" spans="1:6" x14ac:dyDescent="0.2">
      <c r="A23632" t="s">
        <v>882</v>
      </c>
      <c r="B23632" t="s">
        <v>1579</v>
      </c>
      <c r="C23632" t="s">
        <v>1580</v>
      </c>
    </row>
    <row r="23633" spans="1:6" x14ac:dyDescent="0.2">
      <c r="A23633" t="s">
        <v>1595</v>
      </c>
      <c r="B23633" t="s">
        <v>1596</v>
      </c>
      <c r="C23633" t="s">
        <v>1597</v>
      </c>
    </row>
    <row r="23634" spans="1:6" x14ac:dyDescent="0.2">
      <c r="A23634" t="s">
        <v>1595</v>
      </c>
      <c r="B23634" t="s">
        <v>1598</v>
      </c>
      <c r="C23634" t="s">
        <v>1599</v>
      </c>
      <c r="D23634" t="s">
        <v>1597</v>
      </c>
    </row>
    <row r="23635" spans="1:6" x14ac:dyDescent="0.2">
      <c r="A23635" t="s">
        <v>3222</v>
      </c>
      <c r="B23635" t="s">
        <v>1661</v>
      </c>
      <c r="C23635" t="s">
        <v>2503</v>
      </c>
      <c r="D23635" t="s">
        <v>3062</v>
      </c>
      <c r="E23635" s="9">
        <v>1</v>
      </c>
      <c r="F23635" t="s">
        <v>2699</v>
      </c>
    </row>
    <row r="23636" spans="1:6" x14ac:dyDescent="0.2">
      <c r="A23636" t="s">
        <v>3222</v>
      </c>
      <c r="B23636">
        <v>0.03</v>
      </c>
      <c r="C23636" t="s">
        <v>1620</v>
      </c>
      <c r="D23636">
        <v>0.06</v>
      </c>
    </row>
    <row r="23637" spans="1:6" x14ac:dyDescent="0.2">
      <c r="A23637" t="s">
        <v>3222</v>
      </c>
      <c r="B23637">
        <v>0.03</v>
      </c>
      <c r="C23637" t="s">
        <v>1620</v>
      </c>
      <c r="D23637">
        <v>0.06</v>
      </c>
    </row>
    <row r="23638" spans="1:6" x14ac:dyDescent="0.2">
      <c r="A23638" t="s">
        <v>3338</v>
      </c>
      <c r="B23638" t="s">
        <v>2606</v>
      </c>
      <c r="C23638" t="s">
        <v>1588</v>
      </c>
      <c r="D23638" t="s">
        <v>2179</v>
      </c>
    </row>
    <row r="23639" spans="1:6" x14ac:dyDescent="0.2">
      <c r="A23639" t="s">
        <v>3224</v>
      </c>
      <c r="B23639">
        <v>0.2</v>
      </c>
      <c r="C23639" t="s">
        <v>1634</v>
      </c>
      <c r="D23639">
        <v>0.05</v>
      </c>
    </row>
    <row r="23640" spans="1:6" x14ac:dyDescent="0.2">
      <c r="A23640" t="s">
        <v>3225</v>
      </c>
      <c r="B23640" t="s">
        <v>1661</v>
      </c>
      <c r="C23640">
        <v>1.7999999999999999E-2</v>
      </c>
    </row>
    <row r="23641" spans="1:6" x14ac:dyDescent="0.2">
      <c r="A23641" t="s">
        <v>3226</v>
      </c>
      <c r="B23641" t="s">
        <v>1634</v>
      </c>
      <c r="C23641">
        <v>0.05</v>
      </c>
    </row>
    <row r="23642" spans="1:6" x14ac:dyDescent="0.2">
      <c r="A23642" t="s">
        <v>3227</v>
      </c>
      <c r="B23642" t="s">
        <v>1634</v>
      </c>
      <c r="C23642">
        <v>0.05</v>
      </c>
    </row>
    <row r="23643" spans="1:6" x14ac:dyDescent="0.2">
      <c r="A23643" t="s">
        <v>3224</v>
      </c>
      <c r="B23643" t="s">
        <v>1634</v>
      </c>
      <c r="C23643">
        <v>2.5000000000000001E-2</v>
      </c>
    </row>
    <row r="23644" spans="1:6" x14ac:dyDescent="0.2">
      <c r="A23644" t="s">
        <v>3228</v>
      </c>
      <c r="B23644" t="s">
        <v>1634</v>
      </c>
      <c r="C23644">
        <v>0.1</v>
      </c>
    </row>
    <row r="23645" spans="1:6" x14ac:dyDescent="0.2">
      <c r="A23645" t="s">
        <v>3339</v>
      </c>
      <c r="B23645" t="s">
        <v>3340</v>
      </c>
    </row>
    <row r="23646" spans="1:6" x14ac:dyDescent="0.2">
      <c r="A23646" t="s">
        <v>3341</v>
      </c>
      <c r="B23646">
        <v>-0.03</v>
      </c>
    </row>
    <row r="23647" spans="1:6" x14ac:dyDescent="0.2">
      <c r="A23647" t="s">
        <v>3342</v>
      </c>
      <c r="B23647" t="s">
        <v>1606</v>
      </c>
    </row>
    <row r="23648" spans="1:6" x14ac:dyDescent="0.2">
      <c r="A23648" t="s">
        <v>3343</v>
      </c>
      <c r="B23648">
        <v>0.1</v>
      </c>
      <c r="C23648">
        <v>-0.05</v>
      </c>
    </row>
    <row r="23649" spans="1:4" x14ac:dyDescent="0.2">
      <c r="A23649" t="s">
        <v>2601</v>
      </c>
      <c r="B23649">
        <v>19.649999999999999</v>
      </c>
      <c r="C23649" t="s">
        <v>1634</v>
      </c>
      <c r="D23649">
        <v>0.05</v>
      </c>
    </row>
    <row r="23650" spans="1:4" x14ac:dyDescent="0.2">
      <c r="A23650" t="s">
        <v>52</v>
      </c>
      <c r="B23650">
        <v>6</v>
      </c>
      <c r="C23650">
        <v>-0.1</v>
      </c>
    </row>
    <row r="23651" spans="1:4" x14ac:dyDescent="0.2">
      <c r="A23651" t="s">
        <v>173</v>
      </c>
      <c r="B23651">
        <v>3.25</v>
      </c>
      <c r="C23651" t="s">
        <v>1634</v>
      </c>
      <c r="D23651">
        <v>0.05</v>
      </c>
    </row>
    <row r="23652" spans="1:4" x14ac:dyDescent="0.2">
      <c r="A23652" t="s">
        <v>71</v>
      </c>
      <c r="B23652">
        <v>3.35</v>
      </c>
      <c r="C23652" t="s">
        <v>1634</v>
      </c>
      <c r="D23652">
        <v>0.05</v>
      </c>
    </row>
    <row r="23653" spans="1:4" x14ac:dyDescent="0.2">
      <c r="A23653" t="s">
        <v>71</v>
      </c>
      <c r="B23653">
        <v>1.35</v>
      </c>
      <c r="C23653" t="s">
        <v>1634</v>
      </c>
      <c r="D23653">
        <v>0.05</v>
      </c>
    </row>
    <row r="23654" spans="1:4" x14ac:dyDescent="0.2">
      <c r="A23654" t="s">
        <v>52</v>
      </c>
      <c r="B23654">
        <v>4.95</v>
      </c>
      <c r="C23654" t="s">
        <v>1634</v>
      </c>
      <c r="D23654">
        <v>0.05</v>
      </c>
    </row>
    <row r="23655" spans="1:4" x14ac:dyDescent="0.2">
      <c r="A23655" t="s">
        <v>52</v>
      </c>
      <c r="B23655">
        <v>14</v>
      </c>
      <c r="C23655" t="s">
        <v>1634</v>
      </c>
      <c r="D23655">
        <v>0.05</v>
      </c>
    </row>
    <row r="23656" spans="1:4" x14ac:dyDescent="0.2">
      <c r="A23656" t="s">
        <v>52</v>
      </c>
      <c r="B23656">
        <v>0.6</v>
      </c>
      <c r="C23656" t="s">
        <v>1634</v>
      </c>
      <c r="D23656">
        <v>1.4999999999999999E-2</v>
      </c>
    </row>
    <row r="23657" spans="1:4" x14ac:dyDescent="0.2">
      <c r="A23657" t="s">
        <v>52</v>
      </c>
      <c r="B23657">
        <v>0.55000000000000004</v>
      </c>
      <c r="C23657">
        <v>0.1</v>
      </c>
    </row>
    <row r="23658" spans="1:4" x14ac:dyDescent="0.2">
      <c r="A23658" t="s">
        <v>52</v>
      </c>
      <c r="B23658">
        <v>15.9</v>
      </c>
      <c r="C23658" t="s">
        <v>1634</v>
      </c>
      <c r="D23658">
        <v>0.1</v>
      </c>
    </row>
    <row r="23659" spans="1:4" x14ac:dyDescent="0.2">
      <c r="A23659" t="s">
        <v>52</v>
      </c>
      <c r="B23659">
        <v>5.3</v>
      </c>
      <c r="C23659">
        <v>-0.1</v>
      </c>
    </row>
    <row r="23660" spans="1:4" x14ac:dyDescent="0.2">
      <c r="A23660" t="s">
        <v>3233</v>
      </c>
      <c r="B23660" t="s">
        <v>1634</v>
      </c>
      <c r="C23660">
        <v>0.1</v>
      </c>
    </row>
    <row r="23661" spans="1:4" x14ac:dyDescent="0.2">
      <c r="A23661" t="s">
        <v>3234</v>
      </c>
      <c r="B23661">
        <v>-0.1</v>
      </c>
    </row>
    <row r="23662" spans="1:4" x14ac:dyDescent="0.2">
      <c r="A23662" t="s">
        <v>118</v>
      </c>
      <c r="B23662" t="s">
        <v>1655</v>
      </c>
      <c r="C23662">
        <v>1.5</v>
      </c>
    </row>
    <row r="23663" spans="1:4" x14ac:dyDescent="0.2">
      <c r="A23663" t="s">
        <v>118</v>
      </c>
      <c r="B23663" t="s">
        <v>2534</v>
      </c>
      <c r="C23663">
        <v>1</v>
      </c>
    </row>
    <row r="23664" spans="1:4" x14ac:dyDescent="0.2">
      <c r="A23664" t="s">
        <v>118</v>
      </c>
      <c r="B23664" t="s">
        <v>3235</v>
      </c>
    </row>
    <row r="23665" spans="1:5" x14ac:dyDescent="0.2">
      <c r="A23665" t="s">
        <v>118</v>
      </c>
      <c r="B23665" t="s">
        <v>3236</v>
      </c>
      <c r="C23665" t="s">
        <v>1741</v>
      </c>
      <c r="D23665" t="s">
        <v>1574</v>
      </c>
      <c r="E23665" t="s">
        <v>1598</v>
      </c>
    </row>
    <row r="23666" spans="1:5" x14ac:dyDescent="0.2">
      <c r="A23666" t="s">
        <v>120</v>
      </c>
      <c r="B23666">
        <v>0.03</v>
      </c>
      <c r="C23666" t="s">
        <v>1593</v>
      </c>
      <c r="D23666" t="s">
        <v>1594</v>
      </c>
    </row>
    <row r="23667" spans="1:5" x14ac:dyDescent="0.2">
      <c r="A23667" t="s">
        <v>117</v>
      </c>
      <c r="B23667">
        <v>0.02</v>
      </c>
      <c r="C23667" t="s">
        <v>1593</v>
      </c>
      <c r="D23667" t="s">
        <v>1594</v>
      </c>
    </row>
    <row r="23668" spans="1:5" x14ac:dyDescent="0.2">
      <c r="A23668" t="s">
        <v>117</v>
      </c>
      <c r="B23668">
        <v>0.02</v>
      </c>
      <c r="C23668" t="s">
        <v>1593</v>
      </c>
      <c r="D23668" t="s">
        <v>1659</v>
      </c>
    </row>
    <row r="23669" spans="1:5" x14ac:dyDescent="0.2">
      <c r="A23669" t="s">
        <v>156</v>
      </c>
      <c r="B23669">
        <v>0.02</v>
      </c>
    </row>
    <row r="23670" spans="1:5" x14ac:dyDescent="0.2">
      <c r="A23670" t="s">
        <v>1575</v>
      </c>
      <c r="B23670" t="s">
        <v>1576</v>
      </c>
      <c r="C23670" t="s">
        <v>1577</v>
      </c>
      <c r="D23670" t="s">
        <v>1578</v>
      </c>
    </row>
    <row r="23671" spans="1:5" x14ac:dyDescent="0.2">
      <c r="A23671" t="s">
        <v>882</v>
      </c>
      <c r="B23671" t="s">
        <v>1579</v>
      </c>
      <c r="C23671" t="s">
        <v>1580</v>
      </c>
    </row>
    <row r="23672" spans="1:5" x14ac:dyDescent="0.2">
      <c r="A23672" t="s">
        <v>1595</v>
      </c>
      <c r="B23672" t="s">
        <v>1596</v>
      </c>
      <c r="C23672" t="s">
        <v>1597</v>
      </c>
    </row>
    <row r="23673" spans="1:5" x14ac:dyDescent="0.2">
      <c r="A23673" t="s">
        <v>1595</v>
      </c>
      <c r="B23673" t="s">
        <v>1598</v>
      </c>
      <c r="C23673" t="s">
        <v>1599</v>
      </c>
      <c r="D23673" t="s">
        <v>1597</v>
      </c>
    </row>
    <row r="23674" spans="1:5" x14ac:dyDescent="0.2">
      <c r="A23674" t="s">
        <v>57</v>
      </c>
      <c r="B23674">
        <v>33.56</v>
      </c>
      <c r="C23674" t="s">
        <v>1588</v>
      </c>
      <c r="D23674">
        <v>0.03</v>
      </c>
    </row>
    <row r="23675" spans="1:5" x14ac:dyDescent="0.2">
      <c r="A23675" t="s">
        <v>57</v>
      </c>
      <c r="B23675">
        <v>33.1</v>
      </c>
      <c r="C23675">
        <v>-0.05</v>
      </c>
    </row>
    <row r="23676" spans="1:5" x14ac:dyDescent="0.2">
      <c r="A23676" t="s">
        <v>52</v>
      </c>
      <c r="B23676">
        <v>3.8</v>
      </c>
      <c r="C23676" t="s">
        <v>1588</v>
      </c>
      <c r="D23676">
        <v>0.1</v>
      </c>
    </row>
    <row r="23677" spans="1:5" x14ac:dyDescent="0.2">
      <c r="A23677" t="s">
        <v>52</v>
      </c>
      <c r="B23677">
        <v>3.05</v>
      </c>
      <c r="C23677" t="s">
        <v>1634</v>
      </c>
      <c r="D23677">
        <v>0.05</v>
      </c>
    </row>
    <row r="23678" spans="1:5" x14ac:dyDescent="0.2">
      <c r="A23678" t="s">
        <v>52</v>
      </c>
      <c r="B23678">
        <v>0.05</v>
      </c>
      <c r="C23678" t="s">
        <v>1634</v>
      </c>
      <c r="D23678">
        <v>0.01</v>
      </c>
    </row>
    <row r="23679" spans="1:5" x14ac:dyDescent="0.2">
      <c r="A23679" t="s">
        <v>52</v>
      </c>
      <c r="B23679">
        <v>0.8</v>
      </c>
      <c r="C23679" t="s">
        <v>1588</v>
      </c>
      <c r="D23679">
        <v>0.05</v>
      </c>
    </row>
    <row r="23680" spans="1:5" x14ac:dyDescent="0.2">
      <c r="A23680" t="s">
        <v>52</v>
      </c>
      <c r="B23680">
        <v>3.4</v>
      </c>
      <c r="C23680" t="s">
        <v>1634</v>
      </c>
      <c r="D23680">
        <v>0.05</v>
      </c>
    </row>
    <row r="23681" spans="1:6" x14ac:dyDescent="0.2">
      <c r="A23681" t="s">
        <v>2502</v>
      </c>
      <c r="B23681" t="s">
        <v>2631</v>
      </c>
      <c r="C23681">
        <v>0.03</v>
      </c>
    </row>
    <row r="23682" spans="1:6" x14ac:dyDescent="0.2">
      <c r="A23682" t="s">
        <v>70</v>
      </c>
      <c r="B23682">
        <v>1</v>
      </c>
      <c r="C23682" t="s">
        <v>1634</v>
      </c>
      <c r="D23682">
        <v>0.1</v>
      </c>
    </row>
    <row r="23683" spans="1:6" x14ac:dyDescent="0.2">
      <c r="A23683" t="s">
        <v>2911</v>
      </c>
      <c r="B23683" t="s">
        <v>1634</v>
      </c>
      <c r="C23683">
        <v>0.3</v>
      </c>
    </row>
    <row r="23684" spans="1:6" x14ac:dyDescent="0.2">
      <c r="A23684" t="s">
        <v>70</v>
      </c>
      <c r="B23684">
        <v>18.2</v>
      </c>
      <c r="C23684" t="s">
        <v>1639</v>
      </c>
      <c r="D23684">
        <v>0.03</v>
      </c>
    </row>
    <row r="23685" spans="1:6" x14ac:dyDescent="0.2">
      <c r="A23685" t="s">
        <v>70</v>
      </c>
      <c r="B23685">
        <v>8.85</v>
      </c>
      <c r="C23685" t="s">
        <v>1634</v>
      </c>
      <c r="D23685">
        <v>2.5000000000000001E-2</v>
      </c>
    </row>
    <row r="23686" spans="1:6" x14ac:dyDescent="0.2">
      <c r="A23686" t="s">
        <v>52</v>
      </c>
      <c r="B23686">
        <v>1.3</v>
      </c>
      <c r="C23686" t="s">
        <v>1634</v>
      </c>
      <c r="D23686">
        <v>0.1</v>
      </c>
    </row>
    <row r="23687" spans="1:6" x14ac:dyDescent="0.2">
      <c r="A23687" t="s">
        <v>896</v>
      </c>
      <c r="B23687" t="s">
        <v>1644</v>
      </c>
      <c r="C23687">
        <v>21.5</v>
      </c>
      <c r="D23687" t="s">
        <v>1634</v>
      </c>
      <c r="E23687">
        <v>0.1</v>
      </c>
    </row>
    <row r="23688" spans="1:6" x14ac:dyDescent="0.2">
      <c r="A23688" t="s">
        <v>52</v>
      </c>
      <c r="B23688">
        <v>1</v>
      </c>
      <c r="C23688" t="s">
        <v>1634</v>
      </c>
      <c r="D23688">
        <v>0.1</v>
      </c>
    </row>
    <row r="23689" spans="1:6" x14ac:dyDescent="0.2">
      <c r="A23689" t="s">
        <v>176</v>
      </c>
      <c r="B23689">
        <v>12</v>
      </c>
      <c r="C23689" t="s">
        <v>1634</v>
      </c>
      <c r="D23689">
        <v>0.3</v>
      </c>
    </row>
    <row r="23690" spans="1:6" x14ac:dyDescent="0.2">
      <c r="A23690" t="s">
        <v>120</v>
      </c>
      <c r="B23690">
        <v>0.1</v>
      </c>
    </row>
    <row r="23691" spans="1:6" x14ac:dyDescent="0.2">
      <c r="A23691" t="s">
        <v>50</v>
      </c>
      <c r="B23691">
        <v>8.15</v>
      </c>
      <c r="C23691" t="s">
        <v>1634</v>
      </c>
      <c r="D23691">
        <v>0.05</v>
      </c>
    </row>
    <row r="23692" spans="1:6" x14ac:dyDescent="0.2">
      <c r="A23692" t="s">
        <v>118</v>
      </c>
      <c r="B23692" t="s">
        <v>2633</v>
      </c>
    </row>
    <row r="23693" spans="1:6" x14ac:dyDescent="0.2">
      <c r="A23693" t="s">
        <v>118</v>
      </c>
      <c r="B23693" t="s">
        <v>1655</v>
      </c>
      <c r="C23693">
        <v>12.5</v>
      </c>
    </row>
    <row r="23694" spans="1:6" x14ac:dyDescent="0.2">
      <c r="A23694" t="s">
        <v>110</v>
      </c>
    </row>
    <row r="23695" spans="1:6" x14ac:dyDescent="0.2">
      <c r="A23695" t="s">
        <v>110</v>
      </c>
    </row>
    <row r="23696" spans="1:6" x14ac:dyDescent="0.2">
      <c r="A23696" t="s">
        <v>120</v>
      </c>
      <c r="B23696">
        <v>0.03</v>
      </c>
      <c r="C23696" t="s">
        <v>1593</v>
      </c>
      <c r="D23696" t="s">
        <v>2539</v>
      </c>
      <c r="E23696" t="s">
        <v>2638</v>
      </c>
      <c r="F23696" t="s">
        <v>2912</v>
      </c>
    </row>
    <row r="23697" spans="1:6" x14ac:dyDescent="0.2">
      <c r="A23697" t="s">
        <v>120</v>
      </c>
      <c r="B23697">
        <v>0.03</v>
      </c>
      <c r="C23697" t="s">
        <v>1593</v>
      </c>
      <c r="D23697" t="s">
        <v>2539</v>
      </c>
      <c r="E23697" t="s">
        <v>2638</v>
      </c>
      <c r="F23697" t="s">
        <v>2640</v>
      </c>
    </row>
    <row r="23698" spans="1:6" x14ac:dyDescent="0.2">
      <c r="A23698" t="s">
        <v>120</v>
      </c>
      <c r="B23698">
        <v>0.03</v>
      </c>
      <c r="C23698" t="s">
        <v>1593</v>
      </c>
      <c r="D23698" t="s">
        <v>2539</v>
      </c>
      <c r="E23698" t="s">
        <v>2638</v>
      </c>
      <c r="F23698" t="s">
        <v>2641</v>
      </c>
    </row>
    <row r="23699" spans="1:6" x14ac:dyDescent="0.2">
      <c r="A23699" t="s">
        <v>209</v>
      </c>
      <c r="B23699" t="s">
        <v>2913</v>
      </c>
      <c r="C23699" t="s">
        <v>1645</v>
      </c>
      <c r="D23699">
        <v>0.15</v>
      </c>
    </row>
    <row r="23700" spans="1:6" x14ac:dyDescent="0.2">
      <c r="A23700" t="s">
        <v>1575</v>
      </c>
      <c r="B23700" t="s">
        <v>1576</v>
      </c>
      <c r="C23700" t="s">
        <v>1577</v>
      </c>
      <c r="D23700" t="s">
        <v>1578</v>
      </c>
    </row>
    <row r="23701" spans="1:6" x14ac:dyDescent="0.2">
      <c r="A23701" t="s">
        <v>882</v>
      </c>
      <c r="B23701" t="s">
        <v>1579</v>
      </c>
      <c r="C23701" t="s">
        <v>1580</v>
      </c>
    </row>
    <row r="23702" spans="1:6" x14ac:dyDescent="0.2">
      <c r="A23702" t="s">
        <v>1595</v>
      </c>
      <c r="B23702" t="s">
        <v>1596</v>
      </c>
      <c r="C23702" t="s">
        <v>1597</v>
      </c>
    </row>
    <row r="23703" spans="1:6" x14ac:dyDescent="0.2">
      <c r="A23703" t="s">
        <v>1595</v>
      </c>
      <c r="B23703" t="s">
        <v>1598</v>
      </c>
      <c r="C23703" t="s">
        <v>1599</v>
      </c>
      <c r="D23703" t="s">
        <v>1597</v>
      </c>
    </row>
    <row r="23704" spans="1:6" x14ac:dyDescent="0.2">
      <c r="A23704" t="s">
        <v>3344</v>
      </c>
      <c r="B23704">
        <f>0.035/0.07</f>
        <v>0.5</v>
      </c>
    </row>
    <row r="23705" spans="1:6" x14ac:dyDescent="0.2">
      <c r="A23705" t="s">
        <v>119</v>
      </c>
      <c r="B23705">
        <v>35.75</v>
      </c>
      <c r="C23705">
        <f>0.035/0.07</f>
        <v>0.5</v>
      </c>
    </row>
    <row r="23706" spans="1:6" x14ac:dyDescent="0.2">
      <c r="A23706" t="s">
        <v>3052</v>
      </c>
      <c r="B23706">
        <f>0.11/-0.06</f>
        <v>-1.8333333333333335</v>
      </c>
    </row>
    <row r="23707" spans="1:6" x14ac:dyDescent="0.2">
      <c r="A23707" t="s">
        <v>3292</v>
      </c>
      <c r="B23707">
        <f>0.11/-0.06</f>
        <v>-1.8333333333333335</v>
      </c>
    </row>
    <row r="23708" spans="1:6" x14ac:dyDescent="0.2">
      <c r="A23708" t="s">
        <v>3345</v>
      </c>
      <c r="B23708">
        <f>-0.03/-0.07</f>
        <v>0.42857142857142849</v>
      </c>
    </row>
    <row r="23709" spans="1:6" x14ac:dyDescent="0.2">
      <c r="A23709" t="s">
        <v>71</v>
      </c>
      <c r="B23709">
        <v>5.9</v>
      </c>
      <c r="C23709">
        <v>0.05</v>
      </c>
    </row>
    <row r="23710" spans="1:6" x14ac:dyDescent="0.2">
      <c r="A23710" t="s">
        <v>416</v>
      </c>
      <c r="B23710">
        <v>6.9</v>
      </c>
      <c r="C23710">
        <f>0.015/-0.06</f>
        <v>-0.25</v>
      </c>
    </row>
    <row r="23711" spans="1:6" x14ac:dyDescent="0.2">
      <c r="A23711" t="s">
        <v>118</v>
      </c>
      <c r="B23711" t="s">
        <v>1655</v>
      </c>
      <c r="C23711">
        <v>6.3</v>
      </c>
    </row>
    <row r="23712" spans="1:6" x14ac:dyDescent="0.2">
      <c r="A23712" t="s">
        <v>52</v>
      </c>
      <c r="B23712">
        <v>0.77500000000000002</v>
      </c>
      <c r="C23712" t="s">
        <v>1656</v>
      </c>
    </row>
    <row r="23713" spans="1:4" x14ac:dyDescent="0.2">
      <c r="A23713" t="s">
        <v>3346</v>
      </c>
      <c r="B23713">
        <f>0.07/-0.02</f>
        <v>-3.5000000000000004</v>
      </c>
    </row>
    <row r="23714" spans="1:4" x14ac:dyDescent="0.2">
      <c r="A23714" t="s">
        <v>1575</v>
      </c>
      <c r="B23714" t="s">
        <v>1576</v>
      </c>
      <c r="C23714" t="s">
        <v>1577</v>
      </c>
      <c r="D23714" t="s">
        <v>1578</v>
      </c>
    </row>
    <row r="23715" spans="1:4" x14ac:dyDescent="0.2">
      <c r="A23715" t="s">
        <v>72</v>
      </c>
      <c r="B23715">
        <f>-0.1/-0.2</f>
        <v>0.5</v>
      </c>
    </row>
    <row r="23716" spans="1:4" x14ac:dyDescent="0.2">
      <c r="A23716" t="s">
        <v>882</v>
      </c>
      <c r="B23716" t="s">
        <v>1579</v>
      </c>
      <c r="C23716" t="s">
        <v>1580</v>
      </c>
    </row>
    <row r="23717" spans="1:4" x14ac:dyDescent="0.2">
      <c r="A23717" t="s">
        <v>1595</v>
      </c>
      <c r="B23717" t="s">
        <v>1596</v>
      </c>
      <c r="C23717" t="s">
        <v>1597</v>
      </c>
    </row>
    <row r="23718" spans="1:4" x14ac:dyDescent="0.2">
      <c r="A23718" t="s">
        <v>1595</v>
      </c>
      <c r="B23718" t="s">
        <v>1598</v>
      </c>
      <c r="C23718" t="s">
        <v>1599</v>
      </c>
      <c r="D23718" t="s">
        <v>1597</v>
      </c>
    </row>
    <row r="23719" spans="1:4" x14ac:dyDescent="0.2">
      <c r="A23719" t="s">
        <v>3344</v>
      </c>
      <c r="B23719">
        <f>0.035/0.07</f>
        <v>0.5</v>
      </c>
    </row>
    <row r="23720" spans="1:4" x14ac:dyDescent="0.2">
      <c r="A23720" t="s">
        <v>3052</v>
      </c>
      <c r="B23720">
        <f>0.11/-0.06</f>
        <v>-1.8333333333333335</v>
      </c>
    </row>
    <row r="23721" spans="1:4" x14ac:dyDescent="0.2">
      <c r="A23721" t="s">
        <v>3345</v>
      </c>
      <c r="B23721">
        <f>-0.03/-0.07</f>
        <v>0.42857142857142849</v>
      </c>
    </row>
    <row r="23722" spans="1:4" x14ac:dyDescent="0.2">
      <c r="A23722" t="s">
        <v>71</v>
      </c>
      <c r="B23722">
        <v>5.9</v>
      </c>
      <c r="C23722">
        <v>0.05</v>
      </c>
    </row>
    <row r="23723" spans="1:4" x14ac:dyDescent="0.2">
      <c r="A23723" t="s">
        <v>416</v>
      </c>
      <c r="B23723">
        <v>6.9</v>
      </c>
      <c r="C23723">
        <f>0.015/-0.06</f>
        <v>-0.25</v>
      </c>
    </row>
    <row r="23724" spans="1:4" x14ac:dyDescent="0.2">
      <c r="A23724" t="s">
        <v>118</v>
      </c>
      <c r="B23724" t="s">
        <v>1655</v>
      </c>
      <c r="C23724">
        <v>6.3</v>
      </c>
    </row>
    <row r="23725" spans="1:4" x14ac:dyDescent="0.2">
      <c r="A23725" t="s">
        <v>52</v>
      </c>
      <c r="B23725">
        <v>0.77500000000000002</v>
      </c>
      <c r="C23725" t="s">
        <v>1656</v>
      </c>
    </row>
    <row r="23726" spans="1:4" x14ac:dyDescent="0.2">
      <c r="A23726" t="s">
        <v>3346</v>
      </c>
      <c r="B23726">
        <f>0.07/-0.02</f>
        <v>-3.5000000000000004</v>
      </c>
    </row>
    <row r="23727" spans="1:4" x14ac:dyDescent="0.2">
      <c r="A23727" t="s">
        <v>1575</v>
      </c>
      <c r="B23727" t="s">
        <v>1576</v>
      </c>
      <c r="C23727" t="s">
        <v>1577</v>
      </c>
      <c r="D23727" t="s">
        <v>1578</v>
      </c>
    </row>
    <row r="23728" spans="1:4" x14ac:dyDescent="0.2">
      <c r="A23728" t="s">
        <v>72</v>
      </c>
      <c r="B23728">
        <f>-0.1/-0.2</f>
        <v>0.5</v>
      </c>
    </row>
    <row r="23729" spans="1:6" x14ac:dyDescent="0.2">
      <c r="A23729" t="s">
        <v>882</v>
      </c>
      <c r="B23729" t="s">
        <v>1579</v>
      </c>
      <c r="C23729" t="s">
        <v>1580</v>
      </c>
    </row>
    <row r="23730" spans="1:6" x14ac:dyDescent="0.2">
      <c r="A23730" t="s">
        <v>1595</v>
      </c>
      <c r="B23730" t="s">
        <v>1596</v>
      </c>
      <c r="C23730" t="s">
        <v>1597</v>
      </c>
    </row>
    <row r="23731" spans="1:6" x14ac:dyDescent="0.2">
      <c r="A23731" t="s">
        <v>1595</v>
      </c>
      <c r="B23731" t="s">
        <v>1598</v>
      </c>
      <c r="C23731" t="s">
        <v>1599</v>
      </c>
      <c r="D23731" t="s">
        <v>1597</v>
      </c>
    </row>
    <row r="23732" spans="1:6" x14ac:dyDescent="0.2">
      <c r="A23732" t="s">
        <v>2626</v>
      </c>
      <c r="B23732">
        <v>0.05</v>
      </c>
    </row>
    <row r="23733" spans="1:6" x14ac:dyDescent="0.2">
      <c r="A23733" t="s">
        <v>52</v>
      </c>
      <c r="B23733">
        <v>5.8</v>
      </c>
      <c r="C23733" t="s">
        <v>1606</v>
      </c>
    </row>
    <row r="23734" spans="1:6" x14ac:dyDescent="0.2">
      <c r="A23734" t="s">
        <v>70</v>
      </c>
      <c r="B23734">
        <v>8.5</v>
      </c>
      <c r="C23734">
        <v>0.2</v>
      </c>
    </row>
    <row r="23735" spans="1:6" x14ac:dyDescent="0.2">
      <c r="A23735" t="s">
        <v>70</v>
      </c>
      <c r="B23735">
        <v>9</v>
      </c>
      <c r="C23735">
        <v>-0.1</v>
      </c>
    </row>
    <row r="23736" spans="1:6" x14ac:dyDescent="0.2">
      <c r="A23736" t="s">
        <v>71</v>
      </c>
      <c r="B23736">
        <v>48.5</v>
      </c>
      <c r="C23736" t="s">
        <v>1606</v>
      </c>
    </row>
    <row r="23737" spans="1:6" x14ac:dyDescent="0.2">
      <c r="A23737" t="s">
        <v>71</v>
      </c>
      <c r="B23737">
        <v>43.5</v>
      </c>
      <c r="C23737">
        <v>0.3</v>
      </c>
    </row>
    <row r="23738" spans="1:6" x14ac:dyDescent="0.2">
      <c r="A23738" t="s">
        <v>70</v>
      </c>
      <c r="B23738">
        <v>33.1</v>
      </c>
      <c r="C23738">
        <v>-0.2</v>
      </c>
    </row>
    <row r="23739" spans="1:6" x14ac:dyDescent="0.2">
      <c r="A23739" t="s">
        <v>70</v>
      </c>
      <c r="B23739" t="s">
        <v>2597</v>
      </c>
    </row>
    <row r="23740" spans="1:6" x14ac:dyDescent="0.2">
      <c r="A23740" t="s">
        <v>120</v>
      </c>
      <c r="B23740">
        <v>0.1</v>
      </c>
      <c r="C23740" t="s">
        <v>1724</v>
      </c>
    </row>
    <row r="23741" spans="1:6" x14ac:dyDescent="0.2">
      <c r="A23741" t="s">
        <v>118</v>
      </c>
      <c r="B23741" t="s">
        <v>1655</v>
      </c>
      <c r="C23741">
        <v>30</v>
      </c>
    </row>
    <row r="23742" spans="1:6" x14ac:dyDescent="0.2">
      <c r="A23742" t="s">
        <v>110</v>
      </c>
    </row>
    <row r="23743" spans="1:6" x14ac:dyDescent="0.2">
      <c r="A23743" t="s">
        <v>52</v>
      </c>
      <c r="B23743" t="s">
        <v>2679</v>
      </c>
      <c r="C23743">
        <v>0.5</v>
      </c>
    </row>
    <row r="23744" spans="1:6" x14ac:dyDescent="0.2">
      <c r="A23744" t="s">
        <v>579</v>
      </c>
      <c r="B23744">
        <v>36</v>
      </c>
      <c r="C23744">
        <f>-0.2/-0.05</f>
        <v>4</v>
      </c>
      <c r="D23744" t="s">
        <v>2835</v>
      </c>
      <c r="E23744" t="s">
        <v>2836</v>
      </c>
      <c r="F23744" t="s">
        <v>2837</v>
      </c>
    </row>
    <row r="23745" spans="1:4" x14ac:dyDescent="0.2">
      <c r="A23745" t="s">
        <v>118</v>
      </c>
      <c r="B23745" t="s">
        <v>2813</v>
      </c>
      <c r="C23745">
        <v>10</v>
      </c>
    </row>
    <row r="23746" spans="1:4" x14ac:dyDescent="0.2">
      <c r="A23746" t="s">
        <v>115</v>
      </c>
      <c r="B23746" t="s">
        <v>2812</v>
      </c>
      <c r="C23746" t="s">
        <v>1656</v>
      </c>
    </row>
    <row r="23747" spans="1:4" x14ac:dyDescent="0.2">
      <c r="A23747" t="s">
        <v>2616</v>
      </c>
      <c r="B23747">
        <f>-0.2/-0.05</f>
        <v>4</v>
      </c>
    </row>
    <row r="23748" spans="1:4" x14ac:dyDescent="0.2">
      <c r="A23748" t="s">
        <v>52</v>
      </c>
      <c r="B23748">
        <v>3</v>
      </c>
      <c r="C23748">
        <v>0.1</v>
      </c>
    </row>
    <row r="23749" spans="1:4" x14ac:dyDescent="0.2">
      <c r="A23749" t="s">
        <v>52</v>
      </c>
      <c r="B23749">
        <v>1</v>
      </c>
      <c r="C23749">
        <v>0.2</v>
      </c>
    </row>
    <row r="23750" spans="1:4" x14ac:dyDescent="0.2">
      <c r="A23750" t="s">
        <v>52</v>
      </c>
      <c r="B23750">
        <v>2.65</v>
      </c>
      <c r="C23750" t="s">
        <v>1656</v>
      </c>
    </row>
    <row r="23751" spans="1:4" x14ac:dyDescent="0.2">
      <c r="A23751" t="s">
        <v>2820</v>
      </c>
      <c r="B23751">
        <v>0.1</v>
      </c>
    </row>
    <row r="23752" spans="1:4" x14ac:dyDescent="0.2">
      <c r="A23752" t="s">
        <v>72</v>
      </c>
      <c r="B23752">
        <v>0.5</v>
      </c>
      <c r="C23752" t="s">
        <v>1604</v>
      </c>
    </row>
    <row r="23753" spans="1:4" x14ac:dyDescent="0.2">
      <c r="A23753" t="s">
        <v>121</v>
      </c>
      <c r="B23753">
        <v>8.0000000000000002E-3</v>
      </c>
    </row>
    <row r="23754" spans="1:4" x14ac:dyDescent="0.2">
      <c r="A23754" t="s">
        <v>269</v>
      </c>
      <c r="B23754">
        <v>1.4999999999999999E-2</v>
      </c>
    </row>
    <row r="23755" spans="1:4" x14ac:dyDescent="0.2">
      <c r="A23755" t="s">
        <v>117</v>
      </c>
      <c r="B23755">
        <v>0.1</v>
      </c>
      <c r="C23755" t="s">
        <v>1724</v>
      </c>
    </row>
    <row r="23756" spans="1:4" x14ac:dyDescent="0.2">
      <c r="A23756" t="s">
        <v>120</v>
      </c>
      <c r="B23756">
        <v>0.05</v>
      </c>
      <c r="C23756" t="s">
        <v>1593</v>
      </c>
      <c r="D23756" t="s">
        <v>1594</v>
      </c>
    </row>
    <row r="23757" spans="1:4" x14ac:dyDescent="0.2">
      <c r="A23757" t="s">
        <v>118</v>
      </c>
      <c r="B23757" t="s">
        <v>1655</v>
      </c>
      <c r="C23757">
        <v>12.5</v>
      </c>
    </row>
    <row r="23758" spans="1:4" x14ac:dyDescent="0.2">
      <c r="A23758" t="s">
        <v>118</v>
      </c>
      <c r="B23758" t="s">
        <v>1655</v>
      </c>
      <c r="C23758">
        <v>25</v>
      </c>
    </row>
    <row r="23759" spans="1:4" x14ac:dyDescent="0.2">
      <c r="A23759" t="s">
        <v>2619</v>
      </c>
      <c r="B23759">
        <v>0.05</v>
      </c>
    </row>
    <row r="23760" spans="1:4" x14ac:dyDescent="0.2">
      <c r="A23760" t="s">
        <v>1575</v>
      </c>
      <c r="B23760" t="s">
        <v>1576</v>
      </c>
      <c r="C23760" t="s">
        <v>1577</v>
      </c>
      <c r="D23760" t="s">
        <v>1578</v>
      </c>
    </row>
    <row r="23761" spans="1:4" x14ac:dyDescent="0.2">
      <c r="A23761" t="s">
        <v>882</v>
      </c>
      <c r="B23761" t="s">
        <v>1579</v>
      </c>
      <c r="C23761" t="s">
        <v>1580</v>
      </c>
    </row>
    <row r="23762" spans="1:4" x14ac:dyDescent="0.2">
      <c r="A23762" t="s">
        <v>52</v>
      </c>
      <c r="B23762">
        <v>17.5</v>
      </c>
      <c r="C23762" t="s">
        <v>1634</v>
      </c>
      <c r="D23762">
        <v>0.15</v>
      </c>
    </row>
    <row r="23763" spans="1:4" x14ac:dyDescent="0.2">
      <c r="A23763" t="s">
        <v>52</v>
      </c>
      <c r="B23763" t="s">
        <v>3347</v>
      </c>
    </row>
    <row r="23764" spans="1:4" x14ac:dyDescent="0.2">
      <c r="A23764" t="s">
        <v>574</v>
      </c>
      <c r="B23764">
        <v>0.08</v>
      </c>
      <c r="C23764" t="s">
        <v>1594</v>
      </c>
    </row>
    <row r="23765" spans="1:4" x14ac:dyDescent="0.2">
      <c r="A23765" t="s">
        <v>269</v>
      </c>
      <c r="B23765">
        <v>0.02</v>
      </c>
    </row>
    <row r="23766" spans="1:4" x14ac:dyDescent="0.2">
      <c r="A23766" t="s">
        <v>120</v>
      </c>
      <c r="B23766">
        <v>0.1</v>
      </c>
      <c r="C23766" t="s">
        <v>1594</v>
      </c>
    </row>
    <row r="23767" spans="1:4" x14ac:dyDescent="0.2">
      <c r="A23767" t="s">
        <v>119</v>
      </c>
      <c r="B23767" t="s">
        <v>3348</v>
      </c>
    </row>
    <row r="23768" spans="1:4" x14ac:dyDescent="0.2">
      <c r="A23768" t="s">
        <v>118</v>
      </c>
      <c r="B23768" t="s">
        <v>3349</v>
      </c>
    </row>
    <row r="23769" spans="1:4" x14ac:dyDescent="0.2">
      <c r="A23769" t="s">
        <v>119</v>
      </c>
      <c r="B23769" t="s">
        <v>2301</v>
      </c>
    </row>
    <row r="23770" spans="1:4" x14ac:dyDescent="0.2">
      <c r="A23770" t="s">
        <v>52</v>
      </c>
      <c r="B23770" t="s">
        <v>3350</v>
      </c>
    </row>
    <row r="23771" spans="1:4" x14ac:dyDescent="0.2">
      <c r="A23771" t="s">
        <v>52</v>
      </c>
      <c r="B23771" t="s">
        <v>3351</v>
      </c>
    </row>
    <row r="23772" spans="1:4" x14ac:dyDescent="0.2">
      <c r="A23772" t="s">
        <v>119</v>
      </c>
      <c r="B23772" t="s">
        <v>3352</v>
      </c>
    </row>
    <row r="23773" spans="1:4" x14ac:dyDescent="0.2">
      <c r="A23773" t="s">
        <v>119</v>
      </c>
      <c r="B23773" t="s">
        <v>2466</v>
      </c>
    </row>
    <row r="23774" spans="1:4" x14ac:dyDescent="0.2">
      <c r="A23774" t="s">
        <v>52</v>
      </c>
      <c r="B23774" t="s">
        <v>3353</v>
      </c>
    </row>
    <row r="23775" spans="1:4" x14ac:dyDescent="0.2">
      <c r="A23775" t="s">
        <v>77</v>
      </c>
      <c r="B23775" t="s">
        <v>3354</v>
      </c>
    </row>
    <row r="23776" spans="1:4" x14ac:dyDescent="0.2">
      <c r="A23776" t="s">
        <v>57</v>
      </c>
      <c r="B23776" t="s">
        <v>3355</v>
      </c>
    </row>
    <row r="23777" spans="1:4" x14ac:dyDescent="0.2">
      <c r="A23777" t="s">
        <v>52</v>
      </c>
      <c r="B23777">
        <v>11.1</v>
      </c>
      <c r="C23777" t="s">
        <v>1606</v>
      </c>
    </row>
    <row r="23778" spans="1:4" x14ac:dyDescent="0.2">
      <c r="A23778" t="s">
        <v>57</v>
      </c>
      <c r="B23778" t="s">
        <v>3356</v>
      </c>
    </row>
    <row r="23779" spans="1:4" x14ac:dyDescent="0.2">
      <c r="A23779" t="s">
        <v>120</v>
      </c>
      <c r="B23779">
        <v>0.1</v>
      </c>
      <c r="C23779" t="s">
        <v>1594</v>
      </c>
    </row>
    <row r="23780" spans="1:4" x14ac:dyDescent="0.2">
      <c r="A23780" t="s">
        <v>958</v>
      </c>
    </row>
    <row r="23781" spans="1:4" x14ac:dyDescent="0.2">
      <c r="A23781" t="s">
        <v>959</v>
      </c>
    </row>
    <row r="23782" spans="1:4" x14ac:dyDescent="0.2">
      <c r="A23782" t="s">
        <v>960</v>
      </c>
    </row>
    <row r="23783" spans="1:4" x14ac:dyDescent="0.2">
      <c r="A23783" t="s">
        <v>118</v>
      </c>
      <c r="B23783" t="s">
        <v>3357</v>
      </c>
    </row>
    <row r="23784" spans="1:4" x14ac:dyDescent="0.2">
      <c r="A23784" t="s">
        <v>1575</v>
      </c>
      <c r="B23784" t="s">
        <v>1576</v>
      </c>
      <c r="C23784" t="s">
        <v>1577</v>
      </c>
      <c r="D23784" t="s">
        <v>1578</v>
      </c>
    </row>
    <row r="23785" spans="1:4" x14ac:dyDescent="0.2">
      <c r="A23785" t="s">
        <v>882</v>
      </c>
      <c r="B23785" t="s">
        <v>1579</v>
      </c>
      <c r="C23785" t="s">
        <v>1580</v>
      </c>
    </row>
    <row r="23786" spans="1:4" x14ac:dyDescent="0.2">
      <c r="A23786" t="s">
        <v>1595</v>
      </c>
      <c r="B23786" t="s">
        <v>1596</v>
      </c>
      <c r="C23786" t="s">
        <v>1597</v>
      </c>
    </row>
    <row r="23787" spans="1:4" x14ac:dyDescent="0.2">
      <c r="A23787" t="s">
        <v>1595</v>
      </c>
      <c r="B23787" t="s">
        <v>1598</v>
      </c>
      <c r="C23787" t="s">
        <v>1599</v>
      </c>
      <c r="D23787" t="s">
        <v>1597</v>
      </c>
    </row>
    <row r="23788" spans="1:4" x14ac:dyDescent="0.2">
      <c r="A23788" t="s">
        <v>176</v>
      </c>
      <c r="B23788">
        <v>10.5</v>
      </c>
      <c r="C23788" t="s">
        <v>1604</v>
      </c>
    </row>
    <row r="23789" spans="1:4" x14ac:dyDescent="0.2">
      <c r="A23789" t="s">
        <v>50</v>
      </c>
      <c r="B23789">
        <v>18</v>
      </c>
      <c r="C23789" t="s">
        <v>1634</v>
      </c>
      <c r="D23789">
        <v>0.05</v>
      </c>
    </row>
    <row r="23790" spans="1:4" x14ac:dyDescent="0.2">
      <c r="A23790" t="s">
        <v>52</v>
      </c>
      <c r="B23790">
        <v>7.7</v>
      </c>
      <c r="C23790" t="s">
        <v>1634</v>
      </c>
      <c r="D23790">
        <v>0.05</v>
      </c>
    </row>
    <row r="23791" spans="1:4" x14ac:dyDescent="0.2">
      <c r="A23791" t="s">
        <v>1605</v>
      </c>
      <c r="B23791">
        <v>12</v>
      </c>
      <c r="C23791" t="s">
        <v>1634</v>
      </c>
      <c r="D23791">
        <v>0.2</v>
      </c>
    </row>
    <row r="23792" spans="1:4" x14ac:dyDescent="0.2">
      <c r="A23792" t="s">
        <v>1605</v>
      </c>
      <c r="B23792">
        <v>8.6999999999999993</v>
      </c>
      <c r="C23792" t="s">
        <v>1634</v>
      </c>
      <c r="D23792">
        <v>0.1</v>
      </c>
    </row>
    <row r="23793" spans="1:5" x14ac:dyDescent="0.2">
      <c r="A23793" t="s">
        <v>1605</v>
      </c>
      <c r="B23793">
        <v>3.4</v>
      </c>
      <c r="C23793" t="s">
        <v>1634</v>
      </c>
      <c r="D23793">
        <v>0.05</v>
      </c>
    </row>
    <row r="23794" spans="1:5" x14ac:dyDescent="0.2">
      <c r="A23794" t="s">
        <v>2945</v>
      </c>
      <c r="B23794" t="s">
        <v>1634</v>
      </c>
      <c r="C23794">
        <v>0.2</v>
      </c>
    </row>
    <row r="23795" spans="1:5" x14ac:dyDescent="0.2">
      <c r="A23795" t="s">
        <v>115</v>
      </c>
      <c r="B23795">
        <v>0.05</v>
      </c>
      <c r="C23795">
        <v>0.1</v>
      </c>
    </row>
    <row r="23796" spans="1:5" x14ac:dyDescent="0.2">
      <c r="A23796" t="s">
        <v>52</v>
      </c>
      <c r="B23796">
        <v>11.5</v>
      </c>
      <c r="C23796" t="s">
        <v>1634</v>
      </c>
      <c r="D23796">
        <v>0.05</v>
      </c>
    </row>
    <row r="23797" spans="1:5" x14ac:dyDescent="0.2">
      <c r="A23797" t="s">
        <v>962</v>
      </c>
    </row>
    <row r="23798" spans="1:5" x14ac:dyDescent="0.2">
      <c r="A23798" t="s">
        <v>1688</v>
      </c>
      <c r="B23798">
        <v>15.7</v>
      </c>
      <c r="C23798" t="s">
        <v>1634</v>
      </c>
      <c r="D23798">
        <v>0.02</v>
      </c>
    </row>
    <row r="23799" spans="1:5" x14ac:dyDescent="0.2">
      <c r="A23799" t="s">
        <v>207</v>
      </c>
      <c r="B23799">
        <v>14.7</v>
      </c>
      <c r="C23799">
        <v>-0.2</v>
      </c>
    </row>
    <row r="23800" spans="1:5" x14ac:dyDescent="0.2">
      <c r="A23800" t="s">
        <v>57</v>
      </c>
      <c r="B23800">
        <v>21.02</v>
      </c>
      <c r="C23800">
        <v>0.03</v>
      </c>
    </row>
    <row r="23801" spans="1:5" x14ac:dyDescent="0.2">
      <c r="A23801" t="s">
        <v>57</v>
      </c>
      <c r="B23801">
        <v>15.02</v>
      </c>
      <c r="C23801">
        <v>0.03</v>
      </c>
    </row>
    <row r="23802" spans="1:5" x14ac:dyDescent="0.2">
      <c r="A23802" t="s">
        <v>1719</v>
      </c>
      <c r="B23802" t="s">
        <v>1588</v>
      </c>
      <c r="C23802" t="s">
        <v>2725</v>
      </c>
      <c r="D23802" t="s">
        <v>1634</v>
      </c>
      <c r="E23802">
        <v>0.1</v>
      </c>
    </row>
    <row r="23803" spans="1:5" x14ac:dyDescent="0.2">
      <c r="A23803" t="s">
        <v>2088</v>
      </c>
      <c r="B23803" t="s">
        <v>3181</v>
      </c>
      <c r="C23803" t="s">
        <v>3182</v>
      </c>
    </row>
    <row r="23804" spans="1:5" x14ac:dyDescent="0.2">
      <c r="A23804" t="s">
        <v>173</v>
      </c>
      <c r="B23804">
        <v>10.25</v>
      </c>
      <c r="C23804" t="s">
        <v>1634</v>
      </c>
      <c r="D23804">
        <v>0.15</v>
      </c>
    </row>
    <row r="23805" spans="1:5" x14ac:dyDescent="0.2">
      <c r="A23805" t="s">
        <v>2919</v>
      </c>
      <c r="B23805" t="s">
        <v>1634</v>
      </c>
      <c r="C23805">
        <v>0.04</v>
      </c>
    </row>
    <row r="23806" spans="1:5" x14ac:dyDescent="0.2">
      <c r="A23806" t="s">
        <v>70</v>
      </c>
      <c r="B23806">
        <v>2</v>
      </c>
      <c r="C23806" t="s">
        <v>1606</v>
      </c>
    </row>
    <row r="23807" spans="1:5" x14ac:dyDescent="0.2">
      <c r="A23807" t="s">
        <v>1710</v>
      </c>
      <c r="B23807">
        <v>7</v>
      </c>
      <c r="C23807" t="s">
        <v>1634</v>
      </c>
      <c r="D23807">
        <v>0.2</v>
      </c>
    </row>
    <row r="23808" spans="1:5" x14ac:dyDescent="0.2">
      <c r="A23808" t="s">
        <v>2324</v>
      </c>
      <c r="B23808" t="s">
        <v>2941</v>
      </c>
    </row>
    <row r="23809" spans="1:4" x14ac:dyDescent="0.2">
      <c r="A23809" t="s">
        <v>72</v>
      </c>
      <c r="B23809">
        <v>0.4</v>
      </c>
      <c r="C23809" t="s">
        <v>1606</v>
      </c>
    </row>
    <row r="23810" spans="1:4" x14ac:dyDescent="0.2">
      <c r="A23810" t="s">
        <v>120</v>
      </c>
      <c r="B23810" t="s">
        <v>1571</v>
      </c>
      <c r="C23810">
        <v>0.1</v>
      </c>
    </row>
    <row r="23811" spans="1:4" x14ac:dyDescent="0.2">
      <c r="A23811" t="s">
        <v>120</v>
      </c>
      <c r="B23811" t="s">
        <v>1571</v>
      </c>
      <c r="C23811">
        <v>0.1</v>
      </c>
    </row>
    <row r="23812" spans="1:4" x14ac:dyDescent="0.2">
      <c r="A23812" t="s">
        <v>120</v>
      </c>
      <c r="B23812" t="s">
        <v>1571</v>
      </c>
      <c r="C23812">
        <v>0.1</v>
      </c>
    </row>
    <row r="23813" spans="1:4" x14ac:dyDescent="0.2">
      <c r="A23813" t="s">
        <v>120</v>
      </c>
      <c r="B23813" t="s">
        <v>1571</v>
      </c>
      <c r="C23813">
        <v>0.1</v>
      </c>
    </row>
    <row r="23814" spans="1:4" x14ac:dyDescent="0.2">
      <c r="A23814" t="s">
        <v>120</v>
      </c>
      <c r="B23814">
        <v>0.03</v>
      </c>
      <c r="C23814" t="s">
        <v>1620</v>
      </c>
      <c r="D23814" t="s">
        <v>1594</v>
      </c>
    </row>
    <row r="23815" spans="1:4" x14ac:dyDescent="0.2">
      <c r="A23815" t="s">
        <v>52</v>
      </c>
      <c r="B23815">
        <v>4.5</v>
      </c>
      <c r="C23815" t="s">
        <v>1634</v>
      </c>
      <c r="D23815">
        <v>0.1</v>
      </c>
    </row>
    <row r="23816" spans="1:4" x14ac:dyDescent="0.2">
      <c r="A23816" t="s">
        <v>2935</v>
      </c>
      <c r="B23816" t="s">
        <v>1634</v>
      </c>
      <c r="C23816">
        <v>0.05</v>
      </c>
    </row>
    <row r="23817" spans="1:4" x14ac:dyDescent="0.2">
      <c r="A23817" t="s">
        <v>2937</v>
      </c>
      <c r="B23817" t="s">
        <v>1634</v>
      </c>
      <c r="C23817">
        <v>0.1</v>
      </c>
    </row>
    <row r="23818" spans="1:4" x14ac:dyDescent="0.2">
      <c r="A23818" t="s">
        <v>117</v>
      </c>
      <c r="B23818">
        <v>0.02</v>
      </c>
      <c r="C23818" t="s">
        <v>1593</v>
      </c>
      <c r="D23818" t="s">
        <v>1594</v>
      </c>
    </row>
    <row r="23819" spans="1:4" x14ac:dyDescent="0.2">
      <c r="A23819" t="s">
        <v>156</v>
      </c>
      <c r="B23819">
        <v>5.0000000000000001E-3</v>
      </c>
    </row>
    <row r="23820" spans="1:4" x14ac:dyDescent="0.2">
      <c r="A23820" t="s">
        <v>1730</v>
      </c>
      <c r="B23820">
        <v>0.1</v>
      </c>
      <c r="C23820">
        <f>0.035/-0.015</f>
        <v>-2.3333333333333335</v>
      </c>
    </row>
    <row r="23821" spans="1:4" x14ac:dyDescent="0.2">
      <c r="A23821" t="s">
        <v>120</v>
      </c>
      <c r="B23821">
        <v>0.05</v>
      </c>
      <c r="C23821" t="s">
        <v>1593</v>
      </c>
      <c r="D23821" t="s">
        <v>1594</v>
      </c>
    </row>
    <row r="23822" spans="1:4" x14ac:dyDescent="0.2">
      <c r="A23822" t="s">
        <v>1767</v>
      </c>
      <c r="B23822" t="s">
        <v>1639</v>
      </c>
      <c r="C23822">
        <v>0.02</v>
      </c>
    </row>
    <row r="23823" spans="1:4" x14ac:dyDescent="0.2">
      <c r="A23823" t="s">
        <v>70</v>
      </c>
      <c r="B23823" t="s">
        <v>3176</v>
      </c>
    </row>
    <row r="23824" spans="1:4" x14ac:dyDescent="0.2">
      <c r="A23824" t="s">
        <v>52</v>
      </c>
      <c r="B23824">
        <v>9</v>
      </c>
      <c r="C23824" t="s">
        <v>1634</v>
      </c>
      <c r="D23824">
        <v>0.1</v>
      </c>
    </row>
    <row r="23825" spans="1:5" x14ac:dyDescent="0.2">
      <c r="A23825" t="s">
        <v>52</v>
      </c>
      <c r="B23825" t="s">
        <v>3358</v>
      </c>
    </row>
    <row r="23826" spans="1:5" x14ac:dyDescent="0.2">
      <c r="A23826" t="s">
        <v>120</v>
      </c>
      <c r="B23826" t="s">
        <v>1571</v>
      </c>
      <c r="C23826">
        <v>0.03</v>
      </c>
      <c r="D23826" t="s">
        <v>2948</v>
      </c>
      <c r="E23826" t="s">
        <v>1594</v>
      </c>
    </row>
    <row r="23827" spans="1:5" x14ac:dyDescent="0.2">
      <c r="A23827" t="s">
        <v>892</v>
      </c>
    </row>
    <row r="23828" spans="1:5" x14ac:dyDescent="0.2">
      <c r="A23828" t="s">
        <v>177</v>
      </c>
      <c r="B23828">
        <v>0.2</v>
      </c>
      <c r="C23828" t="s">
        <v>1639</v>
      </c>
      <c r="D23828">
        <v>0.1</v>
      </c>
    </row>
    <row r="23829" spans="1:5" x14ac:dyDescent="0.2">
      <c r="A23829" t="s">
        <v>169</v>
      </c>
    </row>
    <row r="23830" spans="1:5" x14ac:dyDescent="0.2">
      <c r="A23830" t="s">
        <v>110</v>
      </c>
    </row>
    <row r="23831" spans="1:5" x14ac:dyDescent="0.2">
      <c r="A23831" t="s">
        <v>209</v>
      </c>
      <c r="B23831" t="s">
        <v>1571</v>
      </c>
      <c r="C23831">
        <v>0.2</v>
      </c>
      <c r="D23831" t="s">
        <v>1572</v>
      </c>
      <c r="E23831" t="s">
        <v>3359</v>
      </c>
    </row>
    <row r="23832" spans="1:5" x14ac:dyDescent="0.2">
      <c r="A23832" t="s">
        <v>52</v>
      </c>
      <c r="B23832">
        <v>4.9000000000000004</v>
      </c>
      <c r="C23832">
        <v>0.1</v>
      </c>
    </row>
    <row r="23833" spans="1:5" x14ac:dyDescent="0.2">
      <c r="A23833" t="s">
        <v>52</v>
      </c>
      <c r="B23833">
        <v>0.5</v>
      </c>
      <c r="C23833" t="s">
        <v>1606</v>
      </c>
    </row>
    <row r="23834" spans="1:5" x14ac:dyDescent="0.2">
      <c r="A23834" t="s">
        <v>52</v>
      </c>
      <c r="B23834">
        <v>0.4</v>
      </c>
      <c r="C23834" t="s">
        <v>1606</v>
      </c>
    </row>
    <row r="23835" spans="1:5" x14ac:dyDescent="0.2">
      <c r="A23835" t="s">
        <v>1575</v>
      </c>
      <c r="B23835" t="s">
        <v>1576</v>
      </c>
      <c r="C23835" t="s">
        <v>1577</v>
      </c>
      <c r="D23835" t="s">
        <v>1578</v>
      </c>
    </row>
    <row r="23836" spans="1:5" x14ac:dyDescent="0.2">
      <c r="A23836" t="s">
        <v>882</v>
      </c>
      <c r="B23836" t="s">
        <v>1579</v>
      </c>
      <c r="C23836" t="s">
        <v>1580</v>
      </c>
    </row>
    <row r="23837" spans="1:5" x14ac:dyDescent="0.2">
      <c r="A23837" t="s">
        <v>176</v>
      </c>
      <c r="B23837">
        <v>10.5</v>
      </c>
      <c r="C23837" t="s">
        <v>1604</v>
      </c>
    </row>
    <row r="23838" spans="1:5" x14ac:dyDescent="0.2">
      <c r="A23838" t="s">
        <v>50</v>
      </c>
      <c r="B23838">
        <v>18</v>
      </c>
      <c r="C23838" t="s">
        <v>1634</v>
      </c>
      <c r="D23838">
        <v>0.05</v>
      </c>
    </row>
    <row r="23839" spans="1:5" x14ac:dyDescent="0.2">
      <c r="A23839" t="s">
        <v>52</v>
      </c>
      <c r="B23839">
        <v>7.7</v>
      </c>
      <c r="C23839" t="s">
        <v>1634</v>
      </c>
      <c r="D23839">
        <v>0.05</v>
      </c>
    </row>
    <row r="23840" spans="1:5" x14ac:dyDescent="0.2">
      <c r="A23840" t="s">
        <v>1605</v>
      </c>
      <c r="B23840">
        <v>12</v>
      </c>
      <c r="C23840" t="s">
        <v>1634</v>
      </c>
      <c r="D23840">
        <v>0.2</v>
      </c>
    </row>
    <row r="23841" spans="1:5" x14ac:dyDescent="0.2">
      <c r="A23841" t="s">
        <v>1605</v>
      </c>
      <c r="B23841">
        <v>8.6999999999999993</v>
      </c>
      <c r="C23841" t="s">
        <v>1634</v>
      </c>
      <c r="D23841">
        <v>0.1</v>
      </c>
    </row>
    <row r="23842" spans="1:5" x14ac:dyDescent="0.2">
      <c r="A23842" t="s">
        <v>1605</v>
      </c>
      <c r="B23842">
        <v>3.4</v>
      </c>
      <c r="C23842" t="s">
        <v>1634</v>
      </c>
      <c r="D23842">
        <v>0.05</v>
      </c>
    </row>
    <row r="23843" spans="1:5" x14ac:dyDescent="0.2">
      <c r="A23843" t="s">
        <v>2945</v>
      </c>
      <c r="B23843" t="s">
        <v>1634</v>
      </c>
      <c r="C23843">
        <v>0.2</v>
      </c>
    </row>
    <row r="23844" spans="1:5" x14ac:dyDescent="0.2">
      <c r="A23844" t="s">
        <v>115</v>
      </c>
      <c r="B23844">
        <v>0.05</v>
      </c>
      <c r="C23844">
        <v>0.1</v>
      </c>
    </row>
    <row r="23845" spans="1:5" x14ac:dyDescent="0.2">
      <c r="A23845" t="s">
        <v>52</v>
      </c>
      <c r="B23845">
        <v>11.5</v>
      </c>
      <c r="C23845" t="s">
        <v>1634</v>
      </c>
      <c r="D23845">
        <v>0.05</v>
      </c>
    </row>
    <row r="23846" spans="1:5" x14ac:dyDescent="0.2">
      <c r="A23846" t="s">
        <v>1767</v>
      </c>
      <c r="B23846" t="s">
        <v>1588</v>
      </c>
      <c r="C23846">
        <v>0.5</v>
      </c>
    </row>
    <row r="23847" spans="1:5" x14ac:dyDescent="0.2">
      <c r="A23847" t="s">
        <v>1688</v>
      </c>
      <c r="B23847">
        <v>15.5</v>
      </c>
      <c r="C23847" t="s">
        <v>1634</v>
      </c>
      <c r="D23847">
        <v>0.02</v>
      </c>
    </row>
    <row r="23848" spans="1:5" x14ac:dyDescent="0.2">
      <c r="A23848" t="s">
        <v>207</v>
      </c>
      <c r="B23848">
        <v>14.7</v>
      </c>
      <c r="C23848">
        <v>-0.2</v>
      </c>
    </row>
    <row r="23849" spans="1:5" x14ac:dyDescent="0.2">
      <c r="A23849" t="s">
        <v>57</v>
      </c>
      <c r="B23849">
        <v>21.02</v>
      </c>
      <c r="C23849">
        <v>0.03</v>
      </c>
    </row>
    <row r="23850" spans="1:5" x14ac:dyDescent="0.2">
      <c r="A23850" t="s">
        <v>57</v>
      </c>
      <c r="B23850">
        <v>15.02</v>
      </c>
      <c r="C23850">
        <v>0.03</v>
      </c>
    </row>
    <row r="23851" spans="1:5" x14ac:dyDescent="0.2">
      <c r="A23851" t="s">
        <v>1719</v>
      </c>
      <c r="B23851" t="s">
        <v>1588</v>
      </c>
      <c r="C23851" t="s">
        <v>2725</v>
      </c>
      <c r="D23851" t="s">
        <v>1634</v>
      </c>
      <c r="E23851">
        <v>0.1</v>
      </c>
    </row>
    <row r="23852" spans="1:5" x14ac:dyDescent="0.2">
      <c r="A23852" t="s">
        <v>2088</v>
      </c>
      <c r="B23852" t="s">
        <v>3181</v>
      </c>
      <c r="C23852" t="s">
        <v>3182</v>
      </c>
    </row>
    <row r="23853" spans="1:5" x14ac:dyDescent="0.2">
      <c r="A23853" t="s">
        <v>173</v>
      </c>
      <c r="B23853">
        <v>10.25</v>
      </c>
      <c r="C23853" t="s">
        <v>1634</v>
      </c>
      <c r="D23853">
        <v>0.15</v>
      </c>
    </row>
    <row r="23854" spans="1:5" x14ac:dyDescent="0.2">
      <c r="A23854" t="s">
        <v>2919</v>
      </c>
      <c r="B23854" t="s">
        <v>1634</v>
      </c>
      <c r="C23854">
        <v>0.04</v>
      </c>
    </row>
    <row r="23855" spans="1:5" x14ac:dyDescent="0.2">
      <c r="A23855" t="s">
        <v>70</v>
      </c>
      <c r="B23855">
        <v>2</v>
      </c>
      <c r="C23855" t="s">
        <v>1606</v>
      </c>
    </row>
    <row r="23856" spans="1:5" x14ac:dyDescent="0.2">
      <c r="A23856" t="s">
        <v>1710</v>
      </c>
      <c r="B23856">
        <v>7</v>
      </c>
      <c r="C23856" t="s">
        <v>1634</v>
      </c>
      <c r="D23856">
        <v>0.2</v>
      </c>
    </row>
    <row r="23857" spans="1:5" x14ac:dyDescent="0.2">
      <c r="A23857" t="s">
        <v>72</v>
      </c>
      <c r="B23857">
        <v>0.23</v>
      </c>
      <c r="C23857" t="s">
        <v>1615</v>
      </c>
    </row>
    <row r="23858" spans="1:5" x14ac:dyDescent="0.2">
      <c r="A23858" t="s">
        <v>72</v>
      </c>
      <c r="B23858">
        <v>0.4</v>
      </c>
      <c r="C23858" t="s">
        <v>1606</v>
      </c>
    </row>
    <row r="23859" spans="1:5" x14ac:dyDescent="0.2">
      <c r="A23859" t="s">
        <v>120</v>
      </c>
      <c r="B23859">
        <v>0.1</v>
      </c>
      <c r="C23859" t="s">
        <v>1593</v>
      </c>
      <c r="D23859" t="s">
        <v>1594</v>
      </c>
    </row>
    <row r="23860" spans="1:5" x14ac:dyDescent="0.2">
      <c r="A23860" t="s">
        <v>52</v>
      </c>
      <c r="B23860">
        <v>4.5</v>
      </c>
      <c r="C23860" t="s">
        <v>1606</v>
      </c>
    </row>
    <row r="23861" spans="1:5" x14ac:dyDescent="0.2">
      <c r="A23861" t="s">
        <v>2935</v>
      </c>
      <c r="B23861" t="s">
        <v>1634</v>
      </c>
      <c r="C23861">
        <v>0.05</v>
      </c>
    </row>
    <row r="23862" spans="1:5" x14ac:dyDescent="0.2">
      <c r="A23862" t="s">
        <v>2937</v>
      </c>
      <c r="B23862" t="s">
        <v>1634</v>
      </c>
      <c r="C23862">
        <v>0.1</v>
      </c>
    </row>
    <row r="23863" spans="1:5" x14ac:dyDescent="0.2">
      <c r="A23863" t="s">
        <v>117</v>
      </c>
      <c r="B23863">
        <v>0.02</v>
      </c>
      <c r="C23863" t="s">
        <v>1593</v>
      </c>
      <c r="D23863" t="s">
        <v>1594</v>
      </c>
    </row>
    <row r="23864" spans="1:5" x14ac:dyDescent="0.2">
      <c r="A23864" t="s">
        <v>156</v>
      </c>
      <c r="B23864">
        <v>5.0000000000000001E-3</v>
      </c>
    </row>
    <row r="23865" spans="1:5" x14ac:dyDescent="0.2">
      <c r="A23865" t="s">
        <v>1730</v>
      </c>
      <c r="B23865">
        <v>0.1</v>
      </c>
      <c r="C23865">
        <f>0.035/-0.015</f>
        <v>-2.3333333333333335</v>
      </c>
    </row>
    <row r="23866" spans="1:5" x14ac:dyDescent="0.2">
      <c r="A23866" t="s">
        <v>120</v>
      </c>
      <c r="B23866">
        <v>0.05</v>
      </c>
      <c r="C23866" t="s">
        <v>1593</v>
      </c>
      <c r="D23866" t="s">
        <v>1594</v>
      </c>
    </row>
    <row r="23867" spans="1:5" x14ac:dyDescent="0.2">
      <c r="A23867" t="s">
        <v>1767</v>
      </c>
      <c r="B23867" t="s">
        <v>1639</v>
      </c>
      <c r="C23867">
        <v>0.02</v>
      </c>
    </row>
    <row r="23868" spans="1:5" x14ac:dyDescent="0.2">
      <c r="A23868" t="s">
        <v>70</v>
      </c>
      <c r="B23868" t="s">
        <v>3176</v>
      </c>
    </row>
    <row r="23869" spans="1:5" x14ac:dyDescent="0.2">
      <c r="A23869" t="s">
        <v>52</v>
      </c>
      <c r="B23869">
        <v>12.5</v>
      </c>
      <c r="C23869">
        <v>0.2</v>
      </c>
    </row>
    <row r="23870" spans="1:5" x14ac:dyDescent="0.2">
      <c r="A23870" t="s">
        <v>120</v>
      </c>
      <c r="B23870" t="s">
        <v>1571</v>
      </c>
      <c r="C23870">
        <v>0.03</v>
      </c>
      <c r="D23870" t="s">
        <v>2948</v>
      </c>
      <c r="E23870" t="s">
        <v>1594</v>
      </c>
    </row>
    <row r="23871" spans="1:5" x14ac:dyDescent="0.2">
      <c r="A23871" t="s">
        <v>892</v>
      </c>
    </row>
    <row r="23872" spans="1:5" x14ac:dyDescent="0.2">
      <c r="A23872" t="s">
        <v>177</v>
      </c>
      <c r="B23872">
        <v>0.2</v>
      </c>
      <c r="C23872" t="s">
        <v>1639</v>
      </c>
      <c r="D23872">
        <v>0.1</v>
      </c>
    </row>
    <row r="23873" spans="1:4" x14ac:dyDescent="0.2">
      <c r="A23873" t="s">
        <v>169</v>
      </c>
    </row>
    <row r="23874" spans="1:4" x14ac:dyDescent="0.2">
      <c r="A23874" t="s">
        <v>110</v>
      </c>
    </row>
    <row r="23875" spans="1:4" x14ac:dyDescent="0.2">
      <c r="A23875" t="s">
        <v>1575</v>
      </c>
      <c r="B23875" t="s">
        <v>1576</v>
      </c>
      <c r="C23875" t="s">
        <v>1577</v>
      </c>
      <c r="D23875" t="s">
        <v>1578</v>
      </c>
    </row>
    <row r="23876" spans="1:4" x14ac:dyDescent="0.2">
      <c r="A23876" t="s">
        <v>882</v>
      </c>
      <c r="B23876" t="s">
        <v>1579</v>
      </c>
      <c r="C23876" t="s">
        <v>1580</v>
      </c>
    </row>
    <row r="23877" spans="1:4" x14ac:dyDescent="0.2">
      <c r="A23877" t="s">
        <v>176</v>
      </c>
      <c r="B23877">
        <v>10.5</v>
      </c>
      <c r="C23877" t="s">
        <v>1604</v>
      </c>
    </row>
    <row r="23878" spans="1:4" x14ac:dyDescent="0.2">
      <c r="A23878" t="s">
        <v>50</v>
      </c>
      <c r="B23878">
        <v>18</v>
      </c>
      <c r="C23878" t="s">
        <v>1634</v>
      </c>
      <c r="D23878">
        <v>0.05</v>
      </c>
    </row>
    <row r="23879" spans="1:4" x14ac:dyDescent="0.2">
      <c r="A23879" t="s">
        <v>52</v>
      </c>
      <c r="B23879">
        <v>7.7</v>
      </c>
      <c r="C23879" t="s">
        <v>1634</v>
      </c>
      <c r="D23879">
        <v>0.05</v>
      </c>
    </row>
    <row r="23880" spans="1:4" x14ac:dyDescent="0.2">
      <c r="A23880" t="s">
        <v>1605</v>
      </c>
      <c r="B23880">
        <v>12</v>
      </c>
      <c r="C23880" t="s">
        <v>1634</v>
      </c>
      <c r="D23880">
        <v>0.2</v>
      </c>
    </row>
    <row r="23881" spans="1:4" x14ac:dyDescent="0.2">
      <c r="A23881" t="s">
        <v>1605</v>
      </c>
      <c r="B23881">
        <v>8.6999999999999993</v>
      </c>
      <c r="C23881" t="s">
        <v>1634</v>
      </c>
      <c r="D23881">
        <v>0.1</v>
      </c>
    </row>
    <row r="23882" spans="1:4" x14ac:dyDescent="0.2">
      <c r="A23882" t="s">
        <v>1605</v>
      </c>
      <c r="B23882">
        <v>3.4</v>
      </c>
      <c r="C23882" t="s">
        <v>1634</v>
      </c>
      <c r="D23882">
        <v>0.05</v>
      </c>
    </row>
    <row r="23883" spans="1:4" x14ac:dyDescent="0.2">
      <c r="A23883" t="s">
        <v>2945</v>
      </c>
      <c r="B23883" t="s">
        <v>1634</v>
      </c>
      <c r="C23883">
        <v>0.2</v>
      </c>
    </row>
    <row r="23884" spans="1:4" x14ac:dyDescent="0.2">
      <c r="A23884" t="s">
        <v>115</v>
      </c>
      <c r="B23884">
        <v>0.05</v>
      </c>
      <c r="C23884">
        <v>0.1</v>
      </c>
    </row>
    <row r="23885" spans="1:4" x14ac:dyDescent="0.2">
      <c r="A23885" t="s">
        <v>52</v>
      </c>
      <c r="B23885">
        <v>11.5</v>
      </c>
      <c r="C23885" t="s">
        <v>1634</v>
      </c>
      <c r="D23885">
        <v>0.05</v>
      </c>
    </row>
    <row r="23886" spans="1:4" x14ac:dyDescent="0.2">
      <c r="A23886" t="s">
        <v>1767</v>
      </c>
      <c r="B23886" t="s">
        <v>1588</v>
      </c>
      <c r="C23886">
        <v>0.5</v>
      </c>
    </row>
    <row r="23887" spans="1:4" x14ac:dyDescent="0.2">
      <c r="A23887" t="s">
        <v>1688</v>
      </c>
      <c r="B23887">
        <v>15.5</v>
      </c>
      <c r="C23887" t="s">
        <v>1634</v>
      </c>
      <c r="D23887">
        <v>0.02</v>
      </c>
    </row>
    <row r="23888" spans="1:4" x14ac:dyDescent="0.2">
      <c r="A23888" t="s">
        <v>207</v>
      </c>
      <c r="B23888">
        <v>14.7</v>
      </c>
      <c r="C23888">
        <v>-0.2</v>
      </c>
    </row>
    <row r="23889" spans="1:5" x14ac:dyDescent="0.2">
      <c r="A23889" t="s">
        <v>57</v>
      </c>
      <c r="B23889">
        <v>21.02</v>
      </c>
      <c r="C23889">
        <v>0.03</v>
      </c>
    </row>
    <row r="23890" spans="1:5" x14ac:dyDescent="0.2">
      <c r="A23890" t="s">
        <v>57</v>
      </c>
      <c r="B23890">
        <v>15.02</v>
      </c>
      <c r="C23890">
        <v>0.03</v>
      </c>
    </row>
    <row r="23891" spans="1:5" x14ac:dyDescent="0.2">
      <c r="A23891" t="s">
        <v>1719</v>
      </c>
      <c r="B23891" t="s">
        <v>1588</v>
      </c>
      <c r="C23891" t="s">
        <v>2725</v>
      </c>
      <c r="D23891" t="s">
        <v>1634</v>
      </c>
      <c r="E23891">
        <v>0.1</v>
      </c>
    </row>
    <row r="23892" spans="1:5" x14ac:dyDescent="0.2">
      <c r="A23892" t="s">
        <v>2088</v>
      </c>
      <c r="B23892" t="s">
        <v>3181</v>
      </c>
      <c r="C23892" t="s">
        <v>3182</v>
      </c>
    </row>
    <row r="23893" spans="1:5" x14ac:dyDescent="0.2">
      <c r="A23893" t="s">
        <v>173</v>
      </c>
      <c r="B23893">
        <v>10.25</v>
      </c>
      <c r="C23893" t="s">
        <v>1634</v>
      </c>
      <c r="D23893">
        <v>0.15</v>
      </c>
    </row>
    <row r="23894" spans="1:5" x14ac:dyDescent="0.2">
      <c r="A23894" t="s">
        <v>2919</v>
      </c>
      <c r="B23894" t="s">
        <v>1634</v>
      </c>
      <c r="C23894">
        <v>0.04</v>
      </c>
    </row>
    <row r="23895" spans="1:5" x14ac:dyDescent="0.2">
      <c r="A23895" t="s">
        <v>70</v>
      </c>
      <c r="B23895">
        <v>2</v>
      </c>
      <c r="C23895" t="s">
        <v>1606</v>
      </c>
    </row>
    <row r="23896" spans="1:5" x14ac:dyDescent="0.2">
      <c r="A23896" t="s">
        <v>1710</v>
      </c>
      <c r="B23896">
        <v>7</v>
      </c>
      <c r="C23896" t="s">
        <v>1634</v>
      </c>
      <c r="D23896">
        <v>0.2</v>
      </c>
    </row>
    <row r="23897" spans="1:5" x14ac:dyDescent="0.2">
      <c r="A23897" t="s">
        <v>72</v>
      </c>
      <c r="B23897">
        <v>0.23</v>
      </c>
      <c r="C23897" t="s">
        <v>1615</v>
      </c>
    </row>
    <row r="23898" spans="1:5" x14ac:dyDescent="0.2">
      <c r="A23898" t="s">
        <v>72</v>
      </c>
      <c r="B23898">
        <v>0.4</v>
      </c>
      <c r="C23898" t="s">
        <v>1606</v>
      </c>
    </row>
    <row r="23899" spans="1:5" x14ac:dyDescent="0.2">
      <c r="A23899" t="s">
        <v>120</v>
      </c>
      <c r="B23899">
        <v>0.1</v>
      </c>
      <c r="C23899" t="s">
        <v>1593</v>
      </c>
      <c r="D23899" t="s">
        <v>1594</v>
      </c>
    </row>
    <row r="23900" spans="1:5" x14ac:dyDescent="0.2">
      <c r="A23900" t="s">
        <v>52</v>
      </c>
      <c r="B23900">
        <v>4.5</v>
      </c>
      <c r="C23900" t="s">
        <v>1606</v>
      </c>
    </row>
    <row r="23901" spans="1:5" x14ac:dyDescent="0.2">
      <c r="A23901" t="s">
        <v>2935</v>
      </c>
      <c r="B23901" t="s">
        <v>1634</v>
      </c>
      <c r="C23901">
        <v>0.05</v>
      </c>
    </row>
    <row r="23902" spans="1:5" x14ac:dyDescent="0.2">
      <c r="A23902" t="s">
        <v>2937</v>
      </c>
      <c r="B23902" t="s">
        <v>1634</v>
      </c>
      <c r="C23902">
        <v>0.1</v>
      </c>
    </row>
    <row r="23903" spans="1:5" x14ac:dyDescent="0.2">
      <c r="A23903" t="s">
        <v>117</v>
      </c>
      <c r="B23903">
        <v>0.02</v>
      </c>
      <c r="C23903" t="s">
        <v>1593</v>
      </c>
      <c r="D23903" t="s">
        <v>1594</v>
      </c>
    </row>
    <row r="23904" spans="1:5" x14ac:dyDescent="0.2">
      <c r="A23904" t="s">
        <v>156</v>
      </c>
      <c r="B23904">
        <v>5.0000000000000001E-3</v>
      </c>
    </row>
    <row r="23905" spans="1:5" x14ac:dyDescent="0.2">
      <c r="A23905" t="s">
        <v>1730</v>
      </c>
      <c r="B23905">
        <v>0.1</v>
      </c>
      <c r="C23905">
        <f>0.035/-0.015</f>
        <v>-2.3333333333333335</v>
      </c>
    </row>
    <row r="23906" spans="1:5" x14ac:dyDescent="0.2">
      <c r="A23906" t="s">
        <v>120</v>
      </c>
      <c r="B23906">
        <v>0.05</v>
      </c>
      <c r="C23906" t="s">
        <v>1593</v>
      </c>
      <c r="D23906" t="s">
        <v>1594</v>
      </c>
    </row>
    <row r="23907" spans="1:5" x14ac:dyDescent="0.2">
      <c r="A23907" t="s">
        <v>1767</v>
      </c>
      <c r="B23907" t="s">
        <v>1639</v>
      </c>
      <c r="C23907">
        <v>0.02</v>
      </c>
    </row>
    <row r="23908" spans="1:5" x14ac:dyDescent="0.2">
      <c r="A23908" t="s">
        <v>70</v>
      </c>
      <c r="B23908" t="s">
        <v>3176</v>
      </c>
    </row>
    <row r="23909" spans="1:5" x14ac:dyDescent="0.2">
      <c r="A23909" t="s">
        <v>52</v>
      </c>
      <c r="B23909">
        <v>12.5</v>
      </c>
      <c r="C23909">
        <v>0.2</v>
      </c>
    </row>
    <row r="23910" spans="1:5" x14ac:dyDescent="0.2">
      <c r="A23910" t="s">
        <v>120</v>
      </c>
      <c r="B23910" t="s">
        <v>1571</v>
      </c>
      <c r="C23910">
        <v>0.03</v>
      </c>
      <c r="D23910" t="s">
        <v>2948</v>
      </c>
      <c r="E23910" t="s">
        <v>1594</v>
      </c>
    </row>
    <row r="23911" spans="1:5" x14ac:dyDescent="0.2">
      <c r="A23911" t="s">
        <v>892</v>
      </c>
    </row>
    <row r="23912" spans="1:5" x14ac:dyDescent="0.2">
      <c r="A23912" t="s">
        <v>177</v>
      </c>
      <c r="B23912">
        <v>0.2</v>
      </c>
      <c r="C23912" t="s">
        <v>1639</v>
      </c>
      <c r="D23912">
        <v>0.1</v>
      </c>
    </row>
    <row r="23913" spans="1:5" x14ac:dyDescent="0.2">
      <c r="A23913" t="s">
        <v>169</v>
      </c>
    </row>
    <row r="23914" spans="1:5" x14ac:dyDescent="0.2">
      <c r="A23914" t="s">
        <v>110</v>
      </c>
    </row>
    <row r="23915" spans="1:5" x14ac:dyDescent="0.2">
      <c r="A23915" t="s">
        <v>1575</v>
      </c>
      <c r="B23915" t="s">
        <v>1576</v>
      </c>
      <c r="C23915" t="s">
        <v>1577</v>
      </c>
      <c r="D23915" t="s">
        <v>1578</v>
      </c>
    </row>
    <row r="23916" spans="1:5" x14ac:dyDescent="0.2">
      <c r="A23916" t="s">
        <v>882</v>
      </c>
      <c r="B23916" t="s">
        <v>1579</v>
      </c>
      <c r="C23916" t="s">
        <v>1580</v>
      </c>
    </row>
    <row r="23917" spans="1:5" x14ac:dyDescent="0.2">
      <c r="A23917" t="s">
        <v>176</v>
      </c>
      <c r="B23917">
        <v>10.5</v>
      </c>
      <c r="C23917" t="s">
        <v>1604</v>
      </c>
    </row>
    <row r="23918" spans="1:5" x14ac:dyDescent="0.2">
      <c r="A23918" t="s">
        <v>50</v>
      </c>
      <c r="B23918">
        <v>18</v>
      </c>
      <c r="C23918" t="s">
        <v>1634</v>
      </c>
      <c r="D23918">
        <v>0.05</v>
      </c>
    </row>
    <row r="23919" spans="1:5" x14ac:dyDescent="0.2">
      <c r="A23919" t="s">
        <v>52</v>
      </c>
      <c r="B23919">
        <v>7.7</v>
      </c>
      <c r="C23919" t="s">
        <v>1634</v>
      </c>
      <c r="D23919">
        <v>0.05</v>
      </c>
    </row>
    <row r="23920" spans="1:5" x14ac:dyDescent="0.2">
      <c r="A23920" t="s">
        <v>1605</v>
      </c>
      <c r="B23920">
        <v>12</v>
      </c>
      <c r="C23920" t="s">
        <v>1634</v>
      </c>
      <c r="D23920">
        <v>0.2</v>
      </c>
    </row>
    <row r="23921" spans="1:5" x14ac:dyDescent="0.2">
      <c r="A23921" t="s">
        <v>1605</v>
      </c>
      <c r="B23921">
        <v>8.6999999999999993</v>
      </c>
      <c r="C23921" t="s">
        <v>1634</v>
      </c>
      <c r="D23921">
        <v>0.1</v>
      </c>
    </row>
    <row r="23922" spans="1:5" x14ac:dyDescent="0.2">
      <c r="A23922" t="s">
        <v>1605</v>
      </c>
      <c r="B23922">
        <v>3.4</v>
      </c>
      <c r="C23922" t="s">
        <v>1634</v>
      </c>
      <c r="D23922">
        <v>0.05</v>
      </c>
    </row>
    <row r="23923" spans="1:5" x14ac:dyDescent="0.2">
      <c r="A23923" t="s">
        <v>2945</v>
      </c>
      <c r="B23923" t="s">
        <v>1634</v>
      </c>
      <c r="C23923">
        <v>0.2</v>
      </c>
    </row>
    <row r="23924" spans="1:5" x14ac:dyDescent="0.2">
      <c r="A23924" t="s">
        <v>115</v>
      </c>
      <c r="B23924">
        <v>0.05</v>
      </c>
      <c r="C23924">
        <v>0.1</v>
      </c>
    </row>
    <row r="23925" spans="1:5" x14ac:dyDescent="0.2">
      <c r="A23925" t="s">
        <v>52</v>
      </c>
      <c r="B23925">
        <v>11.5</v>
      </c>
      <c r="C23925" t="s">
        <v>1634</v>
      </c>
      <c r="D23925">
        <v>0.05</v>
      </c>
    </row>
    <row r="23926" spans="1:5" x14ac:dyDescent="0.2">
      <c r="A23926" t="s">
        <v>962</v>
      </c>
    </row>
    <row r="23927" spans="1:5" x14ac:dyDescent="0.2">
      <c r="A23927" t="s">
        <v>1688</v>
      </c>
      <c r="B23927">
        <v>15.7</v>
      </c>
      <c r="C23927" t="s">
        <v>1634</v>
      </c>
      <c r="D23927">
        <v>0.02</v>
      </c>
    </row>
    <row r="23928" spans="1:5" x14ac:dyDescent="0.2">
      <c r="A23928" t="s">
        <v>207</v>
      </c>
      <c r="B23928">
        <v>14.7</v>
      </c>
      <c r="C23928">
        <v>-0.2</v>
      </c>
    </row>
    <row r="23929" spans="1:5" x14ac:dyDescent="0.2">
      <c r="A23929" t="s">
        <v>57</v>
      </c>
      <c r="B23929">
        <v>21.02</v>
      </c>
      <c r="C23929">
        <v>0.03</v>
      </c>
    </row>
    <row r="23930" spans="1:5" x14ac:dyDescent="0.2">
      <c r="A23930" t="s">
        <v>57</v>
      </c>
      <c r="B23930">
        <v>15.02</v>
      </c>
      <c r="C23930">
        <v>0.03</v>
      </c>
    </row>
    <row r="23931" spans="1:5" x14ac:dyDescent="0.2">
      <c r="A23931" t="s">
        <v>1719</v>
      </c>
      <c r="B23931" t="s">
        <v>1588</v>
      </c>
      <c r="C23931" t="s">
        <v>2725</v>
      </c>
      <c r="D23931" t="s">
        <v>1634</v>
      </c>
      <c r="E23931">
        <v>0.1</v>
      </c>
    </row>
    <row r="23932" spans="1:5" x14ac:dyDescent="0.2">
      <c r="A23932" t="s">
        <v>2088</v>
      </c>
      <c r="B23932" t="s">
        <v>3181</v>
      </c>
      <c r="C23932" t="s">
        <v>3182</v>
      </c>
    </row>
    <row r="23933" spans="1:5" x14ac:dyDescent="0.2">
      <c r="A23933" t="s">
        <v>173</v>
      </c>
      <c r="B23933">
        <v>10.25</v>
      </c>
      <c r="C23933" t="s">
        <v>1634</v>
      </c>
      <c r="D23933">
        <v>0.15</v>
      </c>
    </row>
    <row r="23934" spans="1:5" x14ac:dyDescent="0.2">
      <c r="A23934" t="s">
        <v>2919</v>
      </c>
      <c r="B23934" t="s">
        <v>1634</v>
      </c>
      <c r="C23934">
        <v>0.04</v>
      </c>
    </row>
    <row r="23935" spans="1:5" x14ac:dyDescent="0.2">
      <c r="A23935" t="s">
        <v>70</v>
      </c>
      <c r="B23935">
        <v>2</v>
      </c>
      <c r="C23935" t="s">
        <v>1606</v>
      </c>
    </row>
    <row r="23936" spans="1:5" x14ac:dyDescent="0.2">
      <c r="A23936" t="s">
        <v>1710</v>
      </c>
      <c r="B23936">
        <v>7</v>
      </c>
      <c r="C23936" t="s">
        <v>1634</v>
      </c>
      <c r="D23936">
        <v>0.2</v>
      </c>
    </row>
    <row r="23937" spans="1:4" x14ac:dyDescent="0.2">
      <c r="A23937" t="s">
        <v>2324</v>
      </c>
      <c r="B23937" t="s">
        <v>2941</v>
      </c>
    </row>
    <row r="23938" spans="1:4" x14ac:dyDescent="0.2">
      <c r="A23938" t="s">
        <v>72</v>
      </c>
      <c r="B23938">
        <v>0.4</v>
      </c>
      <c r="C23938" t="s">
        <v>1606</v>
      </c>
    </row>
    <row r="23939" spans="1:4" x14ac:dyDescent="0.2">
      <c r="A23939" t="s">
        <v>120</v>
      </c>
      <c r="B23939" t="s">
        <v>1571</v>
      </c>
      <c r="C23939">
        <v>0.1</v>
      </c>
    </row>
    <row r="23940" spans="1:4" x14ac:dyDescent="0.2">
      <c r="A23940" t="s">
        <v>120</v>
      </c>
      <c r="B23940" t="s">
        <v>1571</v>
      </c>
      <c r="C23940">
        <v>0.1</v>
      </c>
    </row>
    <row r="23941" spans="1:4" x14ac:dyDescent="0.2">
      <c r="A23941" t="s">
        <v>120</v>
      </c>
      <c r="B23941" t="s">
        <v>1571</v>
      </c>
      <c r="C23941">
        <v>0.1</v>
      </c>
    </row>
    <row r="23942" spans="1:4" x14ac:dyDescent="0.2">
      <c r="A23942" t="s">
        <v>120</v>
      </c>
      <c r="B23942" t="s">
        <v>1571</v>
      </c>
      <c r="C23942">
        <v>0.1</v>
      </c>
    </row>
    <row r="23943" spans="1:4" x14ac:dyDescent="0.2">
      <c r="A23943" t="s">
        <v>120</v>
      </c>
      <c r="B23943">
        <v>0.03</v>
      </c>
      <c r="C23943" t="s">
        <v>1620</v>
      </c>
      <c r="D23943" t="s">
        <v>1594</v>
      </c>
    </row>
    <row r="23944" spans="1:4" x14ac:dyDescent="0.2">
      <c r="A23944" t="s">
        <v>52</v>
      </c>
      <c r="B23944">
        <v>4.5</v>
      </c>
      <c r="C23944" t="s">
        <v>1634</v>
      </c>
      <c r="D23944">
        <v>0.1</v>
      </c>
    </row>
    <row r="23945" spans="1:4" x14ac:dyDescent="0.2">
      <c r="A23945" t="s">
        <v>2935</v>
      </c>
      <c r="B23945" t="s">
        <v>1634</v>
      </c>
      <c r="C23945">
        <v>0.05</v>
      </c>
    </row>
    <row r="23946" spans="1:4" x14ac:dyDescent="0.2">
      <c r="A23946" t="s">
        <v>2937</v>
      </c>
      <c r="B23946" t="s">
        <v>1634</v>
      </c>
      <c r="C23946">
        <v>0.1</v>
      </c>
    </row>
    <row r="23947" spans="1:4" x14ac:dyDescent="0.2">
      <c r="A23947" t="s">
        <v>117</v>
      </c>
      <c r="B23947">
        <v>0.02</v>
      </c>
      <c r="C23947" t="s">
        <v>1593</v>
      </c>
      <c r="D23947" t="s">
        <v>1594</v>
      </c>
    </row>
    <row r="23948" spans="1:4" x14ac:dyDescent="0.2">
      <c r="A23948" t="s">
        <v>156</v>
      </c>
      <c r="B23948">
        <v>5.0000000000000001E-3</v>
      </c>
    </row>
    <row r="23949" spans="1:4" x14ac:dyDescent="0.2">
      <c r="A23949" t="s">
        <v>1730</v>
      </c>
      <c r="B23949">
        <v>0.1</v>
      </c>
      <c r="C23949">
        <f>0.035/-0.015</f>
        <v>-2.3333333333333335</v>
      </c>
    </row>
    <row r="23950" spans="1:4" x14ac:dyDescent="0.2">
      <c r="A23950" t="s">
        <v>120</v>
      </c>
      <c r="B23950">
        <v>0.05</v>
      </c>
      <c r="C23950" t="s">
        <v>1593</v>
      </c>
      <c r="D23950" t="s">
        <v>1594</v>
      </c>
    </row>
    <row r="23951" spans="1:4" x14ac:dyDescent="0.2">
      <c r="A23951" t="s">
        <v>1767</v>
      </c>
      <c r="B23951" t="s">
        <v>1639</v>
      </c>
      <c r="C23951">
        <v>0.02</v>
      </c>
    </row>
    <row r="23952" spans="1:4" x14ac:dyDescent="0.2">
      <c r="A23952" t="s">
        <v>70</v>
      </c>
      <c r="B23952" t="s">
        <v>3176</v>
      </c>
    </row>
    <row r="23953" spans="1:5" x14ac:dyDescent="0.2">
      <c r="A23953" t="s">
        <v>52</v>
      </c>
      <c r="B23953">
        <v>9</v>
      </c>
      <c r="C23953" t="s">
        <v>1634</v>
      </c>
      <c r="D23953">
        <v>0.1</v>
      </c>
    </row>
    <row r="23954" spans="1:5" x14ac:dyDescent="0.2">
      <c r="A23954" t="s">
        <v>52</v>
      </c>
      <c r="B23954">
        <v>12.5</v>
      </c>
      <c r="C23954">
        <v>0.2</v>
      </c>
    </row>
    <row r="23955" spans="1:5" x14ac:dyDescent="0.2">
      <c r="A23955" t="s">
        <v>120</v>
      </c>
      <c r="B23955" t="s">
        <v>1571</v>
      </c>
      <c r="C23955">
        <v>0.03</v>
      </c>
      <c r="D23955" t="s">
        <v>2948</v>
      </c>
      <c r="E23955" t="s">
        <v>1594</v>
      </c>
    </row>
    <row r="23956" spans="1:5" x14ac:dyDescent="0.2">
      <c r="A23956" t="s">
        <v>892</v>
      </c>
    </row>
    <row r="23957" spans="1:5" x14ac:dyDescent="0.2">
      <c r="A23957" t="s">
        <v>177</v>
      </c>
      <c r="B23957">
        <v>0.2</v>
      </c>
      <c r="C23957" t="s">
        <v>1639</v>
      </c>
      <c r="D23957">
        <v>0.1</v>
      </c>
    </row>
    <row r="23958" spans="1:5" x14ac:dyDescent="0.2">
      <c r="A23958" t="s">
        <v>169</v>
      </c>
    </row>
    <row r="23959" spans="1:5" x14ac:dyDescent="0.2">
      <c r="A23959" t="s">
        <v>110</v>
      </c>
    </row>
    <row r="23960" spans="1:5" x14ac:dyDescent="0.2">
      <c r="A23960" t="s">
        <v>209</v>
      </c>
      <c r="B23960" t="s">
        <v>1571</v>
      </c>
      <c r="C23960">
        <v>0.2</v>
      </c>
      <c r="D23960" t="s">
        <v>1572</v>
      </c>
      <c r="E23960" t="s">
        <v>3359</v>
      </c>
    </row>
    <row r="23961" spans="1:5" x14ac:dyDescent="0.2">
      <c r="A23961" t="s">
        <v>1575</v>
      </c>
      <c r="B23961" t="s">
        <v>1576</v>
      </c>
      <c r="C23961" t="s">
        <v>1577</v>
      </c>
      <c r="D23961" t="s">
        <v>1578</v>
      </c>
    </row>
    <row r="23962" spans="1:5" x14ac:dyDescent="0.2">
      <c r="A23962" t="s">
        <v>882</v>
      </c>
      <c r="B23962" t="s">
        <v>1579</v>
      </c>
      <c r="C23962" t="s">
        <v>1580</v>
      </c>
    </row>
    <row r="23963" spans="1:5" x14ac:dyDescent="0.2">
      <c r="A23963" t="s">
        <v>176</v>
      </c>
      <c r="B23963">
        <v>10.5</v>
      </c>
      <c r="C23963" t="s">
        <v>1604</v>
      </c>
    </row>
    <row r="23964" spans="1:5" x14ac:dyDescent="0.2">
      <c r="A23964" t="s">
        <v>50</v>
      </c>
      <c r="B23964">
        <v>18</v>
      </c>
      <c r="C23964" t="s">
        <v>1634</v>
      </c>
      <c r="D23964">
        <v>0.05</v>
      </c>
    </row>
    <row r="23965" spans="1:5" x14ac:dyDescent="0.2">
      <c r="A23965" t="s">
        <v>52</v>
      </c>
      <c r="B23965">
        <v>7.7</v>
      </c>
      <c r="C23965" t="s">
        <v>1634</v>
      </c>
      <c r="D23965">
        <v>0.05</v>
      </c>
    </row>
    <row r="23966" spans="1:5" x14ac:dyDescent="0.2">
      <c r="A23966" t="s">
        <v>1605</v>
      </c>
      <c r="B23966">
        <v>12</v>
      </c>
      <c r="C23966" t="s">
        <v>1634</v>
      </c>
      <c r="D23966">
        <v>0.2</v>
      </c>
    </row>
    <row r="23967" spans="1:5" x14ac:dyDescent="0.2">
      <c r="A23967" t="s">
        <v>1605</v>
      </c>
      <c r="B23967">
        <v>8.6999999999999993</v>
      </c>
      <c r="C23967" t="s">
        <v>1634</v>
      </c>
      <c r="D23967">
        <v>0.1</v>
      </c>
    </row>
    <row r="23968" spans="1:5" x14ac:dyDescent="0.2">
      <c r="A23968" t="s">
        <v>1605</v>
      </c>
      <c r="B23968">
        <v>3.4</v>
      </c>
      <c r="C23968" t="s">
        <v>1634</v>
      </c>
      <c r="D23968">
        <v>0.05</v>
      </c>
    </row>
    <row r="23969" spans="1:5" x14ac:dyDescent="0.2">
      <c r="A23969" t="s">
        <v>2945</v>
      </c>
      <c r="B23969" t="s">
        <v>1634</v>
      </c>
      <c r="C23969">
        <v>0.2</v>
      </c>
    </row>
    <row r="23970" spans="1:5" x14ac:dyDescent="0.2">
      <c r="A23970" t="s">
        <v>52</v>
      </c>
      <c r="B23970">
        <v>11.5</v>
      </c>
      <c r="C23970" t="s">
        <v>1634</v>
      </c>
      <c r="D23970">
        <v>0.05</v>
      </c>
    </row>
    <row r="23971" spans="1:5" x14ac:dyDescent="0.2">
      <c r="A23971" t="s">
        <v>2928</v>
      </c>
      <c r="B23971" t="s">
        <v>1588</v>
      </c>
      <c r="C23971">
        <v>0.5</v>
      </c>
    </row>
    <row r="23972" spans="1:5" x14ac:dyDescent="0.2">
      <c r="A23972" t="s">
        <v>1688</v>
      </c>
      <c r="B23972">
        <v>15.5</v>
      </c>
      <c r="C23972" t="s">
        <v>1634</v>
      </c>
      <c r="D23972">
        <v>0.02</v>
      </c>
    </row>
    <row r="23973" spans="1:5" x14ac:dyDescent="0.2">
      <c r="A23973" t="s">
        <v>207</v>
      </c>
      <c r="B23973">
        <v>14.7</v>
      </c>
      <c r="C23973">
        <v>-0.2</v>
      </c>
    </row>
    <row r="23974" spans="1:5" x14ac:dyDescent="0.2">
      <c r="A23974" t="s">
        <v>57</v>
      </c>
      <c r="B23974">
        <v>21.02</v>
      </c>
      <c r="C23974">
        <v>0.03</v>
      </c>
    </row>
    <row r="23975" spans="1:5" x14ac:dyDescent="0.2">
      <c r="A23975" t="s">
        <v>57</v>
      </c>
      <c r="B23975">
        <v>15.02</v>
      </c>
      <c r="C23975">
        <v>0.03</v>
      </c>
    </row>
    <row r="23976" spans="1:5" x14ac:dyDescent="0.2">
      <c r="A23976" t="s">
        <v>1719</v>
      </c>
      <c r="B23976" t="s">
        <v>1588</v>
      </c>
      <c r="C23976" t="s">
        <v>3360</v>
      </c>
      <c r="D23976" t="s">
        <v>1634</v>
      </c>
      <c r="E23976">
        <v>0.1</v>
      </c>
    </row>
    <row r="23977" spans="1:5" x14ac:dyDescent="0.2">
      <c r="A23977" t="s">
        <v>2088</v>
      </c>
      <c r="B23977" t="s">
        <v>3181</v>
      </c>
      <c r="C23977" t="s">
        <v>3182</v>
      </c>
    </row>
    <row r="23978" spans="1:5" x14ac:dyDescent="0.2">
      <c r="A23978" t="s">
        <v>173</v>
      </c>
      <c r="B23978">
        <v>10.25</v>
      </c>
      <c r="C23978" t="s">
        <v>1634</v>
      </c>
      <c r="D23978">
        <v>0.15</v>
      </c>
    </row>
    <row r="23979" spans="1:5" x14ac:dyDescent="0.2">
      <c r="A23979" t="s">
        <v>3361</v>
      </c>
      <c r="B23979" t="s">
        <v>1634</v>
      </c>
      <c r="C23979">
        <v>0.04</v>
      </c>
    </row>
    <row r="23980" spans="1:5" x14ac:dyDescent="0.2">
      <c r="A23980" t="s">
        <v>70</v>
      </c>
      <c r="B23980">
        <v>2</v>
      </c>
      <c r="C23980" t="s">
        <v>1606</v>
      </c>
    </row>
    <row r="23981" spans="1:5" x14ac:dyDescent="0.2">
      <c r="A23981" t="s">
        <v>1710</v>
      </c>
      <c r="B23981">
        <v>7</v>
      </c>
      <c r="C23981" t="s">
        <v>1634</v>
      </c>
      <c r="D23981">
        <v>0.2</v>
      </c>
    </row>
    <row r="23982" spans="1:5" x14ac:dyDescent="0.2">
      <c r="A23982" t="s">
        <v>72</v>
      </c>
      <c r="B23982">
        <v>0.23</v>
      </c>
      <c r="C23982" t="s">
        <v>1615</v>
      </c>
    </row>
    <row r="23983" spans="1:5" x14ac:dyDescent="0.2">
      <c r="A23983" t="s">
        <v>72</v>
      </c>
      <c r="B23983">
        <v>0.4</v>
      </c>
      <c r="C23983" t="s">
        <v>1606</v>
      </c>
    </row>
    <row r="23984" spans="1:5" x14ac:dyDescent="0.2">
      <c r="A23984" t="s">
        <v>120</v>
      </c>
      <c r="B23984">
        <v>0.1</v>
      </c>
      <c r="C23984" t="s">
        <v>1593</v>
      </c>
      <c r="D23984" t="s">
        <v>1594</v>
      </c>
    </row>
    <row r="23985" spans="1:5" x14ac:dyDescent="0.2">
      <c r="A23985" t="s">
        <v>52</v>
      </c>
      <c r="B23985">
        <v>4.5</v>
      </c>
      <c r="C23985" t="s">
        <v>1606</v>
      </c>
    </row>
    <row r="23986" spans="1:5" x14ac:dyDescent="0.2">
      <c r="A23986" t="s">
        <v>2935</v>
      </c>
      <c r="B23986" t="s">
        <v>1634</v>
      </c>
      <c r="C23986">
        <v>0.05</v>
      </c>
    </row>
    <row r="23987" spans="1:5" x14ac:dyDescent="0.2">
      <c r="A23987" t="s">
        <v>2937</v>
      </c>
      <c r="B23987" t="s">
        <v>1634</v>
      </c>
      <c r="C23987">
        <v>0.1</v>
      </c>
    </row>
    <row r="23988" spans="1:5" x14ac:dyDescent="0.2">
      <c r="A23988" t="s">
        <v>117</v>
      </c>
      <c r="B23988">
        <v>0.02</v>
      </c>
      <c r="C23988" t="s">
        <v>1593</v>
      </c>
      <c r="D23988" t="s">
        <v>1594</v>
      </c>
    </row>
    <row r="23989" spans="1:5" x14ac:dyDescent="0.2">
      <c r="A23989" t="s">
        <v>156</v>
      </c>
      <c r="B23989">
        <v>5.0000000000000001E-3</v>
      </c>
    </row>
    <row r="23990" spans="1:5" x14ac:dyDescent="0.2">
      <c r="A23990" t="s">
        <v>1730</v>
      </c>
      <c r="B23990">
        <v>0.1</v>
      </c>
      <c r="C23990">
        <f>0.035/-0.015</f>
        <v>-2.3333333333333335</v>
      </c>
    </row>
    <row r="23991" spans="1:5" x14ac:dyDescent="0.2">
      <c r="A23991" t="s">
        <v>120</v>
      </c>
      <c r="B23991">
        <v>0.05</v>
      </c>
      <c r="C23991" t="s">
        <v>1593</v>
      </c>
      <c r="D23991" t="s">
        <v>1594</v>
      </c>
    </row>
    <row r="23992" spans="1:5" x14ac:dyDescent="0.2">
      <c r="A23992" t="s">
        <v>3362</v>
      </c>
      <c r="B23992" t="s">
        <v>1639</v>
      </c>
      <c r="C23992">
        <v>0.02</v>
      </c>
    </row>
    <row r="23993" spans="1:5" x14ac:dyDescent="0.2">
      <c r="A23993" t="s">
        <v>70</v>
      </c>
      <c r="B23993" t="s">
        <v>3176</v>
      </c>
    </row>
    <row r="23994" spans="1:5" x14ac:dyDescent="0.2">
      <c r="A23994" t="s">
        <v>52</v>
      </c>
      <c r="B23994">
        <v>12.5</v>
      </c>
      <c r="C23994">
        <v>0.2</v>
      </c>
    </row>
    <row r="23995" spans="1:5" x14ac:dyDescent="0.2">
      <c r="A23995" t="s">
        <v>120</v>
      </c>
      <c r="B23995" t="s">
        <v>1571</v>
      </c>
      <c r="C23995">
        <v>0.03</v>
      </c>
      <c r="D23995" t="s">
        <v>2948</v>
      </c>
      <c r="E23995" t="s">
        <v>1594</v>
      </c>
    </row>
    <row r="23996" spans="1:5" x14ac:dyDescent="0.2">
      <c r="A23996" t="s">
        <v>115</v>
      </c>
      <c r="B23996">
        <v>0.05</v>
      </c>
      <c r="C23996" t="s">
        <v>1639</v>
      </c>
      <c r="D23996">
        <v>0.1</v>
      </c>
    </row>
    <row r="23997" spans="1:5" x14ac:dyDescent="0.2">
      <c r="A23997" t="s">
        <v>963</v>
      </c>
    </row>
    <row r="23998" spans="1:5" x14ac:dyDescent="0.2">
      <c r="A23998" t="s">
        <v>177</v>
      </c>
      <c r="B23998">
        <v>0.2</v>
      </c>
      <c r="C23998" t="s">
        <v>1639</v>
      </c>
      <c r="D23998">
        <v>0.1</v>
      </c>
    </row>
    <row r="23999" spans="1:5" x14ac:dyDescent="0.2">
      <c r="A23999" t="s">
        <v>3363</v>
      </c>
      <c r="B23999" t="s">
        <v>1629</v>
      </c>
      <c r="C23999" t="s">
        <v>1822</v>
      </c>
    </row>
    <row r="24000" spans="1:5" x14ac:dyDescent="0.2">
      <c r="A24000" t="s">
        <v>169</v>
      </c>
    </row>
    <row r="24001" spans="1:4" x14ac:dyDescent="0.2">
      <c r="A24001" t="s">
        <v>110</v>
      </c>
    </row>
    <row r="24002" spans="1:4" x14ac:dyDescent="0.2">
      <c r="A24002" t="s">
        <v>1575</v>
      </c>
      <c r="B24002" t="s">
        <v>1576</v>
      </c>
      <c r="C24002" t="s">
        <v>1577</v>
      </c>
      <c r="D24002" t="s">
        <v>1578</v>
      </c>
    </row>
    <row r="24003" spans="1:4" x14ac:dyDescent="0.2">
      <c r="A24003" t="s">
        <v>882</v>
      </c>
      <c r="B24003" t="s">
        <v>1579</v>
      </c>
      <c r="C24003" t="s">
        <v>1580</v>
      </c>
    </row>
    <row r="24004" spans="1:4" x14ac:dyDescent="0.2">
      <c r="A24004" t="s">
        <v>1595</v>
      </c>
      <c r="B24004" t="s">
        <v>1596</v>
      </c>
      <c r="C24004" t="s">
        <v>1597</v>
      </c>
    </row>
    <row r="24005" spans="1:4" x14ac:dyDescent="0.2">
      <c r="A24005" t="s">
        <v>1595</v>
      </c>
      <c r="B24005" t="s">
        <v>1598</v>
      </c>
      <c r="C24005" t="s">
        <v>1599</v>
      </c>
      <c r="D24005" t="s">
        <v>1597</v>
      </c>
    </row>
    <row r="24006" spans="1:4" x14ac:dyDescent="0.2">
      <c r="A24006" t="s">
        <v>176</v>
      </c>
      <c r="B24006">
        <v>10.5</v>
      </c>
      <c r="C24006" t="s">
        <v>1604</v>
      </c>
    </row>
    <row r="24007" spans="1:4" x14ac:dyDescent="0.2">
      <c r="A24007" t="s">
        <v>50</v>
      </c>
      <c r="B24007">
        <v>18</v>
      </c>
      <c r="C24007" t="s">
        <v>1634</v>
      </c>
      <c r="D24007">
        <v>0.05</v>
      </c>
    </row>
    <row r="24008" spans="1:4" x14ac:dyDescent="0.2">
      <c r="A24008" t="s">
        <v>52</v>
      </c>
      <c r="B24008">
        <v>7.7</v>
      </c>
      <c r="C24008" t="s">
        <v>1634</v>
      </c>
      <c r="D24008">
        <v>0.05</v>
      </c>
    </row>
    <row r="24009" spans="1:4" x14ac:dyDescent="0.2">
      <c r="A24009" t="s">
        <v>1605</v>
      </c>
      <c r="B24009">
        <v>12</v>
      </c>
      <c r="C24009" t="s">
        <v>1634</v>
      </c>
      <c r="D24009">
        <v>0.2</v>
      </c>
    </row>
    <row r="24010" spans="1:4" x14ac:dyDescent="0.2">
      <c r="A24010" t="s">
        <v>1605</v>
      </c>
      <c r="B24010">
        <v>8.6999999999999993</v>
      </c>
      <c r="C24010" t="s">
        <v>1634</v>
      </c>
      <c r="D24010">
        <v>0.1</v>
      </c>
    </row>
    <row r="24011" spans="1:4" x14ac:dyDescent="0.2">
      <c r="A24011" t="s">
        <v>1605</v>
      </c>
      <c r="B24011">
        <v>3.4</v>
      </c>
      <c r="C24011" t="s">
        <v>1634</v>
      </c>
      <c r="D24011">
        <v>0.05</v>
      </c>
    </row>
    <row r="24012" spans="1:4" x14ac:dyDescent="0.2">
      <c r="A24012" t="s">
        <v>2945</v>
      </c>
      <c r="B24012" t="s">
        <v>1634</v>
      </c>
      <c r="C24012">
        <v>0.2</v>
      </c>
    </row>
    <row r="24013" spans="1:4" x14ac:dyDescent="0.2">
      <c r="A24013" t="s">
        <v>52</v>
      </c>
      <c r="B24013">
        <v>11.5</v>
      </c>
      <c r="C24013" t="s">
        <v>1634</v>
      </c>
      <c r="D24013">
        <v>0.05</v>
      </c>
    </row>
    <row r="24014" spans="1:4" x14ac:dyDescent="0.2">
      <c r="A24014" t="s">
        <v>2928</v>
      </c>
      <c r="B24014" t="s">
        <v>1588</v>
      </c>
      <c r="C24014">
        <v>0.5</v>
      </c>
    </row>
    <row r="24015" spans="1:4" x14ac:dyDescent="0.2">
      <c r="A24015" t="s">
        <v>1688</v>
      </c>
      <c r="B24015">
        <v>15.5</v>
      </c>
      <c r="C24015" t="s">
        <v>1634</v>
      </c>
      <c r="D24015">
        <v>0.02</v>
      </c>
    </row>
    <row r="24016" spans="1:4" x14ac:dyDescent="0.2">
      <c r="A24016" t="s">
        <v>207</v>
      </c>
      <c r="B24016">
        <v>14.7</v>
      </c>
      <c r="C24016">
        <v>-0.2</v>
      </c>
    </row>
    <row r="24017" spans="1:5" x14ac:dyDescent="0.2">
      <c r="A24017" t="s">
        <v>57</v>
      </c>
      <c r="B24017">
        <v>21.02</v>
      </c>
      <c r="C24017">
        <v>0.03</v>
      </c>
    </row>
    <row r="24018" spans="1:5" x14ac:dyDescent="0.2">
      <c r="A24018" t="s">
        <v>57</v>
      </c>
      <c r="B24018">
        <v>15.02</v>
      </c>
      <c r="C24018">
        <v>0.03</v>
      </c>
    </row>
    <row r="24019" spans="1:5" x14ac:dyDescent="0.2">
      <c r="A24019" t="s">
        <v>1719</v>
      </c>
      <c r="B24019" t="s">
        <v>1588</v>
      </c>
      <c r="C24019" t="s">
        <v>2725</v>
      </c>
      <c r="D24019" t="s">
        <v>1634</v>
      </c>
      <c r="E24019">
        <v>0.1</v>
      </c>
    </row>
    <row r="24020" spans="1:5" x14ac:dyDescent="0.2">
      <c r="A24020" t="s">
        <v>2088</v>
      </c>
      <c r="B24020" t="s">
        <v>3181</v>
      </c>
      <c r="C24020" t="s">
        <v>3182</v>
      </c>
    </row>
    <row r="24021" spans="1:5" x14ac:dyDescent="0.2">
      <c r="A24021" t="s">
        <v>173</v>
      </c>
      <c r="B24021">
        <v>10.25</v>
      </c>
      <c r="C24021" t="s">
        <v>1634</v>
      </c>
      <c r="D24021">
        <v>0.15</v>
      </c>
    </row>
    <row r="24022" spans="1:5" x14ac:dyDescent="0.2">
      <c r="A24022" t="s">
        <v>3361</v>
      </c>
      <c r="B24022" t="s">
        <v>1634</v>
      </c>
      <c r="C24022">
        <v>0.04</v>
      </c>
    </row>
    <row r="24023" spans="1:5" x14ac:dyDescent="0.2">
      <c r="A24023" t="s">
        <v>70</v>
      </c>
      <c r="B24023">
        <v>2</v>
      </c>
      <c r="C24023" t="s">
        <v>1606</v>
      </c>
    </row>
    <row r="24024" spans="1:5" x14ac:dyDescent="0.2">
      <c r="A24024" t="s">
        <v>1710</v>
      </c>
      <c r="B24024">
        <v>7</v>
      </c>
      <c r="C24024" t="s">
        <v>1634</v>
      </c>
      <c r="D24024">
        <v>0.2</v>
      </c>
    </row>
    <row r="24025" spans="1:5" x14ac:dyDescent="0.2">
      <c r="A24025" t="s">
        <v>72</v>
      </c>
      <c r="B24025">
        <v>0.23</v>
      </c>
      <c r="C24025" t="s">
        <v>1615</v>
      </c>
    </row>
    <row r="24026" spans="1:5" x14ac:dyDescent="0.2">
      <c r="A24026" t="s">
        <v>72</v>
      </c>
      <c r="B24026">
        <v>0.4</v>
      </c>
      <c r="C24026" t="s">
        <v>1606</v>
      </c>
    </row>
    <row r="24027" spans="1:5" x14ac:dyDescent="0.2">
      <c r="A24027" t="s">
        <v>120</v>
      </c>
      <c r="B24027">
        <v>0.1</v>
      </c>
      <c r="C24027" t="s">
        <v>1593</v>
      </c>
      <c r="D24027" t="s">
        <v>1594</v>
      </c>
    </row>
    <row r="24028" spans="1:5" x14ac:dyDescent="0.2">
      <c r="A24028" t="s">
        <v>52</v>
      </c>
      <c r="B24028">
        <v>4.5</v>
      </c>
      <c r="C24028" t="s">
        <v>1606</v>
      </c>
    </row>
    <row r="24029" spans="1:5" x14ac:dyDescent="0.2">
      <c r="A24029" t="s">
        <v>2935</v>
      </c>
      <c r="B24029" t="s">
        <v>1634</v>
      </c>
      <c r="C24029">
        <v>0.05</v>
      </c>
    </row>
    <row r="24030" spans="1:5" x14ac:dyDescent="0.2">
      <c r="A24030" t="s">
        <v>2937</v>
      </c>
      <c r="B24030" t="s">
        <v>1634</v>
      </c>
      <c r="C24030">
        <v>0.1</v>
      </c>
    </row>
    <row r="24031" spans="1:5" x14ac:dyDescent="0.2">
      <c r="A24031" t="s">
        <v>117</v>
      </c>
      <c r="B24031">
        <v>0.02</v>
      </c>
      <c r="C24031" t="s">
        <v>1593</v>
      </c>
      <c r="D24031" t="s">
        <v>1594</v>
      </c>
    </row>
    <row r="24032" spans="1:5" x14ac:dyDescent="0.2">
      <c r="A24032" t="s">
        <v>156</v>
      </c>
      <c r="B24032">
        <v>5.0000000000000001E-3</v>
      </c>
    </row>
    <row r="24033" spans="1:5" x14ac:dyDescent="0.2">
      <c r="A24033" t="s">
        <v>1730</v>
      </c>
      <c r="B24033">
        <v>0.1</v>
      </c>
      <c r="C24033">
        <f>0.035/-0.015</f>
        <v>-2.3333333333333335</v>
      </c>
    </row>
    <row r="24034" spans="1:5" x14ac:dyDescent="0.2">
      <c r="A24034" t="s">
        <v>120</v>
      </c>
      <c r="B24034">
        <v>0.05</v>
      </c>
      <c r="C24034" t="s">
        <v>1593</v>
      </c>
      <c r="D24034" t="s">
        <v>1594</v>
      </c>
    </row>
    <row r="24035" spans="1:5" x14ac:dyDescent="0.2">
      <c r="A24035" t="s">
        <v>1767</v>
      </c>
      <c r="B24035">
        <v>0.02</v>
      </c>
    </row>
    <row r="24036" spans="1:5" x14ac:dyDescent="0.2">
      <c r="A24036" t="s">
        <v>70</v>
      </c>
      <c r="B24036" t="s">
        <v>3176</v>
      </c>
    </row>
    <row r="24037" spans="1:5" x14ac:dyDescent="0.2">
      <c r="A24037" t="s">
        <v>52</v>
      </c>
      <c r="B24037">
        <v>12.5</v>
      </c>
      <c r="C24037">
        <v>0.2</v>
      </c>
    </row>
    <row r="24038" spans="1:5" x14ac:dyDescent="0.2">
      <c r="A24038" t="s">
        <v>120</v>
      </c>
      <c r="B24038" t="s">
        <v>1571</v>
      </c>
      <c r="C24038">
        <v>0.03</v>
      </c>
      <c r="D24038" t="s">
        <v>2948</v>
      </c>
      <c r="E24038" t="s">
        <v>1594</v>
      </c>
    </row>
    <row r="24039" spans="1:5" x14ac:dyDescent="0.2">
      <c r="A24039" t="s">
        <v>115</v>
      </c>
      <c r="B24039">
        <v>0.05</v>
      </c>
      <c r="C24039" t="s">
        <v>1639</v>
      </c>
      <c r="D24039">
        <v>0.1</v>
      </c>
    </row>
    <row r="24040" spans="1:5" x14ac:dyDescent="0.2">
      <c r="A24040" t="s">
        <v>892</v>
      </c>
    </row>
    <row r="24041" spans="1:5" x14ac:dyDescent="0.2">
      <c r="A24041" t="s">
        <v>177</v>
      </c>
      <c r="B24041">
        <v>0.2</v>
      </c>
      <c r="C24041" t="s">
        <v>1639</v>
      </c>
      <c r="D24041">
        <v>0.1</v>
      </c>
    </row>
    <row r="24042" spans="1:5" x14ac:dyDescent="0.2">
      <c r="A24042" t="s">
        <v>118</v>
      </c>
    </row>
    <row r="24043" spans="1:5" x14ac:dyDescent="0.2">
      <c r="A24043" t="s">
        <v>169</v>
      </c>
    </row>
    <row r="24044" spans="1:5" x14ac:dyDescent="0.2">
      <c r="A24044" t="s">
        <v>110</v>
      </c>
    </row>
    <row r="24045" spans="1:5" x14ac:dyDescent="0.2">
      <c r="A24045" t="s">
        <v>1575</v>
      </c>
      <c r="B24045" t="s">
        <v>1576</v>
      </c>
      <c r="C24045" t="s">
        <v>1577</v>
      </c>
      <c r="D24045" t="s">
        <v>1578</v>
      </c>
    </row>
    <row r="24046" spans="1:5" x14ac:dyDescent="0.2">
      <c r="A24046" t="s">
        <v>882</v>
      </c>
      <c r="B24046" t="s">
        <v>1579</v>
      </c>
      <c r="C24046" t="s">
        <v>1580</v>
      </c>
    </row>
    <row r="24047" spans="1:5" x14ac:dyDescent="0.2">
      <c r="A24047" t="s">
        <v>176</v>
      </c>
      <c r="B24047">
        <v>10.5</v>
      </c>
      <c r="C24047" t="s">
        <v>1604</v>
      </c>
    </row>
    <row r="24048" spans="1:5" x14ac:dyDescent="0.2">
      <c r="A24048" t="s">
        <v>50</v>
      </c>
      <c r="B24048">
        <v>18</v>
      </c>
      <c r="C24048" t="s">
        <v>1634</v>
      </c>
      <c r="D24048">
        <v>0.05</v>
      </c>
    </row>
    <row r="24049" spans="1:5" x14ac:dyDescent="0.2">
      <c r="A24049" t="s">
        <v>52</v>
      </c>
      <c r="B24049">
        <v>7.7</v>
      </c>
      <c r="C24049" t="s">
        <v>1634</v>
      </c>
      <c r="D24049">
        <v>0.05</v>
      </c>
    </row>
    <row r="24050" spans="1:5" x14ac:dyDescent="0.2">
      <c r="A24050" t="s">
        <v>1605</v>
      </c>
      <c r="B24050">
        <v>12</v>
      </c>
      <c r="C24050" t="s">
        <v>1634</v>
      </c>
      <c r="D24050">
        <v>0.2</v>
      </c>
    </row>
    <row r="24051" spans="1:5" x14ac:dyDescent="0.2">
      <c r="A24051" t="s">
        <v>1605</v>
      </c>
      <c r="B24051">
        <v>8.6999999999999993</v>
      </c>
      <c r="C24051" t="s">
        <v>1634</v>
      </c>
      <c r="D24051">
        <v>0.1</v>
      </c>
    </row>
    <row r="24052" spans="1:5" x14ac:dyDescent="0.2">
      <c r="A24052" t="s">
        <v>1605</v>
      </c>
      <c r="B24052">
        <v>3.4</v>
      </c>
      <c r="C24052" t="s">
        <v>1634</v>
      </c>
      <c r="D24052">
        <v>0.05</v>
      </c>
    </row>
    <row r="24053" spans="1:5" x14ac:dyDescent="0.2">
      <c r="A24053" t="s">
        <v>2945</v>
      </c>
      <c r="B24053" t="s">
        <v>1634</v>
      </c>
      <c r="C24053">
        <v>0.2</v>
      </c>
    </row>
    <row r="24054" spans="1:5" x14ac:dyDescent="0.2">
      <c r="A24054" t="s">
        <v>52</v>
      </c>
      <c r="B24054">
        <v>11.5</v>
      </c>
      <c r="C24054" t="s">
        <v>1634</v>
      </c>
      <c r="D24054">
        <v>0.05</v>
      </c>
    </row>
    <row r="24055" spans="1:5" x14ac:dyDescent="0.2">
      <c r="A24055" t="s">
        <v>2928</v>
      </c>
      <c r="B24055" t="s">
        <v>1588</v>
      </c>
      <c r="C24055">
        <v>0.5</v>
      </c>
    </row>
    <row r="24056" spans="1:5" x14ac:dyDescent="0.2">
      <c r="A24056" t="s">
        <v>1688</v>
      </c>
      <c r="B24056">
        <v>15.5</v>
      </c>
      <c r="C24056" t="s">
        <v>1634</v>
      </c>
      <c r="D24056">
        <v>0.02</v>
      </c>
    </row>
    <row r="24057" spans="1:5" x14ac:dyDescent="0.2">
      <c r="A24057" t="s">
        <v>207</v>
      </c>
      <c r="B24057">
        <v>14.7</v>
      </c>
      <c r="C24057">
        <v>-0.2</v>
      </c>
    </row>
    <row r="24058" spans="1:5" x14ac:dyDescent="0.2">
      <c r="A24058" t="s">
        <v>57</v>
      </c>
      <c r="B24058">
        <v>21.02</v>
      </c>
      <c r="C24058">
        <v>0.03</v>
      </c>
    </row>
    <row r="24059" spans="1:5" x14ac:dyDescent="0.2">
      <c r="A24059" t="s">
        <v>57</v>
      </c>
      <c r="B24059">
        <v>15.02</v>
      </c>
      <c r="C24059">
        <v>0.03</v>
      </c>
    </row>
    <row r="24060" spans="1:5" x14ac:dyDescent="0.2">
      <c r="A24060" t="s">
        <v>1719</v>
      </c>
      <c r="B24060" t="s">
        <v>1588</v>
      </c>
      <c r="C24060" t="s">
        <v>2725</v>
      </c>
      <c r="D24060" t="s">
        <v>1634</v>
      </c>
      <c r="E24060">
        <v>0.1</v>
      </c>
    </row>
    <row r="24061" spans="1:5" x14ac:dyDescent="0.2">
      <c r="A24061" t="s">
        <v>2088</v>
      </c>
      <c r="B24061" t="s">
        <v>3181</v>
      </c>
      <c r="C24061" t="s">
        <v>3182</v>
      </c>
    </row>
    <row r="24062" spans="1:5" x14ac:dyDescent="0.2">
      <c r="A24062" t="s">
        <v>173</v>
      </c>
      <c r="B24062">
        <v>10.25</v>
      </c>
      <c r="C24062" t="s">
        <v>1634</v>
      </c>
      <c r="D24062">
        <v>0.15</v>
      </c>
    </row>
    <row r="24063" spans="1:5" x14ac:dyDescent="0.2">
      <c r="A24063" t="s">
        <v>3361</v>
      </c>
      <c r="B24063" t="s">
        <v>1634</v>
      </c>
      <c r="C24063">
        <v>0.04</v>
      </c>
    </row>
    <row r="24064" spans="1:5" x14ac:dyDescent="0.2">
      <c r="A24064" t="s">
        <v>70</v>
      </c>
      <c r="B24064">
        <v>2</v>
      </c>
      <c r="C24064" t="s">
        <v>1606</v>
      </c>
    </row>
    <row r="24065" spans="1:5" x14ac:dyDescent="0.2">
      <c r="A24065" t="s">
        <v>1710</v>
      </c>
      <c r="B24065">
        <v>7</v>
      </c>
      <c r="C24065" t="s">
        <v>1634</v>
      </c>
      <c r="D24065">
        <v>0.2</v>
      </c>
    </row>
    <row r="24066" spans="1:5" x14ac:dyDescent="0.2">
      <c r="A24066" t="s">
        <v>72</v>
      </c>
      <c r="B24066">
        <v>0.23</v>
      </c>
      <c r="C24066" t="s">
        <v>1615</v>
      </c>
    </row>
    <row r="24067" spans="1:5" x14ac:dyDescent="0.2">
      <c r="A24067" t="s">
        <v>72</v>
      </c>
      <c r="B24067">
        <v>0.4</v>
      </c>
      <c r="C24067" t="s">
        <v>1606</v>
      </c>
    </row>
    <row r="24068" spans="1:5" x14ac:dyDescent="0.2">
      <c r="A24068" t="s">
        <v>120</v>
      </c>
      <c r="B24068">
        <v>0.1</v>
      </c>
      <c r="C24068" t="s">
        <v>1593</v>
      </c>
      <c r="D24068" t="s">
        <v>1594</v>
      </c>
    </row>
    <row r="24069" spans="1:5" x14ac:dyDescent="0.2">
      <c r="A24069" t="s">
        <v>52</v>
      </c>
      <c r="B24069">
        <v>4.5</v>
      </c>
      <c r="C24069" t="s">
        <v>1606</v>
      </c>
    </row>
    <row r="24070" spans="1:5" x14ac:dyDescent="0.2">
      <c r="A24070" t="s">
        <v>2935</v>
      </c>
      <c r="B24070" t="s">
        <v>1634</v>
      </c>
      <c r="C24070">
        <v>0.05</v>
      </c>
    </row>
    <row r="24071" spans="1:5" x14ac:dyDescent="0.2">
      <c r="A24071" t="s">
        <v>2937</v>
      </c>
      <c r="B24071" t="s">
        <v>1634</v>
      </c>
      <c r="C24071">
        <v>0.1</v>
      </c>
    </row>
    <row r="24072" spans="1:5" x14ac:dyDescent="0.2">
      <c r="A24072" t="s">
        <v>117</v>
      </c>
      <c r="B24072">
        <v>0.02</v>
      </c>
      <c r="C24072" t="s">
        <v>1593</v>
      </c>
      <c r="D24072" t="s">
        <v>1594</v>
      </c>
    </row>
    <row r="24073" spans="1:5" x14ac:dyDescent="0.2">
      <c r="A24073" t="s">
        <v>156</v>
      </c>
      <c r="B24073">
        <v>5.0000000000000001E-3</v>
      </c>
    </row>
    <row r="24074" spans="1:5" x14ac:dyDescent="0.2">
      <c r="A24074" t="s">
        <v>1730</v>
      </c>
      <c r="B24074">
        <v>0.1</v>
      </c>
      <c r="C24074">
        <f>0.035/-0.015</f>
        <v>-2.3333333333333335</v>
      </c>
    </row>
    <row r="24075" spans="1:5" x14ac:dyDescent="0.2">
      <c r="A24075" t="s">
        <v>120</v>
      </c>
      <c r="B24075">
        <v>0.05</v>
      </c>
      <c r="C24075" t="s">
        <v>1593</v>
      </c>
      <c r="D24075" t="s">
        <v>1594</v>
      </c>
    </row>
    <row r="24076" spans="1:5" x14ac:dyDescent="0.2">
      <c r="A24076" t="s">
        <v>1767</v>
      </c>
      <c r="B24076">
        <v>0.02</v>
      </c>
    </row>
    <row r="24077" spans="1:5" x14ac:dyDescent="0.2">
      <c r="A24077" t="s">
        <v>70</v>
      </c>
      <c r="B24077" t="s">
        <v>3176</v>
      </c>
    </row>
    <row r="24078" spans="1:5" x14ac:dyDescent="0.2">
      <c r="A24078" t="s">
        <v>52</v>
      </c>
      <c r="B24078">
        <v>12.5</v>
      </c>
      <c r="C24078">
        <v>0.2</v>
      </c>
    </row>
    <row r="24079" spans="1:5" x14ac:dyDescent="0.2">
      <c r="A24079" t="s">
        <v>120</v>
      </c>
      <c r="B24079" t="s">
        <v>1571</v>
      </c>
      <c r="C24079">
        <v>0.03</v>
      </c>
      <c r="D24079" t="s">
        <v>2948</v>
      </c>
      <c r="E24079" t="s">
        <v>1594</v>
      </c>
    </row>
    <row r="24080" spans="1:5" x14ac:dyDescent="0.2">
      <c r="A24080" t="s">
        <v>115</v>
      </c>
      <c r="B24080">
        <v>0.05</v>
      </c>
      <c r="C24080" t="s">
        <v>1639</v>
      </c>
      <c r="D24080">
        <v>0.1</v>
      </c>
    </row>
    <row r="24081" spans="1:4" x14ac:dyDescent="0.2">
      <c r="A24081" t="s">
        <v>963</v>
      </c>
    </row>
    <row r="24082" spans="1:4" x14ac:dyDescent="0.2">
      <c r="A24082" t="s">
        <v>177</v>
      </c>
      <c r="B24082">
        <v>0.2</v>
      </c>
      <c r="C24082" t="s">
        <v>1639</v>
      </c>
      <c r="D24082">
        <v>0.1</v>
      </c>
    </row>
    <row r="24083" spans="1:4" x14ac:dyDescent="0.2">
      <c r="A24083" t="s">
        <v>3363</v>
      </c>
      <c r="B24083" t="s">
        <v>1629</v>
      </c>
      <c r="C24083" t="s">
        <v>1822</v>
      </c>
    </row>
    <row r="24084" spans="1:4" x14ac:dyDescent="0.2">
      <c r="A24084" t="s">
        <v>169</v>
      </c>
    </row>
    <row r="24085" spans="1:4" x14ac:dyDescent="0.2">
      <c r="A24085" t="s">
        <v>110</v>
      </c>
    </row>
    <row r="24086" spans="1:4" x14ac:dyDescent="0.2">
      <c r="A24086" t="s">
        <v>1575</v>
      </c>
      <c r="B24086" t="s">
        <v>1576</v>
      </c>
      <c r="C24086" t="s">
        <v>1577</v>
      </c>
      <c r="D24086" t="s">
        <v>1578</v>
      </c>
    </row>
    <row r="24087" spans="1:4" x14ac:dyDescent="0.2">
      <c r="A24087" t="s">
        <v>882</v>
      </c>
      <c r="B24087" t="s">
        <v>1579</v>
      </c>
      <c r="C24087" t="s">
        <v>1580</v>
      </c>
    </row>
    <row r="24088" spans="1:4" x14ac:dyDescent="0.2">
      <c r="A24088" t="s">
        <v>1595</v>
      </c>
      <c r="B24088" t="s">
        <v>1596</v>
      </c>
      <c r="C24088" t="s">
        <v>1597</v>
      </c>
    </row>
    <row r="24089" spans="1:4" x14ac:dyDescent="0.2">
      <c r="A24089" t="s">
        <v>1595</v>
      </c>
      <c r="B24089" t="s">
        <v>1598</v>
      </c>
      <c r="C24089" t="s">
        <v>1599</v>
      </c>
      <c r="D24089" t="s">
        <v>1597</v>
      </c>
    </row>
    <row r="24090" spans="1:4" x14ac:dyDescent="0.2">
      <c r="A24090" t="s">
        <v>176</v>
      </c>
      <c r="B24090">
        <v>10.5</v>
      </c>
      <c r="C24090" t="s">
        <v>1604</v>
      </c>
    </row>
    <row r="24091" spans="1:4" x14ac:dyDescent="0.2">
      <c r="A24091" t="s">
        <v>50</v>
      </c>
      <c r="B24091">
        <v>18</v>
      </c>
      <c r="C24091" t="s">
        <v>1634</v>
      </c>
      <c r="D24091">
        <v>0.05</v>
      </c>
    </row>
    <row r="24092" spans="1:4" x14ac:dyDescent="0.2">
      <c r="A24092" t="s">
        <v>52</v>
      </c>
      <c r="B24092">
        <v>7.7</v>
      </c>
      <c r="C24092" t="s">
        <v>1634</v>
      </c>
      <c r="D24092">
        <v>0.05</v>
      </c>
    </row>
    <row r="24093" spans="1:4" x14ac:dyDescent="0.2">
      <c r="A24093" t="s">
        <v>1605</v>
      </c>
      <c r="B24093">
        <v>12</v>
      </c>
      <c r="C24093" t="s">
        <v>1634</v>
      </c>
      <c r="D24093">
        <v>0.2</v>
      </c>
    </row>
    <row r="24094" spans="1:4" x14ac:dyDescent="0.2">
      <c r="A24094" t="s">
        <v>1605</v>
      </c>
      <c r="B24094">
        <v>8.6999999999999993</v>
      </c>
      <c r="C24094" t="s">
        <v>1634</v>
      </c>
      <c r="D24094">
        <v>0.1</v>
      </c>
    </row>
    <row r="24095" spans="1:4" x14ac:dyDescent="0.2">
      <c r="A24095" t="s">
        <v>1605</v>
      </c>
      <c r="B24095">
        <v>3.4</v>
      </c>
      <c r="C24095" t="s">
        <v>1634</v>
      </c>
      <c r="D24095">
        <v>0.05</v>
      </c>
    </row>
    <row r="24096" spans="1:4" x14ac:dyDescent="0.2">
      <c r="A24096" t="s">
        <v>2945</v>
      </c>
      <c r="B24096" t="s">
        <v>1634</v>
      </c>
      <c r="C24096">
        <v>0.2</v>
      </c>
    </row>
    <row r="24097" spans="1:5" x14ac:dyDescent="0.2">
      <c r="A24097" t="s">
        <v>52</v>
      </c>
      <c r="B24097">
        <v>11.5</v>
      </c>
      <c r="C24097" t="s">
        <v>1634</v>
      </c>
      <c r="D24097">
        <v>0.05</v>
      </c>
    </row>
    <row r="24098" spans="1:5" x14ac:dyDescent="0.2">
      <c r="A24098" t="s">
        <v>2928</v>
      </c>
      <c r="B24098" t="s">
        <v>1588</v>
      </c>
      <c r="C24098">
        <v>0.5</v>
      </c>
    </row>
    <row r="24099" spans="1:5" x14ac:dyDescent="0.2">
      <c r="A24099" t="s">
        <v>1688</v>
      </c>
      <c r="B24099">
        <v>15.5</v>
      </c>
      <c r="C24099" t="s">
        <v>1634</v>
      </c>
      <c r="D24099">
        <v>0.02</v>
      </c>
    </row>
    <row r="24100" spans="1:5" x14ac:dyDescent="0.2">
      <c r="A24100" t="s">
        <v>207</v>
      </c>
      <c r="B24100">
        <v>14.7</v>
      </c>
      <c r="C24100">
        <v>-0.2</v>
      </c>
    </row>
    <row r="24101" spans="1:5" x14ac:dyDescent="0.2">
      <c r="A24101" t="s">
        <v>57</v>
      </c>
      <c r="B24101">
        <v>21.02</v>
      </c>
      <c r="C24101">
        <v>0.03</v>
      </c>
    </row>
    <row r="24102" spans="1:5" x14ac:dyDescent="0.2">
      <c r="A24102" t="s">
        <v>57</v>
      </c>
      <c r="B24102">
        <v>15.02</v>
      </c>
      <c r="C24102">
        <v>0.03</v>
      </c>
    </row>
    <row r="24103" spans="1:5" x14ac:dyDescent="0.2">
      <c r="A24103" t="s">
        <v>1719</v>
      </c>
      <c r="B24103" t="s">
        <v>1588</v>
      </c>
      <c r="C24103" t="s">
        <v>2725</v>
      </c>
      <c r="D24103" t="s">
        <v>1634</v>
      </c>
      <c r="E24103">
        <v>0.1</v>
      </c>
    </row>
    <row r="24104" spans="1:5" x14ac:dyDescent="0.2">
      <c r="A24104" t="s">
        <v>2088</v>
      </c>
      <c r="B24104" t="s">
        <v>3181</v>
      </c>
      <c r="C24104" t="s">
        <v>3182</v>
      </c>
    </row>
    <row r="24105" spans="1:5" x14ac:dyDescent="0.2">
      <c r="A24105" t="s">
        <v>173</v>
      </c>
      <c r="B24105">
        <v>10.25</v>
      </c>
      <c r="C24105" t="s">
        <v>1634</v>
      </c>
      <c r="D24105">
        <v>0.15</v>
      </c>
    </row>
    <row r="24106" spans="1:5" x14ac:dyDescent="0.2">
      <c r="A24106" t="s">
        <v>3361</v>
      </c>
      <c r="B24106" t="s">
        <v>1634</v>
      </c>
      <c r="C24106">
        <v>0.04</v>
      </c>
    </row>
    <row r="24107" spans="1:5" x14ac:dyDescent="0.2">
      <c r="A24107" t="s">
        <v>70</v>
      </c>
      <c r="B24107">
        <v>2</v>
      </c>
      <c r="C24107" t="s">
        <v>1606</v>
      </c>
    </row>
    <row r="24108" spans="1:5" x14ac:dyDescent="0.2">
      <c r="A24108" t="s">
        <v>1710</v>
      </c>
      <c r="B24108">
        <v>7</v>
      </c>
      <c r="C24108" t="s">
        <v>1634</v>
      </c>
      <c r="D24108">
        <v>0.2</v>
      </c>
    </row>
    <row r="24109" spans="1:5" x14ac:dyDescent="0.2">
      <c r="A24109" t="s">
        <v>72</v>
      </c>
      <c r="B24109">
        <v>0.23</v>
      </c>
      <c r="C24109" t="s">
        <v>1615</v>
      </c>
    </row>
    <row r="24110" spans="1:5" x14ac:dyDescent="0.2">
      <c r="A24110" t="s">
        <v>72</v>
      </c>
      <c r="B24110">
        <v>0.4</v>
      </c>
      <c r="C24110" t="s">
        <v>1606</v>
      </c>
    </row>
    <row r="24111" spans="1:5" x14ac:dyDescent="0.2">
      <c r="A24111" t="s">
        <v>120</v>
      </c>
      <c r="B24111">
        <v>0.1</v>
      </c>
      <c r="C24111" t="s">
        <v>1593</v>
      </c>
      <c r="D24111" t="s">
        <v>1594</v>
      </c>
    </row>
    <row r="24112" spans="1:5" x14ac:dyDescent="0.2">
      <c r="A24112" t="s">
        <v>52</v>
      </c>
      <c r="B24112">
        <v>4.5</v>
      </c>
      <c r="C24112" t="s">
        <v>1606</v>
      </c>
    </row>
    <row r="24113" spans="1:5" x14ac:dyDescent="0.2">
      <c r="A24113" t="s">
        <v>2935</v>
      </c>
      <c r="B24113" t="s">
        <v>1634</v>
      </c>
      <c r="C24113">
        <v>0.05</v>
      </c>
    </row>
    <row r="24114" spans="1:5" x14ac:dyDescent="0.2">
      <c r="A24114" t="s">
        <v>2937</v>
      </c>
      <c r="B24114" t="s">
        <v>1634</v>
      </c>
      <c r="C24114">
        <v>0.1</v>
      </c>
    </row>
    <row r="24115" spans="1:5" x14ac:dyDescent="0.2">
      <c r="A24115" t="s">
        <v>117</v>
      </c>
      <c r="B24115">
        <v>0.02</v>
      </c>
      <c r="C24115" t="s">
        <v>1593</v>
      </c>
      <c r="D24115" t="s">
        <v>1594</v>
      </c>
    </row>
    <row r="24116" spans="1:5" x14ac:dyDescent="0.2">
      <c r="A24116" t="s">
        <v>156</v>
      </c>
      <c r="B24116">
        <v>5.0000000000000001E-3</v>
      </c>
    </row>
    <row r="24117" spans="1:5" x14ac:dyDescent="0.2">
      <c r="A24117" t="s">
        <v>1730</v>
      </c>
      <c r="B24117">
        <v>0.1</v>
      </c>
      <c r="C24117">
        <f>0.035/-0.015</f>
        <v>-2.3333333333333335</v>
      </c>
    </row>
    <row r="24118" spans="1:5" x14ac:dyDescent="0.2">
      <c r="A24118" t="s">
        <v>120</v>
      </c>
      <c r="B24118">
        <v>0.05</v>
      </c>
      <c r="C24118" t="s">
        <v>1593</v>
      </c>
      <c r="D24118" t="s">
        <v>1594</v>
      </c>
    </row>
    <row r="24119" spans="1:5" x14ac:dyDescent="0.2">
      <c r="A24119" t="s">
        <v>1767</v>
      </c>
      <c r="B24119">
        <v>0.02</v>
      </c>
    </row>
    <row r="24120" spans="1:5" x14ac:dyDescent="0.2">
      <c r="A24120" t="s">
        <v>70</v>
      </c>
      <c r="B24120" t="s">
        <v>3176</v>
      </c>
    </row>
    <row r="24121" spans="1:5" x14ac:dyDescent="0.2">
      <c r="A24121" t="s">
        <v>52</v>
      </c>
      <c r="B24121">
        <v>12.5</v>
      </c>
      <c r="C24121">
        <v>0.2</v>
      </c>
    </row>
    <row r="24122" spans="1:5" x14ac:dyDescent="0.2">
      <c r="A24122" t="s">
        <v>120</v>
      </c>
      <c r="B24122" t="s">
        <v>1571</v>
      </c>
      <c r="C24122">
        <v>0.03</v>
      </c>
      <c r="D24122" t="s">
        <v>2948</v>
      </c>
      <c r="E24122" t="s">
        <v>1594</v>
      </c>
    </row>
    <row r="24123" spans="1:5" x14ac:dyDescent="0.2">
      <c r="A24123" t="s">
        <v>115</v>
      </c>
      <c r="B24123">
        <v>0.05</v>
      </c>
      <c r="C24123" t="s">
        <v>1639</v>
      </c>
      <c r="D24123">
        <v>0.1</v>
      </c>
    </row>
    <row r="24124" spans="1:5" x14ac:dyDescent="0.2">
      <c r="A24124" t="s">
        <v>963</v>
      </c>
    </row>
    <row r="24125" spans="1:5" x14ac:dyDescent="0.2">
      <c r="A24125" t="s">
        <v>177</v>
      </c>
      <c r="B24125">
        <v>0.2</v>
      </c>
      <c r="C24125" t="s">
        <v>1639</v>
      </c>
      <c r="D24125">
        <v>0.1</v>
      </c>
    </row>
    <row r="24126" spans="1:5" x14ac:dyDescent="0.2">
      <c r="A24126" t="s">
        <v>3363</v>
      </c>
      <c r="B24126" t="s">
        <v>1629</v>
      </c>
      <c r="C24126" t="s">
        <v>1822</v>
      </c>
    </row>
    <row r="24127" spans="1:5" x14ac:dyDescent="0.2">
      <c r="A24127" t="s">
        <v>169</v>
      </c>
    </row>
    <row r="24128" spans="1:5" x14ac:dyDescent="0.2">
      <c r="A24128" t="s">
        <v>110</v>
      </c>
    </row>
    <row r="24129" spans="1:4" x14ac:dyDescent="0.2">
      <c r="A24129" t="s">
        <v>1575</v>
      </c>
      <c r="B24129" t="s">
        <v>1576</v>
      </c>
      <c r="C24129" t="s">
        <v>1577</v>
      </c>
      <c r="D24129" t="s">
        <v>1578</v>
      </c>
    </row>
    <row r="24130" spans="1:4" x14ac:dyDescent="0.2">
      <c r="A24130" t="s">
        <v>882</v>
      </c>
      <c r="B24130" t="s">
        <v>1579</v>
      </c>
      <c r="C24130" t="s">
        <v>1580</v>
      </c>
    </row>
    <row r="24131" spans="1:4" x14ac:dyDescent="0.2">
      <c r="A24131" t="s">
        <v>1595</v>
      </c>
      <c r="B24131" t="s">
        <v>1596</v>
      </c>
      <c r="C24131" t="s">
        <v>1597</v>
      </c>
    </row>
    <row r="24132" spans="1:4" x14ac:dyDescent="0.2">
      <c r="A24132" t="s">
        <v>1595</v>
      </c>
      <c r="B24132" t="s">
        <v>1598</v>
      </c>
      <c r="C24132" t="s">
        <v>1599</v>
      </c>
      <c r="D24132" t="s">
        <v>1597</v>
      </c>
    </row>
    <row r="24133" spans="1:4" x14ac:dyDescent="0.2">
      <c r="A24133" t="s">
        <v>176</v>
      </c>
      <c r="B24133">
        <v>10.5</v>
      </c>
      <c r="C24133" t="s">
        <v>1604</v>
      </c>
    </row>
    <row r="24134" spans="1:4" x14ac:dyDescent="0.2">
      <c r="A24134" t="s">
        <v>50</v>
      </c>
      <c r="B24134">
        <v>18</v>
      </c>
      <c r="C24134" t="s">
        <v>1634</v>
      </c>
      <c r="D24134">
        <v>0.05</v>
      </c>
    </row>
    <row r="24135" spans="1:4" x14ac:dyDescent="0.2">
      <c r="A24135" t="s">
        <v>52</v>
      </c>
      <c r="B24135">
        <v>7.7</v>
      </c>
      <c r="C24135" t="s">
        <v>1634</v>
      </c>
      <c r="D24135">
        <v>0.05</v>
      </c>
    </row>
    <row r="24136" spans="1:4" x14ac:dyDescent="0.2">
      <c r="A24136" t="s">
        <v>1605</v>
      </c>
      <c r="B24136">
        <v>12</v>
      </c>
      <c r="C24136" t="s">
        <v>1634</v>
      </c>
      <c r="D24136">
        <v>0.2</v>
      </c>
    </row>
    <row r="24137" spans="1:4" x14ac:dyDescent="0.2">
      <c r="A24137" t="s">
        <v>1605</v>
      </c>
      <c r="B24137">
        <v>8.6999999999999993</v>
      </c>
      <c r="C24137" t="s">
        <v>1634</v>
      </c>
      <c r="D24137">
        <v>0.1</v>
      </c>
    </row>
    <row r="24138" spans="1:4" x14ac:dyDescent="0.2">
      <c r="A24138" t="s">
        <v>1605</v>
      </c>
      <c r="B24138">
        <v>3.4</v>
      </c>
      <c r="C24138" t="s">
        <v>1634</v>
      </c>
      <c r="D24138">
        <v>0.05</v>
      </c>
    </row>
    <row r="24139" spans="1:4" x14ac:dyDescent="0.2">
      <c r="A24139" t="s">
        <v>2945</v>
      </c>
      <c r="B24139" t="s">
        <v>1634</v>
      </c>
      <c r="C24139">
        <v>0.2</v>
      </c>
    </row>
    <row r="24140" spans="1:4" x14ac:dyDescent="0.2">
      <c r="A24140" t="s">
        <v>52</v>
      </c>
      <c r="B24140">
        <v>11.5</v>
      </c>
      <c r="C24140" t="s">
        <v>1634</v>
      </c>
      <c r="D24140">
        <v>0.05</v>
      </c>
    </row>
    <row r="24141" spans="1:4" x14ac:dyDescent="0.2">
      <c r="A24141" t="s">
        <v>2928</v>
      </c>
      <c r="B24141" t="s">
        <v>1588</v>
      </c>
      <c r="C24141">
        <v>0.5</v>
      </c>
    </row>
    <row r="24142" spans="1:4" x14ac:dyDescent="0.2">
      <c r="A24142" t="s">
        <v>1688</v>
      </c>
      <c r="B24142">
        <v>15.5</v>
      </c>
      <c r="C24142" t="s">
        <v>1634</v>
      </c>
      <c r="D24142">
        <v>0.02</v>
      </c>
    </row>
    <row r="24143" spans="1:4" x14ac:dyDescent="0.2">
      <c r="A24143" t="s">
        <v>207</v>
      </c>
      <c r="B24143">
        <v>14.7</v>
      </c>
      <c r="C24143">
        <v>-0.2</v>
      </c>
    </row>
    <row r="24144" spans="1:4" x14ac:dyDescent="0.2">
      <c r="A24144" t="s">
        <v>57</v>
      </c>
      <c r="B24144">
        <v>21.02</v>
      </c>
      <c r="C24144">
        <v>0.03</v>
      </c>
    </row>
    <row r="24145" spans="1:5" x14ac:dyDescent="0.2">
      <c r="A24145" t="s">
        <v>57</v>
      </c>
      <c r="B24145">
        <v>15.02</v>
      </c>
      <c r="C24145">
        <v>0.03</v>
      </c>
    </row>
    <row r="24146" spans="1:5" x14ac:dyDescent="0.2">
      <c r="A24146" t="s">
        <v>1719</v>
      </c>
      <c r="B24146" t="s">
        <v>1588</v>
      </c>
      <c r="C24146" t="s">
        <v>3360</v>
      </c>
      <c r="D24146" t="s">
        <v>1634</v>
      </c>
      <c r="E24146">
        <v>0.1</v>
      </c>
    </row>
    <row r="24147" spans="1:5" x14ac:dyDescent="0.2">
      <c r="A24147" t="s">
        <v>2088</v>
      </c>
      <c r="B24147" t="s">
        <v>3181</v>
      </c>
      <c r="C24147" t="s">
        <v>3182</v>
      </c>
    </row>
    <row r="24148" spans="1:5" x14ac:dyDescent="0.2">
      <c r="A24148" t="s">
        <v>173</v>
      </c>
      <c r="B24148">
        <v>10.25</v>
      </c>
      <c r="C24148" t="s">
        <v>1634</v>
      </c>
      <c r="D24148">
        <v>0.15</v>
      </c>
    </row>
    <row r="24149" spans="1:5" x14ac:dyDescent="0.2">
      <c r="A24149" t="s">
        <v>3361</v>
      </c>
      <c r="B24149" t="s">
        <v>1634</v>
      </c>
      <c r="C24149">
        <v>0.04</v>
      </c>
    </row>
    <row r="24150" spans="1:5" x14ac:dyDescent="0.2">
      <c r="A24150" t="s">
        <v>70</v>
      </c>
      <c r="B24150">
        <v>2</v>
      </c>
      <c r="C24150" t="s">
        <v>1606</v>
      </c>
    </row>
    <row r="24151" spans="1:5" x14ac:dyDescent="0.2">
      <c r="A24151" t="s">
        <v>1710</v>
      </c>
      <c r="B24151">
        <v>7</v>
      </c>
      <c r="C24151" t="s">
        <v>1634</v>
      </c>
      <c r="D24151">
        <v>0.2</v>
      </c>
    </row>
    <row r="24152" spans="1:5" x14ac:dyDescent="0.2">
      <c r="A24152" t="s">
        <v>72</v>
      </c>
      <c r="B24152">
        <v>0.23</v>
      </c>
      <c r="C24152" t="s">
        <v>1615</v>
      </c>
    </row>
    <row r="24153" spans="1:5" x14ac:dyDescent="0.2">
      <c r="A24153" t="s">
        <v>72</v>
      </c>
      <c r="B24153">
        <v>0.4</v>
      </c>
      <c r="C24153" t="s">
        <v>1606</v>
      </c>
    </row>
    <row r="24154" spans="1:5" x14ac:dyDescent="0.2">
      <c r="A24154" t="s">
        <v>120</v>
      </c>
      <c r="B24154">
        <v>0.1</v>
      </c>
      <c r="C24154" t="s">
        <v>1593</v>
      </c>
      <c r="D24154" t="s">
        <v>1594</v>
      </c>
    </row>
    <row r="24155" spans="1:5" x14ac:dyDescent="0.2">
      <c r="A24155" t="s">
        <v>52</v>
      </c>
      <c r="B24155">
        <v>4.5</v>
      </c>
      <c r="C24155" t="s">
        <v>1606</v>
      </c>
    </row>
    <row r="24156" spans="1:5" x14ac:dyDescent="0.2">
      <c r="A24156" t="s">
        <v>2935</v>
      </c>
      <c r="B24156" t="s">
        <v>1634</v>
      </c>
      <c r="C24156">
        <v>0.05</v>
      </c>
    </row>
    <row r="24157" spans="1:5" x14ac:dyDescent="0.2">
      <c r="A24157" t="s">
        <v>2937</v>
      </c>
      <c r="B24157" t="s">
        <v>1634</v>
      </c>
      <c r="C24157">
        <v>0.1</v>
      </c>
    </row>
    <row r="24158" spans="1:5" x14ac:dyDescent="0.2">
      <c r="A24158" t="s">
        <v>117</v>
      </c>
      <c r="B24158">
        <v>0.02</v>
      </c>
      <c r="C24158" t="s">
        <v>1593</v>
      </c>
      <c r="D24158" t="s">
        <v>1594</v>
      </c>
    </row>
    <row r="24159" spans="1:5" x14ac:dyDescent="0.2">
      <c r="A24159" t="s">
        <v>156</v>
      </c>
      <c r="B24159">
        <v>5.0000000000000001E-3</v>
      </c>
    </row>
    <row r="24160" spans="1:5" x14ac:dyDescent="0.2">
      <c r="A24160" t="s">
        <v>1730</v>
      </c>
      <c r="B24160">
        <v>0.1</v>
      </c>
      <c r="C24160">
        <f>0.035/-0.015</f>
        <v>-2.3333333333333335</v>
      </c>
    </row>
    <row r="24161" spans="1:5" x14ac:dyDescent="0.2">
      <c r="A24161" t="s">
        <v>120</v>
      </c>
      <c r="B24161">
        <v>0.05</v>
      </c>
      <c r="C24161" t="s">
        <v>1593</v>
      </c>
      <c r="D24161" t="s">
        <v>1594</v>
      </c>
    </row>
    <row r="24162" spans="1:5" x14ac:dyDescent="0.2">
      <c r="A24162" t="s">
        <v>2928</v>
      </c>
      <c r="B24162" t="s">
        <v>1639</v>
      </c>
      <c r="C24162">
        <v>0.02</v>
      </c>
    </row>
    <row r="24163" spans="1:5" x14ac:dyDescent="0.2">
      <c r="A24163" t="s">
        <v>70</v>
      </c>
      <c r="B24163" t="s">
        <v>3176</v>
      </c>
    </row>
    <row r="24164" spans="1:5" x14ac:dyDescent="0.2">
      <c r="A24164" t="s">
        <v>52</v>
      </c>
      <c r="B24164">
        <v>12.5</v>
      </c>
      <c r="C24164">
        <v>0.2</v>
      </c>
    </row>
    <row r="24165" spans="1:5" x14ac:dyDescent="0.2">
      <c r="A24165" t="s">
        <v>120</v>
      </c>
      <c r="B24165" t="s">
        <v>1571</v>
      </c>
      <c r="C24165">
        <v>0.03</v>
      </c>
      <c r="D24165" t="s">
        <v>2948</v>
      </c>
      <c r="E24165" t="s">
        <v>1594</v>
      </c>
    </row>
    <row r="24166" spans="1:5" x14ac:dyDescent="0.2">
      <c r="A24166" t="s">
        <v>115</v>
      </c>
      <c r="B24166">
        <v>0.05</v>
      </c>
      <c r="C24166" t="s">
        <v>1639</v>
      </c>
      <c r="D24166">
        <v>0.1</v>
      </c>
    </row>
    <row r="24167" spans="1:5" x14ac:dyDescent="0.2">
      <c r="A24167" t="s">
        <v>892</v>
      </c>
    </row>
    <row r="24168" spans="1:5" x14ac:dyDescent="0.2">
      <c r="A24168" t="s">
        <v>177</v>
      </c>
      <c r="B24168">
        <v>0.2</v>
      </c>
      <c r="C24168" t="s">
        <v>1639</v>
      </c>
      <c r="D24168">
        <v>0.1</v>
      </c>
    </row>
    <row r="24169" spans="1:5" x14ac:dyDescent="0.2">
      <c r="A24169" t="s">
        <v>3363</v>
      </c>
      <c r="B24169" t="s">
        <v>1629</v>
      </c>
      <c r="C24169" t="s">
        <v>1822</v>
      </c>
    </row>
    <row r="24170" spans="1:5" x14ac:dyDescent="0.2">
      <c r="A24170" t="s">
        <v>169</v>
      </c>
    </row>
    <row r="24171" spans="1:5" x14ac:dyDescent="0.2">
      <c r="A24171" t="s">
        <v>110</v>
      </c>
    </row>
    <row r="24172" spans="1:5" x14ac:dyDescent="0.2">
      <c r="A24172" t="s">
        <v>1575</v>
      </c>
      <c r="B24172" t="s">
        <v>1576</v>
      </c>
      <c r="C24172" t="s">
        <v>1577</v>
      </c>
      <c r="D24172" t="s">
        <v>1578</v>
      </c>
    </row>
    <row r="24173" spans="1:5" x14ac:dyDescent="0.2">
      <c r="A24173" t="s">
        <v>882</v>
      </c>
      <c r="B24173" t="s">
        <v>1579</v>
      </c>
      <c r="C24173" t="s">
        <v>1580</v>
      </c>
    </row>
    <row r="24174" spans="1:5" x14ac:dyDescent="0.2">
      <c r="A24174" t="s">
        <v>176</v>
      </c>
      <c r="B24174">
        <v>10.5</v>
      </c>
      <c r="C24174" t="s">
        <v>1604</v>
      </c>
    </row>
    <row r="24175" spans="1:5" x14ac:dyDescent="0.2">
      <c r="A24175" t="s">
        <v>50</v>
      </c>
      <c r="B24175">
        <v>18</v>
      </c>
      <c r="C24175" t="s">
        <v>1634</v>
      </c>
      <c r="D24175">
        <v>0.05</v>
      </c>
    </row>
    <row r="24176" spans="1:5" x14ac:dyDescent="0.2">
      <c r="A24176" t="s">
        <v>52</v>
      </c>
      <c r="B24176">
        <v>7.7</v>
      </c>
      <c r="C24176" t="s">
        <v>1634</v>
      </c>
      <c r="D24176">
        <v>0.05</v>
      </c>
    </row>
    <row r="24177" spans="1:5" x14ac:dyDescent="0.2">
      <c r="A24177" t="s">
        <v>1605</v>
      </c>
      <c r="B24177">
        <v>12</v>
      </c>
      <c r="C24177" t="s">
        <v>1634</v>
      </c>
      <c r="D24177">
        <v>0.2</v>
      </c>
    </row>
    <row r="24178" spans="1:5" x14ac:dyDescent="0.2">
      <c r="A24178" t="s">
        <v>1605</v>
      </c>
      <c r="B24178">
        <v>8.6999999999999993</v>
      </c>
      <c r="C24178" t="s">
        <v>1634</v>
      </c>
      <c r="D24178">
        <v>0.1</v>
      </c>
    </row>
    <row r="24179" spans="1:5" x14ac:dyDescent="0.2">
      <c r="A24179" t="s">
        <v>1605</v>
      </c>
      <c r="B24179">
        <v>3.4</v>
      </c>
      <c r="C24179" t="s">
        <v>1634</v>
      </c>
      <c r="D24179">
        <v>0.05</v>
      </c>
    </row>
    <row r="24180" spans="1:5" x14ac:dyDescent="0.2">
      <c r="A24180" t="s">
        <v>2945</v>
      </c>
      <c r="B24180" t="s">
        <v>1634</v>
      </c>
      <c r="C24180">
        <v>0.2</v>
      </c>
    </row>
    <row r="24181" spans="1:5" x14ac:dyDescent="0.2">
      <c r="A24181" t="s">
        <v>52</v>
      </c>
      <c r="B24181">
        <v>11.5</v>
      </c>
      <c r="C24181" t="s">
        <v>1634</v>
      </c>
      <c r="D24181">
        <v>0.05</v>
      </c>
    </row>
    <row r="24182" spans="1:5" x14ac:dyDescent="0.2">
      <c r="A24182" t="s">
        <v>2928</v>
      </c>
      <c r="B24182" t="s">
        <v>1588</v>
      </c>
      <c r="C24182">
        <v>0.5</v>
      </c>
    </row>
    <row r="24183" spans="1:5" x14ac:dyDescent="0.2">
      <c r="A24183" t="s">
        <v>1688</v>
      </c>
      <c r="B24183">
        <v>15.5</v>
      </c>
      <c r="C24183" t="s">
        <v>1634</v>
      </c>
      <c r="D24183">
        <v>0.02</v>
      </c>
    </row>
    <row r="24184" spans="1:5" x14ac:dyDescent="0.2">
      <c r="A24184" t="s">
        <v>207</v>
      </c>
      <c r="B24184">
        <v>14.7</v>
      </c>
      <c r="C24184">
        <v>-0.2</v>
      </c>
    </row>
    <row r="24185" spans="1:5" x14ac:dyDescent="0.2">
      <c r="A24185" t="s">
        <v>57</v>
      </c>
      <c r="B24185">
        <v>21.02</v>
      </c>
      <c r="C24185">
        <v>0.03</v>
      </c>
    </row>
    <row r="24186" spans="1:5" x14ac:dyDescent="0.2">
      <c r="A24186" t="s">
        <v>57</v>
      </c>
      <c r="B24186">
        <v>15.02</v>
      </c>
      <c r="C24186">
        <v>0.03</v>
      </c>
    </row>
    <row r="24187" spans="1:5" x14ac:dyDescent="0.2">
      <c r="A24187" t="s">
        <v>1719</v>
      </c>
      <c r="B24187" t="s">
        <v>1588</v>
      </c>
      <c r="C24187" t="s">
        <v>3360</v>
      </c>
      <c r="D24187" t="s">
        <v>1634</v>
      </c>
      <c r="E24187">
        <v>0.1</v>
      </c>
    </row>
    <row r="24188" spans="1:5" x14ac:dyDescent="0.2">
      <c r="A24188" t="s">
        <v>2088</v>
      </c>
      <c r="B24188" t="s">
        <v>3181</v>
      </c>
      <c r="C24188" t="s">
        <v>3182</v>
      </c>
    </row>
    <row r="24189" spans="1:5" x14ac:dyDescent="0.2">
      <c r="A24189" t="s">
        <v>173</v>
      </c>
      <c r="B24189">
        <v>10.25</v>
      </c>
      <c r="C24189" t="s">
        <v>1634</v>
      </c>
      <c r="D24189">
        <v>0.15</v>
      </c>
    </row>
    <row r="24190" spans="1:5" x14ac:dyDescent="0.2">
      <c r="A24190" t="s">
        <v>3361</v>
      </c>
      <c r="B24190" t="s">
        <v>1634</v>
      </c>
      <c r="C24190">
        <v>0.04</v>
      </c>
    </row>
    <row r="24191" spans="1:5" x14ac:dyDescent="0.2">
      <c r="A24191" t="s">
        <v>70</v>
      </c>
      <c r="B24191">
        <v>2</v>
      </c>
      <c r="C24191" t="s">
        <v>1606</v>
      </c>
    </row>
    <row r="24192" spans="1:5" x14ac:dyDescent="0.2">
      <c r="A24192" t="s">
        <v>1710</v>
      </c>
      <c r="B24192">
        <v>7</v>
      </c>
      <c r="C24192" t="s">
        <v>1634</v>
      </c>
      <c r="D24192">
        <v>0.2</v>
      </c>
    </row>
    <row r="24193" spans="1:5" x14ac:dyDescent="0.2">
      <c r="A24193" t="s">
        <v>72</v>
      </c>
      <c r="B24193">
        <v>0.23</v>
      </c>
      <c r="C24193" t="s">
        <v>1615</v>
      </c>
    </row>
    <row r="24194" spans="1:5" x14ac:dyDescent="0.2">
      <c r="A24194" t="s">
        <v>72</v>
      </c>
      <c r="B24194">
        <v>0.4</v>
      </c>
      <c r="C24194" t="s">
        <v>1606</v>
      </c>
    </row>
    <row r="24195" spans="1:5" x14ac:dyDescent="0.2">
      <c r="A24195" t="s">
        <v>120</v>
      </c>
      <c r="B24195">
        <v>0.1</v>
      </c>
      <c r="C24195" t="s">
        <v>1593</v>
      </c>
      <c r="D24195" t="s">
        <v>1594</v>
      </c>
    </row>
    <row r="24196" spans="1:5" x14ac:dyDescent="0.2">
      <c r="A24196" t="s">
        <v>52</v>
      </c>
      <c r="B24196">
        <v>4.5</v>
      </c>
      <c r="C24196" t="s">
        <v>1606</v>
      </c>
    </row>
    <row r="24197" spans="1:5" x14ac:dyDescent="0.2">
      <c r="A24197" t="s">
        <v>2935</v>
      </c>
      <c r="B24197" t="s">
        <v>1634</v>
      </c>
      <c r="C24197">
        <v>0.05</v>
      </c>
    </row>
    <row r="24198" spans="1:5" x14ac:dyDescent="0.2">
      <c r="A24198" t="s">
        <v>2937</v>
      </c>
      <c r="B24198" t="s">
        <v>1634</v>
      </c>
      <c r="C24198">
        <v>0.1</v>
      </c>
    </row>
    <row r="24199" spans="1:5" x14ac:dyDescent="0.2">
      <c r="A24199" t="s">
        <v>117</v>
      </c>
      <c r="B24199">
        <v>0.02</v>
      </c>
      <c r="C24199" t="s">
        <v>1593</v>
      </c>
      <c r="D24199" t="s">
        <v>1594</v>
      </c>
    </row>
    <row r="24200" spans="1:5" x14ac:dyDescent="0.2">
      <c r="A24200" t="s">
        <v>156</v>
      </c>
      <c r="B24200">
        <v>5.0000000000000001E-3</v>
      </c>
    </row>
    <row r="24201" spans="1:5" x14ac:dyDescent="0.2">
      <c r="A24201" t="s">
        <v>1730</v>
      </c>
      <c r="B24201">
        <v>0.1</v>
      </c>
      <c r="C24201">
        <f>0.035/-0.015</f>
        <v>-2.3333333333333335</v>
      </c>
    </row>
    <row r="24202" spans="1:5" x14ac:dyDescent="0.2">
      <c r="A24202" t="s">
        <v>120</v>
      </c>
      <c r="B24202">
        <v>0.05</v>
      </c>
      <c r="C24202" t="s">
        <v>1593</v>
      </c>
      <c r="D24202" t="s">
        <v>1594</v>
      </c>
    </row>
    <row r="24203" spans="1:5" x14ac:dyDescent="0.2">
      <c r="A24203" t="s">
        <v>2928</v>
      </c>
      <c r="B24203" t="s">
        <v>1639</v>
      </c>
      <c r="C24203">
        <v>0.02</v>
      </c>
    </row>
    <row r="24204" spans="1:5" x14ac:dyDescent="0.2">
      <c r="A24204" t="s">
        <v>70</v>
      </c>
      <c r="B24204" t="s">
        <v>3176</v>
      </c>
    </row>
    <row r="24205" spans="1:5" x14ac:dyDescent="0.2">
      <c r="A24205" t="s">
        <v>52</v>
      </c>
      <c r="B24205">
        <v>12.5</v>
      </c>
      <c r="C24205">
        <v>0.2</v>
      </c>
    </row>
    <row r="24206" spans="1:5" x14ac:dyDescent="0.2">
      <c r="A24206" t="s">
        <v>120</v>
      </c>
      <c r="B24206" t="s">
        <v>1571</v>
      </c>
      <c r="C24206">
        <v>0.03</v>
      </c>
      <c r="D24206" t="s">
        <v>2948</v>
      </c>
      <c r="E24206" t="s">
        <v>1594</v>
      </c>
    </row>
    <row r="24207" spans="1:5" x14ac:dyDescent="0.2">
      <c r="A24207" t="s">
        <v>115</v>
      </c>
      <c r="B24207">
        <v>0.05</v>
      </c>
      <c r="C24207" t="s">
        <v>1639</v>
      </c>
      <c r="D24207">
        <v>0.1</v>
      </c>
    </row>
    <row r="24208" spans="1:5" x14ac:dyDescent="0.2">
      <c r="A24208" t="s">
        <v>892</v>
      </c>
    </row>
    <row r="24209" spans="1:4" x14ac:dyDescent="0.2">
      <c r="A24209" t="s">
        <v>177</v>
      </c>
      <c r="B24209">
        <v>0.2</v>
      </c>
      <c r="C24209" t="s">
        <v>1639</v>
      </c>
      <c r="D24209">
        <v>0.1</v>
      </c>
    </row>
    <row r="24210" spans="1:4" x14ac:dyDescent="0.2">
      <c r="A24210" t="s">
        <v>3363</v>
      </c>
      <c r="B24210" t="s">
        <v>1629</v>
      </c>
      <c r="C24210" t="s">
        <v>1822</v>
      </c>
    </row>
    <row r="24211" spans="1:4" x14ac:dyDescent="0.2">
      <c r="A24211" t="s">
        <v>169</v>
      </c>
    </row>
    <row r="24212" spans="1:4" x14ac:dyDescent="0.2">
      <c r="A24212" t="s">
        <v>110</v>
      </c>
    </row>
    <row r="24213" spans="1:4" x14ac:dyDescent="0.2">
      <c r="A24213" t="s">
        <v>1575</v>
      </c>
      <c r="B24213" t="s">
        <v>1576</v>
      </c>
      <c r="C24213" t="s">
        <v>1577</v>
      </c>
      <c r="D24213" t="s">
        <v>1578</v>
      </c>
    </row>
    <row r="24214" spans="1:4" x14ac:dyDescent="0.2">
      <c r="A24214" t="s">
        <v>882</v>
      </c>
      <c r="B24214" t="s">
        <v>1579</v>
      </c>
      <c r="C24214" t="s">
        <v>1580</v>
      </c>
    </row>
    <row r="24215" spans="1:4" x14ac:dyDescent="0.2">
      <c r="A24215" t="s">
        <v>1595</v>
      </c>
      <c r="B24215" t="s">
        <v>1596</v>
      </c>
      <c r="C24215" t="s">
        <v>1597</v>
      </c>
    </row>
    <row r="24216" spans="1:4" x14ac:dyDescent="0.2">
      <c r="A24216" t="s">
        <v>1595</v>
      </c>
      <c r="B24216" t="s">
        <v>1598</v>
      </c>
      <c r="C24216" t="s">
        <v>1599</v>
      </c>
      <c r="D24216" t="s">
        <v>1597</v>
      </c>
    </row>
    <row r="24217" spans="1:4" x14ac:dyDescent="0.2">
      <c r="A24217" t="s">
        <v>114</v>
      </c>
      <c r="B24217">
        <v>54</v>
      </c>
      <c r="C24217" t="s">
        <v>1606</v>
      </c>
    </row>
    <row r="24218" spans="1:4" x14ac:dyDescent="0.2">
      <c r="A24218" t="s">
        <v>52</v>
      </c>
      <c r="B24218">
        <v>5.5</v>
      </c>
      <c r="C24218" t="s">
        <v>1606</v>
      </c>
    </row>
    <row r="24219" spans="1:4" x14ac:dyDescent="0.2">
      <c r="A24219" t="s">
        <v>52</v>
      </c>
      <c r="B24219">
        <v>8.5</v>
      </c>
      <c r="C24219" t="s">
        <v>1606</v>
      </c>
    </row>
    <row r="24220" spans="1:4" x14ac:dyDescent="0.2">
      <c r="A24220" t="s">
        <v>52</v>
      </c>
      <c r="B24220">
        <v>28.9</v>
      </c>
      <c r="C24220" t="s">
        <v>1604</v>
      </c>
    </row>
    <row r="24221" spans="1:4" x14ac:dyDescent="0.2">
      <c r="A24221" t="s">
        <v>52</v>
      </c>
      <c r="B24221">
        <v>30.5</v>
      </c>
      <c r="C24221" t="s">
        <v>1726</v>
      </c>
    </row>
    <row r="24222" spans="1:4" x14ac:dyDescent="0.2">
      <c r="A24222" t="s">
        <v>52</v>
      </c>
      <c r="B24222">
        <v>1.2</v>
      </c>
      <c r="C24222">
        <v>-0.1</v>
      </c>
    </row>
    <row r="24223" spans="1:4" x14ac:dyDescent="0.2">
      <c r="A24223" t="s">
        <v>52</v>
      </c>
      <c r="B24223">
        <v>43.5</v>
      </c>
      <c r="C24223" t="s">
        <v>1618</v>
      </c>
    </row>
    <row r="24224" spans="1:4" x14ac:dyDescent="0.2">
      <c r="A24224" t="s">
        <v>52</v>
      </c>
      <c r="B24224">
        <v>48.5</v>
      </c>
      <c r="C24224" t="s">
        <v>1606</v>
      </c>
    </row>
    <row r="24225" spans="1:5" x14ac:dyDescent="0.2">
      <c r="A24225" t="s">
        <v>52</v>
      </c>
      <c r="B24225">
        <v>5</v>
      </c>
      <c r="C24225" t="s">
        <v>2249</v>
      </c>
    </row>
    <row r="24226" spans="1:5" x14ac:dyDescent="0.2">
      <c r="A24226" t="s">
        <v>52</v>
      </c>
      <c r="B24226">
        <v>5</v>
      </c>
      <c r="C24226" t="s">
        <v>2249</v>
      </c>
    </row>
    <row r="24227" spans="1:5" x14ac:dyDescent="0.2">
      <c r="A24227" t="s">
        <v>2821</v>
      </c>
      <c r="B24227">
        <v>0.05</v>
      </c>
    </row>
    <row r="24228" spans="1:5" x14ac:dyDescent="0.2">
      <c r="A24228" t="s">
        <v>2822</v>
      </c>
      <c r="B24228">
        <v>-0.05</v>
      </c>
    </row>
    <row r="24229" spans="1:5" x14ac:dyDescent="0.2">
      <c r="A24229" t="s">
        <v>2823</v>
      </c>
      <c r="B24229">
        <v>0.1</v>
      </c>
    </row>
    <row r="24230" spans="1:5" x14ac:dyDescent="0.2">
      <c r="A24230" t="s">
        <v>2893</v>
      </c>
      <c r="B24230">
        <v>0.2</v>
      </c>
    </row>
    <row r="24231" spans="1:5" x14ac:dyDescent="0.2">
      <c r="A24231" t="s">
        <v>2823</v>
      </c>
      <c r="B24231" t="s">
        <v>1845</v>
      </c>
      <c r="C24231" t="s">
        <v>2393</v>
      </c>
    </row>
    <row r="24232" spans="1:5" x14ac:dyDescent="0.2">
      <c r="A24232" s="9">
        <v>1</v>
      </c>
      <c r="B24232" t="s">
        <v>110</v>
      </c>
      <c r="C24232" t="s">
        <v>2825</v>
      </c>
      <c r="D24232" t="s">
        <v>1845</v>
      </c>
    </row>
    <row r="24233" spans="1:5" x14ac:dyDescent="0.2">
      <c r="A24233" t="s">
        <v>2826</v>
      </c>
      <c r="B24233">
        <v>0.1</v>
      </c>
    </row>
    <row r="24234" spans="1:5" x14ac:dyDescent="0.2">
      <c r="A24234" t="s">
        <v>59</v>
      </c>
      <c r="B24234" t="s">
        <v>2827</v>
      </c>
    </row>
    <row r="24235" spans="1:5" x14ac:dyDescent="0.2">
      <c r="A24235" t="s">
        <v>120</v>
      </c>
      <c r="B24235" t="s">
        <v>1571</v>
      </c>
      <c r="C24235">
        <v>0.05</v>
      </c>
      <c r="D24235" t="s">
        <v>1593</v>
      </c>
      <c r="E24235" t="s">
        <v>1594</v>
      </c>
    </row>
    <row r="24236" spans="1:5" x14ac:dyDescent="0.2">
      <c r="A24236" t="s">
        <v>117</v>
      </c>
      <c r="B24236" t="s">
        <v>1571</v>
      </c>
      <c r="C24236">
        <v>0.03</v>
      </c>
      <c r="D24236" t="s">
        <v>1593</v>
      </c>
      <c r="E24236" t="s">
        <v>1659</v>
      </c>
    </row>
    <row r="24237" spans="1:5" x14ac:dyDescent="0.2">
      <c r="A24237" t="s">
        <v>156</v>
      </c>
      <c r="B24237" t="s">
        <v>1571</v>
      </c>
      <c r="C24237">
        <v>0.03</v>
      </c>
    </row>
    <row r="24238" spans="1:5" x14ac:dyDescent="0.2">
      <c r="A24238" t="s">
        <v>118</v>
      </c>
      <c r="B24238" t="s">
        <v>2828</v>
      </c>
    </row>
    <row r="24239" spans="1:5" x14ac:dyDescent="0.2">
      <c r="A24239" t="s">
        <v>118</v>
      </c>
      <c r="B24239" t="s">
        <v>1610</v>
      </c>
      <c r="C24239" s="10">
        <v>45295</v>
      </c>
    </row>
    <row r="24240" spans="1:5" x14ac:dyDescent="0.2">
      <c r="A24240" t="s">
        <v>118</v>
      </c>
      <c r="B24240" t="s">
        <v>2829</v>
      </c>
    </row>
    <row r="24241" spans="1:4" x14ac:dyDescent="0.2">
      <c r="A24241" t="s">
        <v>118</v>
      </c>
      <c r="B24241" t="s">
        <v>2259</v>
      </c>
    </row>
    <row r="24242" spans="1:4" x14ac:dyDescent="0.2">
      <c r="A24242" t="s">
        <v>118</v>
      </c>
      <c r="B24242" t="s">
        <v>2830</v>
      </c>
    </row>
    <row r="24243" spans="1:4" x14ac:dyDescent="0.2">
      <c r="A24243" t="s">
        <v>118</v>
      </c>
      <c r="B24243" t="s">
        <v>2038</v>
      </c>
    </row>
    <row r="24244" spans="1:4" x14ac:dyDescent="0.2">
      <c r="A24244" t="s">
        <v>110</v>
      </c>
      <c r="B24244" t="s">
        <v>1572</v>
      </c>
      <c r="C24244" t="s">
        <v>1573</v>
      </c>
    </row>
    <row r="24245" spans="1:4" x14ac:dyDescent="0.2">
      <c r="A24245" t="s">
        <v>1575</v>
      </c>
      <c r="B24245" t="s">
        <v>1576</v>
      </c>
      <c r="C24245" t="s">
        <v>1577</v>
      </c>
      <c r="D24245" t="s">
        <v>1578</v>
      </c>
    </row>
    <row r="24246" spans="1:4" x14ac:dyDescent="0.2">
      <c r="A24246" t="s">
        <v>882</v>
      </c>
      <c r="B24246" t="s">
        <v>1579</v>
      </c>
      <c r="C24246" t="s">
        <v>1580</v>
      </c>
    </row>
    <row r="24247" spans="1:4" x14ac:dyDescent="0.2">
      <c r="A24247" t="s">
        <v>2626</v>
      </c>
      <c r="B24247">
        <v>0.05</v>
      </c>
    </row>
    <row r="24248" spans="1:4" x14ac:dyDescent="0.2">
      <c r="A24248" t="s">
        <v>52</v>
      </c>
      <c r="B24248">
        <v>5.8</v>
      </c>
      <c r="C24248" t="s">
        <v>1606</v>
      </c>
    </row>
    <row r="24249" spans="1:4" x14ac:dyDescent="0.2">
      <c r="A24249" t="s">
        <v>70</v>
      </c>
      <c r="B24249">
        <v>8.5</v>
      </c>
      <c r="C24249">
        <v>0.2</v>
      </c>
    </row>
    <row r="24250" spans="1:4" x14ac:dyDescent="0.2">
      <c r="A24250" t="s">
        <v>70</v>
      </c>
      <c r="B24250">
        <v>11.7</v>
      </c>
      <c r="C24250">
        <v>-0.1</v>
      </c>
    </row>
    <row r="24251" spans="1:4" x14ac:dyDescent="0.2">
      <c r="A24251" t="s">
        <v>71</v>
      </c>
      <c r="B24251">
        <v>48.5</v>
      </c>
      <c r="C24251" t="s">
        <v>1606</v>
      </c>
    </row>
    <row r="24252" spans="1:4" x14ac:dyDescent="0.2">
      <c r="A24252" t="s">
        <v>71</v>
      </c>
      <c r="B24252">
        <v>43.5</v>
      </c>
      <c r="C24252">
        <v>0.3</v>
      </c>
    </row>
    <row r="24253" spans="1:4" x14ac:dyDescent="0.2">
      <c r="A24253" t="s">
        <v>70</v>
      </c>
      <c r="B24253">
        <v>33.1</v>
      </c>
      <c r="C24253">
        <v>-0.2</v>
      </c>
    </row>
    <row r="24254" spans="1:4" x14ac:dyDescent="0.2">
      <c r="A24254" t="s">
        <v>70</v>
      </c>
      <c r="B24254" t="s">
        <v>2597</v>
      </c>
    </row>
    <row r="24255" spans="1:4" x14ac:dyDescent="0.2">
      <c r="A24255" t="s">
        <v>120</v>
      </c>
      <c r="B24255">
        <v>0.1</v>
      </c>
      <c r="C24255" t="s">
        <v>1724</v>
      </c>
    </row>
    <row r="24256" spans="1:4" x14ac:dyDescent="0.2">
      <c r="A24256" t="s">
        <v>120</v>
      </c>
      <c r="B24256">
        <v>0.05</v>
      </c>
      <c r="C24256" t="s">
        <v>1593</v>
      </c>
      <c r="D24256" t="s">
        <v>1594</v>
      </c>
    </row>
    <row r="24257" spans="1:6" x14ac:dyDescent="0.2">
      <c r="A24257" t="s">
        <v>118</v>
      </c>
      <c r="B24257" t="s">
        <v>1655</v>
      </c>
      <c r="C24257">
        <v>30</v>
      </c>
    </row>
    <row r="24258" spans="1:6" x14ac:dyDescent="0.2">
      <c r="A24258" t="s">
        <v>110</v>
      </c>
    </row>
    <row r="24259" spans="1:6" x14ac:dyDescent="0.2">
      <c r="A24259" t="s">
        <v>52</v>
      </c>
      <c r="B24259" t="s">
        <v>2679</v>
      </c>
      <c r="C24259">
        <v>0.5</v>
      </c>
    </row>
    <row r="24260" spans="1:6" x14ac:dyDescent="0.2">
      <c r="A24260" t="s">
        <v>579</v>
      </c>
      <c r="B24260">
        <v>36</v>
      </c>
      <c r="C24260">
        <f>-0.2/-0.05</f>
        <v>4</v>
      </c>
      <c r="D24260" t="s">
        <v>2835</v>
      </c>
      <c r="E24260" t="s">
        <v>2836</v>
      </c>
      <c r="F24260" t="s">
        <v>2837</v>
      </c>
    </row>
    <row r="24261" spans="1:6" x14ac:dyDescent="0.2">
      <c r="A24261" t="s">
        <v>118</v>
      </c>
      <c r="B24261" t="s">
        <v>2813</v>
      </c>
      <c r="C24261">
        <v>10</v>
      </c>
    </row>
    <row r="24262" spans="1:6" x14ac:dyDescent="0.2">
      <c r="A24262" t="s">
        <v>115</v>
      </c>
      <c r="B24262" t="s">
        <v>2812</v>
      </c>
      <c r="C24262" t="s">
        <v>1656</v>
      </c>
    </row>
    <row r="24263" spans="1:6" x14ac:dyDescent="0.2">
      <c r="A24263" t="s">
        <v>2616</v>
      </c>
      <c r="B24263">
        <f>-0.2/-0.05</f>
        <v>4</v>
      </c>
    </row>
    <row r="24264" spans="1:6" x14ac:dyDescent="0.2">
      <c r="A24264" t="s">
        <v>52</v>
      </c>
      <c r="B24264">
        <v>3</v>
      </c>
      <c r="C24264">
        <v>0.1</v>
      </c>
    </row>
    <row r="24265" spans="1:6" x14ac:dyDescent="0.2">
      <c r="A24265" t="s">
        <v>52</v>
      </c>
      <c r="B24265">
        <v>1</v>
      </c>
      <c r="C24265">
        <v>0.2</v>
      </c>
    </row>
    <row r="24266" spans="1:6" x14ac:dyDescent="0.2">
      <c r="A24266" t="s">
        <v>52</v>
      </c>
      <c r="B24266">
        <v>2.65</v>
      </c>
      <c r="C24266" t="s">
        <v>1656</v>
      </c>
    </row>
    <row r="24267" spans="1:6" x14ac:dyDescent="0.2">
      <c r="A24267" t="s">
        <v>2838</v>
      </c>
      <c r="B24267">
        <v>0.1</v>
      </c>
    </row>
    <row r="24268" spans="1:6" x14ac:dyDescent="0.2">
      <c r="A24268" t="s">
        <v>72</v>
      </c>
      <c r="B24268">
        <v>0.5</v>
      </c>
      <c r="C24268" t="s">
        <v>1604</v>
      </c>
    </row>
    <row r="24269" spans="1:6" x14ac:dyDescent="0.2">
      <c r="A24269" t="s">
        <v>121</v>
      </c>
      <c r="B24269">
        <v>8.0000000000000002E-3</v>
      </c>
    </row>
    <row r="24270" spans="1:6" x14ac:dyDescent="0.2">
      <c r="A24270" t="s">
        <v>269</v>
      </c>
      <c r="B24270">
        <v>1.4999999999999999E-2</v>
      </c>
    </row>
    <row r="24271" spans="1:6" x14ac:dyDescent="0.2">
      <c r="A24271" t="s">
        <v>117</v>
      </c>
      <c r="B24271">
        <v>0.1</v>
      </c>
      <c r="C24271" t="s">
        <v>1724</v>
      </c>
    </row>
    <row r="24272" spans="1:6" x14ac:dyDescent="0.2">
      <c r="A24272" t="s">
        <v>118</v>
      </c>
      <c r="B24272" t="s">
        <v>1655</v>
      </c>
      <c r="C24272">
        <v>12.5</v>
      </c>
    </row>
    <row r="24273" spans="1:4" x14ac:dyDescent="0.2">
      <c r="A24273" t="s">
        <v>118</v>
      </c>
      <c r="B24273" t="s">
        <v>1655</v>
      </c>
      <c r="C24273">
        <v>16</v>
      </c>
    </row>
    <row r="24274" spans="1:4" x14ac:dyDescent="0.2">
      <c r="A24274" t="s">
        <v>118</v>
      </c>
      <c r="B24274" t="s">
        <v>1655</v>
      </c>
      <c r="C24274">
        <v>25</v>
      </c>
    </row>
    <row r="24275" spans="1:4" x14ac:dyDescent="0.2">
      <c r="A24275" t="s">
        <v>2619</v>
      </c>
      <c r="B24275">
        <v>0.05</v>
      </c>
    </row>
    <row r="24276" spans="1:4" x14ac:dyDescent="0.2">
      <c r="A24276" t="s">
        <v>52</v>
      </c>
      <c r="B24276">
        <v>7.5</v>
      </c>
      <c r="C24276" t="s">
        <v>1606</v>
      </c>
    </row>
    <row r="24277" spans="1:4" x14ac:dyDescent="0.2">
      <c r="A24277" t="s">
        <v>52</v>
      </c>
      <c r="B24277">
        <v>43.5</v>
      </c>
      <c r="C24277" t="s">
        <v>1618</v>
      </c>
    </row>
    <row r="24278" spans="1:4" x14ac:dyDescent="0.2">
      <c r="A24278" t="s">
        <v>52</v>
      </c>
      <c r="B24278">
        <v>48.5</v>
      </c>
      <c r="C24278" t="s">
        <v>1606</v>
      </c>
    </row>
    <row r="24279" spans="1:4" x14ac:dyDescent="0.2">
      <c r="A24279" t="s">
        <v>119</v>
      </c>
      <c r="B24279">
        <v>33.4</v>
      </c>
      <c r="C24279">
        <v>-0.05</v>
      </c>
    </row>
    <row r="24280" spans="1:4" x14ac:dyDescent="0.2">
      <c r="A24280" t="s">
        <v>119</v>
      </c>
      <c r="B24280">
        <v>33.6</v>
      </c>
      <c r="C24280">
        <v>1.6E-2</v>
      </c>
    </row>
    <row r="24281" spans="1:4" x14ac:dyDescent="0.2">
      <c r="A24281" t="s">
        <v>1575</v>
      </c>
      <c r="B24281" t="s">
        <v>1576</v>
      </c>
      <c r="C24281" t="s">
        <v>1577</v>
      </c>
      <c r="D24281" t="s">
        <v>1578</v>
      </c>
    </row>
    <row r="24282" spans="1:4" x14ac:dyDescent="0.2">
      <c r="A24282" t="s">
        <v>882</v>
      </c>
      <c r="B24282" t="s">
        <v>1579</v>
      </c>
      <c r="C24282" t="s">
        <v>1580</v>
      </c>
    </row>
    <row r="24283" spans="1:4" x14ac:dyDescent="0.2">
      <c r="A24283" t="s">
        <v>1595</v>
      </c>
      <c r="B24283" t="s">
        <v>1596</v>
      </c>
      <c r="C24283" t="s">
        <v>1597</v>
      </c>
    </row>
    <row r="24284" spans="1:4" x14ac:dyDescent="0.2">
      <c r="A24284" t="s">
        <v>1595</v>
      </c>
      <c r="B24284" t="s">
        <v>1598</v>
      </c>
      <c r="C24284" t="s">
        <v>1599</v>
      </c>
      <c r="D24284" t="s">
        <v>1597</v>
      </c>
    </row>
    <row r="24285" spans="1:4" x14ac:dyDescent="0.2">
      <c r="A24285" t="s">
        <v>79</v>
      </c>
      <c r="B24285" t="s">
        <v>3364</v>
      </c>
    </row>
    <row r="24286" spans="1:4" x14ac:dyDescent="0.2">
      <c r="A24286" t="s">
        <v>3365</v>
      </c>
      <c r="B24286" t="s">
        <v>3366</v>
      </c>
    </row>
    <row r="24287" spans="1:4" x14ac:dyDescent="0.2">
      <c r="A24287" t="s">
        <v>3367</v>
      </c>
      <c r="B24287" t="s">
        <v>3368</v>
      </c>
    </row>
    <row r="24288" spans="1:4" x14ac:dyDescent="0.2">
      <c r="A24288" t="s">
        <v>52</v>
      </c>
      <c r="B24288">
        <v>42.3</v>
      </c>
      <c r="C24288" t="s">
        <v>1634</v>
      </c>
      <c r="D24288">
        <v>0.15</v>
      </c>
    </row>
    <row r="24289" spans="1:7" x14ac:dyDescent="0.2">
      <c r="A24289" t="s">
        <v>52</v>
      </c>
      <c r="B24289" t="s">
        <v>3369</v>
      </c>
    </row>
    <row r="24290" spans="1:7" x14ac:dyDescent="0.2">
      <c r="A24290" t="s">
        <v>119</v>
      </c>
      <c r="B24290">
        <v>36.1</v>
      </c>
      <c r="C24290" t="s">
        <v>1634</v>
      </c>
      <c r="D24290">
        <v>0.05</v>
      </c>
    </row>
    <row r="24291" spans="1:7" x14ac:dyDescent="0.2">
      <c r="A24291" t="s">
        <v>3370</v>
      </c>
      <c r="B24291" t="s">
        <v>1644</v>
      </c>
      <c r="C24291">
        <v>38</v>
      </c>
      <c r="D24291" t="s">
        <v>1634</v>
      </c>
      <c r="E24291">
        <v>0.1</v>
      </c>
    </row>
    <row r="24292" spans="1:7" x14ac:dyDescent="0.2">
      <c r="A24292" t="s">
        <v>119</v>
      </c>
      <c r="B24292">
        <v>34.049999999999997</v>
      </c>
      <c r="C24292" t="s">
        <v>1639</v>
      </c>
      <c r="D24292">
        <v>0.1</v>
      </c>
    </row>
    <row r="24293" spans="1:7" x14ac:dyDescent="0.2">
      <c r="A24293" t="s">
        <v>119</v>
      </c>
      <c r="B24293">
        <v>31</v>
      </c>
      <c r="C24293" t="s">
        <v>1634</v>
      </c>
      <c r="D24293">
        <v>0.15</v>
      </c>
    </row>
    <row r="24294" spans="1:7" x14ac:dyDescent="0.2">
      <c r="A24294" t="s">
        <v>57</v>
      </c>
      <c r="B24294">
        <v>40</v>
      </c>
      <c r="C24294" t="s">
        <v>1634</v>
      </c>
      <c r="D24294">
        <v>0.15</v>
      </c>
    </row>
    <row r="24295" spans="1:7" x14ac:dyDescent="0.2">
      <c r="A24295" t="s">
        <v>59</v>
      </c>
      <c r="B24295" t="s">
        <v>1841</v>
      </c>
      <c r="C24295">
        <v>35</v>
      </c>
      <c r="D24295" t="s">
        <v>1123</v>
      </c>
      <c r="E24295">
        <v>1</v>
      </c>
      <c r="F24295" t="s">
        <v>1588</v>
      </c>
      <c r="G24295" t="s">
        <v>1808</v>
      </c>
    </row>
    <row r="24296" spans="1:7" x14ac:dyDescent="0.2">
      <c r="A24296" t="s">
        <v>55</v>
      </c>
      <c r="B24296">
        <v>21.1</v>
      </c>
      <c r="C24296" t="s">
        <v>1639</v>
      </c>
      <c r="D24296">
        <v>1</v>
      </c>
    </row>
    <row r="24297" spans="1:7" x14ac:dyDescent="0.2">
      <c r="A24297" t="s">
        <v>119</v>
      </c>
      <c r="B24297">
        <v>50</v>
      </c>
      <c r="C24297" t="s">
        <v>2235</v>
      </c>
    </row>
    <row r="24298" spans="1:7" x14ac:dyDescent="0.2">
      <c r="A24298" t="s">
        <v>52</v>
      </c>
      <c r="B24298">
        <v>43.5</v>
      </c>
      <c r="C24298" t="s">
        <v>1693</v>
      </c>
    </row>
    <row r="24299" spans="1:7" x14ac:dyDescent="0.2">
      <c r="A24299" t="s">
        <v>52</v>
      </c>
      <c r="B24299">
        <v>42.95</v>
      </c>
      <c r="C24299" t="s">
        <v>1726</v>
      </c>
    </row>
    <row r="24300" spans="1:7" x14ac:dyDescent="0.2">
      <c r="A24300" t="s">
        <v>52</v>
      </c>
      <c r="B24300">
        <v>12.95</v>
      </c>
      <c r="C24300" t="s">
        <v>1604</v>
      </c>
    </row>
    <row r="24301" spans="1:7" x14ac:dyDescent="0.2">
      <c r="A24301" t="s">
        <v>52</v>
      </c>
      <c r="B24301">
        <v>12.09</v>
      </c>
      <c r="C24301" t="s">
        <v>1604</v>
      </c>
    </row>
    <row r="24302" spans="1:7" x14ac:dyDescent="0.2">
      <c r="A24302" t="s">
        <v>52</v>
      </c>
      <c r="B24302">
        <v>10.94</v>
      </c>
      <c r="C24302" t="s">
        <v>1604</v>
      </c>
    </row>
    <row r="24303" spans="1:7" x14ac:dyDescent="0.2">
      <c r="A24303" t="s">
        <v>197</v>
      </c>
      <c r="B24303">
        <v>0.3</v>
      </c>
      <c r="C24303" t="s">
        <v>1659</v>
      </c>
    </row>
    <row r="24304" spans="1:7" x14ac:dyDescent="0.2">
      <c r="A24304" t="s">
        <v>574</v>
      </c>
      <c r="B24304">
        <v>0.1</v>
      </c>
      <c r="C24304" t="s">
        <v>1594</v>
      </c>
    </row>
    <row r="24305" spans="1:5" x14ac:dyDescent="0.2">
      <c r="A24305" t="s">
        <v>118</v>
      </c>
      <c r="B24305" t="s">
        <v>1655</v>
      </c>
      <c r="C24305">
        <v>6.3</v>
      </c>
    </row>
    <row r="24306" spans="1:5" x14ac:dyDescent="0.2">
      <c r="A24306" t="s">
        <v>1575</v>
      </c>
      <c r="B24306" t="s">
        <v>1576</v>
      </c>
      <c r="C24306" t="s">
        <v>1577</v>
      </c>
      <c r="D24306" t="s">
        <v>1578</v>
      </c>
    </row>
    <row r="24307" spans="1:5" x14ac:dyDescent="0.2">
      <c r="A24307" t="s">
        <v>882</v>
      </c>
      <c r="B24307" t="s">
        <v>1579</v>
      </c>
      <c r="C24307" t="s">
        <v>1580</v>
      </c>
    </row>
    <row r="24308" spans="1:5" x14ac:dyDescent="0.2">
      <c r="A24308" t="s">
        <v>52</v>
      </c>
      <c r="B24308" t="s">
        <v>3371</v>
      </c>
    </row>
    <row r="24309" spans="1:5" x14ac:dyDescent="0.2">
      <c r="A24309" t="s">
        <v>119</v>
      </c>
      <c r="B24309" t="s">
        <v>3372</v>
      </c>
    </row>
    <row r="24310" spans="1:5" x14ac:dyDescent="0.2">
      <c r="A24310" t="s">
        <v>2585</v>
      </c>
      <c r="B24310" t="s">
        <v>1644</v>
      </c>
      <c r="C24310">
        <v>35.299999999999997</v>
      </c>
      <c r="D24310" t="s">
        <v>1634</v>
      </c>
      <c r="E24310">
        <v>0.1</v>
      </c>
    </row>
    <row r="24311" spans="1:5" x14ac:dyDescent="0.2">
      <c r="A24311" t="s">
        <v>119</v>
      </c>
      <c r="B24311" t="s">
        <v>3373</v>
      </c>
    </row>
    <row r="24312" spans="1:5" x14ac:dyDescent="0.2">
      <c r="A24312" t="s">
        <v>119</v>
      </c>
      <c r="B24312">
        <v>31</v>
      </c>
      <c r="C24312" t="s">
        <v>1634</v>
      </c>
      <c r="D24312">
        <v>0.15</v>
      </c>
    </row>
    <row r="24313" spans="1:5" x14ac:dyDescent="0.2">
      <c r="A24313" t="s">
        <v>57</v>
      </c>
      <c r="B24313">
        <v>40.299999999999997</v>
      </c>
      <c r="C24313" t="s">
        <v>1606</v>
      </c>
    </row>
    <row r="24314" spans="1:5" x14ac:dyDescent="0.2">
      <c r="A24314" t="s">
        <v>57</v>
      </c>
      <c r="B24314" t="s">
        <v>3374</v>
      </c>
    </row>
    <row r="24315" spans="1:5" x14ac:dyDescent="0.2">
      <c r="A24315" t="s">
        <v>61</v>
      </c>
      <c r="B24315">
        <v>0.1</v>
      </c>
      <c r="C24315" t="s">
        <v>1594</v>
      </c>
    </row>
    <row r="24316" spans="1:5" x14ac:dyDescent="0.2">
      <c r="A24316" t="s">
        <v>52</v>
      </c>
      <c r="B24316">
        <v>43.9</v>
      </c>
      <c r="C24316" t="s">
        <v>1693</v>
      </c>
    </row>
    <row r="24317" spans="1:5" x14ac:dyDescent="0.2">
      <c r="A24317" t="s">
        <v>52</v>
      </c>
      <c r="B24317" t="s">
        <v>3375</v>
      </c>
    </row>
    <row r="24318" spans="1:5" x14ac:dyDescent="0.2">
      <c r="A24318" t="s">
        <v>52</v>
      </c>
      <c r="B24318">
        <v>13.35</v>
      </c>
      <c r="C24318" t="s">
        <v>1604</v>
      </c>
    </row>
    <row r="24319" spans="1:5" x14ac:dyDescent="0.2">
      <c r="A24319" t="s">
        <v>52</v>
      </c>
      <c r="B24319">
        <v>12.49</v>
      </c>
      <c r="C24319" t="s">
        <v>1604</v>
      </c>
    </row>
    <row r="24320" spans="1:5" x14ac:dyDescent="0.2">
      <c r="A24320" t="s">
        <v>52</v>
      </c>
      <c r="B24320">
        <v>10.94</v>
      </c>
      <c r="C24320" t="s">
        <v>1604</v>
      </c>
    </row>
    <row r="24321" spans="1:4" x14ac:dyDescent="0.2">
      <c r="A24321" t="s">
        <v>120</v>
      </c>
      <c r="B24321">
        <v>0.2</v>
      </c>
    </row>
    <row r="24322" spans="1:4" x14ac:dyDescent="0.2">
      <c r="A24322" t="s">
        <v>118</v>
      </c>
      <c r="B24322" t="s">
        <v>1655</v>
      </c>
      <c r="C24322">
        <v>25</v>
      </c>
    </row>
    <row r="24323" spans="1:4" x14ac:dyDescent="0.2">
      <c r="A24323" t="s">
        <v>1575</v>
      </c>
      <c r="B24323" t="s">
        <v>1576</v>
      </c>
      <c r="C24323" t="s">
        <v>1577</v>
      </c>
      <c r="D24323" t="s">
        <v>1578</v>
      </c>
    </row>
    <row r="24324" spans="1:4" x14ac:dyDescent="0.2">
      <c r="A24324" t="s">
        <v>882</v>
      </c>
      <c r="B24324" t="s">
        <v>1579</v>
      </c>
      <c r="C24324" t="s">
        <v>1580</v>
      </c>
    </row>
    <row r="24325" spans="1:4" x14ac:dyDescent="0.2">
      <c r="A24325" t="s">
        <v>1595</v>
      </c>
      <c r="B24325" t="s">
        <v>1596</v>
      </c>
      <c r="C24325" t="s">
        <v>1597</v>
      </c>
    </row>
    <row r="24326" spans="1:4" x14ac:dyDescent="0.2">
      <c r="A24326" t="s">
        <v>1595</v>
      </c>
      <c r="B24326" t="s">
        <v>1598</v>
      </c>
      <c r="C24326" t="s">
        <v>1599</v>
      </c>
      <c r="D24326" t="s">
        <v>1597</v>
      </c>
    </row>
    <row r="24327" spans="1:4" x14ac:dyDescent="0.2">
      <c r="A24327" t="s">
        <v>119</v>
      </c>
      <c r="B24327" t="s">
        <v>3376</v>
      </c>
    </row>
    <row r="24328" spans="1:4" x14ac:dyDescent="0.2">
      <c r="A24328" t="s">
        <v>79</v>
      </c>
      <c r="B24328" t="s">
        <v>3364</v>
      </c>
    </row>
    <row r="24329" spans="1:4" x14ac:dyDescent="0.2">
      <c r="A24329" t="s">
        <v>3365</v>
      </c>
      <c r="B24329" t="s">
        <v>3366</v>
      </c>
    </row>
    <row r="24330" spans="1:4" x14ac:dyDescent="0.2">
      <c r="A24330" t="s">
        <v>3367</v>
      </c>
      <c r="B24330" t="s">
        <v>3368</v>
      </c>
    </row>
    <row r="24331" spans="1:4" x14ac:dyDescent="0.2">
      <c r="A24331" t="s">
        <v>61</v>
      </c>
      <c r="B24331">
        <v>0.1</v>
      </c>
      <c r="C24331" t="s">
        <v>1594</v>
      </c>
    </row>
    <row r="24332" spans="1:4" x14ac:dyDescent="0.2">
      <c r="A24332" t="s">
        <v>52</v>
      </c>
      <c r="B24332">
        <v>42.3</v>
      </c>
      <c r="C24332" t="s">
        <v>1634</v>
      </c>
      <c r="D24332">
        <v>0.15</v>
      </c>
    </row>
    <row r="24333" spans="1:4" x14ac:dyDescent="0.2">
      <c r="A24333" t="s">
        <v>52</v>
      </c>
      <c r="B24333" t="s">
        <v>3377</v>
      </c>
    </row>
    <row r="24334" spans="1:4" x14ac:dyDescent="0.2">
      <c r="A24334" t="s">
        <v>119</v>
      </c>
      <c r="B24334">
        <v>36.1</v>
      </c>
      <c r="C24334" t="s">
        <v>1634</v>
      </c>
      <c r="D24334">
        <v>0.05</v>
      </c>
    </row>
    <row r="24335" spans="1:4" x14ac:dyDescent="0.2">
      <c r="A24335" t="s">
        <v>1688</v>
      </c>
      <c r="B24335">
        <v>38</v>
      </c>
      <c r="C24335" t="s">
        <v>1634</v>
      </c>
      <c r="D24335">
        <v>0.1</v>
      </c>
    </row>
    <row r="24336" spans="1:4" x14ac:dyDescent="0.2">
      <c r="A24336" t="s">
        <v>61</v>
      </c>
      <c r="B24336">
        <v>0.1</v>
      </c>
      <c r="C24336" t="s">
        <v>1594</v>
      </c>
    </row>
    <row r="24337" spans="1:7" x14ac:dyDescent="0.2">
      <c r="A24337" t="s">
        <v>119</v>
      </c>
      <c r="B24337">
        <v>34.049999999999997</v>
      </c>
      <c r="C24337" t="s">
        <v>1639</v>
      </c>
      <c r="D24337">
        <v>0.1</v>
      </c>
    </row>
    <row r="24338" spans="1:7" x14ac:dyDescent="0.2">
      <c r="A24338" t="s">
        <v>61</v>
      </c>
      <c r="B24338">
        <v>0.1</v>
      </c>
      <c r="C24338" t="s">
        <v>1594</v>
      </c>
    </row>
    <row r="24339" spans="1:7" x14ac:dyDescent="0.2">
      <c r="A24339" t="s">
        <v>119</v>
      </c>
      <c r="B24339">
        <v>31</v>
      </c>
      <c r="C24339" t="s">
        <v>1634</v>
      </c>
      <c r="D24339">
        <v>0.15</v>
      </c>
    </row>
    <row r="24340" spans="1:7" x14ac:dyDescent="0.2">
      <c r="A24340" t="s">
        <v>59</v>
      </c>
      <c r="B24340" t="s">
        <v>1841</v>
      </c>
      <c r="C24340">
        <v>35</v>
      </c>
      <c r="D24340" t="s">
        <v>1123</v>
      </c>
      <c r="E24340">
        <v>1</v>
      </c>
      <c r="F24340" t="s">
        <v>1588</v>
      </c>
      <c r="G24340" t="s">
        <v>1808</v>
      </c>
    </row>
    <row r="24341" spans="1:7" x14ac:dyDescent="0.2">
      <c r="A24341" t="s">
        <v>55</v>
      </c>
      <c r="B24341">
        <v>21.1</v>
      </c>
      <c r="C24341" t="s">
        <v>1639</v>
      </c>
      <c r="D24341">
        <v>1</v>
      </c>
    </row>
    <row r="24342" spans="1:7" x14ac:dyDescent="0.2">
      <c r="A24342" t="s">
        <v>52</v>
      </c>
      <c r="B24342">
        <v>43.5</v>
      </c>
      <c r="C24342" t="s">
        <v>1693</v>
      </c>
    </row>
    <row r="24343" spans="1:7" x14ac:dyDescent="0.2">
      <c r="A24343" t="s">
        <v>52</v>
      </c>
      <c r="B24343">
        <v>42.95</v>
      </c>
      <c r="C24343" t="s">
        <v>1726</v>
      </c>
    </row>
    <row r="24344" spans="1:7" x14ac:dyDescent="0.2">
      <c r="A24344" t="s">
        <v>52</v>
      </c>
      <c r="B24344">
        <v>12.95</v>
      </c>
      <c r="C24344" t="s">
        <v>1604</v>
      </c>
    </row>
    <row r="24345" spans="1:7" x14ac:dyDescent="0.2">
      <c r="A24345" t="s">
        <v>52</v>
      </c>
      <c r="B24345">
        <v>12.09</v>
      </c>
      <c r="C24345" t="s">
        <v>1604</v>
      </c>
    </row>
    <row r="24346" spans="1:7" x14ac:dyDescent="0.2">
      <c r="A24346" t="s">
        <v>52</v>
      </c>
      <c r="B24346">
        <v>10.94</v>
      </c>
      <c r="C24346" t="s">
        <v>1604</v>
      </c>
    </row>
    <row r="24347" spans="1:7" x14ac:dyDescent="0.2">
      <c r="A24347" t="s">
        <v>52</v>
      </c>
      <c r="B24347" t="s">
        <v>3378</v>
      </c>
    </row>
    <row r="24348" spans="1:7" x14ac:dyDescent="0.2">
      <c r="A24348" t="s">
        <v>574</v>
      </c>
      <c r="B24348">
        <v>0.1</v>
      </c>
      <c r="C24348" t="s">
        <v>1594</v>
      </c>
    </row>
    <row r="24349" spans="1:7" x14ac:dyDescent="0.2">
      <c r="A24349" t="s">
        <v>1575</v>
      </c>
      <c r="B24349" t="s">
        <v>1576</v>
      </c>
      <c r="C24349" t="s">
        <v>1577</v>
      </c>
      <c r="D24349" t="s">
        <v>1578</v>
      </c>
    </row>
    <row r="24350" spans="1:7" x14ac:dyDescent="0.2">
      <c r="A24350" t="s">
        <v>882</v>
      </c>
      <c r="B24350" t="s">
        <v>1579</v>
      </c>
      <c r="C24350" t="s">
        <v>1580</v>
      </c>
    </row>
    <row r="24351" spans="1:7" x14ac:dyDescent="0.2">
      <c r="A24351" t="s">
        <v>1581</v>
      </c>
      <c r="B24351" t="s">
        <v>1576</v>
      </c>
      <c r="C24351" t="s">
        <v>1577</v>
      </c>
      <c r="D24351" t="s">
        <v>1582</v>
      </c>
    </row>
    <row r="24352" spans="1:7" x14ac:dyDescent="0.2">
      <c r="A24352" t="s">
        <v>1595</v>
      </c>
      <c r="B24352" t="s">
        <v>1596</v>
      </c>
      <c r="C24352" t="s">
        <v>1597</v>
      </c>
    </row>
    <row r="24353" spans="1:4" x14ac:dyDescent="0.2">
      <c r="A24353" t="s">
        <v>1595</v>
      </c>
      <c r="B24353" t="s">
        <v>1598</v>
      </c>
      <c r="C24353" t="s">
        <v>1599</v>
      </c>
      <c r="D24353" t="s">
        <v>1597</v>
      </c>
    </row>
    <row r="24354" spans="1:4" x14ac:dyDescent="0.2">
      <c r="A24354" t="s">
        <v>1595</v>
      </c>
      <c r="B24354" t="s">
        <v>1596</v>
      </c>
      <c r="C24354" t="s">
        <v>1597</v>
      </c>
    </row>
    <row r="24355" spans="1:4" x14ac:dyDescent="0.2">
      <c r="A24355" t="s">
        <v>1595</v>
      </c>
      <c r="B24355" t="s">
        <v>1598</v>
      </c>
      <c r="C24355" t="s">
        <v>1599</v>
      </c>
      <c r="D24355" t="s">
        <v>1597</v>
      </c>
    </row>
    <row r="24356" spans="1:4" x14ac:dyDescent="0.2">
      <c r="A24356" t="s">
        <v>114</v>
      </c>
      <c r="B24356">
        <v>54</v>
      </c>
      <c r="C24356" t="s">
        <v>1606</v>
      </c>
    </row>
    <row r="24357" spans="1:4" x14ac:dyDescent="0.2">
      <c r="A24357" t="s">
        <v>52</v>
      </c>
      <c r="B24357">
        <v>5.5</v>
      </c>
      <c r="C24357" t="s">
        <v>1606</v>
      </c>
    </row>
    <row r="24358" spans="1:4" x14ac:dyDescent="0.2">
      <c r="A24358" t="s">
        <v>52</v>
      </c>
      <c r="B24358">
        <v>8.5</v>
      </c>
      <c r="C24358" t="s">
        <v>1606</v>
      </c>
    </row>
    <row r="24359" spans="1:4" x14ac:dyDescent="0.2">
      <c r="A24359" t="s">
        <v>52</v>
      </c>
      <c r="B24359">
        <v>28.9</v>
      </c>
      <c r="C24359" t="s">
        <v>1604</v>
      </c>
    </row>
    <row r="24360" spans="1:4" x14ac:dyDescent="0.2">
      <c r="A24360" t="s">
        <v>52</v>
      </c>
      <c r="B24360">
        <v>30.5</v>
      </c>
      <c r="C24360" t="s">
        <v>1726</v>
      </c>
    </row>
    <row r="24361" spans="1:4" x14ac:dyDescent="0.2">
      <c r="A24361" t="s">
        <v>52</v>
      </c>
      <c r="B24361">
        <v>1.2</v>
      </c>
      <c r="C24361">
        <v>-0.1</v>
      </c>
    </row>
    <row r="24362" spans="1:4" x14ac:dyDescent="0.2">
      <c r="A24362" t="s">
        <v>52</v>
      </c>
      <c r="B24362">
        <v>43.5</v>
      </c>
      <c r="C24362" t="s">
        <v>1618</v>
      </c>
    </row>
    <row r="24363" spans="1:4" x14ac:dyDescent="0.2">
      <c r="A24363" t="s">
        <v>52</v>
      </c>
      <c r="B24363">
        <v>48.5</v>
      </c>
      <c r="C24363" t="s">
        <v>1606</v>
      </c>
    </row>
    <row r="24364" spans="1:4" x14ac:dyDescent="0.2">
      <c r="A24364" t="s">
        <v>52</v>
      </c>
      <c r="B24364">
        <v>5</v>
      </c>
      <c r="C24364" t="s">
        <v>2249</v>
      </c>
    </row>
    <row r="24365" spans="1:4" x14ac:dyDescent="0.2">
      <c r="A24365" t="s">
        <v>52</v>
      </c>
      <c r="B24365">
        <v>5</v>
      </c>
      <c r="C24365" t="s">
        <v>2249</v>
      </c>
    </row>
    <row r="24366" spans="1:4" x14ac:dyDescent="0.2">
      <c r="A24366" t="s">
        <v>2821</v>
      </c>
      <c r="B24366">
        <v>0.05</v>
      </c>
    </row>
    <row r="24367" spans="1:4" x14ac:dyDescent="0.2">
      <c r="A24367" t="s">
        <v>2822</v>
      </c>
      <c r="B24367">
        <v>-0.05</v>
      </c>
    </row>
    <row r="24368" spans="1:4" x14ac:dyDescent="0.2">
      <c r="A24368" t="s">
        <v>2823</v>
      </c>
      <c r="B24368">
        <v>0.1</v>
      </c>
    </row>
    <row r="24369" spans="1:5" x14ac:dyDescent="0.2">
      <c r="A24369" t="s">
        <v>2893</v>
      </c>
      <c r="B24369">
        <v>0.2</v>
      </c>
    </row>
    <row r="24370" spans="1:5" x14ac:dyDescent="0.2">
      <c r="A24370" t="s">
        <v>2823</v>
      </c>
      <c r="B24370" t="s">
        <v>1845</v>
      </c>
      <c r="C24370" t="s">
        <v>2393</v>
      </c>
    </row>
    <row r="24371" spans="1:5" x14ac:dyDescent="0.2">
      <c r="A24371" s="9">
        <v>1</v>
      </c>
      <c r="B24371" t="s">
        <v>110</v>
      </c>
      <c r="C24371" t="s">
        <v>2825</v>
      </c>
      <c r="D24371" t="s">
        <v>1845</v>
      </c>
    </row>
    <row r="24372" spans="1:5" x14ac:dyDescent="0.2">
      <c r="A24372" t="s">
        <v>2826</v>
      </c>
      <c r="B24372">
        <v>0.1</v>
      </c>
    </row>
    <row r="24373" spans="1:5" x14ac:dyDescent="0.2">
      <c r="A24373" t="s">
        <v>59</v>
      </c>
      <c r="B24373" t="s">
        <v>2827</v>
      </c>
    </row>
    <row r="24374" spans="1:5" x14ac:dyDescent="0.2">
      <c r="A24374" t="s">
        <v>120</v>
      </c>
      <c r="B24374" t="s">
        <v>1571</v>
      </c>
      <c r="C24374">
        <v>0.05</v>
      </c>
      <c r="D24374" t="s">
        <v>1593</v>
      </c>
      <c r="E24374" t="s">
        <v>1594</v>
      </c>
    </row>
    <row r="24375" spans="1:5" x14ac:dyDescent="0.2">
      <c r="A24375" t="s">
        <v>117</v>
      </c>
      <c r="B24375" t="s">
        <v>1571</v>
      </c>
      <c r="C24375">
        <v>0.03</v>
      </c>
      <c r="D24375" t="s">
        <v>1593</v>
      </c>
      <c r="E24375" t="s">
        <v>1659</v>
      </c>
    </row>
    <row r="24376" spans="1:5" x14ac:dyDescent="0.2">
      <c r="A24376" t="s">
        <v>156</v>
      </c>
      <c r="B24376" t="s">
        <v>1571</v>
      </c>
      <c r="C24376">
        <v>0.03</v>
      </c>
    </row>
    <row r="24377" spans="1:5" x14ac:dyDescent="0.2">
      <c r="A24377" t="s">
        <v>118</v>
      </c>
      <c r="B24377" t="s">
        <v>2828</v>
      </c>
    </row>
    <row r="24378" spans="1:5" x14ac:dyDescent="0.2">
      <c r="A24378" t="s">
        <v>118</v>
      </c>
      <c r="B24378" t="s">
        <v>1610</v>
      </c>
      <c r="C24378" s="10">
        <v>45295</v>
      </c>
    </row>
    <row r="24379" spans="1:5" x14ac:dyDescent="0.2">
      <c r="A24379" t="s">
        <v>118</v>
      </c>
      <c r="B24379" t="s">
        <v>2829</v>
      </c>
    </row>
    <row r="24380" spans="1:5" x14ac:dyDescent="0.2">
      <c r="A24380" t="s">
        <v>118</v>
      </c>
      <c r="B24380" t="s">
        <v>2259</v>
      </c>
    </row>
    <row r="24381" spans="1:5" x14ac:dyDescent="0.2">
      <c r="A24381" t="s">
        <v>118</v>
      </c>
      <c r="B24381" t="s">
        <v>2830</v>
      </c>
    </row>
    <row r="24382" spans="1:5" x14ac:dyDescent="0.2">
      <c r="A24382" t="s">
        <v>118</v>
      </c>
      <c r="B24382" t="s">
        <v>2038</v>
      </c>
    </row>
    <row r="24383" spans="1:5" x14ac:dyDescent="0.2">
      <c r="A24383" t="s">
        <v>110</v>
      </c>
      <c r="B24383" t="s">
        <v>1572</v>
      </c>
      <c r="C24383" t="s">
        <v>1573</v>
      </c>
    </row>
    <row r="24384" spans="1:5" x14ac:dyDescent="0.2">
      <c r="A24384" t="s">
        <v>1575</v>
      </c>
      <c r="B24384" t="s">
        <v>1576</v>
      </c>
      <c r="C24384" t="s">
        <v>1577</v>
      </c>
      <c r="D24384" t="s">
        <v>1578</v>
      </c>
    </row>
    <row r="24385" spans="1:5" x14ac:dyDescent="0.2">
      <c r="A24385" t="s">
        <v>882</v>
      </c>
      <c r="B24385" t="s">
        <v>1579</v>
      </c>
      <c r="C24385" t="s">
        <v>1580</v>
      </c>
    </row>
    <row r="24386" spans="1:5" x14ac:dyDescent="0.2">
      <c r="A24386" t="s">
        <v>1595</v>
      </c>
      <c r="B24386" t="s">
        <v>1596</v>
      </c>
      <c r="C24386" t="s">
        <v>1597</v>
      </c>
    </row>
    <row r="24387" spans="1:5" x14ac:dyDescent="0.2">
      <c r="A24387" t="s">
        <v>1595</v>
      </c>
      <c r="B24387" t="s">
        <v>1598</v>
      </c>
      <c r="C24387" t="s">
        <v>1599</v>
      </c>
      <c r="D24387" t="s">
        <v>1597</v>
      </c>
    </row>
    <row r="24388" spans="1:5" x14ac:dyDescent="0.2">
      <c r="A24388" t="s">
        <v>57</v>
      </c>
      <c r="B24388">
        <v>63</v>
      </c>
      <c r="C24388" t="s">
        <v>3379</v>
      </c>
    </row>
    <row r="24389" spans="1:5" x14ac:dyDescent="0.2">
      <c r="A24389" t="s">
        <v>57</v>
      </c>
      <c r="B24389">
        <v>32</v>
      </c>
      <c r="C24389" t="s">
        <v>3379</v>
      </c>
    </row>
    <row r="24390" spans="1:5" x14ac:dyDescent="0.2">
      <c r="A24390" t="s">
        <v>57</v>
      </c>
      <c r="B24390">
        <v>27</v>
      </c>
      <c r="C24390" t="s">
        <v>2273</v>
      </c>
    </row>
    <row r="24391" spans="1:5" x14ac:dyDescent="0.2">
      <c r="A24391" t="s">
        <v>3380</v>
      </c>
      <c r="B24391">
        <v>12</v>
      </c>
      <c r="C24391">
        <v>0.2</v>
      </c>
    </row>
    <row r="24392" spans="1:5" x14ac:dyDescent="0.2">
      <c r="A24392" t="s">
        <v>3381</v>
      </c>
      <c r="B24392">
        <v>4</v>
      </c>
      <c r="C24392" t="s">
        <v>3382</v>
      </c>
    </row>
    <row r="24393" spans="1:5" x14ac:dyDescent="0.2">
      <c r="A24393" t="s">
        <v>3383</v>
      </c>
      <c r="B24393">
        <v>2.5</v>
      </c>
      <c r="C24393">
        <v>0.1</v>
      </c>
    </row>
    <row r="24394" spans="1:5" x14ac:dyDescent="0.2">
      <c r="A24394" t="s">
        <v>119</v>
      </c>
      <c r="B24394">
        <v>15</v>
      </c>
      <c r="C24394" t="s">
        <v>3384</v>
      </c>
    </row>
    <row r="24395" spans="1:5" x14ac:dyDescent="0.2">
      <c r="A24395" t="s">
        <v>50</v>
      </c>
      <c r="B24395" t="s">
        <v>3385</v>
      </c>
      <c r="C24395">
        <v>14</v>
      </c>
      <c r="D24395" t="s">
        <v>1634</v>
      </c>
      <c r="E24395">
        <v>0.2</v>
      </c>
    </row>
    <row r="24396" spans="1:5" x14ac:dyDescent="0.2">
      <c r="A24396" t="s">
        <v>201</v>
      </c>
      <c r="B24396" t="s">
        <v>3385</v>
      </c>
      <c r="C24396">
        <v>8</v>
      </c>
      <c r="D24396" t="s">
        <v>1634</v>
      </c>
      <c r="E24396">
        <v>0.1</v>
      </c>
    </row>
    <row r="24397" spans="1:5" x14ac:dyDescent="0.2">
      <c r="A24397" t="s">
        <v>201</v>
      </c>
      <c r="B24397" t="s">
        <v>2891</v>
      </c>
      <c r="C24397">
        <v>2</v>
      </c>
      <c r="D24397" t="s">
        <v>1634</v>
      </c>
      <c r="E24397">
        <v>0.1</v>
      </c>
    </row>
    <row r="24398" spans="1:5" x14ac:dyDescent="0.2">
      <c r="A24398" t="s">
        <v>3098</v>
      </c>
      <c r="B24398" t="s">
        <v>2265</v>
      </c>
    </row>
    <row r="24399" spans="1:5" x14ac:dyDescent="0.2">
      <c r="A24399" t="s">
        <v>52</v>
      </c>
      <c r="B24399">
        <v>2.5</v>
      </c>
      <c r="C24399" t="s">
        <v>1634</v>
      </c>
      <c r="D24399">
        <v>0.1</v>
      </c>
    </row>
    <row r="24400" spans="1:5" x14ac:dyDescent="0.2">
      <c r="A24400" t="s">
        <v>52</v>
      </c>
      <c r="B24400">
        <v>5.5</v>
      </c>
      <c r="C24400" t="s">
        <v>1634</v>
      </c>
      <c r="D24400">
        <v>0.1</v>
      </c>
    </row>
    <row r="24401" spans="1:4" x14ac:dyDescent="0.2">
      <c r="A24401" t="s">
        <v>52</v>
      </c>
      <c r="B24401">
        <v>7</v>
      </c>
      <c r="C24401" t="s">
        <v>1634</v>
      </c>
      <c r="D24401">
        <v>0.2</v>
      </c>
    </row>
    <row r="24402" spans="1:4" x14ac:dyDescent="0.2">
      <c r="A24402" t="s">
        <v>52</v>
      </c>
      <c r="B24402">
        <v>10</v>
      </c>
      <c r="C24402">
        <v>-0.1</v>
      </c>
    </row>
    <row r="24403" spans="1:4" x14ac:dyDescent="0.2">
      <c r="A24403" t="s">
        <v>52</v>
      </c>
      <c r="B24403">
        <v>20.5</v>
      </c>
      <c r="C24403">
        <v>0.1</v>
      </c>
    </row>
    <row r="24404" spans="1:4" x14ac:dyDescent="0.2">
      <c r="A24404" t="s">
        <v>52</v>
      </c>
      <c r="B24404">
        <v>23</v>
      </c>
      <c r="C24404" t="s">
        <v>1634</v>
      </c>
      <c r="D24404">
        <v>0.2</v>
      </c>
    </row>
    <row r="24405" spans="1:4" x14ac:dyDescent="0.2">
      <c r="A24405" t="s">
        <v>416</v>
      </c>
      <c r="B24405">
        <v>60</v>
      </c>
      <c r="C24405" t="s">
        <v>1634</v>
      </c>
      <c r="D24405">
        <v>0.3</v>
      </c>
    </row>
    <row r="24406" spans="1:4" x14ac:dyDescent="0.2">
      <c r="A24406" t="s">
        <v>388</v>
      </c>
      <c r="B24406">
        <v>23</v>
      </c>
      <c r="C24406" t="s">
        <v>1634</v>
      </c>
      <c r="D24406">
        <v>0.2</v>
      </c>
    </row>
    <row r="24407" spans="1:4" x14ac:dyDescent="0.2">
      <c r="A24407" t="s">
        <v>119</v>
      </c>
      <c r="B24407">
        <v>29</v>
      </c>
      <c r="C24407" t="s">
        <v>1634</v>
      </c>
      <c r="D24407">
        <v>0.2</v>
      </c>
    </row>
    <row r="24408" spans="1:4" x14ac:dyDescent="0.2">
      <c r="A24408" t="s">
        <v>119</v>
      </c>
      <c r="B24408">
        <v>32</v>
      </c>
      <c r="C24408" t="s">
        <v>1634</v>
      </c>
      <c r="D24408">
        <v>0.3</v>
      </c>
    </row>
    <row r="24409" spans="1:4" x14ac:dyDescent="0.2">
      <c r="A24409" t="s">
        <v>119</v>
      </c>
      <c r="B24409">
        <v>39</v>
      </c>
      <c r="C24409" t="s">
        <v>1634</v>
      </c>
      <c r="D24409">
        <v>0.3</v>
      </c>
    </row>
    <row r="24410" spans="1:4" x14ac:dyDescent="0.2">
      <c r="A24410" t="s">
        <v>59</v>
      </c>
      <c r="B24410" t="s">
        <v>3386</v>
      </c>
      <c r="C24410" t="s">
        <v>1588</v>
      </c>
      <c r="D24410" t="s">
        <v>1589</v>
      </c>
    </row>
    <row r="24411" spans="1:4" x14ac:dyDescent="0.2">
      <c r="A24411" t="s">
        <v>59</v>
      </c>
      <c r="B24411" t="s">
        <v>2906</v>
      </c>
    </row>
    <row r="24412" spans="1:4" x14ac:dyDescent="0.2">
      <c r="A24412" t="s">
        <v>59</v>
      </c>
      <c r="B24412" t="s">
        <v>57</v>
      </c>
    </row>
    <row r="24413" spans="1:4" x14ac:dyDescent="0.2">
      <c r="A24413" t="s">
        <v>118</v>
      </c>
      <c r="B24413" t="s">
        <v>1619</v>
      </c>
      <c r="C24413" t="s">
        <v>1571</v>
      </c>
      <c r="D24413">
        <v>1.6</v>
      </c>
    </row>
    <row r="24414" spans="1:4" x14ac:dyDescent="0.2">
      <c r="A24414" t="s">
        <v>120</v>
      </c>
      <c r="B24414">
        <v>0.03</v>
      </c>
      <c r="C24414" t="s">
        <v>1594</v>
      </c>
    </row>
    <row r="24415" spans="1:4" x14ac:dyDescent="0.2">
      <c r="A24415" t="s">
        <v>120</v>
      </c>
      <c r="B24415">
        <v>0.1</v>
      </c>
      <c r="C24415" t="s">
        <v>1594</v>
      </c>
    </row>
    <row r="24416" spans="1:4" x14ac:dyDescent="0.2">
      <c r="A24416" t="s">
        <v>1575</v>
      </c>
      <c r="B24416" t="s">
        <v>1576</v>
      </c>
      <c r="C24416" t="s">
        <v>1577</v>
      </c>
      <c r="D24416" t="s">
        <v>1578</v>
      </c>
    </row>
    <row r="24417" spans="1:4" x14ac:dyDescent="0.2">
      <c r="A24417" t="s">
        <v>882</v>
      </c>
      <c r="B24417" t="s">
        <v>1579</v>
      </c>
      <c r="C24417" t="s">
        <v>1580</v>
      </c>
    </row>
    <row r="24418" spans="1:4" x14ac:dyDescent="0.2">
      <c r="A24418" t="s">
        <v>1595</v>
      </c>
      <c r="B24418" t="s">
        <v>1596</v>
      </c>
      <c r="C24418" t="s">
        <v>1597</v>
      </c>
    </row>
    <row r="24419" spans="1:4" x14ac:dyDescent="0.2">
      <c r="A24419" t="s">
        <v>1595</v>
      </c>
      <c r="B24419" t="s">
        <v>1598</v>
      </c>
      <c r="C24419" t="s">
        <v>1599</v>
      </c>
      <c r="D24419" t="s">
        <v>1597</v>
      </c>
    </row>
    <row r="24420" spans="1:4" x14ac:dyDescent="0.2">
      <c r="A24420" t="s">
        <v>118</v>
      </c>
      <c r="B24420" t="s">
        <v>1571</v>
      </c>
      <c r="C24420" t="s">
        <v>1655</v>
      </c>
      <c r="D24420">
        <v>1.5</v>
      </c>
    </row>
    <row r="24421" spans="1:4" x14ac:dyDescent="0.2">
      <c r="A24421" t="s">
        <v>118</v>
      </c>
      <c r="B24421" t="s">
        <v>1571</v>
      </c>
      <c r="C24421" t="s">
        <v>2534</v>
      </c>
      <c r="D24421">
        <v>1</v>
      </c>
    </row>
    <row r="24422" spans="1:4" x14ac:dyDescent="0.2">
      <c r="A24422" t="s">
        <v>71</v>
      </c>
      <c r="B24422">
        <v>0.48</v>
      </c>
      <c r="C24422" t="s">
        <v>1634</v>
      </c>
      <c r="D24422">
        <v>1.4999999999999999E-2</v>
      </c>
    </row>
    <row r="24423" spans="1:4" x14ac:dyDescent="0.2">
      <c r="A24423" t="s">
        <v>57</v>
      </c>
      <c r="B24423">
        <v>22.035</v>
      </c>
      <c r="C24423">
        <f>-0.01/-0.023</f>
        <v>0.43478260869565222</v>
      </c>
    </row>
    <row r="24424" spans="1:4" x14ac:dyDescent="0.2">
      <c r="A24424" t="s">
        <v>57</v>
      </c>
      <c r="B24424">
        <v>20</v>
      </c>
      <c r="C24424" t="s">
        <v>1656</v>
      </c>
    </row>
    <row r="24425" spans="1:4" x14ac:dyDescent="0.2">
      <c r="A24425" t="s">
        <v>57</v>
      </c>
      <c r="B24425">
        <v>21.5</v>
      </c>
      <c r="C24425">
        <v>0.05</v>
      </c>
    </row>
    <row r="24426" spans="1:4" x14ac:dyDescent="0.2">
      <c r="A24426" t="s">
        <v>70</v>
      </c>
      <c r="B24426">
        <v>5.01</v>
      </c>
      <c r="C24426">
        <v>0.03</v>
      </c>
    </row>
    <row r="24427" spans="1:4" x14ac:dyDescent="0.2">
      <c r="A24427" t="s">
        <v>70</v>
      </c>
      <c r="B24427">
        <v>8.5</v>
      </c>
      <c r="C24427" t="s">
        <v>1583</v>
      </c>
    </row>
    <row r="24428" spans="1:4" x14ac:dyDescent="0.2">
      <c r="A24428" t="s">
        <v>70</v>
      </c>
      <c r="B24428">
        <v>18</v>
      </c>
      <c r="C24428" t="s">
        <v>1634</v>
      </c>
      <c r="D24428">
        <v>2.5000000000000001E-2</v>
      </c>
    </row>
    <row r="24429" spans="1:4" x14ac:dyDescent="0.2">
      <c r="A24429" t="s">
        <v>3387</v>
      </c>
      <c r="B24429" t="s">
        <v>1618</v>
      </c>
    </row>
    <row r="24430" spans="1:4" x14ac:dyDescent="0.2">
      <c r="A24430" t="s">
        <v>70</v>
      </c>
      <c r="B24430">
        <v>8</v>
      </c>
      <c r="C24430" t="s">
        <v>1583</v>
      </c>
    </row>
    <row r="24431" spans="1:4" x14ac:dyDescent="0.2">
      <c r="A24431" t="s">
        <v>114</v>
      </c>
      <c r="B24431">
        <v>8.3000000000000007</v>
      </c>
      <c r="C24431" t="s">
        <v>1681</v>
      </c>
    </row>
    <row r="24432" spans="1:4" x14ac:dyDescent="0.2">
      <c r="A24432" t="s">
        <v>52</v>
      </c>
      <c r="B24432">
        <v>1.1000000000000001</v>
      </c>
      <c r="C24432">
        <v>0.05</v>
      </c>
    </row>
    <row r="24433" spans="1:8" x14ac:dyDescent="0.2">
      <c r="A24433" t="s">
        <v>3388</v>
      </c>
      <c r="B24433" t="s">
        <v>3389</v>
      </c>
      <c r="C24433" t="s">
        <v>1708</v>
      </c>
      <c r="D24433" t="s">
        <v>3390</v>
      </c>
    </row>
    <row r="24434" spans="1:8" x14ac:dyDescent="0.2">
      <c r="A24434" t="s">
        <v>3388</v>
      </c>
      <c r="B24434" t="s">
        <v>3389</v>
      </c>
      <c r="C24434" t="s">
        <v>1708</v>
      </c>
      <c r="D24434" t="s">
        <v>3390</v>
      </c>
    </row>
    <row r="24435" spans="1:8" x14ac:dyDescent="0.2">
      <c r="A24435" t="s">
        <v>71</v>
      </c>
      <c r="B24435">
        <v>5.85</v>
      </c>
      <c r="C24435" t="s">
        <v>1606</v>
      </c>
    </row>
    <row r="24436" spans="1:8" x14ac:dyDescent="0.2">
      <c r="A24436" t="s">
        <v>71</v>
      </c>
      <c r="B24436">
        <v>0.7</v>
      </c>
      <c r="C24436">
        <v>0.1</v>
      </c>
    </row>
    <row r="24437" spans="1:8" x14ac:dyDescent="0.2">
      <c r="A24437" t="s">
        <v>120</v>
      </c>
      <c r="B24437" t="s">
        <v>3391</v>
      </c>
      <c r="C24437" t="s">
        <v>1620</v>
      </c>
      <c r="D24437" t="s">
        <v>1594</v>
      </c>
      <c r="E24437" t="s">
        <v>3392</v>
      </c>
    </row>
    <row r="24438" spans="1:8" x14ac:dyDescent="0.2">
      <c r="A24438" t="s">
        <v>118</v>
      </c>
      <c r="B24438" t="s">
        <v>1655</v>
      </c>
      <c r="C24438" t="s">
        <v>1598</v>
      </c>
      <c r="D24438" t="s">
        <v>3393</v>
      </c>
      <c r="E24438" t="s">
        <v>3394</v>
      </c>
      <c r="F24438">
        <v>8</v>
      </c>
      <c r="G24438">
        <v>10</v>
      </c>
      <c r="H24438" t="s">
        <v>3395</v>
      </c>
    </row>
    <row r="24439" spans="1:8" x14ac:dyDescent="0.2">
      <c r="A24439" t="s">
        <v>117</v>
      </c>
      <c r="B24439" t="s">
        <v>1571</v>
      </c>
      <c r="C24439">
        <v>0.02</v>
      </c>
      <c r="D24439" t="s">
        <v>1593</v>
      </c>
      <c r="E24439" t="s">
        <v>1594</v>
      </c>
      <c r="F24439" t="s">
        <v>3221</v>
      </c>
      <c r="G24439" t="s">
        <v>3000</v>
      </c>
    </row>
    <row r="24440" spans="1:8" x14ac:dyDescent="0.2">
      <c r="A24440" t="s">
        <v>52</v>
      </c>
      <c r="B24440">
        <v>7</v>
      </c>
      <c r="C24440" t="s">
        <v>1606</v>
      </c>
    </row>
    <row r="24441" spans="1:8" x14ac:dyDescent="0.2">
      <c r="A24441" t="s">
        <v>3396</v>
      </c>
      <c r="B24441" t="s">
        <v>1656</v>
      </c>
    </row>
    <row r="24442" spans="1:8" x14ac:dyDescent="0.2">
      <c r="A24442" t="s">
        <v>3335</v>
      </c>
      <c r="B24442" t="s">
        <v>2778</v>
      </c>
      <c r="C24442" t="s">
        <v>3336</v>
      </c>
      <c r="D24442" t="s">
        <v>3337</v>
      </c>
    </row>
    <row r="24443" spans="1:8" x14ac:dyDescent="0.2">
      <c r="A24443" t="s">
        <v>1575</v>
      </c>
      <c r="B24443" t="s">
        <v>1576</v>
      </c>
      <c r="C24443" t="s">
        <v>1577</v>
      </c>
      <c r="D24443" t="s">
        <v>1578</v>
      </c>
    </row>
    <row r="24444" spans="1:8" x14ac:dyDescent="0.2">
      <c r="A24444" t="s">
        <v>882</v>
      </c>
      <c r="B24444" t="s">
        <v>1579</v>
      </c>
      <c r="C24444" t="s">
        <v>1580</v>
      </c>
    </row>
    <row r="24445" spans="1:8" x14ac:dyDescent="0.2">
      <c r="A24445" t="s">
        <v>118</v>
      </c>
      <c r="B24445" t="s">
        <v>1571</v>
      </c>
      <c r="C24445" t="s">
        <v>1655</v>
      </c>
      <c r="D24445">
        <v>1.5</v>
      </c>
    </row>
    <row r="24446" spans="1:8" x14ac:dyDescent="0.2">
      <c r="A24446" t="s">
        <v>118</v>
      </c>
      <c r="B24446" t="s">
        <v>1571</v>
      </c>
      <c r="C24446" t="s">
        <v>2534</v>
      </c>
      <c r="D24446">
        <v>1</v>
      </c>
    </row>
    <row r="24447" spans="1:8" x14ac:dyDescent="0.2">
      <c r="A24447" t="s">
        <v>71</v>
      </c>
      <c r="B24447">
        <v>0.48</v>
      </c>
      <c r="C24447" t="s">
        <v>1634</v>
      </c>
      <c r="D24447">
        <v>1.4999999999999999E-2</v>
      </c>
    </row>
    <row r="24448" spans="1:8" x14ac:dyDescent="0.2">
      <c r="A24448" t="s">
        <v>57</v>
      </c>
      <c r="B24448">
        <v>22.035</v>
      </c>
      <c r="C24448">
        <f>-0.01/-0.023</f>
        <v>0.43478260869565222</v>
      </c>
    </row>
    <row r="24449" spans="1:8" x14ac:dyDescent="0.2">
      <c r="A24449" t="s">
        <v>57</v>
      </c>
      <c r="B24449">
        <v>20</v>
      </c>
      <c r="C24449" t="s">
        <v>1656</v>
      </c>
    </row>
    <row r="24450" spans="1:8" x14ac:dyDescent="0.2">
      <c r="A24450" t="s">
        <v>57</v>
      </c>
      <c r="B24450">
        <v>21.5</v>
      </c>
      <c r="C24450">
        <v>0.05</v>
      </c>
    </row>
    <row r="24451" spans="1:8" x14ac:dyDescent="0.2">
      <c r="A24451" t="s">
        <v>70</v>
      </c>
      <c r="B24451">
        <v>5.01</v>
      </c>
      <c r="C24451">
        <v>0.03</v>
      </c>
    </row>
    <row r="24452" spans="1:8" x14ac:dyDescent="0.2">
      <c r="A24452" t="s">
        <v>70</v>
      </c>
      <c r="B24452">
        <v>8.5</v>
      </c>
      <c r="C24452" t="s">
        <v>1583</v>
      </c>
    </row>
    <row r="24453" spans="1:8" x14ac:dyDescent="0.2">
      <c r="A24453" t="s">
        <v>70</v>
      </c>
      <c r="B24453">
        <v>18</v>
      </c>
      <c r="C24453" t="s">
        <v>1634</v>
      </c>
      <c r="D24453">
        <v>2.5000000000000001E-2</v>
      </c>
    </row>
    <row r="24454" spans="1:8" x14ac:dyDescent="0.2">
      <c r="A24454" t="s">
        <v>3387</v>
      </c>
      <c r="B24454" t="s">
        <v>1618</v>
      </c>
    </row>
    <row r="24455" spans="1:8" x14ac:dyDescent="0.2">
      <c r="A24455" t="s">
        <v>70</v>
      </c>
      <c r="B24455">
        <v>8</v>
      </c>
      <c r="C24455" t="s">
        <v>1583</v>
      </c>
    </row>
    <row r="24456" spans="1:8" x14ac:dyDescent="0.2">
      <c r="A24456" t="s">
        <v>114</v>
      </c>
      <c r="B24456">
        <v>8.3000000000000007</v>
      </c>
      <c r="C24456" t="s">
        <v>1681</v>
      </c>
    </row>
    <row r="24457" spans="1:8" x14ac:dyDescent="0.2">
      <c r="A24457" t="s">
        <v>52</v>
      </c>
      <c r="B24457">
        <v>1.1000000000000001</v>
      </c>
      <c r="C24457">
        <v>0.05</v>
      </c>
    </row>
    <row r="24458" spans="1:8" x14ac:dyDescent="0.2">
      <c r="A24458" t="s">
        <v>3388</v>
      </c>
      <c r="B24458" t="s">
        <v>3389</v>
      </c>
      <c r="C24458" t="s">
        <v>1708</v>
      </c>
      <c r="D24458" t="s">
        <v>3390</v>
      </c>
    </row>
    <row r="24459" spans="1:8" x14ac:dyDescent="0.2">
      <c r="A24459" t="s">
        <v>3388</v>
      </c>
      <c r="B24459" t="s">
        <v>3389</v>
      </c>
      <c r="C24459" t="s">
        <v>1708</v>
      </c>
      <c r="D24459" t="s">
        <v>3390</v>
      </c>
    </row>
    <row r="24460" spans="1:8" x14ac:dyDescent="0.2">
      <c r="A24460" t="s">
        <v>71</v>
      </c>
      <c r="B24460">
        <v>5.85</v>
      </c>
      <c r="C24460" t="s">
        <v>1606</v>
      </c>
    </row>
    <row r="24461" spans="1:8" x14ac:dyDescent="0.2">
      <c r="A24461" t="s">
        <v>71</v>
      </c>
      <c r="B24461">
        <v>0.7</v>
      </c>
      <c r="C24461">
        <v>0.1</v>
      </c>
    </row>
    <row r="24462" spans="1:8" x14ac:dyDescent="0.2">
      <c r="A24462" t="s">
        <v>120</v>
      </c>
      <c r="B24462" t="s">
        <v>3391</v>
      </c>
      <c r="C24462" t="s">
        <v>1620</v>
      </c>
      <c r="D24462" t="s">
        <v>1594</v>
      </c>
      <c r="E24462" t="s">
        <v>3392</v>
      </c>
    </row>
    <row r="24463" spans="1:8" x14ac:dyDescent="0.2">
      <c r="A24463" t="s">
        <v>118</v>
      </c>
      <c r="B24463" t="s">
        <v>1655</v>
      </c>
      <c r="C24463" t="s">
        <v>1598</v>
      </c>
      <c r="D24463" t="s">
        <v>3393</v>
      </c>
      <c r="E24463" t="s">
        <v>3394</v>
      </c>
      <c r="F24463">
        <v>8</v>
      </c>
      <c r="G24463">
        <v>10</v>
      </c>
      <c r="H24463" t="s">
        <v>3395</v>
      </c>
    </row>
    <row r="24464" spans="1:8" x14ac:dyDescent="0.2">
      <c r="A24464" t="s">
        <v>117</v>
      </c>
      <c r="B24464" t="s">
        <v>1571</v>
      </c>
      <c r="C24464">
        <v>0.02</v>
      </c>
      <c r="D24464" t="s">
        <v>1593</v>
      </c>
      <c r="E24464" t="s">
        <v>1594</v>
      </c>
      <c r="F24464" t="s">
        <v>3221</v>
      </c>
      <c r="G24464" t="s">
        <v>3000</v>
      </c>
    </row>
    <row r="24465" spans="1:4" x14ac:dyDescent="0.2">
      <c r="A24465" t="s">
        <v>52</v>
      </c>
      <c r="B24465">
        <v>7</v>
      </c>
      <c r="C24465" t="s">
        <v>1606</v>
      </c>
    </row>
    <row r="24466" spans="1:4" x14ac:dyDescent="0.2">
      <c r="A24466" t="s">
        <v>3396</v>
      </c>
      <c r="B24466" t="s">
        <v>1656</v>
      </c>
    </row>
    <row r="24467" spans="1:4" x14ac:dyDescent="0.2">
      <c r="A24467" t="s">
        <v>3335</v>
      </c>
      <c r="B24467" t="s">
        <v>2778</v>
      </c>
      <c r="C24467" t="s">
        <v>3336</v>
      </c>
      <c r="D24467" t="s">
        <v>3337</v>
      </c>
    </row>
    <row r="24468" spans="1:4" x14ac:dyDescent="0.2">
      <c r="A24468" t="s">
        <v>1575</v>
      </c>
      <c r="B24468" t="s">
        <v>1576</v>
      </c>
      <c r="C24468" t="s">
        <v>1577</v>
      </c>
      <c r="D24468" t="s">
        <v>1578</v>
      </c>
    </row>
    <row r="24469" spans="1:4" x14ac:dyDescent="0.2">
      <c r="A24469" t="s">
        <v>882</v>
      </c>
      <c r="B24469" t="s">
        <v>1579</v>
      </c>
      <c r="C24469" t="s">
        <v>1580</v>
      </c>
    </row>
    <row r="24470" spans="1:4" x14ac:dyDescent="0.2">
      <c r="A24470" t="s">
        <v>1595</v>
      </c>
      <c r="B24470" t="s">
        <v>1596</v>
      </c>
      <c r="C24470" t="s">
        <v>1597</v>
      </c>
    </row>
    <row r="24471" spans="1:4" x14ac:dyDescent="0.2">
      <c r="A24471" t="s">
        <v>1595</v>
      </c>
      <c r="B24471" t="s">
        <v>1598</v>
      </c>
      <c r="C24471" t="s">
        <v>1599</v>
      </c>
      <c r="D24471" t="s">
        <v>1597</v>
      </c>
    </row>
    <row r="24472" spans="1:4" x14ac:dyDescent="0.2">
      <c r="A24472" t="s">
        <v>3397</v>
      </c>
      <c r="B24472">
        <f>0.054/-0.012</f>
        <v>-4.5</v>
      </c>
    </row>
    <row r="24473" spans="1:4" x14ac:dyDescent="0.2">
      <c r="A24473" t="s">
        <v>3052</v>
      </c>
      <c r="B24473">
        <f>0.112/-0.084</f>
        <v>-1.3333333333333333</v>
      </c>
    </row>
    <row r="24474" spans="1:4" x14ac:dyDescent="0.2">
      <c r="A24474" t="s">
        <v>59</v>
      </c>
      <c r="B24474" t="s">
        <v>3398</v>
      </c>
      <c r="C24474" t="s">
        <v>3399</v>
      </c>
      <c r="D24474" t="s">
        <v>1948</v>
      </c>
    </row>
    <row r="24475" spans="1:4" x14ac:dyDescent="0.2">
      <c r="A24475" t="s">
        <v>3400</v>
      </c>
      <c r="B24475" t="s">
        <v>3401</v>
      </c>
    </row>
    <row r="24476" spans="1:4" x14ac:dyDescent="0.2">
      <c r="A24476" t="s">
        <v>3402</v>
      </c>
      <c r="B24476">
        <f>0.012/-0.084</f>
        <v>-0.14285714285714285</v>
      </c>
    </row>
    <row r="24477" spans="1:4" x14ac:dyDescent="0.2">
      <c r="A24477" t="s">
        <v>173</v>
      </c>
      <c r="B24477">
        <v>33</v>
      </c>
      <c r="C24477" t="s">
        <v>1656</v>
      </c>
    </row>
    <row r="24478" spans="1:4" x14ac:dyDescent="0.2">
      <c r="A24478" t="s">
        <v>3054</v>
      </c>
      <c r="B24478">
        <f>0.112/0.016</f>
        <v>7</v>
      </c>
    </row>
    <row r="24479" spans="1:4" x14ac:dyDescent="0.2">
      <c r="A24479" t="s">
        <v>52</v>
      </c>
      <c r="B24479">
        <v>14</v>
      </c>
      <c r="C24479">
        <v>-0.1</v>
      </c>
    </row>
    <row r="24480" spans="1:4" x14ac:dyDescent="0.2">
      <c r="A24480" t="s">
        <v>416</v>
      </c>
      <c r="B24480">
        <v>22.4</v>
      </c>
      <c r="C24480">
        <f>0.034/-0.062</f>
        <v>-0.54838709677419362</v>
      </c>
    </row>
    <row r="24481" spans="1:6" x14ac:dyDescent="0.2">
      <c r="A24481" t="s">
        <v>72</v>
      </c>
      <c r="B24481">
        <v>0.5</v>
      </c>
      <c r="C24481" t="s">
        <v>1634</v>
      </c>
      <c r="D24481">
        <v>0.2</v>
      </c>
      <c r="E24481" t="s">
        <v>1649</v>
      </c>
      <c r="F24481" t="s">
        <v>3403</v>
      </c>
    </row>
    <row r="24482" spans="1:6" x14ac:dyDescent="0.2">
      <c r="A24482" t="s">
        <v>177</v>
      </c>
      <c r="B24482" t="s">
        <v>3404</v>
      </c>
    </row>
    <row r="24483" spans="1:6" x14ac:dyDescent="0.2">
      <c r="A24483" t="s">
        <v>1575</v>
      </c>
      <c r="B24483" t="s">
        <v>1576</v>
      </c>
      <c r="C24483" t="s">
        <v>1577</v>
      </c>
      <c r="D24483" t="s">
        <v>1578</v>
      </c>
    </row>
    <row r="24484" spans="1:6" x14ac:dyDescent="0.2">
      <c r="A24484" t="s">
        <v>882</v>
      </c>
      <c r="B24484" t="s">
        <v>1579</v>
      </c>
      <c r="C24484" t="s">
        <v>1580</v>
      </c>
    </row>
    <row r="24485" spans="1:6" x14ac:dyDescent="0.2">
      <c r="A24485" t="s">
        <v>1595</v>
      </c>
      <c r="B24485" t="s">
        <v>1596</v>
      </c>
      <c r="C24485" t="s">
        <v>1597</v>
      </c>
    </row>
    <row r="24486" spans="1:6" x14ac:dyDescent="0.2">
      <c r="A24486" t="s">
        <v>1595</v>
      </c>
      <c r="B24486" t="s">
        <v>1598</v>
      </c>
      <c r="C24486" t="s">
        <v>1599</v>
      </c>
      <c r="D24486" t="s">
        <v>1597</v>
      </c>
    </row>
    <row r="24487" spans="1:6" x14ac:dyDescent="0.2">
      <c r="A24487" t="s">
        <v>3397</v>
      </c>
      <c r="B24487">
        <f>0.054/-0.012</f>
        <v>-4.5</v>
      </c>
    </row>
    <row r="24488" spans="1:6" x14ac:dyDescent="0.2">
      <c r="A24488" t="s">
        <v>3052</v>
      </c>
      <c r="B24488">
        <f>0.112/-0.084</f>
        <v>-1.3333333333333333</v>
      </c>
    </row>
    <row r="24489" spans="1:6" x14ac:dyDescent="0.2">
      <c r="A24489" t="s">
        <v>59</v>
      </c>
      <c r="B24489" t="s">
        <v>3398</v>
      </c>
      <c r="C24489" t="s">
        <v>3399</v>
      </c>
      <c r="D24489" t="s">
        <v>1948</v>
      </c>
    </row>
    <row r="24490" spans="1:6" x14ac:dyDescent="0.2">
      <c r="A24490" t="s">
        <v>3400</v>
      </c>
      <c r="B24490" t="s">
        <v>3401</v>
      </c>
    </row>
    <row r="24491" spans="1:6" x14ac:dyDescent="0.2">
      <c r="A24491" t="s">
        <v>3402</v>
      </c>
      <c r="B24491">
        <f>0.012/-0.084</f>
        <v>-0.14285714285714285</v>
      </c>
    </row>
    <row r="24492" spans="1:6" x14ac:dyDescent="0.2">
      <c r="A24492" t="s">
        <v>173</v>
      </c>
      <c r="B24492">
        <v>33</v>
      </c>
      <c r="C24492" t="s">
        <v>1656</v>
      </c>
    </row>
    <row r="24493" spans="1:6" x14ac:dyDescent="0.2">
      <c r="A24493" t="s">
        <v>3054</v>
      </c>
      <c r="B24493">
        <f>0.112/0.016</f>
        <v>7</v>
      </c>
    </row>
    <row r="24494" spans="1:6" x14ac:dyDescent="0.2">
      <c r="A24494" t="s">
        <v>52</v>
      </c>
      <c r="B24494">
        <v>14</v>
      </c>
      <c r="C24494">
        <v>-0.1</v>
      </c>
    </row>
    <row r="24495" spans="1:6" x14ac:dyDescent="0.2">
      <c r="A24495" t="s">
        <v>416</v>
      </c>
      <c r="B24495">
        <v>22.4</v>
      </c>
      <c r="C24495">
        <f>0.034/-0.062</f>
        <v>-0.54838709677419362</v>
      </c>
    </row>
    <row r="24496" spans="1:6" x14ac:dyDescent="0.2">
      <c r="A24496" t="s">
        <v>72</v>
      </c>
      <c r="B24496">
        <v>0.5</v>
      </c>
      <c r="C24496" t="s">
        <v>1634</v>
      </c>
      <c r="D24496">
        <v>0.2</v>
      </c>
      <c r="E24496" t="s">
        <v>1649</v>
      </c>
      <c r="F24496" t="s">
        <v>3403</v>
      </c>
    </row>
    <row r="24497" spans="1:4" x14ac:dyDescent="0.2">
      <c r="A24497" t="s">
        <v>177</v>
      </c>
      <c r="B24497" t="s">
        <v>3404</v>
      </c>
    </row>
    <row r="24498" spans="1:4" x14ac:dyDescent="0.2">
      <c r="A24498" t="s">
        <v>1575</v>
      </c>
      <c r="B24498" t="s">
        <v>1576</v>
      </c>
      <c r="C24498" t="s">
        <v>1577</v>
      </c>
      <c r="D24498" t="s">
        <v>1578</v>
      </c>
    </row>
    <row r="24499" spans="1:4" x14ac:dyDescent="0.2">
      <c r="A24499" t="s">
        <v>882</v>
      </c>
      <c r="B24499" t="s">
        <v>1579</v>
      </c>
      <c r="C24499" t="s">
        <v>1580</v>
      </c>
    </row>
    <row r="24500" spans="1:4" x14ac:dyDescent="0.2">
      <c r="A24500" t="s">
        <v>1595</v>
      </c>
      <c r="B24500" t="s">
        <v>1596</v>
      </c>
      <c r="C24500" t="s">
        <v>1597</v>
      </c>
    </row>
    <row r="24501" spans="1:4" x14ac:dyDescent="0.2">
      <c r="A24501" t="s">
        <v>1595</v>
      </c>
      <c r="B24501" t="s">
        <v>1598</v>
      </c>
      <c r="C24501" t="s">
        <v>1599</v>
      </c>
      <c r="D24501" t="s">
        <v>1597</v>
      </c>
    </row>
    <row r="24502" spans="1:4" x14ac:dyDescent="0.2">
      <c r="A24502" t="s">
        <v>416</v>
      </c>
      <c r="B24502" t="s">
        <v>2680</v>
      </c>
    </row>
    <row r="24503" spans="1:4" x14ac:dyDescent="0.2">
      <c r="A24503" t="s">
        <v>52</v>
      </c>
      <c r="B24503">
        <v>10.1</v>
      </c>
      <c r="C24503" t="s">
        <v>1634</v>
      </c>
      <c r="D24503">
        <v>0.1</v>
      </c>
    </row>
    <row r="24504" spans="1:4" x14ac:dyDescent="0.2">
      <c r="A24504" t="s">
        <v>52</v>
      </c>
      <c r="B24504">
        <v>3.7</v>
      </c>
      <c r="C24504">
        <v>-0.15</v>
      </c>
    </row>
    <row r="24505" spans="1:4" x14ac:dyDescent="0.2">
      <c r="A24505" t="s">
        <v>52</v>
      </c>
      <c r="B24505">
        <v>17.899999999999999</v>
      </c>
      <c r="C24505" t="s">
        <v>1634</v>
      </c>
      <c r="D24505">
        <v>0.05</v>
      </c>
    </row>
    <row r="24506" spans="1:4" x14ac:dyDescent="0.2">
      <c r="A24506" t="s">
        <v>70</v>
      </c>
      <c r="B24506">
        <v>2.2000000000000002</v>
      </c>
      <c r="C24506" t="s">
        <v>1634</v>
      </c>
      <c r="D24506">
        <v>0.1</v>
      </c>
    </row>
    <row r="24507" spans="1:4" x14ac:dyDescent="0.2">
      <c r="A24507" t="s">
        <v>70</v>
      </c>
      <c r="B24507">
        <v>0.85</v>
      </c>
      <c r="C24507" t="s">
        <v>1634</v>
      </c>
      <c r="D24507">
        <v>0.02</v>
      </c>
    </row>
    <row r="24508" spans="1:4" x14ac:dyDescent="0.2">
      <c r="A24508" t="s">
        <v>70</v>
      </c>
      <c r="B24508">
        <v>5</v>
      </c>
      <c r="C24508" t="s">
        <v>1634</v>
      </c>
      <c r="D24508">
        <v>0.1</v>
      </c>
    </row>
    <row r="24509" spans="1:4" x14ac:dyDescent="0.2">
      <c r="A24509" t="s">
        <v>70</v>
      </c>
      <c r="B24509">
        <v>30</v>
      </c>
      <c r="C24509" t="s">
        <v>1634</v>
      </c>
      <c r="D24509">
        <v>0.05</v>
      </c>
    </row>
    <row r="24510" spans="1:4" x14ac:dyDescent="0.2">
      <c r="A24510" t="s">
        <v>57</v>
      </c>
      <c r="B24510">
        <v>34.5</v>
      </c>
      <c r="C24510" t="s">
        <v>1634</v>
      </c>
      <c r="D24510">
        <v>0.05</v>
      </c>
    </row>
    <row r="24511" spans="1:4" x14ac:dyDescent="0.2">
      <c r="A24511" t="s">
        <v>70</v>
      </c>
      <c r="B24511">
        <v>17</v>
      </c>
      <c r="C24511">
        <f>0.005/0.015</f>
        <v>0.33333333333333337</v>
      </c>
    </row>
    <row r="24512" spans="1:4" x14ac:dyDescent="0.2">
      <c r="A24512" t="s">
        <v>70</v>
      </c>
      <c r="B24512">
        <v>22</v>
      </c>
      <c r="C24512">
        <f>0.005/0.015</f>
        <v>0.33333333333333337</v>
      </c>
    </row>
    <row r="24513" spans="1:7" x14ac:dyDescent="0.2">
      <c r="A24513" t="s">
        <v>207</v>
      </c>
      <c r="B24513">
        <v>22.5</v>
      </c>
      <c r="C24513" t="s">
        <v>1634</v>
      </c>
      <c r="D24513">
        <v>0.1</v>
      </c>
    </row>
    <row r="24514" spans="1:7" x14ac:dyDescent="0.2">
      <c r="A24514" t="s">
        <v>59</v>
      </c>
      <c r="B24514" t="s">
        <v>1841</v>
      </c>
      <c r="C24514" t="s">
        <v>2587</v>
      </c>
    </row>
    <row r="24515" spans="1:7" x14ac:dyDescent="0.2">
      <c r="A24515" t="s">
        <v>59</v>
      </c>
      <c r="B24515" t="s">
        <v>1841</v>
      </c>
      <c r="C24515" t="s">
        <v>2588</v>
      </c>
    </row>
    <row r="24516" spans="1:7" x14ac:dyDescent="0.2">
      <c r="A24516" t="s">
        <v>59</v>
      </c>
      <c r="B24516" t="s">
        <v>1841</v>
      </c>
      <c r="C24516" t="s">
        <v>2589</v>
      </c>
      <c r="D24516" t="s">
        <v>2179</v>
      </c>
      <c r="E24516" t="s">
        <v>1588</v>
      </c>
      <c r="F24516" t="s">
        <v>2662</v>
      </c>
      <c r="G24516" t="s">
        <v>1972</v>
      </c>
    </row>
    <row r="24517" spans="1:7" x14ac:dyDescent="0.2">
      <c r="A24517" t="s">
        <v>52</v>
      </c>
      <c r="B24517">
        <v>5.44</v>
      </c>
      <c r="C24517" t="s">
        <v>1634</v>
      </c>
      <c r="D24517">
        <v>0.1</v>
      </c>
    </row>
    <row r="24518" spans="1:7" x14ac:dyDescent="0.2">
      <c r="A24518" t="s">
        <v>52</v>
      </c>
      <c r="B24518">
        <v>31.2</v>
      </c>
      <c r="C24518" t="s">
        <v>1634</v>
      </c>
      <c r="D24518">
        <v>0.05</v>
      </c>
    </row>
    <row r="24519" spans="1:7" x14ac:dyDescent="0.2">
      <c r="A24519" t="s">
        <v>649</v>
      </c>
      <c r="B24519">
        <v>33.5</v>
      </c>
      <c r="C24519">
        <f>0.15/0.05</f>
        <v>2.9999999999999996</v>
      </c>
    </row>
    <row r="24520" spans="1:7" x14ac:dyDescent="0.2">
      <c r="A24520" t="s">
        <v>52</v>
      </c>
      <c r="B24520">
        <v>3.95</v>
      </c>
      <c r="C24520" t="s">
        <v>1634</v>
      </c>
      <c r="D24520">
        <v>0.05</v>
      </c>
    </row>
    <row r="24521" spans="1:7" x14ac:dyDescent="0.2">
      <c r="A24521" t="s">
        <v>52</v>
      </c>
      <c r="B24521">
        <v>20.100000000000001</v>
      </c>
      <c r="C24521" t="s">
        <v>1634</v>
      </c>
      <c r="D24521">
        <v>0.05</v>
      </c>
    </row>
    <row r="24522" spans="1:7" x14ac:dyDescent="0.2">
      <c r="A24522" t="s">
        <v>52</v>
      </c>
      <c r="B24522">
        <v>7.35</v>
      </c>
      <c r="C24522" t="s">
        <v>1634</v>
      </c>
      <c r="D24522">
        <v>0.05</v>
      </c>
    </row>
    <row r="24523" spans="1:7" x14ac:dyDescent="0.2">
      <c r="A24523" t="s">
        <v>52</v>
      </c>
      <c r="B24523">
        <v>17.3</v>
      </c>
      <c r="C24523" t="s">
        <v>1634</v>
      </c>
      <c r="D24523">
        <v>0.06</v>
      </c>
    </row>
    <row r="24524" spans="1:7" x14ac:dyDescent="0.2">
      <c r="A24524" t="s">
        <v>52</v>
      </c>
      <c r="B24524">
        <v>11.9</v>
      </c>
      <c r="C24524" t="s">
        <v>1634</v>
      </c>
      <c r="D24524">
        <v>2.5000000000000001E-2</v>
      </c>
    </row>
    <row r="24525" spans="1:7" x14ac:dyDescent="0.2">
      <c r="A24525" t="s">
        <v>1775</v>
      </c>
      <c r="B24525" t="s">
        <v>1588</v>
      </c>
      <c r="C24525" t="s">
        <v>1644</v>
      </c>
      <c r="D24525">
        <v>28.2</v>
      </c>
      <c r="E24525" t="s">
        <v>1634</v>
      </c>
      <c r="F24525">
        <v>0.1</v>
      </c>
    </row>
    <row r="24526" spans="1:7" x14ac:dyDescent="0.2">
      <c r="A24526" t="s">
        <v>52</v>
      </c>
      <c r="B24526">
        <v>5</v>
      </c>
      <c r="C24526" t="s">
        <v>1639</v>
      </c>
      <c r="D24526">
        <v>0.1</v>
      </c>
    </row>
    <row r="24527" spans="1:7" x14ac:dyDescent="0.2">
      <c r="A24527" t="s">
        <v>52</v>
      </c>
      <c r="B24527">
        <v>6.45</v>
      </c>
      <c r="C24527" t="s">
        <v>1639</v>
      </c>
      <c r="D24527">
        <v>0.3</v>
      </c>
    </row>
    <row r="24528" spans="1:7" x14ac:dyDescent="0.2">
      <c r="A24528" t="s">
        <v>52</v>
      </c>
      <c r="B24528">
        <v>19.2</v>
      </c>
      <c r="C24528" t="s">
        <v>1634</v>
      </c>
      <c r="D24528">
        <v>2.5000000000000001E-2</v>
      </c>
    </row>
    <row r="24529" spans="1:4" x14ac:dyDescent="0.2">
      <c r="A24529" t="s">
        <v>70</v>
      </c>
      <c r="B24529">
        <v>2</v>
      </c>
      <c r="C24529" t="s">
        <v>1634</v>
      </c>
      <c r="D24529">
        <v>0.03</v>
      </c>
    </row>
    <row r="24530" spans="1:4" x14ac:dyDescent="0.2">
      <c r="A24530" t="s">
        <v>70</v>
      </c>
      <c r="B24530">
        <v>2.2000000000000002</v>
      </c>
      <c r="C24530">
        <f>0.1/-0.2</f>
        <v>-0.5</v>
      </c>
    </row>
    <row r="24531" spans="1:4" x14ac:dyDescent="0.2">
      <c r="A24531" t="s">
        <v>71</v>
      </c>
      <c r="B24531">
        <v>7</v>
      </c>
      <c r="C24531" t="s">
        <v>1634</v>
      </c>
      <c r="D24531">
        <v>0.3</v>
      </c>
    </row>
    <row r="24532" spans="1:4" x14ac:dyDescent="0.2">
      <c r="A24532" t="s">
        <v>52</v>
      </c>
      <c r="B24532" t="s">
        <v>2590</v>
      </c>
    </row>
    <row r="24533" spans="1:4" x14ac:dyDescent="0.2">
      <c r="A24533" t="s">
        <v>120</v>
      </c>
      <c r="B24533">
        <v>0.1</v>
      </c>
    </row>
    <row r="24534" spans="1:4" x14ac:dyDescent="0.2">
      <c r="A24534" t="s">
        <v>131</v>
      </c>
      <c r="B24534">
        <v>5.65</v>
      </c>
      <c r="C24534" t="s">
        <v>1634</v>
      </c>
      <c r="D24534">
        <v>0.1</v>
      </c>
    </row>
    <row r="24535" spans="1:4" x14ac:dyDescent="0.2">
      <c r="A24535" t="s">
        <v>2676</v>
      </c>
      <c r="B24535">
        <v>-0.1</v>
      </c>
    </row>
    <row r="24536" spans="1:4" x14ac:dyDescent="0.2">
      <c r="A24536" t="s">
        <v>57</v>
      </c>
      <c r="B24536">
        <v>18.399999999999999</v>
      </c>
      <c r="C24536" t="s">
        <v>1634</v>
      </c>
      <c r="D24536">
        <v>0.05</v>
      </c>
    </row>
    <row r="24537" spans="1:4" x14ac:dyDescent="0.2">
      <c r="A24537" t="s">
        <v>200</v>
      </c>
      <c r="B24537">
        <v>0.3</v>
      </c>
      <c r="C24537" t="s">
        <v>1634</v>
      </c>
      <c r="D24537">
        <v>0.25</v>
      </c>
    </row>
    <row r="24538" spans="1:4" x14ac:dyDescent="0.2">
      <c r="A24538" t="s">
        <v>2664</v>
      </c>
      <c r="B24538" t="s">
        <v>1634</v>
      </c>
      <c r="C24538">
        <v>0.1</v>
      </c>
    </row>
    <row r="24539" spans="1:4" x14ac:dyDescent="0.2">
      <c r="A24539" t="s">
        <v>2665</v>
      </c>
      <c r="B24539" t="s">
        <v>1634</v>
      </c>
      <c r="C24539">
        <v>0.2</v>
      </c>
    </row>
    <row r="24540" spans="1:4" x14ac:dyDescent="0.2">
      <c r="A24540" t="s">
        <v>2666</v>
      </c>
      <c r="B24540" t="s">
        <v>1634</v>
      </c>
      <c r="C24540">
        <v>0.15</v>
      </c>
    </row>
    <row r="24541" spans="1:4" x14ac:dyDescent="0.2">
      <c r="A24541" t="s">
        <v>2594</v>
      </c>
      <c r="B24541" t="s">
        <v>1588</v>
      </c>
      <c r="C24541" t="s">
        <v>1956</v>
      </c>
      <c r="D24541" t="s">
        <v>2595</v>
      </c>
    </row>
    <row r="24542" spans="1:4" x14ac:dyDescent="0.2">
      <c r="A24542" t="s">
        <v>118</v>
      </c>
      <c r="B24542" t="s">
        <v>1655</v>
      </c>
      <c r="C24542">
        <v>16</v>
      </c>
    </row>
    <row r="24543" spans="1:4" x14ac:dyDescent="0.2">
      <c r="A24543" t="s">
        <v>72</v>
      </c>
      <c r="B24543">
        <v>0.4</v>
      </c>
      <c r="C24543" t="s">
        <v>1634</v>
      </c>
      <c r="D24543">
        <v>0.05</v>
      </c>
    </row>
    <row r="24544" spans="1:4" x14ac:dyDescent="0.2">
      <c r="A24544" t="s">
        <v>72</v>
      </c>
    </row>
    <row r="24545" spans="1:7" x14ac:dyDescent="0.2">
      <c r="A24545" t="s">
        <v>110</v>
      </c>
    </row>
    <row r="24546" spans="1:7" x14ac:dyDescent="0.2">
      <c r="A24546" t="s">
        <v>197</v>
      </c>
      <c r="B24546" t="s">
        <v>1571</v>
      </c>
      <c r="C24546">
        <v>0.5</v>
      </c>
    </row>
    <row r="24547" spans="1:7" x14ac:dyDescent="0.2">
      <c r="A24547" t="s">
        <v>77</v>
      </c>
      <c r="B24547" t="s">
        <v>1749</v>
      </c>
      <c r="C24547" t="s">
        <v>2668</v>
      </c>
    </row>
    <row r="24548" spans="1:7" x14ac:dyDescent="0.2">
      <c r="A24548">
        <v>1</v>
      </c>
      <c r="B24548" t="s">
        <v>2669</v>
      </c>
      <c r="C24548" t="s">
        <v>385</v>
      </c>
      <c r="D24548" t="s">
        <v>1951</v>
      </c>
      <c r="E24548" t="s">
        <v>2630</v>
      </c>
    </row>
    <row r="24549" spans="1:7" x14ac:dyDescent="0.2">
      <c r="A24549">
        <v>1</v>
      </c>
      <c r="B24549" t="s">
        <v>2644</v>
      </c>
      <c r="C24549" t="s">
        <v>1947</v>
      </c>
      <c r="D24549" t="s">
        <v>2670</v>
      </c>
      <c r="E24549" t="s">
        <v>1816</v>
      </c>
      <c r="F24549" t="s">
        <v>2646</v>
      </c>
      <c r="G24549" t="s">
        <v>2630</v>
      </c>
    </row>
    <row r="24550" spans="1:7" x14ac:dyDescent="0.2">
      <c r="A24550" t="s">
        <v>110</v>
      </c>
      <c r="B24550" t="s">
        <v>1724</v>
      </c>
    </row>
    <row r="24551" spans="1:7" x14ac:dyDescent="0.2">
      <c r="A24551" t="s">
        <v>1575</v>
      </c>
      <c r="B24551" t="s">
        <v>1576</v>
      </c>
      <c r="C24551" t="s">
        <v>1577</v>
      </c>
      <c r="D24551" t="s">
        <v>1578</v>
      </c>
    </row>
    <row r="24552" spans="1:7" x14ac:dyDescent="0.2">
      <c r="A24552" t="s">
        <v>882</v>
      </c>
      <c r="B24552" t="s">
        <v>1579</v>
      </c>
      <c r="C24552" t="s">
        <v>1580</v>
      </c>
    </row>
    <row r="24553" spans="1:7" x14ac:dyDescent="0.2">
      <c r="A24553" t="s">
        <v>50</v>
      </c>
      <c r="B24553">
        <v>7.5</v>
      </c>
      <c r="C24553" t="s">
        <v>1634</v>
      </c>
      <c r="D24553">
        <v>0.05</v>
      </c>
    </row>
    <row r="24554" spans="1:7" x14ac:dyDescent="0.2">
      <c r="A24554" t="s">
        <v>52</v>
      </c>
      <c r="B24554" t="s">
        <v>3301</v>
      </c>
      <c r="C24554">
        <v>0.05</v>
      </c>
    </row>
    <row r="24555" spans="1:7" x14ac:dyDescent="0.2">
      <c r="A24555" t="s">
        <v>1792</v>
      </c>
      <c r="B24555" t="s">
        <v>2526</v>
      </c>
      <c r="C24555">
        <v>27.92</v>
      </c>
      <c r="D24555" t="s">
        <v>1606</v>
      </c>
    </row>
    <row r="24556" spans="1:7" x14ac:dyDescent="0.2">
      <c r="A24556" t="s">
        <v>2600</v>
      </c>
      <c r="B24556" t="s">
        <v>1656</v>
      </c>
    </row>
    <row r="24557" spans="1:7" x14ac:dyDescent="0.2">
      <c r="A24557" t="s">
        <v>70</v>
      </c>
      <c r="B24557">
        <v>2.2000000000000002</v>
      </c>
      <c r="C24557">
        <v>0.1</v>
      </c>
    </row>
    <row r="24558" spans="1:7" x14ac:dyDescent="0.2">
      <c r="A24558" t="s">
        <v>71</v>
      </c>
      <c r="B24558">
        <v>3</v>
      </c>
      <c r="C24558">
        <v>0.3</v>
      </c>
    </row>
    <row r="24559" spans="1:7" x14ac:dyDescent="0.2">
      <c r="A24559" t="s">
        <v>72</v>
      </c>
      <c r="B24559">
        <v>0.15</v>
      </c>
      <c r="C24559" t="s">
        <v>1656</v>
      </c>
    </row>
    <row r="24560" spans="1:7" x14ac:dyDescent="0.2">
      <c r="A24560" t="s">
        <v>59</v>
      </c>
      <c r="B24560" t="s">
        <v>2691</v>
      </c>
      <c r="C24560" t="s">
        <v>1123</v>
      </c>
      <c r="D24560">
        <v>0.5</v>
      </c>
      <c r="E24560" t="s">
        <v>1588</v>
      </c>
      <c r="F24560" t="s">
        <v>3302</v>
      </c>
    </row>
    <row r="24561" spans="1:6" x14ac:dyDescent="0.2">
      <c r="A24561" t="s">
        <v>57</v>
      </c>
      <c r="B24561">
        <v>28.5</v>
      </c>
      <c r="C24561" t="s">
        <v>1606</v>
      </c>
    </row>
    <row r="24562" spans="1:6" x14ac:dyDescent="0.2">
      <c r="A24562" t="s">
        <v>176</v>
      </c>
      <c r="B24562">
        <v>21.4</v>
      </c>
      <c r="C24562" t="s">
        <v>1634</v>
      </c>
      <c r="D24562">
        <v>0.1</v>
      </c>
    </row>
    <row r="24563" spans="1:6" x14ac:dyDescent="0.2">
      <c r="A24563" t="s">
        <v>120</v>
      </c>
      <c r="B24563" t="s">
        <v>1571</v>
      </c>
      <c r="C24563">
        <v>0.1</v>
      </c>
    </row>
    <row r="24564" spans="1:6" x14ac:dyDescent="0.2">
      <c r="A24564" t="s">
        <v>118</v>
      </c>
      <c r="B24564" t="s">
        <v>2550</v>
      </c>
      <c r="C24564">
        <v>16</v>
      </c>
    </row>
    <row r="24565" spans="1:6" x14ac:dyDescent="0.2">
      <c r="A24565" t="s">
        <v>79</v>
      </c>
      <c r="B24565" t="s">
        <v>1571</v>
      </c>
      <c r="C24565">
        <v>0.2</v>
      </c>
    </row>
    <row r="24566" spans="1:6" x14ac:dyDescent="0.2">
      <c r="A24566" t="s">
        <v>176</v>
      </c>
      <c r="B24566">
        <v>19</v>
      </c>
      <c r="C24566" t="s">
        <v>1634</v>
      </c>
      <c r="D24566">
        <v>0.02</v>
      </c>
    </row>
    <row r="24567" spans="1:6" x14ac:dyDescent="0.2">
      <c r="A24567" t="s">
        <v>2088</v>
      </c>
      <c r="B24567" t="s">
        <v>1571</v>
      </c>
      <c r="C24567">
        <v>0.08</v>
      </c>
      <c r="D24567" t="s">
        <v>1620</v>
      </c>
      <c r="E24567" t="s">
        <v>1610</v>
      </c>
      <c r="F24567">
        <v>3</v>
      </c>
    </row>
    <row r="24568" spans="1:6" x14ac:dyDescent="0.2">
      <c r="A24568" t="s">
        <v>77</v>
      </c>
      <c r="B24568" t="s">
        <v>1893</v>
      </c>
      <c r="C24568" t="s">
        <v>1634</v>
      </c>
      <c r="D24568" t="s">
        <v>2428</v>
      </c>
    </row>
    <row r="24569" spans="1:6" x14ac:dyDescent="0.2">
      <c r="A24569" t="s">
        <v>52</v>
      </c>
      <c r="B24569" t="s">
        <v>2688</v>
      </c>
    </row>
    <row r="24570" spans="1:6" x14ac:dyDescent="0.2">
      <c r="A24570" t="s">
        <v>119</v>
      </c>
      <c r="B24570">
        <v>18.5</v>
      </c>
      <c r="C24570" t="s">
        <v>2692</v>
      </c>
    </row>
    <row r="24571" spans="1:6" x14ac:dyDescent="0.2">
      <c r="A24571" t="s">
        <v>57</v>
      </c>
      <c r="B24571">
        <v>19.2</v>
      </c>
      <c r="C24571" t="s">
        <v>1691</v>
      </c>
    </row>
    <row r="24572" spans="1:6" x14ac:dyDescent="0.2">
      <c r="A24572" t="s">
        <v>212</v>
      </c>
      <c r="B24572" t="s">
        <v>1571</v>
      </c>
      <c r="C24572">
        <v>0.03</v>
      </c>
      <c r="D24572" t="s">
        <v>1594</v>
      </c>
    </row>
    <row r="24573" spans="1:6" x14ac:dyDescent="0.2">
      <c r="A24573" t="s">
        <v>156</v>
      </c>
      <c r="B24573" t="s">
        <v>1571</v>
      </c>
      <c r="C24573">
        <v>5.0000000000000001E-3</v>
      </c>
    </row>
    <row r="24574" spans="1:6" x14ac:dyDescent="0.2">
      <c r="A24574" t="s">
        <v>52</v>
      </c>
      <c r="B24574">
        <v>3.3</v>
      </c>
      <c r="C24574" t="s">
        <v>1584</v>
      </c>
    </row>
    <row r="24575" spans="1:6" x14ac:dyDescent="0.2">
      <c r="A24575" t="s">
        <v>52</v>
      </c>
      <c r="B24575">
        <v>0.5</v>
      </c>
      <c r="C24575" t="s">
        <v>1583</v>
      </c>
    </row>
    <row r="24576" spans="1:6" x14ac:dyDescent="0.2">
      <c r="A24576" t="s">
        <v>882</v>
      </c>
      <c r="B24576" t="s">
        <v>1579</v>
      </c>
      <c r="C24576" t="s">
        <v>1580</v>
      </c>
    </row>
    <row r="24577" spans="1:5" x14ac:dyDescent="0.2">
      <c r="A24577" t="s">
        <v>176</v>
      </c>
      <c r="B24577">
        <v>10.5</v>
      </c>
      <c r="C24577" t="s">
        <v>1604</v>
      </c>
    </row>
    <row r="24578" spans="1:5" x14ac:dyDescent="0.2">
      <c r="A24578" t="s">
        <v>50</v>
      </c>
      <c r="B24578">
        <v>18.2</v>
      </c>
      <c r="C24578" t="s">
        <v>1634</v>
      </c>
      <c r="D24578">
        <v>0.05</v>
      </c>
    </row>
    <row r="24579" spans="1:5" x14ac:dyDescent="0.2">
      <c r="A24579" t="s">
        <v>52</v>
      </c>
      <c r="B24579">
        <v>7.7</v>
      </c>
      <c r="C24579" t="s">
        <v>1634</v>
      </c>
      <c r="D24579">
        <v>0.05</v>
      </c>
    </row>
    <row r="24580" spans="1:5" x14ac:dyDescent="0.2">
      <c r="A24580" t="s">
        <v>1605</v>
      </c>
      <c r="B24580">
        <v>12</v>
      </c>
      <c r="C24580" t="s">
        <v>1634</v>
      </c>
      <c r="D24580">
        <v>0.2</v>
      </c>
    </row>
    <row r="24581" spans="1:5" x14ac:dyDescent="0.2">
      <c r="A24581" t="s">
        <v>1605</v>
      </c>
      <c r="B24581">
        <v>8.6999999999999993</v>
      </c>
      <c r="C24581" t="s">
        <v>1634</v>
      </c>
      <c r="D24581">
        <v>0.1</v>
      </c>
    </row>
    <row r="24582" spans="1:5" x14ac:dyDescent="0.2">
      <c r="A24582" t="s">
        <v>2945</v>
      </c>
      <c r="B24582" t="s">
        <v>1634</v>
      </c>
      <c r="C24582">
        <v>0.2</v>
      </c>
    </row>
    <row r="24583" spans="1:5" x14ac:dyDescent="0.2">
      <c r="A24583" t="s">
        <v>52</v>
      </c>
      <c r="B24583">
        <v>11.5</v>
      </c>
      <c r="C24583" t="s">
        <v>1634</v>
      </c>
      <c r="D24583">
        <v>0.05</v>
      </c>
    </row>
    <row r="24584" spans="1:5" x14ac:dyDescent="0.2">
      <c r="A24584" t="s">
        <v>2220</v>
      </c>
      <c r="B24584" t="s">
        <v>1588</v>
      </c>
      <c r="C24584">
        <v>0.5</v>
      </c>
    </row>
    <row r="24585" spans="1:5" x14ac:dyDescent="0.2">
      <c r="A24585" t="s">
        <v>207</v>
      </c>
      <c r="B24585">
        <v>14.7</v>
      </c>
      <c r="C24585">
        <v>-0.2</v>
      </c>
    </row>
    <row r="24586" spans="1:5" x14ac:dyDescent="0.2">
      <c r="A24586" t="s">
        <v>57</v>
      </c>
      <c r="B24586">
        <v>21.02</v>
      </c>
      <c r="C24586">
        <v>0.03</v>
      </c>
    </row>
    <row r="24587" spans="1:5" x14ac:dyDescent="0.2">
      <c r="A24587" t="s">
        <v>57</v>
      </c>
      <c r="B24587">
        <v>15.02</v>
      </c>
      <c r="C24587">
        <v>0.03</v>
      </c>
    </row>
    <row r="24588" spans="1:5" x14ac:dyDescent="0.2">
      <c r="A24588" t="s">
        <v>1719</v>
      </c>
      <c r="B24588" t="s">
        <v>1588</v>
      </c>
      <c r="C24588" t="s">
        <v>3030</v>
      </c>
      <c r="D24588" t="s">
        <v>1634</v>
      </c>
      <c r="E24588">
        <v>0.1</v>
      </c>
    </row>
    <row r="24589" spans="1:5" x14ac:dyDescent="0.2">
      <c r="A24589" t="s">
        <v>173</v>
      </c>
      <c r="B24589">
        <v>10.25</v>
      </c>
      <c r="C24589" t="s">
        <v>1634</v>
      </c>
      <c r="D24589">
        <v>0.15</v>
      </c>
    </row>
    <row r="24590" spans="1:5" x14ac:dyDescent="0.2">
      <c r="A24590" t="s">
        <v>70</v>
      </c>
      <c r="B24590">
        <v>2</v>
      </c>
      <c r="C24590" t="s">
        <v>1606</v>
      </c>
    </row>
    <row r="24591" spans="1:5" x14ac:dyDescent="0.2">
      <c r="A24591" t="s">
        <v>1710</v>
      </c>
      <c r="B24591">
        <v>7</v>
      </c>
      <c r="C24591" t="s">
        <v>1634</v>
      </c>
      <c r="D24591">
        <v>0.2</v>
      </c>
    </row>
    <row r="24592" spans="1:5" x14ac:dyDescent="0.2">
      <c r="A24592" t="s">
        <v>72</v>
      </c>
      <c r="B24592">
        <v>0.23</v>
      </c>
      <c r="C24592" t="s">
        <v>1615</v>
      </c>
    </row>
    <row r="24593" spans="1:5" x14ac:dyDescent="0.2">
      <c r="A24593" t="s">
        <v>72</v>
      </c>
      <c r="B24593">
        <v>0.4</v>
      </c>
      <c r="C24593" t="s">
        <v>1606</v>
      </c>
    </row>
    <row r="24594" spans="1:5" x14ac:dyDescent="0.2">
      <c r="A24594" t="s">
        <v>120</v>
      </c>
      <c r="B24594">
        <v>0.1</v>
      </c>
      <c r="C24594" t="s">
        <v>1593</v>
      </c>
      <c r="D24594" t="s">
        <v>1594</v>
      </c>
    </row>
    <row r="24595" spans="1:5" x14ac:dyDescent="0.2">
      <c r="A24595" t="s">
        <v>52</v>
      </c>
      <c r="B24595">
        <v>4.5</v>
      </c>
      <c r="C24595" t="s">
        <v>1606</v>
      </c>
    </row>
    <row r="24596" spans="1:5" x14ac:dyDescent="0.2">
      <c r="A24596" t="s">
        <v>2935</v>
      </c>
      <c r="B24596" t="s">
        <v>1634</v>
      </c>
      <c r="C24596">
        <v>0.05</v>
      </c>
    </row>
    <row r="24597" spans="1:5" x14ac:dyDescent="0.2">
      <c r="A24597" t="s">
        <v>3031</v>
      </c>
      <c r="B24597" t="s">
        <v>1634</v>
      </c>
      <c r="C24597">
        <v>0.2</v>
      </c>
    </row>
    <row r="24598" spans="1:5" x14ac:dyDescent="0.2">
      <c r="A24598" t="s">
        <v>2937</v>
      </c>
      <c r="B24598" t="s">
        <v>1634</v>
      </c>
      <c r="C24598">
        <v>0.1</v>
      </c>
    </row>
    <row r="24599" spans="1:5" x14ac:dyDescent="0.2">
      <c r="A24599" t="s">
        <v>200</v>
      </c>
      <c r="B24599">
        <v>13.1</v>
      </c>
      <c r="C24599" t="s">
        <v>1634</v>
      </c>
      <c r="D24599">
        <v>0.1</v>
      </c>
    </row>
    <row r="24600" spans="1:5" x14ac:dyDescent="0.2">
      <c r="A24600" t="s">
        <v>200</v>
      </c>
      <c r="B24600">
        <v>14.6</v>
      </c>
      <c r="C24600" t="s">
        <v>1634</v>
      </c>
      <c r="D24600">
        <v>0.05</v>
      </c>
    </row>
    <row r="24601" spans="1:5" x14ac:dyDescent="0.2">
      <c r="A24601" t="s">
        <v>52</v>
      </c>
      <c r="B24601">
        <v>17.600000000000001</v>
      </c>
      <c r="C24601" t="s">
        <v>1634</v>
      </c>
      <c r="D24601">
        <v>0.05</v>
      </c>
    </row>
    <row r="24602" spans="1:5" x14ac:dyDescent="0.2">
      <c r="A24602" t="s">
        <v>2220</v>
      </c>
      <c r="B24602" t="s">
        <v>1639</v>
      </c>
      <c r="C24602">
        <v>0.02</v>
      </c>
    </row>
    <row r="24603" spans="1:5" x14ac:dyDescent="0.2">
      <c r="A24603" t="s">
        <v>120</v>
      </c>
      <c r="B24603" t="s">
        <v>1571</v>
      </c>
      <c r="C24603">
        <v>0.03</v>
      </c>
      <c r="D24603" t="s">
        <v>2948</v>
      </c>
      <c r="E24603" t="s">
        <v>1594</v>
      </c>
    </row>
    <row r="24604" spans="1:5" x14ac:dyDescent="0.2">
      <c r="A24604" t="s">
        <v>115</v>
      </c>
      <c r="B24604">
        <v>0.05</v>
      </c>
      <c r="C24604" t="s">
        <v>1639</v>
      </c>
      <c r="D24604">
        <v>0.1</v>
      </c>
    </row>
    <row r="24605" spans="1:5" x14ac:dyDescent="0.2">
      <c r="A24605" t="s">
        <v>177</v>
      </c>
      <c r="B24605">
        <v>0.2</v>
      </c>
      <c r="C24605" t="s">
        <v>1639</v>
      </c>
      <c r="D24605">
        <v>0.1</v>
      </c>
    </row>
    <row r="24606" spans="1:5" x14ac:dyDescent="0.2">
      <c r="A24606" t="s">
        <v>169</v>
      </c>
    </row>
    <row r="24607" spans="1:5" x14ac:dyDescent="0.2">
      <c r="A24607" t="s">
        <v>110</v>
      </c>
    </row>
    <row r="24608" spans="1:5" x14ac:dyDescent="0.2">
      <c r="A24608" t="s">
        <v>1575</v>
      </c>
      <c r="B24608" t="s">
        <v>1576</v>
      </c>
      <c r="C24608" t="s">
        <v>1577</v>
      </c>
      <c r="D24608" t="s">
        <v>1578</v>
      </c>
    </row>
    <row r="24609" spans="1:6" x14ac:dyDescent="0.2">
      <c r="A24609" t="s">
        <v>882</v>
      </c>
      <c r="B24609" t="s">
        <v>1579</v>
      </c>
      <c r="C24609" t="s">
        <v>1580</v>
      </c>
    </row>
    <row r="24610" spans="1:6" x14ac:dyDescent="0.2">
      <c r="A24610" t="s">
        <v>1581</v>
      </c>
      <c r="B24610" t="s">
        <v>1576</v>
      </c>
      <c r="C24610" t="s">
        <v>1577</v>
      </c>
      <c r="D24610" t="s">
        <v>1582</v>
      </c>
    </row>
    <row r="24611" spans="1:6" x14ac:dyDescent="0.2">
      <c r="A24611" t="s">
        <v>50</v>
      </c>
      <c r="B24611">
        <v>7.5</v>
      </c>
      <c r="C24611" t="s">
        <v>1634</v>
      </c>
      <c r="D24611">
        <v>0.05</v>
      </c>
    </row>
    <row r="24612" spans="1:6" x14ac:dyDescent="0.2">
      <c r="A24612" t="s">
        <v>52</v>
      </c>
      <c r="B24612" t="s">
        <v>3301</v>
      </c>
      <c r="C24612">
        <v>0.05</v>
      </c>
    </row>
    <row r="24613" spans="1:6" x14ac:dyDescent="0.2">
      <c r="A24613" t="s">
        <v>1792</v>
      </c>
      <c r="B24613" t="s">
        <v>2526</v>
      </c>
      <c r="C24613">
        <v>27.92</v>
      </c>
      <c r="D24613" t="s">
        <v>1606</v>
      </c>
    </row>
    <row r="24614" spans="1:6" x14ac:dyDescent="0.2">
      <c r="A24614" t="s">
        <v>2600</v>
      </c>
      <c r="B24614" t="s">
        <v>1656</v>
      </c>
    </row>
    <row r="24615" spans="1:6" x14ac:dyDescent="0.2">
      <c r="A24615" t="s">
        <v>70</v>
      </c>
      <c r="B24615">
        <v>2.2000000000000002</v>
      </c>
      <c r="C24615">
        <v>0.1</v>
      </c>
    </row>
    <row r="24616" spans="1:6" x14ac:dyDescent="0.2">
      <c r="A24616" t="s">
        <v>71</v>
      </c>
      <c r="B24616">
        <v>3</v>
      </c>
      <c r="C24616">
        <v>0.3</v>
      </c>
    </row>
    <row r="24617" spans="1:6" x14ac:dyDescent="0.2">
      <c r="A24617" t="s">
        <v>72</v>
      </c>
      <c r="B24617">
        <v>0.15</v>
      </c>
      <c r="C24617" t="s">
        <v>1656</v>
      </c>
    </row>
    <row r="24618" spans="1:6" x14ac:dyDescent="0.2">
      <c r="A24618" t="s">
        <v>59</v>
      </c>
      <c r="B24618" t="s">
        <v>2691</v>
      </c>
      <c r="C24618" t="s">
        <v>1123</v>
      </c>
      <c r="D24618">
        <v>0.5</v>
      </c>
      <c r="E24618" t="s">
        <v>1588</v>
      </c>
      <c r="F24618" t="s">
        <v>3302</v>
      </c>
    </row>
    <row r="24619" spans="1:6" x14ac:dyDescent="0.2">
      <c r="A24619" t="s">
        <v>57</v>
      </c>
      <c r="B24619">
        <v>28.5</v>
      </c>
      <c r="C24619" t="s">
        <v>1606</v>
      </c>
    </row>
    <row r="24620" spans="1:6" x14ac:dyDescent="0.2">
      <c r="A24620" t="s">
        <v>176</v>
      </c>
      <c r="B24620">
        <v>21.4</v>
      </c>
      <c r="C24620" t="s">
        <v>1634</v>
      </c>
      <c r="D24620">
        <v>0.1</v>
      </c>
    </row>
    <row r="24621" spans="1:6" x14ac:dyDescent="0.2">
      <c r="A24621" t="s">
        <v>120</v>
      </c>
      <c r="B24621" t="s">
        <v>1571</v>
      </c>
      <c r="C24621">
        <v>0.1</v>
      </c>
    </row>
    <row r="24622" spans="1:6" x14ac:dyDescent="0.2">
      <c r="A24622" t="s">
        <v>118</v>
      </c>
      <c r="B24622" t="s">
        <v>2550</v>
      </c>
      <c r="C24622">
        <v>16</v>
      </c>
    </row>
    <row r="24623" spans="1:6" x14ac:dyDescent="0.2">
      <c r="A24623" t="s">
        <v>79</v>
      </c>
      <c r="B24623" t="s">
        <v>1571</v>
      </c>
      <c r="C24623">
        <v>0.2</v>
      </c>
    </row>
    <row r="24624" spans="1:6" x14ac:dyDescent="0.2">
      <c r="A24624" t="s">
        <v>176</v>
      </c>
      <c r="B24624">
        <v>19</v>
      </c>
      <c r="C24624" t="s">
        <v>1634</v>
      </c>
      <c r="D24624">
        <v>0.02</v>
      </c>
    </row>
    <row r="24625" spans="1:6" x14ac:dyDescent="0.2">
      <c r="A24625" t="s">
        <v>2088</v>
      </c>
      <c r="B24625" t="s">
        <v>1571</v>
      </c>
      <c r="C24625">
        <v>0.08</v>
      </c>
      <c r="D24625" t="s">
        <v>1620</v>
      </c>
      <c r="E24625" t="s">
        <v>1610</v>
      </c>
      <c r="F24625">
        <v>3</v>
      </c>
    </row>
    <row r="24626" spans="1:6" x14ac:dyDescent="0.2">
      <c r="A24626" t="s">
        <v>77</v>
      </c>
      <c r="B24626" t="s">
        <v>1893</v>
      </c>
      <c r="C24626" t="s">
        <v>1634</v>
      </c>
      <c r="D24626" t="s">
        <v>2428</v>
      </c>
    </row>
    <row r="24627" spans="1:6" x14ac:dyDescent="0.2">
      <c r="A24627" t="s">
        <v>52</v>
      </c>
      <c r="B24627" t="s">
        <v>2688</v>
      </c>
    </row>
    <row r="24628" spans="1:6" x14ac:dyDescent="0.2">
      <c r="A24628" t="s">
        <v>119</v>
      </c>
      <c r="B24628">
        <v>18.5</v>
      </c>
      <c r="C24628" t="s">
        <v>2692</v>
      </c>
    </row>
    <row r="24629" spans="1:6" x14ac:dyDescent="0.2">
      <c r="A24629" t="s">
        <v>57</v>
      </c>
      <c r="B24629">
        <v>19.2</v>
      </c>
      <c r="C24629" t="s">
        <v>1691</v>
      </c>
    </row>
    <row r="24630" spans="1:6" x14ac:dyDescent="0.2">
      <c r="A24630" t="s">
        <v>212</v>
      </c>
      <c r="B24630" t="s">
        <v>1571</v>
      </c>
      <c r="C24630">
        <v>0.03</v>
      </c>
      <c r="D24630" t="s">
        <v>1594</v>
      </c>
    </row>
    <row r="24631" spans="1:6" x14ac:dyDescent="0.2">
      <c r="A24631" t="s">
        <v>156</v>
      </c>
      <c r="B24631" t="s">
        <v>1571</v>
      </c>
      <c r="C24631">
        <v>5.0000000000000001E-3</v>
      </c>
    </row>
    <row r="24632" spans="1:6" x14ac:dyDescent="0.2">
      <c r="A24632" t="s">
        <v>52</v>
      </c>
      <c r="B24632">
        <v>3.3</v>
      </c>
      <c r="C24632" t="s">
        <v>1584</v>
      </c>
    </row>
    <row r="24633" spans="1:6" x14ac:dyDescent="0.2">
      <c r="A24633" t="s">
        <v>52</v>
      </c>
      <c r="B24633">
        <v>0.5</v>
      </c>
      <c r="C24633" t="s">
        <v>1583</v>
      </c>
    </row>
    <row r="24634" spans="1:6" x14ac:dyDescent="0.2">
      <c r="A24634" t="s">
        <v>2541</v>
      </c>
      <c r="B24634" t="s">
        <v>2607</v>
      </c>
    </row>
    <row r="24635" spans="1:6" x14ac:dyDescent="0.2">
      <c r="A24635" t="s">
        <v>1575</v>
      </c>
      <c r="B24635" t="s">
        <v>1576</v>
      </c>
      <c r="C24635" t="s">
        <v>1577</v>
      </c>
      <c r="D24635" t="s">
        <v>1578</v>
      </c>
    </row>
    <row r="24636" spans="1:6" x14ac:dyDescent="0.2">
      <c r="A24636" t="s">
        <v>882</v>
      </c>
      <c r="B24636" t="s">
        <v>1579</v>
      </c>
      <c r="C24636" t="s">
        <v>1580</v>
      </c>
    </row>
    <row r="24637" spans="1:6" x14ac:dyDescent="0.2">
      <c r="A24637" t="s">
        <v>50</v>
      </c>
      <c r="B24637">
        <v>7.5</v>
      </c>
      <c r="C24637" t="s">
        <v>1634</v>
      </c>
      <c r="D24637">
        <v>0.05</v>
      </c>
    </row>
    <row r="24638" spans="1:6" x14ac:dyDescent="0.2">
      <c r="A24638" t="s">
        <v>52</v>
      </c>
      <c r="B24638" t="s">
        <v>3301</v>
      </c>
      <c r="C24638">
        <v>0.05</v>
      </c>
    </row>
    <row r="24639" spans="1:6" x14ac:dyDescent="0.2">
      <c r="A24639" t="s">
        <v>1792</v>
      </c>
      <c r="B24639" t="s">
        <v>2526</v>
      </c>
      <c r="C24639">
        <v>27.92</v>
      </c>
      <c r="D24639" t="s">
        <v>1606</v>
      </c>
    </row>
    <row r="24640" spans="1:6" x14ac:dyDescent="0.2">
      <c r="A24640" t="s">
        <v>2600</v>
      </c>
      <c r="B24640" t="s">
        <v>1656</v>
      </c>
    </row>
    <row r="24641" spans="1:6" x14ac:dyDescent="0.2">
      <c r="A24641" t="s">
        <v>70</v>
      </c>
      <c r="B24641">
        <v>2.2000000000000002</v>
      </c>
      <c r="C24641">
        <v>0.1</v>
      </c>
    </row>
    <row r="24642" spans="1:6" x14ac:dyDescent="0.2">
      <c r="A24642" t="s">
        <v>71</v>
      </c>
      <c r="B24642">
        <v>3</v>
      </c>
      <c r="C24642">
        <v>0.3</v>
      </c>
    </row>
    <row r="24643" spans="1:6" x14ac:dyDescent="0.2">
      <c r="A24643" t="s">
        <v>72</v>
      </c>
      <c r="B24643">
        <v>0.15</v>
      </c>
      <c r="C24643" t="s">
        <v>1656</v>
      </c>
    </row>
    <row r="24644" spans="1:6" x14ac:dyDescent="0.2">
      <c r="A24644" t="s">
        <v>59</v>
      </c>
      <c r="B24644" t="s">
        <v>2691</v>
      </c>
      <c r="C24644" t="s">
        <v>1123</v>
      </c>
      <c r="D24644">
        <v>0.5</v>
      </c>
      <c r="E24644" t="s">
        <v>1588</v>
      </c>
      <c r="F24644" t="s">
        <v>3302</v>
      </c>
    </row>
    <row r="24645" spans="1:6" x14ac:dyDescent="0.2">
      <c r="A24645" t="s">
        <v>57</v>
      </c>
      <c r="B24645">
        <v>28.5</v>
      </c>
      <c r="C24645" t="s">
        <v>1606</v>
      </c>
    </row>
    <row r="24646" spans="1:6" x14ac:dyDescent="0.2">
      <c r="A24646" t="s">
        <v>176</v>
      </c>
      <c r="B24646">
        <v>21.4</v>
      </c>
      <c r="C24646" t="s">
        <v>1634</v>
      </c>
      <c r="D24646">
        <v>0.1</v>
      </c>
    </row>
    <row r="24647" spans="1:6" x14ac:dyDescent="0.2">
      <c r="A24647" t="s">
        <v>120</v>
      </c>
      <c r="B24647" t="s">
        <v>1571</v>
      </c>
      <c r="C24647">
        <v>0.1</v>
      </c>
    </row>
    <row r="24648" spans="1:6" x14ac:dyDescent="0.2">
      <c r="A24648" t="s">
        <v>118</v>
      </c>
      <c r="B24648" t="s">
        <v>2550</v>
      </c>
      <c r="C24648">
        <v>16</v>
      </c>
    </row>
    <row r="24649" spans="1:6" x14ac:dyDescent="0.2">
      <c r="A24649" t="s">
        <v>79</v>
      </c>
      <c r="B24649" t="s">
        <v>1571</v>
      </c>
      <c r="C24649">
        <v>0.2</v>
      </c>
    </row>
    <row r="24650" spans="1:6" x14ac:dyDescent="0.2">
      <c r="A24650" t="s">
        <v>176</v>
      </c>
      <c r="B24650">
        <v>19</v>
      </c>
      <c r="C24650" t="s">
        <v>1634</v>
      </c>
      <c r="D24650">
        <v>0.02</v>
      </c>
    </row>
    <row r="24651" spans="1:6" x14ac:dyDescent="0.2">
      <c r="A24651" t="s">
        <v>2088</v>
      </c>
      <c r="B24651" t="s">
        <v>1571</v>
      </c>
      <c r="C24651">
        <v>0.08</v>
      </c>
      <c r="D24651" t="s">
        <v>1620</v>
      </c>
      <c r="E24651" t="s">
        <v>1610</v>
      </c>
      <c r="F24651">
        <v>3</v>
      </c>
    </row>
    <row r="24652" spans="1:6" x14ac:dyDescent="0.2">
      <c r="A24652" t="s">
        <v>77</v>
      </c>
      <c r="B24652" t="s">
        <v>1893</v>
      </c>
      <c r="C24652" t="s">
        <v>1634</v>
      </c>
      <c r="D24652" t="s">
        <v>2428</v>
      </c>
    </row>
    <row r="24653" spans="1:6" x14ac:dyDescent="0.2">
      <c r="A24653" t="s">
        <v>52</v>
      </c>
      <c r="B24653" t="s">
        <v>2688</v>
      </c>
    </row>
    <row r="24654" spans="1:6" x14ac:dyDescent="0.2">
      <c r="A24654" t="s">
        <v>119</v>
      </c>
      <c r="B24654">
        <v>18.5</v>
      </c>
      <c r="C24654" t="s">
        <v>2692</v>
      </c>
    </row>
    <row r="24655" spans="1:6" x14ac:dyDescent="0.2">
      <c r="A24655" t="s">
        <v>57</v>
      </c>
      <c r="B24655">
        <v>19.2</v>
      </c>
      <c r="C24655" t="s">
        <v>1691</v>
      </c>
    </row>
    <row r="24656" spans="1:6" x14ac:dyDescent="0.2">
      <c r="A24656" t="s">
        <v>212</v>
      </c>
      <c r="B24656" t="s">
        <v>1571</v>
      </c>
      <c r="C24656">
        <v>0.03</v>
      </c>
      <c r="D24656" t="s">
        <v>1594</v>
      </c>
    </row>
    <row r="24657" spans="1:6" x14ac:dyDescent="0.2">
      <c r="A24657" t="s">
        <v>156</v>
      </c>
      <c r="B24657" t="s">
        <v>1571</v>
      </c>
      <c r="C24657">
        <v>5.0000000000000001E-3</v>
      </c>
    </row>
    <row r="24658" spans="1:6" x14ac:dyDescent="0.2">
      <c r="A24658" t="s">
        <v>52</v>
      </c>
      <c r="B24658">
        <v>3.3</v>
      </c>
      <c r="C24658" t="s">
        <v>1584</v>
      </c>
    </row>
    <row r="24659" spans="1:6" x14ac:dyDescent="0.2">
      <c r="A24659" t="s">
        <v>52</v>
      </c>
      <c r="B24659">
        <v>0.5</v>
      </c>
      <c r="C24659" t="s">
        <v>1583</v>
      </c>
    </row>
    <row r="24660" spans="1:6" x14ac:dyDescent="0.2">
      <c r="A24660" t="s">
        <v>882</v>
      </c>
      <c r="B24660" t="s">
        <v>1579</v>
      </c>
      <c r="C24660" t="s">
        <v>1580</v>
      </c>
    </row>
    <row r="24661" spans="1:6" x14ac:dyDescent="0.2">
      <c r="A24661" t="s">
        <v>50</v>
      </c>
      <c r="B24661">
        <v>7.5</v>
      </c>
      <c r="C24661" t="s">
        <v>1634</v>
      </c>
      <c r="D24661">
        <v>0.05</v>
      </c>
    </row>
    <row r="24662" spans="1:6" x14ac:dyDescent="0.2">
      <c r="A24662" t="s">
        <v>52</v>
      </c>
      <c r="B24662" t="s">
        <v>3301</v>
      </c>
      <c r="C24662">
        <v>0.05</v>
      </c>
    </row>
    <row r="24663" spans="1:6" x14ac:dyDescent="0.2">
      <c r="A24663" t="s">
        <v>1792</v>
      </c>
      <c r="B24663" t="s">
        <v>2526</v>
      </c>
      <c r="C24663">
        <v>27.92</v>
      </c>
      <c r="D24663" t="s">
        <v>1606</v>
      </c>
    </row>
    <row r="24664" spans="1:6" x14ac:dyDescent="0.2">
      <c r="A24664" t="s">
        <v>2600</v>
      </c>
      <c r="B24664" t="s">
        <v>1656</v>
      </c>
    </row>
    <row r="24665" spans="1:6" x14ac:dyDescent="0.2">
      <c r="A24665" t="s">
        <v>70</v>
      </c>
      <c r="B24665">
        <v>2.2000000000000002</v>
      </c>
      <c r="C24665">
        <v>0.1</v>
      </c>
    </row>
    <row r="24666" spans="1:6" x14ac:dyDescent="0.2">
      <c r="A24666" t="s">
        <v>71</v>
      </c>
      <c r="B24666">
        <v>3</v>
      </c>
      <c r="C24666">
        <v>0.3</v>
      </c>
    </row>
    <row r="24667" spans="1:6" x14ac:dyDescent="0.2">
      <c r="A24667" t="s">
        <v>72</v>
      </c>
      <c r="B24667">
        <v>0.15</v>
      </c>
      <c r="C24667" t="s">
        <v>1656</v>
      </c>
    </row>
    <row r="24668" spans="1:6" x14ac:dyDescent="0.2">
      <c r="A24668" t="s">
        <v>59</v>
      </c>
      <c r="B24668" t="s">
        <v>2691</v>
      </c>
      <c r="C24668" t="s">
        <v>1123</v>
      </c>
      <c r="D24668">
        <v>0.5</v>
      </c>
      <c r="E24668" t="s">
        <v>1588</v>
      </c>
      <c r="F24668" t="s">
        <v>3302</v>
      </c>
    </row>
    <row r="24669" spans="1:6" x14ac:dyDescent="0.2">
      <c r="A24669" t="s">
        <v>57</v>
      </c>
      <c r="B24669">
        <v>28.5</v>
      </c>
      <c r="C24669" t="s">
        <v>1606</v>
      </c>
    </row>
    <row r="24670" spans="1:6" x14ac:dyDescent="0.2">
      <c r="A24670" t="s">
        <v>176</v>
      </c>
      <c r="B24670">
        <v>21.4</v>
      </c>
      <c r="C24670" t="s">
        <v>1634</v>
      </c>
      <c r="D24670">
        <v>0.1</v>
      </c>
    </row>
    <row r="24671" spans="1:6" x14ac:dyDescent="0.2">
      <c r="A24671" t="s">
        <v>120</v>
      </c>
      <c r="B24671" t="s">
        <v>1571</v>
      </c>
      <c r="C24671">
        <v>0.1</v>
      </c>
    </row>
    <row r="24672" spans="1:6" x14ac:dyDescent="0.2">
      <c r="A24672" t="s">
        <v>118</v>
      </c>
      <c r="B24672" t="s">
        <v>2550</v>
      </c>
      <c r="C24672">
        <v>16</v>
      </c>
    </row>
    <row r="24673" spans="1:6" x14ac:dyDescent="0.2">
      <c r="A24673" t="s">
        <v>79</v>
      </c>
      <c r="B24673" t="s">
        <v>1571</v>
      </c>
      <c r="C24673">
        <v>0.2</v>
      </c>
    </row>
    <row r="24674" spans="1:6" x14ac:dyDescent="0.2">
      <c r="A24674" t="s">
        <v>176</v>
      </c>
      <c r="B24674">
        <v>19</v>
      </c>
      <c r="C24674" t="s">
        <v>1634</v>
      </c>
      <c r="D24674">
        <v>0.02</v>
      </c>
    </row>
    <row r="24675" spans="1:6" x14ac:dyDescent="0.2">
      <c r="A24675" t="s">
        <v>2088</v>
      </c>
      <c r="B24675" t="s">
        <v>1571</v>
      </c>
      <c r="C24675">
        <v>0.08</v>
      </c>
      <c r="D24675" t="s">
        <v>1620</v>
      </c>
      <c r="E24675" t="s">
        <v>1610</v>
      </c>
      <c r="F24675">
        <v>3</v>
      </c>
    </row>
    <row r="24676" spans="1:6" x14ac:dyDescent="0.2">
      <c r="A24676" t="s">
        <v>77</v>
      </c>
      <c r="B24676" t="s">
        <v>1893</v>
      </c>
      <c r="C24676" t="s">
        <v>1634</v>
      </c>
      <c r="D24676" t="s">
        <v>2428</v>
      </c>
    </row>
    <row r="24677" spans="1:6" x14ac:dyDescent="0.2">
      <c r="A24677" t="s">
        <v>52</v>
      </c>
      <c r="B24677" t="s">
        <v>2688</v>
      </c>
    </row>
    <row r="24678" spans="1:6" x14ac:dyDescent="0.2">
      <c r="A24678" t="s">
        <v>119</v>
      </c>
      <c r="B24678">
        <v>18.5</v>
      </c>
      <c r="C24678" t="s">
        <v>2692</v>
      </c>
    </row>
    <row r="24679" spans="1:6" x14ac:dyDescent="0.2">
      <c r="A24679" t="s">
        <v>57</v>
      </c>
      <c r="B24679">
        <v>19.2</v>
      </c>
      <c r="C24679" t="s">
        <v>1691</v>
      </c>
    </row>
    <row r="24680" spans="1:6" x14ac:dyDescent="0.2">
      <c r="A24680" t="s">
        <v>212</v>
      </c>
      <c r="B24680" t="s">
        <v>1571</v>
      </c>
      <c r="C24680">
        <v>0.03</v>
      </c>
      <c r="D24680" t="s">
        <v>1594</v>
      </c>
    </row>
    <row r="24681" spans="1:6" x14ac:dyDescent="0.2">
      <c r="A24681" t="s">
        <v>156</v>
      </c>
      <c r="B24681" t="s">
        <v>1571</v>
      </c>
      <c r="C24681">
        <v>5.0000000000000001E-3</v>
      </c>
    </row>
    <row r="24682" spans="1:6" x14ac:dyDescent="0.2">
      <c r="A24682" t="s">
        <v>52</v>
      </c>
      <c r="B24682">
        <v>3.3</v>
      </c>
      <c r="C24682" t="s">
        <v>1584</v>
      </c>
    </row>
    <row r="24683" spans="1:6" x14ac:dyDescent="0.2">
      <c r="A24683" t="s">
        <v>52</v>
      </c>
      <c r="B24683">
        <v>0.5</v>
      </c>
      <c r="C24683" t="s">
        <v>1583</v>
      </c>
    </row>
    <row r="24684" spans="1:6" x14ac:dyDescent="0.2">
      <c r="A24684" t="s">
        <v>882</v>
      </c>
      <c r="B24684" t="s">
        <v>1579</v>
      </c>
      <c r="C24684" t="s">
        <v>1580</v>
      </c>
    </row>
    <row r="24685" spans="1:6" x14ac:dyDescent="0.2">
      <c r="A24685" t="s">
        <v>50</v>
      </c>
      <c r="B24685">
        <v>7.5</v>
      </c>
      <c r="C24685" t="s">
        <v>1634</v>
      </c>
      <c r="D24685">
        <v>0.05</v>
      </c>
    </row>
    <row r="24686" spans="1:6" x14ac:dyDescent="0.2">
      <c r="A24686" t="s">
        <v>52</v>
      </c>
      <c r="B24686" t="s">
        <v>3301</v>
      </c>
      <c r="C24686">
        <v>0.05</v>
      </c>
    </row>
    <row r="24687" spans="1:6" x14ac:dyDescent="0.2">
      <c r="A24687" t="s">
        <v>1792</v>
      </c>
      <c r="B24687" t="s">
        <v>2526</v>
      </c>
      <c r="C24687">
        <v>27.92</v>
      </c>
      <c r="D24687" t="s">
        <v>1606</v>
      </c>
    </row>
    <row r="24688" spans="1:6" x14ac:dyDescent="0.2">
      <c r="A24688" t="s">
        <v>2600</v>
      </c>
      <c r="B24688" t="s">
        <v>1656</v>
      </c>
    </row>
    <row r="24689" spans="1:6" x14ac:dyDescent="0.2">
      <c r="A24689" t="s">
        <v>70</v>
      </c>
      <c r="B24689">
        <v>2.2000000000000002</v>
      </c>
      <c r="C24689">
        <v>0.1</v>
      </c>
    </row>
    <row r="24690" spans="1:6" x14ac:dyDescent="0.2">
      <c r="A24690" t="s">
        <v>71</v>
      </c>
      <c r="B24690">
        <v>3</v>
      </c>
      <c r="C24690">
        <v>0.3</v>
      </c>
    </row>
    <row r="24691" spans="1:6" x14ac:dyDescent="0.2">
      <c r="A24691" t="s">
        <v>72</v>
      </c>
      <c r="B24691">
        <v>0.15</v>
      </c>
      <c r="C24691" t="s">
        <v>1656</v>
      </c>
    </row>
    <row r="24692" spans="1:6" x14ac:dyDescent="0.2">
      <c r="A24692" t="s">
        <v>59</v>
      </c>
      <c r="B24692" t="s">
        <v>2691</v>
      </c>
      <c r="C24692" t="s">
        <v>1123</v>
      </c>
      <c r="D24692">
        <v>0.5</v>
      </c>
      <c r="E24692" t="s">
        <v>1588</v>
      </c>
      <c r="F24692" t="s">
        <v>3302</v>
      </c>
    </row>
    <row r="24693" spans="1:6" x14ac:dyDescent="0.2">
      <c r="A24693" t="s">
        <v>57</v>
      </c>
      <c r="B24693">
        <v>28.5</v>
      </c>
      <c r="C24693" t="s">
        <v>1606</v>
      </c>
    </row>
    <row r="24694" spans="1:6" x14ac:dyDescent="0.2">
      <c r="A24694" t="s">
        <v>176</v>
      </c>
      <c r="B24694">
        <v>21.4</v>
      </c>
      <c r="C24694" t="s">
        <v>1634</v>
      </c>
      <c r="D24694">
        <v>0.1</v>
      </c>
    </row>
    <row r="24695" spans="1:6" x14ac:dyDescent="0.2">
      <c r="A24695" t="s">
        <v>120</v>
      </c>
      <c r="B24695" t="s">
        <v>1571</v>
      </c>
      <c r="C24695">
        <v>0.1</v>
      </c>
    </row>
    <row r="24696" spans="1:6" x14ac:dyDescent="0.2">
      <c r="A24696" t="s">
        <v>118</v>
      </c>
      <c r="B24696" t="s">
        <v>2550</v>
      </c>
      <c r="C24696">
        <v>16</v>
      </c>
    </row>
    <row r="24697" spans="1:6" x14ac:dyDescent="0.2">
      <c r="A24697" t="s">
        <v>79</v>
      </c>
      <c r="B24697" t="s">
        <v>1571</v>
      </c>
      <c r="C24697">
        <v>0.2</v>
      </c>
    </row>
    <row r="24698" spans="1:6" x14ac:dyDescent="0.2">
      <c r="A24698" t="s">
        <v>176</v>
      </c>
      <c r="B24698">
        <v>19</v>
      </c>
      <c r="C24698" t="s">
        <v>1634</v>
      </c>
      <c r="D24698">
        <v>0.02</v>
      </c>
    </row>
    <row r="24699" spans="1:6" x14ac:dyDescent="0.2">
      <c r="A24699" t="s">
        <v>2088</v>
      </c>
      <c r="B24699" t="s">
        <v>1571</v>
      </c>
      <c r="C24699">
        <v>0.08</v>
      </c>
      <c r="D24699" t="s">
        <v>1620</v>
      </c>
      <c r="E24699" t="s">
        <v>1610</v>
      </c>
      <c r="F24699">
        <v>3</v>
      </c>
    </row>
    <row r="24700" spans="1:6" x14ac:dyDescent="0.2">
      <c r="A24700" t="s">
        <v>77</v>
      </c>
      <c r="B24700" t="s">
        <v>1893</v>
      </c>
      <c r="C24700" t="s">
        <v>1634</v>
      </c>
      <c r="D24700" t="s">
        <v>2428</v>
      </c>
    </row>
    <row r="24701" spans="1:6" x14ac:dyDescent="0.2">
      <c r="A24701" t="s">
        <v>52</v>
      </c>
      <c r="B24701" t="s">
        <v>2688</v>
      </c>
    </row>
    <row r="24702" spans="1:6" x14ac:dyDescent="0.2">
      <c r="A24702" t="s">
        <v>119</v>
      </c>
      <c r="B24702">
        <v>18.5</v>
      </c>
      <c r="C24702" t="s">
        <v>2692</v>
      </c>
    </row>
    <row r="24703" spans="1:6" x14ac:dyDescent="0.2">
      <c r="A24703" t="s">
        <v>57</v>
      </c>
      <c r="B24703">
        <v>19.2</v>
      </c>
      <c r="C24703" t="s">
        <v>1691</v>
      </c>
    </row>
    <row r="24704" spans="1:6" x14ac:dyDescent="0.2">
      <c r="A24704" t="s">
        <v>212</v>
      </c>
      <c r="B24704" t="s">
        <v>1571</v>
      </c>
      <c r="C24704">
        <v>0.03</v>
      </c>
      <c r="D24704" t="s">
        <v>1594</v>
      </c>
    </row>
    <row r="24705" spans="1:6" x14ac:dyDescent="0.2">
      <c r="A24705" t="s">
        <v>156</v>
      </c>
      <c r="B24705" t="s">
        <v>1571</v>
      </c>
      <c r="C24705">
        <v>5.0000000000000001E-3</v>
      </c>
    </row>
    <row r="24706" spans="1:6" x14ac:dyDescent="0.2">
      <c r="A24706" t="s">
        <v>52</v>
      </c>
      <c r="B24706">
        <v>3.3</v>
      </c>
      <c r="C24706" t="s">
        <v>1584</v>
      </c>
    </row>
    <row r="24707" spans="1:6" x14ac:dyDescent="0.2">
      <c r="A24707" t="s">
        <v>52</v>
      </c>
      <c r="B24707">
        <v>0.5</v>
      </c>
      <c r="C24707" t="s">
        <v>1583</v>
      </c>
    </row>
    <row r="24708" spans="1:6" x14ac:dyDescent="0.2">
      <c r="A24708" t="s">
        <v>882</v>
      </c>
      <c r="B24708" t="s">
        <v>1579</v>
      </c>
      <c r="C24708" t="s">
        <v>1580</v>
      </c>
    </row>
    <row r="24709" spans="1:6" x14ac:dyDescent="0.2">
      <c r="A24709" t="s">
        <v>50</v>
      </c>
      <c r="B24709">
        <v>7.5</v>
      </c>
      <c r="C24709" t="s">
        <v>1634</v>
      </c>
      <c r="D24709">
        <v>0.05</v>
      </c>
    </row>
    <row r="24710" spans="1:6" x14ac:dyDescent="0.2">
      <c r="A24710" t="s">
        <v>52</v>
      </c>
      <c r="B24710" t="s">
        <v>3301</v>
      </c>
      <c r="C24710">
        <v>0.05</v>
      </c>
    </row>
    <row r="24711" spans="1:6" x14ac:dyDescent="0.2">
      <c r="A24711" t="s">
        <v>1792</v>
      </c>
      <c r="B24711" t="s">
        <v>2526</v>
      </c>
      <c r="C24711">
        <v>27.92</v>
      </c>
      <c r="D24711" t="s">
        <v>1606</v>
      </c>
    </row>
    <row r="24712" spans="1:6" x14ac:dyDescent="0.2">
      <c r="A24712" t="s">
        <v>2600</v>
      </c>
      <c r="B24712" t="s">
        <v>1656</v>
      </c>
    </row>
    <row r="24713" spans="1:6" x14ac:dyDescent="0.2">
      <c r="A24713" t="s">
        <v>70</v>
      </c>
      <c r="B24713">
        <v>2.2000000000000002</v>
      </c>
      <c r="C24713">
        <v>0.1</v>
      </c>
    </row>
    <row r="24714" spans="1:6" x14ac:dyDescent="0.2">
      <c r="A24714" t="s">
        <v>71</v>
      </c>
      <c r="B24714">
        <v>3</v>
      </c>
      <c r="C24714">
        <v>0.3</v>
      </c>
    </row>
    <row r="24715" spans="1:6" x14ac:dyDescent="0.2">
      <c r="A24715" t="s">
        <v>72</v>
      </c>
      <c r="B24715">
        <v>0.15</v>
      </c>
      <c r="C24715" t="s">
        <v>1656</v>
      </c>
    </row>
    <row r="24716" spans="1:6" x14ac:dyDescent="0.2">
      <c r="A24716" t="s">
        <v>59</v>
      </c>
      <c r="B24716" t="s">
        <v>2691</v>
      </c>
      <c r="C24716" t="s">
        <v>1123</v>
      </c>
      <c r="D24716">
        <v>0.5</v>
      </c>
      <c r="E24716" t="s">
        <v>1588</v>
      </c>
      <c r="F24716" t="s">
        <v>3302</v>
      </c>
    </row>
    <row r="24717" spans="1:6" x14ac:dyDescent="0.2">
      <c r="A24717" t="s">
        <v>57</v>
      </c>
      <c r="B24717">
        <v>28.5</v>
      </c>
      <c r="C24717" t="s">
        <v>1606</v>
      </c>
    </row>
    <row r="24718" spans="1:6" x14ac:dyDescent="0.2">
      <c r="A24718" t="s">
        <v>176</v>
      </c>
      <c r="B24718">
        <v>21.4</v>
      </c>
      <c r="C24718" t="s">
        <v>1634</v>
      </c>
      <c r="D24718">
        <v>0.1</v>
      </c>
    </row>
    <row r="24719" spans="1:6" x14ac:dyDescent="0.2">
      <c r="A24719" t="s">
        <v>120</v>
      </c>
      <c r="B24719" t="s">
        <v>1571</v>
      </c>
      <c r="C24719">
        <v>0.1</v>
      </c>
    </row>
    <row r="24720" spans="1:6" x14ac:dyDescent="0.2">
      <c r="A24720" t="s">
        <v>118</v>
      </c>
      <c r="B24720" t="s">
        <v>2550</v>
      </c>
      <c r="C24720">
        <v>16</v>
      </c>
    </row>
    <row r="24721" spans="1:6" x14ac:dyDescent="0.2">
      <c r="A24721" t="s">
        <v>79</v>
      </c>
      <c r="B24721" t="s">
        <v>1571</v>
      </c>
      <c r="C24721">
        <v>0.2</v>
      </c>
    </row>
    <row r="24722" spans="1:6" x14ac:dyDescent="0.2">
      <c r="A24722" t="s">
        <v>176</v>
      </c>
      <c r="B24722">
        <v>19</v>
      </c>
      <c r="C24722" t="s">
        <v>1634</v>
      </c>
      <c r="D24722">
        <v>0.02</v>
      </c>
    </row>
    <row r="24723" spans="1:6" x14ac:dyDescent="0.2">
      <c r="A24723" t="s">
        <v>2088</v>
      </c>
      <c r="B24723" t="s">
        <v>1571</v>
      </c>
      <c r="C24723">
        <v>0.08</v>
      </c>
      <c r="D24723" t="s">
        <v>1620</v>
      </c>
      <c r="E24723" t="s">
        <v>1610</v>
      </c>
      <c r="F24723">
        <v>3</v>
      </c>
    </row>
    <row r="24724" spans="1:6" x14ac:dyDescent="0.2">
      <c r="A24724" t="s">
        <v>77</v>
      </c>
      <c r="B24724" t="s">
        <v>1893</v>
      </c>
      <c r="C24724" t="s">
        <v>1634</v>
      </c>
      <c r="D24724" t="s">
        <v>2428</v>
      </c>
    </row>
    <row r="24725" spans="1:6" x14ac:dyDescent="0.2">
      <c r="A24725" t="s">
        <v>52</v>
      </c>
      <c r="B24725" t="s">
        <v>2688</v>
      </c>
    </row>
    <row r="24726" spans="1:6" x14ac:dyDescent="0.2">
      <c r="A24726" t="s">
        <v>119</v>
      </c>
      <c r="B24726">
        <v>18.5</v>
      </c>
      <c r="C24726" t="s">
        <v>2692</v>
      </c>
    </row>
    <row r="24727" spans="1:6" x14ac:dyDescent="0.2">
      <c r="A24727" t="s">
        <v>57</v>
      </c>
      <c r="B24727">
        <v>19.2</v>
      </c>
      <c r="C24727" t="s">
        <v>1691</v>
      </c>
    </row>
    <row r="24728" spans="1:6" x14ac:dyDescent="0.2">
      <c r="A24728" t="s">
        <v>212</v>
      </c>
      <c r="B24728" t="s">
        <v>1571</v>
      </c>
      <c r="C24728">
        <v>0.03</v>
      </c>
      <c r="D24728" t="s">
        <v>1594</v>
      </c>
    </row>
    <row r="24729" spans="1:6" x14ac:dyDescent="0.2">
      <c r="A24729" t="s">
        <v>156</v>
      </c>
      <c r="B24729" t="s">
        <v>1571</v>
      </c>
      <c r="C24729">
        <v>5.0000000000000001E-3</v>
      </c>
    </row>
    <row r="24730" spans="1:6" x14ac:dyDescent="0.2">
      <c r="A24730" t="s">
        <v>52</v>
      </c>
      <c r="B24730">
        <v>3.3</v>
      </c>
      <c r="C24730" t="s">
        <v>1584</v>
      </c>
    </row>
    <row r="24731" spans="1:6" x14ac:dyDescent="0.2">
      <c r="A24731" t="s">
        <v>52</v>
      </c>
      <c r="B24731">
        <v>0.5</v>
      </c>
      <c r="C24731" t="s">
        <v>1583</v>
      </c>
    </row>
    <row r="24732" spans="1:6" x14ac:dyDescent="0.2">
      <c r="A24732" t="s">
        <v>882</v>
      </c>
      <c r="B24732" t="s">
        <v>1579</v>
      </c>
      <c r="C24732" t="s">
        <v>1580</v>
      </c>
    </row>
    <row r="24733" spans="1:6" x14ac:dyDescent="0.2">
      <c r="A24733" t="s">
        <v>176</v>
      </c>
      <c r="B24733">
        <v>10.5</v>
      </c>
      <c r="C24733" t="s">
        <v>1604</v>
      </c>
    </row>
    <row r="24734" spans="1:6" x14ac:dyDescent="0.2">
      <c r="A24734" t="s">
        <v>50</v>
      </c>
      <c r="B24734">
        <v>18.2</v>
      </c>
      <c r="C24734" t="s">
        <v>1634</v>
      </c>
      <c r="D24734">
        <v>0.05</v>
      </c>
    </row>
    <row r="24735" spans="1:6" x14ac:dyDescent="0.2">
      <c r="A24735" t="s">
        <v>52</v>
      </c>
      <c r="B24735">
        <v>7.7</v>
      </c>
      <c r="C24735" t="s">
        <v>1634</v>
      </c>
      <c r="D24735">
        <v>0.05</v>
      </c>
    </row>
    <row r="24736" spans="1:6" x14ac:dyDescent="0.2">
      <c r="A24736" t="s">
        <v>1605</v>
      </c>
      <c r="B24736">
        <v>12</v>
      </c>
      <c r="C24736" t="s">
        <v>1634</v>
      </c>
      <c r="D24736">
        <v>0.2</v>
      </c>
    </row>
    <row r="24737" spans="1:5" x14ac:dyDescent="0.2">
      <c r="A24737" t="s">
        <v>1605</v>
      </c>
      <c r="B24737">
        <v>8.6999999999999993</v>
      </c>
      <c r="C24737" t="s">
        <v>1634</v>
      </c>
      <c r="D24737">
        <v>0.1</v>
      </c>
    </row>
    <row r="24738" spans="1:5" x14ac:dyDescent="0.2">
      <c r="A24738" t="s">
        <v>2945</v>
      </c>
      <c r="B24738" t="s">
        <v>1634</v>
      </c>
      <c r="C24738">
        <v>0.2</v>
      </c>
    </row>
    <row r="24739" spans="1:5" x14ac:dyDescent="0.2">
      <c r="A24739" t="s">
        <v>52</v>
      </c>
      <c r="B24739">
        <v>11.5</v>
      </c>
      <c r="C24739" t="s">
        <v>1634</v>
      </c>
      <c r="D24739">
        <v>0.05</v>
      </c>
    </row>
    <row r="24740" spans="1:5" x14ac:dyDescent="0.2">
      <c r="A24740" t="s">
        <v>2220</v>
      </c>
      <c r="B24740" t="s">
        <v>1588</v>
      </c>
      <c r="C24740">
        <v>0.5</v>
      </c>
    </row>
    <row r="24741" spans="1:5" x14ac:dyDescent="0.2">
      <c r="A24741" t="s">
        <v>207</v>
      </c>
      <c r="B24741">
        <v>14.7</v>
      </c>
      <c r="C24741">
        <v>-0.2</v>
      </c>
    </row>
    <row r="24742" spans="1:5" x14ac:dyDescent="0.2">
      <c r="A24742" t="s">
        <v>57</v>
      </c>
      <c r="B24742">
        <v>21.02</v>
      </c>
      <c r="C24742">
        <v>0.03</v>
      </c>
    </row>
    <row r="24743" spans="1:5" x14ac:dyDescent="0.2">
      <c r="A24743" t="s">
        <v>57</v>
      </c>
      <c r="B24743">
        <v>15.02</v>
      </c>
      <c r="C24743">
        <v>0.03</v>
      </c>
    </row>
    <row r="24744" spans="1:5" x14ac:dyDescent="0.2">
      <c r="A24744" t="s">
        <v>1719</v>
      </c>
      <c r="B24744" t="s">
        <v>1588</v>
      </c>
      <c r="C24744" t="s">
        <v>3030</v>
      </c>
      <c r="D24744" t="s">
        <v>1634</v>
      </c>
      <c r="E24744">
        <v>0.1</v>
      </c>
    </row>
    <row r="24745" spans="1:5" x14ac:dyDescent="0.2">
      <c r="A24745" t="s">
        <v>173</v>
      </c>
      <c r="B24745">
        <v>10.25</v>
      </c>
      <c r="C24745" t="s">
        <v>1634</v>
      </c>
      <c r="D24745">
        <v>0.15</v>
      </c>
    </row>
    <row r="24746" spans="1:5" x14ac:dyDescent="0.2">
      <c r="A24746" t="s">
        <v>70</v>
      </c>
      <c r="B24746">
        <v>2</v>
      </c>
      <c r="C24746" t="s">
        <v>1606</v>
      </c>
    </row>
    <row r="24747" spans="1:5" x14ac:dyDescent="0.2">
      <c r="A24747" t="s">
        <v>1710</v>
      </c>
      <c r="B24747">
        <v>7</v>
      </c>
      <c r="C24747" t="s">
        <v>1634</v>
      </c>
      <c r="D24747">
        <v>0.2</v>
      </c>
    </row>
    <row r="24748" spans="1:5" x14ac:dyDescent="0.2">
      <c r="A24748" t="s">
        <v>72</v>
      </c>
      <c r="B24748">
        <v>0.23</v>
      </c>
      <c r="C24748" t="s">
        <v>1615</v>
      </c>
    </row>
    <row r="24749" spans="1:5" x14ac:dyDescent="0.2">
      <c r="A24749" t="s">
        <v>72</v>
      </c>
      <c r="B24749">
        <v>0.4</v>
      </c>
      <c r="C24749" t="s">
        <v>1606</v>
      </c>
    </row>
    <row r="24750" spans="1:5" x14ac:dyDescent="0.2">
      <c r="A24750" t="s">
        <v>120</v>
      </c>
      <c r="B24750">
        <v>0.1</v>
      </c>
      <c r="C24750" t="s">
        <v>1593</v>
      </c>
      <c r="D24750" t="s">
        <v>1594</v>
      </c>
    </row>
    <row r="24751" spans="1:5" x14ac:dyDescent="0.2">
      <c r="A24751" t="s">
        <v>52</v>
      </c>
      <c r="B24751">
        <v>4.5</v>
      </c>
      <c r="C24751" t="s">
        <v>1606</v>
      </c>
    </row>
    <row r="24752" spans="1:5" x14ac:dyDescent="0.2">
      <c r="A24752" t="s">
        <v>2935</v>
      </c>
      <c r="B24752" t="s">
        <v>1634</v>
      </c>
      <c r="C24752">
        <v>0.05</v>
      </c>
    </row>
    <row r="24753" spans="1:5" x14ac:dyDescent="0.2">
      <c r="A24753" t="s">
        <v>3031</v>
      </c>
      <c r="B24753" t="s">
        <v>1634</v>
      </c>
      <c r="C24753">
        <v>0.2</v>
      </c>
    </row>
    <row r="24754" spans="1:5" x14ac:dyDescent="0.2">
      <c r="A24754" t="s">
        <v>2937</v>
      </c>
      <c r="B24754" t="s">
        <v>1634</v>
      </c>
      <c r="C24754">
        <v>0.1</v>
      </c>
    </row>
    <row r="24755" spans="1:5" x14ac:dyDescent="0.2">
      <c r="A24755" t="s">
        <v>200</v>
      </c>
      <c r="B24755">
        <v>13.1</v>
      </c>
      <c r="C24755" t="s">
        <v>1634</v>
      </c>
      <c r="D24755">
        <v>0.1</v>
      </c>
    </row>
    <row r="24756" spans="1:5" x14ac:dyDescent="0.2">
      <c r="A24756" t="s">
        <v>200</v>
      </c>
      <c r="B24756">
        <v>14.6</v>
      </c>
      <c r="C24756" t="s">
        <v>1634</v>
      </c>
      <c r="D24756">
        <v>0.05</v>
      </c>
    </row>
    <row r="24757" spans="1:5" x14ac:dyDescent="0.2">
      <c r="A24757" t="s">
        <v>52</v>
      </c>
      <c r="B24757">
        <v>17.600000000000001</v>
      </c>
      <c r="C24757" t="s">
        <v>1634</v>
      </c>
      <c r="D24757">
        <v>0.05</v>
      </c>
    </row>
    <row r="24758" spans="1:5" x14ac:dyDescent="0.2">
      <c r="A24758" t="s">
        <v>2220</v>
      </c>
      <c r="B24758" t="s">
        <v>1639</v>
      </c>
      <c r="C24758">
        <v>0.02</v>
      </c>
    </row>
    <row r="24759" spans="1:5" x14ac:dyDescent="0.2">
      <c r="A24759" t="s">
        <v>120</v>
      </c>
      <c r="B24759" t="s">
        <v>1571</v>
      </c>
      <c r="C24759">
        <v>0.03</v>
      </c>
      <c r="D24759" t="s">
        <v>2948</v>
      </c>
      <c r="E24759" t="s">
        <v>1594</v>
      </c>
    </row>
    <row r="24760" spans="1:5" x14ac:dyDescent="0.2">
      <c r="A24760" t="s">
        <v>115</v>
      </c>
      <c r="B24760">
        <v>0.05</v>
      </c>
      <c r="C24760" t="s">
        <v>1639</v>
      </c>
      <c r="D24760">
        <v>0.1</v>
      </c>
    </row>
    <row r="24761" spans="1:5" x14ac:dyDescent="0.2">
      <c r="A24761" t="s">
        <v>177</v>
      </c>
      <c r="B24761">
        <v>0.2</v>
      </c>
      <c r="C24761" t="s">
        <v>1639</v>
      </c>
      <c r="D24761">
        <v>0.1</v>
      </c>
    </row>
    <row r="24762" spans="1:5" x14ac:dyDescent="0.2">
      <c r="A24762" t="s">
        <v>169</v>
      </c>
    </row>
    <row r="24763" spans="1:5" x14ac:dyDescent="0.2">
      <c r="A24763" t="s">
        <v>110</v>
      </c>
    </row>
    <row r="24764" spans="1:5" x14ac:dyDescent="0.2">
      <c r="A24764" t="s">
        <v>1575</v>
      </c>
      <c r="B24764" t="s">
        <v>1576</v>
      </c>
      <c r="C24764" t="s">
        <v>1577</v>
      </c>
      <c r="D24764" t="s">
        <v>1578</v>
      </c>
    </row>
    <row r="24765" spans="1:5" x14ac:dyDescent="0.2">
      <c r="A24765" t="s">
        <v>882</v>
      </c>
      <c r="B24765" t="s">
        <v>1579</v>
      </c>
      <c r="C24765" t="s">
        <v>1580</v>
      </c>
    </row>
    <row r="24766" spans="1:5" x14ac:dyDescent="0.2">
      <c r="A24766" t="s">
        <v>1581</v>
      </c>
      <c r="B24766" t="s">
        <v>1576</v>
      </c>
      <c r="C24766" t="s">
        <v>1577</v>
      </c>
      <c r="D24766" t="s">
        <v>1582</v>
      </c>
    </row>
    <row r="24767" spans="1:5" x14ac:dyDescent="0.2">
      <c r="A24767" t="s">
        <v>176</v>
      </c>
      <c r="B24767">
        <v>10.5</v>
      </c>
      <c r="C24767" t="s">
        <v>1604</v>
      </c>
    </row>
    <row r="24768" spans="1:5" x14ac:dyDescent="0.2">
      <c r="A24768" t="s">
        <v>50</v>
      </c>
      <c r="B24768">
        <v>18.2</v>
      </c>
      <c r="C24768" t="s">
        <v>1634</v>
      </c>
      <c r="D24768">
        <v>0.05</v>
      </c>
    </row>
    <row r="24769" spans="1:5" x14ac:dyDescent="0.2">
      <c r="A24769" t="s">
        <v>52</v>
      </c>
      <c r="B24769">
        <v>7.7</v>
      </c>
      <c r="C24769" t="s">
        <v>1634</v>
      </c>
      <c r="D24769">
        <v>0.05</v>
      </c>
    </row>
    <row r="24770" spans="1:5" x14ac:dyDescent="0.2">
      <c r="A24770" t="s">
        <v>1605</v>
      </c>
      <c r="B24770">
        <v>12</v>
      </c>
      <c r="C24770" t="s">
        <v>1634</v>
      </c>
      <c r="D24770">
        <v>0.2</v>
      </c>
    </row>
    <row r="24771" spans="1:5" x14ac:dyDescent="0.2">
      <c r="A24771" t="s">
        <v>1605</v>
      </c>
      <c r="B24771">
        <v>8.6999999999999993</v>
      </c>
      <c r="C24771" t="s">
        <v>1634</v>
      </c>
      <c r="D24771">
        <v>0.1</v>
      </c>
    </row>
    <row r="24772" spans="1:5" x14ac:dyDescent="0.2">
      <c r="A24772" t="s">
        <v>2945</v>
      </c>
      <c r="B24772" t="s">
        <v>1634</v>
      </c>
      <c r="C24772">
        <v>0.2</v>
      </c>
    </row>
    <row r="24773" spans="1:5" x14ac:dyDescent="0.2">
      <c r="A24773" t="s">
        <v>52</v>
      </c>
      <c r="B24773">
        <v>11.5</v>
      </c>
      <c r="C24773" t="s">
        <v>1634</v>
      </c>
      <c r="D24773">
        <v>0.05</v>
      </c>
    </row>
    <row r="24774" spans="1:5" x14ac:dyDescent="0.2">
      <c r="A24774" t="s">
        <v>2220</v>
      </c>
      <c r="B24774" t="s">
        <v>1588</v>
      </c>
      <c r="C24774">
        <v>0.5</v>
      </c>
    </row>
    <row r="24775" spans="1:5" x14ac:dyDescent="0.2">
      <c r="A24775" t="s">
        <v>207</v>
      </c>
      <c r="B24775">
        <v>14.7</v>
      </c>
      <c r="C24775">
        <v>-0.2</v>
      </c>
    </row>
    <row r="24776" spans="1:5" x14ac:dyDescent="0.2">
      <c r="A24776" t="s">
        <v>57</v>
      </c>
      <c r="B24776">
        <v>21.02</v>
      </c>
      <c r="C24776">
        <v>0.03</v>
      </c>
    </row>
    <row r="24777" spans="1:5" x14ac:dyDescent="0.2">
      <c r="A24777" t="s">
        <v>57</v>
      </c>
      <c r="B24777">
        <v>15.02</v>
      </c>
      <c r="C24777">
        <v>0.03</v>
      </c>
    </row>
    <row r="24778" spans="1:5" x14ac:dyDescent="0.2">
      <c r="A24778" t="s">
        <v>1719</v>
      </c>
      <c r="B24778" t="s">
        <v>1588</v>
      </c>
      <c r="C24778" t="s">
        <v>3030</v>
      </c>
      <c r="D24778" t="s">
        <v>1634</v>
      </c>
      <c r="E24778">
        <v>0.1</v>
      </c>
    </row>
    <row r="24779" spans="1:5" x14ac:dyDescent="0.2">
      <c r="A24779" t="s">
        <v>173</v>
      </c>
      <c r="B24779">
        <v>10.25</v>
      </c>
      <c r="C24779" t="s">
        <v>1634</v>
      </c>
      <c r="D24779">
        <v>0.15</v>
      </c>
    </row>
    <row r="24780" spans="1:5" x14ac:dyDescent="0.2">
      <c r="A24780" t="s">
        <v>70</v>
      </c>
      <c r="B24780">
        <v>2</v>
      </c>
      <c r="C24780" t="s">
        <v>1606</v>
      </c>
    </row>
    <row r="24781" spans="1:5" x14ac:dyDescent="0.2">
      <c r="A24781" t="s">
        <v>1710</v>
      </c>
      <c r="B24781">
        <v>7</v>
      </c>
      <c r="C24781" t="s">
        <v>1634</v>
      </c>
      <c r="D24781">
        <v>0.2</v>
      </c>
    </row>
    <row r="24782" spans="1:5" x14ac:dyDescent="0.2">
      <c r="A24782" t="s">
        <v>72</v>
      </c>
      <c r="B24782">
        <v>0.23</v>
      </c>
      <c r="C24782" t="s">
        <v>1615</v>
      </c>
    </row>
    <row r="24783" spans="1:5" x14ac:dyDescent="0.2">
      <c r="A24783" t="s">
        <v>72</v>
      </c>
      <c r="B24783">
        <v>0.4</v>
      </c>
      <c r="C24783" t="s">
        <v>1606</v>
      </c>
    </row>
    <row r="24784" spans="1:5" x14ac:dyDescent="0.2">
      <c r="A24784" t="s">
        <v>120</v>
      </c>
      <c r="B24784">
        <v>0.1</v>
      </c>
      <c r="C24784" t="s">
        <v>1593</v>
      </c>
      <c r="D24784" t="s">
        <v>1594</v>
      </c>
    </row>
    <row r="24785" spans="1:5" x14ac:dyDescent="0.2">
      <c r="A24785" t="s">
        <v>52</v>
      </c>
      <c r="B24785">
        <v>4.5</v>
      </c>
      <c r="C24785" t="s">
        <v>1606</v>
      </c>
    </row>
    <row r="24786" spans="1:5" x14ac:dyDescent="0.2">
      <c r="A24786" t="s">
        <v>2935</v>
      </c>
      <c r="B24786" t="s">
        <v>1634</v>
      </c>
      <c r="C24786">
        <v>0.05</v>
      </c>
    </row>
    <row r="24787" spans="1:5" x14ac:dyDescent="0.2">
      <c r="A24787" t="s">
        <v>3031</v>
      </c>
      <c r="B24787" t="s">
        <v>1634</v>
      </c>
      <c r="C24787">
        <v>0.2</v>
      </c>
    </row>
    <row r="24788" spans="1:5" x14ac:dyDescent="0.2">
      <c r="A24788" t="s">
        <v>2937</v>
      </c>
      <c r="B24788" t="s">
        <v>1634</v>
      </c>
      <c r="C24788">
        <v>0.1</v>
      </c>
    </row>
    <row r="24789" spans="1:5" x14ac:dyDescent="0.2">
      <c r="A24789" t="s">
        <v>200</v>
      </c>
      <c r="B24789">
        <v>13.1</v>
      </c>
      <c r="C24789" t="s">
        <v>1634</v>
      </c>
      <c r="D24789">
        <v>0.1</v>
      </c>
    </row>
    <row r="24790" spans="1:5" x14ac:dyDescent="0.2">
      <c r="A24790" t="s">
        <v>200</v>
      </c>
      <c r="B24790">
        <v>14.6</v>
      </c>
      <c r="C24790" t="s">
        <v>1634</v>
      </c>
      <c r="D24790">
        <v>0.05</v>
      </c>
    </row>
    <row r="24791" spans="1:5" x14ac:dyDescent="0.2">
      <c r="A24791" t="s">
        <v>52</v>
      </c>
      <c r="B24791">
        <v>17.600000000000001</v>
      </c>
      <c r="C24791" t="s">
        <v>1634</v>
      </c>
      <c r="D24791">
        <v>0.05</v>
      </c>
    </row>
    <row r="24792" spans="1:5" x14ac:dyDescent="0.2">
      <c r="A24792" t="s">
        <v>2220</v>
      </c>
      <c r="B24792" t="s">
        <v>1639</v>
      </c>
      <c r="C24792">
        <v>0.02</v>
      </c>
    </row>
    <row r="24793" spans="1:5" x14ac:dyDescent="0.2">
      <c r="A24793" t="s">
        <v>120</v>
      </c>
      <c r="B24793" t="s">
        <v>1571</v>
      </c>
      <c r="C24793">
        <v>0.03</v>
      </c>
      <c r="D24793" t="s">
        <v>2948</v>
      </c>
      <c r="E24793" t="s">
        <v>1594</v>
      </c>
    </row>
    <row r="24794" spans="1:5" x14ac:dyDescent="0.2">
      <c r="A24794" t="s">
        <v>115</v>
      </c>
      <c r="B24794">
        <v>0.05</v>
      </c>
      <c r="C24794" t="s">
        <v>1639</v>
      </c>
      <c r="D24794">
        <v>0.1</v>
      </c>
    </row>
    <row r="24795" spans="1:5" x14ac:dyDescent="0.2">
      <c r="A24795" t="s">
        <v>177</v>
      </c>
      <c r="B24795">
        <v>0.2</v>
      </c>
      <c r="C24795" t="s">
        <v>1639</v>
      </c>
      <c r="D24795">
        <v>0.1</v>
      </c>
    </row>
    <row r="24796" spans="1:5" x14ac:dyDescent="0.2">
      <c r="A24796" t="s">
        <v>169</v>
      </c>
    </row>
    <row r="24797" spans="1:5" x14ac:dyDescent="0.2">
      <c r="A24797" t="s">
        <v>110</v>
      </c>
    </row>
    <row r="24798" spans="1:5" x14ac:dyDescent="0.2">
      <c r="A24798" t="s">
        <v>1575</v>
      </c>
      <c r="B24798" t="s">
        <v>1576</v>
      </c>
      <c r="C24798" t="s">
        <v>1577</v>
      </c>
      <c r="D24798" t="s">
        <v>1578</v>
      </c>
    </row>
    <row r="24799" spans="1:5" x14ac:dyDescent="0.2">
      <c r="A24799" t="s">
        <v>882</v>
      </c>
      <c r="B24799" t="s">
        <v>1579</v>
      </c>
      <c r="C24799" t="s">
        <v>1580</v>
      </c>
    </row>
    <row r="24800" spans="1:5" x14ac:dyDescent="0.2">
      <c r="A24800" t="s">
        <v>1581</v>
      </c>
      <c r="B24800" t="s">
        <v>1576</v>
      </c>
      <c r="C24800" t="s">
        <v>1577</v>
      </c>
      <c r="D24800" t="s">
        <v>1582</v>
      </c>
    </row>
    <row r="24801" spans="1:5" x14ac:dyDescent="0.2">
      <c r="A24801" t="s">
        <v>176</v>
      </c>
      <c r="B24801">
        <v>10.5</v>
      </c>
      <c r="C24801" t="s">
        <v>1604</v>
      </c>
    </row>
    <row r="24802" spans="1:5" x14ac:dyDescent="0.2">
      <c r="A24802" t="s">
        <v>50</v>
      </c>
      <c r="B24802">
        <v>18.2</v>
      </c>
      <c r="C24802" t="s">
        <v>1634</v>
      </c>
      <c r="D24802">
        <v>0.05</v>
      </c>
    </row>
    <row r="24803" spans="1:5" x14ac:dyDescent="0.2">
      <c r="A24803" t="s">
        <v>52</v>
      </c>
      <c r="B24803">
        <v>7.7</v>
      </c>
      <c r="C24803" t="s">
        <v>1634</v>
      </c>
      <c r="D24803">
        <v>0.05</v>
      </c>
    </row>
    <row r="24804" spans="1:5" x14ac:dyDescent="0.2">
      <c r="A24804" t="s">
        <v>1605</v>
      </c>
      <c r="B24804">
        <v>12</v>
      </c>
      <c r="C24804" t="s">
        <v>1634</v>
      </c>
      <c r="D24804">
        <v>0.2</v>
      </c>
    </row>
    <row r="24805" spans="1:5" x14ac:dyDescent="0.2">
      <c r="A24805" t="s">
        <v>1605</v>
      </c>
      <c r="B24805">
        <v>8.6999999999999993</v>
      </c>
      <c r="C24805" t="s">
        <v>1634</v>
      </c>
      <c r="D24805">
        <v>0.1</v>
      </c>
    </row>
    <row r="24806" spans="1:5" x14ac:dyDescent="0.2">
      <c r="A24806" t="s">
        <v>2945</v>
      </c>
      <c r="B24806" t="s">
        <v>1634</v>
      </c>
      <c r="C24806">
        <v>0.2</v>
      </c>
    </row>
    <row r="24807" spans="1:5" x14ac:dyDescent="0.2">
      <c r="A24807" t="s">
        <v>52</v>
      </c>
      <c r="B24807">
        <v>11.5</v>
      </c>
      <c r="C24807" t="s">
        <v>1634</v>
      </c>
      <c r="D24807">
        <v>0.05</v>
      </c>
    </row>
    <row r="24808" spans="1:5" x14ac:dyDescent="0.2">
      <c r="A24808" t="s">
        <v>2220</v>
      </c>
      <c r="B24808" t="s">
        <v>1588</v>
      </c>
      <c r="C24808">
        <v>0.5</v>
      </c>
    </row>
    <row r="24809" spans="1:5" x14ac:dyDescent="0.2">
      <c r="A24809" t="s">
        <v>207</v>
      </c>
      <c r="B24809">
        <v>14.7</v>
      </c>
      <c r="C24809">
        <v>-0.2</v>
      </c>
    </row>
    <row r="24810" spans="1:5" x14ac:dyDescent="0.2">
      <c r="A24810" t="s">
        <v>57</v>
      </c>
      <c r="B24810">
        <v>21.02</v>
      </c>
      <c r="C24810">
        <v>0.03</v>
      </c>
    </row>
    <row r="24811" spans="1:5" x14ac:dyDescent="0.2">
      <c r="A24811" t="s">
        <v>57</v>
      </c>
      <c r="B24811">
        <v>15.02</v>
      </c>
      <c r="C24811">
        <v>0.03</v>
      </c>
    </row>
    <row r="24812" spans="1:5" x14ac:dyDescent="0.2">
      <c r="A24812" t="s">
        <v>1719</v>
      </c>
      <c r="B24812" t="s">
        <v>1588</v>
      </c>
      <c r="C24812" t="s">
        <v>3030</v>
      </c>
      <c r="D24812" t="s">
        <v>1634</v>
      </c>
      <c r="E24812">
        <v>0.1</v>
      </c>
    </row>
    <row r="24813" spans="1:5" x14ac:dyDescent="0.2">
      <c r="A24813" t="s">
        <v>173</v>
      </c>
      <c r="B24813">
        <v>10.25</v>
      </c>
      <c r="C24813" t="s">
        <v>1634</v>
      </c>
      <c r="D24813">
        <v>0.15</v>
      </c>
    </row>
    <row r="24814" spans="1:5" x14ac:dyDescent="0.2">
      <c r="A24814" t="s">
        <v>70</v>
      </c>
      <c r="B24814">
        <v>2</v>
      </c>
      <c r="C24814" t="s">
        <v>1606</v>
      </c>
    </row>
    <row r="24815" spans="1:5" x14ac:dyDescent="0.2">
      <c r="A24815" t="s">
        <v>1710</v>
      </c>
      <c r="B24815">
        <v>7</v>
      </c>
      <c r="C24815" t="s">
        <v>1634</v>
      </c>
      <c r="D24815">
        <v>0.2</v>
      </c>
    </row>
    <row r="24816" spans="1:5" x14ac:dyDescent="0.2">
      <c r="A24816" t="s">
        <v>72</v>
      </c>
      <c r="B24816">
        <v>0.23</v>
      </c>
      <c r="C24816" t="s">
        <v>1615</v>
      </c>
    </row>
    <row r="24817" spans="1:5" x14ac:dyDescent="0.2">
      <c r="A24817" t="s">
        <v>72</v>
      </c>
      <c r="B24817">
        <v>0.4</v>
      </c>
      <c r="C24817" t="s">
        <v>1606</v>
      </c>
    </row>
    <row r="24818" spans="1:5" x14ac:dyDescent="0.2">
      <c r="A24818" t="s">
        <v>120</v>
      </c>
      <c r="B24818">
        <v>0.1</v>
      </c>
      <c r="C24818" t="s">
        <v>1593</v>
      </c>
      <c r="D24818" t="s">
        <v>1594</v>
      </c>
    </row>
    <row r="24819" spans="1:5" x14ac:dyDescent="0.2">
      <c r="A24819" t="s">
        <v>52</v>
      </c>
      <c r="B24819">
        <v>4.5</v>
      </c>
      <c r="C24819" t="s">
        <v>1606</v>
      </c>
    </row>
    <row r="24820" spans="1:5" x14ac:dyDescent="0.2">
      <c r="A24820" t="s">
        <v>2935</v>
      </c>
      <c r="B24820" t="s">
        <v>1634</v>
      </c>
      <c r="C24820">
        <v>0.05</v>
      </c>
    </row>
    <row r="24821" spans="1:5" x14ac:dyDescent="0.2">
      <c r="A24821" t="s">
        <v>3031</v>
      </c>
      <c r="B24821" t="s">
        <v>1634</v>
      </c>
      <c r="C24821">
        <v>0.2</v>
      </c>
    </row>
    <row r="24822" spans="1:5" x14ac:dyDescent="0.2">
      <c r="A24822" t="s">
        <v>2937</v>
      </c>
      <c r="B24822" t="s">
        <v>1634</v>
      </c>
      <c r="C24822">
        <v>0.1</v>
      </c>
    </row>
    <row r="24823" spans="1:5" x14ac:dyDescent="0.2">
      <c r="A24823" t="s">
        <v>200</v>
      </c>
      <c r="B24823">
        <v>13.1</v>
      </c>
      <c r="C24823" t="s">
        <v>1634</v>
      </c>
      <c r="D24823">
        <v>0.1</v>
      </c>
    </row>
    <row r="24824" spans="1:5" x14ac:dyDescent="0.2">
      <c r="A24824" t="s">
        <v>200</v>
      </c>
      <c r="B24824">
        <v>14.6</v>
      </c>
      <c r="C24824" t="s">
        <v>1634</v>
      </c>
      <c r="D24824">
        <v>0.05</v>
      </c>
    </row>
    <row r="24825" spans="1:5" x14ac:dyDescent="0.2">
      <c r="A24825" t="s">
        <v>52</v>
      </c>
      <c r="B24825">
        <v>17.600000000000001</v>
      </c>
      <c r="C24825" t="s">
        <v>1634</v>
      </c>
      <c r="D24825">
        <v>0.05</v>
      </c>
    </row>
    <row r="24826" spans="1:5" x14ac:dyDescent="0.2">
      <c r="A24826" t="s">
        <v>2220</v>
      </c>
      <c r="B24826" t="s">
        <v>1639</v>
      </c>
      <c r="C24826">
        <v>0.02</v>
      </c>
    </row>
    <row r="24827" spans="1:5" x14ac:dyDescent="0.2">
      <c r="A24827" t="s">
        <v>120</v>
      </c>
      <c r="B24827" t="s">
        <v>1571</v>
      </c>
      <c r="C24827">
        <v>0.03</v>
      </c>
      <c r="D24827" t="s">
        <v>2948</v>
      </c>
      <c r="E24827" t="s">
        <v>1594</v>
      </c>
    </row>
    <row r="24828" spans="1:5" x14ac:dyDescent="0.2">
      <c r="A24828" t="s">
        <v>115</v>
      </c>
      <c r="B24828">
        <v>0.05</v>
      </c>
      <c r="C24828" t="s">
        <v>1639</v>
      </c>
      <c r="D24828">
        <v>0.1</v>
      </c>
    </row>
    <row r="24829" spans="1:5" x14ac:dyDescent="0.2">
      <c r="A24829" t="s">
        <v>177</v>
      </c>
      <c r="B24829">
        <v>0.2</v>
      </c>
      <c r="C24829" t="s">
        <v>1639</v>
      </c>
      <c r="D24829">
        <v>0.1</v>
      </c>
    </row>
    <row r="24830" spans="1:5" x14ac:dyDescent="0.2">
      <c r="A24830" t="s">
        <v>169</v>
      </c>
    </row>
    <row r="24831" spans="1:5" x14ac:dyDescent="0.2">
      <c r="A24831" t="s">
        <v>110</v>
      </c>
    </row>
    <row r="24832" spans="1:5" x14ac:dyDescent="0.2">
      <c r="A24832" t="s">
        <v>1575</v>
      </c>
      <c r="B24832" t="s">
        <v>1576</v>
      </c>
      <c r="C24832" t="s">
        <v>1577</v>
      </c>
      <c r="D24832" t="s">
        <v>1578</v>
      </c>
    </row>
    <row r="24833" spans="1:5" x14ac:dyDescent="0.2">
      <c r="A24833" t="s">
        <v>882</v>
      </c>
      <c r="B24833" t="s">
        <v>1579</v>
      </c>
      <c r="C24833" t="s">
        <v>1580</v>
      </c>
    </row>
    <row r="24834" spans="1:5" x14ac:dyDescent="0.2">
      <c r="A24834" t="s">
        <v>1581</v>
      </c>
      <c r="B24834" t="s">
        <v>1576</v>
      </c>
      <c r="C24834" t="s">
        <v>1577</v>
      </c>
      <c r="D24834" t="s">
        <v>1582</v>
      </c>
    </row>
    <row r="24835" spans="1:5" x14ac:dyDescent="0.2">
      <c r="A24835" t="s">
        <v>176</v>
      </c>
      <c r="B24835">
        <v>10.5</v>
      </c>
      <c r="C24835" t="s">
        <v>1604</v>
      </c>
    </row>
    <row r="24836" spans="1:5" x14ac:dyDescent="0.2">
      <c r="A24836" t="s">
        <v>50</v>
      </c>
      <c r="B24836">
        <v>18.2</v>
      </c>
      <c r="C24836" t="s">
        <v>1634</v>
      </c>
      <c r="D24836">
        <v>0.05</v>
      </c>
    </row>
    <row r="24837" spans="1:5" x14ac:dyDescent="0.2">
      <c r="A24837" t="s">
        <v>52</v>
      </c>
      <c r="B24837">
        <v>7.7</v>
      </c>
      <c r="C24837" t="s">
        <v>1634</v>
      </c>
      <c r="D24837">
        <v>0.05</v>
      </c>
    </row>
    <row r="24838" spans="1:5" x14ac:dyDescent="0.2">
      <c r="A24838" t="s">
        <v>1605</v>
      </c>
      <c r="B24838">
        <v>12</v>
      </c>
      <c r="C24838" t="s">
        <v>1634</v>
      </c>
      <c r="D24838">
        <v>0.2</v>
      </c>
    </row>
    <row r="24839" spans="1:5" x14ac:dyDescent="0.2">
      <c r="A24839" t="s">
        <v>1605</v>
      </c>
      <c r="B24839">
        <v>8.6999999999999993</v>
      </c>
      <c r="C24839" t="s">
        <v>1634</v>
      </c>
      <c r="D24839">
        <v>0.1</v>
      </c>
    </row>
    <row r="24840" spans="1:5" x14ac:dyDescent="0.2">
      <c r="A24840" t="s">
        <v>2945</v>
      </c>
      <c r="B24840" t="s">
        <v>1634</v>
      </c>
      <c r="C24840">
        <v>0.2</v>
      </c>
    </row>
    <row r="24841" spans="1:5" x14ac:dyDescent="0.2">
      <c r="A24841" t="s">
        <v>52</v>
      </c>
      <c r="B24841">
        <v>11.5</v>
      </c>
      <c r="C24841" t="s">
        <v>1634</v>
      </c>
      <c r="D24841">
        <v>0.05</v>
      </c>
    </row>
    <row r="24842" spans="1:5" x14ac:dyDescent="0.2">
      <c r="A24842" t="s">
        <v>2220</v>
      </c>
      <c r="B24842" t="s">
        <v>1588</v>
      </c>
      <c r="C24842">
        <v>0.5</v>
      </c>
    </row>
    <row r="24843" spans="1:5" x14ac:dyDescent="0.2">
      <c r="A24843" t="s">
        <v>207</v>
      </c>
      <c r="B24843">
        <v>14.7</v>
      </c>
      <c r="C24843">
        <v>-0.2</v>
      </c>
    </row>
    <row r="24844" spans="1:5" x14ac:dyDescent="0.2">
      <c r="A24844" t="s">
        <v>57</v>
      </c>
      <c r="B24844">
        <v>21.02</v>
      </c>
      <c r="C24844">
        <v>0.03</v>
      </c>
    </row>
    <row r="24845" spans="1:5" x14ac:dyDescent="0.2">
      <c r="A24845" t="s">
        <v>57</v>
      </c>
      <c r="B24845">
        <v>15.02</v>
      </c>
      <c r="C24845">
        <v>0.03</v>
      </c>
    </row>
    <row r="24846" spans="1:5" x14ac:dyDescent="0.2">
      <c r="A24846" t="s">
        <v>1719</v>
      </c>
      <c r="B24846" t="s">
        <v>1588</v>
      </c>
      <c r="C24846" t="s">
        <v>3030</v>
      </c>
      <c r="D24846" t="s">
        <v>1634</v>
      </c>
      <c r="E24846">
        <v>0.1</v>
      </c>
    </row>
    <row r="24847" spans="1:5" x14ac:dyDescent="0.2">
      <c r="A24847" t="s">
        <v>173</v>
      </c>
      <c r="B24847">
        <v>10.25</v>
      </c>
      <c r="C24847" t="s">
        <v>1634</v>
      </c>
      <c r="D24847">
        <v>0.15</v>
      </c>
    </row>
    <row r="24848" spans="1:5" x14ac:dyDescent="0.2">
      <c r="A24848" t="s">
        <v>70</v>
      </c>
      <c r="B24848">
        <v>2</v>
      </c>
      <c r="C24848" t="s">
        <v>1606</v>
      </c>
    </row>
    <row r="24849" spans="1:5" x14ac:dyDescent="0.2">
      <c r="A24849" t="s">
        <v>1710</v>
      </c>
      <c r="B24849">
        <v>7</v>
      </c>
      <c r="C24849" t="s">
        <v>1634</v>
      </c>
      <c r="D24849">
        <v>0.2</v>
      </c>
    </row>
    <row r="24850" spans="1:5" x14ac:dyDescent="0.2">
      <c r="A24850" t="s">
        <v>72</v>
      </c>
      <c r="B24850">
        <v>0.23</v>
      </c>
      <c r="C24850" t="s">
        <v>1615</v>
      </c>
    </row>
    <row r="24851" spans="1:5" x14ac:dyDescent="0.2">
      <c r="A24851" t="s">
        <v>72</v>
      </c>
      <c r="B24851">
        <v>0.4</v>
      </c>
      <c r="C24851" t="s">
        <v>1606</v>
      </c>
    </row>
    <row r="24852" spans="1:5" x14ac:dyDescent="0.2">
      <c r="A24852" t="s">
        <v>120</v>
      </c>
      <c r="B24852">
        <v>0.1</v>
      </c>
      <c r="C24852" t="s">
        <v>1593</v>
      </c>
      <c r="D24852" t="s">
        <v>1594</v>
      </c>
    </row>
    <row r="24853" spans="1:5" x14ac:dyDescent="0.2">
      <c r="A24853" t="s">
        <v>52</v>
      </c>
      <c r="B24853">
        <v>4.5</v>
      </c>
      <c r="C24853" t="s">
        <v>1606</v>
      </c>
    </row>
    <row r="24854" spans="1:5" x14ac:dyDescent="0.2">
      <c r="A24854" t="s">
        <v>2935</v>
      </c>
      <c r="B24854" t="s">
        <v>1634</v>
      </c>
      <c r="C24854">
        <v>0.05</v>
      </c>
    </row>
    <row r="24855" spans="1:5" x14ac:dyDescent="0.2">
      <c r="A24855" t="s">
        <v>3031</v>
      </c>
      <c r="B24855" t="s">
        <v>1634</v>
      </c>
      <c r="C24855">
        <v>0.2</v>
      </c>
    </row>
    <row r="24856" spans="1:5" x14ac:dyDescent="0.2">
      <c r="A24856" t="s">
        <v>2937</v>
      </c>
      <c r="B24856" t="s">
        <v>1634</v>
      </c>
      <c r="C24856">
        <v>0.1</v>
      </c>
    </row>
    <row r="24857" spans="1:5" x14ac:dyDescent="0.2">
      <c r="A24857" t="s">
        <v>200</v>
      </c>
      <c r="B24857">
        <v>13.1</v>
      </c>
      <c r="C24857" t="s">
        <v>1634</v>
      </c>
      <c r="D24857">
        <v>0.1</v>
      </c>
    </row>
    <row r="24858" spans="1:5" x14ac:dyDescent="0.2">
      <c r="A24858" t="s">
        <v>200</v>
      </c>
      <c r="B24858">
        <v>14.6</v>
      </c>
      <c r="C24858" t="s">
        <v>1634</v>
      </c>
      <c r="D24858">
        <v>0.05</v>
      </c>
    </row>
    <row r="24859" spans="1:5" x14ac:dyDescent="0.2">
      <c r="A24859" t="s">
        <v>52</v>
      </c>
      <c r="B24859">
        <v>17.600000000000001</v>
      </c>
      <c r="C24859" t="s">
        <v>1634</v>
      </c>
      <c r="D24859">
        <v>0.05</v>
      </c>
    </row>
    <row r="24860" spans="1:5" x14ac:dyDescent="0.2">
      <c r="A24860" t="s">
        <v>2220</v>
      </c>
      <c r="B24860" t="s">
        <v>1639</v>
      </c>
      <c r="C24860">
        <v>0.02</v>
      </c>
    </row>
    <row r="24861" spans="1:5" x14ac:dyDescent="0.2">
      <c r="A24861" t="s">
        <v>120</v>
      </c>
      <c r="B24861" t="s">
        <v>1571</v>
      </c>
      <c r="C24861">
        <v>0.03</v>
      </c>
      <c r="D24861" t="s">
        <v>2948</v>
      </c>
      <c r="E24861" t="s">
        <v>1594</v>
      </c>
    </row>
    <row r="24862" spans="1:5" x14ac:dyDescent="0.2">
      <c r="A24862" t="s">
        <v>115</v>
      </c>
      <c r="B24862">
        <v>0.05</v>
      </c>
      <c r="C24862" t="s">
        <v>1639</v>
      </c>
      <c r="D24862">
        <v>0.1</v>
      </c>
    </row>
    <row r="24863" spans="1:5" x14ac:dyDescent="0.2">
      <c r="A24863" t="s">
        <v>177</v>
      </c>
      <c r="B24863">
        <v>0.2</v>
      </c>
      <c r="C24863" t="s">
        <v>1639</v>
      </c>
      <c r="D24863">
        <v>0.1</v>
      </c>
    </row>
    <row r="24864" spans="1:5" x14ac:dyDescent="0.2">
      <c r="A24864" t="s">
        <v>169</v>
      </c>
    </row>
    <row r="24865" spans="1:5" x14ac:dyDescent="0.2">
      <c r="A24865" t="s">
        <v>110</v>
      </c>
    </row>
    <row r="24866" spans="1:5" x14ac:dyDescent="0.2">
      <c r="A24866" t="s">
        <v>1575</v>
      </c>
      <c r="B24866" t="s">
        <v>1576</v>
      </c>
      <c r="C24866" t="s">
        <v>1577</v>
      </c>
      <c r="D24866" t="s">
        <v>1578</v>
      </c>
    </row>
    <row r="24867" spans="1:5" x14ac:dyDescent="0.2">
      <c r="A24867" t="s">
        <v>882</v>
      </c>
      <c r="B24867" t="s">
        <v>1579</v>
      </c>
      <c r="C24867" t="s">
        <v>1580</v>
      </c>
    </row>
    <row r="24868" spans="1:5" x14ac:dyDescent="0.2">
      <c r="A24868" t="s">
        <v>1581</v>
      </c>
      <c r="B24868" t="s">
        <v>1576</v>
      </c>
      <c r="C24868" t="s">
        <v>1577</v>
      </c>
      <c r="D24868" t="s">
        <v>1582</v>
      </c>
    </row>
    <row r="24869" spans="1:5" x14ac:dyDescent="0.2">
      <c r="A24869" t="s">
        <v>176</v>
      </c>
      <c r="B24869">
        <v>10.5</v>
      </c>
      <c r="C24869" t="s">
        <v>1604</v>
      </c>
    </row>
    <row r="24870" spans="1:5" x14ac:dyDescent="0.2">
      <c r="A24870" t="s">
        <v>50</v>
      </c>
      <c r="B24870">
        <v>18.2</v>
      </c>
      <c r="C24870" t="s">
        <v>1634</v>
      </c>
      <c r="D24870">
        <v>0.05</v>
      </c>
    </row>
    <row r="24871" spans="1:5" x14ac:dyDescent="0.2">
      <c r="A24871" t="s">
        <v>52</v>
      </c>
      <c r="B24871">
        <v>7.7</v>
      </c>
      <c r="C24871" t="s">
        <v>1634</v>
      </c>
      <c r="D24871">
        <v>0.05</v>
      </c>
    </row>
    <row r="24872" spans="1:5" x14ac:dyDescent="0.2">
      <c r="A24872" t="s">
        <v>1605</v>
      </c>
      <c r="B24872">
        <v>12</v>
      </c>
      <c r="C24872" t="s">
        <v>1634</v>
      </c>
      <c r="D24872">
        <v>0.2</v>
      </c>
    </row>
    <row r="24873" spans="1:5" x14ac:dyDescent="0.2">
      <c r="A24873" t="s">
        <v>1605</v>
      </c>
      <c r="B24873">
        <v>8.6999999999999993</v>
      </c>
      <c r="C24873" t="s">
        <v>1634</v>
      </c>
      <c r="D24873">
        <v>0.1</v>
      </c>
    </row>
    <row r="24874" spans="1:5" x14ac:dyDescent="0.2">
      <c r="A24874" t="s">
        <v>2945</v>
      </c>
      <c r="B24874" t="s">
        <v>1634</v>
      </c>
      <c r="C24874">
        <v>0.2</v>
      </c>
    </row>
    <row r="24875" spans="1:5" x14ac:dyDescent="0.2">
      <c r="A24875" t="s">
        <v>52</v>
      </c>
      <c r="B24875">
        <v>11.5</v>
      </c>
      <c r="C24875" t="s">
        <v>1634</v>
      </c>
      <c r="D24875">
        <v>0.05</v>
      </c>
    </row>
    <row r="24876" spans="1:5" x14ac:dyDescent="0.2">
      <c r="A24876" t="s">
        <v>2220</v>
      </c>
      <c r="B24876" t="s">
        <v>1588</v>
      </c>
      <c r="C24876">
        <v>0.5</v>
      </c>
    </row>
    <row r="24877" spans="1:5" x14ac:dyDescent="0.2">
      <c r="A24877" t="s">
        <v>207</v>
      </c>
      <c r="B24877">
        <v>14.7</v>
      </c>
      <c r="C24877">
        <v>-0.2</v>
      </c>
    </row>
    <row r="24878" spans="1:5" x14ac:dyDescent="0.2">
      <c r="A24878" t="s">
        <v>57</v>
      </c>
      <c r="B24878">
        <v>21.02</v>
      </c>
      <c r="C24878">
        <v>0.03</v>
      </c>
    </row>
    <row r="24879" spans="1:5" x14ac:dyDescent="0.2">
      <c r="A24879" t="s">
        <v>57</v>
      </c>
      <c r="B24879">
        <v>15.02</v>
      </c>
      <c r="C24879">
        <v>0.03</v>
      </c>
    </row>
    <row r="24880" spans="1:5" x14ac:dyDescent="0.2">
      <c r="A24880" t="s">
        <v>1719</v>
      </c>
      <c r="B24880" t="s">
        <v>1588</v>
      </c>
      <c r="C24880" t="s">
        <v>3030</v>
      </c>
      <c r="D24880" t="s">
        <v>1634</v>
      </c>
      <c r="E24880">
        <v>0.1</v>
      </c>
    </row>
    <row r="24881" spans="1:5" x14ac:dyDescent="0.2">
      <c r="A24881" t="s">
        <v>173</v>
      </c>
      <c r="B24881">
        <v>10.25</v>
      </c>
      <c r="C24881" t="s">
        <v>1634</v>
      </c>
      <c r="D24881">
        <v>0.15</v>
      </c>
    </row>
    <row r="24882" spans="1:5" x14ac:dyDescent="0.2">
      <c r="A24882" t="s">
        <v>70</v>
      </c>
      <c r="B24882">
        <v>2</v>
      </c>
      <c r="C24882" t="s">
        <v>1606</v>
      </c>
    </row>
    <row r="24883" spans="1:5" x14ac:dyDescent="0.2">
      <c r="A24883" t="s">
        <v>1710</v>
      </c>
      <c r="B24883">
        <v>7</v>
      </c>
      <c r="C24883" t="s">
        <v>1634</v>
      </c>
      <c r="D24883">
        <v>0.2</v>
      </c>
    </row>
    <row r="24884" spans="1:5" x14ac:dyDescent="0.2">
      <c r="A24884" t="s">
        <v>72</v>
      </c>
      <c r="B24884">
        <v>0.23</v>
      </c>
      <c r="C24884" t="s">
        <v>1615</v>
      </c>
    </row>
    <row r="24885" spans="1:5" x14ac:dyDescent="0.2">
      <c r="A24885" t="s">
        <v>72</v>
      </c>
      <c r="B24885">
        <v>0.4</v>
      </c>
      <c r="C24885" t="s">
        <v>1606</v>
      </c>
    </row>
    <row r="24886" spans="1:5" x14ac:dyDescent="0.2">
      <c r="A24886" t="s">
        <v>120</v>
      </c>
      <c r="B24886">
        <v>0.1</v>
      </c>
      <c r="C24886" t="s">
        <v>1593</v>
      </c>
      <c r="D24886" t="s">
        <v>1594</v>
      </c>
    </row>
    <row r="24887" spans="1:5" x14ac:dyDescent="0.2">
      <c r="A24887" t="s">
        <v>52</v>
      </c>
      <c r="B24887">
        <v>4.5</v>
      </c>
      <c r="C24887" t="s">
        <v>1606</v>
      </c>
    </row>
    <row r="24888" spans="1:5" x14ac:dyDescent="0.2">
      <c r="A24888" t="s">
        <v>2935</v>
      </c>
      <c r="B24888" t="s">
        <v>1634</v>
      </c>
      <c r="C24888">
        <v>0.05</v>
      </c>
    </row>
    <row r="24889" spans="1:5" x14ac:dyDescent="0.2">
      <c r="A24889" t="s">
        <v>3031</v>
      </c>
      <c r="B24889" t="s">
        <v>1634</v>
      </c>
      <c r="C24889">
        <v>0.2</v>
      </c>
    </row>
    <row r="24890" spans="1:5" x14ac:dyDescent="0.2">
      <c r="A24890" t="s">
        <v>2937</v>
      </c>
      <c r="B24890" t="s">
        <v>1634</v>
      </c>
      <c r="C24890">
        <v>0.1</v>
      </c>
    </row>
    <row r="24891" spans="1:5" x14ac:dyDescent="0.2">
      <c r="A24891" t="s">
        <v>200</v>
      </c>
      <c r="B24891">
        <v>13.1</v>
      </c>
      <c r="C24891" t="s">
        <v>1634</v>
      </c>
      <c r="D24891">
        <v>0.1</v>
      </c>
    </row>
    <row r="24892" spans="1:5" x14ac:dyDescent="0.2">
      <c r="A24892" t="s">
        <v>200</v>
      </c>
      <c r="B24892">
        <v>14.6</v>
      </c>
      <c r="C24892" t="s">
        <v>1634</v>
      </c>
      <c r="D24892">
        <v>0.05</v>
      </c>
    </row>
    <row r="24893" spans="1:5" x14ac:dyDescent="0.2">
      <c r="A24893" t="s">
        <v>52</v>
      </c>
      <c r="B24893">
        <v>17.600000000000001</v>
      </c>
      <c r="C24893" t="s">
        <v>1634</v>
      </c>
      <c r="D24893">
        <v>0.05</v>
      </c>
    </row>
    <row r="24894" spans="1:5" x14ac:dyDescent="0.2">
      <c r="A24894" t="s">
        <v>2220</v>
      </c>
      <c r="B24894" t="s">
        <v>1639</v>
      </c>
      <c r="C24894">
        <v>0.02</v>
      </c>
    </row>
    <row r="24895" spans="1:5" x14ac:dyDescent="0.2">
      <c r="A24895" t="s">
        <v>120</v>
      </c>
      <c r="B24895" t="s">
        <v>1571</v>
      </c>
      <c r="C24895">
        <v>0.03</v>
      </c>
      <c r="D24895" t="s">
        <v>2948</v>
      </c>
      <c r="E24895" t="s">
        <v>1594</v>
      </c>
    </row>
    <row r="24896" spans="1:5" x14ac:dyDescent="0.2">
      <c r="A24896" t="s">
        <v>115</v>
      </c>
      <c r="B24896">
        <v>0.05</v>
      </c>
      <c r="C24896" t="s">
        <v>1639</v>
      </c>
      <c r="D24896">
        <v>0.1</v>
      </c>
    </row>
    <row r="24897" spans="1:4" x14ac:dyDescent="0.2">
      <c r="A24897" t="s">
        <v>177</v>
      </c>
      <c r="B24897">
        <v>0.2</v>
      </c>
      <c r="C24897" t="s">
        <v>1639</v>
      </c>
      <c r="D24897">
        <v>0.1</v>
      </c>
    </row>
    <row r="24898" spans="1:4" x14ac:dyDescent="0.2">
      <c r="A24898" t="s">
        <v>169</v>
      </c>
    </row>
    <row r="24899" spans="1:4" x14ac:dyDescent="0.2">
      <c r="A24899" t="s">
        <v>110</v>
      </c>
    </row>
    <row r="24900" spans="1:4" x14ac:dyDescent="0.2">
      <c r="A24900" t="s">
        <v>1575</v>
      </c>
      <c r="B24900" t="s">
        <v>1576</v>
      </c>
      <c r="C24900" t="s">
        <v>1577</v>
      </c>
      <c r="D24900" t="s">
        <v>1578</v>
      </c>
    </row>
    <row r="24901" spans="1:4" x14ac:dyDescent="0.2">
      <c r="A24901" t="s">
        <v>882</v>
      </c>
      <c r="B24901" t="s">
        <v>1579</v>
      </c>
      <c r="C24901" t="s">
        <v>1580</v>
      </c>
    </row>
    <row r="24902" spans="1:4" x14ac:dyDescent="0.2">
      <c r="A24902" t="s">
        <v>1581</v>
      </c>
      <c r="B24902" t="s">
        <v>1576</v>
      </c>
      <c r="C24902" t="s">
        <v>1577</v>
      </c>
      <c r="D24902" t="s">
        <v>1582</v>
      </c>
    </row>
    <row r="24903" spans="1:4" x14ac:dyDescent="0.2">
      <c r="A24903" t="s">
        <v>114</v>
      </c>
      <c r="B24903">
        <v>20</v>
      </c>
      <c r="C24903" t="s">
        <v>1584</v>
      </c>
    </row>
    <row r="24904" spans="1:4" x14ac:dyDescent="0.2">
      <c r="A24904" t="s">
        <v>52</v>
      </c>
      <c r="B24904">
        <v>17.5</v>
      </c>
      <c r="C24904" t="s">
        <v>1585</v>
      </c>
    </row>
    <row r="24905" spans="1:4" x14ac:dyDescent="0.2">
      <c r="A24905" t="s">
        <v>52</v>
      </c>
      <c r="B24905">
        <v>17</v>
      </c>
      <c r="C24905" t="s">
        <v>1585</v>
      </c>
    </row>
    <row r="24906" spans="1:4" x14ac:dyDescent="0.2">
      <c r="A24906" t="s">
        <v>52</v>
      </c>
      <c r="B24906">
        <v>1.5</v>
      </c>
      <c r="C24906" t="s">
        <v>1584</v>
      </c>
    </row>
    <row r="24907" spans="1:4" x14ac:dyDescent="0.2">
      <c r="A24907" t="s">
        <v>71</v>
      </c>
      <c r="B24907">
        <v>12.25</v>
      </c>
      <c r="C24907" t="s">
        <v>1585</v>
      </c>
    </row>
    <row r="24908" spans="1:4" x14ac:dyDescent="0.2">
      <c r="A24908" t="s">
        <v>228</v>
      </c>
      <c r="B24908">
        <v>2</v>
      </c>
      <c r="C24908" t="s">
        <v>1584</v>
      </c>
    </row>
    <row r="24909" spans="1:4" x14ac:dyDescent="0.2">
      <c r="A24909" t="s">
        <v>57</v>
      </c>
      <c r="B24909" s="12">
        <v>4400000000</v>
      </c>
      <c r="C24909">
        <f>-0.05/-0.089</f>
        <v>0.5617977528089888</v>
      </c>
    </row>
    <row r="24910" spans="1:4" x14ac:dyDescent="0.2">
      <c r="A24910" t="s">
        <v>57</v>
      </c>
      <c r="B24910">
        <v>47.5</v>
      </c>
      <c r="C24910">
        <v>-0.1</v>
      </c>
    </row>
    <row r="24911" spans="1:4" x14ac:dyDescent="0.2">
      <c r="A24911" t="s">
        <v>580</v>
      </c>
      <c r="B24911">
        <v>46.75</v>
      </c>
      <c r="C24911">
        <v>-0.2</v>
      </c>
    </row>
    <row r="24912" spans="1:4" x14ac:dyDescent="0.2">
      <c r="A24912" t="s">
        <v>207</v>
      </c>
      <c r="B24912">
        <v>41.1</v>
      </c>
      <c r="C24912">
        <v>-0.1</v>
      </c>
    </row>
    <row r="24913" spans="1:4" x14ac:dyDescent="0.2">
      <c r="A24913" t="s">
        <v>70</v>
      </c>
      <c r="B24913">
        <v>39</v>
      </c>
      <c r="C24913">
        <f>0.1/0.06</f>
        <v>1.6666666666666667</v>
      </c>
    </row>
    <row r="24914" spans="1:4" x14ac:dyDescent="0.2">
      <c r="A24914" t="s">
        <v>70</v>
      </c>
      <c r="B24914">
        <v>38</v>
      </c>
      <c r="C24914" t="s">
        <v>1732</v>
      </c>
    </row>
    <row r="24915" spans="1:4" x14ac:dyDescent="0.2">
      <c r="A24915" t="s">
        <v>207</v>
      </c>
      <c r="B24915">
        <v>41</v>
      </c>
      <c r="C24915" t="s">
        <v>1732</v>
      </c>
    </row>
    <row r="24916" spans="1:4" x14ac:dyDescent="0.2">
      <c r="A24916" t="s">
        <v>207</v>
      </c>
      <c r="B24916">
        <v>39</v>
      </c>
      <c r="C24916" t="s">
        <v>1732</v>
      </c>
    </row>
    <row r="24917" spans="1:4" x14ac:dyDescent="0.2">
      <c r="A24917" t="s">
        <v>131</v>
      </c>
      <c r="B24917">
        <v>2.2000000000000002</v>
      </c>
      <c r="C24917" t="s">
        <v>1584</v>
      </c>
    </row>
    <row r="24918" spans="1:4" x14ac:dyDescent="0.2">
      <c r="A24918" t="s">
        <v>131</v>
      </c>
      <c r="B24918">
        <v>2</v>
      </c>
      <c r="C24918" t="s">
        <v>1584</v>
      </c>
    </row>
    <row r="24919" spans="1:4" x14ac:dyDescent="0.2">
      <c r="A24919" t="s">
        <v>110</v>
      </c>
      <c r="B24919" t="s">
        <v>1572</v>
      </c>
      <c r="C24919" t="s">
        <v>1573</v>
      </c>
      <c r="D24919" t="s">
        <v>1574</v>
      </c>
    </row>
    <row r="24920" spans="1:4" x14ac:dyDescent="0.2">
      <c r="A24920" t="s">
        <v>1575</v>
      </c>
      <c r="B24920" t="s">
        <v>1576</v>
      </c>
      <c r="C24920" t="s">
        <v>1577</v>
      </c>
      <c r="D24920" t="s">
        <v>1578</v>
      </c>
    </row>
    <row r="24921" spans="1:4" x14ac:dyDescent="0.2">
      <c r="A24921" t="s">
        <v>882</v>
      </c>
      <c r="B24921" t="s">
        <v>1579</v>
      </c>
      <c r="C24921" t="s">
        <v>1580</v>
      </c>
    </row>
    <row r="24922" spans="1:4" x14ac:dyDescent="0.2">
      <c r="A24922" t="s">
        <v>1595</v>
      </c>
      <c r="B24922" t="s">
        <v>1596</v>
      </c>
      <c r="C24922" t="s">
        <v>1597</v>
      </c>
    </row>
    <row r="24923" spans="1:4" x14ac:dyDescent="0.2">
      <c r="A24923" t="s">
        <v>1595</v>
      </c>
      <c r="B24923" t="s">
        <v>1598</v>
      </c>
      <c r="C24923" t="s">
        <v>1599</v>
      </c>
      <c r="D24923" t="s">
        <v>1597</v>
      </c>
    </row>
    <row r="24924" spans="1:4" x14ac:dyDescent="0.2">
      <c r="A24924" t="s">
        <v>416</v>
      </c>
      <c r="B24924" t="s">
        <v>2680</v>
      </c>
    </row>
    <row r="24925" spans="1:4" x14ac:dyDescent="0.2">
      <c r="A24925" t="s">
        <v>52</v>
      </c>
      <c r="B24925">
        <v>10.1</v>
      </c>
      <c r="C24925" t="s">
        <v>1634</v>
      </c>
      <c r="D24925">
        <v>0.1</v>
      </c>
    </row>
    <row r="24926" spans="1:4" x14ac:dyDescent="0.2">
      <c r="A24926" t="s">
        <v>52</v>
      </c>
      <c r="B24926">
        <v>3.7</v>
      </c>
      <c r="C24926">
        <v>-0.15</v>
      </c>
    </row>
    <row r="24927" spans="1:4" x14ac:dyDescent="0.2">
      <c r="A24927" t="s">
        <v>52</v>
      </c>
      <c r="B24927">
        <v>17.899999999999999</v>
      </c>
      <c r="C24927" t="s">
        <v>1634</v>
      </c>
      <c r="D24927">
        <v>0.05</v>
      </c>
    </row>
    <row r="24928" spans="1:4" x14ac:dyDescent="0.2">
      <c r="A24928" t="s">
        <v>70</v>
      </c>
      <c r="B24928">
        <v>2.2000000000000002</v>
      </c>
      <c r="C24928" t="s">
        <v>1634</v>
      </c>
      <c r="D24928">
        <v>0.1</v>
      </c>
    </row>
    <row r="24929" spans="1:7" x14ac:dyDescent="0.2">
      <c r="A24929" t="s">
        <v>70</v>
      </c>
      <c r="B24929">
        <v>0.85</v>
      </c>
      <c r="C24929" t="s">
        <v>1634</v>
      </c>
      <c r="D24929">
        <v>0.02</v>
      </c>
    </row>
    <row r="24930" spans="1:7" x14ac:dyDescent="0.2">
      <c r="A24930" t="s">
        <v>70</v>
      </c>
      <c r="B24930">
        <v>5</v>
      </c>
      <c r="C24930" t="s">
        <v>1634</v>
      </c>
      <c r="D24930">
        <v>0.1</v>
      </c>
    </row>
    <row r="24931" spans="1:7" x14ac:dyDescent="0.2">
      <c r="A24931" t="s">
        <v>70</v>
      </c>
      <c r="B24931">
        <v>30</v>
      </c>
      <c r="C24931" t="s">
        <v>1634</v>
      </c>
      <c r="D24931">
        <v>0.05</v>
      </c>
    </row>
    <row r="24932" spans="1:7" x14ac:dyDescent="0.2">
      <c r="A24932" t="s">
        <v>57</v>
      </c>
      <c r="B24932">
        <v>34.5</v>
      </c>
      <c r="C24932" t="s">
        <v>1634</v>
      </c>
      <c r="D24932">
        <v>0.05</v>
      </c>
    </row>
    <row r="24933" spans="1:7" x14ac:dyDescent="0.2">
      <c r="A24933" t="s">
        <v>70</v>
      </c>
      <c r="B24933">
        <v>17</v>
      </c>
      <c r="C24933">
        <f>0.005/0.015</f>
        <v>0.33333333333333337</v>
      </c>
    </row>
    <row r="24934" spans="1:7" x14ac:dyDescent="0.2">
      <c r="A24934" t="s">
        <v>70</v>
      </c>
      <c r="B24934">
        <v>22</v>
      </c>
      <c r="C24934">
        <f>0.005/0.015</f>
        <v>0.33333333333333337</v>
      </c>
    </row>
    <row r="24935" spans="1:7" x14ac:dyDescent="0.2">
      <c r="A24935" t="s">
        <v>207</v>
      </c>
      <c r="B24935">
        <v>22.5</v>
      </c>
      <c r="C24935" t="s">
        <v>1634</v>
      </c>
      <c r="D24935">
        <v>0.1</v>
      </c>
    </row>
    <row r="24936" spans="1:7" x14ac:dyDescent="0.2">
      <c r="A24936" t="s">
        <v>59</v>
      </c>
      <c r="B24936" t="s">
        <v>1841</v>
      </c>
      <c r="C24936" t="s">
        <v>2587</v>
      </c>
    </row>
    <row r="24937" spans="1:7" x14ac:dyDescent="0.2">
      <c r="A24937" t="s">
        <v>59</v>
      </c>
      <c r="B24937" t="s">
        <v>1841</v>
      </c>
      <c r="C24937" t="s">
        <v>2588</v>
      </c>
    </row>
    <row r="24938" spans="1:7" x14ac:dyDescent="0.2">
      <c r="A24938" t="s">
        <v>59</v>
      </c>
      <c r="B24938" t="s">
        <v>1841</v>
      </c>
      <c r="C24938" t="s">
        <v>2589</v>
      </c>
      <c r="D24938" t="s">
        <v>2179</v>
      </c>
      <c r="E24938" t="s">
        <v>1588</v>
      </c>
      <c r="F24938" t="s">
        <v>2662</v>
      </c>
      <c r="G24938" t="s">
        <v>1972</v>
      </c>
    </row>
    <row r="24939" spans="1:7" x14ac:dyDescent="0.2">
      <c r="A24939" t="s">
        <v>52</v>
      </c>
      <c r="B24939">
        <v>5.44</v>
      </c>
      <c r="C24939" t="s">
        <v>1634</v>
      </c>
      <c r="D24939">
        <v>0.1</v>
      </c>
    </row>
    <row r="24940" spans="1:7" x14ac:dyDescent="0.2">
      <c r="A24940" t="s">
        <v>52</v>
      </c>
      <c r="B24940">
        <v>31.2</v>
      </c>
      <c r="C24940" t="s">
        <v>1634</v>
      </c>
      <c r="D24940">
        <v>0.05</v>
      </c>
    </row>
    <row r="24941" spans="1:7" x14ac:dyDescent="0.2">
      <c r="A24941" t="s">
        <v>649</v>
      </c>
      <c r="B24941">
        <v>33.5</v>
      </c>
      <c r="C24941">
        <f>0.15/0.05</f>
        <v>2.9999999999999996</v>
      </c>
    </row>
    <row r="24942" spans="1:7" x14ac:dyDescent="0.2">
      <c r="A24942" t="s">
        <v>52</v>
      </c>
      <c r="B24942">
        <v>3.95</v>
      </c>
      <c r="C24942" t="s">
        <v>1634</v>
      </c>
      <c r="D24942">
        <v>0.05</v>
      </c>
    </row>
    <row r="24943" spans="1:7" x14ac:dyDescent="0.2">
      <c r="A24943" t="s">
        <v>52</v>
      </c>
      <c r="B24943">
        <v>20.100000000000001</v>
      </c>
      <c r="C24943" t="s">
        <v>1634</v>
      </c>
      <c r="D24943">
        <v>0.05</v>
      </c>
    </row>
    <row r="24944" spans="1:7" x14ac:dyDescent="0.2">
      <c r="A24944" t="s">
        <v>52</v>
      </c>
      <c r="B24944">
        <v>7.35</v>
      </c>
      <c r="C24944" t="s">
        <v>1634</v>
      </c>
      <c r="D24944">
        <v>0.05</v>
      </c>
    </row>
    <row r="24945" spans="1:6" x14ac:dyDescent="0.2">
      <c r="A24945" t="s">
        <v>52</v>
      </c>
      <c r="B24945">
        <v>17.3</v>
      </c>
      <c r="C24945" t="s">
        <v>1634</v>
      </c>
      <c r="D24945">
        <v>0.06</v>
      </c>
    </row>
    <row r="24946" spans="1:6" x14ac:dyDescent="0.2">
      <c r="A24946" t="s">
        <v>52</v>
      </c>
      <c r="B24946">
        <v>11.9</v>
      </c>
      <c r="C24946" t="s">
        <v>1634</v>
      </c>
      <c r="D24946">
        <v>2.5000000000000001E-2</v>
      </c>
    </row>
    <row r="24947" spans="1:6" x14ac:dyDescent="0.2">
      <c r="A24947" t="s">
        <v>1775</v>
      </c>
      <c r="B24947" t="s">
        <v>1588</v>
      </c>
      <c r="C24947" t="s">
        <v>1644</v>
      </c>
      <c r="D24947">
        <v>28.2</v>
      </c>
      <c r="E24947" t="s">
        <v>1634</v>
      </c>
      <c r="F24947">
        <v>0.1</v>
      </c>
    </row>
    <row r="24948" spans="1:6" x14ac:dyDescent="0.2">
      <c r="A24948" t="s">
        <v>52</v>
      </c>
      <c r="B24948">
        <v>5</v>
      </c>
      <c r="C24948" t="s">
        <v>1639</v>
      </c>
      <c r="D24948">
        <v>0.1</v>
      </c>
    </row>
    <row r="24949" spans="1:6" x14ac:dyDescent="0.2">
      <c r="A24949" t="s">
        <v>52</v>
      </c>
      <c r="B24949">
        <v>6.45</v>
      </c>
      <c r="C24949" t="s">
        <v>1639</v>
      </c>
      <c r="D24949">
        <v>0.3</v>
      </c>
    </row>
    <row r="24950" spans="1:6" x14ac:dyDescent="0.2">
      <c r="A24950" t="s">
        <v>52</v>
      </c>
      <c r="B24950">
        <v>19.2</v>
      </c>
      <c r="C24950" t="s">
        <v>1634</v>
      </c>
      <c r="D24950">
        <v>2.5000000000000001E-2</v>
      </c>
    </row>
    <row r="24951" spans="1:6" x14ac:dyDescent="0.2">
      <c r="A24951" t="s">
        <v>70</v>
      </c>
      <c r="B24951">
        <v>2</v>
      </c>
      <c r="C24951" t="s">
        <v>1634</v>
      </c>
      <c r="D24951">
        <v>0.03</v>
      </c>
    </row>
    <row r="24952" spans="1:6" x14ac:dyDescent="0.2">
      <c r="A24952" t="s">
        <v>70</v>
      </c>
      <c r="B24952">
        <v>2.2000000000000002</v>
      </c>
      <c r="C24952">
        <f>0.1/-0.2</f>
        <v>-0.5</v>
      </c>
    </row>
    <row r="24953" spans="1:6" x14ac:dyDescent="0.2">
      <c r="A24953" t="s">
        <v>71</v>
      </c>
      <c r="B24953">
        <v>7</v>
      </c>
      <c r="C24953" t="s">
        <v>1634</v>
      </c>
      <c r="D24953">
        <v>0.3</v>
      </c>
    </row>
    <row r="24954" spans="1:6" x14ac:dyDescent="0.2">
      <c r="A24954" t="s">
        <v>52</v>
      </c>
      <c r="B24954" t="s">
        <v>2590</v>
      </c>
    </row>
    <row r="24955" spans="1:6" x14ac:dyDescent="0.2">
      <c r="A24955" t="s">
        <v>120</v>
      </c>
      <c r="B24955">
        <v>0.1</v>
      </c>
    </row>
    <row r="24956" spans="1:6" x14ac:dyDescent="0.2">
      <c r="A24956" t="s">
        <v>131</v>
      </c>
      <c r="B24956">
        <v>5.65</v>
      </c>
      <c r="C24956" t="s">
        <v>1634</v>
      </c>
      <c r="D24956">
        <v>0.1</v>
      </c>
    </row>
    <row r="24957" spans="1:6" x14ac:dyDescent="0.2">
      <c r="A24957" t="s">
        <v>2676</v>
      </c>
      <c r="B24957">
        <v>-0.1</v>
      </c>
    </row>
    <row r="24958" spans="1:6" x14ac:dyDescent="0.2">
      <c r="A24958" t="s">
        <v>57</v>
      </c>
      <c r="B24958">
        <v>18.399999999999999</v>
      </c>
      <c r="C24958" t="s">
        <v>1634</v>
      </c>
      <c r="D24958">
        <v>0.05</v>
      </c>
    </row>
    <row r="24959" spans="1:6" x14ac:dyDescent="0.2">
      <c r="A24959" t="s">
        <v>200</v>
      </c>
      <c r="B24959">
        <v>0.3</v>
      </c>
      <c r="C24959" t="s">
        <v>1634</v>
      </c>
      <c r="D24959">
        <v>0.25</v>
      </c>
    </row>
    <row r="24960" spans="1:6" x14ac:dyDescent="0.2">
      <c r="A24960" t="s">
        <v>2664</v>
      </c>
      <c r="B24960" t="s">
        <v>1634</v>
      </c>
      <c r="C24960">
        <v>0.1</v>
      </c>
    </row>
    <row r="24961" spans="1:7" x14ac:dyDescent="0.2">
      <c r="A24961" t="s">
        <v>2665</v>
      </c>
      <c r="B24961" t="s">
        <v>1634</v>
      </c>
      <c r="C24961">
        <v>0.2</v>
      </c>
    </row>
    <row r="24962" spans="1:7" x14ac:dyDescent="0.2">
      <c r="A24962" t="s">
        <v>2666</v>
      </c>
      <c r="B24962" t="s">
        <v>1634</v>
      </c>
      <c r="C24962">
        <v>0.15</v>
      </c>
    </row>
    <row r="24963" spans="1:7" x14ac:dyDescent="0.2">
      <c r="A24963" t="s">
        <v>2594</v>
      </c>
      <c r="B24963" t="s">
        <v>1588</v>
      </c>
      <c r="C24963" t="s">
        <v>1956</v>
      </c>
      <c r="D24963" t="s">
        <v>2595</v>
      </c>
    </row>
    <row r="24964" spans="1:7" x14ac:dyDescent="0.2">
      <c r="A24964" t="s">
        <v>118</v>
      </c>
      <c r="B24964" t="s">
        <v>1655</v>
      </c>
      <c r="C24964">
        <v>16</v>
      </c>
    </row>
    <row r="24965" spans="1:7" x14ac:dyDescent="0.2">
      <c r="A24965" t="s">
        <v>72</v>
      </c>
      <c r="B24965">
        <v>0.4</v>
      </c>
      <c r="C24965" t="s">
        <v>1634</v>
      </c>
      <c r="D24965">
        <v>0.05</v>
      </c>
    </row>
    <row r="24966" spans="1:7" x14ac:dyDescent="0.2">
      <c r="A24966" t="s">
        <v>72</v>
      </c>
    </row>
    <row r="24967" spans="1:7" x14ac:dyDescent="0.2">
      <c r="A24967" t="s">
        <v>110</v>
      </c>
    </row>
    <row r="24968" spans="1:7" x14ac:dyDescent="0.2">
      <c r="A24968" t="s">
        <v>197</v>
      </c>
      <c r="B24968" t="s">
        <v>1571</v>
      </c>
      <c r="C24968">
        <v>0.5</v>
      </c>
    </row>
    <row r="24969" spans="1:7" x14ac:dyDescent="0.2">
      <c r="A24969" t="s">
        <v>77</v>
      </c>
      <c r="B24969" t="s">
        <v>1749</v>
      </c>
      <c r="C24969" t="s">
        <v>2668</v>
      </c>
    </row>
    <row r="24970" spans="1:7" x14ac:dyDescent="0.2">
      <c r="A24970">
        <v>1</v>
      </c>
      <c r="B24970" t="s">
        <v>2669</v>
      </c>
      <c r="C24970" t="s">
        <v>385</v>
      </c>
      <c r="D24970" t="s">
        <v>1951</v>
      </c>
      <c r="E24970" t="s">
        <v>2630</v>
      </c>
    </row>
    <row r="24971" spans="1:7" x14ac:dyDescent="0.2">
      <c r="A24971">
        <v>1</v>
      </c>
      <c r="B24971" t="s">
        <v>2644</v>
      </c>
      <c r="C24971" t="s">
        <v>1947</v>
      </c>
      <c r="D24971" t="s">
        <v>2670</v>
      </c>
      <c r="E24971" t="s">
        <v>1816</v>
      </c>
      <c r="F24971" t="s">
        <v>2646</v>
      </c>
      <c r="G24971" t="s">
        <v>2630</v>
      </c>
    </row>
    <row r="24972" spans="1:7" x14ac:dyDescent="0.2">
      <c r="A24972" t="s">
        <v>110</v>
      </c>
      <c r="B24972" t="s">
        <v>1724</v>
      </c>
    </row>
    <row r="24973" spans="1:7" x14ac:dyDescent="0.2">
      <c r="A24973" t="s">
        <v>1575</v>
      </c>
      <c r="B24973" t="s">
        <v>1576</v>
      </c>
      <c r="C24973" t="s">
        <v>1577</v>
      </c>
      <c r="D24973" t="s">
        <v>1578</v>
      </c>
    </row>
    <row r="24974" spans="1:7" x14ac:dyDescent="0.2">
      <c r="A24974" t="s">
        <v>882</v>
      </c>
      <c r="B24974" t="s">
        <v>1579</v>
      </c>
      <c r="C24974" t="s">
        <v>1580</v>
      </c>
    </row>
    <row r="24975" spans="1:7" x14ac:dyDescent="0.2">
      <c r="A24975" t="s">
        <v>52</v>
      </c>
      <c r="B24975">
        <v>22</v>
      </c>
      <c r="C24975" t="s">
        <v>1656</v>
      </c>
    </row>
    <row r="24976" spans="1:7" x14ac:dyDescent="0.2">
      <c r="A24976" t="s">
        <v>52</v>
      </c>
      <c r="B24976">
        <v>19.649999999999999</v>
      </c>
      <c r="C24976">
        <v>0.1</v>
      </c>
    </row>
    <row r="24977" spans="1:4" x14ac:dyDescent="0.2">
      <c r="A24977" t="s">
        <v>52</v>
      </c>
      <c r="B24977">
        <v>15.85</v>
      </c>
      <c r="C24977" t="s">
        <v>1656</v>
      </c>
    </row>
    <row r="24978" spans="1:4" x14ac:dyDescent="0.2">
      <c r="A24978" t="s">
        <v>52</v>
      </c>
      <c r="B24978">
        <v>5.9</v>
      </c>
      <c r="C24978">
        <v>0.05</v>
      </c>
    </row>
    <row r="24979" spans="1:4" x14ac:dyDescent="0.2">
      <c r="A24979" t="s">
        <v>52</v>
      </c>
      <c r="B24979">
        <v>2.1</v>
      </c>
      <c r="C24979">
        <v>0.05</v>
      </c>
    </row>
    <row r="24980" spans="1:4" x14ac:dyDescent="0.2">
      <c r="A24980" t="s">
        <v>52</v>
      </c>
      <c r="B24980">
        <v>0.2</v>
      </c>
      <c r="C24980">
        <v>0.1</v>
      </c>
    </row>
    <row r="24981" spans="1:4" x14ac:dyDescent="0.2">
      <c r="A24981" t="s">
        <v>52</v>
      </c>
      <c r="B24981">
        <v>0.5</v>
      </c>
      <c r="C24981" t="s">
        <v>1693</v>
      </c>
    </row>
    <row r="24982" spans="1:4" x14ac:dyDescent="0.2">
      <c r="A24982" t="s">
        <v>176</v>
      </c>
      <c r="B24982" t="s">
        <v>3405</v>
      </c>
      <c r="C24982">
        <v>0.03</v>
      </c>
    </row>
    <row r="24983" spans="1:4" x14ac:dyDescent="0.2">
      <c r="A24983" t="s">
        <v>176</v>
      </c>
      <c r="B24983" t="s">
        <v>3406</v>
      </c>
      <c r="C24983">
        <v>0.03</v>
      </c>
      <c r="D24983" t="s">
        <v>3407</v>
      </c>
    </row>
    <row r="24984" spans="1:4" x14ac:dyDescent="0.2">
      <c r="A24984" t="s">
        <v>176</v>
      </c>
      <c r="B24984" t="s">
        <v>3406</v>
      </c>
      <c r="C24984">
        <v>0.03</v>
      </c>
    </row>
    <row r="24985" spans="1:4" x14ac:dyDescent="0.2">
      <c r="A24985" t="s">
        <v>176</v>
      </c>
      <c r="B24985" t="s">
        <v>3408</v>
      </c>
      <c r="C24985">
        <v>0.03</v>
      </c>
      <c r="D24985" t="s">
        <v>3407</v>
      </c>
    </row>
    <row r="24986" spans="1:4" x14ac:dyDescent="0.2">
      <c r="A24986" t="s">
        <v>176</v>
      </c>
      <c r="B24986" t="s">
        <v>3408</v>
      </c>
      <c r="C24986">
        <v>0.03</v>
      </c>
    </row>
    <row r="24987" spans="1:4" x14ac:dyDescent="0.2">
      <c r="A24987" t="s">
        <v>176</v>
      </c>
      <c r="B24987" t="s">
        <v>3409</v>
      </c>
      <c r="C24987" t="s">
        <v>1656</v>
      </c>
    </row>
    <row r="24988" spans="1:4" x14ac:dyDescent="0.2">
      <c r="A24988" t="s">
        <v>176</v>
      </c>
      <c r="B24988" t="s">
        <v>3410</v>
      </c>
      <c r="C24988" t="s">
        <v>1656</v>
      </c>
    </row>
    <row r="24989" spans="1:4" x14ac:dyDescent="0.2">
      <c r="A24989" t="s">
        <v>176</v>
      </c>
      <c r="B24989" t="s">
        <v>3139</v>
      </c>
      <c r="C24989">
        <v>0.04</v>
      </c>
    </row>
    <row r="24990" spans="1:4" x14ac:dyDescent="0.2">
      <c r="A24990" t="s">
        <v>176</v>
      </c>
      <c r="B24990" t="s">
        <v>3100</v>
      </c>
      <c r="C24990">
        <f>0.1/-0.05</f>
        <v>-2</v>
      </c>
    </row>
    <row r="24991" spans="1:4" x14ac:dyDescent="0.2">
      <c r="A24991" t="s">
        <v>176</v>
      </c>
      <c r="B24991" t="s">
        <v>3100</v>
      </c>
      <c r="C24991">
        <f>0.15/-0.1</f>
        <v>-1.4999999999999998</v>
      </c>
    </row>
    <row r="24992" spans="1:4" x14ac:dyDescent="0.2">
      <c r="A24992" t="s">
        <v>176</v>
      </c>
      <c r="B24992" t="s">
        <v>3411</v>
      </c>
      <c r="C24992" t="s">
        <v>1656</v>
      </c>
    </row>
    <row r="24993" spans="1:5" x14ac:dyDescent="0.2">
      <c r="A24993" t="s">
        <v>52</v>
      </c>
      <c r="B24993">
        <v>2.6</v>
      </c>
      <c r="C24993">
        <v>-0.1</v>
      </c>
    </row>
    <row r="24994" spans="1:5" x14ac:dyDescent="0.2">
      <c r="A24994" t="s">
        <v>52</v>
      </c>
      <c r="B24994">
        <v>1.9</v>
      </c>
      <c r="C24994" t="s">
        <v>1656</v>
      </c>
    </row>
    <row r="24995" spans="1:5" x14ac:dyDescent="0.2">
      <c r="A24995" t="s">
        <v>52</v>
      </c>
      <c r="B24995" t="s">
        <v>3412</v>
      </c>
    </row>
    <row r="24996" spans="1:5" x14ac:dyDescent="0.2">
      <c r="A24996" t="s">
        <v>52</v>
      </c>
      <c r="B24996">
        <v>1.7</v>
      </c>
      <c r="C24996" t="s">
        <v>2660</v>
      </c>
    </row>
    <row r="24997" spans="1:5" x14ac:dyDescent="0.2">
      <c r="A24997" t="s">
        <v>120</v>
      </c>
      <c r="B24997" t="s">
        <v>3413</v>
      </c>
      <c r="C24997" t="s">
        <v>3414</v>
      </c>
      <c r="D24997" t="s">
        <v>3415</v>
      </c>
    </row>
    <row r="24998" spans="1:5" x14ac:dyDescent="0.2">
      <c r="A24998" t="s">
        <v>120</v>
      </c>
      <c r="B24998" t="s">
        <v>3416</v>
      </c>
      <c r="C24998" t="s">
        <v>3417</v>
      </c>
      <c r="D24998" t="s">
        <v>3219</v>
      </c>
    </row>
    <row r="24999" spans="1:5" x14ac:dyDescent="0.2">
      <c r="A24999" t="s">
        <v>120</v>
      </c>
      <c r="B24999" t="s">
        <v>3416</v>
      </c>
      <c r="C24999" t="s">
        <v>3418</v>
      </c>
      <c r="D24999" t="s">
        <v>3219</v>
      </c>
    </row>
    <row r="25000" spans="1:5" x14ac:dyDescent="0.2">
      <c r="A25000" t="s">
        <v>120</v>
      </c>
      <c r="B25000" t="s">
        <v>3416</v>
      </c>
      <c r="C25000" t="s">
        <v>3419</v>
      </c>
      <c r="D25000" t="s">
        <v>3420</v>
      </c>
    </row>
    <row r="25001" spans="1:5" x14ac:dyDescent="0.2">
      <c r="A25001" t="s">
        <v>212</v>
      </c>
      <c r="B25001" t="s">
        <v>3421</v>
      </c>
    </row>
    <row r="25002" spans="1:5" x14ac:dyDescent="0.2">
      <c r="A25002" t="s">
        <v>987</v>
      </c>
    </row>
    <row r="25003" spans="1:5" x14ac:dyDescent="0.2">
      <c r="A25003" t="s">
        <v>79</v>
      </c>
      <c r="B25003" t="s">
        <v>1724</v>
      </c>
      <c r="C25003" t="s">
        <v>2191</v>
      </c>
      <c r="D25003" t="s">
        <v>1649</v>
      </c>
      <c r="E25003" t="s">
        <v>3422</v>
      </c>
    </row>
    <row r="25004" spans="1:5" x14ac:dyDescent="0.2">
      <c r="A25004" t="s">
        <v>118</v>
      </c>
      <c r="B25004" t="s">
        <v>3423</v>
      </c>
      <c r="C25004" t="s">
        <v>3424</v>
      </c>
      <c r="D25004" t="s">
        <v>3000</v>
      </c>
    </row>
    <row r="25005" spans="1:5" x14ac:dyDescent="0.2">
      <c r="A25005" t="s">
        <v>118</v>
      </c>
      <c r="B25005" t="s">
        <v>3425</v>
      </c>
      <c r="C25005" t="s">
        <v>3424</v>
      </c>
      <c r="D25005" t="s">
        <v>3000</v>
      </c>
    </row>
    <row r="25006" spans="1:5" x14ac:dyDescent="0.2">
      <c r="A25006" t="s">
        <v>118</v>
      </c>
      <c r="B25006" t="s">
        <v>3426</v>
      </c>
      <c r="C25006" t="s">
        <v>3424</v>
      </c>
      <c r="D25006" t="s">
        <v>3427</v>
      </c>
    </row>
    <row r="25007" spans="1:5" x14ac:dyDescent="0.2">
      <c r="A25007" t="s">
        <v>118</v>
      </c>
      <c r="B25007" t="s">
        <v>2259</v>
      </c>
    </row>
    <row r="25008" spans="1:5" x14ac:dyDescent="0.2">
      <c r="A25008" t="s">
        <v>3428</v>
      </c>
      <c r="B25008" t="s">
        <v>3429</v>
      </c>
      <c r="C25008" t="s">
        <v>1724</v>
      </c>
    </row>
    <row r="25009" spans="1:5" x14ac:dyDescent="0.2">
      <c r="A25009" t="s">
        <v>110</v>
      </c>
    </row>
    <row r="25010" spans="1:5" x14ac:dyDescent="0.2">
      <c r="A25010" t="s">
        <v>1575</v>
      </c>
      <c r="B25010" t="s">
        <v>1576</v>
      </c>
      <c r="C25010" t="s">
        <v>1577</v>
      </c>
      <c r="D25010" t="s">
        <v>1578</v>
      </c>
    </row>
    <row r="25011" spans="1:5" x14ac:dyDescent="0.2">
      <c r="A25011" t="s">
        <v>882</v>
      </c>
      <c r="B25011" t="s">
        <v>1579</v>
      </c>
      <c r="C25011" t="s">
        <v>1580</v>
      </c>
    </row>
    <row r="25012" spans="1:5" x14ac:dyDescent="0.2">
      <c r="A25012" t="s">
        <v>52</v>
      </c>
      <c r="B25012">
        <v>22</v>
      </c>
      <c r="C25012" t="s">
        <v>1583</v>
      </c>
    </row>
    <row r="25013" spans="1:5" x14ac:dyDescent="0.2">
      <c r="A25013" t="s">
        <v>52</v>
      </c>
      <c r="B25013">
        <v>19.649999999999999</v>
      </c>
      <c r="C25013">
        <v>0.1</v>
      </c>
    </row>
    <row r="25014" spans="1:5" x14ac:dyDescent="0.2">
      <c r="A25014" t="s">
        <v>52</v>
      </c>
      <c r="B25014">
        <v>15.85</v>
      </c>
      <c r="C25014" t="s">
        <v>1583</v>
      </c>
    </row>
    <row r="25015" spans="1:5" x14ac:dyDescent="0.2">
      <c r="A25015" t="s">
        <v>52</v>
      </c>
      <c r="B25015">
        <v>5.9</v>
      </c>
      <c r="C25015">
        <v>0.05</v>
      </c>
    </row>
    <row r="25016" spans="1:5" x14ac:dyDescent="0.2">
      <c r="A25016" t="s">
        <v>52</v>
      </c>
      <c r="B25016">
        <v>2.1</v>
      </c>
      <c r="C25016" t="s">
        <v>1583</v>
      </c>
    </row>
    <row r="25017" spans="1:5" x14ac:dyDescent="0.2">
      <c r="A25017" t="s">
        <v>52</v>
      </c>
      <c r="B25017">
        <v>0.2</v>
      </c>
      <c r="C25017">
        <v>0.1</v>
      </c>
    </row>
    <row r="25018" spans="1:5" x14ac:dyDescent="0.2">
      <c r="A25018" t="s">
        <v>52</v>
      </c>
      <c r="B25018">
        <v>0.5</v>
      </c>
      <c r="C25018" t="s">
        <v>1600</v>
      </c>
    </row>
    <row r="25019" spans="1:5" x14ac:dyDescent="0.2">
      <c r="A25019" t="s">
        <v>176</v>
      </c>
      <c r="B25019" t="s">
        <v>1644</v>
      </c>
      <c r="C25019">
        <v>19.760000000000002</v>
      </c>
      <c r="D25019">
        <v>0.03</v>
      </c>
    </row>
    <row r="25020" spans="1:5" x14ac:dyDescent="0.2">
      <c r="A25020" t="s">
        <v>176</v>
      </c>
      <c r="B25020" t="s">
        <v>1644</v>
      </c>
      <c r="C25020">
        <v>12.2</v>
      </c>
      <c r="D25020">
        <v>0.03</v>
      </c>
      <c r="E25020" t="s">
        <v>3407</v>
      </c>
    </row>
    <row r="25021" spans="1:5" x14ac:dyDescent="0.2">
      <c r="A25021" t="s">
        <v>176</v>
      </c>
      <c r="B25021" t="s">
        <v>1644</v>
      </c>
      <c r="C25021">
        <v>12.2</v>
      </c>
      <c r="D25021">
        <v>0.03</v>
      </c>
    </row>
    <row r="25022" spans="1:5" x14ac:dyDescent="0.2">
      <c r="A25022" t="s">
        <v>176</v>
      </c>
      <c r="B25022" t="s">
        <v>1644</v>
      </c>
      <c r="C25022">
        <v>14</v>
      </c>
      <c r="D25022">
        <v>0.03</v>
      </c>
      <c r="E25022" t="s">
        <v>3407</v>
      </c>
    </row>
    <row r="25023" spans="1:5" x14ac:dyDescent="0.2">
      <c r="A25023" t="s">
        <v>176</v>
      </c>
      <c r="B25023" t="s">
        <v>1644</v>
      </c>
      <c r="C25023">
        <v>14</v>
      </c>
      <c r="D25023">
        <v>0.03</v>
      </c>
    </row>
    <row r="25024" spans="1:5" x14ac:dyDescent="0.2">
      <c r="A25024" t="s">
        <v>176</v>
      </c>
      <c r="B25024" t="s">
        <v>1644</v>
      </c>
      <c r="C25024">
        <v>19.600000000000001</v>
      </c>
      <c r="D25024" t="s">
        <v>1583</v>
      </c>
    </row>
    <row r="25025" spans="1:4" x14ac:dyDescent="0.2">
      <c r="A25025" t="s">
        <v>176</v>
      </c>
      <c r="B25025" t="s">
        <v>1644</v>
      </c>
      <c r="C25025">
        <v>18.7</v>
      </c>
      <c r="D25025" t="s">
        <v>1583</v>
      </c>
    </row>
    <row r="25026" spans="1:4" x14ac:dyDescent="0.2">
      <c r="A25026" t="s">
        <v>176</v>
      </c>
      <c r="B25026" t="s">
        <v>1644</v>
      </c>
      <c r="C25026">
        <v>9</v>
      </c>
      <c r="D25026">
        <v>0.04</v>
      </c>
    </row>
    <row r="25027" spans="1:4" x14ac:dyDescent="0.2">
      <c r="A25027" t="s">
        <v>176</v>
      </c>
      <c r="B25027" t="s">
        <v>1644</v>
      </c>
      <c r="C25027">
        <v>6</v>
      </c>
      <c r="D25027">
        <f>0.015/-0.01</f>
        <v>-1.5</v>
      </c>
    </row>
    <row r="25028" spans="1:4" x14ac:dyDescent="0.2">
      <c r="A25028" t="s">
        <v>176</v>
      </c>
      <c r="B25028" t="s">
        <v>1644</v>
      </c>
      <c r="C25028">
        <v>6</v>
      </c>
      <c r="D25028">
        <f>0.1/-0.05</f>
        <v>-2</v>
      </c>
    </row>
    <row r="25029" spans="1:4" x14ac:dyDescent="0.2">
      <c r="A25029" t="s">
        <v>176</v>
      </c>
      <c r="B25029" t="s">
        <v>1644</v>
      </c>
      <c r="C25029">
        <v>16</v>
      </c>
      <c r="D25029" t="s">
        <v>1583</v>
      </c>
    </row>
    <row r="25030" spans="1:4" x14ac:dyDescent="0.2">
      <c r="A25030" t="s">
        <v>3430</v>
      </c>
      <c r="B25030" t="s">
        <v>1571</v>
      </c>
      <c r="C25030">
        <v>0.5</v>
      </c>
    </row>
    <row r="25031" spans="1:4" x14ac:dyDescent="0.2">
      <c r="A25031" t="s">
        <v>52</v>
      </c>
      <c r="B25031">
        <v>2.6</v>
      </c>
      <c r="C25031">
        <v>-0.1</v>
      </c>
    </row>
    <row r="25032" spans="1:4" x14ac:dyDescent="0.2">
      <c r="A25032" t="s">
        <v>52</v>
      </c>
      <c r="B25032">
        <v>1.9</v>
      </c>
      <c r="C25032" t="s">
        <v>1583</v>
      </c>
    </row>
    <row r="25033" spans="1:4" x14ac:dyDescent="0.2">
      <c r="A25033" t="s">
        <v>52</v>
      </c>
      <c r="B25033">
        <v>0.2</v>
      </c>
      <c r="C25033">
        <f>0.05/-0.1</f>
        <v>-0.5</v>
      </c>
    </row>
    <row r="25034" spans="1:4" x14ac:dyDescent="0.2">
      <c r="A25034" t="s">
        <v>52</v>
      </c>
      <c r="B25034">
        <v>1.7</v>
      </c>
      <c r="C25034" t="s">
        <v>1966</v>
      </c>
    </row>
    <row r="25035" spans="1:4" x14ac:dyDescent="0.2">
      <c r="A25035" t="s">
        <v>120</v>
      </c>
      <c r="B25035" t="s">
        <v>3413</v>
      </c>
      <c r="C25035" t="s">
        <v>3414</v>
      </c>
      <c r="D25035" t="s">
        <v>3415</v>
      </c>
    </row>
    <row r="25036" spans="1:4" x14ac:dyDescent="0.2">
      <c r="A25036" t="s">
        <v>120</v>
      </c>
      <c r="B25036" t="s">
        <v>3416</v>
      </c>
      <c r="C25036" t="s">
        <v>3417</v>
      </c>
      <c r="D25036" t="s">
        <v>3219</v>
      </c>
    </row>
    <row r="25037" spans="1:4" x14ac:dyDescent="0.2">
      <c r="A25037" t="s">
        <v>120</v>
      </c>
      <c r="B25037" t="s">
        <v>3416</v>
      </c>
      <c r="C25037" t="s">
        <v>3418</v>
      </c>
      <c r="D25037" t="s">
        <v>3219</v>
      </c>
    </row>
    <row r="25038" spans="1:4" x14ac:dyDescent="0.2">
      <c r="A25038" t="s">
        <v>120</v>
      </c>
      <c r="B25038" t="s">
        <v>3416</v>
      </c>
      <c r="C25038" t="s">
        <v>3419</v>
      </c>
      <c r="D25038" t="s">
        <v>3420</v>
      </c>
    </row>
    <row r="25039" spans="1:4" x14ac:dyDescent="0.2">
      <c r="A25039" t="s">
        <v>212</v>
      </c>
      <c r="B25039" t="s">
        <v>3421</v>
      </c>
    </row>
    <row r="25040" spans="1:4" x14ac:dyDescent="0.2">
      <c r="A25040" t="s">
        <v>987</v>
      </c>
    </row>
    <row r="25041" spans="1:5" x14ac:dyDescent="0.2">
      <c r="A25041" t="s">
        <v>79</v>
      </c>
      <c r="B25041" t="s">
        <v>1724</v>
      </c>
      <c r="C25041" t="s">
        <v>2191</v>
      </c>
      <c r="D25041" t="s">
        <v>1649</v>
      </c>
      <c r="E25041" t="s">
        <v>3422</v>
      </c>
    </row>
    <row r="25042" spans="1:5" x14ac:dyDescent="0.2">
      <c r="A25042" t="s">
        <v>118</v>
      </c>
      <c r="B25042" t="s">
        <v>3426</v>
      </c>
      <c r="C25042" t="s">
        <v>3424</v>
      </c>
      <c r="D25042" t="s">
        <v>3000</v>
      </c>
    </row>
    <row r="25043" spans="1:5" x14ac:dyDescent="0.2">
      <c r="A25043" t="s">
        <v>118</v>
      </c>
      <c r="B25043" t="s">
        <v>3426</v>
      </c>
      <c r="C25043" t="s">
        <v>3424</v>
      </c>
      <c r="D25043" t="s">
        <v>3427</v>
      </c>
    </row>
    <row r="25044" spans="1:5" x14ac:dyDescent="0.2">
      <c r="A25044" t="s">
        <v>118</v>
      </c>
      <c r="B25044" t="s">
        <v>3425</v>
      </c>
      <c r="C25044" t="s">
        <v>3431</v>
      </c>
      <c r="D25044" t="s">
        <v>3432</v>
      </c>
    </row>
    <row r="25045" spans="1:5" x14ac:dyDescent="0.2">
      <c r="A25045" t="s">
        <v>118</v>
      </c>
      <c r="B25045" t="s">
        <v>2259</v>
      </c>
    </row>
    <row r="25046" spans="1:5" x14ac:dyDescent="0.2">
      <c r="A25046" t="s">
        <v>3428</v>
      </c>
      <c r="B25046" t="s">
        <v>3429</v>
      </c>
      <c r="C25046" t="s">
        <v>1724</v>
      </c>
    </row>
    <row r="25047" spans="1:5" x14ac:dyDescent="0.2">
      <c r="A25047" t="s">
        <v>110</v>
      </c>
    </row>
    <row r="25048" spans="1:5" x14ac:dyDescent="0.2">
      <c r="A25048" t="s">
        <v>1575</v>
      </c>
      <c r="B25048" t="s">
        <v>1576</v>
      </c>
      <c r="C25048" t="s">
        <v>1577</v>
      </c>
      <c r="D25048" t="s">
        <v>1578</v>
      </c>
    </row>
    <row r="25049" spans="1:5" x14ac:dyDescent="0.2">
      <c r="A25049" t="s">
        <v>882</v>
      </c>
      <c r="B25049" t="s">
        <v>1579</v>
      </c>
      <c r="C25049" t="s">
        <v>1580</v>
      </c>
    </row>
    <row r="25050" spans="1:5" x14ac:dyDescent="0.2">
      <c r="A25050" t="s">
        <v>1595</v>
      </c>
      <c r="B25050" t="s">
        <v>1596</v>
      </c>
      <c r="C25050" t="s">
        <v>1597</v>
      </c>
    </row>
    <row r="25051" spans="1:5" x14ac:dyDescent="0.2">
      <c r="A25051" t="s">
        <v>1595</v>
      </c>
      <c r="B25051" t="s">
        <v>1598</v>
      </c>
      <c r="C25051" t="s">
        <v>1599</v>
      </c>
      <c r="D25051" t="s">
        <v>1597</v>
      </c>
    </row>
    <row r="25052" spans="1:5" x14ac:dyDescent="0.2">
      <c r="A25052" t="s">
        <v>579</v>
      </c>
      <c r="B25052">
        <v>30</v>
      </c>
      <c r="C25052" t="s">
        <v>1634</v>
      </c>
      <c r="D25052">
        <v>0.1</v>
      </c>
    </row>
    <row r="25053" spans="1:5" x14ac:dyDescent="0.2">
      <c r="A25053" t="s">
        <v>52</v>
      </c>
      <c r="B25053">
        <v>16.850000000000001</v>
      </c>
      <c r="C25053" t="s">
        <v>1634</v>
      </c>
      <c r="D25053">
        <v>1.4999999999999999E-2</v>
      </c>
    </row>
    <row r="25054" spans="1:5" x14ac:dyDescent="0.2">
      <c r="A25054" t="s">
        <v>52</v>
      </c>
      <c r="B25054">
        <v>7.6</v>
      </c>
      <c r="C25054" t="s">
        <v>1634</v>
      </c>
      <c r="D25054">
        <v>0.05</v>
      </c>
    </row>
    <row r="25055" spans="1:5" x14ac:dyDescent="0.2">
      <c r="A25055" t="s">
        <v>173</v>
      </c>
      <c r="B25055">
        <v>6.5</v>
      </c>
      <c r="C25055" t="s">
        <v>1634</v>
      </c>
      <c r="D25055">
        <v>0.05</v>
      </c>
    </row>
    <row r="25056" spans="1:5" x14ac:dyDescent="0.2">
      <c r="A25056" t="s">
        <v>52</v>
      </c>
      <c r="B25056">
        <v>15.65</v>
      </c>
      <c r="C25056" t="s">
        <v>1588</v>
      </c>
      <c r="D25056">
        <v>0.2</v>
      </c>
    </row>
    <row r="25057" spans="1:4" x14ac:dyDescent="0.2">
      <c r="A25057" t="s">
        <v>52</v>
      </c>
      <c r="B25057">
        <v>18.25</v>
      </c>
      <c r="C25057" t="s">
        <v>1634</v>
      </c>
      <c r="D25057">
        <v>0.1</v>
      </c>
    </row>
    <row r="25058" spans="1:4" x14ac:dyDescent="0.2">
      <c r="A25058" t="s">
        <v>50</v>
      </c>
      <c r="B25058">
        <v>22.15</v>
      </c>
      <c r="C25058" t="s">
        <v>1634</v>
      </c>
      <c r="D25058">
        <v>0.05</v>
      </c>
    </row>
    <row r="25059" spans="1:4" x14ac:dyDescent="0.2">
      <c r="A25059" t="s">
        <v>212</v>
      </c>
      <c r="B25059" t="s">
        <v>1571</v>
      </c>
      <c r="C25059">
        <v>0.05</v>
      </c>
    </row>
    <row r="25060" spans="1:4" x14ac:dyDescent="0.2">
      <c r="A25060" t="s">
        <v>1767</v>
      </c>
      <c r="B25060" t="s">
        <v>1588</v>
      </c>
      <c r="C25060">
        <v>0.1</v>
      </c>
    </row>
    <row r="25061" spans="1:4" x14ac:dyDescent="0.2">
      <c r="A25061" t="s">
        <v>200</v>
      </c>
      <c r="B25061">
        <v>0.4</v>
      </c>
      <c r="C25061" t="s">
        <v>1639</v>
      </c>
      <c r="D25061">
        <v>0.1</v>
      </c>
    </row>
    <row r="25062" spans="1:4" x14ac:dyDescent="0.2">
      <c r="A25062" t="s">
        <v>200</v>
      </c>
      <c r="B25062">
        <v>0.4</v>
      </c>
      <c r="C25062" t="s">
        <v>1639</v>
      </c>
      <c r="D25062">
        <v>0.1</v>
      </c>
    </row>
    <row r="25063" spans="1:4" x14ac:dyDescent="0.2">
      <c r="A25063" t="s">
        <v>52</v>
      </c>
      <c r="B25063">
        <v>0.75</v>
      </c>
      <c r="C25063" t="s">
        <v>1634</v>
      </c>
      <c r="D25063">
        <v>1.4999999999999999E-2</v>
      </c>
    </row>
    <row r="25064" spans="1:4" x14ac:dyDescent="0.2">
      <c r="A25064" t="s">
        <v>71</v>
      </c>
      <c r="B25064">
        <v>2.5</v>
      </c>
      <c r="C25064" t="s">
        <v>1639</v>
      </c>
      <c r="D25064">
        <v>0.1</v>
      </c>
    </row>
    <row r="25065" spans="1:4" x14ac:dyDescent="0.2">
      <c r="A25065" t="s">
        <v>71</v>
      </c>
      <c r="B25065">
        <v>1.4</v>
      </c>
      <c r="C25065" t="s">
        <v>1639</v>
      </c>
      <c r="D25065">
        <v>0.1</v>
      </c>
    </row>
    <row r="25066" spans="1:4" x14ac:dyDescent="0.2">
      <c r="A25066" t="s">
        <v>55</v>
      </c>
      <c r="B25066">
        <v>2</v>
      </c>
      <c r="C25066" t="s">
        <v>1634</v>
      </c>
      <c r="D25066">
        <v>0.1</v>
      </c>
    </row>
    <row r="25067" spans="1:4" x14ac:dyDescent="0.2">
      <c r="A25067" t="s">
        <v>59</v>
      </c>
      <c r="B25067" t="s">
        <v>3215</v>
      </c>
    </row>
    <row r="25068" spans="1:4" x14ac:dyDescent="0.2">
      <c r="A25068" t="s">
        <v>3433</v>
      </c>
      <c r="B25068" t="s">
        <v>2378</v>
      </c>
    </row>
    <row r="25069" spans="1:4" x14ac:dyDescent="0.2">
      <c r="A25069" t="s">
        <v>3242</v>
      </c>
      <c r="B25069" t="s">
        <v>3243</v>
      </c>
    </row>
    <row r="25070" spans="1:4" x14ac:dyDescent="0.2">
      <c r="A25070" t="s">
        <v>3244</v>
      </c>
      <c r="B25070">
        <f>0.06/0.03</f>
        <v>2</v>
      </c>
    </row>
    <row r="25071" spans="1:4" x14ac:dyDescent="0.2">
      <c r="A25071" t="s">
        <v>3434</v>
      </c>
      <c r="B25071" t="s">
        <v>3243</v>
      </c>
    </row>
    <row r="25072" spans="1:4" x14ac:dyDescent="0.2">
      <c r="A25072" t="s">
        <v>2116</v>
      </c>
      <c r="B25072" t="s">
        <v>1634</v>
      </c>
      <c r="C25072">
        <v>2.5000000000000001E-2</v>
      </c>
    </row>
    <row r="25073" spans="1:4" x14ac:dyDescent="0.2">
      <c r="A25073" t="s">
        <v>3435</v>
      </c>
      <c r="B25073" t="s">
        <v>1588</v>
      </c>
      <c r="C25073">
        <v>0.03</v>
      </c>
    </row>
    <row r="25074" spans="1:4" x14ac:dyDescent="0.2">
      <c r="A25074" t="s">
        <v>3436</v>
      </c>
      <c r="B25074" t="s">
        <v>1634</v>
      </c>
      <c r="C25074">
        <v>0.02</v>
      </c>
    </row>
    <row r="25075" spans="1:4" x14ac:dyDescent="0.2">
      <c r="A25075" t="s">
        <v>176</v>
      </c>
      <c r="B25075" t="s">
        <v>3437</v>
      </c>
      <c r="C25075" t="s">
        <v>1634</v>
      </c>
      <c r="D25075">
        <v>0.05</v>
      </c>
    </row>
    <row r="25076" spans="1:4" x14ac:dyDescent="0.2">
      <c r="A25076" t="s">
        <v>3438</v>
      </c>
      <c r="B25076" t="s">
        <v>1634</v>
      </c>
      <c r="C25076">
        <v>0.1</v>
      </c>
    </row>
    <row r="25077" spans="1:4" x14ac:dyDescent="0.2">
      <c r="A25077" t="s">
        <v>59</v>
      </c>
      <c r="B25077" t="s">
        <v>3439</v>
      </c>
      <c r="C25077" t="s">
        <v>1808</v>
      </c>
    </row>
    <row r="25078" spans="1:4" x14ac:dyDescent="0.2">
      <c r="A25078" t="s">
        <v>3440</v>
      </c>
      <c r="B25078" t="s">
        <v>1634</v>
      </c>
      <c r="C25078">
        <v>0.2</v>
      </c>
    </row>
    <row r="25079" spans="1:4" x14ac:dyDescent="0.2">
      <c r="A25079" t="s">
        <v>3441</v>
      </c>
      <c r="B25079" t="s">
        <v>1634</v>
      </c>
      <c r="C25079">
        <v>0.2</v>
      </c>
    </row>
    <row r="25080" spans="1:4" x14ac:dyDescent="0.2">
      <c r="A25080" t="s">
        <v>173</v>
      </c>
      <c r="B25080">
        <v>17.25</v>
      </c>
      <c r="C25080" t="s">
        <v>1634</v>
      </c>
      <c r="D25080">
        <v>0.2</v>
      </c>
    </row>
    <row r="25081" spans="1:4" x14ac:dyDescent="0.2">
      <c r="A25081" t="s">
        <v>3442</v>
      </c>
      <c r="B25081" t="s">
        <v>1634</v>
      </c>
      <c r="C25081">
        <v>0.05</v>
      </c>
    </row>
    <row r="25082" spans="1:4" x14ac:dyDescent="0.2">
      <c r="A25082" t="s">
        <v>3324</v>
      </c>
      <c r="B25082" t="s">
        <v>1634</v>
      </c>
      <c r="C25082">
        <v>0.05</v>
      </c>
    </row>
    <row r="25083" spans="1:4" x14ac:dyDescent="0.2">
      <c r="A25083" t="s">
        <v>2218</v>
      </c>
      <c r="B25083" t="s">
        <v>1634</v>
      </c>
      <c r="C25083">
        <v>0.05</v>
      </c>
    </row>
    <row r="25084" spans="1:4" x14ac:dyDescent="0.2">
      <c r="A25084" t="s">
        <v>200</v>
      </c>
      <c r="B25084">
        <v>4.7</v>
      </c>
      <c r="C25084" t="s">
        <v>1588</v>
      </c>
      <c r="D25084">
        <v>0.1</v>
      </c>
    </row>
    <row r="25085" spans="1:4" x14ac:dyDescent="0.2">
      <c r="A25085" t="s">
        <v>120</v>
      </c>
      <c r="B25085">
        <v>0.03</v>
      </c>
      <c r="C25085" t="s">
        <v>1593</v>
      </c>
      <c r="D25085" t="s">
        <v>1659</v>
      </c>
    </row>
    <row r="25086" spans="1:4" x14ac:dyDescent="0.2">
      <c r="A25086" t="s">
        <v>118</v>
      </c>
      <c r="B25086" t="s">
        <v>1655</v>
      </c>
      <c r="C25086">
        <v>1.5</v>
      </c>
    </row>
    <row r="25087" spans="1:4" x14ac:dyDescent="0.2">
      <c r="A25087" t="s">
        <v>118</v>
      </c>
      <c r="B25087" t="s">
        <v>2534</v>
      </c>
      <c r="C25087">
        <v>0.5</v>
      </c>
    </row>
    <row r="25088" spans="1:4" x14ac:dyDescent="0.2">
      <c r="A25088" t="s">
        <v>118</v>
      </c>
      <c r="B25088" t="s">
        <v>1655</v>
      </c>
      <c r="C25088">
        <v>6.3</v>
      </c>
    </row>
    <row r="25089" spans="1:5" x14ac:dyDescent="0.2">
      <c r="A25089" t="s">
        <v>118</v>
      </c>
      <c r="B25089" t="s">
        <v>1655</v>
      </c>
      <c r="C25089">
        <v>10</v>
      </c>
    </row>
    <row r="25090" spans="1:5" x14ac:dyDescent="0.2">
      <c r="A25090" t="s">
        <v>120</v>
      </c>
      <c r="B25090">
        <v>0.03</v>
      </c>
      <c r="C25090" t="s">
        <v>1593</v>
      </c>
      <c r="D25090" t="s">
        <v>1594</v>
      </c>
    </row>
    <row r="25091" spans="1:5" x14ac:dyDescent="0.2">
      <c r="A25091" t="s">
        <v>117</v>
      </c>
      <c r="B25091">
        <v>0.02</v>
      </c>
      <c r="C25091" t="s">
        <v>1593</v>
      </c>
      <c r="D25091" t="s">
        <v>1594</v>
      </c>
      <c r="E25091" t="s">
        <v>2427</v>
      </c>
    </row>
    <row r="25092" spans="1:5" x14ac:dyDescent="0.2">
      <c r="A25092" t="s">
        <v>117</v>
      </c>
      <c r="B25092">
        <v>0.02</v>
      </c>
      <c r="C25092" t="s">
        <v>1593</v>
      </c>
      <c r="D25092" t="s">
        <v>1659</v>
      </c>
    </row>
    <row r="25093" spans="1:5" x14ac:dyDescent="0.2">
      <c r="A25093" t="s">
        <v>156</v>
      </c>
      <c r="B25093">
        <v>0.02</v>
      </c>
      <c r="C25093" t="s">
        <v>3249</v>
      </c>
    </row>
    <row r="25094" spans="1:5" x14ac:dyDescent="0.2">
      <c r="A25094" t="s">
        <v>1575</v>
      </c>
      <c r="B25094" t="s">
        <v>1576</v>
      </c>
      <c r="C25094" t="s">
        <v>1577</v>
      </c>
      <c r="D25094" t="s">
        <v>1578</v>
      </c>
    </row>
    <row r="25095" spans="1:5" x14ac:dyDescent="0.2">
      <c r="A25095" t="s">
        <v>882</v>
      </c>
      <c r="B25095" t="s">
        <v>1579</v>
      </c>
      <c r="C25095" t="s">
        <v>1580</v>
      </c>
    </row>
    <row r="25096" spans="1:5" x14ac:dyDescent="0.2">
      <c r="A25096" t="s">
        <v>1581</v>
      </c>
      <c r="B25096" t="s">
        <v>1576</v>
      </c>
      <c r="C25096" t="s">
        <v>1577</v>
      </c>
      <c r="D25096" t="s">
        <v>1582</v>
      </c>
    </row>
    <row r="25097" spans="1:5" x14ac:dyDescent="0.2">
      <c r="A25097" t="s">
        <v>579</v>
      </c>
      <c r="B25097">
        <v>30</v>
      </c>
      <c r="C25097" t="s">
        <v>1634</v>
      </c>
      <c r="D25097">
        <v>0.1</v>
      </c>
    </row>
    <row r="25098" spans="1:5" x14ac:dyDescent="0.2">
      <c r="A25098" t="s">
        <v>52</v>
      </c>
      <c r="B25098">
        <v>16.850000000000001</v>
      </c>
      <c r="C25098" t="s">
        <v>1634</v>
      </c>
      <c r="D25098">
        <v>1.4999999999999999E-2</v>
      </c>
    </row>
    <row r="25099" spans="1:5" x14ac:dyDescent="0.2">
      <c r="A25099" t="s">
        <v>52</v>
      </c>
      <c r="B25099">
        <v>7.6</v>
      </c>
      <c r="C25099" t="s">
        <v>1634</v>
      </c>
      <c r="D25099">
        <v>0.05</v>
      </c>
    </row>
    <row r="25100" spans="1:5" x14ac:dyDescent="0.2">
      <c r="A25100" t="s">
        <v>173</v>
      </c>
      <c r="B25100">
        <v>6.5</v>
      </c>
      <c r="C25100" t="s">
        <v>1634</v>
      </c>
      <c r="D25100">
        <v>0.05</v>
      </c>
    </row>
    <row r="25101" spans="1:5" x14ac:dyDescent="0.2">
      <c r="A25101" t="s">
        <v>52</v>
      </c>
      <c r="B25101">
        <v>15.65</v>
      </c>
      <c r="C25101" t="s">
        <v>1588</v>
      </c>
      <c r="D25101">
        <v>0.2</v>
      </c>
    </row>
    <row r="25102" spans="1:5" x14ac:dyDescent="0.2">
      <c r="A25102" t="s">
        <v>52</v>
      </c>
      <c r="B25102">
        <v>18.25</v>
      </c>
      <c r="C25102" t="s">
        <v>1634</v>
      </c>
      <c r="D25102">
        <v>0.1</v>
      </c>
    </row>
    <row r="25103" spans="1:5" x14ac:dyDescent="0.2">
      <c r="A25103" t="s">
        <v>50</v>
      </c>
      <c r="B25103">
        <v>22.15</v>
      </c>
      <c r="C25103" t="s">
        <v>1634</v>
      </c>
      <c r="D25103">
        <v>0.05</v>
      </c>
    </row>
    <row r="25104" spans="1:5" x14ac:dyDescent="0.2">
      <c r="A25104" t="s">
        <v>212</v>
      </c>
      <c r="B25104" t="s">
        <v>1571</v>
      </c>
      <c r="C25104">
        <v>0.05</v>
      </c>
    </row>
    <row r="25105" spans="1:4" x14ac:dyDescent="0.2">
      <c r="A25105" t="s">
        <v>1767</v>
      </c>
      <c r="B25105" t="s">
        <v>1588</v>
      </c>
      <c r="C25105">
        <v>0.1</v>
      </c>
    </row>
    <row r="25106" spans="1:4" x14ac:dyDescent="0.2">
      <c r="A25106" t="s">
        <v>200</v>
      </c>
      <c r="B25106">
        <v>0.4</v>
      </c>
      <c r="C25106" t="s">
        <v>1639</v>
      </c>
      <c r="D25106">
        <v>0.1</v>
      </c>
    </row>
    <row r="25107" spans="1:4" x14ac:dyDescent="0.2">
      <c r="A25107" t="s">
        <v>200</v>
      </c>
      <c r="B25107">
        <v>0.4</v>
      </c>
      <c r="C25107" t="s">
        <v>1639</v>
      </c>
      <c r="D25107">
        <v>0.1</v>
      </c>
    </row>
    <row r="25108" spans="1:4" x14ac:dyDescent="0.2">
      <c r="A25108" t="s">
        <v>52</v>
      </c>
      <c r="B25108">
        <v>0.75</v>
      </c>
      <c r="C25108" t="s">
        <v>1634</v>
      </c>
      <c r="D25108">
        <v>1.4999999999999999E-2</v>
      </c>
    </row>
    <row r="25109" spans="1:4" x14ac:dyDescent="0.2">
      <c r="A25109" t="s">
        <v>71</v>
      </c>
      <c r="B25109">
        <v>2.5</v>
      </c>
      <c r="C25109" t="s">
        <v>1639</v>
      </c>
      <c r="D25109">
        <v>0.1</v>
      </c>
    </row>
    <row r="25110" spans="1:4" x14ac:dyDescent="0.2">
      <c r="A25110" t="s">
        <v>71</v>
      </c>
      <c r="B25110">
        <v>1.4</v>
      </c>
      <c r="C25110" t="s">
        <v>1639</v>
      </c>
      <c r="D25110">
        <v>0.1</v>
      </c>
    </row>
    <row r="25111" spans="1:4" x14ac:dyDescent="0.2">
      <c r="A25111" t="s">
        <v>55</v>
      </c>
      <c r="B25111">
        <v>2</v>
      </c>
      <c r="C25111" t="s">
        <v>1634</v>
      </c>
      <c r="D25111">
        <v>0.1</v>
      </c>
    </row>
    <row r="25112" spans="1:4" x14ac:dyDescent="0.2">
      <c r="A25112" t="s">
        <v>59</v>
      </c>
      <c r="B25112" t="s">
        <v>3215</v>
      </c>
    </row>
    <row r="25113" spans="1:4" x14ac:dyDescent="0.2">
      <c r="A25113" t="s">
        <v>3433</v>
      </c>
      <c r="B25113" t="s">
        <v>2378</v>
      </c>
    </row>
    <row r="25114" spans="1:4" x14ac:dyDescent="0.2">
      <c r="A25114" t="s">
        <v>3242</v>
      </c>
      <c r="B25114" t="s">
        <v>3243</v>
      </c>
    </row>
    <row r="25115" spans="1:4" x14ac:dyDescent="0.2">
      <c r="A25115" t="s">
        <v>3244</v>
      </c>
      <c r="B25115">
        <f>0.06/0.03</f>
        <v>2</v>
      </c>
    </row>
    <row r="25116" spans="1:4" x14ac:dyDescent="0.2">
      <c r="A25116" t="s">
        <v>3434</v>
      </c>
      <c r="B25116" t="s">
        <v>3243</v>
      </c>
    </row>
    <row r="25117" spans="1:4" x14ac:dyDescent="0.2">
      <c r="A25117" t="s">
        <v>2116</v>
      </c>
      <c r="B25117" t="s">
        <v>1634</v>
      </c>
      <c r="C25117">
        <v>2.5000000000000001E-2</v>
      </c>
    </row>
    <row r="25118" spans="1:4" x14ac:dyDescent="0.2">
      <c r="A25118" t="s">
        <v>3435</v>
      </c>
      <c r="B25118" t="s">
        <v>1588</v>
      </c>
      <c r="C25118">
        <v>0.03</v>
      </c>
    </row>
    <row r="25119" spans="1:4" x14ac:dyDescent="0.2">
      <c r="A25119" t="s">
        <v>3436</v>
      </c>
      <c r="B25119" t="s">
        <v>1634</v>
      </c>
      <c r="C25119">
        <v>0.02</v>
      </c>
    </row>
    <row r="25120" spans="1:4" x14ac:dyDescent="0.2">
      <c r="A25120" t="s">
        <v>176</v>
      </c>
      <c r="B25120" t="s">
        <v>3437</v>
      </c>
      <c r="C25120" t="s">
        <v>1634</v>
      </c>
      <c r="D25120">
        <v>0.05</v>
      </c>
    </row>
    <row r="25121" spans="1:5" x14ac:dyDescent="0.2">
      <c r="A25121" t="s">
        <v>3438</v>
      </c>
      <c r="B25121" t="s">
        <v>1634</v>
      </c>
      <c r="C25121">
        <v>0.1</v>
      </c>
    </row>
    <row r="25122" spans="1:5" x14ac:dyDescent="0.2">
      <c r="A25122" t="s">
        <v>59</v>
      </c>
      <c r="B25122" t="s">
        <v>3439</v>
      </c>
      <c r="C25122" t="s">
        <v>1808</v>
      </c>
    </row>
    <row r="25123" spans="1:5" x14ac:dyDescent="0.2">
      <c r="A25123" t="s">
        <v>3440</v>
      </c>
      <c r="B25123" t="s">
        <v>1634</v>
      </c>
      <c r="C25123">
        <v>0.2</v>
      </c>
    </row>
    <row r="25124" spans="1:5" x14ac:dyDescent="0.2">
      <c r="A25124" t="s">
        <v>3441</v>
      </c>
      <c r="B25124" t="s">
        <v>1634</v>
      </c>
      <c r="C25124">
        <v>0.2</v>
      </c>
    </row>
    <row r="25125" spans="1:5" x14ac:dyDescent="0.2">
      <c r="A25125" t="s">
        <v>173</v>
      </c>
      <c r="B25125">
        <v>17.25</v>
      </c>
      <c r="C25125" t="s">
        <v>1634</v>
      </c>
      <c r="D25125">
        <v>0.2</v>
      </c>
    </row>
    <row r="25126" spans="1:5" x14ac:dyDescent="0.2">
      <c r="A25126" t="s">
        <v>3442</v>
      </c>
      <c r="B25126" t="s">
        <v>1634</v>
      </c>
      <c r="C25126">
        <v>0.05</v>
      </c>
    </row>
    <row r="25127" spans="1:5" x14ac:dyDescent="0.2">
      <c r="A25127" t="s">
        <v>3324</v>
      </c>
      <c r="B25127" t="s">
        <v>1634</v>
      </c>
      <c r="C25127">
        <v>0.05</v>
      </c>
    </row>
    <row r="25128" spans="1:5" x14ac:dyDescent="0.2">
      <c r="A25128" t="s">
        <v>2218</v>
      </c>
      <c r="B25128" t="s">
        <v>1634</v>
      </c>
      <c r="C25128">
        <v>0.05</v>
      </c>
    </row>
    <row r="25129" spans="1:5" x14ac:dyDescent="0.2">
      <c r="A25129" t="s">
        <v>200</v>
      </c>
      <c r="B25129">
        <v>4.7</v>
      </c>
      <c r="C25129" t="s">
        <v>1588</v>
      </c>
      <c r="D25129">
        <v>0.1</v>
      </c>
    </row>
    <row r="25130" spans="1:5" x14ac:dyDescent="0.2">
      <c r="A25130" t="s">
        <v>120</v>
      </c>
      <c r="B25130">
        <v>0.03</v>
      </c>
      <c r="C25130" t="s">
        <v>1593</v>
      </c>
      <c r="D25130" t="s">
        <v>1659</v>
      </c>
    </row>
    <row r="25131" spans="1:5" x14ac:dyDescent="0.2">
      <c r="A25131" t="s">
        <v>118</v>
      </c>
      <c r="B25131" t="s">
        <v>1655</v>
      </c>
      <c r="C25131">
        <v>1.5</v>
      </c>
    </row>
    <row r="25132" spans="1:5" x14ac:dyDescent="0.2">
      <c r="A25132" t="s">
        <v>118</v>
      </c>
      <c r="B25132" t="s">
        <v>2534</v>
      </c>
      <c r="C25132">
        <v>0.5</v>
      </c>
    </row>
    <row r="25133" spans="1:5" x14ac:dyDescent="0.2">
      <c r="A25133" t="s">
        <v>118</v>
      </c>
      <c r="B25133" t="s">
        <v>1655</v>
      </c>
      <c r="C25133">
        <v>6.3</v>
      </c>
    </row>
    <row r="25134" spans="1:5" x14ac:dyDescent="0.2">
      <c r="A25134" t="s">
        <v>118</v>
      </c>
      <c r="B25134" t="s">
        <v>1655</v>
      </c>
      <c r="C25134">
        <v>10</v>
      </c>
    </row>
    <row r="25135" spans="1:5" x14ac:dyDescent="0.2">
      <c r="A25135" t="s">
        <v>120</v>
      </c>
      <c r="B25135">
        <v>0.03</v>
      </c>
      <c r="C25135" t="s">
        <v>1593</v>
      </c>
      <c r="D25135" t="s">
        <v>1594</v>
      </c>
    </row>
    <row r="25136" spans="1:5" x14ac:dyDescent="0.2">
      <c r="A25136" t="s">
        <v>117</v>
      </c>
      <c r="B25136">
        <v>0.02</v>
      </c>
      <c r="C25136" t="s">
        <v>1593</v>
      </c>
      <c r="D25136" t="s">
        <v>1594</v>
      </c>
      <c r="E25136" t="s">
        <v>2427</v>
      </c>
    </row>
    <row r="25137" spans="1:4" x14ac:dyDescent="0.2">
      <c r="A25137" t="s">
        <v>117</v>
      </c>
      <c r="B25137">
        <v>0.02</v>
      </c>
      <c r="C25137" t="s">
        <v>1593</v>
      </c>
      <c r="D25137" t="s">
        <v>1659</v>
      </c>
    </row>
    <row r="25138" spans="1:4" x14ac:dyDescent="0.2">
      <c r="A25138" t="s">
        <v>156</v>
      </c>
      <c r="B25138">
        <v>0.02</v>
      </c>
      <c r="C25138" t="s">
        <v>3249</v>
      </c>
    </row>
    <row r="25139" spans="1:4" x14ac:dyDescent="0.2">
      <c r="A25139" t="s">
        <v>1575</v>
      </c>
      <c r="B25139" t="s">
        <v>1576</v>
      </c>
      <c r="C25139" t="s">
        <v>1577</v>
      </c>
      <c r="D25139" t="s">
        <v>1578</v>
      </c>
    </row>
    <row r="25140" spans="1:4" x14ac:dyDescent="0.2">
      <c r="A25140" t="s">
        <v>882</v>
      </c>
      <c r="B25140" t="s">
        <v>1579</v>
      </c>
      <c r="C25140" t="s">
        <v>1580</v>
      </c>
    </row>
    <row r="25141" spans="1:4" x14ac:dyDescent="0.2">
      <c r="A25141" t="s">
        <v>1581</v>
      </c>
      <c r="B25141" t="s">
        <v>1576</v>
      </c>
      <c r="C25141" t="s">
        <v>1577</v>
      </c>
      <c r="D25141" t="s">
        <v>1582</v>
      </c>
    </row>
    <row r="25142" spans="1:4" x14ac:dyDescent="0.2">
      <c r="A25142" t="s">
        <v>1595</v>
      </c>
      <c r="B25142" t="s">
        <v>1596</v>
      </c>
      <c r="C25142" t="s">
        <v>1597</v>
      </c>
    </row>
    <row r="25143" spans="1:4" x14ac:dyDescent="0.2">
      <c r="A25143" t="s">
        <v>1595</v>
      </c>
      <c r="B25143" t="s">
        <v>1598</v>
      </c>
      <c r="C25143" t="s">
        <v>1599</v>
      </c>
      <c r="D25143" t="s">
        <v>1597</v>
      </c>
    </row>
    <row r="25144" spans="1:4" x14ac:dyDescent="0.2">
      <c r="A25144" t="s">
        <v>114</v>
      </c>
      <c r="B25144">
        <v>21.1</v>
      </c>
      <c r="C25144" t="s">
        <v>1634</v>
      </c>
      <c r="D25144">
        <v>0.03</v>
      </c>
    </row>
    <row r="25145" spans="1:4" x14ac:dyDescent="0.2">
      <c r="A25145" t="s">
        <v>52</v>
      </c>
      <c r="B25145">
        <v>2.4</v>
      </c>
      <c r="C25145" t="s">
        <v>1634</v>
      </c>
      <c r="D25145">
        <v>0.05</v>
      </c>
    </row>
    <row r="25146" spans="1:4" x14ac:dyDescent="0.2">
      <c r="A25146" t="s">
        <v>52</v>
      </c>
      <c r="B25146">
        <v>0.8</v>
      </c>
      <c r="C25146" t="s">
        <v>1634</v>
      </c>
      <c r="D25146">
        <v>0.1</v>
      </c>
    </row>
    <row r="25147" spans="1:4" x14ac:dyDescent="0.2">
      <c r="A25147" t="s">
        <v>52</v>
      </c>
      <c r="B25147">
        <v>11.5</v>
      </c>
      <c r="C25147" t="s">
        <v>1634</v>
      </c>
      <c r="D25147">
        <v>0.2</v>
      </c>
    </row>
    <row r="25148" spans="1:4" x14ac:dyDescent="0.2">
      <c r="A25148" t="s">
        <v>119</v>
      </c>
      <c r="B25148">
        <v>2.5</v>
      </c>
      <c r="C25148">
        <f>-0.003/-0.012</f>
        <v>0.25</v>
      </c>
    </row>
    <row r="25149" spans="1:4" x14ac:dyDescent="0.2">
      <c r="A25149" t="s">
        <v>57</v>
      </c>
      <c r="B25149">
        <v>13.8</v>
      </c>
      <c r="C25149" t="s">
        <v>1634</v>
      </c>
      <c r="D25149">
        <v>0.01</v>
      </c>
    </row>
    <row r="25150" spans="1:4" x14ac:dyDescent="0.2">
      <c r="A25150" t="s">
        <v>57</v>
      </c>
      <c r="B25150">
        <v>13</v>
      </c>
      <c r="C25150" t="s">
        <v>1634</v>
      </c>
      <c r="D25150">
        <v>0.01</v>
      </c>
    </row>
    <row r="25151" spans="1:4" x14ac:dyDescent="0.2">
      <c r="A25151" t="s">
        <v>57</v>
      </c>
      <c r="B25151">
        <v>8.4</v>
      </c>
      <c r="C25151">
        <v>-0.05</v>
      </c>
    </row>
    <row r="25152" spans="1:4" x14ac:dyDescent="0.2">
      <c r="A25152" t="s">
        <v>57</v>
      </c>
      <c r="B25152">
        <v>5.5</v>
      </c>
      <c r="C25152" t="s">
        <v>1634</v>
      </c>
      <c r="D25152">
        <v>0.2</v>
      </c>
    </row>
    <row r="25153" spans="1:4" x14ac:dyDescent="0.2">
      <c r="A25153" t="s">
        <v>1078</v>
      </c>
      <c r="B25153">
        <v>2.1</v>
      </c>
      <c r="C25153" t="s">
        <v>1634</v>
      </c>
      <c r="D25153">
        <v>0.1</v>
      </c>
    </row>
    <row r="25154" spans="1:4" x14ac:dyDescent="0.2">
      <c r="A25154" t="s">
        <v>598</v>
      </c>
      <c r="B25154" t="s">
        <v>1922</v>
      </c>
      <c r="C25154">
        <v>8</v>
      </c>
    </row>
    <row r="25155" spans="1:4" x14ac:dyDescent="0.2">
      <c r="A25155" t="s">
        <v>598</v>
      </c>
      <c r="B25155" t="s">
        <v>1922</v>
      </c>
      <c r="C25155">
        <v>7</v>
      </c>
    </row>
    <row r="25156" spans="1:4" x14ac:dyDescent="0.2">
      <c r="A25156" t="s">
        <v>118</v>
      </c>
      <c r="B25156" t="s">
        <v>1655</v>
      </c>
      <c r="C25156" t="s">
        <v>1571</v>
      </c>
      <c r="D25156">
        <v>6.3</v>
      </c>
    </row>
    <row r="25157" spans="1:4" x14ac:dyDescent="0.2">
      <c r="A25157" t="s">
        <v>197</v>
      </c>
      <c r="B25157">
        <v>0.2</v>
      </c>
      <c r="C25157" t="s">
        <v>1620</v>
      </c>
      <c r="D25157" t="s">
        <v>1594</v>
      </c>
    </row>
    <row r="25158" spans="1:4" x14ac:dyDescent="0.2">
      <c r="A25158" t="s">
        <v>120</v>
      </c>
      <c r="B25158">
        <v>0.05</v>
      </c>
      <c r="C25158" t="s">
        <v>1594</v>
      </c>
    </row>
    <row r="25159" spans="1:4" x14ac:dyDescent="0.2">
      <c r="A25159" t="s">
        <v>120</v>
      </c>
      <c r="B25159">
        <v>0.03</v>
      </c>
      <c r="C25159" t="s">
        <v>1594</v>
      </c>
    </row>
    <row r="25160" spans="1:4" x14ac:dyDescent="0.2">
      <c r="A25160" t="s">
        <v>1575</v>
      </c>
      <c r="B25160" t="s">
        <v>1576</v>
      </c>
      <c r="C25160" t="s">
        <v>1577</v>
      </c>
      <c r="D25160" t="s">
        <v>1578</v>
      </c>
    </row>
    <row r="25161" spans="1:4" x14ac:dyDescent="0.2">
      <c r="A25161" t="s">
        <v>882</v>
      </c>
      <c r="B25161" t="s">
        <v>1579</v>
      </c>
      <c r="C25161" t="s">
        <v>1580</v>
      </c>
    </row>
    <row r="25162" spans="1:4" x14ac:dyDescent="0.2">
      <c r="A25162" t="s">
        <v>1595</v>
      </c>
      <c r="B25162" t="s">
        <v>1596</v>
      </c>
      <c r="C25162" t="s">
        <v>1597</v>
      </c>
    </row>
    <row r="25163" spans="1:4" x14ac:dyDescent="0.2">
      <c r="A25163" t="s">
        <v>1595</v>
      </c>
      <c r="B25163" t="s">
        <v>1598</v>
      </c>
      <c r="C25163" t="s">
        <v>1599</v>
      </c>
      <c r="D25163" t="s">
        <v>1597</v>
      </c>
    </row>
    <row r="25164" spans="1:4" x14ac:dyDescent="0.2">
      <c r="A25164" t="s">
        <v>579</v>
      </c>
      <c r="B25164">
        <v>30</v>
      </c>
      <c r="C25164" t="s">
        <v>1634</v>
      </c>
      <c r="D25164">
        <v>0.1</v>
      </c>
    </row>
    <row r="25165" spans="1:4" x14ac:dyDescent="0.2">
      <c r="A25165" t="s">
        <v>52</v>
      </c>
      <c r="B25165">
        <v>16.850000000000001</v>
      </c>
      <c r="C25165" t="s">
        <v>1634</v>
      </c>
      <c r="D25165">
        <v>1.4999999999999999E-2</v>
      </c>
    </row>
    <row r="25166" spans="1:4" x14ac:dyDescent="0.2">
      <c r="A25166" t="s">
        <v>52</v>
      </c>
      <c r="B25166">
        <v>7.6</v>
      </c>
      <c r="C25166" t="s">
        <v>1634</v>
      </c>
      <c r="D25166">
        <v>0.05</v>
      </c>
    </row>
    <row r="25167" spans="1:4" x14ac:dyDescent="0.2">
      <c r="A25167" t="s">
        <v>173</v>
      </c>
      <c r="B25167">
        <v>6.5</v>
      </c>
      <c r="C25167" t="s">
        <v>1634</v>
      </c>
      <c r="D25167">
        <v>0.05</v>
      </c>
    </row>
    <row r="25168" spans="1:4" x14ac:dyDescent="0.2">
      <c r="A25168" t="s">
        <v>52</v>
      </c>
      <c r="B25168">
        <v>15.65</v>
      </c>
      <c r="C25168" t="s">
        <v>1588</v>
      </c>
      <c r="D25168">
        <v>0.2</v>
      </c>
    </row>
    <row r="25169" spans="1:4" x14ac:dyDescent="0.2">
      <c r="A25169" t="s">
        <v>52</v>
      </c>
      <c r="B25169">
        <v>18.25</v>
      </c>
      <c r="C25169" t="s">
        <v>1634</v>
      </c>
      <c r="D25169">
        <v>0.1</v>
      </c>
    </row>
    <row r="25170" spans="1:4" x14ac:dyDescent="0.2">
      <c r="A25170" t="s">
        <v>50</v>
      </c>
      <c r="B25170">
        <v>22.15</v>
      </c>
      <c r="C25170" t="s">
        <v>1634</v>
      </c>
      <c r="D25170">
        <v>0.05</v>
      </c>
    </row>
    <row r="25171" spans="1:4" x14ac:dyDescent="0.2">
      <c r="A25171" t="s">
        <v>212</v>
      </c>
      <c r="B25171" t="s">
        <v>1571</v>
      </c>
      <c r="C25171">
        <v>0.05</v>
      </c>
    </row>
    <row r="25172" spans="1:4" x14ac:dyDescent="0.2">
      <c r="A25172" t="s">
        <v>1767</v>
      </c>
      <c r="B25172" t="s">
        <v>1588</v>
      </c>
      <c r="C25172">
        <v>0.1</v>
      </c>
    </row>
    <row r="25173" spans="1:4" x14ac:dyDescent="0.2">
      <c r="A25173" t="s">
        <v>200</v>
      </c>
      <c r="B25173">
        <v>0.4</v>
      </c>
      <c r="C25173" t="s">
        <v>1639</v>
      </c>
      <c r="D25173">
        <v>0.1</v>
      </c>
    </row>
    <row r="25174" spans="1:4" x14ac:dyDescent="0.2">
      <c r="A25174" t="s">
        <v>200</v>
      </c>
      <c r="B25174">
        <v>0.4</v>
      </c>
      <c r="C25174" t="s">
        <v>1639</v>
      </c>
      <c r="D25174">
        <v>0.1</v>
      </c>
    </row>
    <row r="25175" spans="1:4" x14ac:dyDescent="0.2">
      <c r="A25175" t="s">
        <v>52</v>
      </c>
      <c r="B25175">
        <v>0.75</v>
      </c>
      <c r="C25175" t="s">
        <v>1634</v>
      </c>
      <c r="D25175">
        <v>1.4999999999999999E-2</v>
      </c>
    </row>
    <row r="25176" spans="1:4" x14ac:dyDescent="0.2">
      <c r="A25176" t="s">
        <v>71</v>
      </c>
      <c r="B25176">
        <v>2.5</v>
      </c>
      <c r="C25176" t="s">
        <v>1639</v>
      </c>
      <c r="D25176">
        <v>0.1</v>
      </c>
    </row>
    <row r="25177" spans="1:4" x14ac:dyDescent="0.2">
      <c r="A25177" t="s">
        <v>71</v>
      </c>
      <c r="B25177">
        <v>1.4</v>
      </c>
      <c r="C25177" t="s">
        <v>1639</v>
      </c>
      <c r="D25177">
        <v>0.1</v>
      </c>
    </row>
    <row r="25178" spans="1:4" x14ac:dyDescent="0.2">
      <c r="A25178" t="s">
        <v>55</v>
      </c>
      <c r="B25178">
        <v>2</v>
      </c>
      <c r="C25178" t="s">
        <v>1634</v>
      </c>
      <c r="D25178">
        <v>0.1</v>
      </c>
    </row>
    <row r="25179" spans="1:4" x14ac:dyDescent="0.2">
      <c r="A25179" t="s">
        <v>59</v>
      </c>
      <c r="B25179" t="s">
        <v>3215</v>
      </c>
    </row>
    <row r="25180" spans="1:4" x14ac:dyDescent="0.2">
      <c r="A25180" t="s">
        <v>3433</v>
      </c>
      <c r="B25180" t="s">
        <v>2378</v>
      </c>
    </row>
    <row r="25181" spans="1:4" x14ac:dyDescent="0.2">
      <c r="A25181" t="s">
        <v>3242</v>
      </c>
      <c r="B25181" t="s">
        <v>3243</v>
      </c>
    </row>
    <row r="25182" spans="1:4" x14ac:dyDescent="0.2">
      <c r="A25182" t="s">
        <v>3244</v>
      </c>
      <c r="B25182">
        <f>0.06/0.03</f>
        <v>2</v>
      </c>
    </row>
    <row r="25183" spans="1:4" x14ac:dyDescent="0.2">
      <c r="A25183" t="s">
        <v>3434</v>
      </c>
      <c r="B25183" t="s">
        <v>3243</v>
      </c>
    </row>
    <row r="25184" spans="1:4" x14ac:dyDescent="0.2">
      <c r="A25184" t="s">
        <v>2116</v>
      </c>
      <c r="B25184" t="s">
        <v>1634</v>
      </c>
      <c r="C25184">
        <v>2.5000000000000001E-2</v>
      </c>
    </row>
    <row r="25185" spans="1:4" x14ac:dyDescent="0.2">
      <c r="A25185" t="s">
        <v>3435</v>
      </c>
      <c r="B25185" t="s">
        <v>1588</v>
      </c>
      <c r="C25185">
        <v>0.03</v>
      </c>
    </row>
    <row r="25186" spans="1:4" x14ac:dyDescent="0.2">
      <c r="A25186" t="s">
        <v>3436</v>
      </c>
      <c r="B25186" t="s">
        <v>1634</v>
      </c>
      <c r="C25186">
        <v>0.02</v>
      </c>
    </row>
    <row r="25187" spans="1:4" x14ac:dyDescent="0.2">
      <c r="A25187" t="s">
        <v>176</v>
      </c>
      <c r="B25187" t="s">
        <v>3437</v>
      </c>
      <c r="C25187" t="s">
        <v>1634</v>
      </c>
      <c r="D25187">
        <v>0.05</v>
      </c>
    </row>
    <row r="25188" spans="1:4" x14ac:dyDescent="0.2">
      <c r="A25188" t="s">
        <v>3438</v>
      </c>
      <c r="B25188" t="s">
        <v>1634</v>
      </c>
      <c r="C25188">
        <v>0.1</v>
      </c>
    </row>
    <row r="25189" spans="1:4" x14ac:dyDescent="0.2">
      <c r="A25189" t="s">
        <v>59</v>
      </c>
      <c r="B25189" t="s">
        <v>3439</v>
      </c>
      <c r="C25189" t="s">
        <v>1808</v>
      </c>
    </row>
    <row r="25190" spans="1:4" x14ac:dyDescent="0.2">
      <c r="A25190" t="s">
        <v>3440</v>
      </c>
      <c r="B25190" t="s">
        <v>1634</v>
      </c>
      <c r="C25190">
        <v>0.2</v>
      </c>
    </row>
    <row r="25191" spans="1:4" x14ac:dyDescent="0.2">
      <c r="A25191" t="s">
        <v>3441</v>
      </c>
      <c r="B25191" t="s">
        <v>1634</v>
      </c>
      <c r="C25191">
        <v>0.2</v>
      </c>
    </row>
    <row r="25192" spans="1:4" x14ac:dyDescent="0.2">
      <c r="A25192" t="s">
        <v>173</v>
      </c>
      <c r="B25192">
        <v>17.25</v>
      </c>
      <c r="C25192" t="s">
        <v>1634</v>
      </c>
      <c r="D25192">
        <v>0.2</v>
      </c>
    </row>
    <row r="25193" spans="1:4" x14ac:dyDescent="0.2">
      <c r="A25193" t="s">
        <v>3442</v>
      </c>
      <c r="B25193" t="s">
        <v>1634</v>
      </c>
      <c r="C25193">
        <v>0.05</v>
      </c>
    </row>
    <row r="25194" spans="1:4" x14ac:dyDescent="0.2">
      <c r="A25194" t="s">
        <v>3324</v>
      </c>
      <c r="B25194" t="s">
        <v>1634</v>
      </c>
      <c r="C25194">
        <v>0.05</v>
      </c>
    </row>
    <row r="25195" spans="1:4" x14ac:dyDescent="0.2">
      <c r="A25195" t="s">
        <v>2218</v>
      </c>
      <c r="B25195" t="s">
        <v>1634</v>
      </c>
      <c r="C25195">
        <v>0.05</v>
      </c>
    </row>
    <row r="25196" spans="1:4" x14ac:dyDescent="0.2">
      <c r="A25196" t="s">
        <v>200</v>
      </c>
      <c r="B25196">
        <v>4.7</v>
      </c>
      <c r="C25196" t="s">
        <v>1588</v>
      </c>
      <c r="D25196">
        <v>0.1</v>
      </c>
    </row>
    <row r="25197" spans="1:4" x14ac:dyDescent="0.2">
      <c r="A25197" t="s">
        <v>120</v>
      </c>
      <c r="B25197">
        <v>0.03</v>
      </c>
      <c r="C25197" t="s">
        <v>1593</v>
      </c>
      <c r="D25197" t="s">
        <v>1659</v>
      </c>
    </row>
    <row r="25198" spans="1:4" x14ac:dyDescent="0.2">
      <c r="A25198" t="s">
        <v>118</v>
      </c>
      <c r="B25198" t="s">
        <v>1655</v>
      </c>
      <c r="C25198">
        <v>1.5</v>
      </c>
    </row>
    <row r="25199" spans="1:4" x14ac:dyDescent="0.2">
      <c r="A25199" t="s">
        <v>118</v>
      </c>
      <c r="B25199" t="s">
        <v>2534</v>
      </c>
      <c r="C25199">
        <v>0.5</v>
      </c>
    </row>
    <row r="25200" spans="1:4" x14ac:dyDescent="0.2">
      <c r="A25200" t="s">
        <v>118</v>
      </c>
      <c r="B25200" t="s">
        <v>1655</v>
      </c>
      <c r="C25200">
        <v>6.3</v>
      </c>
    </row>
    <row r="25201" spans="1:5" x14ac:dyDescent="0.2">
      <c r="A25201" t="s">
        <v>118</v>
      </c>
      <c r="B25201" t="s">
        <v>1655</v>
      </c>
      <c r="C25201">
        <v>10</v>
      </c>
    </row>
    <row r="25202" spans="1:5" x14ac:dyDescent="0.2">
      <c r="A25202" t="s">
        <v>120</v>
      </c>
      <c r="B25202">
        <v>0.03</v>
      </c>
      <c r="C25202" t="s">
        <v>1593</v>
      </c>
      <c r="D25202" t="s">
        <v>1594</v>
      </c>
    </row>
    <row r="25203" spans="1:5" x14ac:dyDescent="0.2">
      <c r="A25203" t="s">
        <v>117</v>
      </c>
      <c r="B25203">
        <v>0.02</v>
      </c>
      <c r="C25203" t="s">
        <v>1593</v>
      </c>
      <c r="D25203" t="s">
        <v>1594</v>
      </c>
      <c r="E25203" t="s">
        <v>2427</v>
      </c>
    </row>
    <row r="25204" spans="1:5" x14ac:dyDescent="0.2">
      <c r="A25204" t="s">
        <v>117</v>
      </c>
      <c r="B25204">
        <v>0.02</v>
      </c>
      <c r="C25204" t="s">
        <v>1593</v>
      </c>
      <c r="D25204" t="s">
        <v>1659</v>
      </c>
    </row>
    <row r="25205" spans="1:5" x14ac:dyDescent="0.2">
      <c r="A25205" t="s">
        <v>156</v>
      </c>
      <c r="B25205">
        <v>0.02</v>
      </c>
      <c r="C25205" t="s">
        <v>3249</v>
      </c>
    </row>
    <row r="25206" spans="1:5" x14ac:dyDescent="0.2">
      <c r="A25206" t="s">
        <v>1575</v>
      </c>
      <c r="B25206" t="s">
        <v>1576</v>
      </c>
      <c r="C25206" t="s">
        <v>1577</v>
      </c>
      <c r="D25206" t="s">
        <v>1578</v>
      </c>
    </row>
    <row r="25207" spans="1:5" x14ac:dyDescent="0.2">
      <c r="A25207" t="s">
        <v>882</v>
      </c>
      <c r="B25207" t="s">
        <v>1579</v>
      </c>
      <c r="C25207" t="s">
        <v>1580</v>
      </c>
    </row>
    <row r="25208" spans="1:5" x14ac:dyDescent="0.2">
      <c r="A25208" t="s">
        <v>1581</v>
      </c>
      <c r="B25208" t="s">
        <v>1576</v>
      </c>
      <c r="C25208" t="s">
        <v>1577</v>
      </c>
      <c r="D25208" t="s">
        <v>1582</v>
      </c>
    </row>
    <row r="25209" spans="1:5" x14ac:dyDescent="0.2">
      <c r="A25209" t="s">
        <v>114</v>
      </c>
      <c r="B25209">
        <v>28</v>
      </c>
      <c r="C25209" t="s">
        <v>1634</v>
      </c>
      <c r="D25209">
        <v>0.2</v>
      </c>
    </row>
    <row r="25210" spans="1:5" x14ac:dyDescent="0.2">
      <c r="A25210" t="s">
        <v>173</v>
      </c>
      <c r="B25210">
        <v>5</v>
      </c>
      <c r="C25210">
        <v>0.2</v>
      </c>
    </row>
    <row r="25211" spans="1:5" x14ac:dyDescent="0.2">
      <c r="A25211" t="s">
        <v>3443</v>
      </c>
      <c r="B25211" t="s">
        <v>1634</v>
      </c>
      <c r="C25211">
        <v>0.05</v>
      </c>
    </row>
    <row r="25212" spans="1:5" x14ac:dyDescent="0.2">
      <c r="A25212" t="s">
        <v>3444</v>
      </c>
      <c r="B25212">
        <v>0.1</v>
      </c>
    </row>
    <row r="25213" spans="1:5" x14ac:dyDescent="0.2">
      <c r="A25213" t="s">
        <v>3445</v>
      </c>
      <c r="B25213">
        <v>0.1</v>
      </c>
    </row>
    <row r="25214" spans="1:5" x14ac:dyDescent="0.2">
      <c r="A25214" t="s">
        <v>1575</v>
      </c>
      <c r="B25214" t="s">
        <v>1576</v>
      </c>
      <c r="C25214" t="s">
        <v>1577</v>
      </c>
      <c r="D25214" t="s">
        <v>1578</v>
      </c>
    </row>
    <row r="25215" spans="1:5" x14ac:dyDescent="0.2">
      <c r="A25215" t="s">
        <v>882</v>
      </c>
      <c r="B25215" t="s">
        <v>1579</v>
      </c>
      <c r="C25215" t="s">
        <v>1580</v>
      </c>
    </row>
    <row r="25216" spans="1:5" x14ac:dyDescent="0.2">
      <c r="A25216" t="s">
        <v>1595</v>
      </c>
      <c r="B25216" t="s">
        <v>1596</v>
      </c>
      <c r="C25216" t="s">
        <v>1597</v>
      </c>
    </row>
    <row r="25217" spans="1:5" x14ac:dyDescent="0.2">
      <c r="A25217" t="s">
        <v>1595</v>
      </c>
      <c r="B25217" t="s">
        <v>1598</v>
      </c>
      <c r="C25217" t="s">
        <v>1599</v>
      </c>
      <c r="D25217" t="s">
        <v>1597</v>
      </c>
    </row>
    <row r="25218" spans="1:5" x14ac:dyDescent="0.2">
      <c r="A25218" t="s">
        <v>52</v>
      </c>
      <c r="B25218">
        <v>9.85</v>
      </c>
      <c r="C25218" t="s">
        <v>1634</v>
      </c>
      <c r="D25218">
        <v>0.05</v>
      </c>
    </row>
    <row r="25219" spans="1:5" x14ac:dyDescent="0.2">
      <c r="A25219" t="s">
        <v>52</v>
      </c>
      <c r="B25219">
        <v>7.5</v>
      </c>
      <c r="C25219" t="s">
        <v>1634</v>
      </c>
      <c r="D25219">
        <v>0.05</v>
      </c>
    </row>
    <row r="25220" spans="1:5" x14ac:dyDescent="0.2">
      <c r="A25220" t="s">
        <v>52</v>
      </c>
      <c r="B25220">
        <v>6.1</v>
      </c>
      <c r="C25220">
        <v>-0.05</v>
      </c>
    </row>
    <row r="25221" spans="1:5" x14ac:dyDescent="0.2">
      <c r="A25221" t="s">
        <v>52</v>
      </c>
      <c r="B25221">
        <v>5.5</v>
      </c>
      <c r="C25221">
        <v>0.05</v>
      </c>
    </row>
    <row r="25222" spans="1:5" x14ac:dyDescent="0.2">
      <c r="A25222" t="s">
        <v>52</v>
      </c>
      <c r="B25222">
        <v>0.5</v>
      </c>
      <c r="C25222" t="s">
        <v>1588</v>
      </c>
      <c r="D25222">
        <v>0.05</v>
      </c>
    </row>
    <row r="25223" spans="1:5" x14ac:dyDescent="0.2">
      <c r="A25223" t="s">
        <v>52</v>
      </c>
      <c r="B25223">
        <v>14</v>
      </c>
      <c r="C25223" t="s">
        <v>1634</v>
      </c>
      <c r="D25223">
        <v>0.5</v>
      </c>
    </row>
    <row r="25224" spans="1:5" x14ac:dyDescent="0.2">
      <c r="A25224" t="s">
        <v>52</v>
      </c>
      <c r="B25224">
        <v>0.4</v>
      </c>
      <c r="C25224" t="s">
        <v>1634</v>
      </c>
      <c r="D25224">
        <v>0.05</v>
      </c>
    </row>
    <row r="25225" spans="1:5" x14ac:dyDescent="0.2">
      <c r="A25225" t="s">
        <v>176</v>
      </c>
      <c r="B25225" t="s">
        <v>3446</v>
      </c>
      <c r="C25225" t="s">
        <v>1588</v>
      </c>
      <c r="D25225">
        <v>0.03</v>
      </c>
    </row>
    <row r="25226" spans="1:5" x14ac:dyDescent="0.2">
      <c r="A25226" t="s">
        <v>176</v>
      </c>
      <c r="B25226" t="s">
        <v>3446</v>
      </c>
      <c r="C25226" t="s">
        <v>1588</v>
      </c>
      <c r="D25226">
        <v>0.03</v>
      </c>
      <c r="E25226" t="s">
        <v>3407</v>
      </c>
    </row>
    <row r="25227" spans="1:5" x14ac:dyDescent="0.2">
      <c r="A25227" t="s">
        <v>3447</v>
      </c>
      <c r="B25227" t="s">
        <v>1793</v>
      </c>
      <c r="C25227" t="s">
        <v>1634</v>
      </c>
      <c r="D25227">
        <v>0.2</v>
      </c>
    </row>
    <row r="25228" spans="1:5" x14ac:dyDescent="0.2">
      <c r="A25228" t="s">
        <v>176</v>
      </c>
      <c r="B25228" t="s">
        <v>3448</v>
      </c>
      <c r="C25228" t="s">
        <v>1639</v>
      </c>
      <c r="D25228">
        <v>0.03</v>
      </c>
    </row>
    <row r="25229" spans="1:5" x14ac:dyDescent="0.2">
      <c r="A25229" t="s">
        <v>176</v>
      </c>
      <c r="B25229" t="s">
        <v>1638</v>
      </c>
      <c r="C25229">
        <f>0.005/-0.015</f>
        <v>-0.33333333333333337</v>
      </c>
    </row>
    <row r="25230" spans="1:5" x14ac:dyDescent="0.2">
      <c r="A25230" t="s">
        <v>176</v>
      </c>
      <c r="B25230" t="s">
        <v>1638</v>
      </c>
      <c r="C25230">
        <f>0.005/-0.015</f>
        <v>-0.33333333333333337</v>
      </c>
      <c r="D25230" t="s">
        <v>3407</v>
      </c>
    </row>
    <row r="25231" spans="1:5" x14ac:dyDescent="0.2">
      <c r="A25231" t="s">
        <v>176</v>
      </c>
      <c r="B25231" t="s">
        <v>3449</v>
      </c>
      <c r="C25231">
        <v>0.05</v>
      </c>
    </row>
    <row r="25232" spans="1:5" x14ac:dyDescent="0.2">
      <c r="A25232" t="s">
        <v>176</v>
      </c>
      <c r="B25232" t="s">
        <v>2741</v>
      </c>
      <c r="C25232">
        <v>-0.03</v>
      </c>
    </row>
    <row r="25233" spans="1:4" x14ac:dyDescent="0.2">
      <c r="A25233" t="s">
        <v>176</v>
      </c>
      <c r="B25233" t="s">
        <v>2741</v>
      </c>
      <c r="C25233">
        <v>-0.03</v>
      </c>
      <c r="D25233" t="s">
        <v>3407</v>
      </c>
    </row>
    <row r="25234" spans="1:4" x14ac:dyDescent="0.2">
      <c r="A25234" t="s">
        <v>176</v>
      </c>
      <c r="B25234" t="s">
        <v>3450</v>
      </c>
      <c r="C25234" t="s">
        <v>1634</v>
      </c>
      <c r="D25234">
        <v>0.05</v>
      </c>
    </row>
    <row r="25235" spans="1:4" x14ac:dyDescent="0.2">
      <c r="A25235" t="s">
        <v>176</v>
      </c>
      <c r="B25235" t="s">
        <v>3451</v>
      </c>
      <c r="C25235">
        <v>-0.1</v>
      </c>
    </row>
    <row r="25236" spans="1:4" x14ac:dyDescent="0.2">
      <c r="A25236" t="s">
        <v>176</v>
      </c>
      <c r="B25236" t="s">
        <v>3452</v>
      </c>
      <c r="C25236">
        <v>0.1</v>
      </c>
    </row>
    <row r="25237" spans="1:4" x14ac:dyDescent="0.2">
      <c r="A25237" t="s">
        <v>176</v>
      </c>
      <c r="B25237" t="s">
        <v>3453</v>
      </c>
      <c r="C25237" t="s">
        <v>1634</v>
      </c>
      <c r="D25237">
        <v>0.04</v>
      </c>
    </row>
    <row r="25238" spans="1:4" x14ac:dyDescent="0.2">
      <c r="A25238" t="s">
        <v>120</v>
      </c>
      <c r="B25238" t="s">
        <v>3416</v>
      </c>
    </row>
    <row r="25239" spans="1:4" x14ac:dyDescent="0.2">
      <c r="A25239" t="s">
        <v>120</v>
      </c>
      <c r="B25239">
        <v>0.02</v>
      </c>
      <c r="C25239" t="s">
        <v>1594</v>
      </c>
    </row>
    <row r="25240" spans="1:4" x14ac:dyDescent="0.2">
      <c r="A25240" t="s">
        <v>1730</v>
      </c>
      <c r="B25240" t="s">
        <v>3454</v>
      </c>
    </row>
    <row r="25241" spans="1:4" x14ac:dyDescent="0.2">
      <c r="A25241" t="s">
        <v>79</v>
      </c>
      <c r="B25241" t="s">
        <v>1724</v>
      </c>
    </row>
    <row r="25242" spans="1:4" x14ac:dyDescent="0.2">
      <c r="A25242" t="s">
        <v>118</v>
      </c>
      <c r="B25242" t="s">
        <v>3235</v>
      </c>
    </row>
    <row r="25243" spans="1:4" x14ac:dyDescent="0.2">
      <c r="A25243" t="s">
        <v>118</v>
      </c>
      <c r="B25243" t="s">
        <v>2259</v>
      </c>
    </row>
    <row r="25244" spans="1:4" x14ac:dyDescent="0.2">
      <c r="A25244" t="s">
        <v>3428</v>
      </c>
      <c r="B25244" t="s">
        <v>3429</v>
      </c>
      <c r="C25244" t="s">
        <v>1724</v>
      </c>
    </row>
    <row r="25245" spans="1:4" x14ac:dyDescent="0.2">
      <c r="A25245" t="s">
        <v>110</v>
      </c>
    </row>
    <row r="25246" spans="1:4" x14ac:dyDescent="0.2">
      <c r="A25246" t="s">
        <v>1575</v>
      </c>
      <c r="B25246" t="s">
        <v>1576</v>
      </c>
      <c r="C25246" t="s">
        <v>1577</v>
      </c>
      <c r="D25246" t="s">
        <v>1578</v>
      </c>
    </row>
    <row r="25247" spans="1:4" x14ac:dyDescent="0.2">
      <c r="A25247" t="s">
        <v>882</v>
      </c>
      <c r="B25247" t="s">
        <v>1579</v>
      </c>
      <c r="C25247" t="s">
        <v>1580</v>
      </c>
    </row>
    <row r="25248" spans="1:4" x14ac:dyDescent="0.2">
      <c r="A25248" t="s">
        <v>1595</v>
      </c>
      <c r="B25248" t="s">
        <v>1596</v>
      </c>
      <c r="C25248" t="s">
        <v>1597</v>
      </c>
    </row>
    <row r="25249" spans="1:4" x14ac:dyDescent="0.2">
      <c r="A25249" t="s">
        <v>1595</v>
      </c>
      <c r="B25249" t="s">
        <v>1598</v>
      </c>
      <c r="C25249" t="s">
        <v>1599</v>
      </c>
      <c r="D25249" t="s">
        <v>1597</v>
      </c>
    </row>
    <row r="25250" spans="1:4" x14ac:dyDescent="0.2">
      <c r="A25250" t="s">
        <v>52</v>
      </c>
      <c r="B25250">
        <v>4.5999999999999996</v>
      </c>
      <c r="C25250" t="s">
        <v>1634</v>
      </c>
      <c r="D25250">
        <v>0.1</v>
      </c>
    </row>
    <row r="25251" spans="1:4" x14ac:dyDescent="0.2">
      <c r="A25251" t="s">
        <v>52</v>
      </c>
      <c r="B25251" t="s">
        <v>3455</v>
      </c>
    </row>
    <row r="25252" spans="1:4" x14ac:dyDescent="0.2">
      <c r="A25252" t="s">
        <v>52</v>
      </c>
      <c r="B25252">
        <v>0.3</v>
      </c>
      <c r="C25252" t="s">
        <v>1634</v>
      </c>
      <c r="D25252">
        <v>0.1</v>
      </c>
    </row>
    <row r="25253" spans="1:4" x14ac:dyDescent="0.2">
      <c r="A25253" t="s">
        <v>52</v>
      </c>
      <c r="B25253">
        <v>1.6</v>
      </c>
      <c r="C25253" t="s">
        <v>1634</v>
      </c>
      <c r="D25253">
        <v>0.01</v>
      </c>
    </row>
    <row r="25254" spans="1:4" x14ac:dyDescent="0.2">
      <c r="A25254" t="s">
        <v>52</v>
      </c>
      <c r="B25254">
        <v>0.6</v>
      </c>
      <c r="C25254" t="s">
        <v>1634</v>
      </c>
      <c r="D25254">
        <v>0.05</v>
      </c>
    </row>
    <row r="25255" spans="1:4" x14ac:dyDescent="0.2">
      <c r="A25255" t="s">
        <v>52</v>
      </c>
      <c r="B25255">
        <v>1.8</v>
      </c>
      <c r="C25255" t="s">
        <v>1634</v>
      </c>
      <c r="D25255">
        <v>0.1</v>
      </c>
    </row>
    <row r="25256" spans="1:4" x14ac:dyDescent="0.2">
      <c r="A25256" t="s">
        <v>52</v>
      </c>
      <c r="B25256">
        <v>4.5</v>
      </c>
      <c r="C25256" t="s">
        <v>1634</v>
      </c>
      <c r="D25256">
        <v>0.1</v>
      </c>
    </row>
    <row r="25257" spans="1:4" x14ac:dyDescent="0.2">
      <c r="A25257" t="s">
        <v>52</v>
      </c>
      <c r="B25257">
        <v>5.5</v>
      </c>
      <c r="C25257" t="s">
        <v>1634</v>
      </c>
      <c r="D25257">
        <v>0.2</v>
      </c>
    </row>
    <row r="25258" spans="1:4" x14ac:dyDescent="0.2">
      <c r="A25258" t="s">
        <v>52</v>
      </c>
      <c r="B25258">
        <v>0.8</v>
      </c>
      <c r="C25258">
        <v>0.1</v>
      </c>
    </row>
    <row r="25259" spans="1:4" x14ac:dyDescent="0.2">
      <c r="A25259" t="s">
        <v>176</v>
      </c>
      <c r="B25259" t="s">
        <v>3456</v>
      </c>
      <c r="C25259" t="s">
        <v>1634</v>
      </c>
      <c r="D25259">
        <v>1.4999999999999999E-2</v>
      </c>
    </row>
    <row r="25260" spans="1:4" x14ac:dyDescent="0.2">
      <c r="A25260" t="s">
        <v>176</v>
      </c>
      <c r="B25260" t="s">
        <v>3408</v>
      </c>
      <c r="C25260">
        <v>0.02</v>
      </c>
    </row>
    <row r="25261" spans="1:4" x14ac:dyDescent="0.2">
      <c r="A25261" t="s">
        <v>176</v>
      </c>
      <c r="B25261" t="s">
        <v>3449</v>
      </c>
      <c r="C25261">
        <v>0.05</v>
      </c>
    </row>
    <row r="25262" spans="1:4" x14ac:dyDescent="0.2">
      <c r="A25262" t="s">
        <v>176</v>
      </c>
      <c r="B25262" t="s">
        <v>3457</v>
      </c>
      <c r="C25262" t="s">
        <v>1634</v>
      </c>
      <c r="D25262">
        <v>0.1</v>
      </c>
    </row>
    <row r="25263" spans="1:4" x14ac:dyDescent="0.2">
      <c r="A25263" t="s">
        <v>176</v>
      </c>
      <c r="B25263" t="s">
        <v>3458</v>
      </c>
      <c r="C25263" t="s">
        <v>1634</v>
      </c>
      <c r="D25263">
        <v>0.1</v>
      </c>
    </row>
    <row r="25264" spans="1:4" x14ac:dyDescent="0.2">
      <c r="A25264" t="s">
        <v>176</v>
      </c>
      <c r="B25264" t="s">
        <v>3456</v>
      </c>
      <c r="C25264">
        <v>-0.06</v>
      </c>
    </row>
    <row r="25265" spans="1:5" x14ac:dyDescent="0.2">
      <c r="A25265" t="s">
        <v>176</v>
      </c>
      <c r="B25265" t="s">
        <v>3156</v>
      </c>
      <c r="C25265" t="s">
        <v>1639</v>
      </c>
      <c r="D25265">
        <v>1.4999999999999999E-2</v>
      </c>
    </row>
    <row r="25266" spans="1:5" x14ac:dyDescent="0.2">
      <c r="A25266" t="s">
        <v>176</v>
      </c>
      <c r="B25266" t="s">
        <v>3459</v>
      </c>
      <c r="C25266" t="s">
        <v>1634</v>
      </c>
      <c r="D25266">
        <v>0.05</v>
      </c>
    </row>
    <row r="25267" spans="1:5" x14ac:dyDescent="0.2">
      <c r="A25267" t="s">
        <v>52</v>
      </c>
      <c r="B25267">
        <v>1.3</v>
      </c>
      <c r="C25267">
        <v>-0.05</v>
      </c>
    </row>
    <row r="25268" spans="1:5" x14ac:dyDescent="0.2">
      <c r="A25268" t="s">
        <v>52</v>
      </c>
      <c r="B25268">
        <v>1.9</v>
      </c>
      <c r="C25268" t="s">
        <v>1656</v>
      </c>
    </row>
    <row r="25269" spans="1:5" x14ac:dyDescent="0.2">
      <c r="A25269" t="s">
        <v>52</v>
      </c>
      <c r="B25269">
        <v>0.9</v>
      </c>
      <c r="C25269" t="s">
        <v>1634</v>
      </c>
      <c r="D25269">
        <v>0.05</v>
      </c>
    </row>
    <row r="25270" spans="1:5" x14ac:dyDescent="0.2">
      <c r="A25270" t="s">
        <v>120</v>
      </c>
      <c r="B25270">
        <v>0.03</v>
      </c>
      <c r="C25270" t="s">
        <v>2353</v>
      </c>
    </row>
    <row r="25271" spans="1:5" x14ac:dyDescent="0.2">
      <c r="A25271" t="s">
        <v>120</v>
      </c>
      <c r="B25271">
        <v>0.04</v>
      </c>
      <c r="C25271" t="s">
        <v>1594</v>
      </c>
    </row>
    <row r="25272" spans="1:5" x14ac:dyDescent="0.2">
      <c r="A25272" t="s">
        <v>120</v>
      </c>
      <c r="B25272">
        <v>0.03</v>
      </c>
      <c r="C25272" t="s">
        <v>2353</v>
      </c>
    </row>
    <row r="25273" spans="1:5" x14ac:dyDescent="0.2">
      <c r="A25273" t="s">
        <v>156</v>
      </c>
      <c r="B25273">
        <v>0.02</v>
      </c>
    </row>
    <row r="25274" spans="1:5" x14ac:dyDescent="0.2">
      <c r="A25274" t="s">
        <v>79</v>
      </c>
      <c r="B25274" t="s">
        <v>1724</v>
      </c>
      <c r="C25274" t="s">
        <v>2191</v>
      </c>
      <c r="D25274" t="s">
        <v>1649</v>
      </c>
      <c r="E25274" t="s">
        <v>3422</v>
      </c>
    </row>
    <row r="25275" spans="1:5" x14ac:dyDescent="0.2">
      <c r="A25275" t="s">
        <v>1655</v>
      </c>
      <c r="B25275">
        <v>6.3</v>
      </c>
    </row>
    <row r="25276" spans="1:5" x14ac:dyDescent="0.2">
      <c r="A25276" t="s">
        <v>118</v>
      </c>
      <c r="B25276" t="s">
        <v>2259</v>
      </c>
    </row>
    <row r="25277" spans="1:5" x14ac:dyDescent="0.2">
      <c r="A25277" t="s">
        <v>3428</v>
      </c>
      <c r="B25277" t="s">
        <v>3429</v>
      </c>
      <c r="C25277" t="s">
        <v>1724</v>
      </c>
    </row>
    <row r="25278" spans="1:5" x14ac:dyDescent="0.2">
      <c r="A25278" t="s">
        <v>110</v>
      </c>
    </row>
    <row r="25279" spans="1:5" x14ac:dyDescent="0.2">
      <c r="A25279" t="s">
        <v>1575</v>
      </c>
      <c r="B25279" t="s">
        <v>1576</v>
      </c>
      <c r="C25279" t="s">
        <v>1577</v>
      </c>
      <c r="D25279" t="s">
        <v>1578</v>
      </c>
    </row>
    <row r="25280" spans="1:5" x14ac:dyDescent="0.2">
      <c r="A25280" t="s">
        <v>882</v>
      </c>
      <c r="B25280" t="s">
        <v>1579</v>
      </c>
      <c r="C25280" t="s">
        <v>1580</v>
      </c>
    </row>
    <row r="25281" spans="1:4" x14ac:dyDescent="0.2">
      <c r="A25281" t="s">
        <v>1595</v>
      </c>
      <c r="B25281" t="s">
        <v>1596</v>
      </c>
      <c r="C25281" t="s">
        <v>1597</v>
      </c>
    </row>
    <row r="25282" spans="1:4" x14ac:dyDescent="0.2">
      <c r="A25282" t="s">
        <v>1595</v>
      </c>
      <c r="B25282" t="s">
        <v>1598</v>
      </c>
      <c r="C25282" t="s">
        <v>1599</v>
      </c>
      <c r="D25282" t="s">
        <v>1597</v>
      </c>
    </row>
    <row r="25283" spans="1:4" x14ac:dyDescent="0.2">
      <c r="A25283" t="s">
        <v>52</v>
      </c>
      <c r="B25283">
        <v>3</v>
      </c>
      <c r="C25283" t="s">
        <v>1634</v>
      </c>
      <c r="D25283">
        <v>0.05</v>
      </c>
    </row>
    <row r="25284" spans="1:4" x14ac:dyDescent="0.2">
      <c r="A25284" t="s">
        <v>176</v>
      </c>
      <c r="B25284">
        <v>19.899999999999999</v>
      </c>
      <c r="C25284" t="s">
        <v>1634</v>
      </c>
      <c r="D25284">
        <v>0.01</v>
      </c>
    </row>
    <row r="25285" spans="1:4" x14ac:dyDescent="0.2">
      <c r="A25285" t="s">
        <v>52</v>
      </c>
      <c r="B25285">
        <v>2.15</v>
      </c>
      <c r="C25285" t="s">
        <v>1634</v>
      </c>
      <c r="D25285">
        <v>0.01</v>
      </c>
    </row>
    <row r="25286" spans="1:4" x14ac:dyDescent="0.2">
      <c r="A25286" t="s">
        <v>207</v>
      </c>
      <c r="B25286">
        <v>31</v>
      </c>
      <c r="C25286" t="s">
        <v>1588</v>
      </c>
      <c r="D25286">
        <v>0.1</v>
      </c>
    </row>
    <row r="25287" spans="1:4" x14ac:dyDescent="0.2">
      <c r="A25287" t="s">
        <v>52</v>
      </c>
      <c r="B25287">
        <v>0.4</v>
      </c>
      <c r="C25287" t="s">
        <v>1634</v>
      </c>
      <c r="D25287">
        <v>0.05</v>
      </c>
    </row>
    <row r="25288" spans="1:4" x14ac:dyDescent="0.2">
      <c r="A25288" t="s">
        <v>52</v>
      </c>
      <c r="B25288">
        <v>3.8</v>
      </c>
      <c r="C25288" t="s">
        <v>1588</v>
      </c>
      <c r="D25288">
        <v>0.1</v>
      </c>
    </row>
    <row r="25289" spans="1:4" x14ac:dyDescent="0.2">
      <c r="A25289" t="s">
        <v>52</v>
      </c>
      <c r="B25289">
        <v>3.05</v>
      </c>
      <c r="C25289" t="s">
        <v>1634</v>
      </c>
      <c r="D25289">
        <v>0.05</v>
      </c>
    </row>
    <row r="25290" spans="1:4" x14ac:dyDescent="0.2">
      <c r="A25290" t="s">
        <v>52</v>
      </c>
      <c r="B25290">
        <v>0.05</v>
      </c>
      <c r="C25290" t="s">
        <v>1634</v>
      </c>
      <c r="D25290">
        <v>0.01</v>
      </c>
    </row>
    <row r="25291" spans="1:4" x14ac:dyDescent="0.2">
      <c r="A25291" t="s">
        <v>52</v>
      </c>
      <c r="B25291">
        <v>1.6</v>
      </c>
      <c r="C25291">
        <v>-0.05</v>
      </c>
    </row>
    <row r="25292" spans="1:4" x14ac:dyDescent="0.2">
      <c r="A25292" t="s">
        <v>57</v>
      </c>
      <c r="B25292">
        <v>33.1</v>
      </c>
      <c r="C25292">
        <v>-0.05</v>
      </c>
    </row>
    <row r="25293" spans="1:4" x14ac:dyDescent="0.2">
      <c r="A25293" t="s">
        <v>52</v>
      </c>
      <c r="B25293">
        <v>5.0999999999999996</v>
      </c>
      <c r="C25293" t="s">
        <v>1634</v>
      </c>
      <c r="D25293">
        <v>0.05</v>
      </c>
    </row>
    <row r="25294" spans="1:4" x14ac:dyDescent="0.2">
      <c r="A25294" t="s">
        <v>176</v>
      </c>
      <c r="B25294" t="s">
        <v>2631</v>
      </c>
      <c r="C25294">
        <v>0.03</v>
      </c>
    </row>
    <row r="25295" spans="1:4" x14ac:dyDescent="0.2">
      <c r="A25295" t="s">
        <v>70</v>
      </c>
      <c r="B25295">
        <v>1.8</v>
      </c>
      <c r="C25295" t="s">
        <v>1634</v>
      </c>
      <c r="D25295">
        <v>0.1</v>
      </c>
    </row>
    <row r="25296" spans="1:4" x14ac:dyDescent="0.2">
      <c r="A25296" t="s">
        <v>57</v>
      </c>
      <c r="B25296">
        <v>33.5</v>
      </c>
      <c r="C25296" t="s">
        <v>1588</v>
      </c>
      <c r="D25296">
        <v>0.04</v>
      </c>
    </row>
    <row r="25297" spans="1:4" x14ac:dyDescent="0.2">
      <c r="A25297" t="s">
        <v>3200</v>
      </c>
      <c r="B25297" t="s">
        <v>1588</v>
      </c>
      <c r="C25297">
        <v>0.04</v>
      </c>
    </row>
    <row r="25298" spans="1:4" x14ac:dyDescent="0.2">
      <c r="A25298" t="s">
        <v>70</v>
      </c>
      <c r="B25298">
        <v>2</v>
      </c>
      <c r="C25298" t="s">
        <v>1634</v>
      </c>
      <c r="D25298">
        <v>0.1</v>
      </c>
    </row>
    <row r="25299" spans="1:4" x14ac:dyDescent="0.2">
      <c r="A25299" t="s">
        <v>57</v>
      </c>
      <c r="B25299">
        <v>33.56</v>
      </c>
      <c r="C25299" t="s">
        <v>1588</v>
      </c>
      <c r="D25299">
        <v>0.03</v>
      </c>
    </row>
    <row r="25300" spans="1:4" x14ac:dyDescent="0.2">
      <c r="A25300" t="s">
        <v>2632</v>
      </c>
      <c r="B25300" t="s">
        <v>1634</v>
      </c>
      <c r="C25300">
        <v>0.05</v>
      </c>
    </row>
    <row r="25301" spans="1:4" x14ac:dyDescent="0.2">
      <c r="A25301" t="s">
        <v>70</v>
      </c>
      <c r="B25301">
        <v>18.2</v>
      </c>
      <c r="C25301" t="s">
        <v>1639</v>
      </c>
      <c r="D25301">
        <v>0.03</v>
      </c>
    </row>
    <row r="25302" spans="1:4" x14ac:dyDescent="0.2">
      <c r="A25302" t="s">
        <v>70</v>
      </c>
      <c r="B25302">
        <v>17.399999999999999</v>
      </c>
      <c r="C25302" t="s">
        <v>1634</v>
      </c>
      <c r="D25302">
        <v>0.1</v>
      </c>
    </row>
    <row r="25303" spans="1:4" x14ac:dyDescent="0.2">
      <c r="A25303" t="s">
        <v>70</v>
      </c>
      <c r="B25303">
        <v>8.85</v>
      </c>
      <c r="C25303" t="s">
        <v>1634</v>
      </c>
      <c r="D25303">
        <v>2.5000000000000001E-2</v>
      </c>
    </row>
    <row r="25304" spans="1:4" x14ac:dyDescent="0.2">
      <c r="A25304" t="s">
        <v>131</v>
      </c>
      <c r="B25304">
        <v>1.5</v>
      </c>
      <c r="C25304" t="s">
        <v>1639</v>
      </c>
      <c r="D25304">
        <v>0.05</v>
      </c>
    </row>
    <row r="25305" spans="1:4" x14ac:dyDescent="0.2">
      <c r="A25305" t="s">
        <v>52</v>
      </c>
      <c r="B25305">
        <v>1.6</v>
      </c>
      <c r="C25305" t="s">
        <v>1639</v>
      </c>
      <c r="D25305">
        <v>0.1</v>
      </c>
    </row>
    <row r="25306" spans="1:4" x14ac:dyDescent="0.2">
      <c r="A25306" t="s">
        <v>52</v>
      </c>
      <c r="B25306">
        <v>2.2000000000000002</v>
      </c>
      <c r="C25306" t="s">
        <v>1634</v>
      </c>
      <c r="D25306">
        <v>0.05</v>
      </c>
    </row>
    <row r="25307" spans="1:4" x14ac:dyDescent="0.2">
      <c r="A25307" t="s">
        <v>896</v>
      </c>
      <c r="B25307" t="s">
        <v>3201</v>
      </c>
      <c r="C25307" t="s">
        <v>1634</v>
      </c>
      <c r="D25307">
        <v>0.1</v>
      </c>
    </row>
    <row r="25308" spans="1:4" x14ac:dyDescent="0.2">
      <c r="A25308" t="s">
        <v>52</v>
      </c>
      <c r="B25308">
        <v>0.1</v>
      </c>
      <c r="C25308" t="s">
        <v>1634</v>
      </c>
      <c r="D25308">
        <v>0.05</v>
      </c>
    </row>
    <row r="25309" spans="1:4" x14ac:dyDescent="0.2">
      <c r="A25309" t="s">
        <v>120</v>
      </c>
      <c r="B25309">
        <v>0.1</v>
      </c>
    </row>
    <row r="25310" spans="1:4" x14ac:dyDescent="0.2">
      <c r="A25310" t="s">
        <v>119</v>
      </c>
      <c r="B25310">
        <v>27.7</v>
      </c>
      <c r="C25310" t="s">
        <v>1634</v>
      </c>
      <c r="D25310">
        <v>0.05</v>
      </c>
    </row>
    <row r="25311" spans="1:4" x14ac:dyDescent="0.2">
      <c r="A25311" t="s">
        <v>50</v>
      </c>
      <c r="B25311">
        <v>8.9499999999999993</v>
      </c>
      <c r="C25311" t="s">
        <v>1634</v>
      </c>
      <c r="D25311">
        <v>0.05</v>
      </c>
    </row>
    <row r="25312" spans="1:4" x14ac:dyDescent="0.2">
      <c r="A25312" t="s">
        <v>118</v>
      </c>
      <c r="B25312" t="s">
        <v>2633</v>
      </c>
    </row>
    <row r="25313" spans="1:6" x14ac:dyDescent="0.2">
      <c r="A25313" t="s">
        <v>118</v>
      </c>
      <c r="B25313" t="s">
        <v>2634</v>
      </c>
    </row>
    <row r="25314" spans="1:6" x14ac:dyDescent="0.2">
      <c r="A25314" t="s">
        <v>118</v>
      </c>
      <c r="B25314" t="s">
        <v>2635</v>
      </c>
      <c r="C25314" t="s">
        <v>115</v>
      </c>
      <c r="D25314" t="s">
        <v>1645</v>
      </c>
      <c r="E25314" t="s">
        <v>2636</v>
      </c>
    </row>
    <row r="25315" spans="1:6" x14ac:dyDescent="0.2">
      <c r="A25315" t="s">
        <v>115</v>
      </c>
      <c r="B25315">
        <v>0.2</v>
      </c>
      <c r="C25315" t="s">
        <v>1634</v>
      </c>
      <c r="D25315">
        <v>0.1</v>
      </c>
    </row>
    <row r="25316" spans="1:6" x14ac:dyDescent="0.2">
      <c r="A25316" t="s">
        <v>72</v>
      </c>
      <c r="B25316">
        <v>0.3</v>
      </c>
      <c r="C25316" t="s">
        <v>1634</v>
      </c>
      <c r="D25316">
        <v>0.05</v>
      </c>
      <c r="E25316" t="s">
        <v>1123</v>
      </c>
      <c r="F25316" t="s">
        <v>2637</v>
      </c>
    </row>
    <row r="25317" spans="1:6" x14ac:dyDescent="0.2">
      <c r="A25317" t="s">
        <v>120</v>
      </c>
      <c r="B25317">
        <v>0.02</v>
      </c>
      <c r="C25317" t="s">
        <v>1593</v>
      </c>
      <c r="D25317" t="s">
        <v>2539</v>
      </c>
      <c r="E25317" t="s">
        <v>2638</v>
      </c>
      <c r="F25317" t="s">
        <v>2639</v>
      </c>
    </row>
    <row r="25318" spans="1:6" x14ac:dyDescent="0.2">
      <c r="A25318" t="s">
        <v>120</v>
      </c>
      <c r="B25318">
        <v>0.03</v>
      </c>
      <c r="C25318" t="s">
        <v>1593</v>
      </c>
      <c r="D25318" t="s">
        <v>2539</v>
      </c>
      <c r="E25318" t="s">
        <v>2638</v>
      </c>
      <c r="F25318" t="s">
        <v>2640</v>
      </c>
    </row>
    <row r="25319" spans="1:6" x14ac:dyDescent="0.2">
      <c r="A25319" t="s">
        <v>120</v>
      </c>
      <c r="B25319">
        <v>0.03</v>
      </c>
      <c r="C25319" t="s">
        <v>1593</v>
      </c>
      <c r="D25319" t="s">
        <v>2539</v>
      </c>
      <c r="E25319" t="s">
        <v>2638</v>
      </c>
      <c r="F25319" t="s">
        <v>2641</v>
      </c>
    </row>
    <row r="25320" spans="1:6" x14ac:dyDescent="0.2">
      <c r="A25320" t="s">
        <v>61</v>
      </c>
      <c r="B25320">
        <v>0.03</v>
      </c>
      <c r="C25320" t="s">
        <v>1593</v>
      </c>
      <c r="D25320" t="s">
        <v>1686</v>
      </c>
    </row>
    <row r="25321" spans="1:6" x14ac:dyDescent="0.2">
      <c r="A25321" t="s">
        <v>2323</v>
      </c>
      <c r="B25321" t="s">
        <v>3202</v>
      </c>
      <c r="C25321" t="s">
        <v>2829</v>
      </c>
      <c r="D25321" t="s">
        <v>1574</v>
      </c>
      <c r="E25321" t="s">
        <v>156</v>
      </c>
      <c r="F25321">
        <v>0.04</v>
      </c>
    </row>
    <row r="25322" spans="1:6" x14ac:dyDescent="0.2">
      <c r="A25322" t="s">
        <v>110</v>
      </c>
    </row>
    <row r="25323" spans="1:6" x14ac:dyDescent="0.2">
      <c r="A25323">
        <v>1</v>
      </c>
      <c r="B25323" t="s">
        <v>2642</v>
      </c>
      <c r="C25323" t="s">
        <v>1805</v>
      </c>
    </row>
    <row r="25324" spans="1:6" x14ac:dyDescent="0.2">
      <c r="A25324" t="s">
        <v>2643</v>
      </c>
      <c r="B25324" t="s">
        <v>2644</v>
      </c>
      <c r="C25324" t="s">
        <v>2645</v>
      </c>
      <c r="D25324" t="s">
        <v>2646</v>
      </c>
      <c r="E25324" t="s">
        <v>2630</v>
      </c>
    </row>
    <row r="25325" spans="1:6" x14ac:dyDescent="0.2">
      <c r="A25325" t="s">
        <v>1575</v>
      </c>
      <c r="B25325" t="s">
        <v>1576</v>
      </c>
      <c r="C25325" t="s">
        <v>1577</v>
      </c>
      <c r="D25325" t="s">
        <v>1578</v>
      </c>
    </row>
    <row r="25326" spans="1:6" x14ac:dyDescent="0.2">
      <c r="A25326" t="s">
        <v>882</v>
      </c>
      <c r="B25326" t="s">
        <v>1579</v>
      </c>
      <c r="C25326" t="s">
        <v>1580</v>
      </c>
    </row>
    <row r="25327" spans="1:6" x14ac:dyDescent="0.2">
      <c r="A25327" t="s">
        <v>1595</v>
      </c>
      <c r="B25327" t="s">
        <v>1596</v>
      </c>
      <c r="C25327" t="s">
        <v>1597</v>
      </c>
    </row>
    <row r="25328" spans="1:6" x14ac:dyDescent="0.2">
      <c r="A25328" t="s">
        <v>1595</v>
      </c>
      <c r="B25328" t="s">
        <v>1598</v>
      </c>
      <c r="C25328" t="s">
        <v>1599</v>
      </c>
      <c r="D25328" t="s">
        <v>1597</v>
      </c>
    </row>
    <row r="25329" spans="1:4" x14ac:dyDescent="0.2">
      <c r="A25329" t="s">
        <v>52</v>
      </c>
      <c r="B25329">
        <v>3</v>
      </c>
      <c r="C25329" t="s">
        <v>1634</v>
      </c>
      <c r="D25329">
        <v>0.05</v>
      </c>
    </row>
    <row r="25330" spans="1:4" x14ac:dyDescent="0.2">
      <c r="A25330" t="s">
        <v>176</v>
      </c>
      <c r="B25330">
        <v>19.899999999999999</v>
      </c>
      <c r="C25330" t="s">
        <v>1634</v>
      </c>
      <c r="D25330">
        <v>0.01</v>
      </c>
    </row>
    <row r="25331" spans="1:4" x14ac:dyDescent="0.2">
      <c r="A25331" t="s">
        <v>52</v>
      </c>
      <c r="B25331">
        <v>2.15</v>
      </c>
      <c r="C25331" t="s">
        <v>1634</v>
      </c>
      <c r="D25331">
        <v>0.01</v>
      </c>
    </row>
    <row r="25332" spans="1:4" x14ac:dyDescent="0.2">
      <c r="A25332" t="s">
        <v>207</v>
      </c>
      <c r="B25332">
        <v>31</v>
      </c>
      <c r="C25332" t="s">
        <v>1588</v>
      </c>
      <c r="D25332">
        <v>0.1</v>
      </c>
    </row>
    <row r="25333" spans="1:4" x14ac:dyDescent="0.2">
      <c r="A25333" t="s">
        <v>52</v>
      </c>
      <c r="B25333">
        <v>0.4</v>
      </c>
      <c r="C25333" t="s">
        <v>1634</v>
      </c>
      <c r="D25333">
        <v>0.05</v>
      </c>
    </row>
    <row r="25334" spans="1:4" x14ac:dyDescent="0.2">
      <c r="A25334" t="s">
        <v>52</v>
      </c>
      <c r="B25334">
        <v>3.8</v>
      </c>
      <c r="C25334" t="s">
        <v>1588</v>
      </c>
      <c r="D25334">
        <v>0.1</v>
      </c>
    </row>
    <row r="25335" spans="1:4" x14ac:dyDescent="0.2">
      <c r="A25335" t="s">
        <v>52</v>
      </c>
      <c r="B25335">
        <v>3.05</v>
      </c>
      <c r="C25335" t="s">
        <v>1634</v>
      </c>
      <c r="D25335">
        <v>0.05</v>
      </c>
    </row>
    <row r="25336" spans="1:4" x14ac:dyDescent="0.2">
      <c r="A25336" t="s">
        <v>52</v>
      </c>
      <c r="B25336">
        <v>0.05</v>
      </c>
      <c r="C25336" t="s">
        <v>1634</v>
      </c>
      <c r="D25336">
        <v>0.01</v>
      </c>
    </row>
    <row r="25337" spans="1:4" x14ac:dyDescent="0.2">
      <c r="A25337" t="s">
        <v>52</v>
      </c>
      <c r="B25337">
        <v>1.6</v>
      </c>
      <c r="C25337">
        <v>-0.05</v>
      </c>
    </row>
    <row r="25338" spans="1:4" x14ac:dyDescent="0.2">
      <c r="A25338" t="s">
        <v>57</v>
      </c>
      <c r="B25338">
        <v>33.1</v>
      </c>
      <c r="C25338">
        <v>-0.05</v>
      </c>
    </row>
    <row r="25339" spans="1:4" x14ac:dyDescent="0.2">
      <c r="A25339" t="s">
        <v>52</v>
      </c>
      <c r="B25339">
        <v>5.0999999999999996</v>
      </c>
      <c r="C25339" t="s">
        <v>1634</v>
      </c>
      <c r="D25339">
        <v>0.05</v>
      </c>
    </row>
    <row r="25340" spans="1:4" x14ac:dyDescent="0.2">
      <c r="A25340" t="s">
        <v>176</v>
      </c>
      <c r="B25340" t="s">
        <v>2631</v>
      </c>
      <c r="C25340">
        <v>0.03</v>
      </c>
    </row>
    <row r="25341" spans="1:4" x14ac:dyDescent="0.2">
      <c r="A25341" t="s">
        <v>70</v>
      </c>
      <c r="B25341">
        <v>1.8</v>
      </c>
      <c r="C25341" t="s">
        <v>1634</v>
      </c>
      <c r="D25341">
        <v>0.1</v>
      </c>
    </row>
    <row r="25342" spans="1:4" x14ac:dyDescent="0.2">
      <c r="A25342" t="s">
        <v>57</v>
      </c>
      <c r="B25342">
        <v>33.5</v>
      </c>
      <c r="C25342" t="s">
        <v>1588</v>
      </c>
      <c r="D25342">
        <v>0.04</v>
      </c>
    </row>
    <row r="25343" spans="1:4" x14ac:dyDescent="0.2">
      <c r="A25343" t="s">
        <v>3200</v>
      </c>
      <c r="B25343" t="s">
        <v>1588</v>
      </c>
      <c r="C25343">
        <v>0.04</v>
      </c>
    </row>
    <row r="25344" spans="1:4" x14ac:dyDescent="0.2">
      <c r="A25344" t="s">
        <v>70</v>
      </c>
      <c r="B25344">
        <v>2</v>
      </c>
      <c r="C25344" t="s">
        <v>1634</v>
      </c>
      <c r="D25344">
        <v>0.1</v>
      </c>
    </row>
    <row r="25345" spans="1:5" x14ac:dyDescent="0.2">
      <c r="A25345" t="s">
        <v>57</v>
      </c>
      <c r="B25345">
        <v>33.56</v>
      </c>
      <c r="C25345" t="s">
        <v>1588</v>
      </c>
      <c r="D25345">
        <v>0.03</v>
      </c>
    </row>
    <row r="25346" spans="1:5" x14ac:dyDescent="0.2">
      <c r="A25346" t="s">
        <v>2632</v>
      </c>
      <c r="B25346" t="s">
        <v>1634</v>
      </c>
      <c r="C25346">
        <v>0.05</v>
      </c>
    </row>
    <row r="25347" spans="1:5" x14ac:dyDescent="0.2">
      <c r="A25347" t="s">
        <v>70</v>
      </c>
      <c r="B25347">
        <v>18.2</v>
      </c>
      <c r="C25347" t="s">
        <v>1639</v>
      </c>
      <c r="D25347">
        <v>0.03</v>
      </c>
    </row>
    <row r="25348" spans="1:5" x14ac:dyDescent="0.2">
      <c r="A25348" t="s">
        <v>70</v>
      </c>
      <c r="B25348">
        <v>17.399999999999999</v>
      </c>
      <c r="C25348" t="s">
        <v>1634</v>
      </c>
      <c r="D25348">
        <v>0.1</v>
      </c>
    </row>
    <row r="25349" spans="1:5" x14ac:dyDescent="0.2">
      <c r="A25349" t="s">
        <v>70</v>
      </c>
      <c r="B25349">
        <v>8.85</v>
      </c>
      <c r="C25349" t="s">
        <v>1634</v>
      </c>
      <c r="D25349">
        <v>2.5000000000000001E-2</v>
      </c>
    </row>
    <row r="25350" spans="1:5" x14ac:dyDescent="0.2">
      <c r="A25350" t="s">
        <v>131</v>
      </c>
      <c r="B25350">
        <v>1.5</v>
      </c>
      <c r="C25350" t="s">
        <v>1639</v>
      </c>
      <c r="D25350">
        <v>0.05</v>
      </c>
    </row>
    <row r="25351" spans="1:5" x14ac:dyDescent="0.2">
      <c r="A25351" t="s">
        <v>52</v>
      </c>
      <c r="B25351">
        <v>1.6</v>
      </c>
      <c r="C25351" t="s">
        <v>1639</v>
      </c>
      <c r="D25351">
        <v>0.1</v>
      </c>
    </row>
    <row r="25352" spans="1:5" x14ac:dyDescent="0.2">
      <c r="A25352" t="s">
        <v>52</v>
      </c>
      <c r="B25352">
        <v>2.2000000000000002</v>
      </c>
      <c r="C25352" t="s">
        <v>1634</v>
      </c>
      <c r="D25352">
        <v>0.05</v>
      </c>
    </row>
    <row r="25353" spans="1:5" x14ac:dyDescent="0.2">
      <c r="A25353" t="s">
        <v>896</v>
      </c>
      <c r="B25353" t="s">
        <v>3201</v>
      </c>
      <c r="C25353" t="s">
        <v>1634</v>
      </c>
      <c r="D25353">
        <v>0.1</v>
      </c>
    </row>
    <row r="25354" spans="1:5" x14ac:dyDescent="0.2">
      <c r="A25354" t="s">
        <v>52</v>
      </c>
      <c r="B25354">
        <v>0.1</v>
      </c>
      <c r="C25354" t="s">
        <v>1634</v>
      </c>
      <c r="D25354">
        <v>0.05</v>
      </c>
    </row>
    <row r="25355" spans="1:5" x14ac:dyDescent="0.2">
      <c r="A25355" t="s">
        <v>120</v>
      </c>
      <c r="B25355">
        <v>0.1</v>
      </c>
    </row>
    <row r="25356" spans="1:5" x14ac:dyDescent="0.2">
      <c r="A25356" t="s">
        <v>119</v>
      </c>
      <c r="B25356">
        <v>27.7</v>
      </c>
      <c r="C25356" t="s">
        <v>1634</v>
      </c>
      <c r="D25356">
        <v>0.05</v>
      </c>
    </row>
    <row r="25357" spans="1:5" x14ac:dyDescent="0.2">
      <c r="A25357" t="s">
        <v>50</v>
      </c>
      <c r="B25357">
        <v>8.9499999999999993</v>
      </c>
      <c r="C25357" t="s">
        <v>1634</v>
      </c>
      <c r="D25357">
        <v>0.05</v>
      </c>
    </row>
    <row r="25358" spans="1:5" x14ac:dyDescent="0.2">
      <c r="A25358" t="s">
        <v>118</v>
      </c>
      <c r="B25358" t="s">
        <v>2633</v>
      </c>
    </row>
    <row r="25359" spans="1:5" x14ac:dyDescent="0.2">
      <c r="A25359" t="s">
        <v>118</v>
      </c>
      <c r="B25359" t="s">
        <v>2634</v>
      </c>
    </row>
    <row r="25360" spans="1:5" x14ac:dyDescent="0.2">
      <c r="A25360" t="s">
        <v>118</v>
      </c>
      <c r="B25360" t="s">
        <v>2635</v>
      </c>
      <c r="C25360" t="s">
        <v>115</v>
      </c>
      <c r="D25360" t="s">
        <v>1645</v>
      </c>
      <c r="E25360" t="s">
        <v>2636</v>
      </c>
    </row>
    <row r="25361" spans="1:6" x14ac:dyDescent="0.2">
      <c r="A25361" t="s">
        <v>115</v>
      </c>
      <c r="B25361">
        <v>0.2</v>
      </c>
      <c r="C25361" t="s">
        <v>1634</v>
      </c>
      <c r="D25361">
        <v>0.1</v>
      </c>
    </row>
    <row r="25362" spans="1:6" x14ac:dyDescent="0.2">
      <c r="A25362" t="s">
        <v>72</v>
      </c>
      <c r="B25362">
        <v>0.3</v>
      </c>
      <c r="C25362" t="s">
        <v>1634</v>
      </c>
      <c r="D25362">
        <v>0.05</v>
      </c>
      <c r="E25362" t="s">
        <v>1123</v>
      </c>
      <c r="F25362" t="s">
        <v>2637</v>
      </c>
    </row>
    <row r="25363" spans="1:6" x14ac:dyDescent="0.2">
      <c r="A25363" t="s">
        <v>120</v>
      </c>
      <c r="B25363">
        <v>0.02</v>
      </c>
      <c r="C25363" t="s">
        <v>1593</v>
      </c>
      <c r="D25363" t="s">
        <v>2539</v>
      </c>
      <c r="E25363" t="s">
        <v>2638</v>
      </c>
      <c r="F25363" t="s">
        <v>2639</v>
      </c>
    </row>
    <row r="25364" spans="1:6" x14ac:dyDescent="0.2">
      <c r="A25364" t="s">
        <v>120</v>
      </c>
      <c r="B25364">
        <v>0.03</v>
      </c>
      <c r="C25364" t="s">
        <v>1593</v>
      </c>
      <c r="D25364" t="s">
        <v>2539</v>
      </c>
      <c r="E25364" t="s">
        <v>2638</v>
      </c>
      <c r="F25364" t="s">
        <v>2640</v>
      </c>
    </row>
    <row r="25365" spans="1:6" x14ac:dyDescent="0.2">
      <c r="A25365" t="s">
        <v>120</v>
      </c>
      <c r="B25365">
        <v>0.03</v>
      </c>
      <c r="C25365" t="s">
        <v>1593</v>
      </c>
      <c r="D25365" t="s">
        <v>2539</v>
      </c>
      <c r="E25365" t="s">
        <v>2638</v>
      </c>
      <c r="F25365" t="s">
        <v>2641</v>
      </c>
    </row>
    <row r="25366" spans="1:6" x14ac:dyDescent="0.2">
      <c r="A25366" t="s">
        <v>61</v>
      </c>
      <c r="B25366">
        <v>0.03</v>
      </c>
      <c r="C25366" t="s">
        <v>1593</v>
      </c>
      <c r="D25366" t="s">
        <v>1686</v>
      </c>
    </row>
    <row r="25367" spans="1:6" x14ac:dyDescent="0.2">
      <c r="A25367" t="s">
        <v>2323</v>
      </c>
      <c r="B25367" t="s">
        <v>3202</v>
      </c>
      <c r="C25367" t="s">
        <v>2829</v>
      </c>
      <c r="D25367" t="s">
        <v>1574</v>
      </c>
      <c r="E25367" t="s">
        <v>156</v>
      </c>
      <c r="F25367">
        <v>0.04</v>
      </c>
    </row>
    <row r="25368" spans="1:6" x14ac:dyDescent="0.2">
      <c r="A25368" t="s">
        <v>110</v>
      </c>
    </row>
    <row r="25369" spans="1:6" x14ac:dyDescent="0.2">
      <c r="A25369">
        <v>1</v>
      </c>
      <c r="B25369" t="s">
        <v>2642</v>
      </c>
      <c r="C25369" t="s">
        <v>1805</v>
      </c>
    </row>
    <row r="25370" spans="1:6" x14ac:dyDescent="0.2">
      <c r="A25370" t="s">
        <v>2643</v>
      </c>
      <c r="B25370" t="s">
        <v>2644</v>
      </c>
      <c r="C25370" t="s">
        <v>2645</v>
      </c>
      <c r="D25370" t="s">
        <v>2646</v>
      </c>
      <c r="E25370" t="s">
        <v>2630</v>
      </c>
    </row>
    <row r="25371" spans="1:6" x14ac:dyDescent="0.2">
      <c r="A25371" t="s">
        <v>1575</v>
      </c>
      <c r="B25371" t="s">
        <v>1576</v>
      </c>
      <c r="C25371" t="s">
        <v>1577</v>
      </c>
      <c r="D25371" t="s">
        <v>1578</v>
      </c>
    </row>
    <row r="25372" spans="1:6" x14ac:dyDescent="0.2">
      <c r="A25372" t="s">
        <v>882</v>
      </c>
      <c r="B25372" t="s">
        <v>1579</v>
      </c>
      <c r="C25372" t="s">
        <v>1580</v>
      </c>
    </row>
    <row r="25373" spans="1:6" x14ac:dyDescent="0.2">
      <c r="A25373" t="s">
        <v>1595</v>
      </c>
      <c r="B25373" t="s">
        <v>1596</v>
      </c>
      <c r="C25373" t="s">
        <v>1597</v>
      </c>
    </row>
    <row r="25374" spans="1:6" x14ac:dyDescent="0.2">
      <c r="A25374" t="s">
        <v>1595</v>
      </c>
      <c r="B25374" t="s">
        <v>1598</v>
      </c>
      <c r="C25374" t="s">
        <v>1599</v>
      </c>
      <c r="D25374" t="s">
        <v>1597</v>
      </c>
    </row>
    <row r="25375" spans="1:6" x14ac:dyDescent="0.2">
      <c r="A25375" t="s">
        <v>52</v>
      </c>
    </row>
    <row r="25376" spans="1:6" x14ac:dyDescent="0.2">
      <c r="A25376" t="s">
        <v>77</v>
      </c>
    </row>
    <row r="25377" spans="1:3" x14ac:dyDescent="0.2">
      <c r="A25377" t="s">
        <v>52</v>
      </c>
    </row>
    <row r="25378" spans="1:3" x14ac:dyDescent="0.2">
      <c r="A25378" t="s">
        <v>59</v>
      </c>
      <c r="B25378" t="s">
        <v>3460</v>
      </c>
    </row>
    <row r="25379" spans="1:3" x14ac:dyDescent="0.2">
      <c r="A25379" t="s">
        <v>57</v>
      </c>
      <c r="B25379" t="s">
        <v>59</v>
      </c>
    </row>
    <row r="25380" spans="1:3" x14ac:dyDescent="0.2">
      <c r="A25380" t="s">
        <v>176</v>
      </c>
      <c r="B25380" t="s">
        <v>3461</v>
      </c>
    </row>
    <row r="25381" spans="1:3" x14ac:dyDescent="0.2">
      <c r="A25381" t="s">
        <v>176</v>
      </c>
    </row>
    <row r="25382" spans="1:3" x14ac:dyDescent="0.2">
      <c r="A25382" t="s">
        <v>55</v>
      </c>
    </row>
    <row r="25383" spans="1:3" x14ac:dyDescent="0.2">
      <c r="A25383" t="s">
        <v>52</v>
      </c>
      <c r="B25383" t="s">
        <v>3462</v>
      </c>
    </row>
    <row r="25384" spans="1:3" x14ac:dyDescent="0.2">
      <c r="A25384" t="s">
        <v>176</v>
      </c>
    </row>
    <row r="25385" spans="1:3" x14ac:dyDescent="0.2">
      <c r="A25385" t="s">
        <v>997</v>
      </c>
      <c r="B25385" t="s">
        <v>3463</v>
      </c>
    </row>
    <row r="25386" spans="1:3" x14ac:dyDescent="0.2">
      <c r="A25386" t="s">
        <v>176</v>
      </c>
      <c r="B25386" t="s">
        <v>3463</v>
      </c>
    </row>
    <row r="25387" spans="1:3" x14ac:dyDescent="0.2">
      <c r="A25387" t="s">
        <v>119</v>
      </c>
      <c r="B25387">
        <v>9.6</v>
      </c>
    </row>
    <row r="25388" spans="1:3" x14ac:dyDescent="0.2">
      <c r="A25388" t="s">
        <v>997</v>
      </c>
    </row>
    <row r="25389" spans="1:3" x14ac:dyDescent="0.2">
      <c r="A25389" t="s">
        <v>118</v>
      </c>
      <c r="B25389" t="s">
        <v>1619</v>
      </c>
      <c r="C25389">
        <v>0.8</v>
      </c>
    </row>
    <row r="25390" spans="1:3" x14ac:dyDescent="0.2">
      <c r="A25390" t="s">
        <v>71</v>
      </c>
    </row>
    <row r="25391" spans="1:3" x14ac:dyDescent="0.2">
      <c r="A25391" t="s">
        <v>71</v>
      </c>
    </row>
    <row r="25392" spans="1:3" x14ac:dyDescent="0.2">
      <c r="A25392" t="s">
        <v>77</v>
      </c>
    </row>
    <row r="25393" spans="1:3" x14ac:dyDescent="0.2">
      <c r="A25393" t="s">
        <v>71</v>
      </c>
    </row>
    <row r="25394" spans="1:3" x14ac:dyDescent="0.2">
      <c r="A25394" t="s">
        <v>52</v>
      </c>
    </row>
    <row r="25395" spans="1:3" x14ac:dyDescent="0.2">
      <c r="A25395" t="s">
        <v>52</v>
      </c>
    </row>
    <row r="25396" spans="1:3" x14ac:dyDescent="0.2">
      <c r="A25396" t="s">
        <v>52</v>
      </c>
    </row>
    <row r="25397" spans="1:3" x14ac:dyDescent="0.2">
      <c r="A25397" t="s">
        <v>118</v>
      </c>
      <c r="B25397" t="s">
        <v>1619</v>
      </c>
      <c r="C25397">
        <v>0.8</v>
      </c>
    </row>
    <row r="25398" spans="1:3" x14ac:dyDescent="0.2">
      <c r="A25398" t="s">
        <v>77</v>
      </c>
    </row>
    <row r="25399" spans="1:3" x14ac:dyDescent="0.2">
      <c r="A25399" t="s">
        <v>59</v>
      </c>
      <c r="B25399" t="s">
        <v>3464</v>
      </c>
    </row>
    <row r="25400" spans="1:3" x14ac:dyDescent="0.2">
      <c r="A25400" t="s">
        <v>176</v>
      </c>
    </row>
    <row r="25401" spans="1:3" x14ac:dyDescent="0.2">
      <c r="A25401" t="s">
        <v>176</v>
      </c>
      <c r="B25401" t="s">
        <v>3461</v>
      </c>
    </row>
    <row r="25402" spans="1:3" x14ac:dyDescent="0.2">
      <c r="A25402" t="s">
        <v>176</v>
      </c>
      <c r="B25402" t="s">
        <v>3465</v>
      </c>
    </row>
    <row r="25403" spans="1:3" x14ac:dyDescent="0.2">
      <c r="A25403" t="s">
        <v>71</v>
      </c>
    </row>
    <row r="25404" spans="1:3" x14ac:dyDescent="0.2">
      <c r="A25404" t="s">
        <v>176</v>
      </c>
    </row>
    <row r="25405" spans="1:3" x14ac:dyDescent="0.2">
      <c r="A25405" t="s">
        <v>79</v>
      </c>
    </row>
    <row r="25406" spans="1:3" x14ac:dyDescent="0.2">
      <c r="A25406" t="s">
        <v>997</v>
      </c>
    </row>
    <row r="25407" spans="1:3" x14ac:dyDescent="0.2">
      <c r="A25407" t="s">
        <v>176</v>
      </c>
    </row>
    <row r="25408" spans="1:3" x14ac:dyDescent="0.2">
      <c r="A25408" t="s">
        <v>119</v>
      </c>
      <c r="B25408">
        <v>9.6</v>
      </c>
    </row>
    <row r="25409" spans="1:2" x14ac:dyDescent="0.2">
      <c r="A25409" t="s">
        <v>176</v>
      </c>
    </row>
    <row r="25410" spans="1:2" x14ac:dyDescent="0.2">
      <c r="A25410" t="s">
        <v>119</v>
      </c>
      <c r="B25410">
        <v>8.6</v>
      </c>
    </row>
    <row r="25411" spans="1:2" x14ac:dyDescent="0.2">
      <c r="A25411" t="s">
        <v>52</v>
      </c>
    </row>
    <row r="25412" spans="1:2" x14ac:dyDescent="0.2">
      <c r="A25412" t="s">
        <v>52</v>
      </c>
    </row>
    <row r="25413" spans="1:2" x14ac:dyDescent="0.2">
      <c r="A25413" t="s">
        <v>176</v>
      </c>
    </row>
    <row r="25414" spans="1:2" x14ac:dyDescent="0.2">
      <c r="A25414" t="s">
        <v>176</v>
      </c>
    </row>
    <row r="25415" spans="1:2" x14ac:dyDescent="0.2">
      <c r="A25415" t="s">
        <v>77</v>
      </c>
    </row>
    <row r="25416" spans="1:2" x14ac:dyDescent="0.2">
      <c r="A25416" t="s">
        <v>52</v>
      </c>
    </row>
    <row r="25417" spans="1:2" x14ac:dyDescent="0.2">
      <c r="A25417" t="s">
        <v>52</v>
      </c>
    </row>
    <row r="25418" spans="1:2" x14ac:dyDescent="0.2">
      <c r="A25418" t="s">
        <v>52</v>
      </c>
    </row>
    <row r="25419" spans="1:2" x14ac:dyDescent="0.2">
      <c r="A25419" t="s">
        <v>52</v>
      </c>
    </row>
    <row r="25420" spans="1:2" x14ac:dyDescent="0.2">
      <c r="A25420" t="s">
        <v>52</v>
      </c>
    </row>
    <row r="25421" spans="1:2" x14ac:dyDescent="0.2">
      <c r="A25421" t="s">
        <v>77</v>
      </c>
    </row>
    <row r="25422" spans="1:2" x14ac:dyDescent="0.2">
      <c r="A25422" t="s">
        <v>52</v>
      </c>
    </row>
    <row r="25423" spans="1:2" x14ac:dyDescent="0.2">
      <c r="A25423" t="s">
        <v>52</v>
      </c>
    </row>
    <row r="25424" spans="1:2" x14ac:dyDescent="0.2">
      <c r="A25424" t="s">
        <v>176</v>
      </c>
    </row>
    <row r="25425" spans="1:4" x14ac:dyDescent="0.2">
      <c r="A25425" t="s">
        <v>176</v>
      </c>
      <c r="B25425" t="s">
        <v>3466</v>
      </c>
    </row>
    <row r="25426" spans="1:4" x14ac:dyDescent="0.2">
      <c r="A25426" t="s">
        <v>77</v>
      </c>
    </row>
    <row r="25427" spans="1:4" x14ac:dyDescent="0.2">
      <c r="A25427" t="s">
        <v>52</v>
      </c>
    </row>
    <row r="25428" spans="1:4" x14ac:dyDescent="0.2">
      <c r="A25428" t="s">
        <v>52</v>
      </c>
      <c r="B25428">
        <v>3</v>
      </c>
      <c r="C25428" t="s">
        <v>3467</v>
      </c>
      <c r="D25428" t="s">
        <v>3468</v>
      </c>
    </row>
    <row r="25429" spans="1:4" x14ac:dyDescent="0.2">
      <c r="A25429" t="s">
        <v>176</v>
      </c>
      <c r="B25429" t="s">
        <v>3466</v>
      </c>
    </row>
    <row r="25430" spans="1:4" x14ac:dyDescent="0.2">
      <c r="A25430" t="s">
        <v>77</v>
      </c>
    </row>
    <row r="25431" spans="1:4" x14ac:dyDescent="0.2">
      <c r="A25431" t="s">
        <v>52</v>
      </c>
    </row>
    <row r="25432" spans="1:4" x14ac:dyDescent="0.2">
      <c r="A25432" t="s">
        <v>52</v>
      </c>
      <c r="B25432">
        <v>4</v>
      </c>
      <c r="C25432" t="s">
        <v>3463</v>
      </c>
    </row>
    <row r="25433" spans="1:4" x14ac:dyDescent="0.2">
      <c r="A25433" t="s">
        <v>118</v>
      </c>
      <c r="B25433" t="s">
        <v>1619</v>
      </c>
      <c r="C25433">
        <v>3.2</v>
      </c>
      <c r="D25433" t="s">
        <v>2254</v>
      </c>
    </row>
    <row r="25434" spans="1:4" x14ac:dyDescent="0.2">
      <c r="A25434" t="s">
        <v>1575</v>
      </c>
      <c r="B25434" t="s">
        <v>1576</v>
      </c>
      <c r="C25434" t="s">
        <v>1577</v>
      </c>
      <c r="D25434" t="s">
        <v>1578</v>
      </c>
    </row>
    <row r="25435" spans="1:4" x14ac:dyDescent="0.2">
      <c r="A25435" t="s">
        <v>882</v>
      </c>
      <c r="B25435" t="s">
        <v>1579</v>
      </c>
      <c r="C25435" t="s">
        <v>1580</v>
      </c>
    </row>
    <row r="25436" spans="1:4" x14ac:dyDescent="0.2">
      <c r="A25436" t="s">
        <v>1633</v>
      </c>
      <c r="B25436">
        <v>20</v>
      </c>
      <c r="C25436" t="s">
        <v>1634</v>
      </c>
      <c r="D25436">
        <v>0.2</v>
      </c>
    </row>
    <row r="25437" spans="1:4" x14ac:dyDescent="0.2">
      <c r="A25437" t="s">
        <v>52</v>
      </c>
      <c r="B25437">
        <v>42.5</v>
      </c>
      <c r="C25437" t="s">
        <v>1634</v>
      </c>
      <c r="D25437">
        <v>0.2</v>
      </c>
    </row>
    <row r="25438" spans="1:4" x14ac:dyDescent="0.2">
      <c r="A25438" t="s">
        <v>52</v>
      </c>
      <c r="B25438">
        <v>52</v>
      </c>
      <c r="C25438">
        <v>1</v>
      </c>
    </row>
    <row r="25439" spans="1:4" x14ac:dyDescent="0.2">
      <c r="A25439" t="s">
        <v>416</v>
      </c>
      <c r="B25439">
        <v>74</v>
      </c>
      <c r="C25439">
        <v>-0.2</v>
      </c>
    </row>
    <row r="25440" spans="1:4" x14ac:dyDescent="0.2">
      <c r="A25440" t="s">
        <v>71</v>
      </c>
      <c r="B25440">
        <v>10</v>
      </c>
      <c r="C25440">
        <v>0.5</v>
      </c>
    </row>
    <row r="25441" spans="1:4" x14ac:dyDescent="0.2">
      <c r="A25441" t="s">
        <v>71</v>
      </c>
      <c r="B25441">
        <v>19.2</v>
      </c>
      <c r="C25441" t="s">
        <v>1634</v>
      </c>
      <c r="D25441">
        <v>0.1</v>
      </c>
    </row>
    <row r="25442" spans="1:4" x14ac:dyDescent="0.2">
      <c r="A25442" t="s">
        <v>173</v>
      </c>
      <c r="B25442">
        <v>6</v>
      </c>
      <c r="C25442" t="s">
        <v>1634</v>
      </c>
      <c r="D25442">
        <v>0.1</v>
      </c>
    </row>
    <row r="25443" spans="1:4" x14ac:dyDescent="0.2">
      <c r="A25443" t="s">
        <v>200</v>
      </c>
      <c r="B25443">
        <v>13</v>
      </c>
      <c r="C25443" t="s">
        <v>1634</v>
      </c>
      <c r="D25443">
        <v>0.1</v>
      </c>
    </row>
    <row r="25444" spans="1:4" x14ac:dyDescent="0.2">
      <c r="A25444" t="s">
        <v>71</v>
      </c>
      <c r="B25444">
        <v>20</v>
      </c>
      <c r="C25444" t="s">
        <v>1634</v>
      </c>
      <c r="D25444">
        <v>0.2</v>
      </c>
    </row>
    <row r="25445" spans="1:4" x14ac:dyDescent="0.2">
      <c r="A25445" t="s">
        <v>52</v>
      </c>
      <c r="B25445">
        <v>45</v>
      </c>
      <c r="C25445" t="s">
        <v>1634</v>
      </c>
      <c r="D25445">
        <v>0.2</v>
      </c>
    </row>
    <row r="25446" spans="1:4" x14ac:dyDescent="0.2">
      <c r="A25446" t="s">
        <v>1595</v>
      </c>
      <c r="B25446" t="s">
        <v>1596</v>
      </c>
      <c r="C25446" t="s">
        <v>1597</v>
      </c>
    </row>
    <row r="25447" spans="1:4" x14ac:dyDescent="0.2">
      <c r="A25447" t="s">
        <v>1595</v>
      </c>
      <c r="B25447" t="s">
        <v>1598</v>
      </c>
      <c r="C25447" t="s">
        <v>1599</v>
      </c>
      <c r="D25447" t="s">
        <v>1597</v>
      </c>
    </row>
    <row r="25448" spans="1:4" x14ac:dyDescent="0.2">
      <c r="A25448" t="s">
        <v>57</v>
      </c>
      <c r="B25448" t="s">
        <v>3469</v>
      </c>
    </row>
    <row r="25449" spans="1:4" x14ac:dyDescent="0.2">
      <c r="A25449" t="s">
        <v>52</v>
      </c>
      <c r="B25449">
        <v>52</v>
      </c>
      <c r="C25449" t="s">
        <v>1634</v>
      </c>
      <c r="D25449">
        <v>0.2</v>
      </c>
    </row>
    <row r="25450" spans="1:4" x14ac:dyDescent="0.2">
      <c r="A25450" t="s">
        <v>52</v>
      </c>
      <c r="B25450">
        <v>59</v>
      </c>
      <c r="C25450" t="s">
        <v>1634</v>
      </c>
      <c r="D25450">
        <v>0.2</v>
      </c>
    </row>
    <row r="25451" spans="1:4" x14ac:dyDescent="0.2">
      <c r="A25451" t="s">
        <v>119</v>
      </c>
      <c r="B25451">
        <v>58</v>
      </c>
      <c r="C25451" t="s">
        <v>1634</v>
      </c>
      <c r="D25451">
        <v>0.1</v>
      </c>
    </row>
    <row r="25452" spans="1:4" x14ac:dyDescent="0.2">
      <c r="A25452" t="s">
        <v>119</v>
      </c>
      <c r="B25452">
        <v>52.9</v>
      </c>
      <c r="C25452">
        <v>-0.05</v>
      </c>
    </row>
    <row r="25453" spans="1:4" x14ac:dyDescent="0.2">
      <c r="A25453" t="s">
        <v>52</v>
      </c>
      <c r="B25453" t="s">
        <v>3470</v>
      </c>
    </row>
    <row r="25454" spans="1:4" x14ac:dyDescent="0.2">
      <c r="A25454" t="s">
        <v>119</v>
      </c>
      <c r="B25454" t="s">
        <v>3471</v>
      </c>
    </row>
    <row r="25455" spans="1:4" x14ac:dyDescent="0.2">
      <c r="A25455" t="s">
        <v>57</v>
      </c>
      <c r="B25455">
        <v>40</v>
      </c>
      <c r="C25455" t="s">
        <v>3472</v>
      </c>
      <c r="D25455">
        <v>0.22</v>
      </c>
    </row>
    <row r="25456" spans="1:4" x14ac:dyDescent="0.2">
      <c r="A25456" t="s">
        <v>119</v>
      </c>
      <c r="B25456">
        <v>35.4</v>
      </c>
      <c r="C25456" t="s">
        <v>1634</v>
      </c>
      <c r="D25456">
        <v>0.1</v>
      </c>
    </row>
    <row r="25457" spans="1:4" x14ac:dyDescent="0.2">
      <c r="A25457" t="s">
        <v>57</v>
      </c>
      <c r="B25457">
        <v>19.5</v>
      </c>
      <c r="C25457">
        <v>-0.05</v>
      </c>
    </row>
    <row r="25458" spans="1:4" x14ac:dyDescent="0.2">
      <c r="A25458" t="s">
        <v>70</v>
      </c>
      <c r="B25458" t="s">
        <v>3473</v>
      </c>
    </row>
    <row r="25459" spans="1:4" x14ac:dyDescent="0.2">
      <c r="A25459" t="s">
        <v>71</v>
      </c>
      <c r="B25459" t="s">
        <v>3474</v>
      </c>
    </row>
    <row r="25460" spans="1:4" x14ac:dyDescent="0.2">
      <c r="A25460" t="s">
        <v>52</v>
      </c>
      <c r="B25460">
        <v>61</v>
      </c>
      <c r="C25460" t="s">
        <v>1606</v>
      </c>
    </row>
    <row r="25461" spans="1:4" x14ac:dyDescent="0.2">
      <c r="A25461" t="s">
        <v>57</v>
      </c>
      <c r="B25461">
        <v>53</v>
      </c>
      <c r="C25461" t="s">
        <v>1634</v>
      </c>
      <c r="D25461">
        <v>0.2</v>
      </c>
    </row>
    <row r="25462" spans="1:4" x14ac:dyDescent="0.2">
      <c r="A25462" t="s">
        <v>491</v>
      </c>
      <c r="B25462">
        <v>29.1</v>
      </c>
      <c r="C25462" t="s">
        <v>1634</v>
      </c>
      <c r="D25462">
        <v>0.1</v>
      </c>
    </row>
    <row r="25463" spans="1:4" x14ac:dyDescent="0.2">
      <c r="A25463" t="s">
        <v>52</v>
      </c>
      <c r="B25463" t="s">
        <v>3475</v>
      </c>
      <c r="C25463">
        <v>0.1</v>
      </c>
    </row>
    <row r="25464" spans="1:4" x14ac:dyDescent="0.2">
      <c r="A25464" t="s">
        <v>52</v>
      </c>
      <c r="B25464">
        <v>6</v>
      </c>
      <c r="C25464" t="s">
        <v>1634</v>
      </c>
      <c r="D25464">
        <v>0.1</v>
      </c>
    </row>
    <row r="25465" spans="1:4" x14ac:dyDescent="0.2">
      <c r="A25465" t="s">
        <v>52</v>
      </c>
      <c r="B25465" t="s">
        <v>3475</v>
      </c>
      <c r="C25465">
        <v>0.1</v>
      </c>
    </row>
    <row r="25466" spans="1:4" x14ac:dyDescent="0.2">
      <c r="A25466" t="s">
        <v>119</v>
      </c>
      <c r="B25466">
        <v>36</v>
      </c>
      <c r="C25466" t="s">
        <v>1634</v>
      </c>
      <c r="D25466">
        <v>0.2</v>
      </c>
    </row>
    <row r="25467" spans="1:4" x14ac:dyDescent="0.2">
      <c r="A25467" t="s">
        <v>57</v>
      </c>
      <c r="B25467">
        <v>19.5</v>
      </c>
      <c r="C25467" t="s">
        <v>1634</v>
      </c>
      <c r="D25467">
        <v>0.1</v>
      </c>
    </row>
    <row r="25468" spans="1:4" x14ac:dyDescent="0.2">
      <c r="A25468" t="s">
        <v>119</v>
      </c>
      <c r="B25468">
        <v>16.05</v>
      </c>
      <c r="C25468">
        <v>0.05</v>
      </c>
    </row>
    <row r="25469" spans="1:4" x14ac:dyDescent="0.2">
      <c r="A25469" t="s">
        <v>119</v>
      </c>
      <c r="B25469">
        <v>15.5</v>
      </c>
      <c r="C25469" t="s">
        <v>1634</v>
      </c>
      <c r="D25469">
        <v>0.1</v>
      </c>
    </row>
    <row r="25470" spans="1:4" x14ac:dyDescent="0.2">
      <c r="A25470" t="s">
        <v>77</v>
      </c>
      <c r="B25470" t="s">
        <v>3476</v>
      </c>
      <c r="C25470" t="s">
        <v>1634</v>
      </c>
      <c r="D25470" t="s">
        <v>2846</v>
      </c>
    </row>
    <row r="25471" spans="1:4" x14ac:dyDescent="0.2">
      <c r="A25471" t="s">
        <v>77</v>
      </c>
      <c r="B25471" t="s">
        <v>3477</v>
      </c>
      <c r="C25471" t="s">
        <v>1634</v>
      </c>
      <c r="D25471" t="s">
        <v>2846</v>
      </c>
    </row>
    <row r="25472" spans="1:4" x14ac:dyDescent="0.2">
      <c r="A25472" t="s">
        <v>77</v>
      </c>
      <c r="B25472" t="s">
        <v>3478</v>
      </c>
      <c r="C25472" t="s">
        <v>1634</v>
      </c>
      <c r="D25472">
        <v>0.25</v>
      </c>
    </row>
    <row r="25473" spans="1:5" x14ac:dyDescent="0.2">
      <c r="A25473" t="s">
        <v>77</v>
      </c>
      <c r="B25473" t="s">
        <v>3479</v>
      </c>
      <c r="C25473" t="s">
        <v>1634</v>
      </c>
      <c r="D25473">
        <v>0.25</v>
      </c>
    </row>
    <row r="25474" spans="1:5" x14ac:dyDescent="0.2">
      <c r="A25474" t="s">
        <v>52</v>
      </c>
      <c r="B25474">
        <v>24.7</v>
      </c>
      <c r="C25474" t="s">
        <v>1634</v>
      </c>
      <c r="D25474">
        <v>0.1</v>
      </c>
    </row>
    <row r="25475" spans="1:5" x14ac:dyDescent="0.2">
      <c r="A25475" t="s">
        <v>1575</v>
      </c>
      <c r="B25475" t="s">
        <v>1576</v>
      </c>
      <c r="C25475" t="s">
        <v>1577</v>
      </c>
      <c r="D25475" t="s">
        <v>1578</v>
      </c>
    </row>
    <row r="25476" spans="1:5" x14ac:dyDescent="0.2">
      <c r="A25476" t="s">
        <v>882</v>
      </c>
      <c r="B25476" t="s">
        <v>1579</v>
      </c>
      <c r="C25476" t="s">
        <v>1580</v>
      </c>
    </row>
    <row r="25477" spans="1:5" x14ac:dyDescent="0.2">
      <c r="A25477" t="s">
        <v>57</v>
      </c>
      <c r="B25477">
        <v>22.9</v>
      </c>
      <c r="C25477" t="s">
        <v>1634</v>
      </c>
      <c r="D25477">
        <v>0.2</v>
      </c>
    </row>
    <row r="25478" spans="1:5" x14ac:dyDescent="0.2">
      <c r="A25478" t="s">
        <v>207</v>
      </c>
      <c r="B25478">
        <v>18.8</v>
      </c>
      <c r="C25478" t="s">
        <v>1634</v>
      </c>
      <c r="D25478">
        <v>0.1</v>
      </c>
    </row>
    <row r="25479" spans="1:5" x14ac:dyDescent="0.2">
      <c r="A25479" t="s">
        <v>70</v>
      </c>
      <c r="B25479">
        <v>15</v>
      </c>
      <c r="C25479">
        <v>0.1</v>
      </c>
    </row>
    <row r="25480" spans="1:5" x14ac:dyDescent="0.2">
      <c r="A25480" t="s">
        <v>70</v>
      </c>
      <c r="B25480">
        <v>13</v>
      </c>
      <c r="C25480">
        <v>0.05</v>
      </c>
    </row>
    <row r="25481" spans="1:5" x14ac:dyDescent="0.2">
      <c r="A25481" t="s">
        <v>57</v>
      </c>
      <c r="B25481">
        <v>21.8</v>
      </c>
      <c r="C25481" t="s">
        <v>1634</v>
      </c>
      <c r="D25481">
        <v>0.05</v>
      </c>
      <c r="E25481" t="s">
        <v>3480</v>
      </c>
    </row>
    <row r="25482" spans="1:5" x14ac:dyDescent="0.2">
      <c r="A25482" t="s">
        <v>57</v>
      </c>
      <c r="B25482">
        <v>25.35</v>
      </c>
      <c r="C25482" t="s">
        <v>1634</v>
      </c>
      <c r="D25482">
        <v>0.03</v>
      </c>
    </row>
    <row r="25483" spans="1:5" x14ac:dyDescent="0.2">
      <c r="A25483" t="s">
        <v>207</v>
      </c>
      <c r="B25483">
        <v>21.8</v>
      </c>
      <c r="C25483" t="s">
        <v>1634</v>
      </c>
      <c r="D25483">
        <v>0.05</v>
      </c>
    </row>
    <row r="25484" spans="1:5" x14ac:dyDescent="0.2">
      <c r="A25484" t="s">
        <v>3481</v>
      </c>
      <c r="B25484">
        <v>0.1</v>
      </c>
      <c r="C25484" t="s">
        <v>3482</v>
      </c>
    </row>
    <row r="25485" spans="1:5" x14ac:dyDescent="0.2">
      <c r="A25485" t="s">
        <v>52</v>
      </c>
      <c r="B25485">
        <v>31.1</v>
      </c>
      <c r="C25485" t="s">
        <v>1634</v>
      </c>
      <c r="D25485">
        <v>0.1</v>
      </c>
    </row>
    <row r="25486" spans="1:5" x14ac:dyDescent="0.2">
      <c r="A25486" t="s">
        <v>52</v>
      </c>
      <c r="B25486">
        <v>29.6</v>
      </c>
      <c r="C25486" t="s">
        <v>1634</v>
      </c>
      <c r="D25486">
        <v>0.2</v>
      </c>
    </row>
    <row r="25487" spans="1:5" x14ac:dyDescent="0.2">
      <c r="A25487" t="s">
        <v>52</v>
      </c>
      <c r="B25487">
        <v>22.6</v>
      </c>
      <c r="C25487" t="s">
        <v>1634</v>
      </c>
      <c r="D25487">
        <v>0.2</v>
      </c>
    </row>
    <row r="25488" spans="1:5" x14ac:dyDescent="0.2">
      <c r="A25488" t="s">
        <v>52</v>
      </c>
      <c r="B25488">
        <v>18.75</v>
      </c>
      <c r="C25488" t="s">
        <v>1634</v>
      </c>
      <c r="D25488">
        <v>0.2</v>
      </c>
    </row>
    <row r="25489" spans="1:4" x14ac:dyDescent="0.2">
      <c r="A25489" t="s">
        <v>52</v>
      </c>
      <c r="B25489">
        <v>3.73</v>
      </c>
      <c r="C25489" t="s">
        <v>1634</v>
      </c>
      <c r="D25489">
        <v>0.05</v>
      </c>
    </row>
    <row r="25490" spans="1:4" x14ac:dyDescent="0.2">
      <c r="A25490" t="s">
        <v>52</v>
      </c>
      <c r="B25490">
        <v>23.57</v>
      </c>
      <c r="C25490" t="s">
        <v>1634</v>
      </c>
      <c r="D25490">
        <v>0.05</v>
      </c>
    </row>
    <row r="25491" spans="1:4" x14ac:dyDescent="0.2">
      <c r="A25491" t="s">
        <v>77</v>
      </c>
      <c r="B25491">
        <v>15.4</v>
      </c>
      <c r="C25491" t="s">
        <v>1634</v>
      </c>
      <c r="D25491" t="s">
        <v>1611</v>
      </c>
    </row>
    <row r="25492" spans="1:4" x14ac:dyDescent="0.2">
      <c r="A25492" t="s">
        <v>118</v>
      </c>
      <c r="B25492" t="s">
        <v>1655</v>
      </c>
      <c r="C25492" t="s">
        <v>1571</v>
      </c>
      <c r="D25492">
        <v>10</v>
      </c>
    </row>
    <row r="25493" spans="1:4" x14ac:dyDescent="0.2">
      <c r="A25493" t="s">
        <v>269</v>
      </c>
      <c r="B25493">
        <v>0.05</v>
      </c>
    </row>
    <row r="25494" spans="1:4" x14ac:dyDescent="0.2">
      <c r="A25494" t="s">
        <v>120</v>
      </c>
      <c r="B25494">
        <v>0.02</v>
      </c>
      <c r="C25494" t="s">
        <v>1620</v>
      </c>
      <c r="D25494" t="s">
        <v>1594</v>
      </c>
    </row>
    <row r="25495" spans="1:4" x14ac:dyDescent="0.2">
      <c r="A25495" t="s">
        <v>1575</v>
      </c>
      <c r="B25495" t="s">
        <v>1576</v>
      </c>
      <c r="C25495" t="s">
        <v>1577</v>
      </c>
      <c r="D25495" t="s">
        <v>1578</v>
      </c>
    </row>
    <row r="25496" spans="1:4" x14ac:dyDescent="0.2">
      <c r="A25496" t="s">
        <v>882</v>
      </c>
      <c r="B25496" t="s">
        <v>1579</v>
      </c>
      <c r="C25496" t="s">
        <v>1580</v>
      </c>
    </row>
    <row r="25497" spans="1:4" x14ac:dyDescent="0.2">
      <c r="A25497" t="s">
        <v>579</v>
      </c>
      <c r="B25497">
        <v>30</v>
      </c>
      <c r="C25497" t="s">
        <v>1634</v>
      </c>
      <c r="D25497">
        <v>0.1</v>
      </c>
    </row>
    <row r="25498" spans="1:4" x14ac:dyDescent="0.2">
      <c r="A25498" t="s">
        <v>52</v>
      </c>
      <c r="B25498">
        <v>16.850000000000001</v>
      </c>
      <c r="C25498" t="s">
        <v>1634</v>
      </c>
      <c r="D25498">
        <v>1.4999999999999999E-2</v>
      </c>
    </row>
    <row r="25499" spans="1:4" x14ac:dyDescent="0.2">
      <c r="A25499" t="s">
        <v>52</v>
      </c>
      <c r="B25499">
        <v>7.6</v>
      </c>
      <c r="C25499" t="s">
        <v>1634</v>
      </c>
      <c r="D25499">
        <v>0.05</v>
      </c>
    </row>
    <row r="25500" spans="1:4" x14ac:dyDescent="0.2">
      <c r="A25500" t="s">
        <v>173</v>
      </c>
      <c r="B25500">
        <v>6.5</v>
      </c>
      <c r="C25500" t="s">
        <v>1634</v>
      </c>
      <c r="D25500">
        <v>0.05</v>
      </c>
    </row>
    <row r="25501" spans="1:4" x14ac:dyDescent="0.2">
      <c r="A25501" t="s">
        <v>52</v>
      </c>
      <c r="B25501">
        <v>15.65</v>
      </c>
      <c r="C25501" t="s">
        <v>1588</v>
      </c>
      <c r="D25501">
        <v>0.2</v>
      </c>
    </row>
    <row r="25502" spans="1:4" x14ac:dyDescent="0.2">
      <c r="A25502" t="s">
        <v>52</v>
      </c>
      <c r="B25502">
        <v>18.25</v>
      </c>
      <c r="C25502" t="s">
        <v>1634</v>
      </c>
      <c r="D25502">
        <v>0.1</v>
      </c>
    </row>
    <row r="25503" spans="1:4" x14ac:dyDescent="0.2">
      <c r="A25503" t="s">
        <v>50</v>
      </c>
      <c r="B25503">
        <v>22.15</v>
      </c>
      <c r="C25503" t="s">
        <v>1634</v>
      </c>
      <c r="D25503">
        <v>0.05</v>
      </c>
    </row>
    <row r="25504" spans="1:4" x14ac:dyDescent="0.2">
      <c r="A25504" t="s">
        <v>212</v>
      </c>
      <c r="B25504" t="s">
        <v>1571</v>
      </c>
      <c r="C25504">
        <v>0.05</v>
      </c>
    </row>
    <row r="25505" spans="1:4" x14ac:dyDescent="0.2">
      <c r="A25505" t="s">
        <v>1767</v>
      </c>
      <c r="B25505" t="s">
        <v>1588</v>
      </c>
      <c r="C25505">
        <v>0.1</v>
      </c>
    </row>
    <row r="25506" spans="1:4" x14ac:dyDescent="0.2">
      <c r="A25506" t="s">
        <v>200</v>
      </c>
      <c r="B25506">
        <v>0.4</v>
      </c>
      <c r="C25506" t="s">
        <v>1639</v>
      </c>
      <c r="D25506">
        <v>0.1</v>
      </c>
    </row>
    <row r="25507" spans="1:4" x14ac:dyDescent="0.2">
      <c r="A25507" t="s">
        <v>200</v>
      </c>
      <c r="B25507">
        <v>0.4</v>
      </c>
      <c r="C25507" t="s">
        <v>1639</v>
      </c>
      <c r="D25507">
        <v>0.1</v>
      </c>
    </row>
    <row r="25508" spans="1:4" x14ac:dyDescent="0.2">
      <c r="A25508" t="s">
        <v>52</v>
      </c>
      <c r="B25508">
        <v>0.75</v>
      </c>
      <c r="C25508" t="s">
        <v>1634</v>
      </c>
      <c r="D25508">
        <v>1.4999999999999999E-2</v>
      </c>
    </row>
    <row r="25509" spans="1:4" x14ac:dyDescent="0.2">
      <c r="A25509" t="s">
        <v>71</v>
      </c>
      <c r="B25509">
        <v>2.5</v>
      </c>
      <c r="C25509" t="s">
        <v>1639</v>
      </c>
      <c r="D25509">
        <v>0.1</v>
      </c>
    </row>
    <row r="25510" spans="1:4" x14ac:dyDescent="0.2">
      <c r="A25510" t="s">
        <v>71</v>
      </c>
      <c r="B25510">
        <v>1.4</v>
      </c>
      <c r="C25510" t="s">
        <v>1639</v>
      </c>
      <c r="D25510">
        <v>0.1</v>
      </c>
    </row>
    <row r="25511" spans="1:4" x14ac:dyDescent="0.2">
      <c r="A25511" t="s">
        <v>55</v>
      </c>
      <c r="B25511">
        <v>2</v>
      </c>
      <c r="C25511" t="s">
        <v>1634</v>
      </c>
      <c r="D25511">
        <v>0.1</v>
      </c>
    </row>
    <row r="25512" spans="1:4" x14ac:dyDescent="0.2">
      <c r="A25512" t="s">
        <v>59</v>
      </c>
      <c r="B25512" t="s">
        <v>3215</v>
      </c>
    </row>
    <row r="25513" spans="1:4" x14ac:dyDescent="0.2">
      <c r="A25513" t="s">
        <v>3433</v>
      </c>
      <c r="B25513" t="s">
        <v>2378</v>
      </c>
    </row>
    <row r="25514" spans="1:4" x14ac:dyDescent="0.2">
      <c r="A25514" t="s">
        <v>3242</v>
      </c>
      <c r="B25514" t="s">
        <v>3243</v>
      </c>
    </row>
    <row r="25515" spans="1:4" x14ac:dyDescent="0.2">
      <c r="A25515" t="s">
        <v>3244</v>
      </c>
      <c r="B25515">
        <f>0.06/0.03</f>
        <v>2</v>
      </c>
    </row>
    <row r="25516" spans="1:4" x14ac:dyDescent="0.2">
      <c r="A25516" t="s">
        <v>3434</v>
      </c>
      <c r="B25516" t="s">
        <v>3243</v>
      </c>
    </row>
    <row r="25517" spans="1:4" x14ac:dyDescent="0.2">
      <c r="A25517" t="s">
        <v>2116</v>
      </c>
      <c r="B25517" t="s">
        <v>1634</v>
      </c>
      <c r="C25517">
        <v>2.5000000000000001E-2</v>
      </c>
    </row>
    <row r="25518" spans="1:4" x14ac:dyDescent="0.2">
      <c r="A25518" t="s">
        <v>3435</v>
      </c>
      <c r="B25518" t="s">
        <v>1588</v>
      </c>
      <c r="C25518">
        <v>0.03</v>
      </c>
    </row>
    <row r="25519" spans="1:4" x14ac:dyDescent="0.2">
      <c r="A25519" t="s">
        <v>3436</v>
      </c>
      <c r="B25519" t="s">
        <v>1634</v>
      </c>
      <c r="C25519">
        <v>0.02</v>
      </c>
    </row>
    <row r="25520" spans="1:4" x14ac:dyDescent="0.2">
      <c r="A25520" t="s">
        <v>176</v>
      </c>
      <c r="B25520" t="s">
        <v>3437</v>
      </c>
      <c r="C25520" t="s">
        <v>1634</v>
      </c>
      <c r="D25520">
        <v>0.05</v>
      </c>
    </row>
    <row r="25521" spans="1:5" x14ac:dyDescent="0.2">
      <c r="A25521" t="s">
        <v>3438</v>
      </c>
      <c r="B25521" t="s">
        <v>1634</v>
      </c>
      <c r="C25521">
        <v>0.1</v>
      </c>
    </row>
    <row r="25522" spans="1:5" x14ac:dyDescent="0.2">
      <c r="A25522" t="s">
        <v>59</v>
      </c>
      <c r="B25522" t="s">
        <v>3439</v>
      </c>
      <c r="C25522" t="s">
        <v>1808</v>
      </c>
    </row>
    <row r="25523" spans="1:5" x14ac:dyDescent="0.2">
      <c r="A25523" t="s">
        <v>3440</v>
      </c>
      <c r="B25523" t="s">
        <v>1634</v>
      </c>
      <c r="C25523">
        <v>0.2</v>
      </c>
    </row>
    <row r="25524" spans="1:5" x14ac:dyDescent="0.2">
      <c r="A25524" t="s">
        <v>3441</v>
      </c>
      <c r="B25524" t="s">
        <v>1634</v>
      </c>
      <c r="C25524">
        <v>0.2</v>
      </c>
    </row>
    <row r="25525" spans="1:5" x14ac:dyDescent="0.2">
      <c r="A25525" t="s">
        <v>173</v>
      </c>
      <c r="B25525">
        <v>17.25</v>
      </c>
      <c r="C25525" t="s">
        <v>1634</v>
      </c>
      <c r="D25525">
        <v>0.2</v>
      </c>
    </row>
    <row r="25526" spans="1:5" x14ac:dyDescent="0.2">
      <c r="A25526" t="s">
        <v>3442</v>
      </c>
      <c r="B25526" t="s">
        <v>1634</v>
      </c>
      <c r="C25526">
        <v>0.05</v>
      </c>
    </row>
    <row r="25527" spans="1:5" x14ac:dyDescent="0.2">
      <c r="A25527" t="s">
        <v>3324</v>
      </c>
      <c r="B25527" t="s">
        <v>1634</v>
      </c>
      <c r="C25527">
        <v>0.05</v>
      </c>
    </row>
    <row r="25528" spans="1:5" x14ac:dyDescent="0.2">
      <c r="A25528" t="s">
        <v>2218</v>
      </c>
      <c r="B25528" t="s">
        <v>1634</v>
      </c>
      <c r="C25528">
        <v>0.05</v>
      </c>
    </row>
    <row r="25529" spans="1:5" x14ac:dyDescent="0.2">
      <c r="A25529" t="s">
        <v>200</v>
      </c>
      <c r="B25529">
        <v>4.7</v>
      </c>
      <c r="C25529" t="s">
        <v>1588</v>
      </c>
      <c r="D25529">
        <v>0.1</v>
      </c>
    </row>
    <row r="25530" spans="1:5" x14ac:dyDescent="0.2">
      <c r="A25530" t="s">
        <v>120</v>
      </c>
      <c r="B25530">
        <v>0.03</v>
      </c>
      <c r="C25530" t="s">
        <v>1593</v>
      </c>
      <c r="D25530" t="s">
        <v>1659</v>
      </c>
    </row>
    <row r="25531" spans="1:5" x14ac:dyDescent="0.2">
      <c r="A25531" t="s">
        <v>118</v>
      </c>
      <c r="B25531" t="s">
        <v>1655</v>
      </c>
      <c r="C25531">
        <v>1.5</v>
      </c>
    </row>
    <row r="25532" spans="1:5" x14ac:dyDescent="0.2">
      <c r="A25532" t="s">
        <v>118</v>
      </c>
      <c r="B25532" t="s">
        <v>2534</v>
      </c>
      <c r="C25532">
        <v>0.5</v>
      </c>
    </row>
    <row r="25533" spans="1:5" x14ac:dyDescent="0.2">
      <c r="A25533" t="s">
        <v>118</v>
      </c>
      <c r="B25533" t="s">
        <v>1655</v>
      </c>
      <c r="C25533">
        <v>6.3</v>
      </c>
    </row>
    <row r="25534" spans="1:5" x14ac:dyDescent="0.2">
      <c r="A25534" t="s">
        <v>118</v>
      </c>
      <c r="B25534" t="s">
        <v>1655</v>
      </c>
      <c r="C25534">
        <v>10</v>
      </c>
    </row>
    <row r="25535" spans="1:5" x14ac:dyDescent="0.2">
      <c r="A25535" t="s">
        <v>120</v>
      </c>
      <c r="B25535">
        <v>0.03</v>
      </c>
      <c r="C25535" t="s">
        <v>1593</v>
      </c>
      <c r="D25535" t="s">
        <v>1594</v>
      </c>
    </row>
    <row r="25536" spans="1:5" x14ac:dyDescent="0.2">
      <c r="A25536" t="s">
        <v>117</v>
      </c>
      <c r="B25536">
        <v>0.02</v>
      </c>
      <c r="C25536" t="s">
        <v>1593</v>
      </c>
      <c r="D25536" t="s">
        <v>1594</v>
      </c>
      <c r="E25536" t="s">
        <v>2427</v>
      </c>
    </row>
    <row r="25537" spans="1:6" x14ac:dyDescent="0.2">
      <c r="A25537" t="s">
        <v>117</v>
      </c>
      <c r="B25537">
        <v>0.02</v>
      </c>
      <c r="C25537" t="s">
        <v>1593</v>
      </c>
      <c r="D25537" t="s">
        <v>1659</v>
      </c>
    </row>
    <row r="25538" spans="1:6" x14ac:dyDescent="0.2">
      <c r="A25538" t="s">
        <v>156</v>
      </c>
      <c r="B25538">
        <v>0.02</v>
      </c>
      <c r="C25538" t="s">
        <v>3249</v>
      </c>
    </row>
    <row r="25539" spans="1:6" x14ac:dyDescent="0.2">
      <c r="A25539" t="s">
        <v>1575</v>
      </c>
      <c r="B25539" t="s">
        <v>1576</v>
      </c>
      <c r="C25539" t="s">
        <v>1577</v>
      </c>
      <c r="D25539" t="s">
        <v>1578</v>
      </c>
    </row>
    <row r="25540" spans="1:6" x14ac:dyDescent="0.2">
      <c r="A25540" t="s">
        <v>882</v>
      </c>
      <c r="B25540" t="s">
        <v>1579</v>
      </c>
      <c r="C25540" t="s">
        <v>1580</v>
      </c>
    </row>
    <row r="25541" spans="1:6" x14ac:dyDescent="0.2">
      <c r="A25541" t="s">
        <v>1581</v>
      </c>
      <c r="B25541" t="s">
        <v>1576</v>
      </c>
      <c r="C25541" t="s">
        <v>1577</v>
      </c>
      <c r="D25541" t="s">
        <v>1582</v>
      </c>
    </row>
    <row r="25542" spans="1:6" x14ac:dyDescent="0.2">
      <c r="A25542" t="s">
        <v>1595</v>
      </c>
      <c r="B25542" t="s">
        <v>1596</v>
      </c>
      <c r="C25542" t="s">
        <v>1597</v>
      </c>
    </row>
    <row r="25543" spans="1:6" x14ac:dyDescent="0.2">
      <c r="A25543" t="s">
        <v>1595</v>
      </c>
      <c r="B25543" t="s">
        <v>1598</v>
      </c>
      <c r="C25543" t="s">
        <v>1599</v>
      </c>
      <c r="D25543" t="s">
        <v>1597</v>
      </c>
    </row>
    <row r="25544" spans="1:6" x14ac:dyDescent="0.2">
      <c r="A25544" t="s">
        <v>1595</v>
      </c>
      <c r="B25544" t="s">
        <v>1596</v>
      </c>
      <c r="C25544" t="s">
        <v>1597</v>
      </c>
    </row>
    <row r="25545" spans="1:6" x14ac:dyDescent="0.2">
      <c r="A25545" t="s">
        <v>1595</v>
      </c>
      <c r="B25545" t="s">
        <v>1598</v>
      </c>
      <c r="C25545" t="s">
        <v>1599</v>
      </c>
      <c r="D25545" t="s">
        <v>1597</v>
      </c>
    </row>
    <row r="25546" spans="1:6" x14ac:dyDescent="0.2">
      <c r="A25546" t="s">
        <v>57</v>
      </c>
      <c r="B25546">
        <v>32</v>
      </c>
      <c r="C25546" t="s">
        <v>1634</v>
      </c>
      <c r="D25546">
        <v>0.2</v>
      </c>
    </row>
    <row r="25547" spans="1:6" x14ac:dyDescent="0.2">
      <c r="A25547" t="s">
        <v>173</v>
      </c>
      <c r="B25547">
        <v>10</v>
      </c>
      <c r="C25547">
        <v>-0.5</v>
      </c>
    </row>
    <row r="25548" spans="1:6" x14ac:dyDescent="0.2">
      <c r="A25548" t="s">
        <v>416</v>
      </c>
      <c r="B25548">
        <v>63</v>
      </c>
      <c r="C25548" t="s">
        <v>1634</v>
      </c>
      <c r="D25548">
        <v>0.2</v>
      </c>
    </row>
    <row r="25549" spans="1:6" x14ac:dyDescent="0.2">
      <c r="A25549" t="s">
        <v>71</v>
      </c>
      <c r="B25549">
        <v>54</v>
      </c>
      <c r="C25549">
        <v>1</v>
      </c>
    </row>
    <row r="25550" spans="1:6" x14ac:dyDescent="0.2">
      <c r="A25550" t="s">
        <v>173</v>
      </c>
      <c r="B25550">
        <v>12</v>
      </c>
      <c r="C25550" t="s">
        <v>1634</v>
      </c>
      <c r="D25550">
        <v>0.1</v>
      </c>
      <c r="E25550" t="s">
        <v>2503</v>
      </c>
      <c r="F25550" t="s">
        <v>3483</v>
      </c>
    </row>
    <row r="25551" spans="1:6" x14ac:dyDescent="0.2">
      <c r="A25551" t="s">
        <v>173</v>
      </c>
      <c r="B25551">
        <v>12</v>
      </c>
      <c r="C25551" t="s">
        <v>1634</v>
      </c>
      <c r="D25551">
        <v>0.1</v>
      </c>
      <c r="E25551" t="s">
        <v>2503</v>
      </c>
      <c r="F25551" t="s">
        <v>3483</v>
      </c>
    </row>
    <row r="25552" spans="1:6" x14ac:dyDescent="0.2">
      <c r="A25552" t="s">
        <v>173</v>
      </c>
      <c r="B25552">
        <v>12</v>
      </c>
      <c r="C25552" t="s">
        <v>1634</v>
      </c>
      <c r="D25552">
        <v>0.1</v>
      </c>
      <c r="E25552" t="s">
        <v>2503</v>
      </c>
      <c r="F25552" t="s">
        <v>3483</v>
      </c>
    </row>
    <row r="25553" spans="1:7" x14ac:dyDescent="0.2">
      <c r="A25553" t="s">
        <v>71</v>
      </c>
      <c r="B25553">
        <v>7</v>
      </c>
      <c r="C25553" t="s">
        <v>1634</v>
      </c>
      <c r="D25553">
        <v>0.1</v>
      </c>
    </row>
    <row r="25554" spans="1:7" x14ac:dyDescent="0.2">
      <c r="A25554" t="s">
        <v>71</v>
      </c>
      <c r="B25554">
        <v>6</v>
      </c>
      <c r="C25554" t="s">
        <v>1634</v>
      </c>
      <c r="D25554">
        <v>0.1</v>
      </c>
    </row>
    <row r="25555" spans="1:7" x14ac:dyDescent="0.2">
      <c r="A25555" t="s">
        <v>71</v>
      </c>
      <c r="B25555">
        <v>7</v>
      </c>
      <c r="C25555" t="s">
        <v>1634</v>
      </c>
      <c r="D25555">
        <v>0.1</v>
      </c>
    </row>
    <row r="25556" spans="1:7" x14ac:dyDescent="0.2">
      <c r="A25556" t="s">
        <v>71</v>
      </c>
      <c r="B25556">
        <v>16</v>
      </c>
      <c r="C25556">
        <v>-0.3</v>
      </c>
    </row>
    <row r="25557" spans="1:7" x14ac:dyDescent="0.2">
      <c r="A25557" t="s">
        <v>71</v>
      </c>
      <c r="B25557">
        <v>29.1</v>
      </c>
      <c r="C25557" t="s">
        <v>1634</v>
      </c>
      <c r="D25557">
        <v>0.1</v>
      </c>
    </row>
    <row r="25558" spans="1:7" x14ac:dyDescent="0.2">
      <c r="A25558" t="s">
        <v>52</v>
      </c>
      <c r="B25558" t="s">
        <v>3484</v>
      </c>
      <c r="C25558" t="s">
        <v>3485</v>
      </c>
      <c r="D25558" t="s">
        <v>3486</v>
      </c>
    </row>
    <row r="25559" spans="1:7" x14ac:dyDescent="0.2">
      <c r="A25559" t="s">
        <v>52</v>
      </c>
      <c r="B25559" t="s">
        <v>3484</v>
      </c>
      <c r="C25559" t="s">
        <v>3485</v>
      </c>
      <c r="D25559" t="s">
        <v>3486</v>
      </c>
    </row>
    <row r="25560" spans="1:7" x14ac:dyDescent="0.2">
      <c r="A25560" t="s">
        <v>52</v>
      </c>
      <c r="B25560" t="s">
        <v>3487</v>
      </c>
      <c r="C25560" t="s">
        <v>2503</v>
      </c>
      <c r="D25560" t="s">
        <v>3488</v>
      </c>
      <c r="E25560" t="s">
        <v>3489</v>
      </c>
      <c r="F25560" t="s">
        <v>6</v>
      </c>
    </row>
    <row r="25561" spans="1:7" x14ac:dyDescent="0.2">
      <c r="A25561" t="s">
        <v>52</v>
      </c>
      <c r="B25561">
        <v>12</v>
      </c>
      <c r="C25561">
        <v>-0.5</v>
      </c>
      <c r="D25561" t="s">
        <v>2503</v>
      </c>
      <c r="E25561" t="s">
        <v>3488</v>
      </c>
      <c r="F25561" t="s">
        <v>2332</v>
      </c>
      <c r="G25561" t="s">
        <v>6</v>
      </c>
    </row>
    <row r="25562" spans="1:7" x14ac:dyDescent="0.2">
      <c r="A25562" t="s">
        <v>52</v>
      </c>
      <c r="B25562" t="s">
        <v>3490</v>
      </c>
      <c r="C25562" t="s">
        <v>2503</v>
      </c>
      <c r="D25562" t="s">
        <v>3488</v>
      </c>
      <c r="E25562" t="s">
        <v>2332</v>
      </c>
      <c r="F25562" t="s">
        <v>6</v>
      </c>
    </row>
    <row r="25563" spans="1:7" x14ac:dyDescent="0.2">
      <c r="A25563" t="s">
        <v>52</v>
      </c>
      <c r="B25563">
        <v>61</v>
      </c>
      <c r="C25563" t="s">
        <v>1634</v>
      </c>
      <c r="D25563">
        <v>0.2</v>
      </c>
    </row>
    <row r="25564" spans="1:7" x14ac:dyDescent="0.2">
      <c r="A25564" t="s">
        <v>57</v>
      </c>
      <c r="B25564">
        <v>58</v>
      </c>
      <c r="C25564" t="s">
        <v>1634</v>
      </c>
      <c r="D25564">
        <v>0.5</v>
      </c>
      <c r="E25564" t="s">
        <v>3485</v>
      </c>
      <c r="F25564" t="s">
        <v>3491</v>
      </c>
    </row>
    <row r="25565" spans="1:7" x14ac:dyDescent="0.2">
      <c r="A25565" t="s">
        <v>119</v>
      </c>
      <c r="B25565">
        <v>52.9</v>
      </c>
      <c r="C25565">
        <v>-0.05</v>
      </c>
    </row>
    <row r="25566" spans="1:7" x14ac:dyDescent="0.2">
      <c r="A25566" t="s">
        <v>119</v>
      </c>
      <c r="B25566">
        <v>40</v>
      </c>
      <c r="C25566">
        <f>0.17/0.22</f>
        <v>0.77272727272727282</v>
      </c>
    </row>
    <row r="25567" spans="1:7" x14ac:dyDescent="0.2">
      <c r="A25567" t="s">
        <v>119</v>
      </c>
      <c r="B25567">
        <v>19.5</v>
      </c>
      <c r="C25567">
        <v>-0.05</v>
      </c>
    </row>
    <row r="25568" spans="1:7" x14ac:dyDescent="0.2">
      <c r="A25568" t="s">
        <v>70</v>
      </c>
      <c r="B25568">
        <v>16.05</v>
      </c>
      <c r="C25568">
        <v>0.05</v>
      </c>
    </row>
    <row r="25569" spans="1:6" x14ac:dyDescent="0.2">
      <c r="A25569" t="s">
        <v>52</v>
      </c>
      <c r="B25569" t="s">
        <v>3492</v>
      </c>
      <c r="C25569" t="s">
        <v>3493</v>
      </c>
      <c r="D25569" t="s">
        <v>3494</v>
      </c>
      <c r="E25569" t="s">
        <v>3495</v>
      </c>
    </row>
    <row r="25570" spans="1:6" x14ac:dyDescent="0.2">
      <c r="A25570" t="s">
        <v>1575</v>
      </c>
      <c r="B25570" t="s">
        <v>1576</v>
      </c>
      <c r="C25570" t="s">
        <v>1577</v>
      </c>
      <c r="D25570" t="s">
        <v>1578</v>
      </c>
    </row>
    <row r="25571" spans="1:6" x14ac:dyDescent="0.2">
      <c r="A25571" t="s">
        <v>882</v>
      </c>
      <c r="B25571" t="s">
        <v>1579</v>
      </c>
      <c r="C25571" t="s">
        <v>1580</v>
      </c>
    </row>
    <row r="25572" spans="1:6" x14ac:dyDescent="0.2">
      <c r="A25572" t="s">
        <v>57</v>
      </c>
      <c r="B25572">
        <v>32</v>
      </c>
      <c r="C25572" t="s">
        <v>1634</v>
      </c>
      <c r="D25572">
        <v>0.2</v>
      </c>
    </row>
    <row r="25573" spans="1:6" x14ac:dyDescent="0.2">
      <c r="A25573" t="s">
        <v>173</v>
      </c>
      <c r="B25573">
        <v>10</v>
      </c>
      <c r="C25573">
        <v>-0.5</v>
      </c>
    </row>
    <row r="25574" spans="1:6" x14ac:dyDescent="0.2">
      <c r="A25574" t="s">
        <v>416</v>
      </c>
      <c r="B25574">
        <v>63</v>
      </c>
      <c r="C25574" t="s">
        <v>1634</v>
      </c>
      <c r="D25574">
        <v>0.2</v>
      </c>
    </row>
    <row r="25575" spans="1:6" x14ac:dyDescent="0.2">
      <c r="A25575" t="s">
        <v>71</v>
      </c>
      <c r="B25575">
        <v>54</v>
      </c>
      <c r="C25575">
        <v>1</v>
      </c>
    </row>
    <row r="25576" spans="1:6" x14ac:dyDescent="0.2">
      <c r="A25576" t="s">
        <v>173</v>
      </c>
      <c r="B25576">
        <v>12</v>
      </c>
      <c r="C25576" t="s">
        <v>1634</v>
      </c>
      <c r="D25576">
        <v>0.1</v>
      </c>
      <c r="E25576" t="s">
        <v>2503</v>
      </c>
      <c r="F25576" t="s">
        <v>3483</v>
      </c>
    </row>
    <row r="25577" spans="1:6" x14ac:dyDescent="0.2">
      <c r="A25577" t="s">
        <v>173</v>
      </c>
      <c r="B25577">
        <v>12</v>
      </c>
      <c r="C25577" t="s">
        <v>1634</v>
      </c>
      <c r="D25577">
        <v>0.1</v>
      </c>
      <c r="E25577" t="s">
        <v>2503</v>
      </c>
      <c r="F25577" t="s">
        <v>3483</v>
      </c>
    </row>
    <row r="25578" spans="1:6" x14ac:dyDescent="0.2">
      <c r="A25578" t="s">
        <v>173</v>
      </c>
      <c r="B25578">
        <v>12</v>
      </c>
      <c r="C25578" t="s">
        <v>1634</v>
      </c>
      <c r="D25578">
        <v>0.1</v>
      </c>
      <c r="E25578" t="s">
        <v>2503</v>
      </c>
      <c r="F25578" t="s">
        <v>3483</v>
      </c>
    </row>
    <row r="25579" spans="1:6" x14ac:dyDescent="0.2">
      <c r="A25579" t="s">
        <v>71</v>
      </c>
      <c r="B25579">
        <v>7</v>
      </c>
      <c r="C25579" t="s">
        <v>1634</v>
      </c>
      <c r="D25579">
        <v>0.1</v>
      </c>
    </row>
    <row r="25580" spans="1:6" x14ac:dyDescent="0.2">
      <c r="A25580" t="s">
        <v>71</v>
      </c>
      <c r="B25580">
        <v>6</v>
      </c>
      <c r="C25580" t="s">
        <v>1634</v>
      </c>
      <c r="D25580">
        <v>0.1</v>
      </c>
    </row>
    <row r="25581" spans="1:6" x14ac:dyDescent="0.2">
      <c r="A25581" t="s">
        <v>71</v>
      </c>
      <c r="B25581">
        <v>7</v>
      </c>
      <c r="C25581" t="s">
        <v>1634</v>
      </c>
      <c r="D25581">
        <v>0.1</v>
      </c>
    </row>
    <row r="25582" spans="1:6" x14ac:dyDescent="0.2">
      <c r="A25582" t="s">
        <v>71</v>
      </c>
      <c r="B25582">
        <v>16</v>
      </c>
      <c r="C25582">
        <v>-0.3</v>
      </c>
    </row>
    <row r="25583" spans="1:6" x14ac:dyDescent="0.2">
      <c r="A25583" t="s">
        <v>71</v>
      </c>
      <c r="B25583">
        <v>29.1</v>
      </c>
      <c r="C25583" t="s">
        <v>1634</v>
      </c>
      <c r="D25583">
        <v>0.1</v>
      </c>
    </row>
    <row r="25584" spans="1:6" x14ac:dyDescent="0.2">
      <c r="A25584" t="s">
        <v>52</v>
      </c>
      <c r="B25584" t="s">
        <v>3484</v>
      </c>
      <c r="C25584" t="s">
        <v>3485</v>
      </c>
      <c r="D25584" t="s">
        <v>3486</v>
      </c>
    </row>
    <row r="25585" spans="1:7" x14ac:dyDescent="0.2">
      <c r="A25585" t="s">
        <v>52</v>
      </c>
      <c r="B25585" t="s">
        <v>3484</v>
      </c>
      <c r="C25585" t="s">
        <v>3485</v>
      </c>
      <c r="D25585" t="s">
        <v>3486</v>
      </c>
    </row>
    <row r="25586" spans="1:7" x14ac:dyDescent="0.2">
      <c r="A25586" t="s">
        <v>52</v>
      </c>
      <c r="B25586" t="s">
        <v>3487</v>
      </c>
      <c r="C25586" t="s">
        <v>2503</v>
      </c>
      <c r="D25586" t="s">
        <v>3488</v>
      </c>
      <c r="E25586" t="s">
        <v>3489</v>
      </c>
      <c r="F25586" t="s">
        <v>6</v>
      </c>
    </row>
    <row r="25587" spans="1:7" x14ac:dyDescent="0.2">
      <c r="A25587" t="s">
        <v>52</v>
      </c>
      <c r="B25587">
        <v>12</v>
      </c>
      <c r="C25587">
        <v>-0.5</v>
      </c>
      <c r="D25587" t="s">
        <v>2503</v>
      </c>
      <c r="E25587" t="s">
        <v>3488</v>
      </c>
      <c r="F25587" t="s">
        <v>2332</v>
      </c>
      <c r="G25587" t="s">
        <v>6</v>
      </c>
    </row>
    <row r="25588" spans="1:7" x14ac:dyDescent="0.2">
      <c r="A25588" t="s">
        <v>52</v>
      </c>
      <c r="B25588" t="s">
        <v>3490</v>
      </c>
      <c r="C25588" t="s">
        <v>2503</v>
      </c>
      <c r="D25588" t="s">
        <v>3488</v>
      </c>
      <c r="E25588" t="s">
        <v>2332</v>
      </c>
      <c r="F25588" t="s">
        <v>6</v>
      </c>
    </row>
    <row r="25589" spans="1:7" x14ac:dyDescent="0.2">
      <c r="A25589" t="s">
        <v>52</v>
      </c>
      <c r="B25589">
        <v>61</v>
      </c>
      <c r="C25589" t="s">
        <v>1634</v>
      </c>
      <c r="D25589">
        <v>0.2</v>
      </c>
    </row>
    <row r="25590" spans="1:7" x14ac:dyDescent="0.2">
      <c r="A25590" t="s">
        <v>57</v>
      </c>
      <c r="B25590">
        <v>58</v>
      </c>
      <c r="C25590" t="s">
        <v>1634</v>
      </c>
      <c r="D25590">
        <v>0.5</v>
      </c>
      <c r="E25590" t="s">
        <v>3485</v>
      </c>
      <c r="F25590" t="s">
        <v>3491</v>
      </c>
    </row>
    <row r="25591" spans="1:7" x14ac:dyDescent="0.2">
      <c r="A25591" t="s">
        <v>119</v>
      </c>
      <c r="B25591">
        <v>52.9</v>
      </c>
      <c r="C25591">
        <v>-0.05</v>
      </c>
    </row>
    <row r="25592" spans="1:7" x14ac:dyDescent="0.2">
      <c r="A25592" t="s">
        <v>119</v>
      </c>
      <c r="B25592">
        <v>40</v>
      </c>
      <c r="C25592">
        <f>0.17/0.22</f>
        <v>0.77272727272727282</v>
      </c>
    </row>
    <row r="25593" spans="1:7" x14ac:dyDescent="0.2">
      <c r="A25593" t="s">
        <v>119</v>
      </c>
      <c r="B25593">
        <v>19.5</v>
      </c>
      <c r="C25593">
        <v>-0.05</v>
      </c>
    </row>
    <row r="25594" spans="1:7" x14ac:dyDescent="0.2">
      <c r="A25594" t="s">
        <v>70</v>
      </c>
      <c r="B25594">
        <v>16.05</v>
      </c>
      <c r="C25594">
        <v>0.05</v>
      </c>
    </row>
    <row r="25595" spans="1:7" x14ac:dyDescent="0.2">
      <c r="A25595" t="s">
        <v>52</v>
      </c>
      <c r="B25595" t="s">
        <v>3492</v>
      </c>
      <c r="C25595" t="s">
        <v>3493</v>
      </c>
      <c r="D25595" t="s">
        <v>3494</v>
      </c>
      <c r="E25595" t="s">
        <v>3495</v>
      </c>
    </row>
    <row r="25596" spans="1:7" x14ac:dyDescent="0.2">
      <c r="A25596" t="s">
        <v>1575</v>
      </c>
      <c r="B25596" t="s">
        <v>1576</v>
      </c>
      <c r="C25596" t="s">
        <v>1577</v>
      </c>
      <c r="D25596" t="s">
        <v>1578</v>
      </c>
    </row>
    <row r="25597" spans="1:7" x14ac:dyDescent="0.2">
      <c r="A25597" t="s">
        <v>882</v>
      </c>
      <c r="B25597" t="s">
        <v>1579</v>
      </c>
      <c r="C25597" t="s">
        <v>1580</v>
      </c>
    </row>
    <row r="25598" spans="1:7" x14ac:dyDescent="0.2">
      <c r="A25598" t="s">
        <v>1605</v>
      </c>
      <c r="B25598" t="s">
        <v>3496</v>
      </c>
    </row>
    <row r="25599" spans="1:7" x14ac:dyDescent="0.2">
      <c r="A25599" t="s">
        <v>1605</v>
      </c>
      <c r="B25599" t="s">
        <v>3497</v>
      </c>
    </row>
    <row r="25600" spans="1:7" x14ac:dyDescent="0.2">
      <c r="A25600" t="s">
        <v>1605</v>
      </c>
      <c r="B25600">
        <v>2.5</v>
      </c>
      <c r="C25600" t="s">
        <v>1639</v>
      </c>
      <c r="D25600">
        <v>0.2</v>
      </c>
    </row>
    <row r="25601" spans="1:4" x14ac:dyDescent="0.2">
      <c r="A25601" t="s">
        <v>3498</v>
      </c>
      <c r="B25601" t="s">
        <v>3043</v>
      </c>
      <c r="C25601">
        <v>16.5</v>
      </c>
    </row>
    <row r="25602" spans="1:4" x14ac:dyDescent="0.2">
      <c r="A25602" t="s">
        <v>70</v>
      </c>
      <c r="B25602">
        <v>0.81</v>
      </c>
      <c r="C25602" t="s">
        <v>1639</v>
      </c>
      <c r="D25602">
        <v>0.01</v>
      </c>
    </row>
    <row r="25603" spans="1:4" x14ac:dyDescent="0.2">
      <c r="A25603" t="s">
        <v>70</v>
      </c>
      <c r="B25603">
        <v>1</v>
      </c>
      <c r="C25603" t="s">
        <v>1634</v>
      </c>
      <c r="D25603">
        <v>0.1</v>
      </c>
    </row>
    <row r="25604" spans="1:4" x14ac:dyDescent="0.2">
      <c r="A25604" t="s">
        <v>173</v>
      </c>
      <c r="B25604">
        <v>4.0999999999999996</v>
      </c>
      <c r="C25604" t="s">
        <v>1639</v>
      </c>
      <c r="D25604">
        <v>0.2</v>
      </c>
    </row>
    <row r="25605" spans="1:4" x14ac:dyDescent="0.2">
      <c r="A25605" t="s">
        <v>70</v>
      </c>
      <c r="B25605">
        <v>3</v>
      </c>
      <c r="C25605" t="s">
        <v>1639</v>
      </c>
      <c r="D25605">
        <v>0.02</v>
      </c>
    </row>
    <row r="25606" spans="1:4" x14ac:dyDescent="0.2">
      <c r="A25606" t="s">
        <v>61</v>
      </c>
      <c r="B25606" t="s">
        <v>3499</v>
      </c>
    </row>
    <row r="25607" spans="1:4" x14ac:dyDescent="0.2">
      <c r="A25607" t="s">
        <v>173</v>
      </c>
      <c r="B25607">
        <v>4.8</v>
      </c>
      <c r="C25607" t="s">
        <v>1634</v>
      </c>
      <c r="D25607">
        <v>0.1</v>
      </c>
    </row>
    <row r="25608" spans="1:4" x14ac:dyDescent="0.2">
      <c r="A25608" t="s">
        <v>70</v>
      </c>
      <c r="B25608">
        <v>4</v>
      </c>
      <c r="C25608" t="s">
        <v>2265</v>
      </c>
    </row>
    <row r="25609" spans="1:4" x14ac:dyDescent="0.2">
      <c r="A25609" t="s">
        <v>52</v>
      </c>
      <c r="B25609">
        <v>19.100000000000001</v>
      </c>
      <c r="C25609" t="s">
        <v>1634</v>
      </c>
      <c r="D25609">
        <v>0.2</v>
      </c>
    </row>
    <row r="25610" spans="1:4" x14ac:dyDescent="0.2">
      <c r="A25610" t="s">
        <v>52</v>
      </c>
      <c r="B25610">
        <v>4.45</v>
      </c>
      <c r="C25610" t="s">
        <v>1634</v>
      </c>
      <c r="D25610">
        <v>0.1</v>
      </c>
    </row>
    <row r="25611" spans="1:4" x14ac:dyDescent="0.2">
      <c r="A25611" t="s">
        <v>2564</v>
      </c>
      <c r="B25611">
        <v>25</v>
      </c>
    </row>
    <row r="25612" spans="1:4" x14ac:dyDescent="0.2">
      <c r="A25612" t="s">
        <v>882</v>
      </c>
      <c r="B25612" t="s">
        <v>1579</v>
      </c>
      <c r="C25612" t="s">
        <v>1580</v>
      </c>
    </row>
    <row r="25613" spans="1:4" x14ac:dyDescent="0.2">
      <c r="A25613" t="s">
        <v>1575</v>
      </c>
      <c r="B25613" t="s">
        <v>1576</v>
      </c>
      <c r="C25613" t="s">
        <v>1577</v>
      </c>
      <c r="D25613" t="s">
        <v>1578</v>
      </c>
    </row>
    <row r="25614" spans="1:4" x14ac:dyDescent="0.2">
      <c r="A25614" t="s">
        <v>1581</v>
      </c>
      <c r="B25614" t="s">
        <v>1576</v>
      </c>
      <c r="C25614" t="s">
        <v>1577</v>
      </c>
      <c r="D25614" t="s">
        <v>1582</v>
      </c>
    </row>
    <row r="25615" spans="1:4" x14ac:dyDescent="0.2">
      <c r="A25615" t="s">
        <v>1595</v>
      </c>
      <c r="B25615" t="s">
        <v>1596</v>
      </c>
      <c r="C25615" t="s">
        <v>1597</v>
      </c>
    </row>
    <row r="25616" spans="1:4" x14ac:dyDescent="0.2">
      <c r="A25616" t="s">
        <v>1595</v>
      </c>
      <c r="B25616" t="s">
        <v>1598</v>
      </c>
      <c r="C25616" t="s">
        <v>1599</v>
      </c>
      <c r="D25616" t="s">
        <v>1597</v>
      </c>
    </row>
    <row r="25617" spans="1:4" x14ac:dyDescent="0.2">
      <c r="A25617" t="s">
        <v>1605</v>
      </c>
      <c r="B25617" t="s">
        <v>3496</v>
      </c>
    </row>
    <row r="25618" spans="1:4" x14ac:dyDescent="0.2">
      <c r="A25618" t="s">
        <v>1605</v>
      </c>
      <c r="B25618" t="s">
        <v>3497</v>
      </c>
    </row>
    <row r="25619" spans="1:4" x14ac:dyDescent="0.2">
      <c r="A25619" t="s">
        <v>1605</v>
      </c>
      <c r="B25619">
        <v>2.5</v>
      </c>
      <c r="C25619" t="s">
        <v>1639</v>
      </c>
      <c r="D25619">
        <v>0.2</v>
      </c>
    </row>
    <row r="25620" spans="1:4" x14ac:dyDescent="0.2">
      <c r="A25620" t="s">
        <v>3498</v>
      </c>
      <c r="B25620" t="s">
        <v>3043</v>
      </c>
      <c r="C25620">
        <v>16.5</v>
      </c>
    </row>
    <row r="25621" spans="1:4" x14ac:dyDescent="0.2">
      <c r="A25621" t="s">
        <v>70</v>
      </c>
      <c r="B25621">
        <v>0.81</v>
      </c>
      <c r="C25621" t="s">
        <v>1639</v>
      </c>
      <c r="D25621">
        <v>0.01</v>
      </c>
    </row>
    <row r="25622" spans="1:4" x14ac:dyDescent="0.2">
      <c r="A25622" t="s">
        <v>70</v>
      </c>
      <c r="B25622">
        <v>1</v>
      </c>
      <c r="C25622" t="s">
        <v>1634</v>
      </c>
      <c r="D25622">
        <v>0.1</v>
      </c>
    </row>
    <row r="25623" spans="1:4" x14ac:dyDescent="0.2">
      <c r="A25623" t="s">
        <v>173</v>
      </c>
      <c r="B25623">
        <v>4.0999999999999996</v>
      </c>
      <c r="C25623" t="s">
        <v>1639</v>
      </c>
      <c r="D25623">
        <v>0.2</v>
      </c>
    </row>
    <row r="25624" spans="1:4" x14ac:dyDescent="0.2">
      <c r="A25624" t="s">
        <v>70</v>
      </c>
      <c r="B25624">
        <v>3</v>
      </c>
      <c r="C25624" t="s">
        <v>1639</v>
      </c>
      <c r="D25624">
        <v>0.02</v>
      </c>
    </row>
    <row r="25625" spans="1:4" x14ac:dyDescent="0.2">
      <c r="A25625" t="s">
        <v>61</v>
      </c>
      <c r="B25625" t="s">
        <v>3499</v>
      </c>
    </row>
    <row r="25626" spans="1:4" x14ac:dyDescent="0.2">
      <c r="A25626" t="s">
        <v>173</v>
      </c>
      <c r="B25626">
        <v>4.8</v>
      </c>
      <c r="C25626" t="s">
        <v>1634</v>
      </c>
      <c r="D25626">
        <v>0.1</v>
      </c>
    </row>
    <row r="25627" spans="1:4" x14ac:dyDescent="0.2">
      <c r="A25627" t="s">
        <v>70</v>
      </c>
      <c r="B25627">
        <v>4</v>
      </c>
      <c r="C25627" t="s">
        <v>2265</v>
      </c>
    </row>
    <row r="25628" spans="1:4" x14ac:dyDescent="0.2">
      <c r="A25628" t="s">
        <v>52</v>
      </c>
      <c r="B25628">
        <v>19.100000000000001</v>
      </c>
      <c r="C25628" t="s">
        <v>1634</v>
      </c>
      <c r="D25628">
        <v>0.2</v>
      </c>
    </row>
    <row r="25629" spans="1:4" x14ac:dyDescent="0.2">
      <c r="A25629" t="s">
        <v>52</v>
      </c>
      <c r="B25629">
        <v>4.45</v>
      </c>
      <c r="C25629" t="s">
        <v>1634</v>
      </c>
      <c r="D25629">
        <v>0.1</v>
      </c>
    </row>
    <row r="25630" spans="1:4" x14ac:dyDescent="0.2">
      <c r="A25630" t="s">
        <v>2564</v>
      </c>
      <c r="B25630">
        <v>25</v>
      </c>
    </row>
    <row r="25631" spans="1:4" x14ac:dyDescent="0.2">
      <c r="A25631" t="s">
        <v>882</v>
      </c>
      <c r="B25631" t="s">
        <v>1579</v>
      </c>
      <c r="C25631" t="s">
        <v>1580</v>
      </c>
    </row>
    <row r="25632" spans="1:4" x14ac:dyDescent="0.2">
      <c r="A25632" t="s">
        <v>1575</v>
      </c>
      <c r="B25632" t="s">
        <v>1576</v>
      </c>
      <c r="C25632" t="s">
        <v>1577</v>
      </c>
      <c r="D25632" t="s">
        <v>1578</v>
      </c>
    </row>
    <row r="25633" spans="1:7" x14ac:dyDescent="0.2">
      <c r="A25633" t="s">
        <v>1581</v>
      </c>
      <c r="B25633" t="s">
        <v>1576</v>
      </c>
      <c r="C25633" t="s">
        <v>1577</v>
      </c>
      <c r="D25633" t="s">
        <v>1582</v>
      </c>
    </row>
    <row r="25634" spans="1:7" x14ac:dyDescent="0.2">
      <c r="A25634" t="s">
        <v>1595</v>
      </c>
      <c r="B25634" t="s">
        <v>1596</v>
      </c>
      <c r="C25634" t="s">
        <v>1597</v>
      </c>
    </row>
    <row r="25635" spans="1:7" x14ac:dyDescent="0.2">
      <c r="A25635" t="s">
        <v>1595</v>
      </c>
      <c r="B25635" t="s">
        <v>1598</v>
      </c>
      <c r="C25635" t="s">
        <v>1599</v>
      </c>
      <c r="D25635" t="s">
        <v>1597</v>
      </c>
    </row>
    <row r="25636" spans="1:7" x14ac:dyDescent="0.2">
      <c r="A25636" t="s">
        <v>79</v>
      </c>
      <c r="B25636" t="s">
        <v>3364</v>
      </c>
    </row>
    <row r="25637" spans="1:7" x14ac:dyDescent="0.2">
      <c r="A25637" t="s">
        <v>52</v>
      </c>
      <c r="B25637">
        <v>44.3</v>
      </c>
      <c r="C25637" t="s">
        <v>1634</v>
      </c>
      <c r="D25637">
        <v>0.15</v>
      </c>
    </row>
    <row r="25638" spans="1:7" x14ac:dyDescent="0.2">
      <c r="A25638" t="s">
        <v>52</v>
      </c>
      <c r="B25638">
        <v>42.3</v>
      </c>
      <c r="C25638" t="s">
        <v>1634</v>
      </c>
      <c r="D25638">
        <v>0.15</v>
      </c>
    </row>
    <row r="25639" spans="1:7" x14ac:dyDescent="0.2">
      <c r="A25639" t="s">
        <v>52</v>
      </c>
      <c r="B25639">
        <v>50.3</v>
      </c>
      <c r="C25639" t="s">
        <v>1634</v>
      </c>
      <c r="D25639">
        <v>0.15</v>
      </c>
    </row>
    <row r="25640" spans="1:7" x14ac:dyDescent="0.2">
      <c r="A25640" t="s">
        <v>119</v>
      </c>
      <c r="B25640">
        <v>36.1</v>
      </c>
      <c r="C25640" t="s">
        <v>1634</v>
      </c>
      <c r="D25640">
        <v>0.05</v>
      </c>
    </row>
    <row r="25641" spans="1:7" x14ac:dyDescent="0.2">
      <c r="A25641" t="s">
        <v>2585</v>
      </c>
      <c r="B25641" t="s">
        <v>1644</v>
      </c>
      <c r="C25641">
        <v>38</v>
      </c>
      <c r="D25641" t="s">
        <v>1634</v>
      </c>
      <c r="E25641">
        <v>0.1</v>
      </c>
    </row>
    <row r="25642" spans="1:7" x14ac:dyDescent="0.2">
      <c r="A25642" t="s">
        <v>119</v>
      </c>
      <c r="B25642">
        <v>34.049999999999997</v>
      </c>
      <c r="C25642" t="s">
        <v>1639</v>
      </c>
      <c r="D25642">
        <v>0.1</v>
      </c>
    </row>
    <row r="25643" spans="1:7" x14ac:dyDescent="0.2">
      <c r="A25643" t="s">
        <v>119</v>
      </c>
      <c r="B25643">
        <v>31</v>
      </c>
      <c r="C25643" t="s">
        <v>1634</v>
      </c>
      <c r="D25643">
        <v>0.15</v>
      </c>
    </row>
    <row r="25644" spans="1:7" x14ac:dyDescent="0.2">
      <c r="A25644" t="s">
        <v>57</v>
      </c>
      <c r="B25644" t="s">
        <v>3500</v>
      </c>
      <c r="C25644">
        <v>0.15</v>
      </c>
    </row>
    <row r="25645" spans="1:7" x14ac:dyDescent="0.2">
      <c r="A25645" t="s">
        <v>59</v>
      </c>
      <c r="B25645" t="s">
        <v>1841</v>
      </c>
      <c r="C25645">
        <v>35</v>
      </c>
      <c r="D25645" t="s">
        <v>1123</v>
      </c>
      <c r="E25645">
        <v>1</v>
      </c>
      <c r="F25645" t="s">
        <v>1588</v>
      </c>
      <c r="G25645" t="s">
        <v>1808</v>
      </c>
    </row>
    <row r="25646" spans="1:7" x14ac:dyDescent="0.2">
      <c r="A25646" t="s">
        <v>55</v>
      </c>
      <c r="B25646">
        <v>21.1</v>
      </c>
      <c r="C25646" t="s">
        <v>1639</v>
      </c>
      <c r="D25646">
        <v>1</v>
      </c>
    </row>
    <row r="25647" spans="1:7" x14ac:dyDescent="0.2">
      <c r="A25647" t="s">
        <v>118</v>
      </c>
      <c r="B25647" t="s">
        <v>1655</v>
      </c>
      <c r="C25647">
        <v>6.3</v>
      </c>
    </row>
    <row r="25648" spans="1:7" x14ac:dyDescent="0.2">
      <c r="A25648" t="s">
        <v>52</v>
      </c>
      <c r="B25648">
        <v>13.4</v>
      </c>
      <c r="C25648" t="s">
        <v>1634</v>
      </c>
      <c r="D25648">
        <v>0.1</v>
      </c>
    </row>
    <row r="25649" spans="1:6" x14ac:dyDescent="0.2">
      <c r="A25649" t="s">
        <v>52</v>
      </c>
      <c r="B25649">
        <v>10.94</v>
      </c>
      <c r="C25649" t="s">
        <v>1634</v>
      </c>
      <c r="D25649">
        <v>0.2</v>
      </c>
    </row>
    <row r="25650" spans="1:6" x14ac:dyDescent="0.2">
      <c r="A25650" t="s">
        <v>61</v>
      </c>
      <c r="B25650">
        <v>0.1</v>
      </c>
      <c r="C25650" t="s">
        <v>1594</v>
      </c>
    </row>
    <row r="25651" spans="1:6" x14ac:dyDescent="0.2">
      <c r="A25651" t="s">
        <v>574</v>
      </c>
      <c r="B25651">
        <v>0.1</v>
      </c>
      <c r="C25651" t="s">
        <v>1594</v>
      </c>
    </row>
    <row r="25652" spans="1:6" x14ac:dyDescent="0.2">
      <c r="A25652" t="s">
        <v>1575</v>
      </c>
      <c r="B25652" t="s">
        <v>1576</v>
      </c>
      <c r="C25652" t="s">
        <v>1577</v>
      </c>
      <c r="D25652" t="s">
        <v>1578</v>
      </c>
    </row>
    <row r="25653" spans="1:6" x14ac:dyDescent="0.2">
      <c r="A25653" t="s">
        <v>882</v>
      </c>
      <c r="B25653" t="s">
        <v>1579</v>
      </c>
      <c r="C25653" t="s">
        <v>1580</v>
      </c>
    </row>
    <row r="25654" spans="1:6" x14ac:dyDescent="0.2">
      <c r="A25654" t="s">
        <v>1595</v>
      </c>
      <c r="B25654" t="s">
        <v>1596</v>
      </c>
      <c r="C25654" t="s">
        <v>1597</v>
      </c>
    </row>
    <row r="25655" spans="1:6" x14ac:dyDescent="0.2">
      <c r="A25655" t="s">
        <v>1595</v>
      </c>
      <c r="B25655" t="s">
        <v>1598</v>
      </c>
      <c r="C25655" t="s">
        <v>1599</v>
      </c>
      <c r="D25655" t="s">
        <v>1597</v>
      </c>
    </row>
    <row r="25656" spans="1:6" x14ac:dyDescent="0.2">
      <c r="A25656" t="s">
        <v>52</v>
      </c>
      <c r="B25656" t="s">
        <v>3501</v>
      </c>
      <c r="C25656" t="s">
        <v>1639</v>
      </c>
      <c r="D25656" t="s">
        <v>2206</v>
      </c>
    </row>
    <row r="25657" spans="1:6" x14ac:dyDescent="0.2">
      <c r="A25657" t="s">
        <v>52</v>
      </c>
      <c r="B25657">
        <v>10</v>
      </c>
      <c r="C25657" t="s">
        <v>1634</v>
      </c>
      <c r="D25657" t="s">
        <v>2113</v>
      </c>
    </row>
    <row r="25658" spans="1:6" x14ac:dyDescent="0.2">
      <c r="A25658" t="s">
        <v>71</v>
      </c>
      <c r="B25658">
        <v>8</v>
      </c>
      <c r="C25658" t="s">
        <v>1634</v>
      </c>
      <c r="D25658" t="s">
        <v>3502</v>
      </c>
    </row>
    <row r="25659" spans="1:6" x14ac:dyDescent="0.2">
      <c r="A25659" t="s">
        <v>70</v>
      </c>
      <c r="B25659">
        <v>19</v>
      </c>
      <c r="C25659">
        <v>0</v>
      </c>
      <c r="D25659">
        <v>-0.16800000000000001</v>
      </c>
      <c r="E25659" t="s">
        <v>1620</v>
      </c>
      <c r="F25659">
        <v>0.216</v>
      </c>
    </row>
    <row r="25660" spans="1:6" x14ac:dyDescent="0.2">
      <c r="A25660" t="s">
        <v>3503</v>
      </c>
      <c r="B25660">
        <v>3.2000000000000001E-2</v>
      </c>
      <c r="C25660" t="s">
        <v>3504</v>
      </c>
    </row>
    <row r="25661" spans="1:6" x14ac:dyDescent="0.2">
      <c r="A25661" t="s">
        <v>59</v>
      </c>
      <c r="B25661" t="s">
        <v>3505</v>
      </c>
    </row>
    <row r="25662" spans="1:6" x14ac:dyDescent="0.2">
      <c r="A25662" t="s">
        <v>59</v>
      </c>
      <c r="B25662" t="s">
        <v>3506</v>
      </c>
    </row>
    <row r="25663" spans="1:6" x14ac:dyDescent="0.2">
      <c r="A25663" t="s">
        <v>52</v>
      </c>
      <c r="B25663">
        <v>20</v>
      </c>
      <c r="C25663" t="s">
        <v>1639</v>
      </c>
      <c r="D25663" t="s">
        <v>3502</v>
      </c>
    </row>
    <row r="25664" spans="1:6" x14ac:dyDescent="0.2">
      <c r="A25664" t="s">
        <v>57</v>
      </c>
      <c r="B25664" t="s">
        <v>3507</v>
      </c>
    </row>
    <row r="25665" spans="1:5" x14ac:dyDescent="0.2">
      <c r="A25665" t="s">
        <v>1009</v>
      </c>
    </row>
    <row r="25666" spans="1:5" x14ac:dyDescent="0.2">
      <c r="A25666" t="s">
        <v>120</v>
      </c>
      <c r="B25666" t="s">
        <v>2113</v>
      </c>
    </row>
    <row r="25667" spans="1:5" x14ac:dyDescent="0.2">
      <c r="A25667" t="s">
        <v>197</v>
      </c>
      <c r="B25667" t="s">
        <v>3508</v>
      </c>
    </row>
    <row r="25668" spans="1:5" x14ac:dyDescent="0.2">
      <c r="A25668" t="s">
        <v>118</v>
      </c>
      <c r="B25668" t="s">
        <v>1619</v>
      </c>
      <c r="C25668" s="10">
        <v>45325</v>
      </c>
    </row>
    <row r="25669" spans="1:5" x14ac:dyDescent="0.2">
      <c r="A25669" t="s">
        <v>77</v>
      </c>
      <c r="B25669" t="s">
        <v>1789</v>
      </c>
      <c r="C25669" t="s">
        <v>1753</v>
      </c>
      <c r="D25669" t="s">
        <v>1634</v>
      </c>
      <c r="E25669" t="s">
        <v>2846</v>
      </c>
    </row>
    <row r="25670" spans="1:5" x14ac:dyDescent="0.2">
      <c r="A25670" t="s">
        <v>110</v>
      </c>
      <c r="B25670" t="s">
        <v>1708</v>
      </c>
      <c r="C25670" t="s">
        <v>2450</v>
      </c>
    </row>
    <row r="25671" spans="1:5" x14ac:dyDescent="0.2">
      <c r="A25671" t="s">
        <v>110</v>
      </c>
      <c r="B25671" t="s">
        <v>1708</v>
      </c>
      <c r="C25671" t="s">
        <v>59</v>
      </c>
      <c r="D25671" t="s">
        <v>2474</v>
      </c>
    </row>
    <row r="25672" spans="1:5" x14ac:dyDescent="0.2">
      <c r="A25672" t="s">
        <v>882</v>
      </c>
      <c r="B25672" t="s">
        <v>1579</v>
      </c>
      <c r="C25672" t="s">
        <v>1580</v>
      </c>
    </row>
    <row r="25673" spans="1:5" x14ac:dyDescent="0.2">
      <c r="A25673" t="s">
        <v>1575</v>
      </c>
      <c r="B25673" t="s">
        <v>1576</v>
      </c>
      <c r="C25673" t="s">
        <v>1577</v>
      </c>
      <c r="D25673" t="s">
        <v>1578</v>
      </c>
    </row>
    <row r="25674" spans="1:5" x14ac:dyDescent="0.2">
      <c r="A25674" t="s">
        <v>1595</v>
      </c>
      <c r="B25674" t="s">
        <v>1596</v>
      </c>
      <c r="C25674" t="s">
        <v>1597</v>
      </c>
    </row>
    <row r="25675" spans="1:5" x14ac:dyDescent="0.2">
      <c r="A25675" t="s">
        <v>1595</v>
      </c>
      <c r="B25675" t="s">
        <v>1598</v>
      </c>
      <c r="C25675" t="s">
        <v>1599</v>
      </c>
      <c r="D25675" t="s">
        <v>1597</v>
      </c>
    </row>
    <row r="25676" spans="1:5" x14ac:dyDescent="0.2">
      <c r="A25676" t="s">
        <v>50</v>
      </c>
      <c r="B25676">
        <v>93.2</v>
      </c>
      <c r="C25676" t="s">
        <v>1585</v>
      </c>
    </row>
    <row r="25677" spans="1:5" x14ac:dyDescent="0.2">
      <c r="A25677" t="s">
        <v>1605</v>
      </c>
      <c r="B25677">
        <v>17</v>
      </c>
      <c r="C25677">
        <v>1</v>
      </c>
    </row>
    <row r="25678" spans="1:5" x14ac:dyDescent="0.2">
      <c r="A25678" t="s">
        <v>59</v>
      </c>
      <c r="B25678" t="s">
        <v>2474</v>
      </c>
      <c r="C25678" t="s">
        <v>1588</v>
      </c>
      <c r="D25678" t="s">
        <v>1808</v>
      </c>
    </row>
    <row r="25679" spans="1:5" x14ac:dyDescent="0.2">
      <c r="A25679" t="s">
        <v>120</v>
      </c>
      <c r="B25679" t="s">
        <v>1571</v>
      </c>
      <c r="C25679">
        <v>0.2</v>
      </c>
    </row>
    <row r="25680" spans="1:5" x14ac:dyDescent="0.2">
      <c r="A25680" t="s">
        <v>140</v>
      </c>
      <c r="B25680" t="s">
        <v>1571</v>
      </c>
      <c r="C25680">
        <v>6.6</v>
      </c>
    </row>
    <row r="25681" spans="1:4" x14ac:dyDescent="0.2">
      <c r="A25681" t="s">
        <v>55</v>
      </c>
      <c r="B25681">
        <v>13.2</v>
      </c>
      <c r="C25681">
        <v>1</v>
      </c>
    </row>
    <row r="25682" spans="1:4" x14ac:dyDescent="0.2">
      <c r="A25682" t="s">
        <v>1575</v>
      </c>
      <c r="B25682" t="s">
        <v>1576</v>
      </c>
      <c r="C25682" t="s">
        <v>1577</v>
      </c>
      <c r="D25682" t="s">
        <v>1578</v>
      </c>
    </row>
    <row r="25683" spans="1:4" x14ac:dyDescent="0.2">
      <c r="A25683" t="s">
        <v>882</v>
      </c>
      <c r="B25683" t="s">
        <v>1579</v>
      </c>
      <c r="C25683" t="s">
        <v>1580</v>
      </c>
    </row>
    <row r="25684" spans="1:4" x14ac:dyDescent="0.2">
      <c r="A25684" t="s">
        <v>1581</v>
      </c>
      <c r="B25684" t="s">
        <v>1576</v>
      </c>
      <c r="C25684" t="s">
        <v>1577</v>
      </c>
      <c r="D25684" t="s">
        <v>1582</v>
      </c>
    </row>
    <row r="25685" spans="1:4" x14ac:dyDescent="0.2">
      <c r="A25685" t="s">
        <v>1595</v>
      </c>
      <c r="B25685" t="s">
        <v>1596</v>
      </c>
      <c r="C25685" t="s">
        <v>1597</v>
      </c>
    </row>
    <row r="25686" spans="1:4" x14ac:dyDescent="0.2">
      <c r="A25686" t="s">
        <v>1595</v>
      </c>
      <c r="B25686" t="s">
        <v>1598</v>
      </c>
      <c r="C25686" t="s">
        <v>1599</v>
      </c>
      <c r="D25686" t="s">
        <v>1597</v>
      </c>
    </row>
    <row r="25687" spans="1:4" x14ac:dyDescent="0.2">
      <c r="A25687" t="s">
        <v>50</v>
      </c>
      <c r="B25687">
        <v>93.2</v>
      </c>
      <c r="C25687" t="s">
        <v>1585</v>
      </c>
    </row>
    <row r="25688" spans="1:4" x14ac:dyDescent="0.2">
      <c r="A25688" t="s">
        <v>1605</v>
      </c>
      <c r="B25688">
        <v>17</v>
      </c>
      <c r="C25688">
        <v>1</v>
      </c>
    </row>
    <row r="25689" spans="1:4" x14ac:dyDescent="0.2">
      <c r="A25689" t="s">
        <v>59</v>
      </c>
      <c r="B25689" t="s">
        <v>2474</v>
      </c>
      <c r="C25689" t="s">
        <v>1588</v>
      </c>
      <c r="D25689" t="s">
        <v>1808</v>
      </c>
    </row>
    <row r="25690" spans="1:4" x14ac:dyDescent="0.2">
      <c r="A25690" t="s">
        <v>120</v>
      </c>
      <c r="B25690" t="s">
        <v>1571</v>
      </c>
      <c r="C25690">
        <v>0.2</v>
      </c>
    </row>
    <row r="25691" spans="1:4" x14ac:dyDescent="0.2">
      <c r="A25691" t="s">
        <v>140</v>
      </c>
      <c r="B25691" t="s">
        <v>1571</v>
      </c>
      <c r="C25691">
        <v>6.6</v>
      </c>
    </row>
    <row r="25692" spans="1:4" x14ac:dyDescent="0.2">
      <c r="A25692" t="s">
        <v>55</v>
      </c>
      <c r="B25692">
        <v>13.2</v>
      </c>
      <c r="C25692">
        <v>1</v>
      </c>
    </row>
    <row r="25693" spans="1:4" x14ac:dyDescent="0.2">
      <c r="A25693" t="s">
        <v>1575</v>
      </c>
      <c r="B25693" t="s">
        <v>1576</v>
      </c>
      <c r="C25693" t="s">
        <v>1577</v>
      </c>
      <c r="D25693" t="s">
        <v>1578</v>
      </c>
    </row>
    <row r="25694" spans="1:4" x14ac:dyDescent="0.2">
      <c r="A25694" t="s">
        <v>882</v>
      </c>
      <c r="B25694" t="s">
        <v>1579</v>
      </c>
      <c r="C25694" t="s">
        <v>1580</v>
      </c>
    </row>
    <row r="25695" spans="1:4" x14ac:dyDescent="0.2">
      <c r="A25695" t="s">
        <v>1595</v>
      </c>
      <c r="B25695" t="s">
        <v>1596</v>
      </c>
      <c r="C25695" t="s">
        <v>1597</v>
      </c>
    </row>
    <row r="25696" spans="1:4" x14ac:dyDescent="0.2">
      <c r="A25696" t="s">
        <v>1595</v>
      </c>
      <c r="B25696" t="s">
        <v>1598</v>
      </c>
      <c r="C25696" t="s">
        <v>1599</v>
      </c>
      <c r="D25696" t="s">
        <v>1597</v>
      </c>
    </row>
    <row r="25697" spans="1:4" x14ac:dyDescent="0.2">
      <c r="A25697" t="s">
        <v>1595</v>
      </c>
      <c r="B25697" t="s">
        <v>1596</v>
      </c>
      <c r="C25697" t="s">
        <v>1597</v>
      </c>
    </row>
    <row r="25698" spans="1:4" x14ac:dyDescent="0.2">
      <c r="A25698" t="s">
        <v>1595</v>
      </c>
      <c r="B25698" t="s">
        <v>1598</v>
      </c>
      <c r="C25698" t="s">
        <v>1599</v>
      </c>
      <c r="D25698" t="s">
        <v>1597</v>
      </c>
    </row>
    <row r="25699" spans="1:4" x14ac:dyDescent="0.2">
      <c r="A25699" t="s">
        <v>1595</v>
      </c>
      <c r="B25699" t="s">
        <v>1596</v>
      </c>
      <c r="C25699" t="s">
        <v>1597</v>
      </c>
    </row>
    <row r="25700" spans="1:4" x14ac:dyDescent="0.2">
      <c r="A25700" t="s">
        <v>1595</v>
      </c>
      <c r="B25700" t="s">
        <v>1598</v>
      </c>
      <c r="C25700" t="s">
        <v>1599</v>
      </c>
      <c r="D25700" t="s">
        <v>1597</v>
      </c>
    </row>
    <row r="25701" spans="1:4" x14ac:dyDescent="0.2">
      <c r="A25701" t="s">
        <v>57</v>
      </c>
      <c r="B25701">
        <v>16.98</v>
      </c>
      <c r="C25701">
        <f>--0.005/-0.02</f>
        <v>-0.25</v>
      </c>
    </row>
    <row r="25702" spans="1:4" x14ac:dyDescent="0.2">
      <c r="A25702" t="s">
        <v>57</v>
      </c>
      <c r="B25702">
        <v>16.98</v>
      </c>
      <c r="C25702">
        <f>--0.005/-0.02</f>
        <v>-0.25</v>
      </c>
    </row>
    <row r="25703" spans="1:4" x14ac:dyDescent="0.2">
      <c r="A25703" t="s">
        <v>57</v>
      </c>
      <c r="B25703">
        <v>21.98</v>
      </c>
      <c r="C25703">
        <f>-0.005/-0.02</f>
        <v>0.25</v>
      </c>
    </row>
    <row r="25704" spans="1:4" x14ac:dyDescent="0.2">
      <c r="A25704" t="s">
        <v>57</v>
      </c>
      <c r="B25704">
        <v>21.98</v>
      </c>
      <c r="C25704">
        <f>-0.005/-0.02</f>
        <v>0.25</v>
      </c>
    </row>
    <row r="25705" spans="1:4" x14ac:dyDescent="0.2">
      <c r="A25705" t="s">
        <v>57</v>
      </c>
      <c r="B25705">
        <v>16.8</v>
      </c>
      <c r="C25705" t="s">
        <v>1634</v>
      </c>
      <c r="D25705">
        <v>0.05</v>
      </c>
    </row>
    <row r="25706" spans="1:4" x14ac:dyDescent="0.2">
      <c r="A25706" t="s">
        <v>119</v>
      </c>
      <c r="B25706">
        <v>1.8</v>
      </c>
      <c r="C25706" t="s">
        <v>1634</v>
      </c>
      <c r="D25706">
        <v>0.05</v>
      </c>
    </row>
    <row r="25707" spans="1:4" x14ac:dyDescent="0.2">
      <c r="A25707" t="s">
        <v>52</v>
      </c>
      <c r="B25707">
        <v>1.2</v>
      </c>
      <c r="C25707" t="s">
        <v>1634</v>
      </c>
      <c r="D25707">
        <v>0.1</v>
      </c>
    </row>
    <row r="25708" spans="1:4" x14ac:dyDescent="0.2">
      <c r="A25708" t="s">
        <v>119</v>
      </c>
      <c r="B25708">
        <v>4.5</v>
      </c>
      <c r="C25708" t="s">
        <v>1634</v>
      </c>
      <c r="D25708">
        <v>0.2</v>
      </c>
    </row>
    <row r="25709" spans="1:4" x14ac:dyDescent="0.2">
      <c r="A25709" t="s">
        <v>119</v>
      </c>
      <c r="B25709">
        <v>5.15</v>
      </c>
      <c r="C25709" t="s">
        <v>1639</v>
      </c>
      <c r="D25709">
        <v>0.1</v>
      </c>
    </row>
    <row r="25710" spans="1:4" x14ac:dyDescent="0.2">
      <c r="A25710" t="s">
        <v>119</v>
      </c>
      <c r="B25710">
        <v>3</v>
      </c>
      <c r="C25710">
        <v>0.02</v>
      </c>
    </row>
    <row r="25711" spans="1:4" x14ac:dyDescent="0.2">
      <c r="A25711" t="s">
        <v>52</v>
      </c>
      <c r="B25711">
        <v>8</v>
      </c>
      <c r="C25711" t="s">
        <v>1634</v>
      </c>
      <c r="D25711">
        <v>0.05</v>
      </c>
    </row>
    <row r="25712" spans="1:4" x14ac:dyDescent="0.2">
      <c r="A25712" t="s">
        <v>59</v>
      </c>
      <c r="B25712" t="s">
        <v>1841</v>
      </c>
      <c r="C25712" t="s">
        <v>3509</v>
      </c>
    </row>
    <row r="25713" spans="1:5" x14ac:dyDescent="0.2">
      <c r="A25713" t="s">
        <v>52</v>
      </c>
      <c r="B25713">
        <v>1</v>
      </c>
      <c r="C25713" t="s">
        <v>1634</v>
      </c>
      <c r="D25713">
        <v>0.1</v>
      </c>
    </row>
    <row r="25714" spans="1:5" x14ac:dyDescent="0.2">
      <c r="A25714" t="s">
        <v>52</v>
      </c>
      <c r="B25714">
        <v>2.2999999999999998</v>
      </c>
      <c r="C25714" t="s">
        <v>1634</v>
      </c>
      <c r="D25714">
        <v>0.05</v>
      </c>
    </row>
    <row r="25715" spans="1:5" x14ac:dyDescent="0.2">
      <c r="A25715" t="s">
        <v>119</v>
      </c>
      <c r="B25715">
        <v>15</v>
      </c>
      <c r="C25715" t="s">
        <v>1634</v>
      </c>
      <c r="D25715">
        <v>0.08</v>
      </c>
    </row>
    <row r="25716" spans="1:5" x14ac:dyDescent="0.2">
      <c r="A25716" t="s">
        <v>52</v>
      </c>
      <c r="B25716">
        <v>2.54</v>
      </c>
      <c r="C25716" t="s">
        <v>1634</v>
      </c>
      <c r="D25716">
        <v>0.02</v>
      </c>
    </row>
    <row r="25717" spans="1:5" x14ac:dyDescent="0.2">
      <c r="A25717" t="s">
        <v>52</v>
      </c>
      <c r="B25717">
        <v>7.4</v>
      </c>
      <c r="C25717" t="s">
        <v>1634</v>
      </c>
      <c r="D25717">
        <v>0.05</v>
      </c>
    </row>
    <row r="25718" spans="1:5" x14ac:dyDescent="0.2">
      <c r="A25718" t="s">
        <v>52</v>
      </c>
      <c r="B25718">
        <v>12.05</v>
      </c>
      <c r="C25718" t="s">
        <v>1634</v>
      </c>
      <c r="D25718">
        <v>0.05</v>
      </c>
    </row>
    <row r="25719" spans="1:5" x14ac:dyDescent="0.2">
      <c r="A25719" t="s">
        <v>52</v>
      </c>
      <c r="B25719">
        <v>12.05</v>
      </c>
      <c r="C25719" t="s">
        <v>1634</v>
      </c>
      <c r="D25719">
        <v>0.05</v>
      </c>
    </row>
    <row r="25720" spans="1:5" x14ac:dyDescent="0.2">
      <c r="A25720" t="s">
        <v>52</v>
      </c>
      <c r="B25720">
        <v>0.25</v>
      </c>
      <c r="C25720" t="s">
        <v>1634</v>
      </c>
      <c r="D25720">
        <v>0.03</v>
      </c>
    </row>
    <row r="25721" spans="1:5" x14ac:dyDescent="0.2">
      <c r="A25721" t="s">
        <v>156</v>
      </c>
      <c r="B25721">
        <v>0.05</v>
      </c>
    </row>
    <row r="25722" spans="1:5" x14ac:dyDescent="0.2">
      <c r="A25722" t="s">
        <v>119</v>
      </c>
      <c r="B25722">
        <v>12.8</v>
      </c>
      <c r="C25722" t="s">
        <v>1634</v>
      </c>
      <c r="D25722">
        <v>0.2</v>
      </c>
    </row>
    <row r="25723" spans="1:5" x14ac:dyDescent="0.2">
      <c r="A25723" t="s">
        <v>896</v>
      </c>
      <c r="B25723" t="s">
        <v>1644</v>
      </c>
      <c r="C25723">
        <v>9.8000000000000007</v>
      </c>
      <c r="D25723" t="s">
        <v>1634</v>
      </c>
      <c r="E25723">
        <v>0.1</v>
      </c>
    </row>
    <row r="25724" spans="1:5" x14ac:dyDescent="0.2">
      <c r="A25724" t="s">
        <v>119</v>
      </c>
      <c r="B25724">
        <v>2.5</v>
      </c>
      <c r="C25724" t="s">
        <v>1634</v>
      </c>
      <c r="D25724">
        <v>0.1</v>
      </c>
    </row>
    <row r="25725" spans="1:5" x14ac:dyDescent="0.2">
      <c r="A25725" t="s">
        <v>118</v>
      </c>
      <c r="B25725" t="s">
        <v>1610</v>
      </c>
      <c r="C25725">
        <v>4</v>
      </c>
    </row>
    <row r="25726" spans="1:5" x14ac:dyDescent="0.2">
      <c r="A25726" t="s">
        <v>118</v>
      </c>
      <c r="B25726" t="s">
        <v>1610</v>
      </c>
      <c r="C25726">
        <v>10</v>
      </c>
    </row>
    <row r="25727" spans="1:5" x14ac:dyDescent="0.2">
      <c r="A25727" t="s">
        <v>77</v>
      </c>
      <c r="B25727" t="s">
        <v>2551</v>
      </c>
      <c r="C25727" t="s">
        <v>1634</v>
      </c>
      <c r="D25727" t="s">
        <v>3510</v>
      </c>
    </row>
    <row r="25728" spans="1:5" x14ac:dyDescent="0.2">
      <c r="A25728" t="s">
        <v>118</v>
      </c>
      <c r="B25728" t="s">
        <v>2534</v>
      </c>
      <c r="C25728">
        <v>1.5</v>
      </c>
      <c r="D25728" t="s">
        <v>3511</v>
      </c>
    </row>
    <row r="25729" spans="1:4" x14ac:dyDescent="0.2">
      <c r="A25729" t="s">
        <v>118</v>
      </c>
      <c r="B25729" t="s">
        <v>2534</v>
      </c>
      <c r="C25729">
        <v>1.5</v>
      </c>
      <c r="D25729" t="s">
        <v>3512</v>
      </c>
    </row>
    <row r="25730" spans="1:4" x14ac:dyDescent="0.2">
      <c r="A25730" t="s">
        <v>120</v>
      </c>
      <c r="B25730">
        <v>0.03</v>
      </c>
      <c r="C25730" t="s">
        <v>1594</v>
      </c>
    </row>
    <row r="25731" spans="1:4" x14ac:dyDescent="0.2">
      <c r="A25731" t="s">
        <v>117</v>
      </c>
      <c r="B25731">
        <v>0.03</v>
      </c>
      <c r="C25731" t="s">
        <v>1594</v>
      </c>
    </row>
    <row r="25732" spans="1:4" x14ac:dyDescent="0.2">
      <c r="A25732" t="s">
        <v>120</v>
      </c>
      <c r="B25732">
        <v>0.01</v>
      </c>
      <c r="C25732" t="s">
        <v>1594</v>
      </c>
    </row>
    <row r="25733" spans="1:4" x14ac:dyDescent="0.2">
      <c r="A25733" t="s">
        <v>110</v>
      </c>
      <c r="B25733" t="s">
        <v>1708</v>
      </c>
    </row>
    <row r="25734" spans="1:4" x14ac:dyDescent="0.2">
      <c r="A25734" t="s">
        <v>1575</v>
      </c>
      <c r="B25734" t="s">
        <v>1576</v>
      </c>
      <c r="C25734" t="s">
        <v>1577</v>
      </c>
      <c r="D25734" t="s">
        <v>1578</v>
      </c>
    </row>
    <row r="25735" spans="1:4" x14ac:dyDescent="0.2">
      <c r="A25735" t="s">
        <v>882</v>
      </c>
      <c r="B25735" t="s">
        <v>1579</v>
      </c>
      <c r="C25735" t="s">
        <v>1580</v>
      </c>
    </row>
    <row r="25736" spans="1:4" x14ac:dyDescent="0.2">
      <c r="A25736" t="s">
        <v>57</v>
      </c>
      <c r="B25736">
        <v>16.98</v>
      </c>
      <c r="C25736">
        <f>--0.005/-0.02</f>
        <v>-0.25</v>
      </c>
    </row>
    <row r="25737" spans="1:4" x14ac:dyDescent="0.2">
      <c r="A25737" t="s">
        <v>57</v>
      </c>
      <c r="B25737">
        <v>16.98</v>
      </c>
      <c r="C25737">
        <f>--0.005/-0.02</f>
        <v>-0.25</v>
      </c>
    </row>
    <row r="25738" spans="1:4" x14ac:dyDescent="0.2">
      <c r="A25738" t="s">
        <v>57</v>
      </c>
      <c r="B25738">
        <v>21.98</v>
      </c>
      <c r="C25738">
        <f>-0.005/-0.02</f>
        <v>0.25</v>
      </c>
    </row>
    <row r="25739" spans="1:4" x14ac:dyDescent="0.2">
      <c r="A25739" t="s">
        <v>57</v>
      </c>
      <c r="B25739">
        <v>21.98</v>
      </c>
      <c r="C25739">
        <f>-0.005/-0.02</f>
        <v>0.25</v>
      </c>
    </row>
    <row r="25740" spans="1:4" x14ac:dyDescent="0.2">
      <c r="A25740" t="s">
        <v>57</v>
      </c>
      <c r="B25740">
        <v>16.8</v>
      </c>
      <c r="C25740" t="s">
        <v>1634</v>
      </c>
      <c r="D25740">
        <v>0.05</v>
      </c>
    </row>
    <row r="25741" spans="1:4" x14ac:dyDescent="0.2">
      <c r="A25741" t="s">
        <v>119</v>
      </c>
      <c r="B25741">
        <v>1.8</v>
      </c>
      <c r="C25741" t="s">
        <v>1634</v>
      </c>
      <c r="D25741">
        <v>0.05</v>
      </c>
    </row>
    <row r="25742" spans="1:4" x14ac:dyDescent="0.2">
      <c r="A25742" t="s">
        <v>52</v>
      </c>
      <c r="B25742">
        <v>1.2</v>
      </c>
      <c r="C25742" t="s">
        <v>1634</v>
      </c>
      <c r="D25742">
        <v>0.1</v>
      </c>
    </row>
    <row r="25743" spans="1:4" x14ac:dyDescent="0.2">
      <c r="A25743" t="s">
        <v>119</v>
      </c>
      <c r="B25743">
        <v>4.5</v>
      </c>
      <c r="C25743" t="s">
        <v>1634</v>
      </c>
      <c r="D25743">
        <v>0.2</v>
      </c>
    </row>
    <row r="25744" spans="1:4" x14ac:dyDescent="0.2">
      <c r="A25744" t="s">
        <v>119</v>
      </c>
      <c r="B25744">
        <v>5.15</v>
      </c>
      <c r="C25744" t="s">
        <v>1639</v>
      </c>
      <c r="D25744">
        <v>0.1</v>
      </c>
    </row>
    <row r="25745" spans="1:5" x14ac:dyDescent="0.2">
      <c r="A25745" t="s">
        <v>119</v>
      </c>
      <c r="B25745">
        <v>3</v>
      </c>
      <c r="C25745">
        <v>0.02</v>
      </c>
    </row>
    <row r="25746" spans="1:5" x14ac:dyDescent="0.2">
      <c r="A25746" t="s">
        <v>52</v>
      </c>
      <c r="B25746">
        <v>8</v>
      </c>
      <c r="C25746" t="s">
        <v>1634</v>
      </c>
      <c r="D25746">
        <v>0.05</v>
      </c>
    </row>
    <row r="25747" spans="1:5" x14ac:dyDescent="0.2">
      <c r="A25747" t="s">
        <v>59</v>
      </c>
      <c r="B25747" t="s">
        <v>1841</v>
      </c>
      <c r="C25747" t="s">
        <v>3509</v>
      </c>
    </row>
    <row r="25748" spans="1:5" x14ac:dyDescent="0.2">
      <c r="A25748" t="s">
        <v>52</v>
      </c>
      <c r="B25748">
        <v>1</v>
      </c>
      <c r="C25748" t="s">
        <v>1634</v>
      </c>
      <c r="D25748">
        <v>0.1</v>
      </c>
    </row>
    <row r="25749" spans="1:5" x14ac:dyDescent="0.2">
      <c r="A25749" t="s">
        <v>52</v>
      </c>
      <c r="B25749">
        <v>2.2999999999999998</v>
      </c>
      <c r="C25749" t="s">
        <v>1634</v>
      </c>
      <c r="D25749">
        <v>0.05</v>
      </c>
    </row>
    <row r="25750" spans="1:5" x14ac:dyDescent="0.2">
      <c r="A25750" t="s">
        <v>119</v>
      </c>
      <c r="B25750">
        <v>15</v>
      </c>
      <c r="C25750" t="s">
        <v>1634</v>
      </c>
      <c r="D25750">
        <v>0.08</v>
      </c>
    </row>
    <row r="25751" spans="1:5" x14ac:dyDescent="0.2">
      <c r="A25751" t="s">
        <v>52</v>
      </c>
      <c r="B25751">
        <v>2.54</v>
      </c>
      <c r="C25751" t="s">
        <v>1634</v>
      </c>
      <c r="D25751">
        <v>0.02</v>
      </c>
    </row>
    <row r="25752" spans="1:5" x14ac:dyDescent="0.2">
      <c r="A25752" t="s">
        <v>52</v>
      </c>
      <c r="B25752">
        <v>7.4</v>
      </c>
      <c r="C25752" t="s">
        <v>1634</v>
      </c>
      <c r="D25752">
        <v>0.05</v>
      </c>
    </row>
    <row r="25753" spans="1:5" x14ac:dyDescent="0.2">
      <c r="A25753" t="s">
        <v>52</v>
      </c>
      <c r="B25753">
        <v>12.05</v>
      </c>
      <c r="C25753" t="s">
        <v>1634</v>
      </c>
      <c r="D25753">
        <v>0.05</v>
      </c>
    </row>
    <row r="25754" spans="1:5" x14ac:dyDescent="0.2">
      <c r="A25754" t="s">
        <v>52</v>
      </c>
      <c r="B25754">
        <v>12.05</v>
      </c>
      <c r="C25754" t="s">
        <v>1634</v>
      </c>
      <c r="D25754">
        <v>0.05</v>
      </c>
    </row>
    <row r="25755" spans="1:5" x14ac:dyDescent="0.2">
      <c r="A25755" t="s">
        <v>52</v>
      </c>
      <c r="B25755">
        <v>0.25</v>
      </c>
      <c r="C25755" t="s">
        <v>1634</v>
      </c>
      <c r="D25755">
        <v>0.03</v>
      </c>
    </row>
    <row r="25756" spans="1:5" x14ac:dyDescent="0.2">
      <c r="A25756" t="s">
        <v>156</v>
      </c>
      <c r="B25756">
        <v>0.05</v>
      </c>
    </row>
    <row r="25757" spans="1:5" x14ac:dyDescent="0.2">
      <c r="A25757" t="s">
        <v>119</v>
      </c>
      <c r="B25757">
        <v>12.8</v>
      </c>
      <c r="C25757" t="s">
        <v>1634</v>
      </c>
      <c r="D25757">
        <v>0.2</v>
      </c>
    </row>
    <row r="25758" spans="1:5" x14ac:dyDescent="0.2">
      <c r="A25758" t="s">
        <v>896</v>
      </c>
      <c r="B25758" t="s">
        <v>1644</v>
      </c>
      <c r="C25758">
        <v>9.8000000000000007</v>
      </c>
      <c r="D25758" t="s">
        <v>1634</v>
      </c>
      <c r="E25758">
        <v>0.1</v>
      </c>
    </row>
    <row r="25759" spans="1:5" x14ac:dyDescent="0.2">
      <c r="A25759" t="s">
        <v>119</v>
      </c>
      <c r="B25759">
        <v>2.5</v>
      </c>
      <c r="C25759" t="s">
        <v>1634</v>
      </c>
      <c r="D25759">
        <v>0.1</v>
      </c>
    </row>
    <row r="25760" spans="1:5" x14ac:dyDescent="0.2">
      <c r="A25760" t="s">
        <v>118</v>
      </c>
      <c r="B25760" t="s">
        <v>1610</v>
      </c>
      <c r="C25760">
        <v>4</v>
      </c>
    </row>
    <row r="25761" spans="1:4" x14ac:dyDescent="0.2">
      <c r="A25761" t="s">
        <v>118</v>
      </c>
      <c r="B25761" t="s">
        <v>1610</v>
      </c>
      <c r="C25761">
        <v>10</v>
      </c>
    </row>
    <row r="25762" spans="1:4" x14ac:dyDescent="0.2">
      <c r="A25762" t="s">
        <v>77</v>
      </c>
      <c r="B25762" t="s">
        <v>2551</v>
      </c>
      <c r="C25762" t="s">
        <v>1634</v>
      </c>
      <c r="D25762" t="s">
        <v>3510</v>
      </c>
    </row>
    <row r="25763" spans="1:4" x14ac:dyDescent="0.2">
      <c r="A25763" t="s">
        <v>118</v>
      </c>
      <c r="B25763" t="s">
        <v>2534</v>
      </c>
      <c r="C25763">
        <v>1.5</v>
      </c>
      <c r="D25763" t="s">
        <v>3511</v>
      </c>
    </row>
    <row r="25764" spans="1:4" x14ac:dyDescent="0.2">
      <c r="A25764" t="s">
        <v>118</v>
      </c>
      <c r="B25764" t="s">
        <v>2534</v>
      </c>
      <c r="C25764">
        <v>1.5</v>
      </c>
      <c r="D25764" t="s">
        <v>3512</v>
      </c>
    </row>
    <row r="25765" spans="1:4" x14ac:dyDescent="0.2">
      <c r="A25765" t="s">
        <v>120</v>
      </c>
      <c r="B25765">
        <v>0.03</v>
      </c>
      <c r="C25765" t="s">
        <v>1594</v>
      </c>
    </row>
    <row r="25766" spans="1:4" x14ac:dyDescent="0.2">
      <c r="A25766" t="s">
        <v>117</v>
      </c>
      <c r="B25766">
        <v>0.03</v>
      </c>
      <c r="C25766" t="s">
        <v>1594</v>
      </c>
    </row>
    <row r="25767" spans="1:4" x14ac:dyDescent="0.2">
      <c r="A25767" t="s">
        <v>120</v>
      </c>
      <c r="B25767">
        <v>0.01</v>
      </c>
      <c r="C25767" t="s">
        <v>1594</v>
      </c>
    </row>
    <row r="25768" spans="1:4" x14ac:dyDescent="0.2">
      <c r="A25768" t="s">
        <v>110</v>
      </c>
      <c r="B25768" t="s">
        <v>1708</v>
      </c>
    </row>
    <row r="25769" spans="1:4" x14ac:dyDescent="0.2">
      <c r="A25769" t="s">
        <v>1575</v>
      </c>
      <c r="B25769" t="s">
        <v>1576</v>
      </c>
      <c r="C25769" t="s">
        <v>1577</v>
      </c>
      <c r="D25769" t="s">
        <v>1578</v>
      </c>
    </row>
    <row r="25770" spans="1:4" x14ac:dyDescent="0.2">
      <c r="A25770" t="s">
        <v>882</v>
      </c>
      <c r="B25770" t="s">
        <v>1579</v>
      </c>
      <c r="C25770" t="s">
        <v>1580</v>
      </c>
    </row>
    <row r="25771" spans="1:4" x14ac:dyDescent="0.2">
      <c r="A25771" t="s">
        <v>57</v>
      </c>
      <c r="B25771">
        <v>16.98</v>
      </c>
      <c r="C25771">
        <f>--0.005/-0.02</f>
        <v>-0.25</v>
      </c>
    </row>
    <row r="25772" spans="1:4" x14ac:dyDescent="0.2">
      <c r="A25772" t="s">
        <v>57</v>
      </c>
      <c r="B25772">
        <v>16.98</v>
      </c>
      <c r="C25772">
        <f>-0.005/-0.02</f>
        <v>0.25</v>
      </c>
    </row>
    <row r="25773" spans="1:4" x14ac:dyDescent="0.2">
      <c r="A25773" t="s">
        <v>57</v>
      </c>
      <c r="B25773">
        <v>16.98</v>
      </c>
      <c r="C25773">
        <f>-0.005/-0.02</f>
        <v>0.25</v>
      </c>
    </row>
    <row r="25774" spans="1:4" x14ac:dyDescent="0.2">
      <c r="A25774" t="s">
        <v>57</v>
      </c>
      <c r="B25774">
        <v>21.98</v>
      </c>
      <c r="C25774">
        <f>-0.005/-0.02</f>
        <v>0.25</v>
      </c>
    </row>
    <row r="25775" spans="1:4" x14ac:dyDescent="0.2">
      <c r="A25775" t="s">
        <v>57</v>
      </c>
      <c r="B25775">
        <v>21.98</v>
      </c>
      <c r="C25775">
        <f>-0.005/-0.02</f>
        <v>0.25</v>
      </c>
    </row>
    <row r="25776" spans="1:4" x14ac:dyDescent="0.2">
      <c r="A25776" t="s">
        <v>57</v>
      </c>
      <c r="B25776">
        <v>21.98</v>
      </c>
      <c r="C25776">
        <f>-0.005/-0.02</f>
        <v>0.25</v>
      </c>
    </row>
    <row r="25777" spans="1:4" x14ac:dyDescent="0.2">
      <c r="A25777" t="s">
        <v>3513</v>
      </c>
      <c r="B25777">
        <v>-0.02</v>
      </c>
      <c r="C25777" t="s">
        <v>1816</v>
      </c>
      <c r="D25777" t="s">
        <v>3317</v>
      </c>
    </row>
    <row r="25778" spans="1:4" x14ac:dyDescent="0.2">
      <c r="A25778" t="s">
        <v>57</v>
      </c>
      <c r="B25778">
        <v>16.8</v>
      </c>
      <c r="C25778" t="s">
        <v>1634</v>
      </c>
      <c r="D25778">
        <v>0.05</v>
      </c>
    </row>
    <row r="25779" spans="1:4" x14ac:dyDescent="0.2">
      <c r="A25779" t="s">
        <v>119</v>
      </c>
      <c r="B25779">
        <v>1.8</v>
      </c>
      <c r="C25779" t="s">
        <v>1634</v>
      </c>
      <c r="D25779">
        <v>0.05</v>
      </c>
    </row>
    <row r="25780" spans="1:4" x14ac:dyDescent="0.2">
      <c r="A25780" t="s">
        <v>52</v>
      </c>
      <c r="B25780">
        <v>1.2</v>
      </c>
      <c r="C25780" t="s">
        <v>1634</v>
      </c>
      <c r="D25780">
        <v>0.1</v>
      </c>
    </row>
    <row r="25781" spans="1:4" x14ac:dyDescent="0.2">
      <c r="A25781" t="s">
        <v>119</v>
      </c>
      <c r="B25781">
        <v>4.5</v>
      </c>
      <c r="C25781" t="s">
        <v>1634</v>
      </c>
      <c r="D25781">
        <v>0.2</v>
      </c>
    </row>
    <row r="25782" spans="1:4" x14ac:dyDescent="0.2">
      <c r="A25782" t="s">
        <v>119</v>
      </c>
      <c r="B25782">
        <v>5.15</v>
      </c>
      <c r="C25782" t="s">
        <v>1639</v>
      </c>
      <c r="D25782">
        <v>0.1</v>
      </c>
    </row>
    <row r="25783" spans="1:4" x14ac:dyDescent="0.2">
      <c r="A25783" t="s">
        <v>119</v>
      </c>
      <c r="B25783">
        <v>3</v>
      </c>
      <c r="C25783">
        <v>0.02</v>
      </c>
    </row>
    <row r="25784" spans="1:4" x14ac:dyDescent="0.2">
      <c r="A25784" t="s">
        <v>119</v>
      </c>
      <c r="B25784">
        <v>3</v>
      </c>
      <c r="C25784">
        <v>0.02</v>
      </c>
    </row>
    <row r="25785" spans="1:4" x14ac:dyDescent="0.2">
      <c r="A25785" t="s">
        <v>52</v>
      </c>
      <c r="B25785">
        <v>8</v>
      </c>
      <c r="C25785" t="s">
        <v>1634</v>
      </c>
      <c r="D25785">
        <v>0.05</v>
      </c>
    </row>
    <row r="25786" spans="1:4" x14ac:dyDescent="0.2">
      <c r="A25786" t="s">
        <v>59</v>
      </c>
      <c r="B25786" t="s">
        <v>1841</v>
      </c>
      <c r="C25786" t="s">
        <v>3509</v>
      </c>
    </row>
    <row r="25787" spans="1:4" x14ac:dyDescent="0.2">
      <c r="A25787" t="s">
        <v>52</v>
      </c>
      <c r="B25787">
        <v>1</v>
      </c>
      <c r="C25787" t="s">
        <v>1634</v>
      </c>
      <c r="D25787">
        <v>0.1</v>
      </c>
    </row>
    <row r="25788" spans="1:4" x14ac:dyDescent="0.2">
      <c r="A25788" t="s">
        <v>52</v>
      </c>
      <c r="B25788">
        <v>2.2999999999999998</v>
      </c>
      <c r="C25788" t="s">
        <v>1634</v>
      </c>
      <c r="D25788">
        <v>0.05</v>
      </c>
    </row>
    <row r="25789" spans="1:4" x14ac:dyDescent="0.2">
      <c r="A25789" t="s">
        <v>119</v>
      </c>
      <c r="B25789">
        <v>15</v>
      </c>
      <c r="C25789" t="s">
        <v>1634</v>
      </c>
      <c r="D25789">
        <v>0.08</v>
      </c>
    </row>
    <row r="25790" spans="1:4" x14ac:dyDescent="0.2">
      <c r="A25790" t="s">
        <v>52</v>
      </c>
      <c r="B25790" t="s">
        <v>3514</v>
      </c>
      <c r="C25790">
        <v>0.02</v>
      </c>
    </row>
    <row r="25791" spans="1:4" x14ac:dyDescent="0.2">
      <c r="A25791" t="s">
        <v>52</v>
      </c>
      <c r="B25791">
        <v>7.4</v>
      </c>
      <c r="C25791" t="s">
        <v>1634</v>
      </c>
      <c r="D25791">
        <v>0.05</v>
      </c>
    </row>
    <row r="25792" spans="1:4" x14ac:dyDescent="0.2">
      <c r="A25792" t="s">
        <v>52</v>
      </c>
      <c r="B25792">
        <v>12.05</v>
      </c>
      <c r="C25792" t="s">
        <v>1634</v>
      </c>
      <c r="D25792">
        <v>0.05</v>
      </c>
    </row>
    <row r="25793" spans="1:5" x14ac:dyDescent="0.2">
      <c r="A25793" t="s">
        <v>52</v>
      </c>
      <c r="B25793">
        <v>12.05</v>
      </c>
      <c r="C25793" t="s">
        <v>1634</v>
      </c>
      <c r="D25793">
        <v>0.05</v>
      </c>
    </row>
    <row r="25794" spans="1:5" x14ac:dyDescent="0.2">
      <c r="A25794" t="s">
        <v>52</v>
      </c>
      <c r="B25794">
        <v>0.25</v>
      </c>
      <c r="C25794" t="s">
        <v>1634</v>
      </c>
      <c r="D25794">
        <v>0.03</v>
      </c>
    </row>
    <row r="25795" spans="1:5" x14ac:dyDescent="0.2">
      <c r="A25795" t="s">
        <v>156</v>
      </c>
      <c r="B25795">
        <v>0.05</v>
      </c>
    </row>
    <row r="25796" spans="1:5" x14ac:dyDescent="0.2">
      <c r="A25796" t="s">
        <v>119</v>
      </c>
      <c r="B25796">
        <v>12.8</v>
      </c>
      <c r="C25796" t="s">
        <v>1634</v>
      </c>
      <c r="D25796">
        <v>0.2</v>
      </c>
    </row>
    <row r="25797" spans="1:5" x14ac:dyDescent="0.2">
      <c r="A25797" t="s">
        <v>896</v>
      </c>
      <c r="B25797" t="s">
        <v>1644</v>
      </c>
      <c r="C25797">
        <v>9.8000000000000007</v>
      </c>
      <c r="D25797" t="s">
        <v>1634</v>
      </c>
      <c r="E25797">
        <v>0.1</v>
      </c>
    </row>
    <row r="25798" spans="1:5" x14ac:dyDescent="0.2">
      <c r="A25798" t="s">
        <v>119</v>
      </c>
      <c r="B25798">
        <v>2.5</v>
      </c>
      <c r="C25798" t="s">
        <v>1634</v>
      </c>
      <c r="D25798">
        <v>0.1</v>
      </c>
    </row>
    <row r="25799" spans="1:5" x14ac:dyDescent="0.2">
      <c r="A25799" t="s">
        <v>118</v>
      </c>
      <c r="B25799" t="s">
        <v>1610</v>
      </c>
      <c r="C25799">
        <v>4</v>
      </c>
    </row>
    <row r="25800" spans="1:5" x14ac:dyDescent="0.2">
      <c r="A25800" t="s">
        <v>118</v>
      </c>
      <c r="B25800" t="s">
        <v>1610</v>
      </c>
      <c r="C25800">
        <v>10</v>
      </c>
    </row>
    <row r="25801" spans="1:5" x14ac:dyDescent="0.2">
      <c r="A25801" t="s">
        <v>77</v>
      </c>
      <c r="B25801" t="s">
        <v>2551</v>
      </c>
      <c r="C25801" t="s">
        <v>1634</v>
      </c>
      <c r="D25801" t="s">
        <v>3510</v>
      </c>
    </row>
    <row r="25802" spans="1:5" x14ac:dyDescent="0.2">
      <c r="A25802" t="s">
        <v>118</v>
      </c>
      <c r="B25802" t="s">
        <v>2534</v>
      </c>
      <c r="C25802">
        <v>1.5</v>
      </c>
      <c r="D25802" t="s">
        <v>3511</v>
      </c>
    </row>
    <row r="25803" spans="1:5" x14ac:dyDescent="0.2">
      <c r="A25803" t="s">
        <v>118</v>
      </c>
      <c r="B25803" t="s">
        <v>2534</v>
      </c>
      <c r="C25803">
        <v>1.5</v>
      </c>
      <c r="D25803" t="s">
        <v>3512</v>
      </c>
    </row>
    <row r="25804" spans="1:5" x14ac:dyDescent="0.2">
      <c r="A25804" t="s">
        <v>120</v>
      </c>
      <c r="B25804">
        <v>0.03</v>
      </c>
      <c r="C25804" t="s">
        <v>1594</v>
      </c>
    </row>
    <row r="25805" spans="1:5" x14ac:dyDescent="0.2">
      <c r="A25805" t="s">
        <v>117</v>
      </c>
      <c r="B25805">
        <v>0.03</v>
      </c>
      <c r="C25805" t="s">
        <v>1594</v>
      </c>
    </row>
    <row r="25806" spans="1:5" x14ac:dyDescent="0.2">
      <c r="A25806" t="s">
        <v>120</v>
      </c>
      <c r="B25806">
        <v>0.01</v>
      </c>
      <c r="C25806" t="s">
        <v>1594</v>
      </c>
    </row>
    <row r="25807" spans="1:5" x14ac:dyDescent="0.2">
      <c r="A25807" t="s">
        <v>110</v>
      </c>
      <c r="B25807" t="s">
        <v>1708</v>
      </c>
    </row>
    <row r="25808" spans="1:5" x14ac:dyDescent="0.2">
      <c r="A25808" t="s">
        <v>1575</v>
      </c>
      <c r="B25808" t="s">
        <v>1576</v>
      </c>
      <c r="C25808" t="s">
        <v>1577</v>
      </c>
      <c r="D25808" t="s">
        <v>1578</v>
      </c>
    </row>
    <row r="25809" spans="1:4" x14ac:dyDescent="0.2">
      <c r="A25809" t="s">
        <v>882</v>
      </c>
      <c r="B25809" t="s">
        <v>1579</v>
      </c>
      <c r="C25809" t="s">
        <v>1580</v>
      </c>
    </row>
    <row r="25810" spans="1:4" x14ac:dyDescent="0.2">
      <c r="A25810" t="s">
        <v>1595</v>
      </c>
      <c r="B25810" t="s">
        <v>1596</v>
      </c>
      <c r="C25810" t="s">
        <v>1597</v>
      </c>
    </row>
    <row r="25811" spans="1:4" x14ac:dyDescent="0.2">
      <c r="A25811" t="s">
        <v>1595</v>
      </c>
      <c r="B25811" t="s">
        <v>1598</v>
      </c>
      <c r="C25811" t="s">
        <v>1599</v>
      </c>
      <c r="D25811" t="s">
        <v>1597</v>
      </c>
    </row>
    <row r="25812" spans="1:4" x14ac:dyDescent="0.2">
      <c r="A25812" t="s">
        <v>57</v>
      </c>
      <c r="B25812">
        <v>16.98</v>
      </c>
      <c r="C25812">
        <f>-0.005/-0.02</f>
        <v>0.25</v>
      </c>
    </row>
    <row r="25813" spans="1:4" x14ac:dyDescent="0.2">
      <c r="A25813" t="s">
        <v>57</v>
      </c>
      <c r="B25813">
        <v>16.98</v>
      </c>
      <c r="C25813">
        <f>-0.005/-0.02</f>
        <v>0.25</v>
      </c>
    </row>
    <row r="25814" spans="1:4" x14ac:dyDescent="0.2">
      <c r="A25814" t="s">
        <v>57</v>
      </c>
      <c r="B25814">
        <v>21.98</v>
      </c>
      <c r="C25814">
        <f>-0.005/-0.02</f>
        <v>0.25</v>
      </c>
    </row>
    <row r="25815" spans="1:4" x14ac:dyDescent="0.2">
      <c r="A25815" t="s">
        <v>57</v>
      </c>
      <c r="B25815">
        <v>21.98</v>
      </c>
      <c r="C25815">
        <f>-0.005/-0.02</f>
        <v>0.25</v>
      </c>
    </row>
    <row r="25816" spans="1:4" x14ac:dyDescent="0.2">
      <c r="A25816" t="s">
        <v>57</v>
      </c>
      <c r="B25816">
        <v>16.8</v>
      </c>
      <c r="C25816" t="s">
        <v>1634</v>
      </c>
      <c r="D25816">
        <v>0.05</v>
      </c>
    </row>
    <row r="25817" spans="1:4" x14ac:dyDescent="0.2">
      <c r="A25817" t="s">
        <v>119</v>
      </c>
      <c r="B25817">
        <v>1.8</v>
      </c>
      <c r="C25817" t="s">
        <v>1634</v>
      </c>
      <c r="D25817">
        <v>0.05</v>
      </c>
    </row>
    <row r="25818" spans="1:4" x14ac:dyDescent="0.2">
      <c r="A25818" t="s">
        <v>52</v>
      </c>
      <c r="B25818">
        <v>1.2</v>
      </c>
      <c r="C25818" t="s">
        <v>1634</v>
      </c>
      <c r="D25818">
        <v>0.1</v>
      </c>
    </row>
    <row r="25819" spans="1:4" x14ac:dyDescent="0.2">
      <c r="A25819" t="s">
        <v>119</v>
      </c>
      <c r="B25819">
        <v>6.1</v>
      </c>
      <c r="C25819" t="s">
        <v>1634</v>
      </c>
      <c r="D25819">
        <v>0.2</v>
      </c>
    </row>
    <row r="25820" spans="1:4" x14ac:dyDescent="0.2">
      <c r="A25820" t="s">
        <v>119</v>
      </c>
      <c r="B25820">
        <v>5.15</v>
      </c>
      <c r="C25820" t="s">
        <v>1639</v>
      </c>
      <c r="D25820">
        <v>0.1</v>
      </c>
    </row>
    <row r="25821" spans="1:4" x14ac:dyDescent="0.2">
      <c r="A25821" t="s">
        <v>119</v>
      </c>
      <c r="B25821">
        <v>4.5999999999999996</v>
      </c>
      <c r="C25821">
        <v>0.02</v>
      </c>
    </row>
    <row r="25822" spans="1:4" x14ac:dyDescent="0.2">
      <c r="A25822" t="s">
        <v>52</v>
      </c>
      <c r="B25822">
        <v>8</v>
      </c>
      <c r="C25822" t="s">
        <v>1634</v>
      </c>
      <c r="D25822">
        <v>0.05</v>
      </c>
    </row>
    <row r="25823" spans="1:4" x14ac:dyDescent="0.2">
      <c r="A25823" t="s">
        <v>59</v>
      </c>
      <c r="B25823" t="s">
        <v>1841</v>
      </c>
      <c r="C25823" t="s">
        <v>3509</v>
      </c>
    </row>
    <row r="25824" spans="1:4" x14ac:dyDescent="0.2">
      <c r="A25824" t="s">
        <v>52</v>
      </c>
      <c r="B25824">
        <v>1</v>
      </c>
      <c r="C25824" t="s">
        <v>1634</v>
      </c>
      <c r="D25824">
        <v>0.1</v>
      </c>
    </row>
    <row r="25825" spans="1:5" x14ac:dyDescent="0.2">
      <c r="A25825" t="s">
        <v>52</v>
      </c>
      <c r="B25825">
        <v>2.2999999999999998</v>
      </c>
      <c r="C25825" t="s">
        <v>1634</v>
      </c>
      <c r="D25825">
        <v>0.05</v>
      </c>
    </row>
    <row r="25826" spans="1:5" x14ac:dyDescent="0.2">
      <c r="A25826" t="s">
        <v>119</v>
      </c>
      <c r="B25826">
        <v>15</v>
      </c>
      <c r="C25826" t="s">
        <v>1634</v>
      </c>
      <c r="D25826">
        <v>0.08</v>
      </c>
    </row>
    <row r="25827" spans="1:5" x14ac:dyDescent="0.2">
      <c r="A25827" t="s">
        <v>52</v>
      </c>
      <c r="B25827">
        <v>2.5</v>
      </c>
      <c r="C25827">
        <v>-0.1</v>
      </c>
    </row>
    <row r="25828" spans="1:5" x14ac:dyDescent="0.2">
      <c r="A25828" t="s">
        <v>52</v>
      </c>
      <c r="B25828">
        <v>7.4</v>
      </c>
      <c r="C25828" t="s">
        <v>1634</v>
      </c>
      <c r="D25828">
        <v>0.05</v>
      </c>
    </row>
    <row r="25829" spans="1:5" x14ac:dyDescent="0.2">
      <c r="A25829" t="s">
        <v>52</v>
      </c>
      <c r="B25829">
        <v>12.05</v>
      </c>
      <c r="C25829" t="s">
        <v>1634</v>
      </c>
      <c r="D25829">
        <v>0.05</v>
      </c>
    </row>
    <row r="25830" spans="1:5" x14ac:dyDescent="0.2">
      <c r="A25830" t="s">
        <v>52</v>
      </c>
      <c r="B25830">
        <v>12.05</v>
      </c>
      <c r="C25830" t="s">
        <v>1634</v>
      </c>
      <c r="D25830">
        <v>0.05</v>
      </c>
    </row>
    <row r="25831" spans="1:5" x14ac:dyDescent="0.2">
      <c r="A25831" t="s">
        <v>52</v>
      </c>
      <c r="B25831">
        <v>0.25</v>
      </c>
      <c r="C25831" t="s">
        <v>1634</v>
      </c>
      <c r="D25831">
        <v>0.03</v>
      </c>
    </row>
    <row r="25832" spans="1:5" x14ac:dyDescent="0.2">
      <c r="A25832" t="s">
        <v>156</v>
      </c>
      <c r="B25832">
        <v>0.05</v>
      </c>
    </row>
    <row r="25833" spans="1:5" x14ac:dyDescent="0.2">
      <c r="A25833" t="s">
        <v>119</v>
      </c>
      <c r="B25833">
        <v>12.8</v>
      </c>
      <c r="C25833" t="s">
        <v>1634</v>
      </c>
      <c r="D25833">
        <v>0.2</v>
      </c>
    </row>
    <row r="25834" spans="1:5" x14ac:dyDescent="0.2">
      <c r="A25834" t="s">
        <v>896</v>
      </c>
      <c r="B25834" t="s">
        <v>1644</v>
      </c>
      <c r="C25834">
        <v>9.8000000000000007</v>
      </c>
      <c r="D25834" t="s">
        <v>1634</v>
      </c>
      <c r="E25834">
        <v>0.1</v>
      </c>
    </row>
    <row r="25835" spans="1:5" x14ac:dyDescent="0.2">
      <c r="A25835" t="s">
        <v>119</v>
      </c>
      <c r="B25835">
        <v>2.5</v>
      </c>
      <c r="C25835" t="s">
        <v>1634</v>
      </c>
      <c r="D25835">
        <v>0.1</v>
      </c>
    </row>
    <row r="25836" spans="1:5" x14ac:dyDescent="0.2">
      <c r="A25836" t="s">
        <v>118</v>
      </c>
      <c r="B25836" t="s">
        <v>1610</v>
      </c>
      <c r="C25836">
        <v>4</v>
      </c>
    </row>
    <row r="25837" spans="1:5" x14ac:dyDescent="0.2">
      <c r="A25837" t="s">
        <v>118</v>
      </c>
      <c r="B25837" t="s">
        <v>1610</v>
      </c>
      <c r="C25837">
        <v>10</v>
      </c>
    </row>
    <row r="25838" spans="1:5" x14ac:dyDescent="0.2">
      <c r="A25838" t="s">
        <v>77</v>
      </c>
      <c r="B25838" t="s">
        <v>2551</v>
      </c>
      <c r="C25838" t="s">
        <v>1634</v>
      </c>
      <c r="D25838" t="s">
        <v>3510</v>
      </c>
    </row>
    <row r="25839" spans="1:5" x14ac:dyDescent="0.2">
      <c r="A25839" t="s">
        <v>118</v>
      </c>
      <c r="B25839" t="s">
        <v>2534</v>
      </c>
      <c r="C25839">
        <v>1.5</v>
      </c>
      <c r="D25839" t="s">
        <v>3511</v>
      </c>
    </row>
    <row r="25840" spans="1:5" x14ac:dyDescent="0.2">
      <c r="A25840" t="s">
        <v>118</v>
      </c>
      <c r="B25840" t="s">
        <v>2534</v>
      </c>
      <c r="C25840">
        <v>1.5</v>
      </c>
      <c r="D25840" t="s">
        <v>3512</v>
      </c>
    </row>
    <row r="25841" spans="1:4" x14ac:dyDescent="0.2">
      <c r="A25841" t="s">
        <v>120</v>
      </c>
      <c r="B25841">
        <v>0.03</v>
      </c>
      <c r="C25841" t="s">
        <v>1594</v>
      </c>
    </row>
    <row r="25842" spans="1:4" x14ac:dyDescent="0.2">
      <c r="A25842" t="s">
        <v>3515</v>
      </c>
      <c r="B25842" t="s">
        <v>1655</v>
      </c>
      <c r="C25842">
        <v>16</v>
      </c>
    </row>
    <row r="25843" spans="1:4" x14ac:dyDescent="0.2">
      <c r="A25843" t="s">
        <v>110</v>
      </c>
      <c r="B25843" t="s">
        <v>1708</v>
      </c>
    </row>
    <row r="25844" spans="1:4" x14ac:dyDescent="0.2">
      <c r="A25844" t="s">
        <v>1575</v>
      </c>
      <c r="B25844" t="s">
        <v>1576</v>
      </c>
      <c r="C25844" t="s">
        <v>1577</v>
      </c>
      <c r="D25844" t="s">
        <v>1578</v>
      </c>
    </row>
    <row r="25845" spans="1:4" x14ac:dyDescent="0.2">
      <c r="A25845" t="s">
        <v>882</v>
      </c>
      <c r="B25845" t="s">
        <v>1579</v>
      </c>
      <c r="C25845" t="s">
        <v>1580</v>
      </c>
    </row>
    <row r="25846" spans="1:4" x14ac:dyDescent="0.2">
      <c r="A25846" t="s">
        <v>57</v>
      </c>
      <c r="B25846">
        <v>16.98</v>
      </c>
      <c r="C25846">
        <f>-0.005/-0.02</f>
        <v>0.25</v>
      </c>
    </row>
    <row r="25847" spans="1:4" x14ac:dyDescent="0.2">
      <c r="A25847" t="s">
        <v>57</v>
      </c>
      <c r="B25847">
        <v>16.98</v>
      </c>
      <c r="C25847">
        <f>-0.005/-0.02</f>
        <v>0.25</v>
      </c>
    </row>
    <row r="25848" spans="1:4" x14ac:dyDescent="0.2">
      <c r="A25848" t="s">
        <v>57</v>
      </c>
      <c r="B25848">
        <v>21.98</v>
      </c>
      <c r="C25848">
        <f>-0.005/-0.02</f>
        <v>0.25</v>
      </c>
    </row>
    <row r="25849" spans="1:4" x14ac:dyDescent="0.2">
      <c r="A25849" t="s">
        <v>57</v>
      </c>
      <c r="B25849">
        <v>21.98</v>
      </c>
      <c r="C25849">
        <f>-0.005/-0.02</f>
        <v>0.25</v>
      </c>
    </row>
    <row r="25850" spans="1:4" x14ac:dyDescent="0.2">
      <c r="A25850" t="s">
        <v>57</v>
      </c>
      <c r="B25850">
        <v>16.8</v>
      </c>
      <c r="C25850" t="s">
        <v>1634</v>
      </c>
      <c r="D25850">
        <v>0.05</v>
      </c>
    </row>
    <row r="25851" spans="1:4" x14ac:dyDescent="0.2">
      <c r="A25851" t="s">
        <v>119</v>
      </c>
      <c r="B25851">
        <v>1.8</v>
      </c>
      <c r="C25851" t="s">
        <v>1634</v>
      </c>
      <c r="D25851">
        <v>0.05</v>
      </c>
    </row>
    <row r="25852" spans="1:4" x14ac:dyDescent="0.2">
      <c r="A25852" t="s">
        <v>52</v>
      </c>
      <c r="B25852">
        <v>1.2</v>
      </c>
      <c r="C25852" t="s">
        <v>1634</v>
      </c>
      <c r="D25852">
        <v>0.1</v>
      </c>
    </row>
    <row r="25853" spans="1:4" x14ac:dyDescent="0.2">
      <c r="A25853" t="s">
        <v>119</v>
      </c>
      <c r="B25853">
        <v>6.1</v>
      </c>
      <c r="C25853" t="s">
        <v>1634</v>
      </c>
      <c r="D25853">
        <v>0.2</v>
      </c>
    </row>
    <row r="25854" spans="1:4" x14ac:dyDescent="0.2">
      <c r="A25854" t="s">
        <v>119</v>
      </c>
      <c r="B25854">
        <v>5.15</v>
      </c>
      <c r="C25854" t="s">
        <v>1639</v>
      </c>
      <c r="D25854">
        <v>0.1</v>
      </c>
    </row>
    <row r="25855" spans="1:4" x14ac:dyDescent="0.2">
      <c r="A25855" t="s">
        <v>119</v>
      </c>
      <c r="B25855">
        <v>4.5999999999999996</v>
      </c>
      <c r="C25855">
        <v>0.02</v>
      </c>
    </row>
    <row r="25856" spans="1:4" x14ac:dyDescent="0.2">
      <c r="A25856" t="s">
        <v>52</v>
      </c>
      <c r="B25856">
        <v>8</v>
      </c>
      <c r="C25856" t="s">
        <v>1634</v>
      </c>
      <c r="D25856">
        <v>0.05</v>
      </c>
    </row>
    <row r="25857" spans="1:5" x14ac:dyDescent="0.2">
      <c r="A25857" t="s">
        <v>59</v>
      </c>
      <c r="B25857" t="s">
        <v>1841</v>
      </c>
      <c r="C25857" t="s">
        <v>3509</v>
      </c>
    </row>
    <row r="25858" spans="1:5" x14ac:dyDescent="0.2">
      <c r="A25858" t="s">
        <v>52</v>
      </c>
      <c r="B25858">
        <v>1</v>
      </c>
      <c r="C25858" t="s">
        <v>1634</v>
      </c>
      <c r="D25858">
        <v>0.1</v>
      </c>
    </row>
    <row r="25859" spans="1:5" x14ac:dyDescent="0.2">
      <c r="A25859" t="s">
        <v>52</v>
      </c>
      <c r="B25859">
        <v>2.2999999999999998</v>
      </c>
      <c r="C25859" t="s">
        <v>1634</v>
      </c>
      <c r="D25859">
        <v>0.05</v>
      </c>
    </row>
    <row r="25860" spans="1:5" x14ac:dyDescent="0.2">
      <c r="A25860" t="s">
        <v>119</v>
      </c>
      <c r="B25860">
        <v>15</v>
      </c>
      <c r="C25860" t="s">
        <v>1634</v>
      </c>
      <c r="D25860">
        <v>0.08</v>
      </c>
    </row>
    <row r="25861" spans="1:5" x14ac:dyDescent="0.2">
      <c r="A25861" t="s">
        <v>52</v>
      </c>
      <c r="B25861">
        <v>2.5</v>
      </c>
      <c r="C25861">
        <v>-0.1</v>
      </c>
    </row>
    <row r="25862" spans="1:5" x14ac:dyDescent="0.2">
      <c r="A25862" t="s">
        <v>52</v>
      </c>
      <c r="B25862">
        <v>7.4</v>
      </c>
      <c r="C25862" t="s">
        <v>1634</v>
      </c>
      <c r="D25862">
        <v>0.05</v>
      </c>
    </row>
    <row r="25863" spans="1:5" x14ac:dyDescent="0.2">
      <c r="A25863" t="s">
        <v>52</v>
      </c>
      <c r="B25863">
        <v>12.05</v>
      </c>
      <c r="C25863" t="s">
        <v>1634</v>
      </c>
      <c r="D25863">
        <v>0.05</v>
      </c>
    </row>
    <row r="25864" spans="1:5" x14ac:dyDescent="0.2">
      <c r="A25864" t="s">
        <v>52</v>
      </c>
      <c r="B25864">
        <v>12.05</v>
      </c>
      <c r="C25864" t="s">
        <v>1634</v>
      </c>
      <c r="D25864">
        <v>0.05</v>
      </c>
    </row>
    <row r="25865" spans="1:5" x14ac:dyDescent="0.2">
      <c r="A25865" t="s">
        <v>52</v>
      </c>
      <c r="B25865">
        <v>0.25</v>
      </c>
      <c r="C25865" t="s">
        <v>1634</v>
      </c>
      <c r="D25865">
        <v>0.03</v>
      </c>
    </row>
    <row r="25866" spans="1:5" x14ac:dyDescent="0.2">
      <c r="A25866" t="s">
        <v>156</v>
      </c>
      <c r="B25866">
        <v>0.05</v>
      </c>
    </row>
    <row r="25867" spans="1:5" x14ac:dyDescent="0.2">
      <c r="A25867" t="s">
        <v>119</v>
      </c>
      <c r="B25867">
        <v>12.8</v>
      </c>
      <c r="C25867" t="s">
        <v>1634</v>
      </c>
      <c r="D25867">
        <v>0.2</v>
      </c>
    </row>
    <row r="25868" spans="1:5" x14ac:dyDescent="0.2">
      <c r="A25868" t="s">
        <v>896</v>
      </c>
      <c r="B25868" t="s">
        <v>1644</v>
      </c>
      <c r="C25868">
        <v>9.8000000000000007</v>
      </c>
      <c r="D25868" t="s">
        <v>1634</v>
      </c>
      <c r="E25868">
        <v>0.1</v>
      </c>
    </row>
    <row r="25869" spans="1:5" x14ac:dyDescent="0.2">
      <c r="A25869" t="s">
        <v>119</v>
      </c>
      <c r="B25869">
        <v>2.5</v>
      </c>
      <c r="C25869" t="s">
        <v>1634</v>
      </c>
      <c r="D25869">
        <v>0.1</v>
      </c>
    </row>
    <row r="25870" spans="1:5" x14ac:dyDescent="0.2">
      <c r="A25870" t="s">
        <v>118</v>
      </c>
      <c r="B25870" t="s">
        <v>1610</v>
      </c>
      <c r="C25870">
        <v>4</v>
      </c>
    </row>
    <row r="25871" spans="1:5" x14ac:dyDescent="0.2">
      <c r="A25871" t="s">
        <v>118</v>
      </c>
      <c r="B25871" t="s">
        <v>1610</v>
      </c>
      <c r="C25871">
        <v>10</v>
      </c>
    </row>
    <row r="25872" spans="1:5" x14ac:dyDescent="0.2">
      <c r="A25872" t="s">
        <v>77</v>
      </c>
      <c r="B25872" t="s">
        <v>2551</v>
      </c>
      <c r="C25872" t="s">
        <v>1634</v>
      </c>
      <c r="D25872" t="s">
        <v>3510</v>
      </c>
    </row>
    <row r="25873" spans="1:4" x14ac:dyDescent="0.2">
      <c r="A25873" t="s">
        <v>118</v>
      </c>
      <c r="B25873" t="s">
        <v>2534</v>
      </c>
      <c r="C25873">
        <v>1.5</v>
      </c>
      <c r="D25873" t="s">
        <v>3511</v>
      </c>
    </row>
    <row r="25874" spans="1:4" x14ac:dyDescent="0.2">
      <c r="A25874" t="s">
        <v>118</v>
      </c>
      <c r="B25874" t="s">
        <v>2534</v>
      </c>
      <c r="C25874">
        <v>1.5</v>
      </c>
      <c r="D25874" t="s">
        <v>3512</v>
      </c>
    </row>
    <row r="25875" spans="1:4" x14ac:dyDescent="0.2">
      <c r="A25875" t="s">
        <v>120</v>
      </c>
      <c r="B25875">
        <v>0.03</v>
      </c>
      <c r="C25875" t="s">
        <v>1594</v>
      </c>
    </row>
    <row r="25876" spans="1:4" x14ac:dyDescent="0.2">
      <c r="A25876" t="s">
        <v>3515</v>
      </c>
      <c r="B25876" t="s">
        <v>1655</v>
      </c>
      <c r="C25876">
        <v>16</v>
      </c>
    </row>
    <row r="25877" spans="1:4" x14ac:dyDescent="0.2">
      <c r="A25877" t="s">
        <v>110</v>
      </c>
      <c r="B25877" t="s">
        <v>1708</v>
      </c>
    </row>
    <row r="25878" spans="1:4" x14ac:dyDescent="0.2">
      <c r="A25878" t="s">
        <v>1575</v>
      </c>
      <c r="B25878" t="s">
        <v>1576</v>
      </c>
      <c r="C25878" t="s">
        <v>1577</v>
      </c>
      <c r="D25878" t="s">
        <v>1578</v>
      </c>
    </row>
    <row r="25879" spans="1:4" x14ac:dyDescent="0.2">
      <c r="A25879" t="s">
        <v>882</v>
      </c>
      <c r="B25879" t="s">
        <v>1579</v>
      </c>
      <c r="C25879" t="s">
        <v>1580</v>
      </c>
    </row>
    <row r="25880" spans="1:4" x14ac:dyDescent="0.2">
      <c r="A25880" t="s">
        <v>57</v>
      </c>
      <c r="B25880">
        <v>16.98</v>
      </c>
      <c r="C25880">
        <f t="shared" ref="C25880:C25885" si="0">-0.005/-0.02</f>
        <v>0.25</v>
      </c>
    </row>
    <row r="25881" spans="1:4" x14ac:dyDescent="0.2">
      <c r="A25881" t="s">
        <v>57</v>
      </c>
      <c r="B25881">
        <v>16.98</v>
      </c>
      <c r="C25881">
        <f t="shared" si="0"/>
        <v>0.25</v>
      </c>
    </row>
    <row r="25882" spans="1:4" x14ac:dyDescent="0.2">
      <c r="A25882" t="s">
        <v>57</v>
      </c>
      <c r="B25882">
        <v>16.98</v>
      </c>
      <c r="C25882">
        <f t="shared" si="0"/>
        <v>0.25</v>
      </c>
    </row>
    <row r="25883" spans="1:4" x14ac:dyDescent="0.2">
      <c r="A25883" t="s">
        <v>57</v>
      </c>
      <c r="B25883">
        <v>21.98</v>
      </c>
      <c r="C25883">
        <f t="shared" si="0"/>
        <v>0.25</v>
      </c>
    </row>
    <row r="25884" spans="1:4" x14ac:dyDescent="0.2">
      <c r="A25884" t="s">
        <v>57</v>
      </c>
      <c r="B25884">
        <v>21.98</v>
      </c>
      <c r="C25884">
        <f t="shared" si="0"/>
        <v>0.25</v>
      </c>
    </row>
    <row r="25885" spans="1:4" x14ac:dyDescent="0.2">
      <c r="A25885" t="s">
        <v>57</v>
      </c>
      <c r="B25885">
        <v>21.98</v>
      </c>
      <c r="C25885">
        <f t="shared" si="0"/>
        <v>0.25</v>
      </c>
    </row>
    <row r="25886" spans="1:4" x14ac:dyDescent="0.2">
      <c r="A25886" t="s">
        <v>3513</v>
      </c>
      <c r="B25886">
        <v>-0.02</v>
      </c>
      <c r="C25886" t="s">
        <v>1816</v>
      </c>
      <c r="D25886" t="s">
        <v>3317</v>
      </c>
    </row>
    <row r="25887" spans="1:4" x14ac:dyDescent="0.2">
      <c r="A25887" t="s">
        <v>57</v>
      </c>
      <c r="B25887">
        <v>16.8</v>
      </c>
      <c r="C25887" t="s">
        <v>1634</v>
      </c>
      <c r="D25887">
        <v>0.05</v>
      </c>
    </row>
    <row r="25888" spans="1:4" x14ac:dyDescent="0.2">
      <c r="A25888" t="s">
        <v>119</v>
      </c>
      <c r="B25888">
        <v>1.8</v>
      </c>
      <c r="C25888" t="s">
        <v>1634</v>
      </c>
      <c r="D25888">
        <v>0.05</v>
      </c>
    </row>
    <row r="25889" spans="1:4" x14ac:dyDescent="0.2">
      <c r="A25889" t="s">
        <v>52</v>
      </c>
      <c r="B25889">
        <v>1.2</v>
      </c>
      <c r="C25889" t="s">
        <v>1634</v>
      </c>
      <c r="D25889">
        <v>0.1</v>
      </c>
    </row>
    <row r="25890" spans="1:4" x14ac:dyDescent="0.2">
      <c r="A25890" t="s">
        <v>119</v>
      </c>
      <c r="B25890">
        <v>6.1</v>
      </c>
      <c r="C25890" t="s">
        <v>1634</v>
      </c>
      <c r="D25890">
        <v>0.2</v>
      </c>
    </row>
    <row r="25891" spans="1:4" x14ac:dyDescent="0.2">
      <c r="A25891" t="s">
        <v>119</v>
      </c>
      <c r="B25891">
        <v>5.15</v>
      </c>
      <c r="C25891" t="s">
        <v>1639</v>
      </c>
      <c r="D25891">
        <v>0.1</v>
      </c>
    </row>
    <row r="25892" spans="1:4" x14ac:dyDescent="0.2">
      <c r="A25892" t="s">
        <v>119</v>
      </c>
      <c r="B25892">
        <v>4.5999999999999996</v>
      </c>
      <c r="C25892">
        <v>0.02</v>
      </c>
    </row>
    <row r="25893" spans="1:4" x14ac:dyDescent="0.2">
      <c r="A25893" t="s">
        <v>119</v>
      </c>
      <c r="B25893">
        <v>4.5999999999999996</v>
      </c>
      <c r="C25893">
        <v>0.02</v>
      </c>
    </row>
    <row r="25894" spans="1:4" x14ac:dyDescent="0.2">
      <c r="A25894" t="s">
        <v>52</v>
      </c>
      <c r="B25894">
        <v>8</v>
      </c>
      <c r="C25894" t="s">
        <v>1634</v>
      </c>
      <c r="D25894">
        <v>0.05</v>
      </c>
    </row>
    <row r="25895" spans="1:4" x14ac:dyDescent="0.2">
      <c r="A25895" t="s">
        <v>59</v>
      </c>
      <c r="B25895" t="s">
        <v>1841</v>
      </c>
      <c r="C25895" t="s">
        <v>3509</v>
      </c>
    </row>
    <row r="25896" spans="1:4" x14ac:dyDescent="0.2">
      <c r="A25896" t="s">
        <v>52</v>
      </c>
      <c r="B25896">
        <v>1</v>
      </c>
      <c r="C25896" t="s">
        <v>1634</v>
      </c>
      <c r="D25896">
        <v>0.1</v>
      </c>
    </row>
    <row r="25897" spans="1:4" x14ac:dyDescent="0.2">
      <c r="A25897" t="s">
        <v>52</v>
      </c>
      <c r="B25897">
        <v>2.2999999999999998</v>
      </c>
      <c r="C25897" t="s">
        <v>1634</v>
      </c>
      <c r="D25897">
        <v>0.05</v>
      </c>
    </row>
    <row r="25898" spans="1:4" x14ac:dyDescent="0.2">
      <c r="A25898" t="s">
        <v>119</v>
      </c>
      <c r="B25898">
        <v>15</v>
      </c>
      <c r="C25898" t="s">
        <v>1634</v>
      </c>
      <c r="D25898">
        <v>0.08</v>
      </c>
    </row>
    <row r="25899" spans="1:4" x14ac:dyDescent="0.2">
      <c r="A25899" t="s">
        <v>52</v>
      </c>
      <c r="B25899">
        <v>2.54</v>
      </c>
      <c r="C25899" t="s">
        <v>1634</v>
      </c>
      <c r="D25899">
        <v>0.02</v>
      </c>
    </row>
    <row r="25900" spans="1:4" x14ac:dyDescent="0.2">
      <c r="A25900" t="s">
        <v>52</v>
      </c>
      <c r="B25900">
        <v>7.4</v>
      </c>
      <c r="C25900" t="s">
        <v>1634</v>
      </c>
      <c r="D25900">
        <v>0.05</v>
      </c>
    </row>
    <row r="25901" spans="1:4" x14ac:dyDescent="0.2">
      <c r="A25901" t="s">
        <v>52</v>
      </c>
      <c r="B25901">
        <v>12.05</v>
      </c>
      <c r="C25901" t="s">
        <v>1634</v>
      </c>
      <c r="D25901">
        <v>0.05</v>
      </c>
    </row>
    <row r="25902" spans="1:4" x14ac:dyDescent="0.2">
      <c r="A25902" t="s">
        <v>52</v>
      </c>
      <c r="B25902">
        <v>12.05</v>
      </c>
      <c r="C25902" t="s">
        <v>1634</v>
      </c>
      <c r="D25902">
        <v>0.05</v>
      </c>
    </row>
    <row r="25903" spans="1:4" x14ac:dyDescent="0.2">
      <c r="A25903" t="s">
        <v>52</v>
      </c>
      <c r="B25903">
        <v>0.25</v>
      </c>
      <c r="C25903" t="s">
        <v>1634</v>
      </c>
      <c r="D25903">
        <v>0.03</v>
      </c>
    </row>
    <row r="25904" spans="1:4" x14ac:dyDescent="0.2">
      <c r="A25904" t="s">
        <v>156</v>
      </c>
      <c r="B25904">
        <v>0.05</v>
      </c>
    </row>
    <row r="25905" spans="1:5" x14ac:dyDescent="0.2">
      <c r="A25905" t="s">
        <v>119</v>
      </c>
      <c r="B25905">
        <v>12.8</v>
      </c>
      <c r="C25905" t="s">
        <v>1634</v>
      </c>
      <c r="D25905">
        <v>0.2</v>
      </c>
    </row>
    <row r="25906" spans="1:5" x14ac:dyDescent="0.2">
      <c r="A25906" t="s">
        <v>896</v>
      </c>
      <c r="B25906" t="s">
        <v>1644</v>
      </c>
      <c r="C25906">
        <v>9.8000000000000007</v>
      </c>
      <c r="D25906" t="s">
        <v>1634</v>
      </c>
      <c r="E25906">
        <v>0.1</v>
      </c>
    </row>
    <row r="25907" spans="1:5" x14ac:dyDescent="0.2">
      <c r="A25907" t="s">
        <v>119</v>
      </c>
      <c r="B25907">
        <v>2.5</v>
      </c>
      <c r="C25907" t="s">
        <v>1634</v>
      </c>
      <c r="D25907">
        <v>0.1</v>
      </c>
    </row>
    <row r="25908" spans="1:5" x14ac:dyDescent="0.2">
      <c r="A25908" t="s">
        <v>118</v>
      </c>
      <c r="B25908" t="s">
        <v>1610</v>
      </c>
      <c r="C25908">
        <v>4</v>
      </c>
    </row>
    <row r="25909" spans="1:5" x14ac:dyDescent="0.2">
      <c r="A25909" t="s">
        <v>118</v>
      </c>
      <c r="B25909" t="s">
        <v>1610</v>
      </c>
      <c r="C25909">
        <v>10</v>
      </c>
    </row>
    <row r="25910" spans="1:5" x14ac:dyDescent="0.2">
      <c r="A25910" t="s">
        <v>77</v>
      </c>
      <c r="B25910" t="s">
        <v>2551</v>
      </c>
      <c r="C25910" t="s">
        <v>1634</v>
      </c>
      <c r="D25910" t="s">
        <v>3510</v>
      </c>
    </row>
    <row r="25911" spans="1:5" x14ac:dyDescent="0.2">
      <c r="A25911" t="s">
        <v>118</v>
      </c>
      <c r="B25911" t="s">
        <v>2534</v>
      </c>
      <c r="C25911">
        <v>1.5</v>
      </c>
      <c r="D25911" t="s">
        <v>3511</v>
      </c>
    </row>
    <row r="25912" spans="1:5" x14ac:dyDescent="0.2">
      <c r="A25912" t="s">
        <v>118</v>
      </c>
      <c r="B25912" t="s">
        <v>2534</v>
      </c>
      <c r="C25912">
        <v>1.5</v>
      </c>
      <c r="D25912" t="s">
        <v>3512</v>
      </c>
    </row>
    <row r="25913" spans="1:5" x14ac:dyDescent="0.2">
      <c r="A25913" t="s">
        <v>120</v>
      </c>
      <c r="B25913">
        <v>0.03</v>
      </c>
      <c r="C25913" t="s">
        <v>1594</v>
      </c>
    </row>
    <row r="25914" spans="1:5" x14ac:dyDescent="0.2">
      <c r="A25914" t="s">
        <v>117</v>
      </c>
      <c r="B25914">
        <v>0.03</v>
      </c>
      <c r="C25914" t="s">
        <v>1594</v>
      </c>
    </row>
    <row r="25915" spans="1:5" x14ac:dyDescent="0.2">
      <c r="A25915" t="s">
        <v>120</v>
      </c>
      <c r="B25915">
        <v>0.01</v>
      </c>
      <c r="C25915" t="s">
        <v>1594</v>
      </c>
    </row>
    <row r="25916" spans="1:5" x14ac:dyDescent="0.2">
      <c r="A25916" t="s">
        <v>3515</v>
      </c>
      <c r="B25916" t="s">
        <v>1655</v>
      </c>
      <c r="C25916">
        <v>16</v>
      </c>
    </row>
    <row r="25917" spans="1:5" x14ac:dyDescent="0.2">
      <c r="A25917" t="s">
        <v>110</v>
      </c>
      <c r="B25917" t="s">
        <v>1708</v>
      </c>
    </row>
    <row r="25918" spans="1:5" x14ac:dyDescent="0.2">
      <c r="A25918" t="s">
        <v>1575</v>
      </c>
      <c r="B25918" t="s">
        <v>1576</v>
      </c>
      <c r="C25918" t="s">
        <v>1577</v>
      </c>
      <c r="D25918" t="s">
        <v>1578</v>
      </c>
    </row>
    <row r="25919" spans="1:5" x14ac:dyDescent="0.2">
      <c r="A25919" t="s">
        <v>882</v>
      </c>
      <c r="B25919" t="s">
        <v>1579</v>
      </c>
      <c r="C25919" t="s">
        <v>1580</v>
      </c>
    </row>
    <row r="25920" spans="1:5" x14ac:dyDescent="0.2">
      <c r="A25920" t="s">
        <v>1595</v>
      </c>
      <c r="B25920" t="s">
        <v>1596</v>
      </c>
      <c r="C25920" t="s">
        <v>1597</v>
      </c>
    </row>
    <row r="25921" spans="1:4" x14ac:dyDescent="0.2">
      <c r="A25921" t="s">
        <v>1595</v>
      </c>
      <c r="B25921" t="s">
        <v>1598</v>
      </c>
      <c r="C25921" t="s">
        <v>1599</v>
      </c>
      <c r="D25921" t="s">
        <v>1597</v>
      </c>
    </row>
    <row r="25922" spans="1:4" x14ac:dyDescent="0.2">
      <c r="A25922" t="s">
        <v>57</v>
      </c>
      <c r="B25922">
        <v>16.98</v>
      </c>
      <c r="C25922">
        <f>-0.005/-0.02</f>
        <v>0.25</v>
      </c>
    </row>
    <row r="25923" spans="1:4" x14ac:dyDescent="0.2">
      <c r="A25923" t="s">
        <v>57</v>
      </c>
      <c r="B25923">
        <v>16.98</v>
      </c>
      <c r="C25923">
        <f>-0.005/-0.02</f>
        <v>0.25</v>
      </c>
    </row>
    <row r="25924" spans="1:4" x14ac:dyDescent="0.2">
      <c r="A25924" t="s">
        <v>57</v>
      </c>
      <c r="B25924">
        <v>21.98</v>
      </c>
      <c r="C25924">
        <f>--0.005/-0.02</f>
        <v>-0.25</v>
      </c>
    </row>
    <row r="25925" spans="1:4" x14ac:dyDescent="0.2">
      <c r="A25925" t="s">
        <v>57</v>
      </c>
      <c r="B25925">
        <v>21.98</v>
      </c>
      <c r="C25925">
        <f>--0.005/-0.02</f>
        <v>-0.25</v>
      </c>
    </row>
    <row r="25926" spans="1:4" x14ac:dyDescent="0.2">
      <c r="A25926" t="s">
        <v>57</v>
      </c>
      <c r="B25926">
        <v>16.8</v>
      </c>
      <c r="C25926" t="s">
        <v>1634</v>
      </c>
      <c r="D25926">
        <v>0.05</v>
      </c>
    </row>
    <row r="25927" spans="1:4" x14ac:dyDescent="0.2">
      <c r="A25927" t="s">
        <v>119</v>
      </c>
      <c r="B25927">
        <v>1.8</v>
      </c>
      <c r="C25927" t="s">
        <v>1634</v>
      </c>
      <c r="D25927">
        <v>0.05</v>
      </c>
    </row>
    <row r="25928" spans="1:4" x14ac:dyDescent="0.2">
      <c r="A25928" t="s">
        <v>52</v>
      </c>
      <c r="B25928">
        <v>1.2</v>
      </c>
      <c r="C25928" t="s">
        <v>1634</v>
      </c>
      <c r="D25928">
        <v>0.1</v>
      </c>
    </row>
    <row r="25929" spans="1:4" x14ac:dyDescent="0.2">
      <c r="A25929" t="s">
        <v>119</v>
      </c>
      <c r="B25929">
        <v>4.7</v>
      </c>
      <c r="C25929" t="s">
        <v>1634</v>
      </c>
      <c r="D25929">
        <v>0.2</v>
      </c>
    </row>
    <row r="25930" spans="1:4" x14ac:dyDescent="0.2">
      <c r="A25930" t="s">
        <v>119</v>
      </c>
      <c r="B25930">
        <v>5.15</v>
      </c>
      <c r="C25930" t="s">
        <v>1639</v>
      </c>
      <c r="D25930">
        <v>0.1</v>
      </c>
    </row>
    <row r="25931" spans="1:4" x14ac:dyDescent="0.2">
      <c r="A25931" t="s">
        <v>119</v>
      </c>
      <c r="B25931">
        <v>3.2</v>
      </c>
      <c r="C25931">
        <v>0.02</v>
      </c>
    </row>
    <row r="25932" spans="1:4" x14ac:dyDescent="0.2">
      <c r="A25932" t="s">
        <v>52</v>
      </c>
      <c r="B25932">
        <v>8</v>
      </c>
      <c r="C25932" t="s">
        <v>1634</v>
      </c>
      <c r="D25932">
        <v>0.05</v>
      </c>
    </row>
    <row r="25933" spans="1:4" x14ac:dyDescent="0.2">
      <c r="A25933" t="s">
        <v>59</v>
      </c>
      <c r="B25933" t="s">
        <v>1841</v>
      </c>
      <c r="C25933" t="s">
        <v>3509</v>
      </c>
    </row>
    <row r="25934" spans="1:4" x14ac:dyDescent="0.2">
      <c r="A25934" t="s">
        <v>52</v>
      </c>
      <c r="B25934">
        <v>1</v>
      </c>
      <c r="C25934" t="s">
        <v>1634</v>
      </c>
      <c r="D25934">
        <v>0.1</v>
      </c>
    </row>
    <row r="25935" spans="1:4" x14ac:dyDescent="0.2">
      <c r="A25935" t="s">
        <v>52</v>
      </c>
      <c r="B25935">
        <v>2.2999999999999998</v>
      </c>
      <c r="C25935" t="s">
        <v>1634</v>
      </c>
      <c r="D25935">
        <v>0.05</v>
      </c>
    </row>
    <row r="25936" spans="1:4" x14ac:dyDescent="0.2">
      <c r="A25936" t="s">
        <v>119</v>
      </c>
      <c r="B25936">
        <v>15</v>
      </c>
      <c r="C25936" t="s">
        <v>1634</v>
      </c>
      <c r="D25936">
        <v>0.08</v>
      </c>
    </row>
    <row r="25937" spans="1:5" x14ac:dyDescent="0.2">
      <c r="A25937" t="s">
        <v>52</v>
      </c>
      <c r="B25937">
        <v>2.5</v>
      </c>
      <c r="C25937" t="s">
        <v>1634</v>
      </c>
      <c r="D25937">
        <v>0.2</v>
      </c>
    </row>
    <row r="25938" spans="1:5" x14ac:dyDescent="0.2">
      <c r="A25938" t="s">
        <v>52</v>
      </c>
      <c r="B25938">
        <v>7.4</v>
      </c>
      <c r="C25938" t="s">
        <v>1634</v>
      </c>
      <c r="D25938">
        <v>0.05</v>
      </c>
    </row>
    <row r="25939" spans="1:5" x14ac:dyDescent="0.2">
      <c r="A25939" t="s">
        <v>52</v>
      </c>
      <c r="B25939">
        <v>12.05</v>
      </c>
      <c r="C25939" t="s">
        <v>1634</v>
      </c>
      <c r="D25939">
        <v>0.05</v>
      </c>
    </row>
    <row r="25940" spans="1:5" x14ac:dyDescent="0.2">
      <c r="A25940" t="s">
        <v>52</v>
      </c>
      <c r="B25940">
        <v>12.05</v>
      </c>
      <c r="C25940" t="s">
        <v>1634</v>
      </c>
      <c r="D25940">
        <v>0.05</v>
      </c>
    </row>
    <row r="25941" spans="1:5" x14ac:dyDescent="0.2">
      <c r="A25941" t="s">
        <v>52</v>
      </c>
      <c r="B25941">
        <v>0.25</v>
      </c>
      <c r="C25941" t="s">
        <v>1634</v>
      </c>
      <c r="D25941">
        <v>0.03</v>
      </c>
    </row>
    <row r="25942" spans="1:5" x14ac:dyDescent="0.2">
      <c r="A25942" t="s">
        <v>156</v>
      </c>
      <c r="B25942">
        <v>0.05</v>
      </c>
    </row>
    <row r="25943" spans="1:5" x14ac:dyDescent="0.2">
      <c r="A25943" t="s">
        <v>119</v>
      </c>
      <c r="B25943">
        <v>12.8</v>
      </c>
      <c r="C25943" t="s">
        <v>1634</v>
      </c>
      <c r="D25943">
        <v>0.2</v>
      </c>
    </row>
    <row r="25944" spans="1:5" x14ac:dyDescent="0.2">
      <c r="A25944" t="s">
        <v>896</v>
      </c>
      <c r="B25944" t="s">
        <v>1644</v>
      </c>
      <c r="C25944">
        <v>9.8000000000000007</v>
      </c>
      <c r="D25944" t="s">
        <v>1634</v>
      </c>
      <c r="E25944">
        <v>0.1</v>
      </c>
    </row>
    <row r="25945" spans="1:5" x14ac:dyDescent="0.2">
      <c r="A25945" t="s">
        <v>119</v>
      </c>
      <c r="B25945">
        <v>2.5</v>
      </c>
      <c r="C25945" t="s">
        <v>1634</v>
      </c>
      <c r="D25945">
        <v>0.1</v>
      </c>
    </row>
    <row r="25946" spans="1:5" x14ac:dyDescent="0.2">
      <c r="A25946" t="s">
        <v>118</v>
      </c>
      <c r="B25946" t="s">
        <v>1610</v>
      </c>
      <c r="C25946">
        <v>4</v>
      </c>
    </row>
    <row r="25947" spans="1:5" x14ac:dyDescent="0.2">
      <c r="A25947" t="s">
        <v>118</v>
      </c>
      <c r="B25947" t="s">
        <v>1610</v>
      </c>
      <c r="C25947">
        <v>10</v>
      </c>
    </row>
    <row r="25948" spans="1:5" x14ac:dyDescent="0.2">
      <c r="A25948" t="s">
        <v>77</v>
      </c>
      <c r="B25948" t="s">
        <v>2551</v>
      </c>
      <c r="C25948" t="s">
        <v>1634</v>
      </c>
      <c r="D25948" t="s">
        <v>3510</v>
      </c>
    </row>
    <row r="25949" spans="1:5" x14ac:dyDescent="0.2">
      <c r="A25949" t="s">
        <v>118</v>
      </c>
      <c r="B25949" t="s">
        <v>2534</v>
      </c>
      <c r="C25949">
        <v>1.5</v>
      </c>
      <c r="D25949" t="s">
        <v>3511</v>
      </c>
    </row>
    <row r="25950" spans="1:5" x14ac:dyDescent="0.2">
      <c r="A25950" t="s">
        <v>118</v>
      </c>
      <c r="B25950" t="s">
        <v>2534</v>
      </c>
      <c r="C25950">
        <v>1.5</v>
      </c>
      <c r="D25950" t="s">
        <v>3512</v>
      </c>
    </row>
    <row r="25951" spans="1:5" x14ac:dyDescent="0.2">
      <c r="A25951" t="s">
        <v>120</v>
      </c>
      <c r="B25951">
        <v>0.03</v>
      </c>
      <c r="C25951" t="s">
        <v>1594</v>
      </c>
    </row>
    <row r="25952" spans="1:5" x14ac:dyDescent="0.2">
      <c r="A25952" t="s">
        <v>117</v>
      </c>
      <c r="B25952">
        <v>0.03</v>
      </c>
      <c r="C25952" t="s">
        <v>1594</v>
      </c>
    </row>
    <row r="25953" spans="1:4" x14ac:dyDescent="0.2">
      <c r="A25953" t="s">
        <v>120</v>
      </c>
      <c r="B25953">
        <v>0.01</v>
      </c>
      <c r="C25953" t="s">
        <v>1594</v>
      </c>
    </row>
    <row r="25954" spans="1:4" x14ac:dyDescent="0.2">
      <c r="A25954" t="s">
        <v>110</v>
      </c>
      <c r="B25954" t="s">
        <v>1708</v>
      </c>
    </row>
    <row r="25955" spans="1:4" x14ac:dyDescent="0.2">
      <c r="A25955" t="s">
        <v>1575</v>
      </c>
      <c r="B25955" t="s">
        <v>1576</v>
      </c>
      <c r="C25955" t="s">
        <v>1577</v>
      </c>
      <c r="D25955" t="s">
        <v>1578</v>
      </c>
    </row>
    <row r="25956" spans="1:4" x14ac:dyDescent="0.2">
      <c r="A25956" t="s">
        <v>882</v>
      </c>
      <c r="B25956" t="s">
        <v>1579</v>
      </c>
      <c r="C25956" t="s">
        <v>1580</v>
      </c>
    </row>
    <row r="25957" spans="1:4" x14ac:dyDescent="0.2">
      <c r="A25957" t="s">
        <v>57</v>
      </c>
      <c r="B25957">
        <v>16.98</v>
      </c>
      <c r="C25957">
        <f>-0.005/-0.02</f>
        <v>0.25</v>
      </c>
    </row>
    <row r="25958" spans="1:4" x14ac:dyDescent="0.2">
      <c r="A25958" t="s">
        <v>57</v>
      </c>
      <c r="B25958">
        <v>16.98</v>
      </c>
      <c r="C25958">
        <f>-0.005/-0.02</f>
        <v>0.25</v>
      </c>
    </row>
    <row r="25959" spans="1:4" x14ac:dyDescent="0.2">
      <c r="A25959" t="s">
        <v>57</v>
      </c>
      <c r="B25959">
        <v>21.98</v>
      </c>
      <c r="C25959">
        <f>--0.005/-0.02</f>
        <v>-0.25</v>
      </c>
    </row>
    <row r="25960" spans="1:4" x14ac:dyDescent="0.2">
      <c r="A25960" t="s">
        <v>57</v>
      </c>
      <c r="B25960">
        <v>21.98</v>
      </c>
      <c r="C25960">
        <f>--0.005/-0.02</f>
        <v>-0.25</v>
      </c>
    </row>
    <row r="25961" spans="1:4" x14ac:dyDescent="0.2">
      <c r="A25961" t="s">
        <v>57</v>
      </c>
      <c r="B25961">
        <v>16.8</v>
      </c>
      <c r="C25961" t="s">
        <v>1634</v>
      </c>
      <c r="D25961">
        <v>0.05</v>
      </c>
    </row>
    <row r="25962" spans="1:4" x14ac:dyDescent="0.2">
      <c r="A25962" t="s">
        <v>119</v>
      </c>
      <c r="B25962">
        <v>1.8</v>
      </c>
      <c r="C25962" t="s">
        <v>1634</v>
      </c>
      <c r="D25962">
        <v>0.05</v>
      </c>
    </row>
    <row r="25963" spans="1:4" x14ac:dyDescent="0.2">
      <c r="A25963" t="s">
        <v>52</v>
      </c>
      <c r="B25963">
        <v>1.2</v>
      </c>
      <c r="C25963" t="s">
        <v>1634</v>
      </c>
      <c r="D25963">
        <v>0.1</v>
      </c>
    </row>
    <row r="25964" spans="1:4" x14ac:dyDescent="0.2">
      <c r="A25964" t="s">
        <v>119</v>
      </c>
      <c r="B25964">
        <v>4.7</v>
      </c>
      <c r="C25964" t="s">
        <v>1634</v>
      </c>
      <c r="D25964">
        <v>0.2</v>
      </c>
    </row>
    <row r="25965" spans="1:4" x14ac:dyDescent="0.2">
      <c r="A25965" t="s">
        <v>119</v>
      </c>
      <c r="B25965">
        <v>5.15</v>
      </c>
      <c r="C25965" t="s">
        <v>1639</v>
      </c>
      <c r="D25965">
        <v>0.1</v>
      </c>
    </row>
    <row r="25966" spans="1:4" x14ac:dyDescent="0.2">
      <c r="A25966" t="s">
        <v>119</v>
      </c>
      <c r="B25966">
        <v>3.2</v>
      </c>
      <c r="C25966">
        <v>0.02</v>
      </c>
    </row>
    <row r="25967" spans="1:4" x14ac:dyDescent="0.2">
      <c r="A25967" t="s">
        <v>52</v>
      </c>
      <c r="B25967">
        <v>8</v>
      </c>
      <c r="C25967" t="s">
        <v>1634</v>
      </c>
      <c r="D25967">
        <v>0.05</v>
      </c>
    </row>
    <row r="25968" spans="1:4" x14ac:dyDescent="0.2">
      <c r="A25968" t="s">
        <v>59</v>
      </c>
      <c r="B25968" t="s">
        <v>1841</v>
      </c>
      <c r="C25968" t="s">
        <v>3509</v>
      </c>
    </row>
    <row r="25969" spans="1:5" x14ac:dyDescent="0.2">
      <c r="A25969" t="s">
        <v>52</v>
      </c>
      <c r="B25969">
        <v>1</v>
      </c>
      <c r="C25969" t="s">
        <v>1634</v>
      </c>
      <c r="D25969">
        <v>0.1</v>
      </c>
    </row>
    <row r="25970" spans="1:5" x14ac:dyDescent="0.2">
      <c r="A25970" t="s">
        <v>52</v>
      </c>
      <c r="B25970">
        <v>2.2999999999999998</v>
      </c>
      <c r="C25970" t="s">
        <v>1634</v>
      </c>
      <c r="D25970">
        <v>0.05</v>
      </c>
    </row>
    <row r="25971" spans="1:5" x14ac:dyDescent="0.2">
      <c r="A25971" t="s">
        <v>119</v>
      </c>
      <c r="B25971">
        <v>15</v>
      </c>
      <c r="C25971" t="s">
        <v>1634</v>
      </c>
      <c r="D25971">
        <v>0.08</v>
      </c>
    </row>
    <row r="25972" spans="1:5" x14ac:dyDescent="0.2">
      <c r="A25972" t="s">
        <v>52</v>
      </c>
      <c r="B25972">
        <v>2.5</v>
      </c>
      <c r="C25972" t="s">
        <v>1634</v>
      </c>
      <c r="D25972">
        <v>0.2</v>
      </c>
    </row>
    <row r="25973" spans="1:5" x14ac:dyDescent="0.2">
      <c r="A25973" t="s">
        <v>52</v>
      </c>
      <c r="B25973">
        <v>7.4</v>
      </c>
      <c r="C25973" t="s">
        <v>1634</v>
      </c>
      <c r="D25973">
        <v>0.05</v>
      </c>
    </row>
    <row r="25974" spans="1:5" x14ac:dyDescent="0.2">
      <c r="A25974" t="s">
        <v>52</v>
      </c>
      <c r="B25974">
        <v>12.05</v>
      </c>
      <c r="C25974" t="s">
        <v>1634</v>
      </c>
      <c r="D25974">
        <v>0.05</v>
      </c>
    </row>
    <row r="25975" spans="1:5" x14ac:dyDescent="0.2">
      <c r="A25975" t="s">
        <v>52</v>
      </c>
      <c r="B25975">
        <v>12.05</v>
      </c>
      <c r="C25975" t="s">
        <v>1634</v>
      </c>
      <c r="D25975">
        <v>0.05</v>
      </c>
    </row>
    <row r="25976" spans="1:5" x14ac:dyDescent="0.2">
      <c r="A25976" t="s">
        <v>52</v>
      </c>
      <c r="B25976">
        <v>0.25</v>
      </c>
      <c r="C25976" t="s">
        <v>1634</v>
      </c>
      <c r="D25976">
        <v>0.03</v>
      </c>
    </row>
    <row r="25977" spans="1:5" x14ac:dyDescent="0.2">
      <c r="A25977" t="s">
        <v>156</v>
      </c>
      <c r="B25977">
        <v>0.05</v>
      </c>
    </row>
    <row r="25978" spans="1:5" x14ac:dyDescent="0.2">
      <c r="A25978" t="s">
        <v>119</v>
      </c>
      <c r="B25978">
        <v>12.8</v>
      </c>
      <c r="C25978" t="s">
        <v>1634</v>
      </c>
      <c r="D25978">
        <v>0.2</v>
      </c>
    </row>
    <row r="25979" spans="1:5" x14ac:dyDescent="0.2">
      <c r="A25979" t="s">
        <v>896</v>
      </c>
      <c r="B25979" t="s">
        <v>1644</v>
      </c>
      <c r="C25979">
        <v>9.8000000000000007</v>
      </c>
      <c r="D25979" t="s">
        <v>1634</v>
      </c>
      <c r="E25979">
        <v>0.1</v>
      </c>
    </row>
    <row r="25980" spans="1:5" x14ac:dyDescent="0.2">
      <c r="A25980" t="s">
        <v>119</v>
      </c>
      <c r="B25980">
        <v>2.5</v>
      </c>
      <c r="C25980" t="s">
        <v>1634</v>
      </c>
      <c r="D25980">
        <v>0.1</v>
      </c>
    </row>
    <row r="25981" spans="1:5" x14ac:dyDescent="0.2">
      <c r="A25981" t="s">
        <v>118</v>
      </c>
      <c r="B25981" t="s">
        <v>1610</v>
      </c>
      <c r="C25981">
        <v>4</v>
      </c>
    </row>
    <row r="25982" spans="1:5" x14ac:dyDescent="0.2">
      <c r="A25982" t="s">
        <v>118</v>
      </c>
      <c r="B25982" t="s">
        <v>1610</v>
      </c>
      <c r="C25982">
        <v>10</v>
      </c>
    </row>
    <row r="25983" spans="1:5" x14ac:dyDescent="0.2">
      <c r="A25983" t="s">
        <v>77</v>
      </c>
      <c r="B25983" t="s">
        <v>2551</v>
      </c>
      <c r="C25983" t="s">
        <v>1634</v>
      </c>
      <c r="D25983" t="s">
        <v>3510</v>
      </c>
    </row>
    <row r="25984" spans="1:5" x14ac:dyDescent="0.2">
      <c r="A25984" t="s">
        <v>118</v>
      </c>
      <c r="B25984" t="s">
        <v>2534</v>
      </c>
      <c r="C25984">
        <v>1.5</v>
      </c>
      <c r="D25984" t="s">
        <v>3511</v>
      </c>
    </row>
    <row r="25985" spans="1:4" x14ac:dyDescent="0.2">
      <c r="A25985" t="s">
        <v>118</v>
      </c>
      <c r="B25985" t="s">
        <v>2534</v>
      </c>
      <c r="C25985">
        <v>1.5</v>
      </c>
      <c r="D25985" t="s">
        <v>3512</v>
      </c>
    </row>
    <row r="25986" spans="1:4" x14ac:dyDescent="0.2">
      <c r="A25986" t="s">
        <v>120</v>
      </c>
      <c r="B25986">
        <v>0.03</v>
      </c>
      <c r="C25986" t="s">
        <v>1594</v>
      </c>
    </row>
    <row r="25987" spans="1:4" x14ac:dyDescent="0.2">
      <c r="A25987" t="s">
        <v>117</v>
      </c>
      <c r="B25987">
        <v>0.03</v>
      </c>
      <c r="C25987" t="s">
        <v>1594</v>
      </c>
    </row>
    <row r="25988" spans="1:4" x14ac:dyDescent="0.2">
      <c r="A25988" t="s">
        <v>120</v>
      </c>
      <c r="B25988">
        <v>0.01</v>
      </c>
      <c r="C25988" t="s">
        <v>1594</v>
      </c>
    </row>
    <row r="25989" spans="1:4" x14ac:dyDescent="0.2">
      <c r="A25989" t="s">
        <v>110</v>
      </c>
      <c r="B25989" t="s">
        <v>1708</v>
      </c>
    </row>
    <row r="25990" spans="1:4" x14ac:dyDescent="0.2">
      <c r="A25990" t="s">
        <v>1575</v>
      </c>
      <c r="B25990" t="s">
        <v>1576</v>
      </c>
      <c r="C25990" t="s">
        <v>1577</v>
      </c>
      <c r="D25990" t="s">
        <v>1578</v>
      </c>
    </row>
    <row r="25991" spans="1:4" x14ac:dyDescent="0.2">
      <c r="A25991" t="s">
        <v>882</v>
      </c>
      <c r="B25991" t="s">
        <v>1579</v>
      </c>
      <c r="C25991" t="s">
        <v>1580</v>
      </c>
    </row>
    <row r="25992" spans="1:4" x14ac:dyDescent="0.2">
      <c r="A25992" t="s">
        <v>57</v>
      </c>
      <c r="B25992">
        <v>16.98</v>
      </c>
      <c r="C25992">
        <f>-0.005/-0.02</f>
        <v>0.25</v>
      </c>
    </row>
    <row r="25993" spans="1:4" x14ac:dyDescent="0.2">
      <c r="A25993" t="s">
        <v>57</v>
      </c>
      <c r="B25993">
        <v>16.98</v>
      </c>
      <c r="C25993">
        <f>-0.005/-0.02</f>
        <v>0.25</v>
      </c>
    </row>
    <row r="25994" spans="1:4" x14ac:dyDescent="0.2">
      <c r="A25994" t="s">
        <v>57</v>
      </c>
      <c r="B25994">
        <v>16.98</v>
      </c>
      <c r="C25994">
        <f>-0.005/-0.02</f>
        <v>0.25</v>
      </c>
    </row>
    <row r="25995" spans="1:4" x14ac:dyDescent="0.2">
      <c r="A25995" t="s">
        <v>57</v>
      </c>
      <c r="B25995">
        <v>21.98</v>
      </c>
      <c r="C25995">
        <f>--0.005/-0.02</f>
        <v>-0.25</v>
      </c>
    </row>
    <row r="25996" spans="1:4" x14ac:dyDescent="0.2">
      <c r="A25996" t="s">
        <v>57</v>
      </c>
      <c r="B25996">
        <v>21.98</v>
      </c>
      <c r="C25996">
        <f>-0.005/-0.02</f>
        <v>0.25</v>
      </c>
    </row>
    <row r="25997" spans="1:4" x14ac:dyDescent="0.2">
      <c r="A25997" t="s">
        <v>57</v>
      </c>
      <c r="B25997">
        <v>21.98</v>
      </c>
      <c r="C25997">
        <f>-0.005/-0.02</f>
        <v>0.25</v>
      </c>
    </row>
    <row r="25998" spans="1:4" x14ac:dyDescent="0.2">
      <c r="A25998" t="s">
        <v>3513</v>
      </c>
      <c r="B25998">
        <v>-0.02</v>
      </c>
      <c r="C25998" t="s">
        <v>1816</v>
      </c>
      <c r="D25998" t="s">
        <v>3317</v>
      </c>
    </row>
    <row r="25999" spans="1:4" x14ac:dyDescent="0.2">
      <c r="A25999" t="s">
        <v>57</v>
      </c>
      <c r="B25999">
        <v>16.8</v>
      </c>
      <c r="C25999" t="s">
        <v>1634</v>
      </c>
      <c r="D25999">
        <v>0.05</v>
      </c>
    </row>
    <row r="26000" spans="1:4" x14ac:dyDescent="0.2">
      <c r="A26000" t="s">
        <v>119</v>
      </c>
      <c r="B26000">
        <v>1.8</v>
      </c>
      <c r="C26000" t="s">
        <v>1634</v>
      </c>
      <c r="D26000">
        <v>0.05</v>
      </c>
    </row>
    <row r="26001" spans="1:4" x14ac:dyDescent="0.2">
      <c r="A26001" t="s">
        <v>52</v>
      </c>
      <c r="B26001">
        <v>1.2</v>
      </c>
      <c r="C26001" t="s">
        <v>1634</v>
      </c>
      <c r="D26001">
        <v>0.1</v>
      </c>
    </row>
    <row r="26002" spans="1:4" x14ac:dyDescent="0.2">
      <c r="A26002" t="s">
        <v>119</v>
      </c>
      <c r="B26002">
        <v>4.7</v>
      </c>
      <c r="C26002" t="s">
        <v>1634</v>
      </c>
      <c r="D26002">
        <v>0.2</v>
      </c>
    </row>
    <row r="26003" spans="1:4" x14ac:dyDescent="0.2">
      <c r="A26003" t="s">
        <v>119</v>
      </c>
      <c r="B26003">
        <v>5.15</v>
      </c>
      <c r="C26003" t="s">
        <v>1639</v>
      </c>
      <c r="D26003">
        <v>0.1</v>
      </c>
    </row>
    <row r="26004" spans="1:4" x14ac:dyDescent="0.2">
      <c r="A26004" t="s">
        <v>119</v>
      </c>
      <c r="B26004">
        <v>3.2</v>
      </c>
      <c r="C26004">
        <v>0.02</v>
      </c>
    </row>
    <row r="26005" spans="1:4" x14ac:dyDescent="0.2">
      <c r="A26005" t="s">
        <v>119</v>
      </c>
      <c r="B26005">
        <v>3.2</v>
      </c>
      <c r="C26005">
        <v>0.02</v>
      </c>
    </row>
    <row r="26006" spans="1:4" x14ac:dyDescent="0.2">
      <c r="A26006" t="s">
        <v>52</v>
      </c>
      <c r="B26006">
        <v>8</v>
      </c>
      <c r="C26006" t="s">
        <v>1634</v>
      </c>
      <c r="D26006">
        <v>0.05</v>
      </c>
    </row>
    <row r="26007" spans="1:4" x14ac:dyDescent="0.2">
      <c r="A26007" t="s">
        <v>59</v>
      </c>
      <c r="B26007" t="s">
        <v>1841</v>
      </c>
      <c r="C26007" t="s">
        <v>3509</v>
      </c>
    </row>
    <row r="26008" spans="1:4" x14ac:dyDescent="0.2">
      <c r="A26008" t="s">
        <v>52</v>
      </c>
      <c r="B26008">
        <v>1</v>
      </c>
      <c r="C26008" t="s">
        <v>1634</v>
      </c>
      <c r="D26008">
        <v>0.1</v>
      </c>
    </row>
    <row r="26009" spans="1:4" x14ac:dyDescent="0.2">
      <c r="A26009" t="s">
        <v>52</v>
      </c>
      <c r="B26009">
        <v>2.2999999999999998</v>
      </c>
      <c r="C26009" t="s">
        <v>1634</v>
      </c>
      <c r="D26009">
        <v>0.05</v>
      </c>
    </row>
    <row r="26010" spans="1:4" x14ac:dyDescent="0.2">
      <c r="A26010" t="s">
        <v>119</v>
      </c>
      <c r="B26010">
        <v>15</v>
      </c>
      <c r="C26010" t="s">
        <v>1634</v>
      </c>
      <c r="D26010">
        <v>0.08</v>
      </c>
    </row>
    <row r="26011" spans="1:4" x14ac:dyDescent="0.2">
      <c r="A26011" t="s">
        <v>52</v>
      </c>
      <c r="B26011">
        <v>2.5</v>
      </c>
      <c r="C26011" t="s">
        <v>1634</v>
      </c>
      <c r="D26011">
        <v>0.2</v>
      </c>
    </row>
    <row r="26012" spans="1:4" x14ac:dyDescent="0.2">
      <c r="A26012" t="s">
        <v>52</v>
      </c>
      <c r="B26012">
        <v>7.4</v>
      </c>
      <c r="C26012" t="s">
        <v>1634</v>
      </c>
      <c r="D26012">
        <v>0.05</v>
      </c>
    </row>
    <row r="26013" spans="1:4" x14ac:dyDescent="0.2">
      <c r="A26013" t="s">
        <v>52</v>
      </c>
      <c r="B26013">
        <v>12.05</v>
      </c>
      <c r="C26013" t="s">
        <v>1634</v>
      </c>
      <c r="D26013">
        <v>0.05</v>
      </c>
    </row>
    <row r="26014" spans="1:4" x14ac:dyDescent="0.2">
      <c r="A26014" t="s">
        <v>52</v>
      </c>
      <c r="B26014">
        <v>12.05</v>
      </c>
      <c r="C26014" t="s">
        <v>1634</v>
      </c>
      <c r="D26014">
        <v>0.05</v>
      </c>
    </row>
    <row r="26015" spans="1:4" x14ac:dyDescent="0.2">
      <c r="A26015" t="s">
        <v>52</v>
      </c>
      <c r="B26015">
        <v>0.25</v>
      </c>
      <c r="C26015" t="s">
        <v>1634</v>
      </c>
      <c r="D26015">
        <v>0.03</v>
      </c>
    </row>
    <row r="26016" spans="1:4" x14ac:dyDescent="0.2">
      <c r="A26016" t="s">
        <v>156</v>
      </c>
      <c r="B26016">
        <v>0.05</v>
      </c>
    </row>
    <row r="26017" spans="1:5" x14ac:dyDescent="0.2">
      <c r="A26017" t="s">
        <v>119</v>
      </c>
      <c r="B26017">
        <v>12.8</v>
      </c>
      <c r="C26017" t="s">
        <v>1634</v>
      </c>
      <c r="D26017">
        <v>0.2</v>
      </c>
    </row>
    <row r="26018" spans="1:5" x14ac:dyDescent="0.2">
      <c r="A26018" t="s">
        <v>896</v>
      </c>
      <c r="B26018" t="s">
        <v>1644</v>
      </c>
      <c r="C26018">
        <v>9.8000000000000007</v>
      </c>
      <c r="D26018" t="s">
        <v>1634</v>
      </c>
      <c r="E26018">
        <v>0.1</v>
      </c>
    </row>
    <row r="26019" spans="1:5" x14ac:dyDescent="0.2">
      <c r="A26019" t="s">
        <v>119</v>
      </c>
      <c r="B26019">
        <v>2.5</v>
      </c>
      <c r="C26019" t="s">
        <v>1634</v>
      </c>
      <c r="D26019">
        <v>0.1</v>
      </c>
    </row>
    <row r="26020" spans="1:5" x14ac:dyDescent="0.2">
      <c r="A26020" t="s">
        <v>118</v>
      </c>
      <c r="B26020" t="s">
        <v>1610</v>
      </c>
      <c r="C26020">
        <v>4</v>
      </c>
    </row>
    <row r="26021" spans="1:5" x14ac:dyDescent="0.2">
      <c r="A26021" t="s">
        <v>118</v>
      </c>
      <c r="B26021" t="s">
        <v>1610</v>
      </c>
      <c r="C26021">
        <v>10</v>
      </c>
    </row>
    <row r="26022" spans="1:5" x14ac:dyDescent="0.2">
      <c r="A26022" t="s">
        <v>77</v>
      </c>
      <c r="B26022" t="s">
        <v>2551</v>
      </c>
      <c r="C26022" t="s">
        <v>1634</v>
      </c>
      <c r="D26022" t="s">
        <v>3510</v>
      </c>
    </row>
    <row r="26023" spans="1:5" x14ac:dyDescent="0.2">
      <c r="A26023" t="s">
        <v>118</v>
      </c>
      <c r="B26023" t="s">
        <v>2534</v>
      </c>
      <c r="C26023">
        <v>1.5</v>
      </c>
      <c r="D26023" t="s">
        <v>3511</v>
      </c>
    </row>
    <row r="26024" spans="1:5" x14ac:dyDescent="0.2">
      <c r="A26024" t="s">
        <v>118</v>
      </c>
      <c r="B26024" t="s">
        <v>2534</v>
      </c>
      <c r="C26024">
        <v>1.5</v>
      </c>
      <c r="D26024" t="s">
        <v>3512</v>
      </c>
    </row>
    <row r="26025" spans="1:5" x14ac:dyDescent="0.2">
      <c r="A26025" t="s">
        <v>120</v>
      </c>
      <c r="B26025">
        <v>0.03</v>
      </c>
      <c r="C26025" t="s">
        <v>1594</v>
      </c>
    </row>
    <row r="26026" spans="1:5" x14ac:dyDescent="0.2">
      <c r="A26026" t="s">
        <v>117</v>
      </c>
      <c r="B26026">
        <v>0.03</v>
      </c>
      <c r="C26026" t="s">
        <v>1594</v>
      </c>
    </row>
    <row r="26027" spans="1:5" x14ac:dyDescent="0.2">
      <c r="A26027" t="s">
        <v>120</v>
      </c>
      <c r="B26027">
        <v>0.01</v>
      </c>
      <c r="C26027" t="s">
        <v>1594</v>
      </c>
    </row>
    <row r="26028" spans="1:5" x14ac:dyDescent="0.2">
      <c r="A26028" t="s">
        <v>110</v>
      </c>
      <c r="B26028" t="s">
        <v>1708</v>
      </c>
    </row>
    <row r="26029" spans="1:5" x14ac:dyDescent="0.2">
      <c r="A26029" t="s">
        <v>1575</v>
      </c>
      <c r="B26029" t="s">
        <v>1576</v>
      </c>
      <c r="C26029" t="s">
        <v>1577</v>
      </c>
      <c r="D26029" t="s">
        <v>1578</v>
      </c>
    </row>
    <row r="26030" spans="1:5" x14ac:dyDescent="0.2">
      <c r="A26030" t="s">
        <v>882</v>
      </c>
      <c r="B26030" t="s">
        <v>1579</v>
      </c>
      <c r="C26030" t="s">
        <v>1580</v>
      </c>
    </row>
    <row r="26031" spans="1:5" x14ac:dyDescent="0.2">
      <c r="A26031" t="s">
        <v>1595</v>
      </c>
      <c r="B26031" t="s">
        <v>1596</v>
      </c>
      <c r="C26031" t="s">
        <v>1597</v>
      </c>
    </row>
    <row r="26032" spans="1:5" x14ac:dyDescent="0.2">
      <c r="A26032" t="s">
        <v>1595</v>
      </c>
      <c r="B26032" t="s">
        <v>1598</v>
      </c>
      <c r="C26032" t="s">
        <v>1599</v>
      </c>
      <c r="D26032" t="s">
        <v>1597</v>
      </c>
    </row>
    <row r="26033" spans="1:4" x14ac:dyDescent="0.2">
      <c r="A26033" t="s">
        <v>57</v>
      </c>
      <c r="B26033">
        <v>16.98</v>
      </c>
      <c r="C26033">
        <f>-0.005/-0.02</f>
        <v>0.25</v>
      </c>
    </row>
    <row r="26034" spans="1:4" x14ac:dyDescent="0.2">
      <c r="A26034" t="s">
        <v>57</v>
      </c>
      <c r="B26034">
        <v>16.98</v>
      </c>
      <c r="C26034">
        <f>-0.005/-0.02</f>
        <v>0.25</v>
      </c>
    </row>
    <row r="26035" spans="1:4" x14ac:dyDescent="0.2">
      <c r="A26035" t="s">
        <v>57</v>
      </c>
      <c r="B26035">
        <v>21.98</v>
      </c>
      <c r="C26035">
        <f>-0.005/-0.02</f>
        <v>0.25</v>
      </c>
    </row>
    <row r="26036" spans="1:4" x14ac:dyDescent="0.2">
      <c r="A26036" t="s">
        <v>57</v>
      </c>
      <c r="B26036">
        <v>21.98</v>
      </c>
      <c r="C26036">
        <f>-0.005/-0.02</f>
        <v>0.25</v>
      </c>
    </row>
    <row r="26037" spans="1:4" x14ac:dyDescent="0.2">
      <c r="A26037" t="s">
        <v>57</v>
      </c>
      <c r="B26037">
        <v>16.8</v>
      </c>
      <c r="C26037" t="s">
        <v>1634</v>
      </c>
      <c r="D26037">
        <v>0.05</v>
      </c>
    </row>
    <row r="26038" spans="1:4" x14ac:dyDescent="0.2">
      <c r="A26038" t="s">
        <v>119</v>
      </c>
      <c r="B26038">
        <v>1.8</v>
      </c>
      <c r="C26038" t="s">
        <v>1634</v>
      </c>
      <c r="D26038">
        <v>0.05</v>
      </c>
    </row>
    <row r="26039" spans="1:4" x14ac:dyDescent="0.2">
      <c r="A26039" t="s">
        <v>52</v>
      </c>
      <c r="B26039">
        <v>1.2</v>
      </c>
      <c r="C26039" t="s">
        <v>1634</v>
      </c>
      <c r="D26039">
        <v>0.1</v>
      </c>
    </row>
    <row r="26040" spans="1:4" x14ac:dyDescent="0.2">
      <c r="A26040" t="s">
        <v>119</v>
      </c>
      <c r="B26040">
        <v>4.9000000000000004</v>
      </c>
      <c r="C26040" t="s">
        <v>1634</v>
      </c>
      <c r="D26040">
        <v>0.2</v>
      </c>
    </row>
    <row r="26041" spans="1:4" x14ac:dyDescent="0.2">
      <c r="A26041" t="s">
        <v>119</v>
      </c>
      <c r="B26041">
        <v>5.15</v>
      </c>
      <c r="C26041" t="s">
        <v>1639</v>
      </c>
      <c r="D26041">
        <v>0.1</v>
      </c>
    </row>
    <row r="26042" spans="1:4" x14ac:dyDescent="0.2">
      <c r="A26042" t="s">
        <v>119</v>
      </c>
      <c r="B26042">
        <v>3.4</v>
      </c>
      <c r="C26042">
        <v>0.02</v>
      </c>
    </row>
    <row r="26043" spans="1:4" x14ac:dyDescent="0.2">
      <c r="A26043" t="s">
        <v>52</v>
      </c>
      <c r="B26043">
        <v>8</v>
      </c>
      <c r="C26043" t="s">
        <v>1634</v>
      </c>
      <c r="D26043">
        <v>0.05</v>
      </c>
    </row>
    <row r="26044" spans="1:4" x14ac:dyDescent="0.2">
      <c r="A26044" t="s">
        <v>59</v>
      </c>
      <c r="B26044" t="s">
        <v>1841</v>
      </c>
      <c r="C26044" t="s">
        <v>3509</v>
      </c>
    </row>
    <row r="26045" spans="1:4" x14ac:dyDescent="0.2">
      <c r="A26045" t="s">
        <v>52</v>
      </c>
      <c r="B26045">
        <v>1</v>
      </c>
      <c r="C26045" t="s">
        <v>1634</v>
      </c>
      <c r="D26045">
        <v>0.1</v>
      </c>
    </row>
    <row r="26046" spans="1:4" x14ac:dyDescent="0.2">
      <c r="A26046" t="s">
        <v>52</v>
      </c>
      <c r="B26046">
        <v>2.2999999999999998</v>
      </c>
      <c r="C26046" t="s">
        <v>1634</v>
      </c>
      <c r="D26046">
        <v>0.05</v>
      </c>
    </row>
    <row r="26047" spans="1:4" x14ac:dyDescent="0.2">
      <c r="A26047" t="s">
        <v>119</v>
      </c>
      <c r="B26047">
        <v>15</v>
      </c>
      <c r="C26047" t="s">
        <v>1634</v>
      </c>
      <c r="D26047">
        <v>0.08</v>
      </c>
    </row>
    <row r="26048" spans="1:4" x14ac:dyDescent="0.2">
      <c r="A26048" t="s">
        <v>52</v>
      </c>
      <c r="B26048">
        <v>2.5</v>
      </c>
      <c r="C26048" t="s">
        <v>1634</v>
      </c>
      <c r="D26048">
        <v>0.2</v>
      </c>
    </row>
    <row r="26049" spans="1:5" x14ac:dyDescent="0.2">
      <c r="A26049" t="s">
        <v>52</v>
      </c>
      <c r="B26049">
        <v>7.4</v>
      </c>
      <c r="C26049" t="s">
        <v>1634</v>
      </c>
      <c r="D26049">
        <v>0.05</v>
      </c>
    </row>
    <row r="26050" spans="1:5" x14ac:dyDescent="0.2">
      <c r="A26050" t="s">
        <v>52</v>
      </c>
      <c r="B26050">
        <v>12.05</v>
      </c>
      <c r="C26050" t="s">
        <v>1634</v>
      </c>
      <c r="D26050">
        <v>0.05</v>
      </c>
    </row>
    <row r="26051" spans="1:5" x14ac:dyDescent="0.2">
      <c r="A26051" t="s">
        <v>52</v>
      </c>
      <c r="B26051">
        <v>12.05</v>
      </c>
      <c r="C26051" t="s">
        <v>1634</v>
      </c>
      <c r="D26051">
        <v>0.05</v>
      </c>
    </row>
    <row r="26052" spans="1:5" x14ac:dyDescent="0.2">
      <c r="A26052" t="s">
        <v>52</v>
      </c>
      <c r="B26052">
        <v>0.25</v>
      </c>
      <c r="C26052" t="s">
        <v>1634</v>
      </c>
      <c r="D26052">
        <v>0.03</v>
      </c>
    </row>
    <row r="26053" spans="1:5" x14ac:dyDescent="0.2">
      <c r="A26053" t="s">
        <v>156</v>
      </c>
      <c r="B26053">
        <v>0.05</v>
      </c>
    </row>
    <row r="26054" spans="1:5" x14ac:dyDescent="0.2">
      <c r="A26054" t="s">
        <v>119</v>
      </c>
      <c r="B26054">
        <v>12.8</v>
      </c>
      <c r="C26054" t="s">
        <v>1634</v>
      </c>
      <c r="D26054">
        <v>0.2</v>
      </c>
    </row>
    <row r="26055" spans="1:5" x14ac:dyDescent="0.2">
      <c r="A26055" t="s">
        <v>896</v>
      </c>
      <c r="B26055" t="s">
        <v>1644</v>
      </c>
      <c r="C26055">
        <v>9.8000000000000007</v>
      </c>
      <c r="D26055" t="s">
        <v>1634</v>
      </c>
      <c r="E26055">
        <v>0.1</v>
      </c>
    </row>
    <row r="26056" spans="1:5" x14ac:dyDescent="0.2">
      <c r="A26056" t="s">
        <v>119</v>
      </c>
      <c r="B26056">
        <v>2.5</v>
      </c>
      <c r="C26056" t="s">
        <v>1634</v>
      </c>
      <c r="D26056">
        <v>0.1</v>
      </c>
    </row>
    <row r="26057" spans="1:5" x14ac:dyDescent="0.2">
      <c r="A26057" t="s">
        <v>118</v>
      </c>
      <c r="B26057" t="s">
        <v>1610</v>
      </c>
      <c r="C26057">
        <v>4</v>
      </c>
    </row>
    <row r="26058" spans="1:5" x14ac:dyDescent="0.2">
      <c r="A26058" t="s">
        <v>118</v>
      </c>
      <c r="B26058" t="s">
        <v>1610</v>
      </c>
      <c r="C26058">
        <v>10</v>
      </c>
    </row>
    <row r="26059" spans="1:5" x14ac:dyDescent="0.2">
      <c r="A26059" t="s">
        <v>77</v>
      </c>
      <c r="B26059" t="s">
        <v>2551</v>
      </c>
      <c r="C26059" t="s">
        <v>1634</v>
      </c>
      <c r="D26059" t="s">
        <v>3510</v>
      </c>
    </row>
    <row r="26060" spans="1:5" x14ac:dyDescent="0.2">
      <c r="A26060" t="s">
        <v>118</v>
      </c>
      <c r="B26060" t="s">
        <v>2534</v>
      </c>
      <c r="C26060">
        <v>1.5</v>
      </c>
      <c r="D26060" t="s">
        <v>3511</v>
      </c>
    </row>
    <row r="26061" spans="1:5" x14ac:dyDescent="0.2">
      <c r="A26061" t="s">
        <v>118</v>
      </c>
      <c r="B26061" t="s">
        <v>2534</v>
      </c>
      <c r="C26061">
        <v>1.5</v>
      </c>
      <c r="D26061" t="s">
        <v>3512</v>
      </c>
    </row>
    <row r="26062" spans="1:5" x14ac:dyDescent="0.2">
      <c r="A26062" t="s">
        <v>120</v>
      </c>
      <c r="B26062">
        <v>0.03</v>
      </c>
      <c r="C26062" t="s">
        <v>1594</v>
      </c>
      <c r="D26062" t="s">
        <v>3516</v>
      </c>
    </row>
    <row r="26063" spans="1:5" x14ac:dyDescent="0.2">
      <c r="A26063" t="s">
        <v>117</v>
      </c>
      <c r="B26063">
        <v>0.03</v>
      </c>
      <c r="C26063" t="s">
        <v>1594</v>
      </c>
    </row>
    <row r="26064" spans="1:5" x14ac:dyDescent="0.2">
      <c r="A26064" t="s">
        <v>120</v>
      </c>
      <c r="B26064">
        <v>0.01</v>
      </c>
      <c r="C26064" t="s">
        <v>1594</v>
      </c>
    </row>
    <row r="26065" spans="1:4" x14ac:dyDescent="0.2">
      <c r="A26065" t="s">
        <v>110</v>
      </c>
      <c r="B26065" t="s">
        <v>1708</v>
      </c>
    </row>
    <row r="26066" spans="1:4" x14ac:dyDescent="0.2">
      <c r="A26066" t="s">
        <v>3401</v>
      </c>
      <c r="B26066" t="s">
        <v>1922</v>
      </c>
      <c r="C26066">
        <v>4</v>
      </c>
    </row>
    <row r="26067" spans="1:4" x14ac:dyDescent="0.2">
      <c r="A26067" t="s">
        <v>1575</v>
      </c>
      <c r="B26067" t="s">
        <v>1576</v>
      </c>
      <c r="C26067" t="s">
        <v>1577</v>
      </c>
      <c r="D26067" t="s">
        <v>1578</v>
      </c>
    </row>
    <row r="26068" spans="1:4" x14ac:dyDescent="0.2">
      <c r="A26068" t="s">
        <v>882</v>
      </c>
      <c r="B26068" t="s">
        <v>1579</v>
      </c>
      <c r="C26068" t="s">
        <v>1580</v>
      </c>
    </row>
    <row r="26069" spans="1:4" x14ac:dyDescent="0.2">
      <c r="A26069" t="s">
        <v>57</v>
      </c>
      <c r="B26069">
        <v>16.98</v>
      </c>
      <c r="C26069">
        <f>-0.005/-0.02</f>
        <v>0.25</v>
      </c>
    </row>
    <row r="26070" spans="1:4" x14ac:dyDescent="0.2">
      <c r="A26070" t="s">
        <v>57</v>
      </c>
      <c r="B26070">
        <v>16.98</v>
      </c>
      <c r="C26070">
        <f>-0.005/-0.02</f>
        <v>0.25</v>
      </c>
    </row>
    <row r="26071" spans="1:4" x14ac:dyDescent="0.2">
      <c r="A26071" t="s">
        <v>57</v>
      </c>
      <c r="B26071">
        <v>21.98</v>
      </c>
      <c r="C26071">
        <f>-0.005/-0.02</f>
        <v>0.25</v>
      </c>
    </row>
    <row r="26072" spans="1:4" x14ac:dyDescent="0.2">
      <c r="A26072" t="s">
        <v>57</v>
      </c>
      <c r="B26072">
        <v>21.98</v>
      </c>
      <c r="C26072">
        <f>-0.005/-0.02</f>
        <v>0.25</v>
      </c>
    </row>
    <row r="26073" spans="1:4" x14ac:dyDescent="0.2">
      <c r="A26073" t="s">
        <v>57</v>
      </c>
      <c r="B26073">
        <v>16.8</v>
      </c>
      <c r="C26073" t="s">
        <v>1634</v>
      </c>
      <c r="D26073">
        <v>0.05</v>
      </c>
    </row>
    <row r="26074" spans="1:4" x14ac:dyDescent="0.2">
      <c r="A26074" t="s">
        <v>119</v>
      </c>
      <c r="B26074">
        <v>1.8</v>
      </c>
      <c r="C26074" t="s">
        <v>1634</v>
      </c>
      <c r="D26074">
        <v>0.05</v>
      </c>
    </row>
    <row r="26075" spans="1:4" x14ac:dyDescent="0.2">
      <c r="A26075" t="s">
        <v>52</v>
      </c>
      <c r="B26075">
        <v>1.2</v>
      </c>
      <c r="C26075" t="s">
        <v>1634</v>
      </c>
      <c r="D26075">
        <v>0.1</v>
      </c>
    </row>
    <row r="26076" spans="1:4" x14ac:dyDescent="0.2">
      <c r="A26076" t="s">
        <v>119</v>
      </c>
      <c r="B26076">
        <v>4.9000000000000004</v>
      </c>
      <c r="C26076" t="s">
        <v>1634</v>
      </c>
      <c r="D26076">
        <v>0.2</v>
      </c>
    </row>
    <row r="26077" spans="1:4" x14ac:dyDescent="0.2">
      <c r="A26077" t="s">
        <v>119</v>
      </c>
      <c r="B26077">
        <v>5.15</v>
      </c>
      <c r="C26077" t="s">
        <v>1639</v>
      </c>
      <c r="D26077">
        <v>0.1</v>
      </c>
    </row>
    <row r="26078" spans="1:4" x14ac:dyDescent="0.2">
      <c r="A26078" t="s">
        <v>119</v>
      </c>
      <c r="B26078">
        <v>3.4</v>
      </c>
      <c r="C26078">
        <v>0.02</v>
      </c>
    </row>
    <row r="26079" spans="1:4" x14ac:dyDescent="0.2">
      <c r="A26079" t="s">
        <v>52</v>
      </c>
      <c r="B26079">
        <v>8</v>
      </c>
      <c r="C26079" t="s">
        <v>1634</v>
      </c>
      <c r="D26079">
        <v>0.05</v>
      </c>
    </row>
    <row r="26080" spans="1:4" x14ac:dyDescent="0.2">
      <c r="A26080" t="s">
        <v>59</v>
      </c>
      <c r="B26080" t="s">
        <v>1841</v>
      </c>
      <c r="C26080" t="s">
        <v>3509</v>
      </c>
    </row>
    <row r="26081" spans="1:5" x14ac:dyDescent="0.2">
      <c r="A26081" t="s">
        <v>52</v>
      </c>
      <c r="B26081">
        <v>1</v>
      </c>
      <c r="C26081" t="s">
        <v>1634</v>
      </c>
      <c r="D26081">
        <v>0.1</v>
      </c>
    </row>
    <row r="26082" spans="1:5" x14ac:dyDescent="0.2">
      <c r="A26082" t="s">
        <v>52</v>
      </c>
      <c r="B26082">
        <v>2.2999999999999998</v>
      </c>
      <c r="C26082" t="s">
        <v>1634</v>
      </c>
      <c r="D26082">
        <v>0.05</v>
      </c>
    </row>
    <row r="26083" spans="1:5" x14ac:dyDescent="0.2">
      <c r="A26083" t="s">
        <v>119</v>
      </c>
      <c r="B26083">
        <v>15</v>
      </c>
      <c r="C26083" t="s">
        <v>1634</v>
      </c>
      <c r="D26083">
        <v>0.08</v>
      </c>
    </row>
    <row r="26084" spans="1:5" x14ac:dyDescent="0.2">
      <c r="A26084" t="s">
        <v>52</v>
      </c>
      <c r="B26084">
        <v>2.5</v>
      </c>
      <c r="C26084" t="s">
        <v>1634</v>
      </c>
      <c r="D26084">
        <v>0.2</v>
      </c>
    </row>
    <row r="26085" spans="1:5" x14ac:dyDescent="0.2">
      <c r="A26085" t="s">
        <v>52</v>
      </c>
      <c r="B26085">
        <v>7.4</v>
      </c>
      <c r="C26085" t="s">
        <v>1634</v>
      </c>
      <c r="D26085">
        <v>0.05</v>
      </c>
    </row>
    <row r="26086" spans="1:5" x14ac:dyDescent="0.2">
      <c r="A26086" t="s">
        <v>52</v>
      </c>
      <c r="B26086">
        <v>12.05</v>
      </c>
      <c r="C26086" t="s">
        <v>1634</v>
      </c>
      <c r="D26086">
        <v>0.05</v>
      </c>
    </row>
    <row r="26087" spans="1:5" x14ac:dyDescent="0.2">
      <c r="A26087" t="s">
        <v>52</v>
      </c>
      <c r="B26087">
        <v>12.05</v>
      </c>
      <c r="C26087" t="s">
        <v>1634</v>
      </c>
      <c r="D26087">
        <v>0.05</v>
      </c>
    </row>
    <row r="26088" spans="1:5" x14ac:dyDescent="0.2">
      <c r="A26088" t="s">
        <v>52</v>
      </c>
      <c r="B26088">
        <v>0.25</v>
      </c>
      <c r="C26088" t="s">
        <v>1634</v>
      </c>
      <c r="D26088">
        <v>0.03</v>
      </c>
    </row>
    <row r="26089" spans="1:5" x14ac:dyDescent="0.2">
      <c r="A26089" t="s">
        <v>156</v>
      </c>
      <c r="B26089">
        <v>0.05</v>
      </c>
    </row>
    <row r="26090" spans="1:5" x14ac:dyDescent="0.2">
      <c r="A26090" t="s">
        <v>119</v>
      </c>
      <c r="B26090">
        <v>12.8</v>
      </c>
      <c r="C26090" t="s">
        <v>1634</v>
      </c>
      <c r="D26090">
        <v>0.2</v>
      </c>
    </row>
    <row r="26091" spans="1:5" x14ac:dyDescent="0.2">
      <c r="A26091" t="s">
        <v>896</v>
      </c>
      <c r="B26091" t="s">
        <v>1644</v>
      </c>
      <c r="C26091">
        <v>9.8000000000000007</v>
      </c>
      <c r="D26091" t="s">
        <v>1634</v>
      </c>
      <c r="E26091">
        <v>0.1</v>
      </c>
    </row>
    <row r="26092" spans="1:5" x14ac:dyDescent="0.2">
      <c r="A26092" t="s">
        <v>119</v>
      </c>
      <c r="B26092">
        <v>2.5</v>
      </c>
      <c r="C26092" t="s">
        <v>1634</v>
      </c>
      <c r="D26092">
        <v>0.1</v>
      </c>
    </row>
    <row r="26093" spans="1:5" x14ac:dyDescent="0.2">
      <c r="A26093" t="s">
        <v>118</v>
      </c>
      <c r="B26093" t="s">
        <v>1610</v>
      </c>
      <c r="C26093">
        <v>4</v>
      </c>
    </row>
    <row r="26094" spans="1:5" x14ac:dyDescent="0.2">
      <c r="A26094" t="s">
        <v>118</v>
      </c>
      <c r="B26094" t="s">
        <v>1610</v>
      </c>
      <c r="C26094">
        <v>10</v>
      </c>
    </row>
    <row r="26095" spans="1:5" x14ac:dyDescent="0.2">
      <c r="A26095" t="s">
        <v>77</v>
      </c>
      <c r="B26095" t="s">
        <v>2551</v>
      </c>
      <c r="C26095" t="s">
        <v>1634</v>
      </c>
      <c r="D26095" t="s">
        <v>3510</v>
      </c>
    </row>
    <row r="26096" spans="1:5" x14ac:dyDescent="0.2">
      <c r="A26096" t="s">
        <v>118</v>
      </c>
      <c r="B26096" t="s">
        <v>2534</v>
      </c>
      <c r="C26096">
        <v>1.5</v>
      </c>
      <c r="D26096" t="s">
        <v>3511</v>
      </c>
    </row>
    <row r="26097" spans="1:4" x14ac:dyDescent="0.2">
      <c r="A26097" t="s">
        <v>118</v>
      </c>
      <c r="B26097" t="s">
        <v>2534</v>
      </c>
      <c r="C26097">
        <v>1.5</v>
      </c>
      <c r="D26097" t="s">
        <v>3512</v>
      </c>
    </row>
    <row r="26098" spans="1:4" x14ac:dyDescent="0.2">
      <c r="A26098" t="s">
        <v>120</v>
      </c>
      <c r="B26098">
        <v>0.03</v>
      </c>
      <c r="C26098" t="s">
        <v>1594</v>
      </c>
      <c r="D26098" t="s">
        <v>3516</v>
      </c>
    </row>
    <row r="26099" spans="1:4" x14ac:dyDescent="0.2">
      <c r="A26099" t="s">
        <v>117</v>
      </c>
      <c r="B26099">
        <v>0.03</v>
      </c>
      <c r="C26099" t="s">
        <v>1594</v>
      </c>
    </row>
    <row r="26100" spans="1:4" x14ac:dyDescent="0.2">
      <c r="A26100" t="s">
        <v>120</v>
      </c>
      <c r="B26100">
        <v>0.01</v>
      </c>
      <c r="C26100" t="s">
        <v>1594</v>
      </c>
    </row>
    <row r="26101" spans="1:4" x14ac:dyDescent="0.2">
      <c r="A26101" t="s">
        <v>3401</v>
      </c>
      <c r="B26101" t="s">
        <v>1922</v>
      </c>
      <c r="C26101">
        <v>4</v>
      </c>
    </row>
    <row r="26102" spans="1:4" x14ac:dyDescent="0.2">
      <c r="A26102" t="s">
        <v>110</v>
      </c>
      <c r="B26102" t="s">
        <v>1708</v>
      </c>
    </row>
    <row r="26103" spans="1:4" x14ac:dyDescent="0.2">
      <c r="A26103" t="s">
        <v>1575</v>
      </c>
      <c r="B26103" t="s">
        <v>1576</v>
      </c>
      <c r="C26103" t="s">
        <v>1577</v>
      </c>
      <c r="D26103" t="s">
        <v>1578</v>
      </c>
    </row>
    <row r="26104" spans="1:4" x14ac:dyDescent="0.2">
      <c r="A26104" t="s">
        <v>882</v>
      </c>
      <c r="B26104" t="s">
        <v>1579</v>
      </c>
      <c r="C26104" t="s">
        <v>1580</v>
      </c>
    </row>
    <row r="26105" spans="1:4" x14ac:dyDescent="0.2">
      <c r="A26105" t="s">
        <v>57</v>
      </c>
      <c r="B26105">
        <v>16.98</v>
      </c>
      <c r="C26105">
        <f>-0.005/-0.02</f>
        <v>0.25</v>
      </c>
    </row>
    <row r="26106" spans="1:4" x14ac:dyDescent="0.2">
      <c r="A26106" t="s">
        <v>57</v>
      </c>
      <c r="B26106">
        <v>16.98</v>
      </c>
      <c r="C26106">
        <f>-0.005/-0.02</f>
        <v>0.25</v>
      </c>
    </row>
    <row r="26107" spans="1:4" x14ac:dyDescent="0.2">
      <c r="A26107" t="s">
        <v>57</v>
      </c>
      <c r="B26107">
        <v>21.98</v>
      </c>
      <c r="C26107">
        <f>-0.005/-0.02</f>
        <v>0.25</v>
      </c>
    </row>
    <row r="26108" spans="1:4" x14ac:dyDescent="0.2">
      <c r="A26108" t="s">
        <v>57</v>
      </c>
      <c r="B26108">
        <v>21.98</v>
      </c>
      <c r="C26108">
        <f>-0.005/-0.02</f>
        <v>0.25</v>
      </c>
    </row>
    <row r="26109" spans="1:4" x14ac:dyDescent="0.2">
      <c r="A26109" t="s">
        <v>57</v>
      </c>
      <c r="B26109">
        <v>16.8</v>
      </c>
      <c r="C26109" t="s">
        <v>1634</v>
      </c>
      <c r="D26109">
        <v>0.05</v>
      </c>
    </row>
    <row r="26110" spans="1:4" x14ac:dyDescent="0.2">
      <c r="A26110" t="s">
        <v>119</v>
      </c>
      <c r="B26110">
        <v>1.8</v>
      </c>
      <c r="C26110" t="s">
        <v>1634</v>
      </c>
      <c r="D26110">
        <v>0.05</v>
      </c>
    </row>
    <row r="26111" spans="1:4" x14ac:dyDescent="0.2">
      <c r="A26111" t="s">
        <v>52</v>
      </c>
      <c r="B26111">
        <v>1.2</v>
      </c>
      <c r="C26111" t="s">
        <v>1634</v>
      </c>
      <c r="D26111">
        <v>0.1</v>
      </c>
    </row>
    <row r="26112" spans="1:4" x14ac:dyDescent="0.2">
      <c r="A26112" t="s">
        <v>119</v>
      </c>
      <c r="B26112">
        <v>4.9000000000000004</v>
      </c>
      <c r="C26112" t="s">
        <v>1634</v>
      </c>
      <c r="D26112">
        <v>0.2</v>
      </c>
    </row>
    <row r="26113" spans="1:5" x14ac:dyDescent="0.2">
      <c r="A26113" t="s">
        <v>119</v>
      </c>
      <c r="B26113">
        <v>5.15</v>
      </c>
      <c r="C26113" t="s">
        <v>1639</v>
      </c>
      <c r="D26113">
        <v>0.1</v>
      </c>
    </row>
    <row r="26114" spans="1:5" x14ac:dyDescent="0.2">
      <c r="A26114" t="s">
        <v>119</v>
      </c>
      <c r="B26114">
        <v>3.4</v>
      </c>
      <c r="C26114">
        <v>0.02</v>
      </c>
    </row>
    <row r="26115" spans="1:5" x14ac:dyDescent="0.2">
      <c r="A26115" t="s">
        <v>52</v>
      </c>
      <c r="B26115">
        <v>8</v>
      </c>
      <c r="C26115" t="s">
        <v>1634</v>
      </c>
      <c r="D26115">
        <v>0.05</v>
      </c>
    </row>
    <row r="26116" spans="1:5" x14ac:dyDescent="0.2">
      <c r="A26116" t="s">
        <v>59</v>
      </c>
      <c r="B26116" t="s">
        <v>1841</v>
      </c>
      <c r="C26116" t="s">
        <v>3509</v>
      </c>
    </row>
    <row r="26117" spans="1:5" x14ac:dyDescent="0.2">
      <c r="A26117" t="s">
        <v>52</v>
      </c>
      <c r="B26117">
        <v>1</v>
      </c>
      <c r="C26117" t="s">
        <v>1634</v>
      </c>
      <c r="D26117">
        <v>0.1</v>
      </c>
    </row>
    <row r="26118" spans="1:5" x14ac:dyDescent="0.2">
      <c r="A26118" t="s">
        <v>52</v>
      </c>
      <c r="B26118">
        <v>2.2999999999999998</v>
      </c>
      <c r="C26118" t="s">
        <v>1634</v>
      </c>
      <c r="D26118">
        <v>0.05</v>
      </c>
    </row>
    <row r="26119" spans="1:5" x14ac:dyDescent="0.2">
      <c r="A26119" t="s">
        <v>119</v>
      </c>
      <c r="B26119">
        <v>15</v>
      </c>
      <c r="C26119" t="s">
        <v>1634</v>
      </c>
      <c r="D26119">
        <v>0.08</v>
      </c>
    </row>
    <row r="26120" spans="1:5" x14ac:dyDescent="0.2">
      <c r="A26120" t="s">
        <v>52</v>
      </c>
      <c r="B26120">
        <v>2.5</v>
      </c>
      <c r="C26120" t="s">
        <v>1634</v>
      </c>
      <c r="D26120">
        <v>0.2</v>
      </c>
    </row>
    <row r="26121" spans="1:5" x14ac:dyDescent="0.2">
      <c r="A26121" t="s">
        <v>52</v>
      </c>
      <c r="B26121">
        <v>7.4</v>
      </c>
      <c r="C26121" t="s">
        <v>1634</v>
      </c>
      <c r="D26121">
        <v>0.05</v>
      </c>
    </row>
    <row r="26122" spans="1:5" x14ac:dyDescent="0.2">
      <c r="A26122" t="s">
        <v>52</v>
      </c>
      <c r="B26122">
        <v>12.05</v>
      </c>
      <c r="C26122" t="s">
        <v>1634</v>
      </c>
      <c r="D26122">
        <v>0.05</v>
      </c>
    </row>
    <row r="26123" spans="1:5" x14ac:dyDescent="0.2">
      <c r="A26123" t="s">
        <v>52</v>
      </c>
      <c r="B26123">
        <v>12.05</v>
      </c>
      <c r="C26123" t="s">
        <v>1634</v>
      </c>
      <c r="D26123">
        <v>0.05</v>
      </c>
    </row>
    <row r="26124" spans="1:5" x14ac:dyDescent="0.2">
      <c r="A26124" t="s">
        <v>52</v>
      </c>
      <c r="B26124">
        <v>0.25</v>
      </c>
      <c r="C26124" t="s">
        <v>1634</v>
      </c>
      <c r="D26124">
        <v>0.03</v>
      </c>
    </row>
    <row r="26125" spans="1:5" x14ac:dyDescent="0.2">
      <c r="A26125" t="s">
        <v>156</v>
      </c>
      <c r="B26125">
        <v>0.05</v>
      </c>
    </row>
    <row r="26126" spans="1:5" x14ac:dyDescent="0.2">
      <c r="A26126" t="s">
        <v>119</v>
      </c>
      <c r="B26126">
        <v>12.8</v>
      </c>
      <c r="C26126" t="s">
        <v>1634</v>
      </c>
      <c r="D26126">
        <v>0.2</v>
      </c>
    </row>
    <row r="26127" spans="1:5" x14ac:dyDescent="0.2">
      <c r="A26127" t="s">
        <v>896</v>
      </c>
      <c r="B26127" t="s">
        <v>1644</v>
      </c>
      <c r="C26127">
        <v>9.8000000000000007</v>
      </c>
      <c r="D26127" t="s">
        <v>1634</v>
      </c>
      <c r="E26127">
        <v>0.1</v>
      </c>
    </row>
    <row r="26128" spans="1:5" x14ac:dyDescent="0.2">
      <c r="A26128" t="s">
        <v>119</v>
      </c>
      <c r="B26128">
        <v>2.5</v>
      </c>
      <c r="C26128" t="s">
        <v>1634</v>
      </c>
      <c r="D26128">
        <v>0.1</v>
      </c>
    </row>
    <row r="26129" spans="1:4" x14ac:dyDescent="0.2">
      <c r="A26129" t="s">
        <v>118</v>
      </c>
      <c r="B26129" t="s">
        <v>1610</v>
      </c>
      <c r="C26129">
        <v>4</v>
      </c>
    </row>
    <row r="26130" spans="1:4" x14ac:dyDescent="0.2">
      <c r="A26130" t="s">
        <v>118</v>
      </c>
      <c r="B26130" t="s">
        <v>1610</v>
      </c>
      <c r="C26130">
        <v>10</v>
      </c>
    </row>
    <row r="26131" spans="1:4" x14ac:dyDescent="0.2">
      <c r="A26131" t="s">
        <v>77</v>
      </c>
      <c r="B26131" t="s">
        <v>2551</v>
      </c>
      <c r="C26131" t="s">
        <v>1634</v>
      </c>
      <c r="D26131" t="s">
        <v>3510</v>
      </c>
    </row>
    <row r="26132" spans="1:4" x14ac:dyDescent="0.2">
      <c r="A26132" t="s">
        <v>118</v>
      </c>
      <c r="B26132" t="s">
        <v>2534</v>
      </c>
      <c r="C26132">
        <v>1.5</v>
      </c>
      <c r="D26132" t="s">
        <v>3511</v>
      </c>
    </row>
    <row r="26133" spans="1:4" x14ac:dyDescent="0.2">
      <c r="A26133" t="s">
        <v>118</v>
      </c>
      <c r="B26133" t="s">
        <v>2534</v>
      </c>
      <c r="C26133">
        <v>1.5</v>
      </c>
      <c r="D26133" t="s">
        <v>3512</v>
      </c>
    </row>
    <row r="26134" spans="1:4" x14ac:dyDescent="0.2">
      <c r="A26134" t="s">
        <v>120</v>
      </c>
      <c r="B26134">
        <v>0.03</v>
      </c>
      <c r="C26134" t="s">
        <v>1594</v>
      </c>
      <c r="D26134" t="s">
        <v>3516</v>
      </c>
    </row>
    <row r="26135" spans="1:4" x14ac:dyDescent="0.2">
      <c r="A26135" t="s">
        <v>117</v>
      </c>
      <c r="B26135">
        <v>0.03</v>
      </c>
      <c r="C26135" t="s">
        <v>1594</v>
      </c>
    </row>
    <row r="26136" spans="1:4" x14ac:dyDescent="0.2">
      <c r="A26136" t="s">
        <v>120</v>
      </c>
      <c r="B26136">
        <v>0.01</v>
      </c>
      <c r="C26136" t="s">
        <v>1594</v>
      </c>
    </row>
    <row r="26137" spans="1:4" x14ac:dyDescent="0.2">
      <c r="A26137" t="s">
        <v>3401</v>
      </c>
      <c r="B26137" t="s">
        <v>1922</v>
      </c>
      <c r="C26137">
        <v>4</v>
      </c>
    </row>
    <row r="26138" spans="1:4" x14ac:dyDescent="0.2">
      <c r="A26138" t="s">
        <v>110</v>
      </c>
      <c r="B26138" t="s">
        <v>1708</v>
      </c>
    </row>
    <row r="26139" spans="1:4" x14ac:dyDescent="0.2">
      <c r="A26139" t="s">
        <v>1575</v>
      </c>
      <c r="B26139" t="s">
        <v>1576</v>
      </c>
      <c r="C26139" t="s">
        <v>1577</v>
      </c>
      <c r="D26139" t="s">
        <v>1578</v>
      </c>
    </row>
    <row r="26140" spans="1:4" x14ac:dyDescent="0.2">
      <c r="A26140" t="s">
        <v>882</v>
      </c>
      <c r="B26140" t="s">
        <v>1579</v>
      </c>
      <c r="C26140" t="s">
        <v>1580</v>
      </c>
    </row>
    <row r="26141" spans="1:4" x14ac:dyDescent="0.2">
      <c r="A26141" t="s">
        <v>57</v>
      </c>
      <c r="B26141">
        <v>16.98</v>
      </c>
      <c r="C26141">
        <f t="shared" ref="C26141:C26146" si="1">-0.005/-0.02</f>
        <v>0.25</v>
      </c>
    </row>
    <row r="26142" spans="1:4" x14ac:dyDescent="0.2">
      <c r="A26142" t="s">
        <v>57</v>
      </c>
      <c r="B26142">
        <v>16.98</v>
      </c>
      <c r="C26142">
        <f t="shared" si="1"/>
        <v>0.25</v>
      </c>
    </row>
    <row r="26143" spans="1:4" x14ac:dyDescent="0.2">
      <c r="A26143" t="s">
        <v>57</v>
      </c>
      <c r="B26143">
        <v>16.98</v>
      </c>
      <c r="C26143">
        <f t="shared" si="1"/>
        <v>0.25</v>
      </c>
    </row>
    <row r="26144" spans="1:4" x14ac:dyDescent="0.2">
      <c r="A26144" t="s">
        <v>57</v>
      </c>
      <c r="B26144">
        <v>21.98</v>
      </c>
      <c r="C26144">
        <f t="shared" si="1"/>
        <v>0.25</v>
      </c>
    </row>
    <row r="26145" spans="1:4" x14ac:dyDescent="0.2">
      <c r="A26145" t="s">
        <v>57</v>
      </c>
      <c r="B26145">
        <v>21.98</v>
      </c>
      <c r="C26145">
        <f t="shared" si="1"/>
        <v>0.25</v>
      </c>
    </row>
    <row r="26146" spans="1:4" x14ac:dyDescent="0.2">
      <c r="A26146" t="s">
        <v>57</v>
      </c>
      <c r="B26146">
        <v>21.98</v>
      </c>
      <c r="C26146">
        <f t="shared" si="1"/>
        <v>0.25</v>
      </c>
    </row>
    <row r="26147" spans="1:4" x14ac:dyDescent="0.2">
      <c r="A26147" t="s">
        <v>3513</v>
      </c>
      <c r="B26147">
        <v>-0.02</v>
      </c>
      <c r="C26147" t="s">
        <v>1816</v>
      </c>
      <c r="D26147" t="s">
        <v>3317</v>
      </c>
    </row>
    <row r="26148" spans="1:4" x14ac:dyDescent="0.2">
      <c r="A26148" t="s">
        <v>57</v>
      </c>
      <c r="B26148">
        <v>16.8</v>
      </c>
      <c r="C26148" t="s">
        <v>1634</v>
      </c>
      <c r="D26148">
        <v>0.05</v>
      </c>
    </row>
    <row r="26149" spans="1:4" x14ac:dyDescent="0.2">
      <c r="A26149" t="s">
        <v>119</v>
      </c>
      <c r="B26149">
        <v>1.8</v>
      </c>
      <c r="C26149" t="s">
        <v>1634</v>
      </c>
      <c r="D26149">
        <v>0.05</v>
      </c>
    </row>
    <row r="26150" spans="1:4" x14ac:dyDescent="0.2">
      <c r="A26150" t="s">
        <v>52</v>
      </c>
      <c r="B26150">
        <v>1.2</v>
      </c>
      <c r="C26150" t="s">
        <v>1634</v>
      </c>
      <c r="D26150">
        <v>0.1</v>
      </c>
    </row>
    <row r="26151" spans="1:4" x14ac:dyDescent="0.2">
      <c r="A26151" t="s">
        <v>119</v>
      </c>
      <c r="B26151">
        <v>4.9000000000000004</v>
      </c>
      <c r="C26151" t="s">
        <v>1634</v>
      </c>
      <c r="D26151">
        <v>0.2</v>
      </c>
    </row>
    <row r="26152" spans="1:4" x14ac:dyDescent="0.2">
      <c r="A26152" t="s">
        <v>119</v>
      </c>
      <c r="B26152">
        <v>5.15</v>
      </c>
      <c r="C26152" t="s">
        <v>1639</v>
      </c>
      <c r="D26152">
        <v>0.1</v>
      </c>
    </row>
    <row r="26153" spans="1:4" x14ac:dyDescent="0.2">
      <c r="A26153" t="s">
        <v>119</v>
      </c>
      <c r="B26153">
        <v>3.4</v>
      </c>
      <c r="C26153">
        <v>0.02</v>
      </c>
    </row>
    <row r="26154" spans="1:4" x14ac:dyDescent="0.2">
      <c r="A26154" t="s">
        <v>119</v>
      </c>
      <c r="B26154">
        <v>3.4</v>
      </c>
      <c r="C26154">
        <v>0.02</v>
      </c>
    </row>
    <row r="26155" spans="1:4" x14ac:dyDescent="0.2">
      <c r="A26155" t="s">
        <v>52</v>
      </c>
      <c r="B26155">
        <v>8</v>
      </c>
      <c r="C26155" t="s">
        <v>1634</v>
      </c>
      <c r="D26155">
        <v>0.05</v>
      </c>
    </row>
    <row r="26156" spans="1:4" x14ac:dyDescent="0.2">
      <c r="A26156" t="s">
        <v>59</v>
      </c>
      <c r="B26156" t="s">
        <v>1841</v>
      </c>
      <c r="C26156" t="s">
        <v>3509</v>
      </c>
    </row>
    <row r="26157" spans="1:4" x14ac:dyDescent="0.2">
      <c r="A26157" t="s">
        <v>52</v>
      </c>
      <c r="B26157">
        <v>1</v>
      </c>
      <c r="C26157" t="s">
        <v>1634</v>
      </c>
      <c r="D26157">
        <v>0.1</v>
      </c>
    </row>
    <row r="26158" spans="1:4" x14ac:dyDescent="0.2">
      <c r="A26158" t="s">
        <v>52</v>
      </c>
      <c r="B26158">
        <v>2.2999999999999998</v>
      </c>
      <c r="C26158" t="s">
        <v>1634</v>
      </c>
      <c r="D26158">
        <v>0.05</v>
      </c>
    </row>
    <row r="26159" spans="1:4" x14ac:dyDescent="0.2">
      <c r="A26159" t="s">
        <v>119</v>
      </c>
      <c r="B26159">
        <v>15</v>
      </c>
      <c r="C26159" t="s">
        <v>1634</v>
      </c>
      <c r="D26159">
        <v>0.08</v>
      </c>
    </row>
    <row r="26160" spans="1:4" x14ac:dyDescent="0.2">
      <c r="A26160" t="s">
        <v>52</v>
      </c>
      <c r="B26160">
        <v>2.54</v>
      </c>
      <c r="C26160" t="s">
        <v>1634</v>
      </c>
      <c r="D26160">
        <v>0.02</v>
      </c>
    </row>
    <row r="26161" spans="1:5" x14ac:dyDescent="0.2">
      <c r="A26161" t="s">
        <v>52</v>
      </c>
      <c r="B26161">
        <v>7.4</v>
      </c>
      <c r="C26161" t="s">
        <v>1634</v>
      </c>
      <c r="D26161">
        <v>0.05</v>
      </c>
    </row>
    <row r="26162" spans="1:5" x14ac:dyDescent="0.2">
      <c r="A26162" t="s">
        <v>52</v>
      </c>
      <c r="B26162">
        <v>12.05</v>
      </c>
      <c r="C26162" t="s">
        <v>1634</v>
      </c>
      <c r="D26162">
        <v>0.05</v>
      </c>
    </row>
    <row r="26163" spans="1:5" x14ac:dyDescent="0.2">
      <c r="A26163" t="s">
        <v>52</v>
      </c>
      <c r="B26163">
        <v>12.05</v>
      </c>
      <c r="C26163" t="s">
        <v>1634</v>
      </c>
      <c r="D26163">
        <v>0.05</v>
      </c>
    </row>
    <row r="26164" spans="1:5" x14ac:dyDescent="0.2">
      <c r="A26164" t="s">
        <v>52</v>
      </c>
      <c r="B26164">
        <v>0.25</v>
      </c>
      <c r="C26164" t="s">
        <v>1634</v>
      </c>
      <c r="D26164">
        <v>0.03</v>
      </c>
    </row>
    <row r="26165" spans="1:5" x14ac:dyDescent="0.2">
      <c r="A26165" t="s">
        <v>156</v>
      </c>
      <c r="B26165">
        <v>0.05</v>
      </c>
    </row>
    <row r="26166" spans="1:5" x14ac:dyDescent="0.2">
      <c r="A26166" t="s">
        <v>119</v>
      </c>
      <c r="B26166">
        <v>12.8</v>
      </c>
      <c r="C26166" t="s">
        <v>1634</v>
      </c>
      <c r="D26166">
        <v>0.2</v>
      </c>
    </row>
    <row r="26167" spans="1:5" x14ac:dyDescent="0.2">
      <c r="A26167" t="s">
        <v>896</v>
      </c>
      <c r="B26167" t="s">
        <v>1644</v>
      </c>
      <c r="C26167">
        <v>9.8000000000000007</v>
      </c>
      <c r="D26167" t="s">
        <v>1634</v>
      </c>
      <c r="E26167">
        <v>0.1</v>
      </c>
    </row>
    <row r="26168" spans="1:5" x14ac:dyDescent="0.2">
      <c r="A26168" t="s">
        <v>119</v>
      </c>
      <c r="B26168">
        <v>2.5</v>
      </c>
      <c r="C26168" t="s">
        <v>1634</v>
      </c>
      <c r="D26168">
        <v>0.1</v>
      </c>
    </row>
    <row r="26169" spans="1:5" x14ac:dyDescent="0.2">
      <c r="A26169" t="s">
        <v>118</v>
      </c>
      <c r="B26169" t="s">
        <v>1610</v>
      </c>
      <c r="C26169">
        <v>4</v>
      </c>
    </row>
    <row r="26170" spans="1:5" x14ac:dyDescent="0.2">
      <c r="A26170" t="s">
        <v>118</v>
      </c>
      <c r="B26170" t="s">
        <v>1610</v>
      </c>
      <c r="C26170">
        <v>10</v>
      </c>
    </row>
    <row r="26171" spans="1:5" x14ac:dyDescent="0.2">
      <c r="A26171" t="s">
        <v>77</v>
      </c>
      <c r="B26171" t="s">
        <v>2551</v>
      </c>
      <c r="C26171" t="s">
        <v>1634</v>
      </c>
      <c r="D26171" t="s">
        <v>3510</v>
      </c>
    </row>
    <row r="26172" spans="1:5" x14ac:dyDescent="0.2">
      <c r="A26172" t="s">
        <v>118</v>
      </c>
      <c r="B26172" t="s">
        <v>2534</v>
      </c>
      <c r="C26172">
        <v>1.5</v>
      </c>
      <c r="D26172" t="s">
        <v>3511</v>
      </c>
    </row>
    <row r="26173" spans="1:5" x14ac:dyDescent="0.2">
      <c r="A26173" t="s">
        <v>118</v>
      </c>
      <c r="B26173" t="s">
        <v>2534</v>
      </c>
      <c r="C26173">
        <v>1.5</v>
      </c>
      <c r="D26173" t="s">
        <v>3512</v>
      </c>
    </row>
    <row r="26174" spans="1:5" x14ac:dyDescent="0.2">
      <c r="A26174" t="s">
        <v>120</v>
      </c>
      <c r="B26174">
        <v>0.03</v>
      </c>
      <c r="C26174" t="s">
        <v>1594</v>
      </c>
      <c r="D26174" t="s">
        <v>3516</v>
      </c>
    </row>
    <row r="26175" spans="1:5" x14ac:dyDescent="0.2">
      <c r="A26175" t="s">
        <v>117</v>
      </c>
      <c r="B26175">
        <v>0.03</v>
      </c>
      <c r="C26175" t="s">
        <v>1594</v>
      </c>
    </row>
    <row r="26176" spans="1:5" x14ac:dyDescent="0.2">
      <c r="A26176" t="s">
        <v>120</v>
      </c>
      <c r="B26176">
        <v>0.01</v>
      </c>
      <c r="C26176" t="s">
        <v>1594</v>
      </c>
    </row>
    <row r="26177" spans="1:4" x14ac:dyDescent="0.2">
      <c r="A26177" t="s">
        <v>52</v>
      </c>
    </row>
    <row r="26178" spans="1:4" x14ac:dyDescent="0.2">
      <c r="A26178" t="s">
        <v>110</v>
      </c>
      <c r="B26178" t="s">
        <v>1708</v>
      </c>
    </row>
    <row r="26179" spans="1:4" x14ac:dyDescent="0.2">
      <c r="A26179" t="s">
        <v>1575</v>
      </c>
      <c r="B26179" t="s">
        <v>1576</v>
      </c>
      <c r="C26179" t="s">
        <v>1577</v>
      </c>
      <c r="D26179" t="s">
        <v>1578</v>
      </c>
    </row>
    <row r="26180" spans="1:4" x14ac:dyDescent="0.2">
      <c r="A26180" t="s">
        <v>882</v>
      </c>
      <c r="B26180" t="s">
        <v>1579</v>
      </c>
      <c r="C26180" t="s">
        <v>1580</v>
      </c>
    </row>
    <row r="26181" spans="1:4" x14ac:dyDescent="0.2">
      <c r="A26181" t="s">
        <v>1595</v>
      </c>
      <c r="B26181" t="s">
        <v>1596</v>
      </c>
      <c r="C26181" t="s">
        <v>1597</v>
      </c>
    </row>
    <row r="26182" spans="1:4" x14ac:dyDescent="0.2">
      <c r="A26182" t="s">
        <v>1595</v>
      </c>
      <c r="B26182" t="s">
        <v>1598</v>
      </c>
      <c r="C26182" t="s">
        <v>1599</v>
      </c>
      <c r="D26182" t="s">
        <v>1597</v>
      </c>
    </row>
    <row r="26183" spans="1:4" x14ac:dyDescent="0.2">
      <c r="A26183" t="s">
        <v>57</v>
      </c>
      <c r="B26183">
        <v>16.98</v>
      </c>
      <c r="C26183">
        <f>-0.005/-0.02</f>
        <v>0.25</v>
      </c>
    </row>
    <row r="26184" spans="1:4" x14ac:dyDescent="0.2">
      <c r="A26184" t="s">
        <v>57</v>
      </c>
      <c r="B26184">
        <v>16.98</v>
      </c>
      <c r="C26184">
        <f>-0.005/-0.02</f>
        <v>0.25</v>
      </c>
    </row>
    <row r="26185" spans="1:4" x14ac:dyDescent="0.2">
      <c r="A26185" t="s">
        <v>57</v>
      </c>
      <c r="B26185">
        <v>21.98</v>
      </c>
      <c r="C26185">
        <f>-0.005/-0.02</f>
        <v>0.25</v>
      </c>
    </row>
    <row r="26186" spans="1:4" x14ac:dyDescent="0.2">
      <c r="A26186" t="s">
        <v>57</v>
      </c>
      <c r="B26186">
        <v>21.98</v>
      </c>
      <c r="C26186">
        <f>-0.005/-0.02</f>
        <v>0.25</v>
      </c>
    </row>
    <row r="26187" spans="1:4" x14ac:dyDescent="0.2">
      <c r="A26187" t="s">
        <v>57</v>
      </c>
      <c r="B26187">
        <v>16.8</v>
      </c>
      <c r="C26187" t="s">
        <v>1634</v>
      </c>
      <c r="D26187">
        <v>0.05</v>
      </c>
    </row>
    <row r="26188" spans="1:4" x14ac:dyDescent="0.2">
      <c r="A26188" t="s">
        <v>119</v>
      </c>
      <c r="B26188">
        <v>1.8</v>
      </c>
      <c r="C26188" t="s">
        <v>1634</v>
      </c>
      <c r="D26188">
        <v>0.05</v>
      </c>
    </row>
    <row r="26189" spans="1:4" x14ac:dyDescent="0.2">
      <c r="A26189" t="s">
        <v>52</v>
      </c>
      <c r="B26189">
        <v>1.2</v>
      </c>
      <c r="C26189" t="s">
        <v>1634</v>
      </c>
      <c r="D26189">
        <v>0.1</v>
      </c>
    </row>
    <row r="26190" spans="1:4" x14ac:dyDescent="0.2">
      <c r="A26190" t="s">
        <v>119</v>
      </c>
      <c r="B26190">
        <v>5.0999999999999996</v>
      </c>
      <c r="C26190" t="s">
        <v>1634</v>
      </c>
      <c r="D26190">
        <v>0.2</v>
      </c>
    </row>
    <row r="26191" spans="1:4" x14ac:dyDescent="0.2">
      <c r="A26191" t="s">
        <v>119</v>
      </c>
      <c r="B26191">
        <v>5.15</v>
      </c>
      <c r="C26191" t="s">
        <v>1639</v>
      </c>
      <c r="D26191">
        <v>0.1</v>
      </c>
    </row>
    <row r="26192" spans="1:4" x14ac:dyDescent="0.2">
      <c r="A26192" t="s">
        <v>119</v>
      </c>
      <c r="B26192">
        <v>3.6</v>
      </c>
      <c r="C26192">
        <v>0.02</v>
      </c>
    </row>
    <row r="26193" spans="1:5" x14ac:dyDescent="0.2">
      <c r="A26193" t="s">
        <v>52</v>
      </c>
      <c r="B26193">
        <v>8</v>
      </c>
      <c r="C26193" t="s">
        <v>1634</v>
      </c>
      <c r="D26193">
        <v>0.05</v>
      </c>
    </row>
    <row r="26194" spans="1:5" x14ac:dyDescent="0.2">
      <c r="A26194" t="s">
        <v>59</v>
      </c>
      <c r="B26194" t="s">
        <v>1841</v>
      </c>
      <c r="C26194" t="s">
        <v>3509</v>
      </c>
    </row>
    <row r="26195" spans="1:5" x14ac:dyDescent="0.2">
      <c r="A26195" t="s">
        <v>52</v>
      </c>
      <c r="B26195">
        <v>1</v>
      </c>
      <c r="C26195" t="s">
        <v>1634</v>
      </c>
      <c r="D26195">
        <v>0.1</v>
      </c>
    </row>
    <row r="26196" spans="1:5" x14ac:dyDescent="0.2">
      <c r="A26196" t="s">
        <v>52</v>
      </c>
      <c r="B26196">
        <v>2.2999999999999998</v>
      </c>
      <c r="C26196" t="s">
        <v>1634</v>
      </c>
      <c r="D26196">
        <v>0.05</v>
      </c>
    </row>
    <row r="26197" spans="1:5" x14ac:dyDescent="0.2">
      <c r="A26197" t="s">
        <v>119</v>
      </c>
      <c r="B26197">
        <v>15</v>
      </c>
      <c r="C26197" t="s">
        <v>1634</v>
      </c>
      <c r="D26197">
        <v>0.08</v>
      </c>
    </row>
    <row r="26198" spans="1:5" x14ac:dyDescent="0.2">
      <c r="A26198" t="s">
        <v>52</v>
      </c>
      <c r="B26198">
        <v>2.5</v>
      </c>
      <c r="C26198" t="s">
        <v>1634</v>
      </c>
      <c r="D26198">
        <v>0.2</v>
      </c>
    </row>
    <row r="26199" spans="1:5" x14ac:dyDescent="0.2">
      <c r="A26199" t="s">
        <v>52</v>
      </c>
      <c r="B26199">
        <v>7.4</v>
      </c>
      <c r="C26199" t="s">
        <v>1634</v>
      </c>
      <c r="D26199">
        <v>0.05</v>
      </c>
    </row>
    <row r="26200" spans="1:5" x14ac:dyDescent="0.2">
      <c r="A26200" t="s">
        <v>52</v>
      </c>
      <c r="B26200">
        <v>12.05</v>
      </c>
      <c r="C26200" t="s">
        <v>1634</v>
      </c>
      <c r="D26200">
        <v>0.05</v>
      </c>
    </row>
    <row r="26201" spans="1:5" x14ac:dyDescent="0.2">
      <c r="A26201" t="s">
        <v>52</v>
      </c>
      <c r="B26201">
        <v>12.05</v>
      </c>
      <c r="C26201" t="s">
        <v>1634</v>
      </c>
      <c r="D26201">
        <v>0.05</v>
      </c>
    </row>
    <row r="26202" spans="1:5" x14ac:dyDescent="0.2">
      <c r="A26202" t="s">
        <v>52</v>
      </c>
      <c r="B26202">
        <v>0.25</v>
      </c>
      <c r="C26202" t="s">
        <v>1634</v>
      </c>
      <c r="D26202">
        <v>0.03</v>
      </c>
    </row>
    <row r="26203" spans="1:5" x14ac:dyDescent="0.2">
      <c r="A26203" t="s">
        <v>156</v>
      </c>
      <c r="B26203">
        <v>0.05</v>
      </c>
    </row>
    <row r="26204" spans="1:5" x14ac:dyDescent="0.2">
      <c r="A26204" t="s">
        <v>119</v>
      </c>
      <c r="B26204">
        <v>12.8</v>
      </c>
      <c r="C26204" t="s">
        <v>1634</v>
      </c>
      <c r="D26204">
        <v>0.2</v>
      </c>
    </row>
    <row r="26205" spans="1:5" x14ac:dyDescent="0.2">
      <c r="A26205" t="s">
        <v>896</v>
      </c>
      <c r="B26205" t="s">
        <v>1644</v>
      </c>
      <c r="C26205">
        <v>9.8000000000000007</v>
      </c>
      <c r="D26205" t="s">
        <v>1634</v>
      </c>
      <c r="E26205">
        <v>0.1</v>
      </c>
    </row>
    <row r="26206" spans="1:5" x14ac:dyDescent="0.2">
      <c r="A26206" t="s">
        <v>119</v>
      </c>
      <c r="B26206">
        <v>2.5</v>
      </c>
      <c r="C26206" t="s">
        <v>1634</v>
      </c>
      <c r="D26206">
        <v>0.1</v>
      </c>
    </row>
    <row r="26207" spans="1:5" x14ac:dyDescent="0.2">
      <c r="A26207" t="s">
        <v>118</v>
      </c>
      <c r="B26207" t="s">
        <v>1610</v>
      </c>
      <c r="C26207">
        <v>4</v>
      </c>
    </row>
    <row r="26208" spans="1:5" x14ac:dyDescent="0.2">
      <c r="A26208" t="s">
        <v>118</v>
      </c>
      <c r="B26208" t="s">
        <v>1610</v>
      </c>
      <c r="C26208">
        <v>10</v>
      </c>
    </row>
    <row r="26209" spans="1:4" x14ac:dyDescent="0.2">
      <c r="A26209" t="s">
        <v>77</v>
      </c>
      <c r="B26209" t="s">
        <v>2551</v>
      </c>
      <c r="C26209" t="s">
        <v>1634</v>
      </c>
      <c r="D26209" t="s">
        <v>3510</v>
      </c>
    </row>
    <row r="26210" spans="1:4" x14ac:dyDescent="0.2">
      <c r="A26210" t="s">
        <v>118</v>
      </c>
      <c r="B26210" t="s">
        <v>2534</v>
      </c>
      <c r="C26210">
        <v>1.5</v>
      </c>
      <c r="D26210" t="s">
        <v>3511</v>
      </c>
    </row>
    <row r="26211" spans="1:4" x14ac:dyDescent="0.2">
      <c r="A26211" t="s">
        <v>118</v>
      </c>
      <c r="B26211" t="s">
        <v>2534</v>
      </c>
      <c r="C26211">
        <v>1.5</v>
      </c>
      <c r="D26211" t="s">
        <v>3512</v>
      </c>
    </row>
    <row r="26212" spans="1:4" x14ac:dyDescent="0.2">
      <c r="A26212" t="s">
        <v>120</v>
      </c>
      <c r="B26212">
        <v>0.03</v>
      </c>
      <c r="C26212" t="s">
        <v>1594</v>
      </c>
    </row>
    <row r="26213" spans="1:4" x14ac:dyDescent="0.2">
      <c r="A26213" t="s">
        <v>117</v>
      </c>
      <c r="B26213">
        <v>0.03</v>
      </c>
      <c r="C26213" t="s">
        <v>1594</v>
      </c>
    </row>
    <row r="26214" spans="1:4" x14ac:dyDescent="0.2">
      <c r="A26214" t="s">
        <v>120</v>
      </c>
      <c r="B26214">
        <v>0.01</v>
      </c>
      <c r="C26214" t="s">
        <v>1594</v>
      </c>
    </row>
    <row r="26215" spans="1:4" x14ac:dyDescent="0.2">
      <c r="A26215" t="s">
        <v>110</v>
      </c>
      <c r="B26215" t="s">
        <v>1708</v>
      </c>
    </row>
    <row r="26216" spans="1:4" x14ac:dyDescent="0.2">
      <c r="A26216" t="s">
        <v>1575</v>
      </c>
      <c r="B26216" t="s">
        <v>1576</v>
      </c>
      <c r="C26216" t="s">
        <v>1577</v>
      </c>
      <c r="D26216" t="s">
        <v>1578</v>
      </c>
    </row>
    <row r="26217" spans="1:4" x14ac:dyDescent="0.2">
      <c r="A26217" t="s">
        <v>882</v>
      </c>
      <c r="B26217" t="s">
        <v>1579</v>
      </c>
      <c r="C26217" t="s">
        <v>1580</v>
      </c>
    </row>
    <row r="26218" spans="1:4" x14ac:dyDescent="0.2">
      <c r="A26218" t="s">
        <v>57</v>
      </c>
      <c r="B26218">
        <v>16.98</v>
      </c>
      <c r="C26218">
        <f>-0.005/-0.02</f>
        <v>0.25</v>
      </c>
    </row>
    <row r="26219" spans="1:4" x14ac:dyDescent="0.2">
      <c r="A26219" t="s">
        <v>57</v>
      </c>
      <c r="B26219">
        <v>16.98</v>
      </c>
      <c r="C26219">
        <f>-0.005/-0.02</f>
        <v>0.25</v>
      </c>
    </row>
    <row r="26220" spans="1:4" x14ac:dyDescent="0.2">
      <c r="A26220" t="s">
        <v>57</v>
      </c>
      <c r="B26220">
        <v>21.98</v>
      </c>
      <c r="C26220">
        <f>-0.005/-0.02</f>
        <v>0.25</v>
      </c>
    </row>
    <row r="26221" spans="1:4" x14ac:dyDescent="0.2">
      <c r="A26221" t="s">
        <v>57</v>
      </c>
      <c r="B26221">
        <v>21.98</v>
      </c>
      <c r="C26221">
        <f>-0.005/-0.02</f>
        <v>0.25</v>
      </c>
    </row>
    <row r="26222" spans="1:4" x14ac:dyDescent="0.2">
      <c r="A26222" t="s">
        <v>57</v>
      </c>
      <c r="B26222">
        <v>16.8</v>
      </c>
      <c r="C26222" t="s">
        <v>1634</v>
      </c>
      <c r="D26222">
        <v>0.05</v>
      </c>
    </row>
    <row r="26223" spans="1:4" x14ac:dyDescent="0.2">
      <c r="A26223" t="s">
        <v>119</v>
      </c>
      <c r="B26223">
        <v>1.8</v>
      </c>
      <c r="C26223" t="s">
        <v>1634</v>
      </c>
      <c r="D26223">
        <v>0.05</v>
      </c>
    </row>
    <row r="26224" spans="1:4" x14ac:dyDescent="0.2">
      <c r="A26224" t="s">
        <v>52</v>
      </c>
      <c r="B26224">
        <v>1.2</v>
      </c>
      <c r="C26224" t="s">
        <v>1634</v>
      </c>
      <c r="D26224">
        <v>0.1</v>
      </c>
    </row>
    <row r="26225" spans="1:5" x14ac:dyDescent="0.2">
      <c r="A26225" t="s">
        <v>119</v>
      </c>
      <c r="B26225">
        <v>5.0999999999999996</v>
      </c>
      <c r="C26225" t="s">
        <v>1634</v>
      </c>
      <c r="D26225">
        <v>0.2</v>
      </c>
    </row>
    <row r="26226" spans="1:5" x14ac:dyDescent="0.2">
      <c r="A26226" t="s">
        <v>119</v>
      </c>
      <c r="B26226">
        <v>5.15</v>
      </c>
      <c r="C26226" t="s">
        <v>1639</v>
      </c>
      <c r="D26226">
        <v>0.1</v>
      </c>
    </row>
    <row r="26227" spans="1:5" x14ac:dyDescent="0.2">
      <c r="A26227" t="s">
        <v>119</v>
      </c>
      <c r="B26227">
        <v>3.6</v>
      </c>
      <c r="C26227">
        <v>0.02</v>
      </c>
    </row>
    <row r="26228" spans="1:5" x14ac:dyDescent="0.2">
      <c r="A26228" t="s">
        <v>52</v>
      </c>
      <c r="B26228">
        <v>8</v>
      </c>
      <c r="C26228" t="s">
        <v>1634</v>
      </c>
      <c r="D26228">
        <v>0.05</v>
      </c>
    </row>
    <row r="26229" spans="1:5" x14ac:dyDescent="0.2">
      <c r="A26229" t="s">
        <v>59</v>
      </c>
      <c r="B26229" t="s">
        <v>1841</v>
      </c>
      <c r="C26229" t="s">
        <v>3509</v>
      </c>
    </row>
    <row r="26230" spans="1:5" x14ac:dyDescent="0.2">
      <c r="A26230" t="s">
        <v>52</v>
      </c>
      <c r="B26230">
        <v>1</v>
      </c>
      <c r="C26230" t="s">
        <v>1634</v>
      </c>
      <c r="D26230">
        <v>0.1</v>
      </c>
    </row>
    <row r="26231" spans="1:5" x14ac:dyDescent="0.2">
      <c r="A26231" t="s">
        <v>52</v>
      </c>
      <c r="B26231">
        <v>2.2999999999999998</v>
      </c>
      <c r="C26231" t="s">
        <v>1634</v>
      </c>
      <c r="D26231">
        <v>0.05</v>
      </c>
    </row>
    <row r="26232" spans="1:5" x14ac:dyDescent="0.2">
      <c r="A26232" t="s">
        <v>119</v>
      </c>
      <c r="B26232">
        <v>15</v>
      </c>
      <c r="C26232" t="s">
        <v>1634</v>
      </c>
      <c r="D26232">
        <v>0.08</v>
      </c>
    </row>
    <row r="26233" spans="1:5" x14ac:dyDescent="0.2">
      <c r="A26233" t="s">
        <v>52</v>
      </c>
      <c r="B26233">
        <v>2.5</v>
      </c>
      <c r="C26233" t="s">
        <v>1634</v>
      </c>
      <c r="D26233">
        <v>0.2</v>
      </c>
    </row>
    <row r="26234" spans="1:5" x14ac:dyDescent="0.2">
      <c r="A26234" t="s">
        <v>52</v>
      </c>
      <c r="B26234">
        <v>7.4</v>
      </c>
      <c r="C26234" t="s">
        <v>1634</v>
      </c>
      <c r="D26234">
        <v>0.05</v>
      </c>
    </row>
    <row r="26235" spans="1:5" x14ac:dyDescent="0.2">
      <c r="A26235" t="s">
        <v>52</v>
      </c>
      <c r="B26235">
        <v>12.05</v>
      </c>
      <c r="C26235" t="s">
        <v>1634</v>
      </c>
      <c r="D26235">
        <v>0.05</v>
      </c>
    </row>
    <row r="26236" spans="1:5" x14ac:dyDescent="0.2">
      <c r="A26236" t="s">
        <v>52</v>
      </c>
      <c r="B26236">
        <v>12.05</v>
      </c>
      <c r="C26236" t="s">
        <v>1634</v>
      </c>
      <c r="D26236">
        <v>0.05</v>
      </c>
    </row>
    <row r="26237" spans="1:5" x14ac:dyDescent="0.2">
      <c r="A26237" t="s">
        <v>52</v>
      </c>
      <c r="B26237">
        <v>0.25</v>
      </c>
      <c r="C26237" t="s">
        <v>1634</v>
      </c>
      <c r="D26237">
        <v>0.03</v>
      </c>
    </row>
    <row r="26238" spans="1:5" x14ac:dyDescent="0.2">
      <c r="A26238" t="s">
        <v>156</v>
      </c>
      <c r="B26238">
        <v>0.05</v>
      </c>
    </row>
    <row r="26239" spans="1:5" x14ac:dyDescent="0.2">
      <c r="A26239" t="s">
        <v>119</v>
      </c>
      <c r="B26239">
        <v>12.8</v>
      </c>
      <c r="C26239" t="s">
        <v>1634</v>
      </c>
      <c r="D26239">
        <v>0.2</v>
      </c>
    </row>
    <row r="26240" spans="1:5" x14ac:dyDescent="0.2">
      <c r="A26240" t="s">
        <v>896</v>
      </c>
      <c r="B26240" t="s">
        <v>1644</v>
      </c>
      <c r="C26240">
        <v>9.8000000000000007</v>
      </c>
      <c r="D26240" t="s">
        <v>1634</v>
      </c>
      <c r="E26240">
        <v>0.1</v>
      </c>
    </row>
    <row r="26241" spans="1:4" x14ac:dyDescent="0.2">
      <c r="A26241" t="s">
        <v>119</v>
      </c>
      <c r="B26241">
        <v>2.5</v>
      </c>
      <c r="C26241" t="s">
        <v>1634</v>
      </c>
      <c r="D26241">
        <v>0.1</v>
      </c>
    </row>
    <row r="26242" spans="1:4" x14ac:dyDescent="0.2">
      <c r="A26242" t="s">
        <v>118</v>
      </c>
      <c r="B26242" t="s">
        <v>1610</v>
      </c>
      <c r="C26242">
        <v>4</v>
      </c>
    </row>
    <row r="26243" spans="1:4" x14ac:dyDescent="0.2">
      <c r="A26243" t="s">
        <v>118</v>
      </c>
      <c r="B26243" t="s">
        <v>1610</v>
      </c>
      <c r="C26243">
        <v>10</v>
      </c>
    </row>
    <row r="26244" spans="1:4" x14ac:dyDescent="0.2">
      <c r="A26244" t="s">
        <v>77</v>
      </c>
      <c r="B26244" t="s">
        <v>2551</v>
      </c>
      <c r="C26244" t="s">
        <v>1634</v>
      </c>
      <c r="D26244" t="s">
        <v>3510</v>
      </c>
    </row>
    <row r="26245" spans="1:4" x14ac:dyDescent="0.2">
      <c r="A26245" t="s">
        <v>118</v>
      </c>
      <c r="B26245" t="s">
        <v>2534</v>
      </c>
      <c r="C26245">
        <v>1.5</v>
      </c>
      <c r="D26245" t="s">
        <v>3511</v>
      </c>
    </row>
    <row r="26246" spans="1:4" x14ac:dyDescent="0.2">
      <c r="A26246" t="s">
        <v>118</v>
      </c>
      <c r="B26246" t="s">
        <v>2534</v>
      </c>
      <c r="C26246">
        <v>1.5</v>
      </c>
      <c r="D26246" t="s">
        <v>3512</v>
      </c>
    </row>
    <row r="26247" spans="1:4" x14ac:dyDescent="0.2">
      <c r="A26247" t="s">
        <v>120</v>
      </c>
      <c r="B26247">
        <v>0.03</v>
      </c>
      <c r="C26247" t="s">
        <v>1594</v>
      </c>
    </row>
    <row r="26248" spans="1:4" x14ac:dyDescent="0.2">
      <c r="A26248" t="s">
        <v>117</v>
      </c>
      <c r="B26248">
        <v>0.03</v>
      </c>
      <c r="C26248" t="s">
        <v>1594</v>
      </c>
    </row>
    <row r="26249" spans="1:4" x14ac:dyDescent="0.2">
      <c r="A26249" t="s">
        <v>120</v>
      </c>
      <c r="B26249">
        <v>0.01</v>
      </c>
      <c r="C26249" t="s">
        <v>1594</v>
      </c>
    </row>
    <row r="26250" spans="1:4" x14ac:dyDescent="0.2">
      <c r="A26250" t="s">
        <v>110</v>
      </c>
      <c r="B26250" t="s">
        <v>1708</v>
      </c>
    </row>
    <row r="26251" spans="1:4" x14ac:dyDescent="0.2">
      <c r="A26251" t="s">
        <v>1575</v>
      </c>
      <c r="B26251" t="s">
        <v>1576</v>
      </c>
      <c r="C26251" t="s">
        <v>1577</v>
      </c>
      <c r="D26251" t="s">
        <v>1578</v>
      </c>
    </row>
    <row r="26252" spans="1:4" x14ac:dyDescent="0.2">
      <c r="A26252" t="s">
        <v>882</v>
      </c>
      <c r="B26252" t="s">
        <v>1579</v>
      </c>
      <c r="C26252" t="s">
        <v>1580</v>
      </c>
    </row>
    <row r="26253" spans="1:4" x14ac:dyDescent="0.2">
      <c r="A26253" t="s">
        <v>57</v>
      </c>
      <c r="B26253">
        <v>16.98</v>
      </c>
      <c r="C26253">
        <f>-0.005/-0.02</f>
        <v>0.25</v>
      </c>
    </row>
    <row r="26254" spans="1:4" x14ac:dyDescent="0.2">
      <c r="A26254" t="s">
        <v>57</v>
      </c>
      <c r="B26254">
        <v>16.98</v>
      </c>
      <c r="C26254">
        <f>-0.005/-0.02</f>
        <v>0.25</v>
      </c>
    </row>
    <row r="26255" spans="1:4" x14ac:dyDescent="0.2">
      <c r="A26255" t="s">
        <v>57</v>
      </c>
      <c r="B26255">
        <v>21.98</v>
      </c>
      <c r="C26255">
        <f>-0.005/-0.02</f>
        <v>0.25</v>
      </c>
    </row>
    <row r="26256" spans="1:4" x14ac:dyDescent="0.2">
      <c r="A26256" t="s">
        <v>57</v>
      </c>
      <c r="B26256">
        <v>21.98</v>
      </c>
      <c r="C26256">
        <f>-0.005/-0.02</f>
        <v>0.25</v>
      </c>
    </row>
    <row r="26257" spans="1:4" x14ac:dyDescent="0.2">
      <c r="A26257" t="s">
        <v>57</v>
      </c>
      <c r="B26257">
        <v>16.8</v>
      </c>
      <c r="C26257" t="s">
        <v>1634</v>
      </c>
      <c r="D26257">
        <v>0.05</v>
      </c>
    </row>
    <row r="26258" spans="1:4" x14ac:dyDescent="0.2">
      <c r="A26258" t="s">
        <v>119</v>
      </c>
      <c r="B26258">
        <v>1.8</v>
      </c>
      <c r="C26258" t="s">
        <v>1634</v>
      </c>
      <c r="D26258">
        <v>0.05</v>
      </c>
    </row>
    <row r="26259" spans="1:4" x14ac:dyDescent="0.2">
      <c r="A26259" t="s">
        <v>52</v>
      </c>
      <c r="B26259">
        <v>1.2</v>
      </c>
      <c r="C26259" t="s">
        <v>1634</v>
      </c>
      <c r="D26259">
        <v>0.1</v>
      </c>
    </row>
    <row r="26260" spans="1:4" x14ac:dyDescent="0.2">
      <c r="A26260" t="s">
        <v>119</v>
      </c>
      <c r="B26260">
        <v>5.0999999999999996</v>
      </c>
      <c r="C26260" t="s">
        <v>1634</v>
      </c>
      <c r="D26260">
        <v>0.2</v>
      </c>
    </row>
    <row r="26261" spans="1:4" x14ac:dyDescent="0.2">
      <c r="A26261" t="s">
        <v>119</v>
      </c>
      <c r="B26261">
        <v>5.15</v>
      </c>
      <c r="C26261" t="s">
        <v>1639</v>
      </c>
      <c r="D26261">
        <v>0.1</v>
      </c>
    </row>
    <row r="26262" spans="1:4" x14ac:dyDescent="0.2">
      <c r="A26262" t="s">
        <v>119</v>
      </c>
      <c r="B26262">
        <v>3.6</v>
      </c>
      <c r="C26262">
        <v>0.02</v>
      </c>
    </row>
    <row r="26263" spans="1:4" x14ac:dyDescent="0.2">
      <c r="A26263" t="s">
        <v>52</v>
      </c>
      <c r="B26263">
        <v>8</v>
      </c>
      <c r="C26263" t="s">
        <v>1634</v>
      </c>
      <c r="D26263">
        <v>0.05</v>
      </c>
    </row>
    <row r="26264" spans="1:4" x14ac:dyDescent="0.2">
      <c r="A26264" t="s">
        <v>59</v>
      </c>
      <c r="B26264" t="s">
        <v>1841</v>
      </c>
      <c r="C26264" t="s">
        <v>3509</v>
      </c>
    </row>
    <row r="26265" spans="1:4" x14ac:dyDescent="0.2">
      <c r="A26265" t="s">
        <v>52</v>
      </c>
      <c r="B26265">
        <v>1</v>
      </c>
      <c r="C26265" t="s">
        <v>1634</v>
      </c>
      <c r="D26265">
        <v>0.1</v>
      </c>
    </row>
    <row r="26266" spans="1:4" x14ac:dyDescent="0.2">
      <c r="A26266" t="s">
        <v>52</v>
      </c>
      <c r="B26266">
        <v>2.2999999999999998</v>
      </c>
      <c r="C26266" t="s">
        <v>1634</v>
      </c>
      <c r="D26266">
        <v>0.05</v>
      </c>
    </row>
    <row r="26267" spans="1:4" x14ac:dyDescent="0.2">
      <c r="A26267" t="s">
        <v>119</v>
      </c>
      <c r="B26267">
        <v>15</v>
      </c>
      <c r="C26267" t="s">
        <v>1634</v>
      </c>
      <c r="D26267">
        <v>0.08</v>
      </c>
    </row>
    <row r="26268" spans="1:4" x14ac:dyDescent="0.2">
      <c r="A26268" t="s">
        <v>52</v>
      </c>
      <c r="B26268">
        <v>2.5</v>
      </c>
      <c r="C26268" t="s">
        <v>1634</v>
      </c>
      <c r="D26268">
        <v>0.2</v>
      </c>
    </row>
    <row r="26269" spans="1:4" x14ac:dyDescent="0.2">
      <c r="A26269" t="s">
        <v>52</v>
      </c>
      <c r="B26269">
        <v>7.4</v>
      </c>
      <c r="C26269" t="s">
        <v>1634</v>
      </c>
      <c r="D26269">
        <v>0.05</v>
      </c>
    </row>
    <row r="26270" spans="1:4" x14ac:dyDescent="0.2">
      <c r="A26270" t="s">
        <v>52</v>
      </c>
      <c r="B26270">
        <v>12.05</v>
      </c>
      <c r="C26270" t="s">
        <v>1634</v>
      </c>
      <c r="D26270">
        <v>0.05</v>
      </c>
    </row>
    <row r="26271" spans="1:4" x14ac:dyDescent="0.2">
      <c r="A26271" t="s">
        <v>52</v>
      </c>
      <c r="B26271">
        <v>12.05</v>
      </c>
      <c r="C26271" t="s">
        <v>1634</v>
      </c>
      <c r="D26271">
        <v>0.05</v>
      </c>
    </row>
    <row r="26272" spans="1:4" x14ac:dyDescent="0.2">
      <c r="A26272" t="s">
        <v>52</v>
      </c>
      <c r="B26272">
        <v>0.25</v>
      </c>
      <c r="C26272" t="s">
        <v>1634</v>
      </c>
      <c r="D26272">
        <v>0.03</v>
      </c>
    </row>
    <row r="26273" spans="1:5" x14ac:dyDescent="0.2">
      <c r="A26273" t="s">
        <v>156</v>
      </c>
      <c r="B26273">
        <v>0.05</v>
      </c>
    </row>
    <row r="26274" spans="1:5" x14ac:dyDescent="0.2">
      <c r="A26274" t="s">
        <v>119</v>
      </c>
      <c r="B26274">
        <v>12.8</v>
      </c>
      <c r="C26274" t="s">
        <v>1634</v>
      </c>
      <c r="D26274">
        <v>0.2</v>
      </c>
    </row>
    <row r="26275" spans="1:5" x14ac:dyDescent="0.2">
      <c r="A26275" t="s">
        <v>896</v>
      </c>
      <c r="B26275" t="s">
        <v>1644</v>
      </c>
      <c r="C26275">
        <v>9.8000000000000007</v>
      </c>
      <c r="D26275" t="s">
        <v>1634</v>
      </c>
      <c r="E26275">
        <v>0.1</v>
      </c>
    </row>
    <row r="26276" spans="1:5" x14ac:dyDescent="0.2">
      <c r="A26276" t="s">
        <v>119</v>
      </c>
      <c r="B26276">
        <v>2.5</v>
      </c>
      <c r="C26276" t="s">
        <v>1634</v>
      </c>
      <c r="D26276">
        <v>0.1</v>
      </c>
    </row>
    <row r="26277" spans="1:5" x14ac:dyDescent="0.2">
      <c r="A26277" t="s">
        <v>118</v>
      </c>
      <c r="B26277" t="s">
        <v>1610</v>
      </c>
      <c r="C26277">
        <v>4</v>
      </c>
    </row>
    <row r="26278" spans="1:5" x14ac:dyDescent="0.2">
      <c r="A26278" t="s">
        <v>118</v>
      </c>
      <c r="B26278" t="s">
        <v>1610</v>
      </c>
      <c r="C26278">
        <v>10</v>
      </c>
    </row>
    <row r="26279" spans="1:5" x14ac:dyDescent="0.2">
      <c r="A26279" t="s">
        <v>77</v>
      </c>
      <c r="B26279" t="s">
        <v>2551</v>
      </c>
      <c r="C26279" t="s">
        <v>1634</v>
      </c>
      <c r="D26279" t="s">
        <v>3510</v>
      </c>
    </row>
    <row r="26280" spans="1:5" x14ac:dyDescent="0.2">
      <c r="A26280" t="s">
        <v>118</v>
      </c>
      <c r="B26280" t="s">
        <v>2534</v>
      </c>
      <c r="C26280">
        <v>1.5</v>
      </c>
      <c r="D26280" t="s">
        <v>3511</v>
      </c>
    </row>
    <row r="26281" spans="1:5" x14ac:dyDescent="0.2">
      <c r="A26281" t="s">
        <v>118</v>
      </c>
      <c r="B26281" t="s">
        <v>2534</v>
      </c>
      <c r="C26281">
        <v>1.5</v>
      </c>
      <c r="D26281" t="s">
        <v>3512</v>
      </c>
    </row>
    <row r="26282" spans="1:5" x14ac:dyDescent="0.2">
      <c r="A26282" t="s">
        <v>120</v>
      </c>
      <c r="B26282">
        <v>0.03</v>
      </c>
      <c r="C26282" t="s">
        <v>1594</v>
      </c>
    </row>
    <row r="26283" spans="1:5" x14ac:dyDescent="0.2">
      <c r="A26283" t="s">
        <v>117</v>
      </c>
      <c r="B26283">
        <v>0.03</v>
      </c>
      <c r="C26283" t="s">
        <v>1594</v>
      </c>
    </row>
    <row r="26284" spans="1:5" x14ac:dyDescent="0.2">
      <c r="A26284" t="s">
        <v>120</v>
      </c>
      <c r="B26284">
        <v>0.01</v>
      </c>
      <c r="C26284" t="s">
        <v>1594</v>
      </c>
    </row>
    <row r="26285" spans="1:5" x14ac:dyDescent="0.2">
      <c r="A26285" t="s">
        <v>110</v>
      </c>
      <c r="B26285" t="s">
        <v>1708</v>
      </c>
    </row>
    <row r="26286" spans="1:5" x14ac:dyDescent="0.2">
      <c r="A26286" t="s">
        <v>1575</v>
      </c>
      <c r="B26286" t="s">
        <v>1576</v>
      </c>
      <c r="C26286" t="s">
        <v>1577</v>
      </c>
      <c r="D26286" t="s">
        <v>1578</v>
      </c>
    </row>
    <row r="26287" spans="1:5" x14ac:dyDescent="0.2">
      <c r="A26287" t="s">
        <v>882</v>
      </c>
      <c r="B26287" t="s">
        <v>1579</v>
      </c>
      <c r="C26287" t="s">
        <v>1580</v>
      </c>
    </row>
    <row r="26288" spans="1:5" x14ac:dyDescent="0.2">
      <c r="A26288" t="s">
        <v>57</v>
      </c>
      <c r="B26288">
        <v>16.98</v>
      </c>
      <c r="C26288">
        <f t="shared" ref="C26288:C26293" si="2">-0.005/-0.02</f>
        <v>0.25</v>
      </c>
    </row>
    <row r="26289" spans="1:4" x14ac:dyDescent="0.2">
      <c r="A26289" t="s">
        <v>57</v>
      </c>
      <c r="B26289">
        <v>16.98</v>
      </c>
      <c r="C26289">
        <f t="shared" si="2"/>
        <v>0.25</v>
      </c>
    </row>
    <row r="26290" spans="1:4" x14ac:dyDescent="0.2">
      <c r="A26290" t="s">
        <v>57</v>
      </c>
      <c r="B26290">
        <v>16.98</v>
      </c>
      <c r="C26290">
        <f t="shared" si="2"/>
        <v>0.25</v>
      </c>
    </row>
    <row r="26291" spans="1:4" x14ac:dyDescent="0.2">
      <c r="A26291" t="s">
        <v>57</v>
      </c>
      <c r="B26291">
        <v>21.98</v>
      </c>
      <c r="C26291">
        <f t="shared" si="2"/>
        <v>0.25</v>
      </c>
    </row>
    <row r="26292" spans="1:4" x14ac:dyDescent="0.2">
      <c r="A26292" t="s">
        <v>57</v>
      </c>
      <c r="B26292">
        <v>21.98</v>
      </c>
      <c r="C26292">
        <f t="shared" si="2"/>
        <v>0.25</v>
      </c>
    </row>
    <row r="26293" spans="1:4" x14ac:dyDescent="0.2">
      <c r="A26293" t="s">
        <v>57</v>
      </c>
      <c r="B26293">
        <v>21.98</v>
      </c>
      <c r="C26293">
        <f t="shared" si="2"/>
        <v>0.25</v>
      </c>
    </row>
    <row r="26294" spans="1:4" x14ac:dyDescent="0.2">
      <c r="A26294" t="s">
        <v>3513</v>
      </c>
      <c r="B26294">
        <v>-0.02</v>
      </c>
      <c r="C26294" t="s">
        <v>1816</v>
      </c>
      <c r="D26294" t="s">
        <v>3317</v>
      </c>
    </row>
    <row r="26295" spans="1:4" x14ac:dyDescent="0.2">
      <c r="A26295" t="s">
        <v>57</v>
      </c>
      <c r="B26295">
        <v>16.8</v>
      </c>
      <c r="C26295" t="s">
        <v>1634</v>
      </c>
      <c r="D26295">
        <v>0.05</v>
      </c>
    </row>
    <row r="26296" spans="1:4" x14ac:dyDescent="0.2">
      <c r="A26296" t="s">
        <v>119</v>
      </c>
      <c r="B26296">
        <v>1.8</v>
      </c>
      <c r="C26296" t="s">
        <v>1634</v>
      </c>
      <c r="D26296">
        <v>0.05</v>
      </c>
    </row>
    <row r="26297" spans="1:4" x14ac:dyDescent="0.2">
      <c r="A26297" t="s">
        <v>52</v>
      </c>
      <c r="B26297">
        <v>1.2</v>
      </c>
      <c r="C26297" t="s">
        <v>1634</v>
      </c>
      <c r="D26297">
        <v>0.1</v>
      </c>
    </row>
    <row r="26298" spans="1:4" x14ac:dyDescent="0.2">
      <c r="A26298" t="s">
        <v>119</v>
      </c>
      <c r="B26298">
        <v>5.0999999999999996</v>
      </c>
      <c r="C26298" t="s">
        <v>1634</v>
      </c>
      <c r="D26298">
        <v>0.2</v>
      </c>
    </row>
    <row r="26299" spans="1:4" x14ac:dyDescent="0.2">
      <c r="A26299" t="s">
        <v>119</v>
      </c>
      <c r="B26299">
        <v>5.15</v>
      </c>
      <c r="C26299" t="s">
        <v>1639</v>
      </c>
      <c r="D26299">
        <v>0.1</v>
      </c>
    </row>
    <row r="26300" spans="1:4" x14ac:dyDescent="0.2">
      <c r="A26300" t="s">
        <v>119</v>
      </c>
      <c r="B26300">
        <v>3.6</v>
      </c>
      <c r="C26300">
        <v>0.02</v>
      </c>
    </row>
    <row r="26301" spans="1:4" x14ac:dyDescent="0.2">
      <c r="A26301" t="s">
        <v>119</v>
      </c>
      <c r="B26301">
        <v>3.6</v>
      </c>
      <c r="C26301">
        <v>0.02</v>
      </c>
    </row>
    <row r="26302" spans="1:4" x14ac:dyDescent="0.2">
      <c r="A26302" t="s">
        <v>52</v>
      </c>
      <c r="B26302">
        <v>8</v>
      </c>
      <c r="C26302" t="s">
        <v>1634</v>
      </c>
      <c r="D26302">
        <v>0.05</v>
      </c>
    </row>
    <row r="26303" spans="1:4" x14ac:dyDescent="0.2">
      <c r="A26303" t="s">
        <v>59</v>
      </c>
      <c r="B26303" t="s">
        <v>1841</v>
      </c>
      <c r="C26303" t="s">
        <v>3509</v>
      </c>
    </row>
    <row r="26304" spans="1:4" x14ac:dyDescent="0.2">
      <c r="A26304" t="s">
        <v>52</v>
      </c>
      <c r="B26304">
        <v>1</v>
      </c>
      <c r="C26304" t="s">
        <v>1634</v>
      </c>
      <c r="D26304">
        <v>0.1</v>
      </c>
    </row>
    <row r="26305" spans="1:5" x14ac:dyDescent="0.2">
      <c r="A26305" t="s">
        <v>52</v>
      </c>
      <c r="B26305">
        <v>2.2999999999999998</v>
      </c>
      <c r="C26305" t="s">
        <v>1634</v>
      </c>
      <c r="D26305">
        <v>0.05</v>
      </c>
    </row>
    <row r="26306" spans="1:5" x14ac:dyDescent="0.2">
      <c r="A26306" t="s">
        <v>119</v>
      </c>
      <c r="B26306">
        <v>15</v>
      </c>
      <c r="C26306" t="s">
        <v>1634</v>
      </c>
      <c r="D26306">
        <v>0.08</v>
      </c>
    </row>
    <row r="26307" spans="1:5" x14ac:dyDescent="0.2">
      <c r="A26307" t="s">
        <v>52</v>
      </c>
      <c r="B26307">
        <v>2.54</v>
      </c>
      <c r="C26307" t="s">
        <v>1634</v>
      </c>
      <c r="D26307">
        <v>0.02</v>
      </c>
    </row>
    <row r="26308" spans="1:5" x14ac:dyDescent="0.2">
      <c r="A26308" t="s">
        <v>52</v>
      </c>
      <c r="B26308">
        <v>7.4</v>
      </c>
      <c r="C26308" t="s">
        <v>1634</v>
      </c>
      <c r="D26308">
        <v>0.05</v>
      </c>
    </row>
    <row r="26309" spans="1:5" x14ac:dyDescent="0.2">
      <c r="A26309" t="s">
        <v>52</v>
      </c>
      <c r="B26309">
        <v>12.05</v>
      </c>
      <c r="C26309" t="s">
        <v>1634</v>
      </c>
      <c r="D26309">
        <v>0.05</v>
      </c>
    </row>
    <row r="26310" spans="1:5" x14ac:dyDescent="0.2">
      <c r="A26310" t="s">
        <v>52</v>
      </c>
      <c r="B26310">
        <v>12.05</v>
      </c>
      <c r="C26310" t="s">
        <v>1634</v>
      </c>
      <c r="D26310">
        <v>0.05</v>
      </c>
    </row>
    <row r="26311" spans="1:5" x14ac:dyDescent="0.2">
      <c r="A26311" t="s">
        <v>52</v>
      </c>
      <c r="B26311">
        <v>0.25</v>
      </c>
      <c r="C26311" t="s">
        <v>1634</v>
      </c>
      <c r="D26311">
        <v>0.03</v>
      </c>
    </row>
    <row r="26312" spans="1:5" x14ac:dyDescent="0.2">
      <c r="A26312" t="s">
        <v>156</v>
      </c>
      <c r="B26312">
        <v>0.05</v>
      </c>
    </row>
    <row r="26313" spans="1:5" x14ac:dyDescent="0.2">
      <c r="A26313" t="s">
        <v>119</v>
      </c>
      <c r="B26313">
        <v>12.8</v>
      </c>
      <c r="C26313" t="s">
        <v>1634</v>
      </c>
      <c r="D26313">
        <v>0.2</v>
      </c>
    </row>
    <row r="26314" spans="1:5" x14ac:dyDescent="0.2">
      <c r="A26314" t="s">
        <v>896</v>
      </c>
      <c r="B26314" t="s">
        <v>1644</v>
      </c>
      <c r="C26314">
        <v>9.8000000000000007</v>
      </c>
      <c r="D26314" t="s">
        <v>1634</v>
      </c>
      <c r="E26314">
        <v>0.1</v>
      </c>
    </row>
    <row r="26315" spans="1:5" x14ac:dyDescent="0.2">
      <c r="A26315" t="s">
        <v>119</v>
      </c>
      <c r="B26315">
        <v>2.5</v>
      </c>
      <c r="C26315" t="s">
        <v>1634</v>
      </c>
      <c r="D26315">
        <v>0.1</v>
      </c>
    </row>
    <row r="26316" spans="1:5" x14ac:dyDescent="0.2">
      <c r="A26316" t="s">
        <v>118</v>
      </c>
      <c r="B26316" t="s">
        <v>1610</v>
      </c>
      <c r="C26316">
        <v>4</v>
      </c>
    </row>
    <row r="26317" spans="1:5" x14ac:dyDescent="0.2">
      <c r="A26317" t="s">
        <v>118</v>
      </c>
      <c r="B26317" t="s">
        <v>1610</v>
      </c>
      <c r="C26317">
        <v>10</v>
      </c>
    </row>
    <row r="26318" spans="1:5" x14ac:dyDescent="0.2">
      <c r="A26318" t="s">
        <v>77</v>
      </c>
      <c r="B26318" t="s">
        <v>2551</v>
      </c>
      <c r="C26318" t="s">
        <v>1634</v>
      </c>
      <c r="D26318" t="s">
        <v>3510</v>
      </c>
    </row>
    <row r="26319" spans="1:5" x14ac:dyDescent="0.2">
      <c r="A26319" t="s">
        <v>118</v>
      </c>
      <c r="B26319" t="s">
        <v>2534</v>
      </c>
      <c r="C26319">
        <v>1.5</v>
      </c>
      <c r="D26319" t="s">
        <v>3511</v>
      </c>
    </row>
    <row r="26320" spans="1:5" x14ac:dyDescent="0.2">
      <c r="A26320" t="s">
        <v>118</v>
      </c>
      <c r="B26320" t="s">
        <v>2534</v>
      </c>
      <c r="C26320">
        <v>1.5</v>
      </c>
      <c r="D26320" t="s">
        <v>3512</v>
      </c>
    </row>
    <row r="26321" spans="1:4" x14ac:dyDescent="0.2">
      <c r="A26321" t="s">
        <v>120</v>
      </c>
      <c r="B26321">
        <v>0.03</v>
      </c>
      <c r="C26321" t="s">
        <v>1594</v>
      </c>
    </row>
    <row r="26322" spans="1:4" x14ac:dyDescent="0.2">
      <c r="A26322" t="s">
        <v>117</v>
      </c>
      <c r="B26322">
        <v>0.03</v>
      </c>
      <c r="C26322" t="s">
        <v>1594</v>
      </c>
    </row>
    <row r="26323" spans="1:4" x14ac:dyDescent="0.2">
      <c r="A26323" t="s">
        <v>120</v>
      </c>
      <c r="B26323">
        <v>0.01</v>
      </c>
      <c r="C26323" t="s">
        <v>1594</v>
      </c>
    </row>
    <row r="26324" spans="1:4" x14ac:dyDescent="0.2">
      <c r="A26324" t="s">
        <v>110</v>
      </c>
      <c r="B26324" t="s">
        <v>1708</v>
      </c>
    </row>
    <row r="26325" spans="1:4" x14ac:dyDescent="0.2">
      <c r="A26325" t="s">
        <v>1575</v>
      </c>
      <c r="B26325" t="s">
        <v>1576</v>
      </c>
      <c r="C26325" t="s">
        <v>1577</v>
      </c>
      <c r="D26325" t="s">
        <v>1578</v>
      </c>
    </row>
    <row r="26326" spans="1:4" x14ac:dyDescent="0.2">
      <c r="A26326" t="s">
        <v>882</v>
      </c>
      <c r="B26326" t="s">
        <v>1579</v>
      </c>
      <c r="C26326" t="s">
        <v>1580</v>
      </c>
    </row>
    <row r="26327" spans="1:4" x14ac:dyDescent="0.2">
      <c r="A26327" t="s">
        <v>1595</v>
      </c>
      <c r="B26327" t="s">
        <v>1596</v>
      </c>
      <c r="C26327" t="s">
        <v>1597</v>
      </c>
    </row>
    <row r="26328" spans="1:4" x14ac:dyDescent="0.2">
      <c r="A26328" t="s">
        <v>1595</v>
      </c>
      <c r="B26328" t="s">
        <v>1598</v>
      </c>
      <c r="C26328" t="s">
        <v>1599</v>
      </c>
      <c r="D26328" t="s">
        <v>1597</v>
      </c>
    </row>
    <row r="26329" spans="1:4" x14ac:dyDescent="0.2">
      <c r="A26329" t="s">
        <v>57</v>
      </c>
      <c r="B26329">
        <v>16.98</v>
      </c>
      <c r="C26329">
        <f>-0.005/-0.02</f>
        <v>0.25</v>
      </c>
    </row>
    <row r="26330" spans="1:4" x14ac:dyDescent="0.2">
      <c r="A26330" t="s">
        <v>57</v>
      </c>
      <c r="B26330">
        <v>16.98</v>
      </c>
      <c r="C26330">
        <f>-0.005/-0.02</f>
        <v>0.25</v>
      </c>
    </row>
    <row r="26331" spans="1:4" x14ac:dyDescent="0.2">
      <c r="A26331" t="s">
        <v>57</v>
      </c>
      <c r="B26331">
        <v>21.98</v>
      </c>
      <c r="C26331">
        <f>-0.005/-0.02</f>
        <v>0.25</v>
      </c>
    </row>
    <row r="26332" spans="1:4" x14ac:dyDescent="0.2">
      <c r="A26332" t="s">
        <v>57</v>
      </c>
      <c r="B26332">
        <v>21.98</v>
      </c>
      <c r="C26332">
        <f>-0.005/-0.02</f>
        <v>0.25</v>
      </c>
    </row>
    <row r="26333" spans="1:4" x14ac:dyDescent="0.2">
      <c r="A26333" t="s">
        <v>57</v>
      </c>
      <c r="B26333">
        <v>16.8</v>
      </c>
      <c r="C26333" t="s">
        <v>1634</v>
      </c>
      <c r="D26333">
        <v>0.05</v>
      </c>
    </row>
    <row r="26334" spans="1:4" x14ac:dyDescent="0.2">
      <c r="A26334" t="s">
        <v>119</v>
      </c>
      <c r="B26334">
        <v>1.8</v>
      </c>
      <c r="C26334" t="s">
        <v>1634</v>
      </c>
      <c r="D26334">
        <v>0.05</v>
      </c>
    </row>
    <row r="26335" spans="1:4" x14ac:dyDescent="0.2">
      <c r="A26335" t="s">
        <v>52</v>
      </c>
      <c r="B26335">
        <v>1.2</v>
      </c>
      <c r="C26335" t="s">
        <v>1634</v>
      </c>
      <c r="D26335">
        <v>0.1</v>
      </c>
    </row>
    <row r="26336" spans="1:4" x14ac:dyDescent="0.2">
      <c r="A26336" t="s">
        <v>119</v>
      </c>
      <c r="B26336">
        <v>5.0999999999999996</v>
      </c>
      <c r="C26336" t="s">
        <v>1634</v>
      </c>
      <c r="D26336">
        <v>0.2</v>
      </c>
    </row>
    <row r="26337" spans="1:5" x14ac:dyDescent="0.2">
      <c r="A26337" t="s">
        <v>119</v>
      </c>
      <c r="B26337">
        <v>5.15</v>
      </c>
      <c r="C26337" t="s">
        <v>1639</v>
      </c>
      <c r="D26337">
        <v>0.1</v>
      </c>
    </row>
    <row r="26338" spans="1:5" x14ac:dyDescent="0.2">
      <c r="A26338" t="s">
        <v>119</v>
      </c>
      <c r="B26338" t="s">
        <v>3517</v>
      </c>
    </row>
    <row r="26339" spans="1:5" x14ac:dyDescent="0.2">
      <c r="A26339" t="s">
        <v>52</v>
      </c>
      <c r="B26339">
        <v>8</v>
      </c>
      <c r="C26339" t="s">
        <v>1634</v>
      </c>
      <c r="D26339">
        <v>0.05</v>
      </c>
    </row>
    <row r="26340" spans="1:5" x14ac:dyDescent="0.2">
      <c r="A26340" t="s">
        <v>59</v>
      </c>
      <c r="B26340" t="s">
        <v>1841</v>
      </c>
      <c r="C26340" t="s">
        <v>3509</v>
      </c>
    </row>
    <row r="26341" spans="1:5" x14ac:dyDescent="0.2">
      <c r="A26341" t="s">
        <v>52</v>
      </c>
      <c r="B26341">
        <v>1</v>
      </c>
      <c r="C26341" t="s">
        <v>1634</v>
      </c>
      <c r="D26341">
        <v>0.1</v>
      </c>
    </row>
    <row r="26342" spans="1:5" x14ac:dyDescent="0.2">
      <c r="A26342" t="s">
        <v>52</v>
      </c>
      <c r="B26342">
        <v>2.2999999999999998</v>
      </c>
      <c r="C26342" t="s">
        <v>1634</v>
      </c>
      <c r="D26342">
        <v>0.05</v>
      </c>
    </row>
    <row r="26343" spans="1:5" x14ac:dyDescent="0.2">
      <c r="A26343" t="s">
        <v>119</v>
      </c>
      <c r="B26343">
        <v>15</v>
      </c>
      <c r="C26343" t="s">
        <v>1634</v>
      </c>
      <c r="D26343">
        <v>0.08</v>
      </c>
    </row>
    <row r="26344" spans="1:5" x14ac:dyDescent="0.2">
      <c r="A26344" t="s">
        <v>52</v>
      </c>
      <c r="B26344">
        <v>2.5</v>
      </c>
      <c r="C26344" t="s">
        <v>1634</v>
      </c>
      <c r="D26344">
        <v>0.2</v>
      </c>
    </row>
    <row r="26345" spans="1:5" x14ac:dyDescent="0.2">
      <c r="A26345" t="s">
        <v>52</v>
      </c>
      <c r="B26345">
        <v>7.4</v>
      </c>
      <c r="C26345" t="s">
        <v>1634</v>
      </c>
      <c r="D26345">
        <v>0.05</v>
      </c>
    </row>
    <row r="26346" spans="1:5" x14ac:dyDescent="0.2">
      <c r="A26346" t="s">
        <v>52</v>
      </c>
      <c r="B26346">
        <v>12.05</v>
      </c>
      <c r="C26346" t="s">
        <v>1634</v>
      </c>
      <c r="D26346">
        <v>0.05</v>
      </c>
    </row>
    <row r="26347" spans="1:5" x14ac:dyDescent="0.2">
      <c r="A26347" t="s">
        <v>52</v>
      </c>
      <c r="B26347">
        <v>12.05</v>
      </c>
      <c r="C26347" t="s">
        <v>1634</v>
      </c>
      <c r="D26347">
        <v>0.05</v>
      </c>
    </row>
    <row r="26348" spans="1:5" x14ac:dyDescent="0.2">
      <c r="A26348" t="s">
        <v>52</v>
      </c>
      <c r="B26348">
        <v>0.25</v>
      </c>
      <c r="C26348" t="s">
        <v>1634</v>
      </c>
      <c r="D26348">
        <v>0.03</v>
      </c>
    </row>
    <row r="26349" spans="1:5" x14ac:dyDescent="0.2">
      <c r="A26349" t="s">
        <v>156</v>
      </c>
      <c r="B26349">
        <v>0.05</v>
      </c>
    </row>
    <row r="26350" spans="1:5" x14ac:dyDescent="0.2">
      <c r="A26350" t="s">
        <v>119</v>
      </c>
      <c r="B26350">
        <v>12.8</v>
      </c>
      <c r="C26350" t="s">
        <v>1634</v>
      </c>
      <c r="D26350">
        <v>0.2</v>
      </c>
    </row>
    <row r="26351" spans="1:5" x14ac:dyDescent="0.2">
      <c r="A26351" t="s">
        <v>896</v>
      </c>
      <c r="B26351" t="s">
        <v>1644</v>
      </c>
      <c r="C26351">
        <v>9.8000000000000007</v>
      </c>
      <c r="D26351" t="s">
        <v>1634</v>
      </c>
      <c r="E26351">
        <v>0.1</v>
      </c>
    </row>
    <row r="26352" spans="1:5" x14ac:dyDescent="0.2">
      <c r="A26352" t="s">
        <v>119</v>
      </c>
      <c r="B26352">
        <v>2.5</v>
      </c>
      <c r="C26352" t="s">
        <v>1634</v>
      </c>
      <c r="D26352">
        <v>0.1</v>
      </c>
    </row>
    <row r="26353" spans="1:4" x14ac:dyDescent="0.2">
      <c r="A26353" t="s">
        <v>118</v>
      </c>
      <c r="B26353" t="s">
        <v>1610</v>
      </c>
      <c r="C26353">
        <v>4</v>
      </c>
    </row>
    <row r="26354" spans="1:4" x14ac:dyDescent="0.2">
      <c r="A26354" t="s">
        <v>118</v>
      </c>
      <c r="B26354" t="s">
        <v>1610</v>
      </c>
      <c r="C26354">
        <v>10</v>
      </c>
    </row>
    <row r="26355" spans="1:4" x14ac:dyDescent="0.2">
      <c r="A26355" t="s">
        <v>77</v>
      </c>
      <c r="B26355" t="s">
        <v>2551</v>
      </c>
      <c r="C26355" t="s">
        <v>1634</v>
      </c>
      <c r="D26355" t="s">
        <v>3510</v>
      </c>
    </row>
    <row r="26356" spans="1:4" x14ac:dyDescent="0.2">
      <c r="A26356" t="s">
        <v>118</v>
      </c>
      <c r="B26356" t="s">
        <v>2534</v>
      </c>
      <c r="C26356">
        <v>1.5</v>
      </c>
      <c r="D26356" t="s">
        <v>3511</v>
      </c>
    </row>
    <row r="26357" spans="1:4" x14ac:dyDescent="0.2">
      <c r="A26357" t="s">
        <v>118</v>
      </c>
      <c r="B26357" t="s">
        <v>2534</v>
      </c>
      <c r="C26357">
        <v>1.5</v>
      </c>
      <c r="D26357" t="s">
        <v>3512</v>
      </c>
    </row>
    <row r="26358" spans="1:4" x14ac:dyDescent="0.2">
      <c r="A26358" t="s">
        <v>120</v>
      </c>
      <c r="B26358">
        <v>0.03</v>
      </c>
      <c r="C26358" t="s">
        <v>1594</v>
      </c>
    </row>
    <row r="26359" spans="1:4" x14ac:dyDescent="0.2">
      <c r="A26359" t="s">
        <v>117</v>
      </c>
      <c r="B26359">
        <v>0.03</v>
      </c>
      <c r="C26359" t="s">
        <v>1594</v>
      </c>
    </row>
    <row r="26360" spans="1:4" x14ac:dyDescent="0.2">
      <c r="A26360" t="s">
        <v>120</v>
      </c>
      <c r="B26360">
        <v>0.01</v>
      </c>
      <c r="C26360" t="s">
        <v>1594</v>
      </c>
    </row>
    <row r="26361" spans="1:4" x14ac:dyDescent="0.2">
      <c r="A26361" t="s">
        <v>110</v>
      </c>
      <c r="B26361" t="s">
        <v>1708</v>
      </c>
    </row>
    <row r="26362" spans="1:4" x14ac:dyDescent="0.2">
      <c r="A26362" t="s">
        <v>1575</v>
      </c>
      <c r="B26362" t="s">
        <v>1576</v>
      </c>
      <c r="C26362" t="s">
        <v>1577</v>
      </c>
      <c r="D26362" t="s">
        <v>1578</v>
      </c>
    </row>
    <row r="26363" spans="1:4" x14ac:dyDescent="0.2">
      <c r="A26363" t="s">
        <v>882</v>
      </c>
      <c r="B26363" t="s">
        <v>1579</v>
      </c>
      <c r="C26363" t="s">
        <v>1580</v>
      </c>
    </row>
    <row r="26364" spans="1:4" x14ac:dyDescent="0.2">
      <c r="A26364" t="s">
        <v>57</v>
      </c>
      <c r="B26364">
        <v>16.98</v>
      </c>
      <c r="C26364">
        <f>-0.005/-0.02</f>
        <v>0.25</v>
      </c>
    </row>
    <row r="26365" spans="1:4" x14ac:dyDescent="0.2">
      <c r="A26365" t="s">
        <v>57</v>
      </c>
      <c r="B26365">
        <v>16.98</v>
      </c>
      <c r="C26365">
        <f>-0.005/-0.02</f>
        <v>0.25</v>
      </c>
    </row>
    <row r="26366" spans="1:4" x14ac:dyDescent="0.2">
      <c r="A26366" t="s">
        <v>57</v>
      </c>
      <c r="B26366">
        <v>21.98</v>
      </c>
      <c r="C26366">
        <f>-0.005/-0.02</f>
        <v>0.25</v>
      </c>
    </row>
    <row r="26367" spans="1:4" x14ac:dyDescent="0.2">
      <c r="A26367" t="s">
        <v>57</v>
      </c>
      <c r="B26367">
        <v>21.98</v>
      </c>
      <c r="C26367">
        <f>-0.005/-0.02</f>
        <v>0.25</v>
      </c>
    </row>
    <row r="26368" spans="1:4" x14ac:dyDescent="0.2">
      <c r="A26368" t="s">
        <v>57</v>
      </c>
      <c r="B26368">
        <v>16.8</v>
      </c>
      <c r="C26368" t="s">
        <v>1634</v>
      </c>
      <c r="D26368">
        <v>0.05</v>
      </c>
    </row>
    <row r="26369" spans="1:4" x14ac:dyDescent="0.2">
      <c r="A26369" t="s">
        <v>119</v>
      </c>
      <c r="B26369">
        <v>1.8</v>
      </c>
      <c r="C26369" t="s">
        <v>1634</v>
      </c>
      <c r="D26369">
        <v>0.05</v>
      </c>
    </row>
    <row r="26370" spans="1:4" x14ac:dyDescent="0.2">
      <c r="A26370" t="s">
        <v>52</v>
      </c>
      <c r="B26370">
        <v>1.2</v>
      </c>
      <c r="C26370" t="s">
        <v>1634</v>
      </c>
      <c r="D26370">
        <v>0.1</v>
      </c>
    </row>
    <row r="26371" spans="1:4" x14ac:dyDescent="0.2">
      <c r="A26371" t="s">
        <v>119</v>
      </c>
      <c r="B26371">
        <v>5.0999999999999996</v>
      </c>
      <c r="C26371" t="s">
        <v>1634</v>
      </c>
      <c r="D26371">
        <v>0.2</v>
      </c>
    </row>
    <row r="26372" spans="1:4" x14ac:dyDescent="0.2">
      <c r="A26372" t="s">
        <v>119</v>
      </c>
      <c r="B26372">
        <v>5.15</v>
      </c>
      <c r="C26372" t="s">
        <v>1639</v>
      </c>
      <c r="D26372">
        <v>0.1</v>
      </c>
    </row>
    <row r="26373" spans="1:4" x14ac:dyDescent="0.2">
      <c r="A26373" t="s">
        <v>119</v>
      </c>
      <c r="B26373" t="s">
        <v>3517</v>
      </c>
    </row>
    <row r="26374" spans="1:4" x14ac:dyDescent="0.2">
      <c r="A26374" t="s">
        <v>52</v>
      </c>
      <c r="B26374">
        <v>8</v>
      </c>
      <c r="C26374" t="s">
        <v>1634</v>
      </c>
      <c r="D26374">
        <v>0.05</v>
      </c>
    </row>
    <row r="26375" spans="1:4" x14ac:dyDescent="0.2">
      <c r="A26375" t="s">
        <v>59</v>
      </c>
      <c r="B26375" t="s">
        <v>1841</v>
      </c>
      <c r="C26375" t="s">
        <v>3509</v>
      </c>
    </row>
    <row r="26376" spans="1:4" x14ac:dyDescent="0.2">
      <c r="A26376" t="s">
        <v>52</v>
      </c>
      <c r="B26376">
        <v>1</v>
      </c>
      <c r="C26376" t="s">
        <v>1634</v>
      </c>
      <c r="D26376">
        <v>0.1</v>
      </c>
    </row>
    <row r="26377" spans="1:4" x14ac:dyDescent="0.2">
      <c r="A26377" t="s">
        <v>52</v>
      </c>
      <c r="B26377">
        <v>2.2999999999999998</v>
      </c>
      <c r="C26377" t="s">
        <v>1634</v>
      </c>
      <c r="D26377">
        <v>0.05</v>
      </c>
    </row>
    <row r="26378" spans="1:4" x14ac:dyDescent="0.2">
      <c r="A26378" t="s">
        <v>119</v>
      </c>
      <c r="B26378">
        <v>15</v>
      </c>
      <c r="C26378" t="s">
        <v>1634</v>
      </c>
      <c r="D26378">
        <v>0.08</v>
      </c>
    </row>
    <row r="26379" spans="1:4" x14ac:dyDescent="0.2">
      <c r="A26379" t="s">
        <v>52</v>
      </c>
      <c r="B26379">
        <v>2.5</v>
      </c>
      <c r="C26379" t="s">
        <v>1634</v>
      </c>
      <c r="D26379">
        <v>0.2</v>
      </c>
    </row>
    <row r="26380" spans="1:4" x14ac:dyDescent="0.2">
      <c r="A26380" t="s">
        <v>52</v>
      </c>
      <c r="B26380">
        <v>7.4</v>
      </c>
      <c r="C26380" t="s">
        <v>1634</v>
      </c>
      <c r="D26380">
        <v>0.05</v>
      </c>
    </row>
    <row r="26381" spans="1:4" x14ac:dyDescent="0.2">
      <c r="A26381" t="s">
        <v>52</v>
      </c>
      <c r="B26381">
        <v>12.05</v>
      </c>
      <c r="C26381" t="s">
        <v>1634</v>
      </c>
      <c r="D26381">
        <v>0.05</v>
      </c>
    </row>
    <row r="26382" spans="1:4" x14ac:dyDescent="0.2">
      <c r="A26382" t="s">
        <v>52</v>
      </c>
      <c r="B26382">
        <v>12.05</v>
      </c>
      <c r="C26382" t="s">
        <v>1634</v>
      </c>
      <c r="D26382">
        <v>0.05</v>
      </c>
    </row>
    <row r="26383" spans="1:4" x14ac:dyDescent="0.2">
      <c r="A26383" t="s">
        <v>52</v>
      </c>
      <c r="B26383">
        <v>0.25</v>
      </c>
      <c r="C26383" t="s">
        <v>1634</v>
      </c>
      <c r="D26383">
        <v>0.03</v>
      </c>
    </row>
    <row r="26384" spans="1:4" x14ac:dyDescent="0.2">
      <c r="A26384" t="s">
        <v>156</v>
      </c>
      <c r="B26384">
        <v>0.05</v>
      </c>
    </row>
    <row r="26385" spans="1:5" x14ac:dyDescent="0.2">
      <c r="A26385" t="s">
        <v>119</v>
      </c>
      <c r="B26385">
        <v>12.8</v>
      </c>
      <c r="C26385" t="s">
        <v>1634</v>
      </c>
      <c r="D26385">
        <v>0.2</v>
      </c>
    </row>
    <row r="26386" spans="1:5" x14ac:dyDescent="0.2">
      <c r="A26386" t="s">
        <v>896</v>
      </c>
      <c r="B26386" t="s">
        <v>1644</v>
      </c>
      <c r="C26386">
        <v>9.8000000000000007</v>
      </c>
      <c r="D26386" t="s">
        <v>1634</v>
      </c>
      <c r="E26386">
        <v>0.1</v>
      </c>
    </row>
    <row r="26387" spans="1:5" x14ac:dyDescent="0.2">
      <c r="A26387" t="s">
        <v>119</v>
      </c>
      <c r="B26387">
        <v>2.5</v>
      </c>
      <c r="C26387" t="s">
        <v>1634</v>
      </c>
      <c r="D26387">
        <v>0.1</v>
      </c>
    </row>
    <row r="26388" spans="1:5" x14ac:dyDescent="0.2">
      <c r="A26388" t="s">
        <v>118</v>
      </c>
      <c r="B26388" t="s">
        <v>1610</v>
      </c>
      <c r="C26388">
        <v>4</v>
      </c>
    </row>
    <row r="26389" spans="1:5" x14ac:dyDescent="0.2">
      <c r="A26389" t="s">
        <v>118</v>
      </c>
      <c r="B26389" t="s">
        <v>1610</v>
      </c>
      <c r="C26389">
        <v>10</v>
      </c>
    </row>
    <row r="26390" spans="1:5" x14ac:dyDescent="0.2">
      <c r="A26390" t="s">
        <v>77</v>
      </c>
      <c r="B26390" t="s">
        <v>2551</v>
      </c>
      <c r="C26390" t="s">
        <v>1634</v>
      </c>
      <c r="D26390" t="s">
        <v>3510</v>
      </c>
    </row>
    <row r="26391" spans="1:5" x14ac:dyDescent="0.2">
      <c r="A26391" t="s">
        <v>118</v>
      </c>
      <c r="B26391" t="s">
        <v>2534</v>
      </c>
      <c r="C26391">
        <v>1.5</v>
      </c>
      <c r="D26391" t="s">
        <v>3511</v>
      </c>
    </row>
    <row r="26392" spans="1:5" x14ac:dyDescent="0.2">
      <c r="A26392" t="s">
        <v>118</v>
      </c>
      <c r="B26392" t="s">
        <v>2534</v>
      </c>
      <c r="C26392">
        <v>1.5</v>
      </c>
      <c r="D26392" t="s">
        <v>3512</v>
      </c>
    </row>
    <row r="26393" spans="1:5" x14ac:dyDescent="0.2">
      <c r="A26393" t="s">
        <v>120</v>
      </c>
      <c r="B26393">
        <v>0.03</v>
      </c>
      <c r="C26393" t="s">
        <v>1594</v>
      </c>
    </row>
    <row r="26394" spans="1:5" x14ac:dyDescent="0.2">
      <c r="A26394" t="s">
        <v>117</v>
      </c>
      <c r="B26394">
        <v>0.03</v>
      </c>
      <c r="C26394" t="s">
        <v>1594</v>
      </c>
    </row>
    <row r="26395" spans="1:5" x14ac:dyDescent="0.2">
      <c r="A26395" t="s">
        <v>120</v>
      </c>
      <c r="B26395">
        <v>0.01</v>
      </c>
      <c r="C26395" t="s">
        <v>1594</v>
      </c>
    </row>
    <row r="26396" spans="1:5" x14ac:dyDescent="0.2">
      <c r="A26396" t="s">
        <v>110</v>
      </c>
      <c r="B26396" t="s">
        <v>1708</v>
      </c>
    </row>
    <row r="26397" spans="1:5" x14ac:dyDescent="0.2">
      <c r="A26397" t="s">
        <v>1575</v>
      </c>
      <c r="B26397" t="s">
        <v>1576</v>
      </c>
      <c r="C26397" t="s">
        <v>1577</v>
      </c>
      <c r="D26397" t="s">
        <v>1578</v>
      </c>
    </row>
    <row r="26398" spans="1:5" x14ac:dyDescent="0.2">
      <c r="A26398" t="s">
        <v>882</v>
      </c>
      <c r="B26398" t="s">
        <v>1579</v>
      </c>
      <c r="C26398" t="s">
        <v>1580</v>
      </c>
    </row>
    <row r="26399" spans="1:5" x14ac:dyDescent="0.2">
      <c r="A26399" t="s">
        <v>57</v>
      </c>
      <c r="B26399">
        <v>16.98</v>
      </c>
      <c r="C26399">
        <f t="shared" ref="C26399:C26404" si="3">-0.005/-0.02</f>
        <v>0.25</v>
      </c>
    </row>
    <row r="26400" spans="1:5" x14ac:dyDescent="0.2">
      <c r="A26400" t="s">
        <v>57</v>
      </c>
      <c r="B26400">
        <v>16.98</v>
      </c>
      <c r="C26400">
        <f t="shared" si="3"/>
        <v>0.25</v>
      </c>
    </row>
    <row r="26401" spans="1:4" x14ac:dyDescent="0.2">
      <c r="A26401" t="s">
        <v>57</v>
      </c>
      <c r="B26401">
        <v>16.98</v>
      </c>
      <c r="C26401">
        <f t="shared" si="3"/>
        <v>0.25</v>
      </c>
    </row>
    <row r="26402" spans="1:4" x14ac:dyDescent="0.2">
      <c r="A26402" t="s">
        <v>57</v>
      </c>
      <c r="B26402">
        <v>21.98</v>
      </c>
      <c r="C26402">
        <f t="shared" si="3"/>
        <v>0.25</v>
      </c>
    </row>
    <row r="26403" spans="1:4" x14ac:dyDescent="0.2">
      <c r="A26403" t="s">
        <v>57</v>
      </c>
      <c r="B26403">
        <v>21.98</v>
      </c>
      <c r="C26403">
        <f t="shared" si="3"/>
        <v>0.25</v>
      </c>
    </row>
    <row r="26404" spans="1:4" x14ac:dyDescent="0.2">
      <c r="A26404" t="s">
        <v>57</v>
      </c>
      <c r="B26404">
        <v>21.98</v>
      </c>
      <c r="C26404">
        <f t="shared" si="3"/>
        <v>0.25</v>
      </c>
    </row>
    <row r="26405" spans="1:4" x14ac:dyDescent="0.2">
      <c r="A26405" t="s">
        <v>3513</v>
      </c>
      <c r="B26405">
        <v>-0.02</v>
      </c>
      <c r="C26405" t="s">
        <v>1816</v>
      </c>
      <c r="D26405" t="s">
        <v>3317</v>
      </c>
    </row>
    <row r="26406" spans="1:4" x14ac:dyDescent="0.2">
      <c r="A26406" t="s">
        <v>57</v>
      </c>
      <c r="B26406">
        <v>16.8</v>
      </c>
      <c r="C26406" t="s">
        <v>1634</v>
      </c>
      <c r="D26406">
        <v>0.05</v>
      </c>
    </row>
    <row r="26407" spans="1:4" x14ac:dyDescent="0.2">
      <c r="A26407" t="s">
        <v>119</v>
      </c>
      <c r="B26407">
        <v>1.8</v>
      </c>
      <c r="C26407" t="s">
        <v>1634</v>
      </c>
      <c r="D26407">
        <v>0.05</v>
      </c>
    </row>
    <row r="26408" spans="1:4" x14ac:dyDescent="0.2">
      <c r="A26408" t="s">
        <v>52</v>
      </c>
      <c r="B26408">
        <v>1.2</v>
      </c>
      <c r="C26408" t="s">
        <v>1634</v>
      </c>
      <c r="D26408">
        <v>0.1</v>
      </c>
    </row>
    <row r="26409" spans="1:4" x14ac:dyDescent="0.2">
      <c r="A26409" t="s">
        <v>119</v>
      </c>
      <c r="B26409">
        <v>5.3</v>
      </c>
      <c r="C26409" t="s">
        <v>1634</v>
      </c>
      <c r="D26409">
        <v>0.2</v>
      </c>
    </row>
    <row r="26410" spans="1:4" x14ac:dyDescent="0.2">
      <c r="A26410" t="s">
        <v>119</v>
      </c>
      <c r="B26410">
        <v>5.15</v>
      </c>
      <c r="C26410" t="s">
        <v>1639</v>
      </c>
      <c r="D26410">
        <v>0.1</v>
      </c>
    </row>
    <row r="26411" spans="1:4" x14ac:dyDescent="0.2">
      <c r="A26411" t="s">
        <v>119</v>
      </c>
      <c r="B26411" t="s">
        <v>3517</v>
      </c>
    </row>
    <row r="26412" spans="1:4" x14ac:dyDescent="0.2">
      <c r="A26412" t="s">
        <v>119</v>
      </c>
      <c r="B26412" t="s">
        <v>3517</v>
      </c>
    </row>
    <row r="26413" spans="1:4" x14ac:dyDescent="0.2">
      <c r="A26413" t="s">
        <v>52</v>
      </c>
      <c r="B26413">
        <v>8</v>
      </c>
      <c r="C26413" t="s">
        <v>1634</v>
      </c>
      <c r="D26413">
        <v>0.05</v>
      </c>
    </row>
    <row r="26414" spans="1:4" x14ac:dyDescent="0.2">
      <c r="A26414" t="s">
        <v>59</v>
      </c>
      <c r="B26414" t="s">
        <v>1841</v>
      </c>
      <c r="C26414" t="s">
        <v>3509</v>
      </c>
    </row>
    <row r="26415" spans="1:4" x14ac:dyDescent="0.2">
      <c r="A26415" t="s">
        <v>52</v>
      </c>
      <c r="B26415">
        <v>1</v>
      </c>
      <c r="C26415" t="s">
        <v>1634</v>
      </c>
      <c r="D26415">
        <v>0.1</v>
      </c>
    </row>
    <row r="26416" spans="1:4" x14ac:dyDescent="0.2">
      <c r="A26416" t="s">
        <v>52</v>
      </c>
      <c r="B26416">
        <v>2.2999999999999998</v>
      </c>
      <c r="C26416" t="s">
        <v>1634</v>
      </c>
      <c r="D26416">
        <v>0.05</v>
      </c>
    </row>
    <row r="26417" spans="1:5" x14ac:dyDescent="0.2">
      <c r="A26417" t="s">
        <v>119</v>
      </c>
      <c r="B26417">
        <v>15</v>
      </c>
      <c r="C26417" t="s">
        <v>1634</v>
      </c>
      <c r="D26417">
        <v>0.08</v>
      </c>
    </row>
    <row r="26418" spans="1:5" x14ac:dyDescent="0.2">
      <c r="A26418" t="s">
        <v>52</v>
      </c>
      <c r="B26418">
        <v>2.54</v>
      </c>
      <c r="C26418" t="s">
        <v>1634</v>
      </c>
      <c r="D26418">
        <v>0.02</v>
      </c>
    </row>
    <row r="26419" spans="1:5" x14ac:dyDescent="0.2">
      <c r="A26419" t="s">
        <v>52</v>
      </c>
      <c r="B26419">
        <v>7.4</v>
      </c>
      <c r="C26419" t="s">
        <v>1634</v>
      </c>
      <c r="D26419">
        <v>0.05</v>
      </c>
    </row>
    <row r="26420" spans="1:5" x14ac:dyDescent="0.2">
      <c r="A26420" t="s">
        <v>52</v>
      </c>
      <c r="B26420">
        <v>12.05</v>
      </c>
      <c r="C26420" t="s">
        <v>1634</v>
      </c>
      <c r="D26420">
        <v>0.05</v>
      </c>
    </row>
    <row r="26421" spans="1:5" x14ac:dyDescent="0.2">
      <c r="A26421" t="s">
        <v>52</v>
      </c>
      <c r="B26421">
        <v>12.05</v>
      </c>
      <c r="C26421" t="s">
        <v>1634</v>
      </c>
      <c r="D26421">
        <v>0.05</v>
      </c>
    </row>
    <row r="26422" spans="1:5" x14ac:dyDescent="0.2">
      <c r="A26422" t="s">
        <v>52</v>
      </c>
      <c r="B26422">
        <v>0.25</v>
      </c>
      <c r="C26422" t="s">
        <v>1634</v>
      </c>
      <c r="D26422">
        <v>0.03</v>
      </c>
    </row>
    <row r="26423" spans="1:5" x14ac:dyDescent="0.2">
      <c r="A26423" t="s">
        <v>156</v>
      </c>
      <c r="B26423">
        <v>0.05</v>
      </c>
    </row>
    <row r="26424" spans="1:5" x14ac:dyDescent="0.2">
      <c r="A26424" t="s">
        <v>119</v>
      </c>
      <c r="B26424">
        <v>12.8</v>
      </c>
      <c r="C26424" t="s">
        <v>1634</v>
      </c>
      <c r="D26424">
        <v>0.2</v>
      </c>
    </row>
    <row r="26425" spans="1:5" x14ac:dyDescent="0.2">
      <c r="A26425" t="s">
        <v>896</v>
      </c>
      <c r="B26425" t="s">
        <v>1644</v>
      </c>
      <c r="C26425">
        <v>9.8000000000000007</v>
      </c>
      <c r="D26425" t="s">
        <v>1634</v>
      </c>
      <c r="E26425">
        <v>0.1</v>
      </c>
    </row>
    <row r="26426" spans="1:5" x14ac:dyDescent="0.2">
      <c r="A26426" t="s">
        <v>119</v>
      </c>
      <c r="B26426">
        <v>2.5</v>
      </c>
      <c r="C26426" t="s">
        <v>1634</v>
      </c>
      <c r="D26426">
        <v>0.1</v>
      </c>
    </row>
    <row r="26427" spans="1:5" x14ac:dyDescent="0.2">
      <c r="A26427" t="s">
        <v>118</v>
      </c>
      <c r="B26427" t="s">
        <v>1610</v>
      </c>
      <c r="C26427">
        <v>4</v>
      </c>
    </row>
    <row r="26428" spans="1:5" x14ac:dyDescent="0.2">
      <c r="A26428" t="s">
        <v>118</v>
      </c>
      <c r="B26428" t="s">
        <v>1610</v>
      </c>
      <c r="C26428">
        <v>10</v>
      </c>
    </row>
    <row r="26429" spans="1:5" x14ac:dyDescent="0.2">
      <c r="A26429" t="s">
        <v>77</v>
      </c>
      <c r="B26429" t="s">
        <v>2551</v>
      </c>
      <c r="C26429" t="s">
        <v>1634</v>
      </c>
      <c r="D26429" t="s">
        <v>3510</v>
      </c>
    </row>
    <row r="26430" spans="1:5" x14ac:dyDescent="0.2">
      <c r="A26430" t="s">
        <v>118</v>
      </c>
      <c r="B26430" t="s">
        <v>2534</v>
      </c>
      <c r="C26430">
        <v>1.5</v>
      </c>
      <c r="D26430" t="s">
        <v>3511</v>
      </c>
    </row>
    <row r="26431" spans="1:5" x14ac:dyDescent="0.2">
      <c r="A26431" t="s">
        <v>118</v>
      </c>
      <c r="B26431" t="s">
        <v>2534</v>
      </c>
      <c r="C26431">
        <v>1.5</v>
      </c>
      <c r="D26431" t="s">
        <v>3512</v>
      </c>
    </row>
    <row r="26432" spans="1:5" x14ac:dyDescent="0.2">
      <c r="A26432" t="s">
        <v>120</v>
      </c>
      <c r="B26432">
        <v>0.03</v>
      </c>
      <c r="C26432" t="s">
        <v>1594</v>
      </c>
    </row>
    <row r="26433" spans="1:4" x14ac:dyDescent="0.2">
      <c r="A26433" t="s">
        <v>117</v>
      </c>
      <c r="B26433">
        <v>0.03</v>
      </c>
      <c r="C26433" t="s">
        <v>1594</v>
      </c>
    </row>
    <row r="26434" spans="1:4" x14ac:dyDescent="0.2">
      <c r="A26434" t="s">
        <v>120</v>
      </c>
      <c r="B26434">
        <v>0.01</v>
      </c>
      <c r="C26434" t="s">
        <v>1594</v>
      </c>
    </row>
    <row r="26435" spans="1:4" x14ac:dyDescent="0.2">
      <c r="A26435" t="s">
        <v>110</v>
      </c>
      <c r="B26435" t="s">
        <v>1708</v>
      </c>
    </row>
    <row r="26436" spans="1:4" x14ac:dyDescent="0.2">
      <c r="A26436" t="s">
        <v>1575</v>
      </c>
      <c r="B26436" t="s">
        <v>1576</v>
      </c>
      <c r="C26436" t="s">
        <v>1577</v>
      </c>
      <c r="D26436" t="s">
        <v>1578</v>
      </c>
    </row>
    <row r="26437" spans="1:4" x14ac:dyDescent="0.2">
      <c r="A26437" t="s">
        <v>882</v>
      </c>
      <c r="B26437" t="s">
        <v>1579</v>
      </c>
      <c r="C26437" t="s">
        <v>1580</v>
      </c>
    </row>
    <row r="26438" spans="1:4" x14ac:dyDescent="0.2">
      <c r="A26438" t="s">
        <v>1595</v>
      </c>
      <c r="B26438" t="s">
        <v>1596</v>
      </c>
      <c r="C26438" t="s">
        <v>1597</v>
      </c>
    </row>
    <row r="26439" spans="1:4" x14ac:dyDescent="0.2">
      <c r="A26439" t="s">
        <v>1595</v>
      </c>
      <c r="B26439" t="s">
        <v>1598</v>
      </c>
      <c r="C26439" t="s">
        <v>1599</v>
      </c>
      <c r="D26439" t="s">
        <v>1597</v>
      </c>
    </row>
    <row r="26440" spans="1:4" x14ac:dyDescent="0.2">
      <c r="A26440" t="s">
        <v>57</v>
      </c>
      <c r="B26440">
        <v>16.98</v>
      </c>
      <c r="C26440">
        <f>-0.005/-0.02</f>
        <v>0.25</v>
      </c>
    </row>
    <row r="26441" spans="1:4" x14ac:dyDescent="0.2">
      <c r="A26441" t="s">
        <v>57</v>
      </c>
      <c r="B26441">
        <v>16.98</v>
      </c>
      <c r="C26441">
        <f>-0.005/-0.02</f>
        <v>0.25</v>
      </c>
    </row>
    <row r="26442" spans="1:4" x14ac:dyDescent="0.2">
      <c r="A26442" t="s">
        <v>57</v>
      </c>
      <c r="B26442">
        <v>21.98</v>
      </c>
      <c r="C26442">
        <f>-0.005/-0.02</f>
        <v>0.25</v>
      </c>
    </row>
    <row r="26443" spans="1:4" x14ac:dyDescent="0.2">
      <c r="A26443" t="s">
        <v>57</v>
      </c>
      <c r="B26443">
        <v>21.98</v>
      </c>
      <c r="C26443">
        <f>-0.005/-0.02</f>
        <v>0.25</v>
      </c>
    </row>
    <row r="26444" spans="1:4" x14ac:dyDescent="0.2">
      <c r="A26444" t="s">
        <v>57</v>
      </c>
      <c r="B26444">
        <v>16.8</v>
      </c>
      <c r="C26444" t="s">
        <v>1634</v>
      </c>
      <c r="D26444">
        <v>0.05</v>
      </c>
    </row>
    <row r="26445" spans="1:4" x14ac:dyDescent="0.2">
      <c r="A26445" t="s">
        <v>119</v>
      </c>
      <c r="B26445">
        <v>1.8</v>
      </c>
      <c r="C26445" t="s">
        <v>1634</v>
      </c>
      <c r="D26445">
        <v>0.05</v>
      </c>
    </row>
    <row r="26446" spans="1:4" x14ac:dyDescent="0.2">
      <c r="A26446" t="s">
        <v>52</v>
      </c>
      <c r="B26446">
        <v>1.2</v>
      </c>
      <c r="C26446" t="s">
        <v>1634</v>
      </c>
      <c r="D26446">
        <v>0.1</v>
      </c>
    </row>
    <row r="26447" spans="1:4" x14ac:dyDescent="0.2">
      <c r="A26447" t="s">
        <v>119</v>
      </c>
      <c r="B26447">
        <v>5.0999999999999996</v>
      </c>
      <c r="C26447" t="s">
        <v>1634</v>
      </c>
      <c r="D26447">
        <v>0.2</v>
      </c>
    </row>
    <row r="26448" spans="1:4" x14ac:dyDescent="0.2">
      <c r="A26448" t="s">
        <v>119</v>
      </c>
      <c r="B26448">
        <v>5.15</v>
      </c>
      <c r="C26448" t="s">
        <v>1639</v>
      </c>
      <c r="D26448">
        <v>0.1</v>
      </c>
    </row>
    <row r="26449" spans="1:5" x14ac:dyDescent="0.2">
      <c r="A26449" t="s">
        <v>119</v>
      </c>
      <c r="B26449">
        <v>4</v>
      </c>
      <c r="C26449">
        <v>0.02</v>
      </c>
    </row>
    <row r="26450" spans="1:5" x14ac:dyDescent="0.2">
      <c r="A26450" t="s">
        <v>52</v>
      </c>
      <c r="B26450">
        <v>8</v>
      </c>
      <c r="C26450" t="s">
        <v>1634</v>
      </c>
      <c r="D26450">
        <v>0.05</v>
      </c>
    </row>
    <row r="26451" spans="1:5" x14ac:dyDescent="0.2">
      <c r="A26451" t="s">
        <v>59</v>
      </c>
      <c r="B26451" t="s">
        <v>1841</v>
      </c>
      <c r="C26451" t="s">
        <v>3509</v>
      </c>
    </row>
    <row r="26452" spans="1:5" x14ac:dyDescent="0.2">
      <c r="A26452" t="s">
        <v>52</v>
      </c>
      <c r="B26452">
        <v>1</v>
      </c>
      <c r="C26452" t="s">
        <v>1634</v>
      </c>
      <c r="D26452">
        <v>0.1</v>
      </c>
    </row>
    <row r="26453" spans="1:5" x14ac:dyDescent="0.2">
      <c r="A26453" t="s">
        <v>52</v>
      </c>
      <c r="B26453">
        <v>2.2999999999999998</v>
      </c>
      <c r="C26453" t="s">
        <v>1634</v>
      </c>
      <c r="D26453">
        <v>0.05</v>
      </c>
    </row>
    <row r="26454" spans="1:5" x14ac:dyDescent="0.2">
      <c r="A26454" t="s">
        <v>119</v>
      </c>
      <c r="B26454">
        <v>15</v>
      </c>
      <c r="C26454" t="s">
        <v>1634</v>
      </c>
      <c r="D26454">
        <v>0.08</v>
      </c>
    </row>
    <row r="26455" spans="1:5" x14ac:dyDescent="0.2">
      <c r="A26455" t="s">
        <v>52</v>
      </c>
      <c r="B26455">
        <v>2.5</v>
      </c>
      <c r="C26455" t="s">
        <v>1634</v>
      </c>
      <c r="D26455">
        <v>0.2</v>
      </c>
    </row>
    <row r="26456" spans="1:5" x14ac:dyDescent="0.2">
      <c r="A26456" t="s">
        <v>52</v>
      </c>
      <c r="B26456">
        <v>7.4</v>
      </c>
      <c r="C26456" t="s">
        <v>1634</v>
      </c>
      <c r="D26456">
        <v>0.05</v>
      </c>
    </row>
    <row r="26457" spans="1:5" x14ac:dyDescent="0.2">
      <c r="A26457" t="s">
        <v>52</v>
      </c>
      <c r="B26457">
        <v>12.05</v>
      </c>
      <c r="C26457" t="s">
        <v>1634</v>
      </c>
      <c r="D26457">
        <v>0.05</v>
      </c>
    </row>
    <row r="26458" spans="1:5" x14ac:dyDescent="0.2">
      <c r="A26458" t="s">
        <v>52</v>
      </c>
      <c r="B26458">
        <v>12.05</v>
      </c>
      <c r="C26458" t="s">
        <v>1634</v>
      </c>
      <c r="D26458">
        <v>0.05</v>
      </c>
    </row>
    <row r="26459" spans="1:5" x14ac:dyDescent="0.2">
      <c r="A26459" t="s">
        <v>52</v>
      </c>
      <c r="B26459">
        <v>0.25</v>
      </c>
      <c r="C26459" t="s">
        <v>1634</v>
      </c>
      <c r="D26459">
        <v>0.03</v>
      </c>
    </row>
    <row r="26460" spans="1:5" x14ac:dyDescent="0.2">
      <c r="A26460" t="s">
        <v>156</v>
      </c>
      <c r="B26460">
        <v>0.05</v>
      </c>
    </row>
    <row r="26461" spans="1:5" x14ac:dyDescent="0.2">
      <c r="A26461" t="s">
        <v>119</v>
      </c>
      <c r="B26461">
        <v>12.8</v>
      </c>
      <c r="C26461" t="s">
        <v>1634</v>
      </c>
      <c r="D26461">
        <v>0.2</v>
      </c>
    </row>
    <row r="26462" spans="1:5" x14ac:dyDescent="0.2">
      <c r="A26462" t="s">
        <v>896</v>
      </c>
      <c r="B26462" t="s">
        <v>1644</v>
      </c>
      <c r="C26462">
        <v>9.8000000000000007</v>
      </c>
      <c r="D26462" t="s">
        <v>1634</v>
      </c>
      <c r="E26462">
        <v>0.1</v>
      </c>
    </row>
    <row r="26463" spans="1:5" x14ac:dyDescent="0.2">
      <c r="A26463" t="s">
        <v>119</v>
      </c>
      <c r="B26463">
        <v>2.5</v>
      </c>
      <c r="C26463" t="s">
        <v>1634</v>
      </c>
      <c r="D26463">
        <v>0.1</v>
      </c>
    </row>
    <row r="26464" spans="1:5" x14ac:dyDescent="0.2">
      <c r="A26464" t="s">
        <v>118</v>
      </c>
      <c r="B26464" t="s">
        <v>1610</v>
      </c>
      <c r="C26464">
        <v>4</v>
      </c>
    </row>
    <row r="26465" spans="1:4" x14ac:dyDescent="0.2">
      <c r="A26465" t="s">
        <v>118</v>
      </c>
      <c r="B26465" t="s">
        <v>1610</v>
      </c>
      <c r="C26465">
        <v>10</v>
      </c>
    </row>
    <row r="26466" spans="1:4" x14ac:dyDescent="0.2">
      <c r="A26466" t="s">
        <v>77</v>
      </c>
      <c r="B26466" t="s">
        <v>2551</v>
      </c>
      <c r="C26466" t="s">
        <v>1634</v>
      </c>
      <c r="D26466" t="s">
        <v>3510</v>
      </c>
    </row>
    <row r="26467" spans="1:4" x14ac:dyDescent="0.2">
      <c r="A26467" t="s">
        <v>118</v>
      </c>
      <c r="B26467" t="s">
        <v>2534</v>
      </c>
      <c r="C26467">
        <v>1.5</v>
      </c>
      <c r="D26467" t="s">
        <v>3511</v>
      </c>
    </row>
    <row r="26468" spans="1:4" x14ac:dyDescent="0.2">
      <c r="A26468" t="s">
        <v>118</v>
      </c>
      <c r="B26468" t="s">
        <v>2534</v>
      </c>
      <c r="C26468">
        <v>1.5</v>
      </c>
      <c r="D26468" t="s">
        <v>3512</v>
      </c>
    </row>
    <row r="26469" spans="1:4" x14ac:dyDescent="0.2">
      <c r="A26469" t="s">
        <v>120</v>
      </c>
      <c r="B26469">
        <v>0.03</v>
      </c>
      <c r="C26469" t="s">
        <v>1594</v>
      </c>
    </row>
    <row r="26470" spans="1:4" x14ac:dyDescent="0.2">
      <c r="A26470" t="s">
        <v>117</v>
      </c>
      <c r="B26470">
        <v>0.03</v>
      </c>
      <c r="C26470" t="s">
        <v>1594</v>
      </c>
    </row>
    <row r="26471" spans="1:4" x14ac:dyDescent="0.2">
      <c r="A26471" t="s">
        <v>120</v>
      </c>
      <c r="B26471">
        <v>0.01</v>
      </c>
      <c r="C26471" t="s">
        <v>1594</v>
      </c>
    </row>
    <row r="26472" spans="1:4" x14ac:dyDescent="0.2">
      <c r="A26472" t="s">
        <v>110</v>
      </c>
      <c r="B26472" t="s">
        <v>1708</v>
      </c>
    </row>
    <row r="26473" spans="1:4" x14ac:dyDescent="0.2">
      <c r="A26473" t="s">
        <v>1575</v>
      </c>
      <c r="B26473" t="s">
        <v>1576</v>
      </c>
      <c r="C26473" t="s">
        <v>1577</v>
      </c>
      <c r="D26473" t="s">
        <v>1578</v>
      </c>
    </row>
    <row r="26474" spans="1:4" x14ac:dyDescent="0.2">
      <c r="A26474" t="s">
        <v>882</v>
      </c>
      <c r="B26474" t="s">
        <v>1579</v>
      </c>
      <c r="C26474" t="s">
        <v>1580</v>
      </c>
    </row>
    <row r="26475" spans="1:4" x14ac:dyDescent="0.2">
      <c r="A26475" t="s">
        <v>57</v>
      </c>
      <c r="B26475">
        <v>16.98</v>
      </c>
      <c r="C26475">
        <f>-0.005/-0.02</f>
        <v>0.25</v>
      </c>
    </row>
    <row r="26476" spans="1:4" x14ac:dyDescent="0.2">
      <c r="A26476" t="s">
        <v>57</v>
      </c>
      <c r="B26476">
        <v>16.98</v>
      </c>
      <c r="C26476">
        <f>-0.005/-0.02</f>
        <v>0.25</v>
      </c>
    </row>
    <row r="26477" spans="1:4" x14ac:dyDescent="0.2">
      <c r="A26477" t="s">
        <v>57</v>
      </c>
      <c r="B26477">
        <v>21.98</v>
      </c>
      <c r="C26477">
        <f>-0.005/-0.02</f>
        <v>0.25</v>
      </c>
    </row>
    <row r="26478" spans="1:4" x14ac:dyDescent="0.2">
      <c r="A26478" t="s">
        <v>57</v>
      </c>
      <c r="B26478">
        <v>21.98</v>
      </c>
      <c r="C26478">
        <f>-0.005/-0.02</f>
        <v>0.25</v>
      </c>
    </row>
    <row r="26479" spans="1:4" x14ac:dyDescent="0.2">
      <c r="A26479" t="s">
        <v>57</v>
      </c>
      <c r="B26479">
        <v>16.8</v>
      </c>
      <c r="C26479" t="s">
        <v>1634</v>
      </c>
      <c r="D26479">
        <v>0.05</v>
      </c>
    </row>
    <row r="26480" spans="1:4" x14ac:dyDescent="0.2">
      <c r="A26480" t="s">
        <v>119</v>
      </c>
      <c r="B26480">
        <v>1.8</v>
      </c>
      <c r="C26480" t="s">
        <v>1634</v>
      </c>
      <c r="D26480">
        <v>0.05</v>
      </c>
    </row>
    <row r="26481" spans="1:4" x14ac:dyDescent="0.2">
      <c r="A26481" t="s">
        <v>52</v>
      </c>
      <c r="B26481">
        <v>1.2</v>
      </c>
      <c r="C26481" t="s">
        <v>1634</v>
      </c>
      <c r="D26481">
        <v>0.1</v>
      </c>
    </row>
    <row r="26482" spans="1:4" x14ac:dyDescent="0.2">
      <c r="A26482" t="s">
        <v>119</v>
      </c>
      <c r="B26482">
        <v>5.0999999999999996</v>
      </c>
      <c r="C26482" t="s">
        <v>1634</v>
      </c>
      <c r="D26482">
        <v>0.2</v>
      </c>
    </row>
    <row r="26483" spans="1:4" x14ac:dyDescent="0.2">
      <c r="A26483" t="s">
        <v>119</v>
      </c>
      <c r="B26483">
        <v>5.15</v>
      </c>
      <c r="C26483" t="s">
        <v>1639</v>
      </c>
      <c r="D26483">
        <v>0.1</v>
      </c>
    </row>
    <row r="26484" spans="1:4" x14ac:dyDescent="0.2">
      <c r="A26484" t="s">
        <v>119</v>
      </c>
      <c r="B26484">
        <v>4</v>
      </c>
      <c r="C26484">
        <v>0.02</v>
      </c>
    </row>
    <row r="26485" spans="1:4" x14ac:dyDescent="0.2">
      <c r="A26485" t="s">
        <v>52</v>
      </c>
      <c r="B26485">
        <v>8</v>
      </c>
      <c r="C26485" t="s">
        <v>1634</v>
      </c>
      <c r="D26485">
        <v>0.05</v>
      </c>
    </row>
    <row r="26486" spans="1:4" x14ac:dyDescent="0.2">
      <c r="A26486" t="s">
        <v>59</v>
      </c>
      <c r="B26486" t="s">
        <v>1841</v>
      </c>
      <c r="C26486" t="s">
        <v>3509</v>
      </c>
    </row>
    <row r="26487" spans="1:4" x14ac:dyDescent="0.2">
      <c r="A26487" t="s">
        <v>52</v>
      </c>
      <c r="B26487">
        <v>1</v>
      </c>
      <c r="C26487" t="s">
        <v>1634</v>
      </c>
      <c r="D26487">
        <v>0.1</v>
      </c>
    </row>
    <row r="26488" spans="1:4" x14ac:dyDescent="0.2">
      <c r="A26488" t="s">
        <v>52</v>
      </c>
      <c r="B26488">
        <v>2.2999999999999998</v>
      </c>
      <c r="C26488" t="s">
        <v>1634</v>
      </c>
      <c r="D26488">
        <v>0.05</v>
      </c>
    </row>
    <row r="26489" spans="1:4" x14ac:dyDescent="0.2">
      <c r="A26489" t="s">
        <v>119</v>
      </c>
      <c r="B26489">
        <v>15</v>
      </c>
      <c r="C26489" t="s">
        <v>1634</v>
      </c>
      <c r="D26489">
        <v>0.08</v>
      </c>
    </row>
    <row r="26490" spans="1:4" x14ac:dyDescent="0.2">
      <c r="A26490" t="s">
        <v>52</v>
      </c>
      <c r="B26490">
        <v>2.5</v>
      </c>
      <c r="C26490" t="s">
        <v>1634</v>
      </c>
      <c r="D26490">
        <v>0.2</v>
      </c>
    </row>
    <row r="26491" spans="1:4" x14ac:dyDescent="0.2">
      <c r="A26491" t="s">
        <v>52</v>
      </c>
      <c r="B26491">
        <v>7.4</v>
      </c>
      <c r="C26491" t="s">
        <v>1634</v>
      </c>
      <c r="D26491">
        <v>0.05</v>
      </c>
    </row>
    <row r="26492" spans="1:4" x14ac:dyDescent="0.2">
      <c r="A26492" t="s">
        <v>52</v>
      </c>
      <c r="B26492">
        <v>12.05</v>
      </c>
      <c r="C26492" t="s">
        <v>1634</v>
      </c>
      <c r="D26492">
        <v>0.05</v>
      </c>
    </row>
    <row r="26493" spans="1:4" x14ac:dyDescent="0.2">
      <c r="A26493" t="s">
        <v>52</v>
      </c>
      <c r="B26493">
        <v>12.05</v>
      </c>
      <c r="C26493" t="s">
        <v>1634</v>
      </c>
      <c r="D26493">
        <v>0.05</v>
      </c>
    </row>
    <row r="26494" spans="1:4" x14ac:dyDescent="0.2">
      <c r="A26494" t="s">
        <v>52</v>
      </c>
      <c r="B26494">
        <v>0.25</v>
      </c>
      <c r="C26494" t="s">
        <v>1634</v>
      </c>
      <c r="D26494">
        <v>0.03</v>
      </c>
    </row>
    <row r="26495" spans="1:4" x14ac:dyDescent="0.2">
      <c r="A26495" t="s">
        <v>156</v>
      </c>
      <c r="B26495">
        <v>0.05</v>
      </c>
    </row>
    <row r="26496" spans="1:4" x14ac:dyDescent="0.2">
      <c r="A26496" t="s">
        <v>119</v>
      </c>
      <c r="B26496">
        <v>12.8</v>
      </c>
      <c r="C26496" t="s">
        <v>1634</v>
      </c>
      <c r="D26496">
        <v>0.2</v>
      </c>
    </row>
    <row r="26497" spans="1:5" x14ac:dyDescent="0.2">
      <c r="A26497" t="s">
        <v>896</v>
      </c>
      <c r="B26497" t="s">
        <v>1644</v>
      </c>
      <c r="C26497">
        <v>9.8000000000000007</v>
      </c>
      <c r="D26497" t="s">
        <v>1634</v>
      </c>
      <c r="E26497">
        <v>0.1</v>
      </c>
    </row>
    <row r="26498" spans="1:5" x14ac:dyDescent="0.2">
      <c r="A26498" t="s">
        <v>119</v>
      </c>
      <c r="B26498">
        <v>2.5</v>
      </c>
      <c r="C26498" t="s">
        <v>1634</v>
      </c>
      <c r="D26498">
        <v>0.1</v>
      </c>
    </row>
    <row r="26499" spans="1:5" x14ac:dyDescent="0.2">
      <c r="A26499" t="s">
        <v>118</v>
      </c>
      <c r="B26499" t="s">
        <v>1610</v>
      </c>
      <c r="C26499">
        <v>4</v>
      </c>
    </row>
    <row r="26500" spans="1:5" x14ac:dyDescent="0.2">
      <c r="A26500" t="s">
        <v>118</v>
      </c>
      <c r="B26500" t="s">
        <v>1610</v>
      </c>
      <c r="C26500">
        <v>10</v>
      </c>
    </row>
    <row r="26501" spans="1:5" x14ac:dyDescent="0.2">
      <c r="A26501" t="s">
        <v>77</v>
      </c>
      <c r="B26501" t="s">
        <v>2551</v>
      </c>
      <c r="C26501" t="s">
        <v>1634</v>
      </c>
      <c r="D26501" t="s">
        <v>3510</v>
      </c>
    </row>
    <row r="26502" spans="1:5" x14ac:dyDescent="0.2">
      <c r="A26502" t="s">
        <v>118</v>
      </c>
      <c r="B26502" t="s">
        <v>2534</v>
      </c>
      <c r="C26502">
        <v>1.5</v>
      </c>
      <c r="D26502" t="s">
        <v>3511</v>
      </c>
    </row>
    <row r="26503" spans="1:5" x14ac:dyDescent="0.2">
      <c r="A26503" t="s">
        <v>118</v>
      </c>
      <c r="B26503" t="s">
        <v>2534</v>
      </c>
      <c r="C26503">
        <v>1.5</v>
      </c>
      <c r="D26503" t="s">
        <v>3512</v>
      </c>
    </row>
    <row r="26504" spans="1:5" x14ac:dyDescent="0.2">
      <c r="A26504" t="s">
        <v>120</v>
      </c>
      <c r="B26504">
        <v>0.03</v>
      </c>
      <c r="C26504" t="s">
        <v>1594</v>
      </c>
    </row>
    <row r="26505" spans="1:5" x14ac:dyDescent="0.2">
      <c r="A26505" t="s">
        <v>117</v>
      </c>
      <c r="B26505">
        <v>0.03</v>
      </c>
      <c r="C26505" t="s">
        <v>1594</v>
      </c>
    </row>
    <row r="26506" spans="1:5" x14ac:dyDescent="0.2">
      <c r="A26506" t="s">
        <v>120</v>
      </c>
      <c r="B26506">
        <v>0.01</v>
      </c>
      <c r="C26506" t="s">
        <v>1594</v>
      </c>
    </row>
    <row r="26507" spans="1:5" x14ac:dyDescent="0.2">
      <c r="A26507" t="s">
        <v>110</v>
      </c>
      <c r="B26507" t="s">
        <v>1708</v>
      </c>
    </row>
    <row r="26508" spans="1:5" x14ac:dyDescent="0.2">
      <c r="A26508" t="s">
        <v>1575</v>
      </c>
      <c r="B26508" t="s">
        <v>1576</v>
      </c>
      <c r="C26508" t="s">
        <v>1577</v>
      </c>
      <c r="D26508" t="s">
        <v>1578</v>
      </c>
    </row>
    <row r="26509" spans="1:5" x14ac:dyDescent="0.2">
      <c r="A26509" t="s">
        <v>882</v>
      </c>
      <c r="B26509" t="s">
        <v>1579</v>
      </c>
      <c r="C26509" t="s">
        <v>1580</v>
      </c>
    </row>
    <row r="26510" spans="1:5" x14ac:dyDescent="0.2">
      <c r="A26510" t="s">
        <v>57</v>
      </c>
      <c r="B26510">
        <v>16.98</v>
      </c>
      <c r="C26510">
        <f t="shared" ref="C26510:C26515" si="4">-0.005/-0.02</f>
        <v>0.25</v>
      </c>
    </row>
    <row r="26511" spans="1:5" x14ac:dyDescent="0.2">
      <c r="A26511" t="s">
        <v>57</v>
      </c>
      <c r="B26511">
        <v>16.98</v>
      </c>
      <c r="C26511">
        <f t="shared" si="4"/>
        <v>0.25</v>
      </c>
    </row>
    <row r="26512" spans="1:5" x14ac:dyDescent="0.2">
      <c r="A26512" t="s">
        <v>57</v>
      </c>
      <c r="B26512">
        <v>16.98</v>
      </c>
      <c r="C26512">
        <f t="shared" si="4"/>
        <v>0.25</v>
      </c>
    </row>
    <row r="26513" spans="1:4" x14ac:dyDescent="0.2">
      <c r="A26513" t="s">
        <v>57</v>
      </c>
      <c r="B26513">
        <v>21.98</v>
      </c>
      <c r="C26513">
        <f t="shared" si="4"/>
        <v>0.25</v>
      </c>
    </row>
    <row r="26514" spans="1:4" x14ac:dyDescent="0.2">
      <c r="A26514" t="s">
        <v>57</v>
      </c>
      <c r="B26514">
        <v>21.98</v>
      </c>
      <c r="C26514">
        <f t="shared" si="4"/>
        <v>0.25</v>
      </c>
    </row>
    <row r="26515" spans="1:4" x14ac:dyDescent="0.2">
      <c r="A26515" t="s">
        <v>57</v>
      </c>
      <c r="B26515">
        <v>21.98</v>
      </c>
      <c r="C26515">
        <f t="shared" si="4"/>
        <v>0.25</v>
      </c>
    </row>
    <row r="26516" spans="1:4" x14ac:dyDescent="0.2">
      <c r="A26516" t="s">
        <v>3513</v>
      </c>
      <c r="B26516">
        <v>-0.02</v>
      </c>
      <c r="C26516" t="s">
        <v>1816</v>
      </c>
      <c r="D26516" t="s">
        <v>3317</v>
      </c>
    </row>
    <row r="26517" spans="1:4" x14ac:dyDescent="0.2">
      <c r="A26517" t="s">
        <v>57</v>
      </c>
      <c r="B26517">
        <v>16.8</v>
      </c>
      <c r="C26517" t="s">
        <v>1634</v>
      </c>
      <c r="D26517">
        <v>0.05</v>
      </c>
    </row>
    <row r="26518" spans="1:4" x14ac:dyDescent="0.2">
      <c r="A26518" t="s">
        <v>119</v>
      </c>
      <c r="B26518">
        <v>1.8</v>
      </c>
      <c r="C26518" t="s">
        <v>1634</v>
      </c>
      <c r="D26518">
        <v>0.05</v>
      </c>
    </row>
    <row r="26519" spans="1:4" x14ac:dyDescent="0.2">
      <c r="A26519" t="s">
        <v>52</v>
      </c>
      <c r="B26519">
        <v>1.2</v>
      </c>
      <c r="C26519" t="s">
        <v>1634</v>
      </c>
      <c r="D26519">
        <v>0.1</v>
      </c>
    </row>
    <row r="26520" spans="1:4" x14ac:dyDescent="0.2">
      <c r="A26520" t="s">
        <v>119</v>
      </c>
      <c r="B26520">
        <v>5.5</v>
      </c>
      <c r="C26520" t="s">
        <v>1634</v>
      </c>
      <c r="D26520">
        <v>0.2</v>
      </c>
    </row>
    <row r="26521" spans="1:4" x14ac:dyDescent="0.2">
      <c r="A26521" t="s">
        <v>119</v>
      </c>
      <c r="B26521">
        <v>5.15</v>
      </c>
      <c r="C26521" t="s">
        <v>1639</v>
      </c>
      <c r="D26521">
        <v>0.1</v>
      </c>
    </row>
    <row r="26522" spans="1:4" x14ac:dyDescent="0.2">
      <c r="A26522" t="s">
        <v>119</v>
      </c>
      <c r="B26522">
        <v>4</v>
      </c>
      <c r="C26522">
        <v>0.02</v>
      </c>
    </row>
    <row r="26523" spans="1:4" x14ac:dyDescent="0.2">
      <c r="A26523" t="s">
        <v>119</v>
      </c>
      <c r="B26523">
        <v>4</v>
      </c>
      <c r="C26523">
        <v>0.02</v>
      </c>
    </row>
    <row r="26524" spans="1:4" x14ac:dyDescent="0.2">
      <c r="A26524" t="s">
        <v>52</v>
      </c>
      <c r="B26524">
        <v>8</v>
      </c>
      <c r="C26524" t="s">
        <v>1634</v>
      </c>
      <c r="D26524">
        <v>0.05</v>
      </c>
    </row>
    <row r="26525" spans="1:4" x14ac:dyDescent="0.2">
      <c r="A26525" t="s">
        <v>59</v>
      </c>
      <c r="B26525" t="s">
        <v>1841</v>
      </c>
      <c r="C26525" t="s">
        <v>3509</v>
      </c>
    </row>
    <row r="26526" spans="1:4" x14ac:dyDescent="0.2">
      <c r="A26526" t="s">
        <v>52</v>
      </c>
      <c r="B26526">
        <v>1</v>
      </c>
      <c r="C26526" t="s">
        <v>1634</v>
      </c>
      <c r="D26526">
        <v>0.1</v>
      </c>
    </row>
    <row r="26527" spans="1:4" x14ac:dyDescent="0.2">
      <c r="A26527" t="s">
        <v>52</v>
      </c>
      <c r="B26527">
        <v>2.2999999999999998</v>
      </c>
      <c r="C26527" t="s">
        <v>1634</v>
      </c>
      <c r="D26527">
        <v>0.05</v>
      </c>
    </row>
    <row r="26528" spans="1:4" x14ac:dyDescent="0.2">
      <c r="A26528" t="s">
        <v>119</v>
      </c>
      <c r="B26528">
        <v>15</v>
      </c>
      <c r="C26528" t="s">
        <v>1634</v>
      </c>
      <c r="D26528">
        <v>0.08</v>
      </c>
    </row>
    <row r="26529" spans="1:5" x14ac:dyDescent="0.2">
      <c r="A26529" t="s">
        <v>52</v>
      </c>
      <c r="B26529">
        <v>2.54</v>
      </c>
      <c r="C26529" t="s">
        <v>1634</v>
      </c>
      <c r="D26529">
        <v>0.02</v>
      </c>
    </row>
    <row r="26530" spans="1:5" x14ac:dyDescent="0.2">
      <c r="A26530" t="s">
        <v>52</v>
      </c>
      <c r="B26530">
        <v>7.4</v>
      </c>
      <c r="C26530" t="s">
        <v>1634</v>
      </c>
      <c r="D26530">
        <v>0.05</v>
      </c>
    </row>
    <row r="26531" spans="1:5" x14ac:dyDescent="0.2">
      <c r="A26531" t="s">
        <v>52</v>
      </c>
      <c r="B26531">
        <v>12.05</v>
      </c>
      <c r="C26531" t="s">
        <v>1634</v>
      </c>
      <c r="D26531">
        <v>0.05</v>
      </c>
    </row>
    <row r="26532" spans="1:5" x14ac:dyDescent="0.2">
      <c r="A26532" t="s">
        <v>52</v>
      </c>
      <c r="B26532">
        <v>12.05</v>
      </c>
      <c r="C26532" t="s">
        <v>1634</v>
      </c>
      <c r="D26532">
        <v>0.05</v>
      </c>
    </row>
    <row r="26533" spans="1:5" x14ac:dyDescent="0.2">
      <c r="A26533" t="s">
        <v>52</v>
      </c>
      <c r="B26533">
        <v>0.25</v>
      </c>
      <c r="C26533" t="s">
        <v>1634</v>
      </c>
      <c r="D26533">
        <v>0.03</v>
      </c>
    </row>
    <row r="26534" spans="1:5" x14ac:dyDescent="0.2">
      <c r="A26534" t="s">
        <v>156</v>
      </c>
      <c r="B26534">
        <v>0.05</v>
      </c>
    </row>
    <row r="26535" spans="1:5" x14ac:dyDescent="0.2">
      <c r="A26535" t="s">
        <v>119</v>
      </c>
      <c r="B26535">
        <v>12.8</v>
      </c>
      <c r="C26535" t="s">
        <v>1634</v>
      </c>
      <c r="D26535">
        <v>0.2</v>
      </c>
    </row>
    <row r="26536" spans="1:5" x14ac:dyDescent="0.2">
      <c r="A26536" t="s">
        <v>896</v>
      </c>
      <c r="B26536" t="s">
        <v>1644</v>
      </c>
      <c r="C26536">
        <v>9.8000000000000007</v>
      </c>
      <c r="D26536" t="s">
        <v>1634</v>
      </c>
      <c r="E26536">
        <v>0.1</v>
      </c>
    </row>
    <row r="26537" spans="1:5" x14ac:dyDescent="0.2">
      <c r="A26537" t="s">
        <v>119</v>
      </c>
      <c r="B26537">
        <v>2.5</v>
      </c>
      <c r="C26537" t="s">
        <v>1634</v>
      </c>
      <c r="D26537">
        <v>0.1</v>
      </c>
    </row>
    <row r="26538" spans="1:5" x14ac:dyDescent="0.2">
      <c r="A26538" t="s">
        <v>118</v>
      </c>
      <c r="B26538" t="s">
        <v>1610</v>
      </c>
      <c r="C26538">
        <v>4</v>
      </c>
    </row>
    <row r="26539" spans="1:5" x14ac:dyDescent="0.2">
      <c r="A26539" t="s">
        <v>118</v>
      </c>
      <c r="B26539" t="s">
        <v>1610</v>
      </c>
      <c r="C26539">
        <v>10</v>
      </c>
    </row>
    <row r="26540" spans="1:5" x14ac:dyDescent="0.2">
      <c r="A26540" t="s">
        <v>77</v>
      </c>
      <c r="B26540" t="s">
        <v>2551</v>
      </c>
      <c r="C26540" t="s">
        <v>1634</v>
      </c>
      <c r="D26540" t="s">
        <v>3510</v>
      </c>
    </row>
    <row r="26541" spans="1:5" x14ac:dyDescent="0.2">
      <c r="A26541" t="s">
        <v>118</v>
      </c>
      <c r="B26541" t="s">
        <v>2534</v>
      </c>
      <c r="C26541">
        <v>1.5</v>
      </c>
      <c r="D26541" t="s">
        <v>3511</v>
      </c>
    </row>
    <row r="26542" spans="1:5" x14ac:dyDescent="0.2">
      <c r="A26542" t="s">
        <v>118</v>
      </c>
      <c r="B26542" t="s">
        <v>2534</v>
      </c>
      <c r="C26542">
        <v>1.5</v>
      </c>
      <c r="D26542" t="s">
        <v>3512</v>
      </c>
    </row>
    <row r="26543" spans="1:5" x14ac:dyDescent="0.2">
      <c r="A26543" t="s">
        <v>120</v>
      </c>
      <c r="B26543">
        <v>0.03</v>
      </c>
      <c r="C26543" t="s">
        <v>1594</v>
      </c>
    </row>
    <row r="26544" spans="1:5" x14ac:dyDescent="0.2">
      <c r="A26544" t="s">
        <v>117</v>
      </c>
      <c r="B26544">
        <v>0.03</v>
      </c>
      <c r="C26544" t="s">
        <v>1594</v>
      </c>
    </row>
    <row r="26545" spans="1:4" x14ac:dyDescent="0.2">
      <c r="A26545" t="s">
        <v>120</v>
      </c>
      <c r="B26545">
        <v>0.01</v>
      </c>
      <c r="C26545" t="s">
        <v>1594</v>
      </c>
    </row>
    <row r="26546" spans="1:4" x14ac:dyDescent="0.2">
      <c r="A26546" t="s">
        <v>110</v>
      </c>
      <c r="B26546" t="s">
        <v>1708</v>
      </c>
    </row>
    <row r="26547" spans="1:4" x14ac:dyDescent="0.2">
      <c r="A26547" t="s">
        <v>1575</v>
      </c>
      <c r="B26547" t="s">
        <v>1576</v>
      </c>
      <c r="C26547" t="s">
        <v>1577</v>
      </c>
      <c r="D26547" t="s">
        <v>1578</v>
      </c>
    </row>
    <row r="26548" spans="1:4" x14ac:dyDescent="0.2">
      <c r="A26548" t="s">
        <v>882</v>
      </c>
      <c r="B26548" t="s">
        <v>1579</v>
      </c>
      <c r="C26548" t="s">
        <v>1580</v>
      </c>
    </row>
    <row r="26549" spans="1:4" x14ac:dyDescent="0.2">
      <c r="A26549" t="s">
        <v>1595</v>
      </c>
      <c r="B26549" t="s">
        <v>1596</v>
      </c>
      <c r="C26549" t="s">
        <v>1597</v>
      </c>
    </row>
    <row r="26550" spans="1:4" x14ac:dyDescent="0.2">
      <c r="A26550" t="s">
        <v>1595</v>
      </c>
      <c r="B26550" t="s">
        <v>1598</v>
      </c>
      <c r="C26550" t="s">
        <v>1599</v>
      </c>
      <c r="D26550" t="s">
        <v>1597</v>
      </c>
    </row>
    <row r="26551" spans="1:4" x14ac:dyDescent="0.2">
      <c r="A26551" t="s">
        <v>57</v>
      </c>
      <c r="B26551">
        <v>16.98</v>
      </c>
      <c r="C26551">
        <f>-0.005/-0.02</f>
        <v>0.25</v>
      </c>
    </row>
    <row r="26552" spans="1:4" x14ac:dyDescent="0.2">
      <c r="A26552" t="s">
        <v>57</v>
      </c>
      <c r="B26552">
        <v>16.98</v>
      </c>
      <c r="C26552">
        <f>-0.005/-0.02</f>
        <v>0.25</v>
      </c>
    </row>
    <row r="26553" spans="1:4" x14ac:dyDescent="0.2">
      <c r="A26553" t="s">
        <v>57</v>
      </c>
      <c r="B26553">
        <v>21.98</v>
      </c>
      <c r="C26553">
        <f>-0.005/-0.02</f>
        <v>0.25</v>
      </c>
    </row>
    <row r="26554" spans="1:4" x14ac:dyDescent="0.2">
      <c r="A26554" t="s">
        <v>57</v>
      </c>
      <c r="B26554">
        <v>21.98</v>
      </c>
      <c r="C26554">
        <f>-0.005/-0.02</f>
        <v>0.25</v>
      </c>
    </row>
    <row r="26555" spans="1:4" x14ac:dyDescent="0.2">
      <c r="A26555" t="s">
        <v>57</v>
      </c>
      <c r="B26555">
        <v>16.8</v>
      </c>
      <c r="C26555" t="s">
        <v>1634</v>
      </c>
      <c r="D26555">
        <v>0.05</v>
      </c>
    </row>
    <row r="26556" spans="1:4" x14ac:dyDescent="0.2">
      <c r="A26556" t="s">
        <v>119</v>
      </c>
      <c r="B26556">
        <v>1.8</v>
      </c>
      <c r="C26556" t="s">
        <v>1634</v>
      </c>
      <c r="D26556">
        <v>0.05</v>
      </c>
    </row>
    <row r="26557" spans="1:4" x14ac:dyDescent="0.2">
      <c r="A26557" t="s">
        <v>77</v>
      </c>
      <c r="B26557" t="s">
        <v>3518</v>
      </c>
    </row>
    <row r="26558" spans="1:4" x14ac:dyDescent="0.2">
      <c r="A26558" t="s">
        <v>52</v>
      </c>
      <c r="B26558">
        <v>1.2</v>
      </c>
      <c r="C26558" t="s">
        <v>1634</v>
      </c>
      <c r="D26558">
        <v>0.1</v>
      </c>
    </row>
    <row r="26559" spans="1:4" x14ac:dyDescent="0.2">
      <c r="A26559" t="s">
        <v>119</v>
      </c>
      <c r="B26559">
        <v>5.8</v>
      </c>
      <c r="C26559" t="s">
        <v>1634</v>
      </c>
      <c r="D26559">
        <v>0.2</v>
      </c>
    </row>
    <row r="26560" spans="1:4" x14ac:dyDescent="0.2">
      <c r="A26560" t="s">
        <v>119</v>
      </c>
      <c r="B26560">
        <v>5.15</v>
      </c>
      <c r="C26560" t="s">
        <v>1639</v>
      </c>
      <c r="D26560">
        <v>0.1</v>
      </c>
    </row>
    <row r="26561" spans="1:5" x14ac:dyDescent="0.2">
      <c r="A26561" t="s">
        <v>119</v>
      </c>
      <c r="B26561">
        <v>4.3</v>
      </c>
      <c r="C26561">
        <v>0.02</v>
      </c>
    </row>
    <row r="26562" spans="1:5" x14ac:dyDescent="0.2">
      <c r="A26562" t="s">
        <v>52</v>
      </c>
      <c r="B26562">
        <v>8</v>
      </c>
      <c r="C26562" t="s">
        <v>1634</v>
      </c>
      <c r="D26562">
        <v>0.05</v>
      </c>
    </row>
    <row r="26563" spans="1:5" x14ac:dyDescent="0.2">
      <c r="A26563" t="s">
        <v>59</v>
      </c>
      <c r="B26563" t="s">
        <v>1841</v>
      </c>
      <c r="C26563" t="s">
        <v>3509</v>
      </c>
    </row>
    <row r="26564" spans="1:5" x14ac:dyDescent="0.2">
      <c r="A26564" t="s">
        <v>52</v>
      </c>
      <c r="B26564">
        <v>1</v>
      </c>
      <c r="C26564" t="s">
        <v>1634</v>
      </c>
      <c r="D26564">
        <v>0.1</v>
      </c>
    </row>
    <row r="26565" spans="1:5" x14ac:dyDescent="0.2">
      <c r="A26565" t="s">
        <v>52</v>
      </c>
      <c r="B26565">
        <v>2.2999999999999998</v>
      </c>
      <c r="C26565" t="s">
        <v>1634</v>
      </c>
      <c r="D26565">
        <v>0.05</v>
      </c>
    </row>
    <row r="26566" spans="1:5" x14ac:dyDescent="0.2">
      <c r="A26566" t="s">
        <v>119</v>
      </c>
      <c r="B26566">
        <v>15</v>
      </c>
      <c r="C26566" t="s">
        <v>1634</v>
      </c>
      <c r="D26566">
        <v>0.08</v>
      </c>
    </row>
    <row r="26567" spans="1:5" x14ac:dyDescent="0.2">
      <c r="A26567" t="s">
        <v>52</v>
      </c>
      <c r="B26567">
        <v>2.5</v>
      </c>
      <c r="C26567" t="s">
        <v>1634</v>
      </c>
      <c r="D26567">
        <v>0.2</v>
      </c>
    </row>
    <row r="26568" spans="1:5" x14ac:dyDescent="0.2">
      <c r="A26568" t="s">
        <v>52</v>
      </c>
      <c r="B26568">
        <v>7.4</v>
      </c>
      <c r="C26568" t="s">
        <v>1634</v>
      </c>
      <c r="D26568">
        <v>0.05</v>
      </c>
    </row>
    <row r="26569" spans="1:5" x14ac:dyDescent="0.2">
      <c r="A26569" t="s">
        <v>52</v>
      </c>
      <c r="B26569">
        <v>12.05</v>
      </c>
      <c r="C26569" t="s">
        <v>1634</v>
      </c>
      <c r="D26569">
        <v>0.05</v>
      </c>
    </row>
    <row r="26570" spans="1:5" x14ac:dyDescent="0.2">
      <c r="A26570" t="s">
        <v>52</v>
      </c>
      <c r="B26570">
        <v>12.05</v>
      </c>
      <c r="C26570" t="s">
        <v>1634</v>
      </c>
      <c r="D26570">
        <v>0.05</v>
      </c>
    </row>
    <row r="26571" spans="1:5" x14ac:dyDescent="0.2">
      <c r="A26571" t="s">
        <v>52</v>
      </c>
      <c r="B26571">
        <v>0.25</v>
      </c>
      <c r="C26571" t="s">
        <v>1634</v>
      </c>
      <c r="D26571">
        <v>0.03</v>
      </c>
    </row>
    <row r="26572" spans="1:5" x14ac:dyDescent="0.2">
      <c r="A26572" t="s">
        <v>156</v>
      </c>
      <c r="B26572">
        <v>0.05</v>
      </c>
    </row>
    <row r="26573" spans="1:5" x14ac:dyDescent="0.2">
      <c r="A26573" t="s">
        <v>119</v>
      </c>
      <c r="B26573">
        <v>12.8</v>
      </c>
      <c r="C26573" t="s">
        <v>1634</v>
      </c>
      <c r="D26573">
        <v>0.2</v>
      </c>
    </row>
    <row r="26574" spans="1:5" x14ac:dyDescent="0.2">
      <c r="A26574" t="s">
        <v>896</v>
      </c>
      <c r="B26574" t="s">
        <v>1644</v>
      </c>
      <c r="C26574">
        <v>9.8000000000000007</v>
      </c>
      <c r="D26574" t="s">
        <v>1634</v>
      </c>
      <c r="E26574">
        <v>0.1</v>
      </c>
    </row>
    <row r="26575" spans="1:5" x14ac:dyDescent="0.2">
      <c r="A26575" t="s">
        <v>119</v>
      </c>
      <c r="B26575">
        <v>2.5</v>
      </c>
      <c r="C26575" t="s">
        <v>1634</v>
      </c>
      <c r="D26575">
        <v>0.1</v>
      </c>
    </row>
    <row r="26576" spans="1:5" x14ac:dyDescent="0.2">
      <c r="A26576" t="s">
        <v>118</v>
      </c>
      <c r="B26576" t="s">
        <v>1610</v>
      </c>
      <c r="C26576">
        <v>4</v>
      </c>
    </row>
    <row r="26577" spans="1:4" x14ac:dyDescent="0.2">
      <c r="A26577" t="s">
        <v>118</v>
      </c>
      <c r="B26577" t="s">
        <v>1610</v>
      </c>
      <c r="C26577">
        <v>10</v>
      </c>
    </row>
    <row r="26578" spans="1:4" x14ac:dyDescent="0.2">
      <c r="A26578" t="s">
        <v>77</v>
      </c>
      <c r="B26578" t="s">
        <v>2551</v>
      </c>
      <c r="C26578" t="s">
        <v>1634</v>
      </c>
      <c r="D26578" t="s">
        <v>3510</v>
      </c>
    </row>
    <row r="26579" spans="1:4" x14ac:dyDescent="0.2">
      <c r="A26579" t="s">
        <v>118</v>
      </c>
      <c r="B26579" t="s">
        <v>2534</v>
      </c>
      <c r="C26579">
        <v>1.5</v>
      </c>
      <c r="D26579" t="s">
        <v>3511</v>
      </c>
    </row>
    <row r="26580" spans="1:4" x14ac:dyDescent="0.2">
      <c r="A26580" t="s">
        <v>118</v>
      </c>
      <c r="B26580" t="s">
        <v>2534</v>
      </c>
      <c r="C26580">
        <v>1.5</v>
      </c>
      <c r="D26580" t="s">
        <v>3512</v>
      </c>
    </row>
    <row r="26581" spans="1:4" x14ac:dyDescent="0.2">
      <c r="A26581" t="s">
        <v>120</v>
      </c>
      <c r="B26581">
        <v>0.03</v>
      </c>
      <c r="C26581" t="s">
        <v>1594</v>
      </c>
    </row>
    <row r="26582" spans="1:4" x14ac:dyDescent="0.2">
      <c r="A26582" t="s">
        <v>117</v>
      </c>
      <c r="B26582">
        <v>0.03</v>
      </c>
      <c r="C26582" t="s">
        <v>1594</v>
      </c>
    </row>
    <row r="26583" spans="1:4" x14ac:dyDescent="0.2">
      <c r="A26583" t="s">
        <v>120</v>
      </c>
      <c r="B26583">
        <v>0.01</v>
      </c>
      <c r="C26583" t="s">
        <v>1594</v>
      </c>
    </row>
    <row r="26584" spans="1:4" x14ac:dyDescent="0.2">
      <c r="A26584" t="s">
        <v>110</v>
      </c>
    </row>
    <row r="26585" spans="1:4" x14ac:dyDescent="0.2">
      <c r="A26585" t="s">
        <v>1575</v>
      </c>
      <c r="B26585" t="s">
        <v>1576</v>
      </c>
      <c r="C26585" t="s">
        <v>1577</v>
      </c>
      <c r="D26585" t="s">
        <v>1578</v>
      </c>
    </row>
    <row r="26586" spans="1:4" x14ac:dyDescent="0.2">
      <c r="A26586" t="s">
        <v>882</v>
      </c>
      <c r="B26586" t="s">
        <v>1579</v>
      </c>
      <c r="C26586" t="s">
        <v>1580</v>
      </c>
    </row>
    <row r="26587" spans="1:4" x14ac:dyDescent="0.2">
      <c r="A26587" t="s">
        <v>57</v>
      </c>
      <c r="B26587">
        <v>16.98</v>
      </c>
      <c r="C26587">
        <f>-0.005/-0.02</f>
        <v>0.25</v>
      </c>
    </row>
    <row r="26588" spans="1:4" x14ac:dyDescent="0.2">
      <c r="A26588" t="s">
        <v>57</v>
      </c>
      <c r="B26588">
        <v>16.98</v>
      </c>
      <c r="C26588">
        <f>-0.005/-0.02</f>
        <v>0.25</v>
      </c>
    </row>
    <row r="26589" spans="1:4" x14ac:dyDescent="0.2">
      <c r="A26589" t="s">
        <v>57</v>
      </c>
      <c r="B26589">
        <v>21.98</v>
      </c>
      <c r="C26589">
        <f>-0.005/-0.02</f>
        <v>0.25</v>
      </c>
    </row>
    <row r="26590" spans="1:4" x14ac:dyDescent="0.2">
      <c r="A26590" t="s">
        <v>57</v>
      </c>
      <c r="B26590">
        <v>21.98</v>
      </c>
      <c r="C26590">
        <f>-0.005/-0.02</f>
        <v>0.25</v>
      </c>
    </row>
    <row r="26591" spans="1:4" x14ac:dyDescent="0.2">
      <c r="A26591" t="s">
        <v>57</v>
      </c>
      <c r="B26591">
        <v>16.8</v>
      </c>
      <c r="C26591" t="s">
        <v>1634</v>
      </c>
      <c r="D26591">
        <v>0.05</v>
      </c>
    </row>
    <row r="26592" spans="1:4" x14ac:dyDescent="0.2">
      <c r="A26592" t="s">
        <v>119</v>
      </c>
      <c r="B26592">
        <v>1.8</v>
      </c>
      <c r="C26592" t="s">
        <v>1634</v>
      </c>
      <c r="D26592">
        <v>0.05</v>
      </c>
    </row>
    <row r="26593" spans="1:4" x14ac:dyDescent="0.2">
      <c r="A26593" t="s">
        <v>77</v>
      </c>
      <c r="B26593" t="s">
        <v>3518</v>
      </c>
    </row>
    <row r="26594" spans="1:4" x14ac:dyDescent="0.2">
      <c r="A26594" t="s">
        <v>52</v>
      </c>
      <c r="B26594">
        <v>1.2</v>
      </c>
      <c r="C26594" t="s">
        <v>1634</v>
      </c>
      <c r="D26594">
        <v>0.1</v>
      </c>
    </row>
    <row r="26595" spans="1:4" x14ac:dyDescent="0.2">
      <c r="A26595" t="s">
        <v>119</v>
      </c>
      <c r="B26595">
        <v>5.8</v>
      </c>
      <c r="C26595" t="s">
        <v>1634</v>
      </c>
      <c r="D26595">
        <v>0.2</v>
      </c>
    </row>
    <row r="26596" spans="1:4" x14ac:dyDescent="0.2">
      <c r="A26596" t="s">
        <v>119</v>
      </c>
      <c r="B26596">
        <v>5.15</v>
      </c>
      <c r="C26596" t="s">
        <v>1639</v>
      </c>
      <c r="D26596">
        <v>0.1</v>
      </c>
    </row>
    <row r="26597" spans="1:4" x14ac:dyDescent="0.2">
      <c r="A26597" t="s">
        <v>119</v>
      </c>
      <c r="B26597">
        <v>4.3</v>
      </c>
      <c r="C26597">
        <v>0.02</v>
      </c>
    </row>
    <row r="26598" spans="1:4" x14ac:dyDescent="0.2">
      <c r="A26598" t="s">
        <v>52</v>
      </c>
      <c r="B26598">
        <v>8</v>
      </c>
      <c r="C26598" t="s">
        <v>1634</v>
      </c>
      <c r="D26598">
        <v>0.05</v>
      </c>
    </row>
    <row r="26599" spans="1:4" x14ac:dyDescent="0.2">
      <c r="A26599" t="s">
        <v>59</v>
      </c>
      <c r="B26599" t="s">
        <v>1841</v>
      </c>
      <c r="C26599" t="s">
        <v>3509</v>
      </c>
    </row>
    <row r="26600" spans="1:4" x14ac:dyDescent="0.2">
      <c r="A26600" t="s">
        <v>52</v>
      </c>
      <c r="B26600">
        <v>1</v>
      </c>
      <c r="C26600" t="s">
        <v>1634</v>
      </c>
      <c r="D26600">
        <v>0.1</v>
      </c>
    </row>
    <row r="26601" spans="1:4" x14ac:dyDescent="0.2">
      <c r="A26601" t="s">
        <v>52</v>
      </c>
      <c r="B26601">
        <v>2.2999999999999998</v>
      </c>
      <c r="C26601" t="s">
        <v>1634</v>
      </c>
      <c r="D26601">
        <v>0.05</v>
      </c>
    </row>
    <row r="26602" spans="1:4" x14ac:dyDescent="0.2">
      <c r="A26602" t="s">
        <v>119</v>
      </c>
      <c r="B26602">
        <v>15</v>
      </c>
      <c r="C26602" t="s">
        <v>1634</v>
      </c>
      <c r="D26602">
        <v>0.08</v>
      </c>
    </row>
    <row r="26603" spans="1:4" x14ac:dyDescent="0.2">
      <c r="A26603" t="s">
        <v>52</v>
      </c>
      <c r="B26603">
        <v>2.5</v>
      </c>
      <c r="C26603" t="s">
        <v>1634</v>
      </c>
      <c r="D26603">
        <v>0.2</v>
      </c>
    </row>
    <row r="26604" spans="1:4" x14ac:dyDescent="0.2">
      <c r="A26604" t="s">
        <v>52</v>
      </c>
      <c r="B26604">
        <v>7.4</v>
      </c>
      <c r="C26604" t="s">
        <v>1634</v>
      </c>
      <c r="D26604">
        <v>0.05</v>
      </c>
    </row>
    <row r="26605" spans="1:4" x14ac:dyDescent="0.2">
      <c r="A26605" t="s">
        <v>52</v>
      </c>
      <c r="B26605">
        <v>12.05</v>
      </c>
      <c r="C26605" t="s">
        <v>1634</v>
      </c>
      <c r="D26605">
        <v>0.05</v>
      </c>
    </row>
    <row r="26606" spans="1:4" x14ac:dyDescent="0.2">
      <c r="A26606" t="s">
        <v>52</v>
      </c>
      <c r="B26606">
        <v>12.05</v>
      </c>
      <c r="C26606" t="s">
        <v>1634</v>
      </c>
      <c r="D26606">
        <v>0.05</v>
      </c>
    </row>
    <row r="26607" spans="1:4" x14ac:dyDescent="0.2">
      <c r="A26607" t="s">
        <v>52</v>
      </c>
      <c r="B26607">
        <v>0.25</v>
      </c>
      <c r="C26607" t="s">
        <v>1634</v>
      </c>
      <c r="D26607">
        <v>0.03</v>
      </c>
    </row>
    <row r="26608" spans="1:4" x14ac:dyDescent="0.2">
      <c r="A26608" t="s">
        <v>156</v>
      </c>
      <c r="B26608">
        <v>0.05</v>
      </c>
    </row>
    <row r="26609" spans="1:5" x14ac:dyDescent="0.2">
      <c r="A26609" t="s">
        <v>119</v>
      </c>
      <c r="B26609">
        <v>12.8</v>
      </c>
      <c r="C26609" t="s">
        <v>1634</v>
      </c>
      <c r="D26609">
        <v>0.2</v>
      </c>
    </row>
    <row r="26610" spans="1:5" x14ac:dyDescent="0.2">
      <c r="A26610" t="s">
        <v>896</v>
      </c>
      <c r="B26610" t="s">
        <v>1644</v>
      </c>
      <c r="C26610">
        <v>9.8000000000000007</v>
      </c>
      <c r="D26610" t="s">
        <v>1634</v>
      </c>
      <c r="E26610">
        <v>0.1</v>
      </c>
    </row>
    <row r="26611" spans="1:5" x14ac:dyDescent="0.2">
      <c r="A26611" t="s">
        <v>119</v>
      </c>
      <c r="B26611">
        <v>2.5</v>
      </c>
      <c r="C26611" t="s">
        <v>1634</v>
      </c>
      <c r="D26611">
        <v>0.1</v>
      </c>
    </row>
    <row r="26612" spans="1:5" x14ac:dyDescent="0.2">
      <c r="A26612" t="s">
        <v>118</v>
      </c>
      <c r="B26612" t="s">
        <v>1610</v>
      </c>
      <c r="C26612">
        <v>4</v>
      </c>
    </row>
    <row r="26613" spans="1:5" x14ac:dyDescent="0.2">
      <c r="A26613" t="s">
        <v>118</v>
      </c>
      <c r="B26613" t="s">
        <v>1610</v>
      </c>
      <c r="C26613">
        <v>10</v>
      </c>
    </row>
    <row r="26614" spans="1:5" x14ac:dyDescent="0.2">
      <c r="A26614" t="s">
        <v>77</v>
      </c>
      <c r="B26614" t="s">
        <v>2551</v>
      </c>
      <c r="C26614" t="s">
        <v>1634</v>
      </c>
      <c r="D26614" t="s">
        <v>3510</v>
      </c>
    </row>
    <row r="26615" spans="1:5" x14ac:dyDescent="0.2">
      <c r="A26615" t="s">
        <v>118</v>
      </c>
      <c r="B26615" t="s">
        <v>2534</v>
      </c>
      <c r="C26615">
        <v>1.5</v>
      </c>
      <c r="D26615" t="s">
        <v>3511</v>
      </c>
    </row>
    <row r="26616" spans="1:5" x14ac:dyDescent="0.2">
      <c r="A26616" t="s">
        <v>118</v>
      </c>
      <c r="B26616" t="s">
        <v>2534</v>
      </c>
      <c r="C26616">
        <v>1.5</v>
      </c>
      <c r="D26616" t="s">
        <v>3512</v>
      </c>
    </row>
    <row r="26617" spans="1:5" x14ac:dyDescent="0.2">
      <c r="A26617" t="s">
        <v>120</v>
      </c>
      <c r="B26617">
        <v>0.03</v>
      </c>
      <c r="C26617" t="s">
        <v>1594</v>
      </c>
    </row>
    <row r="26618" spans="1:5" x14ac:dyDescent="0.2">
      <c r="A26618" t="s">
        <v>117</v>
      </c>
      <c r="B26618">
        <v>0.03</v>
      </c>
      <c r="C26618" t="s">
        <v>1594</v>
      </c>
    </row>
    <row r="26619" spans="1:5" x14ac:dyDescent="0.2">
      <c r="A26619" t="s">
        <v>120</v>
      </c>
      <c r="B26619">
        <v>0.01</v>
      </c>
      <c r="C26619" t="s">
        <v>1594</v>
      </c>
    </row>
    <row r="26620" spans="1:5" x14ac:dyDescent="0.2">
      <c r="A26620" t="s">
        <v>110</v>
      </c>
    </row>
    <row r="26621" spans="1:5" x14ac:dyDescent="0.2">
      <c r="A26621" t="s">
        <v>1575</v>
      </c>
      <c r="B26621" t="s">
        <v>1576</v>
      </c>
      <c r="C26621" t="s">
        <v>1577</v>
      </c>
      <c r="D26621" t="s">
        <v>1578</v>
      </c>
    </row>
    <row r="26622" spans="1:5" x14ac:dyDescent="0.2">
      <c r="A26622" t="s">
        <v>882</v>
      </c>
      <c r="B26622" t="s">
        <v>1579</v>
      </c>
      <c r="C26622" t="s">
        <v>1580</v>
      </c>
    </row>
    <row r="26623" spans="1:5" x14ac:dyDescent="0.2">
      <c r="A26623" t="s">
        <v>57</v>
      </c>
      <c r="B26623">
        <v>16.98</v>
      </c>
      <c r="C26623">
        <f t="shared" ref="C26623:C26628" si="5">-0.005/-0.02</f>
        <v>0.25</v>
      </c>
    </row>
    <row r="26624" spans="1:5" x14ac:dyDescent="0.2">
      <c r="A26624" t="s">
        <v>57</v>
      </c>
      <c r="B26624">
        <v>16.98</v>
      </c>
      <c r="C26624">
        <f t="shared" si="5"/>
        <v>0.25</v>
      </c>
    </row>
    <row r="26625" spans="1:4" x14ac:dyDescent="0.2">
      <c r="A26625" t="s">
        <v>57</v>
      </c>
      <c r="B26625">
        <v>16.98</v>
      </c>
      <c r="C26625">
        <f t="shared" si="5"/>
        <v>0.25</v>
      </c>
    </row>
    <row r="26626" spans="1:4" x14ac:dyDescent="0.2">
      <c r="A26626" t="s">
        <v>57</v>
      </c>
      <c r="B26626">
        <v>21.98</v>
      </c>
      <c r="C26626">
        <f t="shared" si="5"/>
        <v>0.25</v>
      </c>
    </row>
    <row r="26627" spans="1:4" x14ac:dyDescent="0.2">
      <c r="A26627" t="s">
        <v>57</v>
      </c>
      <c r="B26627">
        <v>21.98</v>
      </c>
      <c r="C26627">
        <f t="shared" si="5"/>
        <v>0.25</v>
      </c>
    </row>
    <row r="26628" spans="1:4" x14ac:dyDescent="0.2">
      <c r="A26628" t="s">
        <v>57</v>
      </c>
      <c r="B26628">
        <v>21.98</v>
      </c>
      <c r="C26628">
        <f t="shared" si="5"/>
        <v>0.25</v>
      </c>
    </row>
    <row r="26629" spans="1:4" x14ac:dyDescent="0.2">
      <c r="A26629" t="s">
        <v>3513</v>
      </c>
      <c r="B26629">
        <v>-0.02</v>
      </c>
      <c r="C26629" t="s">
        <v>1816</v>
      </c>
      <c r="D26629" t="s">
        <v>3317</v>
      </c>
    </row>
    <row r="26630" spans="1:4" x14ac:dyDescent="0.2">
      <c r="A26630" t="s">
        <v>57</v>
      </c>
      <c r="B26630">
        <v>16.8</v>
      </c>
      <c r="C26630" t="s">
        <v>1634</v>
      </c>
      <c r="D26630">
        <v>0.05</v>
      </c>
    </row>
    <row r="26631" spans="1:4" x14ac:dyDescent="0.2">
      <c r="A26631" t="s">
        <v>119</v>
      </c>
      <c r="B26631">
        <v>1.8</v>
      </c>
      <c r="C26631" t="s">
        <v>1634</v>
      </c>
      <c r="D26631">
        <v>0.05</v>
      </c>
    </row>
    <row r="26632" spans="1:4" x14ac:dyDescent="0.2">
      <c r="A26632" t="s">
        <v>77</v>
      </c>
      <c r="B26632" t="s">
        <v>3518</v>
      </c>
    </row>
    <row r="26633" spans="1:4" x14ac:dyDescent="0.2">
      <c r="A26633" t="s">
        <v>52</v>
      </c>
      <c r="B26633">
        <v>1.2</v>
      </c>
      <c r="C26633" t="s">
        <v>1634</v>
      </c>
      <c r="D26633">
        <v>0.1</v>
      </c>
    </row>
    <row r="26634" spans="1:4" x14ac:dyDescent="0.2">
      <c r="A26634" t="s">
        <v>119</v>
      </c>
      <c r="B26634">
        <v>5.8</v>
      </c>
      <c r="C26634" t="s">
        <v>1634</v>
      </c>
      <c r="D26634">
        <v>0.2</v>
      </c>
    </row>
    <row r="26635" spans="1:4" x14ac:dyDescent="0.2">
      <c r="A26635" t="s">
        <v>119</v>
      </c>
      <c r="B26635">
        <v>5.15</v>
      </c>
      <c r="C26635" t="s">
        <v>1639</v>
      </c>
      <c r="D26635">
        <v>0.1</v>
      </c>
    </row>
    <row r="26636" spans="1:4" x14ac:dyDescent="0.2">
      <c r="A26636" t="s">
        <v>119</v>
      </c>
      <c r="B26636">
        <v>4.3</v>
      </c>
      <c r="C26636">
        <v>0.02</v>
      </c>
    </row>
    <row r="26637" spans="1:4" x14ac:dyDescent="0.2">
      <c r="A26637" t="s">
        <v>119</v>
      </c>
      <c r="B26637">
        <v>4.3</v>
      </c>
      <c r="C26637">
        <v>0.02</v>
      </c>
    </row>
    <row r="26638" spans="1:4" x14ac:dyDescent="0.2">
      <c r="A26638" t="s">
        <v>52</v>
      </c>
      <c r="B26638">
        <v>8</v>
      </c>
      <c r="C26638" t="s">
        <v>1634</v>
      </c>
      <c r="D26638">
        <v>0.05</v>
      </c>
    </row>
    <row r="26639" spans="1:4" x14ac:dyDescent="0.2">
      <c r="A26639" t="s">
        <v>59</v>
      </c>
      <c r="B26639" t="s">
        <v>1841</v>
      </c>
      <c r="C26639" t="s">
        <v>3509</v>
      </c>
    </row>
    <row r="26640" spans="1:4" x14ac:dyDescent="0.2">
      <c r="A26640" t="s">
        <v>52</v>
      </c>
      <c r="B26640">
        <v>1</v>
      </c>
      <c r="C26640" t="s">
        <v>1634</v>
      </c>
      <c r="D26640">
        <v>0.1</v>
      </c>
    </row>
    <row r="26641" spans="1:5" x14ac:dyDescent="0.2">
      <c r="A26641" t="s">
        <v>52</v>
      </c>
      <c r="B26641">
        <v>2.2999999999999998</v>
      </c>
      <c r="C26641" t="s">
        <v>1634</v>
      </c>
      <c r="D26641">
        <v>0.05</v>
      </c>
    </row>
    <row r="26642" spans="1:5" x14ac:dyDescent="0.2">
      <c r="A26642" t="s">
        <v>119</v>
      </c>
      <c r="B26642">
        <v>15</v>
      </c>
      <c r="C26642" t="s">
        <v>1634</v>
      </c>
      <c r="D26642">
        <v>0.08</v>
      </c>
    </row>
    <row r="26643" spans="1:5" x14ac:dyDescent="0.2">
      <c r="A26643" t="s">
        <v>52</v>
      </c>
      <c r="B26643">
        <v>2.54</v>
      </c>
      <c r="C26643" t="s">
        <v>1634</v>
      </c>
      <c r="D26643">
        <v>0.02</v>
      </c>
    </row>
    <row r="26644" spans="1:5" x14ac:dyDescent="0.2">
      <c r="A26644" t="s">
        <v>52</v>
      </c>
      <c r="B26644">
        <v>7.4</v>
      </c>
      <c r="C26644" t="s">
        <v>1634</v>
      </c>
      <c r="D26644">
        <v>0.05</v>
      </c>
    </row>
    <row r="26645" spans="1:5" x14ac:dyDescent="0.2">
      <c r="A26645" t="s">
        <v>52</v>
      </c>
      <c r="B26645">
        <v>12.05</v>
      </c>
      <c r="C26645" t="s">
        <v>1634</v>
      </c>
      <c r="D26645">
        <v>0.05</v>
      </c>
    </row>
    <row r="26646" spans="1:5" x14ac:dyDescent="0.2">
      <c r="A26646" t="s">
        <v>52</v>
      </c>
      <c r="B26646">
        <v>12.05</v>
      </c>
      <c r="C26646" t="s">
        <v>1634</v>
      </c>
      <c r="D26646">
        <v>0.05</v>
      </c>
    </row>
    <row r="26647" spans="1:5" x14ac:dyDescent="0.2">
      <c r="A26647" t="s">
        <v>52</v>
      </c>
      <c r="B26647">
        <v>0.25</v>
      </c>
      <c r="C26647" t="s">
        <v>1634</v>
      </c>
      <c r="D26647">
        <v>0.03</v>
      </c>
    </row>
    <row r="26648" spans="1:5" x14ac:dyDescent="0.2">
      <c r="A26648" t="s">
        <v>156</v>
      </c>
      <c r="B26648">
        <v>0.05</v>
      </c>
    </row>
    <row r="26649" spans="1:5" x14ac:dyDescent="0.2">
      <c r="A26649" t="s">
        <v>119</v>
      </c>
      <c r="B26649">
        <v>12.8</v>
      </c>
      <c r="C26649" t="s">
        <v>1634</v>
      </c>
      <c r="D26649">
        <v>0.2</v>
      </c>
    </row>
    <row r="26650" spans="1:5" x14ac:dyDescent="0.2">
      <c r="A26650" t="s">
        <v>896</v>
      </c>
      <c r="B26650" t="s">
        <v>1644</v>
      </c>
      <c r="C26650">
        <v>9.8000000000000007</v>
      </c>
      <c r="D26650" t="s">
        <v>1634</v>
      </c>
      <c r="E26650">
        <v>0.1</v>
      </c>
    </row>
    <row r="26651" spans="1:5" x14ac:dyDescent="0.2">
      <c r="A26651" t="s">
        <v>119</v>
      </c>
      <c r="B26651">
        <v>2.5</v>
      </c>
      <c r="C26651" t="s">
        <v>1634</v>
      </c>
      <c r="D26651">
        <v>0.1</v>
      </c>
    </row>
    <row r="26652" spans="1:5" x14ac:dyDescent="0.2">
      <c r="A26652" t="s">
        <v>118</v>
      </c>
      <c r="B26652" t="s">
        <v>1610</v>
      </c>
      <c r="C26652">
        <v>4</v>
      </c>
    </row>
    <row r="26653" spans="1:5" x14ac:dyDescent="0.2">
      <c r="A26653" t="s">
        <v>118</v>
      </c>
      <c r="B26653" t="s">
        <v>1610</v>
      </c>
      <c r="C26653">
        <v>10</v>
      </c>
    </row>
    <row r="26654" spans="1:5" x14ac:dyDescent="0.2">
      <c r="A26654" t="s">
        <v>77</v>
      </c>
      <c r="B26654" t="s">
        <v>2551</v>
      </c>
      <c r="C26654" t="s">
        <v>1634</v>
      </c>
      <c r="D26654" t="s">
        <v>3510</v>
      </c>
    </row>
    <row r="26655" spans="1:5" x14ac:dyDescent="0.2">
      <c r="A26655" t="s">
        <v>118</v>
      </c>
      <c r="B26655" t="s">
        <v>2534</v>
      </c>
      <c r="C26655">
        <v>1.5</v>
      </c>
      <c r="D26655" t="s">
        <v>3511</v>
      </c>
    </row>
    <row r="26656" spans="1:5" x14ac:dyDescent="0.2">
      <c r="A26656" t="s">
        <v>118</v>
      </c>
      <c r="B26656" t="s">
        <v>2534</v>
      </c>
      <c r="C26656">
        <v>1.5</v>
      </c>
      <c r="D26656" t="s">
        <v>3512</v>
      </c>
    </row>
    <row r="26657" spans="1:4" x14ac:dyDescent="0.2">
      <c r="A26657" t="s">
        <v>120</v>
      </c>
      <c r="B26657">
        <v>0.03</v>
      </c>
      <c r="C26657" t="s">
        <v>1594</v>
      </c>
    </row>
    <row r="26658" spans="1:4" x14ac:dyDescent="0.2">
      <c r="A26658" t="s">
        <v>117</v>
      </c>
      <c r="B26658">
        <v>0.03</v>
      </c>
      <c r="C26658" t="s">
        <v>1594</v>
      </c>
    </row>
    <row r="26659" spans="1:4" x14ac:dyDescent="0.2">
      <c r="A26659" t="s">
        <v>120</v>
      </c>
      <c r="B26659">
        <v>0.01</v>
      </c>
      <c r="C26659" t="s">
        <v>1594</v>
      </c>
    </row>
    <row r="26660" spans="1:4" x14ac:dyDescent="0.2">
      <c r="A26660" t="s">
        <v>110</v>
      </c>
    </row>
    <row r="26661" spans="1:4" x14ac:dyDescent="0.2">
      <c r="A26661" t="s">
        <v>1575</v>
      </c>
      <c r="B26661" t="s">
        <v>1576</v>
      </c>
      <c r="C26661" t="s">
        <v>1577</v>
      </c>
      <c r="D26661" t="s">
        <v>1578</v>
      </c>
    </row>
    <row r="26662" spans="1:4" x14ac:dyDescent="0.2">
      <c r="A26662" t="s">
        <v>882</v>
      </c>
      <c r="B26662" t="s">
        <v>1579</v>
      </c>
      <c r="C26662" t="s">
        <v>1580</v>
      </c>
    </row>
    <row r="26663" spans="1:4" x14ac:dyDescent="0.2">
      <c r="A26663" t="s">
        <v>1595</v>
      </c>
      <c r="B26663" t="s">
        <v>1596</v>
      </c>
      <c r="C26663" t="s">
        <v>1597</v>
      </c>
    </row>
    <row r="26664" spans="1:4" x14ac:dyDescent="0.2">
      <c r="A26664" t="s">
        <v>1595</v>
      </c>
      <c r="B26664" t="s">
        <v>1598</v>
      </c>
      <c r="C26664" t="s">
        <v>1599</v>
      </c>
      <c r="D26664" t="s">
        <v>1597</v>
      </c>
    </row>
    <row r="26665" spans="1:4" x14ac:dyDescent="0.2">
      <c r="A26665" t="s">
        <v>57</v>
      </c>
      <c r="B26665">
        <v>16.98</v>
      </c>
      <c r="C26665">
        <f>--0.005/-0.02</f>
        <v>-0.25</v>
      </c>
    </row>
    <row r="26666" spans="1:4" x14ac:dyDescent="0.2">
      <c r="A26666" t="s">
        <v>57</v>
      </c>
      <c r="B26666">
        <v>16.98</v>
      </c>
      <c r="C26666">
        <f>-0.005/-0.02</f>
        <v>0.25</v>
      </c>
    </row>
    <row r="26667" spans="1:4" x14ac:dyDescent="0.2">
      <c r="A26667" t="s">
        <v>57</v>
      </c>
      <c r="B26667">
        <v>21.98</v>
      </c>
      <c r="C26667">
        <f>-0.005/-0.02</f>
        <v>0.25</v>
      </c>
    </row>
    <row r="26668" spans="1:4" x14ac:dyDescent="0.2">
      <c r="A26668" t="s">
        <v>57</v>
      </c>
      <c r="B26668">
        <v>21.98</v>
      </c>
      <c r="C26668">
        <f>-0.005/-0.02</f>
        <v>0.25</v>
      </c>
    </row>
    <row r="26669" spans="1:4" x14ac:dyDescent="0.2">
      <c r="A26669" t="s">
        <v>57</v>
      </c>
      <c r="B26669">
        <v>16.8</v>
      </c>
      <c r="C26669" t="s">
        <v>1634</v>
      </c>
      <c r="D26669">
        <v>0.05</v>
      </c>
    </row>
    <row r="26670" spans="1:4" x14ac:dyDescent="0.2">
      <c r="A26670" t="s">
        <v>119</v>
      </c>
      <c r="B26670">
        <v>1.8</v>
      </c>
      <c r="C26670" t="s">
        <v>1634</v>
      </c>
      <c r="D26670">
        <v>0.05</v>
      </c>
    </row>
    <row r="26671" spans="1:4" x14ac:dyDescent="0.2">
      <c r="A26671" t="s">
        <v>52</v>
      </c>
      <c r="B26671">
        <v>1.2</v>
      </c>
      <c r="C26671" t="s">
        <v>1634</v>
      </c>
      <c r="D26671">
        <v>0.1</v>
      </c>
    </row>
    <row r="26672" spans="1:4" x14ac:dyDescent="0.2">
      <c r="A26672" t="s">
        <v>57</v>
      </c>
      <c r="B26672" t="s">
        <v>3519</v>
      </c>
    </row>
    <row r="26673" spans="1:5" x14ac:dyDescent="0.2">
      <c r="A26673" t="s">
        <v>119</v>
      </c>
      <c r="B26673">
        <v>5.15</v>
      </c>
      <c r="C26673" t="s">
        <v>1639</v>
      </c>
      <c r="D26673">
        <v>0.1</v>
      </c>
    </row>
    <row r="26674" spans="1:5" x14ac:dyDescent="0.2">
      <c r="A26674" t="s">
        <v>119</v>
      </c>
      <c r="B26674" t="s">
        <v>3520</v>
      </c>
    </row>
    <row r="26675" spans="1:5" x14ac:dyDescent="0.2">
      <c r="A26675" t="s">
        <v>52</v>
      </c>
      <c r="B26675">
        <v>8</v>
      </c>
      <c r="C26675" t="s">
        <v>1634</v>
      </c>
      <c r="D26675">
        <v>0.05</v>
      </c>
    </row>
    <row r="26676" spans="1:5" x14ac:dyDescent="0.2">
      <c r="A26676" t="s">
        <v>59</v>
      </c>
      <c r="B26676" t="s">
        <v>1841</v>
      </c>
      <c r="C26676" t="s">
        <v>3509</v>
      </c>
    </row>
    <row r="26677" spans="1:5" x14ac:dyDescent="0.2">
      <c r="A26677" t="s">
        <v>52</v>
      </c>
      <c r="B26677">
        <v>1</v>
      </c>
      <c r="C26677" t="s">
        <v>1634</v>
      </c>
      <c r="D26677">
        <v>0.1</v>
      </c>
    </row>
    <row r="26678" spans="1:5" x14ac:dyDescent="0.2">
      <c r="A26678" t="s">
        <v>52</v>
      </c>
      <c r="B26678">
        <v>2.2999999999999998</v>
      </c>
      <c r="C26678" t="s">
        <v>1634</v>
      </c>
      <c r="D26678">
        <v>0.05</v>
      </c>
    </row>
    <row r="26679" spans="1:5" x14ac:dyDescent="0.2">
      <c r="A26679" t="s">
        <v>119</v>
      </c>
      <c r="B26679">
        <v>15</v>
      </c>
      <c r="C26679" t="s">
        <v>1634</v>
      </c>
      <c r="D26679">
        <v>0.08</v>
      </c>
    </row>
    <row r="26680" spans="1:5" x14ac:dyDescent="0.2">
      <c r="A26680" t="s">
        <v>52</v>
      </c>
      <c r="B26680">
        <v>2.5</v>
      </c>
      <c r="C26680" t="s">
        <v>1634</v>
      </c>
      <c r="D26680">
        <v>0.2</v>
      </c>
    </row>
    <row r="26681" spans="1:5" x14ac:dyDescent="0.2">
      <c r="A26681" t="s">
        <v>52</v>
      </c>
      <c r="B26681">
        <v>7.4</v>
      </c>
      <c r="C26681" t="s">
        <v>1634</v>
      </c>
      <c r="D26681">
        <v>0.05</v>
      </c>
    </row>
    <row r="26682" spans="1:5" x14ac:dyDescent="0.2">
      <c r="A26682" t="s">
        <v>52</v>
      </c>
      <c r="B26682">
        <v>12.05</v>
      </c>
      <c r="C26682" t="s">
        <v>1634</v>
      </c>
      <c r="D26682">
        <v>0.05</v>
      </c>
    </row>
    <row r="26683" spans="1:5" x14ac:dyDescent="0.2">
      <c r="A26683" t="s">
        <v>52</v>
      </c>
      <c r="B26683">
        <v>12.05</v>
      </c>
      <c r="C26683" t="s">
        <v>1634</v>
      </c>
      <c r="D26683">
        <v>0.05</v>
      </c>
    </row>
    <row r="26684" spans="1:5" x14ac:dyDescent="0.2">
      <c r="A26684" t="s">
        <v>52</v>
      </c>
      <c r="B26684">
        <v>0.25</v>
      </c>
      <c r="C26684" t="s">
        <v>1634</v>
      </c>
      <c r="D26684">
        <v>0.03</v>
      </c>
    </row>
    <row r="26685" spans="1:5" x14ac:dyDescent="0.2">
      <c r="A26685" t="s">
        <v>156</v>
      </c>
      <c r="B26685">
        <v>0.05</v>
      </c>
    </row>
    <row r="26686" spans="1:5" x14ac:dyDescent="0.2">
      <c r="A26686" t="s">
        <v>119</v>
      </c>
      <c r="B26686">
        <v>12.8</v>
      </c>
      <c r="C26686" t="s">
        <v>1634</v>
      </c>
      <c r="D26686">
        <v>0.2</v>
      </c>
    </row>
    <row r="26687" spans="1:5" x14ac:dyDescent="0.2">
      <c r="A26687" t="s">
        <v>896</v>
      </c>
      <c r="B26687" t="s">
        <v>1644</v>
      </c>
      <c r="C26687">
        <v>9.8000000000000007</v>
      </c>
      <c r="D26687" t="s">
        <v>1634</v>
      </c>
      <c r="E26687">
        <v>0.1</v>
      </c>
    </row>
    <row r="26688" spans="1:5" x14ac:dyDescent="0.2">
      <c r="A26688" t="s">
        <v>119</v>
      </c>
      <c r="B26688">
        <v>2.5</v>
      </c>
      <c r="C26688" t="s">
        <v>1634</v>
      </c>
      <c r="D26688">
        <v>0.1</v>
      </c>
    </row>
    <row r="26689" spans="1:4" x14ac:dyDescent="0.2">
      <c r="A26689" t="s">
        <v>118</v>
      </c>
      <c r="B26689" t="s">
        <v>1610</v>
      </c>
      <c r="C26689">
        <v>4</v>
      </c>
    </row>
    <row r="26690" spans="1:4" x14ac:dyDescent="0.2">
      <c r="A26690" t="s">
        <v>118</v>
      </c>
      <c r="B26690" t="s">
        <v>1610</v>
      </c>
      <c r="C26690">
        <v>10</v>
      </c>
    </row>
    <row r="26691" spans="1:4" x14ac:dyDescent="0.2">
      <c r="A26691" t="s">
        <v>77</v>
      </c>
      <c r="B26691" t="s">
        <v>2551</v>
      </c>
      <c r="C26691" t="s">
        <v>1634</v>
      </c>
      <c r="D26691" t="s">
        <v>3510</v>
      </c>
    </row>
    <row r="26692" spans="1:4" x14ac:dyDescent="0.2">
      <c r="A26692" t="s">
        <v>118</v>
      </c>
      <c r="B26692" t="s">
        <v>2534</v>
      </c>
      <c r="C26692">
        <v>1.5</v>
      </c>
      <c r="D26692" t="s">
        <v>3511</v>
      </c>
    </row>
    <row r="26693" spans="1:4" x14ac:dyDescent="0.2">
      <c r="A26693" t="s">
        <v>118</v>
      </c>
      <c r="B26693" t="s">
        <v>2534</v>
      </c>
      <c r="C26693">
        <v>1.5</v>
      </c>
      <c r="D26693" t="s">
        <v>3512</v>
      </c>
    </row>
    <row r="26694" spans="1:4" x14ac:dyDescent="0.2">
      <c r="A26694" t="s">
        <v>120</v>
      </c>
      <c r="B26694">
        <v>0.03</v>
      </c>
      <c r="C26694" t="s">
        <v>1594</v>
      </c>
    </row>
    <row r="26695" spans="1:4" x14ac:dyDescent="0.2">
      <c r="A26695" t="s">
        <v>117</v>
      </c>
      <c r="B26695">
        <v>0.03</v>
      </c>
      <c r="C26695" t="s">
        <v>1594</v>
      </c>
    </row>
    <row r="26696" spans="1:4" x14ac:dyDescent="0.2">
      <c r="A26696" t="s">
        <v>120</v>
      </c>
      <c r="B26696">
        <v>0.01</v>
      </c>
      <c r="C26696" t="s">
        <v>1594</v>
      </c>
    </row>
    <row r="26697" spans="1:4" x14ac:dyDescent="0.2">
      <c r="A26697" t="s">
        <v>110</v>
      </c>
      <c r="B26697" t="s">
        <v>1708</v>
      </c>
    </row>
    <row r="26698" spans="1:4" x14ac:dyDescent="0.2">
      <c r="A26698" t="s">
        <v>1575</v>
      </c>
      <c r="B26698" t="s">
        <v>1576</v>
      </c>
      <c r="C26698" t="s">
        <v>1577</v>
      </c>
      <c r="D26698" t="s">
        <v>1578</v>
      </c>
    </row>
    <row r="26699" spans="1:4" x14ac:dyDescent="0.2">
      <c r="A26699" t="s">
        <v>882</v>
      </c>
      <c r="B26699" t="s">
        <v>1579</v>
      </c>
      <c r="C26699" t="s">
        <v>1580</v>
      </c>
    </row>
    <row r="26700" spans="1:4" x14ac:dyDescent="0.2">
      <c r="A26700" t="s">
        <v>57</v>
      </c>
      <c r="B26700">
        <v>16.98</v>
      </c>
      <c r="C26700">
        <f>--0.005/-0.02</f>
        <v>-0.25</v>
      </c>
    </row>
    <row r="26701" spans="1:4" x14ac:dyDescent="0.2">
      <c r="A26701" t="s">
        <v>57</v>
      </c>
      <c r="B26701">
        <v>16.98</v>
      </c>
      <c r="C26701">
        <f>-0.005/-0.02</f>
        <v>0.25</v>
      </c>
    </row>
    <row r="26702" spans="1:4" x14ac:dyDescent="0.2">
      <c r="A26702" t="s">
        <v>57</v>
      </c>
      <c r="B26702">
        <v>21.98</v>
      </c>
      <c r="C26702">
        <f>-0.005/-0.02</f>
        <v>0.25</v>
      </c>
    </row>
    <row r="26703" spans="1:4" x14ac:dyDescent="0.2">
      <c r="A26703" t="s">
        <v>57</v>
      </c>
      <c r="B26703">
        <v>21.98</v>
      </c>
      <c r="C26703">
        <f>-0.005/-0.02</f>
        <v>0.25</v>
      </c>
    </row>
    <row r="26704" spans="1:4" x14ac:dyDescent="0.2">
      <c r="A26704" t="s">
        <v>57</v>
      </c>
      <c r="B26704">
        <v>16.8</v>
      </c>
      <c r="C26704" t="s">
        <v>1634</v>
      </c>
      <c r="D26704">
        <v>0.05</v>
      </c>
    </row>
    <row r="26705" spans="1:4" x14ac:dyDescent="0.2">
      <c r="A26705" t="s">
        <v>119</v>
      </c>
      <c r="B26705">
        <v>1.8</v>
      </c>
      <c r="C26705" t="s">
        <v>1634</v>
      </c>
      <c r="D26705">
        <v>0.05</v>
      </c>
    </row>
    <row r="26706" spans="1:4" x14ac:dyDescent="0.2">
      <c r="A26706" t="s">
        <v>52</v>
      </c>
      <c r="B26706">
        <v>1.2</v>
      </c>
      <c r="C26706" t="s">
        <v>1634</v>
      </c>
      <c r="D26706">
        <v>0.1</v>
      </c>
    </row>
    <row r="26707" spans="1:4" x14ac:dyDescent="0.2">
      <c r="A26707" t="s">
        <v>57</v>
      </c>
      <c r="B26707" t="s">
        <v>3519</v>
      </c>
    </row>
    <row r="26708" spans="1:4" x14ac:dyDescent="0.2">
      <c r="A26708" t="s">
        <v>119</v>
      </c>
      <c r="B26708">
        <v>5.15</v>
      </c>
      <c r="C26708" t="s">
        <v>1639</v>
      </c>
      <c r="D26708">
        <v>0.1</v>
      </c>
    </row>
    <row r="26709" spans="1:4" x14ac:dyDescent="0.2">
      <c r="A26709" t="s">
        <v>119</v>
      </c>
      <c r="B26709" t="s">
        <v>3520</v>
      </c>
    </row>
    <row r="26710" spans="1:4" x14ac:dyDescent="0.2">
      <c r="A26710" t="s">
        <v>52</v>
      </c>
      <c r="B26710">
        <v>8</v>
      </c>
      <c r="C26710" t="s">
        <v>1634</v>
      </c>
      <c r="D26710">
        <v>0.05</v>
      </c>
    </row>
    <row r="26711" spans="1:4" x14ac:dyDescent="0.2">
      <c r="A26711" t="s">
        <v>59</v>
      </c>
      <c r="B26711" t="s">
        <v>1841</v>
      </c>
      <c r="C26711" t="s">
        <v>3509</v>
      </c>
    </row>
    <row r="26712" spans="1:4" x14ac:dyDescent="0.2">
      <c r="A26712" t="s">
        <v>52</v>
      </c>
      <c r="B26712">
        <v>1</v>
      </c>
      <c r="C26712" t="s">
        <v>1634</v>
      </c>
      <c r="D26712">
        <v>0.1</v>
      </c>
    </row>
    <row r="26713" spans="1:4" x14ac:dyDescent="0.2">
      <c r="A26713" t="s">
        <v>52</v>
      </c>
      <c r="B26713">
        <v>2.2999999999999998</v>
      </c>
      <c r="C26713" t="s">
        <v>1634</v>
      </c>
      <c r="D26713">
        <v>0.05</v>
      </c>
    </row>
    <row r="26714" spans="1:4" x14ac:dyDescent="0.2">
      <c r="A26714" t="s">
        <v>119</v>
      </c>
      <c r="B26714">
        <v>15</v>
      </c>
      <c r="C26714" t="s">
        <v>1634</v>
      </c>
      <c r="D26714">
        <v>0.08</v>
      </c>
    </row>
    <row r="26715" spans="1:4" x14ac:dyDescent="0.2">
      <c r="A26715" t="s">
        <v>52</v>
      </c>
      <c r="B26715">
        <v>2.5</v>
      </c>
      <c r="C26715" t="s">
        <v>1634</v>
      </c>
      <c r="D26715">
        <v>0.2</v>
      </c>
    </row>
    <row r="26716" spans="1:4" x14ac:dyDescent="0.2">
      <c r="A26716" t="s">
        <v>52</v>
      </c>
      <c r="B26716">
        <v>7.4</v>
      </c>
      <c r="C26716" t="s">
        <v>1634</v>
      </c>
      <c r="D26716">
        <v>0.05</v>
      </c>
    </row>
    <row r="26717" spans="1:4" x14ac:dyDescent="0.2">
      <c r="A26717" t="s">
        <v>52</v>
      </c>
      <c r="B26717">
        <v>12.05</v>
      </c>
      <c r="C26717" t="s">
        <v>1634</v>
      </c>
      <c r="D26717">
        <v>0.05</v>
      </c>
    </row>
    <row r="26718" spans="1:4" x14ac:dyDescent="0.2">
      <c r="A26718" t="s">
        <v>52</v>
      </c>
      <c r="B26718">
        <v>12.05</v>
      </c>
      <c r="C26718" t="s">
        <v>1634</v>
      </c>
      <c r="D26718">
        <v>0.05</v>
      </c>
    </row>
    <row r="26719" spans="1:4" x14ac:dyDescent="0.2">
      <c r="A26719" t="s">
        <v>52</v>
      </c>
      <c r="B26719">
        <v>0.25</v>
      </c>
      <c r="C26719" t="s">
        <v>1634</v>
      </c>
      <c r="D26719">
        <v>0.03</v>
      </c>
    </row>
    <row r="26720" spans="1:4" x14ac:dyDescent="0.2">
      <c r="A26720" t="s">
        <v>156</v>
      </c>
      <c r="B26720">
        <v>0.05</v>
      </c>
    </row>
    <row r="26721" spans="1:5" x14ac:dyDescent="0.2">
      <c r="A26721" t="s">
        <v>119</v>
      </c>
      <c r="B26721">
        <v>12.8</v>
      </c>
      <c r="C26721" t="s">
        <v>1634</v>
      </c>
      <c r="D26721">
        <v>0.2</v>
      </c>
    </row>
    <row r="26722" spans="1:5" x14ac:dyDescent="0.2">
      <c r="A26722" t="s">
        <v>896</v>
      </c>
      <c r="B26722" t="s">
        <v>1644</v>
      </c>
      <c r="C26722">
        <v>9.8000000000000007</v>
      </c>
      <c r="D26722" t="s">
        <v>1634</v>
      </c>
      <c r="E26722">
        <v>0.1</v>
      </c>
    </row>
    <row r="26723" spans="1:5" x14ac:dyDescent="0.2">
      <c r="A26723" t="s">
        <v>119</v>
      </c>
      <c r="B26723">
        <v>2.5</v>
      </c>
      <c r="C26723" t="s">
        <v>1634</v>
      </c>
      <c r="D26723">
        <v>0.1</v>
      </c>
    </row>
    <row r="26724" spans="1:5" x14ac:dyDescent="0.2">
      <c r="A26724" t="s">
        <v>118</v>
      </c>
      <c r="B26724" t="s">
        <v>1610</v>
      </c>
      <c r="C26724">
        <v>4</v>
      </c>
    </row>
    <row r="26725" spans="1:5" x14ac:dyDescent="0.2">
      <c r="A26725" t="s">
        <v>118</v>
      </c>
      <c r="B26725" t="s">
        <v>1610</v>
      </c>
      <c r="C26725">
        <v>10</v>
      </c>
    </row>
    <row r="26726" spans="1:5" x14ac:dyDescent="0.2">
      <c r="A26726" t="s">
        <v>77</v>
      </c>
      <c r="B26726" t="s">
        <v>2551</v>
      </c>
      <c r="C26726" t="s">
        <v>1634</v>
      </c>
      <c r="D26726" t="s">
        <v>3510</v>
      </c>
    </row>
    <row r="26727" spans="1:5" x14ac:dyDescent="0.2">
      <c r="A26727" t="s">
        <v>118</v>
      </c>
      <c r="B26727" t="s">
        <v>2534</v>
      </c>
      <c r="C26727">
        <v>1.5</v>
      </c>
      <c r="D26727" t="s">
        <v>3511</v>
      </c>
    </row>
    <row r="26728" spans="1:5" x14ac:dyDescent="0.2">
      <c r="A26728" t="s">
        <v>118</v>
      </c>
      <c r="B26728" t="s">
        <v>2534</v>
      </c>
      <c r="C26728">
        <v>1.5</v>
      </c>
      <c r="D26728" t="s">
        <v>3512</v>
      </c>
    </row>
    <row r="26729" spans="1:5" x14ac:dyDescent="0.2">
      <c r="A26729" t="s">
        <v>120</v>
      </c>
      <c r="B26729">
        <v>0.03</v>
      </c>
      <c r="C26729" t="s">
        <v>1594</v>
      </c>
    </row>
    <row r="26730" spans="1:5" x14ac:dyDescent="0.2">
      <c r="A26730" t="s">
        <v>117</v>
      </c>
      <c r="B26730">
        <v>0.03</v>
      </c>
      <c r="C26730" t="s">
        <v>1594</v>
      </c>
    </row>
    <row r="26731" spans="1:5" x14ac:dyDescent="0.2">
      <c r="A26731" t="s">
        <v>120</v>
      </c>
      <c r="B26731">
        <v>0.01</v>
      </c>
      <c r="C26731" t="s">
        <v>1594</v>
      </c>
    </row>
    <row r="26732" spans="1:5" x14ac:dyDescent="0.2">
      <c r="A26732" t="s">
        <v>110</v>
      </c>
      <c r="B26732" t="s">
        <v>1708</v>
      </c>
    </row>
    <row r="26733" spans="1:5" x14ac:dyDescent="0.2">
      <c r="A26733" t="s">
        <v>1575</v>
      </c>
      <c r="B26733" t="s">
        <v>1576</v>
      </c>
      <c r="C26733" t="s">
        <v>1577</v>
      </c>
      <c r="D26733" t="s">
        <v>1578</v>
      </c>
    </row>
    <row r="26734" spans="1:5" x14ac:dyDescent="0.2">
      <c r="A26734" t="s">
        <v>882</v>
      </c>
      <c r="B26734" t="s">
        <v>1579</v>
      </c>
      <c r="C26734" t="s">
        <v>1580</v>
      </c>
    </row>
    <row r="26735" spans="1:5" x14ac:dyDescent="0.2">
      <c r="A26735" t="s">
        <v>57</v>
      </c>
      <c r="B26735">
        <v>16.98</v>
      </c>
      <c r="C26735">
        <f>--0.005/-0.02</f>
        <v>-0.25</v>
      </c>
    </row>
    <row r="26736" spans="1:5" x14ac:dyDescent="0.2">
      <c r="A26736" t="s">
        <v>57</v>
      </c>
      <c r="B26736">
        <v>16.98</v>
      </c>
      <c r="C26736">
        <f>-0.005/-0.02</f>
        <v>0.25</v>
      </c>
    </row>
    <row r="26737" spans="1:4" x14ac:dyDescent="0.2">
      <c r="A26737" t="s">
        <v>57</v>
      </c>
      <c r="B26737">
        <v>16.98</v>
      </c>
      <c r="C26737">
        <f>-0.005/-0.02</f>
        <v>0.25</v>
      </c>
    </row>
    <row r="26738" spans="1:4" x14ac:dyDescent="0.2">
      <c r="A26738" t="s">
        <v>57</v>
      </c>
      <c r="B26738">
        <v>21.98</v>
      </c>
      <c r="C26738">
        <f>-0.005/-0.02</f>
        <v>0.25</v>
      </c>
    </row>
    <row r="26739" spans="1:4" x14ac:dyDescent="0.2">
      <c r="A26739" t="s">
        <v>57</v>
      </c>
      <c r="B26739">
        <v>21.98</v>
      </c>
      <c r="C26739">
        <f>-0.005/-0.02</f>
        <v>0.25</v>
      </c>
    </row>
    <row r="26740" spans="1:4" x14ac:dyDescent="0.2">
      <c r="A26740" t="s">
        <v>57</v>
      </c>
      <c r="B26740">
        <v>21.98</v>
      </c>
      <c r="C26740">
        <f>-0.005/-0.02</f>
        <v>0.25</v>
      </c>
    </row>
    <row r="26741" spans="1:4" x14ac:dyDescent="0.2">
      <c r="A26741" t="s">
        <v>3513</v>
      </c>
      <c r="B26741">
        <v>-0.02</v>
      </c>
      <c r="C26741" t="s">
        <v>1816</v>
      </c>
      <c r="D26741" t="s">
        <v>3317</v>
      </c>
    </row>
    <row r="26742" spans="1:4" x14ac:dyDescent="0.2">
      <c r="A26742" t="s">
        <v>57</v>
      </c>
      <c r="B26742">
        <v>16.8</v>
      </c>
      <c r="C26742" t="s">
        <v>1634</v>
      </c>
      <c r="D26742">
        <v>0.05</v>
      </c>
    </row>
    <row r="26743" spans="1:4" x14ac:dyDescent="0.2">
      <c r="A26743" t="s">
        <v>119</v>
      </c>
      <c r="B26743">
        <v>1.8</v>
      </c>
      <c r="C26743" t="s">
        <v>1634</v>
      </c>
      <c r="D26743">
        <v>0.05</v>
      </c>
    </row>
    <row r="26744" spans="1:4" x14ac:dyDescent="0.2">
      <c r="A26744" t="s">
        <v>52</v>
      </c>
      <c r="B26744">
        <v>1.2</v>
      </c>
      <c r="C26744" t="s">
        <v>1634</v>
      </c>
      <c r="D26744">
        <v>0.1</v>
      </c>
    </row>
    <row r="26745" spans="1:4" x14ac:dyDescent="0.2">
      <c r="A26745" t="s">
        <v>57</v>
      </c>
      <c r="B26745" t="s">
        <v>3519</v>
      </c>
    </row>
    <row r="26746" spans="1:4" x14ac:dyDescent="0.2">
      <c r="A26746" t="s">
        <v>119</v>
      </c>
      <c r="B26746">
        <v>5.15</v>
      </c>
      <c r="C26746" t="s">
        <v>1639</v>
      </c>
      <c r="D26746">
        <v>0.1</v>
      </c>
    </row>
    <row r="26747" spans="1:4" x14ac:dyDescent="0.2">
      <c r="A26747" t="s">
        <v>119</v>
      </c>
      <c r="B26747" t="s">
        <v>3520</v>
      </c>
    </row>
    <row r="26748" spans="1:4" x14ac:dyDescent="0.2">
      <c r="A26748" t="s">
        <v>119</v>
      </c>
      <c r="B26748" t="s">
        <v>3520</v>
      </c>
    </row>
    <row r="26749" spans="1:4" x14ac:dyDescent="0.2">
      <c r="A26749" t="s">
        <v>52</v>
      </c>
      <c r="B26749">
        <v>8</v>
      </c>
      <c r="C26749" t="s">
        <v>1634</v>
      </c>
      <c r="D26749">
        <v>0.05</v>
      </c>
    </row>
    <row r="26750" spans="1:4" x14ac:dyDescent="0.2">
      <c r="A26750" t="s">
        <v>59</v>
      </c>
      <c r="B26750" t="s">
        <v>1841</v>
      </c>
      <c r="C26750" t="s">
        <v>3509</v>
      </c>
    </row>
    <row r="26751" spans="1:4" x14ac:dyDescent="0.2">
      <c r="A26751" t="s">
        <v>52</v>
      </c>
      <c r="B26751">
        <v>1</v>
      </c>
      <c r="C26751" t="s">
        <v>1634</v>
      </c>
      <c r="D26751">
        <v>0.1</v>
      </c>
    </row>
    <row r="26752" spans="1:4" x14ac:dyDescent="0.2">
      <c r="A26752" t="s">
        <v>52</v>
      </c>
      <c r="B26752">
        <v>2.2999999999999998</v>
      </c>
      <c r="C26752" t="s">
        <v>1634</v>
      </c>
      <c r="D26752">
        <v>0.05</v>
      </c>
    </row>
    <row r="26753" spans="1:5" x14ac:dyDescent="0.2">
      <c r="A26753" t="s">
        <v>119</v>
      </c>
      <c r="B26753">
        <v>15</v>
      </c>
      <c r="C26753" t="s">
        <v>1634</v>
      </c>
      <c r="D26753">
        <v>0.08</v>
      </c>
    </row>
    <row r="26754" spans="1:5" x14ac:dyDescent="0.2">
      <c r="A26754" t="s">
        <v>52</v>
      </c>
      <c r="B26754">
        <v>2.5</v>
      </c>
      <c r="C26754" t="s">
        <v>1634</v>
      </c>
      <c r="D26754">
        <v>0.2</v>
      </c>
    </row>
    <row r="26755" spans="1:5" x14ac:dyDescent="0.2">
      <c r="A26755" t="s">
        <v>52</v>
      </c>
      <c r="B26755">
        <v>7.4</v>
      </c>
      <c r="C26755" t="s">
        <v>1634</v>
      </c>
      <c r="D26755">
        <v>0.05</v>
      </c>
    </row>
    <row r="26756" spans="1:5" x14ac:dyDescent="0.2">
      <c r="A26756" t="s">
        <v>52</v>
      </c>
      <c r="B26756">
        <v>12.05</v>
      </c>
      <c r="C26756" t="s">
        <v>1634</v>
      </c>
      <c r="D26756">
        <v>0.05</v>
      </c>
    </row>
    <row r="26757" spans="1:5" x14ac:dyDescent="0.2">
      <c r="A26757" t="s">
        <v>52</v>
      </c>
      <c r="B26757">
        <v>12.05</v>
      </c>
      <c r="C26757" t="s">
        <v>1634</v>
      </c>
      <c r="D26757">
        <v>0.05</v>
      </c>
    </row>
    <row r="26758" spans="1:5" x14ac:dyDescent="0.2">
      <c r="A26758" t="s">
        <v>52</v>
      </c>
      <c r="B26758">
        <v>0.25</v>
      </c>
      <c r="C26758" t="s">
        <v>1634</v>
      </c>
      <c r="D26758">
        <v>0.03</v>
      </c>
    </row>
    <row r="26759" spans="1:5" x14ac:dyDescent="0.2">
      <c r="A26759" t="s">
        <v>156</v>
      </c>
      <c r="B26759">
        <v>0.05</v>
      </c>
    </row>
    <row r="26760" spans="1:5" x14ac:dyDescent="0.2">
      <c r="A26760" t="s">
        <v>119</v>
      </c>
      <c r="B26760">
        <v>12.8</v>
      </c>
      <c r="C26760" t="s">
        <v>1634</v>
      </c>
      <c r="D26760">
        <v>0.2</v>
      </c>
    </row>
    <row r="26761" spans="1:5" x14ac:dyDescent="0.2">
      <c r="A26761" t="s">
        <v>896</v>
      </c>
      <c r="B26761" t="s">
        <v>1644</v>
      </c>
      <c r="C26761">
        <v>9.8000000000000007</v>
      </c>
      <c r="D26761" t="s">
        <v>1634</v>
      </c>
      <c r="E26761">
        <v>0.1</v>
      </c>
    </row>
    <row r="26762" spans="1:5" x14ac:dyDescent="0.2">
      <c r="A26762" t="s">
        <v>119</v>
      </c>
      <c r="B26762">
        <v>2.5</v>
      </c>
      <c r="C26762" t="s">
        <v>1634</v>
      </c>
      <c r="D26762">
        <v>0.1</v>
      </c>
    </row>
    <row r="26763" spans="1:5" x14ac:dyDescent="0.2">
      <c r="A26763" t="s">
        <v>118</v>
      </c>
      <c r="B26763" t="s">
        <v>1610</v>
      </c>
      <c r="C26763">
        <v>4</v>
      </c>
    </row>
    <row r="26764" spans="1:5" x14ac:dyDescent="0.2">
      <c r="A26764" t="s">
        <v>118</v>
      </c>
      <c r="B26764" t="s">
        <v>1610</v>
      </c>
      <c r="C26764">
        <v>10</v>
      </c>
    </row>
    <row r="26765" spans="1:5" x14ac:dyDescent="0.2">
      <c r="A26765" t="s">
        <v>77</v>
      </c>
      <c r="B26765" t="s">
        <v>2551</v>
      </c>
      <c r="C26765" t="s">
        <v>1634</v>
      </c>
      <c r="D26765" t="s">
        <v>3510</v>
      </c>
    </row>
    <row r="26766" spans="1:5" x14ac:dyDescent="0.2">
      <c r="A26766" t="s">
        <v>118</v>
      </c>
      <c r="B26766" t="s">
        <v>2534</v>
      </c>
      <c r="C26766">
        <v>1.5</v>
      </c>
      <c r="D26766" t="s">
        <v>3511</v>
      </c>
    </row>
    <row r="26767" spans="1:5" x14ac:dyDescent="0.2">
      <c r="A26767" t="s">
        <v>118</v>
      </c>
      <c r="B26767" t="s">
        <v>2534</v>
      </c>
      <c r="C26767">
        <v>1.5</v>
      </c>
      <c r="D26767" t="s">
        <v>3512</v>
      </c>
    </row>
    <row r="26768" spans="1:5" x14ac:dyDescent="0.2">
      <c r="A26768" t="s">
        <v>120</v>
      </c>
      <c r="B26768">
        <v>0.03</v>
      </c>
      <c r="C26768" t="s">
        <v>1594</v>
      </c>
    </row>
    <row r="26769" spans="1:4" x14ac:dyDescent="0.2">
      <c r="A26769" t="s">
        <v>117</v>
      </c>
      <c r="B26769">
        <v>0.03</v>
      </c>
      <c r="C26769" t="s">
        <v>1594</v>
      </c>
    </row>
    <row r="26770" spans="1:4" x14ac:dyDescent="0.2">
      <c r="A26770" t="s">
        <v>120</v>
      </c>
      <c r="B26770">
        <v>0.01</v>
      </c>
      <c r="C26770" t="s">
        <v>1594</v>
      </c>
    </row>
    <row r="26771" spans="1:4" x14ac:dyDescent="0.2">
      <c r="A26771" t="s">
        <v>110</v>
      </c>
      <c r="B26771" t="s">
        <v>1708</v>
      </c>
    </row>
    <row r="26772" spans="1:4" x14ac:dyDescent="0.2">
      <c r="A26772" t="s">
        <v>1575</v>
      </c>
      <c r="B26772" t="s">
        <v>1576</v>
      </c>
      <c r="C26772" t="s">
        <v>1577</v>
      </c>
      <c r="D26772" t="s">
        <v>1578</v>
      </c>
    </row>
    <row r="26773" spans="1:4" x14ac:dyDescent="0.2">
      <c r="A26773" t="s">
        <v>882</v>
      </c>
      <c r="B26773" t="s">
        <v>1579</v>
      </c>
      <c r="C26773" t="s">
        <v>1580</v>
      </c>
    </row>
    <row r="26774" spans="1:4" x14ac:dyDescent="0.2">
      <c r="A26774" t="s">
        <v>1595</v>
      </c>
      <c r="B26774" t="s">
        <v>1596</v>
      </c>
      <c r="C26774" t="s">
        <v>1597</v>
      </c>
    </row>
    <row r="26775" spans="1:4" x14ac:dyDescent="0.2">
      <c r="A26775" t="s">
        <v>1595</v>
      </c>
      <c r="B26775" t="s">
        <v>1598</v>
      </c>
      <c r="C26775" t="s">
        <v>1599</v>
      </c>
      <c r="D26775" t="s">
        <v>1597</v>
      </c>
    </row>
    <row r="26776" spans="1:4" x14ac:dyDescent="0.2">
      <c r="A26776" t="s">
        <v>57</v>
      </c>
      <c r="B26776">
        <v>16.98</v>
      </c>
      <c r="C26776">
        <f>--0.005/-0.02</f>
        <v>-0.25</v>
      </c>
    </row>
    <row r="26777" spans="1:4" x14ac:dyDescent="0.2">
      <c r="A26777" t="s">
        <v>57</v>
      </c>
      <c r="B26777">
        <v>16.98</v>
      </c>
      <c r="C26777">
        <f>-0.005/-0.02</f>
        <v>0.25</v>
      </c>
    </row>
    <row r="26778" spans="1:4" x14ac:dyDescent="0.2">
      <c r="A26778" t="s">
        <v>57</v>
      </c>
      <c r="B26778">
        <v>21.98</v>
      </c>
      <c r="C26778">
        <f>-0.005/-0.02</f>
        <v>0.25</v>
      </c>
    </row>
    <row r="26779" spans="1:4" x14ac:dyDescent="0.2">
      <c r="A26779" t="s">
        <v>57</v>
      </c>
      <c r="B26779">
        <v>21.98</v>
      </c>
      <c r="C26779">
        <f>-0.005/-0.02</f>
        <v>0.25</v>
      </c>
    </row>
    <row r="26780" spans="1:4" x14ac:dyDescent="0.2">
      <c r="A26780" t="s">
        <v>57</v>
      </c>
      <c r="B26780">
        <v>16.8</v>
      </c>
      <c r="C26780" t="s">
        <v>1634</v>
      </c>
      <c r="D26780">
        <v>0.05</v>
      </c>
    </row>
    <row r="26781" spans="1:4" x14ac:dyDescent="0.2">
      <c r="A26781" t="s">
        <v>119</v>
      </c>
      <c r="B26781">
        <v>1.8</v>
      </c>
      <c r="C26781" t="s">
        <v>1634</v>
      </c>
      <c r="D26781">
        <v>0.05</v>
      </c>
    </row>
    <row r="26782" spans="1:4" x14ac:dyDescent="0.2">
      <c r="A26782" t="s">
        <v>52</v>
      </c>
      <c r="B26782">
        <v>1.2</v>
      </c>
      <c r="C26782" t="s">
        <v>1634</v>
      </c>
      <c r="D26782">
        <v>0.1</v>
      </c>
    </row>
    <row r="26783" spans="1:4" x14ac:dyDescent="0.2">
      <c r="A26783" t="s">
        <v>1688</v>
      </c>
      <c r="B26783">
        <v>7</v>
      </c>
      <c r="C26783">
        <v>-0.2</v>
      </c>
    </row>
    <row r="26784" spans="1:4" x14ac:dyDescent="0.2">
      <c r="A26784" t="s">
        <v>119</v>
      </c>
      <c r="B26784">
        <v>5.15</v>
      </c>
      <c r="C26784" t="s">
        <v>1639</v>
      </c>
      <c r="D26784">
        <v>0.1</v>
      </c>
    </row>
    <row r="26785" spans="1:5" x14ac:dyDescent="0.2">
      <c r="A26785" t="s">
        <v>119</v>
      </c>
      <c r="B26785">
        <v>6</v>
      </c>
      <c r="C26785">
        <v>0.02</v>
      </c>
    </row>
    <row r="26786" spans="1:5" x14ac:dyDescent="0.2">
      <c r="A26786" t="s">
        <v>52</v>
      </c>
      <c r="B26786">
        <v>8</v>
      </c>
      <c r="C26786" t="s">
        <v>1634</v>
      </c>
      <c r="D26786">
        <v>0.05</v>
      </c>
    </row>
    <row r="26787" spans="1:5" x14ac:dyDescent="0.2">
      <c r="A26787" t="s">
        <v>59</v>
      </c>
      <c r="B26787" t="s">
        <v>1841</v>
      </c>
      <c r="C26787" t="s">
        <v>3509</v>
      </c>
    </row>
    <row r="26788" spans="1:5" x14ac:dyDescent="0.2">
      <c r="A26788" t="s">
        <v>52</v>
      </c>
      <c r="B26788">
        <v>1</v>
      </c>
      <c r="C26788" t="s">
        <v>1634</v>
      </c>
      <c r="D26788">
        <v>0.1</v>
      </c>
    </row>
    <row r="26789" spans="1:5" x14ac:dyDescent="0.2">
      <c r="A26789" t="s">
        <v>52</v>
      </c>
      <c r="B26789">
        <v>2.2999999999999998</v>
      </c>
      <c r="C26789" t="s">
        <v>1634</v>
      </c>
      <c r="D26789">
        <v>0.05</v>
      </c>
    </row>
    <row r="26790" spans="1:5" x14ac:dyDescent="0.2">
      <c r="A26790" t="s">
        <v>119</v>
      </c>
      <c r="B26790">
        <v>15</v>
      </c>
      <c r="C26790" t="s">
        <v>1634</v>
      </c>
      <c r="D26790">
        <v>0.08</v>
      </c>
    </row>
    <row r="26791" spans="1:5" x14ac:dyDescent="0.2">
      <c r="A26791" t="s">
        <v>71</v>
      </c>
      <c r="B26791">
        <v>2.5</v>
      </c>
      <c r="C26791">
        <v>-0.1</v>
      </c>
    </row>
    <row r="26792" spans="1:5" x14ac:dyDescent="0.2">
      <c r="A26792" t="s">
        <v>52</v>
      </c>
      <c r="B26792">
        <v>7.4</v>
      </c>
      <c r="C26792" t="s">
        <v>1634</v>
      </c>
      <c r="D26792">
        <v>0.05</v>
      </c>
    </row>
    <row r="26793" spans="1:5" x14ac:dyDescent="0.2">
      <c r="A26793" t="s">
        <v>52</v>
      </c>
      <c r="B26793">
        <v>12.05</v>
      </c>
      <c r="C26793" t="s">
        <v>1634</v>
      </c>
      <c r="D26793">
        <v>0.05</v>
      </c>
    </row>
    <row r="26794" spans="1:5" x14ac:dyDescent="0.2">
      <c r="A26794" t="s">
        <v>52</v>
      </c>
      <c r="B26794">
        <v>12.05</v>
      </c>
      <c r="C26794" t="s">
        <v>1634</v>
      </c>
      <c r="D26794">
        <v>0.05</v>
      </c>
    </row>
    <row r="26795" spans="1:5" x14ac:dyDescent="0.2">
      <c r="A26795" t="s">
        <v>52</v>
      </c>
      <c r="B26795">
        <v>0.25</v>
      </c>
      <c r="C26795" t="s">
        <v>1634</v>
      </c>
      <c r="D26795">
        <v>0.03</v>
      </c>
    </row>
    <row r="26796" spans="1:5" x14ac:dyDescent="0.2">
      <c r="A26796" t="s">
        <v>156</v>
      </c>
      <c r="B26796">
        <v>0.05</v>
      </c>
    </row>
    <row r="26797" spans="1:5" x14ac:dyDescent="0.2">
      <c r="A26797" t="s">
        <v>119</v>
      </c>
      <c r="B26797">
        <v>12.8</v>
      </c>
      <c r="C26797" t="s">
        <v>1634</v>
      </c>
      <c r="D26797">
        <v>0.2</v>
      </c>
    </row>
    <row r="26798" spans="1:5" x14ac:dyDescent="0.2">
      <c r="A26798" t="s">
        <v>896</v>
      </c>
      <c r="B26798" t="s">
        <v>1644</v>
      </c>
      <c r="C26798">
        <v>9.8000000000000007</v>
      </c>
      <c r="D26798" t="s">
        <v>1634</v>
      </c>
      <c r="E26798">
        <v>0.1</v>
      </c>
    </row>
    <row r="26799" spans="1:5" x14ac:dyDescent="0.2">
      <c r="A26799" t="s">
        <v>119</v>
      </c>
      <c r="B26799">
        <v>2.1</v>
      </c>
      <c r="C26799" t="s">
        <v>1634</v>
      </c>
      <c r="D26799">
        <v>0.1</v>
      </c>
    </row>
    <row r="26800" spans="1:5" x14ac:dyDescent="0.2">
      <c r="A26800" t="s">
        <v>118</v>
      </c>
      <c r="B26800" t="s">
        <v>1610</v>
      </c>
      <c r="C26800">
        <v>4</v>
      </c>
    </row>
    <row r="26801" spans="1:4" x14ac:dyDescent="0.2">
      <c r="A26801" t="s">
        <v>118</v>
      </c>
      <c r="B26801" t="s">
        <v>1610</v>
      </c>
      <c r="C26801">
        <v>10</v>
      </c>
    </row>
    <row r="26802" spans="1:4" x14ac:dyDescent="0.2">
      <c r="A26802" t="s">
        <v>77</v>
      </c>
      <c r="B26802" t="s">
        <v>2551</v>
      </c>
      <c r="C26802" t="s">
        <v>1634</v>
      </c>
      <c r="D26802" t="s">
        <v>3510</v>
      </c>
    </row>
    <row r="26803" spans="1:4" x14ac:dyDescent="0.2">
      <c r="A26803" t="s">
        <v>118</v>
      </c>
      <c r="B26803" t="s">
        <v>2534</v>
      </c>
      <c r="C26803">
        <v>1.5</v>
      </c>
      <c r="D26803" t="s">
        <v>3511</v>
      </c>
    </row>
    <row r="26804" spans="1:4" x14ac:dyDescent="0.2">
      <c r="A26804" t="s">
        <v>118</v>
      </c>
      <c r="B26804" t="s">
        <v>2534</v>
      </c>
      <c r="C26804">
        <v>1.5</v>
      </c>
      <c r="D26804" t="s">
        <v>3512</v>
      </c>
    </row>
    <row r="26805" spans="1:4" x14ac:dyDescent="0.2">
      <c r="A26805" t="s">
        <v>120</v>
      </c>
      <c r="B26805">
        <v>0.03</v>
      </c>
      <c r="C26805" t="s">
        <v>1594</v>
      </c>
    </row>
    <row r="26806" spans="1:4" x14ac:dyDescent="0.2">
      <c r="A26806" t="s">
        <v>117</v>
      </c>
      <c r="B26806">
        <v>0.03</v>
      </c>
      <c r="C26806" t="s">
        <v>1594</v>
      </c>
    </row>
    <row r="26807" spans="1:4" x14ac:dyDescent="0.2">
      <c r="A26807" t="s">
        <v>120</v>
      </c>
      <c r="B26807">
        <v>0.01</v>
      </c>
      <c r="C26807" t="s">
        <v>1594</v>
      </c>
    </row>
    <row r="26808" spans="1:4" x14ac:dyDescent="0.2">
      <c r="A26808" t="s">
        <v>50</v>
      </c>
      <c r="B26808">
        <v>0.45</v>
      </c>
      <c r="C26808" t="s">
        <v>1634</v>
      </c>
      <c r="D26808">
        <v>0.05</v>
      </c>
    </row>
    <row r="26809" spans="1:4" x14ac:dyDescent="0.2">
      <c r="A26809" t="s">
        <v>110</v>
      </c>
      <c r="B26809" t="s">
        <v>1708</v>
      </c>
    </row>
    <row r="26810" spans="1:4" x14ac:dyDescent="0.2">
      <c r="A26810" t="s">
        <v>1575</v>
      </c>
      <c r="B26810" t="s">
        <v>1576</v>
      </c>
      <c r="C26810" t="s">
        <v>1577</v>
      </c>
      <c r="D26810" t="s">
        <v>1578</v>
      </c>
    </row>
    <row r="26811" spans="1:4" x14ac:dyDescent="0.2">
      <c r="A26811" t="s">
        <v>882</v>
      </c>
      <c r="B26811" t="s">
        <v>1579</v>
      </c>
      <c r="C26811" t="s">
        <v>1580</v>
      </c>
    </row>
    <row r="26812" spans="1:4" x14ac:dyDescent="0.2">
      <c r="A26812" t="s">
        <v>57</v>
      </c>
      <c r="B26812">
        <v>16.98</v>
      </c>
      <c r="C26812">
        <f>--0.005/-0.02</f>
        <v>-0.25</v>
      </c>
    </row>
    <row r="26813" spans="1:4" x14ac:dyDescent="0.2">
      <c r="A26813" t="s">
        <v>57</v>
      </c>
      <c r="B26813">
        <v>16.98</v>
      </c>
      <c r="C26813">
        <f>-0.005/-0.02</f>
        <v>0.25</v>
      </c>
    </row>
    <row r="26814" spans="1:4" x14ac:dyDescent="0.2">
      <c r="A26814" t="s">
        <v>57</v>
      </c>
      <c r="B26814">
        <v>16.98</v>
      </c>
      <c r="C26814">
        <f>-0.005/-0.02</f>
        <v>0.25</v>
      </c>
    </row>
    <row r="26815" spans="1:4" x14ac:dyDescent="0.2">
      <c r="A26815" t="s">
        <v>57</v>
      </c>
      <c r="B26815">
        <v>21.98</v>
      </c>
      <c r="C26815">
        <f>-0.005/-0.02</f>
        <v>0.25</v>
      </c>
    </row>
    <row r="26816" spans="1:4" x14ac:dyDescent="0.2">
      <c r="A26816" t="s">
        <v>57</v>
      </c>
      <c r="B26816">
        <v>21.98</v>
      </c>
      <c r="C26816">
        <f>-0.005/-0.02</f>
        <v>0.25</v>
      </c>
    </row>
    <row r="26817" spans="1:4" x14ac:dyDescent="0.2">
      <c r="A26817" t="s">
        <v>57</v>
      </c>
      <c r="B26817">
        <v>21.98</v>
      </c>
      <c r="C26817">
        <f>-0.005/-0.02</f>
        <v>0.25</v>
      </c>
    </row>
    <row r="26818" spans="1:4" x14ac:dyDescent="0.2">
      <c r="A26818" t="s">
        <v>3513</v>
      </c>
      <c r="B26818">
        <v>-0.02</v>
      </c>
      <c r="C26818" t="s">
        <v>1816</v>
      </c>
      <c r="D26818" t="s">
        <v>3317</v>
      </c>
    </row>
    <row r="26819" spans="1:4" x14ac:dyDescent="0.2">
      <c r="A26819" t="s">
        <v>57</v>
      </c>
      <c r="B26819">
        <v>16.8</v>
      </c>
      <c r="C26819" t="s">
        <v>1634</v>
      </c>
      <c r="D26819">
        <v>0.05</v>
      </c>
    </row>
    <row r="26820" spans="1:4" x14ac:dyDescent="0.2">
      <c r="A26820" t="s">
        <v>119</v>
      </c>
      <c r="B26820">
        <v>1.8</v>
      </c>
      <c r="C26820" t="s">
        <v>1634</v>
      </c>
      <c r="D26820">
        <v>0.05</v>
      </c>
    </row>
    <row r="26821" spans="1:4" x14ac:dyDescent="0.2">
      <c r="A26821" t="s">
        <v>52</v>
      </c>
      <c r="B26821">
        <v>1.2</v>
      </c>
      <c r="C26821" t="s">
        <v>1634</v>
      </c>
      <c r="D26821">
        <v>0.1</v>
      </c>
    </row>
    <row r="26822" spans="1:4" x14ac:dyDescent="0.2">
      <c r="A26822" t="s">
        <v>1688</v>
      </c>
      <c r="B26822">
        <v>7</v>
      </c>
      <c r="C26822">
        <v>-0.2</v>
      </c>
    </row>
    <row r="26823" spans="1:4" x14ac:dyDescent="0.2">
      <c r="A26823" t="s">
        <v>119</v>
      </c>
      <c r="B26823">
        <v>5.15</v>
      </c>
      <c r="C26823" t="s">
        <v>1639</v>
      </c>
      <c r="D26823">
        <v>0.1</v>
      </c>
    </row>
    <row r="26824" spans="1:4" x14ac:dyDescent="0.2">
      <c r="A26824" t="s">
        <v>119</v>
      </c>
      <c r="B26824">
        <v>6</v>
      </c>
      <c r="C26824">
        <v>0.02</v>
      </c>
    </row>
    <row r="26825" spans="1:4" x14ac:dyDescent="0.2">
      <c r="A26825" t="s">
        <v>119</v>
      </c>
      <c r="B26825">
        <v>6</v>
      </c>
      <c r="C26825">
        <v>0.02</v>
      </c>
    </row>
    <row r="26826" spans="1:4" x14ac:dyDescent="0.2">
      <c r="A26826" t="s">
        <v>52</v>
      </c>
      <c r="B26826">
        <v>8</v>
      </c>
      <c r="C26826" t="s">
        <v>1634</v>
      </c>
      <c r="D26826">
        <v>0.05</v>
      </c>
    </row>
    <row r="26827" spans="1:4" x14ac:dyDescent="0.2">
      <c r="A26827" t="s">
        <v>59</v>
      </c>
      <c r="B26827" t="s">
        <v>1841</v>
      </c>
      <c r="C26827" t="s">
        <v>3509</v>
      </c>
    </row>
    <row r="26828" spans="1:4" x14ac:dyDescent="0.2">
      <c r="A26828" t="s">
        <v>52</v>
      </c>
      <c r="B26828">
        <v>1</v>
      </c>
      <c r="C26828" t="s">
        <v>1634</v>
      </c>
      <c r="D26828">
        <v>0.1</v>
      </c>
    </row>
    <row r="26829" spans="1:4" x14ac:dyDescent="0.2">
      <c r="A26829" t="s">
        <v>52</v>
      </c>
      <c r="B26829">
        <v>2.2999999999999998</v>
      </c>
      <c r="C26829" t="s">
        <v>1634</v>
      </c>
      <c r="D26829">
        <v>0.05</v>
      </c>
    </row>
    <row r="26830" spans="1:4" x14ac:dyDescent="0.2">
      <c r="A26830" t="s">
        <v>119</v>
      </c>
      <c r="B26830">
        <v>15</v>
      </c>
      <c r="C26830" t="s">
        <v>1634</v>
      </c>
      <c r="D26830">
        <v>0.08</v>
      </c>
    </row>
    <row r="26831" spans="1:4" x14ac:dyDescent="0.2">
      <c r="A26831" t="s">
        <v>71</v>
      </c>
      <c r="B26831">
        <v>2.5</v>
      </c>
      <c r="C26831">
        <v>-0.1</v>
      </c>
    </row>
    <row r="26832" spans="1:4" x14ac:dyDescent="0.2">
      <c r="A26832" t="s">
        <v>52</v>
      </c>
      <c r="B26832">
        <v>7.4</v>
      </c>
      <c r="C26832" t="s">
        <v>1634</v>
      </c>
      <c r="D26832">
        <v>0.05</v>
      </c>
    </row>
    <row r="26833" spans="1:5" x14ac:dyDescent="0.2">
      <c r="A26833" t="s">
        <v>52</v>
      </c>
      <c r="B26833">
        <v>12.05</v>
      </c>
      <c r="C26833" t="s">
        <v>1634</v>
      </c>
      <c r="D26833">
        <v>0.05</v>
      </c>
    </row>
    <row r="26834" spans="1:5" x14ac:dyDescent="0.2">
      <c r="A26834" t="s">
        <v>52</v>
      </c>
      <c r="B26834">
        <v>12.05</v>
      </c>
      <c r="C26834" t="s">
        <v>1634</v>
      </c>
      <c r="D26834">
        <v>0.05</v>
      </c>
    </row>
    <row r="26835" spans="1:5" x14ac:dyDescent="0.2">
      <c r="A26835" t="s">
        <v>52</v>
      </c>
      <c r="B26835">
        <v>0.25</v>
      </c>
      <c r="C26835" t="s">
        <v>1634</v>
      </c>
      <c r="D26835">
        <v>0.03</v>
      </c>
    </row>
    <row r="26836" spans="1:5" x14ac:dyDescent="0.2">
      <c r="A26836" t="s">
        <v>156</v>
      </c>
      <c r="B26836">
        <v>0.05</v>
      </c>
    </row>
    <row r="26837" spans="1:5" x14ac:dyDescent="0.2">
      <c r="A26837" t="s">
        <v>119</v>
      </c>
      <c r="B26837">
        <v>12.8</v>
      </c>
      <c r="C26837" t="s">
        <v>1634</v>
      </c>
      <c r="D26837">
        <v>0.2</v>
      </c>
    </row>
    <row r="26838" spans="1:5" x14ac:dyDescent="0.2">
      <c r="A26838" t="s">
        <v>896</v>
      </c>
      <c r="B26838" t="s">
        <v>1644</v>
      </c>
      <c r="C26838">
        <v>9.8000000000000007</v>
      </c>
      <c r="D26838" t="s">
        <v>1634</v>
      </c>
      <c r="E26838">
        <v>0.1</v>
      </c>
    </row>
    <row r="26839" spans="1:5" x14ac:dyDescent="0.2">
      <c r="A26839" t="s">
        <v>119</v>
      </c>
      <c r="B26839">
        <v>2.1</v>
      </c>
      <c r="C26839" t="s">
        <v>1634</v>
      </c>
      <c r="D26839">
        <v>0.1</v>
      </c>
    </row>
    <row r="26840" spans="1:5" x14ac:dyDescent="0.2">
      <c r="A26840" t="s">
        <v>118</v>
      </c>
      <c r="B26840" t="s">
        <v>1610</v>
      </c>
      <c r="C26840">
        <v>4</v>
      </c>
    </row>
    <row r="26841" spans="1:5" x14ac:dyDescent="0.2">
      <c r="A26841" t="s">
        <v>118</v>
      </c>
      <c r="B26841" t="s">
        <v>1610</v>
      </c>
      <c r="C26841">
        <v>10</v>
      </c>
    </row>
    <row r="26842" spans="1:5" x14ac:dyDescent="0.2">
      <c r="A26842" t="s">
        <v>77</v>
      </c>
      <c r="B26842" t="s">
        <v>2551</v>
      </c>
      <c r="C26842" t="s">
        <v>1634</v>
      </c>
      <c r="D26842" t="s">
        <v>3510</v>
      </c>
    </row>
    <row r="26843" spans="1:5" x14ac:dyDescent="0.2">
      <c r="A26843" t="s">
        <v>118</v>
      </c>
      <c r="B26843" t="s">
        <v>2534</v>
      </c>
      <c r="C26843">
        <v>1.5</v>
      </c>
      <c r="D26843" t="s">
        <v>3511</v>
      </c>
    </row>
    <row r="26844" spans="1:5" x14ac:dyDescent="0.2">
      <c r="A26844" t="s">
        <v>118</v>
      </c>
      <c r="B26844" t="s">
        <v>2534</v>
      </c>
      <c r="C26844">
        <v>1.5</v>
      </c>
      <c r="D26844" t="s">
        <v>3512</v>
      </c>
    </row>
    <row r="26845" spans="1:5" x14ac:dyDescent="0.2">
      <c r="A26845" t="s">
        <v>120</v>
      </c>
      <c r="B26845">
        <v>0.03</v>
      </c>
      <c r="C26845" t="s">
        <v>1594</v>
      </c>
    </row>
    <row r="26846" spans="1:5" x14ac:dyDescent="0.2">
      <c r="A26846" t="s">
        <v>117</v>
      </c>
      <c r="B26846">
        <v>0.03</v>
      </c>
      <c r="C26846" t="s">
        <v>1594</v>
      </c>
    </row>
    <row r="26847" spans="1:5" x14ac:dyDescent="0.2">
      <c r="A26847" t="s">
        <v>120</v>
      </c>
      <c r="B26847">
        <v>0.01</v>
      </c>
      <c r="C26847" t="s">
        <v>1594</v>
      </c>
    </row>
    <row r="26848" spans="1:5" x14ac:dyDescent="0.2">
      <c r="A26848" t="s">
        <v>50</v>
      </c>
      <c r="B26848">
        <v>0.45</v>
      </c>
      <c r="C26848" t="s">
        <v>1634</v>
      </c>
      <c r="D26848">
        <v>0.05</v>
      </c>
    </row>
    <row r="26849" spans="1:4" x14ac:dyDescent="0.2">
      <c r="A26849" t="s">
        <v>110</v>
      </c>
      <c r="B26849" t="s">
        <v>1708</v>
      </c>
    </row>
    <row r="26850" spans="1:4" x14ac:dyDescent="0.2">
      <c r="A26850" t="s">
        <v>1575</v>
      </c>
      <c r="B26850" t="s">
        <v>1576</v>
      </c>
      <c r="C26850" t="s">
        <v>1577</v>
      </c>
      <c r="D26850" t="s">
        <v>1578</v>
      </c>
    </row>
    <row r="26851" spans="1:4" x14ac:dyDescent="0.2">
      <c r="A26851" t="s">
        <v>882</v>
      </c>
      <c r="B26851" t="s">
        <v>1579</v>
      </c>
      <c r="C26851" t="s">
        <v>1580</v>
      </c>
    </row>
    <row r="26852" spans="1:4" x14ac:dyDescent="0.2">
      <c r="A26852" t="s">
        <v>1595</v>
      </c>
      <c r="B26852" t="s">
        <v>1596</v>
      </c>
      <c r="C26852" t="s">
        <v>1597</v>
      </c>
    </row>
    <row r="26853" spans="1:4" x14ac:dyDescent="0.2">
      <c r="A26853" t="s">
        <v>1595</v>
      </c>
      <c r="B26853" t="s">
        <v>1598</v>
      </c>
      <c r="C26853" t="s">
        <v>1599</v>
      </c>
      <c r="D26853" t="s">
        <v>1597</v>
      </c>
    </row>
    <row r="26854" spans="1:4" x14ac:dyDescent="0.2">
      <c r="A26854" t="s">
        <v>57</v>
      </c>
      <c r="B26854">
        <v>16.98</v>
      </c>
      <c r="C26854">
        <f>--0.005/-0.02</f>
        <v>-0.25</v>
      </c>
    </row>
    <row r="26855" spans="1:4" x14ac:dyDescent="0.2">
      <c r="A26855" t="s">
        <v>57</v>
      </c>
      <c r="B26855">
        <v>16.98</v>
      </c>
      <c r="C26855">
        <f>-0.005/-0.02</f>
        <v>0.25</v>
      </c>
    </row>
    <row r="26856" spans="1:4" x14ac:dyDescent="0.2">
      <c r="A26856" t="s">
        <v>57</v>
      </c>
      <c r="B26856">
        <v>21.98</v>
      </c>
      <c r="C26856">
        <f>-0.005/-0.02</f>
        <v>0.25</v>
      </c>
    </row>
    <row r="26857" spans="1:4" x14ac:dyDescent="0.2">
      <c r="A26857" t="s">
        <v>57</v>
      </c>
      <c r="B26857">
        <v>21.98</v>
      </c>
      <c r="C26857">
        <f>-0.005/-0.02</f>
        <v>0.25</v>
      </c>
    </row>
    <row r="26858" spans="1:4" x14ac:dyDescent="0.2">
      <c r="A26858" t="s">
        <v>3513</v>
      </c>
      <c r="B26858">
        <v>-0.02</v>
      </c>
      <c r="C26858" t="s">
        <v>1816</v>
      </c>
      <c r="D26858" t="s">
        <v>3317</v>
      </c>
    </row>
    <row r="26859" spans="1:4" x14ac:dyDescent="0.2">
      <c r="A26859" t="s">
        <v>57</v>
      </c>
      <c r="B26859">
        <v>16.8</v>
      </c>
      <c r="C26859" t="s">
        <v>1634</v>
      </c>
      <c r="D26859">
        <v>0.05</v>
      </c>
    </row>
    <row r="26860" spans="1:4" x14ac:dyDescent="0.2">
      <c r="A26860" t="s">
        <v>119</v>
      </c>
      <c r="B26860">
        <v>1.8</v>
      </c>
      <c r="C26860" t="s">
        <v>1634</v>
      </c>
      <c r="D26860">
        <v>0.05</v>
      </c>
    </row>
    <row r="26861" spans="1:4" x14ac:dyDescent="0.2">
      <c r="A26861" t="s">
        <v>52</v>
      </c>
      <c r="B26861">
        <v>1.2</v>
      </c>
      <c r="C26861" t="s">
        <v>1634</v>
      </c>
      <c r="D26861">
        <v>0.1</v>
      </c>
    </row>
    <row r="26862" spans="1:4" x14ac:dyDescent="0.2">
      <c r="A26862" t="s">
        <v>1688</v>
      </c>
      <c r="B26862">
        <v>7</v>
      </c>
      <c r="C26862">
        <v>-0.2</v>
      </c>
    </row>
    <row r="26863" spans="1:4" x14ac:dyDescent="0.2">
      <c r="A26863" t="s">
        <v>119</v>
      </c>
      <c r="B26863">
        <v>5.15</v>
      </c>
      <c r="C26863" t="s">
        <v>1639</v>
      </c>
      <c r="D26863">
        <v>0.1</v>
      </c>
    </row>
    <row r="26864" spans="1:4" x14ac:dyDescent="0.2">
      <c r="A26864" t="s">
        <v>119</v>
      </c>
      <c r="B26864">
        <v>6</v>
      </c>
      <c r="C26864">
        <v>0.02</v>
      </c>
    </row>
    <row r="26865" spans="1:5" x14ac:dyDescent="0.2">
      <c r="A26865" t="s">
        <v>52</v>
      </c>
      <c r="B26865">
        <v>8</v>
      </c>
      <c r="C26865" t="s">
        <v>1634</v>
      </c>
      <c r="D26865">
        <v>0.05</v>
      </c>
    </row>
    <row r="26866" spans="1:5" x14ac:dyDescent="0.2">
      <c r="A26866" t="s">
        <v>59</v>
      </c>
      <c r="B26866" t="s">
        <v>1841</v>
      </c>
      <c r="C26866" t="s">
        <v>3509</v>
      </c>
    </row>
    <row r="26867" spans="1:5" x14ac:dyDescent="0.2">
      <c r="A26867" t="s">
        <v>52</v>
      </c>
      <c r="B26867">
        <v>1</v>
      </c>
      <c r="C26867" t="s">
        <v>1634</v>
      </c>
      <c r="D26867">
        <v>0.1</v>
      </c>
    </row>
    <row r="26868" spans="1:5" x14ac:dyDescent="0.2">
      <c r="A26868" t="s">
        <v>52</v>
      </c>
      <c r="B26868">
        <v>2.2999999999999998</v>
      </c>
      <c r="C26868" t="s">
        <v>1634</v>
      </c>
      <c r="D26868">
        <v>0.05</v>
      </c>
    </row>
    <row r="26869" spans="1:5" x14ac:dyDescent="0.2">
      <c r="A26869" t="s">
        <v>119</v>
      </c>
      <c r="B26869">
        <v>15</v>
      </c>
      <c r="C26869" t="s">
        <v>1634</v>
      </c>
      <c r="D26869">
        <v>0.08</v>
      </c>
    </row>
    <row r="26870" spans="1:5" x14ac:dyDescent="0.2">
      <c r="A26870" t="s">
        <v>71</v>
      </c>
      <c r="B26870">
        <v>2.5</v>
      </c>
      <c r="C26870">
        <v>-0.1</v>
      </c>
    </row>
    <row r="26871" spans="1:5" x14ac:dyDescent="0.2">
      <c r="A26871" t="s">
        <v>52</v>
      </c>
      <c r="B26871">
        <v>7.4</v>
      </c>
      <c r="C26871" t="s">
        <v>1634</v>
      </c>
      <c r="D26871">
        <v>0.05</v>
      </c>
    </row>
    <row r="26872" spans="1:5" x14ac:dyDescent="0.2">
      <c r="A26872" t="s">
        <v>52</v>
      </c>
      <c r="B26872">
        <v>12.05</v>
      </c>
      <c r="C26872" t="s">
        <v>1634</v>
      </c>
      <c r="D26872">
        <v>0.05</v>
      </c>
    </row>
    <row r="26873" spans="1:5" x14ac:dyDescent="0.2">
      <c r="A26873" t="s">
        <v>52</v>
      </c>
      <c r="B26873">
        <v>12.05</v>
      </c>
      <c r="C26873" t="s">
        <v>1634</v>
      </c>
      <c r="D26873">
        <v>0.05</v>
      </c>
    </row>
    <row r="26874" spans="1:5" x14ac:dyDescent="0.2">
      <c r="A26874" t="s">
        <v>52</v>
      </c>
      <c r="B26874">
        <v>0.25</v>
      </c>
      <c r="C26874" t="s">
        <v>1634</v>
      </c>
      <c r="D26874">
        <v>0.03</v>
      </c>
    </row>
    <row r="26875" spans="1:5" x14ac:dyDescent="0.2">
      <c r="A26875" t="s">
        <v>156</v>
      </c>
      <c r="B26875">
        <v>0.05</v>
      </c>
    </row>
    <row r="26876" spans="1:5" x14ac:dyDescent="0.2">
      <c r="A26876" t="s">
        <v>119</v>
      </c>
      <c r="B26876">
        <v>12.8</v>
      </c>
      <c r="C26876" t="s">
        <v>1634</v>
      </c>
      <c r="D26876">
        <v>0.2</v>
      </c>
    </row>
    <row r="26877" spans="1:5" x14ac:dyDescent="0.2">
      <c r="A26877" t="s">
        <v>896</v>
      </c>
      <c r="B26877" t="s">
        <v>1644</v>
      </c>
      <c r="C26877">
        <v>9.8000000000000007</v>
      </c>
      <c r="D26877" t="s">
        <v>1634</v>
      </c>
      <c r="E26877">
        <v>0.1</v>
      </c>
    </row>
    <row r="26878" spans="1:5" x14ac:dyDescent="0.2">
      <c r="A26878" t="s">
        <v>119</v>
      </c>
      <c r="B26878">
        <v>2.1</v>
      </c>
      <c r="C26878" t="s">
        <v>1634</v>
      </c>
      <c r="D26878">
        <v>0.1</v>
      </c>
    </row>
    <row r="26879" spans="1:5" x14ac:dyDescent="0.2">
      <c r="A26879" t="s">
        <v>118</v>
      </c>
      <c r="B26879" t="s">
        <v>1610</v>
      </c>
      <c r="C26879">
        <v>4</v>
      </c>
    </row>
    <row r="26880" spans="1:5" x14ac:dyDescent="0.2">
      <c r="A26880" t="s">
        <v>118</v>
      </c>
      <c r="B26880" t="s">
        <v>1610</v>
      </c>
      <c r="C26880">
        <v>10</v>
      </c>
    </row>
    <row r="26881" spans="1:4" x14ac:dyDescent="0.2">
      <c r="A26881" t="s">
        <v>77</v>
      </c>
      <c r="B26881" t="s">
        <v>2551</v>
      </c>
      <c r="C26881" t="s">
        <v>1634</v>
      </c>
      <c r="D26881" t="s">
        <v>3510</v>
      </c>
    </row>
    <row r="26882" spans="1:4" x14ac:dyDescent="0.2">
      <c r="A26882" t="s">
        <v>118</v>
      </c>
      <c r="B26882" t="s">
        <v>2534</v>
      </c>
      <c r="C26882">
        <v>1.5</v>
      </c>
      <c r="D26882" t="s">
        <v>3511</v>
      </c>
    </row>
    <row r="26883" spans="1:4" x14ac:dyDescent="0.2">
      <c r="A26883" t="s">
        <v>118</v>
      </c>
      <c r="B26883" t="s">
        <v>2534</v>
      </c>
      <c r="C26883">
        <v>1.5</v>
      </c>
      <c r="D26883" t="s">
        <v>3512</v>
      </c>
    </row>
    <row r="26884" spans="1:4" x14ac:dyDescent="0.2">
      <c r="A26884" t="s">
        <v>120</v>
      </c>
      <c r="B26884">
        <v>0.03</v>
      </c>
      <c r="C26884" t="s">
        <v>1594</v>
      </c>
    </row>
    <row r="26885" spans="1:4" x14ac:dyDescent="0.2">
      <c r="A26885" t="s">
        <v>117</v>
      </c>
      <c r="B26885">
        <v>0.03</v>
      </c>
      <c r="C26885" t="s">
        <v>1594</v>
      </c>
    </row>
    <row r="26886" spans="1:4" x14ac:dyDescent="0.2">
      <c r="A26886" t="s">
        <v>120</v>
      </c>
      <c r="B26886">
        <v>0.01</v>
      </c>
      <c r="C26886" t="s">
        <v>1594</v>
      </c>
    </row>
    <row r="26887" spans="1:4" x14ac:dyDescent="0.2">
      <c r="A26887" t="s">
        <v>50</v>
      </c>
      <c r="B26887">
        <v>0.45</v>
      </c>
      <c r="C26887" t="s">
        <v>1634</v>
      </c>
      <c r="D26887">
        <v>0.05</v>
      </c>
    </row>
    <row r="26888" spans="1:4" x14ac:dyDescent="0.2">
      <c r="A26888" t="s">
        <v>110</v>
      </c>
      <c r="B26888" t="s">
        <v>1708</v>
      </c>
    </row>
    <row r="26889" spans="1:4" x14ac:dyDescent="0.2">
      <c r="A26889" t="s">
        <v>1575</v>
      </c>
      <c r="B26889" t="s">
        <v>1576</v>
      </c>
      <c r="C26889" t="s">
        <v>1577</v>
      </c>
      <c r="D26889" t="s">
        <v>1578</v>
      </c>
    </row>
    <row r="26890" spans="1:4" x14ac:dyDescent="0.2">
      <c r="A26890" t="s">
        <v>882</v>
      </c>
      <c r="B26890" t="s">
        <v>1579</v>
      </c>
      <c r="C26890" t="s">
        <v>1580</v>
      </c>
    </row>
    <row r="26891" spans="1:4" x14ac:dyDescent="0.2">
      <c r="A26891" t="s">
        <v>57</v>
      </c>
      <c r="B26891">
        <v>16.98</v>
      </c>
      <c r="C26891">
        <f>-0.005/-0.02</f>
        <v>0.25</v>
      </c>
    </row>
    <row r="26892" spans="1:4" x14ac:dyDescent="0.2">
      <c r="A26892" t="s">
        <v>57</v>
      </c>
      <c r="B26892">
        <v>16.98</v>
      </c>
      <c r="C26892">
        <f>-0.005/-0.02</f>
        <v>0.25</v>
      </c>
    </row>
    <row r="26893" spans="1:4" x14ac:dyDescent="0.2">
      <c r="A26893" t="s">
        <v>57</v>
      </c>
      <c r="B26893">
        <v>21.98</v>
      </c>
      <c r="C26893">
        <f>-0.005/-0.02</f>
        <v>0.25</v>
      </c>
    </row>
    <row r="26894" spans="1:4" x14ac:dyDescent="0.2">
      <c r="A26894" t="s">
        <v>57</v>
      </c>
      <c r="B26894">
        <v>21.98</v>
      </c>
      <c r="C26894">
        <f>-0.005/-0.02</f>
        <v>0.25</v>
      </c>
    </row>
    <row r="26895" spans="1:4" x14ac:dyDescent="0.2">
      <c r="A26895" t="s">
        <v>57</v>
      </c>
      <c r="B26895">
        <v>16.8</v>
      </c>
      <c r="C26895" t="s">
        <v>1634</v>
      </c>
      <c r="D26895">
        <v>0.05</v>
      </c>
    </row>
    <row r="26896" spans="1:4" x14ac:dyDescent="0.2">
      <c r="A26896" t="s">
        <v>119</v>
      </c>
      <c r="B26896">
        <v>1.8</v>
      </c>
      <c r="C26896" t="s">
        <v>1634</v>
      </c>
      <c r="D26896">
        <v>0.05</v>
      </c>
    </row>
    <row r="26897" spans="1:4" x14ac:dyDescent="0.2">
      <c r="A26897" t="s">
        <v>52</v>
      </c>
      <c r="B26897">
        <v>1.2</v>
      </c>
      <c r="C26897" t="s">
        <v>1634</v>
      </c>
      <c r="D26897">
        <v>0.1</v>
      </c>
    </row>
    <row r="26898" spans="1:4" x14ac:dyDescent="0.2">
      <c r="A26898" t="s">
        <v>119</v>
      </c>
      <c r="B26898">
        <v>6.5</v>
      </c>
      <c r="C26898" t="s">
        <v>1588</v>
      </c>
      <c r="D26898">
        <v>0.2</v>
      </c>
    </row>
    <row r="26899" spans="1:4" x14ac:dyDescent="0.2">
      <c r="A26899" t="s">
        <v>119</v>
      </c>
      <c r="B26899">
        <v>5.15</v>
      </c>
      <c r="C26899" t="s">
        <v>1639</v>
      </c>
      <c r="D26899">
        <v>0.1</v>
      </c>
    </row>
    <row r="26900" spans="1:4" x14ac:dyDescent="0.2">
      <c r="A26900" t="s">
        <v>119</v>
      </c>
      <c r="B26900">
        <v>5.5</v>
      </c>
      <c r="C26900">
        <v>0.02</v>
      </c>
    </row>
    <row r="26901" spans="1:4" x14ac:dyDescent="0.2">
      <c r="A26901" t="s">
        <v>52</v>
      </c>
      <c r="B26901">
        <v>8</v>
      </c>
      <c r="C26901" t="s">
        <v>1634</v>
      </c>
      <c r="D26901">
        <v>0.05</v>
      </c>
    </row>
    <row r="26902" spans="1:4" x14ac:dyDescent="0.2">
      <c r="A26902" t="s">
        <v>59</v>
      </c>
      <c r="B26902" t="s">
        <v>1841</v>
      </c>
      <c r="C26902" t="s">
        <v>3509</v>
      </c>
    </row>
    <row r="26903" spans="1:4" x14ac:dyDescent="0.2">
      <c r="A26903" t="s">
        <v>52</v>
      </c>
      <c r="B26903">
        <v>1</v>
      </c>
      <c r="C26903" t="s">
        <v>1634</v>
      </c>
      <c r="D26903">
        <v>0.1</v>
      </c>
    </row>
    <row r="26904" spans="1:4" x14ac:dyDescent="0.2">
      <c r="A26904" t="s">
        <v>52</v>
      </c>
      <c r="B26904">
        <v>2.2999999999999998</v>
      </c>
      <c r="C26904" t="s">
        <v>1634</v>
      </c>
      <c r="D26904">
        <v>0.05</v>
      </c>
    </row>
    <row r="26905" spans="1:4" x14ac:dyDescent="0.2">
      <c r="A26905" t="s">
        <v>119</v>
      </c>
      <c r="B26905">
        <v>15</v>
      </c>
      <c r="C26905" t="s">
        <v>1634</v>
      </c>
      <c r="D26905">
        <v>0.08</v>
      </c>
    </row>
    <row r="26906" spans="1:4" x14ac:dyDescent="0.2">
      <c r="A26906" t="s">
        <v>52</v>
      </c>
      <c r="B26906">
        <v>2.5</v>
      </c>
      <c r="C26906" t="s">
        <v>1634</v>
      </c>
      <c r="D26906">
        <v>0.2</v>
      </c>
    </row>
    <row r="26907" spans="1:4" x14ac:dyDescent="0.2">
      <c r="A26907" t="s">
        <v>52</v>
      </c>
      <c r="B26907">
        <v>7.4</v>
      </c>
      <c r="C26907" t="s">
        <v>1634</v>
      </c>
      <c r="D26907">
        <v>0.05</v>
      </c>
    </row>
    <row r="26908" spans="1:4" x14ac:dyDescent="0.2">
      <c r="A26908" t="s">
        <v>52</v>
      </c>
      <c r="B26908">
        <v>12.05</v>
      </c>
      <c r="C26908" t="s">
        <v>1634</v>
      </c>
      <c r="D26908">
        <v>0.05</v>
      </c>
    </row>
    <row r="26909" spans="1:4" x14ac:dyDescent="0.2">
      <c r="A26909" t="s">
        <v>52</v>
      </c>
      <c r="B26909">
        <v>12.05</v>
      </c>
      <c r="C26909" t="s">
        <v>1634</v>
      </c>
      <c r="D26909">
        <v>0.05</v>
      </c>
    </row>
    <row r="26910" spans="1:4" x14ac:dyDescent="0.2">
      <c r="A26910" t="s">
        <v>52</v>
      </c>
      <c r="B26910">
        <v>0.25</v>
      </c>
      <c r="C26910" t="s">
        <v>1634</v>
      </c>
      <c r="D26910">
        <v>0.03</v>
      </c>
    </row>
    <row r="26911" spans="1:4" x14ac:dyDescent="0.2">
      <c r="A26911" t="s">
        <v>156</v>
      </c>
      <c r="B26911">
        <v>0.05</v>
      </c>
    </row>
    <row r="26912" spans="1:4" x14ac:dyDescent="0.2">
      <c r="A26912" t="s">
        <v>119</v>
      </c>
      <c r="B26912">
        <v>12.8</v>
      </c>
      <c r="C26912" t="s">
        <v>1634</v>
      </c>
      <c r="D26912">
        <v>0.2</v>
      </c>
    </row>
    <row r="26913" spans="1:5" x14ac:dyDescent="0.2">
      <c r="A26913" t="s">
        <v>896</v>
      </c>
      <c r="B26913" t="s">
        <v>1644</v>
      </c>
      <c r="C26913">
        <v>9.8000000000000007</v>
      </c>
      <c r="D26913" t="s">
        <v>1634</v>
      </c>
      <c r="E26913">
        <v>0.1</v>
      </c>
    </row>
    <row r="26914" spans="1:5" x14ac:dyDescent="0.2">
      <c r="A26914" t="s">
        <v>119</v>
      </c>
      <c r="B26914">
        <v>2.5</v>
      </c>
      <c r="C26914" t="s">
        <v>1634</v>
      </c>
      <c r="D26914">
        <v>0.1</v>
      </c>
    </row>
    <row r="26915" spans="1:5" x14ac:dyDescent="0.2">
      <c r="A26915" t="s">
        <v>118</v>
      </c>
      <c r="B26915" t="s">
        <v>1610</v>
      </c>
      <c r="C26915">
        <v>4</v>
      </c>
    </row>
    <row r="26916" spans="1:5" x14ac:dyDescent="0.2">
      <c r="A26916" t="s">
        <v>118</v>
      </c>
      <c r="B26916" t="s">
        <v>1610</v>
      </c>
      <c r="C26916">
        <v>10</v>
      </c>
    </row>
    <row r="26917" spans="1:5" x14ac:dyDescent="0.2">
      <c r="A26917" t="s">
        <v>77</v>
      </c>
      <c r="B26917" t="s">
        <v>2551</v>
      </c>
      <c r="C26917" t="s">
        <v>1634</v>
      </c>
      <c r="D26917" t="s">
        <v>3510</v>
      </c>
    </row>
    <row r="26918" spans="1:5" x14ac:dyDescent="0.2">
      <c r="A26918" t="s">
        <v>118</v>
      </c>
      <c r="B26918" t="s">
        <v>2534</v>
      </c>
      <c r="C26918">
        <v>1.5</v>
      </c>
      <c r="D26918" t="s">
        <v>3511</v>
      </c>
    </row>
    <row r="26919" spans="1:5" x14ac:dyDescent="0.2">
      <c r="A26919" t="s">
        <v>118</v>
      </c>
      <c r="B26919" t="s">
        <v>2534</v>
      </c>
      <c r="C26919">
        <v>1.5</v>
      </c>
      <c r="D26919" t="s">
        <v>3512</v>
      </c>
    </row>
    <row r="26920" spans="1:5" x14ac:dyDescent="0.2">
      <c r="A26920" t="s">
        <v>120</v>
      </c>
      <c r="B26920">
        <v>0.03</v>
      </c>
      <c r="C26920" t="s">
        <v>1594</v>
      </c>
    </row>
    <row r="26921" spans="1:5" x14ac:dyDescent="0.2">
      <c r="A26921" t="s">
        <v>117</v>
      </c>
      <c r="B26921">
        <v>0.03</v>
      </c>
      <c r="C26921" t="s">
        <v>1594</v>
      </c>
    </row>
    <row r="26922" spans="1:5" x14ac:dyDescent="0.2">
      <c r="A26922" t="s">
        <v>120</v>
      </c>
      <c r="B26922">
        <v>0.01</v>
      </c>
      <c r="C26922" t="s">
        <v>1594</v>
      </c>
    </row>
    <row r="26923" spans="1:5" x14ac:dyDescent="0.2">
      <c r="A26923" t="s">
        <v>50</v>
      </c>
      <c r="B26923">
        <v>0.45</v>
      </c>
      <c r="C26923" t="s">
        <v>1634</v>
      </c>
      <c r="D26923">
        <v>0.05</v>
      </c>
    </row>
    <row r="26924" spans="1:5" x14ac:dyDescent="0.2">
      <c r="A26924" t="s">
        <v>110</v>
      </c>
      <c r="B26924" t="s">
        <v>1708</v>
      </c>
    </row>
    <row r="26925" spans="1:5" x14ac:dyDescent="0.2">
      <c r="A26925" t="s">
        <v>1575</v>
      </c>
      <c r="B26925" t="s">
        <v>1576</v>
      </c>
      <c r="C26925" t="s">
        <v>1577</v>
      </c>
      <c r="D26925" t="s">
        <v>1578</v>
      </c>
    </row>
    <row r="26926" spans="1:5" x14ac:dyDescent="0.2">
      <c r="A26926" t="s">
        <v>882</v>
      </c>
      <c r="B26926" t="s">
        <v>1579</v>
      </c>
      <c r="C26926" t="s">
        <v>1580</v>
      </c>
    </row>
    <row r="26927" spans="1:5" x14ac:dyDescent="0.2">
      <c r="A26927" t="s">
        <v>57</v>
      </c>
      <c r="B26927">
        <v>16.98</v>
      </c>
      <c r="C26927">
        <f t="shared" ref="C26927:C26932" si="6">-0.005/-0.02</f>
        <v>0.25</v>
      </c>
    </row>
    <row r="26928" spans="1:5" x14ac:dyDescent="0.2">
      <c r="A26928" t="s">
        <v>57</v>
      </c>
      <c r="B26928">
        <v>16.98</v>
      </c>
      <c r="C26928">
        <f t="shared" si="6"/>
        <v>0.25</v>
      </c>
    </row>
    <row r="26929" spans="1:4" x14ac:dyDescent="0.2">
      <c r="A26929" t="s">
        <v>57</v>
      </c>
      <c r="B26929">
        <v>16.98</v>
      </c>
      <c r="C26929">
        <f t="shared" si="6"/>
        <v>0.25</v>
      </c>
    </row>
    <row r="26930" spans="1:4" x14ac:dyDescent="0.2">
      <c r="A26930" t="s">
        <v>57</v>
      </c>
      <c r="B26930">
        <v>21.98</v>
      </c>
      <c r="C26930">
        <f t="shared" si="6"/>
        <v>0.25</v>
      </c>
    </row>
    <row r="26931" spans="1:4" x14ac:dyDescent="0.2">
      <c r="A26931" t="s">
        <v>57</v>
      </c>
      <c r="B26931">
        <v>21.98</v>
      </c>
      <c r="C26931">
        <f t="shared" si="6"/>
        <v>0.25</v>
      </c>
    </row>
    <row r="26932" spans="1:4" x14ac:dyDescent="0.2">
      <c r="A26932" t="s">
        <v>57</v>
      </c>
      <c r="B26932">
        <v>21.98</v>
      </c>
      <c r="C26932">
        <f t="shared" si="6"/>
        <v>0.25</v>
      </c>
    </row>
    <row r="26933" spans="1:4" x14ac:dyDescent="0.2">
      <c r="A26933" t="s">
        <v>3513</v>
      </c>
      <c r="B26933">
        <v>-0.02</v>
      </c>
      <c r="C26933" t="s">
        <v>1816</v>
      </c>
      <c r="D26933" t="s">
        <v>3317</v>
      </c>
    </row>
    <row r="26934" spans="1:4" x14ac:dyDescent="0.2">
      <c r="A26934" t="s">
        <v>57</v>
      </c>
      <c r="B26934">
        <v>16.8</v>
      </c>
      <c r="C26934" t="s">
        <v>1634</v>
      </c>
      <c r="D26934">
        <v>0.05</v>
      </c>
    </row>
    <row r="26935" spans="1:4" x14ac:dyDescent="0.2">
      <c r="A26935" t="s">
        <v>119</v>
      </c>
      <c r="B26935">
        <v>1.8</v>
      </c>
      <c r="C26935" t="s">
        <v>1634</v>
      </c>
      <c r="D26935">
        <v>0.05</v>
      </c>
    </row>
    <row r="26936" spans="1:4" x14ac:dyDescent="0.2">
      <c r="A26936" t="s">
        <v>52</v>
      </c>
      <c r="B26936">
        <v>1.2</v>
      </c>
      <c r="C26936" t="s">
        <v>1634</v>
      </c>
      <c r="D26936">
        <v>0.1</v>
      </c>
    </row>
    <row r="26937" spans="1:4" x14ac:dyDescent="0.2">
      <c r="A26937" t="s">
        <v>119</v>
      </c>
      <c r="B26937">
        <v>6.5</v>
      </c>
      <c r="C26937" t="s">
        <v>1588</v>
      </c>
      <c r="D26937">
        <v>0.2</v>
      </c>
    </row>
    <row r="26938" spans="1:4" x14ac:dyDescent="0.2">
      <c r="A26938" t="s">
        <v>119</v>
      </c>
      <c r="B26938">
        <v>5.15</v>
      </c>
      <c r="C26938" t="s">
        <v>1639</v>
      </c>
      <c r="D26938">
        <v>0.1</v>
      </c>
    </row>
    <row r="26939" spans="1:4" x14ac:dyDescent="0.2">
      <c r="A26939" t="s">
        <v>119</v>
      </c>
      <c r="B26939">
        <v>5.5</v>
      </c>
      <c r="C26939">
        <v>0.02</v>
      </c>
    </row>
    <row r="26940" spans="1:4" x14ac:dyDescent="0.2">
      <c r="A26940" t="s">
        <v>119</v>
      </c>
      <c r="B26940">
        <v>5.5</v>
      </c>
      <c r="C26940">
        <v>0.02</v>
      </c>
    </row>
    <row r="26941" spans="1:4" x14ac:dyDescent="0.2">
      <c r="A26941" t="s">
        <v>52</v>
      </c>
      <c r="B26941">
        <v>8</v>
      </c>
      <c r="C26941" t="s">
        <v>1634</v>
      </c>
      <c r="D26941">
        <v>0.05</v>
      </c>
    </row>
    <row r="26942" spans="1:4" x14ac:dyDescent="0.2">
      <c r="A26942" t="s">
        <v>59</v>
      </c>
      <c r="B26942" t="s">
        <v>1841</v>
      </c>
      <c r="C26942" t="s">
        <v>3509</v>
      </c>
    </row>
    <row r="26943" spans="1:4" x14ac:dyDescent="0.2">
      <c r="A26943" t="s">
        <v>52</v>
      </c>
      <c r="B26943">
        <v>1</v>
      </c>
      <c r="C26943" t="s">
        <v>1634</v>
      </c>
      <c r="D26943">
        <v>0.1</v>
      </c>
    </row>
    <row r="26944" spans="1:4" x14ac:dyDescent="0.2">
      <c r="A26944" t="s">
        <v>52</v>
      </c>
      <c r="B26944">
        <v>2.2999999999999998</v>
      </c>
      <c r="C26944" t="s">
        <v>1634</v>
      </c>
      <c r="D26944">
        <v>0.05</v>
      </c>
    </row>
    <row r="26945" spans="1:5" x14ac:dyDescent="0.2">
      <c r="A26945" t="s">
        <v>119</v>
      </c>
      <c r="B26945">
        <v>15</v>
      </c>
      <c r="C26945" t="s">
        <v>1634</v>
      </c>
      <c r="D26945">
        <v>0.08</v>
      </c>
    </row>
    <row r="26946" spans="1:5" x14ac:dyDescent="0.2">
      <c r="A26946" t="s">
        <v>52</v>
      </c>
      <c r="B26946">
        <v>2.54</v>
      </c>
      <c r="C26946" t="s">
        <v>1634</v>
      </c>
      <c r="D26946">
        <v>0.02</v>
      </c>
    </row>
    <row r="26947" spans="1:5" x14ac:dyDescent="0.2">
      <c r="A26947" t="s">
        <v>52</v>
      </c>
      <c r="B26947">
        <v>7.4</v>
      </c>
      <c r="C26947" t="s">
        <v>1634</v>
      </c>
      <c r="D26947">
        <v>0.05</v>
      </c>
    </row>
    <row r="26948" spans="1:5" x14ac:dyDescent="0.2">
      <c r="A26948" t="s">
        <v>52</v>
      </c>
      <c r="B26948">
        <v>12.05</v>
      </c>
      <c r="C26948" t="s">
        <v>1634</v>
      </c>
      <c r="D26948">
        <v>0.05</v>
      </c>
    </row>
    <row r="26949" spans="1:5" x14ac:dyDescent="0.2">
      <c r="A26949" t="s">
        <v>52</v>
      </c>
      <c r="B26949">
        <v>12.05</v>
      </c>
      <c r="C26949" t="s">
        <v>1634</v>
      </c>
      <c r="D26949">
        <v>0.05</v>
      </c>
    </row>
    <row r="26950" spans="1:5" x14ac:dyDescent="0.2">
      <c r="A26950" t="s">
        <v>52</v>
      </c>
      <c r="B26950">
        <v>0.25</v>
      </c>
      <c r="C26950" t="s">
        <v>1634</v>
      </c>
      <c r="D26950">
        <v>0.03</v>
      </c>
    </row>
    <row r="26951" spans="1:5" x14ac:dyDescent="0.2">
      <c r="A26951" t="s">
        <v>156</v>
      </c>
      <c r="B26951">
        <v>0.05</v>
      </c>
    </row>
    <row r="26952" spans="1:5" x14ac:dyDescent="0.2">
      <c r="A26952" t="s">
        <v>119</v>
      </c>
      <c r="B26952">
        <v>12.8</v>
      </c>
      <c r="C26952" t="s">
        <v>1634</v>
      </c>
      <c r="D26952">
        <v>0.2</v>
      </c>
    </row>
    <row r="26953" spans="1:5" x14ac:dyDescent="0.2">
      <c r="A26953" t="s">
        <v>896</v>
      </c>
      <c r="B26953" t="s">
        <v>1644</v>
      </c>
      <c r="C26953">
        <v>9.8000000000000007</v>
      </c>
      <c r="D26953" t="s">
        <v>1634</v>
      </c>
      <c r="E26953">
        <v>0.1</v>
      </c>
    </row>
    <row r="26954" spans="1:5" x14ac:dyDescent="0.2">
      <c r="A26954" t="s">
        <v>119</v>
      </c>
      <c r="B26954">
        <v>2.5</v>
      </c>
      <c r="C26954" t="s">
        <v>1634</v>
      </c>
      <c r="D26954">
        <v>0.1</v>
      </c>
    </row>
    <row r="26955" spans="1:5" x14ac:dyDescent="0.2">
      <c r="A26955" t="s">
        <v>118</v>
      </c>
      <c r="B26955" t="s">
        <v>1610</v>
      </c>
      <c r="C26955">
        <v>4</v>
      </c>
    </row>
    <row r="26956" spans="1:5" x14ac:dyDescent="0.2">
      <c r="A26956" t="s">
        <v>118</v>
      </c>
      <c r="B26956" t="s">
        <v>1610</v>
      </c>
      <c r="C26956">
        <v>10</v>
      </c>
    </row>
    <row r="26957" spans="1:5" x14ac:dyDescent="0.2">
      <c r="A26957" t="s">
        <v>77</v>
      </c>
      <c r="B26957" t="s">
        <v>2551</v>
      </c>
      <c r="C26957" t="s">
        <v>1634</v>
      </c>
      <c r="D26957" t="s">
        <v>3510</v>
      </c>
    </row>
    <row r="26958" spans="1:5" x14ac:dyDescent="0.2">
      <c r="A26958" t="s">
        <v>118</v>
      </c>
      <c r="B26958" t="s">
        <v>2534</v>
      </c>
      <c r="C26958">
        <v>1.5</v>
      </c>
      <c r="D26958" t="s">
        <v>3511</v>
      </c>
    </row>
    <row r="26959" spans="1:5" x14ac:dyDescent="0.2">
      <c r="A26959" t="s">
        <v>118</v>
      </c>
      <c r="B26959" t="s">
        <v>2534</v>
      </c>
      <c r="C26959">
        <v>1.5</v>
      </c>
      <c r="D26959" t="s">
        <v>3512</v>
      </c>
    </row>
    <row r="26960" spans="1:5" x14ac:dyDescent="0.2">
      <c r="A26960" t="s">
        <v>120</v>
      </c>
      <c r="B26960">
        <v>0.03</v>
      </c>
      <c r="C26960" t="s">
        <v>1594</v>
      </c>
    </row>
    <row r="26961" spans="1:4" x14ac:dyDescent="0.2">
      <c r="A26961" t="s">
        <v>117</v>
      </c>
      <c r="B26961">
        <v>0.03</v>
      </c>
      <c r="C26961" t="s">
        <v>1594</v>
      </c>
    </row>
    <row r="26962" spans="1:4" x14ac:dyDescent="0.2">
      <c r="A26962" t="s">
        <v>120</v>
      </c>
      <c r="B26962">
        <v>0.01</v>
      </c>
      <c r="C26962" t="s">
        <v>1594</v>
      </c>
    </row>
    <row r="26963" spans="1:4" x14ac:dyDescent="0.2">
      <c r="A26963" t="s">
        <v>50</v>
      </c>
      <c r="B26963">
        <v>0.45</v>
      </c>
      <c r="C26963" t="s">
        <v>1634</v>
      </c>
      <c r="D26963">
        <v>0.05</v>
      </c>
    </row>
    <row r="26964" spans="1:4" x14ac:dyDescent="0.2">
      <c r="A26964" t="s">
        <v>110</v>
      </c>
      <c r="B26964" t="s">
        <v>1708</v>
      </c>
    </row>
    <row r="26965" spans="1:4" x14ac:dyDescent="0.2">
      <c r="A26965" t="s">
        <v>1575</v>
      </c>
      <c r="B26965" t="s">
        <v>1576</v>
      </c>
      <c r="C26965" t="s">
        <v>1577</v>
      </c>
      <c r="D26965" t="s">
        <v>1578</v>
      </c>
    </row>
    <row r="26966" spans="1:4" x14ac:dyDescent="0.2">
      <c r="A26966" t="s">
        <v>882</v>
      </c>
      <c r="B26966" t="s">
        <v>1579</v>
      </c>
      <c r="C26966" t="s">
        <v>1580</v>
      </c>
    </row>
    <row r="26967" spans="1:4" x14ac:dyDescent="0.2">
      <c r="A26967" t="s">
        <v>1595</v>
      </c>
      <c r="B26967" t="s">
        <v>1596</v>
      </c>
      <c r="C26967" t="s">
        <v>1597</v>
      </c>
    </row>
    <row r="26968" spans="1:4" x14ac:dyDescent="0.2">
      <c r="A26968" t="s">
        <v>1595</v>
      </c>
      <c r="B26968" t="s">
        <v>1598</v>
      </c>
      <c r="C26968" t="s">
        <v>1599</v>
      </c>
      <c r="D26968" t="s">
        <v>1597</v>
      </c>
    </row>
    <row r="26969" spans="1:4" x14ac:dyDescent="0.2">
      <c r="A26969" t="s">
        <v>57</v>
      </c>
      <c r="B26969">
        <v>16.98</v>
      </c>
      <c r="C26969">
        <f>-0.005/-0.02</f>
        <v>0.25</v>
      </c>
    </row>
    <row r="26970" spans="1:4" x14ac:dyDescent="0.2">
      <c r="A26970" t="s">
        <v>57</v>
      </c>
      <c r="B26970">
        <v>16.98</v>
      </c>
      <c r="C26970">
        <f>-0.005/-0.02</f>
        <v>0.25</v>
      </c>
    </row>
    <row r="26971" spans="1:4" x14ac:dyDescent="0.2">
      <c r="A26971" t="s">
        <v>57</v>
      </c>
      <c r="B26971">
        <v>21.98</v>
      </c>
      <c r="C26971">
        <f>-0.005/-0.02</f>
        <v>0.25</v>
      </c>
    </row>
    <row r="26972" spans="1:4" x14ac:dyDescent="0.2">
      <c r="A26972" t="s">
        <v>57</v>
      </c>
      <c r="B26972">
        <v>21.98</v>
      </c>
      <c r="C26972">
        <f>-0.005/-0.02</f>
        <v>0.25</v>
      </c>
    </row>
    <row r="26973" spans="1:4" x14ac:dyDescent="0.2">
      <c r="A26973" t="s">
        <v>3513</v>
      </c>
      <c r="B26973">
        <v>-0.02</v>
      </c>
      <c r="C26973" t="s">
        <v>1816</v>
      </c>
      <c r="D26973" t="s">
        <v>3317</v>
      </c>
    </row>
    <row r="26974" spans="1:4" x14ac:dyDescent="0.2">
      <c r="A26974" t="s">
        <v>57</v>
      </c>
      <c r="B26974">
        <v>16.8</v>
      </c>
      <c r="C26974" t="s">
        <v>1634</v>
      </c>
      <c r="D26974">
        <v>0.05</v>
      </c>
    </row>
    <row r="26975" spans="1:4" x14ac:dyDescent="0.2">
      <c r="A26975" t="s">
        <v>119</v>
      </c>
      <c r="B26975">
        <v>1.8</v>
      </c>
      <c r="C26975" t="s">
        <v>1634</v>
      </c>
      <c r="D26975">
        <v>0.05</v>
      </c>
    </row>
    <row r="26976" spans="1:4" x14ac:dyDescent="0.2">
      <c r="A26976" t="s">
        <v>52</v>
      </c>
      <c r="B26976">
        <v>1.2</v>
      </c>
      <c r="C26976" t="s">
        <v>1634</v>
      </c>
      <c r="D26976">
        <v>0.1</v>
      </c>
    </row>
    <row r="26977" spans="1:5" x14ac:dyDescent="0.2">
      <c r="A26977" t="s">
        <v>119</v>
      </c>
      <c r="B26977">
        <v>6.5</v>
      </c>
      <c r="C26977" t="s">
        <v>1588</v>
      </c>
      <c r="D26977">
        <v>0.2</v>
      </c>
    </row>
    <row r="26978" spans="1:5" x14ac:dyDescent="0.2">
      <c r="A26978" t="s">
        <v>119</v>
      </c>
      <c r="B26978">
        <v>5.15</v>
      </c>
      <c r="C26978" t="s">
        <v>1639</v>
      </c>
      <c r="D26978">
        <v>0.1</v>
      </c>
    </row>
    <row r="26979" spans="1:5" x14ac:dyDescent="0.2">
      <c r="A26979" t="s">
        <v>119</v>
      </c>
      <c r="B26979">
        <v>5.5</v>
      </c>
      <c r="C26979">
        <v>0.02</v>
      </c>
    </row>
    <row r="26980" spans="1:5" x14ac:dyDescent="0.2">
      <c r="A26980" t="s">
        <v>52</v>
      </c>
      <c r="B26980">
        <v>8</v>
      </c>
      <c r="C26980" t="s">
        <v>1634</v>
      </c>
      <c r="D26980">
        <v>0.05</v>
      </c>
    </row>
    <row r="26981" spans="1:5" x14ac:dyDescent="0.2">
      <c r="A26981" t="s">
        <v>59</v>
      </c>
      <c r="B26981" t="s">
        <v>1841</v>
      </c>
      <c r="C26981" t="s">
        <v>3509</v>
      </c>
    </row>
    <row r="26982" spans="1:5" x14ac:dyDescent="0.2">
      <c r="A26982" t="s">
        <v>52</v>
      </c>
      <c r="B26982">
        <v>1</v>
      </c>
      <c r="C26982" t="s">
        <v>1634</v>
      </c>
      <c r="D26982">
        <v>0.1</v>
      </c>
    </row>
    <row r="26983" spans="1:5" x14ac:dyDescent="0.2">
      <c r="A26983" t="s">
        <v>52</v>
      </c>
      <c r="B26983">
        <v>2.2999999999999998</v>
      </c>
      <c r="C26983" t="s">
        <v>1634</v>
      </c>
      <c r="D26983">
        <v>0.05</v>
      </c>
    </row>
    <row r="26984" spans="1:5" x14ac:dyDescent="0.2">
      <c r="A26984" t="s">
        <v>119</v>
      </c>
      <c r="B26984">
        <v>15</v>
      </c>
      <c r="C26984" t="s">
        <v>1634</v>
      </c>
      <c r="D26984">
        <v>0.08</v>
      </c>
    </row>
    <row r="26985" spans="1:5" x14ac:dyDescent="0.2">
      <c r="A26985" t="s">
        <v>52</v>
      </c>
      <c r="B26985">
        <v>2.5</v>
      </c>
      <c r="C26985" t="s">
        <v>1634</v>
      </c>
      <c r="D26985">
        <v>0.2</v>
      </c>
    </row>
    <row r="26986" spans="1:5" x14ac:dyDescent="0.2">
      <c r="A26986" t="s">
        <v>52</v>
      </c>
      <c r="B26986">
        <v>7.4</v>
      </c>
      <c r="C26986" t="s">
        <v>1634</v>
      </c>
      <c r="D26986">
        <v>0.05</v>
      </c>
    </row>
    <row r="26987" spans="1:5" x14ac:dyDescent="0.2">
      <c r="A26987" t="s">
        <v>52</v>
      </c>
      <c r="B26987">
        <v>12.05</v>
      </c>
      <c r="C26987" t="s">
        <v>1634</v>
      </c>
      <c r="D26987">
        <v>0.05</v>
      </c>
    </row>
    <row r="26988" spans="1:5" x14ac:dyDescent="0.2">
      <c r="A26988" t="s">
        <v>52</v>
      </c>
      <c r="B26988">
        <v>12.05</v>
      </c>
      <c r="C26988" t="s">
        <v>1634</v>
      </c>
      <c r="D26988">
        <v>0.05</v>
      </c>
    </row>
    <row r="26989" spans="1:5" x14ac:dyDescent="0.2">
      <c r="A26989" t="s">
        <v>52</v>
      </c>
      <c r="B26989">
        <v>0.25</v>
      </c>
      <c r="C26989" t="s">
        <v>1634</v>
      </c>
      <c r="D26989">
        <v>0.03</v>
      </c>
    </row>
    <row r="26990" spans="1:5" x14ac:dyDescent="0.2">
      <c r="A26990" t="s">
        <v>156</v>
      </c>
      <c r="B26990">
        <v>0.05</v>
      </c>
    </row>
    <row r="26991" spans="1:5" x14ac:dyDescent="0.2">
      <c r="A26991" t="s">
        <v>119</v>
      </c>
      <c r="B26991">
        <v>12.8</v>
      </c>
      <c r="C26991" t="s">
        <v>1634</v>
      </c>
      <c r="D26991">
        <v>0.2</v>
      </c>
    </row>
    <row r="26992" spans="1:5" x14ac:dyDescent="0.2">
      <c r="A26992" t="s">
        <v>896</v>
      </c>
      <c r="B26992" t="s">
        <v>1644</v>
      </c>
      <c r="C26992">
        <v>9.8000000000000007</v>
      </c>
      <c r="D26992" t="s">
        <v>1634</v>
      </c>
      <c r="E26992">
        <v>0.1</v>
      </c>
    </row>
    <row r="26993" spans="1:4" x14ac:dyDescent="0.2">
      <c r="A26993" t="s">
        <v>119</v>
      </c>
      <c r="B26993">
        <v>2.5</v>
      </c>
      <c r="C26993" t="s">
        <v>1634</v>
      </c>
      <c r="D26993">
        <v>0.1</v>
      </c>
    </row>
    <row r="26994" spans="1:4" x14ac:dyDescent="0.2">
      <c r="A26994" t="s">
        <v>118</v>
      </c>
      <c r="B26994" t="s">
        <v>1610</v>
      </c>
      <c r="C26994">
        <v>4</v>
      </c>
    </row>
    <row r="26995" spans="1:4" x14ac:dyDescent="0.2">
      <c r="A26995" t="s">
        <v>118</v>
      </c>
      <c r="B26995" t="s">
        <v>1610</v>
      </c>
      <c r="C26995">
        <v>10</v>
      </c>
    </row>
    <row r="26996" spans="1:4" x14ac:dyDescent="0.2">
      <c r="A26996" t="s">
        <v>77</v>
      </c>
      <c r="B26996" t="s">
        <v>2551</v>
      </c>
      <c r="C26996" t="s">
        <v>1634</v>
      </c>
      <c r="D26996" t="s">
        <v>3510</v>
      </c>
    </row>
    <row r="26997" spans="1:4" x14ac:dyDescent="0.2">
      <c r="A26997" t="s">
        <v>118</v>
      </c>
      <c r="B26997" t="s">
        <v>2534</v>
      </c>
      <c r="C26997">
        <v>1.5</v>
      </c>
      <c r="D26997" t="s">
        <v>3511</v>
      </c>
    </row>
    <row r="26998" spans="1:4" x14ac:dyDescent="0.2">
      <c r="A26998" t="s">
        <v>118</v>
      </c>
      <c r="B26998" t="s">
        <v>2534</v>
      </c>
      <c r="C26998">
        <v>1.5</v>
      </c>
      <c r="D26998" t="s">
        <v>3512</v>
      </c>
    </row>
    <row r="26999" spans="1:4" x14ac:dyDescent="0.2">
      <c r="A26999" t="s">
        <v>120</v>
      </c>
      <c r="B26999">
        <v>0.03</v>
      </c>
      <c r="C26999" t="s">
        <v>1594</v>
      </c>
    </row>
    <row r="27000" spans="1:4" x14ac:dyDescent="0.2">
      <c r="A27000" t="s">
        <v>117</v>
      </c>
      <c r="B27000">
        <v>0.03</v>
      </c>
      <c r="C27000" t="s">
        <v>1594</v>
      </c>
    </row>
    <row r="27001" spans="1:4" x14ac:dyDescent="0.2">
      <c r="A27001" t="s">
        <v>120</v>
      </c>
      <c r="B27001">
        <v>0.01</v>
      </c>
      <c r="C27001" t="s">
        <v>1594</v>
      </c>
    </row>
    <row r="27002" spans="1:4" x14ac:dyDescent="0.2">
      <c r="A27002" t="s">
        <v>50</v>
      </c>
      <c r="B27002">
        <v>0.45</v>
      </c>
      <c r="C27002" t="s">
        <v>1634</v>
      </c>
      <c r="D27002">
        <v>0.05</v>
      </c>
    </row>
    <row r="27003" spans="1:4" x14ac:dyDescent="0.2">
      <c r="A27003" t="s">
        <v>110</v>
      </c>
      <c r="B27003" t="s">
        <v>1708</v>
      </c>
    </row>
    <row r="27004" spans="1:4" x14ac:dyDescent="0.2">
      <c r="A27004" t="s">
        <v>1575</v>
      </c>
      <c r="B27004" t="s">
        <v>1576</v>
      </c>
      <c r="C27004" t="s">
        <v>1577</v>
      </c>
      <c r="D27004" t="s">
        <v>1578</v>
      </c>
    </row>
    <row r="27005" spans="1:4" x14ac:dyDescent="0.2">
      <c r="A27005" t="s">
        <v>882</v>
      </c>
      <c r="B27005" t="s">
        <v>1579</v>
      </c>
      <c r="C27005" t="s">
        <v>1580</v>
      </c>
    </row>
    <row r="27006" spans="1:4" x14ac:dyDescent="0.2">
      <c r="A27006" t="s">
        <v>57</v>
      </c>
      <c r="B27006">
        <v>16.98</v>
      </c>
      <c r="C27006">
        <f>-0.005/-0.02</f>
        <v>0.25</v>
      </c>
    </row>
    <row r="27007" spans="1:4" x14ac:dyDescent="0.2">
      <c r="A27007" t="s">
        <v>57</v>
      </c>
      <c r="B27007">
        <v>16.98</v>
      </c>
      <c r="C27007">
        <f>-0.005/-0.02</f>
        <v>0.25</v>
      </c>
    </row>
    <row r="27008" spans="1:4" x14ac:dyDescent="0.2">
      <c r="A27008" t="s">
        <v>57</v>
      </c>
      <c r="B27008">
        <v>21.98</v>
      </c>
      <c r="C27008">
        <f>-0.005/-0.02</f>
        <v>0.25</v>
      </c>
    </row>
    <row r="27009" spans="1:4" x14ac:dyDescent="0.2">
      <c r="A27009" t="s">
        <v>57</v>
      </c>
      <c r="B27009">
        <v>21.98</v>
      </c>
      <c r="C27009">
        <f>-0.005/-0.02</f>
        <v>0.25</v>
      </c>
    </row>
    <row r="27010" spans="1:4" x14ac:dyDescent="0.2">
      <c r="A27010" t="s">
        <v>57</v>
      </c>
      <c r="B27010">
        <v>16.8</v>
      </c>
      <c r="C27010" t="s">
        <v>1634</v>
      </c>
      <c r="D27010">
        <v>0.05</v>
      </c>
    </row>
    <row r="27011" spans="1:4" x14ac:dyDescent="0.2">
      <c r="A27011" t="s">
        <v>119</v>
      </c>
      <c r="B27011">
        <v>1.8</v>
      </c>
      <c r="C27011" t="s">
        <v>1634</v>
      </c>
      <c r="D27011">
        <v>0.05</v>
      </c>
    </row>
    <row r="27012" spans="1:4" x14ac:dyDescent="0.2">
      <c r="A27012" t="s">
        <v>52</v>
      </c>
      <c r="B27012">
        <v>1.2</v>
      </c>
      <c r="C27012" t="s">
        <v>1634</v>
      </c>
      <c r="D27012">
        <v>0.1</v>
      </c>
    </row>
    <row r="27013" spans="1:4" x14ac:dyDescent="0.2">
      <c r="A27013" t="s">
        <v>119</v>
      </c>
      <c r="B27013">
        <v>5.5</v>
      </c>
      <c r="C27013" t="s">
        <v>1634</v>
      </c>
      <c r="D27013">
        <v>0.2</v>
      </c>
    </row>
    <row r="27014" spans="1:4" x14ac:dyDescent="0.2">
      <c r="A27014" t="s">
        <v>119</v>
      </c>
      <c r="B27014">
        <v>5.15</v>
      </c>
      <c r="C27014" t="s">
        <v>1639</v>
      </c>
      <c r="D27014">
        <v>0.05</v>
      </c>
    </row>
    <row r="27015" spans="1:4" x14ac:dyDescent="0.2">
      <c r="A27015" t="s">
        <v>119</v>
      </c>
      <c r="B27015">
        <v>4</v>
      </c>
      <c r="C27015">
        <v>0.02</v>
      </c>
    </row>
    <row r="27016" spans="1:4" x14ac:dyDescent="0.2">
      <c r="A27016" t="s">
        <v>52</v>
      </c>
      <c r="B27016">
        <v>7.85</v>
      </c>
      <c r="C27016" t="s">
        <v>1634</v>
      </c>
      <c r="D27016">
        <v>0.05</v>
      </c>
    </row>
    <row r="27017" spans="1:4" x14ac:dyDescent="0.2">
      <c r="A27017" t="s">
        <v>59</v>
      </c>
      <c r="B27017" t="s">
        <v>1841</v>
      </c>
      <c r="C27017">
        <v>14.8</v>
      </c>
      <c r="D27017" t="s">
        <v>3521</v>
      </c>
    </row>
    <row r="27018" spans="1:4" x14ac:dyDescent="0.2">
      <c r="A27018" t="s">
        <v>52</v>
      </c>
      <c r="B27018">
        <v>1</v>
      </c>
      <c r="C27018" t="s">
        <v>1634</v>
      </c>
      <c r="D27018">
        <v>0.1</v>
      </c>
    </row>
    <row r="27019" spans="1:4" x14ac:dyDescent="0.2">
      <c r="A27019" t="s">
        <v>119</v>
      </c>
      <c r="B27019">
        <v>15</v>
      </c>
      <c r="C27019" t="s">
        <v>1634</v>
      </c>
      <c r="D27019">
        <v>0.08</v>
      </c>
    </row>
    <row r="27020" spans="1:4" x14ac:dyDescent="0.2">
      <c r="A27020" t="s">
        <v>2928</v>
      </c>
      <c r="B27020" t="s">
        <v>1606</v>
      </c>
    </row>
    <row r="27021" spans="1:4" x14ac:dyDescent="0.2">
      <c r="A27021" t="s">
        <v>52</v>
      </c>
      <c r="B27021">
        <v>7.8</v>
      </c>
      <c r="C27021" t="s">
        <v>1634</v>
      </c>
      <c r="D27021">
        <v>0.05</v>
      </c>
    </row>
    <row r="27022" spans="1:4" x14ac:dyDescent="0.2">
      <c r="A27022" t="s">
        <v>52</v>
      </c>
      <c r="B27022">
        <v>8.3000000000000007</v>
      </c>
      <c r="C27022" t="s">
        <v>1656</v>
      </c>
    </row>
    <row r="27023" spans="1:4" x14ac:dyDescent="0.2">
      <c r="A27023" t="s">
        <v>52</v>
      </c>
      <c r="B27023">
        <v>12.05</v>
      </c>
      <c r="C27023" t="s">
        <v>1634</v>
      </c>
      <c r="D27023">
        <v>0.05</v>
      </c>
    </row>
    <row r="27024" spans="1:4" x14ac:dyDescent="0.2">
      <c r="A27024" t="s">
        <v>52</v>
      </c>
      <c r="B27024">
        <v>12.05</v>
      </c>
      <c r="C27024" t="s">
        <v>1634</v>
      </c>
      <c r="D27024">
        <v>0.05</v>
      </c>
    </row>
    <row r="27025" spans="1:5" x14ac:dyDescent="0.2">
      <c r="A27025" t="s">
        <v>52</v>
      </c>
      <c r="B27025">
        <v>0.25</v>
      </c>
      <c r="C27025" t="s">
        <v>1634</v>
      </c>
      <c r="D27025">
        <v>0.03</v>
      </c>
    </row>
    <row r="27026" spans="1:5" x14ac:dyDescent="0.2">
      <c r="A27026" t="s">
        <v>156</v>
      </c>
      <c r="B27026">
        <v>0.05</v>
      </c>
    </row>
    <row r="27027" spans="1:5" x14ac:dyDescent="0.2">
      <c r="A27027" t="s">
        <v>119</v>
      </c>
      <c r="B27027">
        <v>12.8</v>
      </c>
      <c r="C27027" t="s">
        <v>1634</v>
      </c>
      <c r="D27027">
        <v>0.2</v>
      </c>
    </row>
    <row r="27028" spans="1:5" x14ac:dyDescent="0.2">
      <c r="A27028" t="s">
        <v>896</v>
      </c>
      <c r="B27028" t="s">
        <v>1644</v>
      </c>
      <c r="C27028">
        <v>9.8000000000000007</v>
      </c>
      <c r="D27028" t="s">
        <v>1634</v>
      </c>
      <c r="E27028">
        <v>0.1</v>
      </c>
    </row>
    <row r="27029" spans="1:5" x14ac:dyDescent="0.2">
      <c r="A27029" t="s">
        <v>118</v>
      </c>
      <c r="B27029" t="s">
        <v>1610</v>
      </c>
      <c r="C27029">
        <v>4</v>
      </c>
    </row>
    <row r="27030" spans="1:5" x14ac:dyDescent="0.2">
      <c r="A27030" t="s">
        <v>118</v>
      </c>
      <c r="B27030" t="s">
        <v>1610</v>
      </c>
      <c r="C27030">
        <v>10</v>
      </c>
    </row>
    <row r="27031" spans="1:5" x14ac:dyDescent="0.2">
      <c r="A27031" t="s">
        <v>77</v>
      </c>
      <c r="B27031" t="s">
        <v>2551</v>
      </c>
      <c r="C27031" t="s">
        <v>1634</v>
      </c>
      <c r="D27031" t="s">
        <v>3510</v>
      </c>
    </row>
    <row r="27032" spans="1:5" x14ac:dyDescent="0.2">
      <c r="A27032" t="s">
        <v>118</v>
      </c>
      <c r="B27032" t="s">
        <v>2534</v>
      </c>
      <c r="C27032">
        <v>1.5</v>
      </c>
      <c r="D27032" t="s">
        <v>3511</v>
      </c>
    </row>
    <row r="27033" spans="1:5" x14ac:dyDescent="0.2">
      <c r="A27033" t="s">
        <v>118</v>
      </c>
      <c r="B27033" t="s">
        <v>2534</v>
      </c>
      <c r="C27033">
        <v>1.5</v>
      </c>
      <c r="D27033" t="s">
        <v>3512</v>
      </c>
    </row>
    <row r="27034" spans="1:5" x14ac:dyDescent="0.2">
      <c r="A27034" t="s">
        <v>120</v>
      </c>
      <c r="B27034">
        <v>0.03</v>
      </c>
      <c r="C27034" t="s">
        <v>1594</v>
      </c>
      <c r="D27034" t="s">
        <v>3522</v>
      </c>
    </row>
    <row r="27035" spans="1:5" x14ac:dyDescent="0.2">
      <c r="A27035" t="s">
        <v>117</v>
      </c>
      <c r="B27035">
        <v>0.03</v>
      </c>
      <c r="C27035" t="s">
        <v>1594</v>
      </c>
    </row>
    <row r="27036" spans="1:5" x14ac:dyDescent="0.2">
      <c r="A27036" t="s">
        <v>120</v>
      </c>
      <c r="B27036">
        <v>0.01</v>
      </c>
      <c r="C27036" t="s">
        <v>1594</v>
      </c>
    </row>
    <row r="27037" spans="1:5" x14ac:dyDescent="0.2">
      <c r="A27037">
        <v>0.15</v>
      </c>
      <c r="B27037" t="s">
        <v>1647</v>
      </c>
    </row>
    <row r="27038" spans="1:5" x14ac:dyDescent="0.2">
      <c r="A27038">
        <v>0.45</v>
      </c>
      <c r="B27038" t="s">
        <v>1647</v>
      </c>
    </row>
    <row r="27039" spans="1:5" x14ac:dyDescent="0.2">
      <c r="A27039" t="s">
        <v>110</v>
      </c>
      <c r="B27039" t="s">
        <v>1708</v>
      </c>
    </row>
    <row r="27040" spans="1:5" x14ac:dyDescent="0.2">
      <c r="A27040" t="s">
        <v>1575</v>
      </c>
      <c r="B27040" t="s">
        <v>1576</v>
      </c>
      <c r="C27040" t="s">
        <v>1577</v>
      </c>
      <c r="D27040" t="s">
        <v>1578</v>
      </c>
    </row>
    <row r="27041" spans="1:4" x14ac:dyDescent="0.2">
      <c r="A27041" t="s">
        <v>882</v>
      </c>
      <c r="B27041" t="s">
        <v>1579</v>
      </c>
      <c r="C27041" t="s">
        <v>1580</v>
      </c>
    </row>
    <row r="27042" spans="1:4" x14ac:dyDescent="0.2">
      <c r="A27042" t="s">
        <v>57</v>
      </c>
      <c r="B27042">
        <v>16.98</v>
      </c>
      <c r="C27042">
        <f>-0.005/-0.02</f>
        <v>0.25</v>
      </c>
    </row>
    <row r="27043" spans="1:4" x14ac:dyDescent="0.2">
      <c r="A27043" t="s">
        <v>57</v>
      </c>
      <c r="B27043">
        <v>16.98</v>
      </c>
      <c r="C27043">
        <f>-0.005/-0.02</f>
        <v>0.25</v>
      </c>
    </row>
    <row r="27044" spans="1:4" x14ac:dyDescent="0.2">
      <c r="A27044" t="s">
        <v>57</v>
      </c>
      <c r="B27044">
        <v>21.98</v>
      </c>
      <c r="C27044">
        <f>-0.005/-0.02</f>
        <v>0.25</v>
      </c>
    </row>
    <row r="27045" spans="1:4" x14ac:dyDescent="0.2">
      <c r="A27045" t="s">
        <v>57</v>
      </c>
      <c r="B27045">
        <v>21.98</v>
      </c>
      <c r="C27045">
        <f>-0.005/-0.02</f>
        <v>0.25</v>
      </c>
    </row>
    <row r="27046" spans="1:4" x14ac:dyDescent="0.2">
      <c r="A27046" t="s">
        <v>3513</v>
      </c>
      <c r="B27046">
        <v>-0.02</v>
      </c>
      <c r="C27046" t="s">
        <v>1816</v>
      </c>
      <c r="D27046" t="s">
        <v>3317</v>
      </c>
    </row>
    <row r="27047" spans="1:4" x14ac:dyDescent="0.2">
      <c r="A27047" t="s">
        <v>57</v>
      </c>
      <c r="B27047">
        <v>16.8</v>
      </c>
      <c r="C27047" t="s">
        <v>1634</v>
      </c>
      <c r="D27047">
        <v>0.05</v>
      </c>
    </row>
    <row r="27048" spans="1:4" x14ac:dyDescent="0.2">
      <c r="A27048" t="s">
        <v>119</v>
      </c>
      <c r="B27048">
        <v>1.8</v>
      </c>
      <c r="C27048" t="s">
        <v>1634</v>
      </c>
      <c r="D27048">
        <v>0.05</v>
      </c>
    </row>
    <row r="27049" spans="1:4" x14ac:dyDescent="0.2">
      <c r="A27049" t="s">
        <v>52</v>
      </c>
      <c r="B27049">
        <v>1.2</v>
      </c>
      <c r="C27049" t="s">
        <v>1634</v>
      </c>
      <c r="D27049">
        <v>0.1</v>
      </c>
    </row>
    <row r="27050" spans="1:4" x14ac:dyDescent="0.2">
      <c r="A27050" t="s">
        <v>119</v>
      </c>
      <c r="B27050">
        <v>5.5</v>
      </c>
      <c r="C27050" t="s">
        <v>1634</v>
      </c>
      <c r="D27050">
        <v>0.2</v>
      </c>
    </row>
    <row r="27051" spans="1:4" x14ac:dyDescent="0.2">
      <c r="A27051" t="s">
        <v>119</v>
      </c>
      <c r="B27051">
        <v>5.15</v>
      </c>
      <c r="C27051" t="s">
        <v>1639</v>
      </c>
      <c r="D27051">
        <v>0.05</v>
      </c>
    </row>
    <row r="27052" spans="1:4" x14ac:dyDescent="0.2">
      <c r="A27052" t="s">
        <v>119</v>
      </c>
      <c r="B27052">
        <v>4</v>
      </c>
      <c r="C27052">
        <v>0.02</v>
      </c>
    </row>
    <row r="27053" spans="1:4" x14ac:dyDescent="0.2">
      <c r="A27053" t="s">
        <v>52</v>
      </c>
      <c r="B27053">
        <v>7.85</v>
      </c>
      <c r="C27053" t="s">
        <v>1634</v>
      </c>
      <c r="D27053">
        <v>0.05</v>
      </c>
    </row>
    <row r="27054" spans="1:4" x14ac:dyDescent="0.2">
      <c r="A27054" t="s">
        <v>59</v>
      </c>
      <c r="B27054" t="s">
        <v>1841</v>
      </c>
      <c r="C27054">
        <v>14.8</v>
      </c>
      <c r="D27054" t="s">
        <v>3521</v>
      </c>
    </row>
    <row r="27055" spans="1:4" x14ac:dyDescent="0.2">
      <c r="A27055" t="s">
        <v>52</v>
      </c>
      <c r="B27055">
        <v>1</v>
      </c>
      <c r="C27055" t="s">
        <v>1634</v>
      </c>
      <c r="D27055">
        <v>0.1</v>
      </c>
    </row>
    <row r="27056" spans="1:4" x14ac:dyDescent="0.2">
      <c r="A27056" t="s">
        <v>119</v>
      </c>
      <c r="B27056">
        <v>15</v>
      </c>
      <c r="C27056" t="s">
        <v>1634</v>
      </c>
      <c r="D27056">
        <v>0.08</v>
      </c>
    </row>
    <row r="27057" spans="1:5" x14ac:dyDescent="0.2">
      <c r="A27057" t="s">
        <v>2928</v>
      </c>
      <c r="B27057" t="s">
        <v>1606</v>
      </c>
    </row>
    <row r="27058" spans="1:5" x14ac:dyDescent="0.2">
      <c r="A27058" t="s">
        <v>52</v>
      </c>
      <c r="B27058">
        <v>7.8</v>
      </c>
      <c r="C27058" t="s">
        <v>1634</v>
      </c>
      <c r="D27058">
        <v>0.05</v>
      </c>
    </row>
    <row r="27059" spans="1:5" x14ac:dyDescent="0.2">
      <c r="A27059" t="s">
        <v>52</v>
      </c>
      <c r="B27059">
        <v>8.3000000000000007</v>
      </c>
      <c r="C27059" t="s">
        <v>1656</v>
      </c>
    </row>
    <row r="27060" spans="1:5" x14ac:dyDescent="0.2">
      <c r="A27060" t="s">
        <v>52</v>
      </c>
      <c r="B27060">
        <v>12.05</v>
      </c>
      <c r="C27060" t="s">
        <v>1634</v>
      </c>
      <c r="D27060">
        <v>0.05</v>
      </c>
    </row>
    <row r="27061" spans="1:5" x14ac:dyDescent="0.2">
      <c r="A27061" t="s">
        <v>52</v>
      </c>
      <c r="B27061">
        <v>12.05</v>
      </c>
      <c r="C27061" t="s">
        <v>1634</v>
      </c>
      <c r="D27061">
        <v>0.05</v>
      </c>
    </row>
    <row r="27062" spans="1:5" x14ac:dyDescent="0.2">
      <c r="A27062" t="s">
        <v>52</v>
      </c>
      <c r="B27062">
        <v>0.25</v>
      </c>
      <c r="C27062" t="s">
        <v>1634</v>
      </c>
      <c r="D27062">
        <v>0.03</v>
      </c>
    </row>
    <row r="27063" spans="1:5" x14ac:dyDescent="0.2">
      <c r="A27063" t="s">
        <v>156</v>
      </c>
      <c r="B27063">
        <v>0.05</v>
      </c>
    </row>
    <row r="27064" spans="1:5" x14ac:dyDescent="0.2">
      <c r="A27064" t="s">
        <v>119</v>
      </c>
      <c r="B27064">
        <v>12.8</v>
      </c>
      <c r="C27064" t="s">
        <v>1634</v>
      </c>
      <c r="D27064">
        <v>0.2</v>
      </c>
    </row>
    <row r="27065" spans="1:5" x14ac:dyDescent="0.2">
      <c r="A27065" t="s">
        <v>896</v>
      </c>
      <c r="B27065" t="s">
        <v>1644</v>
      </c>
      <c r="C27065">
        <v>9.8000000000000007</v>
      </c>
      <c r="D27065" t="s">
        <v>1634</v>
      </c>
      <c r="E27065">
        <v>0.1</v>
      </c>
    </row>
    <row r="27066" spans="1:5" x14ac:dyDescent="0.2">
      <c r="A27066" t="s">
        <v>118</v>
      </c>
      <c r="B27066" t="s">
        <v>1610</v>
      </c>
      <c r="C27066">
        <v>4</v>
      </c>
    </row>
    <row r="27067" spans="1:5" x14ac:dyDescent="0.2">
      <c r="A27067" t="s">
        <v>118</v>
      </c>
      <c r="B27067" t="s">
        <v>1610</v>
      </c>
      <c r="C27067">
        <v>10</v>
      </c>
    </row>
    <row r="27068" spans="1:5" x14ac:dyDescent="0.2">
      <c r="A27068" t="s">
        <v>77</v>
      </c>
      <c r="B27068" t="s">
        <v>2551</v>
      </c>
      <c r="C27068" t="s">
        <v>1634</v>
      </c>
      <c r="D27068" t="s">
        <v>3510</v>
      </c>
    </row>
    <row r="27069" spans="1:5" x14ac:dyDescent="0.2">
      <c r="A27069" t="s">
        <v>118</v>
      </c>
      <c r="B27069" t="s">
        <v>2534</v>
      </c>
      <c r="C27069">
        <v>1.5</v>
      </c>
      <c r="D27069" t="s">
        <v>3511</v>
      </c>
    </row>
    <row r="27070" spans="1:5" x14ac:dyDescent="0.2">
      <c r="A27070" t="s">
        <v>118</v>
      </c>
      <c r="B27070" t="s">
        <v>2534</v>
      </c>
      <c r="C27070">
        <v>1.5</v>
      </c>
      <c r="D27070" t="s">
        <v>3512</v>
      </c>
    </row>
    <row r="27071" spans="1:5" x14ac:dyDescent="0.2">
      <c r="A27071" t="s">
        <v>120</v>
      </c>
      <c r="B27071">
        <v>0.03</v>
      </c>
      <c r="C27071" t="s">
        <v>1594</v>
      </c>
      <c r="D27071" t="s">
        <v>3522</v>
      </c>
    </row>
    <row r="27072" spans="1:5" x14ac:dyDescent="0.2">
      <c r="A27072" t="s">
        <v>117</v>
      </c>
      <c r="B27072">
        <v>0.03</v>
      </c>
      <c r="C27072" t="s">
        <v>1594</v>
      </c>
    </row>
    <row r="27073" spans="1:4" x14ac:dyDescent="0.2">
      <c r="A27073" t="s">
        <v>120</v>
      </c>
      <c r="B27073">
        <v>0.01</v>
      </c>
      <c r="C27073" t="s">
        <v>1594</v>
      </c>
    </row>
    <row r="27074" spans="1:4" x14ac:dyDescent="0.2">
      <c r="A27074">
        <v>0.15</v>
      </c>
      <c r="B27074" t="s">
        <v>1647</v>
      </c>
    </row>
    <row r="27075" spans="1:4" x14ac:dyDescent="0.2">
      <c r="A27075">
        <v>0.45</v>
      </c>
      <c r="B27075" t="s">
        <v>1647</v>
      </c>
    </row>
    <row r="27076" spans="1:4" x14ac:dyDescent="0.2">
      <c r="A27076" t="s">
        <v>110</v>
      </c>
      <c r="B27076" t="s">
        <v>1708</v>
      </c>
    </row>
    <row r="27077" spans="1:4" x14ac:dyDescent="0.2">
      <c r="A27077" t="s">
        <v>1575</v>
      </c>
      <c r="B27077" t="s">
        <v>1576</v>
      </c>
      <c r="C27077" t="s">
        <v>1577</v>
      </c>
      <c r="D27077" t="s">
        <v>1578</v>
      </c>
    </row>
    <row r="27078" spans="1:4" x14ac:dyDescent="0.2">
      <c r="A27078" t="s">
        <v>882</v>
      </c>
      <c r="B27078" t="s">
        <v>1579</v>
      </c>
      <c r="C27078" t="s">
        <v>1580</v>
      </c>
    </row>
    <row r="27079" spans="1:4" x14ac:dyDescent="0.2">
      <c r="A27079" t="s">
        <v>3523</v>
      </c>
      <c r="B27079" t="s">
        <v>1579</v>
      </c>
      <c r="C27079" t="s">
        <v>3296</v>
      </c>
    </row>
    <row r="27080" spans="1:4" x14ac:dyDescent="0.2">
      <c r="A27080" t="s">
        <v>57</v>
      </c>
      <c r="B27080">
        <v>16.98</v>
      </c>
      <c r="C27080">
        <f t="shared" ref="C27080:C27085" si="7">-0.005/-0.02</f>
        <v>0.25</v>
      </c>
    </row>
    <row r="27081" spans="1:4" x14ac:dyDescent="0.2">
      <c r="A27081" t="s">
        <v>57</v>
      </c>
      <c r="B27081">
        <v>16.98</v>
      </c>
      <c r="C27081">
        <f t="shared" si="7"/>
        <v>0.25</v>
      </c>
    </row>
    <row r="27082" spans="1:4" x14ac:dyDescent="0.2">
      <c r="A27082" t="s">
        <v>57</v>
      </c>
      <c r="B27082">
        <v>16.98</v>
      </c>
      <c r="C27082">
        <f t="shared" si="7"/>
        <v>0.25</v>
      </c>
    </row>
    <row r="27083" spans="1:4" x14ac:dyDescent="0.2">
      <c r="A27083" t="s">
        <v>57</v>
      </c>
      <c r="B27083">
        <v>21.98</v>
      </c>
      <c r="C27083">
        <f t="shared" si="7"/>
        <v>0.25</v>
      </c>
    </row>
    <row r="27084" spans="1:4" x14ac:dyDescent="0.2">
      <c r="A27084" t="s">
        <v>57</v>
      </c>
      <c r="B27084">
        <v>21.98</v>
      </c>
      <c r="C27084">
        <f t="shared" si="7"/>
        <v>0.25</v>
      </c>
    </row>
    <row r="27085" spans="1:4" x14ac:dyDescent="0.2">
      <c r="A27085" t="s">
        <v>57</v>
      </c>
      <c r="B27085">
        <v>21.98</v>
      </c>
      <c r="C27085">
        <f t="shared" si="7"/>
        <v>0.25</v>
      </c>
    </row>
    <row r="27086" spans="1:4" x14ac:dyDescent="0.2">
      <c r="A27086" t="s">
        <v>3513</v>
      </c>
      <c r="B27086">
        <v>-0.02</v>
      </c>
      <c r="C27086" t="s">
        <v>1816</v>
      </c>
      <c r="D27086" t="s">
        <v>3317</v>
      </c>
    </row>
    <row r="27087" spans="1:4" x14ac:dyDescent="0.2">
      <c r="A27087" t="s">
        <v>57</v>
      </c>
      <c r="B27087">
        <v>16.8</v>
      </c>
      <c r="C27087" t="s">
        <v>1634</v>
      </c>
      <c r="D27087">
        <v>0.05</v>
      </c>
    </row>
    <row r="27088" spans="1:4" x14ac:dyDescent="0.2">
      <c r="A27088" t="s">
        <v>119</v>
      </c>
      <c r="B27088">
        <v>1.8</v>
      </c>
      <c r="C27088" t="s">
        <v>1634</v>
      </c>
      <c r="D27088">
        <v>0.05</v>
      </c>
    </row>
    <row r="27089" spans="1:4" x14ac:dyDescent="0.2">
      <c r="A27089" t="s">
        <v>52</v>
      </c>
      <c r="B27089">
        <v>1.2</v>
      </c>
      <c r="C27089" t="s">
        <v>1634</v>
      </c>
      <c r="D27089">
        <v>0.1</v>
      </c>
    </row>
    <row r="27090" spans="1:4" x14ac:dyDescent="0.2">
      <c r="A27090" t="s">
        <v>119</v>
      </c>
      <c r="B27090">
        <v>5.3</v>
      </c>
      <c r="C27090" t="s">
        <v>1634</v>
      </c>
      <c r="D27090">
        <v>0.2</v>
      </c>
    </row>
    <row r="27091" spans="1:4" x14ac:dyDescent="0.2">
      <c r="A27091" t="s">
        <v>119</v>
      </c>
      <c r="B27091">
        <v>5.15</v>
      </c>
      <c r="C27091" t="s">
        <v>1639</v>
      </c>
      <c r="D27091">
        <v>0.05</v>
      </c>
    </row>
    <row r="27092" spans="1:4" x14ac:dyDescent="0.2">
      <c r="A27092" t="s">
        <v>119</v>
      </c>
      <c r="B27092">
        <v>3.8</v>
      </c>
      <c r="C27092">
        <v>0.02</v>
      </c>
    </row>
    <row r="27093" spans="1:4" x14ac:dyDescent="0.2">
      <c r="A27093" t="s">
        <v>119</v>
      </c>
      <c r="B27093">
        <v>3.8</v>
      </c>
      <c r="C27093">
        <v>0.02</v>
      </c>
    </row>
    <row r="27094" spans="1:4" x14ac:dyDescent="0.2">
      <c r="A27094" t="s">
        <v>52</v>
      </c>
      <c r="B27094">
        <v>7.85</v>
      </c>
      <c r="C27094" t="s">
        <v>1634</v>
      </c>
      <c r="D27094">
        <v>0.05</v>
      </c>
    </row>
    <row r="27095" spans="1:4" x14ac:dyDescent="0.2">
      <c r="A27095" t="s">
        <v>59</v>
      </c>
      <c r="B27095" t="s">
        <v>1841</v>
      </c>
      <c r="C27095">
        <v>14.8</v>
      </c>
      <c r="D27095" t="s">
        <v>3521</v>
      </c>
    </row>
    <row r="27096" spans="1:4" x14ac:dyDescent="0.2">
      <c r="A27096" t="s">
        <v>52</v>
      </c>
      <c r="B27096">
        <v>1</v>
      </c>
      <c r="C27096" t="s">
        <v>1634</v>
      </c>
      <c r="D27096">
        <v>0.1</v>
      </c>
    </row>
    <row r="27097" spans="1:4" x14ac:dyDescent="0.2">
      <c r="A27097" t="s">
        <v>119</v>
      </c>
      <c r="B27097">
        <v>15</v>
      </c>
      <c r="C27097" t="s">
        <v>1634</v>
      </c>
      <c r="D27097">
        <v>0.08</v>
      </c>
    </row>
    <row r="27098" spans="1:4" x14ac:dyDescent="0.2">
      <c r="A27098" t="s">
        <v>2928</v>
      </c>
      <c r="B27098" t="s">
        <v>1606</v>
      </c>
    </row>
    <row r="27099" spans="1:4" x14ac:dyDescent="0.2">
      <c r="A27099" t="s">
        <v>52</v>
      </c>
      <c r="B27099">
        <v>7.8</v>
      </c>
      <c r="C27099" t="s">
        <v>1634</v>
      </c>
      <c r="D27099">
        <v>0.05</v>
      </c>
    </row>
    <row r="27100" spans="1:4" x14ac:dyDescent="0.2">
      <c r="A27100" t="s">
        <v>52</v>
      </c>
      <c r="B27100">
        <v>8.3000000000000007</v>
      </c>
      <c r="C27100" t="s">
        <v>1656</v>
      </c>
    </row>
    <row r="27101" spans="1:4" x14ac:dyDescent="0.2">
      <c r="A27101" t="s">
        <v>52</v>
      </c>
      <c r="B27101">
        <v>12.05</v>
      </c>
      <c r="C27101" t="s">
        <v>1634</v>
      </c>
      <c r="D27101">
        <v>0.05</v>
      </c>
    </row>
    <row r="27102" spans="1:4" x14ac:dyDescent="0.2">
      <c r="A27102" t="s">
        <v>52</v>
      </c>
      <c r="B27102">
        <v>12.05</v>
      </c>
      <c r="C27102" t="s">
        <v>1634</v>
      </c>
      <c r="D27102">
        <v>0.05</v>
      </c>
    </row>
    <row r="27103" spans="1:4" x14ac:dyDescent="0.2">
      <c r="A27103" t="s">
        <v>52</v>
      </c>
      <c r="B27103">
        <v>0.25</v>
      </c>
      <c r="C27103" t="s">
        <v>1634</v>
      </c>
      <c r="D27103">
        <v>0.03</v>
      </c>
    </row>
    <row r="27104" spans="1:4" x14ac:dyDescent="0.2">
      <c r="A27104" t="s">
        <v>156</v>
      </c>
      <c r="B27104">
        <v>0.05</v>
      </c>
    </row>
    <row r="27105" spans="1:5" x14ac:dyDescent="0.2">
      <c r="A27105" t="s">
        <v>119</v>
      </c>
      <c r="B27105">
        <v>12.8</v>
      </c>
      <c r="C27105" t="s">
        <v>1634</v>
      </c>
      <c r="D27105">
        <v>0.2</v>
      </c>
    </row>
    <row r="27106" spans="1:5" x14ac:dyDescent="0.2">
      <c r="A27106" t="s">
        <v>896</v>
      </c>
      <c r="B27106" t="s">
        <v>1644</v>
      </c>
      <c r="C27106">
        <v>9.8000000000000007</v>
      </c>
      <c r="D27106" t="s">
        <v>1634</v>
      </c>
      <c r="E27106">
        <v>0.1</v>
      </c>
    </row>
    <row r="27107" spans="1:5" x14ac:dyDescent="0.2">
      <c r="A27107" t="s">
        <v>118</v>
      </c>
      <c r="B27107" t="s">
        <v>1610</v>
      </c>
      <c r="C27107">
        <v>4</v>
      </c>
    </row>
    <row r="27108" spans="1:5" x14ac:dyDescent="0.2">
      <c r="A27108" t="s">
        <v>118</v>
      </c>
      <c r="B27108" t="s">
        <v>1610</v>
      </c>
      <c r="C27108">
        <v>10</v>
      </c>
    </row>
    <row r="27109" spans="1:5" x14ac:dyDescent="0.2">
      <c r="A27109" t="s">
        <v>77</v>
      </c>
      <c r="B27109" t="s">
        <v>2551</v>
      </c>
      <c r="C27109" t="s">
        <v>1634</v>
      </c>
      <c r="D27109" t="s">
        <v>3510</v>
      </c>
    </row>
    <row r="27110" spans="1:5" x14ac:dyDescent="0.2">
      <c r="A27110" t="s">
        <v>118</v>
      </c>
      <c r="B27110" t="s">
        <v>2534</v>
      </c>
      <c r="C27110">
        <v>1.5</v>
      </c>
      <c r="D27110" t="s">
        <v>3511</v>
      </c>
    </row>
    <row r="27111" spans="1:5" x14ac:dyDescent="0.2">
      <c r="A27111" t="s">
        <v>118</v>
      </c>
      <c r="B27111" t="s">
        <v>2534</v>
      </c>
      <c r="C27111">
        <v>1.5</v>
      </c>
      <c r="D27111" t="s">
        <v>3512</v>
      </c>
    </row>
    <row r="27112" spans="1:5" x14ac:dyDescent="0.2">
      <c r="A27112" t="s">
        <v>120</v>
      </c>
      <c r="B27112">
        <v>0.03</v>
      </c>
      <c r="C27112" t="s">
        <v>1594</v>
      </c>
      <c r="D27112" t="s">
        <v>3524</v>
      </c>
    </row>
    <row r="27113" spans="1:5" x14ac:dyDescent="0.2">
      <c r="A27113" t="s">
        <v>117</v>
      </c>
      <c r="B27113">
        <v>0.03</v>
      </c>
      <c r="C27113" t="s">
        <v>1594</v>
      </c>
    </row>
    <row r="27114" spans="1:5" x14ac:dyDescent="0.2">
      <c r="A27114" t="s">
        <v>120</v>
      </c>
      <c r="B27114">
        <v>0.01</v>
      </c>
      <c r="C27114" t="s">
        <v>1594</v>
      </c>
    </row>
    <row r="27115" spans="1:5" x14ac:dyDescent="0.2">
      <c r="A27115">
        <v>0.15</v>
      </c>
      <c r="B27115" t="s">
        <v>1647</v>
      </c>
    </row>
    <row r="27116" spans="1:5" x14ac:dyDescent="0.2">
      <c r="A27116">
        <v>0.45</v>
      </c>
      <c r="B27116" t="s">
        <v>1647</v>
      </c>
    </row>
    <row r="27117" spans="1:5" x14ac:dyDescent="0.2">
      <c r="A27117" t="s">
        <v>110</v>
      </c>
      <c r="B27117" t="s">
        <v>1708</v>
      </c>
    </row>
    <row r="27118" spans="1:5" x14ac:dyDescent="0.2">
      <c r="A27118" t="s">
        <v>1575</v>
      </c>
      <c r="B27118" t="s">
        <v>1576</v>
      </c>
      <c r="C27118" t="s">
        <v>1577</v>
      </c>
      <c r="D27118" t="s">
        <v>1578</v>
      </c>
    </row>
    <row r="27119" spans="1:5" x14ac:dyDescent="0.2">
      <c r="A27119" t="s">
        <v>882</v>
      </c>
      <c r="B27119" t="s">
        <v>1579</v>
      </c>
      <c r="C27119" t="s">
        <v>1580</v>
      </c>
    </row>
    <row r="27120" spans="1:5" x14ac:dyDescent="0.2">
      <c r="A27120" t="s">
        <v>1595</v>
      </c>
      <c r="B27120" t="s">
        <v>1596</v>
      </c>
      <c r="C27120" t="s">
        <v>1597</v>
      </c>
    </row>
    <row r="27121" spans="1:4" x14ac:dyDescent="0.2">
      <c r="A27121" t="s">
        <v>1595</v>
      </c>
      <c r="B27121" t="s">
        <v>1598</v>
      </c>
      <c r="C27121" t="s">
        <v>1599</v>
      </c>
      <c r="D27121" t="s">
        <v>1597</v>
      </c>
    </row>
    <row r="27122" spans="1:4" x14ac:dyDescent="0.2">
      <c r="A27122" t="s">
        <v>57</v>
      </c>
      <c r="B27122">
        <v>16.98</v>
      </c>
      <c r="C27122">
        <f t="shared" ref="C27122:C27127" si="8">-0.005/-0.02</f>
        <v>0.25</v>
      </c>
    </row>
    <row r="27123" spans="1:4" x14ac:dyDescent="0.2">
      <c r="A27123" t="s">
        <v>57</v>
      </c>
      <c r="B27123">
        <v>16.98</v>
      </c>
      <c r="C27123">
        <f t="shared" si="8"/>
        <v>0.25</v>
      </c>
    </row>
    <row r="27124" spans="1:4" x14ac:dyDescent="0.2">
      <c r="A27124" t="s">
        <v>57</v>
      </c>
      <c r="B27124">
        <v>16.98</v>
      </c>
      <c r="C27124">
        <f t="shared" si="8"/>
        <v>0.25</v>
      </c>
    </row>
    <row r="27125" spans="1:4" x14ac:dyDescent="0.2">
      <c r="A27125" t="s">
        <v>57</v>
      </c>
      <c r="B27125">
        <v>21.98</v>
      </c>
      <c r="C27125">
        <f t="shared" si="8"/>
        <v>0.25</v>
      </c>
    </row>
    <row r="27126" spans="1:4" x14ac:dyDescent="0.2">
      <c r="A27126" t="s">
        <v>57</v>
      </c>
      <c r="B27126">
        <v>21.98</v>
      </c>
      <c r="C27126">
        <f t="shared" si="8"/>
        <v>0.25</v>
      </c>
    </row>
    <row r="27127" spans="1:4" x14ac:dyDescent="0.2">
      <c r="A27127" t="s">
        <v>57</v>
      </c>
      <c r="B27127">
        <v>21.98</v>
      </c>
      <c r="C27127">
        <f t="shared" si="8"/>
        <v>0.25</v>
      </c>
    </row>
    <row r="27128" spans="1:4" x14ac:dyDescent="0.2">
      <c r="A27128" t="s">
        <v>3513</v>
      </c>
      <c r="B27128">
        <v>-0.02</v>
      </c>
      <c r="C27128" t="s">
        <v>1816</v>
      </c>
      <c r="D27128" t="s">
        <v>3317</v>
      </c>
    </row>
    <row r="27129" spans="1:4" x14ac:dyDescent="0.2">
      <c r="A27129" t="s">
        <v>57</v>
      </c>
      <c r="B27129">
        <v>16.8</v>
      </c>
      <c r="C27129" t="s">
        <v>1634</v>
      </c>
      <c r="D27129">
        <v>0.05</v>
      </c>
    </row>
    <row r="27130" spans="1:4" x14ac:dyDescent="0.2">
      <c r="A27130" t="s">
        <v>119</v>
      </c>
      <c r="B27130">
        <v>1.8</v>
      </c>
      <c r="C27130" t="s">
        <v>1634</v>
      </c>
      <c r="D27130">
        <v>0.05</v>
      </c>
    </row>
    <row r="27131" spans="1:4" x14ac:dyDescent="0.2">
      <c r="A27131" t="s">
        <v>52</v>
      </c>
      <c r="B27131">
        <v>1.2</v>
      </c>
      <c r="C27131" t="s">
        <v>1634</v>
      </c>
      <c r="D27131">
        <v>0.1</v>
      </c>
    </row>
    <row r="27132" spans="1:4" x14ac:dyDescent="0.2">
      <c r="A27132" t="s">
        <v>119</v>
      </c>
      <c r="B27132">
        <v>5.3</v>
      </c>
      <c r="C27132" t="s">
        <v>1634</v>
      </c>
      <c r="D27132">
        <v>0.2</v>
      </c>
    </row>
    <row r="27133" spans="1:4" x14ac:dyDescent="0.2">
      <c r="A27133" t="s">
        <v>119</v>
      </c>
      <c r="B27133">
        <v>5.15</v>
      </c>
      <c r="C27133" t="s">
        <v>1639</v>
      </c>
      <c r="D27133">
        <v>0.05</v>
      </c>
    </row>
    <row r="27134" spans="1:4" x14ac:dyDescent="0.2">
      <c r="A27134" t="s">
        <v>119</v>
      </c>
      <c r="B27134">
        <v>3.8</v>
      </c>
      <c r="C27134">
        <v>0.02</v>
      </c>
    </row>
    <row r="27135" spans="1:4" x14ac:dyDescent="0.2">
      <c r="A27135" t="s">
        <v>119</v>
      </c>
      <c r="B27135">
        <v>3.8</v>
      </c>
      <c r="C27135">
        <v>0.02</v>
      </c>
    </row>
    <row r="27136" spans="1:4" x14ac:dyDescent="0.2">
      <c r="A27136" t="s">
        <v>52</v>
      </c>
      <c r="B27136">
        <v>7.85</v>
      </c>
      <c r="C27136" t="s">
        <v>1634</v>
      </c>
      <c r="D27136">
        <v>0.05</v>
      </c>
    </row>
    <row r="27137" spans="1:5" x14ac:dyDescent="0.2">
      <c r="A27137" t="s">
        <v>59</v>
      </c>
      <c r="B27137" t="s">
        <v>1841</v>
      </c>
      <c r="C27137">
        <v>14.8</v>
      </c>
      <c r="D27137" t="s">
        <v>3521</v>
      </c>
    </row>
    <row r="27138" spans="1:5" x14ac:dyDescent="0.2">
      <c r="A27138" t="s">
        <v>52</v>
      </c>
      <c r="B27138">
        <v>1</v>
      </c>
      <c r="C27138" t="s">
        <v>1634</v>
      </c>
      <c r="D27138">
        <v>0.1</v>
      </c>
    </row>
    <row r="27139" spans="1:5" x14ac:dyDescent="0.2">
      <c r="A27139" t="s">
        <v>119</v>
      </c>
      <c r="B27139">
        <v>15</v>
      </c>
      <c r="C27139" t="s">
        <v>1634</v>
      </c>
      <c r="D27139">
        <v>0.08</v>
      </c>
    </row>
    <row r="27140" spans="1:5" x14ac:dyDescent="0.2">
      <c r="A27140" t="s">
        <v>2928</v>
      </c>
      <c r="B27140" t="s">
        <v>1606</v>
      </c>
    </row>
    <row r="27141" spans="1:5" x14ac:dyDescent="0.2">
      <c r="A27141" t="s">
        <v>52</v>
      </c>
      <c r="B27141">
        <v>7.8</v>
      </c>
      <c r="C27141" t="s">
        <v>1634</v>
      </c>
      <c r="D27141">
        <v>0.05</v>
      </c>
    </row>
    <row r="27142" spans="1:5" x14ac:dyDescent="0.2">
      <c r="A27142" t="s">
        <v>52</v>
      </c>
      <c r="B27142">
        <v>8.3000000000000007</v>
      </c>
      <c r="C27142" t="s">
        <v>1656</v>
      </c>
    </row>
    <row r="27143" spans="1:5" x14ac:dyDescent="0.2">
      <c r="A27143" t="s">
        <v>52</v>
      </c>
      <c r="B27143">
        <v>12.05</v>
      </c>
      <c r="C27143" t="s">
        <v>1634</v>
      </c>
      <c r="D27143">
        <v>0.05</v>
      </c>
    </row>
    <row r="27144" spans="1:5" x14ac:dyDescent="0.2">
      <c r="A27144" t="s">
        <v>52</v>
      </c>
      <c r="B27144">
        <v>12.05</v>
      </c>
      <c r="C27144" t="s">
        <v>1634</v>
      </c>
      <c r="D27144">
        <v>0.05</v>
      </c>
    </row>
    <row r="27145" spans="1:5" x14ac:dyDescent="0.2">
      <c r="A27145" t="s">
        <v>52</v>
      </c>
      <c r="B27145">
        <v>0.25</v>
      </c>
      <c r="C27145" t="s">
        <v>1634</v>
      </c>
      <c r="D27145">
        <v>0.03</v>
      </c>
    </row>
    <row r="27146" spans="1:5" x14ac:dyDescent="0.2">
      <c r="A27146" t="s">
        <v>156</v>
      </c>
      <c r="B27146">
        <v>0.05</v>
      </c>
    </row>
    <row r="27147" spans="1:5" x14ac:dyDescent="0.2">
      <c r="A27147" t="s">
        <v>119</v>
      </c>
      <c r="B27147">
        <v>12.8</v>
      </c>
      <c r="C27147" t="s">
        <v>1634</v>
      </c>
      <c r="D27147">
        <v>0.2</v>
      </c>
    </row>
    <row r="27148" spans="1:5" x14ac:dyDescent="0.2">
      <c r="A27148" t="s">
        <v>896</v>
      </c>
      <c r="B27148" t="s">
        <v>1644</v>
      </c>
      <c r="C27148">
        <v>9.8000000000000007</v>
      </c>
      <c r="D27148" t="s">
        <v>1634</v>
      </c>
      <c r="E27148">
        <v>0.1</v>
      </c>
    </row>
    <row r="27149" spans="1:5" x14ac:dyDescent="0.2">
      <c r="A27149" t="s">
        <v>118</v>
      </c>
      <c r="B27149" t="s">
        <v>1610</v>
      </c>
      <c r="C27149">
        <v>4</v>
      </c>
    </row>
    <row r="27150" spans="1:5" x14ac:dyDescent="0.2">
      <c r="A27150" t="s">
        <v>118</v>
      </c>
      <c r="B27150" t="s">
        <v>1610</v>
      </c>
      <c r="C27150">
        <v>10</v>
      </c>
    </row>
    <row r="27151" spans="1:5" x14ac:dyDescent="0.2">
      <c r="A27151" t="s">
        <v>77</v>
      </c>
      <c r="B27151" t="s">
        <v>2551</v>
      </c>
      <c r="C27151" t="s">
        <v>1634</v>
      </c>
      <c r="D27151" t="s">
        <v>3510</v>
      </c>
    </row>
    <row r="27152" spans="1:5" x14ac:dyDescent="0.2">
      <c r="A27152" t="s">
        <v>118</v>
      </c>
      <c r="B27152" t="s">
        <v>2534</v>
      </c>
      <c r="C27152">
        <v>1.5</v>
      </c>
      <c r="D27152" t="s">
        <v>3511</v>
      </c>
    </row>
    <row r="27153" spans="1:4" x14ac:dyDescent="0.2">
      <c r="A27153" t="s">
        <v>118</v>
      </c>
      <c r="B27153" t="s">
        <v>2534</v>
      </c>
      <c r="C27153">
        <v>1.5</v>
      </c>
      <c r="D27153" t="s">
        <v>3512</v>
      </c>
    </row>
    <row r="27154" spans="1:4" x14ac:dyDescent="0.2">
      <c r="A27154" t="s">
        <v>120</v>
      </c>
      <c r="B27154">
        <v>0.03</v>
      </c>
      <c r="C27154" t="s">
        <v>1594</v>
      </c>
      <c r="D27154" t="s">
        <v>3524</v>
      </c>
    </row>
    <row r="27155" spans="1:4" x14ac:dyDescent="0.2">
      <c r="A27155" t="s">
        <v>117</v>
      </c>
      <c r="B27155">
        <v>0.03</v>
      </c>
      <c r="C27155" t="s">
        <v>1594</v>
      </c>
    </row>
    <row r="27156" spans="1:4" x14ac:dyDescent="0.2">
      <c r="A27156" t="s">
        <v>120</v>
      </c>
      <c r="B27156">
        <v>0.01</v>
      </c>
      <c r="C27156" t="s">
        <v>1594</v>
      </c>
    </row>
    <row r="27157" spans="1:4" x14ac:dyDescent="0.2">
      <c r="A27157">
        <v>0.15</v>
      </c>
      <c r="B27157" t="s">
        <v>1647</v>
      </c>
    </row>
    <row r="27158" spans="1:4" x14ac:dyDescent="0.2">
      <c r="A27158">
        <v>0.45</v>
      </c>
      <c r="B27158" t="s">
        <v>1647</v>
      </c>
    </row>
    <row r="27159" spans="1:4" x14ac:dyDescent="0.2">
      <c r="A27159" t="s">
        <v>110</v>
      </c>
      <c r="B27159" t="s">
        <v>1708</v>
      </c>
    </row>
    <row r="27160" spans="1:4" x14ac:dyDescent="0.2">
      <c r="A27160" t="s">
        <v>1575</v>
      </c>
      <c r="B27160" t="s">
        <v>1576</v>
      </c>
      <c r="C27160" t="s">
        <v>1577</v>
      </c>
      <c r="D27160" t="s">
        <v>1578</v>
      </c>
    </row>
    <row r="27161" spans="1:4" x14ac:dyDescent="0.2">
      <c r="A27161" t="s">
        <v>882</v>
      </c>
      <c r="B27161" t="s">
        <v>1579</v>
      </c>
      <c r="C27161" t="s">
        <v>1580</v>
      </c>
    </row>
    <row r="27162" spans="1:4" x14ac:dyDescent="0.2">
      <c r="A27162" t="s">
        <v>1595</v>
      </c>
      <c r="B27162" t="s">
        <v>1596</v>
      </c>
      <c r="C27162" t="s">
        <v>1597</v>
      </c>
    </row>
    <row r="27163" spans="1:4" x14ac:dyDescent="0.2">
      <c r="A27163" t="s">
        <v>1595</v>
      </c>
      <c r="B27163" t="s">
        <v>1598</v>
      </c>
      <c r="C27163" t="s">
        <v>1599</v>
      </c>
      <c r="D27163" t="s">
        <v>1597</v>
      </c>
    </row>
    <row r="27164" spans="1:4" x14ac:dyDescent="0.2">
      <c r="A27164" t="s">
        <v>119</v>
      </c>
    </row>
    <row r="27165" spans="1:4" x14ac:dyDescent="0.2">
      <c r="A27165" t="s">
        <v>52</v>
      </c>
    </row>
    <row r="27166" spans="1:4" x14ac:dyDescent="0.2">
      <c r="A27166" t="s">
        <v>52</v>
      </c>
    </row>
    <row r="27167" spans="1:4" x14ac:dyDescent="0.2">
      <c r="A27167" t="s">
        <v>50</v>
      </c>
    </row>
    <row r="27168" spans="1:4" x14ac:dyDescent="0.2">
      <c r="A27168" t="s">
        <v>156</v>
      </c>
    </row>
    <row r="27169" spans="1:1" x14ac:dyDescent="0.2">
      <c r="A27169" t="s">
        <v>118</v>
      </c>
    </row>
    <row r="27170" spans="1:1" x14ac:dyDescent="0.2">
      <c r="A27170" t="s">
        <v>57</v>
      </c>
    </row>
    <row r="27171" spans="1:1" x14ac:dyDescent="0.2">
      <c r="A27171" t="s">
        <v>57</v>
      </c>
    </row>
    <row r="27172" spans="1:1" x14ac:dyDescent="0.2">
      <c r="A27172" t="s">
        <v>118</v>
      </c>
    </row>
    <row r="27173" spans="1:1" x14ac:dyDescent="0.2">
      <c r="A27173" t="s">
        <v>120</v>
      </c>
    </row>
    <row r="27174" spans="1:1" x14ac:dyDescent="0.2">
      <c r="A27174" t="s">
        <v>120</v>
      </c>
    </row>
    <row r="27175" spans="1:1" x14ac:dyDescent="0.2">
      <c r="A27175" t="s">
        <v>59</v>
      </c>
    </row>
    <row r="27176" spans="1:1" x14ac:dyDescent="0.2">
      <c r="A27176" t="s">
        <v>119</v>
      </c>
    </row>
    <row r="27177" spans="1:1" x14ac:dyDescent="0.2">
      <c r="A27177" t="s">
        <v>52</v>
      </c>
    </row>
    <row r="27178" spans="1:1" x14ac:dyDescent="0.2">
      <c r="A27178" t="s">
        <v>52</v>
      </c>
    </row>
    <row r="27179" spans="1:1" x14ac:dyDescent="0.2">
      <c r="A27179" t="s">
        <v>70</v>
      </c>
    </row>
    <row r="27180" spans="1:1" x14ac:dyDescent="0.2">
      <c r="A27180" t="s">
        <v>52</v>
      </c>
    </row>
    <row r="27181" spans="1:1" x14ac:dyDescent="0.2">
      <c r="A27181" t="s">
        <v>70</v>
      </c>
    </row>
    <row r="27182" spans="1:1" x14ac:dyDescent="0.2">
      <c r="A27182" t="s">
        <v>119</v>
      </c>
    </row>
    <row r="27183" spans="1:1" x14ac:dyDescent="0.2">
      <c r="A27183" t="s">
        <v>52</v>
      </c>
    </row>
    <row r="27184" spans="1:1" x14ac:dyDescent="0.2">
      <c r="A27184" t="s">
        <v>119</v>
      </c>
    </row>
    <row r="27185" spans="1:4" x14ac:dyDescent="0.2">
      <c r="A27185" t="s">
        <v>119</v>
      </c>
    </row>
    <row r="27186" spans="1:4" x14ac:dyDescent="0.2">
      <c r="A27186" t="s">
        <v>120</v>
      </c>
    </row>
    <row r="27187" spans="1:4" x14ac:dyDescent="0.2">
      <c r="A27187" t="s">
        <v>77</v>
      </c>
    </row>
    <row r="27188" spans="1:4" x14ac:dyDescent="0.2">
      <c r="A27188" t="s">
        <v>52</v>
      </c>
    </row>
    <row r="27189" spans="1:4" x14ac:dyDescent="0.2">
      <c r="A27189" t="s">
        <v>118</v>
      </c>
    </row>
    <row r="27190" spans="1:4" x14ac:dyDescent="0.2">
      <c r="A27190" t="s">
        <v>52</v>
      </c>
    </row>
    <row r="27191" spans="1:4" x14ac:dyDescent="0.2">
      <c r="A27191" t="s">
        <v>52</v>
      </c>
    </row>
    <row r="27192" spans="1:4" x14ac:dyDescent="0.2">
      <c r="A27192" t="s">
        <v>57</v>
      </c>
    </row>
    <row r="27193" spans="1:4" x14ac:dyDescent="0.2">
      <c r="A27193" t="s">
        <v>57</v>
      </c>
    </row>
    <row r="27194" spans="1:4" x14ac:dyDescent="0.2">
      <c r="A27194" t="s">
        <v>118</v>
      </c>
    </row>
    <row r="27195" spans="1:4" x14ac:dyDescent="0.2">
      <c r="A27195" t="s">
        <v>57</v>
      </c>
    </row>
    <row r="27196" spans="1:4" x14ac:dyDescent="0.2">
      <c r="A27196" t="s">
        <v>50</v>
      </c>
    </row>
    <row r="27197" spans="1:4" x14ac:dyDescent="0.2">
      <c r="A27197" t="s">
        <v>110</v>
      </c>
      <c r="B27197" t="s">
        <v>1708</v>
      </c>
    </row>
    <row r="27198" spans="1:4" x14ac:dyDescent="0.2">
      <c r="A27198" t="s">
        <v>1575</v>
      </c>
      <c r="B27198" t="s">
        <v>1576</v>
      </c>
      <c r="C27198" t="s">
        <v>1577</v>
      </c>
      <c r="D27198" t="s">
        <v>1578</v>
      </c>
    </row>
    <row r="27199" spans="1:4" x14ac:dyDescent="0.2">
      <c r="A27199" t="s">
        <v>882</v>
      </c>
      <c r="B27199" t="s">
        <v>1579</v>
      </c>
      <c r="C27199" t="s">
        <v>1580</v>
      </c>
    </row>
    <row r="27200" spans="1:4" x14ac:dyDescent="0.2">
      <c r="A27200" t="s">
        <v>57</v>
      </c>
      <c r="B27200">
        <v>16.98</v>
      </c>
      <c r="C27200">
        <f>-0.005/-0.02</f>
        <v>0.25</v>
      </c>
    </row>
    <row r="27201" spans="1:4" x14ac:dyDescent="0.2">
      <c r="A27201" t="s">
        <v>57</v>
      </c>
      <c r="B27201">
        <v>16.98</v>
      </c>
      <c r="C27201">
        <f>-0.005/-0.02</f>
        <v>0.25</v>
      </c>
    </row>
    <row r="27202" spans="1:4" x14ac:dyDescent="0.2">
      <c r="A27202" t="s">
        <v>57</v>
      </c>
      <c r="B27202">
        <v>21.98</v>
      </c>
      <c r="C27202">
        <f>-0.005/-0.02</f>
        <v>0.25</v>
      </c>
    </row>
    <row r="27203" spans="1:4" x14ac:dyDescent="0.2">
      <c r="A27203" t="s">
        <v>57</v>
      </c>
      <c r="B27203">
        <v>21.98</v>
      </c>
      <c r="C27203">
        <f>-0.005/-0.02</f>
        <v>0.25</v>
      </c>
    </row>
    <row r="27204" spans="1:4" x14ac:dyDescent="0.2">
      <c r="A27204" t="s">
        <v>57</v>
      </c>
      <c r="B27204">
        <v>16.8</v>
      </c>
      <c r="C27204" t="s">
        <v>1634</v>
      </c>
      <c r="D27204">
        <v>0.05</v>
      </c>
    </row>
    <row r="27205" spans="1:4" x14ac:dyDescent="0.2">
      <c r="A27205" t="s">
        <v>119</v>
      </c>
      <c r="B27205">
        <v>1.8</v>
      </c>
      <c r="C27205" t="s">
        <v>1634</v>
      </c>
      <c r="D27205">
        <v>0.05</v>
      </c>
    </row>
    <row r="27206" spans="1:4" x14ac:dyDescent="0.2">
      <c r="A27206" t="s">
        <v>52</v>
      </c>
      <c r="B27206">
        <v>1.2</v>
      </c>
      <c r="C27206" t="s">
        <v>1634</v>
      </c>
      <c r="D27206">
        <v>0.1</v>
      </c>
    </row>
    <row r="27207" spans="1:4" x14ac:dyDescent="0.2">
      <c r="A27207" t="s">
        <v>119</v>
      </c>
      <c r="B27207">
        <v>5.5</v>
      </c>
      <c r="C27207" t="s">
        <v>1634</v>
      </c>
      <c r="D27207">
        <v>0.2</v>
      </c>
    </row>
    <row r="27208" spans="1:4" x14ac:dyDescent="0.2">
      <c r="A27208" t="s">
        <v>119</v>
      </c>
      <c r="B27208">
        <v>5.15</v>
      </c>
      <c r="C27208" t="s">
        <v>1639</v>
      </c>
      <c r="D27208">
        <v>0.05</v>
      </c>
    </row>
    <row r="27209" spans="1:4" x14ac:dyDescent="0.2">
      <c r="A27209" t="s">
        <v>119</v>
      </c>
      <c r="B27209">
        <v>4</v>
      </c>
      <c r="C27209">
        <v>0.02</v>
      </c>
    </row>
    <row r="27210" spans="1:4" x14ac:dyDescent="0.2">
      <c r="A27210" t="s">
        <v>52</v>
      </c>
      <c r="B27210">
        <v>7.85</v>
      </c>
      <c r="C27210" t="s">
        <v>1634</v>
      </c>
      <c r="D27210">
        <v>0.05</v>
      </c>
    </row>
    <row r="27211" spans="1:4" x14ac:dyDescent="0.2">
      <c r="A27211" t="s">
        <v>59</v>
      </c>
      <c r="B27211" t="s">
        <v>1841</v>
      </c>
      <c r="C27211">
        <v>14.8</v>
      </c>
      <c r="D27211" t="s">
        <v>3521</v>
      </c>
    </row>
    <row r="27212" spans="1:4" x14ac:dyDescent="0.2">
      <c r="A27212" t="s">
        <v>52</v>
      </c>
      <c r="B27212">
        <v>1</v>
      </c>
      <c r="C27212" t="s">
        <v>1634</v>
      </c>
      <c r="D27212">
        <v>0.1</v>
      </c>
    </row>
    <row r="27213" spans="1:4" x14ac:dyDescent="0.2">
      <c r="A27213" t="s">
        <v>119</v>
      </c>
      <c r="B27213">
        <v>15</v>
      </c>
      <c r="C27213" t="s">
        <v>1634</v>
      </c>
      <c r="D27213">
        <v>0.08</v>
      </c>
    </row>
    <row r="27214" spans="1:4" x14ac:dyDescent="0.2">
      <c r="A27214" t="s">
        <v>2928</v>
      </c>
      <c r="B27214" t="s">
        <v>1606</v>
      </c>
    </row>
    <row r="27215" spans="1:4" x14ac:dyDescent="0.2">
      <c r="A27215" t="s">
        <v>52</v>
      </c>
      <c r="B27215">
        <v>7.8</v>
      </c>
      <c r="C27215" t="s">
        <v>1634</v>
      </c>
      <c r="D27215">
        <v>0.05</v>
      </c>
    </row>
    <row r="27216" spans="1:4" x14ac:dyDescent="0.2">
      <c r="A27216" t="s">
        <v>52</v>
      </c>
      <c r="B27216">
        <v>8.3000000000000007</v>
      </c>
      <c r="C27216" t="s">
        <v>1656</v>
      </c>
    </row>
    <row r="27217" spans="1:5" x14ac:dyDescent="0.2">
      <c r="A27217" t="s">
        <v>52</v>
      </c>
      <c r="B27217">
        <v>12.05</v>
      </c>
      <c r="C27217" t="s">
        <v>1634</v>
      </c>
      <c r="D27217">
        <v>0.05</v>
      </c>
    </row>
    <row r="27218" spans="1:5" x14ac:dyDescent="0.2">
      <c r="A27218" t="s">
        <v>52</v>
      </c>
      <c r="B27218">
        <v>12.05</v>
      </c>
      <c r="C27218" t="s">
        <v>1634</v>
      </c>
      <c r="D27218">
        <v>0.05</v>
      </c>
    </row>
    <row r="27219" spans="1:5" x14ac:dyDescent="0.2">
      <c r="A27219" t="s">
        <v>52</v>
      </c>
      <c r="B27219">
        <v>0.25</v>
      </c>
      <c r="C27219" t="s">
        <v>1634</v>
      </c>
      <c r="D27219">
        <v>0.03</v>
      </c>
    </row>
    <row r="27220" spans="1:5" x14ac:dyDescent="0.2">
      <c r="A27220" t="s">
        <v>156</v>
      </c>
      <c r="B27220">
        <v>0.05</v>
      </c>
    </row>
    <row r="27221" spans="1:5" x14ac:dyDescent="0.2">
      <c r="A27221" t="s">
        <v>119</v>
      </c>
      <c r="B27221">
        <v>12.8</v>
      </c>
      <c r="C27221" t="s">
        <v>1634</v>
      </c>
      <c r="D27221">
        <v>0.2</v>
      </c>
    </row>
    <row r="27222" spans="1:5" x14ac:dyDescent="0.2">
      <c r="A27222" t="s">
        <v>896</v>
      </c>
      <c r="B27222" t="s">
        <v>1644</v>
      </c>
      <c r="C27222">
        <v>9.8000000000000007</v>
      </c>
      <c r="D27222" t="s">
        <v>1634</v>
      </c>
      <c r="E27222">
        <v>0.1</v>
      </c>
    </row>
    <row r="27223" spans="1:5" x14ac:dyDescent="0.2">
      <c r="A27223" t="s">
        <v>118</v>
      </c>
      <c r="B27223" t="s">
        <v>1610</v>
      </c>
      <c r="C27223">
        <v>4</v>
      </c>
    </row>
    <row r="27224" spans="1:5" x14ac:dyDescent="0.2">
      <c r="A27224" t="s">
        <v>118</v>
      </c>
      <c r="B27224" t="s">
        <v>1610</v>
      </c>
      <c r="C27224">
        <v>10</v>
      </c>
    </row>
    <row r="27225" spans="1:5" x14ac:dyDescent="0.2">
      <c r="A27225" t="s">
        <v>77</v>
      </c>
      <c r="B27225" t="s">
        <v>2551</v>
      </c>
      <c r="C27225" t="s">
        <v>1634</v>
      </c>
      <c r="D27225" t="s">
        <v>3510</v>
      </c>
    </row>
    <row r="27226" spans="1:5" x14ac:dyDescent="0.2">
      <c r="A27226" t="s">
        <v>118</v>
      </c>
      <c r="B27226" t="s">
        <v>2534</v>
      </c>
      <c r="C27226">
        <v>1.5</v>
      </c>
      <c r="D27226" t="s">
        <v>3511</v>
      </c>
    </row>
    <row r="27227" spans="1:5" x14ac:dyDescent="0.2">
      <c r="A27227" t="s">
        <v>118</v>
      </c>
      <c r="B27227" t="s">
        <v>2534</v>
      </c>
      <c r="C27227">
        <v>1.5</v>
      </c>
      <c r="D27227" t="s">
        <v>3512</v>
      </c>
    </row>
    <row r="27228" spans="1:5" x14ac:dyDescent="0.2">
      <c r="A27228" t="s">
        <v>120</v>
      </c>
      <c r="B27228">
        <v>0.03</v>
      </c>
      <c r="C27228" t="s">
        <v>1594</v>
      </c>
      <c r="D27228" t="s">
        <v>3522</v>
      </c>
    </row>
    <row r="27229" spans="1:5" x14ac:dyDescent="0.2">
      <c r="A27229" t="s">
        <v>117</v>
      </c>
      <c r="B27229">
        <v>0.03</v>
      </c>
      <c r="C27229" t="s">
        <v>1594</v>
      </c>
    </row>
    <row r="27230" spans="1:5" x14ac:dyDescent="0.2">
      <c r="A27230" t="s">
        <v>120</v>
      </c>
      <c r="B27230">
        <v>0.01</v>
      </c>
      <c r="C27230" t="s">
        <v>1594</v>
      </c>
    </row>
    <row r="27231" spans="1:5" x14ac:dyDescent="0.2">
      <c r="A27231">
        <v>0.15</v>
      </c>
      <c r="B27231" t="s">
        <v>1647</v>
      </c>
    </row>
    <row r="27232" spans="1:5" x14ac:dyDescent="0.2">
      <c r="A27232">
        <v>0.45</v>
      </c>
      <c r="B27232" t="s">
        <v>1647</v>
      </c>
    </row>
    <row r="27233" spans="1:4" x14ac:dyDescent="0.2">
      <c r="A27233" t="s">
        <v>110</v>
      </c>
      <c r="B27233" t="s">
        <v>1708</v>
      </c>
    </row>
    <row r="27234" spans="1:4" x14ac:dyDescent="0.2">
      <c r="A27234" t="s">
        <v>1575</v>
      </c>
      <c r="B27234" t="s">
        <v>1576</v>
      </c>
      <c r="C27234" t="s">
        <v>1577</v>
      </c>
      <c r="D27234" t="s">
        <v>1578</v>
      </c>
    </row>
    <row r="27235" spans="1:4" x14ac:dyDescent="0.2">
      <c r="A27235" t="s">
        <v>882</v>
      </c>
      <c r="B27235" t="s">
        <v>1579</v>
      </c>
      <c r="C27235" t="s">
        <v>1580</v>
      </c>
    </row>
    <row r="27236" spans="1:4" x14ac:dyDescent="0.2">
      <c r="A27236" t="s">
        <v>57</v>
      </c>
      <c r="B27236">
        <v>16.98</v>
      </c>
      <c r="C27236">
        <f>-0.005/-0.02</f>
        <v>0.25</v>
      </c>
    </row>
    <row r="27237" spans="1:4" x14ac:dyDescent="0.2">
      <c r="A27237" t="s">
        <v>57</v>
      </c>
      <c r="B27237">
        <v>16.98</v>
      </c>
      <c r="C27237">
        <f>-0.005/-0.02</f>
        <v>0.25</v>
      </c>
    </row>
    <row r="27238" spans="1:4" x14ac:dyDescent="0.2">
      <c r="A27238" t="s">
        <v>57</v>
      </c>
      <c r="B27238">
        <v>21.98</v>
      </c>
      <c r="C27238">
        <f>-0.005/-0.02</f>
        <v>0.25</v>
      </c>
    </row>
    <row r="27239" spans="1:4" x14ac:dyDescent="0.2">
      <c r="A27239" t="s">
        <v>57</v>
      </c>
      <c r="B27239">
        <v>21.98</v>
      </c>
      <c r="C27239">
        <f>-0.005/-0.02</f>
        <v>0.25</v>
      </c>
    </row>
    <row r="27240" spans="1:4" x14ac:dyDescent="0.2">
      <c r="A27240" t="s">
        <v>57</v>
      </c>
      <c r="B27240">
        <v>16.8</v>
      </c>
      <c r="C27240" t="s">
        <v>1634</v>
      </c>
      <c r="D27240">
        <v>0.05</v>
      </c>
    </row>
    <row r="27241" spans="1:4" x14ac:dyDescent="0.2">
      <c r="A27241" t="s">
        <v>119</v>
      </c>
      <c r="B27241">
        <v>1.8</v>
      </c>
      <c r="C27241" t="s">
        <v>1634</v>
      </c>
      <c r="D27241">
        <v>0.05</v>
      </c>
    </row>
    <row r="27242" spans="1:4" x14ac:dyDescent="0.2">
      <c r="A27242" t="s">
        <v>52</v>
      </c>
      <c r="B27242">
        <v>1.2</v>
      </c>
      <c r="C27242" t="s">
        <v>1634</v>
      </c>
      <c r="D27242">
        <v>0.1</v>
      </c>
    </row>
    <row r="27243" spans="1:4" x14ac:dyDescent="0.2">
      <c r="A27243" t="s">
        <v>119</v>
      </c>
      <c r="B27243">
        <v>5.5</v>
      </c>
      <c r="C27243" t="s">
        <v>1634</v>
      </c>
      <c r="D27243">
        <v>0.2</v>
      </c>
    </row>
    <row r="27244" spans="1:4" x14ac:dyDescent="0.2">
      <c r="A27244" t="s">
        <v>119</v>
      </c>
      <c r="B27244">
        <v>5.15</v>
      </c>
      <c r="C27244" t="s">
        <v>1639</v>
      </c>
      <c r="D27244">
        <v>0.05</v>
      </c>
    </row>
    <row r="27245" spans="1:4" x14ac:dyDescent="0.2">
      <c r="A27245" t="s">
        <v>119</v>
      </c>
      <c r="B27245">
        <v>4</v>
      </c>
      <c r="C27245">
        <v>0.02</v>
      </c>
    </row>
    <row r="27246" spans="1:4" x14ac:dyDescent="0.2">
      <c r="A27246" t="s">
        <v>52</v>
      </c>
      <c r="B27246">
        <v>7.85</v>
      </c>
      <c r="C27246" t="s">
        <v>1634</v>
      </c>
      <c r="D27246">
        <v>0.05</v>
      </c>
    </row>
    <row r="27247" spans="1:4" x14ac:dyDescent="0.2">
      <c r="A27247" t="s">
        <v>59</v>
      </c>
      <c r="B27247" t="s">
        <v>1841</v>
      </c>
      <c r="C27247">
        <v>14.8</v>
      </c>
      <c r="D27247" t="s">
        <v>3521</v>
      </c>
    </row>
    <row r="27248" spans="1:4" x14ac:dyDescent="0.2">
      <c r="A27248" t="s">
        <v>52</v>
      </c>
      <c r="B27248">
        <v>1</v>
      </c>
      <c r="C27248" t="s">
        <v>1634</v>
      </c>
      <c r="D27248">
        <v>0.1</v>
      </c>
    </row>
    <row r="27249" spans="1:5" x14ac:dyDescent="0.2">
      <c r="A27249" t="s">
        <v>119</v>
      </c>
      <c r="B27249">
        <v>15</v>
      </c>
      <c r="C27249" t="s">
        <v>1634</v>
      </c>
      <c r="D27249">
        <v>0.08</v>
      </c>
    </row>
    <row r="27250" spans="1:5" x14ac:dyDescent="0.2">
      <c r="A27250" t="s">
        <v>2928</v>
      </c>
      <c r="B27250" t="s">
        <v>1606</v>
      </c>
    </row>
    <row r="27251" spans="1:5" x14ac:dyDescent="0.2">
      <c r="A27251" t="s">
        <v>52</v>
      </c>
      <c r="B27251">
        <v>7.8</v>
      </c>
      <c r="C27251" t="s">
        <v>1634</v>
      </c>
      <c r="D27251">
        <v>0.05</v>
      </c>
    </row>
    <row r="27252" spans="1:5" x14ac:dyDescent="0.2">
      <c r="A27252" t="s">
        <v>52</v>
      </c>
      <c r="B27252">
        <v>8.3000000000000007</v>
      </c>
      <c r="C27252" t="s">
        <v>1656</v>
      </c>
    </row>
    <row r="27253" spans="1:5" x14ac:dyDescent="0.2">
      <c r="A27253" t="s">
        <v>52</v>
      </c>
      <c r="B27253">
        <v>12.05</v>
      </c>
      <c r="C27253" t="s">
        <v>1634</v>
      </c>
      <c r="D27253">
        <v>0.05</v>
      </c>
    </row>
    <row r="27254" spans="1:5" x14ac:dyDescent="0.2">
      <c r="A27254" t="s">
        <v>52</v>
      </c>
      <c r="B27254">
        <v>12.05</v>
      </c>
      <c r="C27254" t="s">
        <v>1634</v>
      </c>
      <c r="D27254">
        <v>0.05</v>
      </c>
    </row>
    <row r="27255" spans="1:5" x14ac:dyDescent="0.2">
      <c r="A27255" t="s">
        <v>52</v>
      </c>
      <c r="B27255">
        <v>0.25</v>
      </c>
      <c r="C27255" t="s">
        <v>1634</v>
      </c>
      <c r="D27255">
        <v>0.03</v>
      </c>
    </row>
    <row r="27256" spans="1:5" x14ac:dyDescent="0.2">
      <c r="A27256" t="s">
        <v>156</v>
      </c>
      <c r="B27256">
        <v>0.05</v>
      </c>
    </row>
    <row r="27257" spans="1:5" x14ac:dyDescent="0.2">
      <c r="A27257" t="s">
        <v>119</v>
      </c>
      <c r="B27257">
        <v>12.8</v>
      </c>
      <c r="C27257" t="s">
        <v>1634</v>
      </c>
      <c r="D27257">
        <v>0.2</v>
      </c>
    </row>
    <row r="27258" spans="1:5" x14ac:dyDescent="0.2">
      <c r="A27258" t="s">
        <v>896</v>
      </c>
      <c r="B27258" t="s">
        <v>1644</v>
      </c>
      <c r="C27258">
        <v>9.8000000000000007</v>
      </c>
      <c r="D27258" t="s">
        <v>1634</v>
      </c>
      <c r="E27258">
        <v>0.1</v>
      </c>
    </row>
    <row r="27259" spans="1:5" x14ac:dyDescent="0.2">
      <c r="A27259" t="s">
        <v>118</v>
      </c>
      <c r="B27259" t="s">
        <v>1610</v>
      </c>
      <c r="C27259">
        <v>4</v>
      </c>
    </row>
    <row r="27260" spans="1:5" x14ac:dyDescent="0.2">
      <c r="A27260" t="s">
        <v>118</v>
      </c>
      <c r="B27260" t="s">
        <v>1610</v>
      </c>
      <c r="C27260">
        <v>10</v>
      </c>
    </row>
    <row r="27261" spans="1:5" x14ac:dyDescent="0.2">
      <c r="A27261" t="s">
        <v>77</v>
      </c>
      <c r="B27261" t="s">
        <v>2551</v>
      </c>
      <c r="C27261" t="s">
        <v>1634</v>
      </c>
      <c r="D27261" t="s">
        <v>3510</v>
      </c>
    </row>
    <row r="27262" spans="1:5" x14ac:dyDescent="0.2">
      <c r="A27262" t="s">
        <v>118</v>
      </c>
      <c r="B27262" t="s">
        <v>2534</v>
      </c>
      <c r="C27262">
        <v>1.5</v>
      </c>
      <c r="D27262" t="s">
        <v>3511</v>
      </c>
    </row>
    <row r="27263" spans="1:5" x14ac:dyDescent="0.2">
      <c r="A27263" t="s">
        <v>118</v>
      </c>
      <c r="B27263" t="s">
        <v>2534</v>
      </c>
      <c r="C27263">
        <v>1.5</v>
      </c>
      <c r="D27263" t="s">
        <v>3512</v>
      </c>
    </row>
    <row r="27264" spans="1:5" x14ac:dyDescent="0.2">
      <c r="A27264" t="s">
        <v>120</v>
      </c>
      <c r="B27264">
        <v>0.03</v>
      </c>
      <c r="C27264" t="s">
        <v>1594</v>
      </c>
      <c r="D27264" t="s">
        <v>3522</v>
      </c>
    </row>
    <row r="27265" spans="1:4" x14ac:dyDescent="0.2">
      <c r="A27265" t="s">
        <v>117</v>
      </c>
      <c r="B27265">
        <v>0.03</v>
      </c>
      <c r="C27265" t="s">
        <v>1594</v>
      </c>
    </row>
    <row r="27266" spans="1:4" x14ac:dyDescent="0.2">
      <c r="A27266" t="s">
        <v>120</v>
      </c>
      <c r="B27266">
        <v>0.01</v>
      </c>
      <c r="C27266" t="s">
        <v>1594</v>
      </c>
    </row>
    <row r="27267" spans="1:4" x14ac:dyDescent="0.2">
      <c r="A27267">
        <v>0.15</v>
      </c>
      <c r="B27267" t="s">
        <v>1647</v>
      </c>
    </row>
    <row r="27268" spans="1:4" x14ac:dyDescent="0.2">
      <c r="A27268">
        <v>0.45</v>
      </c>
      <c r="B27268" t="s">
        <v>1647</v>
      </c>
    </row>
    <row r="27269" spans="1:4" x14ac:dyDescent="0.2">
      <c r="A27269" t="s">
        <v>110</v>
      </c>
      <c r="B27269" t="s">
        <v>1708</v>
      </c>
    </row>
    <row r="27270" spans="1:4" x14ac:dyDescent="0.2">
      <c r="A27270" t="s">
        <v>1575</v>
      </c>
      <c r="B27270" t="s">
        <v>1576</v>
      </c>
      <c r="C27270" t="s">
        <v>1577</v>
      </c>
      <c r="D27270" t="s">
        <v>1578</v>
      </c>
    </row>
    <row r="27271" spans="1:4" x14ac:dyDescent="0.2">
      <c r="A27271" t="s">
        <v>882</v>
      </c>
      <c r="B27271" t="s">
        <v>1579</v>
      </c>
      <c r="C27271" t="s">
        <v>1580</v>
      </c>
    </row>
    <row r="27272" spans="1:4" x14ac:dyDescent="0.2">
      <c r="A27272" t="s">
        <v>119</v>
      </c>
    </row>
    <row r="27273" spans="1:4" x14ac:dyDescent="0.2">
      <c r="A27273" t="s">
        <v>52</v>
      </c>
    </row>
    <row r="27274" spans="1:4" x14ac:dyDescent="0.2">
      <c r="A27274" t="s">
        <v>52</v>
      </c>
    </row>
    <row r="27275" spans="1:4" x14ac:dyDescent="0.2">
      <c r="A27275" t="s">
        <v>50</v>
      </c>
    </row>
    <row r="27276" spans="1:4" x14ac:dyDescent="0.2">
      <c r="A27276" t="s">
        <v>156</v>
      </c>
    </row>
    <row r="27277" spans="1:4" x14ac:dyDescent="0.2">
      <c r="A27277" t="s">
        <v>118</v>
      </c>
    </row>
    <row r="27278" spans="1:4" x14ac:dyDescent="0.2">
      <c r="A27278" t="s">
        <v>57</v>
      </c>
    </row>
    <row r="27279" spans="1:4" x14ac:dyDescent="0.2">
      <c r="A27279" t="s">
        <v>57</v>
      </c>
    </row>
    <row r="27280" spans="1:4" x14ac:dyDescent="0.2">
      <c r="A27280" t="s">
        <v>118</v>
      </c>
    </row>
    <row r="27281" spans="1:1" x14ac:dyDescent="0.2">
      <c r="A27281" t="s">
        <v>120</v>
      </c>
    </row>
    <row r="27282" spans="1:1" x14ac:dyDescent="0.2">
      <c r="A27282" t="s">
        <v>120</v>
      </c>
    </row>
    <row r="27283" spans="1:1" x14ac:dyDescent="0.2">
      <c r="A27283" t="s">
        <v>59</v>
      </c>
    </row>
    <row r="27284" spans="1:1" x14ac:dyDescent="0.2">
      <c r="A27284" t="s">
        <v>119</v>
      </c>
    </row>
    <row r="27285" spans="1:1" x14ac:dyDescent="0.2">
      <c r="A27285" t="s">
        <v>52</v>
      </c>
    </row>
    <row r="27286" spans="1:1" x14ac:dyDescent="0.2">
      <c r="A27286" t="s">
        <v>52</v>
      </c>
    </row>
    <row r="27287" spans="1:1" x14ac:dyDescent="0.2">
      <c r="A27287" t="s">
        <v>70</v>
      </c>
    </row>
    <row r="27288" spans="1:1" x14ac:dyDescent="0.2">
      <c r="A27288" t="s">
        <v>52</v>
      </c>
    </row>
    <row r="27289" spans="1:1" x14ac:dyDescent="0.2">
      <c r="A27289" t="s">
        <v>70</v>
      </c>
    </row>
    <row r="27290" spans="1:1" x14ac:dyDescent="0.2">
      <c r="A27290" t="s">
        <v>119</v>
      </c>
    </row>
    <row r="27291" spans="1:1" x14ac:dyDescent="0.2">
      <c r="A27291" t="s">
        <v>52</v>
      </c>
    </row>
    <row r="27292" spans="1:1" x14ac:dyDescent="0.2">
      <c r="A27292" t="s">
        <v>119</v>
      </c>
    </row>
    <row r="27293" spans="1:1" x14ac:dyDescent="0.2">
      <c r="A27293" t="s">
        <v>119</v>
      </c>
    </row>
    <row r="27294" spans="1:1" x14ac:dyDescent="0.2">
      <c r="A27294" t="s">
        <v>120</v>
      </c>
    </row>
    <row r="27295" spans="1:1" x14ac:dyDescent="0.2">
      <c r="A27295" t="s">
        <v>77</v>
      </c>
    </row>
    <row r="27296" spans="1:1" x14ac:dyDescent="0.2">
      <c r="A27296" t="s">
        <v>52</v>
      </c>
    </row>
    <row r="27297" spans="1:4" x14ac:dyDescent="0.2">
      <c r="A27297" t="s">
        <v>118</v>
      </c>
    </row>
    <row r="27298" spans="1:4" x14ac:dyDescent="0.2">
      <c r="A27298" t="s">
        <v>52</v>
      </c>
    </row>
    <row r="27299" spans="1:4" x14ac:dyDescent="0.2">
      <c r="A27299" t="s">
        <v>52</v>
      </c>
    </row>
    <row r="27300" spans="1:4" x14ac:dyDescent="0.2">
      <c r="A27300" t="s">
        <v>57</v>
      </c>
    </row>
    <row r="27301" spans="1:4" x14ac:dyDescent="0.2">
      <c r="A27301" t="s">
        <v>57</v>
      </c>
    </row>
    <row r="27302" spans="1:4" x14ac:dyDescent="0.2">
      <c r="A27302" t="s">
        <v>3513</v>
      </c>
      <c r="B27302">
        <v>-0.02</v>
      </c>
      <c r="C27302" t="s">
        <v>1816</v>
      </c>
      <c r="D27302" t="s">
        <v>3317</v>
      </c>
    </row>
    <row r="27303" spans="1:4" x14ac:dyDescent="0.2">
      <c r="A27303" t="s">
        <v>118</v>
      </c>
    </row>
    <row r="27304" spans="1:4" x14ac:dyDescent="0.2">
      <c r="A27304" t="s">
        <v>57</v>
      </c>
    </row>
    <row r="27305" spans="1:4" x14ac:dyDescent="0.2">
      <c r="A27305" t="s">
        <v>50</v>
      </c>
    </row>
    <row r="27306" spans="1:4" x14ac:dyDescent="0.2">
      <c r="A27306" t="s">
        <v>110</v>
      </c>
      <c r="B27306" t="s">
        <v>1708</v>
      </c>
    </row>
    <row r="27307" spans="1:4" x14ac:dyDescent="0.2">
      <c r="A27307" t="s">
        <v>1575</v>
      </c>
      <c r="B27307" t="s">
        <v>1576</v>
      </c>
      <c r="C27307" t="s">
        <v>1577</v>
      </c>
      <c r="D27307" t="s">
        <v>1578</v>
      </c>
    </row>
    <row r="27308" spans="1:4" x14ac:dyDescent="0.2">
      <c r="A27308" t="s">
        <v>882</v>
      </c>
      <c r="B27308" t="s">
        <v>1579</v>
      </c>
      <c r="C27308" t="s">
        <v>1580</v>
      </c>
    </row>
    <row r="27309" spans="1:4" x14ac:dyDescent="0.2">
      <c r="A27309" t="s">
        <v>119</v>
      </c>
    </row>
    <row r="27310" spans="1:4" x14ac:dyDescent="0.2">
      <c r="A27310" t="s">
        <v>52</v>
      </c>
    </row>
    <row r="27311" spans="1:4" x14ac:dyDescent="0.2">
      <c r="A27311" t="s">
        <v>52</v>
      </c>
    </row>
    <row r="27312" spans="1:4" x14ac:dyDescent="0.2">
      <c r="A27312" t="s">
        <v>50</v>
      </c>
    </row>
    <row r="27313" spans="1:1" x14ac:dyDescent="0.2">
      <c r="A27313" t="s">
        <v>156</v>
      </c>
    </row>
    <row r="27314" spans="1:1" x14ac:dyDescent="0.2">
      <c r="A27314" t="s">
        <v>118</v>
      </c>
    </row>
    <row r="27315" spans="1:1" x14ac:dyDescent="0.2">
      <c r="A27315" t="s">
        <v>57</v>
      </c>
    </row>
    <row r="27316" spans="1:1" x14ac:dyDescent="0.2">
      <c r="A27316" t="s">
        <v>57</v>
      </c>
    </row>
    <row r="27317" spans="1:1" x14ac:dyDescent="0.2">
      <c r="A27317" t="s">
        <v>118</v>
      </c>
    </row>
    <row r="27318" spans="1:1" x14ac:dyDescent="0.2">
      <c r="A27318" t="s">
        <v>120</v>
      </c>
    </row>
    <row r="27319" spans="1:1" x14ac:dyDescent="0.2">
      <c r="A27319" t="s">
        <v>120</v>
      </c>
    </row>
    <row r="27320" spans="1:1" x14ac:dyDescent="0.2">
      <c r="A27320" t="s">
        <v>59</v>
      </c>
    </row>
    <row r="27321" spans="1:1" x14ac:dyDescent="0.2">
      <c r="A27321" t="s">
        <v>119</v>
      </c>
    </row>
    <row r="27322" spans="1:1" x14ac:dyDescent="0.2">
      <c r="A27322" t="s">
        <v>52</v>
      </c>
    </row>
    <row r="27323" spans="1:1" x14ac:dyDescent="0.2">
      <c r="A27323" t="s">
        <v>52</v>
      </c>
    </row>
    <row r="27324" spans="1:1" x14ac:dyDescent="0.2">
      <c r="A27324" t="s">
        <v>70</v>
      </c>
    </row>
    <row r="27325" spans="1:1" x14ac:dyDescent="0.2">
      <c r="A27325" t="s">
        <v>52</v>
      </c>
    </row>
    <row r="27326" spans="1:1" x14ac:dyDescent="0.2">
      <c r="A27326" t="s">
        <v>70</v>
      </c>
    </row>
    <row r="27327" spans="1:1" x14ac:dyDescent="0.2">
      <c r="A27327" t="s">
        <v>119</v>
      </c>
    </row>
    <row r="27328" spans="1:1" x14ac:dyDescent="0.2">
      <c r="A27328" t="s">
        <v>52</v>
      </c>
    </row>
    <row r="27329" spans="1:2" x14ac:dyDescent="0.2">
      <c r="A27329" t="s">
        <v>119</v>
      </c>
    </row>
    <row r="27330" spans="1:2" x14ac:dyDescent="0.2">
      <c r="A27330" t="s">
        <v>119</v>
      </c>
    </row>
    <row r="27331" spans="1:2" x14ac:dyDescent="0.2">
      <c r="A27331" t="s">
        <v>120</v>
      </c>
    </row>
    <row r="27332" spans="1:2" x14ac:dyDescent="0.2">
      <c r="A27332" t="s">
        <v>77</v>
      </c>
    </row>
    <row r="27333" spans="1:2" x14ac:dyDescent="0.2">
      <c r="A27333" t="s">
        <v>52</v>
      </c>
    </row>
    <row r="27334" spans="1:2" x14ac:dyDescent="0.2">
      <c r="A27334" t="s">
        <v>118</v>
      </c>
    </row>
    <row r="27335" spans="1:2" x14ac:dyDescent="0.2">
      <c r="A27335" t="s">
        <v>52</v>
      </c>
    </row>
    <row r="27336" spans="1:2" x14ac:dyDescent="0.2">
      <c r="A27336" t="s">
        <v>52</v>
      </c>
    </row>
    <row r="27337" spans="1:2" x14ac:dyDescent="0.2">
      <c r="A27337" t="s">
        <v>57</v>
      </c>
    </row>
    <row r="27338" spans="1:2" x14ac:dyDescent="0.2">
      <c r="A27338" t="s">
        <v>57</v>
      </c>
    </row>
    <row r="27339" spans="1:2" x14ac:dyDescent="0.2">
      <c r="A27339" t="s">
        <v>118</v>
      </c>
    </row>
    <row r="27340" spans="1:2" x14ac:dyDescent="0.2">
      <c r="A27340" t="s">
        <v>57</v>
      </c>
    </row>
    <row r="27341" spans="1:2" x14ac:dyDescent="0.2">
      <c r="A27341" t="s">
        <v>50</v>
      </c>
    </row>
    <row r="27342" spans="1:2" x14ac:dyDescent="0.2">
      <c r="A27342" t="s">
        <v>110</v>
      </c>
      <c r="B27342" t="s">
        <v>1708</v>
      </c>
    </row>
    <row r="27343" spans="1:2" x14ac:dyDescent="0.2">
      <c r="A27343" t="s">
        <v>3525</v>
      </c>
      <c r="B27343">
        <f>-0.005/-0.02</f>
        <v>0.25</v>
      </c>
    </row>
    <row r="27344" spans="1:2" x14ac:dyDescent="0.2">
      <c r="A27344" t="s">
        <v>3526</v>
      </c>
      <c r="B27344">
        <f>-0.005/-0.02</f>
        <v>0.25</v>
      </c>
    </row>
    <row r="27345" spans="1:4" x14ac:dyDescent="0.2">
      <c r="A27345" t="s">
        <v>119</v>
      </c>
      <c r="B27345">
        <v>4</v>
      </c>
      <c r="C27345">
        <v>0.02</v>
      </c>
    </row>
    <row r="27346" spans="1:4" x14ac:dyDescent="0.2">
      <c r="A27346" t="s">
        <v>3513</v>
      </c>
      <c r="B27346">
        <v>-0.02</v>
      </c>
      <c r="C27346" t="s">
        <v>1816</v>
      </c>
      <c r="D27346" t="s">
        <v>3317</v>
      </c>
    </row>
    <row r="27347" spans="1:4" x14ac:dyDescent="0.2">
      <c r="A27347" t="s">
        <v>1575</v>
      </c>
      <c r="B27347" t="s">
        <v>1576</v>
      </c>
      <c r="C27347" t="s">
        <v>1577</v>
      </c>
      <c r="D27347" t="s">
        <v>1578</v>
      </c>
    </row>
    <row r="27348" spans="1:4" x14ac:dyDescent="0.2">
      <c r="A27348" t="s">
        <v>882</v>
      </c>
      <c r="B27348" t="s">
        <v>1579</v>
      </c>
      <c r="C27348" t="s">
        <v>1580</v>
      </c>
    </row>
    <row r="27349" spans="1:4" x14ac:dyDescent="0.2">
      <c r="A27349" t="s">
        <v>1595</v>
      </c>
      <c r="B27349" t="s">
        <v>1596</v>
      </c>
      <c r="C27349" t="s">
        <v>1597</v>
      </c>
    </row>
    <row r="27350" spans="1:4" x14ac:dyDescent="0.2">
      <c r="A27350" t="s">
        <v>1595</v>
      </c>
      <c r="B27350" t="s">
        <v>1598</v>
      </c>
      <c r="C27350" t="s">
        <v>1599</v>
      </c>
      <c r="D27350" t="s">
        <v>1597</v>
      </c>
    </row>
    <row r="27351" spans="1:4" x14ac:dyDescent="0.2">
      <c r="A27351" t="s">
        <v>119</v>
      </c>
    </row>
    <row r="27352" spans="1:4" x14ac:dyDescent="0.2">
      <c r="A27352" t="s">
        <v>52</v>
      </c>
    </row>
    <row r="27353" spans="1:4" x14ac:dyDescent="0.2">
      <c r="A27353" t="s">
        <v>52</v>
      </c>
    </row>
    <row r="27354" spans="1:4" x14ac:dyDescent="0.2">
      <c r="A27354" t="s">
        <v>50</v>
      </c>
    </row>
    <row r="27355" spans="1:4" x14ac:dyDescent="0.2">
      <c r="A27355" t="s">
        <v>156</v>
      </c>
    </row>
    <row r="27356" spans="1:4" x14ac:dyDescent="0.2">
      <c r="A27356" t="s">
        <v>118</v>
      </c>
    </row>
    <row r="27357" spans="1:4" x14ac:dyDescent="0.2">
      <c r="A27357" t="s">
        <v>57</v>
      </c>
    </row>
    <row r="27358" spans="1:4" x14ac:dyDescent="0.2">
      <c r="A27358" t="s">
        <v>57</v>
      </c>
    </row>
    <row r="27359" spans="1:4" x14ac:dyDescent="0.2">
      <c r="A27359" t="s">
        <v>118</v>
      </c>
    </row>
    <row r="27360" spans="1:4" x14ac:dyDescent="0.2">
      <c r="A27360" t="s">
        <v>120</v>
      </c>
    </row>
    <row r="27361" spans="1:1" x14ac:dyDescent="0.2">
      <c r="A27361" t="s">
        <v>120</v>
      </c>
    </row>
    <row r="27362" spans="1:1" x14ac:dyDescent="0.2">
      <c r="A27362" t="s">
        <v>59</v>
      </c>
    </row>
    <row r="27363" spans="1:1" x14ac:dyDescent="0.2">
      <c r="A27363" t="s">
        <v>119</v>
      </c>
    </row>
    <row r="27364" spans="1:1" x14ac:dyDescent="0.2">
      <c r="A27364" t="s">
        <v>52</v>
      </c>
    </row>
    <row r="27365" spans="1:1" x14ac:dyDescent="0.2">
      <c r="A27365" t="s">
        <v>52</v>
      </c>
    </row>
    <row r="27366" spans="1:1" x14ac:dyDescent="0.2">
      <c r="A27366" t="s">
        <v>70</v>
      </c>
    </row>
    <row r="27367" spans="1:1" x14ac:dyDescent="0.2">
      <c r="A27367" t="s">
        <v>52</v>
      </c>
    </row>
    <row r="27368" spans="1:1" x14ac:dyDescent="0.2">
      <c r="A27368" t="s">
        <v>70</v>
      </c>
    </row>
    <row r="27369" spans="1:1" x14ac:dyDescent="0.2">
      <c r="A27369" t="s">
        <v>119</v>
      </c>
    </row>
    <row r="27370" spans="1:1" x14ac:dyDescent="0.2">
      <c r="A27370" t="s">
        <v>52</v>
      </c>
    </row>
    <row r="27371" spans="1:1" x14ac:dyDescent="0.2">
      <c r="A27371" t="s">
        <v>119</v>
      </c>
    </row>
    <row r="27372" spans="1:1" x14ac:dyDescent="0.2">
      <c r="A27372" t="s">
        <v>119</v>
      </c>
    </row>
    <row r="27373" spans="1:1" x14ac:dyDescent="0.2">
      <c r="A27373" t="s">
        <v>120</v>
      </c>
    </row>
    <row r="27374" spans="1:1" x14ac:dyDescent="0.2">
      <c r="A27374" t="s">
        <v>77</v>
      </c>
    </row>
    <row r="27375" spans="1:1" x14ac:dyDescent="0.2">
      <c r="A27375" t="s">
        <v>52</v>
      </c>
    </row>
    <row r="27376" spans="1:1" x14ac:dyDescent="0.2">
      <c r="A27376" t="s">
        <v>118</v>
      </c>
    </row>
    <row r="27377" spans="1:4" x14ac:dyDescent="0.2">
      <c r="A27377" t="s">
        <v>52</v>
      </c>
    </row>
    <row r="27378" spans="1:4" x14ac:dyDescent="0.2">
      <c r="A27378" t="s">
        <v>52</v>
      </c>
    </row>
    <row r="27379" spans="1:4" x14ac:dyDescent="0.2">
      <c r="A27379" t="s">
        <v>57</v>
      </c>
    </row>
    <row r="27380" spans="1:4" x14ac:dyDescent="0.2">
      <c r="A27380" t="s">
        <v>57</v>
      </c>
    </row>
    <row r="27381" spans="1:4" x14ac:dyDescent="0.2">
      <c r="A27381" t="s">
        <v>118</v>
      </c>
    </row>
    <row r="27382" spans="1:4" x14ac:dyDescent="0.2">
      <c r="A27382" t="s">
        <v>57</v>
      </c>
    </row>
    <row r="27383" spans="1:4" x14ac:dyDescent="0.2">
      <c r="A27383" t="s">
        <v>50</v>
      </c>
    </row>
    <row r="27384" spans="1:4" x14ac:dyDescent="0.2">
      <c r="A27384" t="s">
        <v>110</v>
      </c>
      <c r="B27384" t="s">
        <v>1708</v>
      </c>
    </row>
    <row r="27385" spans="1:4" x14ac:dyDescent="0.2">
      <c r="A27385" t="s">
        <v>3525</v>
      </c>
      <c r="B27385">
        <f>-0.005/-0.02</f>
        <v>0.25</v>
      </c>
    </row>
    <row r="27386" spans="1:4" x14ac:dyDescent="0.2">
      <c r="A27386" t="s">
        <v>3526</v>
      </c>
      <c r="B27386">
        <f>-0.005/-0.02</f>
        <v>0.25</v>
      </c>
    </row>
    <row r="27387" spans="1:4" x14ac:dyDescent="0.2">
      <c r="A27387" t="s">
        <v>3513</v>
      </c>
      <c r="B27387">
        <v>-0.02</v>
      </c>
      <c r="C27387" t="s">
        <v>1816</v>
      </c>
      <c r="D27387" t="s">
        <v>3317</v>
      </c>
    </row>
    <row r="27388" spans="1:4" x14ac:dyDescent="0.2">
      <c r="A27388" t="s">
        <v>119</v>
      </c>
      <c r="B27388">
        <v>4</v>
      </c>
      <c r="C27388">
        <v>0.02</v>
      </c>
    </row>
    <row r="27389" spans="1:4" x14ac:dyDescent="0.2">
      <c r="A27389" t="s">
        <v>1575</v>
      </c>
      <c r="B27389" t="s">
        <v>1576</v>
      </c>
      <c r="C27389" t="s">
        <v>1577</v>
      </c>
      <c r="D27389" t="s">
        <v>1578</v>
      </c>
    </row>
    <row r="27390" spans="1:4" x14ac:dyDescent="0.2">
      <c r="A27390" t="s">
        <v>882</v>
      </c>
      <c r="B27390" t="s">
        <v>1579</v>
      </c>
      <c r="C27390" t="s">
        <v>1580</v>
      </c>
    </row>
    <row r="27391" spans="1:4" x14ac:dyDescent="0.2">
      <c r="A27391" t="s">
        <v>1595</v>
      </c>
      <c r="B27391" t="s">
        <v>1596</v>
      </c>
      <c r="C27391" t="s">
        <v>1597</v>
      </c>
    </row>
    <row r="27392" spans="1:4" x14ac:dyDescent="0.2">
      <c r="A27392" t="s">
        <v>1595</v>
      </c>
      <c r="B27392" t="s">
        <v>1598</v>
      </c>
      <c r="C27392" t="s">
        <v>1599</v>
      </c>
      <c r="D27392" t="s">
        <v>1597</v>
      </c>
    </row>
    <row r="27393" spans="1:4" x14ac:dyDescent="0.2">
      <c r="A27393" t="s">
        <v>57</v>
      </c>
      <c r="B27393">
        <v>16.98</v>
      </c>
      <c r="C27393">
        <f>-0.005/-0.02</f>
        <v>0.25</v>
      </c>
    </row>
    <row r="27394" spans="1:4" x14ac:dyDescent="0.2">
      <c r="A27394" t="s">
        <v>57</v>
      </c>
      <c r="B27394">
        <v>16.98</v>
      </c>
      <c r="C27394">
        <f>-0.005/-0.02</f>
        <v>0.25</v>
      </c>
    </row>
    <row r="27395" spans="1:4" x14ac:dyDescent="0.2">
      <c r="A27395" t="s">
        <v>57</v>
      </c>
      <c r="B27395">
        <v>21.98</v>
      </c>
      <c r="C27395">
        <f>-0.005/-0.02</f>
        <v>0.25</v>
      </c>
    </row>
    <row r="27396" spans="1:4" x14ac:dyDescent="0.2">
      <c r="A27396" t="s">
        <v>57</v>
      </c>
      <c r="B27396">
        <v>21.98</v>
      </c>
      <c r="C27396">
        <f>-0.005/-0.02</f>
        <v>0.25</v>
      </c>
    </row>
    <row r="27397" spans="1:4" x14ac:dyDescent="0.2">
      <c r="A27397" t="s">
        <v>57</v>
      </c>
      <c r="B27397">
        <v>16.8</v>
      </c>
      <c r="C27397" t="s">
        <v>1634</v>
      </c>
      <c r="D27397">
        <v>0.05</v>
      </c>
    </row>
    <row r="27398" spans="1:4" x14ac:dyDescent="0.2">
      <c r="A27398" t="s">
        <v>119</v>
      </c>
      <c r="B27398">
        <v>1.8</v>
      </c>
      <c r="C27398" t="s">
        <v>1634</v>
      </c>
      <c r="D27398">
        <v>0.05</v>
      </c>
    </row>
    <row r="27399" spans="1:4" x14ac:dyDescent="0.2">
      <c r="A27399" t="s">
        <v>52</v>
      </c>
      <c r="B27399">
        <v>1.2</v>
      </c>
      <c r="C27399" t="s">
        <v>1634</v>
      </c>
      <c r="D27399">
        <v>0.1</v>
      </c>
    </row>
    <row r="27400" spans="1:4" x14ac:dyDescent="0.2">
      <c r="A27400" t="s">
        <v>119</v>
      </c>
      <c r="B27400">
        <v>5.5</v>
      </c>
      <c r="C27400" t="s">
        <v>1634</v>
      </c>
      <c r="D27400">
        <v>0.2</v>
      </c>
    </row>
    <row r="27401" spans="1:4" x14ac:dyDescent="0.2">
      <c r="A27401" t="s">
        <v>119</v>
      </c>
      <c r="B27401">
        <v>5.15</v>
      </c>
      <c r="C27401" t="s">
        <v>1639</v>
      </c>
      <c r="D27401">
        <v>0.05</v>
      </c>
    </row>
    <row r="27402" spans="1:4" x14ac:dyDescent="0.2">
      <c r="A27402" t="s">
        <v>119</v>
      </c>
      <c r="B27402">
        <v>4</v>
      </c>
      <c r="C27402">
        <v>0.02</v>
      </c>
    </row>
    <row r="27403" spans="1:4" x14ac:dyDescent="0.2">
      <c r="A27403" t="s">
        <v>52</v>
      </c>
      <c r="B27403">
        <v>7.85</v>
      </c>
      <c r="C27403" t="s">
        <v>1634</v>
      </c>
      <c r="D27403">
        <v>0.05</v>
      </c>
    </row>
    <row r="27404" spans="1:4" x14ac:dyDescent="0.2">
      <c r="A27404" t="s">
        <v>59</v>
      </c>
      <c r="B27404" t="s">
        <v>1841</v>
      </c>
      <c r="C27404">
        <v>14.8</v>
      </c>
      <c r="D27404" t="s">
        <v>3521</v>
      </c>
    </row>
    <row r="27405" spans="1:4" x14ac:dyDescent="0.2">
      <c r="A27405" t="s">
        <v>52</v>
      </c>
      <c r="B27405">
        <v>1</v>
      </c>
      <c r="C27405" t="s">
        <v>1634</v>
      </c>
      <c r="D27405">
        <v>0.1</v>
      </c>
    </row>
    <row r="27406" spans="1:4" x14ac:dyDescent="0.2">
      <c r="A27406" t="s">
        <v>119</v>
      </c>
      <c r="B27406">
        <v>15</v>
      </c>
      <c r="C27406" t="s">
        <v>1634</v>
      </c>
      <c r="D27406">
        <v>0.08</v>
      </c>
    </row>
    <row r="27407" spans="1:4" x14ac:dyDescent="0.2">
      <c r="A27407" t="s">
        <v>2928</v>
      </c>
      <c r="B27407" t="s">
        <v>1606</v>
      </c>
    </row>
    <row r="27408" spans="1:4" x14ac:dyDescent="0.2">
      <c r="A27408" t="s">
        <v>52</v>
      </c>
      <c r="B27408">
        <v>7.8</v>
      </c>
      <c r="C27408" t="s">
        <v>1634</v>
      </c>
      <c r="D27408">
        <v>0.05</v>
      </c>
    </row>
    <row r="27409" spans="1:5" x14ac:dyDescent="0.2">
      <c r="A27409" t="s">
        <v>52</v>
      </c>
      <c r="B27409">
        <v>8.3000000000000007</v>
      </c>
      <c r="C27409" t="s">
        <v>1656</v>
      </c>
    </row>
    <row r="27410" spans="1:5" x14ac:dyDescent="0.2">
      <c r="A27410" t="s">
        <v>52</v>
      </c>
      <c r="B27410">
        <v>12.05</v>
      </c>
      <c r="C27410" t="s">
        <v>1634</v>
      </c>
      <c r="D27410">
        <v>0.05</v>
      </c>
    </row>
    <row r="27411" spans="1:5" x14ac:dyDescent="0.2">
      <c r="A27411" t="s">
        <v>52</v>
      </c>
      <c r="B27411">
        <v>12.05</v>
      </c>
      <c r="C27411" t="s">
        <v>1634</v>
      </c>
      <c r="D27411">
        <v>0.05</v>
      </c>
    </row>
    <row r="27412" spans="1:5" x14ac:dyDescent="0.2">
      <c r="A27412" t="s">
        <v>52</v>
      </c>
      <c r="B27412">
        <v>0.25</v>
      </c>
      <c r="C27412" t="s">
        <v>1634</v>
      </c>
      <c r="D27412">
        <v>0.03</v>
      </c>
    </row>
    <row r="27413" spans="1:5" x14ac:dyDescent="0.2">
      <c r="A27413" t="s">
        <v>156</v>
      </c>
      <c r="B27413">
        <v>0.05</v>
      </c>
    </row>
    <row r="27414" spans="1:5" x14ac:dyDescent="0.2">
      <c r="A27414" t="s">
        <v>119</v>
      </c>
      <c r="B27414">
        <v>12.8</v>
      </c>
      <c r="C27414" t="s">
        <v>1634</v>
      </c>
      <c r="D27414">
        <v>0.2</v>
      </c>
    </row>
    <row r="27415" spans="1:5" x14ac:dyDescent="0.2">
      <c r="A27415" t="s">
        <v>896</v>
      </c>
      <c r="B27415" t="s">
        <v>1644</v>
      </c>
      <c r="C27415">
        <v>9.8000000000000007</v>
      </c>
      <c r="D27415" t="s">
        <v>1634</v>
      </c>
      <c r="E27415">
        <v>0.1</v>
      </c>
    </row>
    <row r="27416" spans="1:5" x14ac:dyDescent="0.2">
      <c r="A27416" t="s">
        <v>118</v>
      </c>
      <c r="B27416" t="s">
        <v>1610</v>
      </c>
      <c r="C27416">
        <v>4</v>
      </c>
    </row>
    <row r="27417" spans="1:5" x14ac:dyDescent="0.2">
      <c r="A27417" t="s">
        <v>118</v>
      </c>
      <c r="B27417" t="s">
        <v>1610</v>
      </c>
      <c r="C27417">
        <v>10</v>
      </c>
    </row>
    <row r="27418" spans="1:5" x14ac:dyDescent="0.2">
      <c r="A27418" t="s">
        <v>77</v>
      </c>
      <c r="B27418" t="s">
        <v>2551</v>
      </c>
      <c r="C27418" t="s">
        <v>1634</v>
      </c>
      <c r="D27418" t="s">
        <v>3510</v>
      </c>
    </row>
    <row r="27419" spans="1:5" x14ac:dyDescent="0.2">
      <c r="A27419" t="s">
        <v>118</v>
      </c>
      <c r="B27419" t="s">
        <v>2534</v>
      </c>
      <c r="C27419">
        <v>1.5</v>
      </c>
      <c r="D27419" t="s">
        <v>3511</v>
      </c>
    </row>
    <row r="27420" spans="1:5" x14ac:dyDescent="0.2">
      <c r="A27420" t="s">
        <v>118</v>
      </c>
      <c r="B27420" t="s">
        <v>2534</v>
      </c>
      <c r="C27420">
        <v>1.5</v>
      </c>
      <c r="D27420" t="s">
        <v>3512</v>
      </c>
    </row>
    <row r="27421" spans="1:5" x14ac:dyDescent="0.2">
      <c r="A27421" t="s">
        <v>120</v>
      </c>
      <c r="B27421">
        <v>0.03</v>
      </c>
      <c r="C27421" t="s">
        <v>1594</v>
      </c>
      <c r="D27421" t="s">
        <v>3522</v>
      </c>
    </row>
    <row r="27422" spans="1:5" x14ac:dyDescent="0.2">
      <c r="A27422" t="s">
        <v>117</v>
      </c>
      <c r="B27422">
        <v>0.03</v>
      </c>
      <c r="C27422" t="s">
        <v>1594</v>
      </c>
    </row>
    <row r="27423" spans="1:5" x14ac:dyDescent="0.2">
      <c r="A27423" t="s">
        <v>120</v>
      </c>
      <c r="B27423">
        <v>0.01</v>
      </c>
      <c r="C27423" t="s">
        <v>1594</v>
      </c>
    </row>
    <row r="27424" spans="1:5" x14ac:dyDescent="0.2">
      <c r="A27424">
        <v>0.15</v>
      </c>
      <c r="B27424" t="s">
        <v>1647</v>
      </c>
    </row>
    <row r="27425" spans="1:4" x14ac:dyDescent="0.2">
      <c r="A27425">
        <v>0.45</v>
      </c>
      <c r="B27425" t="s">
        <v>1647</v>
      </c>
    </row>
    <row r="27426" spans="1:4" x14ac:dyDescent="0.2">
      <c r="A27426" t="s">
        <v>110</v>
      </c>
      <c r="B27426" t="s">
        <v>1708</v>
      </c>
    </row>
    <row r="27427" spans="1:4" x14ac:dyDescent="0.2">
      <c r="A27427" t="s">
        <v>1575</v>
      </c>
      <c r="B27427" t="s">
        <v>1576</v>
      </c>
      <c r="C27427" t="s">
        <v>1577</v>
      </c>
      <c r="D27427" t="s">
        <v>1578</v>
      </c>
    </row>
    <row r="27428" spans="1:4" x14ac:dyDescent="0.2">
      <c r="A27428" t="s">
        <v>882</v>
      </c>
      <c r="B27428" t="s">
        <v>1579</v>
      </c>
      <c r="C27428" t="s">
        <v>1580</v>
      </c>
    </row>
    <row r="27429" spans="1:4" x14ac:dyDescent="0.2">
      <c r="A27429" t="s">
        <v>57</v>
      </c>
      <c r="B27429">
        <v>16.98</v>
      </c>
      <c r="C27429">
        <f>-0.005/-0.02</f>
        <v>0.25</v>
      </c>
    </row>
    <row r="27430" spans="1:4" x14ac:dyDescent="0.2">
      <c r="A27430" t="s">
        <v>57</v>
      </c>
      <c r="B27430">
        <v>16.98</v>
      </c>
      <c r="C27430">
        <f>-0.005/-0.02</f>
        <v>0.25</v>
      </c>
    </row>
    <row r="27431" spans="1:4" x14ac:dyDescent="0.2">
      <c r="A27431" t="s">
        <v>57</v>
      </c>
      <c r="B27431">
        <v>21.98</v>
      </c>
      <c r="C27431">
        <f>-0.005/-0.02</f>
        <v>0.25</v>
      </c>
    </row>
    <row r="27432" spans="1:4" x14ac:dyDescent="0.2">
      <c r="A27432" t="s">
        <v>57</v>
      </c>
      <c r="B27432">
        <v>21.98</v>
      </c>
      <c r="C27432">
        <f>-0.005/-0.02</f>
        <v>0.25</v>
      </c>
    </row>
    <row r="27433" spans="1:4" x14ac:dyDescent="0.2">
      <c r="A27433" t="s">
        <v>57</v>
      </c>
      <c r="B27433">
        <v>16.8</v>
      </c>
      <c r="C27433" t="s">
        <v>1634</v>
      </c>
      <c r="D27433">
        <v>0.05</v>
      </c>
    </row>
    <row r="27434" spans="1:4" x14ac:dyDescent="0.2">
      <c r="A27434" t="s">
        <v>119</v>
      </c>
      <c r="B27434">
        <v>1.8</v>
      </c>
      <c r="C27434" t="s">
        <v>1634</v>
      </c>
      <c r="D27434">
        <v>0.05</v>
      </c>
    </row>
    <row r="27435" spans="1:4" x14ac:dyDescent="0.2">
      <c r="A27435" t="s">
        <v>52</v>
      </c>
      <c r="B27435">
        <v>1.2</v>
      </c>
      <c r="C27435" t="s">
        <v>1634</v>
      </c>
      <c r="D27435">
        <v>0.1</v>
      </c>
    </row>
    <row r="27436" spans="1:4" x14ac:dyDescent="0.2">
      <c r="A27436" t="s">
        <v>119</v>
      </c>
      <c r="B27436">
        <v>5.5</v>
      </c>
      <c r="C27436" t="s">
        <v>1634</v>
      </c>
      <c r="D27436">
        <v>0.2</v>
      </c>
    </row>
    <row r="27437" spans="1:4" x14ac:dyDescent="0.2">
      <c r="A27437" t="s">
        <v>119</v>
      </c>
      <c r="B27437">
        <v>5.15</v>
      </c>
      <c r="C27437" t="s">
        <v>1639</v>
      </c>
      <c r="D27437">
        <v>0.05</v>
      </c>
    </row>
    <row r="27438" spans="1:4" x14ac:dyDescent="0.2">
      <c r="A27438" t="s">
        <v>119</v>
      </c>
      <c r="B27438">
        <v>4</v>
      </c>
      <c r="C27438">
        <v>0.02</v>
      </c>
    </row>
    <row r="27439" spans="1:4" x14ac:dyDescent="0.2">
      <c r="A27439" t="s">
        <v>52</v>
      </c>
      <c r="B27439">
        <v>7.85</v>
      </c>
      <c r="C27439" t="s">
        <v>1634</v>
      </c>
      <c r="D27439">
        <v>0.05</v>
      </c>
    </row>
    <row r="27440" spans="1:4" x14ac:dyDescent="0.2">
      <c r="A27440" t="s">
        <v>59</v>
      </c>
      <c r="B27440" t="s">
        <v>1841</v>
      </c>
      <c r="C27440">
        <v>14.8</v>
      </c>
      <c r="D27440" t="s">
        <v>3521</v>
      </c>
    </row>
    <row r="27441" spans="1:5" x14ac:dyDescent="0.2">
      <c r="A27441" t="s">
        <v>52</v>
      </c>
      <c r="B27441">
        <v>1</v>
      </c>
      <c r="C27441" t="s">
        <v>1634</v>
      </c>
      <c r="D27441">
        <v>0.1</v>
      </c>
    </row>
    <row r="27442" spans="1:5" x14ac:dyDescent="0.2">
      <c r="A27442" t="s">
        <v>119</v>
      </c>
      <c r="B27442">
        <v>15</v>
      </c>
      <c r="C27442" t="s">
        <v>1634</v>
      </c>
      <c r="D27442">
        <v>0.08</v>
      </c>
    </row>
    <row r="27443" spans="1:5" x14ac:dyDescent="0.2">
      <c r="A27443" t="s">
        <v>2928</v>
      </c>
      <c r="B27443" t="s">
        <v>1606</v>
      </c>
    </row>
    <row r="27444" spans="1:5" x14ac:dyDescent="0.2">
      <c r="A27444" t="s">
        <v>52</v>
      </c>
      <c r="B27444">
        <v>7.8</v>
      </c>
      <c r="C27444" t="s">
        <v>1634</v>
      </c>
      <c r="D27444">
        <v>0.05</v>
      </c>
    </row>
    <row r="27445" spans="1:5" x14ac:dyDescent="0.2">
      <c r="A27445" t="s">
        <v>52</v>
      </c>
      <c r="B27445">
        <v>8.3000000000000007</v>
      </c>
      <c r="C27445" t="s">
        <v>1656</v>
      </c>
    </row>
    <row r="27446" spans="1:5" x14ac:dyDescent="0.2">
      <c r="A27446" t="s">
        <v>52</v>
      </c>
      <c r="B27446">
        <v>12.05</v>
      </c>
      <c r="C27446" t="s">
        <v>1634</v>
      </c>
      <c r="D27446">
        <v>0.05</v>
      </c>
    </row>
    <row r="27447" spans="1:5" x14ac:dyDescent="0.2">
      <c r="A27447" t="s">
        <v>52</v>
      </c>
      <c r="B27447">
        <v>12.05</v>
      </c>
      <c r="C27447" t="s">
        <v>1634</v>
      </c>
      <c r="D27447">
        <v>0.05</v>
      </c>
    </row>
    <row r="27448" spans="1:5" x14ac:dyDescent="0.2">
      <c r="A27448" t="s">
        <v>52</v>
      </c>
      <c r="B27448">
        <v>0.25</v>
      </c>
      <c r="C27448" t="s">
        <v>1634</v>
      </c>
      <c r="D27448">
        <v>0.03</v>
      </c>
    </row>
    <row r="27449" spans="1:5" x14ac:dyDescent="0.2">
      <c r="A27449" t="s">
        <v>156</v>
      </c>
      <c r="B27449">
        <v>0.05</v>
      </c>
    </row>
    <row r="27450" spans="1:5" x14ac:dyDescent="0.2">
      <c r="A27450" t="s">
        <v>119</v>
      </c>
      <c r="B27450">
        <v>12.8</v>
      </c>
      <c r="C27450" t="s">
        <v>1634</v>
      </c>
      <c r="D27450">
        <v>0.2</v>
      </c>
    </row>
    <row r="27451" spans="1:5" x14ac:dyDescent="0.2">
      <c r="A27451" t="s">
        <v>896</v>
      </c>
      <c r="B27451" t="s">
        <v>1644</v>
      </c>
      <c r="C27451">
        <v>9.8000000000000007</v>
      </c>
      <c r="D27451" t="s">
        <v>1634</v>
      </c>
      <c r="E27451">
        <v>0.1</v>
      </c>
    </row>
    <row r="27452" spans="1:5" x14ac:dyDescent="0.2">
      <c r="A27452" t="s">
        <v>118</v>
      </c>
      <c r="B27452" t="s">
        <v>1610</v>
      </c>
      <c r="C27452">
        <v>4</v>
      </c>
    </row>
    <row r="27453" spans="1:5" x14ac:dyDescent="0.2">
      <c r="A27453" t="s">
        <v>118</v>
      </c>
      <c r="B27453" t="s">
        <v>1610</v>
      </c>
      <c r="C27453">
        <v>10</v>
      </c>
    </row>
    <row r="27454" spans="1:5" x14ac:dyDescent="0.2">
      <c r="A27454" t="s">
        <v>77</v>
      </c>
      <c r="B27454" t="s">
        <v>2551</v>
      </c>
      <c r="C27454" t="s">
        <v>1634</v>
      </c>
      <c r="D27454" t="s">
        <v>3510</v>
      </c>
    </row>
    <row r="27455" spans="1:5" x14ac:dyDescent="0.2">
      <c r="A27455" t="s">
        <v>118</v>
      </c>
      <c r="B27455" t="s">
        <v>2534</v>
      </c>
      <c r="C27455">
        <v>1.5</v>
      </c>
      <c r="D27455" t="s">
        <v>3511</v>
      </c>
    </row>
    <row r="27456" spans="1:5" x14ac:dyDescent="0.2">
      <c r="A27456" t="s">
        <v>118</v>
      </c>
      <c r="B27456" t="s">
        <v>2534</v>
      </c>
      <c r="C27456">
        <v>1.5</v>
      </c>
      <c r="D27456" t="s">
        <v>3512</v>
      </c>
    </row>
    <row r="27457" spans="1:4" x14ac:dyDescent="0.2">
      <c r="A27457" t="s">
        <v>120</v>
      </c>
      <c r="B27457">
        <v>0.03</v>
      </c>
      <c r="C27457" t="s">
        <v>1594</v>
      </c>
      <c r="D27457" t="s">
        <v>3522</v>
      </c>
    </row>
    <row r="27458" spans="1:4" x14ac:dyDescent="0.2">
      <c r="A27458" t="s">
        <v>117</v>
      </c>
      <c r="B27458">
        <v>0.03</v>
      </c>
      <c r="C27458" t="s">
        <v>1594</v>
      </c>
    </row>
    <row r="27459" spans="1:4" x14ac:dyDescent="0.2">
      <c r="A27459" t="s">
        <v>120</v>
      </c>
      <c r="B27459">
        <v>0.01</v>
      </c>
      <c r="C27459" t="s">
        <v>1594</v>
      </c>
    </row>
    <row r="27460" spans="1:4" x14ac:dyDescent="0.2">
      <c r="A27460">
        <v>0.15</v>
      </c>
      <c r="B27460" t="s">
        <v>1647</v>
      </c>
    </row>
    <row r="27461" spans="1:4" x14ac:dyDescent="0.2">
      <c r="A27461">
        <v>0.45</v>
      </c>
      <c r="B27461" t="s">
        <v>1647</v>
      </c>
    </row>
    <row r="27462" spans="1:4" x14ac:dyDescent="0.2">
      <c r="A27462" t="s">
        <v>110</v>
      </c>
      <c r="B27462" t="s">
        <v>1708</v>
      </c>
    </row>
    <row r="27463" spans="1:4" x14ac:dyDescent="0.2">
      <c r="A27463" t="s">
        <v>1575</v>
      </c>
      <c r="B27463" t="s">
        <v>1576</v>
      </c>
      <c r="C27463" t="s">
        <v>1577</v>
      </c>
      <c r="D27463" t="s">
        <v>1578</v>
      </c>
    </row>
    <row r="27464" spans="1:4" x14ac:dyDescent="0.2">
      <c r="A27464" t="s">
        <v>882</v>
      </c>
      <c r="B27464" t="s">
        <v>1579</v>
      </c>
      <c r="C27464" t="s">
        <v>1580</v>
      </c>
    </row>
    <row r="27465" spans="1:4" x14ac:dyDescent="0.2">
      <c r="A27465" t="s">
        <v>57</v>
      </c>
      <c r="B27465">
        <v>16.98</v>
      </c>
      <c r="C27465">
        <f>-0.005/-0.02</f>
        <v>0.25</v>
      </c>
    </row>
    <row r="27466" spans="1:4" x14ac:dyDescent="0.2">
      <c r="A27466" t="s">
        <v>57</v>
      </c>
      <c r="B27466">
        <v>16.98</v>
      </c>
      <c r="C27466">
        <f>-0.005/-0.02</f>
        <v>0.25</v>
      </c>
    </row>
    <row r="27467" spans="1:4" x14ac:dyDescent="0.2">
      <c r="A27467" t="s">
        <v>57</v>
      </c>
      <c r="B27467">
        <v>21.98</v>
      </c>
      <c r="C27467">
        <f>-0.005/-0.02</f>
        <v>0.25</v>
      </c>
    </row>
    <row r="27468" spans="1:4" x14ac:dyDescent="0.2">
      <c r="A27468" t="s">
        <v>57</v>
      </c>
      <c r="B27468">
        <v>21.98</v>
      </c>
      <c r="C27468">
        <f>-0.005/-0.02</f>
        <v>0.25</v>
      </c>
    </row>
    <row r="27469" spans="1:4" x14ac:dyDescent="0.2">
      <c r="A27469" t="s">
        <v>57</v>
      </c>
      <c r="B27469">
        <v>16.8</v>
      </c>
      <c r="C27469" t="s">
        <v>1634</v>
      </c>
      <c r="D27469">
        <v>0.05</v>
      </c>
    </row>
    <row r="27470" spans="1:4" x14ac:dyDescent="0.2">
      <c r="A27470" t="s">
        <v>119</v>
      </c>
      <c r="B27470">
        <v>1.8</v>
      </c>
      <c r="C27470" t="s">
        <v>1634</v>
      </c>
      <c r="D27470">
        <v>0.05</v>
      </c>
    </row>
    <row r="27471" spans="1:4" x14ac:dyDescent="0.2">
      <c r="A27471" t="s">
        <v>52</v>
      </c>
      <c r="B27471">
        <v>1.2</v>
      </c>
      <c r="C27471" t="s">
        <v>1634</v>
      </c>
      <c r="D27471">
        <v>0.1</v>
      </c>
    </row>
    <row r="27472" spans="1:4" x14ac:dyDescent="0.2">
      <c r="A27472" t="s">
        <v>119</v>
      </c>
      <c r="B27472">
        <v>5.5</v>
      </c>
      <c r="C27472" t="s">
        <v>1634</v>
      </c>
      <c r="D27472">
        <v>0.2</v>
      </c>
    </row>
    <row r="27473" spans="1:5" x14ac:dyDescent="0.2">
      <c r="A27473" t="s">
        <v>119</v>
      </c>
      <c r="B27473">
        <v>5.15</v>
      </c>
      <c r="C27473" t="s">
        <v>1639</v>
      </c>
      <c r="D27473">
        <v>0.05</v>
      </c>
    </row>
    <row r="27474" spans="1:5" x14ac:dyDescent="0.2">
      <c r="A27474" t="s">
        <v>119</v>
      </c>
      <c r="B27474">
        <v>4</v>
      </c>
      <c r="C27474">
        <v>0.02</v>
      </c>
    </row>
    <row r="27475" spans="1:5" x14ac:dyDescent="0.2">
      <c r="A27475" t="s">
        <v>52</v>
      </c>
      <c r="B27475">
        <v>7.85</v>
      </c>
      <c r="C27475" t="s">
        <v>1634</v>
      </c>
      <c r="D27475">
        <v>0.05</v>
      </c>
    </row>
    <row r="27476" spans="1:5" x14ac:dyDescent="0.2">
      <c r="A27476" t="s">
        <v>59</v>
      </c>
      <c r="B27476" t="s">
        <v>1841</v>
      </c>
      <c r="C27476">
        <v>14.8</v>
      </c>
      <c r="D27476" t="s">
        <v>3521</v>
      </c>
    </row>
    <row r="27477" spans="1:5" x14ac:dyDescent="0.2">
      <c r="A27477" t="s">
        <v>52</v>
      </c>
      <c r="B27477">
        <v>1</v>
      </c>
      <c r="C27477" t="s">
        <v>1634</v>
      </c>
      <c r="D27477">
        <v>0.1</v>
      </c>
    </row>
    <row r="27478" spans="1:5" x14ac:dyDescent="0.2">
      <c r="A27478" t="s">
        <v>119</v>
      </c>
      <c r="B27478">
        <v>15</v>
      </c>
      <c r="C27478" t="s">
        <v>1634</v>
      </c>
      <c r="D27478">
        <v>0.08</v>
      </c>
    </row>
    <row r="27479" spans="1:5" x14ac:dyDescent="0.2">
      <c r="A27479" t="s">
        <v>2928</v>
      </c>
      <c r="B27479" t="s">
        <v>1606</v>
      </c>
    </row>
    <row r="27480" spans="1:5" x14ac:dyDescent="0.2">
      <c r="A27480" t="s">
        <v>52</v>
      </c>
      <c r="B27480">
        <v>7.8</v>
      </c>
      <c r="C27480" t="s">
        <v>1634</v>
      </c>
      <c r="D27480">
        <v>0.05</v>
      </c>
    </row>
    <row r="27481" spans="1:5" x14ac:dyDescent="0.2">
      <c r="A27481" t="s">
        <v>52</v>
      </c>
      <c r="B27481">
        <v>8.3000000000000007</v>
      </c>
      <c r="C27481" t="s">
        <v>1656</v>
      </c>
    </row>
    <row r="27482" spans="1:5" x14ac:dyDescent="0.2">
      <c r="A27482" t="s">
        <v>52</v>
      </c>
      <c r="B27482">
        <v>12.05</v>
      </c>
      <c r="C27482" t="s">
        <v>1634</v>
      </c>
      <c r="D27482">
        <v>0.05</v>
      </c>
    </row>
    <row r="27483" spans="1:5" x14ac:dyDescent="0.2">
      <c r="A27483" t="s">
        <v>52</v>
      </c>
      <c r="B27483">
        <v>12.05</v>
      </c>
      <c r="C27483" t="s">
        <v>1634</v>
      </c>
      <c r="D27483">
        <v>0.05</v>
      </c>
    </row>
    <row r="27484" spans="1:5" x14ac:dyDescent="0.2">
      <c r="A27484" t="s">
        <v>52</v>
      </c>
      <c r="B27484">
        <v>0.25</v>
      </c>
      <c r="C27484" t="s">
        <v>1634</v>
      </c>
      <c r="D27484">
        <v>0.03</v>
      </c>
    </row>
    <row r="27485" spans="1:5" x14ac:dyDescent="0.2">
      <c r="A27485" t="s">
        <v>156</v>
      </c>
      <c r="B27485">
        <v>0.05</v>
      </c>
    </row>
    <row r="27486" spans="1:5" x14ac:dyDescent="0.2">
      <c r="A27486" t="s">
        <v>119</v>
      </c>
      <c r="B27486">
        <v>12.8</v>
      </c>
      <c r="C27486" t="s">
        <v>1634</v>
      </c>
      <c r="D27486">
        <v>0.2</v>
      </c>
    </row>
    <row r="27487" spans="1:5" x14ac:dyDescent="0.2">
      <c r="A27487" t="s">
        <v>896</v>
      </c>
      <c r="B27487" t="s">
        <v>1644</v>
      </c>
      <c r="C27487">
        <v>9.8000000000000007</v>
      </c>
      <c r="D27487" t="s">
        <v>1634</v>
      </c>
      <c r="E27487">
        <v>0.1</v>
      </c>
    </row>
    <row r="27488" spans="1:5" x14ac:dyDescent="0.2">
      <c r="A27488" t="s">
        <v>118</v>
      </c>
      <c r="B27488" t="s">
        <v>1610</v>
      </c>
      <c r="C27488">
        <v>4</v>
      </c>
    </row>
    <row r="27489" spans="1:4" x14ac:dyDescent="0.2">
      <c r="A27489" t="s">
        <v>118</v>
      </c>
      <c r="B27489" t="s">
        <v>1610</v>
      </c>
      <c r="C27489">
        <v>10</v>
      </c>
    </row>
    <row r="27490" spans="1:4" x14ac:dyDescent="0.2">
      <c r="A27490" t="s">
        <v>77</v>
      </c>
      <c r="B27490" t="s">
        <v>2551</v>
      </c>
      <c r="C27490" t="s">
        <v>1634</v>
      </c>
      <c r="D27490" t="s">
        <v>3510</v>
      </c>
    </row>
    <row r="27491" spans="1:4" x14ac:dyDescent="0.2">
      <c r="A27491" t="s">
        <v>118</v>
      </c>
      <c r="B27491" t="s">
        <v>2534</v>
      </c>
      <c r="C27491">
        <v>1.5</v>
      </c>
      <c r="D27491" t="s">
        <v>3511</v>
      </c>
    </row>
    <row r="27492" spans="1:4" x14ac:dyDescent="0.2">
      <c r="A27492" t="s">
        <v>118</v>
      </c>
      <c r="B27492" t="s">
        <v>2534</v>
      </c>
      <c r="C27492">
        <v>1.5</v>
      </c>
      <c r="D27492" t="s">
        <v>3512</v>
      </c>
    </row>
    <row r="27493" spans="1:4" x14ac:dyDescent="0.2">
      <c r="A27493" t="s">
        <v>120</v>
      </c>
      <c r="B27493">
        <v>0.03</v>
      </c>
      <c r="C27493" t="s">
        <v>1594</v>
      </c>
      <c r="D27493" t="s">
        <v>3522</v>
      </c>
    </row>
    <row r="27494" spans="1:4" x14ac:dyDescent="0.2">
      <c r="A27494" t="s">
        <v>117</v>
      </c>
      <c r="B27494">
        <v>0.03</v>
      </c>
      <c r="C27494" t="s">
        <v>1594</v>
      </c>
    </row>
    <row r="27495" spans="1:4" x14ac:dyDescent="0.2">
      <c r="A27495" t="s">
        <v>120</v>
      </c>
      <c r="B27495">
        <v>0.01</v>
      </c>
      <c r="C27495" t="s">
        <v>1594</v>
      </c>
    </row>
    <row r="27496" spans="1:4" x14ac:dyDescent="0.2">
      <c r="A27496">
        <v>0.15</v>
      </c>
      <c r="B27496" t="s">
        <v>1647</v>
      </c>
    </row>
    <row r="27497" spans="1:4" x14ac:dyDescent="0.2">
      <c r="A27497">
        <v>0.45</v>
      </c>
      <c r="B27497" t="s">
        <v>1647</v>
      </c>
    </row>
    <row r="27498" spans="1:4" x14ac:dyDescent="0.2">
      <c r="A27498" t="s">
        <v>110</v>
      </c>
      <c r="B27498" t="s">
        <v>1708</v>
      </c>
    </row>
    <row r="27499" spans="1:4" x14ac:dyDescent="0.2">
      <c r="A27499" t="s">
        <v>1575</v>
      </c>
      <c r="B27499" t="s">
        <v>1576</v>
      </c>
      <c r="C27499" t="s">
        <v>1577</v>
      </c>
      <c r="D27499" t="s">
        <v>1578</v>
      </c>
    </row>
    <row r="27500" spans="1:4" x14ac:dyDescent="0.2">
      <c r="A27500" t="s">
        <v>882</v>
      </c>
      <c r="B27500" t="s">
        <v>1579</v>
      </c>
      <c r="C27500" t="s">
        <v>1580</v>
      </c>
    </row>
    <row r="27501" spans="1:4" x14ac:dyDescent="0.2">
      <c r="A27501" t="s">
        <v>57</v>
      </c>
      <c r="B27501">
        <v>16.98</v>
      </c>
      <c r="C27501">
        <f>-0.005/-0.02</f>
        <v>0.25</v>
      </c>
    </row>
    <row r="27502" spans="1:4" x14ac:dyDescent="0.2">
      <c r="A27502" t="s">
        <v>57</v>
      </c>
      <c r="B27502">
        <v>16.98</v>
      </c>
      <c r="C27502">
        <f>-0.005/-0.02</f>
        <v>0.25</v>
      </c>
    </row>
    <row r="27503" spans="1:4" x14ac:dyDescent="0.2">
      <c r="A27503" t="s">
        <v>57</v>
      </c>
      <c r="B27503">
        <v>21.98</v>
      </c>
      <c r="C27503">
        <f>-0.005/-0.02</f>
        <v>0.25</v>
      </c>
    </row>
    <row r="27504" spans="1:4" x14ac:dyDescent="0.2">
      <c r="A27504" t="s">
        <v>57</v>
      </c>
      <c r="B27504">
        <v>21.98</v>
      </c>
      <c r="C27504">
        <f>-0.005/-0.02</f>
        <v>0.25</v>
      </c>
    </row>
    <row r="27505" spans="1:4" x14ac:dyDescent="0.2">
      <c r="A27505" t="s">
        <v>3513</v>
      </c>
      <c r="B27505">
        <v>-0.02</v>
      </c>
      <c r="C27505" t="s">
        <v>1816</v>
      </c>
      <c r="D27505" t="s">
        <v>3317</v>
      </c>
    </row>
    <row r="27506" spans="1:4" x14ac:dyDescent="0.2">
      <c r="A27506" t="s">
        <v>57</v>
      </c>
      <c r="B27506">
        <v>16.8</v>
      </c>
      <c r="C27506" t="s">
        <v>1634</v>
      </c>
      <c r="D27506">
        <v>0.05</v>
      </c>
    </row>
    <row r="27507" spans="1:4" x14ac:dyDescent="0.2">
      <c r="A27507" t="s">
        <v>119</v>
      </c>
      <c r="B27507">
        <v>1.8</v>
      </c>
      <c r="C27507" t="s">
        <v>1634</v>
      </c>
      <c r="D27507">
        <v>0.05</v>
      </c>
    </row>
    <row r="27508" spans="1:4" x14ac:dyDescent="0.2">
      <c r="A27508" t="s">
        <v>52</v>
      </c>
      <c r="B27508">
        <v>1.2</v>
      </c>
      <c r="C27508" t="s">
        <v>1634</v>
      </c>
      <c r="D27508">
        <v>0.1</v>
      </c>
    </row>
    <row r="27509" spans="1:4" x14ac:dyDescent="0.2">
      <c r="A27509" t="s">
        <v>119</v>
      </c>
      <c r="B27509">
        <v>5.5</v>
      </c>
      <c r="C27509" t="s">
        <v>1634</v>
      </c>
      <c r="D27509">
        <v>0.2</v>
      </c>
    </row>
    <row r="27510" spans="1:4" x14ac:dyDescent="0.2">
      <c r="A27510" t="s">
        <v>119</v>
      </c>
      <c r="B27510">
        <v>5.15</v>
      </c>
      <c r="C27510" t="s">
        <v>1639</v>
      </c>
      <c r="D27510">
        <v>0.05</v>
      </c>
    </row>
    <row r="27511" spans="1:4" x14ac:dyDescent="0.2">
      <c r="A27511" t="s">
        <v>119</v>
      </c>
      <c r="B27511">
        <v>4</v>
      </c>
      <c r="C27511">
        <v>0.02</v>
      </c>
    </row>
    <row r="27512" spans="1:4" x14ac:dyDescent="0.2">
      <c r="A27512" t="s">
        <v>52</v>
      </c>
      <c r="B27512">
        <v>7.85</v>
      </c>
      <c r="C27512" t="s">
        <v>1634</v>
      </c>
      <c r="D27512">
        <v>0.05</v>
      </c>
    </row>
    <row r="27513" spans="1:4" x14ac:dyDescent="0.2">
      <c r="A27513" t="s">
        <v>59</v>
      </c>
      <c r="B27513" t="s">
        <v>1841</v>
      </c>
      <c r="C27513">
        <v>14.8</v>
      </c>
      <c r="D27513" t="s">
        <v>3521</v>
      </c>
    </row>
    <row r="27514" spans="1:4" x14ac:dyDescent="0.2">
      <c r="A27514" t="s">
        <v>52</v>
      </c>
      <c r="B27514">
        <v>1</v>
      </c>
      <c r="C27514" t="s">
        <v>1634</v>
      </c>
      <c r="D27514">
        <v>0.1</v>
      </c>
    </row>
    <row r="27515" spans="1:4" x14ac:dyDescent="0.2">
      <c r="A27515" t="s">
        <v>119</v>
      </c>
      <c r="B27515">
        <v>15</v>
      </c>
      <c r="C27515" t="s">
        <v>1634</v>
      </c>
      <c r="D27515">
        <v>0.08</v>
      </c>
    </row>
    <row r="27516" spans="1:4" x14ac:dyDescent="0.2">
      <c r="A27516" t="s">
        <v>2928</v>
      </c>
      <c r="B27516" t="s">
        <v>1606</v>
      </c>
    </row>
    <row r="27517" spans="1:4" x14ac:dyDescent="0.2">
      <c r="A27517" t="s">
        <v>52</v>
      </c>
      <c r="B27517">
        <v>7.8</v>
      </c>
      <c r="C27517" t="s">
        <v>1634</v>
      </c>
      <c r="D27517">
        <v>0.05</v>
      </c>
    </row>
    <row r="27518" spans="1:4" x14ac:dyDescent="0.2">
      <c r="A27518" t="s">
        <v>52</v>
      </c>
      <c r="B27518">
        <v>8.3000000000000007</v>
      </c>
      <c r="C27518" t="s">
        <v>1656</v>
      </c>
    </row>
    <row r="27519" spans="1:4" x14ac:dyDescent="0.2">
      <c r="A27519" t="s">
        <v>52</v>
      </c>
      <c r="B27519">
        <v>12.05</v>
      </c>
      <c r="C27519" t="s">
        <v>1634</v>
      </c>
      <c r="D27519">
        <v>0.05</v>
      </c>
    </row>
    <row r="27520" spans="1:4" x14ac:dyDescent="0.2">
      <c r="A27520" t="s">
        <v>52</v>
      </c>
      <c r="B27520">
        <v>12.05</v>
      </c>
      <c r="C27520" t="s">
        <v>1634</v>
      </c>
      <c r="D27520">
        <v>0.05</v>
      </c>
    </row>
    <row r="27521" spans="1:5" x14ac:dyDescent="0.2">
      <c r="A27521" t="s">
        <v>52</v>
      </c>
      <c r="B27521">
        <v>0.25</v>
      </c>
      <c r="C27521" t="s">
        <v>1634</v>
      </c>
      <c r="D27521">
        <v>0.03</v>
      </c>
    </row>
    <row r="27522" spans="1:5" x14ac:dyDescent="0.2">
      <c r="A27522" t="s">
        <v>156</v>
      </c>
      <c r="B27522">
        <v>0.05</v>
      </c>
    </row>
    <row r="27523" spans="1:5" x14ac:dyDescent="0.2">
      <c r="A27523" t="s">
        <v>119</v>
      </c>
      <c r="B27523">
        <v>12.8</v>
      </c>
      <c r="C27523" t="s">
        <v>1634</v>
      </c>
      <c r="D27523">
        <v>0.2</v>
      </c>
    </row>
    <row r="27524" spans="1:5" x14ac:dyDescent="0.2">
      <c r="A27524" t="s">
        <v>896</v>
      </c>
      <c r="B27524" t="s">
        <v>1644</v>
      </c>
      <c r="C27524">
        <v>9.8000000000000007</v>
      </c>
      <c r="D27524" t="s">
        <v>1634</v>
      </c>
      <c r="E27524">
        <v>0.1</v>
      </c>
    </row>
    <row r="27525" spans="1:5" x14ac:dyDescent="0.2">
      <c r="A27525" t="s">
        <v>118</v>
      </c>
      <c r="B27525" t="s">
        <v>1610</v>
      </c>
      <c r="C27525">
        <v>4</v>
      </c>
    </row>
    <row r="27526" spans="1:5" x14ac:dyDescent="0.2">
      <c r="A27526" t="s">
        <v>118</v>
      </c>
      <c r="B27526" t="s">
        <v>1610</v>
      </c>
      <c r="C27526">
        <v>10</v>
      </c>
    </row>
    <row r="27527" spans="1:5" x14ac:dyDescent="0.2">
      <c r="A27527" t="s">
        <v>77</v>
      </c>
      <c r="B27527" t="s">
        <v>2551</v>
      </c>
      <c r="C27527" t="s">
        <v>1634</v>
      </c>
      <c r="D27527" t="s">
        <v>3510</v>
      </c>
    </row>
    <row r="27528" spans="1:5" x14ac:dyDescent="0.2">
      <c r="A27528" t="s">
        <v>118</v>
      </c>
      <c r="B27528" t="s">
        <v>2534</v>
      </c>
      <c r="C27528">
        <v>1.5</v>
      </c>
      <c r="D27528" t="s">
        <v>3511</v>
      </c>
    </row>
    <row r="27529" spans="1:5" x14ac:dyDescent="0.2">
      <c r="A27529" t="s">
        <v>118</v>
      </c>
      <c r="B27529" t="s">
        <v>2534</v>
      </c>
      <c r="C27529">
        <v>1.5</v>
      </c>
      <c r="D27529" t="s">
        <v>3512</v>
      </c>
    </row>
    <row r="27530" spans="1:5" x14ac:dyDescent="0.2">
      <c r="A27530" t="s">
        <v>120</v>
      </c>
      <c r="B27530">
        <v>0.03</v>
      </c>
      <c r="C27530" t="s">
        <v>1594</v>
      </c>
      <c r="D27530" t="s">
        <v>3522</v>
      </c>
    </row>
    <row r="27531" spans="1:5" x14ac:dyDescent="0.2">
      <c r="A27531" t="s">
        <v>117</v>
      </c>
      <c r="B27531">
        <v>0.03</v>
      </c>
      <c r="C27531" t="s">
        <v>1594</v>
      </c>
    </row>
    <row r="27532" spans="1:5" x14ac:dyDescent="0.2">
      <c r="A27532" t="s">
        <v>120</v>
      </c>
      <c r="B27532">
        <v>0.01</v>
      </c>
      <c r="C27532" t="s">
        <v>1594</v>
      </c>
    </row>
    <row r="27533" spans="1:5" x14ac:dyDescent="0.2">
      <c r="A27533">
        <v>0.15</v>
      </c>
      <c r="B27533" t="s">
        <v>1647</v>
      </c>
    </row>
    <row r="27534" spans="1:5" x14ac:dyDescent="0.2">
      <c r="A27534">
        <v>0.45</v>
      </c>
      <c r="B27534" t="s">
        <v>1647</v>
      </c>
    </row>
    <row r="27535" spans="1:5" x14ac:dyDescent="0.2">
      <c r="A27535" t="s">
        <v>110</v>
      </c>
      <c r="B27535" t="s">
        <v>1708</v>
      </c>
    </row>
    <row r="27536" spans="1:5" x14ac:dyDescent="0.2">
      <c r="A27536" t="s">
        <v>1575</v>
      </c>
      <c r="B27536" t="s">
        <v>1576</v>
      </c>
      <c r="C27536" t="s">
        <v>1577</v>
      </c>
      <c r="D27536" t="s">
        <v>1578</v>
      </c>
    </row>
    <row r="27537" spans="1:4" x14ac:dyDescent="0.2">
      <c r="A27537" t="s">
        <v>882</v>
      </c>
      <c r="B27537" t="s">
        <v>1579</v>
      </c>
      <c r="C27537" t="s">
        <v>1580</v>
      </c>
    </row>
    <row r="27538" spans="1:4" x14ac:dyDescent="0.2">
      <c r="A27538" t="s">
        <v>57</v>
      </c>
      <c r="B27538">
        <v>16.98</v>
      </c>
      <c r="C27538">
        <f t="shared" ref="C27538:C27543" si="9">-0.005/-0.02</f>
        <v>0.25</v>
      </c>
    </row>
    <row r="27539" spans="1:4" x14ac:dyDescent="0.2">
      <c r="A27539" t="s">
        <v>57</v>
      </c>
      <c r="B27539">
        <v>16.98</v>
      </c>
      <c r="C27539">
        <f t="shared" si="9"/>
        <v>0.25</v>
      </c>
    </row>
    <row r="27540" spans="1:4" x14ac:dyDescent="0.2">
      <c r="A27540" t="s">
        <v>57</v>
      </c>
      <c r="B27540">
        <v>16.98</v>
      </c>
      <c r="C27540">
        <f t="shared" si="9"/>
        <v>0.25</v>
      </c>
    </row>
    <row r="27541" spans="1:4" x14ac:dyDescent="0.2">
      <c r="A27541" t="s">
        <v>57</v>
      </c>
      <c r="B27541">
        <v>21.98</v>
      </c>
      <c r="C27541">
        <f t="shared" si="9"/>
        <v>0.25</v>
      </c>
    </row>
    <row r="27542" spans="1:4" x14ac:dyDescent="0.2">
      <c r="A27542" t="s">
        <v>57</v>
      </c>
      <c r="B27542">
        <v>21.98</v>
      </c>
      <c r="C27542">
        <f t="shared" si="9"/>
        <v>0.25</v>
      </c>
    </row>
    <row r="27543" spans="1:4" x14ac:dyDescent="0.2">
      <c r="A27543" t="s">
        <v>57</v>
      </c>
      <c r="B27543">
        <v>21.98</v>
      </c>
      <c r="C27543">
        <f t="shared" si="9"/>
        <v>0.25</v>
      </c>
    </row>
    <row r="27544" spans="1:4" x14ac:dyDescent="0.2">
      <c r="A27544" t="s">
        <v>3513</v>
      </c>
      <c r="B27544">
        <v>-0.02</v>
      </c>
      <c r="C27544" t="s">
        <v>1816</v>
      </c>
      <c r="D27544" t="s">
        <v>3317</v>
      </c>
    </row>
    <row r="27545" spans="1:4" x14ac:dyDescent="0.2">
      <c r="A27545" t="s">
        <v>57</v>
      </c>
      <c r="B27545">
        <v>16.8</v>
      </c>
      <c r="C27545" t="s">
        <v>1634</v>
      </c>
      <c r="D27545">
        <v>0.05</v>
      </c>
    </row>
    <row r="27546" spans="1:4" x14ac:dyDescent="0.2">
      <c r="A27546" t="s">
        <v>119</v>
      </c>
      <c r="B27546">
        <v>1.8</v>
      </c>
      <c r="C27546" t="s">
        <v>1634</v>
      </c>
      <c r="D27546">
        <v>0.05</v>
      </c>
    </row>
    <row r="27547" spans="1:4" x14ac:dyDescent="0.2">
      <c r="A27547" t="s">
        <v>52</v>
      </c>
      <c r="B27547">
        <v>1.2</v>
      </c>
      <c r="C27547" t="s">
        <v>1634</v>
      </c>
      <c r="D27547">
        <v>0.1</v>
      </c>
    </row>
    <row r="27548" spans="1:4" x14ac:dyDescent="0.2">
      <c r="A27548" t="s">
        <v>119</v>
      </c>
      <c r="B27548">
        <v>5.5</v>
      </c>
      <c r="C27548" t="s">
        <v>1634</v>
      </c>
      <c r="D27548">
        <v>0.2</v>
      </c>
    </row>
    <row r="27549" spans="1:4" x14ac:dyDescent="0.2">
      <c r="A27549" t="s">
        <v>119</v>
      </c>
      <c r="B27549">
        <v>5.15</v>
      </c>
      <c r="C27549" t="s">
        <v>1639</v>
      </c>
      <c r="D27549">
        <v>0.05</v>
      </c>
    </row>
    <row r="27550" spans="1:4" x14ac:dyDescent="0.2">
      <c r="A27550" t="s">
        <v>119</v>
      </c>
      <c r="B27550">
        <v>4.3</v>
      </c>
      <c r="C27550">
        <v>0.02</v>
      </c>
    </row>
    <row r="27551" spans="1:4" x14ac:dyDescent="0.2">
      <c r="A27551" t="s">
        <v>119</v>
      </c>
      <c r="B27551">
        <v>4.3</v>
      </c>
      <c r="C27551">
        <v>0.02</v>
      </c>
    </row>
    <row r="27552" spans="1:4" x14ac:dyDescent="0.2">
      <c r="A27552" t="s">
        <v>52</v>
      </c>
      <c r="B27552">
        <v>7.85</v>
      </c>
      <c r="C27552" t="s">
        <v>1634</v>
      </c>
      <c r="D27552">
        <v>0.05</v>
      </c>
    </row>
    <row r="27553" spans="1:5" x14ac:dyDescent="0.2">
      <c r="A27553" t="s">
        <v>59</v>
      </c>
      <c r="B27553" t="s">
        <v>1841</v>
      </c>
      <c r="C27553">
        <v>14.8</v>
      </c>
      <c r="D27553" t="s">
        <v>3521</v>
      </c>
    </row>
    <row r="27554" spans="1:5" x14ac:dyDescent="0.2">
      <c r="A27554" t="s">
        <v>52</v>
      </c>
      <c r="B27554">
        <v>1</v>
      </c>
      <c r="C27554" t="s">
        <v>1634</v>
      </c>
      <c r="D27554">
        <v>0.1</v>
      </c>
    </row>
    <row r="27555" spans="1:5" x14ac:dyDescent="0.2">
      <c r="A27555" t="s">
        <v>119</v>
      </c>
      <c r="B27555">
        <v>15</v>
      </c>
      <c r="C27555" t="s">
        <v>1634</v>
      </c>
      <c r="D27555">
        <v>0.08</v>
      </c>
    </row>
    <row r="27556" spans="1:5" x14ac:dyDescent="0.2">
      <c r="A27556" t="s">
        <v>2928</v>
      </c>
      <c r="B27556" t="s">
        <v>1606</v>
      </c>
    </row>
    <row r="27557" spans="1:5" x14ac:dyDescent="0.2">
      <c r="A27557" t="s">
        <v>52</v>
      </c>
      <c r="B27557">
        <v>7.8</v>
      </c>
      <c r="C27557" t="s">
        <v>1634</v>
      </c>
      <c r="D27557">
        <v>0.05</v>
      </c>
    </row>
    <row r="27558" spans="1:5" x14ac:dyDescent="0.2">
      <c r="A27558" t="s">
        <v>52</v>
      </c>
      <c r="B27558">
        <v>8.3000000000000007</v>
      </c>
      <c r="C27558" t="s">
        <v>1656</v>
      </c>
    </row>
    <row r="27559" spans="1:5" x14ac:dyDescent="0.2">
      <c r="A27559" t="s">
        <v>52</v>
      </c>
      <c r="B27559">
        <v>12.05</v>
      </c>
      <c r="C27559" t="s">
        <v>1634</v>
      </c>
      <c r="D27559">
        <v>0.05</v>
      </c>
    </row>
    <row r="27560" spans="1:5" x14ac:dyDescent="0.2">
      <c r="A27560" t="s">
        <v>52</v>
      </c>
      <c r="B27560">
        <v>12.05</v>
      </c>
      <c r="C27560" t="s">
        <v>1634</v>
      </c>
      <c r="D27560">
        <v>0.05</v>
      </c>
    </row>
    <row r="27561" spans="1:5" x14ac:dyDescent="0.2">
      <c r="A27561" t="s">
        <v>52</v>
      </c>
      <c r="B27561">
        <v>0.25</v>
      </c>
      <c r="C27561" t="s">
        <v>1634</v>
      </c>
      <c r="D27561">
        <v>0.03</v>
      </c>
    </row>
    <row r="27562" spans="1:5" x14ac:dyDescent="0.2">
      <c r="A27562" t="s">
        <v>156</v>
      </c>
      <c r="B27562">
        <v>0.05</v>
      </c>
    </row>
    <row r="27563" spans="1:5" x14ac:dyDescent="0.2">
      <c r="A27563" t="s">
        <v>119</v>
      </c>
      <c r="B27563">
        <v>12.8</v>
      </c>
      <c r="C27563" t="s">
        <v>1634</v>
      </c>
      <c r="D27563">
        <v>0.2</v>
      </c>
    </row>
    <row r="27564" spans="1:5" x14ac:dyDescent="0.2">
      <c r="A27564" t="s">
        <v>896</v>
      </c>
      <c r="B27564" t="s">
        <v>1644</v>
      </c>
      <c r="C27564">
        <v>9.8000000000000007</v>
      </c>
      <c r="D27564" t="s">
        <v>1634</v>
      </c>
      <c r="E27564">
        <v>0.1</v>
      </c>
    </row>
    <row r="27565" spans="1:5" x14ac:dyDescent="0.2">
      <c r="A27565" t="s">
        <v>118</v>
      </c>
      <c r="B27565" t="s">
        <v>1610</v>
      </c>
      <c r="C27565">
        <v>4</v>
      </c>
    </row>
    <row r="27566" spans="1:5" x14ac:dyDescent="0.2">
      <c r="A27566" t="s">
        <v>118</v>
      </c>
      <c r="B27566" t="s">
        <v>1610</v>
      </c>
      <c r="C27566">
        <v>10</v>
      </c>
    </row>
    <row r="27567" spans="1:5" x14ac:dyDescent="0.2">
      <c r="A27567" t="s">
        <v>77</v>
      </c>
      <c r="B27567" t="s">
        <v>2551</v>
      </c>
      <c r="C27567" t="s">
        <v>1634</v>
      </c>
      <c r="D27567" t="s">
        <v>3510</v>
      </c>
    </row>
    <row r="27568" spans="1:5" x14ac:dyDescent="0.2">
      <c r="A27568" t="s">
        <v>118</v>
      </c>
      <c r="B27568" t="s">
        <v>2534</v>
      </c>
      <c r="C27568">
        <v>1.5</v>
      </c>
      <c r="D27568" t="s">
        <v>3511</v>
      </c>
    </row>
    <row r="27569" spans="1:4" x14ac:dyDescent="0.2">
      <c r="A27569" t="s">
        <v>118</v>
      </c>
      <c r="B27569" t="s">
        <v>2534</v>
      </c>
      <c r="C27569">
        <v>1.5</v>
      </c>
      <c r="D27569" t="s">
        <v>3512</v>
      </c>
    </row>
    <row r="27570" spans="1:4" x14ac:dyDescent="0.2">
      <c r="A27570" t="s">
        <v>120</v>
      </c>
      <c r="B27570">
        <v>0.03</v>
      </c>
      <c r="C27570" t="s">
        <v>1594</v>
      </c>
      <c r="D27570" t="s">
        <v>3527</v>
      </c>
    </row>
    <row r="27571" spans="1:4" x14ac:dyDescent="0.2">
      <c r="A27571" t="s">
        <v>117</v>
      </c>
      <c r="B27571">
        <v>0.03</v>
      </c>
      <c r="C27571" t="s">
        <v>1594</v>
      </c>
    </row>
    <row r="27572" spans="1:4" x14ac:dyDescent="0.2">
      <c r="A27572" t="s">
        <v>120</v>
      </c>
      <c r="B27572">
        <v>0.01</v>
      </c>
      <c r="C27572" t="s">
        <v>1594</v>
      </c>
    </row>
    <row r="27573" spans="1:4" x14ac:dyDescent="0.2">
      <c r="A27573">
        <v>0.15</v>
      </c>
      <c r="B27573" t="s">
        <v>1647</v>
      </c>
    </row>
    <row r="27574" spans="1:4" x14ac:dyDescent="0.2">
      <c r="A27574">
        <v>0.45</v>
      </c>
      <c r="B27574" t="s">
        <v>1647</v>
      </c>
    </row>
    <row r="27575" spans="1:4" x14ac:dyDescent="0.2">
      <c r="A27575" t="s">
        <v>110</v>
      </c>
      <c r="B27575" t="s">
        <v>1708</v>
      </c>
    </row>
    <row r="27576" spans="1:4" x14ac:dyDescent="0.2">
      <c r="A27576" t="s">
        <v>1575</v>
      </c>
      <c r="B27576" t="s">
        <v>1576</v>
      </c>
      <c r="C27576" t="s">
        <v>1577</v>
      </c>
      <c r="D27576" t="s">
        <v>1578</v>
      </c>
    </row>
    <row r="27577" spans="1:4" x14ac:dyDescent="0.2">
      <c r="A27577" t="s">
        <v>882</v>
      </c>
      <c r="B27577" t="s">
        <v>1579</v>
      </c>
      <c r="C27577" t="s">
        <v>1580</v>
      </c>
    </row>
    <row r="27578" spans="1:4" x14ac:dyDescent="0.2">
      <c r="A27578" t="s">
        <v>1595</v>
      </c>
      <c r="B27578" t="s">
        <v>1596</v>
      </c>
      <c r="C27578" t="s">
        <v>1597</v>
      </c>
    </row>
    <row r="27579" spans="1:4" x14ac:dyDescent="0.2">
      <c r="A27579" t="s">
        <v>1595</v>
      </c>
      <c r="B27579" t="s">
        <v>1598</v>
      </c>
      <c r="C27579" t="s">
        <v>1599</v>
      </c>
      <c r="D27579" t="s">
        <v>1597</v>
      </c>
    </row>
    <row r="27580" spans="1:4" x14ac:dyDescent="0.2">
      <c r="A27580" t="s">
        <v>57</v>
      </c>
      <c r="B27580">
        <v>16.98</v>
      </c>
      <c r="C27580">
        <f t="shared" ref="C27580:C27585" si="10">-0.005/-0.02</f>
        <v>0.25</v>
      </c>
    </row>
    <row r="27581" spans="1:4" x14ac:dyDescent="0.2">
      <c r="A27581" t="s">
        <v>57</v>
      </c>
      <c r="B27581">
        <v>16.98</v>
      </c>
      <c r="C27581">
        <f t="shared" si="10"/>
        <v>0.25</v>
      </c>
    </row>
    <row r="27582" spans="1:4" x14ac:dyDescent="0.2">
      <c r="A27582" t="s">
        <v>57</v>
      </c>
      <c r="B27582">
        <v>16.98</v>
      </c>
      <c r="C27582">
        <f t="shared" si="10"/>
        <v>0.25</v>
      </c>
    </row>
    <row r="27583" spans="1:4" x14ac:dyDescent="0.2">
      <c r="A27583" t="s">
        <v>57</v>
      </c>
      <c r="B27583">
        <v>21.98</v>
      </c>
      <c r="C27583">
        <f t="shared" si="10"/>
        <v>0.25</v>
      </c>
    </row>
    <row r="27584" spans="1:4" x14ac:dyDescent="0.2">
      <c r="A27584" t="s">
        <v>57</v>
      </c>
      <c r="B27584">
        <v>21.98</v>
      </c>
      <c r="C27584">
        <f t="shared" si="10"/>
        <v>0.25</v>
      </c>
    </row>
    <row r="27585" spans="1:4" x14ac:dyDescent="0.2">
      <c r="A27585" t="s">
        <v>57</v>
      </c>
      <c r="B27585">
        <v>21.98</v>
      </c>
      <c r="C27585">
        <f t="shared" si="10"/>
        <v>0.25</v>
      </c>
    </row>
    <row r="27586" spans="1:4" x14ac:dyDescent="0.2">
      <c r="A27586" t="s">
        <v>3513</v>
      </c>
      <c r="B27586">
        <v>-0.02</v>
      </c>
      <c r="C27586" t="s">
        <v>1816</v>
      </c>
      <c r="D27586" t="s">
        <v>3317</v>
      </c>
    </row>
    <row r="27587" spans="1:4" x14ac:dyDescent="0.2">
      <c r="A27587" t="s">
        <v>57</v>
      </c>
      <c r="B27587">
        <v>16.8</v>
      </c>
      <c r="C27587" t="s">
        <v>1634</v>
      </c>
      <c r="D27587">
        <v>0.05</v>
      </c>
    </row>
    <row r="27588" spans="1:4" x14ac:dyDescent="0.2">
      <c r="A27588" t="s">
        <v>119</v>
      </c>
      <c r="B27588">
        <v>1.8</v>
      </c>
      <c r="C27588" t="s">
        <v>1634</v>
      </c>
      <c r="D27588">
        <v>0.05</v>
      </c>
    </row>
    <row r="27589" spans="1:4" x14ac:dyDescent="0.2">
      <c r="A27589" t="s">
        <v>52</v>
      </c>
      <c r="B27589">
        <v>1.2</v>
      </c>
      <c r="C27589" t="s">
        <v>1634</v>
      </c>
      <c r="D27589">
        <v>0.1</v>
      </c>
    </row>
    <row r="27590" spans="1:4" x14ac:dyDescent="0.2">
      <c r="A27590" t="s">
        <v>119</v>
      </c>
      <c r="B27590">
        <v>5.5</v>
      </c>
      <c r="C27590" t="s">
        <v>1634</v>
      </c>
      <c r="D27590">
        <v>0.2</v>
      </c>
    </row>
    <row r="27591" spans="1:4" x14ac:dyDescent="0.2">
      <c r="A27591" t="s">
        <v>119</v>
      </c>
      <c r="B27591">
        <v>5.15</v>
      </c>
      <c r="C27591" t="s">
        <v>1639</v>
      </c>
      <c r="D27591">
        <v>0.05</v>
      </c>
    </row>
    <row r="27592" spans="1:4" x14ac:dyDescent="0.2">
      <c r="A27592" t="s">
        <v>119</v>
      </c>
      <c r="B27592">
        <v>4.3</v>
      </c>
      <c r="C27592">
        <v>0.02</v>
      </c>
    </row>
    <row r="27593" spans="1:4" x14ac:dyDescent="0.2">
      <c r="A27593" t="s">
        <v>119</v>
      </c>
      <c r="B27593">
        <v>4.3</v>
      </c>
      <c r="C27593">
        <v>0.02</v>
      </c>
    </row>
    <row r="27594" spans="1:4" x14ac:dyDescent="0.2">
      <c r="A27594" t="s">
        <v>52</v>
      </c>
      <c r="B27594">
        <v>7.85</v>
      </c>
      <c r="C27594" t="s">
        <v>1634</v>
      </c>
      <c r="D27594">
        <v>0.05</v>
      </c>
    </row>
    <row r="27595" spans="1:4" x14ac:dyDescent="0.2">
      <c r="A27595" t="s">
        <v>59</v>
      </c>
      <c r="B27595" t="s">
        <v>1841</v>
      </c>
      <c r="C27595">
        <v>14.8</v>
      </c>
      <c r="D27595" t="s">
        <v>3521</v>
      </c>
    </row>
    <row r="27596" spans="1:4" x14ac:dyDescent="0.2">
      <c r="A27596" t="s">
        <v>52</v>
      </c>
      <c r="B27596">
        <v>1</v>
      </c>
      <c r="C27596" t="s">
        <v>1634</v>
      </c>
      <c r="D27596">
        <v>0.1</v>
      </c>
    </row>
    <row r="27597" spans="1:4" x14ac:dyDescent="0.2">
      <c r="A27597" t="s">
        <v>119</v>
      </c>
      <c r="B27597">
        <v>15</v>
      </c>
      <c r="C27597" t="s">
        <v>1634</v>
      </c>
      <c r="D27597">
        <v>0.08</v>
      </c>
    </row>
    <row r="27598" spans="1:4" x14ac:dyDescent="0.2">
      <c r="A27598" t="s">
        <v>2928</v>
      </c>
      <c r="B27598" t="s">
        <v>1606</v>
      </c>
    </row>
    <row r="27599" spans="1:4" x14ac:dyDescent="0.2">
      <c r="A27599" t="s">
        <v>52</v>
      </c>
      <c r="B27599">
        <v>7.8</v>
      </c>
      <c r="C27599" t="s">
        <v>1634</v>
      </c>
      <c r="D27599">
        <v>0.05</v>
      </c>
    </row>
    <row r="27600" spans="1:4" x14ac:dyDescent="0.2">
      <c r="A27600" t="s">
        <v>52</v>
      </c>
      <c r="B27600">
        <v>8.3000000000000007</v>
      </c>
      <c r="C27600" t="s">
        <v>1656</v>
      </c>
    </row>
    <row r="27601" spans="1:5" x14ac:dyDescent="0.2">
      <c r="A27601" t="s">
        <v>52</v>
      </c>
      <c r="B27601">
        <v>12.05</v>
      </c>
      <c r="C27601" t="s">
        <v>1634</v>
      </c>
      <c r="D27601">
        <v>0.05</v>
      </c>
    </row>
    <row r="27602" spans="1:5" x14ac:dyDescent="0.2">
      <c r="A27602" t="s">
        <v>52</v>
      </c>
      <c r="B27602">
        <v>12.05</v>
      </c>
      <c r="C27602" t="s">
        <v>1634</v>
      </c>
      <c r="D27602">
        <v>0.05</v>
      </c>
    </row>
    <row r="27603" spans="1:5" x14ac:dyDescent="0.2">
      <c r="A27603" t="s">
        <v>52</v>
      </c>
      <c r="B27603">
        <v>0.25</v>
      </c>
      <c r="C27603" t="s">
        <v>1634</v>
      </c>
      <c r="D27603">
        <v>0.03</v>
      </c>
    </row>
    <row r="27604" spans="1:5" x14ac:dyDescent="0.2">
      <c r="A27604" t="s">
        <v>156</v>
      </c>
      <c r="B27604">
        <v>0.05</v>
      </c>
    </row>
    <row r="27605" spans="1:5" x14ac:dyDescent="0.2">
      <c r="A27605" t="s">
        <v>119</v>
      </c>
      <c r="B27605">
        <v>12.8</v>
      </c>
      <c r="C27605" t="s">
        <v>1634</v>
      </c>
      <c r="D27605">
        <v>0.2</v>
      </c>
    </row>
    <row r="27606" spans="1:5" x14ac:dyDescent="0.2">
      <c r="A27606" t="s">
        <v>896</v>
      </c>
      <c r="B27606" t="s">
        <v>1644</v>
      </c>
      <c r="C27606">
        <v>9.8000000000000007</v>
      </c>
      <c r="D27606" t="s">
        <v>1634</v>
      </c>
      <c r="E27606">
        <v>0.1</v>
      </c>
    </row>
    <row r="27607" spans="1:5" x14ac:dyDescent="0.2">
      <c r="A27607" t="s">
        <v>118</v>
      </c>
      <c r="B27607" t="s">
        <v>1610</v>
      </c>
      <c r="C27607">
        <v>4</v>
      </c>
    </row>
    <row r="27608" spans="1:5" x14ac:dyDescent="0.2">
      <c r="A27608" t="s">
        <v>118</v>
      </c>
      <c r="B27608" t="s">
        <v>1610</v>
      </c>
      <c r="C27608">
        <v>10</v>
      </c>
    </row>
    <row r="27609" spans="1:5" x14ac:dyDescent="0.2">
      <c r="A27609" t="s">
        <v>77</v>
      </c>
      <c r="B27609" t="s">
        <v>2551</v>
      </c>
      <c r="C27609" t="s">
        <v>1634</v>
      </c>
      <c r="D27609" t="s">
        <v>3510</v>
      </c>
    </row>
    <row r="27610" spans="1:5" x14ac:dyDescent="0.2">
      <c r="A27610" t="s">
        <v>118</v>
      </c>
      <c r="B27610" t="s">
        <v>2534</v>
      </c>
      <c r="C27610">
        <v>1.5</v>
      </c>
      <c r="D27610" t="s">
        <v>3511</v>
      </c>
    </row>
    <row r="27611" spans="1:5" x14ac:dyDescent="0.2">
      <c r="A27611" t="s">
        <v>118</v>
      </c>
      <c r="B27611" t="s">
        <v>2534</v>
      </c>
      <c r="C27611">
        <v>1.5</v>
      </c>
      <c r="D27611" t="s">
        <v>3512</v>
      </c>
    </row>
    <row r="27612" spans="1:5" x14ac:dyDescent="0.2">
      <c r="A27612" t="s">
        <v>120</v>
      </c>
      <c r="B27612">
        <v>0.03</v>
      </c>
      <c r="C27612" t="s">
        <v>1594</v>
      </c>
      <c r="D27612" t="s">
        <v>3527</v>
      </c>
    </row>
    <row r="27613" spans="1:5" x14ac:dyDescent="0.2">
      <c r="A27613" t="s">
        <v>117</v>
      </c>
      <c r="B27613">
        <v>0.03</v>
      </c>
      <c r="C27613" t="s">
        <v>1594</v>
      </c>
    </row>
    <row r="27614" spans="1:5" x14ac:dyDescent="0.2">
      <c r="A27614" t="s">
        <v>120</v>
      </c>
      <c r="B27614">
        <v>0.01</v>
      </c>
      <c r="C27614" t="s">
        <v>1594</v>
      </c>
    </row>
    <row r="27615" spans="1:5" x14ac:dyDescent="0.2">
      <c r="A27615">
        <v>0.15</v>
      </c>
      <c r="B27615" t="s">
        <v>1647</v>
      </c>
    </row>
    <row r="27616" spans="1:5" x14ac:dyDescent="0.2">
      <c r="A27616">
        <v>0.45</v>
      </c>
      <c r="B27616" t="s">
        <v>1647</v>
      </c>
    </row>
    <row r="27617" spans="1:4" x14ac:dyDescent="0.2">
      <c r="A27617" t="s">
        <v>110</v>
      </c>
      <c r="B27617" t="s">
        <v>1708</v>
      </c>
    </row>
    <row r="27618" spans="1:4" x14ac:dyDescent="0.2">
      <c r="A27618" t="s">
        <v>1575</v>
      </c>
      <c r="B27618" t="s">
        <v>1576</v>
      </c>
      <c r="C27618" t="s">
        <v>1577</v>
      </c>
      <c r="D27618" t="s">
        <v>1578</v>
      </c>
    </row>
    <row r="27619" spans="1:4" x14ac:dyDescent="0.2">
      <c r="A27619" t="s">
        <v>882</v>
      </c>
      <c r="B27619" t="s">
        <v>1579</v>
      </c>
      <c r="C27619" t="s">
        <v>1580</v>
      </c>
    </row>
    <row r="27620" spans="1:4" x14ac:dyDescent="0.2">
      <c r="A27620" t="s">
        <v>1595</v>
      </c>
      <c r="B27620" t="s">
        <v>1596</v>
      </c>
      <c r="C27620" t="s">
        <v>1597</v>
      </c>
    </row>
    <row r="27621" spans="1:4" x14ac:dyDescent="0.2">
      <c r="A27621" t="s">
        <v>1595</v>
      </c>
      <c r="B27621" t="s">
        <v>1598</v>
      </c>
      <c r="C27621" t="s">
        <v>1599</v>
      </c>
      <c r="D27621" t="s">
        <v>1597</v>
      </c>
    </row>
    <row r="27622" spans="1:4" x14ac:dyDescent="0.2">
      <c r="A27622" t="s">
        <v>57</v>
      </c>
      <c r="B27622">
        <v>16.98</v>
      </c>
      <c r="C27622">
        <f>-0.005/-0.02</f>
        <v>0.25</v>
      </c>
    </row>
    <row r="27623" spans="1:4" x14ac:dyDescent="0.2">
      <c r="A27623" t="s">
        <v>57</v>
      </c>
      <c r="B27623">
        <v>16.98</v>
      </c>
      <c r="C27623">
        <f>-0.005/-0.02</f>
        <v>0.25</v>
      </c>
    </row>
    <row r="27624" spans="1:4" x14ac:dyDescent="0.2">
      <c r="A27624" t="s">
        <v>57</v>
      </c>
      <c r="B27624">
        <v>21.98</v>
      </c>
      <c r="C27624">
        <f>-0.005/-0.02</f>
        <v>0.25</v>
      </c>
    </row>
    <row r="27625" spans="1:4" x14ac:dyDescent="0.2">
      <c r="A27625" t="s">
        <v>57</v>
      </c>
      <c r="B27625">
        <v>21.98</v>
      </c>
      <c r="C27625">
        <f>-0.005/-0.02</f>
        <v>0.25</v>
      </c>
    </row>
    <row r="27626" spans="1:4" x14ac:dyDescent="0.2">
      <c r="A27626" t="s">
        <v>57</v>
      </c>
      <c r="B27626">
        <v>16.8</v>
      </c>
      <c r="C27626" t="s">
        <v>1634</v>
      </c>
      <c r="D27626">
        <v>0.05</v>
      </c>
    </row>
    <row r="27627" spans="1:4" x14ac:dyDescent="0.2">
      <c r="A27627" t="s">
        <v>119</v>
      </c>
      <c r="B27627">
        <v>1.8</v>
      </c>
      <c r="C27627" t="s">
        <v>1634</v>
      </c>
      <c r="D27627">
        <v>0.05</v>
      </c>
    </row>
    <row r="27628" spans="1:4" x14ac:dyDescent="0.2">
      <c r="A27628" t="s">
        <v>52</v>
      </c>
      <c r="B27628">
        <v>1.2</v>
      </c>
      <c r="C27628" t="s">
        <v>1634</v>
      </c>
      <c r="D27628">
        <v>0.1</v>
      </c>
    </row>
    <row r="27629" spans="1:4" x14ac:dyDescent="0.2">
      <c r="A27629" t="s">
        <v>119</v>
      </c>
      <c r="B27629">
        <v>5.5</v>
      </c>
      <c r="C27629" t="s">
        <v>1634</v>
      </c>
      <c r="D27629">
        <v>0.2</v>
      </c>
    </row>
    <row r="27630" spans="1:4" x14ac:dyDescent="0.2">
      <c r="A27630" t="s">
        <v>119</v>
      </c>
      <c r="B27630">
        <v>5.15</v>
      </c>
      <c r="C27630" t="s">
        <v>1639</v>
      </c>
      <c r="D27630">
        <v>0.05</v>
      </c>
    </row>
    <row r="27631" spans="1:4" x14ac:dyDescent="0.2">
      <c r="A27631" t="s">
        <v>119</v>
      </c>
      <c r="B27631">
        <v>4</v>
      </c>
      <c r="C27631">
        <v>0.02</v>
      </c>
    </row>
    <row r="27632" spans="1:4" x14ac:dyDescent="0.2">
      <c r="A27632" t="s">
        <v>52</v>
      </c>
      <c r="B27632">
        <v>7.85</v>
      </c>
      <c r="C27632" t="s">
        <v>1634</v>
      </c>
      <c r="D27632">
        <v>0.05</v>
      </c>
    </row>
    <row r="27633" spans="1:5" x14ac:dyDescent="0.2">
      <c r="A27633" t="s">
        <v>59</v>
      </c>
      <c r="B27633" t="s">
        <v>1841</v>
      </c>
      <c r="C27633">
        <v>14.8</v>
      </c>
      <c r="D27633" t="s">
        <v>3521</v>
      </c>
    </row>
    <row r="27634" spans="1:5" x14ac:dyDescent="0.2">
      <c r="A27634" t="s">
        <v>52</v>
      </c>
      <c r="B27634">
        <v>1</v>
      </c>
      <c r="C27634" t="s">
        <v>1634</v>
      </c>
      <c r="D27634">
        <v>0.1</v>
      </c>
    </row>
    <row r="27635" spans="1:5" x14ac:dyDescent="0.2">
      <c r="A27635" t="s">
        <v>119</v>
      </c>
      <c r="B27635">
        <v>15</v>
      </c>
      <c r="C27635" t="s">
        <v>1634</v>
      </c>
      <c r="D27635">
        <v>0.08</v>
      </c>
    </row>
    <row r="27636" spans="1:5" x14ac:dyDescent="0.2">
      <c r="A27636" t="s">
        <v>2928</v>
      </c>
      <c r="B27636" t="s">
        <v>1606</v>
      </c>
    </row>
    <row r="27637" spans="1:5" x14ac:dyDescent="0.2">
      <c r="A27637" t="s">
        <v>52</v>
      </c>
      <c r="B27637">
        <v>7.8</v>
      </c>
      <c r="C27637" t="s">
        <v>1634</v>
      </c>
      <c r="D27637">
        <v>0.05</v>
      </c>
    </row>
    <row r="27638" spans="1:5" x14ac:dyDescent="0.2">
      <c r="A27638" t="s">
        <v>52</v>
      </c>
      <c r="B27638">
        <v>8.3000000000000007</v>
      </c>
      <c r="C27638" t="s">
        <v>1656</v>
      </c>
    </row>
    <row r="27639" spans="1:5" x14ac:dyDescent="0.2">
      <c r="A27639" t="s">
        <v>52</v>
      </c>
      <c r="B27639">
        <v>12.05</v>
      </c>
      <c r="C27639" t="s">
        <v>1634</v>
      </c>
      <c r="D27639">
        <v>0.05</v>
      </c>
    </row>
    <row r="27640" spans="1:5" x14ac:dyDescent="0.2">
      <c r="A27640" t="s">
        <v>52</v>
      </c>
      <c r="B27640">
        <v>12.05</v>
      </c>
      <c r="C27640" t="s">
        <v>1634</v>
      </c>
      <c r="D27640">
        <v>0.05</v>
      </c>
    </row>
    <row r="27641" spans="1:5" x14ac:dyDescent="0.2">
      <c r="A27641" t="s">
        <v>52</v>
      </c>
      <c r="B27641">
        <v>0.25</v>
      </c>
      <c r="C27641" t="s">
        <v>1634</v>
      </c>
      <c r="D27641">
        <v>0.03</v>
      </c>
    </row>
    <row r="27642" spans="1:5" x14ac:dyDescent="0.2">
      <c r="A27642" t="s">
        <v>156</v>
      </c>
      <c r="B27642">
        <v>0.05</v>
      </c>
    </row>
    <row r="27643" spans="1:5" x14ac:dyDescent="0.2">
      <c r="A27643" t="s">
        <v>119</v>
      </c>
      <c r="B27643">
        <v>12.8</v>
      </c>
      <c r="C27643" t="s">
        <v>1634</v>
      </c>
      <c r="D27643">
        <v>0.2</v>
      </c>
    </row>
    <row r="27644" spans="1:5" x14ac:dyDescent="0.2">
      <c r="A27644" t="s">
        <v>896</v>
      </c>
      <c r="B27644" t="s">
        <v>1644</v>
      </c>
      <c r="C27644">
        <v>9.8000000000000007</v>
      </c>
      <c r="D27644" t="s">
        <v>1634</v>
      </c>
      <c r="E27644">
        <v>0.1</v>
      </c>
    </row>
    <row r="27645" spans="1:5" x14ac:dyDescent="0.2">
      <c r="A27645" t="s">
        <v>118</v>
      </c>
      <c r="B27645" t="s">
        <v>1610</v>
      </c>
      <c r="C27645">
        <v>4</v>
      </c>
    </row>
    <row r="27646" spans="1:5" x14ac:dyDescent="0.2">
      <c r="A27646" t="s">
        <v>118</v>
      </c>
      <c r="B27646" t="s">
        <v>1610</v>
      </c>
      <c r="C27646">
        <v>10</v>
      </c>
    </row>
    <row r="27647" spans="1:5" x14ac:dyDescent="0.2">
      <c r="A27647" t="s">
        <v>77</v>
      </c>
      <c r="B27647" t="s">
        <v>2551</v>
      </c>
      <c r="C27647" t="s">
        <v>1634</v>
      </c>
      <c r="D27647" t="s">
        <v>3510</v>
      </c>
    </row>
    <row r="27648" spans="1:5" x14ac:dyDescent="0.2">
      <c r="A27648" t="s">
        <v>118</v>
      </c>
      <c r="B27648" t="s">
        <v>2534</v>
      </c>
      <c r="C27648">
        <v>1.5</v>
      </c>
      <c r="D27648" t="s">
        <v>3511</v>
      </c>
    </row>
    <row r="27649" spans="1:4" x14ac:dyDescent="0.2">
      <c r="A27649" t="s">
        <v>118</v>
      </c>
      <c r="B27649" t="s">
        <v>2534</v>
      </c>
      <c r="C27649">
        <v>1.5</v>
      </c>
      <c r="D27649" t="s">
        <v>3512</v>
      </c>
    </row>
    <row r="27650" spans="1:4" x14ac:dyDescent="0.2">
      <c r="A27650" t="s">
        <v>120</v>
      </c>
      <c r="B27650">
        <v>0.03</v>
      </c>
      <c r="C27650" t="s">
        <v>1594</v>
      </c>
      <c r="D27650" t="s">
        <v>3522</v>
      </c>
    </row>
    <row r="27651" spans="1:4" x14ac:dyDescent="0.2">
      <c r="A27651" t="s">
        <v>117</v>
      </c>
      <c r="B27651">
        <v>0.03</v>
      </c>
      <c r="C27651" t="s">
        <v>1594</v>
      </c>
    </row>
    <row r="27652" spans="1:4" x14ac:dyDescent="0.2">
      <c r="A27652" t="s">
        <v>120</v>
      </c>
      <c r="B27652">
        <v>0.01</v>
      </c>
      <c r="C27652" t="s">
        <v>1594</v>
      </c>
    </row>
    <row r="27653" spans="1:4" x14ac:dyDescent="0.2">
      <c r="A27653">
        <v>0.15</v>
      </c>
      <c r="B27653" t="s">
        <v>1647</v>
      </c>
    </row>
    <row r="27654" spans="1:4" x14ac:dyDescent="0.2">
      <c r="A27654">
        <v>0.45</v>
      </c>
      <c r="B27654" t="s">
        <v>1647</v>
      </c>
    </row>
    <row r="27655" spans="1:4" x14ac:dyDescent="0.2">
      <c r="A27655" t="s">
        <v>110</v>
      </c>
      <c r="B27655" t="s">
        <v>1708</v>
      </c>
    </row>
    <row r="27656" spans="1:4" x14ac:dyDescent="0.2">
      <c r="A27656" t="s">
        <v>1575</v>
      </c>
      <c r="B27656" t="s">
        <v>1576</v>
      </c>
      <c r="C27656" t="s">
        <v>1577</v>
      </c>
      <c r="D27656" t="s">
        <v>1578</v>
      </c>
    </row>
    <row r="27657" spans="1:4" x14ac:dyDescent="0.2">
      <c r="A27657" t="s">
        <v>882</v>
      </c>
      <c r="B27657" t="s">
        <v>1579</v>
      </c>
      <c r="C27657" t="s">
        <v>1580</v>
      </c>
    </row>
    <row r="27658" spans="1:4" x14ac:dyDescent="0.2">
      <c r="A27658" t="s">
        <v>57</v>
      </c>
      <c r="B27658">
        <v>16.98</v>
      </c>
      <c r="C27658">
        <f>-0.005/-0.02</f>
        <v>0.25</v>
      </c>
    </row>
    <row r="27659" spans="1:4" x14ac:dyDescent="0.2">
      <c r="A27659" t="s">
        <v>57</v>
      </c>
      <c r="B27659">
        <v>16.98</v>
      </c>
      <c r="C27659">
        <f>-0.005/-0.02</f>
        <v>0.25</v>
      </c>
    </row>
    <row r="27660" spans="1:4" x14ac:dyDescent="0.2">
      <c r="A27660" t="s">
        <v>57</v>
      </c>
      <c r="B27660">
        <v>21.98</v>
      </c>
      <c r="C27660">
        <f>-0.005/-0.02</f>
        <v>0.25</v>
      </c>
    </row>
    <row r="27661" spans="1:4" x14ac:dyDescent="0.2">
      <c r="A27661" t="s">
        <v>57</v>
      </c>
      <c r="B27661">
        <v>21.98</v>
      </c>
      <c r="C27661">
        <f>-0.005/-0.02</f>
        <v>0.25</v>
      </c>
    </row>
    <row r="27662" spans="1:4" x14ac:dyDescent="0.2">
      <c r="A27662" t="s">
        <v>57</v>
      </c>
      <c r="B27662">
        <v>16.8</v>
      </c>
      <c r="C27662" t="s">
        <v>1634</v>
      </c>
      <c r="D27662">
        <v>0.05</v>
      </c>
    </row>
    <row r="27663" spans="1:4" x14ac:dyDescent="0.2">
      <c r="A27663" t="s">
        <v>119</v>
      </c>
      <c r="B27663">
        <v>1.8</v>
      </c>
      <c r="C27663" t="s">
        <v>1634</v>
      </c>
      <c r="D27663">
        <v>0.05</v>
      </c>
    </row>
    <row r="27664" spans="1:4" x14ac:dyDescent="0.2">
      <c r="A27664" t="s">
        <v>52</v>
      </c>
      <c r="B27664">
        <v>1.2</v>
      </c>
      <c r="C27664" t="s">
        <v>1634</v>
      </c>
      <c r="D27664">
        <v>0.1</v>
      </c>
    </row>
    <row r="27665" spans="1:5" x14ac:dyDescent="0.2">
      <c r="A27665" t="s">
        <v>119</v>
      </c>
      <c r="B27665">
        <v>5.5</v>
      </c>
      <c r="C27665" t="s">
        <v>1634</v>
      </c>
      <c r="D27665">
        <v>0.2</v>
      </c>
    </row>
    <row r="27666" spans="1:5" x14ac:dyDescent="0.2">
      <c r="A27666" t="s">
        <v>119</v>
      </c>
      <c r="B27666">
        <v>5.15</v>
      </c>
      <c r="C27666" t="s">
        <v>1639</v>
      </c>
      <c r="D27666">
        <v>0.05</v>
      </c>
    </row>
    <row r="27667" spans="1:5" x14ac:dyDescent="0.2">
      <c r="A27667" t="s">
        <v>119</v>
      </c>
      <c r="B27667">
        <v>4</v>
      </c>
      <c r="C27667">
        <v>0.02</v>
      </c>
    </row>
    <row r="27668" spans="1:5" x14ac:dyDescent="0.2">
      <c r="A27668" t="s">
        <v>52</v>
      </c>
      <c r="B27668">
        <v>7.85</v>
      </c>
      <c r="C27668" t="s">
        <v>1634</v>
      </c>
      <c r="D27668">
        <v>0.05</v>
      </c>
    </row>
    <row r="27669" spans="1:5" x14ac:dyDescent="0.2">
      <c r="A27669" t="s">
        <v>59</v>
      </c>
      <c r="B27669" t="s">
        <v>1841</v>
      </c>
      <c r="C27669">
        <v>14.8</v>
      </c>
      <c r="D27669" t="s">
        <v>3521</v>
      </c>
    </row>
    <row r="27670" spans="1:5" x14ac:dyDescent="0.2">
      <c r="A27670" t="s">
        <v>52</v>
      </c>
      <c r="B27670">
        <v>1</v>
      </c>
      <c r="C27670" t="s">
        <v>1634</v>
      </c>
      <c r="D27670">
        <v>0.1</v>
      </c>
    </row>
    <row r="27671" spans="1:5" x14ac:dyDescent="0.2">
      <c r="A27671" t="s">
        <v>119</v>
      </c>
      <c r="B27671">
        <v>15</v>
      </c>
      <c r="C27671" t="s">
        <v>1634</v>
      </c>
      <c r="D27671">
        <v>0.08</v>
      </c>
    </row>
    <row r="27672" spans="1:5" x14ac:dyDescent="0.2">
      <c r="A27672" t="s">
        <v>2928</v>
      </c>
      <c r="B27672" t="s">
        <v>1606</v>
      </c>
    </row>
    <row r="27673" spans="1:5" x14ac:dyDescent="0.2">
      <c r="A27673" t="s">
        <v>52</v>
      </c>
      <c r="B27673">
        <v>7.8</v>
      </c>
      <c r="C27673" t="s">
        <v>1634</v>
      </c>
      <c r="D27673">
        <v>0.05</v>
      </c>
    </row>
    <row r="27674" spans="1:5" x14ac:dyDescent="0.2">
      <c r="A27674" t="s">
        <v>52</v>
      </c>
      <c r="B27674">
        <v>8.3000000000000007</v>
      </c>
      <c r="C27674" t="s">
        <v>1656</v>
      </c>
    </row>
    <row r="27675" spans="1:5" x14ac:dyDescent="0.2">
      <c r="A27675" t="s">
        <v>52</v>
      </c>
      <c r="B27675">
        <v>12.05</v>
      </c>
      <c r="C27675" t="s">
        <v>1634</v>
      </c>
      <c r="D27675">
        <v>0.05</v>
      </c>
    </row>
    <row r="27676" spans="1:5" x14ac:dyDescent="0.2">
      <c r="A27676" t="s">
        <v>52</v>
      </c>
      <c r="B27676">
        <v>12.05</v>
      </c>
      <c r="C27676" t="s">
        <v>1634</v>
      </c>
      <c r="D27676">
        <v>0.05</v>
      </c>
    </row>
    <row r="27677" spans="1:5" x14ac:dyDescent="0.2">
      <c r="A27677" t="s">
        <v>52</v>
      </c>
      <c r="B27677">
        <v>0.25</v>
      </c>
      <c r="C27677" t="s">
        <v>1634</v>
      </c>
      <c r="D27677">
        <v>0.03</v>
      </c>
    </row>
    <row r="27678" spans="1:5" x14ac:dyDescent="0.2">
      <c r="A27678" t="s">
        <v>156</v>
      </c>
      <c r="B27678">
        <v>0.05</v>
      </c>
    </row>
    <row r="27679" spans="1:5" x14ac:dyDescent="0.2">
      <c r="A27679" t="s">
        <v>119</v>
      </c>
      <c r="B27679">
        <v>12.8</v>
      </c>
      <c r="C27679" t="s">
        <v>1634</v>
      </c>
      <c r="D27679">
        <v>0.2</v>
      </c>
    </row>
    <row r="27680" spans="1:5" x14ac:dyDescent="0.2">
      <c r="A27680" t="s">
        <v>896</v>
      </c>
      <c r="B27680" t="s">
        <v>1644</v>
      </c>
      <c r="C27680">
        <v>9.8000000000000007</v>
      </c>
      <c r="D27680" t="s">
        <v>1634</v>
      </c>
      <c r="E27680">
        <v>0.1</v>
      </c>
    </row>
    <row r="27681" spans="1:4" x14ac:dyDescent="0.2">
      <c r="A27681" t="s">
        <v>118</v>
      </c>
      <c r="B27681" t="s">
        <v>1610</v>
      </c>
      <c r="C27681">
        <v>4</v>
      </c>
    </row>
    <row r="27682" spans="1:4" x14ac:dyDescent="0.2">
      <c r="A27682" t="s">
        <v>118</v>
      </c>
      <c r="B27682" t="s">
        <v>1610</v>
      </c>
      <c r="C27682">
        <v>10</v>
      </c>
    </row>
    <row r="27683" spans="1:4" x14ac:dyDescent="0.2">
      <c r="A27683" t="s">
        <v>77</v>
      </c>
      <c r="B27683" t="s">
        <v>2551</v>
      </c>
      <c r="C27683" t="s">
        <v>1634</v>
      </c>
      <c r="D27683" t="s">
        <v>3510</v>
      </c>
    </row>
    <row r="27684" spans="1:4" x14ac:dyDescent="0.2">
      <c r="A27684" t="s">
        <v>118</v>
      </c>
      <c r="B27684" t="s">
        <v>2534</v>
      </c>
      <c r="C27684">
        <v>1.5</v>
      </c>
      <c r="D27684" t="s">
        <v>3511</v>
      </c>
    </row>
    <row r="27685" spans="1:4" x14ac:dyDescent="0.2">
      <c r="A27685" t="s">
        <v>118</v>
      </c>
      <c r="B27685" t="s">
        <v>2534</v>
      </c>
      <c r="C27685">
        <v>1.5</v>
      </c>
      <c r="D27685" t="s">
        <v>3512</v>
      </c>
    </row>
    <row r="27686" spans="1:4" x14ac:dyDescent="0.2">
      <c r="A27686" t="s">
        <v>120</v>
      </c>
      <c r="B27686">
        <v>0.03</v>
      </c>
      <c r="C27686" t="s">
        <v>1594</v>
      </c>
      <c r="D27686" t="s">
        <v>3522</v>
      </c>
    </row>
    <row r="27687" spans="1:4" x14ac:dyDescent="0.2">
      <c r="A27687" t="s">
        <v>117</v>
      </c>
      <c r="B27687">
        <v>0.03</v>
      </c>
      <c r="C27687" t="s">
        <v>1594</v>
      </c>
    </row>
    <row r="27688" spans="1:4" x14ac:dyDescent="0.2">
      <c r="A27688" t="s">
        <v>120</v>
      </c>
      <c r="B27688">
        <v>0.01</v>
      </c>
      <c r="C27688" t="s">
        <v>1594</v>
      </c>
    </row>
    <row r="27689" spans="1:4" x14ac:dyDescent="0.2">
      <c r="A27689">
        <v>0.15</v>
      </c>
      <c r="B27689" t="s">
        <v>1647</v>
      </c>
    </row>
    <row r="27690" spans="1:4" x14ac:dyDescent="0.2">
      <c r="A27690">
        <v>0.45</v>
      </c>
      <c r="B27690" t="s">
        <v>1647</v>
      </c>
    </row>
    <row r="27691" spans="1:4" x14ac:dyDescent="0.2">
      <c r="A27691" t="s">
        <v>110</v>
      </c>
      <c r="B27691" t="s">
        <v>1708</v>
      </c>
    </row>
    <row r="27692" spans="1:4" x14ac:dyDescent="0.2">
      <c r="A27692" t="s">
        <v>1575</v>
      </c>
      <c r="B27692" t="s">
        <v>1576</v>
      </c>
      <c r="C27692" t="s">
        <v>1577</v>
      </c>
      <c r="D27692" t="s">
        <v>1578</v>
      </c>
    </row>
    <row r="27693" spans="1:4" x14ac:dyDescent="0.2">
      <c r="A27693" t="s">
        <v>882</v>
      </c>
      <c r="B27693" t="s">
        <v>1579</v>
      </c>
      <c r="C27693" t="s">
        <v>1580</v>
      </c>
    </row>
    <row r="27694" spans="1:4" x14ac:dyDescent="0.2">
      <c r="A27694" t="s">
        <v>57</v>
      </c>
      <c r="B27694">
        <v>16.98</v>
      </c>
      <c r="C27694">
        <f>-0.005/-0.02</f>
        <v>0.25</v>
      </c>
    </row>
    <row r="27695" spans="1:4" x14ac:dyDescent="0.2">
      <c r="A27695" t="s">
        <v>57</v>
      </c>
      <c r="B27695">
        <v>16.98</v>
      </c>
      <c r="C27695">
        <f>-0.005/-0.02</f>
        <v>0.25</v>
      </c>
    </row>
    <row r="27696" spans="1:4" x14ac:dyDescent="0.2">
      <c r="A27696" t="s">
        <v>57</v>
      </c>
      <c r="B27696">
        <v>21.98</v>
      </c>
      <c r="C27696">
        <f>-0.005/-0.02</f>
        <v>0.25</v>
      </c>
    </row>
    <row r="27697" spans="1:4" x14ac:dyDescent="0.2">
      <c r="A27697" t="s">
        <v>57</v>
      </c>
      <c r="B27697">
        <v>21.98</v>
      </c>
      <c r="C27697">
        <f>-0.005/-0.02</f>
        <v>0.25</v>
      </c>
    </row>
    <row r="27698" spans="1:4" x14ac:dyDescent="0.2">
      <c r="A27698" t="s">
        <v>57</v>
      </c>
      <c r="B27698">
        <v>16.8</v>
      </c>
      <c r="C27698" t="s">
        <v>1634</v>
      </c>
      <c r="D27698">
        <v>0.05</v>
      </c>
    </row>
    <row r="27699" spans="1:4" x14ac:dyDescent="0.2">
      <c r="A27699" t="s">
        <v>119</v>
      </c>
      <c r="B27699">
        <v>1.8</v>
      </c>
      <c r="C27699" t="s">
        <v>1634</v>
      </c>
      <c r="D27699">
        <v>0.05</v>
      </c>
    </row>
    <row r="27700" spans="1:4" x14ac:dyDescent="0.2">
      <c r="A27700" t="s">
        <v>52</v>
      </c>
      <c r="B27700">
        <v>1.2</v>
      </c>
      <c r="C27700" t="s">
        <v>1634</v>
      </c>
      <c r="D27700">
        <v>0.1</v>
      </c>
    </row>
    <row r="27701" spans="1:4" x14ac:dyDescent="0.2">
      <c r="A27701" t="s">
        <v>119</v>
      </c>
      <c r="B27701">
        <v>5.5</v>
      </c>
      <c r="C27701" t="s">
        <v>1634</v>
      </c>
      <c r="D27701">
        <v>0.2</v>
      </c>
    </row>
    <row r="27702" spans="1:4" x14ac:dyDescent="0.2">
      <c r="A27702" t="s">
        <v>119</v>
      </c>
      <c r="B27702">
        <v>5.15</v>
      </c>
      <c r="C27702" t="s">
        <v>1639</v>
      </c>
      <c r="D27702">
        <v>0.05</v>
      </c>
    </row>
    <row r="27703" spans="1:4" x14ac:dyDescent="0.2">
      <c r="A27703" t="s">
        <v>119</v>
      </c>
      <c r="B27703">
        <v>4</v>
      </c>
      <c r="C27703">
        <v>0.02</v>
      </c>
    </row>
    <row r="27704" spans="1:4" x14ac:dyDescent="0.2">
      <c r="A27704" t="s">
        <v>52</v>
      </c>
      <c r="B27704">
        <v>7.85</v>
      </c>
      <c r="C27704" t="s">
        <v>1634</v>
      </c>
      <c r="D27704">
        <v>0.05</v>
      </c>
    </row>
    <row r="27705" spans="1:4" x14ac:dyDescent="0.2">
      <c r="A27705" t="s">
        <v>59</v>
      </c>
      <c r="B27705" t="s">
        <v>1841</v>
      </c>
      <c r="C27705">
        <v>14.8</v>
      </c>
      <c r="D27705" t="s">
        <v>3521</v>
      </c>
    </row>
    <row r="27706" spans="1:4" x14ac:dyDescent="0.2">
      <c r="A27706" t="s">
        <v>52</v>
      </c>
      <c r="B27706">
        <v>1</v>
      </c>
      <c r="C27706" t="s">
        <v>1634</v>
      </c>
      <c r="D27706">
        <v>0.1</v>
      </c>
    </row>
    <row r="27707" spans="1:4" x14ac:dyDescent="0.2">
      <c r="A27707" t="s">
        <v>119</v>
      </c>
      <c r="B27707">
        <v>15</v>
      </c>
      <c r="C27707" t="s">
        <v>1634</v>
      </c>
      <c r="D27707">
        <v>0.08</v>
      </c>
    </row>
    <row r="27708" spans="1:4" x14ac:dyDescent="0.2">
      <c r="A27708" t="s">
        <v>2928</v>
      </c>
      <c r="B27708" t="s">
        <v>1606</v>
      </c>
    </row>
    <row r="27709" spans="1:4" x14ac:dyDescent="0.2">
      <c r="A27709" t="s">
        <v>52</v>
      </c>
      <c r="B27709">
        <v>7.8</v>
      </c>
      <c r="C27709" t="s">
        <v>1634</v>
      </c>
      <c r="D27709">
        <v>0.05</v>
      </c>
    </row>
    <row r="27710" spans="1:4" x14ac:dyDescent="0.2">
      <c r="A27710" t="s">
        <v>52</v>
      </c>
      <c r="B27710">
        <v>8.3000000000000007</v>
      </c>
      <c r="C27710" t="s">
        <v>1656</v>
      </c>
    </row>
    <row r="27711" spans="1:4" x14ac:dyDescent="0.2">
      <c r="A27711" t="s">
        <v>52</v>
      </c>
      <c r="B27711">
        <v>12.05</v>
      </c>
      <c r="C27711" t="s">
        <v>1634</v>
      </c>
      <c r="D27711">
        <v>0.05</v>
      </c>
    </row>
    <row r="27712" spans="1:4" x14ac:dyDescent="0.2">
      <c r="A27712" t="s">
        <v>52</v>
      </c>
      <c r="B27712">
        <v>12.05</v>
      </c>
      <c r="C27712" t="s">
        <v>1634</v>
      </c>
      <c r="D27712">
        <v>0.05</v>
      </c>
    </row>
    <row r="27713" spans="1:5" x14ac:dyDescent="0.2">
      <c r="A27713" t="s">
        <v>52</v>
      </c>
      <c r="B27713">
        <v>0.25</v>
      </c>
      <c r="C27713" t="s">
        <v>1634</v>
      </c>
      <c r="D27713">
        <v>0.03</v>
      </c>
    </row>
    <row r="27714" spans="1:5" x14ac:dyDescent="0.2">
      <c r="A27714" t="s">
        <v>156</v>
      </c>
      <c r="B27714">
        <v>0.05</v>
      </c>
    </row>
    <row r="27715" spans="1:5" x14ac:dyDescent="0.2">
      <c r="A27715" t="s">
        <v>119</v>
      </c>
      <c r="B27715">
        <v>12.8</v>
      </c>
      <c r="C27715" t="s">
        <v>1634</v>
      </c>
      <c r="D27715">
        <v>0.2</v>
      </c>
    </row>
    <row r="27716" spans="1:5" x14ac:dyDescent="0.2">
      <c r="A27716" t="s">
        <v>896</v>
      </c>
      <c r="B27716" t="s">
        <v>1644</v>
      </c>
      <c r="C27716">
        <v>9.8000000000000007</v>
      </c>
      <c r="D27716" t="s">
        <v>1634</v>
      </c>
      <c r="E27716">
        <v>0.1</v>
      </c>
    </row>
    <row r="27717" spans="1:5" x14ac:dyDescent="0.2">
      <c r="A27717" t="s">
        <v>118</v>
      </c>
      <c r="B27717" t="s">
        <v>1610</v>
      </c>
      <c r="C27717">
        <v>4</v>
      </c>
    </row>
    <row r="27718" spans="1:5" x14ac:dyDescent="0.2">
      <c r="A27718" t="s">
        <v>118</v>
      </c>
      <c r="B27718" t="s">
        <v>1610</v>
      </c>
      <c r="C27718">
        <v>10</v>
      </c>
    </row>
    <row r="27719" spans="1:5" x14ac:dyDescent="0.2">
      <c r="A27719" t="s">
        <v>77</v>
      </c>
      <c r="B27719" t="s">
        <v>2551</v>
      </c>
      <c r="C27719" t="s">
        <v>1634</v>
      </c>
      <c r="D27719" t="s">
        <v>3510</v>
      </c>
    </row>
    <row r="27720" spans="1:5" x14ac:dyDescent="0.2">
      <c r="A27720" t="s">
        <v>118</v>
      </c>
      <c r="B27720" t="s">
        <v>2534</v>
      </c>
      <c r="C27720">
        <v>1.5</v>
      </c>
      <c r="D27720" t="s">
        <v>3511</v>
      </c>
    </row>
    <row r="27721" spans="1:5" x14ac:dyDescent="0.2">
      <c r="A27721" t="s">
        <v>118</v>
      </c>
      <c r="B27721" t="s">
        <v>2534</v>
      </c>
      <c r="C27721">
        <v>1.5</v>
      </c>
      <c r="D27721" t="s">
        <v>3512</v>
      </c>
    </row>
    <row r="27722" spans="1:5" x14ac:dyDescent="0.2">
      <c r="A27722" t="s">
        <v>120</v>
      </c>
      <c r="B27722">
        <v>0.03</v>
      </c>
      <c r="C27722" t="s">
        <v>1594</v>
      </c>
      <c r="D27722" t="s">
        <v>3522</v>
      </c>
    </row>
    <row r="27723" spans="1:5" x14ac:dyDescent="0.2">
      <c r="A27723" t="s">
        <v>117</v>
      </c>
      <c r="B27723">
        <v>0.03</v>
      </c>
      <c r="C27723" t="s">
        <v>1594</v>
      </c>
    </row>
    <row r="27724" spans="1:5" x14ac:dyDescent="0.2">
      <c r="A27724" t="s">
        <v>120</v>
      </c>
      <c r="B27724">
        <v>0.01</v>
      </c>
      <c r="C27724" t="s">
        <v>1594</v>
      </c>
    </row>
    <row r="27725" spans="1:5" x14ac:dyDescent="0.2">
      <c r="A27725">
        <v>0.15</v>
      </c>
      <c r="B27725" t="s">
        <v>1647</v>
      </c>
    </row>
    <row r="27726" spans="1:5" x14ac:dyDescent="0.2">
      <c r="A27726">
        <v>0.45</v>
      </c>
      <c r="B27726" t="s">
        <v>1647</v>
      </c>
    </row>
    <row r="27727" spans="1:5" x14ac:dyDescent="0.2">
      <c r="A27727" t="s">
        <v>110</v>
      </c>
      <c r="B27727" t="s">
        <v>1708</v>
      </c>
    </row>
    <row r="27728" spans="1:5" x14ac:dyDescent="0.2">
      <c r="A27728" t="s">
        <v>1575</v>
      </c>
      <c r="B27728" t="s">
        <v>1576</v>
      </c>
      <c r="C27728" t="s">
        <v>1577</v>
      </c>
      <c r="D27728" t="s">
        <v>1578</v>
      </c>
    </row>
    <row r="27729" spans="1:4" x14ac:dyDescent="0.2">
      <c r="A27729" t="s">
        <v>882</v>
      </c>
      <c r="B27729" t="s">
        <v>1579</v>
      </c>
      <c r="C27729" t="s">
        <v>1580</v>
      </c>
    </row>
    <row r="27730" spans="1:4" x14ac:dyDescent="0.2">
      <c r="A27730" t="s">
        <v>57</v>
      </c>
      <c r="B27730">
        <v>16.98</v>
      </c>
      <c r="C27730">
        <f>-0.005/-0.02</f>
        <v>0.25</v>
      </c>
    </row>
    <row r="27731" spans="1:4" x14ac:dyDescent="0.2">
      <c r="A27731" t="s">
        <v>57</v>
      </c>
      <c r="B27731">
        <v>16.98</v>
      </c>
      <c r="C27731">
        <f>-0.005/-0.02</f>
        <v>0.25</v>
      </c>
    </row>
    <row r="27732" spans="1:4" x14ac:dyDescent="0.2">
      <c r="A27732" t="s">
        <v>57</v>
      </c>
      <c r="B27732">
        <v>21.98</v>
      </c>
      <c r="C27732">
        <f>-0.005/-0.02</f>
        <v>0.25</v>
      </c>
    </row>
    <row r="27733" spans="1:4" x14ac:dyDescent="0.2">
      <c r="A27733" t="s">
        <v>57</v>
      </c>
      <c r="B27733">
        <v>21.98</v>
      </c>
      <c r="C27733">
        <f>-0.005/-0.02</f>
        <v>0.25</v>
      </c>
    </row>
    <row r="27734" spans="1:4" x14ac:dyDescent="0.2">
      <c r="A27734" t="s">
        <v>3513</v>
      </c>
      <c r="B27734">
        <v>-0.02</v>
      </c>
      <c r="C27734" t="s">
        <v>1816</v>
      </c>
      <c r="D27734" t="s">
        <v>3317</v>
      </c>
    </row>
    <row r="27735" spans="1:4" x14ac:dyDescent="0.2">
      <c r="A27735" t="s">
        <v>57</v>
      </c>
      <c r="B27735">
        <v>16.8</v>
      </c>
      <c r="C27735" t="s">
        <v>1634</v>
      </c>
      <c r="D27735">
        <v>0.05</v>
      </c>
    </row>
    <row r="27736" spans="1:4" x14ac:dyDescent="0.2">
      <c r="A27736" t="s">
        <v>119</v>
      </c>
      <c r="B27736">
        <v>1.8</v>
      </c>
      <c r="C27736" t="s">
        <v>1634</v>
      </c>
      <c r="D27736">
        <v>0.05</v>
      </c>
    </row>
    <row r="27737" spans="1:4" x14ac:dyDescent="0.2">
      <c r="A27737" t="s">
        <v>52</v>
      </c>
      <c r="B27737">
        <v>1.2</v>
      </c>
      <c r="C27737" t="s">
        <v>1634</v>
      </c>
      <c r="D27737">
        <v>0.1</v>
      </c>
    </row>
    <row r="27738" spans="1:4" x14ac:dyDescent="0.2">
      <c r="A27738" t="s">
        <v>119</v>
      </c>
      <c r="B27738">
        <v>5.5</v>
      </c>
      <c r="C27738" t="s">
        <v>1634</v>
      </c>
      <c r="D27738">
        <v>0.2</v>
      </c>
    </row>
    <row r="27739" spans="1:4" x14ac:dyDescent="0.2">
      <c r="A27739" t="s">
        <v>119</v>
      </c>
      <c r="B27739">
        <v>5.15</v>
      </c>
      <c r="C27739" t="s">
        <v>1639</v>
      </c>
      <c r="D27739">
        <v>0.05</v>
      </c>
    </row>
    <row r="27740" spans="1:4" x14ac:dyDescent="0.2">
      <c r="A27740" t="s">
        <v>119</v>
      </c>
      <c r="B27740">
        <v>4</v>
      </c>
      <c r="C27740">
        <v>0.02</v>
      </c>
    </row>
    <row r="27741" spans="1:4" x14ac:dyDescent="0.2">
      <c r="A27741" t="s">
        <v>52</v>
      </c>
      <c r="B27741">
        <v>7.85</v>
      </c>
      <c r="C27741" t="s">
        <v>1634</v>
      </c>
      <c r="D27741">
        <v>0.05</v>
      </c>
    </row>
    <row r="27742" spans="1:4" x14ac:dyDescent="0.2">
      <c r="A27742" t="s">
        <v>59</v>
      </c>
      <c r="B27742" t="s">
        <v>1841</v>
      </c>
      <c r="C27742">
        <v>14.8</v>
      </c>
      <c r="D27742" t="s">
        <v>3521</v>
      </c>
    </row>
    <row r="27743" spans="1:4" x14ac:dyDescent="0.2">
      <c r="A27743" t="s">
        <v>52</v>
      </c>
      <c r="B27743">
        <v>1</v>
      </c>
      <c r="C27743" t="s">
        <v>1634</v>
      </c>
      <c r="D27743">
        <v>0.1</v>
      </c>
    </row>
    <row r="27744" spans="1:4" x14ac:dyDescent="0.2">
      <c r="A27744" t="s">
        <v>119</v>
      </c>
      <c r="B27744">
        <v>15</v>
      </c>
      <c r="C27744" t="s">
        <v>1634</v>
      </c>
      <c r="D27744">
        <v>0.08</v>
      </c>
    </row>
    <row r="27745" spans="1:5" x14ac:dyDescent="0.2">
      <c r="A27745" t="s">
        <v>2928</v>
      </c>
      <c r="B27745" t="s">
        <v>1606</v>
      </c>
    </row>
    <row r="27746" spans="1:5" x14ac:dyDescent="0.2">
      <c r="A27746" t="s">
        <v>52</v>
      </c>
      <c r="B27746">
        <v>7.8</v>
      </c>
      <c r="C27746" t="s">
        <v>1634</v>
      </c>
      <c r="D27746">
        <v>0.05</v>
      </c>
    </row>
    <row r="27747" spans="1:5" x14ac:dyDescent="0.2">
      <c r="A27747" t="s">
        <v>52</v>
      </c>
      <c r="B27747">
        <v>8.3000000000000007</v>
      </c>
      <c r="C27747" t="s">
        <v>1656</v>
      </c>
    </row>
    <row r="27748" spans="1:5" x14ac:dyDescent="0.2">
      <c r="A27748" t="s">
        <v>52</v>
      </c>
      <c r="B27748">
        <v>12.05</v>
      </c>
      <c r="C27748" t="s">
        <v>1634</v>
      </c>
      <c r="D27748">
        <v>0.05</v>
      </c>
    </row>
    <row r="27749" spans="1:5" x14ac:dyDescent="0.2">
      <c r="A27749" t="s">
        <v>52</v>
      </c>
      <c r="B27749">
        <v>12.05</v>
      </c>
      <c r="C27749" t="s">
        <v>1634</v>
      </c>
      <c r="D27749">
        <v>0.05</v>
      </c>
    </row>
    <row r="27750" spans="1:5" x14ac:dyDescent="0.2">
      <c r="A27750" t="s">
        <v>52</v>
      </c>
      <c r="B27750">
        <v>0.25</v>
      </c>
      <c r="C27750" t="s">
        <v>1634</v>
      </c>
      <c r="D27750">
        <v>0.03</v>
      </c>
    </row>
    <row r="27751" spans="1:5" x14ac:dyDescent="0.2">
      <c r="A27751" t="s">
        <v>156</v>
      </c>
      <c r="B27751">
        <v>0.05</v>
      </c>
    </row>
    <row r="27752" spans="1:5" x14ac:dyDescent="0.2">
      <c r="A27752" t="s">
        <v>119</v>
      </c>
      <c r="B27752">
        <v>12.8</v>
      </c>
      <c r="C27752" t="s">
        <v>1634</v>
      </c>
      <c r="D27752">
        <v>0.2</v>
      </c>
    </row>
    <row r="27753" spans="1:5" x14ac:dyDescent="0.2">
      <c r="A27753" t="s">
        <v>896</v>
      </c>
      <c r="B27753" t="s">
        <v>1644</v>
      </c>
      <c r="C27753">
        <v>9.8000000000000007</v>
      </c>
      <c r="D27753" t="s">
        <v>1634</v>
      </c>
      <c r="E27753">
        <v>0.1</v>
      </c>
    </row>
    <row r="27754" spans="1:5" x14ac:dyDescent="0.2">
      <c r="A27754" t="s">
        <v>118</v>
      </c>
      <c r="B27754" t="s">
        <v>1610</v>
      </c>
      <c r="C27754">
        <v>4</v>
      </c>
    </row>
    <row r="27755" spans="1:5" x14ac:dyDescent="0.2">
      <c r="A27755" t="s">
        <v>118</v>
      </c>
      <c r="B27755" t="s">
        <v>1610</v>
      </c>
      <c r="C27755">
        <v>10</v>
      </c>
    </row>
    <row r="27756" spans="1:5" x14ac:dyDescent="0.2">
      <c r="A27756" t="s">
        <v>77</v>
      </c>
      <c r="B27756" t="s">
        <v>2551</v>
      </c>
      <c r="C27756" t="s">
        <v>1634</v>
      </c>
      <c r="D27756" t="s">
        <v>3510</v>
      </c>
    </row>
    <row r="27757" spans="1:5" x14ac:dyDescent="0.2">
      <c r="A27757" t="s">
        <v>118</v>
      </c>
      <c r="B27757" t="s">
        <v>2534</v>
      </c>
      <c r="C27757">
        <v>1.5</v>
      </c>
      <c r="D27757" t="s">
        <v>3511</v>
      </c>
    </row>
    <row r="27758" spans="1:5" x14ac:dyDescent="0.2">
      <c r="A27758" t="s">
        <v>118</v>
      </c>
      <c r="B27758" t="s">
        <v>2534</v>
      </c>
      <c r="C27758">
        <v>1.5</v>
      </c>
      <c r="D27758" t="s">
        <v>3512</v>
      </c>
    </row>
    <row r="27759" spans="1:5" x14ac:dyDescent="0.2">
      <c r="A27759" t="s">
        <v>120</v>
      </c>
      <c r="B27759">
        <v>0.03</v>
      </c>
      <c r="C27759" t="s">
        <v>1594</v>
      </c>
      <c r="D27759" t="s">
        <v>3522</v>
      </c>
    </row>
    <row r="27760" spans="1:5" x14ac:dyDescent="0.2">
      <c r="A27760" t="s">
        <v>117</v>
      </c>
      <c r="B27760">
        <v>0.03</v>
      </c>
      <c r="C27760" t="s">
        <v>1594</v>
      </c>
    </row>
    <row r="27761" spans="1:4" x14ac:dyDescent="0.2">
      <c r="A27761" t="s">
        <v>120</v>
      </c>
      <c r="B27761">
        <v>0.01</v>
      </c>
      <c r="C27761" t="s">
        <v>1594</v>
      </c>
    </row>
    <row r="27762" spans="1:4" x14ac:dyDescent="0.2">
      <c r="A27762">
        <v>0.15</v>
      </c>
      <c r="B27762" t="s">
        <v>1647</v>
      </c>
    </row>
    <row r="27763" spans="1:4" x14ac:dyDescent="0.2">
      <c r="A27763">
        <v>0.45</v>
      </c>
      <c r="B27763" t="s">
        <v>1647</v>
      </c>
    </row>
    <row r="27764" spans="1:4" x14ac:dyDescent="0.2">
      <c r="A27764" t="s">
        <v>110</v>
      </c>
      <c r="B27764" t="s">
        <v>1708</v>
      </c>
    </row>
    <row r="27765" spans="1:4" x14ac:dyDescent="0.2">
      <c r="A27765" t="s">
        <v>1575</v>
      </c>
      <c r="B27765" t="s">
        <v>1576</v>
      </c>
      <c r="C27765" t="s">
        <v>1577</v>
      </c>
      <c r="D27765" t="s">
        <v>1578</v>
      </c>
    </row>
    <row r="27766" spans="1:4" x14ac:dyDescent="0.2">
      <c r="A27766" t="s">
        <v>882</v>
      </c>
      <c r="B27766" t="s">
        <v>1579</v>
      </c>
      <c r="C27766" t="s">
        <v>1580</v>
      </c>
    </row>
    <row r="27767" spans="1:4" x14ac:dyDescent="0.2">
      <c r="A27767" t="s">
        <v>57</v>
      </c>
      <c r="B27767">
        <v>16.98</v>
      </c>
      <c r="C27767">
        <f t="shared" ref="C27767:C27772" si="11">-0.005/-0.02</f>
        <v>0.25</v>
      </c>
    </row>
    <row r="27768" spans="1:4" x14ac:dyDescent="0.2">
      <c r="A27768" t="s">
        <v>57</v>
      </c>
      <c r="B27768">
        <v>16.98</v>
      </c>
      <c r="C27768">
        <f t="shared" si="11"/>
        <v>0.25</v>
      </c>
    </row>
    <row r="27769" spans="1:4" x14ac:dyDescent="0.2">
      <c r="A27769" t="s">
        <v>57</v>
      </c>
      <c r="B27769">
        <v>16.98</v>
      </c>
      <c r="C27769">
        <f t="shared" si="11"/>
        <v>0.25</v>
      </c>
    </row>
    <row r="27770" spans="1:4" x14ac:dyDescent="0.2">
      <c r="A27770" t="s">
        <v>57</v>
      </c>
      <c r="B27770">
        <v>21.98</v>
      </c>
      <c r="C27770">
        <f t="shared" si="11"/>
        <v>0.25</v>
      </c>
    </row>
    <row r="27771" spans="1:4" x14ac:dyDescent="0.2">
      <c r="A27771" t="s">
        <v>57</v>
      </c>
      <c r="B27771">
        <v>21.98</v>
      </c>
      <c r="C27771">
        <f t="shared" si="11"/>
        <v>0.25</v>
      </c>
    </row>
    <row r="27772" spans="1:4" x14ac:dyDescent="0.2">
      <c r="A27772" t="s">
        <v>57</v>
      </c>
      <c r="B27772">
        <v>21.98</v>
      </c>
      <c r="C27772">
        <f t="shared" si="11"/>
        <v>0.25</v>
      </c>
    </row>
    <row r="27773" spans="1:4" x14ac:dyDescent="0.2">
      <c r="A27773" t="s">
        <v>3513</v>
      </c>
      <c r="B27773">
        <v>-0.02</v>
      </c>
      <c r="C27773" t="s">
        <v>1816</v>
      </c>
      <c r="D27773" t="s">
        <v>3317</v>
      </c>
    </row>
    <row r="27774" spans="1:4" x14ac:dyDescent="0.2">
      <c r="A27774" t="s">
        <v>57</v>
      </c>
      <c r="B27774">
        <v>16.8</v>
      </c>
      <c r="C27774" t="s">
        <v>1634</v>
      </c>
      <c r="D27774">
        <v>0.05</v>
      </c>
    </row>
    <row r="27775" spans="1:4" x14ac:dyDescent="0.2">
      <c r="A27775" t="s">
        <v>119</v>
      </c>
      <c r="B27775">
        <v>1.8</v>
      </c>
      <c r="C27775" t="s">
        <v>1634</v>
      </c>
      <c r="D27775">
        <v>0.05</v>
      </c>
    </row>
    <row r="27776" spans="1:4" x14ac:dyDescent="0.2">
      <c r="A27776" t="s">
        <v>52</v>
      </c>
      <c r="B27776">
        <v>1.2</v>
      </c>
      <c r="C27776" t="s">
        <v>1634</v>
      </c>
      <c r="D27776">
        <v>0.1</v>
      </c>
    </row>
    <row r="27777" spans="1:4" x14ac:dyDescent="0.2">
      <c r="A27777" t="s">
        <v>119</v>
      </c>
      <c r="B27777">
        <v>5.5</v>
      </c>
      <c r="C27777" t="s">
        <v>1634</v>
      </c>
      <c r="D27777">
        <v>0.2</v>
      </c>
    </row>
    <row r="27778" spans="1:4" x14ac:dyDescent="0.2">
      <c r="A27778" t="s">
        <v>119</v>
      </c>
      <c r="B27778">
        <v>5.15</v>
      </c>
      <c r="C27778" t="s">
        <v>1639</v>
      </c>
      <c r="D27778">
        <v>0.05</v>
      </c>
    </row>
    <row r="27779" spans="1:4" x14ac:dyDescent="0.2">
      <c r="A27779" t="s">
        <v>119</v>
      </c>
      <c r="B27779">
        <v>5</v>
      </c>
      <c r="C27779">
        <v>0.02</v>
      </c>
    </row>
    <row r="27780" spans="1:4" x14ac:dyDescent="0.2">
      <c r="A27780" t="s">
        <v>119</v>
      </c>
      <c r="B27780">
        <v>5</v>
      </c>
      <c r="C27780">
        <v>0.02</v>
      </c>
    </row>
    <row r="27781" spans="1:4" x14ac:dyDescent="0.2">
      <c r="A27781" t="s">
        <v>52</v>
      </c>
      <c r="B27781">
        <v>7.85</v>
      </c>
      <c r="C27781" t="s">
        <v>1634</v>
      </c>
      <c r="D27781">
        <v>0.05</v>
      </c>
    </row>
    <row r="27782" spans="1:4" x14ac:dyDescent="0.2">
      <c r="A27782" t="s">
        <v>59</v>
      </c>
      <c r="B27782" t="s">
        <v>1841</v>
      </c>
      <c r="C27782">
        <v>14.8</v>
      </c>
      <c r="D27782" t="s">
        <v>3521</v>
      </c>
    </row>
    <row r="27783" spans="1:4" x14ac:dyDescent="0.2">
      <c r="A27783" t="s">
        <v>52</v>
      </c>
      <c r="B27783">
        <v>1</v>
      </c>
      <c r="C27783" t="s">
        <v>1634</v>
      </c>
      <c r="D27783">
        <v>0.1</v>
      </c>
    </row>
    <row r="27784" spans="1:4" x14ac:dyDescent="0.2">
      <c r="A27784" t="s">
        <v>119</v>
      </c>
      <c r="B27784">
        <v>15</v>
      </c>
      <c r="C27784" t="s">
        <v>1634</v>
      </c>
      <c r="D27784">
        <v>0.08</v>
      </c>
    </row>
    <row r="27785" spans="1:4" x14ac:dyDescent="0.2">
      <c r="A27785" t="s">
        <v>2928</v>
      </c>
      <c r="B27785" t="s">
        <v>1606</v>
      </c>
    </row>
    <row r="27786" spans="1:4" x14ac:dyDescent="0.2">
      <c r="A27786" t="s">
        <v>52</v>
      </c>
      <c r="B27786">
        <v>7.8</v>
      </c>
      <c r="C27786" t="s">
        <v>1634</v>
      </c>
      <c r="D27786">
        <v>0.05</v>
      </c>
    </row>
    <row r="27787" spans="1:4" x14ac:dyDescent="0.2">
      <c r="A27787" t="s">
        <v>52</v>
      </c>
      <c r="B27787">
        <v>8.3000000000000007</v>
      </c>
      <c r="C27787" t="s">
        <v>1656</v>
      </c>
    </row>
    <row r="27788" spans="1:4" x14ac:dyDescent="0.2">
      <c r="A27788" t="s">
        <v>52</v>
      </c>
      <c r="B27788">
        <v>12.05</v>
      </c>
      <c r="C27788" t="s">
        <v>1634</v>
      </c>
      <c r="D27788">
        <v>0.05</v>
      </c>
    </row>
    <row r="27789" spans="1:4" x14ac:dyDescent="0.2">
      <c r="A27789" t="s">
        <v>52</v>
      </c>
      <c r="B27789">
        <v>12.05</v>
      </c>
      <c r="C27789" t="s">
        <v>1634</v>
      </c>
      <c r="D27789">
        <v>0.05</v>
      </c>
    </row>
    <row r="27790" spans="1:4" x14ac:dyDescent="0.2">
      <c r="A27790" t="s">
        <v>52</v>
      </c>
      <c r="B27790">
        <v>0.25</v>
      </c>
      <c r="C27790" t="s">
        <v>1634</v>
      </c>
      <c r="D27790">
        <v>0.03</v>
      </c>
    </row>
    <row r="27791" spans="1:4" x14ac:dyDescent="0.2">
      <c r="A27791" t="s">
        <v>156</v>
      </c>
      <c r="B27791">
        <v>0.05</v>
      </c>
    </row>
    <row r="27792" spans="1:4" x14ac:dyDescent="0.2">
      <c r="A27792" t="s">
        <v>119</v>
      </c>
      <c r="B27792">
        <v>12.8</v>
      </c>
      <c r="C27792" t="s">
        <v>1634</v>
      </c>
      <c r="D27792">
        <v>0.2</v>
      </c>
    </row>
    <row r="27793" spans="1:5" x14ac:dyDescent="0.2">
      <c r="A27793" t="s">
        <v>896</v>
      </c>
      <c r="B27793" t="s">
        <v>1644</v>
      </c>
      <c r="C27793">
        <v>9.8000000000000007</v>
      </c>
      <c r="D27793" t="s">
        <v>1634</v>
      </c>
      <c r="E27793">
        <v>0.1</v>
      </c>
    </row>
    <row r="27794" spans="1:5" x14ac:dyDescent="0.2">
      <c r="A27794" t="s">
        <v>118</v>
      </c>
      <c r="B27794" t="s">
        <v>1610</v>
      </c>
      <c r="C27794">
        <v>4</v>
      </c>
    </row>
    <row r="27795" spans="1:5" x14ac:dyDescent="0.2">
      <c r="A27795" t="s">
        <v>118</v>
      </c>
      <c r="B27795" t="s">
        <v>1610</v>
      </c>
      <c r="C27795">
        <v>10</v>
      </c>
    </row>
    <row r="27796" spans="1:5" x14ac:dyDescent="0.2">
      <c r="A27796" t="s">
        <v>77</v>
      </c>
      <c r="B27796" t="s">
        <v>2551</v>
      </c>
      <c r="C27796" t="s">
        <v>1634</v>
      </c>
      <c r="D27796" t="s">
        <v>3510</v>
      </c>
    </row>
    <row r="27797" spans="1:5" x14ac:dyDescent="0.2">
      <c r="A27797" t="s">
        <v>118</v>
      </c>
      <c r="B27797" t="s">
        <v>2534</v>
      </c>
      <c r="C27797">
        <v>1.5</v>
      </c>
      <c r="D27797" t="s">
        <v>3511</v>
      </c>
    </row>
    <row r="27798" spans="1:5" x14ac:dyDescent="0.2">
      <c r="A27798" t="s">
        <v>118</v>
      </c>
      <c r="B27798" t="s">
        <v>2534</v>
      </c>
      <c r="C27798">
        <v>1.5</v>
      </c>
      <c r="D27798" t="s">
        <v>3512</v>
      </c>
    </row>
    <row r="27799" spans="1:5" x14ac:dyDescent="0.2">
      <c r="A27799" t="s">
        <v>120</v>
      </c>
      <c r="B27799">
        <v>0.03</v>
      </c>
      <c r="C27799" t="s">
        <v>1594</v>
      </c>
      <c r="D27799" t="s">
        <v>3528</v>
      </c>
    </row>
    <row r="27800" spans="1:5" x14ac:dyDescent="0.2">
      <c r="A27800" t="s">
        <v>117</v>
      </c>
      <c r="B27800">
        <v>0.03</v>
      </c>
      <c r="C27800" t="s">
        <v>1594</v>
      </c>
    </row>
    <row r="27801" spans="1:5" x14ac:dyDescent="0.2">
      <c r="A27801" t="s">
        <v>120</v>
      </c>
      <c r="B27801">
        <v>0.01</v>
      </c>
      <c r="C27801" t="s">
        <v>1594</v>
      </c>
    </row>
    <row r="27802" spans="1:5" x14ac:dyDescent="0.2">
      <c r="A27802">
        <v>0.15</v>
      </c>
      <c r="B27802" t="s">
        <v>1647</v>
      </c>
    </row>
    <row r="27803" spans="1:5" x14ac:dyDescent="0.2">
      <c r="A27803">
        <v>0.45</v>
      </c>
      <c r="B27803" t="s">
        <v>1647</v>
      </c>
    </row>
    <row r="27804" spans="1:5" x14ac:dyDescent="0.2">
      <c r="A27804" t="s">
        <v>110</v>
      </c>
      <c r="B27804" t="s">
        <v>1708</v>
      </c>
    </row>
    <row r="27805" spans="1:5" x14ac:dyDescent="0.2">
      <c r="A27805" t="s">
        <v>1575</v>
      </c>
      <c r="B27805" t="s">
        <v>1576</v>
      </c>
      <c r="C27805" t="s">
        <v>1577</v>
      </c>
      <c r="D27805" t="s">
        <v>1578</v>
      </c>
    </row>
    <row r="27806" spans="1:5" x14ac:dyDescent="0.2">
      <c r="A27806" t="s">
        <v>882</v>
      </c>
      <c r="B27806" t="s">
        <v>1579</v>
      </c>
      <c r="C27806" t="s">
        <v>1580</v>
      </c>
    </row>
    <row r="27807" spans="1:5" x14ac:dyDescent="0.2">
      <c r="A27807" t="s">
        <v>1595</v>
      </c>
      <c r="B27807" t="s">
        <v>1596</v>
      </c>
      <c r="C27807" t="s">
        <v>1597</v>
      </c>
    </row>
    <row r="27808" spans="1:5" x14ac:dyDescent="0.2">
      <c r="A27808" t="s">
        <v>1595</v>
      </c>
      <c r="B27808" t="s">
        <v>1598</v>
      </c>
      <c r="C27808" t="s">
        <v>1599</v>
      </c>
      <c r="D27808" t="s">
        <v>1597</v>
      </c>
    </row>
    <row r="27809" spans="1:4" x14ac:dyDescent="0.2">
      <c r="A27809" t="s">
        <v>57</v>
      </c>
      <c r="B27809">
        <v>16.98</v>
      </c>
      <c r="C27809">
        <f t="shared" ref="C27809:C27814" si="12">-0.005/-0.02</f>
        <v>0.25</v>
      </c>
    </row>
    <row r="27810" spans="1:4" x14ac:dyDescent="0.2">
      <c r="A27810" t="s">
        <v>57</v>
      </c>
      <c r="B27810">
        <v>16.98</v>
      </c>
      <c r="C27810">
        <f t="shared" si="12"/>
        <v>0.25</v>
      </c>
    </row>
    <row r="27811" spans="1:4" x14ac:dyDescent="0.2">
      <c r="A27811" t="s">
        <v>57</v>
      </c>
      <c r="B27811">
        <v>16.98</v>
      </c>
      <c r="C27811">
        <f t="shared" si="12"/>
        <v>0.25</v>
      </c>
    </row>
    <row r="27812" spans="1:4" x14ac:dyDescent="0.2">
      <c r="A27812" t="s">
        <v>57</v>
      </c>
      <c r="B27812">
        <v>21.98</v>
      </c>
      <c r="C27812">
        <f t="shared" si="12"/>
        <v>0.25</v>
      </c>
    </row>
    <row r="27813" spans="1:4" x14ac:dyDescent="0.2">
      <c r="A27813" t="s">
        <v>57</v>
      </c>
      <c r="B27813">
        <v>21.98</v>
      </c>
      <c r="C27813">
        <f t="shared" si="12"/>
        <v>0.25</v>
      </c>
    </row>
    <row r="27814" spans="1:4" x14ac:dyDescent="0.2">
      <c r="A27814" t="s">
        <v>57</v>
      </c>
      <c r="B27814">
        <v>21.98</v>
      </c>
      <c r="C27814">
        <f t="shared" si="12"/>
        <v>0.25</v>
      </c>
    </row>
    <row r="27815" spans="1:4" x14ac:dyDescent="0.2">
      <c r="A27815" t="s">
        <v>3513</v>
      </c>
      <c r="B27815">
        <v>-0.02</v>
      </c>
      <c r="C27815" t="s">
        <v>1816</v>
      </c>
      <c r="D27815" t="s">
        <v>3317</v>
      </c>
    </row>
    <row r="27816" spans="1:4" x14ac:dyDescent="0.2">
      <c r="A27816" t="s">
        <v>57</v>
      </c>
      <c r="B27816">
        <v>16.8</v>
      </c>
      <c r="C27816" t="s">
        <v>1634</v>
      </c>
      <c r="D27816">
        <v>0.05</v>
      </c>
    </row>
    <row r="27817" spans="1:4" x14ac:dyDescent="0.2">
      <c r="A27817" t="s">
        <v>119</v>
      </c>
      <c r="B27817">
        <v>1.8</v>
      </c>
      <c r="C27817" t="s">
        <v>1634</v>
      </c>
      <c r="D27817">
        <v>0.05</v>
      </c>
    </row>
    <row r="27818" spans="1:4" x14ac:dyDescent="0.2">
      <c r="A27818" t="s">
        <v>52</v>
      </c>
      <c r="B27818">
        <v>1.2</v>
      </c>
      <c r="C27818" t="s">
        <v>1634</v>
      </c>
      <c r="D27818">
        <v>0.1</v>
      </c>
    </row>
    <row r="27819" spans="1:4" x14ac:dyDescent="0.2">
      <c r="A27819" t="s">
        <v>119</v>
      </c>
      <c r="B27819">
        <v>5.5</v>
      </c>
      <c r="C27819" t="s">
        <v>1634</v>
      </c>
      <c r="D27819">
        <v>0.2</v>
      </c>
    </row>
    <row r="27820" spans="1:4" x14ac:dyDescent="0.2">
      <c r="A27820" t="s">
        <v>119</v>
      </c>
      <c r="B27820">
        <v>5.15</v>
      </c>
      <c r="C27820" t="s">
        <v>1639</v>
      </c>
      <c r="D27820">
        <v>0.05</v>
      </c>
    </row>
    <row r="27821" spans="1:4" x14ac:dyDescent="0.2">
      <c r="A27821" t="s">
        <v>119</v>
      </c>
      <c r="B27821">
        <v>5</v>
      </c>
      <c r="C27821">
        <v>0.02</v>
      </c>
    </row>
    <row r="27822" spans="1:4" x14ac:dyDescent="0.2">
      <c r="A27822" t="s">
        <v>119</v>
      </c>
      <c r="B27822">
        <v>5</v>
      </c>
      <c r="C27822">
        <v>0.02</v>
      </c>
    </row>
    <row r="27823" spans="1:4" x14ac:dyDescent="0.2">
      <c r="A27823" t="s">
        <v>52</v>
      </c>
      <c r="B27823">
        <v>7.85</v>
      </c>
      <c r="C27823" t="s">
        <v>1634</v>
      </c>
      <c r="D27823">
        <v>0.05</v>
      </c>
    </row>
    <row r="27824" spans="1:4" x14ac:dyDescent="0.2">
      <c r="A27824" t="s">
        <v>59</v>
      </c>
      <c r="B27824" t="s">
        <v>1841</v>
      </c>
      <c r="C27824">
        <v>14.8</v>
      </c>
      <c r="D27824" t="s">
        <v>3521</v>
      </c>
    </row>
    <row r="27825" spans="1:5" x14ac:dyDescent="0.2">
      <c r="A27825" t="s">
        <v>52</v>
      </c>
      <c r="B27825">
        <v>1</v>
      </c>
      <c r="C27825" t="s">
        <v>1634</v>
      </c>
      <c r="D27825">
        <v>0.1</v>
      </c>
    </row>
    <row r="27826" spans="1:5" x14ac:dyDescent="0.2">
      <c r="A27826" t="s">
        <v>119</v>
      </c>
      <c r="B27826">
        <v>15</v>
      </c>
      <c r="C27826" t="s">
        <v>1634</v>
      </c>
      <c r="D27826">
        <v>0.08</v>
      </c>
    </row>
    <row r="27827" spans="1:5" x14ac:dyDescent="0.2">
      <c r="A27827" t="s">
        <v>2928</v>
      </c>
      <c r="B27827" t="s">
        <v>1606</v>
      </c>
    </row>
    <row r="27828" spans="1:5" x14ac:dyDescent="0.2">
      <c r="A27828" t="s">
        <v>52</v>
      </c>
      <c r="B27828">
        <v>7.8</v>
      </c>
      <c r="C27828" t="s">
        <v>1634</v>
      </c>
      <c r="D27828">
        <v>0.05</v>
      </c>
    </row>
    <row r="27829" spans="1:5" x14ac:dyDescent="0.2">
      <c r="A27829" t="s">
        <v>52</v>
      </c>
      <c r="B27829">
        <v>8.3000000000000007</v>
      </c>
      <c r="C27829" t="s">
        <v>1656</v>
      </c>
    </row>
    <row r="27830" spans="1:5" x14ac:dyDescent="0.2">
      <c r="A27830" t="s">
        <v>52</v>
      </c>
      <c r="B27830">
        <v>12.05</v>
      </c>
      <c r="C27830" t="s">
        <v>1634</v>
      </c>
      <c r="D27830">
        <v>0.05</v>
      </c>
    </row>
    <row r="27831" spans="1:5" x14ac:dyDescent="0.2">
      <c r="A27831" t="s">
        <v>52</v>
      </c>
      <c r="B27831">
        <v>12.05</v>
      </c>
      <c r="C27831" t="s">
        <v>1634</v>
      </c>
      <c r="D27831">
        <v>0.05</v>
      </c>
    </row>
    <row r="27832" spans="1:5" x14ac:dyDescent="0.2">
      <c r="A27832" t="s">
        <v>52</v>
      </c>
      <c r="B27832">
        <v>0.25</v>
      </c>
      <c r="C27832" t="s">
        <v>1634</v>
      </c>
      <c r="D27832">
        <v>0.03</v>
      </c>
    </row>
    <row r="27833" spans="1:5" x14ac:dyDescent="0.2">
      <c r="A27833" t="s">
        <v>156</v>
      </c>
      <c r="B27833">
        <v>0.05</v>
      </c>
    </row>
    <row r="27834" spans="1:5" x14ac:dyDescent="0.2">
      <c r="A27834" t="s">
        <v>119</v>
      </c>
      <c r="B27834">
        <v>12.8</v>
      </c>
      <c r="C27834" t="s">
        <v>1634</v>
      </c>
      <c r="D27834">
        <v>0.2</v>
      </c>
    </row>
    <row r="27835" spans="1:5" x14ac:dyDescent="0.2">
      <c r="A27835" t="s">
        <v>896</v>
      </c>
      <c r="B27835" t="s">
        <v>1644</v>
      </c>
      <c r="C27835">
        <v>9.8000000000000007</v>
      </c>
      <c r="D27835" t="s">
        <v>1634</v>
      </c>
      <c r="E27835">
        <v>0.1</v>
      </c>
    </row>
    <row r="27836" spans="1:5" x14ac:dyDescent="0.2">
      <c r="A27836" t="s">
        <v>118</v>
      </c>
      <c r="B27836" t="s">
        <v>1610</v>
      </c>
      <c r="C27836">
        <v>4</v>
      </c>
    </row>
    <row r="27837" spans="1:5" x14ac:dyDescent="0.2">
      <c r="A27837" t="s">
        <v>118</v>
      </c>
      <c r="B27837" t="s">
        <v>1610</v>
      </c>
      <c r="C27837">
        <v>10</v>
      </c>
    </row>
    <row r="27838" spans="1:5" x14ac:dyDescent="0.2">
      <c r="A27838" t="s">
        <v>77</v>
      </c>
      <c r="B27838" t="s">
        <v>2551</v>
      </c>
      <c r="C27838" t="s">
        <v>1634</v>
      </c>
      <c r="D27838" t="s">
        <v>3510</v>
      </c>
    </row>
    <row r="27839" spans="1:5" x14ac:dyDescent="0.2">
      <c r="A27839" t="s">
        <v>118</v>
      </c>
      <c r="B27839" t="s">
        <v>2534</v>
      </c>
      <c r="C27839">
        <v>1.5</v>
      </c>
      <c r="D27839" t="s">
        <v>3511</v>
      </c>
    </row>
    <row r="27840" spans="1:5" x14ac:dyDescent="0.2">
      <c r="A27840" t="s">
        <v>118</v>
      </c>
      <c r="B27840" t="s">
        <v>2534</v>
      </c>
      <c r="C27840">
        <v>1.5</v>
      </c>
      <c r="D27840" t="s">
        <v>3512</v>
      </c>
    </row>
    <row r="27841" spans="1:4" x14ac:dyDescent="0.2">
      <c r="A27841" t="s">
        <v>120</v>
      </c>
      <c r="B27841">
        <v>0.03</v>
      </c>
      <c r="C27841" t="s">
        <v>1594</v>
      </c>
      <c r="D27841" t="s">
        <v>3528</v>
      </c>
    </row>
    <row r="27842" spans="1:4" x14ac:dyDescent="0.2">
      <c r="A27842" t="s">
        <v>117</v>
      </c>
      <c r="B27842">
        <v>0.03</v>
      </c>
      <c r="C27842" t="s">
        <v>1594</v>
      </c>
    </row>
    <row r="27843" spans="1:4" x14ac:dyDescent="0.2">
      <c r="A27843" t="s">
        <v>120</v>
      </c>
      <c r="B27843">
        <v>0.01</v>
      </c>
      <c r="C27843" t="s">
        <v>1594</v>
      </c>
    </row>
    <row r="27844" spans="1:4" x14ac:dyDescent="0.2">
      <c r="A27844">
        <v>0.15</v>
      </c>
      <c r="B27844" t="s">
        <v>1647</v>
      </c>
    </row>
    <row r="27845" spans="1:4" x14ac:dyDescent="0.2">
      <c r="A27845">
        <v>0.45</v>
      </c>
      <c r="B27845" t="s">
        <v>1647</v>
      </c>
    </row>
    <row r="27846" spans="1:4" x14ac:dyDescent="0.2">
      <c r="A27846" t="s">
        <v>110</v>
      </c>
      <c r="B27846" t="s">
        <v>1708</v>
      </c>
    </row>
    <row r="27847" spans="1:4" x14ac:dyDescent="0.2">
      <c r="A27847" t="s">
        <v>1575</v>
      </c>
      <c r="B27847" t="s">
        <v>1576</v>
      </c>
      <c r="C27847" t="s">
        <v>1577</v>
      </c>
      <c r="D27847" t="s">
        <v>1578</v>
      </c>
    </row>
    <row r="27848" spans="1:4" x14ac:dyDescent="0.2">
      <c r="A27848" t="s">
        <v>882</v>
      </c>
      <c r="B27848" t="s">
        <v>1579</v>
      </c>
      <c r="C27848" t="s">
        <v>1580</v>
      </c>
    </row>
    <row r="27849" spans="1:4" x14ac:dyDescent="0.2">
      <c r="A27849" t="s">
        <v>1595</v>
      </c>
      <c r="B27849" t="s">
        <v>1596</v>
      </c>
      <c r="C27849" t="s">
        <v>1597</v>
      </c>
    </row>
    <row r="27850" spans="1:4" x14ac:dyDescent="0.2">
      <c r="A27850" t="s">
        <v>1595</v>
      </c>
      <c r="B27850" t="s">
        <v>1598</v>
      </c>
      <c r="C27850" t="s">
        <v>1599</v>
      </c>
      <c r="D27850" t="s">
        <v>1597</v>
      </c>
    </row>
    <row r="27851" spans="1:4" x14ac:dyDescent="0.2">
      <c r="A27851" t="s">
        <v>57</v>
      </c>
      <c r="B27851">
        <v>16.98</v>
      </c>
      <c r="C27851">
        <f>-0.005/-0.02</f>
        <v>0.25</v>
      </c>
    </row>
    <row r="27852" spans="1:4" x14ac:dyDescent="0.2">
      <c r="A27852" t="s">
        <v>57</v>
      </c>
      <c r="B27852">
        <v>16.98</v>
      </c>
      <c r="C27852">
        <f>-0.005/-0.02</f>
        <v>0.25</v>
      </c>
    </row>
    <row r="27853" spans="1:4" x14ac:dyDescent="0.2">
      <c r="A27853" t="s">
        <v>57</v>
      </c>
      <c r="B27853">
        <v>21.98</v>
      </c>
      <c r="C27853">
        <f>-0.005/-0.02</f>
        <v>0.25</v>
      </c>
    </row>
    <row r="27854" spans="1:4" x14ac:dyDescent="0.2">
      <c r="A27854" t="s">
        <v>57</v>
      </c>
      <c r="B27854">
        <v>21.98</v>
      </c>
      <c r="C27854">
        <f>-0.005/-0.02</f>
        <v>0.25</v>
      </c>
    </row>
    <row r="27855" spans="1:4" x14ac:dyDescent="0.2">
      <c r="A27855" t="s">
        <v>57</v>
      </c>
      <c r="B27855">
        <v>16.8</v>
      </c>
      <c r="C27855" t="s">
        <v>1634</v>
      </c>
      <c r="D27855">
        <v>0.05</v>
      </c>
    </row>
    <row r="27856" spans="1:4" x14ac:dyDescent="0.2">
      <c r="A27856" t="s">
        <v>119</v>
      </c>
      <c r="B27856">
        <v>1.8</v>
      </c>
      <c r="C27856" t="s">
        <v>1634</v>
      </c>
      <c r="D27856">
        <v>0.05</v>
      </c>
    </row>
    <row r="27857" spans="1:4" x14ac:dyDescent="0.2">
      <c r="A27857" t="s">
        <v>52</v>
      </c>
      <c r="B27857">
        <v>1.2</v>
      </c>
      <c r="C27857" t="s">
        <v>1634</v>
      </c>
      <c r="D27857">
        <v>0.1</v>
      </c>
    </row>
    <row r="27858" spans="1:4" x14ac:dyDescent="0.2">
      <c r="A27858" t="s">
        <v>119</v>
      </c>
      <c r="B27858">
        <v>5.5</v>
      </c>
      <c r="C27858" t="s">
        <v>1634</v>
      </c>
      <c r="D27858">
        <v>0.2</v>
      </c>
    </row>
    <row r="27859" spans="1:4" x14ac:dyDescent="0.2">
      <c r="A27859" t="s">
        <v>119</v>
      </c>
      <c r="B27859">
        <v>5.15</v>
      </c>
      <c r="C27859" t="s">
        <v>1639</v>
      </c>
      <c r="D27859">
        <v>0.05</v>
      </c>
    </row>
    <row r="27860" spans="1:4" x14ac:dyDescent="0.2">
      <c r="A27860" t="s">
        <v>119</v>
      </c>
      <c r="B27860">
        <v>4</v>
      </c>
      <c r="C27860">
        <v>0.02</v>
      </c>
    </row>
    <row r="27861" spans="1:4" x14ac:dyDescent="0.2">
      <c r="A27861" t="s">
        <v>52</v>
      </c>
      <c r="B27861">
        <v>7.85</v>
      </c>
      <c r="C27861" t="s">
        <v>1634</v>
      </c>
      <c r="D27861">
        <v>0.05</v>
      </c>
    </row>
    <row r="27862" spans="1:4" x14ac:dyDescent="0.2">
      <c r="A27862" t="s">
        <v>59</v>
      </c>
      <c r="B27862" t="s">
        <v>1841</v>
      </c>
      <c r="C27862">
        <v>14.8</v>
      </c>
      <c r="D27862" t="s">
        <v>3521</v>
      </c>
    </row>
    <row r="27863" spans="1:4" x14ac:dyDescent="0.2">
      <c r="A27863" t="s">
        <v>52</v>
      </c>
      <c r="B27863">
        <v>1</v>
      </c>
      <c r="C27863" t="s">
        <v>1634</v>
      </c>
      <c r="D27863">
        <v>0.1</v>
      </c>
    </row>
    <row r="27864" spans="1:4" x14ac:dyDescent="0.2">
      <c r="A27864" t="s">
        <v>119</v>
      </c>
      <c r="B27864">
        <v>15</v>
      </c>
      <c r="C27864" t="s">
        <v>1634</v>
      </c>
      <c r="D27864">
        <v>0.08</v>
      </c>
    </row>
    <row r="27865" spans="1:4" x14ac:dyDescent="0.2">
      <c r="A27865" t="s">
        <v>2928</v>
      </c>
      <c r="B27865" t="s">
        <v>1606</v>
      </c>
    </row>
    <row r="27866" spans="1:4" x14ac:dyDescent="0.2">
      <c r="A27866" t="s">
        <v>52</v>
      </c>
      <c r="B27866">
        <v>7.8</v>
      </c>
      <c r="C27866" t="s">
        <v>1634</v>
      </c>
      <c r="D27866">
        <v>0.05</v>
      </c>
    </row>
    <row r="27867" spans="1:4" x14ac:dyDescent="0.2">
      <c r="A27867" t="s">
        <v>52</v>
      </c>
      <c r="B27867">
        <v>8.3000000000000007</v>
      </c>
      <c r="C27867" t="s">
        <v>1656</v>
      </c>
    </row>
    <row r="27868" spans="1:4" x14ac:dyDescent="0.2">
      <c r="A27868" t="s">
        <v>52</v>
      </c>
      <c r="B27868">
        <v>12.05</v>
      </c>
      <c r="C27868" t="s">
        <v>1634</v>
      </c>
      <c r="D27868">
        <v>0.05</v>
      </c>
    </row>
    <row r="27869" spans="1:4" x14ac:dyDescent="0.2">
      <c r="A27869" t="s">
        <v>52</v>
      </c>
      <c r="B27869">
        <v>12.05</v>
      </c>
      <c r="C27869" t="s">
        <v>1634</v>
      </c>
      <c r="D27869">
        <v>0.05</v>
      </c>
    </row>
    <row r="27870" spans="1:4" x14ac:dyDescent="0.2">
      <c r="A27870" t="s">
        <v>52</v>
      </c>
      <c r="B27870">
        <v>0.25</v>
      </c>
      <c r="C27870" t="s">
        <v>1634</v>
      </c>
      <c r="D27870">
        <v>0.03</v>
      </c>
    </row>
    <row r="27871" spans="1:4" x14ac:dyDescent="0.2">
      <c r="A27871" t="s">
        <v>156</v>
      </c>
      <c r="B27871">
        <v>0.05</v>
      </c>
    </row>
    <row r="27872" spans="1:4" x14ac:dyDescent="0.2">
      <c r="A27872" t="s">
        <v>119</v>
      </c>
      <c r="B27872">
        <v>12.8</v>
      </c>
      <c r="C27872" t="s">
        <v>1634</v>
      </c>
      <c r="D27872">
        <v>0.2</v>
      </c>
    </row>
    <row r="27873" spans="1:5" x14ac:dyDescent="0.2">
      <c r="A27873" t="s">
        <v>896</v>
      </c>
      <c r="B27873" t="s">
        <v>1644</v>
      </c>
      <c r="C27873">
        <v>9.8000000000000007</v>
      </c>
      <c r="D27873" t="s">
        <v>1634</v>
      </c>
      <c r="E27873">
        <v>0.1</v>
      </c>
    </row>
    <row r="27874" spans="1:5" x14ac:dyDescent="0.2">
      <c r="A27874" t="s">
        <v>118</v>
      </c>
      <c r="B27874" t="s">
        <v>1610</v>
      </c>
      <c r="C27874">
        <v>4</v>
      </c>
    </row>
    <row r="27875" spans="1:5" x14ac:dyDescent="0.2">
      <c r="A27875" t="s">
        <v>118</v>
      </c>
      <c r="B27875" t="s">
        <v>1610</v>
      </c>
      <c r="C27875">
        <v>10</v>
      </c>
    </row>
    <row r="27876" spans="1:5" x14ac:dyDescent="0.2">
      <c r="A27876" t="s">
        <v>77</v>
      </c>
      <c r="B27876" t="s">
        <v>2551</v>
      </c>
      <c r="C27876" t="s">
        <v>1634</v>
      </c>
      <c r="D27876" t="s">
        <v>3510</v>
      </c>
    </row>
    <row r="27877" spans="1:5" x14ac:dyDescent="0.2">
      <c r="A27877" t="s">
        <v>118</v>
      </c>
      <c r="B27877" t="s">
        <v>2534</v>
      </c>
      <c r="C27877">
        <v>1.5</v>
      </c>
      <c r="D27877" t="s">
        <v>3511</v>
      </c>
    </row>
    <row r="27878" spans="1:5" x14ac:dyDescent="0.2">
      <c r="A27878" t="s">
        <v>118</v>
      </c>
      <c r="B27878" t="s">
        <v>2534</v>
      </c>
      <c r="C27878">
        <v>1.5</v>
      </c>
      <c r="D27878" t="s">
        <v>3512</v>
      </c>
    </row>
    <row r="27879" spans="1:5" x14ac:dyDescent="0.2">
      <c r="A27879" t="s">
        <v>120</v>
      </c>
      <c r="B27879">
        <v>0.03</v>
      </c>
      <c r="C27879" t="s">
        <v>1594</v>
      </c>
      <c r="D27879" t="s">
        <v>3522</v>
      </c>
    </row>
    <row r="27880" spans="1:5" x14ac:dyDescent="0.2">
      <c r="A27880" t="s">
        <v>117</v>
      </c>
      <c r="B27880">
        <v>0.03</v>
      </c>
      <c r="C27880" t="s">
        <v>1594</v>
      </c>
    </row>
    <row r="27881" spans="1:5" x14ac:dyDescent="0.2">
      <c r="A27881" t="s">
        <v>120</v>
      </c>
      <c r="B27881">
        <v>0.01</v>
      </c>
      <c r="C27881" t="s">
        <v>1594</v>
      </c>
    </row>
    <row r="27882" spans="1:5" x14ac:dyDescent="0.2">
      <c r="A27882">
        <v>0.15</v>
      </c>
      <c r="B27882" t="s">
        <v>1647</v>
      </c>
    </row>
    <row r="27883" spans="1:5" x14ac:dyDescent="0.2">
      <c r="A27883">
        <v>0.45</v>
      </c>
      <c r="B27883" t="s">
        <v>1647</v>
      </c>
    </row>
    <row r="27884" spans="1:5" x14ac:dyDescent="0.2">
      <c r="A27884" t="s">
        <v>110</v>
      </c>
      <c r="B27884" t="s">
        <v>1708</v>
      </c>
    </row>
    <row r="27885" spans="1:5" x14ac:dyDescent="0.2">
      <c r="A27885" t="s">
        <v>1575</v>
      </c>
      <c r="B27885" t="s">
        <v>1576</v>
      </c>
      <c r="C27885" t="s">
        <v>1577</v>
      </c>
      <c r="D27885" t="s">
        <v>1578</v>
      </c>
    </row>
    <row r="27886" spans="1:5" x14ac:dyDescent="0.2">
      <c r="A27886" t="s">
        <v>882</v>
      </c>
      <c r="B27886" t="s">
        <v>1579</v>
      </c>
      <c r="C27886" t="s">
        <v>1580</v>
      </c>
    </row>
    <row r="27887" spans="1:5" x14ac:dyDescent="0.2">
      <c r="A27887" t="s">
        <v>57</v>
      </c>
      <c r="B27887">
        <v>16.98</v>
      </c>
      <c r="C27887">
        <f>-0.005/-0.02</f>
        <v>0.25</v>
      </c>
    </row>
    <row r="27888" spans="1:5" x14ac:dyDescent="0.2">
      <c r="A27888" t="s">
        <v>57</v>
      </c>
      <c r="B27888">
        <v>16.98</v>
      </c>
      <c r="C27888">
        <f>-0.005/-0.02</f>
        <v>0.25</v>
      </c>
    </row>
    <row r="27889" spans="1:4" x14ac:dyDescent="0.2">
      <c r="A27889" t="s">
        <v>57</v>
      </c>
      <c r="B27889">
        <v>21.98</v>
      </c>
      <c r="C27889">
        <f>-0.005/-0.02</f>
        <v>0.25</v>
      </c>
    </row>
    <row r="27890" spans="1:4" x14ac:dyDescent="0.2">
      <c r="A27890" t="s">
        <v>57</v>
      </c>
      <c r="B27890">
        <v>21.98</v>
      </c>
      <c r="C27890">
        <f>-0.005/-0.02</f>
        <v>0.25</v>
      </c>
    </row>
    <row r="27891" spans="1:4" x14ac:dyDescent="0.2">
      <c r="A27891" t="s">
        <v>57</v>
      </c>
      <c r="B27891">
        <v>16.8</v>
      </c>
      <c r="C27891" t="s">
        <v>1634</v>
      </c>
      <c r="D27891">
        <v>0.05</v>
      </c>
    </row>
    <row r="27892" spans="1:4" x14ac:dyDescent="0.2">
      <c r="A27892" t="s">
        <v>119</v>
      </c>
      <c r="B27892">
        <v>1.8</v>
      </c>
      <c r="C27892" t="s">
        <v>1634</v>
      </c>
      <c r="D27892">
        <v>0.05</v>
      </c>
    </row>
    <row r="27893" spans="1:4" x14ac:dyDescent="0.2">
      <c r="A27893" t="s">
        <v>52</v>
      </c>
      <c r="B27893">
        <v>1.2</v>
      </c>
      <c r="C27893" t="s">
        <v>1634</v>
      </c>
      <c r="D27893">
        <v>0.1</v>
      </c>
    </row>
    <row r="27894" spans="1:4" x14ac:dyDescent="0.2">
      <c r="A27894" t="s">
        <v>119</v>
      </c>
      <c r="B27894">
        <v>5.5</v>
      </c>
      <c r="C27894" t="s">
        <v>1634</v>
      </c>
      <c r="D27894">
        <v>0.2</v>
      </c>
    </row>
    <row r="27895" spans="1:4" x14ac:dyDescent="0.2">
      <c r="A27895" t="s">
        <v>119</v>
      </c>
      <c r="B27895">
        <v>5.15</v>
      </c>
      <c r="C27895" t="s">
        <v>1639</v>
      </c>
      <c r="D27895">
        <v>0.05</v>
      </c>
    </row>
    <row r="27896" spans="1:4" x14ac:dyDescent="0.2">
      <c r="A27896" t="s">
        <v>119</v>
      </c>
      <c r="B27896">
        <v>4</v>
      </c>
      <c r="C27896">
        <v>0.02</v>
      </c>
    </row>
    <row r="27897" spans="1:4" x14ac:dyDescent="0.2">
      <c r="A27897" t="s">
        <v>52</v>
      </c>
      <c r="B27897">
        <v>7.85</v>
      </c>
      <c r="C27897" t="s">
        <v>1634</v>
      </c>
      <c r="D27897">
        <v>0.05</v>
      </c>
    </row>
    <row r="27898" spans="1:4" x14ac:dyDescent="0.2">
      <c r="A27898" t="s">
        <v>59</v>
      </c>
      <c r="B27898" t="s">
        <v>1841</v>
      </c>
      <c r="C27898">
        <v>14.8</v>
      </c>
      <c r="D27898" t="s">
        <v>3521</v>
      </c>
    </row>
    <row r="27899" spans="1:4" x14ac:dyDescent="0.2">
      <c r="A27899" t="s">
        <v>52</v>
      </c>
      <c r="B27899">
        <v>1</v>
      </c>
      <c r="C27899" t="s">
        <v>1634</v>
      </c>
      <c r="D27899">
        <v>0.1</v>
      </c>
    </row>
    <row r="27900" spans="1:4" x14ac:dyDescent="0.2">
      <c r="A27900" t="s">
        <v>119</v>
      </c>
      <c r="B27900">
        <v>15</v>
      </c>
      <c r="C27900" t="s">
        <v>1634</v>
      </c>
      <c r="D27900">
        <v>0.08</v>
      </c>
    </row>
    <row r="27901" spans="1:4" x14ac:dyDescent="0.2">
      <c r="A27901" t="s">
        <v>2928</v>
      </c>
      <c r="B27901" t="s">
        <v>1606</v>
      </c>
    </row>
    <row r="27902" spans="1:4" x14ac:dyDescent="0.2">
      <c r="A27902" t="s">
        <v>52</v>
      </c>
      <c r="B27902">
        <v>7.8</v>
      </c>
      <c r="C27902" t="s">
        <v>1634</v>
      </c>
      <c r="D27902">
        <v>0.05</v>
      </c>
    </row>
    <row r="27903" spans="1:4" x14ac:dyDescent="0.2">
      <c r="A27903" t="s">
        <v>52</v>
      </c>
      <c r="B27903">
        <v>8.3000000000000007</v>
      </c>
      <c r="C27903" t="s">
        <v>1656</v>
      </c>
    </row>
    <row r="27904" spans="1:4" x14ac:dyDescent="0.2">
      <c r="A27904" t="s">
        <v>52</v>
      </c>
      <c r="B27904">
        <v>12.05</v>
      </c>
      <c r="C27904" t="s">
        <v>1634</v>
      </c>
      <c r="D27904">
        <v>0.05</v>
      </c>
    </row>
    <row r="27905" spans="1:5" x14ac:dyDescent="0.2">
      <c r="A27905" t="s">
        <v>52</v>
      </c>
      <c r="B27905">
        <v>12.05</v>
      </c>
      <c r="C27905" t="s">
        <v>1634</v>
      </c>
      <c r="D27905">
        <v>0.05</v>
      </c>
    </row>
    <row r="27906" spans="1:5" x14ac:dyDescent="0.2">
      <c r="A27906" t="s">
        <v>52</v>
      </c>
      <c r="B27906">
        <v>0.25</v>
      </c>
      <c r="C27906" t="s">
        <v>1634</v>
      </c>
      <c r="D27906">
        <v>0.03</v>
      </c>
    </row>
    <row r="27907" spans="1:5" x14ac:dyDescent="0.2">
      <c r="A27907" t="s">
        <v>156</v>
      </c>
      <c r="B27907">
        <v>0.05</v>
      </c>
    </row>
    <row r="27908" spans="1:5" x14ac:dyDescent="0.2">
      <c r="A27908" t="s">
        <v>119</v>
      </c>
      <c r="B27908">
        <v>12.8</v>
      </c>
      <c r="C27908" t="s">
        <v>1634</v>
      </c>
      <c r="D27908">
        <v>0.2</v>
      </c>
    </row>
    <row r="27909" spans="1:5" x14ac:dyDescent="0.2">
      <c r="A27909" t="s">
        <v>896</v>
      </c>
      <c r="B27909" t="s">
        <v>1644</v>
      </c>
      <c r="C27909">
        <v>9.8000000000000007</v>
      </c>
      <c r="D27909" t="s">
        <v>1634</v>
      </c>
      <c r="E27909">
        <v>0.1</v>
      </c>
    </row>
    <row r="27910" spans="1:5" x14ac:dyDescent="0.2">
      <c r="A27910" t="s">
        <v>118</v>
      </c>
      <c r="B27910" t="s">
        <v>1610</v>
      </c>
      <c r="C27910">
        <v>4</v>
      </c>
    </row>
    <row r="27911" spans="1:5" x14ac:dyDescent="0.2">
      <c r="A27911" t="s">
        <v>118</v>
      </c>
      <c r="B27911" t="s">
        <v>1610</v>
      </c>
      <c r="C27911">
        <v>10</v>
      </c>
    </row>
    <row r="27912" spans="1:5" x14ac:dyDescent="0.2">
      <c r="A27912" t="s">
        <v>77</v>
      </c>
      <c r="B27912" t="s">
        <v>2551</v>
      </c>
      <c r="C27912" t="s">
        <v>1634</v>
      </c>
      <c r="D27912" t="s">
        <v>3510</v>
      </c>
    </row>
    <row r="27913" spans="1:5" x14ac:dyDescent="0.2">
      <c r="A27913" t="s">
        <v>118</v>
      </c>
      <c r="B27913" t="s">
        <v>2534</v>
      </c>
      <c r="C27913">
        <v>1.5</v>
      </c>
      <c r="D27913" t="s">
        <v>3511</v>
      </c>
    </row>
    <row r="27914" spans="1:5" x14ac:dyDescent="0.2">
      <c r="A27914" t="s">
        <v>118</v>
      </c>
      <c r="B27914" t="s">
        <v>2534</v>
      </c>
      <c r="C27914">
        <v>1.5</v>
      </c>
      <c r="D27914" t="s">
        <v>3512</v>
      </c>
    </row>
    <row r="27915" spans="1:5" x14ac:dyDescent="0.2">
      <c r="A27915" t="s">
        <v>120</v>
      </c>
      <c r="B27915">
        <v>0.03</v>
      </c>
      <c r="C27915" t="s">
        <v>1594</v>
      </c>
      <c r="D27915" t="s">
        <v>3522</v>
      </c>
    </row>
    <row r="27916" spans="1:5" x14ac:dyDescent="0.2">
      <c r="A27916" t="s">
        <v>117</v>
      </c>
      <c r="B27916">
        <v>0.03</v>
      </c>
      <c r="C27916" t="s">
        <v>1594</v>
      </c>
    </row>
    <row r="27917" spans="1:5" x14ac:dyDescent="0.2">
      <c r="A27917" t="s">
        <v>120</v>
      </c>
      <c r="B27917">
        <v>0.01</v>
      </c>
      <c r="C27917" t="s">
        <v>1594</v>
      </c>
    </row>
    <row r="27918" spans="1:5" x14ac:dyDescent="0.2">
      <c r="A27918">
        <v>0.15</v>
      </c>
      <c r="B27918" t="s">
        <v>1647</v>
      </c>
    </row>
    <row r="27919" spans="1:5" x14ac:dyDescent="0.2">
      <c r="A27919">
        <v>0.45</v>
      </c>
      <c r="B27919" t="s">
        <v>1647</v>
      </c>
    </row>
    <row r="27920" spans="1:5" x14ac:dyDescent="0.2">
      <c r="A27920" t="s">
        <v>110</v>
      </c>
      <c r="B27920" t="s">
        <v>1708</v>
      </c>
    </row>
    <row r="27921" spans="1:4" x14ac:dyDescent="0.2">
      <c r="A27921" t="s">
        <v>1575</v>
      </c>
      <c r="B27921" t="s">
        <v>1576</v>
      </c>
      <c r="C27921" t="s">
        <v>1577</v>
      </c>
      <c r="D27921" t="s">
        <v>1578</v>
      </c>
    </row>
    <row r="27922" spans="1:4" x14ac:dyDescent="0.2">
      <c r="A27922" t="s">
        <v>882</v>
      </c>
      <c r="B27922" t="s">
        <v>1579</v>
      </c>
      <c r="C27922" t="s">
        <v>1580</v>
      </c>
    </row>
    <row r="27923" spans="1:4" x14ac:dyDescent="0.2">
      <c r="A27923" t="s">
        <v>57</v>
      </c>
      <c r="B27923">
        <v>16.98</v>
      </c>
      <c r="C27923">
        <f>-0.005/-0.02</f>
        <v>0.25</v>
      </c>
    </row>
    <row r="27924" spans="1:4" x14ac:dyDescent="0.2">
      <c r="A27924" t="s">
        <v>57</v>
      </c>
      <c r="B27924">
        <v>16.98</v>
      </c>
      <c r="C27924">
        <f>-0.005/-0.02</f>
        <v>0.25</v>
      </c>
    </row>
    <row r="27925" spans="1:4" x14ac:dyDescent="0.2">
      <c r="A27925" t="s">
        <v>57</v>
      </c>
      <c r="B27925">
        <v>21.98</v>
      </c>
      <c r="C27925">
        <f>-0.005/-0.02</f>
        <v>0.25</v>
      </c>
    </row>
    <row r="27926" spans="1:4" x14ac:dyDescent="0.2">
      <c r="A27926" t="s">
        <v>57</v>
      </c>
      <c r="B27926">
        <v>21.98</v>
      </c>
      <c r="C27926">
        <f>-0.005/-0.02</f>
        <v>0.25</v>
      </c>
    </row>
    <row r="27927" spans="1:4" x14ac:dyDescent="0.2">
      <c r="A27927" t="s">
        <v>57</v>
      </c>
      <c r="B27927">
        <v>16.8</v>
      </c>
      <c r="C27927" t="s">
        <v>1634</v>
      </c>
      <c r="D27927">
        <v>0.05</v>
      </c>
    </row>
    <row r="27928" spans="1:4" x14ac:dyDescent="0.2">
      <c r="A27928" t="s">
        <v>119</v>
      </c>
      <c r="B27928">
        <v>1.8</v>
      </c>
      <c r="C27928" t="s">
        <v>1634</v>
      </c>
      <c r="D27928">
        <v>0.05</v>
      </c>
    </row>
    <row r="27929" spans="1:4" x14ac:dyDescent="0.2">
      <c r="A27929" t="s">
        <v>52</v>
      </c>
      <c r="B27929">
        <v>1.2</v>
      </c>
      <c r="C27929" t="s">
        <v>1634</v>
      </c>
      <c r="D27929">
        <v>0.1</v>
      </c>
    </row>
    <row r="27930" spans="1:4" x14ac:dyDescent="0.2">
      <c r="A27930" t="s">
        <v>119</v>
      </c>
      <c r="B27930">
        <v>5.5</v>
      </c>
      <c r="C27930" t="s">
        <v>1634</v>
      </c>
      <c r="D27930">
        <v>0.2</v>
      </c>
    </row>
    <row r="27931" spans="1:4" x14ac:dyDescent="0.2">
      <c r="A27931" t="s">
        <v>119</v>
      </c>
      <c r="B27931">
        <v>5.15</v>
      </c>
      <c r="C27931" t="s">
        <v>1639</v>
      </c>
      <c r="D27931">
        <v>0.05</v>
      </c>
    </row>
    <row r="27932" spans="1:4" x14ac:dyDescent="0.2">
      <c r="A27932" t="s">
        <v>119</v>
      </c>
      <c r="B27932">
        <v>4</v>
      </c>
      <c r="C27932">
        <v>0.02</v>
      </c>
    </row>
    <row r="27933" spans="1:4" x14ac:dyDescent="0.2">
      <c r="A27933" t="s">
        <v>52</v>
      </c>
      <c r="B27933">
        <v>7.85</v>
      </c>
      <c r="C27933" t="s">
        <v>1634</v>
      </c>
      <c r="D27933">
        <v>0.05</v>
      </c>
    </row>
    <row r="27934" spans="1:4" x14ac:dyDescent="0.2">
      <c r="A27934" t="s">
        <v>59</v>
      </c>
      <c r="B27934" t="s">
        <v>1841</v>
      </c>
      <c r="C27934">
        <v>14.8</v>
      </c>
      <c r="D27934" t="s">
        <v>3521</v>
      </c>
    </row>
    <row r="27935" spans="1:4" x14ac:dyDescent="0.2">
      <c r="A27935" t="s">
        <v>52</v>
      </c>
      <c r="B27935">
        <v>1</v>
      </c>
      <c r="C27935" t="s">
        <v>1634</v>
      </c>
      <c r="D27935">
        <v>0.1</v>
      </c>
    </row>
    <row r="27936" spans="1:4" x14ac:dyDescent="0.2">
      <c r="A27936" t="s">
        <v>119</v>
      </c>
      <c r="B27936">
        <v>15</v>
      </c>
      <c r="C27936" t="s">
        <v>1634</v>
      </c>
      <c r="D27936">
        <v>0.08</v>
      </c>
    </row>
    <row r="27937" spans="1:5" x14ac:dyDescent="0.2">
      <c r="A27937" t="s">
        <v>2928</v>
      </c>
      <c r="B27937" t="s">
        <v>1606</v>
      </c>
    </row>
    <row r="27938" spans="1:5" x14ac:dyDescent="0.2">
      <c r="A27938" t="s">
        <v>52</v>
      </c>
      <c r="B27938">
        <v>7.8</v>
      </c>
      <c r="C27938" t="s">
        <v>1634</v>
      </c>
      <c r="D27938">
        <v>0.05</v>
      </c>
    </row>
    <row r="27939" spans="1:5" x14ac:dyDescent="0.2">
      <c r="A27939" t="s">
        <v>52</v>
      </c>
      <c r="B27939">
        <v>8.3000000000000007</v>
      </c>
      <c r="C27939" t="s">
        <v>1656</v>
      </c>
    </row>
    <row r="27940" spans="1:5" x14ac:dyDescent="0.2">
      <c r="A27940" t="s">
        <v>52</v>
      </c>
      <c r="B27940">
        <v>12.05</v>
      </c>
      <c r="C27940" t="s">
        <v>1634</v>
      </c>
      <c r="D27940">
        <v>0.05</v>
      </c>
    </row>
    <row r="27941" spans="1:5" x14ac:dyDescent="0.2">
      <c r="A27941" t="s">
        <v>52</v>
      </c>
      <c r="B27941">
        <v>12.05</v>
      </c>
      <c r="C27941" t="s">
        <v>1634</v>
      </c>
      <c r="D27941">
        <v>0.05</v>
      </c>
    </row>
    <row r="27942" spans="1:5" x14ac:dyDescent="0.2">
      <c r="A27942" t="s">
        <v>52</v>
      </c>
      <c r="B27942">
        <v>0.25</v>
      </c>
      <c r="C27942" t="s">
        <v>1634</v>
      </c>
      <c r="D27942">
        <v>0.03</v>
      </c>
    </row>
    <row r="27943" spans="1:5" x14ac:dyDescent="0.2">
      <c r="A27943" t="s">
        <v>156</v>
      </c>
      <c r="B27943">
        <v>0.05</v>
      </c>
    </row>
    <row r="27944" spans="1:5" x14ac:dyDescent="0.2">
      <c r="A27944" t="s">
        <v>119</v>
      </c>
      <c r="B27944">
        <v>12.8</v>
      </c>
      <c r="C27944" t="s">
        <v>1634</v>
      </c>
      <c r="D27944">
        <v>0.2</v>
      </c>
    </row>
    <row r="27945" spans="1:5" x14ac:dyDescent="0.2">
      <c r="A27945" t="s">
        <v>896</v>
      </c>
      <c r="B27945" t="s">
        <v>1644</v>
      </c>
      <c r="C27945">
        <v>9.8000000000000007</v>
      </c>
      <c r="D27945" t="s">
        <v>1634</v>
      </c>
      <c r="E27945">
        <v>0.1</v>
      </c>
    </row>
    <row r="27946" spans="1:5" x14ac:dyDescent="0.2">
      <c r="A27946" t="s">
        <v>118</v>
      </c>
      <c r="B27946" t="s">
        <v>1610</v>
      </c>
      <c r="C27946">
        <v>4</v>
      </c>
    </row>
    <row r="27947" spans="1:5" x14ac:dyDescent="0.2">
      <c r="A27947" t="s">
        <v>118</v>
      </c>
      <c r="B27947" t="s">
        <v>1610</v>
      </c>
      <c r="C27947">
        <v>10</v>
      </c>
    </row>
    <row r="27948" spans="1:5" x14ac:dyDescent="0.2">
      <c r="A27948" t="s">
        <v>77</v>
      </c>
      <c r="B27948" t="s">
        <v>2551</v>
      </c>
      <c r="C27948" t="s">
        <v>1634</v>
      </c>
      <c r="D27948" t="s">
        <v>3510</v>
      </c>
    </row>
    <row r="27949" spans="1:5" x14ac:dyDescent="0.2">
      <c r="A27949" t="s">
        <v>118</v>
      </c>
      <c r="B27949" t="s">
        <v>2534</v>
      </c>
      <c r="C27949">
        <v>1.5</v>
      </c>
      <c r="D27949" t="s">
        <v>3511</v>
      </c>
    </row>
    <row r="27950" spans="1:5" x14ac:dyDescent="0.2">
      <c r="A27950" t="s">
        <v>118</v>
      </c>
      <c r="B27950" t="s">
        <v>2534</v>
      </c>
      <c r="C27950">
        <v>1.5</v>
      </c>
      <c r="D27950" t="s">
        <v>3512</v>
      </c>
    </row>
    <row r="27951" spans="1:5" x14ac:dyDescent="0.2">
      <c r="A27951" t="s">
        <v>120</v>
      </c>
      <c r="B27951">
        <v>0.03</v>
      </c>
      <c r="C27951" t="s">
        <v>1594</v>
      </c>
      <c r="D27951" t="s">
        <v>3522</v>
      </c>
    </row>
    <row r="27952" spans="1:5" x14ac:dyDescent="0.2">
      <c r="A27952" t="s">
        <v>117</v>
      </c>
      <c r="B27952">
        <v>0.03</v>
      </c>
      <c r="C27952" t="s">
        <v>1594</v>
      </c>
    </row>
    <row r="27953" spans="1:4" x14ac:dyDescent="0.2">
      <c r="A27953" t="s">
        <v>120</v>
      </c>
      <c r="B27953">
        <v>0.01</v>
      </c>
      <c r="C27953" t="s">
        <v>1594</v>
      </c>
    </row>
    <row r="27954" spans="1:4" x14ac:dyDescent="0.2">
      <c r="A27954">
        <v>0.15</v>
      </c>
      <c r="B27954" t="s">
        <v>1647</v>
      </c>
    </row>
    <row r="27955" spans="1:4" x14ac:dyDescent="0.2">
      <c r="A27955">
        <v>0.45</v>
      </c>
      <c r="B27955" t="s">
        <v>1647</v>
      </c>
    </row>
    <row r="27956" spans="1:4" x14ac:dyDescent="0.2">
      <c r="A27956" t="s">
        <v>110</v>
      </c>
      <c r="B27956" t="s">
        <v>1708</v>
      </c>
    </row>
    <row r="27957" spans="1:4" x14ac:dyDescent="0.2">
      <c r="A27957" t="s">
        <v>1575</v>
      </c>
      <c r="B27957" t="s">
        <v>1576</v>
      </c>
      <c r="C27957" t="s">
        <v>1577</v>
      </c>
      <c r="D27957" t="s">
        <v>1578</v>
      </c>
    </row>
    <row r="27958" spans="1:4" x14ac:dyDescent="0.2">
      <c r="A27958" t="s">
        <v>882</v>
      </c>
      <c r="B27958" t="s">
        <v>1579</v>
      </c>
      <c r="C27958" t="s">
        <v>1580</v>
      </c>
    </row>
    <row r="27959" spans="1:4" x14ac:dyDescent="0.2">
      <c r="A27959" t="s">
        <v>57</v>
      </c>
      <c r="B27959">
        <v>16.98</v>
      </c>
      <c r="C27959">
        <f>-0.005/-0.02</f>
        <v>0.25</v>
      </c>
    </row>
    <row r="27960" spans="1:4" x14ac:dyDescent="0.2">
      <c r="A27960" t="s">
        <v>57</v>
      </c>
      <c r="B27960">
        <v>16.98</v>
      </c>
      <c r="C27960">
        <f>-0.005/-0.02</f>
        <v>0.25</v>
      </c>
    </row>
    <row r="27961" spans="1:4" x14ac:dyDescent="0.2">
      <c r="A27961" t="s">
        <v>57</v>
      </c>
      <c r="B27961">
        <v>21.98</v>
      </c>
      <c r="C27961">
        <f>-0.005/-0.02</f>
        <v>0.25</v>
      </c>
    </row>
    <row r="27962" spans="1:4" x14ac:dyDescent="0.2">
      <c r="A27962" t="s">
        <v>57</v>
      </c>
      <c r="B27962">
        <v>21.98</v>
      </c>
      <c r="C27962">
        <f>-0.005/-0.02</f>
        <v>0.25</v>
      </c>
    </row>
    <row r="27963" spans="1:4" x14ac:dyDescent="0.2">
      <c r="A27963" t="s">
        <v>3513</v>
      </c>
      <c r="B27963">
        <v>-0.02</v>
      </c>
      <c r="C27963" t="s">
        <v>1816</v>
      </c>
      <c r="D27963" t="s">
        <v>3317</v>
      </c>
    </row>
    <row r="27964" spans="1:4" x14ac:dyDescent="0.2">
      <c r="A27964" t="s">
        <v>57</v>
      </c>
      <c r="B27964">
        <v>16.8</v>
      </c>
      <c r="C27964" t="s">
        <v>1634</v>
      </c>
      <c r="D27964">
        <v>0.05</v>
      </c>
    </row>
    <row r="27965" spans="1:4" x14ac:dyDescent="0.2">
      <c r="A27965" t="s">
        <v>119</v>
      </c>
      <c r="B27965">
        <v>1.8</v>
      </c>
      <c r="C27965" t="s">
        <v>1634</v>
      </c>
      <c r="D27965">
        <v>0.05</v>
      </c>
    </row>
    <row r="27966" spans="1:4" x14ac:dyDescent="0.2">
      <c r="A27966" t="s">
        <v>52</v>
      </c>
      <c r="B27966">
        <v>1.2</v>
      </c>
      <c r="C27966" t="s">
        <v>1634</v>
      </c>
      <c r="D27966">
        <v>0.1</v>
      </c>
    </row>
    <row r="27967" spans="1:4" x14ac:dyDescent="0.2">
      <c r="A27967" t="s">
        <v>119</v>
      </c>
      <c r="B27967">
        <v>5.5</v>
      </c>
      <c r="C27967" t="s">
        <v>1634</v>
      </c>
      <c r="D27967">
        <v>0.2</v>
      </c>
    </row>
    <row r="27968" spans="1:4" x14ac:dyDescent="0.2">
      <c r="A27968" t="s">
        <v>119</v>
      </c>
      <c r="B27968">
        <v>5.15</v>
      </c>
      <c r="C27968" t="s">
        <v>1639</v>
      </c>
      <c r="D27968">
        <v>0.05</v>
      </c>
    </row>
    <row r="27969" spans="1:5" x14ac:dyDescent="0.2">
      <c r="A27969" t="s">
        <v>119</v>
      </c>
      <c r="B27969">
        <v>4</v>
      </c>
      <c r="C27969">
        <v>0.02</v>
      </c>
    </row>
    <row r="27970" spans="1:5" x14ac:dyDescent="0.2">
      <c r="A27970" t="s">
        <v>52</v>
      </c>
      <c r="B27970">
        <v>7.85</v>
      </c>
      <c r="C27970" t="s">
        <v>1634</v>
      </c>
      <c r="D27970">
        <v>0.05</v>
      </c>
    </row>
    <row r="27971" spans="1:5" x14ac:dyDescent="0.2">
      <c r="A27971" t="s">
        <v>59</v>
      </c>
      <c r="B27971" t="s">
        <v>1841</v>
      </c>
      <c r="C27971">
        <v>14.8</v>
      </c>
      <c r="D27971" t="s">
        <v>3521</v>
      </c>
    </row>
    <row r="27972" spans="1:5" x14ac:dyDescent="0.2">
      <c r="A27972" t="s">
        <v>52</v>
      </c>
      <c r="B27972">
        <v>1</v>
      </c>
      <c r="C27972" t="s">
        <v>1634</v>
      </c>
      <c r="D27972">
        <v>0.1</v>
      </c>
    </row>
    <row r="27973" spans="1:5" x14ac:dyDescent="0.2">
      <c r="A27973" t="s">
        <v>119</v>
      </c>
      <c r="B27973">
        <v>15</v>
      </c>
      <c r="C27973" t="s">
        <v>1634</v>
      </c>
      <c r="D27973">
        <v>0.08</v>
      </c>
    </row>
    <row r="27974" spans="1:5" x14ac:dyDescent="0.2">
      <c r="A27974" t="s">
        <v>2928</v>
      </c>
      <c r="B27974" t="s">
        <v>1606</v>
      </c>
    </row>
    <row r="27975" spans="1:5" x14ac:dyDescent="0.2">
      <c r="A27975" t="s">
        <v>52</v>
      </c>
      <c r="B27975">
        <v>7.8</v>
      </c>
      <c r="C27975" t="s">
        <v>1634</v>
      </c>
      <c r="D27975">
        <v>0.05</v>
      </c>
    </row>
    <row r="27976" spans="1:5" x14ac:dyDescent="0.2">
      <c r="A27976" t="s">
        <v>52</v>
      </c>
      <c r="B27976">
        <v>8.3000000000000007</v>
      </c>
      <c r="C27976" t="s">
        <v>1656</v>
      </c>
    </row>
    <row r="27977" spans="1:5" x14ac:dyDescent="0.2">
      <c r="A27977" t="s">
        <v>52</v>
      </c>
      <c r="B27977">
        <v>12.05</v>
      </c>
      <c r="C27977" t="s">
        <v>1634</v>
      </c>
      <c r="D27977">
        <v>0.05</v>
      </c>
    </row>
    <row r="27978" spans="1:5" x14ac:dyDescent="0.2">
      <c r="A27978" t="s">
        <v>52</v>
      </c>
      <c r="B27978">
        <v>12.05</v>
      </c>
      <c r="C27978" t="s">
        <v>1634</v>
      </c>
      <c r="D27978">
        <v>0.05</v>
      </c>
    </row>
    <row r="27979" spans="1:5" x14ac:dyDescent="0.2">
      <c r="A27979" t="s">
        <v>52</v>
      </c>
      <c r="B27979">
        <v>0.25</v>
      </c>
      <c r="C27979" t="s">
        <v>1634</v>
      </c>
      <c r="D27979">
        <v>0.03</v>
      </c>
    </row>
    <row r="27980" spans="1:5" x14ac:dyDescent="0.2">
      <c r="A27980" t="s">
        <v>156</v>
      </c>
      <c r="B27980">
        <v>0.05</v>
      </c>
    </row>
    <row r="27981" spans="1:5" x14ac:dyDescent="0.2">
      <c r="A27981" t="s">
        <v>119</v>
      </c>
      <c r="B27981">
        <v>12.8</v>
      </c>
      <c r="C27981" t="s">
        <v>1634</v>
      </c>
      <c r="D27981">
        <v>0.2</v>
      </c>
    </row>
    <row r="27982" spans="1:5" x14ac:dyDescent="0.2">
      <c r="A27982" t="s">
        <v>896</v>
      </c>
      <c r="B27982" t="s">
        <v>1644</v>
      </c>
      <c r="C27982">
        <v>9.8000000000000007</v>
      </c>
      <c r="D27982" t="s">
        <v>1634</v>
      </c>
      <c r="E27982">
        <v>0.1</v>
      </c>
    </row>
    <row r="27983" spans="1:5" x14ac:dyDescent="0.2">
      <c r="A27983" t="s">
        <v>118</v>
      </c>
      <c r="B27983" t="s">
        <v>1610</v>
      </c>
      <c r="C27983">
        <v>4</v>
      </c>
    </row>
    <row r="27984" spans="1:5" x14ac:dyDescent="0.2">
      <c r="A27984" t="s">
        <v>118</v>
      </c>
      <c r="B27984" t="s">
        <v>1610</v>
      </c>
      <c r="C27984">
        <v>10</v>
      </c>
    </row>
    <row r="27985" spans="1:4" x14ac:dyDescent="0.2">
      <c r="A27985" t="s">
        <v>77</v>
      </c>
      <c r="B27985" t="s">
        <v>2551</v>
      </c>
      <c r="C27985" t="s">
        <v>1634</v>
      </c>
      <c r="D27985" t="s">
        <v>3510</v>
      </c>
    </row>
    <row r="27986" spans="1:4" x14ac:dyDescent="0.2">
      <c r="A27986" t="s">
        <v>118</v>
      </c>
      <c r="B27986" t="s">
        <v>2534</v>
      </c>
      <c r="C27986">
        <v>1.5</v>
      </c>
      <c r="D27986" t="s">
        <v>3511</v>
      </c>
    </row>
    <row r="27987" spans="1:4" x14ac:dyDescent="0.2">
      <c r="A27987" t="s">
        <v>118</v>
      </c>
      <c r="B27987" t="s">
        <v>2534</v>
      </c>
      <c r="C27987">
        <v>1.5</v>
      </c>
      <c r="D27987" t="s">
        <v>3512</v>
      </c>
    </row>
    <row r="27988" spans="1:4" x14ac:dyDescent="0.2">
      <c r="A27988" t="s">
        <v>120</v>
      </c>
      <c r="B27988">
        <v>0.03</v>
      </c>
      <c r="C27988" t="s">
        <v>1594</v>
      </c>
      <c r="D27988" t="s">
        <v>3522</v>
      </c>
    </row>
    <row r="27989" spans="1:4" x14ac:dyDescent="0.2">
      <c r="A27989" t="s">
        <v>117</v>
      </c>
      <c r="B27989">
        <v>0.03</v>
      </c>
      <c r="C27989" t="s">
        <v>1594</v>
      </c>
    </row>
    <row r="27990" spans="1:4" x14ac:dyDescent="0.2">
      <c r="A27990" t="s">
        <v>120</v>
      </c>
      <c r="B27990">
        <v>0.01</v>
      </c>
      <c r="C27990" t="s">
        <v>1594</v>
      </c>
    </row>
    <row r="27991" spans="1:4" x14ac:dyDescent="0.2">
      <c r="A27991">
        <v>0.15</v>
      </c>
      <c r="B27991" t="s">
        <v>1647</v>
      </c>
    </row>
    <row r="27992" spans="1:4" x14ac:dyDescent="0.2">
      <c r="A27992">
        <v>0.45</v>
      </c>
      <c r="B27992" t="s">
        <v>1647</v>
      </c>
    </row>
    <row r="27993" spans="1:4" x14ac:dyDescent="0.2">
      <c r="A27993" t="s">
        <v>110</v>
      </c>
      <c r="B27993" t="s">
        <v>1708</v>
      </c>
    </row>
    <row r="27994" spans="1:4" x14ac:dyDescent="0.2">
      <c r="A27994" t="s">
        <v>1575</v>
      </c>
      <c r="B27994" t="s">
        <v>1576</v>
      </c>
      <c r="C27994" t="s">
        <v>1577</v>
      </c>
      <c r="D27994" t="s">
        <v>1578</v>
      </c>
    </row>
    <row r="27995" spans="1:4" x14ac:dyDescent="0.2">
      <c r="A27995" t="s">
        <v>882</v>
      </c>
      <c r="B27995" t="s">
        <v>1579</v>
      </c>
      <c r="C27995" t="s">
        <v>1580</v>
      </c>
    </row>
    <row r="27996" spans="1:4" x14ac:dyDescent="0.2">
      <c r="A27996" t="s">
        <v>57</v>
      </c>
      <c r="B27996">
        <v>16.98</v>
      </c>
      <c r="C27996">
        <f t="shared" ref="C27996:C28001" si="13">-0.005/-0.02</f>
        <v>0.25</v>
      </c>
    </row>
    <row r="27997" spans="1:4" x14ac:dyDescent="0.2">
      <c r="A27997" t="s">
        <v>57</v>
      </c>
      <c r="B27997">
        <v>16.98</v>
      </c>
      <c r="C27997">
        <f t="shared" si="13"/>
        <v>0.25</v>
      </c>
    </row>
    <row r="27998" spans="1:4" x14ac:dyDescent="0.2">
      <c r="A27998" t="s">
        <v>57</v>
      </c>
      <c r="B27998">
        <v>16.98</v>
      </c>
      <c r="C27998">
        <f t="shared" si="13"/>
        <v>0.25</v>
      </c>
    </row>
    <row r="27999" spans="1:4" x14ac:dyDescent="0.2">
      <c r="A27999" t="s">
        <v>57</v>
      </c>
      <c r="B27999">
        <v>21.98</v>
      </c>
      <c r="C27999">
        <f t="shared" si="13"/>
        <v>0.25</v>
      </c>
    </row>
    <row r="28000" spans="1:4" x14ac:dyDescent="0.2">
      <c r="A28000" t="s">
        <v>57</v>
      </c>
      <c r="B28000">
        <v>21.98</v>
      </c>
      <c r="C28000">
        <f t="shared" si="13"/>
        <v>0.25</v>
      </c>
    </row>
    <row r="28001" spans="1:4" x14ac:dyDescent="0.2">
      <c r="A28001" t="s">
        <v>57</v>
      </c>
      <c r="B28001">
        <v>21.98</v>
      </c>
      <c r="C28001">
        <f t="shared" si="13"/>
        <v>0.25</v>
      </c>
    </row>
    <row r="28002" spans="1:4" x14ac:dyDescent="0.2">
      <c r="A28002" t="s">
        <v>3513</v>
      </c>
      <c r="B28002">
        <v>-0.02</v>
      </c>
      <c r="C28002" t="s">
        <v>1816</v>
      </c>
      <c r="D28002" t="s">
        <v>3317</v>
      </c>
    </row>
    <row r="28003" spans="1:4" x14ac:dyDescent="0.2">
      <c r="A28003" t="s">
        <v>57</v>
      </c>
      <c r="B28003">
        <v>16.8</v>
      </c>
      <c r="C28003" t="s">
        <v>1634</v>
      </c>
      <c r="D28003">
        <v>0.05</v>
      </c>
    </row>
    <row r="28004" spans="1:4" x14ac:dyDescent="0.2">
      <c r="A28004" t="s">
        <v>119</v>
      </c>
      <c r="B28004">
        <v>1.8</v>
      </c>
      <c r="C28004" t="s">
        <v>1634</v>
      </c>
      <c r="D28004">
        <v>0.05</v>
      </c>
    </row>
    <row r="28005" spans="1:4" x14ac:dyDescent="0.2">
      <c r="A28005" t="s">
        <v>52</v>
      </c>
      <c r="B28005">
        <v>1.2</v>
      </c>
      <c r="C28005" t="s">
        <v>1634</v>
      </c>
      <c r="D28005">
        <v>0.1</v>
      </c>
    </row>
    <row r="28006" spans="1:4" x14ac:dyDescent="0.2">
      <c r="A28006" t="s">
        <v>119</v>
      </c>
      <c r="B28006">
        <v>5.5</v>
      </c>
      <c r="C28006" t="s">
        <v>1634</v>
      </c>
      <c r="D28006">
        <v>0.2</v>
      </c>
    </row>
    <row r="28007" spans="1:4" x14ac:dyDescent="0.2">
      <c r="A28007" t="s">
        <v>119</v>
      </c>
      <c r="B28007">
        <v>5.15</v>
      </c>
      <c r="C28007" t="s">
        <v>1639</v>
      </c>
      <c r="D28007">
        <v>0.05</v>
      </c>
    </row>
    <row r="28008" spans="1:4" x14ac:dyDescent="0.2">
      <c r="A28008" t="s">
        <v>119</v>
      </c>
      <c r="B28008">
        <v>3.8</v>
      </c>
      <c r="C28008">
        <v>0.02</v>
      </c>
    </row>
    <row r="28009" spans="1:4" x14ac:dyDescent="0.2">
      <c r="A28009" t="s">
        <v>119</v>
      </c>
      <c r="B28009">
        <v>3.8</v>
      </c>
      <c r="C28009">
        <v>0.02</v>
      </c>
    </row>
    <row r="28010" spans="1:4" x14ac:dyDescent="0.2">
      <c r="A28010" t="s">
        <v>52</v>
      </c>
      <c r="B28010">
        <v>7.85</v>
      </c>
      <c r="C28010" t="s">
        <v>1634</v>
      </c>
      <c r="D28010">
        <v>0.05</v>
      </c>
    </row>
    <row r="28011" spans="1:4" x14ac:dyDescent="0.2">
      <c r="A28011" t="s">
        <v>59</v>
      </c>
      <c r="B28011" t="s">
        <v>1841</v>
      </c>
      <c r="C28011">
        <v>14.8</v>
      </c>
      <c r="D28011" t="s">
        <v>3521</v>
      </c>
    </row>
    <row r="28012" spans="1:4" x14ac:dyDescent="0.2">
      <c r="A28012" t="s">
        <v>52</v>
      </c>
      <c r="B28012">
        <v>1</v>
      </c>
      <c r="C28012" t="s">
        <v>1634</v>
      </c>
      <c r="D28012">
        <v>0.1</v>
      </c>
    </row>
    <row r="28013" spans="1:4" x14ac:dyDescent="0.2">
      <c r="A28013" t="s">
        <v>119</v>
      </c>
      <c r="B28013">
        <v>15</v>
      </c>
      <c r="C28013" t="s">
        <v>1634</v>
      </c>
      <c r="D28013">
        <v>0.08</v>
      </c>
    </row>
    <row r="28014" spans="1:4" x14ac:dyDescent="0.2">
      <c r="A28014" t="s">
        <v>2928</v>
      </c>
      <c r="B28014" t="s">
        <v>1606</v>
      </c>
    </row>
    <row r="28015" spans="1:4" x14ac:dyDescent="0.2">
      <c r="A28015" t="s">
        <v>52</v>
      </c>
      <c r="B28015">
        <v>7.8</v>
      </c>
      <c r="C28015" t="s">
        <v>1634</v>
      </c>
      <c r="D28015">
        <v>0.05</v>
      </c>
    </row>
    <row r="28016" spans="1:4" x14ac:dyDescent="0.2">
      <c r="A28016" t="s">
        <v>52</v>
      </c>
      <c r="B28016">
        <v>8.3000000000000007</v>
      </c>
      <c r="C28016" t="s">
        <v>1656</v>
      </c>
    </row>
    <row r="28017" spans="1:5" x14ac:dyDescent="0.2">
      <c r="A28017" t="s">
        <v>52</v>
      </c>
      <c r="B28017">
        <v>12.05</v>
      </c>
      <c r="C28017" t="s">
        <v>1634</v>
      </c>
      <c r="D28017">
        <v>0.05</v>
      </c>
    </row>
    <row r="28018" spans="1:5" x14ac:dyDescent="0.2">
      <c r="A28018" t="s">
        <v>52</v>
      </c>
      <c r="B28018">
        <v>12.05</v>
      </c>
      <c r="C28018" t="s">
        <v>1634</v>
      </c>
      <c r="D28018">
        <v>0.05</v>
      </c>
    </row>
    <row r="28019" spans="1:5" x14ac:dyDescent="0.2">
      <c r="A28019" t="s">
        <v>52</v>
      </c>
      <c r="B28019">
        <v>0.25</v>
      </c>
      <c r="C28019" t="s">
        <v>1634</v>
      </c>
      <c r="D28019">
        <v>0.03</v>
      </c>
    </row>
    <row r="28020" spans="1:5" x14ac:dyDescent="0.2">
      <c r="A28020" t="s">
        <v>156</v>
      </c>
      <c r="B28020">
        <v>0.05</v>
      </c>
    </row>
    <row r="28021" spans="1:5" x14ac:dyDescent="0.2">
      <c r="A28021" t="s">
        <v>119</v>
      </c>
      <c r="B28021">
        <v>12.8</v>
      </c>
      <c r="C28021" t="s">
        <v>1634</v>
      </c>
      <c r="D28021">
        <v>0.2</v>
      </c>
    </row>
    <row r="28022" spans="1:5" x14ac:dyDescent="0.2">
      <c r="A28022" t="s">
        <v>896</v>
      </c>
      <c r="B28022" t="s">
        <v>1644</v>
      </c>
      <c r="C28022">
        <v>9.8000000000000007</v>
      </c>
      <c r="D28022" t="s">
        <v>1634</v>
      </c>
      <c r="E28022">
        <v>0.1</v>
      </c>
    </row>
    <row r="28023" spans="1:5" x14ac:dyDescent="0.2">
      <c r="A28023" t="s">
        <v>118</v>
      </c>
      <c r="B28023" t="s">
        <v>1610</v>
      </c>
      <c r="C28023">
        <v>4</v>
      </c>
    </row>
    <row r="28024" spans="1:5" x14ac:dyDescent="0.2">
      <c r="A28024" t="s">
        <v>118</v>
      </c>
      <c r="B28024" t="s">
        <v>1610</v>
      </c>
      <c r="C28024">
        <v>10</v>
      </c>
    </row>
    <row r="28025" spans="1:5" x14ac:dyDescent="0.2">
      <c r="A28025" t="s">
        <v>77</v>
      </c>
      <c r="B28025" t="s">
        <v>2551</v>
      </c>
      <c r="C28025" t="s">
        <v>1634</v>
      </c>
      <c r="D28025" t="s">
        <v>3510</v>
      </c>
    </row>
    <row r="28026" spans="1:5" x14ac:dyDescent="0.2">
      <c r="A28026" t="s">
        <v>118</v>
      </c>
      <c r="B28026" t="s">
        <v>2534</v>
      </c>
      <c r="C28026">
        <v>1.5</v>
      </c>
      <c r="D28026" t="s">
        <v>3511</v>
      </c>
    </row>
    <row r="28027" spans="1:5" x14ac:dyDescent="0.2">
      <c r="A28027" t="s">
        <v>118</v>
      </c>
      <c r="B28027" t="s">
        <v>2534</v>
      </c>
      <c r="C28027">
        <v>1.5</v>
      </c>
      <c r="D28027" t="s">
        <v>3512</v>
      </c>
    </row>
    <row r="28028" spans="1:5" x14ac:dyDescent="0.2">
      <c r="A28028" t="s">
        <v>120</v>
      </c>
      <c r="B28028">
        <v>0.03</v>
      </c>
      <c r="C28028" t="s">
        <v>1594</v>
      </c>
      <c r="D28028" t="s">
        <v>3524</v>
      </c>
    </row>
    <row r="28029" spans="1:5" x14ac:dyDescent="0.2">
      <c r="A28029" t="s">
        <v>117</v>
      </c>
      <c r="B28029">
        <v>0.03</v>
      </c>
      <c r="C28029" t="s">
        <v>1594</v>
      </c>
    </row>
    <row r="28030" spans="1:5" x14ac:dyDescent="0.2">
      <c r="A28030" t="s">
        <v>120</v>
      </c>
      <c r="B28030">
        <v>0.01</v>
      </c>
      <c r="C28030" t="s">
        <v>1594</v>
      </c>
    </row>
    <row r="28031" spans="1:5" x14ac:dyDescent="0.2">
      <c r="A28031">
        <v>0.15</v>
      </c>
      <c r="B28031" t="s">
        <v>1647</v>
      </c>
    </row>
    <row r="28032" spans="1:5" x14ac:dyDescent="0.2">
      <c r="A28032">
        <v>0.45</v>
      </c>
      <c r="B28032" t="s">
        <v>1647</v>
      </c>
    </row>
    <row r="28033" spans="1:4" x14ac:dyDescent="0.2">
      <c r="A28033" t="s">
        <v>110</v>
      </c>
      <c r="B28033" t="s">
        <v>1708</v>
      </c>
    </row>
    <row r="28034" spans="1:4" x14ac:dyDescent="0.2">
      <c r="A28034" t="s">
        <v>1575</v>
      </c>
      <c r="B28034" t="s">
        <v>1576</v>
      </c>
      <c r="C28034" t="s">
        <v>1577</v>
      </c>
      <c r="D28034" t="s">
        <v>1578</v>
      </c>
    </row>
    <row r="28035" spans="1:4" x14ac:dyDescent="0.2">
      <c r="A28035" t="s">
        <v>882</v>
      </c>
      <c r="B28035" t="s">
        <v>1579</v>
      </c>
      <c r="C28035" t="s">
        <v>1580</v>
      </c>
    </row>
    <row r="28036" spans="1:4" x14ac:dyDescent="0.2">
      <c r="A28036" t="s">
        <v>1595</v>
      </c>
      <c r="B28036" t="s">
        <v>1596</v>
      </c>
      <c r="C28036" t="s">
        <v>1597</v>
      </c>
    </row>
    <row r="28037" spans="1:4" x14ac:dyDescent="0.2">
      <c r="A28037" t="s">
        <v>1595</v>
      </c>
      <c r="B28037" t="s">
        <v>1598</v>
      </c>
      <c r="C28037" t="s">
        <v>1599</v>
      </c>
      <c r="D28037" t="s">
        <v>1597</v>
      </c>
    </row>
    <row r="28038" spans="1:4" x14ac:dyDescent="0.2">
      <c r="A28038" t="s">
        <v>57</v>
      </c>
      <c r="B28038">
        <v>16.98</v>
      </c>
      <c r="C28038">
        <f t="shared" ref="C28038:C28043" si="14">-0.005/-0.02</f>
        <v>0.25</v>
      </c>
    </row>
    <row r="28039" spans="1:4" x14ac:dyDescent="0.2">
      <c r="A28039" t="s">
        <v>57</v>
      </c>
      <c r="B28039">
        <v>16.98</v>
      </c>
      <c r="C28039">
        <f t="shared" si="14"/>
        <v>0.25</v>
      </c>
    </row>
    <row r="28040" spans="1:4" x14ac:dyDescent="0.2">
      <c r="A28040" t="s">
        <v>57</v>
      </c>
      <c r="B28040">
        <v>16.98</v>
      </c>
      <c r="C28040">
        <f t="shared" si="14"/>
        <v>0.25</v>
      </c>
    </row>
    <row r="28041" spans="1:4" x14ac:dyDescent="0.2">
      <c r="A28041" t="s">
        <v>57</v>
      </c>
      <c r="B28041">
        <v>21.98</v>
      </c>
      <c r="C28041">
        <f t="shared" si="14"/>
        <v>0.25</v>
      </c>
    </row>
    <row r="28042" spans="1:4" x14ac:dyDescent="0.2">
      <c r="A28042" t="s">
        <v>57</v>
      </c>
      <c r="B28042">
        <v>21.98</v>
      </c>
      <c r="C28042">
        <f t="shared" si="14"/>
        <v>0.25</v>
      </c>
    </row>
    <row r="28043" spans="1:4" x14ac:dyDescent="0.2">
      <c r="A28043" t="s">
        <v>57</v>
      </c>
      <c r="B28043">
        <v>21.98</v>
      </c>
      <c r="C28043">
        <f t="shared" si="14"/>
        <v>0.25</v>
      </c>
    </row>
    <row r="28044" spans="1:4" x14ac:dyDescent="0.2">
      <c r="A28044" t="s">
        <v>3513</v>
      </c>
      <c r="B28044">
        <v>-0.02</v>
      </c>
      <c r="C28044" t="s">
        <v>1816</v>
      </c>
      <c r="D28044" t="s">
        <v>3317</v>
      </c>
    </row>
    <row r="28045" spans="1:4" x14ac:dyDescent="0.2">
      <c r="A28045" t="s">
        <v>57</v>
      </c>
      <c r="B28045">
        <v>16.8</v>
      </c>
      <c r="C28045" t="s">
        <v>1634</v>
      </c>
      <c r="D28045">
        <v>0.05</v>
      </c>
    </row>
    <row r="28046" spans="1:4" x14ac:dyDescent="0.2">
      <c r="A28046" t="s">
        <v>119</v>
      </c>
      <c r="B28046">
        <v>1.8</v>
      </c>
      <c r="C28046" t="s">
        <v>1634</v>
      </c>
      <c r="D28046">
        <v>0.05</v>
      </c>
    </row>
    <row r="28047" spans="1:4" x14ac:dyDescent="0.2">
      <c r="A28047" t="s">
        <v>52</v>
      </c>
      <c r="B28047">
        <v>1.2</v>
      </c>
      <c r="C28047" t="s">
        <v>1634</v>
      </c>
      <c r="D28047">
        <v>0.1</v>
      </c>
    </row>
    <row r="28048" spans="1:4" x14ac:dyDescent="0.2">
      <c r="A28048" t="s">
        <v>119</v>
      </c>
      <c r="B28048">
        <v>5.5</v>
      </c>
      <c r="C28048" t="s">
        <v>1634</v>
      </c>
      <c r="D28048">
        <v>0.2</v>
      </c>
    </row>
    <row r="28049" spans="1:5" x14ac:dyDescent="0.2">
      <c r="A28049" t="s">
        <v>119</v>
      </c>
      <c r="B28049">
        <v>5.15</v>
      </c>
      <c r="C28049" t="s">
        <v>1639</v>
      </c>
      <c r="D28049">
        <v>0.05</v>
      </c>
    </row>
    <row r="28050" spans="1:5" x14ac:dyDescent="0.2">
      <c r="A28050" t="s">
        <v>119</v>
      </c>
      <c r="B28050">
        <v>3.8</v>
      </c>
      <c r="C28050">
        <v>0.02</v>
      </c>
    </row>
    <row r="28051" spans="1:5" x14ac:dyDescent="0.2">
      <c r="A28051" t="s">
        <v>119</v>
      </c>
      <c r="B28051">
        <v>3.8</v>
      </c>
      <c r="C28051">
        <v>0.02</v>
      </c>
    </row>
    <row r="28052" spans="1:5" x14ac:dyDescent="0.2">
      <c r="A28052" t="s">
        <v>52</v>
      </c>
      <c r="B28052">
        <v>7.85</v>
      </c>
      <c r="C28052" t="s">
        <v>1634</v>
      </c>
      <c r="D28052">
        <v>0.05</v>
      </c>
    </row>
    <row r="28053" spans="1:5" x14ac:dyDescent="0.2">
      <c r="A28053" t="s">
        <v>59</v>
      </c>
      <c r="B28053" t="s">
        <v>1841</v>
      </c>
      <c r="C28053">
        <v>14.8</v>
      </c>
      <c r="D28053" t="s">
        <v>3521</v>
      </c>
    </row>
    <row r="28054" spans="1:5" x14ac:dyDescent="0.2">
      <c r="A28054" t="s">
        <v>52</v>
      </c>
      <c r="B28054">
        <v>1</v>
      </c>
      <c r="C28054" t="s">
        <v>1634</v>
      </c>
      <c r="D28054">
        <v>0.1</v>
      </c>
    </row>
    <row r="28055" spans="1:5" x14ac:dyDescent="0.2">
      <c r="A28055" t="s">
        <v>119</v>
      </c>
      <c r="B28055">
        <v>15</v>
      </c>
      <c r="C28055" t="s">
        <v>1634</v>
      </c>
      <c r="D28055">
        <v>0.08</v>
      </c>
    </row>
    <row r="28056" spans="1:5" x14ac:dyDescent="0.2">
      <c r="A28056" t="s">
        <v>2928</v>
      </c>
      <c r="B28056" t="s">
        <v>1606</v>
      </c>
    </row>
    <row r="28057" spans="1:5" x14ac:dyDescent="0.2">
      <c r="A28057" t="s">
        <v>52</v>
      </c>
      <c r="B28057">
        <v>7.8</v>
      </c>
      <c r="C28057" t="s">
        <v>1634</v>
      </c>
      <c r="D28057">
        <v>0.05</v>
      </c>
    </row>
    <row r="28058" spans="1:5" x14ac:dyDescent="0.2">
      <c r="A28058" t="s">
        <v>52</v>
      </c>
      <c r="B28058">
        <v>8.3000000000000007</v>
      </c>
      <c r="C28058" t="s">
        <v>1656</v>
      </c>
    </row>
    <row r="28059" spans="1:5" x14ac:dyDescent="0.2">
      <c r="A28059" t="s">
        <v>52</v>
      </c>
      <c r="B28059">
        <v>12.05</v>
      </c>
      <c r="C28059" t="s">
        <v>1634</v>
      </c>
      <c r="D28059">
        <v>0.05</v>
      </c>
    </row>
    <row r="28060" spans="1:5" x14ac:dyDescent="0.2">
      <c r="A28060" t="s">
        <v>52</v>
      </c>
      <c r="B28060">
        <v>12.05</v>
      </c>
      <c r="C28060" t="s">
        <v>1634</v>
      </c>
      <c r="D28060">
        <v>0.05</v>
      </c>
    </row>
    <row r="28061" spans="1:5" x14ac:dyDescent="0.2">
      <c r="A28061" t="s">
        <v>52</v>
      </c>
      <c r="B28061">
        <v>0.25</v>
      </c>
      <c r="C28061" t="s">
        <v>1634</v>
      </c>
      <c r="D28061">
        <v>0.03</v>
      </c>
    </row>
    <row r="28062" spans="1:5" x14ac:dyDescent="0.2">
      <c r="A28062" t="s">
        <v>156</v>
      </c>
      <c r="B28062">
        <v>0.05</v>
      </c>
    </row>
    <row r="28063" spans="1:5" x14ac:dyDescent="0.2">
      <c r="A28063" t="s">
        <v>119</v>
      </c>
      <c r="B28063">
        <v>12.8</v>
      </c>
      <c r="C28063" t="s">
        <v>1634</v>
      </c>
      <c r="D28063">
        <v>0.2</v>
      </c>
    </row>
    <row r="28064" spans="1:5" x14ac:dyDescent="0.2">
      <c r="A28064" t="s">
        <v>896</v>
      </c>
      <c r="B28064" t="s">
        <v>1644</v>
      </c>
      <c r="C28064">
        <v>9.8000000000000007</v>
      </c>
      <c r="D28064" t="s">
        <v>1634</v>
      </c>
      <c r="E28064">
        <v>0.1</v>
      </c>
    </row>
    <row r="28065" spans="1:4" x14ac:dyDescent="0.2">
      <c r="A28065" t="s">
        <v>118</v>
      </c>
      <c r="B28065" t="s">
        <v>1610</v>
      </c>
      <c r="C28065">
        <v>4</v>
      </c>
    </row>
    <row r="28066" spans="1:4" x14ac:dyDescent="0.2">
      <c r="A28066" t="s">
        <v>118</v>
      </c>
      <c r="B28066" t="s">
        <v>1610</v>
      </c>
      <c r="C28066">
        <v>10</v>
      </c>
    </row>
    <row r="28067" spans="1:4" x14ac:dyDescent="0.2">
      <c r="A28067" t="s">
        <v>77</v>
      </c>
      <c r="B28067" t="s">
        <v>2551</v>
      </c>
      <c r="C28067" t="s">
        <v>1634</v>
      </c>
      <c r="D28067" t="s">
        <v>3510</v>
      </c>
    </row>
    <row r="28068" spans="1:4" x14ac:dyDescent="0.2">
      <c r="A28068" t="s">
        <v>118</v>
      </c>
      <c r="B28068" t="s">
        <v>2534</v>
      </c>
      <c r="C28068">
        <v>1.5</v>
      </c>
      <c r="D28068" t="s">
        <v>3511</v>
      </c>
    </row>
    <row r="28069" spans="1:4" x14ac:dyDescent="0.2">
      <c r="A28069" t="s">
        <v>118</v>
      </c>
      <c r="B28069" t="s">
        <v>2534</v>
      </c>
      <c r="C28069">
        <v>1.5</v>
      </c>
      <c r="D28069" t="s">
        <v>3512</v>
      </c>
    </row>
    <row r="28070" spans="1:4" x14ac:dyDescent="0.2">
      <c r="A28070" t="s">
        <v>120</v>
      </c>
      <c r="B28070">
        <v>0.03</v>
      </c>
      <c r="C28070" t="s">
        <v>1594</v>
      </c>
      <c r="D28070" t="s">
        <v>3524</v>
      </c>
    </row>
    <row r="28071" spans="1:4" x14ac:dyDescent="0.2">
      <c r="A28071" t="s">
        <v>117</v>
      </c>
      <c r="B28071">
        <v>0.03</v>
      </c>
      <c r="C28071" t="s">
        <v>1594</v>
      </c>
    </row>
    <row r="28072" spans="1:4" x14ac:dyDescent="0.2">
      <c r="A28072" t="s">
        <v>120</v>
      </c>
      <c r="B28072">
        <v>0.01</v>
      </c>
      <c r="C28072" t="s">
        <v>1594</v>
      </c>
    </row>
    <row r="28073" spans="1:4" x14ac:dyDescent="0.2">
      <c r="A28073">
        <v>0.15</v>
      </c>
      <c r="B28073" t="s">
        <v>1647</v>
      </c>
    </row>
    <row r="28074" spans="1:4" x14ac:dyDescent="0.2">
      <c r="A28074">
        <v>0.45</v>
      </c>
      <c r="B28074" t="s">
        <v>1647</v>
      </c>
    </row>
    <row r="28075" spans="1:4" x14ac:dyDescent="0.2">
      <c r="A28075" t="s">
        <v>110</v>
      </c>
      <c r="B28075" t="s">
        <v>1708</v>
      </c>
    </row>
    <row r="28076" spans="1:4" x14ac:dyDescent="0.2">
      <c r="A28076" t="s">
        <v>1575</v>
      </c>
      <c r="B28076" t="s">
        <v>1576</v>
      </c>
      <c r="C28076" t="s">
        <v>1577</v>
      </c>
      <c r="D28076" t="s">
        <v>1578</v>
      </c>
    </row>
    <row r="28077" spans="1:4" x14ac:dyDescent="0.2">
      <c r="A28077" t="s">
        <v>882</v>
      </c>
      <c r="B28077" t="s">
        <v>1579</v>
      </c>
      <c r="C28077" t="s">
        <v>1580</v>
      </c>
    </row>
    <row r="28078" spans="1:4" x14ac:dyDescent="0.2">
      <c r="A28078" t="s">
        <v>1595</v>
      </c>
      <c r="B28078" t="s">
        <v>1596</v>
      </c>
      <c r="C28078" t="s">
        <v>1597</v>
      </c>
    </row>
    <row r="28079" spans="1:4" x14ac:dyDescent="0.2">
      <c r="A28079" t="s">
        <v>1595</v>
      </c>
      <c r="B28079" t="s">
        <v>1598</v>
      </c>
      <c r="C28079" t="s">
        <v>1599</v>
      </c>
      <c r="D28079" t="s">
        <v>1597</v>
      </c>
    </row>
    <row r="28080" spans="1:4" x14ac:dyDescent="0.2">
      <c r="A28080" t="s">
        <v>57</v>
      </c>
      <c r="B28080">
        <v>16.98</v>
      </c>
      <c r="C28080">
        <f>-0.005/-0.02</f>
        <v>0.25</v>
      </c>
    </row>
    <row r="28081" spans="1:4" x14ac:dyDescent="0.2">
      <c r="A28081" t="s">
        <v>57</v>
      </c>
      <c r="B28081">
        <v>16.98</v>
      </c>
      <c r="C28081">
        <f>-0.005/-0.02</f>
        <v>0.25</v>
      </c>
    </row>
    <row r="28082" spans="1:4" x14ac:dyDescent="0.2">
      <c r="A28082" t="s">
        <v>57</v>
      </c>
      <c r="B28082">
        <v>21.98</v>
      </c>
      <c r="C28082">
        <f>-0.005/-0.02</f>
        <v>0.25</v>
      </c>
    </row>
    <row r="28083" spans="1:4" x14ac:dyDescent="0.2">
      <c r="A28083" t="s">
        <v>57</v>
      </c>
      <c r="B28083">
        <v>21.98</v>
      </c>
      <c r="C28083">
        <f>-0.005/-0.02</f>
        <v>0.25</v>
      </c>
    </row>
    <row r="28084" spans="1:4" x14ac:dyDescent="0.2">
      <c r="A28084" t="s">
        <v>57</v>
      </c>
      <c r="B28084">
        <v>16.8</v>
      </c>
      <c r="C28084" t="s">
        <v>1634</v>
      </c>
      <c r="D28084">
        <v>0.05</v>
      </c>
    </row>
    <row r="28085" spans="1:4" x14ac:dyDescent="0.2">
      <c r="A28085" t="s">
        <v>119</v>
      </c>
      <c r="B28085">
        <v>1.8</v>
      </c>
      <c r="C28085" t="s">
        <v>1634</v>
      </c>
      <c r="D28085">
        <v>0.05</v>
      </c>
    </row>
    <row r="28086" spans="1:4" x14ac:dyDescent="0.2">
      <c r="A28086" t="s">
        <v>52</v>
      </c>
      <c r="B28086">
        <v>1.2</v>
      </c>
      <c r="C28086" t="s">
        <v>1634</v>
      </c>
      <c r="D28086">
        <v>0.1</v>
      </c>
    </row>
    <row r="28087" spans="1:4" x14ac:dyDescent="0.2">
      <c r="A28087" t="s">
        <v>119</v>
      </c>
      <c r="B28087">
        <v>5.5</v>
      </c>
      <c r="C28087" t="s">
        <v>1634</v>
      </c>
      <c r="D28087">
        <v>0.2</v>
      </c>
    </row>
    <row r="28088" spans="1:4" x14ac:dyDescent="0.2">
      <c r="A28088" t="s">
        <v>119</v>
      </c>
      <c r="B28088">
        <v>5.15</v>
      </c>
      <c r="C28088" t="s">
        <v>1639</v>
      </c>
      <c r="D28088">
        <v>0.05</v>
      </c>
    </row>
    <row r="28089" spans="1:4" x14ac:dyDescent="0.2">
      <c r="A28089" t="s">
        <v>119</v>
      </c>
      <c r="B28089">
        <v>4</v>
      </c>
      <c r="C28089">
        <v>0.02</v>
      </c>
    </row>
    <row r="28090" spans="1:4" x14ac:dyDescent="0.2">
      <c r="A28090" t="s">
        <v>52</v>
      </c>
      <c r="B28090">
        <v>7.85</v>
      </c>
      <c r="C28090" t="s">
        <v>1634</v>
      </c>
      <c r="D28090">
        <v>0.05</v>
      </c>
    </row>
    <row r="28091" spans="1:4" x14ac:dyDescent="0.2">
      <c r="A28091" t="s">
        <v>59</v>
      </c>
      <c r="B28091" t="s">
        <v>1841</v>
      </c>
      <c r="C28091">
        <v>14.8</v>
      </c>
      <c r="D28091" t="s">
        <v>3521</v>
      </c>
    </row>
    <row r="28092" spans="1:4" x14ac:dyDescent="0.2">
      <c r="A28092" t="s">
        <v>52</v>
      </c>
      <c r="B28092">
        <v>1</v>
      </c>
      <c r="C28092" t="s">
        <v>1634</v>
      </c>
      <c r="D28092">
        <v>0.1</v>
      </c>
    </row>
    <row r="28093" spans="1:4" x14ac:dyDescent="0.2">
      <c r="A28093" t="s">
        <v>119</v>
      </c>
      <c r="B28093">
        <v>15</v>
      </c>
      <c r="C28093" t="s">
        <v>1634</v>
      </c>
      <c r="D28093">
        <v>0.08</v>
      </c>
    </row>
    <row r="28094" spans="1:4" x14ac:dyDescent="0.2">
      <c r="A28094" t="s">
        <v>2928</v>
      </c>
      <c r="B28094" t="s">
        <v>1606</v>
      </c>
    </row>
    <row r="28095" spans="1:4" x14ac:dyDescent="0.2">
      <c r="A28095" t="s">
        <v>52</v>
      </c>
      <c r="B28095">
        <v>7.8</v>
      </c>
      <c r="C28095" t="s">
        <v>1634</v>
      </c>
      <c r="D28095">
        <v>0.05</v>
      </c>
    </row>
    <row r="28096" spans="1:4" x14ac:dyDescent="0.2">
      <c r="A28096" t="s">
        <v>52</v>
      </c>
      <c r="B28096">
        <v>8.3000000000000007</v>
      </c>
      <c r="C28096" t="s">
        <v>1656</v>
      </c>
    </row>
    <row r="28097" spans="1:5" x14ac:dyDescent="0.2">
      <c r="A28097" t="s">
        <v>52</v>
      </c>
      <c r="B28097">
        <v>12.05</v>
      </c>
      <c r="C28097" t="s">
        <v>1634</v>
      </c>
      <c r="D28097">
        <v>0.05</v>
      </c>
    </row>
    <row r="28098" spans="1:5" x14ac:dyDescent="0.2">
      <c r="A28098" t="s">
        <v>52</v>
      </c>
      <c r="B28098">
        <v>12.05</v>
      </c>
      <c r="C28098" t="s">
        <v>1634</v>
      </c>
      <c r="D28098">
        <v>0.05</v>
      </c>
    </row>
    <row r="28099" spans="1:5" x14ac:dyDescent="0.2">
      <c r="A28099" t="s">
        <v>52</v>
      </c>
      <c r="B28099">
        <v>0.25</v>
      </c>
      <c r="C28099" t="s">
        <v>1634</v>
      </c>
      <c r="D28099">
        <v>0.03</v>
      </c>
    </row>
    <row r="28100" spans="1:5" x14ac:dyDescent="0.2">
      <c r="A28100" t="s">
        <v>156</v>
      </c>
      <c r="B28100">
        <v>0.05</v>
      </c>
    </row>
    <row r="28101" spans="1:5" x14ac:dyDescent="0.2">
      <c r="A28101" t="s">
        <v>119</v>
      </c>
      <c r="B28101">
        <v>12.8</v>
      </c>
      <c r="C28101" t="s">
        <v>1634</v>
      </c>
      <c r="D28101">
        <v>0.2</v>
      </c>
    </row>
    <row r="28102" spans="1:5" x14ac:dyDescent="0.2">
      <c r="A28102" t="s">
        <v>896</v>
      </c>
      <c r="B28102" t="s">
        <v>1644</v>
      </c>
      <c r="C28102">
        <v>9.8000000000000007</v>
      </c>
      <c r="D28102" t="s">
        <v>1634</v>
      </c>
      <c r="E28102">
        <v>0.1</v>
      </c>
    </row>
    <row r="28103" spans="1:5" x14ac:dyDescent="0.2">
      <c r="A28103" t="s">
        <v>118</v>
      </c>
      <c r="B28103" t="s">
        <v>1610</v>
      </c>
      <c r="C28103">
        <v>4</v>
      </c>
    </row>
    <row r="28104" spans="1:5" x14ac:dyDescent="0.2">
      <c r="A28104" t="s">
        <v>118</v>
      </c>
      <c r="B28104" t="s">
        <v>1610</v>
      </c>
      <c r="C28104">
        <v>10</v>
      </c>
    </row>
    <row r="28105" spans="1:5" x14ac:dyDescent="0.2">
      <c r="A28105" t="s">
        <v>118</v>
      </c>
      <c r="B28105" t="s">
        <v>2534</v>
      </c>
      <c r="C28105">
        <v>1.5</v>
      </c>
      <c r="D28105" t="s">
        <v>3511</v>
      </c>
    </row>
    <row r="28106" spans="1:5" x14ac:dyDescent="0.2">
      <c r="A28106" t="s">
        <v>118</v>
      </c>
      <c r="B28106" t="s">
        <v>2534</v>
      </c>
      <c r="C28106">
        <v>1.5</v>
      </c>
      <c r="D28106" t="s">
        <v>3512</v>
      </c>
    </row>
    <row r="28107" spans="1:5" x14ac:dyDescent="0.2">
      <c r="A28107" t="s">
        <v>120</v>
      </c>
      <c r="B28107">
        <v>0.03</v>
      </c>
      <c r="C28107" t="s">
        <v>1594</v>
      </c>
      <c r="D28107" t="s">
        <v>3522</v>
      </c>
    </row>
    <row r="28108" spans="1:5" x14ac:dyDescent="0.2">
      <c r="A28108" t="s">
        <v>117</v>
      </c>
      <c r="B28108">
        <v>0.03</v>
      </c>
      <c r="C28108" t="s">
        <v>1594</v>
      </c>
    </row>
    <row r="28109" spans="1:5" x14ac:dyDescent="0.2">
      <c r="A28109" t="s">
        <v>120</v>
      </c>
      <c r="B28109">
        <v>0.01</v>
      </c>
      <c r="C28109" t="s">
        <v>1594</v>
      </c>
    </row>
    <row r="28110" spans="1:5" x14ac:dyDescent="0.2">
      <c r="A28110">
        <v>0.15</v>
      </c>
      <c r="B28110" t="s">
        <v>1647</v>
      </c>
    </row>
    <row r="28111" spans="1:5" x14ac:dyDescent="0.2">
      <c r="A28111">
        <v>0.45</v>
      </c>
      <c r="B28111" t="s">
        <v>1647</v>
      </c>
    </row>
    <row r="28112" spans="1:5" x14ac:dyDescent="0.2">
      <c r="A28112" t="s">
        <v>110</v>
      </c>
      <c r="B28112" t="s">
        <v>1708</v>
      </c>
    </row>
    <row r="28113" spans="1:4" x14ac:dyDescent="0.2">
      <c r="A28113" t="s">
        <v>1575</v>
      </c>
      <c r="B28113" t="s">
        <v>1576</v>
      </c>
      <c r="C28113" t="s">
        <v>1577</v>
      </c>
      <c r="D28113" t="s">
        <v>1578</v>
      </c>
    </row>
    <row r="28114" spans="1:4" x14ac:dyDescent="0.2">
      <c r="A28114" t="s">
        <v>882</v>
      </c>
      <c r="B28114" t="s">
        <v>1579</v>
      </c>
      <c r="C28114" t="s">
        <v>1580</v>
      </c>
    </row>
    <row r="28115" spans="1:4" x14ac:dyDescent="0.2">
      <c r="A28115" t="s">
        <v>57</v>
      </c>
      <c r="B28115">
        <v>16.98</v>
      </c>
      <c r="C28115">
        <f>-0.005/-0.02</f>
        <v>0.25</v>
      </c>
    </row>
    <row r="28116" spans="1:4" x14ac:dyDescent="0.2">
      <c r="A28116" t="s">
        <v>57</v>
      </c>
      <c r="B28116">
        <v>16.98</v>
      </c>
      <c r="C28116">
        <f>-0.005/-0.02</f>
        <v>0.25</v>
      </c>
    </row>
    <row r="28117" spans="1:4" x14ac:dyDescent="0.2">
      <c r="A28117" t="s">
        <v>57</v>
      </c>
      <c r="B28117">
        <v>21.98</v>
      </c>
      <c r="C28117">
        <f>-0.005/-0.02</f>
        <v>0.25</v>
      </c>
    </row>
    <row r="28118" spans="1:4" x14ac:dyDescent="0.2">
      <c r="A28118" t="s">
        <v>57</v>
      </c>
      <c r="B28118">
        <v>21.98</v>
      </c>
      <c r="C28118">
        <f>-0.005/-0.02</f>
        <v>0.25</v>
      </c>
    </row>
    <row r="28119" spans="1:4" x14ac:dyDescent="0.2">
      <c r="A28119" t="s">
        <v>57</v>
      </c>
      <c r="B28119">
        <v>16.8</v>
      </c>
      <c r="C28119" t="s">
        <v>1634</v>
      </c>
      <c r="D28119">
        <v>0.05</v>
      </c>
    </row>
    <row r="28120" spans="1:4" x14ac:dyDescent="0.2">
      <c r="A28120" t="s">
        <v>119</v>
      </c>
      <c r="B28120">
        <v>1.8</v>
      </c>
      <c r="C28120" t="s">
        <v>1634</v>
      </c>
      <c r="D28120">
        <v>0.05</v>
      </c>
    </row>
    <row r="28121" spans="1:4" x14ac:dyDescent="0.2">
      <c r="A28121" t="s">
        <v>52</v>
      </c>
      <c r="B28121">
        <v>1.2</v>
      </c>
      <c r="C28121" t="s">
        <v>1634</v>
      </c>
      <c r="D28121">
        <v>0.1</v>
      </c>
    </row>
    <row r="28122" spans="1:4" x14ac:dyDescent="0.2">
      <c r="A28122" t="s">
        <v>119</v>
      </c>
      <c r="B28122">
        <v>5.5</v>
      </c>
      <c r="C28122" t="s">
        <v>1634</v>
      </c>
      <c r="D28122">
        <v>0.2</v>
      </c>
    </row>
    <row r="28123" spans="1:4" x14ac:dyDescent="0.2">
      <c r="A28123" t="s">
        <v>119</v>
      </c>
      <c r="B28123">
        <v>5.15</v>
      </c>
      <c r="C28123" t="s">
        <v>1639</v>
      </c>
      <c r="D28123">
        <v>0.05</v>
      </c>
    </row>
    <row r="28124" spans="1:4" x14ac:dyDescent="0.2">
      <c r="A28124" t="s">
        <v>119</v>
      </c>
      <c r="B28124">
        <v>4</v>
      </c>
      <c r="C28124">
        <v>0.02</v>
      </c>
    </row>
    <row r="28125" spans="1:4" x14ac:dyDescent="0.2">
      <c r="A28125" t="s">
        <v>52</v>
      </c>
      <c r="B28125">
        <v>7.85</v>
      </c>
      <c r="C28125" t="s">
        <v>1634</v>
      </c>
      <c r="D28125">
        <v>0.05</v>
      </c>
    </row>
    <row r="28126" spans="1:4" x14ac:dyDescent="0.2">
      <c r="A28126" t="s">
        <v>59</v>
      </c>
      <c r="B28126" t="s">
        <v>1841</v>
      </c>
      <c r="C28126">
        <v>14.8</v>
      </c>
      <c r="D28126" t="s">
        <v>3521</v>
      </c>
    </row>
    <row r="28127" spans="1:4" x14ac:dyDescent="0.2">
      <c r="A28127" t="s">
        <v>52</v>
      </c>
      <c r="B28127">
        <v>1</v>
      </c>
      <c r="C28127" t="s">
        <v>1634</v>
      </c>
      <c r="D28127">
        <v>0.1</v>
      </c>
    </row>
    <row r="28128" spans="1:4" x14ac:dyDescent="0.2">
      <c r="A28128" t="s">
        <v>119</v>
      </c>
      <c r="B28128">
        <v>15</v>
      </c>
      <c r="C28128" t="s">
        <v>1634</v>
      </c>
      <c r="D28128">
        <v>0.08</v>
      </c>
    </row>
    <row r="28129" spans="1:5" x14ac:dyDescent="0.2">
      <c r="A28129" t="s">
        <v>2928</v>
      </c>
      <c r="B28129" t="s">
        <v>1606</v>
      </c>
    </row>
    <row r="28130" spans="1:5" x14ac:dyDescent="0.2">
      <c r="A28130" t="s">
        <v>52</v>
      </c>
      <c r="B28130">
        <v>7.8</v>
      </c>
      <c r="C28130" t="s">
        <v>1634</v>
      </c>
      <c r="D28130">
        <v>0.05</v>
      </c>
    </row>
    <row r="28131" spans="1:5" x14ac:dyDescent="0.2">
      <c r="A28131" t="s">
        <v>52</v>
      </c>
      <c r="B28131">
        <v>8.3000000000000007</v>
      </c>
      <c r="C28131" t="s">
        <v>1656</v>
      </c>
    </row>
    <row r="28132" spans="1:5" x14ac:dyDescent="0.2">
      <c r="A28132" t="s">
        <v>52</v>
      </c>
      <c r="B28132">
        <v>12.05</v>
      </c>
      <c r="C28132" t="s">
        <v>1634</v>
      </c>
      <c r="D28132">
        <v>0.05</v>
      </c>
    </row>
    <row r="28133" spans="1:5" x14ac:dyDescent="0.2">
      <c r="A28133" t="s">
        <v>52</v>
      </c>
      <c r="B28133">
        <v>12.05</v>
      </c>
      <c r="C28133" t="s">
        <v>1634</v>
      </c>
      <c r="D28133">
        <v>0.05</v>
      </c>
    </row>
    <row r="28134" spans="1:5" x14ac:dyDescent="0.2">
      <c r="A28134" t="s">
        <v>52</v>
      </c>
      <c r="B28134">
        <v>0.25</v>
      </c>
      <c r="C28134" t="s">
        <v>1634</v>
      </c>
      <c r="D28134">
        <v>0.03</v>
      </c>
    </row>
    <row r="28135" spans="1:5" x14ac:dyDescent="0.2">
      <c r="A28135" t="s">
        <v>156</v>
      </c>
      <c r="B28135">
        <v>0.05</v>
      </c>
    </row>
    <row r="28136" spans="1:5" x14ac:dyDescent="0.2">
      <c r="A28136" t="s">
        <v>119</v>
      </c>
      <c r="B28136">
        <v>12.8</v>
      </c>
      <c r="C28136" t="s">
        <v>1634</v>
      </c>
      <c r="D28136">
        <v>0.2</v>
      </c>
    </row>
    <row r="28137" spans="1:5" x14ac:dyDescent="0.2">
      <c r="A28137" t="s">
        <v>896</v>
      </c>
      <c r="B28137" t="s">
        <v>1644</v>
      </c>
      <c r="C28137">
        <v>9.8000000000000007</v>
      </c>
      <c r="D28137" t="s">
        <v>1634</v>
      </c>
      <c r="E28137">
        <v>0.1</v>
      </c>
    </row>
    <row r="28138" spans="1:5" x14ac:dyDescent="0.2">
      <c r="A28138" t="s">
        <v>118</v>
      </c>
      <c r="B28138" t="s">
        <v>1610</v>
      </c>
      <c r="C28138">
        <v>4</v>
      </c>
    </row>
    <row r="28139" spans="1:5" x14ac:dyDescent="0.2">
      <c r="A28139" t="s">
        <v>118</v>
      </c>
      <c r="B28139" t="s">
        <v>1610</v>
      </c>
      <c r="C28139">
        <v>10</v>
      </c>
    </row>
    <row r="28140" spans="1:5" x14ac:dyDescent="0.2">
      <c r="A28140" t="s">
        <v>118</v>
      </c>
      <c r="B28140" t="s">
        <v>2534</v>
      </c>
      <c r="C28140">
        <v>1.5</v>
      </c>
      <c r="D28140" t="s">
        <v>3511</v>
      </c>
    </row>
    <row r="28141" spans="1:5" x14ac:dyDescent="0.2">
      <c r="A28141" t="s">
        <v>118</v>
      </c>
      <c r="B28141" t="s">
        <v>2534</v>
      </c>
      <c r="C28141">
        <v>1.5</v>
      </c>
      <c r="D28141" t="s">
        <v>3512</v>
      </c>
    </row>
    <row r="28142" spans="1:5" x14ac:dyDescent="0.2">
      <c r="A28142" t="s">
        <v>120</v>
      </c>
      <c r="B28142">
        <v>0.03</v>
      </c>
      <c r="C28142" t="s">
        <v>1594</v>
      </c>
      <c r="D28142" t="s">
        <v>3522</v>
      </c>
    </row>
    <row r="28143" spans="1:5" x14ac:dyDescent="0.2">
      <c r="A28143" t="s">
        <v>117</v>
      </c>
      <c r="B28143">
        <v>0.03</v>
      </c>
      <c r="C28143" t="s">
        <v>1594</v>
      </c>
    </row>
    <row r="28144" spans="1:5" x14ac:dyDescent="0.2">
      <c r="A28144" t="s">
        <v>120</v>
      </c>
      <c r="B28144">
        <v>0.01</v>
      </c>
      <c r="C28144" t="s">
        <v>1594</v>
      </c>
    </row>
    <row r="28145" spans="1:4" x14ac:dyDescent="0.2">
      <c r="A28145">
        <v>0.15</v>
      </c>
      <c r="B28145" t="s">
        <v>1647</v>
      </c>
    </row>
    <row r="28146" spans="1:4" x14ac:dyDescent="0.2">
      <c r="A28146">
        <v>0.45</v>
      </c>
      <c r="B28146" t="s">
        <v>1647</v>
      </c>
    </row>
    <row r="28147" spans="1:4" x14ac:dyDescent="0.2">
      <c r="A28147" t="s">
        <v>110</v>
      </c>
      <c r="B28147" t="s">
        <v>1708</v>
      </c>
    </row>
    <row r="28148" spans="1:4" x14ac:dyDescent="0.2">
      <c r="A28148" t="s">
        <v>1575</v>
      </c>
      <c r="B28148" t="s">
        <v>1576</v>
      </c>
      <c r="C28148" t="s">
        <v>1577</v>
      </c>
      <c r="D28148" t="s">
        <v>1578</v>
      </c>
    </row>
    <row r="28149" spans="1:4" x14ac:dyDescent="0.2">
      <c r="A28149" t="s">
        <v>882</v>
      </c>
      <c r="B28149" t="s">
        <v>1579</v>
      </c>
      <c r="C28149" t="s">
        <v>1580</v>
      </c>
    </row>
    <row r="28150" spans="1:4" x14ac:dyDescent="0.2">
      <c r="A28150" t="s">
        <v>57</v>
      </c>
      <c r="B28150">
        <v>16.98</v>
      </c>
      <c r="C28150">
        <f>-0.005/-0.02</f>
        <v>0.25</v>
      </c>
    </row>
    <row r="28151" spans="1:4" x14ac:dyDescent="0.2">
      <c r="A28151" t="s">
        <v>57</v>
      </c>
      <c r="B28151">
        <v>16.98</v>
      </c>
      <c r="C28151">
        <f>-0.005/-0.02</f>
        <v>0.25</v>
      </c>
    </row>
    <row r="28152" spans="1:4" x14ac:dyDescent="0.2">
      <c r="A28152" t="s">
        <v>57</v>
      </c>
      <c r="B28152">
        <v>21.98</v>
      </c>
      <c r="C28152">
        <f>-0.005/-0.02</f>
        <v>0.25</v>
      </c>
    </row>
    <row r="28153" spans="1:4" x14ac:dyDescent="0.2">
      <c r="A28153" t="s">
        <v>57</v>
      </c>
      <c r="B28153">
        <v>21.98</v>
      </c>
      <c r="C28153">
        <f>-0.005/-0.02</f>
        <v>0.25</v>
      </c>
    </row>
    <row r="28154" spans="1:4" x14ac:dyDescent="0.2">
      <c r="A28154" t="s">
        <v>57</v>
      </c>
      <c r="B28154">
        <v>16.8</v>
      </c>
      <c r="C28154" t="s">
        <v>1634</v>
      </c>
      <c r="D28154">
        <v>0.05</v>
      </c>
    </row>
    <row r="28155" spans="1:4" x14ac:dyDescent="0.2">
      <c r="A28155" t="s">
        <v>119</v>
      </c>
      <c r="B28155">
        <v>1.8</v>
      </c>
      <c r="C28155" t="s">
        <v>1634</v>
      </c>
      <c r="D28155">
        <v>0.05</v>
      </c>
    </row>
    <row r="28156" spans="1:4" x14ac:dyDescent="0.2">
      <c r="A28156" t="s">
        <v>52</v>
      </c>
      <c r="B28156">
        <v>1.2</v>
      </c>
      <c r="C28156" t="s">
        <v>1634</v>
      </c>
      <c r="D28156">
        <v>0.1</v>
      </c>
    </row>
    <row r="28157" spans="1:4" x14ac:dyDescent="0.2">
      <c r="A28157" t="s">
        <v>119</v>
      </c>
      <c r="B28157">
        <v>5.5</v>
      </c>
      <c r="C28157" t="s">
        <v>1634</v>
      </c>
      <c r="D28157">
        <v>0.2</v>
      </c>
    </row>
    <row r="28158" spans="1:4" x14ac:dyDescent="0.2">
      <c r="A28158" t="s">
        <v>119</v>
      </c>
      <c r="B28158">
        <v>5.15</v>
      </c>
      <c r="C28158" t="s">
        <v>1639</v>
      </c>
      <c r="D28158">
        <v>0.05</v>
      </c>
    </row>
    <row r="28159" spans="1:4" x14ac:dyDescent="0.2">
      <c r="A28159" t="s">
        <v>119</v>
      </c>
      <c r="B28159">
        <v>4</v>
      </c>
      <c r="C28159">
        <v>0.02</v>
      </c>
    </row>
    <row r="28160" spans="1:4" x14ac:dyDescent="0.2">
      <c r="A28160" t="s">
        <v>52</v>
      </c>
      <c r="B28160">
        <v>7.85</v>
      </c>
      <c r="C28160" t="s">
        <v>1634</v>
      </c>
      <c r="D28160">
        <v>0.05</v>
      </c>
    </row>
    <row r="28161" spans="1:5" x14ac:dyDescent="0.2">
      <c r="A28161" t="s">
        <v>59</v>
      </c>
      <c r="B28161" t="s">
        <v>1841</v>
      </c>
      <c r="C28161">
        <v>14.8</v>
      </c>
      <c r="D28161" t="s">
        <v>3521</v>
      </c>
    </row>
    <row r="28162" spans="1:5" x14ac:dyDescent="0.2">
      <c r="A28162" t="s">
        <v>52</v>
      </c>
      <c r="B28162">
        <v>1</v>
      </c>
      <c r="C28162" t="s">
        <v>1634</v>
      </c>
      <c r="D28162">
        <v>0.1</v>
      </c>
    </row>
    <row r="28163" spans="1:5" x14ac:dyDescent="0.2">
      <c r="A28163" t="s">
        <v>119</v>
      </c>
      <c r="B28163">
        <v>15</v>
      </c>
      <c r="C28163" t="s">
        <v>1634</v>
      </c>
      <c r="D28163">
        <v>0.08</v>
      </c>
    </row>
    <row r="28164" spans="1:5" x14ac:dyDescent="0.2">
      <c r="A28164" t="s">
        <v>2928</v>
      </c>
      <c r="B28164" t="s">
        <v>1606</v>
      </c>
    </row>
    <row r="28165" spans="1:5" x14ac:dyDescent="0.2">
      <c r="A28165" t="s">
        <v>52</v>
      </c>
      <c r="B28165">
        <v>7.8</v>
      </c>
      <c r="C28165" t="s">
        <v>1634</v>
      </c>
      <c r="D28165">
        <v>0.05</v>
      </c>
    </row>
    <row r="28166" spans="1:5" x14ac:dyDescent="0.2">
      <c r="A28166" t="s">
        <v>52</v>
      </c>
      <c r="B28166">
        <v>8.3000000000000007</v>
      </c>
      <c r="C28166" t="s">
        <v>1656</v>
      </c>
    </row>
    <row r="28167" spans="1:5" x14ac:dyDescent="0.2">
      <c r="A28167" t="s">
        <v>52</v>
      </c>
      <c r="B28167">
        <v>12.05</v>
      </c>
      <c r="C28167" t="s">
        <v>1634</v>
      </c>
      <c r="D28167">
        <v>0.05</v>
      </c>
    </row>
    <row r="28168" spans="1:5" x14ac:dyDescent="0.2">
      <c r="A28168" t="s">
        <v>52</v>
      </c>
      <c r="B28168">
        <v>12.05</v>
      </c>
      <c r="C28168" t="s">
        <v>1634</v>
      </c>
      <c r="D28168">
        <v>0.05</v>
      </c>
    </row>
    <row r="28169" spans="1:5" x14ac:dyDescent="0.2">
      <c r="A28169" t="s">
        <v>52</v>
      </c>
      <c r="B28169">
        <v>0.25</v>
      </c>
      <c r="C28169" t="s">
        <v>1634</v>
      </c>
      <c r="D28169">
        <v>0.03</v>
      </c>
    </row>
    <row r="28170" spans="1:5" x14ac:dyDescent="0.2">
      <c r="A28170" t="s">
        <v>156</v>
      </c>
      <c r="B28170">
        <v>0.05</v>
      </c>
    </row>
    <row r="28171" spans="1:5" x14ac:dyDescent="0.2">
      <c r="A28171" t="s">
        <v>119</v>
      </c>
      <c r="B28171">
        <v>12.8</v>
      </c>
      <c r="C28171" t="s">
        <v>1634</v>
      </c>
      <c r="D28171">
        <v>0.2</v>
      </c>
    </row>
    <row r="28172" spans="1:5" x14ac:dyDescent="0.2">
      <c r="A28172" t="s">
        <v>896</v>
      </c>
      <c r="B28172" t="s">
        <v>1644</v>
      </c>
      <c r="C28172">
        <v>9.8000000000000007</v>
      </c>
      <c r="D28172" t="s">
        <v>1634</v>
      </c>
      <c r="E28172">
        <v>0.1</v>
      </c>
    </row>
    <row r="28173" spans="1:5" x14ac:dyDescent="0.2">
      <c r="A28173" t="s">
        <v>118</v>
      </c>
      <c r="B28173" t="s">
        <v>1610</v>
      </c>
      <c r="C28173">
        <v>4</v>
      </c>
    </row>
    <row r="28174" spans="1:5" x14ac:dyDescent="0.2">
      <c r="A28174" t="s">
        <v>118</v>
      </c>
      <c r="B28174" t="s">
        <v>1610</v>
      </c>
      <c r="C28174">
        <v>10</v>
      </c>
    </row>
    <row r="28175" spans="1:5" x14ac:dyDescent="0.2">
      <c r="A28175" t="s">
        <v>118</v>
      </c>
      <c r="B28175" t="s">
        <v>2534</v>
      </c>
      <c r="C28175">
        <v>1.5</v>
      </c>
      <c r="D28175" t="s">
        <v>3511</v>
      </c>
    </row>
    <row r="28176" spans="1:5" x14ac:dyDescent="0.2">
      <c r="A28176" t="s">
        <v>118</v>
      </c>
      <c r="B28176" t="s">
        <v>2534</v>
      </c>
      <c r="C28176">
        <v>1.5</v>
      </c>
      <c r="D28176" t="s">
        <v>3512</v>
      </c>
    </row>
    <row r="28177" spans="1:4" x14ac:dyDescent="0.2">
      <c r="A28177" t="s">
        <v>120</v>
      </c>
      <c r="B28177">
        <v>0.03</v>
      </c>
      <c r="C28177" t="s">
        <v>1594</v>
      </c>
      <c r="D28177" t="s">
        <v>3522</v>
      </c>
    </row>
    <row r="28178" spans="1:4" x14ac:dyDescent="0.2">
      <c r="A28178" t="s">
        <v>117</v>
      </c>
      <c r="B28178">
        <v>0.03</v>
      </c>
      <c r="C28178" t="s">
        <v>1594</v>
      </c>
    </row>
    <row r="28179" spans="1:4" x14ac:dyDescent="0.2">
      <c r="A28179" t="s">
        <v>120</v>
      </c>
      <c r="B28179">
        <v>0.01</v>
      </c>
      <c r="C28179" t="s">
        <v>1594</v>
      </c>
    </row>
    <row r="28180" spans="1:4" x14ac:dyDescent="0.2">
      <c r="A28180">
        <v>0.15</v>
      </c>
      <c r="B28180" t="s">
        <v>1647</v>
      </c>
    </row>
    <row r="28181" spans="1:4" x14ac:dyDescent="0.2">
      <c r="A28181">
        <v>0.45</v>
      </c>
      <c r="B28181" t="s">
        <v>1647</v>
      </c>
    </row>
    <row r="28182" spans="1:4" x14ac:dyDescent="0.2">
      <c r="A28182" t="s">
        <v>110</v>
      </c>
      <c r="B28182" t="s">
        <v>1708</v>
      </c>
    </row>
    <row r="28183" spans="1:4" x14ac:dyDescent="0.2">
      <c r="A28183" t="s">
        <v>1575</v>
      </c>
      <c r="B28183" t="s">
        <v>1576</v>
      </c>
      <c r="C28183" t="s">
        <v>1577</v>
      </c>
      <c r="D28183" t="s">
        <v>1578</v>
      </c>
    </row>
    <row r="28184" spans="1:4" x14ac:dyDescent="0.2">
      <c r="A28184" t="s">
        <v>882</v>
      </c>
      <c r="B28184" t="s">
        <v>1579</v>
      </c>
      <c r="C28184" t="s">
        <v>1580</v>
      </c>
    </row>
    <row r="28185" spans="1:4" x14ac:dyDescent="0.2">
      <c r="A28185" t="s">
        <v>57</v>
      </c>
      <c r="B28185">
        <v>16.98</v>
      </c>
      <c r="C28185">
        <f>-0.005/-0.02</f>
        <v>0.25</v>
      </c>
    </row>
    <row r="28186" spans="1:4" x14ac:dyDescent="0.2">
      <c r="A28186" t="s">
        <v>57</v>
      </c>
      <c r="B28186">
        <v>16.98</v>
      </c>
      <c r="C28186">
        <f>-0.005/-0.02</f>
        <v>0.25</v>
      </c>
    </row>
    <row r="28187" spans="1:4" x14ac:dyDescent="0.2">
      <c r="A28187" t="s">
        <v>57</v>
      </c>
      <c r="B28187">
        <v>21.98</v>
      </c>
      <c r="C28187">
        <f>-0.005/-0.02</f>
        <v>0.25</v>
      </c>
    </row>
    <row r="28188" spans="1:4" x14ac:dyDescent="0.2">
      <c r="A28188" t="s">
        <v>57</v>
      </c>
      <c r="B28188">
        <v>21.98</v>
      </c>
      <c r="C28188">
        <f>-0.005/-0.02</f>
        <v>0.25</v>
      </c>
    </row>
    <row r="28189" spans="1:4" x14ac:dyDescent="0.2">
      <c r="A28189" t="s">
        <v>3513</v>
      </c>
      <c r="B28189">
        <v>-0.02</v>
      </c>
      <c r="C28189" t="s">
        <v>1816</v>
      </c>
      <c r="D28189" t="s">
        <v>3317</v>
      </c>
    </row>
    <row r="28190" spans="1:4" x14ac:dyDescent="0.2">
      <c r="A28190" t="s">
        <v>57</v>
      </c>
      <c r="B28190">
        <v>16.8</v>
      </c>
      <c r="C28190" t="s">
        <v>1634</v>
      </c>
      <c r="D28190">
        <v>0.05</v>
      </c>
    </row>
    <row r="28191" spans="1:4" x14ac:dyDescent="0.2">
      <c r="A28191" t="s">
        <v>119</v>
      </c>
      <c r="B28191">
        <v>1.8</v>
      </c>
      <c r="C28191" t="s">
        <v>1634</v>
      </c>
      <c r="D28191">
        <v>0.05</v>
      </c>
    </row>
    <row r="28192" spans="1:4" x14ac:dyDescent="0.2">
      <c r="A28192" t="s">
        <v>52</v>
      </c>
      <c r="B28192">
        <v>1.2</v>
      </c>
      <c r="C28192" t="s">
        <v>1634</v>
      </c>
      <c r="D28192">
        <v>0.1</v>
      </c>
    </row>
    <row r="28193" spans="1:5" x14ac:dyDescent="0.2">
      <c r="A28193" t="s">
        <v>119</v>
      </c>
      <c r="B28193">
        <v>5.5</v>
      </c>
      <c r="C28193" t="s">
        <v>1634</v>
      </c>
      <c r="D28193">
        <v>0.2</v>
      </c>
    </row>
    <row r="28194" spans="1:5" x14ac:dyDescent="0.2">
      <c r="A28194" t="s">
        <v>119</v>
      </c>
      <c r="B28194">
        <v>5.15</v>
      </c>
      <c r="C28194" t="s">
        <v>1639</v>
      </c>
      <c r="D28194">
        <v>0.05</v>
      </c>
    </row>
    <row r="28195" spans="1:5" x14ac:dyDescent="0.2">
      <c r="A28195" t="s">
        <v>119</v>
      </c>
      <c r="B28195">
        <v>4</v>
      </c>
      <c r="C28195">
        <v>0.02</v>
      </c>
    </row>
    <row r="28196" spans="1:5" x14ac:dyDescent="0.2">
      <c r="A28196" t="s">
        <v>52</v>
      </c>
      <c r="B28196">
        <v>7.85</v>
      </c>
      <c r="C28196" t="s">
        <v>1634</v>
      </c>
      <c r="D28196">
        <v>0.05</v>
      </c>
    </row>
    <row r="28197" spans="1:5" x14ac:dyDescent="0.2">
      <c r="A28197" t="s">
        <v>59</v>
      </c>
      <c r="B28197" t="s">
        <v>1841</v>
      </c>
      <c r="C28197">
        <v>14.8</v>
      </c>
      <c r="D28197" t="s">
        <v>3521</v>
      </c>
    </row>
    <row r="28198" spans="1:5" x14ac:dyDescent="0.2">
      <c r="A28198" t="s">
        <v>52</v>
      </c>
      <c r="B28198">
        <v>1</v>
      </c>
      <c r="C28198" t="s">
        <v>1634</v>
      </c>
      <c r="D28198">
        <v>0.1</v>
      </c>
    </row>
    <row r="28199" spans="1:5" x14ac:dyDescent="0.2">
      <c r="A28199" t="s">
        <v>119</v>
      </c>
      <c r="B28199">
        <v>15</v>
      </c>
      <c r="C28199" t="s">
        <v>1634</v>
      </c>
      <c r="D28199">
        <v>0.08</v>
      </c>
    </row>
    <row r="28200" spans="1:5" x14ac:dyDescent="0.2">
      <c r="A28200" t="s">
        <v>2928</v>
      </c>
      <c r="B28200" t="s">
        <v>1606</v>
      </c>
    </row>
    <row r="28201" spans="1:5" x14ac:dyDescent="0.2">
      <c r="A28201" t="s">
        <v>52</v>
      </c>
      <c r="B28201">
        <v>7.8</v>
      </c>
      <c r="C28201" t="s">
        <v>1634</v>
      </c>
      <c r="D28201">
        <v>0.05</v>
      </c>
    </row>
    <row r="28202" spans="1:5" x14ac:dyDescent="0.2">
      <c r="A28202" t="s">
        <v>52</v>
      </c>
      <c r="B28202">
        <v>8.3000000000000007</v>
      </c>
      <c r="C28202" t="s">
        <v>1656</v>
      </c>
    </row>
    <row r="28203" spans="1:5" x14ac:dyDescent="0.2">
      <c r="A28203" t="s">
        <v>52</v>
      </c>
      <c r="B28203">
        <v>12.05</v>
      </c>
      <c r="C28203" t="s">
        <v>1634</v>
      </c>
      <c r="D28203">
        <v>0.05</v>
      </c>
    </row>
    <row r="28204" spans="1:5" x14ac:dyDescent="0.2">
      <c r="A28204" t="s">
        <v>52</v>
      </c>
      <c r="B28204">
        <v>12.05</v>
      </c>
      <c r="C28204" t="s">
        <v>1634</v>
      </c>
      <c r="D28204">
        <v>0.05</v>
      </c>
    </row>
    <row r="28205" spans="1:5" x14ac:dyDescent="0.2">
      <c r="A28205" t="s">
        <v>52</v>
      </c>
      <c r="B28205">
        <v>0.25</v>
      </c>
      <c r="C28205" t="s">
        <v>1634</v>
      </c>
      <c r="D28205">
        <v>0.03</v>
      </c>
    </row>
    <row r="28206" spans="1:5" x14ac:dyDescent="0.2">
      <c r="A28206" t="s">
        <v>156</v>
      </c>
      <c r="B28206">
        <v>0.05</v>
      </c>
    </row>
    <row r="28207" spans="1:5" x14ac:dyDescent="0.2">
      <c r="A28207" t="s">
        <v>119</v>
      </c>
      <c r="B28207">
        <v>12.8</v>
      </c>
      <c r="C28207" t="s">
        <v>1634</v>
      </c>
      <c r="D28207">
        <v>0.2</v>
      </c>
    </row>
    <row r="28208" spans="1:5" x14ac:dyDescent="0.2">
      <c r="A28208" t="s">
        <v>896</v>
      </c>
      <c r="B28208" t="s">
        <v>1644</v>
      </c>
      <c r="C28208">
        <v>9.8000000000000007</v>
      </c>
      <c r="D28208" t="s">
        <v>1634</v>
      </c>
      <c r="E28208">
        <v>0.1</v>
      </c>
    </row>
    <row r="28209" spans="1:4" x14ac:dyDescent="0.2">
      <c r="A28209" t="s">
        <v>118</v>
      </c>
      <c r="B28209" t="s">
        <v>1610</v>
      </c>
      <c r="C28209">
        <v>4</v>
      </c>
    </row>
    <row r="28210" spans="1:4" x14ac:dyDescent="0.2">
      <c r="A28210" t="s">
        <v>118</v>
      </c>
      <c r="B28210" t="s">
        <v>1610</v>
      </c>
      <c r="C28210">
        <v>10</v>
      </c>
    </row>
    <row r="28211" spans="1:4" x14ac:dyDescent="0.2">
      <c r="A28211" t="s">
        <v>118</v>
      </c>
      <c r="B28211" t="s">
        <v>2534</v>
      </c>
      <c r="C28211">
        <v>1.5</v>
      </c>
      <c r="D28211" t="s">
        <v>3511</v>
      </c>
    </row>
    <row r="28212" spans="1:4" x14ac:dyDescent="0.2">
      <c r="A28212" t="s">
        <v>118</v>
      </c>
      <c r="B28212" t="s">
        <v>2534</v>
      </c>
      <c r="C28212">
        <v>1.5</v>
      </c>
      <c r="D28212" t="s">
        <v>3512</v>
      </c>
    </row>
    <row r="28213" spans="1:4" x14ac:dyDescent="0.2">
      <c r="A28213" t="s">
        <v>120</v>
      </c>
      <c r="B28213">
        <v>0.03</v>
      </c>
      <c r="C28213" t="s">
        <v>1594</v>
      </c>
      <c r="D28213" t="s">
        <v>3522</v>
      </c>
    </row>
    <row r="28214" spans="1:4" x14ac:dyDescent="0.2">
      <c r="A28214" t="s">
        <v>117</v>
      </c>
      <c r="B28214">
        <v>0.03</v>
      </c>
      <c r="C28214" t="s">
        <v>1594</v>
      </c>
    </row>
    <row r="28215" spans="1:4" x14ac:dyDescent="0.2">
      <c r="A28215" t="s">
        <v>120</v>
      </c>
      <c r="B28215">
        <v>0.01</v>
      </c>
      <c r="C28215" t="s">
        <v>1594</v>
      </c>
    </row>
    <row r="28216" spans="1:4" x14ac:dyDescent="0.2">
      <c r="A28216">
        <v>0.15</v>
      </c>
      <c r="B28216" t="s">
        <v>1647</v>
      </c>
    </row>
    <row r="28217" spans="1:4" x14ac:dyDescent="0.2">
      <c r="A28217">
        <v>0.45</v>
      </c>
      <c r="B28217" t="s">
        <v>1647</v>
      </c>
    </row>
    <row r="28218" spans="1:4" x14ac:dyDescent="0.2">
      <c r="A28218" t="s">
        <v>110</v>
      </c>
      <c r="B28218" t="s">
        <v>1708</v>
      </c>
    </row>
    <row r="28219" spans="1:4" x14ac:dyDescent="0.2">
      <c r="A28219" t="s">
        <v>1575</v>
      </c>
      <c r="B28219" t="s">
        <v>1576</v>
      </c>
      <c r="C28219" t="s">
        <v>1577</v>
      </c>
      <c r="D28219" t="s">
        <v>1578</v>
      </c>
    </row>
    <row r="28220" spans="1:4" x14ac:dyDescent="0.2">
      <c r="A28220" t="s">
        <v>882</v>
      </c>
      <c r="B28220" t="s">
        <v>1579</v>
      </c>
      <c r="C28220" t="s">
        <v>1580</v>
      </c>
    </row>
    <row r="28221" spans="1:4" x14ac:dyDescent="0.2">
      <c r="A28221" t="s">
        <v>57</v>
      </c>
      <c r="B28221">
        <v>16.98</v>
      </c>
      <c r="C28221">
        <f t="shared" ref="C28221:C28226" si="15">-0.005/-0.02</f>
        <v>0.25</v>
      </c>
    </row>
    <row r="28222" spans="1:4" x14ac:dyDescent="0.2">
      <c r="A28222" t="s">
        <v>57</v>
      </c>
      <c r="B28222">
        <v>16.98</v>
      </c>
      <c r="C28222">
        <f t="shared" si="15"/>
        <v>0.25</v>
      </c>
    </row>
    <row r="28223" spans="1:4" x14ac:dyDescent="0.2">
      <c r="A28223" t="s">
        <v>57</v>
      </c>
      <c r="B28223">
        <v>16.98</v>
      </c>
      <c r="C28223">
        <f t="shared" si="15"/>
        <v>0.25</v>
      </c>
    </row>
    <row r="28224" spans="1:4" x14ac:dyDescent="0.2">
      <c r="A28224" t="s">
        <v>57</v>
      </c>
      <c r="B28224">
        <v>21.98</v>
      </c>
      <c r="C28224">
        <f t="shared" si="15"/>
        <v>0.25</v>
      </c>
    </row>
    <row r="28225" spans="1:4" x14ac:dyDescent="0.2">
      <c r="A28225" t="s">
        <v>57</v>
      </c>
      <c r="B28225">
        <v>21.98</v>
      </c>
      <c r="C28225">
        <f t="shared" si="15"/>
        <v>0.25</v>
      </c>
    </row>
    <row r="28226" spans="1:4" x14ac:dyDescent="0.2">
      <c r="A28226" t="s">
        <v>57</v>
      </c>
      <c r="B28226">
        <v>21.98</v>
      </c>
      <c r="C28226">
        <f t="shared" si="15"/>
        <v>0.25</v>
      </c>
    </row>
    <row r="28227" spans="1:4" x14ac:dyDescent="0.2">
      <c r="A28227" t="s">
        <v>3513</v>
      </c>
      <c r="B28227">
        <v>-0.02</v>
      </c>
      <c r="C28227" t="s">
        <v>1816</v>
      </c>
      <c r="D28227" t="s">
        <v>3317</v>
      </c>
    </row>
    <row r="28228" spans="1:4" x14ac:dyDescent="0.2">
      <c r="A28228" t="s">
        <v>57</v>
      </c>
      <c r="B28228">
        <v>16.8</v>
      </c>
      <c r="C28228" t="s">
        <v>1634</v>
      </c>
      <c r="D28228">
        <v>0.05</v>
      </c>
    </row>
    <row r="28229" spans="1:4" x14ac:dyDescent="0.2">
      <c r="A28229" t="s">
        <v>119</v>
      </c>
      <c r="B28229">
        <v>1.8</v>
      </c>
      <c r="C28229" t="s">
        <v>1634</v>
      </c>
      <c r="D28229">
        <v>0.05</v>
      </c>
    </row>
    <row r="28230" spans="1:4" x14ac:dyDescent="0.2">
      <c r="A28230" t="s">
        <v>52</v>
      </c>
      <c r="B28230">
        <v>1.2</v>
      </c>
      <c r="C28230" t="s">
        <v>1634</v>
      </c>
      <c r="D28230">
        <v>0.1</v>
      </c>
    </row>
    <row r="28231" spans="1:4" x14ac:dyDescent="0.2">
      <c r="A28231" t="s">
        <v>119</v>
      </c>
      <c r="B28231">
        <v>5.5</v>
      </c>
      <c r="C28231" t="s">
        <v>1634</v>
      </c>
      <c r="D28231">
        <v>0.2</v>
      </c>
    </row>
    <row r="28232" spans="1:4" x14ac:dyDescent="0.2">
      <c r="A28232" t="s">
        <v>119</v>
      </c>
      <c r="B28232">
        <v>5.15</v>
      </c>
      <c r="C28232" t="s">
        <v>1639</v>
      </c>
      <c r="D28232">
        <v>0.05</v>
      </c>
    </row>
    <row r="28233" spans="1:4" x14ac:dyDescent="0.2">
      <c r="A28233" t="s">
        <v>119</v>
      </c>
      <c r="B28233">
        <v>4</v>
      </c>
      <c r="C28233">
        <v>0.02</v>
      </c>
    </row>
    <row r="28234" spans="1:4" x14ac:dyDescent="0.2">
      <c r="A28234" t="s">
        <v>119</v>
      </c>
      <c r="B28234">
        <v>4</v>
      </c>
      <c r="C28234">
        <v>0.02</v>
      </c>
    </row>
    <row r="28235" spans="1:4" x14ac:dyDescent="0.2">
      <c r="A28235" t="s">
        <v>52</v>
      </c>
      <c r="B28235">
        <v>7.85</v>
      </c>
      <c r="C28235" t="s">
        <v>1634</v>
      </c>
      <c r="D28235">
        <v>0.05</v>
      </c>
    </row>
    <row r="28236" spans="1:4" x14ac:dyDescent="0.2">
      <c r="A28236" t="s">
        <v>59</v>
      </c>
      <c r="B28236" t="s">
        <v>1841</v>
      </c>
      <c r="C28236">
        <v>14.8</v>
      </c>
      <c r="D28236" t="s">
        <v>3521</v>
      </c>
    </row>
    <row r="28237" spans="1:4" x14ac:dyDescent="0.2">
      <c r="A28237" t="s">
        <v>52</v>
      </c>
      <c r="B28237">
        <v>1</v>
      </c>
      <c r="C28237" t="s">
        <v>1634</v>
      </c>
      <c r="D28237">
        <v>0.1</v>
      </c>
    </row>
    <row r="28238" spans="1:4" x14ac:dyDescent="0.2">
      <c r="A28238" t="s">
        <v>119</v>
      </c>
      <c r="B28238">
        <v>15</v>
      </c>
      <c r="C28238" t="s">
        <v>1634</v>
      </c>
      <c r="D28238">
        <v>0.08</v>
      </c>
    </row>
    <row r="28239" spans="1:4" x14ac:dyDescent="0.2">
      <c r="A28239" t="s">
        <v>2928</v>
      </c>
      <c r="B28239" t="s">
        <v>1606</v>
      </c>
    </row>
    <row r="28240" spans="1:4" x14ac:dyDescent="0.2">
      <c r="A28240" t="s">
        <v>52</v>
      </c>
      <c r="B28240">
        <v>7.8</v>
      </c>
      <c r="C28240" t="s">
        <v>1634</v>
      </c>
      <c r="D28240">
        <v>0.05</v>
      </c>
    </row>
    <row r="28241" spans="1:5" x14ac:dyDescent="0.2">
      <c r="A28241" t="s">
        <v>52</v>
      </c>
      <c r="B28241">
        <v>8.3000000000000007</v>
      </c>
      <c r="C28241" t="s">
        <v>1656</v>
      </c>
    </row>
    <row r="28242" spans="1:5" x14ac:dyDescent="0.2">
      <c r="A28242" t="s">
        <v>52</v>
      </c>
      <c r="B28242">
        <v>12.05</v>
      </c>
      <c r="C28242" t="s">
        <v>1634</v>
      </c>
      <c r="D28242">
        <v>0.05</v>
      </c>
    </row>
    <row r="28243" spans="1:5" x14ac:dyDescent="0.2">
      <c r="A28243" t="s">
        <v>52</v>
      </c>
      <c r="B28243">
        <v>12.05</v>
      </c>
      <c r="C28243" t="s">
        <v>1634</v>
      </c>
      <c r="D28243">
        <v>0.05</v>
      </c>
    </row>
    <row r="28244" spans="1:5" x14ac:dyDescent="0.2">
      <c r="A28244" t="s">
        <v>52</v>
      </c>
      <c r="B28244">
        <v>0.25</v>
      </c>
      <c r="C28244" t="s">
        <v>1634</v>
      </c>
      <c r="D28244">
        <v>0.03</v>
      </c>
    </row>
    <row r="28245" spans="1:5" x14ac:dyDescent="0.2">
      <c r="A28245" t="s">
        <v>156</v>
      </c>
      <c r="B28245">
        <v>0.05</v>
      </c>
    </row>
    <row r="28246" spans="1:5" x14ac:dyDescent="0.2">
      <c r="A28246" t="s">
        <v>119</v>
      </c>
      <c r="B28246">
        <v>12.8</v>
      </c>
      <c r="C28246" t="s">
        <v>1634</v>
      </c>
      <c r="D28246">
        <v>0.2</v>
      </c>
    </row>
    <row r="28247" spans="1:5" x14ac:dyDescent="0.2">
      <c r="A28247" t="s">
        <v>896</v>
      </c>
      <c r="B28247" t="s">
        <v>1644</v>
      </c>
      <c r="C28247">
        <v>9.8000000000000007</v>
      </c>
      <c r="D28247" t="s">
        <v>1634</v>
      </c>
      <c r="E28247">
        <v>0.1</v>
      </c>
    </row>
    <row r="28248" spans="1:5" x14ac:dyDescent="0.2">
      <c r="A28248" t="s">
        <v>118</v>
      </c>
      <c r="B28248" t="s">
        <v>1610</v>
      </c>
      <c r="C28248">
        <v>4</v>
      </c>
    </row>
    <row r="28249" spans="1:5" x14ac:dyDescent="0.2">
      <c r="A28249" t="s">
        <v>118</v>
      </c>
      <c r="B28249" t="s">
        <v>1610</v>
      </c>
      <c r="C28249">
        <v>10</v>
      </c>
    </row>
    <row r="28250" spans="1:5" x14ac:dyDescent="0.2">
      <c r="A28250" t="s">
        <v>118</v>
      </c>
      <c r="B28250" t="s">
        <v>2534</v>
      </c>
      <c r="C28250">
        <v>1.5</v>
      </c>
      <c r="D28250" t="s">
        <v>3511</v>
      </c>
    </row>
    <row r="28251" spans="1:5" x14ac:dyDescent="0.2">
      <c r="A28251" t="s">
        <v>118</v>
      </c>
      <c r="B28251" t="s">
        <v>2534</v>
      </c>
      <c r="C28251">
        <v>1.5</v>
      </c>
      <c r="D28251" t="s">
        <v>3512</v>
      </c>
    </row>
    <row r="28252" spans="1:5" x14ac:dyDescent="0.2">
      <c r="A28252" t="s">
        <v>120</v>
      </c>
      <c r="B28252">
        <v>0.03</v>
      </c>
      <c r="C28252" t="s">
        <v>1594</v>
      </c>
      <c r="D28252" t="s">
        <v>3522</v>
      </c>
    </row>
    <row r="28253" spans="1:5" x14ac:dyDescent="0.2">
      <c r="A28253" t="s">
        <v>117</v>
      </c>
      <c r="B28253">
        <v>0.03</v>
      </c>
      <c r="C28253" t="s">
        <v>1594</v>
      </c>
    </row>
    <row r="28254" spans="1:5" x14ac:dyDescent="0.2">
      <c r="A28254" t="s">
        <v>120</v>
      </c>
      <c r="B28254">
        <v>0.01</v>
      </c>
      <c r="C28254" t="s">
        <v>1594</v>
      </c>
    </row>
    <row r="28255" spans="1:5" x14ac:dyDescent="0.2">
      <c r="A28255">
        <v>0.15</v>
      </c>
      <c r="B28255" t="s">
        <v>1647</v>
      </c>
    </row>
    <row r="28256" spans="1:5" x14ac:dyDescent="0.2">
      <c r="A28256">
        <v>0.45</v>
      </c>
      <c r="B28256" t="s">
        <v>1647</v>
      </c>
    </row>
    <row r="28257" spans="1:4" x14ac:dyDescent="0.2">
      <c r="A28257" t="s">
        <v>110</v>
      </c>
      <c r="B28257" t="s">
        <v>1708</v>
      </c>
    </row>
    <row r="28258" spans="1:4" x14ac:dyDescent="0.2">
      <c r="A28258" t="s">
        <v>1575</v>
      </c>
      <c r="B28258" t="s">
        <v>1576</v>
      </c>
      <c r="C28258" t="s">
        <v>1577</v>
      </c>
      <c r="D28258" t="s">
        <v>1578</v>
      </c>
    </row>
    <row r="28259" spans="1:4" x14ac:dyDescent="0.2">
      <c r="A28259" t="s">
        <v>882</v>
      </c>
      <c r="B28259" t="s">
        <v>1579</v>
      </c>
      <c r="C28259" t="s">
        <v>1580</v>
      </c>
    </row>
    <row r="28260" spans="1:4" x14ac:dyDescent="0.2">
      <c r="A28260" t="s">
        <v>1595</v>
      </c>
      <c r="B28260" t="s">
        <v>1596</v>
      </c>
      <c r="C28260" t="s">
        <v>1597</v>
      </c>
    </row>
    <row r="28261" spans="1:4" x14ac:dyDescent="0.2">
      <c r="A28261" t="s">
        <v>1595</v>
      </c>
      <c r="B28261" t="s">
        <v>1598</v>
      </c>
      <c r="C28261" t="s">
        <v>1599</v>
      </c>
      <c r="D28261" t="s">
        <v>1597</v>
      </c>
    </row>
    <row r="28262" spans="1:4" x14ac:dyDescent="0.2">
      <c r="A28262" t="s">
        <v>57</v>
      </c>
      <c r="B28262">
        <v>16.98</v>
      </c>
      <c r="C28262">
        <f t="shared" ref="C28262:C28267" si="16">-0.005/-0.02</f>
        <v>0.25</v>
      </c>
    </row>
    <row r="28263" spans="1:4" x14ac:dyDescent="0.2">
      <c r="A28263" t="s">
        <v>57</v>
      </c>
      <c r="B28263">
        <v>16.98</v>
      </c>
      <c r="C28263">
        <f t="shared" si="16"/>
        <v>0.25</v>
      </c>
    </row>
    <row r="28264" spans="1:4" x14ac:dyDescent="0.2">
      <c r="A28264" t="s">
        <v>57</v>
      </c>
      <c r="B28264">
        <v>16.98</v>
      </c>
      <c r="C28264">
        <f t="shared" si="16"/>
        <v>0.25</v>
      </c>
    </row>
    <row r="28265" spans="1:4" x14ac:dyDescent="0.2">
      <c r="A28265" t="s">
        <v>57</v>
      </c>
      <c r="B28265">
        <v>21.98</v>
      </c>
      <c r="C28265">
        <f t="shared" si="16"/>
        <v>0.25</v>
      </c>
    </row>
    <row r="28266" spans="1:4" x14ac:dyDescent="0.2">
      <c r="A28266" t="s">
        <v>57</v>
      </c>
      <c r="B28266">
        <v>21.98</v>
      </c>
      <c r="C28266">
        <f t="shared" si="16"/>
        <v>0.25</v>
      </c>
    </row>
    <row r="28267" spans="1:4" x14ac:dyDescent="0.2">
      <c r="A28267" t="s">
        <v>57</v>
      </c>
      <c r="B28267">
        <v>21.98</v>
      </c>
      <c r="C28267">
        <f t="shared" si="16"/>
        <v>0.25</v>
      </c>
    </row>
    <row r="28268" spans="1:4" x14ac:dyDescent="0.2">
      <c r="A28268" t="s">
        <v>3513</v>
      </c>
      <c r="B28268">
        <v>-0.02</v>
      </c>
      <c r="C28268" t="s">
        <v>1816</v>
      </c>
      <c r="D28268" t="s">
        <v>3317</v>
      </c>
    </row>
    <row r="28269" spans="1:4" x14ac:dyDescent="0.2">
      <c r="A28269" t="s">
        <v>57</v>
      </c>
      <c r="B28269">
        <v>16.8</v>
      </c>
      <c r="C28269" t="s">
        <v>1634</v>
      </c>
      <c r="D28269">
        <v>0.05</v>
      </c>
    </row>
    <row r="28270" spans="1:4" x14ac:dyDescent="0.2">
      <c r="A28270" t="s">
        <v>119</v>
      </c>
      <c r="B28270">
        <v>1.8</v>
      </c>
      <c r="C28270" t="s">
        <v>1634</v>
      </c>
      <c r="D28270">
        <v>0.05</v>
      </c>
    </row>
    <row r="28271" spans="1:4" x14ac:dyDescent="0.2">
      <c r="A28271" t="s">
        <v>52</v>
      </c>
      <c r="B28271">
        <v>1.2</v>
      </c>
      <c r="C28271" t="s">
        <v>1634</v>
      </c>
      <c r="D28271">
        <v>0.1</v>
      </c>
    </row>
    <row r="28272" spans="1:4" x14ac:dyDescent="0.2">
      <c r="A28272" t="s">
        <v>119</v>
      </c>
      <c r="B28272">
        <v>5.5</v>
      </c>
      <c r="C28272" t="s">
        <v>1634</v>
      </c>
      <c r="D28272">
        <v>0.2</v>
      </c>
    </row>
    <row r="28273" spans="1:5" x14ac:dyDescent="0.2">
      <c r="A28273" t="s">
        <v>119</v>
      </c>
      <c r="B28273">
        <v>5.15</v>
      </c>
      <c r="C28273" t="s">
        <v>1639</v>
      </c>
      <c r="D28273">
        <v>0.05</v>
      </c>
    </row>
    <row r="28274" spans="1:5" x14ac:dyDescent="0.2">
      <c r="A28274" t="s">
        <v>119</v>
      </c>
      <c r="B28274">
        <v>4</v>
      </c>
      <c r="C28274">
        <v>0.02</v>
      </c>
    </row>
    <row r="28275" spans="1:5" x14ac:dyDescent="0.2">
      <c r="A28275" t="s">
        <v>119</v>
      </c>
      <c r="B28275">
        <v>4</v>
      </c>
      <c r="C28275">
        <v>0.02</v>
      </c>
    </row>
    <row r="28276" spans="1:5" x14ac:dyDescent="0.2">
      <c r="A28276" t="s">
        <v>52</v>
      </c>
      <c r="B28276">
        <v>7.85</v>
      </c>
      <c r="C28276" t="s">
        <v>1634</v>
      </c>
      <c r="D28276">
        <v>0.05</v>
      </c>
    </row>
    <row r="28277" spans="1:5" x14ac:dyDescent="0.2">
      <c r="A28277" t="s">
        <v>59</v>
      </c>
      <c r="B28277" t="s">
        <v>1841</v>
      </c>
      <c r="C28277">
        <v>14.8</v>
      </c>
      <c r="D28277" t="s">
        <v>3521</v>
      </c>
    </row>
    <row r="28278" spans="1:5" x14ac:dyDescent="0.2">
      <c r="A28278" t="s">
        <v>52</v>
      </c>
      <c r="B28278">
        <v>1</v>
      </c>
      <c r="C28278" t="s">
        <v>1634</v>
      </c>
      <c r="D28278">
        <v>0.1</v>
      </c>
    </row>
    <row r="28279" spans="1:5" x14ac:dyDescent="0.2">
      <c r="A28279" t="s">
        <v>119</v>
      </c>
      <c r="B28279">
        <v>15</v>
      </c>
      <c r="C28279" t="s">
        <v>1634</v>
      </c>
      <c r="D28279">
        <v>0.08</v>
      </c>
    </row>
    <row r="28280" spans="1:5" x14ac:dyDescent="0.2">
      <c r="A28280" t="s">
        <v>2928</v>
      </c>
      <c r="B28280" t="s">
        <v>1606</v>
      </c>
    </row>
    <row r="28281" spans="1:5" x14ac:dyDescent="0.2">
      <c r="A28281" t="s">
        <v>52</v>
      </c>
      <c r="B28281">
        <v>7.8</v>
      </c>
      <c r="C28281" t="s">
        <v>1634</v>
      </c>
      <c r="D28281">
        <v>0.05</v>
      </c>
    </row>
    <row r="28282" spans="1:5" x14ac:dyDescent="0.2">
      <c r="A28282" t="s">
        <v>52</v>
      </c>
      <c r="B28282">
        <v>8.3000000000000007</v>
      </c>
      <c r="C28282" t="s">
        <v>1656</v>
      </c>
    </row>
    <row r="28283" spans="1:5" x14ac:dyDescent="0.2">
      <c r="A28283" t="s">
        <v>52</v>
      </c>
      <c r="B28283">
        <v>12.05</v>
      </c>
      <c r="C28283" t="s">
        <v>1634</v>
      </c>
      <c r="D28283">
        <v>0.05</v>
      </c>
    </row>
    <row r="28284" spans="1:5" x14ac:dyDescent="0.2">
      <c r="A28284" t="s">
        <v>52</v>
      </c>
      <c r="B28284">
        <v>12.05</v>
      </c>
      <c r="C28284" t="s">
        <v>1634</v>
      </c>
      <c r="D28284">
        <v>0.05</v>
      </c>
    </row>
    <row r="28285" spans="1:5" x14ac:dyDescent="0.2">
      <c r="A28285" t="s">
        <v>52</v>
      </c>
      <c r="B28285">
        <v>0.25</v>
      </c>
      <c r="C28285" t="s">
        <v>1634</v>
      </c>
      <c r="D28285">
        <v>0.03</v>
      </c>
    </row>
    <row r="28286" spans="1:5" x14ac:dyDescent="0.2">
      <c r="A28286" t="s">
        <v>156</v>
      </c>
      <c r="B28286">
        <v>0.05</v>
      </c>
    </row>
    <row r="28287" spans="1:5" x14ac:dyDescent="0.2">
      <c r="A28287" t="s">
        <v>119</v>
      </c>
      <c r="B28287">
        <v>12.8</v>
      </c>
      <c r="C28287" t="s">
        <v>1634</v>
      </c>
      <c r="D28287">
        <v>0.2</v>
      </c>
    </row>
    <row r="28288" spans="1:5" x14ac:dyDescent="0.2">
      <c r="A28288" t="s">
        <v>896</v>
      </c>
      <c r="B28288" t="s">
        <v>1644</v>
      </c>
      <c r="C28288">
        <v>9.8000000000000007</v>
      </c>
      <c r="D28288" t="s">
        <v>1634</v>
      </c>
      <c r="E28288">
        <v>0.1</v>
      </c>
    </row>
    <row r="28289" spans="1:4" x14ac:dyDescent="0.2">
      <c r="A28289" t="s">
        <v>118</v>
      </c>
      <c r="B28289" t="s">
        <v>1610</v>
      </c>
      <c r="C28289">
        <v>4</v>
      </c>
    </row>
    <row r="28290" spans="1:4" x14ac:dyDescent="0.2">
      <c r="A28290" t="s">
        <v>118</v>
      </c>
      <c r="B28290" t="s">
        <v>1610</v>
      </c>
      <c r="C28290">
        <v>10</v>
      </c>
    </row>
    <row r="28291" spans="1:4" x14ac:dyDescent="0.2">
      <c r="A28291" t="s">
        <v>118</v>
      </c>
      <c r="B28291" t="s">
        <v>2534</v>
      </c>
      <c r="C28291">
        <v>1.5</v>
      </c>
      <c r="D28291" t="s">
        <v>3511</v>
      </c>
    </row>
    <row r="28292" spans="1:4" x14ac:dyDescent="0.2">
      <c r="A28292" t="s">
        <v>118</v>
      </c>
      <c r="B28292" t="s">
        <v>2534</v>
      </c>
      <c r="C28292">
        <v>1.5</v>
      </c>
      <c r="D28292" t="s">
        <v>3512</v>
      </c>
    </row>
    <row r="28293" spans="1:4" x14ac:dyDescent="0.2">
      <c r="A28293" t="s">
        <v>120</v>
      </c>
      <c r="B28293">
        <v>0.03</v>
      </c>
      <c r="C28293" t="s">
        <v>1594</v>
      </c>
      <c r="D28293" t="s">
        <v>3522</v>
      </c>
    </row>
    <row r="28294" spans="1:4" x14ac:dyDescent="0.2">
      <c r="A28294" t="s">
        <v>117</v>
      </c>
      <c r="B28294">
        <v>0.03</v>
      </c>
      <c r="C28294" t="s">
        <v>1594</v>
      </c>
    </row>
    <row r="28295" spans="1:4" x14ac:dyDescent="0.2">
      <c r="A28295" t="s">
        <v>120</v>
      </c>
      <c r="B28295">
        <v>0.01</v>
      </c>
      <c r="C28295" t="s">
        <v>1594</v>
      </c>
    </row>
    <row r="28296" spans="1:4" x14ac:dyDescent="0.2">
      <c r="A28296">
        <v>0.15</v>
      </c>
      <c r="B28296" t="s">
        <v>1647</v>
      </c>
    </row>
    <row r="28297" spans="1:4" x14ac:dyDescent="0.2">
      <c r="A28297">
        <v>0.45</v>
      </c>
      <c r="B28297" t="s">
        <v>1647</v>
      </c>
    </row>
    <row r="28298" spans="1:4" x14ac:dyDescent="0.2">
      <c r="A28298" t="s">
        <v>110</v>
      </c>
      <c r="B28298" t="s">
        <v>1708</v>
      </c>
    </row>
    <row r="28299" spans="1:4" x14ac:dyDescent="0.2">
      <c r="A28299" t="s">
        <v>1575</v>
      </c>
      <c r="B28299" t="s">
        <v>1576</v>
      </c>
      <c r="C28299" t="s">
        <v>1577</v>
      </c>
      <c r="D28299" t="s">
        <v>1578</v>
      </c>
    </row>
    <row r="28300" spans="1:4" x14ac:dyDescent="0.2">
      <c r="A28300" t="s">
        <v>882</v>
      </c>
      <c r="B28300" t="s">
        <v>1579</v>
      </c>
      <c r="C28300" t="s">
        <v>1580</v>
      </c>
    </row>
    <row r="28301" spans="1:4" x14ac:dyDescent="0.2">
      <c r="A28301" t="s">
        <v>1595</v>
      </c>
      <c r="B28301" t="s">
        <v>1596</v>
      </c>
      <c r="C28301" t="s">
        <v>1597</v>
      </c>
    </row>
    <row r="28302" spans="1:4" x14ac:dyDescent="0.2">
      <c r="A28302" t="s">
        <v>1595</v>
      </c>
      <c r="B28302" t="s">
        <v>1598</v>
      </c>
      <c r="C28302" t="s">
        <v>1599</v>
      </c>
      <c r="D28302" t="s">
        <v>1597</v>
      </c>
    </row>
    <row r="28303" spans="1:4" x14ac:dyDescent="0.2">
      <c r="A28303" t="s">
        <v>57</v>
      </c>
      <c r="B28303">
        <v>16.98</v>
      </c>
      <c r="C28303">
        <f>-0.005/-0.02</f>
        <v>0.25</v>
      </c>
    </row>
    <row r="28304" spans="1:4" x14ac:dyDescent="0.2">
      <c r="A28304" t="s">
        <v>57</v>
      </c>
      <c r="B28304">
        <v>16.98</v>
      </c>
      <c r="C28304">
        <f>-0.005/-0.02</f>
        <v>0.25</v>
      </c>
    </row>
    <row r="28305" spans="1:4" x14ac:dyDescent="0.2">
      <c r="A28305" t="s">
        <v>57</v>
      </c>
      <c r="B28305">
        <v>21.98</v>
      </c>
      <c r="C28305">
        <f>-0.005/-0.02</f>
        <v>0.25</v>
      </c>
    </row>
    <row r="28306" spans="1:4" x14ac:dyDescent="0.2">
      <c r="A28306" t="s">
        <v>57</v>
      </c>
      <c r="B28306">
        <v>21.98</v>
      </c>
      <c r="C28306">
        <f>-0.005/-0.02</f>
        <v>0.25</v>
      </c>
    </row>
    <row r="28307" spans="1:4" x14ac:dyDescent="0.2">
      <c r="A28307" t="s">
        <v>57</v>
      </c>
      <c r="B28307">
        <v>16.8</v>
      </c>
      <c r="C28307" t="s">
        <v>1634</v>
      </c>
      <c r="D28307">
        <v>0.05</v>
      </c>
    </row>
    <row r="28308" spans="1:4" x14ac:dyDescent="0.2">
      <c r="A28308" t="s">
        <v>119</v>
      </c>
      <c r="B28308">
        <v>1.8</v>
      </c>
      <c r="C28308" t="s">
        <v>1634</v>
      </c>
      <c r="D28308">
        <v>0.05</v>
      </c>
    </row>
    <row r="28309" spans="1:4" x14ac:dyDescent="0.2">
      <c r="A28309" t="s">
        <v>52</v>
      </c>
      <c r="B28309">
        <v>1.2</v>
      </c>
      <c r="C28309" t="s">
        <v>1634</v>
      </c>
      <c r="D28309">
        <v>0.1</v>
      </c>
    </row>
    <row r="28310" spans="1:4" x14ac:dyDescent="0.2">
      <c r="A28310" t="s">
        <v>1688</v>
      </c>
      <c r="B28310" t="s">
        <v>3475</v>
      </c>
      <c r="C28310">
        <v>0.2</v>
      </c>
    </row>
    <row r="28311" spans="1:4" x14ac:dyDescent="0.2">
      <c r="A28311" t="s">
        <v>119</v>
      </c>
      <c r="B28311">
        <v>5.15</v>
      </c>
      <c r="C28311" t="s">
        <v>1639</v>
      </c>
      <c r="D28311">
        <v>0.05</v>
      </c>
    </row>
    <row r="28312" spans="1:4" x14ac:dyDescent="0.2">
      <c r="A28312" t="s">
        <v>119</v>
      </c>
      <c r="B28312">
        <v>4.3</v>
      </c>
      <c r="C28312">
        <v>0.02</v>
      </c>
    </row>
    <row r="28313" spans="1:4" x14ac:dyDescent="0.2">
      <c r="A28313" t="s">
        <v>52</v>
      </c>
      <c r="B28313">
        <v>7.85</v>
      </c>
      <c r="C28313" t="s">
        <v>1634</v>
      </c>
      <c r="D28313">
        <v>0.05</v>
      </c>
    </row>
    <row r="28314" spans="1:4" x14ac:dyDescent="0.2">
      <c r="A28314" t="s">
        <v>59</v>
      </c>
      <c r="B28314" t="s">
        <v>1841</v>
      </c>
      <c r="C28314">
        <v>14.8</v>
      </c>
      <c r="D28314" t="s">
        <v>3521</v>
      </c>
    </row>
    <row r="28315" spans="1:4" x14ac:dyDescent="0.2">
      <c r="A28315" t="s">
        <v>52</v>
      </c>
      <c r="B28315">
        <v>1</v>
      </c>
      <c r="C28315" t="s">
        <v>1634</v>
      </c>
      <c r="D28315">
        <v>0.1</v>
      </c>
    </row>
    <row r="28316" spans="1:4" x14ac:dyDescent="0.2">
      <c r="A28316" t="s">
        <v>119</v>
      </c>
      <c r="B28316">
        <v>15</v>
      </c>
      <c r="C28316" t="s">
        <v>1634</v>
      </c>
      <c r="D28316">
        <v>0.08</v>
      </c>
    </row>
    <row r="28317" spans="1:4" x14ac:dyDescent="0.2">
      <c r="A28317" t="s">
        <v>2928</v>
      </c>
      <c r="B28317" t="s">
        <v>1606</v>
      </c>
    </row>
    <row r="28318" spans="1:4" x14ac:dyDescent="0.2">
      <c r="A28318" t="s">
        <v>52</v>
      </c>
      <c r="B28318">
        <v>7.8</v>
      </c>
      <c r="C28318" t="s">
        <v>1634</v>
      </c>
      <c r="D28318">
        <v>0.05</v>
      </c>
    </row>
    <row r="28319" spans="1:4" x14ac:dyDescent="0.2">
      <c r="A28319" t="s">
        <v>52</v>
      </c>
      <c r="B28319">
        <v>8.3000000000000007</v>
      </c>
      <c r="C28319" t="s">
        <v>1656</v>
      </c>
    </row>
    <row r="28320" spans="1:4" x14ac:dyDescent="0.2">
      <c r="A28320" t="s">
        <v>52</v>
      </c>
      <c r="B28320">
        <v>12.05</v>
      </c>
      <c r="C28320" t="s">
        <v>1634</v>
      </c>
      <c r="D28320">
        <v>0.05</v>
      </c>
    </row>
    <row r="28321" spans="1:5" x14ac:dyDescent="0.2">
      <c r="A28321" t="s">
        <v>52</v>
      </c>
      <c r="B28321">
        <v>12.05</v>
      </c>
      <c r="C28321" t="s">
        <v>1634</v>
      </c>
      <c r="D28321">
        <v>0.05</v>
      </c>
    </row>
    <row r="28322" spans="1:5" x14ac:dyDescent="0.2">
      <c r="A28322" t="s">
        <v>52</v>
      </c>
      <c r="B28322">
        <v>0.25</v>
      </c>
      <c r="C28322" t="s">
        <v>1634</v>
      </c>
      <c r="D28322">
        <v>0.03</v>
      </c>
    </row>
    <row r="28323" spans="1:5" x14ac:dyDescent="0.2">
      <c r="A28323" t="s">
        <v>156</v>
      </c>
      <c r="B28323">
        <v>0.05</v>
      </c>
    </row>
    <row r="28324" spans="1:5" x14ac:dyDescent="0.2">
      <c r="A28324" t="s">
        <v>119</v>
      </c>
      <c r="B28324">
        <v>12.8</v>
      </c>
      <c r="C28324" t="s">
        <v>1634</v>
      </c>
      <c r="D28324">
        <v>0.2</v>
      </c>
    </row>
    <row r="28325" spans="1:5" x14ac:dyDescent="0.2">
      <c r="A28325" t="s">
        <v>896</v>
      </c>
      <c r="B28325" t="s">
        <v>1644</v>
      </c>
      <c r="C28325">
        <v>9.8000000000000007</v>
      </c>
      <c r="D28325" t="s">
        <v>1634</v>
      </c>
      <c r="E28325">
        <v>0.1</v>
      </c>
    </row>
    <row r="28326" spans="1:5" x14ac:dyDescent="0.2">
      <c r="A28326" t="s">
        <v>118</v>
      </c>
      <c r="B28326" t="s">
        <v>1610</v>
      </c>
      <c r="C28326">
        <v>4</v>
      </c>
    </row>
    <row r="28327" spans="1:5" x14ac:dyDescent="0.2">
      <c r="A28327" t="s">
        <v>118</v>
      </c>
      <c r="B28327" t="s">
        <v>1610</v>
      </c>
      <c r="C28327">
        <v>10</v>
      </c>
    </row>
    <row r="28328" spans="1:5" x14ac:dyDescent="0.2">
      <c r="A28328" t="s">
        <v>77</v>
      </c>
      <c r="B28328" t="s">
        <v>2551</v>
      </c>
      <c r="C28328" t="s">
        <v>1634</v>
      </c>
      <c r="D28328" t="s">
        <v>3510</v>
      </c>
    </row>
    <row r="28329" spans="1:5" x14ac:dyDescent="0.2">
      <c r="A28329" t="s">
        <v>118</v>
      </c>
      <c r="B28329" t="s">
        <v>2534</v>
      </c>
      <c r="C28329">
        <v>1.5</v>
      </c>
      <c r="D28329" t="s">
        <v>3511</v>
      </c>
    </row>
    <row r="28330" spans="1:5" x14ac:dyDescent="0.2">
      <c r="A28330" t="s">
        <v>118</v>
      </c>
      <c r="B28330" t="s">
        <v>2534</v>
      </c>
      <c r="C28330">
        <v>1.5</v>
      </c>
      <c r="D28330" t="s">
        <v>3512</v>
      </c>
    </row>
    <row r="28331" spans="1:5" x14ac:dyDescent="0.2">
      <c r="A28331" t="s">
        <v>120</v>
      </c>
      <c r="B28331">
        <v>0.03</v>
      </c>
      <c r="C28331" t="s">
        <v>1594</v>
      </c>
      <c r="D28331" t="s">
        <v>3522</v>
      </c>
    </row>
    <row r="28332" spans="1:5" x14ac:dyDescent="0.2">
      <c r="A28332" t="s">
        <v>117</v>
      </c>
      <c r="B28332">
        <v>0.03</v>
      </c>
      <c r="C28332" t="s">
        <v>1594</v>
      </c>
    </row>
    <row r="28333" spans="1:5" x14ac:dyDescent="0.2">
      <c r="A28333" t="s">
        <v>120</v>
      </c>
      <c r="B28333">
        <v>0.01</v>
      </c>
      <c r="C28333" t="s">
        <v>1594</v>
      </c>
    </row>
    <row r="28334" spans="1:5" x14ac:dyDescent="0.2">
      <c r="A28334">
        <v>0.45</v>
      </c>
      <c r="B28334" t="s">
        <v>1647</v>
      </c>
    </row>
    <row r="28335" spans="1:5" x14ac:dyDescent="0.2">
      <c r="A28335">
        <v>0.15</v>
      </c>
      <c r="B28335" t="s">
        <v>1647</v>
      </c>
    </row>
    <row r="28336" spans="1:5" x14ac:dyDescent="0.2">
      <c r="A28336" t="s">
        <v>110</v>
      </c>
      <c r="B28336" t="s">
        <v>1708</v>
      </c>
    </row>
    <row r="28337" spans="1:4" x14ac:dyDescent="0.2">
      <c r="A28337" t="s">
        <v>1575</v>
      </c>
      <c r="B28337" t="s">
        <v>1576</v>
      </c>
      <c r="C28337" t="s">
        <v>1577</v>
      </c>
      <c r="D28337" t="s">
        <v>1578</v>
      </c>
    </row>
    <row r="28338" spans="1:4" x14ac:dyDescent="0.2">
      <c r="A28338" t="s">
        <v>882</v>
      </c>
      <c r="B28338" t="s">
        <v>1579</v>
      </c>
      <c r="C28338" t="s">
        <v>1580</v>
      </c>
    </row>
    <row r="28339" spans="1:4" x14ac:dyDescent="0.2">
      <c r="A28339" t="s">
        <v>57</v>
      </c>
      <c r="B28339">
        <v>16.98</v>
      </c>
      <c r="C28339">
        <f>-0.005/-0.02</f>
        <v>0.25</v>
      </c>
    </row>
    <row r="28340" spans="1:4" x14ac:dyDescent="0.2">
      <c r="A28340" t="s">
        <v>57</v>
      </c>
      <c r="B28340">
        <v>16.98</v>
      </c>
      <c r="C28340">
        <f>-0.005/-0.02</f>
        <v>0.25</v>
      </c>
    </row>
    <row r="28341" spans="1:4" x14ac:dyDescent="0.2">
      <c r="A28341" t="s">
        <v>57</v>
      </c>
      <c r="B28341">
        <v>21.98</v>
      </c>
      <c r="C28341">
        <f>-0.005/-0.02</f>
        <v>0.25</v>
      </c>
    </row>
    <row r="28342" spans="1:4" x14ac:dyDescent="0.2">
      <c r="A28342" t="s">
        <v>57</v>
      </c>
      <c r="B28342">
        <v>21.98</v>
      </c>
      <c r="C28342">
        <f>-0.005/-0.02</f>
        <v>0.25</v>
      </c>
    </row>
    <row r="28343" spans="1:4" x14ac:dyDescent="0.2">
      <c r="A28343" t="s">
        <v>57</v>
      </c>
      <c r="B28343">
        <v>16.8</v>
      </c>
      <c r="C28343" t="s">
        <v>1634</v>
      </c>
      <c r="D28343">
        <v>0.05</v>
      </c>
    </row>
    <row r="28344" spans="1:4" x14ac:dyDescent="0.2">
      <c r="A28344" t="s">
        <v>119</v>
      </c>
      <c r="B28344">
        <v>1.8</v>
      </c>
      <c r="C28344" t="s">
        <v>1634</v>
      </c>
      <c r="D28344">
        <v>0.05</v>
      </c>
    </row>
    <row r="28345" spans="1:4" x14ac:dyDescent="0.2">
      <c r="A28345" t="s">
        <v>52</v>
      </c>
      <c r="B28345">
        <v>1.2</v>
      </c>
      <c r="C28345" t="s">
        <v>1634</v>
      </c>
      <c r="D28345">
        <v>0.1</v>
      </c>
    </row>
    <row r="28346" spans="1:4" x14ac:dyDescent="0.2">
      <c r="A28346" t="s">
        <v>1688</v>
      </c>
      <c r="B28346" t="s">
        <v>3475</v>
      </c>
      <c r="C28346">
        <v>0.2</v>
      </c>
    </row>
    <row r="28347" spans="1:4" x14ac:dyDescent="0.2">
      <c r="A28347" t="s">
        <v>119</v>
      </c>
      <c r="B28347">
        <v>5.15</v>
      </c>
      <c r="C28347" t="s">
        <v>1639</v>
      </c>
      <c r="D28347">
        <v>0.05</v>
      </c>
    </row>
    <row r="28348" spans="1:4" x14ac:dyDescent="0.2">
      <c r="A28348" t="s">
        <v>119</v>
      </c>
      <c r="B28348">
        <v>4.3</v>
      </c>
      <c r="C28348">
        <v>0.02</v>
      </c>
    </row>
    <row r="28349" spans="1:4" x14ac:dyDescent="0.2">
      <c r="A28349" t="s">
        <v>52</v>
      </c>
      <c r="B28349">
        <v>7.85</v>
      </c>
      <c r="C28349" t="s">
        <v>1634</v>
      </c>
      <c r="D28349">
        <v>0.05</v>
      </c>
    </row>
    <row r="28350" spans="1:4" x14ac:dyDescent="0.2">
      <c r="A28350" t="s">
        <v>59</v>
      </c>
      <c r="B28350" t="s">
        <v>1841</v>
      </c>
      <c r="C28350">
        <v>14.8</v>
      </c>
      <c r="D28350" t="s">
        <v>3521</v>
      </c>
    </row>
    <row r="28351" spans="1:4" x14ac:dyDescent="0.2">
      <c r="A28351" t="s">
        <v>52</v>
      </c>
      <c r="B28351">
        <v>1</v>
      </c>
      <c r="C28351" t="s">
        <v>1634</v>
      </c>
      <c r="D28351">
        <v>0.1</v>
      </c>
    </row>
    <row r="28352" spans="1:4" x14ac:dyDescent="0.2">
      <c r="A28352" t="s">
        <v>119</v>
      </c>
      <c r="B28352">
        <v>15</v>
      </c>
      <c r="C28352" t="s">
        <v>1634</v>
      </c>
      <c r="D28352">
        <v>0.08</v>
      </c>
    </row>
    <row r="28353" spans="1:5" x14ac:dyDescent="0.2">
      <c r="A28353" t="s">
        <v>2928</v>
      </c>
      <c r="B28353" t="s">
        <v>1606</v>
      </c>
    </row>
    <row r="28354" spans="1:5" x14ac:dyDescent="0.2">
      <c r="A28354" t="s">
        <v>52</v>
      </c>
      <c r="B28354">
        <v>7.8</v>
      </c>
      <c r="C28354" t="s">
        <v>1634</v>
      </c>
      <c r="D28354">
        <v>0.05</v>
      </c>
    </row>
    <row r="28355" spans="1:5" x14ac:dyDescent="0.2">
      <c r="A28355" t="s">
        <v>52</v>
      </c>
      <c r="B28355">
        <v>8.3000000000000007</v>
      </c>
      <c r="C28355" t="s">
        <v>1656</v>
      </c>
    </row>
    <row r="28356" spans="1:5" x14ac:dyDescent="0.2">
      <c r="A28356" t="s">
        <v>52</v>
      </c>
      <c r="B28356">
        <v>12.05</v>
      </c>
      <c r="C28356" t="s">
        <v>1634</v>
      </c>
      <c r="D28356">
        <v>0.05</v>
      </c>
    </row>
    <row r="28357" spans="1:5" x14ac:dyDescent="0.2">
      <c r="A28357" t="s">
        <v>52</v>
      </c>
      <c r="B28357">
        <v>12.05</v>
      </c>
      <c r="C28357" t="s">
        <v>1634</v>
      </c>
      <c r="D28357">
        <v>0.05</v>
      </c>
    </row>
    <row r="28358" spans="1:5" x14ac:dyDescent="0.2">
      <c r="A28358" t="s">
        <v>52</v>
      </c>
      <c r="B28358">
        <v>0.25</v>
      </c>
      <c r="C28358" t="s">
        <v>1634</v>
      </c>
      <c r="D28358">
        <v>0.03</v>
      </c>
    </row>
    <row r="28359" spans="1:5" x14ac:dyDescent="0.2">
      <c r="A28359" t="s">
        <v>156</v>
      </c>
      <c r="B28359">
        <v>0.05</v>
      </c>
    </row>
    <row r="28360" spans="1:5" x14ac:dyDescent="0.2">
      <c r="A28360" t="s">
        <v>119</v>
      </c>
      <c r="B28360">
        <v>12.8</v>
      </c>
      <c r="C28360" t="s">
        <v>1634</v>
      </c>
      <c r="D28360">
        <v>0.2</v>
      </c>
    </row>
    <row r="28361" spans="1:5" x14ac:dyDescent="0.2">
      <c r="A28361" t="s">
        <v>896</v>
      </c>
      <c r="B28361" t="s">
        <v>1644</v>
      </c>
      <c r="C28361">
        <v>9.8000000000000007</v>
      </c>
      <c r="D28361" t="s">
        <v>1634</v>
      </c>
      <c r="E28361">
        <v>0.1</v>
      </c>
    </row>
    <row r="28362" spans="1:5" x14ac:dyDescent="0.2">
      <c r="A28362" t="s">
        <v>118</v>
      </c>
      <c r="B28362" t="s">
        <v>1610</v>
      </c>
      <c r="C28362">
        <v>4</v>
      </c>
    </row>
    <row r="28363" spans="1:5" x14ac:dyDescent="0.2">
      <c r="A28363" t="s">
        <v>118</v>
      </c>
      <c r="B28363" t="s">
        <v>1610</v>
      </c>
      <c r="C28363">
        <v>10</v>
      </c>
    </row>
    <row r="28364" spans="1:5" x14ac:dyDescent="0.2">
      <c r="A28364" t="s">
        <v>77</v>
      </c>
      <c r="B28364" t="s">
        <v>2551</v>
      </c>
      <c r="C28364" t="s">
        <v>1634</v>
      </c>
      <c r="D28364" t="s">
        <v>3510</v>
      </c>
    </row>
    <row r="28365" spans="1:5" x14ac:dyDescent="0.2">
      <c r="A28365" t="s">
        <v>118</v>
      </c>
      <c r="B28365" t="s">
        <v>2534</v>
      </c>
      <c r="C28365">
        <v>1.5</v>
      </c>
      <c r="D28365" t="s">
        <v>3511</v>
      </c>
    </row>
    <row r="28366" spans="1:5" x14ac:dyDescent="0.2">
      <c r="A28366" t="s">
        <v>118</v>
      </c>
      <c r="B28366" t="s">
        <v>2534</v>
      </c>
      <c r="C28366">
        <v>1.5</v>
      </c>
      <c r="D28366" t="s">
        <v>3512</v>
      </c>
    </row>
    <row r="28367" spans="1:5" x14ac:dyDescent="0.2">
      <c r="A28367" t="s">
        <v>120</v>
      </c>
      <c r="B28367">
        <v>0.03</v>
      </c>
      <c r="C28367" t="s">
        <v>1594</v>
      </c>
      <c r="D28367" t="s">
        <v>3522</v>
      </c>
    </row>
    <row r="28368" spans="1:5" x14ac:dyDescent="0.2">
      <c r="A28368" t="s">
        <v>117</v>
      </c>
      <c r="B28368">
        <v>0.03</v>
      </c>
      <c r="C28368" t="s">
        <v>1594</v>
      </c>
    </row>
    <row r="28369" spans="1:4" x14ac:dyDescent="0.2">
      <c r="A28369" t="s">
        <v>120</v>
      </c>
      <c r="B28369">
        <v>0.01</v>
      </c>
      <c r="C28369" t="s">
        <v>1594</v>
      </c>
    </row>
    <row r="28370" spans="1:4" x14ac:dyDescent="0.2">
      <c r="A28370">
        <v>0.45</v>
      </c>
      <c r="B28370" t="s">
        <v>1647</v>
      </c>
    </row>
    <row r="28371" spans="1:4" x14ac:dyDescent="0.2">
      <c r="A28371">
        <v>0.15</v>
      </c>
      <c r="B28371" t="s">
        <v>1647</v>
      </c>
    </row>
    <row r="28372" spans="1:4" x14ac:dyDescent="0.2">
      <c r="A28372" t="s">
        <v>110</v>
      </c>
      <c r="B28372" t="s">
        <v>1708</v>
      </c>
    </row>
    <row r="28373" spans="1:4" x14ac:dyDescent="0.2">
      <c r="A28373" t="s">
        <v>1575</v>
      </c>
      <c r="B28373" t="s">
        <v>1576</v>
      </c>
      <c r="C28373" t="s">
        <v>1577</v>
      </c>
      <c r="D28373" t="s">
        <v>1578</v>
      </c>
    </row>
    <row r="28374" spans="1:4" x14ac:dyDescent="0.2">
      <c r="A28374" t="s">
        <v>882</v>
      </c>
      <c r="B28374" t="s">
        <v>1579</v>
      </c>
      <c r="C28374" t="s">
        <v>1580</v>
      </c>
    </row>
    <row r="28375" spans="1:4" x14ac:dyDescent="0.2">
      <c r="A28375" t="s">
        <v>57</v>
      </c>
      <c r="B28375">
        <v>16.98</v>
      </c>
      <c r="C28375">
        <f>-0.005/-0.02</f>
        <v>0.25</v>
      </c>
    </row>
    <row r="28376" spans="1:4" x14ac:dyDescent="0.2">
      <c r="A28376" t="s">
        <v>57</v>
      </c>
      <c r="B28376">
        <v>16.98</v>
      </c>
      <c r="C28376">
        <f>-0.005/-0.02</f>
        <v>0.25</v>
      </c>
    </row>
    <row r="28377" spans="1:4" x14ac:dyDescent="0.2">
      <c r="A28377" t="s">
        <v>57</v>
      </c>
      <c r="B28377">
        <v>21.98</v>
      </c>
      <c r="C28377">
        <f>-0.005/-0.02</f>
        <v>0.25</v>
      </c>
    </row>
    <row r="28378" spans="1:4" x14ac:dyDescent="0.2">
      <c r="A28378" t="s">
        <v>57</v>
      </c>
      <c r="B28378">
        <v>21.98</v>
      </c>
      <c r="C28378">
        <f>-0.005/-0.02</f>
        <v>0.25</v>
      </c>
    </row>
    <row r="28379" spans="1:4" x14ac:dyDescent="0.2">
      <c r="A28379" t="s">
        <v>57</v>
      </c>
      <c r="B28379">
        <v>16.8</v>
      </c>
      <c r="C28379" t="s">
        <v>1634</v>
      </c>
      <c r="D28379">
        <v>0.05</v>
      </c>
    </row>
    <row r="28380" spans="1:4" x14ac:dyDescent="0.2">
      <c r="A28380" t="s">
        <v>119</v>
      </c>
      <c r="B28380">
        <v>1.8</v>
      </c>
      <c r="C28380" t="s">
        <v>1634</v>
      </c>
      <c r="D28380">
        <v>0.05</v>
      </c>
    </row>
    <row r="28381" spans="1:4" x14ac:dyDescent="0.2">
      <c r="A28381" t="s">
        <v>52</v>
      </c>
      <c r="B28381">
        <v>1.2</v>
      </c>
      <c r="C28381" t="s">
        <v>1634</v>
      </c>
      <c r="D28381">
        <v>0.1</v>
      </c>
    </row>
    <row r="28382" spans="1:4" x14ac:dyDescent="0.2">
      <c r="A28382" t="s">
        <v>1688</v>
      </c>
      <c r="B28382" t="s">
        <v>3475</v>
      </c>
      <c r="C28382">
        <v>0.2</v>
      </c>
    </row>
    <row r="28383" spans="1:4" x14ac:dyDescent="0.2">
      <c r="A28383" t="s">
        <v>119</v>
      </c>
      <c r="B28383">
        <v>5.15</v>
      </c>
      <c r="C28383" t="s">
        <v>1639</v>
      </c>
      <c r="D28383">
        <v>0.05</v>
      </c>
    </row>
    <row r="28384" spans="1:4" x14ac:dyDescent="0.2">
      <c r="A28384" t="s">
        <v>119</v>
      </c>
      <c r="B28384">
        <v>4.3</v>
      </c>
      <c r="C28384">
        <v>0.02</v>
      </c>
    </row>
    <row r="28385" spans="1:5" x14ac:dyDescent="0.2">
      <c r="A28385" t="s">
        <v>52</v>
      </c>
      <c r="B28385">
        <v>7.85</v>
      </c>
      <c r="C28385" t="s">
        <v>1634</v>
      </c>
      <c r="D28385">
        <v>0.05</v>
      </c>
    </row>
    <row r="28386" spans="1:5" x14ac:dyDescent="0.2">
      <c r="A28386" t="s">
        <v>59</v>
      </c>
      <c r="B28386" t="s">
        <v>1841</v>
      </c>
      <c r="C28386">
        <v>14.8</v>
      </c>
      <c r="D28386" t="s">
        <v>3521</v>
      </c>
    </row>
    <row r="28387" spans="1:5" x14ac:dyDescent="0.2">
      <c r="A28387" t="s">
        <v>52</v>
      </c>
      <c r="B28387">
        <v>1</v>
      </c>
      <c r="C28387" t="s">
        <v>1634</v>
      </c>
      <c r="D28387">
        <v>0.1</v>
      </c>
    </row>
    <row r="28388" spans="1:5" x14ac:dyDescent="0.2">
      <c r="A28388" t="s">
        <v>119</v>
      </c>
      <c r="B28388">
        <v>15</v>
      </c>
      <c r="C28388" t="s">
        <v>1634</v>
      </c>
      <c r="D28388">
        <v>0.08</v>
      </c>
    </row>
    <row r="28389" spans="1:5" x14ac:dyDescent="0.2">
      <c r="A28389" t="s">
        <v>2928</v>
      </c>
      <c r="B28389" t="s">
        <v>1606</v>
      </c>
    </row>
    <row r="28390" spans="1:5" x14ac:dyDescent="0.2">
      <c r="A28390" t="s">
        <v>52</v>
      </c>
      <c r="B28390">
        <v>7.8</v>
      </c>
      <c r="C28390" t="s">
        <v>1634</v>
      </c>
      <c r="D28390">
        <v>0.05</v>
      </c>
    </row>
    <row r="28391" spans="1:5" x14ac:dyDescent="0.2">
      <c r="A28391" t="s">
        <v>52</v>
      </c>
      <c r="B28391">
        <v>8.3000000000000007</v>
      </c>
      <c r="C28391" t="s">
        <v>1656</v>
      </c>
    </row>
    <row r="28392" spans="1:5" x14ac:dyDescent="0.2">
      <c r="A28392" t="s">
        <v>52</v>
      </c>
      <c r="B28392">
        <v>12.05</v>
      </c>
      <c r="C28392" t="s">
        <v>1634</v>
      </c>
      <c r="D28392">
        <v>0.05</v>
      </c>
    </row>
    <row r="28393" spans="1:5" x14ac:dyDescent="0.2">
      <c r="A28393" t="s">
        <v>52</v>
      </c>
      <c r="B28393">
        <v>12.05</v>
      </c>
      <c r="C28393" t="s">
        <v>1634</v>
      </c>
      <c r="D28393">
        <v>0.05</v>
      </c>
    </row>
    <row r="28394" spans="1:5" x14ac:dyDescent="0.2">
      <c r="A28394" t="s">
        <v>52</v>
      </c>
      <c r="B28394">
        <v>0.25</v>
      </c>
      <c r="C28394" t="s">
        <v>1634</v>
      </c>
      <c r="D28394">
        <v>0.03</v>
      </c>
    </row>
    <row r="28395" spans="1:5" x14ac:dyDescent="0.2">
      <c r="A28395" t="s">
        <v>156</v>
      </c>
      <c r="B28395">
        <v>0.05</v>
      </c>
    </row>
    <row r="28396" spans="1:5" x14ac:dyDescent="0.2">
      <c r="A28396" t="s">
        <v>119</v>
      </c>
      <c r="B28396">
        <v>12.8</v>
      </c>
      <c r="C28396" t="s">
        <v>1634</v>
      </c>
      <c r="D28396">
        <v>0.2</v>
      </c>
    </row>
    <row r="28397" spans="1:5" x14ac:dyDescent="0.2">
      <c r="A28397" t="s">
        <v>896</v>
      </c>
      <c r="B28397" t="s">
        <v>1644</v>
      </c>
      <c r="C28397">
        <v>9.8000000000000007</v>
      </c>
      <c r="D28397" t="s">
        <v>1634</v>
      </c>
      <c r="E28397">
        <v>0.1</v>
      </c>
    </row>
    <row r="28398" spans="1:5" x14ac:dyDescent="0.2">
      <c r="A28398" t="s">
        <v>118</v>
      </c>
      <c r="B28398" t="s">
        <v>1610</v>
      </c>
      <c r="C28398">
        <v>4</v>
      </c>
    </row>
    <row r="28399" spans="1:5" x14ac:dyDescent="0.2">
      <c r="A28399" t="s">
        <v>118</v>
      </c>
      <c r="B28399" t="s">
        <v>1610</v>
      </c>
      <c r="C28399">
        <v>10</v>
      </c>
    </row>
    <row r="28400" spans="1:5" x14ac:dyDescent="0.2">
      <c r="A28400" t="s">
        <v>77</v>
      </c>
      <c r="B28400" t="s">
        <v>2551</v>
      </c>
      <c r="C28400" t="s">
        <v>1634</v>
      </c>
      <c r="D28400" t="s">
        <v>3510</v>
      </c>
    </row>
    <row r="28401" spans="1:4" x14ac:dyDescent="0.2">
      <c r="A28401" t="s">
        <v>118</v>
      </c>
      <c r="B28401" t="s">
        <v>2534</v>
      </c>
      <c r="C28401">
        <v>1.5</v>
      </c>
      <c r="D28401" t="s">
        <v>3511</v>
      </c>
    </row>
    <row r="28402" spans="1:4" x14ac:dyDescent="0.2">
      <c r="A28402" t="s">
        <v>118</v>
      </c>
      <c r="B28402" t="s">
        <v>2534</v>
      </c>
      <c r="C28402">
        <v>1.5</v>
      </c>
      <c r="D28402" t="s">
        <v>3512</v>
      </c>
    </row>
    <row r="28403" spans="1:4" x14ac:dyDescent="0.2">
      <c r="A28403" t="s">
        <v>120</v>
      </c>
      <c r="B28403">
        <v>0.03</v>
      </c>
      <c r="C28403" t="s">
        <v>1594</v>
      </c>
      <c r="D28403" t="s">
        <v>3522</v>
      </c>
    </row>
    <row r="28404" spans="1:4" x14ac:dyDescent="0.2">
      <c r="A28404" t="s">
        <v>117</v>
      </c>
      <c r="B28404">
        <v>0.03</v>
      </c>
      <c r="C28404" t="s">
        <v>1594</v>
      </c>
    </row>
    <row r="28405" spans="1:4" x14ac:dyDescent="0.2">
      <c r="A28405" t="s">
        <v>120</v>
      </c>
      <c r="B28405">
        <v>0.01</v>
      </c>
      <c r="C28405" t="s">
        <v>1594</v>
      </c>
    </row>
    <row r="28406" spans="1:4" x14ac:dyDescent="0.2">
      <c r="A28406">
        <v>0.45</v>
      </c>
      <c r="B28406" t="s">
        <v>1647</v>
      </c>
    </row>
    <row r="28407" spans="1:4" x14ac:dyDescent="0.2">
      <c r="A28407">
        <v>0.15</v>
      </c>
      <c r="B28407" t="s">
        <v>1647</v>
      </c>
    </row>
    <row r="28408" spans="1:4" x14ac:dyDescent="0.2">
      <c r="A28408" t="s">
        <v>110</v>
      </c>
      <c r="B28408" t="s">
        <v>1708</v>
      </c>
    </row>
    <row r="28409" spans="1:4" x14ac:dyDescent="0.2">
      <c r="A28409" t="s">
        <v>1575</v>
      </c>
      <c r="B28409" t="s">
        <v>1576</v>
      </c>
      <c r="C28409" t="s">
        <v>1577</v>
      </c>
      <c r="D28409" t="s">
        <v>1578</v>
      </c>
    </row>
    <row r="28410" spans="1:4" x14ac:dyDescent="0.2">
      <c r="A28410" t="s">
        <v>882</v>
      </c>
      <c r="B28410" t="s">
        <v>1579</v>
      </c>
      <c r="C28410" t="s">
        <v>1580</v>
      </c>
    </row>
    <row r="28411" spans="1:4" x14ac:dyDescent="0.2">
      <c r="A28411" t="s">
        <v>57</v>
      </c>
      <c r="B28411">
        <v>16.98</v>
      </c>
      <c r="C28411">
        <f>-0.005/-0.02</f>
        <v>0.25</v>
      </c>
    </row>
    <row r="28412" spans="1:4" x14ac:dyDescent="0.2">
      <c r="A28412" t="s">
        <v>57</v>
      </c>
      <c r="B28412">
        <v>16.98</v>
      </c>
      <c r="C28412">
        <f>-0.005/-0.02</f>
        <v>0.25</v>
      </c>
    </row>
    <row r="28413" spans="1:4" x14ac:dyDescent="0.2">
      <c r="A28413" t="s">
        <v>57</v>
      </c>
      <c r="B28413">
        <v>21.98</v>
      </c>
      <c r="C28413">
        <f>-0.005/-0.02</f>
        <v>0.25</v>
      </c>
    </row>
    <row r="28414" spans="1:4" x14ac:dyDescent="0.2">
      <c r="A28414" t="s">
        <v>57</v>
      </c>
      <c r="B28414">
        <v>21.98</v>
      </c>
      <c r="C28414">
        <f>-0.005/-0.02</f>
        <v>0.25</v>
      </c>
    </row>
    <row r="28415" spans="1:4" x14ac:dyDescent="0.2">
      <c r="A28415" t="s">
        <v>3513</v>
      </c>
      <c r="B28415">
        <v>-0.02</v>
      </c>
      <c r="C28415" t="s">
        <v>1816</v>
      </c>
      <c r="D28415" t="s">
        <v>3317</v>
      </c>
    </row>
    <row r="28416" spans="1:4" x14ac:dyDescent="0.2">
      <c r="A28416" t="s">
        <v>57</v>
      </c>
      <c r="B28416">
        <v>16.8</v>
      </c>
      <c r="C28416" t="s">
        <v>1634</v>
      </c>
      <c r="D28416">
        <v>0.05</v>
      </c>
    </row>
    <row r="28417" spans="1:4" x14ac:dyDescent="0.2">
      <c r="A28417" t="s">
        <v>119</v>
      </c>
      <c r="B28417">
        <v>1.8</v>
      </c>
      <c r="C28417" t="s">
        <v>1634</v>
      </c>
      <c r="D28417">
        <v>0.05</v>
      </c>
    </row>
    <row r="28418" spans="1:4" x14ac:dyDescent="0.2">
      <c r="A28418" t="s">
        <v>52</v>
      </c>
      <c r="B28418">
        <v>1.2</v>
      </c>
      <c r="C28418" t="s">
        <v>1634</v>
      </c>
      <c r="D28418">
        <v>0.1</v>
      </c>
    </row>
    <row r="28419" spans="1:4" x14ac:dyDescent="0.2">
      <c r="A28419" t="s">
        <v>1688</v>
      </c>
      <c r="B28419" t="s">
        <v>3475</v>
      </c>
      <c r="C28419">
        <v>0.2</v>
      </c>
    </row>
    <row r="28420" spans="1:4" x14ac:dyDescent="0.2">
      <c r="A28420" t="s">
        <v>119</v>
      </c>
      <c r="B28420">
        <v>5.15</v>
      </c>
      <c r="C28420" t="s">
        <v>1639</v>
      </c>
      <c r="D28420">
        <v>0.05</v>
      </c>
    </row>
    <row r="28421" spans="1:4" x14ac:dyDescent="0.2">
      <c r="A28421" t="s">
        <v>119</v>
      </c>
      <c r="B28421">
        <v>4.3</v>
      </c>
      <c r="C28421">
        <v>0.02</v>
      </c>
    </row>
    <row r="28422" spans="1:4" x14ac:dyDescent="0.2">
      <c r="A28422" t="s">
        <v>52</v>
      </c>
      <c r="B28422">
        <v>7.85</v>
      </c>
      <c r="C28422" t="s">
        <v>1634</v>
      </c>
      <c r="D28422">
        <v>0.05</v>
      </c>
    </row>
    <row r="28423" spans="1:4" x14ac:dyDescent="0.2">
      <c r="A28423" t="s">
        <v>59</v>
      </c>
      <c r="B28423" t="s">
        <v>1841</v>
      </c>
      <c r="C28423">
        <v>14.8</v>
      </c>
      <c r="D28423" t="s">
        <v>3521</v>
      </c>
    </row>
    <row r="28424" spans="1:4" x14ac:dyDescent="0.2">
      <c r="A28424" t="s">
        <v>52</v>
      </c>
      <c r="B28424">
        <v>1</v>
      </c>
      <c r="C28424" t="s">
        <v>1634</v>
      </c>
      <c r="D28424">
        <v>0.1</v>
      </c>
    </row>
    <row r="28425" spans="1:4" x14ac:dyDescent="0.2">
      <c r="A28425" t="s">
        <v>119</v>
      </c>
      <c r="B28425">
        <v>15</v>
      </c>
      <c r="C28425" t="s">
        <v>1634</v>
      </c>
      <c r="D28425">
        <v>0.08</v>
      </c>
    </row>
    <row r="28426" spans="1:4" x14ac:dyDescent="0.2">
      <c r="A28426" t="s">
        <v>2928</v>
      </c>
      <c r="B28426" t="s">
        <v>1606</v>
      </c>
    </row>
    <row r="28427" spans="1:4" x14ac:dyDescent="0.2">
      <c r="A28427" t="s">
        <v>52</v>
      </c>
      <c r="B28427">
        <v>7.8</v>
      </c>
      <c r="C28427" t="s">
        <v>1634</v>
      </c>
      <c r="D28427">
        <v>0.05</v>
      </c>
    </row>
    <row r="28428" spans="1:4" x14ac:dyDescent="0.2">
      <c r="A28428" t="s">
        <v>52</v>
      </c>
      <c r="B28428">
        <v>8.3000000000000007</v>
      </c>
      <c r="C28428" t="s">
        <v>1656</v>
      </c>
    </row>
    <row r="28429" spans="1:4" x14ac:dyDescent="0.2">
      <c r="A28429" t="s">
        <v>52</v>
      </c>
      <c r="B28429">
        <v>12.05</v>
      </c>
      <c r="C28429" t="s">
        <v>1634</v>
      </c>
      <c r="D28429">
        <v>0.05</v>
      </c>
    </row>
    <row r="28430" spans="1:4" x14ac:dyDescent="0.2">
      <c r="A28430" t="s">
        <v>52</v>
      </c>
      <c r="B28430">
        <v>12.05</v>
      </c>
      <c r="C28430" t="s">
        <v>1634</v>
      </c>
      <c r="D28430">
        <v>0.05</v>
      </c>
    </row>
    <row r="28431" spans="1:4" x14ac:dyDescent="0.2">
      <c r="A28431" t="s">
        <v>52</v>
      </c>
      <c r="B28431">
        <v>0.25</v>
      </c>
      <c r="C28431" t="s">
        <v>1634</v>
      </c>
      <c r="D28431">
        <v>0.03</v>
      </c>
    </row>
    <row r="28432" spans="1:4" x14ac:dyDescent="0.2">
      <c r="A28432" t="s">
        <v>156</v>
      </c>
      <c r="B28432">
        <v>0.05</v>
      </c>
    </row>
    <row r="28433" spans="1:5" x14ac:dyDescent="0.2">
      <c r="A28433" t="s">
        <v>119</v>
      </c>
      <c r="B28433">
        <v>12.8</v>
      </c>
      <c r="C28433" t="s">
        <v>1634</v>
      </c>
      <c r="D28433">
        <v>0.2</v>
      </c>
    </row>
    <row r="28434" spans="1:5" x14ac:dyDescent="0.2">
      <c r="A28434" t="s">
        <v>896</v>
      </c>
      <c r="B28434" t="s">
        <v>1644</v>
      </c>
      <c r="C28434">
        <v>9.8000000000000007</v>
      </c>
      <c r="D28434" t="s">
        <v>1634</v>
      </c>
      <c r="E28434">
        <v>0.1</v>
      </c>
    </row>
    <row r="28435" spans="1:5" x14ac:dyDescent="0.2">
      <c r="A28435" t="s">
        <v>118</v>
      </c>
      <c r="B28435" t="s">
        <v>1610</v>
      </c>
      <c r="C28435">
        <v>4</v>
      </c>
    </row>
    <row r="28436" spans="1:5" x14ac:dyDescent="0.2">
      <c r="A28436" t="s">
        <v>118</v>
      </c>
      <c r="B28436" t="s">
        <v>1610</v>
      </c>
      <c r="C28436">
        <v>10</v>
      </c>
    </row>
    <row r="28437" spans="1:5" x14ac:dyDescent="0.2">
      <c r="A28437" t="s">
        <v>77</v>
      </c>
      <c r="B28437" t="s">
        <v>2551</v>
      </c>
      <c r="C28437" t="s">
        <v>1634</v>
      </c>
      <c r="D28437" t="s">
        <v>3510</v>
      </c>
    </row>
    <row r="28438" spans="1:5" x14ac:dyDescent="0.2">
      <c r="A28438" t="s">
        <v>118</v>
      </c>
      <c r="B28438" t="s">
        <v>2534</v>
      </c>
      <c r="C28438">
        <v>1.5</v>
      </c>
      <c r="D28438" t="s">
        <v>3511</v>
      </c>
    </row>
    <row r="28439" spans="1:5" x14ac:dyDescent="0.2">
      <c r="A28439" t="s">
        <v>118</v>
      </c>
      <c r="B28439" t="s">
        <v>2534</v>
      </c>
      <c r="C28439">
        <v>1.5</v>
      </c>
      <c r="D28439" t="s">
        <v>3512</v>
      </c>
    </row>
    <row r="28440" spans="1:5" x14ac:dyDescent="0.2">
      <c r="A28440" t="s">
        <v>120</v>
      </c>
      <c r="B28440">
        <v>0.03</v>
      </c>
      <c r="C28440" t="s">
        <v>1594</v>
      </c>
      <c r="D28440" t="s">
        <v>3522</v>
      </c>
    </row>
    <row r="28441" spans="1:5" x14ac:dyDescent="0.2">
      <c r="A28441" t="s">
        <v>117</v>
      </c>
      <c r="B28441">
        <v>0.03</v>
      </c>
      <c r="C28441" t="s">
        <v>1594</v>
      </c>
    </row>
    <row r="28442" spans="1:5" x14ac:dyDescent="0.2">
      <c r="A28442" t="s">
        <v>120</v>
      </c>
      <c r="B28442">
        <v>0.01</v>
      </c>
      <c r="C28442" t="s">
        <v>1594</v>
      </c>
    </row>
    <row r="28443" spans="1:5" x14ac:dyDescent="0.2">
      <c r="A28443">
        <v>0.45</v>
      </c>
      <c r="B28443" t="s">
        <v>1647</v>
      </c>
    </row>
    <row r="28444" spans="1:5" x14ac:dyDescent="0.2">
      <c r="A28444">
        <v>0.15</v>
      </c>
      <c r="B28444" t="s">
        <v>1647</v>
      </c>
    </row>
    <row r="28445" spans="1:5" x14ac:dyDescent="0.2">
      <c r="A28445" t="s">
        <v>110</v>
      </c>
      <c r="B28445" t="s">
        <v>1708</v>
      </c>
    </row>
    <row r="28446" spans="1:5" x14ac:dyDescent="0.2">
      <c r="A28446" t="s">
        <v>1575</v>
      </c>
      <c r="B28446" t="s">
        <v>1576</v>
      </c>
      <c r="C28446" t="s">
        <v>1577</v>
      </c>
      <c r="D28446" t="s">
        <v>1578</v>
      </c>
    </row>
    <row r="28447" spans="1:5" x14ac:dyDescent="0.2">
      <c r="A28447" t="s">
        <v>882</v>
      </c>
      <c r="B28447" t="s">
        <v>1579</v>
      </c>
      <c r="C28447" t="s">
        <v>1580</v>
      </c>
    </row>
    <row r="28448" spans="1:5" x14ac:dyDescent="0.2">
      <c r="A28448" t="s">
        <v>57</v>
      </c>
      <c r="B28448">
        <v>16.98</v>
      </c>
      <c r="C28448">
        <f t="shared" ref="C28448:C28453" si="17">-0.005/-0.02</f>
        <v>0.25</v>
      </c>
    </row>
    <row r="28449" spans="1:4" x14ac:dyDescent="0.2">
      <c r="A28449" t="s">
        <v>57</v>
      </c>
      <c r="B28449">
        <v>16.98</v>
      </c>
      <c r="C28449">
        <f t="shared" si="17"/>
        <v>0.25</v>
      </c>
    </row>
    <row r="28450" spans="1:4" x14ac:dyDescent="0.2">
      <c r="A28450" t="s">
        <v>57</v>
      </c>
      <c r="B28450">
        <v>16.98</v>
      </c>
      <c r="C28450">
        <f t="shared" si="17"/>
        <v>0.25</v>
      </c>
    </row>
    <row r="28451" spans="1:4" x14ac:dyDescent="0.2">
      <c r="A28451" t="s">
        <v>57</v>
      </c>
      <c r="B28451">
        <v>21.98</v>
      </c>
      <c r="C28451">
        <f t="shared" si="17"/>
        <v>0.25</v>
      </c>
    </row>
    <row r="28452" spans="1:4" x14ac:dyDescent="0.2">
      <c r="A28452" t="s">
        <v>57</v>
      </c>
      <c r="B28452">
        <v>21.98</v>
      </c>
      <c r="C28452">
        <f t="shared" si="17"/>
        <v>0.25</v>
      </c>
    </row>
    <row r="28453" spans="1:4" x14ac:dyDescent="0.2">
      <c r="A28453" t="s">
        <v>57</v>
      </c>
      <c r="B28453">
        <v>21.98</v>
      </c>
      <c r="C28453">
        <f t="shared" si="17"/>
        <v>0.25</v>
      </c>
    </row>
    <row r="28454" spans="1:4" x14ac:dyDescent="0.2">
      <c r="A28454" t="s">
        <v>3513</v>
      </c>
      <c r="B28454">
        <v>-0.02</v>
      </c>
      <c r="C28454" t="s">
        <v>1816</v>
      </c>
      <c r="D28454" t="s">
        <v>3317</v>
      </c>
    </row>
    <row r="28455" spans="1:4" x14ac:dyDescent="0.2">
      <c r="A28455" t="s">
        <v>57</v>
      </c>
      <c r="B28455">
        <v>16.8</v>
      </c>
      <c r="C28455" t="s">
        <v>1634</v>
      </c>
      <c r="D28455">
        <v>0.05</v>
      </c>
    </row>
    <row r="28456" spans="1:4" x14ac:dyDescent="0.2">
      <c r="A28456" t="s">
        <v>119</v>
      </c>
      <c r="B28456">
        <v>1.8</v>
      </c>
      <c r="C28456" t="s">
        <v>1634</v>
      </c>
      <c r="D28456">
        <v>0.05</v>
      </c>
    </row>
    <row r="28457" spans="1:4" x14ac:dyDescent="0.2">
      <c r="A28457" t="s">
        <v>52</v>
      </c>
      <c r="B28457">
        <v>1.2</v>
      </c>
      <c r="C28457" t="s">
        <v>1634</v>
      </c>
      <c r="D28457">
        <v>0.1</v>
      </c>
    </row>
    <row r="28458" spans="1:4" x14ac:dyDescent="0.2">
      <c r="A28458" t="s">
        <v>1688</v>
      </c>
      <c r="B28458" t="s">
        <v>3475</v>
      </c>
      <c r="C28458">
        <v>0.2</v>
      </c>
    </row>
    <row r="28459" spans="1:4" x14ac:dyDescent="0.2">
      <c r="A28459" t="s">
        <v>119</v>
      </c>
      <c r="B28459">
        <v>5.15</v>
      </c>
      <c r="C28459" t="s">
        <v>1639</v>
      </c>
      <c r="D28459">
        <v>0.05</v>
      </c>
    </row>
    <row r="28460" spans="1:4" x14ac:dyDescent="0.2">
      <c r="A28460" t="s">
        <v>119</v>
      </c>
      <c r="B28460">
        <v>4.3</v>
      </c>
      <c r="C28460">
        <v>0.02</v>
      </c>
    </row>
    <row r="28461" spans="1:4" x14ac:dyDescent="0.2">
      <c r="A28461" t="s">
        <v>119</v>
      </c>
      <c r="B28461">
        <v>4.3</v>
      </c>
      <c r="C28461">
        <v>0.02</v>
      </c>
    </row>
    <row r="28462" spans="1:4" x14ac:dyDescent="0.2">
      <c r="A28462" t="s">
        <v>52</v>
      </c>
      <c r="B28462">
        <v>7.85</v>
      </c>
      <c r="C28462" t="s">
        <v>1634</v>
      </c>
      <c r="D28462">
        <v>0.05</v>
      </c>
    </row>
    <row r="28463" spans="1:4" x14ac:dyDescent="0.2">
      <c r="A28463" t="s">
        <v>59</v>
      </c>
      <c r="B28463" t="s">
        <v>1841</v>
      </c>
      <c r="C28463">
        <v>14.8</v>
      </c>
      <c r="D28463" t="s">
        <v>3521</v>
      </c>
    </row>
    <row r="28464" spans="1:4" x14ac:dyDescent="0.2">
      <c r="A28464" t="s">
        <v>52</v>
      </c>
      <c r="B28464">
        <v>1</v>
      </c>
      <c r="C28464" t="s">
        <v>1634</v>
      </c>
      <c r="D28464">
        <v>0.1</v>
      </c>
    </row>
    <row r="28465" spans="1:5" x14ac:dyDescent="0.2">
      <c r="A28465" t="s">
        <v>119</v>
      </c>
      <c r="B28465">
        <v>15</v>
      </c>
      <c r="C28465" t="s">
        <v>1634</v>
      </c>
      <c r="D28465">
        <v>0.08</v>
      </c>
    </row>
    <row r="28466" spans="1:5" x14ac:dyDescent="0.2">
      <c r="A28466" t="s">
        <v>2928</v>
      </c>
      <c r="B28466" t="s">
        <v>1606</v>
      </c>
    </row>
    <row r="28467" spans="1:5" x14ac:dyDescent="0.2">
      <c r="A28467" t="s">
        <v>52</v>
      </c>
      <c r="B28467">
        <v>7.8</v>
      </c>
      <c r="C28467" t="s">
        <v>1634</v>
      </c>
      <c r="D28467">
        <v>0.05</v>
      </c>
    </row>
    <row r="28468" spans="1:5" x14ac:dyDescent="0.2">
      <c r="A28468" t="s">
        <v>52</v>
      </c>
      <c r="B28468">
        <v>8.3000000000000007</v>
      </c>
      <c r="C28468" t="s">
        <v>1656</v>
      </c>
    </row>
    <row r="28469" spans="1:5" x14ac:dyDescent="0.2">
      <c r="A28469" t="s">
        <v>52</v>
      </c>
      <c r="B28469">
        <v>12.05</v>
      </c>
      <c r="C28469" t="s">
        <v>1634</v>
      </c>
      <c r="D28469">
        <v>0.05</v>
      </c>
    </row>
    <row r="28470" spans="1:5" x14ac:dyDescent="0.2">
      <c r="A28470" t="s">
        <v>52</v>
      </c>
      <c r="B28470">
        <v>12.05</v>
      </c>
      <c r="C28470" t="s">
        <v>1634</v>
      </c>
      <c r="D28470">
        <v>0.05</v>
      </c>
    </row>
    <row r="28471" spans="1:5" x14ac:dyDescent="0.2">
      <c r="A28471" t="s">
        <v>52</v>
      </c>
      <c r="B28471">
        <v>0.25</v>
      </c>
      <c r="C28471" t="s">
        <v>1634</v>
      </c>
      <c r="D28471">
        <v>0.03</v>
      </c>
    </row>
    <row r="28472" spans="1:5" x14ac:dyDescent="0.2">
      <c r="A28472" t="s">
        <v>156</v>
      </c>
      <c r="B28472">
        <v>0.05</v>
      </c>
    </row>
    <row r="28473" spans="1:5" x14ac:dyDescent="0.2">
      <c r="A28473" t="s">
        <v>119</v>
      </c>
      <c r="B28473">
        <v>12.8</v>
      </c>
      <c r="C28473" t="s">
        <v>1634</v>
      </c>
      <c r="D28473">
        <v>0.2</v>
      </c>
    </row>
    <row r="28474" spans="1:5" x14ac:dyDescent="0.2">
      <c r="A28474" t="s">
        <v>896</v>
      </c>
      <c r="B28474" t="s">
        <v>1644</v>
      </c>
      <c r="C28474">
        <v>9.8000000000000007</v>
      </c>
      <c r="D28474" t="s">
        <v>1634</v>
      </c>
      <c r="E28474">
        <v>0.1</v>
      </c>
    </row>
    <row r="28475" spans="1:5" x14ac:dyDescent="0.2">
      <c r="A28475" t="s">
        <v>118</v>
      </c>
      <c r="B28475" t="s">
        <v>1610</v>
      </c>
      <c r="C28475">
        <v>4</v>
      </c>
    </row>
    <row r="28476" spans="1:5" x14ac:dyDescent="0.2">
      <c r="A28476" t="s">
        <v>118</v>
      </c>
      <c r="B28476" t="s">
        <v>1610</v>
      </c>
      <c r="C28476">
        <v>10</v>
      </c>
    </row>
    <row r="28477" spans="1:5" x14ac:dyDescent="0.2">
      <c r="A28477" t="s">
        <v>77</v>
      </c>
      <c r="B28477" t="s">
        <v>2551</v>
      </c>
      <c r="C28477" t="s">
        <v>1634</v>
      </c>
      <c r="D28477" t="s">
        <v>3510</v>
      </c>
    </row>
    <row r="28478" spans="1:5" x14ac:dyDescent="0.2">
      <c r="A28478" t="s">
        <v>118</v>
      </c>
      <c r="B28478" t="s">
        <v>2534</v>
      </c>
      <c r="C28478">
        <v>1.5</v>
      </c>
      <c r="D28478" t="s">
        <v>3511</v>
      </c>
    </row>
    <row r="28479" spans="1:5" x14ac:dyDescent="0.2">
      <c r="A28479" t="s">
        <v>118</v>
      </c>
      <c r="B28479" t="s">
        <v>2534</v>
      </c>
      <c r="C28479">
        <v>1.5</v>
      </c>
      <c r="D28479" t="s">
        <v>3512</v>
      </c>
    </row>
    <row r="28480" spans="1:5" x14ac:dyDescent="0.2">
      <c r="A28480" t="s">
        <v>120</v>
      </c>
      <c r="B28480">
        <v>0.03</v>
      </c>
      <c r="C28480" t="s">
        <v>1594</v>
      </c>
      <c r="D28480" t="s">
        <v>3527</v>
      </c>
    </row>
    <row r="28481" spans="1:4" x14ac:dyDescent="0.2">
      <c r="A28481" t="s">
        <v>117</v>
      </c>
      <c r="B28481">
        <v>0.03</v>
      </c>
      <c r="C28481" t="s">
        <v>1594</v>
      </c>
    </row>
    <row r="28482" spans="1:4" x14ac:dyDescent="0.2">
      <c r="A28482" t="s">
        <v>120</v>
      </c>
      <c r="B28482">
        <v>0.01</v>
      </c>
      <c r="C28482" t="s">
        <v>1594</v>
      </c>
    </row>
    <row r="28483" spans="1:4" x14ac:dyDescent="0.2">
      <c r="A28483">
        <v>0.45</v>
      </c>
      <c r="B28483" t="s">
        <v>1647</v>
      </c>
    </row>
    <row r="28484" spans="1:4" x14ac:dyDescent="0.2">
      <c r="A28484">
        <v>0.15</v>
      </c>
      <c r="B28484" t="s">
        <v>1647</v>
      </c>
    </row>
    <row r="28485" spans="1:4" x14ac:dyDescent="0.2">
      <c r="A28485" t="s">
        <v>110</v>
      </c>
      <c r="B28485" t="s">
        <v>1708</v>
      </c>
    </row>
    <row r="28486" spans="1:4" x14ac:dyDescent="0.2">
      <c r="A28486" t="s">
        <v>1575</v>
      </c>
      <c r="B28486" t="s">
        <v>1576</v>
      </c>
      <c r="C28486" t="s">
        <v>1577</v>
      </c>
      <c r="D28486" t="s">
        <v>1578</v>
      </c>
    </row>
    <row r="28487" spans="1:4" x14ac:dyDescent="0.2">
      <c r="A28487" t="s">
        <v>882</v>
      </c>
      <c r="B28487" t="s">
        <v>1579</v>
      </c>
      <c r="C28487" t="s">
        <v>1580</v>
      </c>
    </row>
    <row r="28488" spans="1:4" x14ac:dyDescent="0.2">
      <c r="A28488" t="s">
        <v>1595</v>
      </c>
      <c r="B28488" t="s">
        <v>1596</v>
      </c>
      <c r="C28488" t="s">
        <v>1597</v>
      </c>
    </row>
    <row r="28489" spans="1:4" x14ac:dyDescent="0.2">
      <c r="A28489" t="s">
        <v>1595</v>
      </c>
      <c r="B28489" t="s">
        <v>1598</v>
      </c>
      <c r="C28489" t="s">
        <v>1599</v>
      </c>
      <c r="D28489" t="s">
        <v>1597</v>
      </c>
    </row>
    <row r="28490" spans="1:4" x14ac:dyDescent="0.2">
      <c r="A28490" t="s">
        <v>57</v>
      </c>
      <c r="B28490">
        <v>16.98</v>
      </c>
      <c r="C28490">
        <f t="shared" ref="C28490:C28495" si="18">-0.005/-0.02</f>
        <v>0.25</v>
      </c>
    </row>
    <row r="28491" spans="1:4" x14ac:dyDescent="0.2">
      <c r="A28491" t="s">
        <v>57</v>
      </c>
      <c r="B28491">
        <v>16.98</v>
      </c>
      <c r="C28491">
        <f t="shared" si="18"/>
        <v>0.25</v>
      </c>
    </row>
    <row r="28492" spans="1:4" x14ac:dyDescent="0.2">
      <c r="A28492" t="s">
        <v>57</v>
      </c>
      <c r="B28492">
        <v>16.98</v>
      </c>
      <c r="C28492">
        <f t="shared" si="18"/>
        <v>0.25</v>
      </c>
    </row>
    <row r="28493" spans="1:4" x14ac:dyDescent="0.2">
      <c r="A28493" t="s">
        <v>57</v>
      </c>
      <c r="B28493">
        <v>21.98</v>
      </c>
      <c r="C28493">
        <f t="shared" si="18"/>
        <v>0.25</v>
      </c>
    </row>
    <row r="28494" spans="1:4" x14ac:dyDescent="0.2">
      <c r="A28494" t="s">
        <v>57</v>
      </c>
      <c r="B28494">
        <v>21.98</v>
      </c>
      <c r="C28494">
        <f t="shared" si="18"/>
        <v>0.25</v>
      </c>
    </row>
    <row r="28495" spans="1:4" x14ac:dyDescent="0.2">
      <c r="A28495" t="s">
        <v>57</v>
      </c>
      <c r="B28495">
        <v>21.98</v>
      </c>
      <c r="C28495">
        <f t="shared" si="18"/>
        <v>0.25</v>
      </c>
    </row>
    <row r="28496" spans="1:4" x14ac:dyDescent="0.2">
      <c r="A28496" t="s">
        <v>3513</v>
      </c>
      <c r="B28496">
        <v>-0.02</v>
      </c>
      <c r="C28496" t="s">
        <v>1816</v>
      </c>
      <c r="D28496" t="s">
        <v>3317</v>
      </c>
    </row>
    <row r="28497" spans="1:4" x14ac:dyDescent="0.2">
      <c r="A28497" t="s">
        <v>57</v>
      </c>
      <c r="B28497">
        <v>16.8</v>
      </c>
      <c r="C28497" t="s">
        <v>1634</v>
      </c>
      <c r="D28497">
        <v>0.05</v>
      </c>
    </row>
    <row r="28498" spans="1:4" x14ac:dyDescent="0.2">
      <c r="A28498" t="s">
        <v>119</v>
      </c>
      <c r="B28498">
        <v>1.8</v>
      </c>
      <c r="C28498" t="s">
        <v>1634</v>
      </c>
      <c r="D28498">
        <v>0.05</v>
      </c>
    </row>
    <row r="28499" spans="1:4" x14ac:dyDescent="0.2">
      <c r="A28499" t="s">
        <v>52</v>
      </c>
      <c r="B28499">
        <v>1.2</v>
      </c>
      <c r="C28499" t="s">
        <v>1634</v>
      </c>
      <c r="D28499">
        <v>0.1</v>
      </c>
    </row>
    <row r="28500" spans="1:4" x14ac:dyDescent="0.2">
      <c r="A28500" t="s">
        <v>1688</v>
      </c>
      <c r="B28500" t="s">
        <v>3475</v>
      </c>
      <c r="C28500">
        <v>0.2</v>
      </c>
    </row>
    <row r="28501" spans="1:4" x14ac:dyDescent="0.2">
      <c r="A28501" t="s">
        <v>119</v>
      </c>
      <c r="B28501">
        <v>5.15</v>
      </c>
      <c r="C28501" t="s">
        <v>1639</v>
      </c>
      <c r="D28501">
        <v>0.05</v>
      </c>
    </row>
    <row r="28502" spans="1:4" x14ac:dyDescent="0.2">
      <c r="A28502" t="s">
        <v>119</v>
      </c>
      <c r="B28502">
        <v>4.3</v>
      </c>
      <c r="C28502">
        <v>0.02</v>
      </c>
    </row>
    <row r="28503" spans="1:4" x14ac:dyDescent="0.2">
      <c r="A28503" t="s">
        <v>119</v>
      </c>
      <c r="B28503">
        <v>4.3</v>
      </c>
      <c r="C28503">
        <v>0.02</v>
      </c>
    </row>
    <row r="28504" spans="1:4" x14ac:dyDescent="0.2">
      <c r="A28504" t="s">
        <v>52</v>
      </c>
      <c r="B28504">
        <v>7.85</v>
      </c>
      <c r="C28504" t="s">
        <v>1634</v>
      </c>
      <c r="D28504">
        <v>0.05</v>
      </c>
    </row>
    <row r="28505" spans="1:4" x14ac:dyDescent="0.2">
      <c r="A28505" t="s">
        <v>59</v>
      </c>
      <c r="B28505" t="s">
        <v>1841</v>
      </c>
      <c r="C28505">
        <v>14.8</v>
      </c>
      <c r="D28505" t="s">
        <v>3521</v>
      </c>
    </row>
    <row r="28506" spans="1:4" x14ac:dyDescent="0.2">
      <c r="A28506" t="s">
        <v>52</v>
      </c>
      <c r="B28506">
        <v>1</v>
      </c>
      <c r="C28506" t="s">
        <v>1634</v>
      </c>
      <c r="D28506">
        <v>0.1</v>
      </c>
    </row>
    <row r="28507" spans="1:4" x14ac:dyDescent="0.2">
      <c r="A28507" t="s">
        <v>119</v>
      </c>
      <c r="B28507">
        <v>15</v>
      </c>
      <c r="C28507" t="s">
        <v>1634</v>
      </c>
      <c r="D28507">
        <v>0.08</v>
      </c>
    </row>
    <row r="28508" spans="1:4" x14ac:dyDescent="0.2">
      <c r="A28508" t="s">
        <v>2928</v>
      </c>
      <c r="B28508" t="s">
        <v>1606</v>
      </c>
    </row>
    <row r="28509" spans="1:4" x14ac:dyDescent="0.2">
      <c r="A28509" t="s">
        <v>52</v>
      </c>
      <c r="B28509">
        <v>7.8</v>
      </c>
      <c r="C28509" t="s">
        <v>1634</v>
      </c>
      <c r="D28509">
        <v>0.05</v>
      </c>
    </row>
    <row r="28510" spans="1:4" x14ac:dyDescent="0.2">
      <c r="A28510" t="s">
        <v>52</v>
      </c>
      <c r="B28510">
        <v>8.3000000000000007</v>
      </c>
      <c r="C28510" t="s">
        <v>1656</v>
      </c>
    </row>
    <row r="28511" spans="1:4" x14ac:dyDescent="0.2">
      <c r="A28511" t="s">
        <v>52</v>
      </c>
      <c r="B28511">
        <v>12.05</v>
      </c>
      <c r="C28511" t="s">
        <v>1634</v>
      </c>
      <c r="D28511">
        <v>0.05</v>
      </c>
    </row>
    <row r="28512" spans="1:4" x14ac:dyDescent="0.2">
      <c r="A28512" t="s">
        <v>52</v>
      </c>
      <c r="B28512">
        <v>12.05</v>
      </c>
      <c r="C28512" t="s">
        <v>1634</v>
      </c>
      <c r="D28512">
        <v>0.05</v>
      </c>
    </row>
    <row r="28513" spans="1:5" x14ac:dyDescent="0.2">
      <c r="A28513" t="s">
        <v>52</v>
      </c>
      <c r="B28513">
        <v>0.25</v>
      </c>
      <c r="C28513" t="s">
        <v>1634</v>
      </c>
      <c r="D28513">
        <v>0.03</v>
      </c>
    </row>
    <row r="28514" spans="1:5" x14ac:dyDescent="0.2">
      <c r="A28514" t="s">
        <v>156</v>
      </c>
      <c r="B28514">
        <v>0.05</v>
      </c>
    </row>
    <row r="28515" spans="1:5" x14ac:dyDescent="0.2">
      <c r="A28515" t="s">
        <v>119</v>
      </c>
      <c r="B28515">
        <v>12.8</v>
      </c>
      <c r="C28515" t="s">
        <v>1634</v>
      </c>
      <c r="D28515">
        <v>0.2</v>
      </c>
    </row>
    <row r="28516" spans="1:5" x14ac:dyDescent="0.2">
      <c r="A28516" t="s">
        <v>896</v>
      </c>
      <c r="B28516" t="s">
        <v>1644</v>
      </c>
      <c r="C28516">
        <v>9.8000000000000007</v>
      </c>
      <c r="D28516" t="s">
        <v>1634</v>
      </c>
      <c r="E28516">
        <v>0.1</v>
      </c>
    </row>
    <row r="28517" spans="1:5" x14ac:dyDescent="0.2">
      <c r="A28517" t="s">
        <v>118</v>
      </c>
      <c r="B28517" t="s">
        <v>1610</v>
      </c>
      <c r="C28517">
        <v>4</v>
      </c>
    </row>
    <row r="28518" spans="1:5" x14ac:dyDescent="0.2">
      <c r="A28518" t="s">
        <v>118</v>
      </c>
      <c r="B28518" t="s">
        <v>1610</v>
      </c>
      <c r="C28518">
        <v>10</v>
      </c>
    </row>
    <row r="28519" spans="1:5" x14ac:dyDescent="0.2">
      <c r="A28519" t="s">
        <v>77</v>
      </c>
      <c r="B28519" t="s">
        <v>2551</v>
      </c>
      <c r="C28519" t="s">
        <v>1634</v>
      </c>
      <c r="D28519" t="s">
        <v>3510</v>
      </c>
    </row>
    <row r="28520" spans="1:5" x14ac:dyDescent="0.2">
      <c r="A28520" t="s">
        <v>118</v>
      </c>
      <c r="B28520" t="s">
        <v>2534</v>
      </c>
      <c r="C28520">
        <v>1.5</v>
      </c>
      <c r="D28520" t="s">
        <v>3511</v>
      </c>
    </row>
    <row r="28521" spans="1:5" x14ac:dyDescent="0.2">
      <c r="A28521" t="s">
        <v>118</v>
      </c>
      <c r="B28521" t="s">
        <v>2534</v>
      </c>
      <c r="C28521">
        <v>1.5</v>
      </c>
      <c r="D28521" t="s">
        <v>3512</v>
      </c>
    </row>
    <row r="28522" spans="1:5" x14ac:dyDescent="0.2">
      <c r="A28522" t="s">
        <v>120</v>
      </c>
      <c r="B28522">
        <v>0.03</v>
      </c>
      <c r="C28522" t="s">
        <v>1594</v>
      </c>
      <c r="D28522" t="s">
        <v>3527</v>
      </c>
    </row>
    <row r="28523" spans="1:5" x14ac:dyDescent="0.2">
      <c r="A28523" t="s">
        <v>117</v>
      </c>
      <c r="B28523">
        <v>0.03</v>
      </c>
      <c r="C28523" t="s">
        <v>1594</v>
      </c>
    </row>
    <row r="28524" spans="1:5" x14ac:dyDescent="0.2">
      <c r="A28524" t="s">
        <v>120</v>
      </c>
      <c r="B28524">
        <v>0.01</v>
      </c>
      <c r="C28524" t="s">
        <v>1594</v>
      </c>
    </row>
    <row r="28525" spans="1:5" x14ac:dyDescent="0.2">
      <c r="A28525">
        <v>0.45</v>
      </c>
      <c r="B28525" t="s">
        <v>1647</v>
      </c>
    </row>
    <row r="28526" spans="1:5" x14ac:dyDescent="0.2">
      <c r="A28526">
        <v>0.15</v>
      </c>
      <c r="B28526" t="s">
        <v>1647</v>
      </c>
    </row>
    <row r="28527" spans="1:5" x14ac:dyDescent="0.2">
      <c r="A28527" t="s">
        <v>110</v>
      </c>
      <c r="B28527" t="s">
        <v>1708</v>
      </c>
    </row>
    <row r="28528" spans="1:5" x14ac:dyDescent="0.2">
      <c r="A28528" t="s">
        <v>1575</v>
      </c>
      <c r="B28528" t="s">
        <v>1576</v>
      </c>
      <c r="C28528" t="s">
        <v>1577</v>
      </c>
      <c r="D28528" t="s">
        <v>1578</v>
      </c>
    </row>
    <row r="28529" spans="1:7" x14ac:dyDescent="0.2">
      <c r="A28529" t="s">
        <v>882</v>
      </c>
      <c r="B28529" t="s">
        <v>1579</v>
      </c>
      <c r="C28529" t="s">
        <v>1580</v>
      </c>
    </row>
    <row r="28530" spans="1:7" x14ac:dyDescent="0.2">
      <c r="A28530" t="s">
        <v>1595</v>
      </c>
      <c r="B28530" t="s">
        <v>1596</v>
      </c>
      <c r="C28530" t="s">
        <v>1597</v>
      </c>
    </row>
    <row r="28531" spans="1:7" x14ac:dyDescent="0.2">
      <c r="A28531" t="s">
        <v>1595</v>
      </c>
      <c r="B28531" t="s">
        <v>1598</v>
      </c>
      <c r="C28531" t="s">
        <v>1599</v>
      </c>
      <c r="D28531" t="s">
        <v>1597</v>
      </c>
    </row>
    <row r="28532" spans="1:7" x14ac:dyDescent="0.2">
      <c r="A28532" t="s">
        <v>3529</v>
      </c>
      <c r="B28532" t="s">
        <v>2862</v>
      </c>
      <c r="C28532" t="s">
        <v>3530</v>
      </c>
      <c r="D28532" t="s">
        <v>3531</v>
      </c>
    </row>
    <row r="28533" spans="1:7" x14ac:dyDescent="0.2">
      <c r="A28533" t="s">
        <v>3529</v>
      </c>
      <c r="B28533" t="s">
        <v>2863</v>
      </c>
      <c r="C28533" t="s">
        <v>3530</v>
      </c>
      <c r="D28533" t="s">
        <v>3531</v>
      </c>
    </row>
    <row r="28534" spans="1:7" x14ac:dyDescent="0.2">
      <c r="A28534" t="s">
        <v>3529</v>
      </c>
      <c r="B28534" t="s">
        <v>2864</v>
      </c>
      <c r="C28534" t="s">
        <v>3530</v>
      </c>
      <c r="D28534" t="s">
        <v>3531</v>
      </c>
    </row>
    <row r="28535" spans="1:7" x14ac:dyDescent="0.2">
      <c r="A28535" t="s">
        <v>3529</v>
      </c>
      <c r="B28535" t="s">
        <v>3530</v>
      </c>
      <c r="C28535" t="s">
        <v>3531</v>
      </c>
    </row>
    <row r="28536" spans="1:7" x14ac:dyDescent="0.2">
      <c r="A28536" t="s">
        <v>2865</v>
      </c>
      <c r="B28536" t="s">
        <v>2862</v>
      </c>
      <c r="C28536" t="s">
        <v>3530</v>
      </c>
      <c r="D28536" t="s">
        <v>3531</v>
      </c>
    </row>
    <row r="28537" spans="1:7" x14ac:dyDescent="0.2">
      <c r="A28537" t="s">
        <v>2865</v>
      </c>
      <c r="B28537" t="s">
        <v>2863</v>
      </c>
      <c r="C28537" t="s">
        <v>3530</v>
      </c>
      <c r="D28537" t="s">
        <v>3531</v>
      </c>
    </row>
    <row r="28538" spans="1:7" x14ac:dyDescent="0.2">
      <c r="A28538" t="s">
        <v>2865</v>
      </c>
      <c r="B28538" t="s">
        <v>2864</v>
      </c>
      <c r="C28538" t="s">
        <v>3530</v>
      </c>
      <c r="D28538" t="s">
        <v>3531</v>
      </c>
    </row>
    <row r="28539" spans="1:7" x14ac:dyDescent="0.2">
      <c r="A28539" t="s">
        <v>120</v>
      </c>
      <c r="B28539">
        <v>0.05</v>
      </c>
      <c r="C28539" t="s">
        <v>2866</v>
      </c>
      <c r="D28539" t="s">
        <v>3530</v>
      </c>
      <c r="E28539" t="s">
        <v>3531</v>
      </c>
    </row>
    <row r="28540" spans="1:7" x14ac:dyDescent="0.2">
      <c r="A28540" t="s">
        <v>117</v>
      </c>
      <c r="B28540">
        <v>3.5000000000000003E-2</v>
      </c>
      <c r="C28540" t="s">
        <v>1594</v>
      </c>
      <c r="D28540" t="s">
        <v>3530</v>
      </c>
      <c r="E28540" t="s">
        <v>3531</v>
      </c>
    </row>
    <row r="28541" spans="1:7" x14ac:dyDescent="0.2">
      <c r="A28541">
        <v>7.28</v>
      </c>
      <c r="B28541" t="s">
        <v>1634</v>
      </c>
      <c r="C28541">
        <v>0.1</v>
      </c>
      <c r="D28541" t="s">
        <v>2862</v>
      </c>
    </row>
    <row r="28542" spans="1:7" x14ac:dyDescent="0.2">
      <c r="A28542">
        <v>7.28</v>
      </c>
      <c r="B28542" t="s">
        <v>1634</v>
      </c>
      <c r="C28542">
        <v>0.1</v>
      </c>
      <c r="D28542" t="s">
        <v>2863</v>
      </c>
    </row>
    <row r="28543" spans="1:7" x14ac:dyDescent="0.2">
      <c r="A28543">
        <v>7.28</v>
      </c>
      <c r="B28543" t="s">
        <v>1634</v>
      </c>
      <c r="C28543">
        <v>0.1</v>
      </c>
      <c r="D28543" t="s">
        <v>2864</v>
      </c>
    </row>
    <row r="28544" spans="1:7" x14ac:dyDescent="0.2">
      <c r="A28544" t="s">
        <v>2868</v>
      </c>
      <c r="B28544">
        <v>9.01</v>
      </c>
      <c r="C28544" t="s">
        <v>1639</v>
      </c>
      <c r="D28544">
        <v>2.5000000000000001E-2</v>
      </c>
      <c r="E28544">
        <v>-1</v>
      </c>
      <c r="F28544" t="s">
        <v>3530</v>
      </c>
      <c r="G28544" t="s">
        <v>3532</v>
      </c>
    </row>
    <row r="28545" spans="1:7" x14ac:dyDescent="0.2">
      <c r="A28545" t="s">
        <v>2868</v>
      </c>
      <c r="B28545">
        <v>9.01</v>
      </c>
      <c r="C28545" t="s">
        <v>1639</v>
      </c>
      <c r="D28545">
        <v>2.5000000000000001E-2</v>
      </c>
      <c r="E28545">
        <v>-2</v>
      </c>
      <c r="F28545" t="s">
        <v>3530</v>
      </c>
      <c r="G28545" t="s">
        <v>3532</v>
      </c>
    </row>
    <row r="28546" spans="1:7" x14ac:dyDescent="0.2">
      <c r="A28546" t="s">
        <v>2868</v>
      </c>
      <c r="B28546">
        <v>9.01</v>
      </c>
      <c r="C28546" t="s">
        <v>1639</v>
      </c>
      <c r="D28546">
        <v>2.5000000000000001E-2</v>
      </c>
      <c r="E28546">
        <v>-3</v>
      </c>
      <c r="F28546" t="s">
        <v>3530</v>
      </c>
      <c r="G28546" t="s">
        <v>3532</v>
      </c>
    </row>
    <row r="28547" spans="1:7" x14ac:dyDescent="0.2">
      <c r="A28547" t="s">
        <v>687</v>
      </c>
      <c r="B28547">
        <v>0.06</v>
      </c>
      <c r="C28547" t="s">
        <v>2869</v>
      </c>
      <c r="D28547" t="s">
        <v>3530</v>
      </c>
      <c r="E28547" t="s">
        <v>3531</v>
      </c>
    </row>
    <row r="28548" spans="1:7" x14ac:dyDescent="0.2">
      <c r="A28548" t="s">
        <v>118</v>
      </c>
      <c r="B28548" t="s">
        <v>2534</v>
      </c>
      <c r="C28548">
        <v>3</v>
      </c>
    </row>
    <row r="28549" spans="1:7" x14ac:dyDescent="0.2">
      <c r="A28549" t="s">
        <v>118</v>
      </c>
      <c r="B28549" t="s">
        <v>2534</v>
      </c>
      <c r="C28549">
        <v>4</v>
      </c>
    </row>
    <row r="28550" spans="1:7" x14ac:dyDescent="0.2">
      <c r="A28550" t="s">
        <v>1575</v>
      </c>
      <c r="B28550" t="s">
        <v>1576</v>
      </c>
      <c r="C28550" t="s">
        <v>1577</v>
      </c>
      <c r="D28550" t="s">
        <v>1578</v>
      </c>
    </row>
    <row r="28551" spans="1:7" x14ac:dyDescent="0.2">
      <c r="A28551" t="s">
        <v>882</v>
      </c>
      <c r="B28551" t="s">
        <v>1579</v>
      </c>
      <c r="C28551" t="s">
        <v>1580</v>
      </c>
    </row>
    <row r="28552" spans="1:7" x14ac:dyDescent="0.2">
      <c r="A28552" t="s">
        <v>1581</v>
      </c>
      <c r="B28552" t="s">
        <v>1576</v>
      </c>
      <c r="C28552" t="s">
        <v>1577</v>
      </c>
      <c r="D28552" t="s">
        <v>1582</v>
      </c>
    </row>
    <row r="28553" spans="1:7" x14ac:dyDescent="0.2">
      <c r="A28553" t="s">
        <v>1595</v>
      </c>
      <c r="B28553" t="s">
        <v>1596</v>
      </c>
      <c r="C28553" t="s">
        <v>1597</v>
      </c>
    </row>
    <row r="28554" spans="1:7" x14ac:dyDescent="0.2">
      <c r="A28554" t="s">
        <v>1595</v>
      </c>
      <c r="B28554" t="s">
        <v>1598</v>
      </c>
      <c r="C28554" t="s">
        <v>1599</v>
      </c>
      <c r="D28554" t="s">
        <v>1597</v>
      </c>
    </row>
    <row r="28555" spans="1:7" x14ac:dyDescent="0.2">
      <c r="A28555" t="s">
        <v>3529</v>
      </c>
      <c r="B28555" t="s">
        <v>2862</v>
      </c>
      <c r="C28555" t="s">
        <v>3530</v>
      </c>
      <c r="D28555" t="s">
        <v>3531</v>
      </c>
    </row>
    <row r="28556" spans="1:7" x14ac:dyDescent="0.2">
      <c r="A28556" t="s">
        <v>3529</v>
      </c>
      <c r="B28556" t="s">
        <v>2863</v>
      </c>
      <c r="C28556" t="s">
        <v>3530</v>
      </c>
      <c r="D28556" t="s">
        <v>3531</v>
      </c>
    </row>
    <row r="28557" spans="1:7" x14ac:dyDescent="0.2">
      <c r="A28557" t="s">
        <v>3529</v>
      </c>
      <c r="B28557" t="s">
        <v>2864</v>
      </c>
      <c r="C28557" t="s">
        <v>3530</v>
      </c>
      <c r="D28557" t="s">
        <v>3531</v>
      </c>
    </row>
    <row r="28558" spans="1:7" x14ac:dyDescent="0.2">
      <c r="A28558" t="s">
        <v>3529</v>
      </c>
      <c r="B28558" t="s">
        <v>3530</v>
      </c>
      <c r="C28558" t="s">
        <v>3531</v>
      </c>
    </row>
    <row r="28559" spans="1:7" x14ac:dyDescent="0.2">
      <c r="A28559" t="s">
        <v>2865</v>
      </c>
      <c r="B28559" t="s">
        <v>2862</v>
      </c>
      <c r="C28559" t="s">
        <v>3530</v>
      </c>
      <c r="D28559" t="s">
        <v>3531</v>
      </c>
    </row>
    <row r="28560" spans="1:7" x14ac:dyDescent="0.2">
      <c r="A28560" t="s">
        <v>2865</v>
      </c>
      <c r="B28560" t="s">
        <v>2863</v>
      </c>
      <c r="C28560" t="s">
        <v>3530</v>
      </c>
      <c r="D28560" t="s">
        <v>3531</v>
      </c>
    </row>
    <row r="28561" spans="1:7" x14ac:dyDescent="0.2">
      <c r="A28561" t="s">
        <v>2865</v>
      </c>
      <c r="B28561" t="s">
        <v>2864</v>
      </c>
      <c r="C28561" t="s">
        <v>3530</v>
      </c>
      <c r="D28561" t="s">
        <v>3531</v>
      </c>
    </row>
    <row r="28562" spans="1:7" x14ac:dyDescent="0.2">
      <c r="A28562" t="s">
        <v>120</v>
      </c>
      <c r="B28562">
        <v>0.05</v>
      </c>
      <c r="C28562" t="s">
        <v>2866</v>
      </c>
      <c r="D28562" t="s">
        <v>3530</v>
      </c>
      <c r="E28562" t="s">
        <v>3531</v>
      </c>
    </row>
    <row r="28563" spans="1:7" x14ac:dyDescent="0.2">
      <c r="A28563" t="s">
        <v>117</v>
      </c>
      <c r="B28563">
        <v>3.5000000000000003E-2</v>
      </c>
      <c r="C28563" t="s">
        <v>1594</v>
      </c>
      <c r="D28563" t="s">
        <v>3530</v>
      </c>
      <c r="E28563" t="s">
        <v>3531</v>
      </c>
    </row>
    <row r="28564" spans="1:7" x14ac:dyDescent="0.2">
      <c r="A28564">
        <v>7.28</v>
      </c>
      <c r="B28564" t="s">
        <v>1634</v>
      </c>
      <c r="C28564">
        <v>0.1</v>
      </c>
      <c r="D28564" t="s">
        <v>2862</v>
      </c>
    </row>
    <row r="28565" spans="1:7" x14ac:dyDescent="0.2">
      <c r="A28565">
        <v>7.28</v>
      </c>
      <c r="B28565" t="s">
        <v>1634</v>
      </c>
      <c r="C28565">
        <v>0.1</v>
      </c>
      <c r="D28565" t="s">
        <v>2863</v>
      </c>
    </row>
    <row r="28566" spans="1:7" x14ac:dyDescent="0.2">
      <c r="A28566">
        <v>7.28</v>
      </c>
      <c r="B28566" t="s">
        <v>1634</v>
      </c>
      <c r="C28566">
        <v>0.1</v>
      </c>
      <c r="D28566" t="s">
        <v>2864</v>
      </c>
    </row>
    <row r="28567" spans="1:7" x14ac:dyDescent="0.2">
      <c r="A28567" t="s">
        <v>2868</v>
      </c>
      <c r="B28567">
        <v>9.01</v>
      </c>
      <c r="C28567" t="s">
        <v>1639</v>
      </c>
      <c r="D28567">
        <v>2.5000000000000001E-2</v>
      </c>
      <c r="E28567">
        <v>-1</v>
      </c>
      <c r="F28567" t="s">
        <v>3530</v>
      </c>
      <c r="G28567" t="s">
        <v>3532</v>
      </c>
    </row>
    <row r="28568" spans="1:7" x14ac:dyDescent="0.2">
      <c r="A28568" t="s">
        <v>2868</v>
      </c>
      <c r="B28568">
        <v>9.01</v>
      </c>
      <c r="C28568" t="s">
        <v>1639</v>
      </c>
      <c r="D28568">
        <v>2.5000000000000001E-2</v>
      </c>
      <c r="E28568">
        <v>-2</v>
      </c>
      <c r="F28568" t="s">
        <v>3530</v>
      </c>
      <c r="G28568" t="s">
        <v>3532</v>
      </c>
    </row>
    <row r="28569" spans="1:7" x14ac:dyDescent="0.2">
      <c r="A28569" t="s">
        <v>2868</v>
      </c>
      <c r="B28569">
        <v>9.01</v>
      </c>
      <c r="C28569" t="s">
        <v>1639</v>
      </c>
      <c r="D28569">
        <v>2.5000000000000001E-2</v>
      </c>
      <c r="E28569">
        <v>-3</v>
      </c>
      <c r="F28569" t="s">
        <v>3530</v>
      </c>
      <c r="G28569" t="s">
        <v>3532</v>
      </c>
    </row>
    <row r="28570" spans="1:7" x14ac:dyDescent="0.2">
      <c r="A28570" t="s">
        <v>687</v>
      </c>
      <c r="B28570">
        <v>0.06</v>
      </c>
      <c r="C28570" t="s">
        <v>2869</v>
      </c>
      <c r="D28570" t="s">
        <v>3530</v>
      </c>
      <c r="E28570" t="s">
        <v>3531</v>
      </c>
    </row>
    <row r="28571" spans="1:7" x14ac:dyDescent="0.2">
      <c r="A28571" t="s">
        <v>118</v>
      </c>
      <c r="B28571" t="s">
        <v>2534</v>
      </c>
      <c r="C28571">
        <v>3</v>
      </c>
    </row>
    <row r="28572" spans="1:7" x14ac:dyDescent="0.2">
      <c r="A28572" t="s">
        <v>118</v>
      </c>
      <c r="B28572" t="s">
        <v>2534</v>
      </c>
      <c r="C28572">
        <v>4</v>
      </c>
    </row>
    <row r="28573" spans="1:7" x14ac:dyDescent="0.2">
      <c r="A28573" t="s">
        <v>1575</v>
      </c>
      <c r="B28573" t="s">
        <v>1576</v>
      </c>
      <c r="C28573" t="s">
        <v>1577</v>
      </c>
      <c r="D28573" t="s">
        <v>1578</v>
      </c>
    </row>
    <row r="28574" spans="1:7" x14ac:dyDescent="0.2">
      <c r="A28574" t="s">
        <v>882</v>
      </c>
      <c r="B28574" t="s">
        <v>1579</v>
      </c>
      <c r="C28574" t="s">
        <v>1580</v>
      </c>
    </row>
    <row r="28575" spans="1:7" x14ac:dyDescent="0.2">
      <c r="A28575" t="s">
        <v>1581</v>
      </c>
      <c r="B28575" t="s">
        <v>1576</v>
      </c>
      <c r="C28575" t="s">
        <v>1577</v>
      </c>
      <c r="D28575" t="s">
        <v>1582</v>
      </c>
    </row>
    <row r="28576" spans="1:7" x14ac:dyDescent="0.2">
      <c r="A28576" t="s">
        <v>1595</v>
      </c>
      <c r="B28576" t="s">
        <v>1596</v>
      </c>
      <c r="C28576" t="s">
        <v>1597</v>
      </c>
    </row>
    <row r="28577" spans="1:4" x14ac:dyDescent="0.2">
      <c r="A28577" t="s">
        <v>1595</v>
      </c>
      <c r="B28577" t="s">
        <v>1598</v>
      </c>
      <c r="C28577" t="s">
        <v>1599</v>
      </c>
      <c r="D28577" t="s">
        <v>1597</v>
      </c>
    </row>
    <row r="28578" spans="1:4" x14ac:dyDescent="0.2">
      <c r="A28578" t="s">
        <v>70</v>
      </c>
      <c r="B28578">
        <v>10.6</v>
      </c>
      <c r="C28578">
        <f>0.06/-0.02</f>
        <v>-3</v>
      </c>
    </row>
    <row r="28579" spans="1:4" x14ac:dyDescent="0.2">
      <c r="A28579" t="s">
        <v>416</v>
      </c>
      <c r="B28579">
        <v>38.9</v>
      </c>
      <c r="C28579" t="s">
        <v>3533</v>
      </c>
    </row>
    <row r="28580" spans="1:4" x14ac:dyDescent="0.2">
      <c r="A28580" t="s">
        <v>3534</v>
      </c>
      <c r="B28580" t="s">
        <v>3535</v>
      </c>
      <c r="C28580" t="s">
        <v>3536</v>
      </c>
      <c r="D28580" t="s">
        <v>3537</v>
      </c>
    </row>
    <row r="28581" spans="1:4" x14ac:dyDescent="0.2">
      <c r="A28581" t="s">
        <v>3538</v>
      </c>
      <c r="B28581" t="s">
        <v>3539</v>
      </c>
      <c r="C28581" t="s">
        <v>3540</v>
      </c>
    </row>
    <row r="28582" spans="1:4" x14ac:dyDescent="0.2">
      <c r="A28582" t="s">
        <v>52</v>
      </c>
      <c r="B28582">
        <v>6.5</v>
      </c>
      <c r="C28582" t="s">
        <v>1604</v>
      </c>
    </row>
    <row r="28583" spans="1:4" x14ac:dyDescent="0.2">
      <c r="A28583" t="s">
        <v>3541</v>
      </c>
      <c r="B28583">
        <v>18.600000000000001</v>
      </c>
      <c r="C28583" t="s">
        <v>1634</v>
      </c>
      <c r="D28583">
        <v>0.09</v>
      </c>
    </row>
    <row r="28584" spans="1:4" x14ac:dyDescent="0.2">
      <c r="A28584" t="s">
        <v>52</v>
      </c>
      <c r="B28584">
        <v>6.6</v>
      </c>
      <c r="C28584" t="s">
        <v>1634</v>
      </c>
      <c r="D28584">
        <v>0.09</v>
      </c>
    </row>
    <row r="28585" spans="1:4" x14ac:dyDescent="0.2">
      <c r="A28585" t="s">
        <v>3542</v>
      </c>
      <c r="B28585">
        <v>5.2</v>
      </c>
      <c r="C28585" t="s">
        <v>1634</v>
      </c>
      <c r="D28585">
        <v>0.1</v>
      </c>
    </row>
    <row r="28586" spans="1:4" x14ac:dyDescent="0.2">
      <c r="A28586" t="s">
        <v>57</v>
      </c>
      <c r="B28586">
        <v>17.5</v>
      </c>
      <c r="C28586">
        <f>-0.03/-0.11</f>
        <v>0.27272727272727271</v>
      </c>
    </row>
    <row r="28587" spans="1:4" x14ac:dyDescent="0.2">
      <c r="A28587" t="s">
        <v>52</v>
      </c>
      <c r="B28587">
        <v>20.3</v>
      </c>
      <c r="C28587">
        <f>0.18/-0.2</f>
        <v>-0.89999999999999991</v>
      </c>
    </row>
    <row r="28588" spans="1:4" x14ac:dyDescent="0.2">
      <c r="A28588" t="s">
        <v>3543</v>
      </c>
      <c r="B28588">
        <f>-0.05/-0.2</f>
        <v>0.25</v>
      </c>
    </row>
    <row r="28589" spans="1:4" x14ac:dyDescent="0.2">
      <c r="A28589" t="s">
        <v>57</v>
      </c>
      <c r="B28589">
        <v>16</v>
      </c>
      <c r="C28589" t="s">
        <v>1639</v>
      </c>
      <c r="D28589" t="s">
        <v>3544</v>
      </c>
    </row>
    <row r="28590" spans="1:4" x14ac:dyDescent="0.2">
      <c r="A28590" t="s">
        <v>119</v>
      </c>
      <c r="B28590">
        <v>15.3</v>
      </c>
      <c r="C28590">
        <f>0.01/-0.07</f>
        <v>-0.14285714285714285</v>
      </c>
    </row>
    <row r="28591" spans="1:4" x14ac:dyDescent="0.2">
      <c r="A28591" t="s">
        <v>3545</v>
      </c>
      <c r="B28591">
        <f>0.11/-0.07</f>
        <v>-1.5714285714285714</v>
      </c>
    </row>
    <row r="28592" spans="1:4" x14ac:dyDescent="0.2">
      <c r="A28592" t="s">
        <v>57</v>
      </c>
      <c r="B28592">
        <v>19.7</v>
      </c>
      <c r="C28592">
        <f>-0.03/-0.11</f>
        <v>0.27272727272727271</v>
      </c>
    </row>
    <row r="28593" spans="1:4" x14ac:dyDescent="0.2">
      <c r="A28593" t="s">
        <v>3546</v>
      </c>
      <c r="B28593">
        <v>20.7</v>
      </c>
      <c r="C28593">
        <f>0.07/-0.01</f>
        <v>-7.0000000000000009</v>
      </c>
    </row>
    <row r="28594" spans="1:4" x14ac:dyDescent="0.2">
      <c r="A28594" t="s">
        <v>52</v>
      </c>
      <c r="B28594">
        <v>3.5</v>
      </c>
      <c r="C28594">
        <f>0.11/-0.07</f>
        <v>-1.5714285714285714</v>
      </c>
    </row>
    <row r="28595" spans="1:4" x14ac:dyDescent="0.2">
      <c r="A28595" t="s">
        <v>3547</v>
      </c>
      <c r="B28595">
        <v>10.5</v>
      </c>
      <c r="C28595" t="s">
        <v>1604</v>
      </c>
    </row>
    <row r="28596" spans="1:4" x14ac:dyDescent="0.2">
      <c r="A28596" t="s">
        <v>3548</v>
      </c>
      <c r="B28596">
        <f>0.07/-0.01</f>
        <v>-7.0000000000000009</v>
      </c>
    </row>
    <row r="28597" spans="1:4" x14ac:dyDescent="0.2">
      <c r="A28597" t="s">
        <v>70</v>
      </c>
      <c r="B28597">
        <v>10.25</v>
      </c>
      <c r="C28597">
        <f>-0.02/0.06</f>
        <v>-0.33333333333333337</v>
      </c>
    </row>
    <row r="28598" spans="1:4" x14ac:dyDescent="0.2">
      <c r="A28598" t="s">
        <v>3549</v>
      </c>
      <c r="B28598" t="s">
        <v>1606</v>
      </c>
    </row>
    <row r="28599" spans="1:4" x14ac:dyDescent="0.2">
      <c r="A28599" t="s">
        <v>3550</v>
      </c>
      <c r="B28599">
        <f>-0.03/-0.11</f>
        <v>0.27272727272727271</v>
      </c>
    </row>
    <row r="28600" spans="1:4" x14ac:dyDescent="0.2">
      <c r="A28600" t="s">
        <v>3551</v>
      </c>
      <c r="B28600">
        <f>-0.03/-0.06</f>
        <v>0.5</v>
      </c>
    </row>
    <row r="28601" spans="1:4" x14ac:dyDescent="0.2">
      <c r="A28601" t="s">
        <v>3552</v>
      </c>
      <c r="B28601" t="e">
        <f>-0.25/Rzmax10</f>
        <v>#NAME?</v>
      </c>
    </row>
    <row r="28602" spans="1:4" x14ac:dyDescent="0.2">
      <c r="A28602" t="s">
        <v>3553</v>
      </c>
      <c r="B28602" t="e">
        <f>-0.25/Rz2max10</f>
        <v>#NAME?</v>
      </c>
    </row>
    <row r="28603" spans="1:4" x14ac:dyDescent="0.2">
      <c r="A28603" t="s">
        <v>3554</v>
      </c>
      <c r="B28603">
        <v>30.35</v>
      </c>
      <c r="C28603">
        <f>-0.01/-0.055</f>
        <v>0.18181818181818182</v>
      </c>
    </row>
    <row r="28604" spans="1:4" x14ac:dyDescent="0.2">
      <c r="A28604" t="s">
        <v>52</v>
      </c>
      <c r="B28604">
        <v>3.5</v>
      </c>
      <c r="C28604" t="s">
        <v>1634</v>
      </c>
      <c r="D28604">
        <v>0.1</v>
      </c>
    </row>
    <row r="28605" spans="1:4" x14ac:dyDescent="0.2">
      <c r="A28605" t="s">
        <v>3555</v>
      </c>
      <c r="B28605" t="s">
        <v>3556</v>
      </c>
      <c r="C28605" t="s">
        <v>3557</v>
      </c>
    </row>
    <row r="28606" spans="1:4" x14ac:dyDescent="0.2">
      <c r="A28606" t="s">
        <v>3558</v>
      </c>
      <c r="B28606" t="s">
        <v>3556</v>
      </c>
      <c r="C28606" t="s">
        <v>3559</v>
      </c>
    </row>
    <row r="28607" spans="1:4" x14ac:dyDescent="0.2">
      <c r="A28607" t="s">
        <v>3560</v>
      </c>
      <c r="B28607">
        <f>0.015/0.05</f>
        <v>0.3</v>
      </c>
    </row>
    <row r="28608" spans="1:4" x14ac:dyDescent="0.2">
      <c r="A28608" t="s">
        <v>3561</v>
      </c>
      <c r="B28608" t="s">
        <v>3562</v>
      </c>
      <c r="C28608" t="s">
        <v>1593</v>
      </c>
      <c r="D28608" t="s">
        <v>1659</v>
      </c>
    </row>
    <row r="28609" spans="1:5" x14ac:dyDescent="0.2">
      <c r="A28609" t="s">
        <v>3563</v>
      </c>
      <c r="B28609">
        <v>0.02</v>
      </c>
      <c r="C28609" t="s">
        <v>1593</v>
      </c>
      <c r="D28609" t="s">
        <v>1594</v>
      </c>
    </row>
    <row r="28610" spans="1:5" x14ac:dyDescent="0.2">
      <c r="A28610" t="s">
        <v>3564</v>
      </c>
      <c r="B28610">
        <v>0.03</v>
      </c>
      <c r="C28610" t="s">
        <v>1593</v>
      </c>
      <c r="D28610" t="s">
        <v>1659</v>
      </c>
    </row>
    <row r="28611" spans="1:5" x14ac:dyDescent="0.2">
      <c r="A28611" t="s">
        <v>3565</v>
      </c>
      <c r="B28611" t="s">
        <v>3566</v>
      </c>
    </row>
    <row r="28612" spans="1:5" x14ac:dyDescent="0.2">
      <c r="A28612" t="s">
        <v>2572</v>
      </c>
      <c r="B28612" t="s">
        <v>3567</v>
      </c>
      <c r="C28612" t="s">
        <v>1593</v>
      </c>
      <c r="D28612" t="s">
        <v>3568</v>
      </c>
    </row>
    <row r="28613" spans="1:5" x14ac:dyDescent="0.2">
      <c r="A28613" t="s">
        <v>2778</v>
      </c>
      <c r="B28613" t="s">
        <v>1708</v>
      </c>
      <c r="C28613" t="s">
        <v>2416</v>
      </c>
      <c r="D28613" t="s">
        <v>2326</v>
      </c>
      <c r="E28613" t="s">
        <v>2779</v>
      </c>
    </row>
    <row r="28614" spans="1:5" x14ac:dyDescent="0.2">
      <c r="A28614" t="s">
        <v>2778</v>
      </c>
      <c r="B28614" t="s">
        <v>1708</v>
      </c>
      <c r="C28614" t="s">
        <v>2416</v>
      </c>
      <c r="D28614" t="s">
        <v>3569</v>
      </c>
    </row>
    <row r="28615" spans="1:5" x14ac:dyDescent="0.2">
      <c r="A28615" t="s">
        <v>1575</v>
      </c>
      <c r="B28615" t="s">
        <v>1576</v>
      </c>
      <c r="C28615" t="s">
        <v>1577</v>
      </c>
      <c r="D28615" t="s">
        <v>1578</v>
      </c>
    </row>
    <row r="28616" spans="1:5" x14ac:dyDescent="0.2">
      <c r="A28616" t="s">
        <v>882</v>
      </c>
      <c r="B28616" t="s">
        <v>1579</v>
      </c>
      <c r="C28616" t="s">
        <v>1580</v>
      </c>
    </row>
    <row r="28617" spans="1:5" x14ac:dyDescent="0.2">
      <c r="A28617" t="s">
        <v>1595</v>
      </c>
      <c r="B28617" t="s">
        <v>1596</v>
      </c>
      <c r="C28617" t="s">
        <v>1597</v>
      </c>
    </row>
    <row r="28618" spans="1:5" x14ac:dyDescent="0.2">
      <c r="A28618" t="s">
        <v>1595</v>
      </c>
      <c r="B28618" t="s">
        <v>1598</v>
      </c>
      <c r="C28618" t="s">
        <v>1599</v>
      </c>
      <c r="D28618" t="s">
        <v>1597</v>
      </c>
    </row>
    <row r="28619" spans="1:5" x14ac:dyDescent="0.2">
      <c r="A28619" t="s">
        <v>2616</v>
      </c>
      <c r="B28619" t="s">
        <v>1634</v>
      </c>
      <c r="C28619">
        <v>0.05</v>
      </c>
    </row>
    <row r="28620" spans="1:5" x14ac:dyDescent="0.2">
      <c r="A28620" t="s">
        <v>57</v>
      </c>
      <c r="B28620">
        <v>34.700000000000003</v>
      </c>
      <c r="C28620">
        <v>0.05</v>
      </c>
    </row>
    <row r="28621" spans="1:5" x14ac:dyDescent="0.2">
      <c r="A28621" t="s">
        <v>2983</v>
      </c>
      <c r="B28621" t="s">
        <v>1639</v>
      </c>
      <c r="C28621">
        <v>0.03</v>
      </c>
    </row>
    <row r="28622" spans="1:5" x14ac:dyDescent="0.2">
      <c r="A28622" t="s">
        <v>52</v>
      </c>
      <c r="B28622">
        <v>0.27</v>
      </c>
      <c r="C28622">
        <v>0.1</v>
      </c>
      <c r="D28622" t="s">
        <v>1835</v>
      </c>
      <c r="E28622" t="s">
        <v>2984</v>
      </c>
    </row>
    <row r="28623" spans="1:5" x14ac:dyDescent="0.2">
      <c r="A28623" t="s">
        <v>797</v>
      </c>
    </row>
    <row r="28624" spans="1:5" x14ac:dyDescent="0.2">
      <c r="A28624" t="s">
        <v>2985</v>
      </c>
      <c r="B28624">
        <v>0.15</v>
      </c>
    </row>
    <row r="28625" spans="1:5" x14ac:dyDescent="0.2">
      <c r="A28625" t="s">
        <v>50</v>
      </c>
      <c r="B28625">
        <v>11.25</v>
      </c>
      <c r="C28625" t="s">
        <v>1634</v>
      </c>
      <c r="D28625">
        <v>2.5000000000000001E-2</v>
      </c>
    </row>
    <row r="28626" spans="1:5" x14ac:dyDescent="0.2">
      <c r="A28626" t="s">
        <v>2986</v>
      </c>
      <c r="B28626" t="s">
        <v>1639</v>
      </c>
      <c r="C28626">
        <v>0.1</v>
      </c>
    </row>
    <row r="28627" spans="1:5" x14ac:dyDescent="0.2">
      <c r="A28627" t="s">
        <v>200</v>
      </c>
      <c r="B28627">
        <v>8.75</v>
      </c>
      <c r="C28627" t="s">
        <v>1634</v>
      </c>
      <c r="D28627">
        <v>0.1</v>
      </c>
    </row>
    <row r="28628" spans="1:5" x14ac:dyDescent="0.2">
      <c r="A28628" t="s">
        <v>52</v>
      </c>
      <c r="B28628">
        <v>6.85</v>
      </c>
      <c r="C28628" t="s">
        <v>1634</v>
      </c>
      <c r="D28628">
        <v>0.05</v>
      </c>
    </row>
    <row r="28629" spans="1:5" x14ac:dyDescent="0.2">
      <c r="A28629" t="s">
        <v>2987</v>
      </c>
      <c r="B28629">
        <v>-7.0000000000000007E-2</v>
      </c>
    </row>
    <row r="28630" spans="1:5" x14ac:dyDescent="0.2">
      <c r="A28630" t="s">
        <v>2988</v>
      </c>
      <c r="B28630">
        <v>-0.05</v>
      </c>
    </row>
    <row r="28631" spans="1:5" x14ac:dyDescent="0.2">
      <c r="A28631" t="s">
        <v>52</v>
      </c>
      <c r="B28631">
        <v>0.1</v>
      </c>
      <c r="C28631">
        <f>0.05/-0.1</f>
        <v>-0.5</v>
      </c>
    </row>
    <row r="28632" spans="1:5" x14ac:dyDescent="0.2">
      <c r="A28632" t="s">
        <v>2989</v>
      </c>
      <c r="B28632" t="s">
        <v>2990</v>
      </c>
      <c r="C28632" t="s">
        <v>2991</v>
      </c>
      <c r="D28632" t="s">
        <v>2992</v>
      </c>
    </row>
    <row r="28633" spans="1:5" x14ac:dyDescent="0.2">
      <c r="A28633" t="s">
        <v>118</v>
      </c>
      <c r="B28633" t="s">
        <v>1655</v>
      </c>
      <c r="C28633">
        <v>1</v>
      </c>
      <c r="D28633" t="s">
        <v>2993</v>
      </c>
      <c r="E28633" t="s">
        <v>2994</v>
      </c>
    </row>
    <row r="28634" spans="1:5" x14ac:dyDescent="0.2">
      <c r="A28634" t="s">
        <v>118</v>
      </c>
      <c r="B28634" t="s">
        <v>2534</v>
      </c>
      <c r="C28634">
        <v>1</v>
      </c>
      <c r="D28634" t="s">
        <v>2993</v>
      </c>
      <c r="E28634" t="s">
        <v>2994</v>
      </c>
    </row>
    <row r="28635" spans="1:5" x14ac:dyDescent="0.2">
      <c r="A28635" t="s">
        <v>118</v>
      </c>
      <c r="B28635" t="s">
        <v>2995</v>
      </c>
      <c r="C28635">
        <v>4</v>
      </c>
      <c r="D28635" t="s">
        <v>2993</v>
      </c>
      <c r="E28635" t="s">
        <v>2994</v>
      </c>
    </row>
    <row r="28636" spans="1:5" x14ac:dyDescent="0.2">
      <c r="A28636" t="s">
        <v>118</v>
      </c>
      <c r="B28636" t="s">
        <v>1655</v>
      </c>
      <c r="C28636">
        <v>1.5</v>
      </c>
      <c r="D28636" t="s">
        <v>2993</v>
      </c>
      <c r="E28636" t="s">
        <v>2996</v>
      </c>
    </row>
    <row r="28637" spans="1:5" x14ac:dyDescent="0.2">
      <c r="A28637" t="s">
        <v>118</v>
      </c>
      <c r="B28637" t="s">
        <v>1640</v>
      </c>
      <c r="C28637">
        <v>1</v>
      </c>
      <c r="D28637" t="s">
        <v>2993</v>
      </c>
      <c r="E28637" t="s">
        <v>2997</v>
      </c>
    </row>
    <row r="28638" spans="1:5" x14ac:dyDescent="0.2">
      <c r="A28638" t="s">
        <v>118</v>
      </c>
      <c r="B28638" t="s">
        <v>2995</v>
      </c>
      <c r="C28638">
        <v>6</v>
      </c>
      <c r="D28638" t="s">
        <v>2993</v>
      </c>
      <c r="E28638" t="s">
        <v>2997</v>
      </c>
    </row>
    <row r="28639" spans="1:5" x14ac:dyDescent="0.2">
      <c r="A28639" t="s">
        <v>118</v>
      </c>
      <c r="B28639" t="s">
        <v>1655</v>
      </c>
      <c r="C28639">
        <v>6.3</v>
      </c>
    </row>
    <row r="28640" spans="1:5" x14ac:dyDescent="0.2">
      <c r="A28640" t="s">
        <v>118</v>
      </c>
      <c r="B28640" t="s">
        <v>1741</v>
      </c>
    </row>
    <row r="28641" spans="1:5" x14ac:dyDescent="0.2">
      <c r="A28641" t="s">
        <v>118</v>
      </c>
      <c r="B28641" t="s">
        <v>1655</v>
      </c>
      <c r="C28641">
        <v>12</v>
      </c>
    </row>
    <row r="28642" spans="1:5" x14ac:dyDescent="0.2">
      <c r="A28642" t="s">
        <v>120</v>
      </c>
      <c r="B28642">
        <v>0.02</v>
      </c>
    </row>
    <row r="28643" spans="1:5" x14ac:dyDescent="0.2">
      <c r="A28643" t="s">
        <v>110</v>
      </c>
      <c r="B28643" t="s">
        <v>1724</v>
      </c>
    </row>
    <row r="28644" spans="1:5" x14ac:dyDescent="0.2">
      <c r="A28644" t="s">
        <v>3002</v>
      </c>
      <c r="B28644" t="s">
        <v>2254</v>
      </c>
    </row>
    <row r="28645" spans="1:5" x14ac:dyDescent="0.2">
      <c r="A28645" t="s">
        <v>1575</v>
      </c>
      <c r="B28645" t="s">
        <v>1576</v>
      </c>
      <c r="C28645" t="s">
        <v>1577</v>
      </c>
      <c r="D28645" t="s">
        <v>1578</v>
      </c>
    </row>
    <row r="28646" spans="1:5" x14ac:dyDescent="0.2">
      <c r="A28646" t="s">
        <v>882</v>
      </c>
      <c r="B28646" t="s">
        <v>1579</v>
      </c>
      <c r="C28646" t="s">
        <v>1580</v>
      </c>
    </row>
    <row r="28647" spans="1:5" x14ac:dyDescent="0.2">
      <c r="A28647" t="s">
        <v>1595</v>
      </c>
      <c r="B28647" t="s">
        <v>1596</v>
      </c>
      <c r="C28647" t="s">
        <v>1597</v>
      </c>
    </row>
    <row r="28648" spans="1:5" x14ac:dyDescent="0.2">
      <c r="A28648" t="s">
        <v>1595</v>
      </c>
      <c r="B28648" t="s">
        <v>1598</v>
      </c>
      <c r="C28648" t="s">
        <v>1599</v>
      </c>
      <c r="D28648" t="s">
        <v>1597</v>
      </c>
    </row>
    <row r="28649" spans="1:5" x14ac:dyDescent="0.2">
      <c r="A28649" t="s">
        <v>52</v>
      </c>
      <c r="B28649" t="s">
        <v>3570</v>
      </c>
      <c r="C28649">
        <v>0.1</v>
      </c>
    </row>
    <row r="28650" spans="1:5" x14ac:dyDescent="0.2">
      <c r="A28650" t="s">
        <v>173</v>
      </c>
      <c r="B28650">
        <v>45.5</v>
      </c>
      <c r="C28650" t="s">
        <v>1634</v>
      </c>
      <c r="D28650">
        <v>0.1</v>
      </c>
    </row>
    <row r="28651" spans="1:5" x14ac:dyDescent="0.2">
      <c r="A28651" t="s">
        <v>416</v>
      </c>
      <c r="B28651">
        <v>86</v>
      </c>
      <c r="C28651" t="s">
        <v>1634</v>
      </c>
      <c r="D28651">
        <v>0.2</v>
      </c>
    </row>
    <row r="28652" spans="1:5" x14ac:dyDescent="0.2">
      <c r="A28652" t="s">
        <v>71</v>
      </c>
      <c r="B28652">
        <v>75.5</v>
      </c>
      <c r="C28652" t="s">
        <v>1634</v>
      </c>
      <c r="D28652">
        <v>0.2</v>
      </c>
    </row>
    <row r="28653" spans="1:5" x14ac:dyDescent="0.2">
      <c r="A28653" t="s">
        <v>173</v>
      </c>
      <c r="B28653" t="s">
        <v>3571</v>
      </c>
      <c r="C28653">
        <v>0.1</v>
      </c>
      <c r="D28653" t="s">
        <v>2503</v>
      </c>
      <c r="E28653" t="s">
        <v>3483</v>
      </c>
    </row>
    <row r="28654" spans="1:5" x14ac:dyDescent="0.2">
      <c r="A28654" t="s">
        <v>173</v>
      </c>
      <c r="B28654">
        <v>24.5</v>
      </c>
      <c r="C28654" t="s">
        <v>2503</v>
      </c>
      <c r="D28654" t="s">
        <v>3483</v>
      </c>
    </row>
    <row r="28655" spans="1:5" x14ac:dyDescent="0.2">
      <c r="A28655" t="s">
        <v>173</v>
      </c>
      <c r="B28655" t="s">
        <v>3572</v>
      </c>
      <c r="C28655" t="s">
        <v>2503</v>
      </c>
      <c r="D28655" t="s">
        <v>3483</v>
      </c>
    </row>
    <row r="28656" spans="1:5" x14ac:dyDescent="0.2">
      <c r="A28656" t="s">
        <v>71</v>
      </c>
      <c r="B28656">
        <v>6.5</v>
      </c>
      <c r="C28656" t="s">
        <v>1639</v>
      </c>
      <c r="D28656">
        <v>0.2</v>
      </c>
    </row>
    <row r="28657" spans="1:7" x14ac:dyDescent="0.2">
      <c r="A28657" t="s">
        <v>71</v>
      </c>
      <c r="B28657">
        <v>19.5</v>
      </c>
      <c r="C28657" t="s">
        <v>1634</v>
      </c>
      <c r="D28657">
        <v>0.1</v>
      </c>
    </row>
    <row r="28658" spans="1:7" x14ac:dyDescent="0.2">
      <c r="A28658" t="s">
        <v>71</v>
      </c>
      <c r="B28658">
        <v>29.5</v>
      </c>
      <c r="C28658" t="s">
        <v>1588</v>
      </c>
      <c r="D28658">
        <v>0.3</v>
      </c>
    </row>
    <row r="28659" spans="1:7" x14ac:dyDescent="0.2">
      <c r="A28659" t="s">
        <v>71</v>
      </c>
      <c r="B28659">
        <v>20.5</v>
      </c>
      <c r="C28659" t="s">
        <v>1634</v>
      </c>
      <c r="D28659">
        <v>0.1</v>
      </c>
    </row>
    <row r="28660" spans="1:7" x14ac:dyDescent="0.2">
      <c r="A28660" t="s">
        <v>71</v>
      </c>
      <c r="B28660">
        <v>27.5</v>
      </c>
      <c r="C28660" t="s">
        <v>1634</v>
      </c>
      <c r="D28660">
        <v>0.1</v>
      </c>
    </row>
    <row r="28661" spans="1:7" x14ac:dyDescent="0.2">
      <c r="A28661" t="s">
        <v>71</v>
      </c>
      <c r="B28661">
        <v>3</v>
      </c>
      <c r="C28661" t="s">
        <v>1639</v>
      </c>
      <c r="D28661">
        <v>1</v>
      </c>
    </row>
    <row r="28662" spans="1:7" x14ac:dyDescent="0.2">
      <c r="A28662" t="s">
        <v>71</v>
      </c>
      <c r="B28662">
        <v>3.7</v>
      </c>
      <c r="C28662" t="s">
        <v>1604</v>
      </c>
    </row>
    <row r="28663" spans="1:7" x14ac:dyDescent="0.2">
      <c r="A28663" t="s">
        <v>52</v>
      </c>
      <c r="B28663">
        <v>30.5</v>
      </c>
      <c r="C28663" t="s">
        <v>1639</v>
      </c>
      <c r="D28663">
        <v>0.5</v>
      </c>
    </row>
    <row r="28664" spans="1:7" x14ac:dyDescent="0.2">
      <c r="A28664" t="s">
        <v>52</v>
      </c>
      <c r="B28664">
        <v>74.5</v>
      </c>
      <c r="C28664" t="s">
        <v>1634</v>
      </c>
      <c r="D28664">
        <v>0.2</v>
      </c>
    </row>
    <row r="28665" spans="1:7" x14ac:dyDescent="0.2">
      <c r="A28665" t="s">
        <v>52</v>
      </c>
      <c r="B28665">
        <v>11.5</v>
      </c>
      <c r="C28665" t="s">
        <v>1634</v>
      </c>
      <c r="D28665">
        <v>0.2</v>
      </c>
    </row>
    <row r="28666" spans="1:7" x14ac:dyDescent="0.2">
      <c r="A28666" t="s">
        <v>52</v>
      </c>
      <c r="B28666">
        <v>12</v>
      </c>
      <c r="C28666">
        <v>-0.5</v>
      </c>
      <c r="D28666" t="s">
        <v>2503</v>
      </c>
      <c r="E28666" t="s">
        <v>3488</v>
      </c>
      <c r="F28666" t="s">
        <v>2332</v>
      </c>
      <c r="G28666" t="s">
        <v>6</v>
      </c>
    </row>
    <row r="28667" spans="1:7" x14ac:dyDescent="0.2">
      <c r="A28667" t="s">
        <v>52</v>
      </c>
      <c r="B28667">
        <v>20</v>
      </c>
      <c r="C28667" t="s">
        <v>1634</v>
      </c>
      <c r="D28667">
        <v>0.2</v>
      </c>
      <c r="E28667" t="s">
        <v>3494</v>
      </c>
    </row>
    <row r="28668" spans="1:7" x14ac:dyDescent="0.2">
      <c r="A28668" t="s">
        <v>52</v>
      </c>
      <c r="B28668">
        <v>26.2</v>
      </c>
      <c r="C28668" t="s">
        <v>1634</v>
      </c>
      <c r="D28668">
        <v>0.1</v>
      </c>
    </row>
    <row r="28669" spans="1:7" x14ac:dyDescent="0.2">
      <c r="A28669" t="s">
        <v>57</v>
      </c>
      <c r="B28669">
        <v>58</v>
      </c>
      <c r="C28669" t="s">
        <v>1634</v>
      </c>
      <c r="D28669">
        <v>0.5</v>
      </c>
      <c r="E28669" t="s">
        <v>3485</v>
      </c>
      <c r="F28669" t="s">
        <v>3491</v>
      </c>
    </row>
    <row r="28670" spans="1:7" x14ac:dyDescent="0.2">
      <c r="A28670" t="s">
        <v>119</v>
      </c>
      <c r="B28670">
        <v>52</v>
      </c>
      <c r="C28670" t="s">
        <v>1634</v>
      </c>
      <c r="D28670">
        <v>0.2</v>
      </c>
    </row>
    <row r="28671" spans="1:7" x14ac:dyDescent="0.2">
      <c r="A28671" t="s">
        <v>119</v>
      </c>
      <c r="B28671">
        <v>43.3</v>
      </c>
      <c r="C28671">
        <f>0.17/0.22</f>
        <v>0.77272727272727282</v>
      </c>
    </row>
    <row r="28672" spans="1:7" x14ac:dyDescent="0.2">
      <c r="A28672" t="s">
        <v>119</v>
      </c>
      <c r="B28672">
        <v>19.5</v>
      </c>
      <c r="C28672">
        <v>-0.05</v>
      </c>
    </row>
    <row r="28673" spans="1:4" x14ac:dyDescent="0.2">
      <c r="A28673" t="s">
        <v>70</v>
      </c>
      <c r="B28673">
        <v>16.05</v>
      </c>
      <c r="C28673">
        <v>0.05</v>
      </c>
    </row>
    <row r="28674" spans="1:4" x14ac:dyDescent="0.2">
      <c r="A28674" t="s">
        <v>52</v>
      </c>
      <c r="B28674">
        <v>5.8</v>
      </c>
      <c r="C28674" t="s">
        <v>1634</v>
      </c>
      <c r="D28674">
        <v>0.05</v>
      </c>
    </row>
    <row r="28675" spans="1:4" x14ac:dyDescent="0.2">
      <c r="A28675" t="s">
        <v>52</v>
      </c>
      <c r="B28675">
        <v>5.5</v>
      </c>
      <c r="C28675" t="s">
        <v>1634</v>
      </c>
      <c r="D28675">
        <v>0.1</v>
      </c>
    </row>
    <row r="28676" spans="1:4" x14ac:dyDescent="0.2">
      <c r="A28676" t="s">
        <v>52</v>
      </c>
      <c r="B28676">
        <v>5</v>
      </c>
      <c r="C28676" t="s">
        <v>1634</v>
      </c>
      <c r="D28676">
        <v>0.2</v>
      </c>
    </row>
    <row r="28677" spans="1:4" x14ac:dyDescent="0.2">
      <c r="A28677" t="s">
        <v>70</v>
      </c>
      <c r="B28677">
        <v>38.700000000000003</v>
      </c>
      <c r="C28677" t="s">
        <v>1634</v>
      </c>
      <c r="D28677">
        <v>0.1</v>
      </c>
    </row>
    <row r="28678" spans="1:4" x14ac:dyDescent="0.2">
      <c r="A28678" t="s">
        <v>70</v>
      </c>
      <c r="B28678">
        <v>40.200000000000003</v>
      </c>
      <c r="C28678" t="s">
        <v>1639</v>
      </c>
      <c r="D28678">
        <v>0.1</v>
      </c>
    </row>
    <row r="28679" spans="1:4" x14ac:dyDescent="0.2">
      <c r="A28679" t="s">
        <v>176</v>
      </c>
      <c r="B28679">
        <v>19</v>
      </c>
      <c r="C28679" t="s">
        <v>1634</v>
      </c>
      <c r="D28679">
        <v>0.1</v>
      </c>
    </row>
    <row r="28680" spans="1:4" x14ac:dyDescent="0.2">
      <c r="A28680" t="s">
        <v>57</v>
      </c>
      <c r="B28680">
        <v>57.35</v>
      </c>
      <c r="C28680" t="s">
        <v>1639</v>
      </c>
      <c r="D28680">
        <v>0.05</v>
      </c>
    </row>
    <row r="28681" spans="1:4" x14ac:dyDescent="0.2">
      <c r="A28681" t="s">
        <v>70</v>
      </c>
      <c r="B28681">
        <v>16</v>
      </c>
      <c r="C28681" t="s">
        <v>1588</v>
      </c>
      <c r="D28681">
        <v>0.5</v>
      </c>
    </row>
    <row r="28682" spans="1:4" x14ac:dyDescent="0.2">
      <c r="A28682" t="s">
        <v>119</v>
      </c>
      <c r="B28682">
        <v>12</v>
      </c>
      <c r="C28682" t="s">
        <v>1634</v>
      </c>
      <c r="D28682">
        <v>0.2</v>
      </c>
    </row>
    <row r="28683" spans="1:4" x14ac:dyDescent="0.2">
      <c r="A28683" t="s">
        <v>173</v>
      </c>
      <c r="B28683">
        <v>21</v>
      </c>
      <c r="C28683" t="s">
        <v>1634</v>
      </c>
      <c r="D28683">
        <v>0.1</v>
      </c>
    </row>
    <row r="28684" spans="1:4" x14ac:dyDescent="0.2">
      <c r="A28684" t="s">
        <v>173</v>
      </c>
      <c r="B28684">
        <v>14.5</v>
      </c>
      <c r="C28684" t="s">
        <v>1634</v>
      </c>
      <c r="D28684">
        <v>0.2</v>
      </c>
    </row>
    <row r="28685" spans="1:4" x14ac:dyDescent="0.2">
      <c r="A28685" t="s">
        <v>173</v>
      </c>
      <c r="B28685">
        <v>14</v>
      </c>
      <c r="C28685" t="s">
        <v>1634</v>
      </c>
      <c r="D28685">
        <v>0.1</v>
      </c>
    </row>
    <row r="28686" spans="1:4" x14ac:dyDescent="0.2">
      <c r="A28686" t="s">
        <v>59</v>
      </c>
      <c r="B28686" t="s">
        <v>2474</v>
      </c>
      <c r="C28686" t="s">
        <v>1588</v>
      </c>
      <c r="D28686" t="s">
        <v>1808</v>
      </c>
    </row>
    <row r="28687" spans="1:4" x14ac:dyDescent="0.2">
      <c r="A28687" t="s">
        <v>55</v>
      </c>
      <c r="B28687" t="s">
        <v>2325</v>
      </c>
      <c r="C28687">
        <v>11</v>
      </c>
      <c r="D28687" t="s">
        <v>3573</v>
      </c>
    </row>
    <row r="28688" spans="1:4" x14ac:dyDescent="0.2">
      <c r="A28688" t="s">
        <v>59</v>
      </c>
      <c r="B28688" t="s">
        <v>3574</v>
      </c>
      <c r="C28688" t="s">
        <v>3575</v>
      </c>
    </row>
    <row r="28689" spans="1:4" x14ac:dyDescent="0.2">
      <c r="A28689" t="s">
        <v>678</v>
      </c>
      <c r="B28689" t="s">
        <v>3494</v>
      </c>
      <c r="C28689" t="s">
        <v>3576</v>
      </c>
    </row>
    <row r="28690" spans="1:4" x14ac:dyDescent="0.2">
      <c r="A28690" t="s">
        <v>1575</v>
      </c>
      <c r="B28690" t="s">
        <v>1576</v>
      </c>
      <c r="C28690" t="s">
        <v>1577</v>
      </c>
      <c r="D28690" t="s">
        <v>1578</v>
      </c>
    </row>
    <row r="28691" spans="1:4" x14ac:dyDescent="0.2">
      <c r="A28691" t="s">
        <v>882</v>
      </c>
      <c r="B28691" t="s">
        <v>1579</v>
      </c>
      <c r="C28691" t="s">
        <v>1580</v>
      </c>
    </row>
    <row r="28692" spans="1:4" x14ac:dyDescent="0.2">
      <c r="A28692" t="s">
        <v>57</v>
      </c>
      <c r="B28692">
        <v>43</v>
      </c>
      <c r="C28692">
        <f>+-0.2</f>
        <v>-0.2</v>
      </c>
    </row>
    <row r="28693" spans="1:4" x14ac:dyDescent="0.2">
      <c r="A28693" t="s">
        <v>3577</v>
      </c>
      <c r="B28693">
        <f>+-0.2</f>
        <v>-0.2</v>
      </c>
    </row>
    <row r="28694" spans="1:4" x14ac:dyDescent="0.2">
      <c r="A28694" t="s">
        <v>416</v>
      </c>
      <c r="B28694">
        <v>86</v>
      </c>
      <c r="C28694" t="s">
        <v>1634</v>
      </c>
      <c r="D28694">
        <v>0.2</v>
      </c>
    </row>
    <row r="28695" spans="1:4" x14ac:dyDescent="0.2">
      <c r="A28695" t="s">
        <v>71</v>
      </c>
      <c r="B28695">
        <v>67.5</v>
      </c>
      <c r="C28695">
        <v>1</v>
      </c>
    </row>
    <row r="28696" spans="1:4" x14ac:dyDescent="0.2">
      <c r="A28696" t="s">
        <v>55</v>
      </c>
      <c r="B28696" s="11">
        <v>41944</v>
      </c>
    </row>
    <row r="28697" spans="1:4" x14ac:dyDescent="0.2">
      <c r="A28697" t="s">
        <v>71</v>
      </c>
      <c r="B28697">
        <v>29.5</v>
      </c>
      <c r="C28697">
        <v>-0.3</v>
      </c>
    </row>
    <row r="28698" spans="1:4" x14ac:dyDescent="0.2">
      <c r="A28698" t="s">
        <v>119</v>
      </c>
      <c r="B28698">
        <v>52.1</v>
      </c>
      <c r="C28698">
        <f>+-0.1</f>
        <v>-0.1</v>
      </c>
    </row>
    <row r="28699" spans="1:4" x14ac:dyDescent="0.2">
      <c r="A28699" t="s">
        <v>119</v>
      </c>
      <c r="B28699">
        <v>43.3</v>
      </c>
      <c r="C28699">
        <f>0.17/0.22</f>
        <v>0.77272727272727282</v>
      </c>
    </row>
    <row r="28700" spans="1:4" x14ac:dyDescent="0.2">
      <c r="A28700" t="s">
        <v>119</v>
      </c>
      <c r="B28700">
        <v>19.5</v>
      </c>
      <c r="C28700">
        <v>-0.05</v>
      </c>
    </row>
    <row r="28701" spans="1:4" x14ac:dyDescent="0.2">
      <c r="A28701" t="s">
        <v>3113</v>
      </c>
      <c r="B28701" t="s">
        <v>3578</v>
      </c>
    </row>
    <row r="28702" spans="1:4" x14ac:dyDescent="0.2">
      <c r="A28702" t="s">
        <v>3579</v>
      </c>
      <c r="B28702" t="s">
        <v>1951</v>
      </c>
    </row>
    <row r="28703" spans="1:4" x14ac:dyDescent="0.2">
      <c r="A28703" t="s">
        <v>1575</v>
      </c>
      <c r="B28703" t="s">
        <v>1576</v>
      </c>
      <c r="C28703" t="s">
        <v>1577</v>
      </c>
      <c r="D28703" t="s">
        <v>1578</v>
      </c>
    </row>
    <row r="28704" spans="1:4" x14ac:dyDescent="0.2">
      <c r="A28704" t="s">
        <v>882</v>
      </c>
      <c r="B28704" t="s">
        <v>1579</v>
      </c>
      <c r="C28704" t="s">
        <v>1580</v>
      </c>
    </row>
    <row r="28705" spans="1:5" x14ac:dyDescent="0.2">
      <c r="A28705" t="s">
        <v>1595</v>
      </c>
      <c r="B28705" t="s">
        <v>1596</v>
      </c>
      <c r="C28705" t="s">
        <v>1597</v>
      </c>
    </row>
    <row r="28706" spans="1:5" x14ac:dyDescent="0.2">
      <c r="A28706" t="s">
        <v>1595</v>
      </c>
      <c r="B28706" t="s">
        <v>1598</v>
      </c>
      <c r="C28706" t="s">
        <v>1599</v>
      </c>
      <c r="D28706" t="s">
        <v>1597</v>
      </c>
    </row>
    <row r="28707" spans="1:5" x14ac:dyDescent="0.2">
      <c r="A28707" t="s">
        <v>52</v>
      </c>
      <c r="B28707" t="s">
        <v>3570</v>
      </c>
      <c r="C28707">
        <v>0.1</v>
      </c>
    </row>
    <row r="28708" spans="1:5" x14ac:dyDescent="0.2">
      <c r="A28708" t="s">
        <v>173</v>
      </c>
      <c r="B28708">
        <v>45.5</v>
      </c>
      <c r="C28708" t="s">
        <v>1634</v>
      </c>
      <c r="D28708">
        <v>0.1</v>
      </c>
    </row>
    <row r="28709" spans="1:5" x14ac:dyDescent="0.2">
      <c r="A28709" t="s">
        <v>416</v>
      </c>
      <c r="B28709">
        <v>86</v>
      </c>
      <c r="C28709" t="s">
        <v>1634</v>
      </c>
      <c r="D28709">
        <v>0.2</v>
      </c>
    </row>
    <row r="28710" spans="1:5" x14ac:dyDescent="0.2">
      <c r="A28710" t="s">
        <v>71</v>
      </c>
      <c r="B28710">
        <v>75.5</v>
      </c>
      <c r="C28710" t="s">
        <v>1634</v>
      </c>
      <c r="D28710">
        <v>0.2</v>
      </c>
    </row>
    <row r="28711" spans="1:5" x14ac:dyDescent="0.2">
      <c r="A28711" t="s">
        <v>173</v>
      </c>
      <c r="B28711" t="s">
        <v>3571</v>
      </c>
      <c r="C28711">
        <v>0.1</v>
      </c>
      <c r="D28711" t="s">
        <v>2503</v>
      </c>
      <c r="E28711" t="s">
        <v>3483</v>
      </c>
    </row>
    <row r="28712" spans="1:5" x14ac:dyDescent="0.2">
      <c r="A28712" t="s">
        <v>173</v>
      </c>
      <c r="B28712">
        <v>24.5</v>
      </c>
      <c r="C28712" t="s">
        <v>2503</v>
      </c>
      <c r="D28712" t="s">
        <v>3483</v>
      </c>
    </row>
    <row r="28713" spans="1:5" x14ac:dyDescent="0.2">
      <c r="A28713" t="s">
        <v>173</v>
      </c>
      <c r="B28713" t="s">
        <v>3572</v>
      </c>
      <c r="C28713" t="s">
        <v>2503</v>
      </c>
      <c r="D28713" t="s">
        <v>3483</v>
      </c>
    </row>
    <row r="28714" spans="1:5" x14ac:dyDescent="0.2">
      <c r="A28714" t="s">
        <v>71</v>
      </c>
      <c r="B28714">
        <v>6.5</v>
      </c>
      <c r="C28714" t="s">
        <v>1639</v>
      </c>
      <c r="D28714">
        <v>0.2</v>
      </c>
    </row>
    <row r="28715" spans="1:5" x14ac:dyDescent="0.2">
      <c r="A28715" t="s">
        <v>71</v>
      </c>
      <c r="B28715">
        <v>19.5</v>
      </c>
      <c r="C28715" t="s">
        <v>1634</v>
      </c>
      <c r="D28715">
        <v>0.1</v>
      </c>
    </row>
    <row r="28716" spans="1:5" x14ac:dyDescent="0.2">
      <c r="A28716" t="s">
        <v>71</v>
      </c>
      <c r="B28716">
        <v>29.5</v>
      </c>
      <c r="C28716" t="s">
        <v>1588</v>
      </c>
      <c r="D28716">
        <v>0.3</v>
      </c>
    </row>
    <row r="28717" spans="1:5" x14ac:dyDescent="0.2">
      <c r="A28717" t="s">
        <v>71</v>
      </c>
      <c r="B28717">
        <v>20.5</v>
      </c>
      <c r="C28717" t="s">
        <v>1634</v>
      </c>
      <c r="D28717">
        <v>0.1</v>
      </c>
    </row>
    <row r="28718" spans="1:5" x14ac:dyDescent="0.2">
      <c r="A28718" t="s">
        <v>71</v>
      </c>
      <c r="B28718">
        <v>27.5</v>
      </c>
      <c r="C28718" t="s">
        <v>1634</v>
      </c>
      <c r="D28718">
        <v>0.1</v>
      </c>
    </row>
    <row r="28719" spans="1:5" x14ac:dyDescent="0.2">
      <c r="A28719" t="s">
        <v>71</v>
      </c>
      <c r="B28719">
        <v>3</v>
      </c>
      <c r="C28719" t="s">
        <v>1639</v>
      </c>
      <c r="D28719">
        <v>1</v>
      </c>
    </row>
    <row r="28720" spans="1:5" x14ac:dyDescent="0.2">
      <c r="A28720" t="s">
        <v>52</v>
      </c>
      <c r="B28720">
        <v>30.5</v>
      </c>
      <c r="C28720" t="s">
        <v>1639</v>
      </c>
      <c r="D28720">
        <v>0.5</v>
      </c>
    </row>
    <row r="28721" spans="1:7" x14ac:dyDescent="0.2">
      <c r="A28721" t="s">
        <v>52</v>
      </c>
      <c r="B28721">
        <v>74.5</v>
      </c>
      <c r="C28721" t="s">
        <v>1634</v>
      </c>
      <c r="D28721">
        <v>0.2</v>
      </c>
    </row>
    <row r="28722" spans="1:7" x14ac:dyDescent="0.2">
      <c r="A28722" t="s">
        <v>52</v>
      </c>
      <c r="B28722">
        <v>11.5</v>
      </c>
      <c r="C28722" t="s">
        <v>1634</v>
      </c>
      <c r="D28722">
        <v>0.2</v>
      </c>
    </row>
    <row r="28723" spans="1:7" x14ac:dyDescent="0.2">
      <c r="A28723" t="s">
        <v>52</v>
      </c>
      <c r="B28723">
        <v>12</v>
      </c>
      <c r="C28723">
        <v>-0.5</v>
      </c>
      <c r="D28723" t="s">
        <v>2503</v>
      </c>
      <c r="E28723" t="s">
        <v>3488</v>
      </c>
      <c r="F28723" t="s">
        <v>2332</v>
      </c>
      <c r="G28723" t="s">
        <v>6</v>
      </c>
    </row>
    <row r="28724" spans="1:7" x14ac:dyDescent="0.2">
      <c r="A28724" t="s">
        <v>52</v>
      </c>
      <c r="B28724">
        <v>20</v>
      </c>
      <c r="C28724" t="s">
        <v>1634</v>
      </c>
      <c r="D28724">
        <v>0.2</v>
      </c>
      <c r="E28724" t="s">
        <v>3494</v>
      </c>
    </row>
    <row r="28725" spans="1:7" x14ac:dyDescent="0.2">
      <c r="A28725" t="s">
        <v>52</v>
      </c>
      <c r="B28725">
        <v>26.2</v>
      </c>
      <c r="C28725" t="s">
        <v>1634</v>
      </c>
      <c r="D28725">
        <v>0.1</v>
      </c>
    </row>
    <row r="28726" spans="1:7" x14ac:dyDescent="0.2">
      <c r="A28726" t="s">
        <v>57</v>
      </c>
      <c r="B28726">
        <v>58</v>
      </c>
      <c r="C28726" t="s">
        <v>1634</v>
      </c>
      <c r="D28726">
        <v>0.5</v>
      </c>
      <c r="E28726" t="s">
        <v>3485</v>
      </c>
      <c r="F28726" t="s">
        <v>3491</v>
      </c>
    </row>
    <row r="28727" spans="1:7" x14ac:dyDescent="0.2">
      <c r="A28727" t="s">
        <v>119</v>
      </c>
      <c r="B28727">
        <v>52</v>
      </c>
      <c r="C28727" t="s">
        <v>1634</v>
      </c>
      <c r="D28727">
        <v>0.2</v>
      </c>
    </row>
    <row r="28728" spans="1:7" x14ac:dyDescent="0.2">
      <c r="A28728" t="s">
        <v>119</v>
      </c>
      <c r="B28728">
        <v>43.3</v>
      </c>
      <c r="C28728">
        <f>0.17/0.22</f>
        <v>0.77272727272727282</v>
      </c>
    </row>
    <row r="28729" spans="1:7" x14ac:dyDescent="0.2">
      <c r="A28729" t="s">
        <v>119</v>
      </c>
      <c r="B28729">
        <v>19.5</v>
      </c>
      <c r="C28729">
        <v>-0.05</v>
      </c>
    </row>
    <row r="28730" spans="1:7" x14ac:dyDescent="0.2">
      <c r="A28730" t="s">
        <v>70</v>
      </c>
      <c r="B28730">
        <v>16.05</v>
      </c>
      <c r="C28730">
        <v>0.05</v>
      </c>
    </row>
    <row r="28731" spans="1:7" x14ac:dyDescent="0.2">
      <c r="A28731" t="s">
        <v>52</v>
      </c>
      <c r="B28731">
        <v>5.8</v>
      </c>
      <c r="C28731" t="s">
        <v>1634</v>
      </c>
      <c r="D28731">
        <v>0.05</v>
      </c>
    </row>
    <row r="28732" spans="1:7" x14ac:dyDescent="0.2">
      <c r="A28732" t="s">
        <v>52</v>
      </c>
      <c r="B28732">
        <v>5</v>
      </c>
      <c r="C28732" t="s">
        <v>1634</v>
      </c>
      <c r="D28732">
        <v>0.2</v>
      </c>
    </row>
    <row r="28733" spans="1:7" x14ac:dyDescent="0.2">
      <c r="A28733" t="s">
        <v>70</v>
      </c>
      <c r="B28733">
        <v>38.700000000000003</v>
      </c>
      <c r="C28733" t="s">
        <v>1634</v>
      </c>
      <c r="D28733">
        <v>0.1</v>
      </c>
    </row>
    <row r="28734" spans="1:7" x14ac:dyDescent="0.2">
      <c r="A28734" t="s">
        <v>57</v>
      </c>
      <c r="B28734">
        <v>57.35</v>
      </c>
      <c r="C28734" t="s">
        <v>1639</v>
      </c>
      <c r="D28734">
        <v>0.05</v>
      </c>
    </row>
    <row r="28735" spans="1:7" x14ac:dyDescent="0.2">
      <c r="A28735" t="s">
        <v>70</v>
      </c>
      <c r="B28735">
        <v>16.5</v>
      </c>
      <c r="C28735" t="s">
        <v>1588</v>
      </c>
      <c r="D28735">
        <v>0.5</v>
      </c>
    </row>
    <row r="28736" spans="1:7" x14ac:dyDescent="0.2">
      <c r="A28736" t="s">
        <v>119</v>
      </c>
      <c r="B28736">
        <v>12</v>
      </c>
      <c r="C28736" t="s">
        <v>1634</v>
      </c>
      <c r="D28736">
        <v>0.2</v>
      </c>
    </row>
    <row r="28737" spans="1:4" x14ac:dyDescent="0.2">
      <c r="A28737" t="s">
        <v>173</v>
      </c>
      <c r="B28737">
        <v>21</v>
      </c>
      <c r="C28737" t="s">
        <v>1634</v>
      </c>
      <c r="D28737">
        <v>0.1</v>
      </c>
    </row>
    <row r="28738" spans="1:4" x14ac:dyDescent="0.2">
      <c r="A28738" t="s">
        <v>173</v>
      </c>
      <c r="B28738">
        <v>14.5</v>
      </c>
      <c r="C28738" t="s">
        <v>1634</v>
      </c>
      <c r="D28738">
        <v>0.2</v>
      </c>
    </row>
    <row r="28739" spans="1:4" x14ac:dyDescent="0.2">
      <c r="A28739" t="s">
        <v>173</v>
      </c>
      <c r="B28739">
        <v>14</v>
      </c>
      <c r="C28739" t="s">
        <v>1634</v>
      </c>
      <c r="D28739">
        <v>0.1</v>
      </c>
    </row>
    <row r="28740" spans="1:4" x14ac:dyDescent="0.2">
      <c r="A28740" t="s">
        <v>55</v>
      </c>
      <c r="B28740" t="s">
        <v>2325</v>
      </c>
      <c r="C28740">
        <v>11</v>
      </c>
      <c r="D28740" t="s">
        <v>3573</v>
      </c>
    </row>
    <row r="28741" spans="1:4" x14ac:dyDescent="0.2">
      <c r="A28741" t="s">
        <v>59</v>
      </c>
      <c r="B28741" t="s">
        <v>3574</v>
      </c>
      <c r="C28741" t="s">
        <v>3575</v>
      </c>
    </row>
    <row r="28742" spans="1:4" x14ac:dyDescent="0.2">
      <c r="A28742" t="s">
        <v>678</v>
      </c>
      <c r="B28742" t="s">
        <v>3494</v>
      </c>
      <c r="C28742" t="s">
        <v>3576</v>
      </c>
    </row>
    <row r="28743" spans="1:4" x14ac:dyDescent="0.2">
      <c r="A28743" t="s">
        <v>1575</v>
      </c>
      <c r="B28743" t="s">
        <v>1576</v>
      </c>
      <c r="C28743" t="s">
        <v>1577</v>
      </c>
      <c r="D28743" t="s">
        <v>1578</v>
      </c>
    </row>
    <row r="28744" spans="1:4" x14ac:dyDescent="0.2">
      <c r="A28744" t="s">
        <v>882</v>
      </c>
      <c r="B28744" t="s">
        <v>1579</v>
      </c>
      <c r="C28744" t="s">
        <v>1580</v>
      </c>
    </row>
    <row r="28745" spans="1:4" x14ac:dyDescent="0.2">
      <c r="A28745" t="s">
        <v>57</v>
      </c>
      <c r="B28745">
        <v>43</v>
      </c>
      <c r="C28745">
        <f>+-0.2</f>
        <v>-0.2</v>
      </c>
    </row>
    <row r="28746" spans="1:4" x14ac:dyDescent="0.2">
      <c r="A28746" t="s">
        <v>3577</v>
      </c>
      <c r="B28746">
        <f>+-0.2</f>
        <v>-0.2</v>
      </c>
    </row>
    <row r="28747" spans="1:4" x14ac:dyDescent="0.2">
      <c r="A28747" t="s">
        <v>416</v>
      </c>
      <c r="B28747">
        <v>86</v>
      </c>
      <c r="C28747" t="s">
        <v>1634</v>
      </c>
      <c r="D28747">
        <v>0.2</v>
      </c>
    </row>
    <row r="28748" spans="1:4" x14ac:dyDescent="0.2">
      <c r="A28748" t="s">
        <v>71</v>
      </c>
      <c r="B28748">
        <v>67.5</v>
      </c>
      <c r="C28748">
        <v>1</v>
      </c>
    </row>
    <row r="28749" spans="1:4" x14ac:dyDescent="0.2">
      <c r="A28749" t="s">
        <v>55</v>
      </c>
      <c r="B28749" s="11">
        <v>41944</v>
      </c>
    </row>
    <row r="28750" spans="1:4" x14ac:dyDescent="0.2">
      <c r="A28750" t="s">
        <v>71</v>
      </c>
      <c r="B28750">
        <v>16</v>
      </c>
      <c r="C28750">
        <v>-0.3</v>
      </c>
    </row>
    <row r="28751" spans="1:4" x14ac:dyDescent="0.2">
      <c r="A28751" t="s">
        <v>119</v>
      </c>
      <c r="B28751">
        <v>52.1</v>
      </c>
      <c r="C28751">
        <f>+-0.1</f>
        <v>-0.1</v>
      </c>
    </row>
    <row r="28752" spans="1:4" x14ac:dyDescent="0.2">
      <c r="A28752" t="s">
        <v>119</v>
      </c>
      <c r="B28752">
        <v>43.3</v>
      </c>
      <c r="C28752">
        <f>0.17/0.22</f>
        <v>0.77272727272727282</v>
      </c>
    </row>
    <row r="28753" spans="1:6" x14ac:dyDescent="0.2">
      <c r="A28753" t="s">
        <v>119</v>
      </c>
      <c r="B28753">
        <v>19.5</v>
      </c>
      <c r="C28753">
        <v>-0.05</v>
      </c>
    </row>
    <row r="28754" spans="1:6" x14ac:dyDescent="0.2">
      <c r="A28754" t="s">
        <v>3113</v>
      </c>
      <c r="B28754" t="s">
        <v>3578</v>
      </c>
    </row>
    <row r="28755" spans="1:6" x14ac:dyDescent="0.2">
      <c r="A28755" t="s">
        <v>3579</v>
      </c>
      <c r="B28755" t="s">
        <v>1951</v>
      </c>
    </row>
    <row r="28756" spans="1:6" x14ac:dyDescent="0.2">
      <c r="A28756" t="s">
        <v>1575</v>
      </c>
      <c r="B28756" t="s">
        <v>1576</v>
      </c>
      <c r="C28756" t="s">
        <v>1577</v>
      </c>
      <c r="D28756" t="s">
        <v>1578</v>
      </c>
    </row>
    <row r="28757" spans="1:6" x14ac:dyDescent="0.2">
      <c r="A28757" t="s">
        <v>882</v>
      </c>
      <c r="B28757" t="s">
        <v>1579</v>
      </c>
      <c r="C28757" t="s">
        <v>1580</v>
      </c>
    </row>
    <row r="28758" spans="1:6" x14ac:dyDescent="0.2">
      <c r="A28758" t="s">
        <v>1595</v>
      </c>
      <c r="B28758" t="s">
        <v>1596</v>
      </c>
      <c r="C28758" t="s">
        <v>1597</v>
      </c>
    </row>
    <row r="28759" spans="1:6" x14ac:dyDescent="0.2">
      <c r="A28759" t="s">
        <v>1595</v>
      </c>
      <c r="B28759" t="s">
        <v>1598</v>
      </c>
      <c r="C28759" t="s">
        <v>1599</v>
      </c>
      <c r="D28759" t="s">
        <v>1597</v>
      </c>
    </row>
    <row r="28760" spans="1:6" x14ac:dyDescent="0.2">
      <c r="A28760" t="s">
        <v>57</v>
      </c>
      <c r="B28760">
        <v>32</v>
      </c>
      <c r="C28760" t="s">
        <v>1634</v>
      </c>
      <c r="D28760">
        <v>0.2</v>
      </c>
    </row>
    <row r="28761" spans="1:6" x14ac:dyDescent="0.2">
      <c r="A28761" t="s">
        <v>173</v>
      </c>
      <c r="B28761">
        <v>10</v>
      </c>
      <c r="C28761">
        <v>-0.5</v>
      </c>
    </row>
    <row r="28762" spans="1:6" x14ac:dyDescent="0.2">
      <c r="A28762" t="s">
        <v>416</v>
      </c>
      <c r="B28762">
        <v>63</v>
      </c>
      <c r="C28762" t="s">
        <v>1634</v>
      </c>
      <c r="D28762">
        <v>0.2</v>
      </c>
    </row>
    <row r="28763" spans="1:6" x14ac:dyDescent="0.2">
      <c r="A28763" t="s">
        <v>71</v>
      </c>
      <c r="B28763">
        <v>54</v>
      </c>
      <c r="C28763">
        <v>1</v>
      </c>
    </row>
    <row r="28764" spans="1:6" x14ac:dyDescent="0.2">
      <c r="A28764" t="s">
        <v>173</v>
      </c>
      <c r="B28764">
        <v>12</v>
      </c>
      <c r="C28764" t="s">
        <v>1634</v>
      </c>
      <c r="D28764">
        <v>0.1</v>
      </c>
      <c r="E28764" t="s">
        <v>2503</v>
      </c>
      <c r="F28764" t="s">
        <v>3483</v>
      </c>
    </row>
    <row r="28765" spans="1:6" x14ac:dyDescent="0.2">
      <c r="A28765" t="s">
        <v>173</v>
      </c>
      <c r="B28765">
        <v>12</v>
      </c>
      <c r="C28765" t="s">
        <v>1634</v>
      </c>
      <c r="D28765">
        <v>0.1</v>
      </c>
      <c r="E28765" t="s">
        <v>2503</v>
      </c>
      <c r="F28765" t="s">
        <v>3483</v>
      </c>
    </row>
    <row r="28766" spans="1:6" x14ac:dyDescent="0.2">
      <c r="A28766" t="s">
        <v>173</v>
      </c>
      <c r="B28766">
        <v>12</v>
      </c>
      <c r="C28766" t="s">
        <v>1634</v>
      </c>
      <c r="D28766">
        <v>0.1</v>
      </c>
      <c r="E28766" t="s">
        <v>2503</v>
      </c>
      <c r="F28766" t="s">
        <v>3483</v>
      </c>
    </row>
    <row r="28767" spans="1:6" x14ac:dyDescent="0.2">
      <c r="A28767" t="s">
        <v>71</v>
      </c>
      <c r="B28767">
        <v>7</v>
      </c>
      <c r="C28767" t="s">
        <v>1634</v>
      </c>
      <c r="D28767">
        <v>0.1</v>
      </c>
    </row>
    <row r="28768" spans="1:6" x14ac:dyDescent="0.2">
      <c r="A28768" t="s">
        <v>71</v>
      </c>
      <c r="B28768">
        <v>6</v>
      </c>
      <c r="C28768" t="s">
        <v>1634</v>
      </c>
      <c r="D28768">
        <v>0.1</v>
      </c>
    </row>
    <row r="28769" spans="1:7" x14ac:dyDescent="0.2">
      <c r="A28769" t="s">
        <v>71</v>
      </c>
      <c r="B28769">
        <v>7</v>
      </c>
      <c r="C28769" t="s">
        <v>1634</v>
      </c>
      <c r="D28769">
        <v>0.1</v>
      </c>
    </row>
    <row r="28770" spans="1:7" x14ac:dyDescent="0.2">
      <c r="A28770" t="s">
        <v>71</v>
      </c>
      <c r="B28770">
        <v>16</v>
      </c>
      <c r="C28770">
        <v>-0.3</v>
      </c>
    </row>
    <row r="28771" spans="1:7" x14ac:dyDescent="0.2">
      <c r="A28771" t="s">
        <v>71</v>
      </c>
      <c r="B28771">
        <v>29.1</v>
      </c>
      <c r="C28771" t="s">
        <v>1634</v>
      </c>
      <c r="D28771">
        <v>0.1</v>
      </c>
    </row>
    <row r="28772" spans="1:7" x14ac:dyDescent="0.2">
      <c r="A28772" t="s">
        <v>52</v>
      </c>
      <c r="B28772" t="s">
        <v>3484</v>
      </c>
      <c r="C28772" t="s">
        <v>3485</v>
      </c>
      <c r="D28772" t="s">
        <v>3486</v>
      </c>
    </row>
    <row r="28773" spans="1:7" x14ac:dyDescent="0.2">
      <c r="A28773" t="s">
        <v>52</v>
      </c>
      <c r="B28773" t="s">
        <v>3484</v>
      </c>
      <c r="C28773" t="s">
        <v>3485</v>
      </c>
      <c r="D28773" t="s">
        <v>3486</v>
      </c>
    </row>
    <row r="28774" spans="1:7" x14ac:dyDescent="0.2">
      <c r="A28774" t="s">
        <v>52</v>
      </c>
      <c r="B28774" t="s">
        <v>3487</v>
      </c>
      <c r="C28774" t="s">
        <v>2503</v>
      </c>
      <c r="D28774" t="s">
        <v>3488</v>
      </c>
      <c r="E28774" t="s">
        <v>3489</v>
      </c>
      <c r="F28774" t="s">
        <v>6</v>
      </c>
    </row>
    <row r="28775" spans="1:7" x14ac:dyDescent="0.2">
      <c r="A28775" t="s">
        <v>52</v>
      </c>
      <c r="B28775">
        <v>12</v>
      </c>
      <c r="C28775">
        <v>-0.5</v>
      </c>
      <c r="D28775" t="s">
        <v>2503</v>
      </c>
      <c r="E28775" t="s">
        <v>3488</v>
      </c>
      <c r="F28775" t="s">
        <v>2332</v>
      </c>
      <c r="G28775" t="s">
        <v>6</v>
      </c>
    </row>
    <row r="28776" spans="1:7" x14ac:dyDescent="0.2">
      <c r="A28776" t="s">
        <v>52</v>
      </c>
      <c r="B28776" t="s">
        <v>3490</v>
      </c>
      <c r="C28776" t="s">
        <v>2503</v>
      </c>
      <c r="D28776" t="s">
        <v>3488</v>
      </c>
      <c r="E28776" t="s">
        <v>2332</v>
      </c>
      <c r="F28776" t="s">
        <v>6</v>
      </c>
    </row>
    <row r="28777" spans="1:7" x14ac:dyDescent="0.2">
      <c r="A28777" t="s">
        <v>52</v>
      </c>
      <c r="B28777">
        <v>61</v>
      </c>
      <c r="C28777" t="s">
        <v>1634</v>
      </c>
      <c r="D28777">
        <v>0.2</v>
      </c>
    </row>
    <row r="28778" spans="1:7" x14ac:dyDescent="0.2">
      <c r="A28778" t="s">
        <v>57</v>
      </c>
      <c r="B28778">
        <v>58</v>
      </c>
      <c r="C28778" t="s">
        <v>1634</v>
      </c>
      <c r="D28778">
        <v>0.5</v>
      </c>
      <c r="E28778" t="s">
        <v>3485</v>
      </c>
      <c r="F28778" t="s">
        <v>3491</v>
      </c>
    </row>
    <row r="28779" spans="1:7" x14ac:dyDescent="0.2">
      <c r="A28779" t="s">
        <v>119</v>
      </c>
      <c r="B28779">
        <v>52.9</v>
      </c>
      <c r="C28779">
        <v>-0.05</v>
      </c>
    </row>
    <row r="28780" spans="1:7" x14ac:dyDescent="0.2">
      <c r="A28780" t="s">
        <v>119</v>
      </c>
      <c r="B28780">
        <v>40</v>
      </c>
      <c r="C28780">
        <f>0.17/0.22</f>
        <v>0.77272727272727282</v>
      </c>
    </row>
    <row r="28781" spans="1:7" x14ac:dyDescent="0.2">
      <c r="A28781" t="s">
        <v>119</v>
      </c>
      <c r="B28781">
        <v>19.5</v>
      </c>
      <c r="C28781">
        <v>-0.05</v>
      </c>
    </row>
    <row r="28782" spans="1:7" x14ac:dyDescent="0.2">
      <c r="A28782" t="s">
        <v>70</v>
      </c>
      <c r="B28782">
        <v>16.05</v>
      </c>
      <c r="C28782">
        <v>0.05</v>
      </c>
    </row>
    <row r="28783" spans="1:7" x14ac:dyDescent="0.2">
      <c r="A28783" t="s">
        <v>52</v>
      </c>
      <c r="B28783" t="s">
        <v>3492</v>
      </c>
      <c r="C28783" t="s">
        <v>3493</v>
      </c>
      <c r="D28783" t="s">
        <v>3494</v>
      </c>
      <c r="E28783" t="s">
        <v>3495</v>
      </c>
    </row>
    <row r="28784" spans="1:7" x14ac:dyDescent="0.2">
      <c r="A28784" t="s">
        <v>678</v>
      </c>
      <c r="B28784" t="s">
        <v>3494</v>
      </c>
      <c r="C28784" t="s">
        <v>3576</v>
      </c>
    </row>
    <row r="28785" spans="1:4" x14ac:dyDescent="0.2">
      <c r="A28785" t="s">
        <v>1575</v>
      </c>
      <c r="B28785" t="s">
        <v>1576</v>
      </c>
      <c r="C28785" t="s">
        <v>1577</v>
      </c>
      <c r="D28785" t="s">
        <v>1578</v>
      </c>
    </row>
    <row r="28786" spans="1:4" x14ac:dyDescent="0.2">
      <c r="A28786" t="s">
        <v>882</v>
      </c>
      <c r="B28786" t="s">
        <v>1579</v>
      </c>
      <c r="C28786" t="s">
        <v>1580</v>
      </c>
    </row>
    <row r="28787" spans="1:4" x14ac:dyDescent="0.2">
      <c r="A28787" t="s">
        <v>57</v>
      </c>
      <c r="B28787">
        <v>32.299999999999997</v>
      </c>
      <c r="C28787" t="s">
        <v>1634</v>
      </c>
      <c r="D28787">
        <v>0.15</v>
      </c>
    </row>
    <row r="28788" spans="1:4" x14ac:dyDescent="0.2">
      <c r="A28788" t="s">
        <v>3580</v>
      </c>
      <c r="B28788">
        <f>0.4/0.2</f>
        <v>2</v>
      </c>
    </row>
    <row r="28789" spans="1:4" x14ac:dyDescent="0.2">
      <c r="A28789" t="s">
        <v>416</v>
      </c>
      <c r="B28789">
        <v>63</v>
      </c>
      <c r="C28789" t="s">
        <v>1634</v>
      </c>
      <c r="D28789">
        <v>0.2</v>
      </c>
    </row>
    <row r="28790" spans="1:4" x14ac:dyDescent="0.2">
      <c r="A28790" t="s">
        <v>71</v>
      </c>
      <c r="B28790">
        <v>54</v>
      </c>
      <c r="C28790">
        <v>1</v>
      </c>
    </row>
    <row r="28791" spans="1:4" x14ac:dyDescent="0.2">
      <c r="A28791" t="s">
        <v>55</v>
      </c>
      <c r="B28791" s="11">
        <v>41944</v>
      </c>
    </row>
    <row r="28792" spans="1:4" x14ac:dyDescent="0.2">
      <c r="A28792" t="s">
        <v>71</v>
      </c>
      <c r="B28792">
        <v>16</v>
      </c>
      <c r="C28792">
        <v>-0.3</v>
      </c>
    </row>
    <row r="28793" spans="1:4" x14ac:dyDescent="0.2">
      <c r="A28793" t="s">
        <v>119</v>
      </c>
      <c r="B28793">
        <v>52.9</v>
      </c>
      <c r="C28793">
        <v>-0.05</v>
      </c>
    </row>
    <row r="28794" spans="1:4" x14ac:dyDescent="0.2">
      <c r="A28794" t="s">
        <v>119</v>
      </c>
      <c r="B28794">
        <v>40</v>
      </c>
      <c r="C28794">
        <f>0.17/0.22</f>
        <v>0.77272727272727282</v>
      </c>
    </row>
    <row r="28795" spans="1:4" x14ac:dyDescent="0.2">
      <c r="A28795" t="s">
        <v>119</v>
      </c>
      <c r="B28795">
        <v>19.5</v>
      </c>
      <c r="C28795">
        <v>-0.05</v>
      </c>
    </row>
    <row r="28796" spans="1:4" x14ac:dyDescent="0.2">
      <c r="A28796" t="s">
        <v>3113</v>
      </c>
      <c r="B28796" t="s">
        <v>3578</v>
      </c>
    </row>
    <row r="28797" spans="1:4" x14ac:dyDescent="0.2">
      <c r="A28797" t="s">
        <v>3579</v>
      </c>
      <c r="B28797" t="s">
        <v>1951</v>
      </c>
    </row>
    <row r="28798" spans="1:4" x14ac:dyDescent="0.2">
      <c r="A28798" t="s">
        <v>1575</v>
      </c>
      <c r="B28798" t="s">
        <v>1576</v>
      </c>
      <c r="C28798" t="s">
        <v>1577</v>
      </c>
      <c r="D28798" t="s">
        <v>1578</v>
      </c>
    </row>
    <row r="28799" spans="1:4" x14ac:dyDescent="0.2">
      <c r="A28799" t="s">
        <v>882</v>
      </c>
      <c r="B28799" t="s">
        <v>1579</v>
      </c>
      <c r="C28799" t="s">
        <v>1580</v>
      </c>
    </row>
    <row r="28800" spans="1:4" x14ac:dyDescent="0.2">
      <c r="A28800" t="s">
        <v>1595</v>
      </c>
      <c r="B28800" t="s">
        <v>1596</v>
      </c>
      <c r="C28800" t="s">
        <v>1597</v>
      </c>
    </row>
    <row r="28801" spans="1:6" x14ac:dyDescent="0.2">
      <c r="A28801" t="s">
        <v>1595</v>
      </c>
      <c r="B28801" t="s">
        <v>1598</v>
      </c>
      <c r="C28801" t="s">
        <v>1599</v>
      </c>
      <c r="D28801" t="s">
        <v>1597</v>
      </c>
    </row>
    <row r="28802" spans="1:6" x14ac:dyDescent="0.2">
      <c r="A28802" t="s">
        <v>57</v>
      </c>
      <c r="B28802">
        <v>32</v>
      </c>
      <c r="C28802" t="s">
        <v>1634</v>
      </c>
      <c r="D28802">
        <v>0.2</v>
      </c>
    </row>
    <row r="28803" spans="1:6" x14ac:dyDescent="0.2">
      <c r="A28803" t="s">
        <v>173</v>
      </c>
      <c r="B28803">
        <v>10</v>
      </c>
      <c r="C28803">
        <v>-0.5</v>
      </c>
    </row>
    <row r="28804" spans="1:6" x14ac:dyDescent="0.2">
      <c r="A28804" t="s">
        <v>416</v>
      </c>
      <c r="B28804">
        <v>63</v>
      </c>
      <c r="C28804" t="s">
        <v>1634</v>
      </c>
      <c r="D28804">
        <v>0.2</v>
      </c>
    </row>
    <row r="28805" spans="1:6" x14ac:dyDescent="0.2">
      <c r="A28805" t="s">
        <v>71</v>
      </c>
      <c r="B28805">
        <v>54</v>
      </c>
      <c r="C28805">
        <v>1</v>
      </c>
    </row>
    <row r="28806" spans="1:6" x14ac:dyDescent="0.2">
      <c r="A28806" t="s">
        <v>173</v>
      </c>
      <c r="B28806">
        <v>12</v>
      </c>
      <c r="C28806" t="s">
        <v>1634</v>
      </c>
      <c r="D28806">
        <v>0.1</v>
      </c>
      <c r="E28806" t="s">
        <v>2503</v>
      </c>
      <c r="F28806" t="s">
        <v>3483</v>
      </c>
    </row>
    <row r="28807" spans="1:6" x14ac:dyDescent="0.2">
      <c r="A28807" t="s">
        <v>173</v>
      </c>
      <c r="B28807">
        <v>12</v>
      </c>
      <c r="C28807" t="s">
        <v>1634</v>
      </c>
      <c r="D28807">
        <v>0.1</v>
      </c>
      <c r="E28807" t="s">
        <v>2503</v>
      </c>
      <c r="F28807" t="s">
        <v>3483</v>
      </c>
    </row>
    <row r="28808" spans="1:6" x14ac:dyDescent="0.2">
      <c r="A28808" t="s">
        <v>173</v>
      </c>
      <c r="B28808">
        <v>12</v>
      </c>
      <c r="C28808" t="s">
        <v>1634</v>
      </c>
      <c r="D28808">
        <v>0.1</v>
      </c>
      <c r="E28808" t="s">
        <v>2503</v>
      </c>
      <c r="F28808" t="s">
        <v>3483</v>
      </c>
    </row>
    <row r="28809" spans="1:6" x14ac:dyDescent="0.2">
      <c r="A28809" t="s">
        <v>71</v>
      </c>
      <c r="B28809">
        <v>7</v>
      </c>
      <c r="C28809" t="s">
        <v>1634</v>
      </c>
      <c r="D28809">
        <v>0.1</v>
      </c>
    </row>
    <row r="28810" spans="1:6" x14ac:dyDescent="0.2">
      <c r="A28810" t="s">
        <v>71</v>
      </c>
      <c r="B28810">
        <v>6</v>
      </c>
      <c r="C28810" t="s">
        <v>1634</v>
      </c>
      <c r="D28810">
        <v>0.1</v>
      </c>
    </row>
    <row r="28811" spans="1:6" x14ac:dyDescent="0.2">
      <c r="A28811" t="s">
        <v>71</v>
      </c>
      <c r="B28811">
        <v>7</v>
      </c>
      <c r="C28811" t="s">
        <v>1634</v>
      </c>
      <c r="D28811">
        <v>0.1</v>
      </c>
    </row>
    <row r="28812" spans="1:6" x14ac:dyDescent="0.2">
      <c r="A28812" t="s">
        <v>71</v>
      </c>
      <c r="B28812">
        <v>16</v>
      </c>
      <c r="C28812">
        <v>-0.3</v>
      </c>
    </row>
    <row r="28813" spans="1:6" x14ac:dyDescent="0.2">
      <c r="A28813" t="s">
        <v>71</v>
      </c>
      <c r="B28813">
        <v>29.1</v>
      </c>
      <c r="C28813" t="s">
        <v>1634</v>
      </c>
      <c r="D28813">
        <v>0.1</v>
      </c>
    </row>
    <row r="28814" spans="1:6" x14ac:dyDescent="0.2">
      <c r="A28814" t="s">
        <v>52</v>
      </c>
      <c r="B28814" t="s">
        <v>3484</v>
      </c>
      <c r="C28814" t="s">
        <v>3485</v>
      </c>
      <c r="D28814" t="s">
        <v>3486</v>
      </c>
    </row>
    <row r="28815" spans="1:6" x14ac:dyDescent="0.2">
      <c r="A28815" t="s">
        <v>52</v>
      </c>
      <c r="B28815" t="s">
        <v>3484</v>
      </c>
      <c r="C28815" t="s">
        <v>3485</v>
      </c>
      <c r="D28815" t="s">
        <v>3486</v>
      </c>
    </row>
    <row r="28816" spans="1:6" x14ac:dyDescent="0.2">
      <c r="A28816" t="s">
        <v>52</v>
      </c>
      <c r="B28816" t="s">
        <v>3487</v>
      </c>
      <c r="C28816" t="s">
        <v>2503</v>
      </c>
      <c r="D28816" t="s">
        <v>3488</v>
      </c>
      <c r="E28816" t="s">
        <v>3489</v>
      </c>
      <c r="F28816" t="s">
        <v>6</v>
      </c>
    </row>
    <row r="28817" spans="1:7" x14ac:dyDescent="0.2">
      <c r="A28817" t="s">
        <v>52</v>
      </c>
      <c r="B28817">
        <v>12</v>
      </c>
      <c r="C28817">
        <v>-0.5</v>
      </c>
      <c r="D28817" t="s">
        <v>2503</v>
      </c>
      <c r="E28817" t="s">
        <v>3488</v>
      </c>
      <c r="F28817" t="s">
        <v>2332</v>
      </c>
      <c r="G28817" t="s">
        <v>6</v>
      </c>
    </row>
    <row r="28818" spans="1:7" x14ac:dyDescent="0.2">
      <c r="A28818" t="s">
        <v>52</v>
      </c>
      <c r="B28818" t="s">
        <v>3490</v>
      </c>
      <c r="C28818" t="s">
        <v>2503</v>
      </c>
      <c r="D28818" t="s">
        <v>3488</v>
      </c>
      <c r="E28818" t="s">
        <v>2332</v>
      </c>
      <c r="F28818" t="s">
        <v>6</v>
      </c>
    </row>
    <row r="28819" spans="1:7" x14ac:dyDescent="0.2">
      <c r="A28819" t="s">
        <v>52</v>
      </c>
      <c r="B28819">
        <v>61</v>
      </c>
      <c r="C28819" t="s">
        <v>1634</v>
      </c>
      <c r="D28819">
        <v>0.2</v>
      </c>
    </row>
    <row r="28820" spans="1:7" x14ac:dyDescent="0.2">
      <c r="A28820" t="s">
        <v>57</v>
      </c>
      <c r="B28820">
        <v>58</v>
      </c>
      <c r="C28820" t="s">
        <v>1634</v>
      </c>
      <c r="D28820">
        <v>0.5</v>
      </c>
      <c r="E28820" t="s">
        <v>3485</v>
      </c>
      <c r="F28820" t="s">
        <v>3491</v>
      </c>
    </row>
    <row r="28821" spans="1:7" x14ac:dyDescent="0.2">
      <c r="A28821" t="s">
        <v>119</v>
      </c>
      <c r="B28821">
        <v>52.9</v>
      </c>
      <c r="C28821">
        <v>-0.05</v>
      </c>
    </row>
    <row r="28822" spans="1:7" x14ac:dyDescent="0.2">
      <c r="A28822" t="s">
        <v>119</v>
      </c>
      <c r="B28822">
        <v>40</v>
      </c>
      <c r="C28822">
        <f>0.17/0.22</f>
        <v>0.77272727272727282</v>
      </c>
    </row>
    <row r="28823" spans="1:7" x14ac:dyDescent="0.2">
      <c r="A28823" t="s">
        <v>119</v>
      </c>
      <c r="B28823">
        <v>19.5</v>
      </c>
      <c r="C28823">
        <v>-0.05</v>
      </c>
    </row>
    <row r="28824" spans="1:7" x14ac:dyDescent="0.2">
      <c r="A28824" t="s">
        <v>70</v>
      </c>
      <c r="B28824">
        <v>16.05</v>
      </c>
      <c r="C28824">
        <v>0.05</v>
      </c>
    </row>
    <row r="28825" spans="1:7" x14ac:dyDescent="0.2">
      <c r="A28825" t="s">
        <v>52</v>
      </c>
      <c r="B28825" t="s">
        <v>3492</v>
      </c>
      <c r="C28825" t="s">
        <v>3493</v>
      </c>
      <c r="D28825" t="s">
        <v>3494</v>
      </c>
      <c r="E28825" t="s">
        <v>3495</v>
      </c>
    </row>
    <row r="28826" spans="1:7" x14ac:dyDescent="0.2">
      <c r="A28826" t="s">
        <v>678</v>
      </c>
      <c r="B28826" t="s">
        <v>3494</v>
      </c>
      <c r="C28826" t="s">
        <v>3576</v>
      </c>
    </row>
    <row r="28827" spans="1:7" x14ac:dyDescent="0.2">
      <c r="A28827" t="s">
        <v>1575</v>
      </c>
      <c r="B28827" t="s">
        <v>1576</v>
      </c>
      <c r="C28827" t="s">
        <v>1577</v>
      </c>
      <c r="D28827" t="s">
        <v>1578</v>
      </c>
    </row>
    <row r="28828" spans="1:7" x14ac:dyDescent="0.2">
      <c r="A28828" t="s">
        <v>882</v>
      </c>
      <c r="B28828" t="s">
        <v>1579</v>
      </c>
      <c r="C28828" t="s">
        <v>1580</v>
      </c>
    </row>
    <row r="28829" spans="1:7" x14ac:dyDescent="0.2">
      <c r="A28829" t="s">
        <v>57</v>
      </c>
      <c r="B28829">
        <v>32.299999999999997</v>
      </c>
      <c r="C28829" t="s">
        <v>1634</v>
      </c>
      <c r="D28829">
        <v>0.15</v>
      </c>
    </row>
    <row r="28830" spans="1:7" x14ac:dyDescent="0.2">
      <c r="A28830" t="s">
        <v>3580</v>
      </c>
      <c r="B28830">
        <f>0.4/0.2</f>
        <v>2</v>
      </c>
    </row>
    <row r="28831" spans="1:7" x14ac:dyDescent="0.2">
      <c r="A28831" t="s">
        <v>416</v>
      </c>
      <c r="B28831">
        <v>63</v>
      </c>
      <c r="C28831" t="s">
        <v>1634</v>
      </c>
      <c r="D28831">
        <v>0.2</v>
      </c>
    </row>
    <row r="28832" spans="1:7" x14ac:dyDescent="0.2">
      <c r="A28832" t="s">
        <v>71</v>
      </c>
      <c r="B28832">
        <v>54</v>
      </c>
      <c r="C28832">
        <v>1</v>
      </c>
    </row>
    <row r="28833" spans="1:4" x14ac:dyDescent="0.2">
      <c r="A28833" t="s">
        <v>55</v>
      </c>
      <c r="B28833" s="11">
        <v>41944</v>
      </c>
    </row>
    <row r="28834" spans="1:4" x14ac:dyDescent="0.2">
      <c r="A28834" t="s">
        <v>71</v>
      </c>
      <c r="B28834">
        <v>16</v>
      </c>
      <c r="C28834">
        <v>-0.3</v>
      </c>
    </row>
    <row r="28835" spans="1:4" x14ac:dyDescent="0.2">
      <c r="A28835" t="s">
        <v>119</v>
      </c>
      <c r="B28835">
        <v>52.9</v>
      </c>
      <c r="C28835">
        <v>-0.05</v>
      </c>
    </row>
    <row r="28836" spans="1:4" x14ac:dyDescent="0.2">
      <c r="A28836" t="s">
        <v>119</v>
      </c>
      <c r="B28836">
        <v>40</v>
      </c>
      <c r="C28836">
        <f>0.17/0.22</f>
        <v>0.77272727272727282</v>
      </c>
    </row>
    <row r="28837" spans="1:4" x14ac:dyDescent="0.2">
      <c r="A28837" t="s">
        <v>119</v>
      </c>
      <c r="B28837">
        <v>19.5</v>
      </c>
      <c r="C28837">
        <v>-0.05</v>
      </c>
    </row>
    <row r="28838" spans="1:4" x14ac:dyDescent="0.2">
      <c r="A28838" t="s">
        <v>3113</v>
      </c>
      <c r="B28838" t="s">
        <v>3578</v>
      </c>
    </row>
    <row r="28839" spans="1:4" x14ac:dyDescent="0.2">
      <c r="A28839" t="s">
        <v>3579</v>
      </c>
      <c r="B28839" t="s">
        <v>1951</v>
      </c>
    </row>
    <row r="28840" spans="1:4" x14ac:dyDescent="0.2">
      <c r="A28840" t="s">
        <v>1575</v>
      </c>
      <c r="B28840" t="s">
        <v>1576</v>
      </c>
      <c r="C28840" t="s">
        <v>1577</v>
      </c>
      <c r="D28840" t="s">
        <v>1578</v>
      </c>
    </row>
    <row r="28841" spans="1:4" x14ac:dyDescent="0.2">
      <c r="A28841" t="s">
        <v>882</v>
      </c>
      <c r="B28841" t="s">
        <v>1579</v>
      </c>
      <c r="C28841" t="s">
        <v>1580</v>
      </c>
    </row>
    <row r="28842" spans="1:4" x14ac:dyDescent="0.2">
      <c r="A28842" t="s">
        <v>1595</v>
      </c>
      <c r="B28842" t="s">
        <v>1596</v>
      </c>
      <c r="C28842" t="s">
        <v>1597</v>
      </c>
    </row>
    <row r="28843" spans="1:4" x14ac:dyDescent="0.2">
      <c r="A28843" t="s">
        <v>1595</v>
      </c>
      <c r="B28843" t="s">
        <v>1598</v>
      </c>
      <c r="C28843" t="s">
        <v>1599</v>
      </c>
      <c r="D28843" t="s">
        <v>1597</v>
      </c>
    </row>
    <row r="28844" spans="1:4" x14ac:dyDescent="0.2">
      <c r="A28844" t="s">
        <v>70</v>
      </c>
      <c r="B28844">
        <v>10.6</v>
      </c>
      <c r="C28844" t="s">
        <v>1634</v>
      </c>
      <c r="D28844">
        <v>0.05</v>
      </c>
    </row>
    <row r="28845" spans="1:4" x14ac:dyDescent="0.2">
      <c r="A28845" t="s">
        <v>52</v>
      </c>
      <c r="B28845">
        <v>6.5</v>
      </c>
      <c r="C28845" t="s">
        <v>1634</v>
      </c>
      <c r="D28845">
        <v>0.1</v>
      </c>
    </row>
    <row r="28846" spans="1:4" x14ac:dyDescent="0.2">
      <c r="A28846" t="s">
        <v>3541</v>
      </c>
      <c r="B28846">
        <v>18.600000000000001</v>
      </c>
      <c r="C28846" t="s">
        <v>1634</v>
      </c>
      <c r="D28846">
        <v>0.1</v>
      </c>
    </row>
    <row r="28847" spans="1:4" x14ac:dyDescent="0.2">
      <c r="A28847" t="s">
        <v>52</v>
      </c>
      <c r="B28847">
        <v>6.6</v>
      </c>
      <c r="C28847" t="s">
        <v>1634</v>
      </c>
      <c r="D28847">
        <v>0.1</v>
      </c>
    </row>
    <row r="28848" spans="1:4" x14ac:dyDescent="0.2">
      <c r="A28848" t="s">
        <v>3542</v>
      </c>
      <c r="B28848">
        <v>5.2</v>
      </c>
      <c r="C28848" t="s">
        <v>1634</v>
      </c>
      <c r="D28848">
        <v>0.1</v>
      </c>
    </row>
    <row r="28849" spans="1:4" x14ac:dyDescent="0.2">
      <c r="A28849" t="s">
        <v>579</v>
      </c>
      <c r="B28849">
        <v>18</v>
      </c>
      <c r="C28849">
        <v>-0.2</v>
      </c>
    </row>
    <row r="28850" spans="1:4" x14ac:dyDescent="0.2">
      <c r="A28850" t="s">
        <v>57</v>
      </c>
      <c r="B28850">
        <v>17.5</v>
      </c>
      <c r="C28850" t="s">
        <v>1588</v>
      </c>
      <c r="D28850">
        <v>0.1</v>
      </c>
    </row>
    <row r="28851" spans="1:4" x14ac:dyDescent="0.2">
      <c r="A28851" t="s">
        <v>57</v>
      </c>
      <c r="B28851">
        <v>16</v>
      </c>
      <c r="C28851" t="s">
        <v>1639</v>
      </c>
      <c r="D28851">
        <v>0.1</v>
      </c>
    </row>
    <row r="28852" spans="1:4" x14ac:dyDescent="0.2">
      <c r="A28852" t="s">
        <v>3581</v>
      </c>
      <c r="B28852">
        <v>1.4</v>
      </c>
      <c r="C28852" t="s">
        <v>1634</v>
      </c>
      <c r="D28852">
        <v>0.1</v>
      </c>
    </row>
    <row r="28853" spans="1:4" x14ac:dyDescent="0.2">
      <c r="A28853" t="s">
        <v>119</v>
      </c>
      <c r="B28853">
        <v>15.3</v>
      </c>
      <c r="C28853" t="s">
        <v>1588</v>
      </c>
      <c r="D28853">
        <v>0.1</v>
      </c>
    </row>
    <row r="28854" spans="1:4" x14ac:dyDescent="0.2">
      <c r="A28854" t="s">
        <v>3582</v>
      </c>
      <c r="B28854">
        <v>0.1</v>
      </c>
    </row>
    <row r="28855" spans="1:4" x14ac:dyDescent="0.2">
      <c r="A28855" t="s">
        <v>3583</v>
      </c>
      <c r="B28855" t="s">
        <v>1604</v>
      </c>
    </row>
    <row r="28856" spans="1:4" x14ac:dyDescent="0.2">
      <c r="A28856" t="s">
        <v>3584</v>
      </c>
      <c r="B28856" t="s">
        <v>1606</v>
      </c>
    </row>
    <row r="28857" spans="1:4" x14ac:dyDescent="0.2">
      <c r="A28857" t="s">
        <v>3550</v>
      </c>
      <c r="B28857">
        <v>-0.1</v>
      </c>
    </row>
    <row r="28858" spans="1:4" x14ac:dyDescent="0.2">
      <c r="A28858" t="s">
        <v>3551</v>
      </c>
      <c r="B28858">
        <v>-0.05</v>
      </c>
    </row>
    <row r="28859" spans="1:4" x14ac:dyDescent="0.2">
      <c r="A28859" t="s">
        <v>3585</v>
      </c>
      <c r="B28859" t="s">
        <v>3562</v>
      </c>
      <c r="C28859" t="s">
        <v>1593</v>
      </c>
      <c r="D28859" t="s">
        <v>1659</v>
      </c>
    </row>
    <row r="28860" spans="1:4" x14ac:dyDescent="0.2">
      <c r="A28860" t="s">
        <v>3552</v>
      </c>
      <c r="B28860" t="e">
        <f>-0.25/Rzmax10</f>
        <v>#NAME?</v>
      </c>
    </row>
    <row r="28861" spans="1:4" x14ac:dyDescent="0.2">
      <c r="A28861" t="s">
        <v>3553</v>
      </c>
      <c r="B28861" t="e">
        <f>-0.25/Rzmax10</f>
        <v>#NAME?</v>
      </c>
    </row>
    <row r="28862" spans="1:4" x14ac:dyDescent="0.2">
      <c r="A28862" t="s">
        <v>3586</v>
      </c>
      <c r="B28862" t="s">
        <v>3535</v>
      </c>
      <c r="C28862" t="s">
        <v>1904</v>
      </c>
      <c r="D28862" t="s">
        <v>3537</v>
      </c>
    </row>
    <row r="28863" spans="1:4" x14ac:dyDescent="0.2">
      <c r="A28863" t="s">
        <v>3554</v>
      </c>
      <c r="B28863">
        <v>30.35</v>
      </c>
      <c r="C28863">
        <v>-0.05</v>
      </c>
    </row>
    <row r="28864" spans="1:4" x14ac:dyDescent="0.2">
      <c r="A28864" t="s">
        <v>3563</v>
      </c>
      <c r="B28864">
        <v>0.02</v>
      </c>
      <c r="C28864" t="s">
        <v>1594</v>
      </c>
    </row>
    <row r="28865" spans="1:4" x14ac:dyDescent="0.2">
      <c r="A28865" t="s">
        <v>3564</v>
      </c>
      <c r="B28865">
        <v>0.03</v>
      </c>
      <c r="C28865" t="s">
        <v>1659</v>
      </c>
    </row>
    <row r="28866" spans="1:4" x14ac:dyDescent="0.2">
      <c r="A28866" t="s">
        <v>3555</v>
      </c>
      <c r="B28866" t="s">
        <v>3556</v>
      </c>
      <c r="C28866" t="s">
        <v>3557</v>
      </c>
    </row>
    <row r="28867" spans="1:4" x14ac:dyDescent="0.2">
      <c r="A28867" t="s">
        <v>3558</v>
      </c>
      <c r="B28867" t="s">
        <v>3556</v>
      </c>
      <c r="C28867" t="s">
        <v>3559</v>
      </c>
    </row>
    <row r="28868" spans="1:4" x14ac:dyDescent="0.2">
      <c r="A28868" t="s">
        <v>3587</v>
      </c>
      <c r="B28868">
        <v>0.05</v>
      </c>
    </row>
    <row r="28869" spans="1:4" x14ac:dyDescent="0.2">
      <c r="A28869" t="s">
        <v>3588</v>
      </c>
      <c r="B28869" t="s">
        <v>1656</v>
      </c>
    </row>
    <row r="28870" spans="1:4" x14ac:dyDescent="0.2">
      <c r="A28870" t="s">
        <v>3549</v>
      </c>
      <c r="B28870" t="s">
        <v>1606</v>
      </c>
    </row>
    <row r="28871" spans="1:4" x14ac:dyDescent="0.2">
      <c r="A28871" t="s">
        <v>1575</v>
      </c>
      <c r="B28871" t="s">
        <v>1576</v>
      </c>
      <c r="C28871" t="s">
        <v>1577</v>
      </c>
      <c r="D28871" t="s">
        <v>1578</v>
      </c>
    </row>
    <row r="28872" spans="1:4" x14ac:dyDescent="0.2">
      <c r="A28872" t="s">
        <v>882</v>
      </c>
      <c r="B28872" t="s">
        <v>1579</v>
      </c>
      <c r="C28872" t="s">
        <v>1580</v>
      </c>
    </row>
    <row r="28873" spans="1:4" x14ac:dyDescent="0.2">
      <c r="A28873" t="s">
        <v>1595</v>
      </c>
      <c r="B28873" t="s">
        <v>1596</v>
      </c>
      <c r="C28873" t="s">
        <v>1597</v>
      </c>
    </row>
    <row r="28874" spans="1:4" x14ac:dyDescent="0.2">
      <c r="A28874" t="s">
        <v>1595</v>
      </c>
      <c r="B28874" t="s">
        <v>1598</v>
      </c>
      <c r="C28874" t="s">
        <v>1599</v>
      </c>
      <c r="D28874" t="s">
        <v>1597</v>
      </c>
    </row>
    <row r="28875" spans="1:4" x14ac:dyDescent="0.2">
      <c r="A28875" t="s">
        <v>1595</v>
      </c>
      <c r="B28875" t="s">
        <v>1596</v>
      </c>
      <c r="C28875" t="s">
        <v>1597</v>
      </c>
    </row>
    <row r="28876" spans="1:4" x14ac:dyDescent="0.2">
      <c r="A28876" t="s">
        <v>1595</v>
      </c>
      <c r="B28876" t="s">
        <v>1598</v>
      </c>
      <c r="C28876" t="s">
        <v>1599</v>
      </c>
      <c r="D28876" t="s">
        <v>1597</v>
      </c>
    </row>
    <row r="28877" spans="1:4" x14ac:dyDescent="0.2">
      <c r="A28877" t="s">
        <v>50</v>
      </c>
    </row>
    <row r="28878" spans="1:4" x14ac:dyDescent="0.2">
      <c r="A28878" t="s">
        <v>52</v>
      </c>
    </row>
    <row r="28879" spans="1:4" x14ac:dyDescent="0.2">
      <c r="A28879" t="s">
        <v>52</v>
      </c>
    </row>
    <row r="28880" spans="1:4" x14ac:dyDescent="0.2">
      <c r="A28880" t="s">
        <v>57</v>
      </c>
    </row>
    <row r="28881" spans="1:6" x14ac:dyDescent="0.2">
      <c r="A28881" t="s">
        <v>119</v>
      </c>
    </row>
    <row r="28882" spans="1:6" x14ac:dyDescent="0.2">
      <c r="A28882" t="s">
        <v>57</v>
      </c>
    </row>
    <row r="28883" spans="1:6" x14ac:dyDescent="0.2">
      <c r="A28883" t="s">
        <v>52</v>
      </c>
    </row>
    <row r="28884" spans="1:6" x14ac:dyDescent="0.2">
      <c r="A28884" t="s">
        <v>52</v>
      </c>
    </row>
    <row r="28885" spans="1:6" x14ac:dyDescent="0.2">
      <c r="A28885" t="s">
        <v>57</v>
      </c>
    </row>
    <row r="28886" spans="1:6" x14ac:dyDescent="0.2">
      <c r="A28886" t="s">
        <v>118</v>
      </c>
    </row>
    <row r="28887" spans="1:6" x14ac:dyDescent="0.2">
      <c r="A28887" t="s">
        <v>1575</v>
      </c>
      <c r="B28887" t="s">
        <v>1576</v>
      </c>
      <c r="C28887" t="s">
        <v>1577</v>
      </c>
      <c r="D28887" t="s">
        <v>1578</v>
      </c>
    </row>
    <row r="28888" spans="1:6" x14ac:dyDescent="0.2">
      <c r="A28888" t="s">
        <v>882</v>
      </c>
      <c r="B28888" t="s">
        <v>1579</v>
      </c>
      <c r="C28888" t="s">
        <v>1580</v>
      </c>
    </row>
    <row r="28889" spans="1:6" x14ac:dyDescent="0.2">
      <c r="A28889" t="s">
        <v>52</v>
      </c>
    </row>
    <row r="28890" spans="1:6" x14ac:dyDescent="0.2">
      <c r="A28890" t="s">
        <v>52</v>
      </c>
    </row>
    <row r="28891" spans="1:6" x14ac:dyDescent="0.2">
      <c r="A28891" t="s">
        <v>52</v>
      </c>
    </row>
    <row r="28892" spans="1:6" x14ac:dyDescent="0.2">
      <c r="A28892" t="s">
        <v>119</v>
      </c>
    </row>
    <row r="28893" spans="1:6" x14ac:dyDescent="0.2">
      <c r="A28893" t="s">
        <v>59</v>
      </c>
      <c r="B28893" t="s">
        <v>1841</v>
      </c>
      <c r="C28893">
        <v>35</v>
      </c>
      <c r="D28893" t="s">
        <v>1123</v>
      </c>
      <c r="E28893">
        <v>1</v>
      </c>
      <c r="F28893" t="s">
        <v>1808</v>
      </c>
    </row>
    <row r="28894" spans="1:6" x14ac:dyDescent="0.2">
      <c r="A28894" t="s">
        <v>119</v>
      </c>
    </row>
    <row r="28895" spans="1:6" x14ac:dyDescent="0.2">
      <c r="A28895" t="s">
        <v>61</v>
      </c>
      <c r="B28895" t="s">
        <v>1593</v>
      </c>
      <c r="C28895" t="s">
        <v>3589</v>
      </c>
      <c r="D28895" t="s">
        <v>1594</v>
      </c>
    </row>
    <row r="28896" spans="1:6" x14ac:dyDescent="0.2">
      <c r="A28896" t="s">
        <v>574</v>
      </c>
    </row>
    <row r="28897" spans="1:4" x14ac:dyDescent="0.2">
      <c r="A28897" t="s">
        <v>119</v>
      </c>
    </row>
    <row r="28898" spans="1:4" x14ac:dyDescent="0.2">
      <c r="A28898" t="s">
        <v>119</v>
      </c>
    </row>
    <row r="28899" spans="1:4" x14ac:dyDescent="0.2">
      <c r="A28899" t="s">
        <v>118</v>
      </c>
    </row>
    <row r="28900" spans="1:4" x14ac:dyDescent="0.2">
      <c r="A28900" t="s">
        <v>52</v>
      </c>
    </row>
    <row r="28901" spans="1:4" x14ac:dyDescent="0.2">
      <c r="A28901" t="s">
        <v>52</v>
      </c>
    </row>
    <row r="28902" spans="1:4" x14ac:dyDescent="0.2">
      <c r="A28902" t="s">
        <v>209</v>
      </c>
      <c r="B28902" t="s">
        <v>2585</v>
      </c>
    </row>
    <row r="28903" spans="1:4" x14ac:dyDescent="0.2">
      <c r="A28903" t="s">
        <v>118</v>
      </c>
    </row>
    <row r="28904" spans="1:4" x14ac:dyDescent="0.2">
      <c r="A28904" t="s">
        <v>1575</v>
      </c>
      <c r="B28904" t="s">
        <v>1576</v>
      </c>
      <c r="C28904" t="s">
        <v>1577</v>
      </c>
      <c r="D28904" t="s">
        <v>1578</v>
      </c>
    </row>
    <row r="28905" spans="1:4" x14ac:dyDescent="0.2">
      <c r="A28905" t="s">
        <v>882</v>
      </c>
      <c r="B28905" t="s">
        <v>1579</v>
      </c>
      <c r="C28905" t="s">
        <v>1580</v>
      </c>
    </row>
    <row r="28906" spans="1:4" x14ac:dyDescent="0.2">
      <c r="A28906" t="s">
        <v>1040</v>
      </c>
    </row>
    <row r="28907" spans="1:4" x14ac:dyDescent="0.2">
      <c r="A28907" t="s">
        <v>176</v>
      </c>
      <c r="B28907" t="s">
        <v>3590</v>
      </c>
    </row>
    <row r="28908" spans="1:4" x14ac:dyDescent="0.2">
      <c r="A28908" t="s">
        <v>997</v>
      </c>
      <c r="B28908">
        <v>0.05</v>
      </c>
    </row>
    <row r="28909" spans="1:4" x14ac:dyDescent="0.2">
      <c r="A28909" t="s">
        <v>1042</v>
      </c>
    </row>
    <row r="28910" spans="1:4" x14ac:dyDescent="0.2">
      <c r="A28910" t="s">
        <v>997</v>
      </c>
      <c r="B28910">
        <v>0.05</v>
      </c>
    </row>
    <row r="28911" spans="1:4" x14ac:dyDescent="0.2">
      <c r="A28911" t="s">
        <v>1043</v>
      </c>
    </row>
    <row r="28912" spans="1:4" x14ac:dyDescent="0.2">
      <c r="A28912" t="s">
        <v>1044</v>
      </c>
    </row>
    <row r="28913" spans="1:2" x14ac:dyDescent="0.2">
      <c r="A28913" t="s">
        <v>1045</v>
      </c>
    </row>
    <row r="28914" spans="1:2" x14ac:dyDescent="0.2">
      <c r="A28914" t="s">
        <v>118</v>
      </c>
      <c r="B28914" t="s">
        <v>3363</v>
      </c>
    </row>
    <row r="28915" spans="1:2" x14ac:dyDescent="0.2">
      <c r="A28915" t="s">
        <v>77</v>
      </c>
      <c r="B28915" t="s">
        <v>3591</v>
      </c>
    </row>
    <row r="28916" spans="1:2" x14ac:dyDescent="0.2">
      <c r="A28916" t="s">
        <v>52</v>
      </c>
      <c r="B28916" t="s">
        <v>3592</v>
      </c>
    </row>
    <row r="28917" spans="1:2" x14ac:dyDescent="0.2">
      <c r="A28917" t="s">
        <v>176</v>
      </c>
      <c r="B28917" t="s">
        <v>3593</v>
      </c>
    </row>
    <row r="28918" spans="1:2" x14ac:dyDescent="0.2">
      <c r="A28918" t="s">
        <v>176</v>
      </c>
      <c r="B28918" t="s">
        <v>3594</v>
      </c>
    </row>
    <row r="28919" spans="1:2" x14ac:dyDescent="0.2">
      <c r="A28919" t="s">
        <v>118</v>
      </c>
      <c r="B28919">
        <v>6.3</v>
      </c>
    </row>
    <row r="28920" spans="1:2" x14ac:dyDescent="0.2">
      <c r="A28920" t="s">
        <v>118</v>
      </c>
      <c r="B28920">
        <v>6.3</v>
      </c>
    </row>
    <row r="28921" spans="1:2" x14ac:dyDescent="0.2">
      <c r="A28921" t="s">
        <v>52</v>
      </c>
      <c r="B28921" t="s">
        <v>1983</v>
      </c>
    </row>
    <row r="28922" spans="1:2" x14ac:dyDescent="0.2">
      <c r="A28922" t="s">
        <v>52</v>
      </c>
      <c r="B28922" t="s">
        <v>3595</v>
      </c>
    </row>
    <row r="28923" spans="1:2" x14ac:dyDescent="0.2">
      <c r="A28923" t="s">
        <v>52</v>
      </c>
      <c r="B28923" t="s">
        <v>3596</v>
      </c>
    </row>
    <row r="28924" spans="1:2" x14ac:dyDescent="0.2">
      <c r="A28924" t="s">
        <v>52</v>
      </c>
      <c r="B28924" t="s">
        <v>3597</v>
      </c>
    </row>
    <row r="28925" spans="1:2" x14ac:dyDescent="0.2">
      <c r="A28925" t="s">
        <v>52</v>
      </c>
      <c r="B28925" t="s">
        <v>2305</v>
      </c>
    </row>
    <row r="28926" spans="1:2" x14ac:dyDescent="0.2">
      <c r="A28926" t="s">
        <v>52</v>
      </c>
      <c r="B28926" t="s">
        <v>3598</v>
      </c>
    </row>
    <row r="28927" spans="1:2" x14ac:dyDescent="0.2">
      <c r="A28927" t="s">
        <v>52</v>
      </c>
      <c r="B28927" t="s">
        <v>3599</v>
      </c>
    </row>
    <row r="28928" spans="1:2" x14ac:dyDescent="0.2">
      <c r="A28928" t="s">
        <v>52</v>
      </c>
      <c r="B28928" t="s">
        <v>3600</v>
      </c>
    </row>
    <row r="28929" spans="1:2" x14ac:dyDescent="0.2">
      <c r="A28929" t="s">
        <v>52</v>
      </c>
      <c r="B28929" t="s">
        <v>3601</v>
      </c>
    </row>
    <row r="28930" spans="1:2" x14ac:dyDescent="0.2">
      <c r="A28930" t="s">
        <v>115</v>
      </c>
      <c r="B28930" t="s">
        <v>3602</v>
      </c>
    </row>
    <row r="28931" spans="1:2" x14ac:dyDescent="0.2">
      <c r="A28931" t="s">
        <v>1046</v>
      </c>
    </row>
    <row r="28932" spans="1:2" x14ac:dyDescent="0.2">
      <c r="A28932" t="s">
        <v>52</v>
      </c>
      <c r="B28932" t="s">
        <v>3603</v>
      </c>
    </row>
    <row r="28933" spans="1:2" x14ac:dyDescent="0.2">
      <c r="A28933" t="s">
        <v>119</v>
      </c>
      <c r="B28933" t="s">
        <v>2053</v>
      </c>
    </row>
    <row r="28934" spans="1:2" x14ac:dyDescent="0.2">
      <c r="A28934" t="s">
        <v>52</v>
      </c>
      <c r="B28934" t="s">
        <v>3604</v>
      </c>
    </row>
    <row r="28935" spans="1:2" x14ac:dyDescent="0.2">
      <c r="A28935" t="s">
        <v>115</v>
      </c>
      <c r="B28935" t="s">
        <v>3605</v>
      </c>
    </row>
    <row r="28936" spans="1:2" x14ac:dyDescent="0.2">
      <c r="A28936" t="s">
        <v>52</v>
      </c>
      <c r="B28936" t="s">
        <v>3606</v>
      </c>
    </row>
    <row r="28937" spans="1:2" x14ac:dyDescent="0.2">
      <c r="A28937" t="s">
        <v>52</v>
      </c>
      <c r="B28937" t="s">
        <v>3607</v>
      </c>
    </row>
    <row r="28938" spans="1:2" x14ac:dyDescent="0.2">
      <c r="A28938" t="s">
        <v>52</v>
      </c>
      <c r="B28938" t="s">
        <v>3608</v>
      </c>
    </row>
    <row r="28939" spans="1:2" x14ac:dyDescent="0.2">
      <c r="A28939" t="s">
        <v>52</v>
      </c>
      <c r="B28939" t="s">
        <v>3609</v>
      </c>
    </row>
    <row r="28940" spans="1:2" x14ac:dyDescent="0.2">
      <c r="A28940" t="s">
        <v>52</v>
      </c>
      <c r="B28940" t="s">
        <v>3610</v>
      </c>
    </row>
    <row r="28941" spans="1:2" x14ac:dyDescent="0.2">
      <c r="A28941" t="s">
        <v>77</v>
      </c>
      <c r="B28941" t="s">
        <v>3611</v>
      </c>
    </row>
    <row r="28942" spans="1:2" x14ac:dyDescent="0.2">
      <c r="A28942" t="s">
        <v>52</v>
      </c>
      <c r="B28942" t="s">
        <v>2910</v>
      </c>
    </row>
    <row r="28943" spans="1:2" x14ac:dyDescent="0.2">
      <c r="A28943" t="s">
        <v>1047</v>
      </c>
    </row>
    <row r="28944" spans="1:2" x14ac:dyDescent="0.2">
      <c r="A28944" t="s">
        <v>119</v>
      </c>
      <c r="B28944" t="s">
        <v>3612</v>
      </c>
    </row>
    <row r="28945" spans="1:2" x14ac:dyDescent="0.2">
      <c r="A28945" t="s">
        <v>77</v>
      </c>
      <c r="B28945" t="s">
        <v>3613</v>
      </c>
    </row>
    <row r="28946" spans="1:2" x14ac:dyDescent="0.2">
      <c r="A28946" t="s">
        <v>77</v>
      </c>
      <c r="B28946" t="s">
        <v>3614</v>
      </c>
    </row>
    <row r="28947" spans="1:2" x14ac:dyDescent="0.2">
      <c r="A28947" t="s">
        <v>77</v>
      </c>
      <c r="B28947" t="s">
        <v>3615</v>
      </c>
    </row>
    <row r="28948" spans="1:2" x14ac:dyDescent="0.2">
      <c r="A28948" t="s">
        <v>115</v>
      </c>
      <c r="B28948" t="s">
        <v>3616</v>
      </c>
    </row>
    <row r="28949" spans="1:2" x14ac:dyDescent="0.2">
      <c r="A28949" t="s">
        <v>52</v>
      </c>
      <c r="B28949" t="s">
        <v>3617</v>
      </c>
    </row>
    <row r="28950" spans="1:2" x14ac:dyDescent="0.2">
      <c r="A28950" t="s">
        <v>77</v>
      </c>
      <c r="B28950" t="s">
        <v>3618</v>
      </c>
    </row>
    <row r="28951" spans="1:2" x14ac:dyDescent="0.2">
      <c r="A28951" t="s">
        <v>176</v>
      </c>
      <c r="B28951" t="s">
        <v>3619</v>
      </c>
    </row>
    <row r="28952" spans="1:2" x14ac:dyDescent="0.2">
      <c r="A28952" t="s">
        <v>115</v>
      </c>
      <c r="B28952" t="s">
        <v>1834</v>
      </c>
    </row>
    <row r="28953" spans="1:2" x14ac:dyDescent="0.2">
      <c r="A28953" t="s">
        <v>115</v>
      </c>
      <c r="B28953" t="s">
        <v>3620</v>
      </c>
    </row>
    <row r="28954" spans="1:2" x14ac:dyDescent="0.2">
      <c r="A28954" t="s">
        <v>52</v>
      </c>
      <c r="B28954" t="s">
        <v>3621</v>
      </c>
    </row>
    <row r="28955" spans="1:2" x14ac:dyDescent="0.2">
      <c r="A28955" t="s">
        <v>115</v>
      </c>
      <c r="B28955" t="s">
        <v>3605</v>
      </c>
    </row>
    <row r="28956" spans="1:2" x14ac:dyDescent="0.2">
      <c r="A28956" t="s">
        <v>115</v>
      </c>
      <c r="B28956" t="s">
        <v>1834</v>
      </c>
    </row>
    <row r="28957" spans="1:2" x14ac:dyDescent="0.2">
      <c r="A28957" t="s">
        <v>52</v>
      </c>
      <c r="B28957" t="s">
        <v>3604</v>
      </c>
    </row>
    <row r="28958" spans="1:2" x14ac:dyDescent="0.2">
      <c r="A28958" t="s">
        <v>52</v>
      </c>
      <c r="B28958" t="s">
        <v>1935</v>
      </c>
    </row>
    <row r="28959" spans="1:2" x14ac:dyDescent="0.2">
      <c r="A28959" t="s">
        <v>52</v>
      </c>
      <c r="B28959" t="s">
        <v>3622</v>
      </c>
    </row>
    <row r="28960" spans="1:2" x14ac:dyDescent="0.2">
      <c r="A28960" t="s">
        <v>52</v>
      </c>
      <c r="B28960" t="s">
        <v>1892</v>
      </c>
    </row>
    <row r="28961" spans="1:2" x14ac:dyDescent="0.2">
      <c r="A28961" t="s">
        <v>1048</v>
      </c>
    </row>
    <row r="28962" spans="1:2" x14ac:dyDescent="0.2">
      <c r="A28962" t="s">
        <v>77</v>
      </c>
      <c r="B28962" t="s">
        <v>3623</v>
      </c>
    </row>
    <row r="28963" spans="1:2" x14ac:dyDescent="0.2">
      <c r="A28963" t="s">
        <v>1049</v>
      </c>
    </row>
    <row r="28964" spans="1:2" x14ac:dyDescent="0.2">
      <c r="A28964" t="s">
        <v>52</v>
      </c>
      <c r="B28964" t="s">
        <v>3624</v>
      </c>
    </row>
    <row r="28965" spans="1:2" x14ac:dyDescent="0.2">
      <c r="A28965" t="s">
        <v>52</v>
      </c>
      <c r="B28965" t="s">
        <v>3625</v>
      </c>
    </row>
    <row r="28966" spans="1:2" x14ac:dyDescent="0.2">
      <c r="A28966" t="s">
        <v>1050</v>
      </c>
    </row>
    <row r="28967" spans="1:2" x14ac:dyDescent="0.2">
      <c r="A28967" t="s">
        <v>1050</v>
      </c>
    </row>
    <row r="28968" spans="1:2" x14ac:dyDescent="0.2">
      <c r="A28968" t="s">
        <v>115</v>
      </c>
      <c r="B28968" t="s">
        <v>3626</v>
      </c>
    </row>
    <row r="28969" spans="1:2" x14ac:dyDescent="0.2">
      <c r="A28969" t="s">
        <v>117</v>
      </c>
      <c r="B28969">
        <v>0.05</v>
      </c>
    </row>
    <row r="28970" spans="1:2" x14ac:dyDescent="0.2">
      <c r="A28970" t="s">
        <v>156</v>
      </c>
      <c r="B28970">
        <v>0.04</v>
      </c>
    </row>
    <row r="28971" spans="1:2" x14ac:dyDescent="0.2">
      <c r="A28971" t="s">
        <v>176</v>
      </c>
      <c r="B28971" t="s">
        <v>3627</v>
      </c>
    </row>
    <row r="28972" spans="1:2" x14ac:dyDescent="0.2">
      <c r="A28972" t="s">
        <v>176</v>
      </c>
      <c r="B28972" t="s">
        <v>3628</v>
      </c>
    </row>
    <row r="28973" spans="1:2" x14ac:dyDescent="0.2">
      <c r="A28973" t="s">
        <v>120</v>
      </c>
      <c r="B28973">
        <v>0.08</v>
      </c>
    </row>
    <row r="28974" spans="1:2" x14ac:dyDescent="0.2">
      <c r="A28974" t="s">
        <v>77</v>
      </c>
      <c r="B28974" t="s">
        <v>3629</v>
      </c>
    </row>
    <row r="28975" spans="1:2" x14ac:dyDescent="0.2">
      <c r="A28975" t="s">
        <v>52</v>
      </c>
      <c r="B28975" t="s">
        <v>3630</v>
      </c>
    </row>
    <row r="28976" spans="1:2" x14ac:dyDescent="0.2">
      <c r="A28976" t="s">
        <v>77</v>
      </c>
      <c r="B28976" t="s">
        <v>3631</v>
      </c>
    </row>
    <row r="28977" spans="1:4" x14ac:dyDescent="0.2">
      <c r="A28977" t="s">
        <v>115</v>
      </c>
      <c r="B28977" t="s">
        <v>3632</v>
      </c>
    </row>
    <row r="28978" spans="1:4" x14ac:dyDescent="0.2">
      <c r="A28978" t="s">
        <v>77</v>
      </c>
      <c r="B28978" t="s">
        <v>3611</v>
      </c>
    </row>
    <row r="28979" spans="1:4" x14ac:dyDescent="0.2">
      <c r="A28979" t="s">
        <v>52</v>
      </c>
      <c r="B28979" t="s">
        <v>3633</v>
      </c>
    </row>
    <row r="28980" spans="1:4" x14ac:dyDescent="0.2">
      <c r="A28980" t="s">
        <v>119</v>
      </c>
      <c r="B28980" t="s">
        <v>2465</v>
      </c>
      <c r="C28980" t="s">
        <v>3634</v>
      </c>
    </row>
    <row r="28981" spans="1:4" x14ac:dyDescent="0.2">
      <c r="A28981" t="s">
        <v>52</v>
      </c>
      <c r="B28981" t="s">
        <v>3603</v>
      </c>
    </row>
    <row r="28982" spans="1:4" x14ac:dyDescent="0.2">
      <c r="A28982" t="s">
        <v>118</v>
      </c>
      <c r="B28982" t="s">
        <v>1964</v>
      </c>
      <c r="C28982">
        <v>6.3</v>
      </c>
      <c r="D28982" t="s">
        <v>2427</v>
      </c>
    </row>
    <row r="28983" spans="1:4" x14ac:dyDescent="0.2">
      <c r="A28983" t="s">
        <v>1051</v>
      </c>
    </row>
    <row r="28984" spans="1:4" x14ac:dyDescent="0.2">
      <c r="A28984" t="s">
        <v>1052</v>
      </c>
    </row>
    <row r="28985" spans="1:4" x14ac:dyDescent="0.2">
      <c r="A28985" t="s">
        <v>52</v>
      </c>
      <c r="B28985" t="s">
        <v>3635</v>
      </c>
    </row>
    <row r="28986" spans="1:4" x14ac:dyDescent="0.2">
      <c r="A28986" t="s">
        <v>115</v>
      </c>
      <c r="B28986" t="s">
        <v>3636</v>
      </c>
    </row>
    <row r="28987" spans="1:4" x14ac:dyDescent="0.2">
      <c r="A28987" t="s">
        <v>115</v>
      </c>
      <c r="B28987" t="s">
        <v>3637</v>
      </c>
      <c r="C28987" t="s">
        <v>3638</v>
      </c>
    </row>
    <row r="28988" spans="1:4" x14ac:dyDescent="0.2">
      <c r="A28988" t="s">
        <v>115</v>
      </c>
      <c r="B28988" t="s">
        <v>1837</v>
      </c>
      <c r="C28988" t="s">
        <v>2582</v>
      </c>
      <c r="D28988" t="s">
        <v>3271</v>
      </c>
    </row>
    <row r="28989" spans="1:4" x14ac:dyDescent="0.2">
      <c r="A28989" t="s">
        <v>115</v>
      </c>
      <c r="B28989" t="s">
        <v>3639</v>
      </c>
      <c r="C28989" t="s">
        <v>1768</v>
      </c>
      <c r="D28989" t="s">
        <v>2332</v>
      </c>
    </row>
    <row r="28990" spans="1:4" x14ac:dyDescent="0.2">
      <c r="A28990" t="s">
        <v>115</v>
      </c>
      <c r="B28990" t="s">
        <v>3640</v>
      </c>
    </row>
    <row r="28991" spans="1:4" x14ac:dyDescent="0.2">
      <c r="A28991" t="s">
        <v>115</v>
      </c>
      <c r="B28991" t="s">
        <v>3639</v>
      </c>
      <c r="C28991" t="s">
        <v>1768</v>
      </c>
      <c r="D28991" t="s">
        <v>3641</v>
      </c>
    </row>
    <row r="28992" spans="1:4" x14ac:dyDescent="0.2">
      <c r="A28992" t="s">
        <v>115</v>
      </c>
      <c r="B28992" t="s">
        <v>3642</v>
      </c>
    </row>
    <row r="28993" spans="1:4" x14ac:dyDescent="0.2">
      <c r="A28993" t="s">
        <v>52</v>
      </c>
      <c r="B28993" t="s">
        <v>3633</v>
      </c>
    </row>
    <row r="28994" spans="1:4" x14ac:dyDescent="0.2">
      <c r="A28994" t="s">
        <v>52</v>
      </c>
      <c r="B28994" t="s">
        <v>3643</v>
      </c>
    </row>
    <row r="28995" spans="1:4" x14ac:dyDescent="0.2">
      <c r="A28995" t="s">
        <v>118</v>
      </c>
      <c r="B28995" t="s">
        <v>2254</v>
      </c>
      <c r="C28995" t="s">
        <v>2259</v>
      </c>
    </row>
    <row r="28996" spans="1:4" x14ac:dyDescent="0.2">
      <c r="A28996" t="s">
        <v>1575</v>
      </c>
      <c r="B28996" t="s">
        <v>1576</v>
      </c>
      <c r="C28996" t="s">
        <v>1577</v>
      </c>
      <c r="D28996" t="s">
        <v>1578</v>
      </c>
    </row>
    <row r="28997" spans="1:4" x14ac:dyDescent="0.2">
      <c r="A28997" t="s">
        <v>882</v>
      </c>
      <c r="B28997" t="s">
        <v>1579</v>
      </c>
      <c r="C28997" t="s">
        <v>1580</v>
      </c>
    </row>
    <row r="28998" spans="1:4" x14ac:dyDescent="0.2">
      <c r="A28998" t="s">
        <v>1595</v>
      </c>
      <c r="B28998" t="s">
        <v>1596</v>
      </c>
      <c r="C28998" t="s">
        <v>1597</v>
      </c>
    </row>
    <row r="28999" spans="1:4" x14ac:dyDescent="0.2">
      <c r="A28999" t="s">
        <v>1595</v>
      </c>
      <c r="B28999" t="s">
        <v>1598</v>
      </c>
      <c r="C28999" t="s">
        <v>1599</v>
      </c>
      <c r="D28999" t="s">
        <v>1597</v>
      </c>
    </row>
    <row r="29000" spans="1:4" x14ac:dyDescent="0.2">
      <c r="A29000" t="s">
        <v>119</v>
      </c>
    </row>
    <row r="29001" spans="1:4" x14ac:dyDescent="0.2">
      <c r="A29001" t="s">
        <v>176</v>
      </c>
    </row>
    <row r="29002" spans="1:4" x14ac:dyDescent="0.2">
      <c r="A29002" t="s">
        <v>997</v>
      </c>
    </row>
    <row r="29003" spans="1:4" x14ac:dyDescent="0.2">
      <c r="A29003" t="s">
        <v>119</v>
      </c>
    </row>
    <row r="29004" spans="1:4" x14ac:dyDescent="0.2">
      <c r="A29004" t="s">
        <v>997</v>
      </c>
    </row>
    <row r="29005" spans="1:4" x14ac:dyDescent="0.2">
      <c r="A29005" t="s">
        <v>119</v>
      </c>
    </row>
    <row r="29006" spans="1:4" x14ac:dyDescent="0.2">
      <c r="A29006" t="s">
        <v>119</v>
      </c>
    </row>
    <row r="29007" spans="1:4" x14ac:dyDescent="0.2">
      <c r="A29007" t="s">
        <v>119</v>
      </c>
    </row>
    <row r="29008" spans="1:4" x14ac:dyDescent="0.2">
      <c r="A29008" t="s">
        <v>119</v>
      </c>
    </row>
    <row r="29009" spans="1:2" x14ac:dyDescent="0.2">
      <c r="A29009" t="s">
        <v>118</v>
      </c>
      <c r="B29009" t="s">
        <v>3363</v>
      </c>
    </row>
    <row r="29010" spans="1:2" x14ac:dyDescent="0.2">
      <c r="A29010" t="s">
        <v>77</v>
      </c>
    </row>
    <row r="29011" spans="1:2" x14ac:dyDescent="0.2">
      <c r="A29011" t="s">
        <v>176</v>
      </c>
    </row>
    <row r="29012" spans="1:2" x14ac:dyDescent="0.2">
      <c r="A29012" t="s">
        <v>118</v>
      </c>
      <c r="B29012" t="s">
        <v>2399</v>
      </c>
    </row>
    <row r="29013" spans="1:2" x14ac:dyDescent="0.2">
      <c r="A29013" t="s">
        <v>118</v>
      </c>
      <c r="B29013" t="s">
        <v>2399</v>
      </c>
    </row>
    <row r="29014" spans="1:2" x14ac:dyDescent="0.2">
      <c r="A29014" t="s">
        <v>52</v>
      </c>
    </row>
    <row r="29015" spans="1:2" x14ac:dyDescent="0.2">
      <c r="A29015" t="s">
        <v>52</v>
      </c>
    </row>
    <row r="29016" spans="1:2" x14ac:dyDescent="0.2">
      <c r="A29016" t="s">
        <v>52</v>
      </c>
    </row>
    <row r="29017" spans="1:2" x14ac:dyDescent="0.2">
      <c r="A29017" t="s">
        <v>52</v>
      </c>
    </row>
    <row r="29018" spans="1:2" x14ac:dyDescent="0.2">
      <c r="A29018" t="s">
        <v>52</v>
      </c>
    </row>
    <row r="29019" spans="1:2" x14ac:dyDescent="0.2">
      <c r="A29019" t="s">
        <v>52</v>
      </c>
    </row>
    <row r="29020" spans="1:2" x14ac:dyDescent="0.2">
      <c r="A29020" t="s">
        <v>52</v>
      </c>
    </row>
    <row r="29021" spans="1:2" x14ac:dyDescent="0.2">
      <c r="A29021" t="s">
        <v>52</v>
      </c>
    </row>
    <row r="29022" spans="1:2" x14ac:dyDescent="0.2">
      <c r="A29022" t="s">
        <v>52</v>
      </c>
    </row>
    <row r="29023" spans="1:2" x14ac:dyDescent="0.2">
      <c r="A29023" t="s">
        <v>115</v>
      </c>
    </row>
    <row r="29024" spans="1:2" x14ac:dyDescent="0.2">
      <c r="A29024" t="s">
        <v>119</v>
      </c>
    </row>
    <row r="29025" spans="1:2" x14ac:dyDescent="0.2">
      <c r="A29025" t="s">
        <v>119</v>
      </c>
    </row>
    <row r="29026" spans="1:2" x14ac:dyDescent="0.2">
      <c r="A29026" t="s">
        <v>52</v>
      </c>
    </row>
    <row r="29027" spans="1:2" x14ac:dyDescent="0.2">
      <c r="A29027" t="s">
        <v>119</v>
      </c>
      <c r="B29027" t="s">
        <v>3644</v>
      </c>
    </row>
    <row r="29028" spans="1:2" x14ac:dyDescent="0.2">
      <c r="A29028" t="s">
        <v>52</v>
      </c>
    </row>
    <row r="29029" spans="1:2" x14ac:dyDescent="0.2">
      <c r="A29029" t="s">
        <v>119</v>
      </c>
      <c r="B29029" t="s">
        <v>3645</v>
      </c>
    </row>
    <row r="29030" spans="1:2" x14ac:dyDescent="0.2">
      <c r="A29030" t="s">
        <v>119</v>
      </c>
      <c r="B29030" t="s">
        <v>2053</v>
      </c>
    </row>
    <row r="29031" spans="1:2" x14ac:dyDescent="0.2">
      <c r="A29031" t="s">
        <v>115</v>
      </c>
    </row>
    <row r="29032" spans="1:2" x14ac:dyDescent="0.2">
      <c r="A29032" t="s">
        <v>77</v>
      </c>
    </row>
    <row r="29033" spans="1:2" x14ac:dyDescent="0.2">
      <c r="A29033" t="s">
        <v>115</v>
      </c>
    </row>
    <row r="29034" spans="1:2" x14ac:dyDescent="0.2">
      <c r="A29034" t="s">
        <v>52</v>
      </c>
    </row>
    <row r="29035" spans="1:2" x14ac:dyDescent="0.2">
      <c r="A29035" t="s">
        <v>52</v>
      </c>
    </row>
    <row r="29036" spans="1:2" x14ac:dyDescent="0.2">
      <c r="A29036" t="s">
        <v>52</v>
      </c>
    </row>
    <row r="29037" spans="1:2" x14ac:dyDescent="0.2">
      <c r="A29037" t="s">
        <v>52</v>
      </c>
    </row>
    <row r="29038" spans="1:2" x14ac:dyDescent="0.2">
      <c r="A29038" t="s">
        <v>77</v>
      </c>
    </row>
    <row r="29039" spans="1:2" x14ac:dyDescent="0.2">
      <c r="A29039" t="s">
        <v>52</v>
      </c>
    </row>
    <row r="29040" spans="1:2" x14ac:dyDescent="0.2">
      <c r="A29040" t="s">
        <v>52</v>
      </c>
    </row>
    <row r="29041" spans="1:3" x14ac:dyDescent="0.2">
      <c r="A29041" t="s">
        <v>77</v>
      </c>
    </row>
    <row r="29042" spans="1:3" x14ac:dyDescent="0.2">
      <c r="A29042" t="s">
        <v>52</v>
      </c>
    </row>
    <row r="29043" spans="1:3" x14ac:dyDescent="0.2">
      <c r="A29043" t="s">
        <v>119</v>
      </c>
    </row>
    <row r="29044" spans="1:3" x14ac:dyDescent="0.2">
      <c r="A29044" t="s">
        <v>119</v>
      </c>
      <c r="B29044">
        <v>2.92</v>
      </c>
      <c r="C29044" t="s">
        <v>1661</v>
      </c>
    </row>
    <row r="29045" spans="1:3" x14ac:dyDescent="0.2">
      <c r="A29045" t="s">
        <v>77</v>
      </c>
    </row>
    <row r="29046" spans="1:3" x14ac:dyDescent="0.2">
      <c r="A29046" t="s">
        <v>77</v>
      </c>
    </row>
    <row r="29047" spans="1:3" x14ac:dyDescent="0.2">
      <c r="A29047" t="s">
        <v>77</v>
      </c>
    </row>
    <row r="29048" spans="1:3" x14ac:dyDescent="0.2">
      <c r="A29048" t="s">
        <v>115</v>
      </c>
    </row>
    <row r="29049" spans="1:3" x14ac:dyDescent="0.2">
      <c r="A29049" t="s">
        <v>52</v>
      </c>
    </row>
    <row r="29050" spans="1:3" x14ac:dyDescent="0.2">
      <c r="A29050" t="s">
        <v>77</v>
      </c>
    </row>
    <row r="29051" spans="1:3" x14ac:dyDescent="0.2">
      <c r="A29051" t="s">
        <v>176</v>
      </c>
    </row>
    <row r="29052" spans="1:3" x14ac:dyDescent="0.2">
      <c r="A29052" t="s">
        <v>115</v>
      </c>
      <c r="B29052" t="s">
        <v>3646</v>
      </c>
    </row>
    <row r="29053" spans="1:3" x14ac:dyDescent="0.2">
      <c r="A29053" t="s">
        <v>115</v>
      </c>
      <c r="B29053" t="s">
        <v>3647</v>
      </c>
    </row>
    <row r="29054" spans="1:3" x14ac:dyDescent="0.2">
      <c r="A29054" t="s">
        <v>52</v>
      </c>
    </row>
    <row r="29055" spans="1:3" x14ac:dyDescent="0.2">
      <c r="A29055" t="s">
        <v>115</v>
      </c>
      <c r="B29055" t="s">
        <v>3647</v>
      </c>
    </row>
    <row r="29056" spans="1:3" x14ac:dyDescent="0.2">
      <c r="A29056" t="s">
        <v>115</v>
      </c>
    </row>
    <row r="29057" spans="1:2" x14ac:dyDescent="0.2">
      <c r="A29057" t="s">
        <v>52</v>
      </c>
    </row>
    <row r="29058" spans="1:2" x14ac:dyDescent="0.2">
      <c r="A29058" t="s">
        <v>52</v>
      </c>
    </row>
    <row r="29059" spans="1:2" x14ac:dyDescent="0.2">
      <c r="A29059" t="s">
        <v>52</v>
      </c>
    </row>
    <row r="29060" spans="1:2" x14ac:dyDescent="0.2">
      <c r="A29060" t="s">
        <v>52</v>
      </c>
    </row>
    <row r="29061" spans="1:2" x14ac:dyDescent="0.2">
      <c r="A29061" t="s">
        <v>119</v>
      </c>
    </row>
    <row r="29062" spans="1:2" x14ac:dyDescent="0.2">
      <c r="A29062" t="s">
        <v>77</v>
      </c>
      <c r="B29062" t="s">
        <v>3648</v>
      </c>
    </row>
    <row r="29063" spans="1:2" x14ac:dyDescent="0.2">
      <c r="A29063" t="s">
        <v>119</v>
      </c>
    </row>
    <row r="29064" spans="1:2" x14ac:dyDescent="0.2">
      <c r="A29064" t="s">
        <v>52</v>
      </c>
    </row>
    <row r="29065" spans="1:2" x14ac:dyDescent="0.2">
      <c r="A29065" t="s">
        <v>52</v>
      </c>
    </row>
    <row r="29066" spans="1:2" x14ac:dyDescent="0.2">
      <c r="A29066" t="s">
        <v>119</v>
      </c>
    </row>
    <row r="29067" spans="1:2" x14ac:dyDescent="0.2">
      <c r="A29067" t="s">
        <v>1054</v>
      </c>
    </row>
    <row r="29068" spans="1:2" x14ac:dyDescent="0.2">
      <c r="A29068" t="s">
        <v>115</v>
      </c>
    </row>
    <row r="29069" spans="1:2" x14ac:dyDescent="0.2">
      <c r="A29069" t="s">
        <v>117</v>
      </c>
    </row>
    <row r="29070" spans="1:2" x14ac:dyDescent="0.2">
      <c r="A29070" t="s">
        <v>156</v>
      </c>
    </row>
    <row r="29071" spans="1:2" x14ac:dyDescent="0.2">
      <c r="A29071" t="s">
        <v>176</v>
      </c>
    </row>
    <row r="29072" spans="1:2" x14ac:dyDescent="0.2">
      <c r="A29072" t="s">
        <v>176</v>
      </c>
    </row>
    <row r="29073" spans="1:5" x14ac:dyDescent="0.2">
      <c r="A29073" t="s">
        <v>120</v>
      </c>
    </row>
    <row r="29074" spans="1:5" x14ac:dyDescent="0.2">
      <c r="A29074" t="s">
        <v>77</v>
      </c>
    </row>
    <row r="29075" spans="1:5" x14ac:dyDescent="0.2">
      <c r="A29075" t="s">
        <v>52</v>
      </c>
    </row>
    <row r="29076" spans="1:5" x14ac:dyDescent="0.2">
      <c r="A29076" t="s">
        <v>77</v>
      </c>
    </row>
    <row r="29077" spans="1:5" x14ac:dyDescent="0.2">
      <c r="A29077" t="s">
        <v>115</v>
      </c>
    </row>
    <row r="29078" spans="1:5" x14ac:dyDescent="0.2">
      <c r="A29078" t="s">
        <v>77</v>
      </c>
    </row>
    <row r="29079" spans="1:5" x14ac:dyDescent="0.2">
      <c r="A29079" t="s">
        <v>52</v>
      </c>
    </row>
    <row r="29080" spans="1:5" x14ac:dyDescent="0.2">
      <c r="A29080" t="s">
        <v>119</v>
      </c>
      <c r="B29080" t="s">
        <v>2496</v>
      </c>
      <c r="C29080" t="s">
        <v>3634</v>
      </c>
    </row>
    <row r="29081" spans="1:5" x14ac:dyDescent="0.2">
      <c r="A29081" t="s">
        <v>119</v>
      </c>
      <c r="B29081" t="s">
        <v>2466</v>
      </c>
      <c r="C29081" t="s">
        <v>3634</v>
      </c>
    </row>
    <row r="29082" spans="1:5" x14ac:dyDescent="0.2">
      <c r="A29082" t="s">
        <v>118</v>
      </c>
      <c r="B29082" t="s">
        <v>1964</v>
      </c>
      <c r="C29082">
        <v>6.3</v>
      </c>
      <c r="D29082" t="s">
        <v>3649</v>
      </c>
      <c r="E29082" t="s">
        <v>1749</v>
      </c>
    </row>
    <row r="29083" spans="1:5" x14ac:dyDescent="0.2">
      <c r="A29083" t="s">
        <v>1730</v>
      </c>
      <c r="B29083" t="s">
        <v>3650</v>
      </c>
      <c r="C29083" t="s">
        <v>2629</v>
      </c>
      <c r="D29083" t="s">
        <v>3063</v>
      </c>
    </row>
    <row r="29084" spans="1:5" x14ac:dyDescent="0.2">
      <c r="A29084" t="s">
        <v>119</v>
      </c>
    </row>
    <row r="29085" spans="1:5" x14ac:dyDescent="0.2">
      <c r="A29085" t="s">
        <v>52</v>
      </c>
      <c r="B29085" t="s">
        <v>3651</v>
      </c>
    </row>
    <row r="29086" spans="1:5" x14ac:dyDescent="0.2">
      <c r="A29086" t="s">
        <v>52</v>
      </c>
    </row>
    <row r="29087" spans="1:5" x14ac:dyDescent="0.2">
      <c r="A29087" t="s">
        <v>52</v>
      </c>
    </row>
    <row r="29088" spans="1:5" x14ac:dyDescent="0.2">
      <c r="A29088" t="s">
        <v>77</v>
      </c>
    </row>
    <row r="29089" spans="1:4" x14ac:dyDescent="0.2">
      <c r="A29089" t="s">
        <v>52</v>
      </c>
    </row>
    <row r="29090" spans="1:4" x14ac:dyDescent="0.2">
      <c r="A29090" t="s">
        <v>52</v>
      </c>
    </row>
    <row r="29091" spans="1:4" x14ac:dyDescent="0.2">
      <c r="A29091" t="s">
        <v>176</v>
      </c>
      <c r="B29091" t="s">
        <v>3652</v>
      </c>
    </row>
    <row r="29092" spans="1:4" x14ac:dyDescent="0.2">
      <c r="A29092" t="s">
        <v>3653</v>
      </c>
      <c r="B29092" t="s">
        <v>1726</v>
      </c>
    </row>
    <row r="29093" spans="1:4" x14ac:dyDescent="0.2">
      <c r="A29093" t="s">
        <v>3653</v>
      </c>
      <c r="B29093" t="s">
        <v>1726</v>
      </c>
      <c r="C29093" t="s">
        <v>3314</v>
      </c>
      <c r="D29093" t="s">
        <v>3654</v>
      </c>
    </row>
    <row r="29094" spans="1:4" x14ac:dyDescent="0.2">
      <c r="A29094" t="s">
        <v>1055</v>
      </c>
    </row>
    <row r="29095" spans="1:4" x14ac:dyDescent="0.2">
      <c r="A29095" t="s">
        <v>115</v>
      </c>
      <c r="B29095" t="s">
        <v>2512</v>
      </c>
      <c r="C29095" t="s">
        <v>3655</v>
      </c>
    </row>
    <row r="29096" spans="1:4" x14ac:dyDescent="0.2">
      <c r="A29096" t="s">
        <v>115</v>
      </c>
      <c r="B29096" t="s">
        <v>2512</v>
      </c>
      <c r="C29096" t="s">
        <v>3656</v>
      </c>
    </row>
    <row r="29097" spans="1:4" x14ac:dyDescent="0.2">
      <c r="A29097" t="s">
        <v>115</v>
      </c>
      <c r="B29097" t="s">
        <v>2512</v>
      </c>
      <c r="C29097" t="s">
        <v>3657</v>
      </c>
    </row>
    <row r="29098" spans="1:4" x14ac:dyDescent="0.2">
      <c r="A29098" t="s">
        <v>115</v>
      </c>
      <c r="B29098" t="s">
        <v>2512</v>
      </c>
      <c r="C29098" t="s">
        <v>3658</v>
      </c>
    </row>
    <row r="29099" spans="1:4" x14ac:dyDescent="0.2">
      <c r="A29099" t="s">
        <v>118</v>
      </c>
      <c r="B29099" t="s">
        <v>2254</v>
      </c>
      <c r="C29099" t="s">
        <v>2259</v>
      </c>
    </row>
    <row r="29100" spans="1:4" x14ac:dyDescent="0.2">
      <c r="A29100" t="s">
        <v>115</v>
      </c>
      <c r="B29100" t="s">
        <v>2512</v>
      </c>
      <c r="C29100" t="s">
        <v>3659</v>
      </c>
      <c r="D29100" t="s">
        <v>3660</v>
      </c>
    </row>
    <row r="29101" spans="1:4" x14ac:dyDescent="0.2">
      <c r="A29101" t="s">
        <v>1575</v>
      </c>
      <c r="B29101" t="s">
        <v>1576</v>
      </c>
      <c r="C29101" t="s">
        <v>1577</v>
      </c>
      <c r="D29101" t="s">
        <v>1578</v>
      </c>
    </row>
    <row r="29102" spans="1:4" x14ac:dyDescent="0.2">
      <c r="A29102" t="s">
        <v>882</v>
      </c>
      <c r="B29102" t="s">
        <v>1579</v>
      </c>
      <c r="C29102" t="s">
        <v>1580</v>
      </c>
    </row>
    <row r="29103" spans="1:4" x14ac:dyDescent="0.2">
      <c r="A29103" t="s">
        <v>1595</v>
      </c>
      <c r="B29103" t="s">
        <v>1596</v>
      </c>
      <c r="C29103" t="s">
        <v>1597</v>
      </c>
    </row>
    <row r="29104" spans="1:4" x14ac:dyDescent="0.2">
      <c r="A29104" t="s">
        <v>1595</v>
      </c>
      <c r="B29104" t="s">
        <v>1598</v>
      </c>
      <c r="C29104" t="s">
        <v>1599</v>
      </c>
      <c r="D29104" t="s">
        <v>1597</v>
      </c>
    </row>
    <row r="29105" spans="1:2" x14ac:dyDescent="0.2">
      <c r="A29105" t="s">
        <v>119</v>
      </c>
    </row>
    <row r="29106" spans="1:2" x14ac:dyDescent="0.2">
      <c r="A29106" t="s">
        <v>176</v>
      </c>
    </row>
    <row r="29107" spans="1:2" x14ac:dyDescent="0.2">
      <c r="A29107" t="s">
        <v>997</v>
      </c>
    </row>
    <row r="29108" spans="1:2" x14ac:dyDescent="0.2">
      <c r="A29108" t="s">
        <v>119</v>
      </c>
    </row>
    <row r="29109" spans="1:2" x14ac:dyDescent="0.2">
      <c r="A29109" t="s">
        <v>997</v>
      </c>
    </row>
    <row r="29110" spans="1:2" x14ac:dyDescent="0.2">
      <c r="A29110" t="s">
        <v>119</v>
      </c>
    </row>
    <row r="29111" spans="1:2" x14ac:dyDescent="0.2">
      <c r="A29111" t="s">
        <v>119</v>
      </c>
    </row>
    <row r="29112" spans="1:2" x14ac:dyDescent="0.2">
      <c r="A29112" t="s">
        <v>119</v>
      </c>
    </row>
    <row r="29113" spans="1:2" x14ac:dyDescent="0.2">
      <c r="A29113" t="s">
        <v>119</v>
      </c>
    </row>
    <row r="29114" spans="1:2" x14ac:dyDescent="0.2">
      <c r="A29114" t="s">
        <v>118</v>
      </c>
      <c r="B29114" t="s">
        <v>3363</v>
      </c>
    </row>
    <row r="29115" spans="1:2" x14ac:dyDescent="0.2">
      <c r="A29115" t="s">
        <v>77</v>
      </c>
    </row>
    <row r="29116" spans="1:2" x14ac:dyDescent="0.2">
      <c r="A29116" t="s">
        <v>176</v>
      </c>
    </row>
    <row r="29117" spans="1:2" x14ac:dyDescent="0.2">
      <c r="A29117" t="s">
        <v>118</v>
      </c>
      <c r="B29117" t="s">
        <v>2399</v>
      </c>
    </row>
    <row r="29118" spans="1:2" x14ac:dyDescent="0.2">
      <c r="A29118" t="s">
        <v>118</v>
      </c>
      <c r="B29118" t="s">
        <v>2399</v>
      </c>
    </row>
    <row r="29119" spans="1:2" x14ac:dyDescent="0.2">
      <c r="A29119" t="s">
        <v>52</v>
      </c>
    </row>
    <row r="29120" spans="1:2" x14ac:dyDescent="0.2">
      <c r="A29120" t="s">
        <v>52</v>
      </c>
    </row>
    <row r="29121" spans="1:2" x14ac:dyDescent="0.2">
      <c r="A29121" t="s">
        <v>52</v>
      </c>
    </row>
    <row r="29122" spans="1:2" x14ac:dyDescent="0.2">
      <c r="A29122" t="s">
        <v>52</v>
      </c>
    </row>
    <row r="29123" spans="1:2" x14ac:dyDescent="0.2">
      <c r="A29123" t="s">
        <v>52</v>
      </c>
    </row>
    <row r="29124" spans="1:2" x14ac:dyDescent="0.2">
      <c r="A29124" t="s">
        <v>52</v>
      </c>
    </row>
    <row r="29125" spans="1:2" x14ac:dyDescent="0.2">
      <c r="A29125" t="s">
        <v>52</v>
      </c>
    </row>
    <row r="29126" spans="1:2" x14ac:dyDescent="0.2">
      <c r="A29126" t="s">
        <v>52</v>
      </c>
    </row>
    <row r="29127" spans="1:2" x14ac:dyDescent="0.2">
      <c r="A29127" t="s">
        <v>52</v>
      </c>
    </row>
    <row r="29128" spans="1:2" x14ac:dyDescent="0.2">
      <c r="A29128" t="s">
        <v>115</v>
      </c>
    </row>
    <row r="29129" spans="1:2" x14ac:dyDescent="0.2">
      <c r="A29129" t="s">
        <v>119</v>
      </c>
    </row>
    <row r="29130" spans="1:2" x14ac:dyDescent="0.2">
      <c r="A29130" t="s">
        <v>119</v>
      </c>
    </row>
    <row r="29131" spans="1:2" x14ac:dyDescent="0.2">
      <c r="A29131" t="s">
        <v>52</v>
      </c>
    </row>
    <row r="29132" spans="1:2" x14ac:dyDescent="0.2">
      <c r="A29132" t="s">
        <v>119</v>
      </c>
      <c r="B29132" t="s">
        <v>3644</v>
      </c>
    </row>
    <row r="29133" spans="1:2" x14ac:dyDescent="0.2">
      <c r="A29133" t="s">
        <v>52</v>
      </c>
    </row>
    <row r="29134" spans="1:2" x14ac:dyDescent="0.2">
      <c r="A29134" t="s">
        <v>119</v>
      </c>
      <c r="B29134" t="s">
        <v>3645</v>
      </c>
    </row>
    <row r="29135" spans="1:2" x14ac:dyDescent="0.2">
      <c r="A29135" t="s">
        <v>119</v>
      </c>
      <c r="B29135" t="s">
        <v>2053</v>
      </c>
    </row>
    <row r="29136" spans="1:2" x14ac:dyDescent="0.2">
      <c r="A29136" t="s">
        <v>115</v>
      </c>
    </row>
    <row r="29137" spans="1:3" x14ac:dyDescent="0.2">
      <c r="A29137" t="s">
        <v>77</v>
      </c>
    </row>
    <row r="29138" spans="1:3" x14ac:dyDescent="0.2">
      <c r="A29138" t="s">
        <v>115</v>
      </c>
    </row>
    <row r="29139" spans="1:3" x14ac:dyDescent="0.2">
      <c r="A29139" t="s">
        <v>52</v>
      </c>
    </row>
    <row r="29140" spans="1:3" x14ac:dyDescent="0.2">
      <c r="A29140" t="s">
        <v>52</v>
      </c>
    </row>
    <row r="29141" spans="1:3" x14ac:dyDescent="0.2">
      <c r="A29141" t="s">
        <v>52</v>
      </c>
    </row>
    <row r="29142" spans="1:3" x14ac:dyDescent="0.2">
      <c r="A29142" t="s">
        <v>52</v>
      </c>
    </row>
    <row r="29143" spans="1:3" x14ac:dyDescent="0.2">
      <c r="A29143" t="s">
        <v>77</v>
      </c>
    </row>
    <row r="29144" spans="1:3" x14ac:dyDescent="0.2">
      <c r="A29144" t="s">
        <v>52</v>
      </c>
    </row>
    <row r="29145" spans="1:3" x14ac:dyDescent="0.2">
      <c r="A29145" t="s">
        <v>52</v>
      </c>
    </row>
    <row r="29146" spans="1:3" x14ac:dyDescent="0.2">
      <c r="A29146" t="s">
        <v>77</v>
      </c>
    </row>
    <row r="29147" spans="1:3" x14ac:dyDescent="0.2">
      <c r="A29147" t="s">
        <v>52</v>
      </c>
    </row>
    <row r="29148" spans="1:3" x14ac:dyDescent="0.2">
      <c r="A29148" t="s">
        <v>119</v>
      </c>
    </row>
    <row r="29149" spans="1:3" x14ac:dyDescent="0.2">
      <c r="A29149" t="s">
        <v>119</v>
      </c>
      <c r="B29149">
        <v>2.92</v>
      </c>
      <c r="C29149" t="s">
        <v>1661</v>
      </c>
    </row>
    <row r="29150" spans="1:3" x14ac:dyDescent="0.2">
      <c r="A29150" t="s">
        <v>77</v>
      </c>
    </row>
    <row r="29151" spans="1:3" x14ac:dyDescent="0.2">
      <c r="A29151" t="s">
        <v>77</v>
      </c>
    </row>
    <row r="29152" spans="1:3" x14ac:dyDescent="0.2">
      <c r="A29152" t="s">
        <v>77</v>
      </c>
    </row>
    <row r="29153" spans="1:2" x14ac:dyDescent="0.2">
      <c r="A29153" t="s">
        <v>115</v>
      </c>
    </row>
    <row r="29154" spans="1:2" x14ac:dyDescent="0.2">
      <c r="A29154" t="s">
        <v>52</v>
      </c>
    </row>
    <row r="29155" spans="1:2" x14ac:dyDescent="0.2">
      <c r="A29155" t="s">
        <v>77</v>
      </c>
    </row>
    <row r="29156" spans="1:2" x14ac:dyDescent="0.2">
      <c r="A29156" t="s">
        <v>176</v>
      </c>
    </row>
    <row r="29157" spans="1:2" x14ac:dyDescent="0.2">
      <c r="A29157" t="s">
        <v>115</v>
      </c>
      <c r="B29157" t="s">
        <v>3646</v>
      </c>
    </row>
    <row r="29158" spans="1:2" x14ac:dyDescent="0.2">
      <c r="A29158" t="s">
        <v>115</v>
      </c>
      <c r="B29158" t="s">
        <v>3647</v>
      </c>
    </row>
    <row r="29159" spans="1:2" x14ac:dyDescent="0.2">
      <c r="A29159" t="s">
        <v>52</v>
      </c>
    </row>
    <row r="29160" spans="1:2" x14ac:dyDescent="0.2">
      <c r="A29160" t="s">
        <v>115</v>
      </c>
      <c r="B29160" t="s">
        <v>3647</v>
      </c>
    </row>
    <row r="29161" spans="1:2" x14ac:dyDescent="0.2">
      <c r="A29161" t="s">
        <v>115</v>
      </c>
    </row>
    <row r="29162" spans="1:2" x14ac:dyDescent="0.2">
      <c r="A29162" t="s">
        <v>52</v>
      </c>
    </row>
    <row r="29163" spans="1:2" x14ac:dyDescent="0.2">
      <c r="A29163" t="s">
        <v>52</v>
      </c>
    </row>
    <row r="29164" spans="1:2" x14ac:dyDescent="0.2">
      <c r="A29164" t="s">
        <v>52</v>
      </c>
    </row>
    <row r="29165" spans="1:2" x14ac:dyDescent="0.2">
      <c r="A29165" t="s">
        <v>52</v>
      </c>
    </row>
    <row r="29166" spans="1:2" x14ac:dyDescent="0.2">
      <c r="A29166" t="s">
        <v>119</v>
      </c>
    </row>
    <row r="29167" spans="1:2" x14ac:dyDescent="0.2">
      <c r="A29167" t="s">
        <v>77</v>
      </c>
      <c r="B29167" t="s">
        <v>3648</v>
      </c>
    </row>
    <row r="29168" spans="1:2" x14ac:dyDescent="0.2">
      <c r="A29168" t="s">
        <v>119</v>
      </c>
    </row>
    <row r="29169" spans="1:1" x14ac:dyDescent="0.2">
      <c r="A29169" t="s">
        <v>52</v>
      </c>
    </row>
    <row r="29170" spans="1:1" x14ac:dyDescent="0.2">
      <c r="A29170" t="s">
        <v>52</v>
      </c>
    </row>
    <row r="29171" spans="1:1" x14ac:dyDescent="0.2">
      <c r="A29171" t="s">
        <v>119</v>
      </c>
    </row>
    <row r="29172" spans="1:1" x14ac:dyDescent="0.2">
      <c r="A29172" t="s">
        <v>1054</v>
      </c>
    </row>
    <row r="29173" spans="1:1" x14ac:dyDescent="0.2">
      <c r="A29173" t="s">
        <v>115</v>
      </c>
    </row>
    <row r="29174" spans="1:1" x14ac:dyDescent="0.2">
      <c r="A29174" t="s">
        <v>117</v>
      </c>
    </row>
    <row r="29175" spans="1:1" x14ac:dyDescent="0.2">
      <c r="A29175" t="s">
        <v>156</v>
      </c>
    </row>
    <row r="29176" spans="1:1" x14ac:dyDescent="0.2">
      <c r="A29176" t="s">
        <v>176</v>
      </c>
    </row>
    <row r="29177" spans="1:1" x14ac:dyDescent="0.2">
      <c r="A29177" t="s">
        <v>176</v>
      </c>
    </row>
    <row r="29178" spans="1:1" x14ac:dyDescent="0.2">
      <c r="A29178" t="s">
        <v>120</v>
      </c>
    </row>
    <row r="29179" spans="1:1" x14ac:dyDescent="0.2">
      <c r="A29179" t="s">
        <v>77</v>
      </c>
    </row>
    <row r="29180" spans="1:1" x14ac:dyDescent="0.2">
      <c r="A29180" t="s">
        <v>52</v>
      </c>
    </row>
    <row r="29181" spans="1:1" x14ac:dyDescent="0.2">
      <c r="A29181" t="s">
        <v>77</v>
      </c>
    </row>
    <row r="29182" spans="1:1" x14ac:dyDescent="0.2">
      <c r="A29182" t="s">
        <v>115</v>
      </c>
    </row>
    <row r="29183" spans="1:1" x14ac:dyDescent="0.2">
      <c r="A29183" t="s">
        <v>77</v>
      </c>
    </row>
    <row r="29184" spans="1:1" x14ac:dyDescent="0.2">
      <c r="A29184" t="s">
        <v>52</v>
      </c>
    </row>
    <row r="29185" spans="1:5" x14ac:dyDescent="0.2">
      <c r="A29185" t="s">
        <v>119</v>
      </c>
      <c r="B29185" t="s">
        <v>2496</v>
      </c>
      <c r="C29185" t="s">
        <v>3634</v>
      </c>
    </row>
    <row r="29186" spans="1:5" x14ac:dyDescent="0.2">
      <c r="A29186" t="s">
        <v>119</v>
      </c>
      <c r="B29186" t="s">
        <v>2466</v>
      </c>
      <c r="C29186" t="s">
        <v>3634</v>
      </c>
    </row>
    <row r="29187" spans="1:5" x14ac:dyDescent="0.2">
      <c r="A29187" t="s">
        <v>118</v>
      </c>
      <c r="B29187" t="s">
        <v>1964</v>
      </c>
      <c r="C29187">
        <v>6.3</v>
      </c>
      <c r="D29187" t="s">
        <v>3649</v>
      </c>
      <c r="E29187" t="s">
        <v>1749</v>
      </c>
    </row>
    <row r="29188" spans="1:5" x14ac:dyDescent="0.2">
      <c r="A29188" t="s">
        <v>1730</v>
      </c>
      <c r="B29188" t="s">
        <v>3650</v>
      </c>
      <c r="C29188" t="s">
        <v>2629</v>
      </c>
      <c r="D29188" t="s">
        <v>3063</v>
      </c>
    </row>
    <row r="29189" spans="1:5" x14ac:dyDescent="0.2">
      <c r="A29189" t="s">
        <v>119</v>
      </c>
    </row>
    <row r="29190" spans="1:5" x14ac:dyDescent="0.2">
      <c r="A29190" t="s">
        <v>52</v>
      </c>
      <c r="B29190" t="s">
        <v>3651</v>
      </c>
    </row>
    <row r="29191" spans="1:5" x14ac:dyDescent="0.2">
      <c r="A29191" t="s">
        <v>52</v>
      </c>
    </row>
    <row r="29192" spans="1:5" x14ac:dyDescent="0.2">
      <c r="A29192" t="s">
        <v>52</v>
      </c>
    </row>
    <row r="29193" spans="1:5" x14ac:dyDescent="0.2">
      <c r="A29193" t="s">
        <v>77</v>
      </c>
    </row>
    <row r="29194" spans="1:5" x14ac:dyDescent="0.2">
      <c r="A29194" t="s">
        <v>52</v>
      </c>
    </row>
    <row r="29195" spans="1:5" x14ac:dyDescent="0.2">
      <c r="A29195" t="s">
        <v>52</v>
      </c>
    </row>
    <row r="29196" spans="1:5" x14ac:dyDescent="0.2">
      <c r="A29196" t="s">
        <v>176</v>
      </c>
      <c r="B29196" t="s">
        <v>3652</v>
      </c>
    </row>
    <row r="29197" spans="1:5" x14ac:dyDescent="0.2">
      <c r="A29197" t="s">
        <v>3653</v>
      </c>
      <c r="B29197" t="s">
        <v>1726</v>
      </c>
    </row>
    <row r="29198" spans="1:5" x14ac:dyDescent="0.2">
      <c r="A29198" t="s">
        <v>3653</v>
      </c>
      <c r="B29198" t="s">
        <v>1726</v>
      </c>
      <c r="C29198" t="s">
        <v>3314</v>
      </c>
      <c r="D29198" t="s">
        <v>3654</v>
      </c>
    </row>
    <row r="29199" spans="1:5" x14ac:dyDescent="0.2">
      <c r="A29199" t="s">
        <v>1055</v>
      </c>
    </row>
    <row r="29200" spans="1:5" x14ac:dyDescent="0.2">
      <c r="A29200" t="s">
        <v>115</v>
      </c>
      <c r="B29200" t="s">
        <v>2512</v>
      </c>
      <c r="C29200" t="s">
        <v>3655</v>
      </c>
    </row>
    <row r="29201" spans="1:4" x14ac:dyDescent="0.2">
      <c r="A29201" t="s">
        <v>115</v>
      </c>
      <c r="B29201" t="s">
        <v>2512</v>
      </c>
      <c r="C29201" t="s">
        <v>3656</v>
      </c>
    </row>
    <row r="29202" spans="1:4" x14ac:dyDescent="0.2">
      <c r="A29202" t="s">
        <v>115</v>
      </c>
      <c r="B29202" t="s">
        <v>2512</v>
      </c>
      <c r="C29202" t="s">
        <v>3657</v>
      </c>
    </row>
    <row r="29203" spans="1:4" x14ac:dyDescent="0.2">
      <c r="A29203" t="s">
        <v>115</v>
      </c>
      <c r="B29203" t="s">
        <v>2512</v>
      </c>
      <c r="C29203" t="s">
        <v>3658</v>
      </c>
    </row>
    <row r="29204" spans="1:4" x14ac:dyDescent="0.2">
      <c r="A29204" t="s">
        <v>118</v>
      </c>
      <c r="B29204" t="s">
        <v>2254</v>
      </c>
      <c r="C29204" t="s">
        <v>2259</v>
      </c>
    </row>
    <row r="29205" spans="1:4" x14ac:dyDescent="0.2">
      <c r="A29205" t="s">
        <v>115</v>
      </c>
      <c r="B29205" t="s">
        <v>2512</v>
      </c>
      <c r="C29205" t="s">
        <v>3659</v>
      </c>
      <c r="D29205" t="s">
        <v>3660</v>
      </c>
    </row>
    <row r="29206" spans="1:4" x14ac:dyDescent="0.2">
      <c r="A29206" t="s">
        <v>1575</v>
      </c>
      <c r="B29206" t="s">
        <v>1576</v>
      </c>
      <c r="C29206" t="s">
        <v>1577</v>
      </c>
      <c r="D29206" t="s">
        <v>1578</v>
      </c>
    </row>
    <row r="29207" spans="1:4" x14ac:dyDescent="0.2">
      <c r="A29207" t="s">
        <v>882</v>
      </c>
      <c r="B29207" t="s">
        <v>1579</v>
      </c>
      <c r="C29207" t="s">
        <v>1580</v>
      </c>
    </row>
    <row r="29208" spans="1:4" x14ac:dyDescent="0.2">
      <c r="A29208" t="s">
        <v>1595</v>
      </c>
      <c r="B29208" t="s">
        <v>1596</v>
      </c>
      <c r="C29208" t="s">
        <v>1597</v>
      </c>
    </row>
    <row r="29209" spans="1:4" x14ac:dyDescent="0.2">
      <c r="A29209" t="s">
        <v>1595</v>
      </c>
      <c r="B29209" t="s">
        <v>1598</v>
      </c>
      <c r="C29209" t="s">
        <v>1599</v>
      </c>
      <c r="D29209" t="s">
        <v>1597</v>
      </c>
    </row>
    <row r="29210" spans="1:4" x14ac:dyDescent="0.2">
      <c r="A29210" t="s">
        <v>52</v>
      </c>
      <c r="B29210">
        <v>1.5</v>
      </c>
      <c r="C29210">
        <v>0.1</v>
      </c>
    </row>
    <row r="29211" spans="1:4" x14ac:dyDescent="0.2">
      <c r="A29211" t="s">
        <v>52</v>
      </c>
      <c r="B29211">
        <v>2</v>
      </c>
      <c r="C29211" t="s">
        <v>1634</v>
      </c>
      <c r="D29211">
        <v>0.1</v>
      </c>
    </row>
    <row r="29212" spans="1:4" x14ac:dyDescent="0.2">
      <c r="A29212" t="s">
        <v>52</v>
      </c>
      <c r="B29212">
        <v>5</v>
      </c>
      <c r="C29212" t="s">
        <v>1634</v>
      </c>
      <c r="D29212">
        <v>0.1</v>
      </c>
    </row>
    <row r="29213" spans="1:4" x14ac:dyDescent="0.2">
      <c r="A29213" t="s">
        <v>52</v>
      </c>
      <c r="B29213">
        <v>7</v>
      </c>
      <c r="C29213" t="s">
        <v>1634</v>
      </c>
      <c r="D29213">
        <v>0.05</v>
      </c>
    </row>
    <row r="29214" spans="1:4" x14ac:dyDescent="0.2">
      <c r="A29214" t="s">
        <v>52</v>
      </c>
      <c r="B29214">
        <v>9</v>
      </c>
      <c r="C29214" t="s">
        <v>1634</v>
      </c>
      <c r="D29214">
        <v>0.2</v>
      </c>
    </row>
    <row r="29215" spans="1:4" x14ac:dyDescent="0.2">
      <c r="A29215" t="s">
        <v>52</v>
      </c>
      <c r="B29215">
        <v>2.7</v>
      </c>
      <c r="C29215" t="s">
        <v>1634</v>
      </c>
      <c r="D29215">
        <v>0.1</v>
      </c>
    </row>
    <row r="29216" spans="1:4" x14ac:dyDescent="0.2">
      <c r="A29216" t="s">
        <v>52</v>
      </c>
      <c r="B29216">
        <v>1.3</v>
      </c>
      <c r="C29216" t="s">
        <v>1634</v>
      </c>
      <c r="D29216">
        <v>0.1</v>
      </c>
    </row>
    <row r="29217" spans="1:7" x14ac:dyDescent="0.2">
      <c r="A29217" t="s">
        <v>3661</v>
      </c>
      <c r="B29217">
        <v>14</v>
      </c>
      <c r="C29217" t="s">
        <v>1634</v>
      </c>
      <c r="D29217" t="s">
        <v>3662</v>
      </c>
    </row>
    <row r="29218" spans="1:7" x14ac:dyDescent="0.2">
      <c r="A29218" t="s">
        <v>119</v>
      </c>
      <c r="B29218">
        <v>16</v>
      </c>
      <c r="C29218" t="s">
        <v>1634</v>
      </c>
      <c r="D29218">
        <v>0.1</v>
      </c>
    </row>
    <row r="29219" spans="1:7" x14ac:dyDescent="0.2">
      <c r="A29219" t="s">
        <v>119</v>
      </c>
      <c r="B29219">
        <v>19.600000000000001</v>
      </c>
      <c r="C29219" t="s">
        <v>1634</v>
      </c>
      <c r="D29219">
        <v>0.08</v>
      </c>
    </row>
    <row r="29220" spans="1:7" x14ac:dyDescent="0.2">
      <c r="A29220" t="s">
        <v>3663</v>
      </c>
      <c r="B29220" t="s">
        <v>1634</v>
      </c>
      <c r="C29220">
        <v>0.3</v>
      </c>
    </row>
    <row r="29221" spans="1:7" x14ac:dyDescent="0.2">
      <c r="A29221" t="s">
        <v>57</v>
      </c>
      <c r="B29221">
        <v>24</v>
      </c>
      <c r="C29221" t="s">
        <v>1634</v>
      </c>
      <c r="D29221">
        <v>0.1</v>
      </c>
    </row>
    <row r="29222" spans="1:7" x14ac:dyDescent="0.2">
      <c r="A29222" t="s">
        <v>3664</v>
      </c>
      <c r="B29222" t="s">
        <v>1634</v>
      </c>
      <c r="C29222">
        <v>0.2</v>
      </c>
    </row>
    <row r="29223" spans="1:7" x14ac:dyDescent="0.2">
      <c r="A29223" t="s">
        <v>57</v>
      </c>
      <c r="B29223">
        <v>32</v>
      </c>
      <c r="C29223">
        <f>0.13/0.23</f>
        <v>0.56521739130434778</v>
      </c>
    </row>
    <row r="29224" spans="1:7" x14ac:dyDescent="0.2">
      <c r="A29224" t="s">
        <v>57</v>
      </c>
      <c r="B29224">
        <v>34.5</v>
      </c>
      <c r="C29224" t="s">
        <v>1634</v>
      </c>
      <c r="D29224">
        <v>0.15</v>
      </c>
    </row>
    <row r="29225" spans="1:7" x14ac:dyDescent="0.2">
      <c r="A29225" t="s">
        <v>57</v>
      </c>
      <c r="B29225">
        <v>35</v>
      </c>
      <c r="C29225" t="s">
        <v>1634</v>
      </c>
      <c r="D29225">
        <v>0.2</v>
      </c>
      <c r="E29225" t="s">
        <v>3665</v>
      </c>
      <c r="F29225" t="s">
        <v>3666</v>
      </c>
      <c r="G29225" t="s">
        <v>1784</v>
      </c>
    </row>
    <row r="29226" spans="1:7" x14ac:dyDescent="0.2">
      <c r="A29226" t="s">
        <v>57</v>
      </c>
      <c r="B29226">
        <v>39.700000000000003</v>
      </c>
      <c r="C29226" t="s">
        <v>1634</v>
      </c>
      <c r="D29226">
        <v>0.3</v>
      </c>
      <c r="E29226" t="s">
        <v>3667</v>
      </c>
      <c r="F29226" t="s">
        <v>3666</v>
      </c>
      <c r="G29226" t="s">
        <v>1784</v>
      </c>
    </row>
    <row r="29227" spans="1:7" x14ac:dyDescent="0.2">
      <c r="A29227" t="s">
        <v>52</v>
      </c>
      <c r="B29227">
        <v>8</v>
      </c>
      <c r="C29227" t="s">
        <v>1634</v>
      </c>
      <c r="D29227">
        <v>0.2</v>
      </c>
    </row>
    <row r="29228" spans="1:7" x14ac:dyDescent="0.2">
      <c r="A29228" t="s">
        <v>77</v>
      </c>
      <c r="B29228" t="s">
        <v>1753</v>
      </c>
      <c r="C29228" t="s">
        <v>1634</v>
      </c>
      <c r="D29228" t="s">
        <v>3668</v>
      </c>
    </row>
    <row r="29229" spans="1:7" x14ac:dyDescent="0.2">
      <c r="A29229" t="s">
        <v>2323</v>
      </c>
      <c r="B29229" t="s">
        <v>1655</v>
      </c>
      <c r="C29229">
        <v>6</v>
      </c>
      <c r="D29229">
        <v>8</v>
      </c>
      <c r="E29229">
        <v>25</v>
      </c>
    </row>
    <row r="29230" spans="1:7" x14ac:dyDescent="0.2">
      <c r="A29230" t="s">
        <v>61</v>
      </c>
      <c r="B29230" t="s">
        <v>3669</v>
      </c>
    </row>
    <row r="29231" spans="1:7" x14ac:dyDescent="0.2">
      <c r="A29231" t="s">
        <v>3670</v>
      </c>
      <c r="B29231" t="s">
        <v>3671</v>
      </c>
    </row>
    <row r="29232" spans="1:7" x14ac:dyDescent="0.2">
      <c r="A29232" t="s">
        <v>110</v>
      </c>
    </row>
    <row r="29233" spans="1:4" x14ac:dyDescent="0.2">
      <c r="A29233" t="s">
        <v>1575</v>
      </c>
      <c r="B29233" t="s">
        <v>1576</v>
      </c>
      <c r="C29233" t="s">
        <v>1577</v>
      </c>
      <c r="D29233" t="s">
        <v>1578</v>
      </c>
    </row>
    <row r="29234" spans="1:4" x14ac:dyDescent="0.2">
      <c r="A29234" t="s">
        <v>882</v>
      </c>
      <c r="B29234" t="s">
        <v>1579</v>
      </c>
      <c r="C29234" t="s">
        <v>1580</v>
      </c>
    </row>
    <row r="29235" spans="1:4" x14ac:dyDescent="0.2">
      <c r="A29235" t="s">
        <v>1595</v>
      </c>
      <c r="B29235" t="s">
        <v>1596</v>
      </c>
      <c r="C29235" t="s">
        <v>1597</v>
      </c>
    </row>
    <row r="29236" spans="1:4" x14ac:dyDescent="0.2">
      <c r="A29236" t="s">
        <v>1595</v>
      </c>
      <c r="B29236" t="s">
        <v>1598</v>
      </c>
      <c r="C29236" t="s">
        <v>1599</v>
      </c>
      <c r="D29236" t="s">
        <v>1597</v>
      </c>
    </row>
    <row r="29237" spans="1:4" x14ac:dyDescent="0.2">
      <c r="A29237" t="s">
        <v>52</v>
      </c>
      <c r="B29237">
        <v>1.5</v>
      </c>
      <c r="C29237">
        <v>0.1</v>
      </c>
    </row>
    <row r="29238" spans="1:4" x14ac:dyDescent="0.2">
      <c r="A29238" t="s">
        <v>52</v>
      </c>
      <c r="B29238">
        <v>2</v>
      </c>
      <c r="C29238" t="s">
        <v>1634</v>
      </c>
      <c r="D29238">
        <v>0.1</v>
      </c>
    </row>
    <row r="29239" spans="1:4" x14ac:dyDescent="0.2">
      <c r="A29239" t="s">
        <v>52</v>
      </c>
      <c r="B29239">
        <v>5</v>
      </c>
      <c r="C29239" t="s">
        <v>1634</v>
      </c>
      <c r="D29239">
        <v>0.1</v>
      </c>
    </row>
    <row r="29240" spans="1:4" x14ac:dyDescent="0.2">
      <c r="A29240" t="s">
        <v>52</v>
      </c>
      <c r="B29240">
        <v>7</v>
      </c>
      <c r="C29240" t="s">
        <v>1634</v>
      </c>
      <c r="D29240">
        <v>0.05</v>
      </c>
    </row>
    <row r="29241" spans="1:4" x14ac:dyDescent="0.2">
      <c r="A29241" t="s">
        <v>52</v>
      </c>
      <c r="B29241">
        <v>9</v>
      </c>
      <c r="C29241" t="s">
        <v>1634</v>
      </c>
      <c r="D29241">
        <v>0.2</v>
      </c>
    </row>
    <row r="29242" spans="1:4" x14ac:dyDescent="0.2">
      <c r="A29242" t="s">
        <v>52</v>
      </c>
      <c r="B29242">
        <v>2.7</v>
      </c>
      <c r="C29242" t="s">
        <v>1634</v>
      </c>
      <c r="D29242">
        <v>0.1</v>
      </c>
    </row>
    <row r="29243" spans="1:4" x14ac:dyDescent="0.2">
      <c r="A29243" t="s">
        <v>52</v>
      </c>
      <c r="B29243">
        <v>1.3</v>
      </c>
      <c r="C29243" t="s">
        <v>1634</v>
      </c>
      <c r="D29243">
        <v>0.1</v>
      </c>
    </row>
    <row r="29244" spans="1:4" x14ac:dyDescent="0.2">
      <c r="A29244" t="s">
        <v>3661</v>
      </c>
      <c r="B29244">
        <v>14</v>
      </c>
      <c r="C29244" t="s">
        <v>1634</v>
      </c>
      <c r="D29244" t="s">
        <v>3662</v>
      </c>
    </row>
    <row r="29245" spans="1:4" x14ac:dyDescent="0.2">
      <c r="A29245" t="s">
        <v>119</v>
      </c>
      <c r="B29245">
        <v>16</v>
      </c>
      <c r="C29245" t="s">
        <v>1634</v>
      </c>
      <c r="D29245">
        <v>0.1</v>
      </c>
    </row>
    <row r="29246" spans="1:4" x14ac:dyDescent="0.2">
      <c r="A29246" t="s">
        <v>119</v>
      </c>
      <c r="B29246">
        <v>19.600000000000001</v>
      </c>
      <c r="C29246" t="s">
        <v>1634</v>
      </c>
      <c r="D29246">
        <v>0.08</v>
      </c>
    </row>
    <row r="29247" spans="1:4" x14ac:dyDescent="0.2">
      <c r="A29247" t="s">
        <v>3577</v>
      </c>
      <c r="B29247" t="s">
        <v>1634</v>
      </c>
      <c r="C29247">
        <v>0.3</v>
      </c>
    </row>
    <row r="29248" spans="1:4" x14ac:dyDescent="0.2">
      <c r="A29248" t="s">
        <v>57</v>
      </c>
      <c r="B29248">
        <v>24</v>
      </c>
      <c r="C29248" t="s">
        <v>1634</v>
      </c>
      <c r="D29248">
        <v>0.1</v>
      </c>
    </row>
    <row r="29249" spans="1:5" x14ac:dyDescent="0.2">
      <c r="A29249" t="s">
        <v>2616</v>
      </c>
      <c r="B29249" t="s">
        <v>1634</v>
      </c>
      <c r="C29249">
        <v>0.2</v>
      </c>
    </row>
    <row r="29250" spans="1:5" x14ac:dyDescent="0.2">
      <c r="A29250" t="s">
        <v>57</v>
      </c>
      <c r="B29250">
        <v>36</v>
      </c>
      <c r="C29250">
        <f>0.05/0.15</f>
        <v>0.33333333333333337</v>
      </c>
    </row>
    <row r="29251" spans="1:5" x14ac:dyDescent="0.2">
      <c r="A29251" t="s">
        <v>57</v>
      </c>
      <c r="B29251">
        <v>38.5</v>
      </c>
      <c r="C29251" t="s">
        <v>1634</v>
      </c>
      <c r="D29251">
        <v>0.15</v>
      </c>
    </row>
    <row r="29252" spans="1:5" x14ac:dyDescent="0.2">
      <c r="A29252" t="s">
        <v>57</v>
      </c>
      <c r="B29252">
        <v>39</v>
      </c>
      <c r="C29252" t="s">
        <v>1634</v>
      </c>
      <c r="D29252">
        <v>0.2</v>
      </c>
    </row>
    <row r="29253" spans="1:5" x14ac:dyDescent="0.2">
      <c r="A29253" t="s">
        <v>57</v>
      </c>
      <c r="B29253" t="s">
        <v>3672</v>
      </c>
      <c r="C29253">
        <v>0.3</v>
      </c>
    </row>
    <row r="29254" spans="1:5" x14ac:dyDescent="0.2">
      <c r="A29254" t="s">
        <v>52</v>
      </c>
      <c r="B29254">
        <v>8</v>
      </c>
      <c r="C29254" t="s">
        <v>1634</v>
      </c>
      <c r="D29254">
        <v>0.2</v>
      </c>
    </row>
    <row r="29255" spans="1:5" x14ac:dyDescent="0.2">
      <c r="A29255" t="s">
        <v>77</v>
      </c>
      <c r="B29255" t="s">
        <v>1753</v>
      </c>
      <c r="C29255" t="s">
        <v>1634</v>
      </c>
      <c r="D29255" t="s">
        <v>3668</v>
      </c>
    </row>
    <row r="29256" spans="1:5" x14ac:dyDescent="0.2">
      <c r="A29256" t="s">
        <v>2323</v>
      </c>
      <c r="B29256" t="s">
        <v>1655</v>
      </c>
      <c r="C29256">
        <v>6</v>
      </c>
      <c r="D29256">
        <v>8</v>
      </c>
      <c r="E29256">
        <v>25</v>
      </c>
    </row>
    <row r="29257" spans="1:5" x14ac:dyDescent="0.2">
      <c r="A29257" t="s">
        <v>61</v>
      </c>
      <c r="B29257" t="s">
        <v>3669</v>
      </c>
    </row>
    <row r="29258" spans="1:5" x14ac:dyDescent="0.2">
      <c r="A29258" t="s">
        <v>110</v>
      </c>
    </row>
    <row r="29259" spans="1:5" x14ac:dyDescent="0.2">
      <c r="A29259" t="s">
        <v>3670</v>
      </c>
      <c r="B29259" t="s">
        <v>3671</v>
      </c>
    </row>
    <row r="29260" spans="1:5" x14ac:dyDescent="0.2">
      <c r="A29260" t="s">
        <v>1575</v>
      </c>
      <c r="B29260" t="s">
        <v>1576</v>
      </c>
      <c r="C29260" t="s">
        <v>1577</v>
      </c>
      <c r="D29260" t="s">
        <v>1578</v>
      </c>
    </row>
    <row r="29261" spans="1:5" x14ac:dyDescent="0.2">
      <c r="A29261" t="s">
        <v>882</v>
      </c>
      <c r="B29261" t="s">
        <v>1579</v>
      </c>
      <c r="C29261" t="s">
        <v>1580</v>
      </c>
    </row>
    <row r="29262" spans="1:5" x14ac:dyDescent="0.2">
      <c r="A29262" t="s">
        <v>1595</v>
      </c>
      <c r="B29262" t="s">
        <v>1596</v>
      </c>
      <c r="C29262" t="s">
        <v>1597</v>
      </c>
    </row>
    <row r="29263" spans="1:5" x14ac:dyDescent="0.2">
      <c r="A29263" t="s">
        <v>1595</v>
      </c>
      <c r="B29263" t="s">
        <v>1598</v>
      </c>
      <c r="C29263" t="s">
        <v>1599</v>
      </c>
      <c r="D29263" t="s">
        <v>1597</v>
      </c>
    </row>
    <row r="29264" spans="1:5" x14ac:dyDescent="0.2">
      <c r="A29264" t="s">
        <v>50</v>
      </c>
      <c r="B29264">
        <v>28.5</v>
      </c>
      <c r="C29264">
        <v>-0.216</v>
      </c>
      <c r="D29264" t="s">
        <v>1620</v>
      </c>
      <c r="E29264">
        <v>0.16800000000000001</v>
      </c>
    </row>
    <row r="29265" spans="1:5" x14ac:dyDescent="0.2">
      <c r="A29265" t="s">
        <v>50</v>
      </c>
      <c r="B29265" t="s">
        <v>1947</v>
      </c>
      <c r="C29265" t="s">
        <v>3673</v>
      </c>
      <c r="D29265" t="s">
        <v>3674</v>
      </c>
    </row>
    <row r="29266" spans="1:5" x14ac:dyDescent="0.2">
      <c r="A29266" t="s">
        <v>50</v>
      </c>
      <c r="B29266" t="s">
        <v>1947</v>
      </c>
      <c r="C29266" t="s">
        <v>3673</v>
      </c>
      <c r="D29266" t="s">
        <v>3674</v>
      </c>
    </row>
    <row r="29267" spans="1:5" x14ac:dyDescent="0.2">
      <c r="A29267" t="s">
        <v>77</v>
      </c>
      <c r="B29267" t="s">
        <v>1947</v>
      </c>
      <c r="C29267" t="s">
        <v>3673</v>
      </c>
      <c r="D29267" t="s">
        <v>3674</v>
      </c>
    </row>
    <row r="29268" spans="1:5" x14ac:dyDescent="0.2">
      <c r="A29268" t="s">
        <v>77</v>
      </c>
      <c r="B29268" t="s">
        <v>1947</v>
      </c>
      <c r="C29268" t="s">
        <v>3673</v>
      </c>
      <c r="D29268" t="s">
        <v>3674</v>
      </c>
    </row>
    <row r="29269" spans="1:5" x14ac:dyDescent="0.2">
      <c r="A29269" t="s">
        <v>50</v>
      </c>
      <c r="B29269" t="s">
        <v>3675</v>
      </c>
      <c r="C29269" t="s">
        <v>3041</v>
      </c>
      <c r="D29269">
        <v>0.11600000000000001</v>
      </c>
    </row>
    <row r="29270" spans="1:5" x14ac:dyDescent="0.2">
      <c r="A29270" t="s">
        <v>131</v>
      </c>
      <c r="B29270">
        <v>2.8</v>
      </c>
      <c r="C29270">
        <v>3.2000000000000001E-2</v>
      </c>
      <c r="D29270">
        <v>0.216</v>
      </c>
    </row>
    <row r="29271" spans="1:5" x14ac:dyDescent="0.2">
      <c r="A29271" t="s">
        <v>209</v>
      </c>
      <c r="B29271">
        <v>0.1</v>
      </c>
      <c r="C29271" t="s">
        <v>2427</v>
      </c>
    </row>
    <row r="29272" spans="1:5" x14ac:dyDescent="0.2">
      <c r="A29272" t="s">
        <v>115</v>
      </c>
      <c r="B29272">
        <v>0.5</v>
      </c>
      <c r="C29272" t="s">
        <v>3676</v>
      </c>
    </row>
    <row r="29273" spans="1:5" x14ac:dyDescent="0.2">
      <c r="A29273" t="s">
        <v>115</v>
      </c>
      <c r="B29273">
        <v>0.3</v>
      </c>
      <c r="C29273" t="s">
        <v>2427</v>
      </c>
      <c r="D29273" t="s">
        <v>1679</v>
      </c>
      <c r="E29273" t="s">
        <v>1775</v>
      </c>
    </row>
    <row r="29274" spans="1:5" x14ac:dyDescent="0.2">
      <c r="A29274" t="s">
        <v>115</v>
      </c>
      <c r="B29274">
        <v>0.4</v>
      </c>
      <c r="C29274" t="s">
        <v>1679</v>
      </c>
      <c r="D29274" t="s">
        <v>3466</v>
      </c>
    </row>
    <row r="29275" spans="1:5" x14ac:dyDescent="0.2">
      <c r="A29275" t="s">
        <v>50</v>
      </c>
      <c r="B29275">
        <v>3</v>
      </c>
      <c r="C29275">
        <v>8.4000000000000005E-2</v>
      </c>
    </row>
    <row r="29276" spans="1:5" x14ac:dyDescent="0.2">
      <c r="A29276" t="s">
        <v>3677</v>
      </c>
      <c r="B29276">
        <v>-3.2000000000000001E-2</v>
      </c>
      <c r="C29276" t="s">
        <v>1620</v>
      </c>
      <c r="D29276">
        <v>-5.8999999999999997E-2</v>
      </c>
    </row>
    <row r="29277" spans="1:5" x14ac:dyDescent="0.2">
      <c r="A29277" t="s">
        <v>57</v>
      </c>
      <c r="B29277" t="s">
        <v>3678</v>
      </c>
    </row>
    <row r="29278" spans="1:5" x14ac:dyDescent="0.2">
      <c r="A29278" t="s">
        <v>3679</v>
      </c>
      <c r="B29278">
        <v>-1.6E-2</v>
      </c>
      <c r="C29278" t="s">
        <v>1620</v>
      </c>
      <c r="D29278">
        <v>0.16800000000000001</v>
      </c>
    </row>
    <row r="29279" spans="1:5" x14ac:dyDescent="0.2">
      <c r="A29279" t="s">
        <v>57</v>
      </c>
      <c r="B29279" t="s">
        <v>2001</v>
      </c>
    </row>
    <row r="29280" spans="1:5" x14ac:dyDescent="0.2">
      <c r="A29280" t="s">
        <v>52</v>
      </c>
      <c r="B29280" t="s">
        <v>3294</v>
      </c>
    </row>
    <row r="29281" spans="1:7" x14ac:dyDescent="0.2">
      <c r="A29281" t="s">
        <v>207</v>
      </c>
      <c r="B29281">
        <v>11.9</v>
      </c>
      <c r="C29281" t="s">
        <v>3680</v>
      </c>
      <c r="D29281">
        <v>-0.11600000000000001</v>
      </c>
    </row>
    <row r="29282" spans="1:7" x14ac:dyDescent="0.2">
      <c r="A29282" t="s">
        <v>77</v>
      </c>
      <c r="B29282" t="s">
        <v>3681</v>
      </c>
    </row>
    <row r="29283" spans="1:7" x14ac:dyDescent="0.2">
      <c r="A29283" t="s">
        <v>52</v>
      </c>
      <c r="B29283">
        <v>4.5</v>
      </c>
    </row>
    <row r="29284" spans="1:7" x14ac:dyDescent="0.2">
      <c r="A29284" t="s">
        <v>115</v>
      </c>
      <c r="B29284">
        <v>0.5</v>
      </c>
    </row>
    <row r="29285" spans="1:7" x14ac:dyDescent="0.2">
      <c r="A29285" t="s">
        <v>115</v>
      </c>
      <c r="B29285">
        <v>1</v>
      </c>
    </row>
    <row r="29286" spans="1:7" x14ac:dyDescent="0.2">
      <c r="A29286" t="s">
        <v>57</v>
      </c>
      <c r="B29286" t="s">
        <v>3461</v>
      </c>
    </row>
    <row r="29287" spans="1:7" x14ac:dyDescent="0.2">
      <c r="A29287" t="s">
        <v>57</v>
      </c>
      <c r="B29287" t="s">
        <v>59</v>
      </c>
    </row>
    <row r="29288" spans="1:7" x14ac:dyDescent="0.2">
      <c r="A29288" t="s">
        <v>52</v>
      </c>
      <c r="B29288">
        <v>1.6</v>
      </c>
      <c r="C29288" t="s">
        <v>1634</v>
      </c>
      <c r="D29288">
        <v>0.1</v>
      </c>
    </row>
    <row r="29289" spans="1:7" x14ac:dyDescent="0.2">
      <c r="A29289" t="s">
        <v>52</v>
      </c>
      <c r="B29289">
        <v>7</v>
      </c>
      <c r="C29289" t="s">
        <v>1639</v>
      </c>
      <c r="D29289">
        <v>0.5</v>
      </c>
    </row>
    <row r="29290" spans="1:7" x14ac:dyDescent="0.2">
      <c r="A29290" t="s">
        <v>52</v>
      </c>
      <c r="B29290" t="s">
        <v>1571</v>
      </c>
      <c r="C29290">
        <v>11</v>
      </c>
    </row>
    <row r="29291" spans="1:7" x14ac:dyDescent="0.2">
      <c r="A29291" t="s">
        <v>57</v>
      </c>
      <c r="B29291">
        <v>16</v>
      </c>
      <c r="C29291">
        <v>-6.4000000000000001E-2</v>
      </c>
      <c r="D29291" t="s">
        <v>1620</v>
      </c>
      <c r="E29291">
        <v>-9.0999999999999998E-2</v>
      </c>
    </row>
    <row r="29292" spans="1:7" x14ac:dyDescent="0.2">
      <c r="A29292" t="s">
        <v>3682</v>
      </c>
      <c r="B29292">
        <v>-0.11600000000000001</v>
      </c>
      <c r="C29292" t="s">
        <v>1620</v>
      </c>
      <c r="D29292">
        <v>6.8000000000000005E-2</v>
      </c>
    </row>
    <row r="29293" spans="1:7" x14ac:dyDescent="0.2">
      <c r="A29293" t="s">
        <v>57</v>
      </c>
      <c r="B29293">
        <v>14.2</v>
      </c>
      <c r="C29293">
        <v>-0.11600000000000001</v>
      </c>
      <c r="D29293" t="s">
        <v>1620</v>
      </c>
      <c r="E29293">
        <v>-3.2000000000000001E-2</v>
      </c>
    </row>
    <row r="29294" spans="1:7" x14ac:dyDescent="0.2">
      <c r="A29294" t="s">
        <v>209</v>
      </c>
      <c r="B29294" t="s">
        <v>3683</v>
      </c>
    </row>
    <row r="29295" spans="1:7" x14ac:dyDescent="0.2">
      <c r="A29295" t="s">
        <v>176</v>
      </c>
      <c r="B29295" t="s">
        <v>1644</v>
      </c>
      <c r="C29295">
        <v>7.8</v>
      </c>
      <c r="D29295">
        <v>-0.46800000000000003</v>
      </c>
      <c r="E29295" t="s">
        <v>1620</v>
      </c>
      <c r="F29295" t="s">
        <v>1639</v>
      </c>
      <c r="G29295">
        <v>0.51600000000000001</v>
      </c>
    </row>
    <row r="29296" spans="1:7" x14ac:dyDescent="0.2">
      <c r="A29296" t="s">
        <v>77</v>
      </c>
      <c r="B29296" t="s">
        <v>3684</v>
      </c>
    </row>
    <row r="29297" spans="1:5" x14ac:dyDescent="0.2">
      <c r="A29297" t="s">
        <v>118</v>
      </c>
      <c r="B29297" t="s">
        <v>3685</v>
      </c>
      <c r="C29297">
        <v>9</v>
      </c>
      <c r="D29297" t="s">
        <v>3686</v>
      </c>
      <c r="E29297" t="s">
        <v>3687</v>
      </c>
    </row>
    <row r="29298" spans="1:5" x14ac:dyDescent="0.2">
      <c r="A29298" t="s">
        <v>1059</v>
      </c>
    </row>
    <row r="29299" spans="1:5" x14ac:dyDescent="0.2">
      <c r="A29299" t="s">
        <v>61</v>
      </c>
      <c r="B29299" t="s">
        <v>1645</v>
      </c>
      <c r="C29299">
        <v>0.02</v>
      </c>
      <c r="D29299" t="s">
        <v>6</v>
      </c>
    </row>
    <row r="29300" spans="1:5" x14ac:dyDescent="0.2">
      <c r="A29300" t="s">
        <v>119</v>
      </c>
      <c r="B29300" t="s">
        <v>3569</v>
      </c>
      <c r="C29300" t="s">
        <v>3688</v>
      </c>
    </row>
    <row r="29301" spans="1:5" x14ac:dyDescent="0.2">
      <c r="A29301" t="s">
        <v>119</v>
      </c>
      <c r="B29301" t="s">
        <v>3689</v>
      </c>
      <c r="C29301" t="s">
        <v>3690</v>
      </c>
    </row>
    <row r="29302" spans="1:5" x14ac:dyDescent="0.2">
      <c r="A29302" t="s">
        <v>1575</v>
      </c>
      <c r="B29302" t="s">
        <v>1576</v>
      </c>
      <c r="C29302" t="s">
        <v>1577</v>
      </c>
      <c r="D29302" t="s">
        <v>1578</v>
      </c>
    </row>
    <row r="29303" spans="1:5" x14ac:dyDescent="0.2">
      <c r="A29303" t="s">
        <v>882</v>
      </c>
      <c r="B29303" t="s">
        <v>1579</v>
      </c>
      <c r="C29303" t="s">
        <v>1580</v>
      </c>
    </row>
    <row r="29304" spans="1:5" x14ac:dyDescent="0.2">
      <c r="A29304" t="s">
        <v>1595</v>
      </c>
      <c r="B29304" t="s">
        <v>1596</v>
      </c>
      <c r="C29304" t="s">
        <v>1597</v>
      </c>
    </row>
    <row r="29305" spans="1:5" x14ac:dyDescent="0.2">
      <c r="A29305" t="s">
        <v>1595</v>
      </c>
      <c r="B29305" t="s">
        <v>1598</v>
      </c>
      <c r="C29305" t="s">
        <v>1599</v>
      </c>
      <c r="D29305" t="s">
        <v>1597</v>
      </c>
    </row>
    <row r="29306" spans="1:5" x14ac:dyDescent="0.2">
      <c r="A29306" t="s">
        <v>57</v>
      </c>
      <c r="B29306">
        <v>22.035</v>
      </c>
      <c r="C29306">
        <f>-0.01/-0.023</f>
        <v>0.43478260869565222</v>
      </c>
    </row>
    <row r="29307" spans="1:5" x14ac:dyDescent="0.2">
      <c r="A29307" t="s">
        <v>57</v>
      </c>
      <c r="B29307">
        <v>10.1</v>
      </c>
      <c r="C29307">
        <v>0.1</v>
      </c>
    </row>
    <row r="29308" spans="1:5" x14ac:dyDescent="0.2">
      <c r="A29308" t="s">
        <v>57</v>
      </c>
      <c r="B29308">
        <v>21.5</v>
      </c>
      <c r="C29308">
        <v>0.05</v>
      </c>
    </row>
    <row r="29309" spans="1:5" x14ac:dyDescent="0.2">
      <c r="A29309" t="s">
        <v>70</v>
      </c>
      <c r="B29309">
        <v>5</v>
      </c>
      <c r="C29309">
        <v>0.03</v>
      </c>
    </row>
    <row r="29310" spans="1:5" x14ac:dyDescent="0.2">
      <c r="A29310" t="s">
        <v>70</v>
      </c>
      <c r="B29310">
        <v>8</v>
      </c>
      <c r="C29310" t="s">
        <v>1583</v>
      </c>
    </row>
    <row r="29311" spans="1:5" x14ac:dyDescent="0.2">
      <c r="A29311" t="s">
        <v>70</v>
      </c>
      <c r="B29311">
        <v>18</v>
      </c>
      <c r="C29311" t="s">
        <v>1585</v>
      </c>
    </row>
    <row r="29312" spans="1:5" x14ac:dyDescent="0.2">
      <c r="A29312" t="s">
        <v>3217</v>
      </c>
      <c r="B29312" t="s">
        <v>1618</v>
      </c>
    </row>
    <row r="29313" spans="1:7" x14ac:dyDescent="0.2">
      <c r="A29313" t="s">
        <v>119</v>
      </c>
      <c r="B29313">
        <v>20.5</v>
      </c>
      <c r="C29313">
        <v>-0.05</v>
      </c>
    </row>
    <row r="29314" spans="1:7" x14ac:dyDescent="0.2">
      <c r="A29314" t="s">
        <v>119</v>
      </c>
      <c r="B29314">
        <v>16.5</v>
      </c>
      <c r="C29314" t="s">
        <v>1584</v>
      </c>
    </row>
    <row r="29315" spans="1:7" x14ac:dyDescent="0.2">
      <c r="A29315" t="s">
        <v>114</v>
      </c>
      <c r="B29315">
        <v>8.9</v>
      </c>
      <c r="C29315" t="s">
        <v>1681</v>
      </c>
    </row>
    <row r="29316" spans="1:7" x14ac:dyDescent="0.2">
      <c r="A29316" t="s">
        <v>52</v>
      </c>
      <c r="B29316">
        <v>1.1000000000000001</v>
      </c>
      <c r="C29316">
        <v>0.05</v>
      </c>
    </row>
    <row r="29317" spans="1:7" x14ac:dyDescent="0.2">
      <c r="A29317" t="s">
        <v>71</v>
      </c>
      <c r="B29317">
        <v>0.7</v>
      </c>
      <c r="C29317">
        <v>0.1</v>
      </c>
    </row>
    <row r="29318" spans="1:7" x14ac:dyDescent="0.2">
      <c r="A29318" t="s">
        <v>71</v>
      </c>
      <c r="B29318">
        <v>0.2</v>
      </c>
      <c r="C29318" t="s">
        <v>1681</v>
      </c>
    </row>
    <row r="29319" spans="1:7" x14ac:dyDescent="0.2">
      <c r="A29319" t="s">
        <v>71</v>
      </c>
      <c r="B29319">
        <v>0.5</v>
      </c>
      <c r="C29319">
        <v>0.1</v>
      </c>
    </row>
    <row r="29320" spans="1:7" x14ac:dyDescent="0.2">
      <c r="A29320" t="s">
        <v>71</v>
      </c>
      <c r="B29320">
        <v>5.95</v>
      </c>
      <c r="C29320" t="s">
        <v>1584</v>
      </c>
    </row>
    <row r="29321" spans="1:7" x14ac:dyDescent="0.2">
      <c r="A29321" t="s">
        <v>71</v>
      </c>
      <c r="B29321">
        <v>0.38</v>
      </c>
      <c r="C29321" t="s">
        <v>2856</v>
      </c>
    </row>
    <row r="29322" spans="1:7" x14ac:dyDescent="0.2">
      <c r="A29322" t="s">
        <v>118</v>
      </c>
      <c r="B29322" t="s">
        <v>1571</v>
      </c>
      <c r="C29322" t="s">
        <v>1655</v>
      </c>
      <c r="D29322">
        <v>1.5</v>
      </c>
    </row>
    <row r="29323" spans="1:7" x14ac:dyDescent="0.2">
      <c r="A29323" t="s">
        <v>118</v>
      </c>
      <c r="B29323" t="s">
        <v>1571</v>
      </c>
      <c r="C29323" t="s">
        <v>2534</v>
      </c>
      <c r="D29323">
        <v>1</v>
      </c>
    </row>
    <row r="29324" spans="1:7" x14ac:dyDescent="0.2">
      <c r="A29324" t="s">
        <v>2572</v>
      </c>
      <c r="B29324" t="s">
        <v>1571</v>
      </c>
      <c r="C29324">
        <v>0.02</v>
      </c>
      <c r="D29324" t="s">
        <v>1593</v>
      </c>
      <c r="E29324" t="s">
        <v>1594</v>
      </c>
      <c r="F29324" t="s">
        <v>3218</v>
      </c>
      <c r="G29324" t="s">
        <v>3219</v>
      </c>
    </row>
    <row r="29325" spans="1:7" x14ac:dyDescent="0.2">
      <c r="A29325" t="s">
        <v>3220</v>
      </c>
      <c r="B29325" t="s">
        <v>1571</v>
      </c>
      <c r="C29325">
        <v>0.02</v>
      </c>
      <c r="D29325" t="s">
        <v>1593</v>
      </c>
      <c r="E29325" t="s">
        <v>1594</v>
      </c>
      <c r="F29325" t="s">
        <v>3221</v>
      </c>
      <c r="G29325" t="s">
        <v>3000</v>
      </c>
    </row>
    <row r="29326" spans="1:7" x14ac:dyDescent="0.2">
      <c r="A29326" t="s">
        <v>1575</v>
      </c>
      <c r="B29326" t="s">
        <v>1576</v>
      </c>
      <c r="C29326" t="s">
        <v>1577</v>
      </c>
      <c r="D29326" t="s">
        <v>1578</v>
      </c>
    </row>
    <row r="29327" spans="1:7" x14ac:dyDescent="0.2">
      <c r="A29327" t="s">
        <v>882</v>
      </c>
      <c r="B29327" t="s">
        <v>1579</v>
      </c>
      <c r="C29327" t="s">
        <v>1580</v>
      </c>
    </row>
    <row r="29328" spans="1:7" x14ac:dyDescent="0.2">
      <c r="A29328" t="s">
        <v>57</v>
      </c>
      <c r="B29328">
        <v>22.035</v>
      </c>
      <c r="C29328">
        <f>-0.01/-0.023</f>
        <v>0.43478260869565222</v>
      </c>
    </row>
    <row r="29329" spans="1:4" x14ac:dyDescent="0.2">
      <c r="A29329" t="s">
        <v>57</v>
      </c>
      <c r="B29329">
        <v>10.1</v>
      </c>
      <c r="C29329">
        <v>0.1</v>
      </c>
    </row>
    <row r="29330" spans="1:4" x14ac:dyDescent="0.2">
      <c r="A29330" t="s">
        <v>57</v>
      </c>
      <c r="B29330">
        <v>21.5</v>
      </c>
      <c r="C29330">
        <v>0.05</v>
      </c>
    </row>
    <row r="29331" spans="1:4" x14ac:dyDescent="0.2">
      <c r="A29331" t="s">
        <v>70</v>
      </c>
      <c r="B29331">
        <v>5</v>
      </c>
      <c r="C29331">
        <v>0.03</v>
      </c>
    </row>
    <row r="29332" spans="1:4" x14ac:dyDescent="0.2">
      <c r="A29332" t="s">
        <v>70</v>
      </c>
      <c r="B29332">
        <v>8</v>
      </c>
      <c r="C29332" t="s">
        <v>1583</v>
      </c>
    </row>
    <row r="29333" spans="1:4" x14ac:dyDescent="0.2">
      <c r="A29333" t="s">
        <v>70</v>
      </c>
      <c r="B29333">
        <v>18</v>
      </c>
      <c r="C29333" t="s">
        <v>1585</v>
      </c>
    </row>
    <row r="29334" spans="1:4" x14ac:dyDescent="0.2">
      <c r="A29334" t="s">
        <v>3217</v>
      </c>
      <c r="B29334" t="s">
        <v>1618</v>
      </c>
    </row>
    <row r="29335" spans="1:4" x14ac:dyDescent="0.2">
      <c r="A29335" t="s">
        <v>119</v>
      </c>
      <c r="B29335">
        <v>20.5</v>
      </c>
      <c r="C29335">
        <v>-0.05</v>
      </c>
    </row>
    <row r="29336" spans="1:4" x14ac:dyDescent="0.2">
      <c r="A29336" t="s">
        <v>119</v>
      </c>
      <c r="B29336">
        <v>16.5</v>
      </c>
      <c r="C29336" t="s">
        <v>1584</v>
      </c>
    </row>
    <row r="29337" spans="1:4" x14ac:dyDescent="0.2">
      <c r="A29337" t="s">
        <v>114</v>
      </c>
      <c r="B29337">
        <v>8.9</v>
      </c>
      <c r="C29337" t="s">
        <v>1681</v>
      </c>
    </row>
    <row r="29338" spans="1:4" x14ac:dyDescent="0.2">
      <c r="A29338" t="s">
        <v>52</v>
      </c>
      <c r="B29338">
        <v>1.1000000000000001</v>
      </c>
      <c r="C29338">
        <v>0.05</v>
      </c>
    </row>
    <row r="29339" spans="1:4" x14ac:dyDescent="0.2">
      <c r="A29339" t="s">
        <v>71</v>
      </c>
      <c r="B29339">
        <v>0.7</v>
      </c>
      <c r="C29339">
        <v>0.1</v>
      </c>
    </row>
    <row r="29340" spans="1:4" x14ac:dyDescent="0.2">
      <c r="A29340" t="s">
        <v>71</v>
      </c>
      <c r="B29340">
        <v>0.2</v>
      </c>
      <c r="C29340" t="s">
        <v>1681</v>
      </c>
    </row>
    <row r="29341" spans="1:4" x14ac:dyDescent="0.2">
      <c r="A29341" t="s">
        <v>71</v>
      </c>
      <c r="B29341">
        <v>0.5</v>
      </c>
      <c r="C29341">
        <v>0.1</v>
      </c>
    </row>
    <row r="29342" spans="1:4" x14ac:dyDescent="0.2">
      <c r="A29342" t="s">
        <v>71</v>
      </c>
      <c r="B29342">
        <v>5.95</v>
      </c>
      <c r="C29342" t="s">
        <v>1584</v>
      </c>
    </row>
    <row r="29343" spans="1:4" x14ac:dyDescent="0.2">
      <c r="A29343" t="s">
        <v>71</v>
      </c>
      <c r="B29343">
        <v>0.38</v>
      </c>
      <c r="C29343" t="s">
        <v>2856</v>
      </c>
    </row>
    <row r="29344" spans="1:4" x14ac:dyDescent="0.2">
      <c r="A29344" t="s">
        <v>118</v>
      </c>
      <c r="B29344" t="s">
        <v>1571</v>
      </c>
      <c r="C29344" t="s">
        <v>1655</v>
      </c>
      <c r="D29344">
        <v>1.5</v>
      </c>
    </row>
    <row r="29345" spans="1:7" x14ac:dyDescent="0.2">
      <c r="A29345" t="s">
        <v>118</v>
      </c>
      <c r="B29345" t="s">
        <v>1571</v>
      </c>
      <c r="C29345" t="s">
        <v>2534</v>
      </c>
      <c r="D29345">
        <v>1</v>
      </c>
    </row>
    <row r="29346" spans="1:7" x14ac:dyDescent="0.2">
      <c r="A29346" t="s">
        <v>2572</v>
      </c>
      <c r="B29346" t="s">
        <v>1571</v>
      </c>
      <c r="C29346">
        <v>0.02</v>
      </c>
      <c r="D29346" t="s">
        <v>1593</v>
      </c>
      <c r="E29346" t="s">
        <v>1594</v>
      </c>
      <c r="F29346" t="s">
        <v>3218</v>
      </c>
      <c r="G29346" t="s">
        <v>3219</v>
      </c>
    </row>
    <row r="29347" spans="1:7" x14ac:dyDescent="0.2">
      <c r="A29347" t="s">
        <v>3220</v>
      </c>
      <c r="B29347" t="s">
        <v>1571</v>
      </c>
      <c r="C29347">
        <v>0.02</v>
      </c>
      <c r="D29347" t="s">
        <v>1593</v>
      </c>
      <c r="E29347" t="s">
        <v>1594</v>
      </c>
      <c r="F29347" t="s">
        <v>3221</v>
      </c>
      <c r="G29347" t="s">
        <v>3000</v>
      </c>
    </row>
    <row r="29348" spans="1:7" x14ac:dyDescent="0.2">
      <c r="A29348" t="s">
        <v>1575</v>
      </c>
      <c r="B29348" t="s">
        <v>1576</v>
      </c>
      <c r="C29348" t="s">
        <v>1577</v>
      </c>
      <c r="D29348" t="s">
        <v>1578</v>
      </c>
    </row>
    <row r="29349" spans="1:7" x14ac:dyDescent="0.2">
      <c r="A29349" t="s">
        <v>882</v>
      </c>
      <c r="B29349" t="s">
        <v>1579</v>
      </c>
      <c r="C29349" t="s">
        <v>1580</v>
      </c>
    </row>
    <row r="29350" spans="1:7" x14ac:dyDescent="0.2">
      <c r="A29350" t="s">
        <v>57</v>
      </c>
      <c r="B29350">
        <v>22.035</v>
      </c>
      <c r="C29350">
        <f>-0.01/-0.023</f>
        <v>0.43478260869565222</v>
      </c>
    </row>
    <row r="29351" spans="1:7" x14ac:dyDescent="0.2">
      <c r="A29351" t="s">
        <v>57</v>
      </c>
      <c r="B29351">
        <v>10.1</v>
      </c>
      <c r="C29351">
        <v>0.1</v>
      </c>
    </row>
    <row r="29352" spans="1:7" x14ac:dyDescent="0.2">
      <c r="A29352" t="s">
        <v>57</v>
      </c>
      <c r="B29352">
        <v>21.5</v>
      </c>
      <c r="C29352">
        <v>0.05</v>
      </c>
    </row>
    <row r="29353" spans="1:7" x14ac:dyDescent="0.2">
      <c r="A29353" t="s">
        <v>70</v>
      </c>
      <c r="B29353">
        <v>5</v>
      </c>
      <c r="C29353">
        <v>0.03</v>
      </c>
    </row>
    <row r="29354" spans="1:7" x14ac:dyDescent="0.2">
      <c r="A29354" t="s">
        <v>70</v>
      </c>
      <c r="B29354">
        <v>8</v>
      </c>
      <c r="C29354" t="s">
        <v>1583</v>
      </c>
    </row>
    <row r="29355" spans="1:7" x14ac:dyDescent="0.2">
      <c r="A29355" t="s">
        <v>70</v>
      </c>
      <c r="B29355">
        <v>18</v>
      </c>
      <c r="C29355" t="s">
        <v>1585</v>
      </c>
    </row>
    <row r="29356" spans="1:7" x14ac:dyDescent="0.2">
      <c r="A29356" t="s">
        <v>3217</v>
      </c>
      <c r="B29356" t="s">
        <v>1618</v>
      </c>
    </row>
    <row r="29357" spans="1:7" x14ac:dyDescent="0.2">
      <c r="A29357" t="s">
        <v>119</v>
      </c>
      <c r="B29357">
        <v>20.5</v>
      </c>
      <c r="C29357">
        <v>-0.05</v>
      </c>
    </row>
    <row r="29358" spans="1:7" x14ac:dyDescent="0.2">
      <c r="A29358" t="s">
        <v>119</v>
      </c>
      <c r="B29358">
        <v>16.5</v>
      </c>
      <c r="C29358" t="s">
        <v>1584</v>
      </c>
    </row>
    <row r="29359" spans="1:7" x14ac:dyDescent="0.2">
      <c r="A29359" t="s">
        <v>114</v>
      </c>
      <c r="B29359">
        <v>8.9</v>
      </c>
      <c r="C29359" t="s">
        <v>1681</v>
      </c>
    </row>
    <row r="29360" spans="1:7" x14ac:dyDescent="0.2">
      <c r="A29360" t="s">
        <v>52</v>
      </c>
      <c r="B29360">
        <v>1.1000000000000001</v>
      </c>
      <c r="C29360">
        <v>0.05</v>
      </c>
    </row>
    <row r="29361" spans="1:7" x14ac:dyDescent="0.2">
      <c r="A29361" t="s">
        <v>71</v>
      </c>
      <c r="B29361">
        <v>0.7</v>
      </c>
      <c r="C29361">
        <v>0.1</v>
      </c>
    </row>
    <row r="29362" spans="1:7" x14ac:dyDescent="0.2">
      <c r="A29362" t="s">
        <v>71</v>
      </c>
      <c r="B29362">
        <v>0.2</v>
      </c>
      <c r="C29362" t="s">
        <v>1681</v>
      </c>
    </row>
    <row r="29363" spans="1:7" x14ac:dyDescent="0.2">
      <c r="A29363" t="s">
        <v>71</v>
      </c>
      <c r="B29363">
        <v>0.5</v>
      </c>
      <c r="C29363">
        <v>0.1</v>
      </c>
    </row>
    <row r="29364" spans="1:7" x14ac:dyDescent="0.2">
      <c r="A29364" t="s">
        <v>71</v>
      </c>
      <c r="B29364">
        <v>5.95</v>
      </c>
      <c r="C29364" t="s">
        <v>1584</v>
      </c>
    </row>
    <row r="29365" spans="1:7" x14ac:dyDescent="0.2">
      <c r="A29365" t="s">
        <v>71</v>
      </c>
      <c r="B29365">
        <v>0.38</v>
      </c>
      <c r="C29365" t="s">
        <v>2856</v>
      </c>
    </row>
    <row r="29366" spans="1:7" x14ac:dyDescent="0.2">
      <c r="A29366" t="s">
        <v>118</v>
      </c>
      <c r="B29366" t="s">
        <v>1571</v>
      </c>
      <c r="C29366" t="s">
        <v>1655</v>
      </c>
      <c r="D29366">
        <v>1.5</v>
      </c>
    </row>
    <row r="29367" spans="1:7" x14ac:dyDescent="0.2">
      <c r="A29367" t="s">
        <v>118</v>
      </c>
      <c r="B29367" t="s">
        <v>1571</v>
      </c>
      <c r="C29367" t="s">
        <v>2534</v>
      </c>
      <c r="D29367">
        <v>1</v>
      </c>
    </row>
    <row r="29368" spans="1:7" x14ac:dyDescent="0.2">
      <c r="A29368" t="s">
        <v>2572</v>
      </c>
      <c r="B29368" t="s">
        <v>1571</v>
      </c>
      <c r="C29368">
        <v>0.02</v>
      </c>
      <c r="D29368" t="s">
        <v>1593</v>
      </c>
      <c r="E29368" t="s">
        <v>1594</v>
      </c>
      <c r="F29368" t="s">
        <v>3218</v>
      </c>
      <c r="G29368" t="s">
        <v>3219</v>
      </c>
    </row>
    <row r="29369" spans="1:7" x14ac:dyDescent="0.2">
      <c r="A29369" t="s">
        <v>3220</v>
      </c>
      <c r="B29369" t="s">
        <v>1571</v>
      </c>
      <c r="C29369">
        <v>0.02</v>
      </c>
      <c r="D29369" t="s">
        <v>1593</v>
      </c>
      <c r="E29369" t="s">
        <v>1594</v>
      </c>
      <c r="F29369" t="s">
        <v>3221</v>
      </c>
      <c r="G29369" t="s">
        <v>3000</v>
      </c>
    </row>
    <row r="29370" spans="1:7" x14ac:dyDescent="0.2">
      <c r="A29370" t="s">
        <v>1575</v>
      </c>
      <c r="B29370" t="s">
        <v>1576</v>
      </c>
      <c r="C29370" t="s">
        <v>1577</v>
      </c>
      <c r="D29370" t="s">
        <v>1578</v>
      </c>
    </row>
    <row r="29371" spans="1:7" x14ac:dyDescent="0.2">
      <c r="A29371" t="s">
        <v>882</v>
      </c>
      <c r="B29371" t="s">
        <v>1579</v>
      </c>
      <c r="C29371" t="s">
        <v>1580</v>
      </c>
    </row>
    <row r="29372" spans="1:7" x14ac:dyDescent="0.2">
      <c r="A29372" t="s">
        <v>118</v>
      </c>
      <c r="B29372" t="s">
        <v>1571</v>
      </c>
      <c r="C29372" t="s">
        <v>2550</v>
      </c>
      <c r="D29372">
        <v>1.5</v>
      </c>
    </row>
    <row r="29373" spans="1:7" x14ac:dyDescent="0.2">
      <c r="A29373" t="s">
        <v>118</v>
      </c>
      <c r="B29373" t="s">
        <v>1571</v>
      </c>
      <c r="C29373" t="s">
        <v>2534</v>
      </c>
      <c r="D29373">
        <v>1</v>
      </c>
    </row>
    <row r="29374" spans="1:7" x14ac:dyDescent="0.2">
      <c r="A29374" t="s">
        <v>71</v>
      </c>
      <c r="B29374">
        <v>0.48</v>
      </c>
      <c r="C29374" t="s">
        <v>1634</v>
      </c>
      <c r="D29374">
        <v>1.4999999999999999E-2</v>
      </c>
    </row>
    <row r="29375" spans="1:7" x14ac:dyDescent="0.2">
      <c r="A29375" t="s">
        <v>57</v>
      </c>
      <c r="B29375">
        <v>22.035</v>
      </c>
      <c r="C29375">
        <f>-0.01/-0.023</f>
        <v>0.43478260869565222</v>
      </c>
    </row>
    <row r="29376" spans="1:7" x14ac:dyDescent="0.2">
      <c r="A29376" t="s">
        <v>1063</v>
      </c>
    </row>
    <row r="29377" spans="1:8" x14ac:dyDescent="0.2">
      <c r="A29377" t="s">
        <v>57</v>
      </c>
      <c r="B29377">
        <v>21.5</v>
      </c>
      <c r="C29377">
        <v>0.05</v>
      </c>
    </row>
    <row r="29378" spans="1:8" x14ac:dyDescent="0.2">
      <c r="A29378" t="s">
        <v>70</v>
      </c>
      <c r="B29378">
        <v>5.01</v>
      </c>
      <c r="C29378">
        <v>0.03</v>
      </c>
    </row>
    <row r="29379" spans="1:8" x14ac:dyDescent="0.2">
      <c r="A29379" t="s">
        <v>70</v>
      </c>
      <c r="B29379">
        <v>8.5</v>
      </c>
      <c r="C29379" t="s">
        <v>1583</v>
      </c>
    </row>
    <row r="29380" spans="1:8" x14ac:dyDescent="0.2">
      <c r="A29380" t="s">
        <v>70</v>
      </c>
      <c r="B29380" t="s">
        <v>3691</v>
      </c>
    </row>
    <row r="29381" spans="1:8" x14ac:dyDescent="0.2">
      <c r="A29381" t="s">
        <v>3387</v>
      </c>
      <c r="B29381" t="s">
        <v>1618</v>
      </c>
    </row>
    <row r="29382" spans="1:8" x14ac:dyDescent="0.2">
      <c r="A29382" t="s">
        <v>70</v>
      </c>
      <c r="B29382">
        <v>8</v>
      </c>
      <c r="C29382" t="s">
        <v>1583</v>
      </c>
    </row>
    <row r="29383" spans="1:8" x14ac:dyDescent="0.2">
      <c r="A29383" t="s">
        <v>114</v>
      </c>
      <c r="B29383">
        <v>8.3000000000000007</v>
      </c>
      <c r="C29383" t="s">
        <v>1681</v>
      </c>
    </row>
    <row r="29384" spans="1:8" x14ac:dyDescent="0.2">
      <c r="A29384" t="s">
        <v>52</v>
      </c>
      <c r="B29384">
        <v>1.1000000000000001</v>
      </c>
      <c r="C29384">
        <v>0.05</v>
      </c>
    </row>
    <row r="29385" spans="1:8" x14ac:dyDescent="0.2">
      <c r="A29385" t="s">
        <v>3388</v>
      </c>
      <c r="B29385" t="s">
        <v>3389</v>
      </c>
      <c r="C29385" t="s">
        <v>1708</v>
      </c>
      <c r="D29385" t="s">
        <v>3390</v>
      </c>
    </row>
    <row r="29386" spans="1:8" x14ac:dyDescent="0.2">
      <c r="A29386" t="s">
        <v>3388</v>
      </c>
      <c r="B29386" t="s">
        <v>3389</v>
      </c>
      <c r="C29386" t="s">
        <v>1708</v>
      </c>
      <c r="D29386" t="s">
        <v>3390</v>
      </c>
    </row>
    <row r="29387" spans="1:8" x14ac:dyDescent="0.2">
      <c r="A29387" t="s">
        <v>71</v>
      </c>
      <c r="B29387">
        <v>5.85</v>
      </c>
      <c r="C29387" t="s">
        <v>1606</v>
      </c>
    </row>
    <row r="29388" spans="1:8" x14ac:dyDescent="0.2">
      <c r="A29388" t="s">
        <v>120</v>
      </c>
      <c r="B29388" t="s">
        <v>3391</v>
      </c>
      <c r="C29388" t="s">
        <v>1620</v>
      </c>
      <c r="D29388" t="s">
        <v>1594</v>
      </c>
      <c r="E29388" t="s">
        <v>3218</v>
      </c>
      <c r="F29388" t="s">
        <v>3219</v>
      </c>
    </row>
    <row r="29389" spans="1:8" x14ac:dyDescent="0.2">
      <c r="A29389" t="s">
        <v>118</v>
      </c>
      <c r="B29389" t="s">
        <v>1655</v>
      </c>
      <c r="C29389" t="s">
        <v>1598</v>
      </c>
      <c r="D29389" t="s">
        <v>3393</v>
      </c>
      <c r="E29389" t="s">
        <v>3394</v>
      </c>
      <c r="F29389">
        <v>8</v>
      </c>
      <c r="G29389">
        <v>10</v>
      </c>
      <c r="H29389" t="s">
        <v>3395</v>
      </c>
    </row>
    <row r="29390" spans="1:8" x14ac:dyDescent="0.2">
      <c r="A29390" t="s">
        <v>117</v>
      </c>
      <c r="B29390" t="s">
        <v>1571</v>
      </c>
      <c r="C29390">
        <v>0.02</v>
      </c>
      <c r="D29390" t="s">
        <v>1593</v>
      </c>
      <c r="E29390" t="s">
        <v>1594</v>
      </c>
      <c r="F29390" t="s">
        <v>3221</v>
      </c>
      <c r="G29390" t="s">
        <v>3000</v>
      </c>
    </row>
    <row r="29391" spans="1:8" x14ac:dyDescent="0.2">
      <c r="A29391" t="s">
        <v>1575</v>
      </c>
      <c r="B29391" t="s">
        <v>1576</v>
      </c>
      <c r="C29391" t="s">
        <v>1577</v>
      </c>
      <c r="D29391" t="s">
        <v>1578</v>
      </c>
    </row>
    <row r="29392" spans="1:8" x14ac:dyDescent="0.2">
      <c r="A29392" t="s">
        <v>882</v>
      </c>
      <c r="B29392" t="s">
        <v>1579</v>
      </c>
      <c r="C29392" t="s">
        <v>1580</v>
      </c>
    </row>
    <row r="29393" spans="1:4" x14ac:dyDescent="0.2">
      <c r="A29393" t="s">
        <v>118</v>
      </c>
      <c r="B29393" t="s">
        <v>1571</v>
      </c>
      <c r="C29393" t="s">
        <v>2550</v>
      </c>
      <c r="D29393">
        <v>1.5</v>
      </c>
    </row>
    <row r="29394" spans="1:4" x14ac:dyDescent="0.2">
      <c r="A29394" t="s">
        <v>118</v>
      </c>
      <c r="B29394" t="s">
        <v>1571</v>
      </c>
      <c r="C29394" t="s">
        <v>2534</v>
      </c>
      <c r="D29394">
        <v>1</v>
      </c>
    </row>
    <row r="29395" spans="1:4" x14ac:dyDescent="0.2">
      <c r="A29395" t="s">
        <v>71</v>
      </c>
      <c r="B29395">
        <v>0.48</v>
      </c>
      <c r="C29395" t="s">
        <v>1634</v>
      </c>
      <c r="D29395">
        <v>1.4999999999999999E-2</v>
      </c>
    </row>
    <row r="29396" spans="1:4" x14ac:dyDescent="0.2">
      <c r="A29396" t="s">
        <v>57</v>
      </c>
      <c r="B29396">
        <v>22.035</v>
      </c>
      <c r="C29396">
        <f>-0.01/-0.023</f>
        <v>0.43478260869565222</v>
      </c>
    </row>
    <row r="29397" spans="1:4" x14ac:dyDescent="0.2">
      <c r="A29397" t="s">
        <v>1063</v>
      </c>
    </row>
    <row r="29398" spans="1:4" x14ac:dyDescent="0.2">
      <c r="A29398" t="s">
        <v>57</v>
      </c>
      <c r="B29398">
        <v>21.5</v>
      </c>
      <c r="C29398">
        <v>0.05</v>
      </c>
    </row>
    <row r="29399" spans="1:4" x14ac:dyDescent="0.2">
      <c r="A29399" t="s">
        <v>70</v>
      </c>
      <c r="B29399">
        <v>5.01</v>
      </c>
      <c r="C29399">
        <v>0.03</v>
      </c>
    </row>
    <row r="29400" spans="1:4" x14ac:dyDescent="0.2">
      <c r="A29400" t="s">
        <v>70</v>
      </c>
      <c r="B29400">
        <v>8.5</v>
      </c>
      <c r="C29400" t="s">
        <v>1583</v>
      </c>
    </row>
    <row r="29401" spans="1:4" x14ac:dyDescent="0.2">
      <c r="A29401" t="s">
        <v>70</v>
      </c>
      <c r="B29401" t="s">
        <v>3691</v>
      </c>
    </row>
    <row r="29402" spans="1:4" x14ac:dyDescent="0.2">
      <c r="A29402" t="s">
        <v>3387</v>
      </c>
      <c r="B29402" t="s">
        <v>1618</v>
      </c>
    </row>
    <row r="29403" spans="1:4" x14ac:dyDescent="0.2">
      <c r="A29403" t="s">
        <v>70</v>
      </c>
      <c r="B29403">
        <v>8</v>
      </c>
      <c r="C29403" t="s">
        <v>1583</v>
      </c>
    </row>
    <row r="29404" spans="1:4" x14ac:dyDescent="0.2">
      <c r="A29404" t="s">
        <v>114</v>
      </c>
      <c r="B29404">
        <v>8.3000000000000007</v>
      </c>
      <c r="C29404" t="s">
        <v>1681</v>
      </c>
    </row>
    <row r="29405" spans="1:4" x14ac:dyDescent="0.2">
      <c r="A29405" t="s">
        <v>52</v>
      </c>
      <c r="B29405">
        <v>1.1000000000000001</v>
      </c>
      <c r="C29405">
        <v>0.05</v>
      </c>
    </row>
    <row r="29406" spans="1:4" x14ac:dyDescent="0.2">
      <c r="A29406" t="s">
        <v>3388</v>
      </c>
      <c r="B29406" t="s">
        <v>3389</v>
      </c>
      <c r="C29406" t="s">
        <v>1708</v>
      </c>
      <c r="D29406" t="s">
        <v>3390</v>
      </c>
    </row>
    <row r="29407" spans="1:4" x14ac:dyDescent="0.2">
      <c r="A29407" t="s">
        <v>3388</v>
      </c>
      <c r="B29407" t="s">
        <v>3389</v>
      </c>
      <c r="C29407" t="s">
        <v>1708</v>
      </c>
      <c r="D29407" t="s">
        <v>3390</v>
      </c>
    </row>
    <row r="29408" spans="1:4" x14ac:dyDescent="0.2">
      <c r="A29408" t="s">
        <v>71</v>
      </c>
      <c r="B29408">
        <v>5.85</v>
      </c>
      <c r="C29408" t="s">
        <v>1606</v>
      </c>
    </row>
    <row r="29409" spans="1:8" x14ac:dyDescent="0.2">
      <c r="A29409" t="s">
        <v>120</v>
      </c>
      <c r="B29409" t="s">
        <v>3391</v>
      </c>
      <c r="C29409" t="s">
        <v>1620</v>
      </c>
      <c r="D29409" t="s">
        <v>1594</v>
      </c>
      <c r="E29409" t="s">
        <v>3218</v>
      </c>
      <c r="F29409" t="s">
        <v>3219</v>
      </c>
    </row>
    <row r="29410" spans="1:8" x14ac:dyDescent="0.2">
      <c r="A29410" t="s">
        <v>118</v>
      </c>
      <c r="B29410" t="s">
        <v>1655</v>
      </c>
      <c r="C29410" t="s">
        <v>1598</v>
      </c>
      <c r="D29410" t="s">
        <v>3393</v>
      </c>
      <c r="E29410" t="s">
        <v>3394</v>
      </c>
      <c r="F29410">
        <v>8</v>
      </c>
      <c r="G29410">
        <v>10</v>
      </c>
      <c r="H29410" t="s">
        <v>3395</v>
      </c>
    </row>
    <row r="29411" spans="1:8" x14ac:dyDescent="0.2">
      <c r="A29411" t="s">
        <v>117</v>
      </c>
      <c r="B29411" t="s">
        <v>1571</v>
      </c>
      <c r="C29411">
        <v>0.02</v>
      </c>
      <c r="D29411" t="s">
        <v>1593</v>
      </c>
      <c r="E29411" t="s">
        <v>1594</v>
      </c>
      <c r="F29411" t="s">
        <v>3221</v>
      </c>
      <c r="G29411" t="s">
        <v>3000</v>
      </c>
    </row>
    <row r="29412" spans="1:8" x14ac:dyDescent="0.2">
      <c r="A29412" t="s">
        <v>1575</v>
      </c>
      <c r="B29412" t="s">
        <v>1576</v>
      </c>
      <c r="C29412" t="s">
        <v>1577</v>
      </c>
      <c r="D29412" t="s">
        <v>1578</v>
      </c>
    </row>
    <row r="29413" spans="1:8" x14ac:dyDescent="0.2">
      <c r="A29413" t="s">
        <v>882</v>
      </c>
      <c r="B29413" t="s">
        <v>1579</v>
      </c>
      <c r="C29413" t="s">
        <v>1580</v>
      </c>
    </row>
    <row r="29414" spans="1:8" x14ac:dyDescent="0.2">
      <c r="A29414" t="s">
        <v>118</v>
      </c>
      <c r="B29414" t="s">
        <v>1571</v>
      </c>
      <c r="C29414" t="s">
        <v>2550</v>
      </c>
      <c r="D29414">
        <v>1.5</v>
      </c>
    </row>
    <row r="29415" spans="1:8" x14ac:dyDescent="0.2">
      <c r="A29415" t="s">
        <v>118</v>
      </c>
      <c r="B29415" t="s">
        <v>1571</v>
      </c>
      <c r="C29415" t="s">
        <v>2534</v>
      </c>
      <c r="D29415">
        <v>1</v>
      </c>
    </row>
    <row r="29416" spans="1:8" x14ac:dyDescent="0.2">
      <c r="A29416" t="s">
        <v>71</v>
      </c>
      <c r="B29416">
        <v>0.48</v>
      </c>
      <c r="C29416" t="s">
        <v>1634</v>
      </c>
      <c r="D29416">
        <v>1.4999999999999999E-2</v>
      </c>
    </row>
    <row r="29417" spans="1:8" x14ac:dyDescent="0.2">
      <c r="A29417" t="s">
        <v>57</v>
      </c>
      <c r="B29417">
        <v>22.035</v>
      </c>
      <c r="C29417">
        <f>-0.01/-0.023</f>
        <v>0.43478260869565222</v>
      </c>
    </row>
    <row r="29418" spans="1:8" x14ac:dyDescent="0.2">
      <c r="A29418" t="s">
        <v>1063</v>
      </c>
    </row>
    <row r="29419" spans="1:8" x14ac:dyDescent="0.2">
      <c r="A29419" t="s">
        <v>57</v>
      </c>
      <c r="B29419">
        <v>21.5</v>
      </c>
      <c r="C29419">
        <v>0.05</v>
      </c>
    </row>
    <row r="29420" spans="1:8" x14ac:dyDescent="0.2">
      <c r="A29420" t="s">
        <v>70</v>
      </c>
      <c r="B29420">
        <v>5.01</v>
      </c>
      <c r="C29420">
        <v>0.03</v>
      </c>
    </row>
    <row r="29421" spans="1:8" x14ac:dyDescent="0.2">
      <c r="A29421" t="s">
        <v>70</v>
      </c>
      <c r="B29421">
        <v>8.5</v>
      </c>
      <c r="C29421" t="s">
        <v>1583</v>
      </c>
    </row>
    <row r="29422" spans="1:8" x14ac:dyDescent="0.2">
      <c r="A29422" t="s">
        <v>70</v>
      </c>
      <c r="B29422" t="s">
        <v>3691</v>
      </c>
    </row>
    <row r="29423" spans="1:8" x14ac:dyDescent="0.2">
      <c r="A29423" t="s">
        <v>3387</v>
      </c>
      <c r="B29423" t="s">
        <v>1618</v>
      </c>
    </row>
    <row r="29424" spans="1:8" x14ac:dyDescent="0.2">
      <c r="A29424" t="s">
        <v>70</v>
      </c>
      <c r="B29424">
        <v>8</v>
      </c>
      <c r="C29424" t="s">
        <v>1583</v>
      </c>
    </row>
    <row r="29425" spans="1:8" x14ac:dyDescent="0.2">
      <c r="A29425" t="s">
        <v>114</v>
      </c>
      <c r="B29425">
        <v>8.3000000000000007</v>
      </c>
      <c r="C29425" t="s">
        <v>1681</v>
      </c>
    </row>
    <row r="29426" spans="1:8" x14ac:dyDescent="0.2">
      <c r="A29426" t="s">
        <v>52</v>
      </c>
      <c r="B29426">
        <v>1.1000000000000001</v>
      </c>
      <c r="C29426">
        <v>0.05</v>
      </c>
    </row>
    <row r="29427" spans="1:8" x14ac:dyDescent="0.2">
      <c r="A29427" t="s">
        <v>3388</v>
      </c>
      <c r="B29427" t="s">
        <v>3389</v>
      </c>
      <c r="C29427" t="s">
        <v>1708</v>
      </c>
      <c r="D29427" t="s">
        <v>3390</v>
      </c>
    </row>
    <row r="29428" spans="1:8" x14ac:dyDescent="0.2">
      <c r="A29428" t="s">
        <v>3388</v>
      </c>
      <c r="B29428" t="s">
        <v>3389</v>
      </c>
      <c r="C29428" t="s">
        <v>1708</v>
      </c>
      <c r="D29428" t="s">
        <v>3390</v>
      </c>
    </row>
    <row r="29429" spans="1:8" x14ac:dyDescent="0.2">
      <c r="A29429" t="s">
        <v>71</v>
      </c>
      <c r="B29429">
        <v>5.85</v>
      </c>
      <c r="C29429" t="s">
        <v>1606</v>
      </c>
    </row>
    <row r="29430" spans="1:8" x14ac:dyDescent="0.2">
      <c r="A29430" t="s">
        <v>120</v>
      </c>
      <c r="B29430" t="s">
        <v>3391</v>
      </c>
      <c r="C29430" t="s">
        <v>1620</v>
      </c>
      <c r="D29430" t="s">
        <v>1594</v>
      </c>
      <c r="E29430" t="s">
        <v>3218</v>
      </c>
      <c r="F29430" t="s">
        <v>3219</v>
      </c>
    </row>
    <row r="29431" spans="1:8" x14ac:dyDescent="0.2">
      <c r="A29431" t="s">
        <v>118</v>
      </c>
      <c r="B29431" t="s">
        <v>1655</v>
      </c>
      <c r="C29431" t="s">
        <v>1598</v>
      </c>
      <c r="D29431" t="s">
        <v>3393</v>
      </c>
      <c r="E29431" t="s">
        <v>3394</v>
      </c>
      <c r="F29431">
        <v>8</v>
      </c>
      <c r="G29431">
        <v>10</v>
      </c>
      <c r="H29431" t="s">
        <v>3395</v>
      </c>
    </row>
    <row r="29432" spans="1:8" x14ac:dyDescent="0.2">
      <c r="A29432" t="s">
        <v>117</v>
      </c>
      <c r="B29432" t="s">
        <v>1571</v>
      </c>
      <c r="C29432">
        <v>0.02</v>
      </c>
      <c r="D29432" t="s">
        <v>1593</v>
      </c>
      <c r="E29432" t="s">
        <v>1594</v>
      </c>
      <c r="F29432" t="s">
        <v>3221</v>
      </c>
      <c r="G29432" t="s">
        <v>3000</v>
      </c>
    </row>
    <row r="29433" spans="1:8" x14ac:dyDescent="0.2">
      <c r="A29433" t="s">
        <v>1575</v>
      </c>
      <c r="B29433" t="s">
        <v>1576</v>
      </c>
      <c r="C29433" t="s">
        <v>1577</v>
      </c>
      <c r="D29433" t="s">
        <v>1578</v>
      </c>
    </row>
    <row r="29434" spans="1:8" x14ac:dyDescent="0.2">
      <c r="A29434" t="s">
        <v>882</v>
      </c>
      <c r="B29434" t="s">
        <v>1579</v>
      </c>
      <c r="C29434" t="s">
        <v>1580</v>
      </c>
    </row>
    <row r="29435" spans="1:8" x14ac:dyDescent="0.2">
      <c r="A29435" t="s">
        <v>118</v>
      </c>
      <c r="B29435" t="s">
        <v>1571</v>
      </c>
      <c r="C29435" t="s">
        <v>2550</v>
      </c>
      <c r="D29435">
        <v>1.5</v>
      </c>
    </row>
    <row r="29436" spans="1:8" x14ac:dyDescent="0.2">
      <c r="A29436" t="s">
        <v>118</v>
      </c>
      <c r="B29436" t="s">
        <v>1571</v>
      </c>
      <c r="C29436" t="s">
        <v>2534</v>
      </c>
      <c r="D29436">
        <v>1</v>
      </c>
    </row>
    <row r="29437" spans="1:8" x14ac:dyDescent="0.2">
      <c r="A29437" t="s">
        <v>71</v>
      </c>
      <c r="B29437">
        <v>0.48</v>
      </c>
      <c r="C29437" t="s">
        <v>1634</v>
      </c>
      <c r="D29437">
        <v>1.4999999999999999E-2</v>
      </c>
    </row>
    <row r="29438" spans="1:8" x14ac:dyDescent="0.2">
      <c r="A29438" t="s">
        <v>57</v>
      </c>
      <c r="B29438">
        <v>22.035</v>
      </c>
      <c r="C29438">
        <f>-0.01/-0.023</f>
        <v>0.43478260869565222</v>
      </c>
    </row>
    <row r="29439" spans="1:8" x14ac:dyDescent="0.2">
      <c r="A29439" t="s">
        <v>1063</v>
      </c>
    </row>
    <row r="29440" spans="1:8" x14ac:dyDescent="0.2">
      <c r="A29440" t="s">
        <v>57</v>
      </c>
      <c r="B29440">
        <v>21.5</v>
      </c>
      <c r="C29440">
        <v>0.05</v>
      </c>
    </row>
    <row r="29441" spans="1:8" x14ac:dyDescent="0.2">
      <c r="A29441" t="s">
        <v>70</v>
      </c>
      <c r="B29441">
        <v>5.01</v>
      </c>
      <c r="C29441">
        <v>0.03</v>
      </c>
    </row>
    <row r="29442" spans="1:8" x14ac:dyDescent="0.2">
      <c r="A29442" t="s">
        <v>70</v>
      </c>
      <c r="B29442">
        <v>8.5</v>
      </c>
      <c r="C29442" t="s">
        <v>1583</v>
      </c>
    </row>
    <row r="29443" spans="1:8" x14ac:dyDescent="0.2">
      <c r="A29443" t="s">
        <v>70</v>
      </c>
      <c r="B29443" t="s">
        <v>3691</v>
      </c>
    </row>
    <row r="29444" spans="1:8" x14ac:dyDescent="0.2">
      <c r="A29444" t="s">
        <v>3387</v>
      </c>
      <c r="B29444" t="s">
        <v>1618</v>
      </c>
    </row>
    <row r="29445" spans="1:8" x14ac:dyDescent="0.2">
      <c r="A29445" t="s">
        <v>70</v>
      </c>
      <c r="B29445">
        <v>8</v>
      </c>
      <c r="C29445" t="s">
        <v>1583</v>
      </c>
    </row>
    <row r="29446" spans="1:8" x14ac:dyDescent="0.2">
      <c r="A29446" t="s">
        <v>114</v>
      </c>
      <c r="B29446">
        <v>8.3000000000000007</v>
      </c>
      <c r="C29446" t="s">
        <v>1681</v>
      </c>
    </row>
    <row r="29447" spans="1:8" x14ac:dyDescent="0.2">
      <c r="A29447" t="s">
        <v>52</v>
      </c>
      <c r="B29447">
        <v>1.1000000000000001</v>
      </c>
      <c r="C29447">
        <v>0.05</v>
      </c>
    </row>
    <row r="29448" spans="1:8" x14ac:dyDescent="0.2">
      <c r="A29448" t="s">
        <v>3388</v>
      </c>
      <c r="B29448" t="s">
        <v>3389</v>
      </c>
      <c r="C29448" t="s">
        <v>1708</v>
      </c>
      <c r="D29448" t="s">
        <v>3390</v>
      </c>
    </row>
    <row r="29449" spans="1:8" x14ac:dyDescent="0.2">
      <c r="A29449" t="s">
        <v>3388</v>
      </c>
      <c r="B29449" t="s">
        <v>3389</v>
      </c>
      <c r="C29449" t="s">
        <v>1708</v>
      </c>
      <c r="D29449" t="s">
        <v>3390</v>
      </c>
    </row>
    <row r="29450" spans="1:8" x14ac:dyDescent="0.2">
      <c r="A29450" t="s">
        <v>71</v>
      </c>
      <c r="B29450">
        <v>5.85</v>
      </c>
      <c r="C29450" t="s">
        <v>1606</v>
      </c>
    </row>
    <row r="29451" spans="1:8" x14ac:dyDescent="0.2">
      <c r="A29451" t="s">
        <v>120</v>
      </c>
      <c r="B29451" t="s">
        <v>3391</v>
      </c>
      <c r="C29451" t="s">
        <v>1620</v>
      </c>
      <c r="D29451" t="s">
        <v>1594</v>
      </c>
      <c r="E29451" t="s">
        <v>3218</v>
      </c>
      <c r="F29451" t="s">
        <v>3219</v>
      </c>
    </row>
    <row r="29452" spans="1:8" x14ac:dyDescent="0.2">
      <c r="A29452" t="s">
        <v>118</v>
      </c>
      <c r="B29452" t="s">
        <v>1655</v>
      </c>
      <c r="C29452" t="s">
        <v>1598</v>
      </c>
      <c r="D29452" t="s">
        <v>3393</v>
      </c>
      <c r="E29452" t="s">
        <v>3394</v>
      </c>
      <c r="F29452">
        <v>8</v>
      </c>
      <c r="G29452">
        <v>10</v>
      </c>
      <c r="H29452" t="s">
        <v>3395</v>
      </c>
    </row>
    <row r="29453" spans="1:8" x14ac:dyDescent="0.2">
      <c r="A29453" t="s">
        <v>117</v>
      </c>
      <c r="B29453" t="s">
        <v>1571</v>
      </c>
      <c r="C29453">
        <v>0.02</v>
      </c>
      <c r="D29453" t="s">
        <v>1593</v>
      </c>
      <c r="E29453" t="s">
        <v>1594</v>
      </c>
      <c r="F29453" t="s">
        <v>3221</v>
      </c>
      <c r="G29453" t="s">
        <v>3000</v>
      </c>
    </row>
    <row r="29454" spans="1:8" x14ac:dyDescent="0.2">
      <c r="A29454" t="s">
        <v>1575</v>
      </c>
      <c r="B29454" t="s">
        <v>1576</v>
      </c>
      <c r="C29454" t="s">
        <v>1577</v>
      </c>
      <c r="D29454" t="s">
        <v>1578</v>
      </c>
    </row>
    <row r="29455" spans="1:8" x14ac:dyDescent="0.2">
      <c r="A29455" t="s">
        <v>882</v>
      </c>
      <c r="B29455" t="s">
        <v>1579</v>
      </c>
      <c r="C29455" t="s">
        <v>1580</v>
      </c>
    </row>
    <row r="29456" spans="1:8" x14ac:dyDescent="0.2">
      <c r="A29456" t="s">
        <v>114</v>
      </c>
      <c r="B29456">
        <v>20</v>
      </c>
      <c r="C29456" t="s">
        <v>1634</v>
      </c>
      <c r="D29456">
        <v>0.1</v>
      </c>
    </row>
    <row r="29457" spans="1:6" x14ac:dyDescent="0.2">
      <c r="A29457" t="s">
        <v>2700</v>
      </c>
      <c r="B29457" t="s">
        <v>1639</v>
      </c>
      <c r="C29457" t="s">
        <v>2701</v>
      </c>
    </row>
    <row r="29458" spans="1:6" x14ac:dyDescent="0.2">
      <c r="A29458" t="s">
        <v>2702</v>
      </c>
      <c r="B29458" t="s">
        <v>1922</v>
      </c>
      <c r="C29458">
        <v>3.2</v>
      </c>
      <c r="D29458" t="s">
        <v>1588</v>
      </c>
      <c r="E29458" t="s">
        <v>2703</v>
      </c>
      <c r="F29458" t="s">
        <v>2704</v>
      </c>
    </row>
    <row r="29459" spans="1:6" x14ac:dyDescent="0.2">
      <c r="A29459" t="s">
        <v>2705</v>
      </c>
      <c r="B29459" t="s">
        <v>1639</v>
      </c>
      <c r="C29459" t="s">
        <v>2701</v>
      </c>
    </row>
    <row r="29460" spans="1:6" x14ac:dyDescent="0.2">
      <c r="A29460" t="s">
        <v>2706</v>
      </c>
      <c r="B29460" t="s">
        <v>1922</v>
      </c>
      <c r="C29460">
        <v>3.2</v>
      </c>
    </row>
    <row r="29461" spans="1:6" x14ac:dyDescent="0.2">
      <c r="A29461" t="s">
        <v>2707</v>
      </c>
      <c r="B29461">
        <f>0.023/-0.017</f>
        <v>-1.3529411764705881</v>
      </c>
    </row>
    <row r="29462" spans="1:6" x14ac:dyDescent="0.2">
      <c r="A29462" t="s">
        <v>2708</v>
      </c>
      <c r="B29462">
        <f>0.023/-0.017</f>
        <v>-1.3529411764705881</v>
      </c>
    </row>
    <row r="29463" spans="1:6" x14ac:dyDescent="0.2">
      <c r="A29463" t="s">
        <v>2709</v>
      </c>
      <c r="B29463">
        <v>6.37</v>
      </c>
      <c r="C29463" t="s">
        <v>1656</v>
      </c>
    </row>
    <row r="29464" spans="1:6" x14ac:dyDescent="0.2">
      <c r="A29464" t="s">
        <v>2710</v>
      </c>
      <c r="B29464">
        <v>6.37</v>
      </c>
      <c r="C29464" t="s">
        <v>1656</v>
      </c>
    </row>
    <row r="29465" spans="1:6" x14ac:dyDescent="0.2">
      <c r="A29465" t="s">
        <v>2711</v>
      </c>
      <c r="B29465">
        <v>2.6</v>
      </c>
      <c r="C29465" t="s">
        <v>1639</v>
      </c>
      <c r="D29465">
        <v>0.2</v>
      </c>
    </row>
    <row r="29466" spans="1:6" x14ac:dyDescent="0.2">
      <c r="A29466" t="s">
        <v>2712</v>
      </c>
      <c r="B29466">
        <f>-0.01/-0.053</f>
        <v>0.18867924528301888</v>
      </c>
    </row>
    <row r="29467" spans="1:6" x14ac:dyDescent="0.2">
      <c r="A29467" t="s">
        <v>2713</v>
      </c>
      <c r="B29467">
        <f>-0.04-0.085</f>
        <v>-0.125</v>
      </c>
    </row>
    <row r="29468" spans="1:6" x14ac:dyDescent="0.2">
      <c r="A29468" t="s">
        <v>2714</v>
      </c>
      <c r="B29468" t="s">
        <v>1588</v>
      </c>
      <c r="C29468" t="s">
        <v>2715</v>
      </c>
    </row>
    <row r="29469" spans="1:6" x14ac:dyDescent="0.2">
      <c r="A29469" t="s">
        <v>2716</v>
      </c>
      <c r="B29469" t="s">
        <v>2717</v>
      </c>
      <c r="C29469" t="s">
        <v>1634</v>
      </c>
      <c r="D29469">
        <v>0.1</v>
      </c>
    </row>
    <row r="29470" spans="1:6" x14ac:dyDescent="0.2">
      <c r="A29470" t="s">
        <v>2716</v>
      </c>
      <c r="B29470" t="s">
        <v>2718</v>
      </c>
      <c r="C29470" t="s">
        <v>1634</v>
      </c>
      <c r="D29470">
        <v>0.1</v>
      </c>
    </row>
    <row r="29471" spans="1:6" x14ac:dyDescent="0.2">
      <c r="A29471" t="s">
        <v>2719</v>
      </c>
      <c r="B29471" t="s">
        <v>1634</v>
      </c>
      <c r="C29471">
        <v>0.1</v>
      </c>
    </row>
    <row r="29472" spans="1:6" x14ac:dyDescent="0.2">
      <c r="A29472" t="s">
        <v>2720</v>
      </c>
      <c r="B29472" t="s">
        <v>1588</v>
      </c>
      <c r="C29472">
        <v>0.1</v>
      </c>
    </row>
    <row r="29473" spans="1:5" x14ac:dyDescent="0.2">
      <c r="A29473" t="s">
        <v>2721</v>
      </c>
      <c r="B29473">
        <f>0.055/-0.085</f>
        <v>-0.64705882352941169</v>
      </c>
    </row>
    <row r="29474" spans="1:5" x14ac:dyDescent="0.2">
      <c r="A29474" t="s">
        <v>2722</v>
      </c>
      <c r="B29474" t="s">
        <v>1588</v>
      </c>
      <c r="C29474" t="s">
        <v>52</v>
      </c>
      <c r="D29474">
        <v>10.9</v>
      </c>
      <c r="E29474">
        <f>0.03/-0.05</f>
        <v>-0.6</v>
      </c>
    </row>
    <row r="29475" spans="1:5" x14ac:dyDescent="0.2">
      <c r="A29475" t="s">
        <v>698</v>
      </c>
      <c r="B29475">
        <v>1.7</v>
      </c>
      <c r="C29475" t="s">
        <v>1634</v>
      </c>
      <c r="D29475">
        <v>0.05</v>
      </c>
    </row>
    <row r="29476" spans="1:5" x14ac:dyDescent="0.2">
      <c r="A29476" t="s">
        <v>200</v>
      </c>
      <c r="B29476">
        <v>0.6</v>
      </c>
      <c r="C29476">
        <f>0.05/-0.03</f>
        <v>-1.6666666666666667</v>
      </c>
    </row>
    <row r="29477" spans="1:5" x14ac:dyDescent="0.2">
      <c r="A29477" t="s">
        <v>177</v>
      </c>
      <c r="B29477">
        <v>0.9</v>
      </c>
      <c r="C29477" t="s">
        <v>1634</v>
      </c>
      <c r="D29477">
        <v>0.1</v>
      </c>
    </row>
    <row r="29478" spans="1:5" x14ac:dyDescent="0.2">
      <c r="A29478" t="s">
        <v>2723</v>
      </c>
      <c r="B29478">
        <f>0.023/-0.017</f>
        <v>-1.3529411764705881</v>
      </c>
    </row>
    <row r="29479" spans="1:5" x14ac:dyDescent="0.2">
      <c r="A29479" t="s">
        <v>2724</v>
      </c>
      <c r="B29479" t="s">
        <v>1634</v>
      </c>
      <c r="C29479">
        <v>0.1</v>
      </c>
    </row>
    <row r="29480" spans="1:5" x14ac:dyDescent="0.2">
      <c r="A29480" t="s">
        <v>698</v>
      </c>
      <c r="B29480">
        <v>0.6</v>
      </c>
      <c r="C29480">
        <f>-0.03/-0.1</f>
        <v>0.3</v>
      </c>
    </row>
    <row r="29481" spans="1:5" x14ac:dyDescent="0.2">
      <c r="A29481">
        <v>140</v>
      </c>
      <c r="B29481" t="e">
        <f>-Einstichabstand</f>
        <v>#NAME?</v>
      </c>
      <c r="C29481">
        <v>1.3</v>
      </c>
      <c r="D29481" t="s">
        <v>1656</v>
      </c>
    </row>
    <row r="29482" spans="1:5" x14ac:dyDescent="0.2">
      <c r="A29482" t="s">
        <v>131</v>
      </c>
      <c r="B29482">
        <v>2</v>
      </c>
      <c r="C29482" t="s">
        <v>1634</v>
      </c>
      <c r="D29482">
        <v>0.1</v>
      </c>
    </row>
    <row r="29483" spans="1:5" x14ac:dyDescent="0.2">
      <c r="A29483" t="s">
        <v>1633</v>
      </c>
      <c r="B29483">
        <v>1.5</v>
      </c>
      <c r="C29483" t="s">
        <v>1634</v>
      </c>
      <c r="D29483">
        <v>0.1</v>
      </c>
    </row>
    <row r="29484" spans="1:5" x14ac:dyDescent="0.2">
      <c r="A29484" t="s">
        <v>1078</v>
      </c>
      <c r="B29484">
        <v>1.2</v>
      </c>
      <c r="C29484" t="s">
        <v>1588</v>
      </c>
      <c r="D29484">
        <v>0.1</v>
      </c>
    </row>
    <row r="29485" spans="1:5" x14ac:dyDescent="0.2">
      <c r="A29485" t="s">
        <v>71</v>
      </c>
      <c r="B29485">
        <v>3.5</v>
      </c>
      <c r="C29485" t="s">
        <v>1639</v>
      </c>
      <c r="D29485">
        <v>0.5</v>
      </c>
    </row>
    <row r="29486" spans="1:5" x14ac:dyDescent="0.2">
      <c r="A29486" t="s">
        <v>52</v>
      </c>
      <c r="B29486">
        <v>6.3</v>
      </c>
      <c r="C29486" t="s">
        <v>1634</v>
      </c>
      <c r="D29486">
        <v>0.05</v>
      </c>
    </row>
    <row r="29487" spans="1:5" x14ac:dyDescent="0.2">
      <c r="A29487" t="s">
        <v>1792</v>
      </c>
      <c r="B29487" t="s">
        <v>1588</v>
      </c>
      <c r="C29487" t="s">
        <v>2725</v>
      </c>
      <c r="D29487" t="s">
        <v>1588</v>
      </c>
      <c r="E29487">
        <v>0.1</v>
      </c>
    </row>
    <row r="29488" spans="1:5" x14ac:dyDescent="0.2">
      <c r="A29488" t="s">
        <v>52</v>
      </c>
      <c r="B29488">
        <v>12.6</v>
      </c>
      <c r="C29488">
        <f>0.03/-0.05</f>
        <v>-0.6</v>
      </c>
    </row>
    <row r="29489" spans="1:6" x14ac:dyDescent="0.2">
      <c r="A29489" t="s">
        <v>52</v>
      </c>
      <c r="B29489">
        <v>7.9</v>
      </c>
      <c r="C29489" t="s">
        <v>1634</v>
      </c>
      <c r="D29489">
        <v>0.1</v>
      </c>
    </row>
    <row r="29490" spans="1:6" x14ac:dyDescent="0.2">
      <c r="A29490" t="s">
        <v>2726</v>
      </c>
      <c r="B29490" t="s">
        <v>1634</v>
      </c>
      <c r="C29490">
        <v>0.1</v>
      </c>
    </row>
    <row r="29491" spans="1:6" x14ac:dyDescent="0.2">
      <c r="A29491" t="s">
        <v>1792</v>
      </c>
      <c r="B29491" t="s">
        <v>1588</v>
      </c>
      <c r="C29491" t="s">
        <v>2727</v>
      </c>
      <c r="D29491" t="s">
        <v>1634</v>
      </c>
      <c r="E29491">
        <v>0.1</v>
      </c>
    </row>
    <row r="29492" spans="1:6" x14ac:dyDescent="0.2">
      <c r="A29492" t="s">
        <v>2722</v>
      </c>
      <c r="B29492" t="s">
        <v>1588</v>
      </c>
      <c r="C29492" t="s">
        <v>2728</v>
      </c>
      <c r="D29492" t="s">
        <v>1634</v>
      </c>
      <c r="E29492">
        <v>0.1</v>
      </c>
    </row>
    <row r="29493" spans="1:6" x14ac:dyDescent="0.2">
      <c r="A29493" t="s">
        <v>120</v>
      </c>
      <c r="B29493" t="s">
        <v>2254</v>
      </c>
      <c r="C29493" t="s">
        <v>1571</v>
      </c>
      <c r="D29493">
        <v>0.1</v>
      </c>
    </row>
    <row r="29494" spans="1:6" x14ac:dyDescent="0.2">
      <c r="A29494" t="s">
        <v>110</v>
      </c>
      <c r="B29494" t="s">
        <v>1818</v>
      </c>
    </row>
    <row r="29495" spans="1:6" x14ac:dyDescent="0.2">
      <c r="A29495" t="s">
        <v>110</v>
      </c>
      <c r="B29495" t="s">
        <v>2729</v>
      </c>
      <c r="C29495" t="s">
        <v>2730</v>
      </c>
      <c r="D29495" t="s">
        <v>2191</v>
      </c>
      <c r="E29495" t="s">
        <v>2729</v>
      </c>
      <c r="F29495" t="s">
        <v>1687</v>
      </c>
    </row>
    <row r="29496" spans="1:6" x14ac:dyDescent="0.2">
      <c r="A29496" t="s">
        <v>110</v>
      </c>
      <c r="B29496" t="s">
        <v>1708</v>
      </c>
      <c r="C29496" t="s">
        <v>79</v>
      </c>
    </row>
    <row r="29497" spans="1:6" x14ac:dyDescent="0.2">
      <c r="A29497" t="s">
        <v>110</v>
      </c>
      <c r="B29497" t="s">
        <v>1708</v>
      </c>
      <c r="C29497" t="s">
        <v>79</v>
      </c>
    </row>
    <row r="29498" spans="1:6" x14ac:dyDescent="0.2">
      <c r="A29498" t="s">
        <v>110</v>
      </c>
      <c r="B29498" t="s">
        <v>1708</v>
      </c>
      <c r="C29498" t="s">
        <v>79</v>
      </c>
    </row>
    <row r="29499" spans="1:6" x14ac:dyDescent="0.2">
      <c r="A29499" t="s">
        <v>110</v>
      </c>
      <c r="B29499" t="s">
        <v>1708</v>
      </c>
      <c r="C29499" t="s">
        <v>79</v>
      </c>
    </row>
    <row r="29500" spans="1:6" x14ac:dyDescent="0.2">
      <c r="A29500" t="s">
        <v>110</v>
      </c>
      <c r="B29500" t="s">
        <v>1708</v>
      </c>
      <c r="C29500" t="s">
        <v>79</v>
      </c>
    </row>
    <row r="29501" spans="1:6" x14ac:dyDescent="0.2">
      <c r="A29501" t="s">
        <v>110</v>
      </c>
      <c r="B29501" t="s">
        <v>1708</v>
      </c>
      <c r="C29501" t="s">
        <v>79</v>
      </c>
    </row>
    <row r="29502" spans="1:6" x14ac:dyDescent="0.2">
      <c r="A29502" t="s">
        <v>110</v>
      </c>
      <c r="B29502" t="s">
        <v>1708</v>
      </c>
      <c r="C29502" t="s">
        <v>79</v>
      </c>
    </row>
    <row r="29503" spans="1:6" x14ac:dyDescent="0.2">
      <c r="A29503" t="s">
        <v>110</v>
      </c>
      <c r="B29503" t="s">
        <v>1708</v>
      </c>
      <c r="C29503" t="s">
        <v>79</v>
      </c>
    </row>
    <row r="29504" spans="1:6" x14ac:dyDescent="0.2">
      <c r="A29504" t="s">
        <v>110</v>
      </c>
      <c r="B29504" t="s">
        <v>1708</v>
      </c>
      <c r="C29504" t="s">
        <v>79</v>
      </c>
    </row>
    <row r="29505" spans="1:6" x14ac:dyDescent="0.2">
      <c r="A29505" t="s">
        <v>597</v>
      </c>
      <c r="B29505">
        <v>0.2</v>
      </c>
      <c r="C29505">
        <v>0.2</v>
      </c>
    </row>
    <row r="29506" spans="1:6" x14ac:dyDescent="0.2">
      <c r="A29506" t="s">
        <v>177</v>
      </c>
      <c r="B29506">
        <v>0.5</v>
      </c>
      <c r="C29506" t="s">
        <v>1606</v>
      </c>
    </row>
    <row r="29507" spans="1:6" x14ac:dyDescent="0.2">
      <c r="A29507" t="s">
        <v>2731</v>
      </c>
      <c r="B29507">
        <v>1</v>
      </c>
      <c r="C29507">
        <v>-1</v>
      </c>
    </row>
    <row r="29508" spans="1:6" x14ac:dyDescent="0.2">
      <c r="A29508" t="s">
        <v>2214</v>
      </c>
      <c r="B29508" t="s">
        <v>2732</v>
      </c>
      <c r="C29508" t="s">
        <v>2733</v>
      </c>
      <c r="D29508" s="13">
        <v>4.1666666666666664E-2</v>
      </c>
      <c r="E29508" t="s">
        <v>1804</v>
      </c>
      <c r="F29508" t="s">
        <v>2734</v>
      </c>
    </row>
    <row r="29509" spans="1:6" x14ac:dyDescent="0.2">
      <c r="A29509" t="s">
        <v>177</v>
      </c>
      <c r="B29509">
        <v>0.2</v>
      </c>
      <c r="C29509" t="s">
        <v>1606</v>
      </c>
      <c r="D29509" t="s">
        <v>2735</v>
      </c>
    </row>
    <row r="29510" spans="1:6" x14ac:dyDescent="0.2">
      <c r="A29510" t="s">
        <v>209</v>
      </c>
      <c r="B29510" t="s">
        <v>2735</v>
      </c>
    </row>
    <row r="29511" spans="1:6" x14ac:dyDescent="0.2">
      <c r="A29511" t="s">
        <v>173</v>
      </c>
      <c r="B29511">
        <v>9.3000000000000007</v>
      </c>
      <c r="C29511" t="s">
        <v>1604</v>
      </c>
    </row>
    <row r="29512" spans="1:6" x14ac:dyDescent="0.2">
      <c r="A29512" t="s">
        <v>2745</v>
      </c>
      <c r="B29512">
        <f>0.023/-0.017</f>
        <v>-1.3529411764705881</v>
      </c>
    </row>
    <row r="29513" spans="1:6" x14ac:dyDescent="0.2">
      <c r="A29513" t="s">
        <v>2745</v>
      </c>
      <c r="B29513">
        <f>0.023/-0.017</f>
        <v>-1.3529411764705881</v>
      </c>
    </row>
    <row r="29514" spans="1:6" x14ac:dyDescent="0.2">
      <c r="A29514" t="s">
        <v>2746</v>
      </c>
      <c r="B29514">
        <v>0.02</v>
      </c>
      <c r="C29514" t="s">
        <v>2747</v>
      </c>
      <c r="D29514" t="s">
        <v>1593</v>
      </c>
      <c r="E29514" t="s">
        <v>2748</v>
      </c>
    </row>
    <row r="29515" spans="1:6" x14ac:dyDescent="0.2">
      <c r="A29515" t="s">
        <v>2749</v>
      </c>
      <c r="B29515">
        <v>0.02</v>
      </c>
      <c r="C29515" t="s">
        <v>2747</v>
      </c>
      <c r="D29515" t="s">
        <v>1593</v>
      </c>
      <c r="E29515" t="s">
        <v>2750</v>
      </c>
    </row>
    <row r="29516" spans="1:6" x14ac:dyDescent="0.2">
      <c r="A29516" t="s">
        <v>2751</v>
      </c>
      <c r="B29516" t="s">
        <v>1571</v>
      </c>
      <c r="C29516" t="s">
        <v>2752</v>
      </c>
      <c r="D29516" t="s">
        <v>1593</v>
      </c>
      <c r="E29516" t="s">
        <v>2539</v>
      </c>
    </row>
    <row r="29517" spans="1:6" x14ac:dyDescent="0.2">
      <c r="A29517" t="s">
        <v>2753</v>
      </c>
      <c r="B29517" t="s">
        <v>1571</v>
      </c>
      <c r="C29517" t="s">
        <v>2752</v>
      </c>
      <c r="D29517" t="s">
        <v>1593</v>
      </c>
      <c r="E29517" t="s">
        <v>1594</v>
      </c>
    </row>
    <row r="29518" spans="1:6" x14ac:dyDescent="0.2">
      <c r="A29518" t="s">
        <v>2754</v>
      </c>
      <c r="B29518" t="s">
        <v>1571</v>
      </c>
      <c r="C29518" t="s">
        <v>2755</v>
      </c>
      <c r="D29518" t="s">
        <v>1593</v>
      </c>
      <c r="E29518" t="s">
        <v>1594</v>
      </c>
    </row>
    <row r="29519" spans="1:6" x14ac:dyDescent="0.2">
      <c r="A29519" t="s">
        <v>2756</v>
      </c>
      <c r="B29519" t="s">
        <v>1571</v>
      </c>
      <c r="C29519">
        <v>0.1</v>
      </c>
      <c r="D29519" t="s">
        <v>1593</v>
      </c>
      <c r="E29519" t="s">
        <v>2539</v>
      </c>
    </row>
    <row r="29520" spans="1:6" x14ac:dyDescent="0.2">
      <c r="A29520" t="s">
        <v>2757</v>
      </c>
      <c r="B29520" t="s">
        <v>1571</v>
      </c>
      <c r="C29520" t="s">
        <v>2752</v>
      </c>
      <c r="D29520" t="s">
        <v>1593</v>
      </c>
      <c r="E29520" t="s">
        <v>2539</v>
      </c>
    </row>
    <row r="29521" spans="1:5" x14ac:dyDescent="0.2">
      <c r="A29521" t="s">
        <v>2758</v>
      </c>
      <c r="B29521" t="s">
        <v>1571</v>
      </c>
      <c r="C29521" t="s">
        <v>2759</v>
      </c>
      <c r="D29521" t="s">
        <v>2760</v>
      </c>
    </row>
    <row r="29522" spans="1:5" x14ac:dyDescent="0.2">
      <c r="A29522" t="s">
        <v>2761</v>
      </c>
      <c r="B29522" t="s">
        <v>1571</v>
      </c>
      <c r="C29522" t="s">
        <v>2752</v>
      </c>
      <c r="D29522" t="s">
        <v>1593</v>
      </c>
      <c r="E29522" t="s">
        <v>2539</v>
      </c>
    </row>
    <row r="29523" spans="1:5" x14ac:dyDescent="0.2">
      <c r="A29523" t="s">
        <v>2762</v>
      </c>
      <c r="B29523" t="s">
        <v>1571</v>
      </c>
      <c r="C29523" t="s">
        <v>2763</v>
      </c>
      <c r="D29523" t="s">
        <v>1593</v>
      </c>
      <c r="E29523" t="s">
        <v>2539</v>
      </c>
    </row>
    <row r="29524" spans="1:5" x14ac:dyDescent="0.2">
      <c r="A29524" t="s">
        <v>2764</v>
      </c>
      <c r="B29524" t="s">
        <v>1571</v>
      </c>
      <c r="C29524" t="s">
        <v>2755</v>
      </c>
      <c r="D29524" t="s">
        <v>1593</v>
      </c>
      <c r="E29524" t="s">
        <v>1686</v>
      </c>
    </row>
    <row r="29525" spans="1:5" x14ac:dyDescent="0.2">
      <c r="A29525" t="s">
        <v>2765</v>
      </c>
      <c r="B29525">
        <v>0.05</v>
      </c>
      <c r="C29525" t="s">
        <v>2766</v>
      </c>
      <c r="D29525" t="s">
        <v>2767</v>
      </c>
    </row>
    <row r="29526" spans="1:5" x14ac:dyDescent="0.2">
      <c r="A29526" t="s">
        <v>2768</v>
      </c>
      <c r="B29526">
        <v>0.03</v>
      </c>
      <c r="C29526" t="s">
        <v>2766</v>
      </c>
      <c r="D29526" t="s">
        <v>2767</v>
      </c>
    </row>
    <row r="29527" spans="1:5" x14ac:dyDescent="0.2">
      <c r="A29527" t="s">
        <v>2769</v>
      </c>
      <c r="B29527">
        <v>0.03</v>
      </c>
      <c r="C29527" t="s">
        <v>2770</v>
      </c>
      <c r="D29527" t="s">
        <v>2771</v>
      </c>
      <c r="E29527" t="s">
        <v>2740</v>
      </c>
    </row>
    <row r="29528" spans="1:5" x14ac:dyDescent="0.2">
      <c r="A29528" t="s">
        <v>2772</v>
      </c>
      <c r="B29528">
        <v>0.05</v>
      </c>
      <c r="C29528" t="s">
        <v>1593</v>
      </c>
      <c r="D29528" t="s">
        <v>1594</v>
      </c>
    </row>
    <row r="29529" spans="1:5" x14ac:dyDescent="0.2">
      <c r="A29529" t="s">
        <v>2773</v>
      </c>
      <c r="B29529">
        <v>0.05</v>
      </c>
      <c r="C29529" t="s">
        <v>1593</v>
      </c>
      <c r="D29529" t="s">
        <v>1594</v>
      </c>
    </row>
    <row r="29530" spans="1:5" x14ac:dyDescent="0.2">
      <c r="A29530" t="s">
        <v>2774</v>
      </c>
      <c r="B29530">
        <v>7.0000000000000007E-2</v>
      </c>
      <c r="C29530" t="s">
        <v>1593</v>
      </c>
      <c r="D29530" t="s">
        <v>1594</v>
      </c>
    </row>
    <row r="29531" spans="1:5" x14ac:dyDescent="0.2">
      <c r="A29531" t="s">
        <v>2775</v>
      </c>
      <c r="B29531" t="s">
        <v>2503</v>
      </c>
      <c r="C29531" t="s">
        <v>2776</v>
      </c>
      <c r="D29531" t="s">
        <v>2777</v>
      </c>
    </row>
    <row r="29532" spans="1:5" x14ac:dyDescent="0.2">
      <c r="A29532" t="s">
        <v>2778</v>
      </c>
      <c r="B29532" t="s">
        <v>1708</v>
      </c>
      <c r="C29532" t="s">
        <v>2416</v>
      </c>
      <c r="D29532" t="s">
        <v>2326</v>
      </c>
      <c r="E29532" t="s">
        <v>2779</v>
      </c>
    </row>
    <row r="29533" spans="1:5" x14ac:dyDescent="0.2">
      <c r="A29533" t="s">
        <v>687</v>
      </c>
      <c r="B29533" t="s">
        <v>2629</v>
      </c>
      <c r="C29533" t="s">
        <v>2781</v>
      </c>
      <c r="D29533" t="s">
        <v>2249</v>
      </c>
    </row>
    <row r="29534" spans="1:5" x14ac:dyDescent="0.2">
      <c r="A29534" t="s">
        <v>2782</v>
      </c>
      <c r="B29534" t="s">
        <v>2783</v>
      </c>
      <c r="C29534">
        <v>7</v>
      </c>
    </row>
    <row r="29535" spans="1:5" x14ac:dyDescent="0.2">
      <c r="A29535" t="s">
        <v>2784</v>
      </c>
      <c r="B29535" t="s">
        <v>2785</v>
      </c>
      <c r="C29535">
        <v>20</v>
      </c>
      <c r="D29535" t="s">
        <v>2786</v>
      </c>
    </row>
    <row r="29536" spans="1:5" x14ac:dyDescent="0.2">
      <c r="A29536" t="s">
        <v>2787</v>
      </c>
      <c r="B29536">
        <v>0.4</v>
      </c>
      <c r="C29536">
        <v>-0.1</v>
      </c>
      <c r="D29536" t="s">
        <v>2735</v>
      </c>
    </row>
    <row r="29537" spans="1:4" x14ac:dyDescent="0.2">
      <c r="A29537" t="s">
        <v>2788</v>
      </c>
      <c r="B29537">
        <v>0.4</v>
      </c>
      <c r="C29537" t="s">
        <v>1606</v>
      </c>
      <c r="D29537" t="s">
        <v>2735</v>
      </c>
    </row>
    <row r="29538" spans="1:4" x14ac:dyDescent="0.2">
      <c r="A29538" t="s">
        <v>2784</v>
      </c>
      <c r="B29538" t="s">
        <v>2785</v>
      </c>
      <c r="C29538">
        <v>15</v>
      </c>
      <c r="D29538" t="s">
        <v>2789</v>
      </c>
    </row>
    <row r="29539" spans="1:4" x14ac:dyDescent="0.2">
      <c r="A29539" t="s">
        <v>2790</v>
      </c>
      <c r="B29539" t="s">
        <v>2785</v>
      </c>
      <c r="C29539">
        <v>20</v>
      </c>
      <c r="D29539" t="s">
        <v>2789</v>
      </c>
    </row>
    <row r="29540" spans="1:4" x14ac:dyDescent="0.2">
      <c r="A29540" t="s">
        <v>2791</v>
      </c>
      <c r="B29540" t="s">
        <v>2785</v>
      </c>
      <c r="C29540">
        <v>20</v>
      </c>
      <c r="D29540" t="s">
        <v>2789</v>
      </c>
    </row>
    <row r="29541" spans="1:4" x14ac:dyDescent="0.2">
      <c r="A29541" t="s">
        <v>2792</v>
      </c>
      <c r="B29541">
        <v>0.2</v>
      </c>
      <c r="C29541" t="s">
        <v>1693</v>
      </c>
      <c r="D29541" t="s">
        <v>2789</v>
      </c>
    </row>
    <row r="29542" spans="1:4" x14ac:dyDescent="0.2">
      <c r="A29542" t="s">
        <v>2793</v>
      </c>
      <c r="B29542">
        <v>0.2</v>
      </c>
      <c r="C29542" t="s">
        <v>1693</v>
      </c>
      <c r="D29542" t="s">
        <v>2789</v>
      </c>
    </row>
    <row r="29543" spans="1:4" x14ac:dyDescent="0.2">
      <c r="A29543" t="s">
        <v>2794</v>
      </c>
      <c r="B29543">
        <v>0.2</v>
      </c>
      <c r="C29543" t="s">
        <v>1606</v>
      </c>
      <c r="D29543" t="s">
        <v>2789</v>
      </c>
    </row>
    <row r="29544" spans="1:4" x14ac:dyDescent="0.2">
      <c r="A29544" t="s">
        <v>2795</v>
      </c>
      <c r="B29544" t="s">
        <v>2796</v>
      </c>
      <c r="C29544" t="s">
        <v>2789</v>
      </c>
    </row>
    <row r="29545" spans="1:4" x14ac:dyDescent="0.2">
      <c r="A29545" t="s">
        <v>2797</v>
      </c>
      <c r="B29545" t="s">
        <v>2783</v>
      </c>
      <c r="C29545">
        <v>10</v>
      </c>
      <c r="D29545" t="s">
        <v>28</v>
      </c>
    </row>
    <row r="29546" spans="1:4" x14ac:dyDescent="0.2">
      <c r="A29546" t="s">
        <v>2798</v>
      </c>
      <c r="B29546" t="s">
        <v>2783</v>
      </c>
      <c r="C29546">
        <v>10</v>
      </c>
      <c r="D29546" t="s">
        <v>2799</v>
      </c>
    </row>
    <row r="29547" spans="1:4" x14ac:dyDescent="0.2">
      <c r="A29547" t="s">
        <v>2800</v>
      </c>
      <c r="B29547">
        <v>1.5</v>
      </c>
      <c r="C29547">
        <v>2</v>
      </c>
      <c r="D29547" t="s">
        <v>28</v>
      </c>
    </row>
    <row r="29548" spans="1:4" x14ac:dyDescent="0.2">
      <c r="A29548" t="s">
        <v>2801</v>
      </c>
      <c r="B29548">
        <v>1.5</v>
      </c>
      <c r="C29548">
        <v>2</v>
      </c>
      <c r="D29548" t="s">
        <v>2799</v>
      </c>
    </row>
    <row r="29549" spans="1:4" x14ac:dyDescent="0.2">
      <c r="A29549" t="s">
        <v>2802</v>
      </c>
      <c r="B29549" t="s">
        <v>2803</v>
      </c>
      <c r="C29549" t="s">
        <v>28</v>
      </c>
    </row>
    <row r="29550" spans="1:4" x14ac:dyDescent="0.2">
      <c r="A29550" t="s">
        <v>2804</v>
      </c>
      <c r="B29550" t="s">
        <v>2803</v>
      </c>
      <c r="C29550" t="s">
        <v>2799</v>
      </c>
    </row>
    <row r="29551" spans="1:4" x14ac:dyDescent="0.2">
      <c r="A29551" t="s">
        <v>2805</v>
      </c>
      <c r="B29551" t="s">
        <v>1780</v>
      </c>
      <c r="C29551" t="s">
        <v>28</v>
      </c>
    </row>
    <row r="29552" spans="1:4" x14ac:dyDescent="0.2">
      <c r="A29552" t="s">
        <v>2806</v>
      </c>
      <c r="B29552" t="s">
        <v>1780</v>
      </c>
      <c r="C29552" t="s">
        <v>2799</v>
      </c>
    </row>
    <row r="29553" spans="1:8" x14ac:dyDescent="0.2">
      <c r="A29553">
        <v>1</v>
      </c>
      <c r="B29553" t="s">
        <v>2642</v>
      </c>
      <c r="C29553" t="s">
        <v>1805</v>
      </c>
    </row>
    <row r="29554" spans="1:8" x14ac:dyDescent="0.2">
      <c r="A29554" t="s">
        <v>2807</v>
      </c>
      <c r="B29554" t="s">
        <v>2644</v>
      </c>
      <c r="C29554" t="s">
        <v>1947</v>
      </c>
      <c r="D29554" t="s">
        <v>2808</v>
      </c>
      <c r="E29554" t="s">
        <v>1574</v>
      </c>
      <c r="F29554" t="s">
        <v>1816</v>
      </c>
      <c r="G29554" t="s">
        <v>2808</v>
      </c>
      <c r="H29554" t="s">
        <v>2809</v>
      </c>
    </row>
    <row r="29555" spans="1:8" x14ac:dyDescent="0.2">
      <c r="A29555" t="s">
        <v>882</v>
      </c>
      <c r="B29555" t="s">
        <v>1579</v>
      </c>
      <c r="C29555" t="s">
        <v>1580</v>
      </c>
    </row>
    <row r="29556" spans="1:8" x14ac:dyDescent="0.2">
      <c r="A29556" t="s">
        <v>1575</v>
      </c>
      <c r="B29556" t="s">
        <v>1576</v>
      </c>
      <c r="C29556" t="s">
        <v>1577</v>
      </c>
      <c r="D29556" t="s">
        <v>1578</v>
      </c>
    </row>
    <row r="29557" spans="1:8" x14ac:dyDescent="0.2">
      <c r="A29557" t="s">
        <v>1595</v>
      </c>
      <c r="B29557" t="s">
        <v>1596</v>
      </c>
      <c r="C29557" t="s">
        <v>1597</v>
      </c>
    </row>
    <row r="29558" spans="1:8" x14ac:dyDescent="0.2">
      <c r="A29558" t="s">
        <v>1595</v>
      </c>
      <c r="B29558" t="s">
        <v>1598</v>
      </c>
      <c r="C29558" t="s">
        <v>1599</v>
      </c>
      <c r="D29558" t="s">
        <v>1597</v>
      </c>
    </row>
    <row r="29559" spans="1:8" x14ac:dyDescent="0.2">
      <c r="A29559">
        <v>1.75</v>
      </c>
      <c r="B29559" t="s">
        <v>1656</v>
      </c>
    </row>
    <row r="29560" spans="1:8" x14ac:dyDescent="0.2">
      <c r="A29560">
        <v>0.5</v>
      </c>
      <c r="B29560" t="s">
        <v>1656</v>
      </c>
    </row>
    <row r="29561" spans="1:8" x14ac:dyDescent="0.2">
      <c r="A29561">
        <v>1.2</v>
      </c>
      <c r="B29561">
        <v>-0.05</v>
      </c>
    </row>
    <row r="29562" spans="1:8" x14ac:dyDescent="0.2">
      <c r="A29562">
        <v>8.3000000000000007</v>
      </c>
      <c r="B29562" t="s">
        <v>2249</v>
      </c>
    </row>
    <row r="29563" spans="1:8" x14ac:dyDescent="0.2">
      <c r="A29563">
        <v>2.5</v>
      </c>
      <c r="B29563">
        <v>0.1</v>
      </c>
    </row>
    <row r="29564" spans="1:8" x14ac:dyDescent="0.2">
      <c r="A29564">
        <v>1.1000000000000001</v>
      </c>
      <c r="B29564">
        <v>0.05</v>
      </c>
    </row>
    <row r="29565" spans="1:8" x14ac:dyDescent="0.2">
      <c r="A29565">
        <v>5.45</v>
      </c>
      <c r="B29565" t="s">
        <v>1606</v>
      </c>
    </row>
    <row r="29566" spans="1:8" x14ac:dyDescent="0.2">
      <c r="A29566" t="s">
        <v>52</v>
      </c>
      <c r="B29566">
        <v>3.5</v>
      </c>
      <c r="C29566" t="s">
        <v>1606</v>
      </c>
    </row>
    <row r="29567" spans="1:8" x14ac:dyDescent="0.2">
      <c r="A29567" t="s">
        <v>3692</v>
      </c>
      <c r="B29567" t="s">
        <v>1606</v>
      </c>
    </row>
    <row r="29568" spans="1:8" x14ac:dyDescent="0.2">
      <c r="A29568" t="s">
        <v>2332</v>
      </c>
      <c r="B29568" t="s">
        <v>1606</v>
      </c>
    </row>
    <row r="29569" spans="1:4" x14ac:dyDescent="0.2">
      <c r="A29569" t="s">
        <v>3693</v>
      </c>
      <c r="B29569" t="s">
        <v>1642</v>
      </c>
    </row>
    <row r="29570" spans="1:4" x14ac:dyDescent="0.2">
      <c r="A29570" t="s">
        <v>1687</v>
      </c>
      <c r="B29570" t="s">
        <v>1606</v>
      </c>
    </row>
    <row r="29571" spans="1:4" x14ac:dyDescent="0.2">
      <c r="A29571" t="s">
        <v>3694</v>
      </c>
      <c r="B29571">
        <v>-0.05</v>
      </c>
    </row>
    <row r="29572" spans="1:4" x14ac:dyDescent="0.2">
      <c r="A29572" t="s">
        <v>2853</v>
      </c>
      <c r="B29572" t="s">
        <v>1656</v>
      </c>
    </row>
    <row r="29573" spans="1:4" x14ac:dyDescent="0.2">
      <c r="A29573" t="s">
        <v>2844</v>
      </c>
      <c r="B29573">
        <v>-0.08</v>
      </c>
    </row>
    <row r="29574" spans="1:4" x14ac:dyDescent="0.2">
      <c r="A29574" t="s">
        <v>3695</v>
      </c>
      <c r="B29574">
        <f>-0.01/-0.033</f>
        <v>0.30303030303030304</v>
      </c>
    </row>
    <row r="29575" spans="1:4" x14ac:dyDescent="0.2">
      <c r="A29575" t="s">
        <v>3695</v>
      </c>
      <c r="B29575">
        <f>-0.01/-0.033</f>
        <v>0.30303030303030304</v>
      </c>
    </row>
    <row r="29576" spans="1:4" x14ac:dyDescent="0.2">
      <c r="A29576" t="s">
        <v>3695</v>
      </c>
      <c r="B29576">
        <f>-0.01/-0.033</f>
        <v>0.30303030303030304</v>
      </c>
    </row>
    <row r="29577" spans="1:4" x14ac:dyDescent="0.2">
      <c r="A29577" t="s">
        <v>3696</v>
      </c>
      <c r="B29577">
        <v>0.05</v>
      </c>
    </row>
    <row r="29578" spans="1:4" x14ac:dyDescent="0.2">
      <c r="A29578" t="s">
        <v>3697</v>
      </c>
      <c r="B29578" t="s">
        <v>1571</v>
      </c>
      <c r="C29578">
        <v>0.02</v>
      </c>
    </row>
    <row r="29579" spans="1:4" x14ac:dyDescent="0.2">
      <c r="A29579" t="s">
        <v>1571</v>
      </c>
      <c r="B29579" t="s">
        <v>3698</v>
      </c>
    </row>
    <row r="29580" spans="1:4" x14ac:dyDescent="0.2">
      <c r="A29580" t="s">
        <v>1571</v>
      </c>
      <c r="B29580" t="s">
        <v>3699</v>
      </c>
    </row>
    <row r="29581" spans="1:4" x14ac:dyDescent="0.2">
      <c r="A29581" t="s">
        <v>209</v>
      </c>
      <c r="B29581" t="s">
        <v>3700</v>
      </c>
      <c r="C29581" t="s">
        <v>1835</v>
      </c>
      <c r="D29581" t="s">
        <v>3701</v>
      </c>
    </row>
    <row r="29582" spans="1:4" x14ac:dyDescent="0.2">
      <c r="A29582" t="s">
        <v>110</v>
      </c>
      <c r="B29582" t="s">
        <v>1724</v>
      </c>
    </row>
    <row r="29583" spans="1:4" x14ac:dyDescent="0.2">
      <c r="A29583" t="s">
        <v>1575</v>
      </c>
      <c r="B29583" t="s">
        <v>1576</v>
      </c>
      <c r="C29583" t="s">
        <v>1577</v>
      </c>
      <c r="D29583" t="s">
        <v>1578</v>
      </c>
    </row>
    <row r="29584" spans="1:4" x14ac:dyDescent="0.2">
      <c r="A29584" t="s">
        <v>882</v>
      </c>
      <c r="B29584" t="s">
        <v>1579</v>
      </c>
      <c r="C29584" t="s">
        <v>1580</v>
      </c>
    </row>
    <row r="29585" spans="1:2" x14ac:dyDescent="0.2">
      <c r="A29585" t="s">
        <v>52</v>
      </c>
    </row>
    <row r="29586" spans="1:2" x14ac:dyDescent="0.2">
      <c r="A29586" t="s">
        <v>52</v>
      </c>
    </row>
    <row r="29587" spans="1:2" x14ac:dyDescent="0.2">
      <c r="A29587" t="s">
        <v>52</v>
      </c>
    </row>
    <row r="29588" spans="1:2" x14ac:dyDescent="0.2">
      <c r="A29588" t="s">
        <v>52</v>
      </c>
    </row>
    <row r="29589" spans="1:2" x14ac:dyDescent="0.2">
      <c r="A29589" t="s">
        <v>57</v>
      </c>
    </row>
    <row r="29590" spans="1:2" x14ac:dyDescent="0.2">
      <c r="A29590" t="s">
        <v>57</v>
      </c>
    </row>
    <row r="29591" spans="1:2" x14ac:dyDescent="0.2">
      <c r="A29591" t="s">
        <v>207</v>
      </c>
    </row>
    <row r="29592" spans="1:2" x14ac:dyDescent="0.2">
      <c r="A29592" t="s">
        <v>207</v>
      </c>
    </row>
    <row r="29593" spans="1:2" x14ac:dyDescent="0.2">
      <c r="A29593" t="s">
        <v>57</v>
      </c>
    </row>
    <row r="29594" spans="1:2" x14ac:dyDescent="0.2">
      <c r="A29594" t="s">
        <v>119</v>
      </c>
      <c r="B29594" t="s">
        <v>3702</v>
      </c>
    </row>
    <row r="29595" spans="1:2" x14ac:dyDescent="0.2">
      <c r="A29595" t="s">
        <v>52</v>
      </c>
    </row>
    <row r="29596" spans="1:2" x14ac:dyDescent="0.2">
      <c r="A29596" t="s">
        <v>117</v>
      </c>
    </row>
    <row r="29597" spans="1:2" x14ac:dyDescent="0.2">
      <c r="A29597" t="s">
        <v>156</v>
      </c>
    </row>
    <row r="29598" spans="1:2" x14ac:dyDescent="0.2">
      <c r="A29598" t="s">
        <v>117</v>
      </c>
    </row>
    <row r="29599" spans="1:2" x14ac:dyDescent="0.2">
      <c r="A29599" t="s">
        <v>156</v>
      </c>
    </row>
    <row r="29600" spans="1:2" x14ac:dyDescent="0.2">
      <c r="A29600" t="s">
        <v>119</v>
      </c>
    </row>
    <row r="29601" spans="1:4" x14ac:dyDescent="0.2">
      <c r="A29601" t="s">
        <v>118</v>
      </c>
      <c r="B29601" t="s">
        <v>3698</v>
      </c>
    </row>
    <row r="29602" spans="1:4" x14ac:dyDescent="0.2">
      <c r="A29602" t="s">
        <v>118</v>
      </c>
      <c r="B29602" t="s">
        <v>3699</v>
      </c>
    </row>
    <row r="29603" spans="1:4" x14ac:dyDescent="0.2">
      <c r="A29603" t="s">
        <v>115</v>
      </c>
    </row>
    <row r="29604" spans="1:4" x14ac:dyDescent="0.2">
      <c r="A29604" t="s">
        <v>57</v>
      </c>
      <c r="B29604" t="s">
        <v>3703</v>
      </c>
      <c r="C29604" t="s">
        <v>3704</v>
      </c>
      <c r="D29604">
        <v>6.9</v>
      </c>
    </row>
    <row r="29605" spans="1:4" x14ac:dyDescent="0.2">
      <c r="A29605" t="s">
        <v>57</v>
      </c>
      <c r="B29605" t="s">
        <v>3703</v>
      </c>
      <c r="C29605" t="s">
        <v>3704</v>
      </c>
      <c r="D29605">
        <v>4.5</v>
      </c>
    </row>
    <row r="29606" spans="1:4" x14ac:dyDescent="0.2">
      <c r="A29606" t="s">
        <v>57</v>
      </c>
      <c r="B29606" t="s">
        <v>3703</v>
      </c>
      <c r="C29606" t="s">
        <v>3704</v>
      </c>
      <c r="D29606">
        <v>2.1</v>
      </c>
    </row>
    <row r="29607" spans="1:4" x14ac:dyDescent="0.2">
      <c r="A29607" t="s">
        <v>57</v>
      </c>
      <c r="B29607">
        <v>22.035</v>
      </c>
    </row>
    <row r="29608" spans="1:4" x14ac:dyDescent="0.2">
      <c r="A29608" t="s">
        <v>57</v>
      </c>
      <c r="B29608">
        <v>22.035</v>
      </c>
    </row>
    <row r="29609" spans="1:4" x14ac:dyDescent="0.2">
      <c r="A29609" t="s">
        <v>57</v>
      </c>
    </row>
    <row r="29610" spans="1:4" x14ac:dyDescent="0.2">
      <c r="A29610" t="s">
        <v>119</v>
      </c>
    </row>
    <row r="29611" spans="1:4" x14ac:dyDescent="0.2">
      <c r="A29611" t="s">
        <v>212</v>
      </c>
    </row>
    <row r="29612" spans="1:4" x14ac:dyDescent="0.2">
      <c r="A29612" t="s">
        <v>118</v>
      </c>
      <c r="B29612" t="s">
        <v>1741</v>
      </c>
    </row>
    <row r="29613" spans="1:4" x14ac:dyDescent="0.2">
      <c r="A29613" t="s">
        <v>119</v>
      </c>
    </row>
    <row r="29614" spans="1:4" x14ac:dyDescent="0.2">
      <c r="A29614" t="s">
        <v>209</v>
      </c>
    </row>
    <row r="29615" spans="1:4" x14ac:dyDescent="0.2">
      <c r="A29615" t="s">
        <v>115</v>
      </c>
    </row>
    <row r="29616" spans="1:4" x14ac:dyDescent="0.2">
      <c r="A29616" t="s">
        <v>115</v>
      </c>
    </row>
    <row r="29617" spans="1:3" x14ac:dyDescent="0.2">
      <c r="A29617" t="s">
        <v>118</v>
      </c>
      <c r="B29617" t="s">
        <v>1768</v>
      </c>
      <c r="C29617" t="s">
        <v>115</v>
      </c>
    </row>
    <row r="29618" spans="1:3" x14ac:dyDescent="0.2">
      <c r="A29618" t="s">
        <v>156</v>
      </c>
    </row>
    <row r="29619" spans="1:3" x14ac:dyDescent="0.2">
      <c r="A29619" t="s">
        <v>52</v>
      </c>
    </row>
    <row r="29620" spans="1:3" x14ac:dyDescent="0.2">
      <c r="A29620" t="s">
        <v>52</v>
      </c>
    </row>
    <row r="29621" spans="1:3" x14ac:dyDescent="0.2">
      <c r="A29621" t="s">
        <v>176</v>
      </c>
    </row>
    <row r="29622" spans="1:3" x14ac:dyDescent="0.2">
      <c r="A29622" t="s">
        <v>118</v>
      </c>
    </row>
    <row r="29623" spans="1:3" x14ac:dyDescent="0.2">
      <c r="A29623" t="s">
        <v>209</v>
      </c>
    </row>
    <row r="29624" spans="1:3" x14ac:dyDescent="0.2">
      <c r="A29624" t="s">
        <v>176</v>
      </c>
    </row>
    <row r="29625" spans="1:3" x14ac:dyDescent="0.2">
      <c r="A29625" t="s">
        <v>176</v>
      </c>
    </row>
    <row r="29626" spans="1:3" x14ac:dyDescent="0.2">
      <c r="A29626" t="s">
        <v>209</v>
      </c>
    </row>
    <row r="29627" spans="1:3" x14ac:dyDescent="0.2">
      <c r="A29627" t="s">
        <v>574</v>
      </c>
    </row>
    <row r="29628" spans="1:3" x14ac:dyDescent="0.2">
      <c r="A29628" t="s">
        <v>121</v>
      </c>
    </row>
    <row r="29629" spans="1:3" x14ac:dyDescent="0.2">
      <c r="A29629" t="s">
        <v>115</v>
      </c>
    </row>
    <row r="29630" spans="1:3" x14ac:dyDescent="0.2">
      <c r="A29630" t="s">
        <v>115</v>
      </c>
    </row>
    <row r="29631" spans="1:3" x14ac:dyDescent="0.2">
      <c r="A29631" t="s">
        <v>52</v>
      </c>
    </row>
    <row r="29632" spans="1:3" x14ac:dyDescent="0.2">
      <c r="A29632" t="s">
        <v>120</v>
      </c>
    </row>
    <row r="29633" spans="1:4" x14ac:dyDescent="0.2">
      <c r="A29633" t="s">
        <v>156</v>
      </c>
    </row>
    <row r="29634" spans="1:4" x14ac:dyDescent="0.2">
      <c r="A29634" t="s">
        <v>77</v>
      </c>
    </row>
    <row r="29635" spans="1:4" x14ac:dyDescent="0.2">
      <c r="A29635" t="s">
        <v>118</v>
      </c>
      <c r="B29635" t="s">
        <v>3705</v>
      </c>
    </row>
    <row r="29636" spans="1:4" x14ac:dyDescent="0.2">
      <c r="A29636" t="s">
        <v>118</v>
      </c>
      <c r="B29636" t="s">
        <v>3235</v>
      </c>
    </row>
    <row r="29637" spans="1:4" x14ac:dyDescent="0.2">
      <c r="A29637" t="s">
        <v>52</v>
      </c>
      <c r="B29637" t="s">
        <v>131</v>
      </c>
      <c r="C29637" t="s">
        <v>3706</v>
      </c>
    </row>
    <row r="29638" spans="1:4" x14ac:dyDescent="0.2">
      <c r="A29638" t="s">
        <v>52</v>
      </c>
      <c r="B29638" t="s">
        <v>200</v>
      </c>
      <c r="C29638" t="s">
        <v>1645</v>
      </c>
      <c r="D29638">
        <v>0.15</v>
      </c>
    </row>
    <row r="29639" spans="1:4" x14ac:dyDescent="0.2">
      <c r="A29639" t="s">
        <v>52</v>
      </c>
    </row>
    <row r="29640" spans="1:4" x14ac:dyDescent="0.2">
      <c r="A29640" t="s">
        <v>52</v>
      </c>
    </row>
    <row r="29641" spans="1:4" x14ac:dyDescent="0.2">
      <c r="A29641" t="s">
        <v>176</v>
      </c>
    </row>
    <row r="29642" spans="1:4" x14ac:dyDescent="0.2">
      <c r="A29642" t="s">
        <v>3335</v>
      </c>
      <c r="B29642" t="s">
        <v>2778</v>
      </c>
      <c r="C29642" t="s">
        <v>3336</v>
      </c>
      <c r="D29642" t="s">
        <v>3337</v>
      </c>
    </row>
    <row r="29643" spans="1:4" x14ac:dyDescent="0.2">
      <c r="A29643" t="s">
        <v>1575</v>
      </c>
      <c r="B29643" t="s">
        <v>1576</v>
      </c>
      <c r="C29643" t="s">
        <v>1577</v>
      </c>
      <c r="D29643" t="s">
        <v>1578</v>
      </c>
    </row>
    <row r="29644" spans="1:4" x14ac:dyDescent="0.2">
      <c r="A29644" t="s">
        <v>882</v>
      </c>
      <c r="B29644" t="s">
        <v>1579</v>
      </c>
      <c r="C29644" t="s">
        <v>1580</v>
      </c>
    </row>
    <row r="29645" spans="1:4" x14ac:dyDescent="0.2">
      <c r="A29645" t="s">
        <v>1595</v>
      </c>
      <c r="B29645" t="s">
        <v>1596</v>
      </c>
      <c r="C29645" t="s">
        <v>1597</v>
      </c>
    </row>
    <row r="29646" spans="1:4" x14ac:dyDescent="0.2">
      <c r="A29646" t="s">
        <v>1595</v>
      </c>
      <c r="B29646" t="s">
        <v>1598</v>
      </c>
      <c r="C29646" t="s">
        <v>1599</v>
      </c>
      <c r="D29646" t="s">
        <v>1597</v>
      </c>
    </row>
    <row r="29647" spans="1:4" x14ac:dyDescent="0.2">
      <c r="A29647" t="s">
        <v>3203</v>
      </c>
      <c r="B29647" t="s">
        <v>1588</v>
      </c>
      <c r="C29647">
        <v>0.02</v>
      </c>
    </row>
    <row r="29648" spans="1:4" x14ac:dyDescent="0.2">
      <c r="A29648" t="s">
        <v>3707</v>
      </c>
      <c r="B29648" t="s">
        <v>1639</v>
      </c>
      <c r="C29648">
        <v>0.03</v>
      </c>
    </row>
    <row r="29649" spans="1:4" x14ac:dyDescent="0.2">
      <c r="A29649" t="s">
        <v>2220</v>
      </c>
      <c r="B29649" t="s">
        <v>1639</v>
      </c>
      <c r="C29649">
        <v>0.2</v>
      </c>
    </row>
    <row r="29650" spans="1:4" x14ac:dyDescent="0.2">
      <c r="A29650" t="s">
        <v>3204</v>
      </c>
      <c r="B29650">
        <v>0.03</v>
      </c>
    </row>
    <row r="29651" spans="1:4" x14ac:dyDescent="0.2">
      <c r="A29651" t="s">
        <v>2919</v>
      </c>
      <c r="B29651" t="s">
        <v>1614</v>
      </c>
    </row>
    <row r="29652" spans="1:4" x14ac:dyDescent="0.2">
      <c r="A29652" t="s">
        <v>57</v>
      </c>
      <c r="B29652" t="s">
        <v>3708</v>
      </c>
    </row>
    <row r="29653" spans="1:4" x14ac:dyDescent="0.2">
      <c r="A29653" t="s">
        <v>72</v>
      </c>
      <c r="B29653" t="s">
        <v>1593</v>
      </c>
      <c r="C29653" t="s">
        <v>3646</v>
      </c>
      <c r="D29653" t="s">
        <v>3708</v>
      </c>
    </row>
    <row r="29654" spans="1:4" x14ac:dyDescent="0.2">
      <c r="A29654" t="s">
        <v>72</v>
      </c>
      <c r="B29654" t="s">
        <v>1593</v>
      </c>
      <c r="C29654" t="s">
        <v>2980</v>
      </c>
      <c r="D29654" t="s">
        <v>3709</v>
      </c>
    </row>
    <row r="29655" spans="1:4" x14ac:dyDescent="0.2">
      <c r="A29655" t="s">
        <v>50</v>
      </c>
      <c r="B29655">
        <v>9.6999999999999993</v>
      </c>
      <c r="C29655" t="s">
        <v>1634</v>
      </c>
      <c r="D29655">
        <v>0.03</v>
      </c>
    </row>
    <row r="29656" spans="1:4" x14ac:dyDescent="0.2">
      <c r="A29656" t="s">
        <v>71</v>
      </c>
      <c r="B29656">
        <v>1.9</v>
      </c>
      <c r="C29656" t="s">
        <v>1634</v>
      </c>
      <c r="D29656">
        <v>0.1</v>
      </c>
    </row>
    <row r="29657" spans="1:4" x14ac:dyDescent="0.2">
      <c r="A29657" t="s">
        <v>3710</v>
      </c>
      <c r="B29657">
        <v>0.1</v>
      </c>
    </row>
    <row r="29658" spans="1:4" x14ac:dyDescent="0.2">
      <c r="A29658" t="s">
        <v>52</v>
      </c>
      <c r="B29658">
        <v>4.3</v>
      </c>
      <c r="C29658" t="s">
        <v>1634</v>
      </c>
      <c r="D29658">
        <v>0.05</v>
      </c>
    </row>
    <row r="29659" spans="1:4" x14ac:dyDescent="0.2">
      <c r="A29659" t="s">
        <v>71</v>
      </c>
      <c r="B29659">
        <v>1</v>
      </c>
      <c r="C29659" t="s">
        <v>1634</v>
      </c>
      <c r="D29659">
        <v>0.02</v>
      </c>
    </row>
    <row r="29660" spans="1:4" x14ac:dyDescent="0.2">
      <c r="A29660" t="s">
        <v>71</v>
      </c>
      <c r="B29660">
        <v>4.9000000000000004</v>
      </c>
      <c r="C29660" t="s">
        <v>1634</v>
      </c>
      <c r="D29660">
        <v>0.1</v>
      </c>
    </row>
    <row r="29661" spans="1:4" x14ac:dyDescent="0.2">
      <c r="A29661" t="s">
        <v>71</v>
      </c>
      <c r="B29661">
        <v>3.6</v>
      </c>
      <c r="C29661" t="s">
        <v>1634</v>
      </c>
      <c r="D29661">
        <v>0.05</v>
      </c>
    </row>
    <row r="29662" spans="1:4" x14ac:dyDescent="0.2">
      <c r="A29662" t="s">
        <v>118</v>
      </c>
      <c r="B29662" t="s">
        <v>1610</v>
      </c>
      <c r="C29662">
        <v>6</v>
      </c>
    </row>
    <row r="29663" spans="1:4" x14ac:dyDescent="0.2">
      <c r="A29663" t="s">
        <v>118</v>
      </c>
      <c r="B29663" t="s">
        <v>1788</v>
      </c>
      <c r="C29663">
        <v>0.4</v>
      </c>
    </row>
    <row r="29664" spans="1:4" x14ac:dyDescent="0.2">
      <c r="A29664" t="s">
        <v>3208</v>
      </c>
      <c r="B29664" t="s">
        <v>1634</v>
      </c>
      <c r="C29664">
        <v>0.03</v>
      </c>
    </row>
    <row r="29665" spans="1:4" x14ac:dyDescent="0.2">
      <c r="A29665" t="s">
        <v>3209</v>
      </c>
      <c r="B29665" t="s">
        <v>1639</v>
      </c>
      <c r="C29665">
        <v>0.03</v>
      </c>
    </row>
    <row r="29666" spans="1:4" x14ac:dyDescent="0.2">
      <c r="A29666" t="s">
        <v>3210</v>
      </c>
      <c r="B29666" t="s">
        <v>1634</v>
      </c>
      <c r="C29666">
        <v>0.03</v>
      </c>
    </row>
    <row r="29667" spans="1:4" x14ac:dyDescent="0.2">
      <c r="A29667" t="s">
        <v>131</v>
      </c>
      <c r="B29667">
        <v>0.65</v>
      </c>
      <c r="C29667" t="s">
        <v>1634</v>
      </c>
      <c r="D29667">
        <v>0.03</v>
      </c>
    </row>
    <row r="29668" spans="1:4" x14ac:dyDescent="0.2">
      <c r="A29668" t="s">
        <v>52</v>
      </c>
      <c r="B29668" t="s">
        <v>3711</v>
      </c>
    </row>
    <row r="29669" spans="1:4" x14ac:dyDescent="0.2">
      <c r="A29669" t="s">
        <v>52</v>
      </c>
      <c r="B29669">
        <v>0.05</v>
      </c>
      <c r="C29669" t="s">
        <v>1634</v>
      </c>
      <c r="D29669">
        <v>0.01</v>
      </c>
    </row>
    <row r="29670" spans="1:4" x14ac:dyDescent="0.2">
      <c r="A29670" t="s">
        <v>52</v>
      </c>
      <c r="B29670">
        <v>0.9</v>
      </c>
      <c r="C29670">
        <v>0.1</v>
      </c>
    </row>
    <row r="29671" spans="1:4" x14ac:dyDescent="0.2">
      <c r="A29671" t="s">
        <v>120</v>
      </c>
      <c r="B29671" t="s">
        <v>1645</v>
      </c>
      <c r="C29671">
        <v>0.03</v>
      </c>
    </row>
    <row r="29672" spans="1:4" x14ac:dyDescent="0.2">
      <c r="A29672" t="s">
        <v>120</v>
      </c>
      <c r="B29672" t="s">
        <v>1645</v>
      </c>
      <c r="C29672">
        <v>0.04</v>
      </c>
    </row>
    <row r="29673" spans="1:4" x14ac:dyDescent="0.2">
      <c r="A29673" t="s">
        <v>1575</v>
      </c>
      <c r="B29673" t="s">
        <v>1576</v>
      </c>
      <c r="C29673" t="s">
        <v>1577</v>
      </c>
      <c r="D29673" t="s">
        <v>1578</v>
      </c>
    </row>
    <row r="29674" spans="1:4" x14ac:dyDescent="0.2">
      <c r="A29674" t="s">
        <v>882</v>
      </c>
      <c r="B29674" t="s">
        <v>1579</v>
      </c>
      <c r="C29674" t="s">
        <v>1580</v>
      </c>
    </row>
    <row r="29675" spans="1:4" x14ac:dyDescent="0.2">
      <c r="A29675" t="s">
        <v>3203</v>
      </c>
      <c r="B29675" t="s">
        <v>1588</v>
      </c>
      <c r="C29675">
        <v>0.02</v>
      </c>
    </row>
    <row r="29676" spans="1:4" x14ac:dyDescent="0.2">
      <c r="A29676" t="s">
        <v>3707</v>
      </c>
      <c r="B29676" t="s">
        <v>1639</v>
      </c>
      <c r="C29676">
        <v>0.03</v>
      </c>
    </row>
    <row r="29677" spans="1:4" x14ac:dyDescent="0.2">
      <c r="A29677" t="s">
        <v>2220</v>
      </c>
      <c r="B29677" t="s">
        <v>1639</v>
      </c>
      <c r="C29677">
        <v>0.2</v>
      </c>
    </row>
    <row r="29678" spans="1:4" x14ac:dyDescent="0.2">
      <c r="A29678" t="s">
        <v>3204</v>
      </c>
      <c r="B29678">
        <v>0.03</v>
      </c>
    </row>
    <row r="29679" spans="1:4" x14ac:dyDescent="0.2">
      <c r="A29679" t="s">
        <v>2919</v>
      </c>
      <c r="B29679" t="s">
        <v>1614</v>
      </c>
    </row>
    <row r="29680" spans="1:4" x14ac:dyDescent="0.2">
      <c r="A29680" t="s">
        <v>57</v>
      </c>
      <c r="B29680" t="s">
        <v>3708</v>
      </c>
    </row>
    <row r="29681" spans="1:4" x14ac:dyDescent="0.2">
      <c r="A29681" t="s">
        <v>72</v>
      </c>
      <c r="B29681" t="s">
        <v>1593</v>
      </c>
      <c r="C29681" t="s">
        <v>3646</v>
      </c>
      <c r="D29681" t="s">
        <v>3708</v>
      </c>
    </row>
    <row r="29682" spans="1:4" x14ac:dyDescent="0.2">
      <c r="A29682" t="s">
        <v>72</v>
      </c>
      <c r="B29682" t="s">
        <v>1593</v>
      </c>
      <c r="C29682" t="s">
        <v>2980</v>
      </c>
      <c r="D29682" t="s">
        <v>3709</v>
      </c>
    </row>
    <row r="29683" spans="1:4" x14ac:dyDescent="0.2">
      <c r="A29683" t="s">
        <v>50</v>
      </c>
      <c r="B29683">
        <v>9.6999999999999993</v>
      </c>
      <c r="C29683" t="s">
        <v>1634</v>
      </c>
      <c r="D29683">
        <v>0.03</v>
      </c>
    </row>
    <row r="29684" spans="1:4" x14ac:dyDescent="0.2">
      <c r="A29684" t="s">
        <v>71</v>
      </c>
      <c r="B29684">
        <v>1.9</v>
      </c>
      <c r="C29684" t="s">
        <v>1634</v>
      </c>
      <c r="D29684">
        <v>0.1</v>
      </c>
    </row>
    <row r="29685" spans="1:4" x14ac:dyDescent="0.2">
      <c r="A29685" t="s">
        <v>3710</v>
      </c>
      <c r="B29685">
        <v>0.1</v>
      </c>
    </row>
    <row r="29686" spans="1:4" x14ac:dyDescent="0.2">
      <c r="A29686" t="s">
        <v>52</v>
      </c>
      <c r="B29686">
        <v>4.3</v>
      </c>
      <c r="C29686" t="s">
        <v>1634</v>
      </c>
      <c r="D29686">
        <v>0.05</v>
      </c>
    </row>
    <row r="29687" spans="1:4" x14ac:dyDescent="0.2">
      <c r="A29687" t="s">
        <v>71</v>
      </c>
      <c r="B29687">
        <v>1</v>
      </c>
      <c r="C29687" t="s">
        <v>1634</v>
      </c>
      <c r="D29687">
        <v>0.02</v>
      </c>
    </row>
    <row r="29688" spans="1:4" x14ac:dyDescent="0.2">
      <c r="A29688" t="s">
        <v>71</v>
      </c>
      <c r="B29688">
        <v>4.9000000000000004</v>
      </c>
      <c r="C29688" t="s">
        <v>1634</v>
      </c>
      <c r="D29688">
        <v>0.1</v>
      </c>
    </row>
    <row r="29689" spans="1:4" x14ac:dyDescent="0.2">
      <c r="A29689" t="s">
        <v>71</v>
      </c>
      <c r="B29689">
        <v>3.6</v>
      </c>
      <c r="C29689" t="s">
        <v>1634</v>
      </c>
      <c r="D29689">
        <v>0.05</v>
      </c>
    </row>
    <row r="29690" spans="1:4" x14ac:dyDescent="0.2">
      <c r="A29690" t="s">
        <v>118</v>
      </c>
      <c r="B29690" t="s">
        <v>1610</v>
      </c>
      <c r="C29690">
        <v>6</v>
      </c>
    </row>
    <row r="29691" spans="1:4" x14ac:dyDescent="0.2">
      <c r="A29691" t="s">
        <v>118</v>
      </c>
      <c r="B29691" t="s">
        <v>1788</v>
      </c>
      <c r="C29691">
        <v>0.4</v>
      </c>
    </row>
    <row r="29692" spans="1:4" x14ac:dyDescent="0.2">
      <c r="A29692" t="s">
        <v>3208</v>
      </c>
      <c r="B29692" t="s">
        <v>1634</v>
      </c>
      <c r="C29692">
        <v>0.03</v>
      </c>
    </row>
    <row r="29693" spans="1:4" x14ac:dyDescent="0.2">
      <c r="A29693" t="s">
        <v>3209</v>
      </c>
      <c r="B29693" t="s">
        <v>1639</v>
      </c>
      <c r="C29693">
        <v>0.03</v>
      </c>
    </row>
    <row r="29694" spans="1:4" x14ac:dyDescent="0.2">
      <c r="A29694" t="s">
        <v>3210</v>
      </c>
      <c r="B29694" t="s">
        <v>1634</v>
      </c>
      <c r="C29694">
        <v>0.03</v>
      </c>
    </row>
    <row r="29695" spans="1:4" x14ac:dyDescent="0.2">
      <c r="A29695" t="s">
        <v>131</v>
      </c>
      <c r="B29695">
        <v>0.65</v>
      </c>
      <c r="C29695" t="s">
        <v>1634</v>
      </c>
      <c r="D29695">
        <v>0.03</v>
      </c>
    </row>
    <row r="29696" spans="1:4" x14ac:dyDescent="0.2">
      <c r="A29696" t="s">
        <v>52</v>
      </c>
      <c r="B29696" t="s">
        <v>3711</v>
      </c>
    </row>
    <row r="29697" spans="1:4" x14ac:dyDescent="0.2">
      <c r="A29697" t="s">
        <v>52</v>
      </c>
      <c r="B29697">
        <v>0.05</v>
      </c>
      <c r="C29697" t="s">
        <v>1634</v>
      </c>
      <c r="D29697">
        <v>0.01</v>
      </c>
    </row>
    <row r="29698" spans="1:4" x14ac:dyDescent="0.2">
      <c r="A29698" t="s">
        <v>52</v>
      </c>
      <c r="B29698">
        <v>0.9</v>
      </c>
      <c r="C29698">
        <v>0.1</v>
      </c>
    </row>
    <row r="29699" spans="1:4" x14ac:dyDescent="0.2">
      <c r="A29699" t="s">
        <v>120</v>
      </c>
      <c r="B29699" t="s">
        <v>1645</v>
      </c>
      <c r="C29699">
        <v>0.03</v>
      </c>
    </row>
    <row r="29700" spans="1:4" x14ac:dyDescent="0.2">
      <c r="A29700" t="s">
        <v>120</v>
      </c>
      <c r="B29700" t="s">
        <v>1645</v>
      </c>
      <c r="C29700">
        <v>0.04</v>
      </c>
    </row>
    <row r="29701" spans="1:4" x14ac:dyDescent="0.2">
      <c r="A29701" t="s">
        <v>3335</v>
      </c>
      <c r="B29701" t="s">
        <v>2778</v>
      </c>
      <c r="C29701" t="s">
        <v>3336</v>
      </c>
      <c r="D29701" t="s">
        <v>3337</v>
      </c>
    </row>
    <row r="29702" spans="1:4" x14ac:dyDescent="0.2">
      <c r="A29702" t="s">
        <v>1575</v>
      </c>
      <c r="B29702" t="s">
        <v>1576</v>
      </c>
      <c r="C29702" t="s">
        <v>1577</v>
      </c>
      <c r="D29702" t="s">
        <v>1578</v>
      </c>
    </row>
    <row r="29703" spans="1:4" x14ac:dyDescent="0.2">
      <c r="A29703" t="s">
        <v>882</v>
      </c>
      <c r="B29703" t="s">
        <v>1579</v>
      </c>
      <c r="C29703" t="s">
        <v>1580</v>
      </c>
    </row>
    <row r="29704" spans="1:4" x14ac:dyDescent="0.2">
      <c r="A29704" t="s">
        <v>1595</v>
      </c>
      <c r="B29704" t="s">
        <v>1596</v>
      </c>
      <c r="C29704" t="s">
        <v>1597</v>
      </c>
    </row>
    <row r="29705" spans="1:4" x14ac:dyDescent="0.2">
      <c r="A29705" t="s">
        <v>1595</v>
      </c>
      <c r="B29705" t="s">
        <v>1598</v>
      </c>
      <c r="C29705" t="s">
        <v>1599</v>
      </c>
      <c r="D29705" t="s">
        <v>1597</v>
      </c>
    </row>
    <row r="29706" spans="1:4" x14ac:dyDescent="0.2">
      <c r="A29706" t="s">
        <v>119</v>
      </c>
      <c r="B29706">
        <v>15</v>
      </c>
      <c r="C29706">
        <v>1.2E-2</v>
      </c>
    </row>
    <row r="29707" spans="1:4" x14ac:dyDescent="0.2">
      <c r="A29707" t="s">
        <v>119</v>
      </c>
      <c r="B29707">
        <v>18</v>
      </c>
      <c r="C29707">
        <v>1.2E-2</v>
      </c>
    </row>
    <row r="29708" spans="1:4" x14ac:dyDescent="0.2">
      <c r="A29708" t="s">
        <v>119</v>
      </c>
      <c r="B29708">
        <v>25</v>
      </c>
      <c r="C29708" t="s">
        <v>1661</v>
      </c>
      <c r="D29708">
        <v>2.1000000000000001E-2</v>
      </c>
    </row>
    <row r="29709" spans="1:4" x14ac:dyDescent="0.2">
      <c r="A29709" t="s">
        <v>119</v>
      </c>
      <c r="B29709">
        <v>25</v>
      </c>
      <c r="C29709" t="s">
        <v>1661</v>
      </c>
    </row>
    <row r="29710" spans="1:4" x14ac:dyDescent="0.2">
      <c r="A29710" t="s">
        <v>119</v>
      </c>
      <c r="B29710">
        <v>24.97</v>
      </c>
      <c r="C29710">
        <f>-0.005/0.02</f>
        <v>-0.25</v>
      </c>
    </row>
    <row r="29711" spans="1:4" x14ac:dyDescent="0.2">
      <c r="A29711" t="s">
        <v>57</v>
      </c>
      <c r="B29711">
        <v>34</v>
      </c>
      <c r="C29711" t="s">
        <v>1634</v>
      </c>
      <c r="D29711">
        <v>0.1</v>
      </c>
    </row>
    <row r="29712" spans="1:4" x14ac:dyDescent="0.2">
      <c r="A29712" t="s">
        <v>207</v>
      </c>
      <c r="B29712">
        <v>29.8</v>
      </c>
      <c r="C29712" t="s">
        <v>1634</v>
      </c>
      <c r="D29712">
        <v>0.1</v>
      </c>
    </row>
    <row r="29713" spans="1:4" x14ac:dyDescent="0.2">
      <c r="A29713" t="s">
        <v>57</v>
      </c>
      <c r="B29713">
        <v>34.5</v>
      </c>
      <c r="C29713" t="s">
        <v>1634</v>
      </c>
      <c r="D29713">
        <v>0.1</v>
      </c>
    </row>
    <row r="29714" spans="1:4" x14ac:dyDescent="0.2">
      <c r="A29714" t="s">
        <v>52</v>
      </c>
      <c r="B29714">
        <v>1.5</v>
      </c>
      <c r="C29714" t="s">
        <v>1634</v>
      </c>
      <c r="D29714">
        <v>0.1</v>
      </c>
    </row>
    <row r="29715" spans="1:4" x14ac:dyDescent="0.2">
      <c r="A29715" t="s">
        <v>71</v>
      </c>
      <c r="B29715" t="s">
        <v>3712</v>
      </c>
      <c r="C29715">
        <v>0.25</v>
      </c>
    </row>
    <row r="29716" spans="1:4" x14ac:dyDescent="0.2">
      <c r="A29716" t="s">
        <v>52</v>
      </c>
      <c r="B29716">
        <v>6.4</v>
      </c>
      <c r="C29716" t="s">
        <v>1634</v>
      </c>
      <c r="D29716">
        <v>0.15</v>
      </c>
    </row>
    <row r="29717" spans="1:4" x14ac:dyDescent="0.2">
      <c r="A29717" t="s">
        <v>52</v>
      </c>
      <c r="B29717">
        <v>4</v>
      </c>
      <c r="C29717" t="s">
        <v>1634</v>
      </c>
      <c r="D29717">
        <v>0.1</v>
      </c>
    </row>
    <row r="29718" spans="1:4" x14ac:dyDescent="0.2">
      <c r="A29718" t="s">
        <v>173</v>
      </c>
      <c r="B29718">
        <v>10.6</v>
      </c>
      <c r="C29718" t="s">
        <v>1634</v>
      </c>
      <c r="D29718">
        <v>0.1</v>
      </c>
    </row>
    <row r="29719" spans="1:4" x14ac:dyDescent="0.2">
      <c r="A29719" t="s">
        <v>173</v>
      </c>
      <c r="B29719">
        <v>17.2</v>
      </c>
      <c r="C29719" t="s">
        <v>1634</v>
      </c>
      <c r="D29719">
        <v>0.05</v>
      </c>
    </row>
    <row r="29720" spans="1:4" x14ac:dyDescent="0.2">
      <c r="A29720" t="s">
        <v>416</v>
      </c>
      <c r="B29720">
        <v>24.05</v>
      </c>
      <c r="C29720" t="s">
        <v>1634</v>
      </c>
      <c r="D29720">
        <v>0.15</v>
      </c>
    </row>
    <row r="29721" spans="1:4" x14ac:dyDescent="0.2">
      <c r="A29721" t="s">
        <v>52</v>
      </c>
      <c r="B29721">
        <v>18.850000000000001</v>
      </c>
      <c r="C29721" t="s">
        <v>1634</v>
      </c>
      <c r="D29721">
        <v>0.05</v>
      </c>
    </row>
    <row r="29722" spans="1:4" x14ac:dyDescent="0.2">
      <c r="A29722" t="s">
        <v>52</v>
      </c>
      <c r="B29722">
        <v>8.1</v>
      </c>
      <c r="C29722" t="s">
        <v>1634</v>
      </c>
      <c r="D29722">
        <v>0.1</v>
      </c>
    </row>
    <row r="29723" spans="1:4" x14ac:dyDescent="0.2">
      <c r="A29723" t="s">
        <v>71</v>
      </c>
      <c r="B29723">
        <v>11.6</v>
      </c>
      <c r="C29723" t="s">
        <v>1634</v>
      </c>
      <c r="D29723">
        <v>0.1</v>
      </c>
    </row>
    <row r="29724" spans="1:4" x14ac:dyDescent="0.2">
      <c r="A29724" t="s">
        <v>71</v>
      </c>
      <c r="B29724">
        <v>13.9</v>
      </c>
      <c r="C29724" t="s">
        <v>1634</v>
      </c>
      <c r="D29724">
        <v>0.1</v>
      </c>
    </row>
    <row r="29725" spans="1:4" x14ac:dyDescent="0.2">
      <c r="A29725" t="s">
        <v>212</v>
      </c>
      <c r="B29725">
        <v>0.05</v>
      </c>
      <c r="C29725" t="s">
        <v>1620</v>
      </c>
      <c r="D29725" t="s">
        <v>1659</v>
      </c>
    </row>
    <row r="29726" spans="1:4" x14ac:dyDescent="0.2">
      <c r="A29726" t="s">
        <v>156</v>
      </c>
      <c r="B29726">
        <v>0.05</v>
      </c>
    </row>
    <row r="29727" spans="1:4" x14ac:dyDescent="0.2">
      <c r="A29727" t="s">
        <v>70</v>
      </c>
      <c r="B29727">
        <v>2.5</v>
      </c>
      <c r="C29727" t="s">
        <v>1634</v>
      </c>
      <c r="D29727">
        <v>0.1</v>
      </c>
    </row>
    <row r="29728" spans="1:4" x14ac:dyDescent="0.2">
      <c r="A29728" t="s">
        <v>207</v>
      </c>
      <c r="B29728">
        <v>18.5</v>
      </c>
      <c r="C29728" t="s">
        <v>1634</v>
      </c>
      <c r="D29728">
        <v>0.15</v>
      </c>
    </row>
    <row r="29729" spans="1:4" x14ac:dyDescent="0.2">
      <c r="A29729" t="s">
        <v>59</v>
      </c>
      <c r="B29729" t="s">
        <v>3713</v>
      </c>
    </row>
    <row r="29730" spans="1:4" x14ac:dyDescent="0.2">
      <c r="A29730" t="s">
        <v>59</v>
      </c>
      <c r="B29730" t="s">
        <v>2916</v>
      </c>
    </row>
    <row r="29731" spans="1:4" x14ac:dyDescent="0.2">
      <c r="A29731" t="s">
        <v>59</v>
      </c>
      <c r="B29731" t="s">
        <v>3714</v>
      </c>
    </row>
    <row r="29732" spans="1:4" x14ac:dyDescent="0.2">
      <c r="A29732" t="s">
        <v>207</v>
      </c>
      <c r="B29732">
        <v>30</v>
      </c>
      <c r="C29732" t="s">
        <v>1634</v>
      </c>
      <c r="D29732">
        <v>0.2</v>
      </c>
    </row>
    <row r="29733" spans="1:4" x14ac:dyDescent="0.2">
      <c r="A29733" t="s">
        <v>71</v>
      </c>
      <c r="B29733">
        <v>18.149999999999999</v>
      </c>
      <c r="C29733" t="s">
        <v>1634</v>
      </c>
      <c r="D29733">
        <v>0.05</v>
      </c>
    </row>
    <row r="29734" spans="1:4" x14ac:dyDescent="0.2">
      <c r="A29734" t="s">
        <v>131</v>
      </c>
      <c r="B29734">
        <v>7.1</v>
      </c>
      <c r="C29734" t="s">
        <v>1634</v>
      </c>
      <c r="D29734">
        <v>0.1</v>
      </c>
    </row>
    <row r="29735" spans="1:4" x14ac:dyDescent="0.2">
      <c r="A29735" t="s">
        <v>70</v>
      </c>
      <c r="B29735">
        <v>5</v>
      </c>
      <c r="C29735">
        <f>0.2/-0.1</f>
        <v>-2</v>
      </c>
    </row>
    <row r="29736" spans="1:4" x14ac:dyDescent="0.2">
      <c r="A29736" t="s">
        <v>70</v>
      </c>
      <c r="B29736">
        <v>1</v>
      </c>
      <c r="C29736" t="s">
        <v>1634</v>
      </c>
      <c r="D29736">
        <v>0.02</v>
      </c>
    </row>
    <row r="29737" spans="1:4" x14ac:dyDescent="0.2">
      <c r="A29737" t="s">
        <v>1575</v>
      </c>
      <c r="B29737" t="s">
        <v>1576</v>
      </c>
      <c r="C29737" t="s">
        <v>1577</v>
      </c>
      <c r="D29737" t="s">
        <v>1578</v>
      </c>
    </row>
    <row r="29738" spans="1:4" x14ac:dyDescent="0.2">
      <c r="A29738" t="s">
        <v>882</v>
      </c>
      <c r="B29738" t="s">
        <v>1579</v>
      </c>
      <c r="C29738" t="s">
        <v>1580</v>
      </c>
    </row>
    <row r="29739" spans="1:4" x14ac:dyDescent="0.2">
      <c r="A29739" t="s">
        <v>1595</v>
      </c>
      <c r="B29739" t="s">
        <v>1596</v>
      </c>
      <c r="C29739" t="s">
        <v>1597</v>
      </c>
    </row>
    <row r="29740" spans="1:4" x14ac:dyDescent="0.2">
      <c r="A29740" t="s">
        <v>1595</v>
      </c>
      <c r="B29740" t="s">
        <v>1598</v>
      </c>
      <c r="C29740" t="s">
        <v>1599</v>
      </c>
      <c r="D29740" t="s">
        <v>1597</v>
      </c>
    </row>
    <row r="29741" spans="1:4" x14ac:dyDescent="0.2">
      <c r="A29741" t="s">
        <v>77</v>
      </c>
    </row>
    <row r="29742" spans="1:4" x14ac:dyDescent="0.2">
      <c r="A29742" t="s">
        <v>176</v>
      </c>
    </row>
    <row r="29743" spans="1:4" x14ac:dyDescent="0.2">
      <c r="A29743" t="s">
        <v>118</v>
      </c>
      <c r="B29743" t="s">
        <v>1610</v>
      </c>
      <c r="C29743">
        <v>4</v>
      </c>
      <c r="D29743" t="s">
        <v>2427</v>
      </c>
    </row>
    <row r="29744" spans="1:4" x14ac:dyDescent="0.2">
      <c r="A29744" t="s">
        <v>120</v>
      </c>
      <c r="B29744" t="s">
        <v>1593</v>
      </c>
      <c r="C29744" t="s">
        <v>1594</v>
      </c>
    </row>
    <row r="29745" spans="1:4" x14ac:dyDescent="0.2">
      <c r="A29745" t="s">
        <v>120</v>
      </c>
      <c r="B29745" t="s">
        <v>1593</v>
      </c>
      <c r="C29745" t="s">
        <v>1594</v>
      </c>
    </row>
    <row r="29746" spans="1:4" x14ac:dyDescent="0.2">
      <c r="A29746" t="s">
        <v>115</v>
      </c>
    </row>
    <row r="29747" spans="1:4" x14ac:dyDescent="0.2">
      <c r="A29747" t="s">
        <v>52</v>
      </c>
      <c r="B29747" t="s">
        <v>2815</v>
      </c>
      <c r="C29747">
        <v>3.2</v>
      </c>
      <c r="D29747">
        <v>0.02</v>
      </c>
    </row>
    <row r="29748" spans="1:4" x14ac:dyDescent="0.2">
      <c r="A29748" t="s">
        <v>72</v>
      </c>
    </row>
    <row r="29749" spans="1:4" x14ac:dyDescent="0.2">
      <c r="A29749" t="s">
        <v>77</v>
      </c>
    </row>
    <row r="29750" spans="1:4" x14ac:dyDescent="0.2">
      <c r="A29750" t="s">
        <v>52</v>
      </c>
    </row>
    <row r="29751" spans="1:4" x14ac:dyDescent="0.2">
      <c r="A29751" t="s">
        <v>52</v>
      </c>
    </row>
    <row r="29752" spans="1:4" x14ac:dyDescent="0.2">
      <c r="A29752" t="s">
        <v>176</v>
      </c>
    </row>
    <row r="29753" spans="1:4" x14ac:dyDescent="0.2">
      <c r="A29753" t="s">
        <v>176</v>
      </c>
    </row>
    <row r="29754" spans="1:4" x14ac:dyDescent="0.2">
      <c r="A29754" t="s">
        <v>176</v>
      </c>
    </row>
    <row r="29755" spans="1:4" x14ac:dyDescent="0.2">
      <c r="A29755" t="s">
        <v>176</v>
      </c>
    </row>
    <row r="29756" spans="1:4" x14ac:dyDescent="0.2">
      <c r="A29756" t="s">
        <v>72</v>
      </c>
    </row>
    <row r="29757" spans="1:4" x14ac:dyDescent="0.2">
      <c r="A29757" t="s">
        <v>77</v>
      </c>
    </row>
    <row r="29758" spans="1:4" x14ac:dyDescent="0.2">
      <c r="A29758" t="s">
        <v>176</v>
      </c>
    </row>
    <row r="29759" spans="1:4" x14ac:dyDescent="0.2">
      <c r="A29759" t="s">
        <v>77</v>
      </c>
    </row>
    <row r="29760" spans="1:4" x14ac:dyDescent="0.2">
      <c r="A29760" t="s">
        <v>77</v>
      </c>
    </row>
    <row r="29761" spans="1:1" x14ac:dyDescent="0.2">
      <c r="A29761" t="s">
        <v>52</v>
      </c>
    </row>
    <row r="29762" spans="1:1" x14ac:dyDescent="0.2">
      <c r="A29762" t="s">
        <v>52</v>
      </c>
    </row>
    <row r="29763" spans="1:1" x14ac:dyDescent="0.2">
      <c r="A29763" t="s">
        <v>52</v>
      </c>
    </row>
    <row r="29764" spans="1:1" x14ac:dyDescent="0.2">
      <c r="A29764" t="s">
        <v>176</v>
      </c>
    </row>
    <row r="29765" spans="1:1" x14ac:dyDescent="0.2">
      <c r="A29765" t="s">
        <v>72</v>
      </c>
    </row>
    <row r="29766" spans="1:1" x14ac:dyDescent="0.2">
      <c r="A29766" t="s">
        <v>77</v>
      </c>
    </row>
    <row r="29767" spans="1:1" x14ac:dyDescent="0.2">
      <c r="A29767" t="s">
        <v>176</v>
      </c>
    </row>
    <row r="29768" spans="1:1" x14ac:dyDescent="0.2">
      <c r="A29768" t="s">
        <v>52</v>
      </c>
    </row>
    <row r="29769" spans="1:1" x14ac:dyDescent="0.2">
      <c r="A29769" t="s">
        <v>176</v>
      </c>
    </row>
    <row r="29770" spans="1:1" x14ac:dyDescent="0.2">
      <c r="A29770" t="s">
        <v>176</v>
      </c>
    </row>
    <row r="29771" spans="1:1" x14ac:dyDescent="0.2">
      <c r="A29771" t="s">
        <v>52</v>
      </c>
    </row>
    <row r="29772" spans="1:1" x14ac:dyDescent="0.2">
      <c r="A29772" t="s">
        <v>120</v>
      </c>
    </row>
    <row r="29773" spans="1:1" x14ac:dyDescent="0.2">
      <c r="A29773" t="s">
        <v>156</v>
      </c>
    </row>
    <row r="29774" spans="1:1" x14ac:dyDescent="0.2">
      <c r="A29774" t="s">
        <v>52</v>
      </c>
    </row>
    <row r="29775" spans="1:1" x14ac:dyDescent="0.2">
      <c r="A29775" t="s">
        <v>52</v>
      </c>
    </row>
    <row r="29776" spans="1:1" x14ac:dyDescent="0.2">
      <c r="A29776" t="s">
        <v>52</v>
      </c>
    </row>
    <row r="29777" spans="1:2" x14ac:dyDescent="0.2">
      <c r="A29777" t="s">
        <v>52</v>
      </c>
    </row>
    <row r="29778" spans="1:2" x14ac:dyDescent="0.2">
      <c r="A29778" t="s">
        <v>52</v>
      </c>
    </row>
    <row r="29779" spans="1:2" x14ac:dyDescent="0.2">
      <c r="A29779" t="s">
        <v>176</v>
      </c>
      <c r="B29779" t="s">
        <v>3715</v>
      </c>
    </row>
    <row r="29780" spans="1:2" x14ac:dyDescent="0.2">
      <c r="A29780" t="s">
        <v>52</v>
      </c>
    </row>
    <row r="29781" spans="1:2" x14ac:dyDescent="0.2">
      <c r="A29781" t="s">
        <v>52</v>
      </c>
    </row>
    <row r="29782" spans="1:2" x14ac:dyDescent="0.2">
      <c r="A29782" t="s">
        <v>52</v>
      </c>
    </row>
    <row r="29783" spans="1:2" x14ac:dyDescent="0.2">
      <c r="A29783" t="s">
        <v>52</v>
      </c>
    </row>
    <row r="29784" spans="1:2" x14ac:dyDescent="0.2">
      <c r="A29784" t="s">
        <v>118</v>
      </c>
    </row>
    <row r="29785" spans="1:2" x14ac:dyDescent="0.2">
      <c r="A29785" t="s">
        <v>176</v>
      </c>
    </row>
    <row r="29786" spans="1:2" x14ac:dyDescent="0.2">
      <c r="A29786" t="s">
        <v>52</v>
      </c>
    </row>
    <row r="29787" spans="1:2" x14ac:dyDescent="0.2">
      <c r="A29787" t="s">
        <v>52</v>
      </c>
    </row>
    <row r="29788" spans="1:2" x14ac:dyDescent="0.2">
      <c r="A29788" t="s">
        <v>77</v>
      </c>
    </row>
    <row r="29789" spans="1:2" x14ac:dyDescent="0.2">
      <c r="A29789" t="s">
        <v>176</v>
      </c>
    </row>
    <row r="29790" spans="1:2" x14ac:dyDescent="0.2">
      <c r="A29790" t="s">
        <v>176</v>
      </c>
    </row>
    <row r="29791" spans="1:2" x14ac:dyDescent="0.2">
      <c r="A29791" t="s">
        <v>176</v>
      </c>
      <c r="B29791" t="s">
        <v>3634</v>
      </c>
    </row>
    <row r="29792" spans="1:2" x14ac:dyDescent="0.2">
      <c r="A29792" t="s">
        <v>176</v>
      </c>
    </row>
    <row r="29793" spans="1:3" x14ac:dyDescent="0.2">
      <c r="A29793" t="s">
        <v>77</v>
      </c>
      <c r="B29793" t="s">
        <v>3716</v>
      </c>
    </row>
    <row r="29794" spans="1:3" x14ac:dyDescent="0.2">
      <c r="A29794" t="s">
        <v>77</v>
      </c>
    </row>
    <row r="29795" spans="1:3" x14ac:dyDescent="0.2">
      <c r="A29795" t="s">
        <v>118</v>
      </c>
    </row>
    <row r="29796" spans="1:3" x14ac:dyDescent="0.2">
      <c r="A29796" t="s">
        <v>209</v>
      </c>
    </row>
    <row r="29797" spans="1:3" x14ac:dyDescent="0.2">
      <c r="A29797" t="s">
        <v>209</v>
      </c>
    </row>
    <row r="29798" spans="1:3" x14ac:dyDescent="0.2">
      <c r="A29798" t="s">
        <v>209</v>
      </c>
    </row>
    <row r="29799" spans="1:3" x14ac:dyDescent="0.2">
      <c r="A29799" t="s">
        <v>176</v>
      </c>
    </row>
    <row r="29800" spans="1:3" x14ac:dyDescent="0.2">
      <c r="A29800" t="s">
        <v>52</v>
      </c>
    </row>
    <row r="29801" spans="1:3" x14ac:dyDescent="0.2">
      <c r="A29801" t="s">
        <v>209</v>
      </c>
    </row>
    <row r="29802" spans="1:3" x14ac:dyDescent="0.2">
      <c r="A29802" t="s">
        <v>209</v>
      </c>
    </row>
    <row r="29803" spans="1:3" x14ac:dyDescent="0.2">
      <c r="A29803" t="s">
        <v>77</v>
      </c>
    </row>
    <row r="29804" spans="1:3" x14ac:dyDescent="0.2">
      <c r="A29804" t="s">
        <v>209</v>
      </c>
      <c r="B29804" t="s">
        <v>3717</v>
      </c>
      <c r="C29804">
        <f>0.05/-0.02</f>
        <v>-2.5</v>
      </c>
    </row>
    <row r="29805" spans="1:3" x14ac:dyDescent="0.2">
      <c r="A29805" t="s">
        <v>209</v>
      </c>
      <c r="B29805" t="s">
        <v>2502</v>
      </c>
      <c r="C29805">
        <v>0.5</v>
      </c>
    </row>
    <row r="29806" spans="1:3" x14ac:dyDescent="0.2">
      <c r="A29806" t="s">
        <v>120</v>
      </c>
    </row>
    <row r="29807" spans="1:3" x14ac:dyDescent="0.2">
      <c r="A29807" t="s">
        <v>176</v>
      </c>
    </row>
    <row r="29808" spans="1:3" x14ac:dyDescent="0.2">
      <c r="A29808" t="s">
        <v>118</v>
      </c>
      <c r="B29808" t="s">
        <v>2254</v>
      </c>
    </row>
    <row r="29809" spans="1:4" x14ac:dyDescent="0.2">
      <c r="A29809" t="s">
        <v>209</v>
      </c>
      <c r="B29809" t="s">
        <v>2254</v>
      </c>
      <c r="C29809" t="s">
        <v>2548</v>
      </c>
    </row>
    <row r="29810" spans="1:4" x14ac:dyDescent="0.2">
      <c r="A29810" t="s">
        <v>209</v>
      </c>
      <c r="B29810" t="s">
        <v>2254</v>
      </c>
      <c r="C29810" t="s">
        <v>3238</v>
      </c>
    </row>
    <row r="29811" spans="1:4" x14ac:dyDescent="0.2">
      <c r="A29811" t="s">
        <v>1575</v>
      </c>
      <c r="B29811" t="s">
        <v>1576</v>
      </c>
      <c r="C29811" t="s">
        <v>1577</v>
      </c>
      <c r="D29811" t="s">
        <v>1578</v>
      </c>
    </row>
    <row r="29812" spans="1:4" x14ac:dyDescent="0.2">
      <c r="A29812" t="s">
        <v>882</v>
      </c>
      <c r="B29812" t="s">
        <v>1579</v>
      </c>
      <c r="C29812" t="s">
        <v>1580</v>
      </c>
    </row>
    <row r="29813" spans="1:4" x14ac:dyDescent="0.2">
      <c r="A29813" t="s">
        <v>1595</v>
      </c>
      <c r="B29813" t="s">
        <v>1596</v>
      </c>
      <c r="C29813" t="s">
        <v>1597</v>
      </c>
    </row>
    <row r="29814" spans="1:4" x14ac:dyDescent="0.2">
      <c r="A29814" t="s">
        <v>1595</v>
      </c>
      <c r="B29814" t="s">
        <v>1598</v>
      </c>
      <c r="C29814" t="s">
        <v>1599</v>
      </c>
      <c r="D29814" t="s">
        <v>1597</v>
      </c>
    </row>
    <row r="29815" spans="1:4" x14ac:dyDescent="0.2">
      <c r="A29815" t="s">
        <v>77</v>
      </c>
    </row>
    <row r="29816" spans="1:4" x14ac:dyDescent="0.2">
      <c r="A29816" t="s">
        <v>176</v>
      </c>
    </row>
    <row r="29817" spans="1:4" x14ac:dyDescent="0.2">
      <c r="A29817" t="s">
        <v>118</v>
      </c>
      <c r="B29817" t="s">
        <v>2943</v>
      </c>
      <c r="C29817" t="s">
        <v>2427</v>
      </c>
    </row>
    <row r="29818" spans="1:4" x14ac:dyDescent="0.2">
      <c r="A29818" t="s">
        <v>120</v>
      </c>
      <c r="B29818" t="s">
        <v>1593</v>
      </c>
      <c r="C29818" t="s">
        <v>1594</v>
      </c>
    </row>
    <row r="29819" spans="1:4" x14ac:dyDescent="0.2">
      <c r="A29819" t="s">
        <v>120</v>
      </c>
      <c r="B29819" t="s">
        <v>1593</v>
      </c>
      <c r="C29819" t="s">
        <v>1594</v>
      </c>
    </row>
    <row r="29820" spans="1:4" x14ac:dyDescent="0.2">
      <c r="A29820" t="s">
        <v>115</v>
      </c>
    </row>
    <row r="29821" spans="1:4" x14ac:dyDescent="0.2">
      <c r="A29821" t="s">
        <v>52</v>
      </c>
      <c r="B29821" t="s">
        <v>2815</v>
      </c>
      <c r="C29821">
        <v>3.4</v>
      </c>
      <c r="D29821">
        <v>0.02</v>
      </c>
    </row>
    <row r="29822" spans="1:4" x14ac:dyDescent="0.2">
      <c r="A29822" t="s">
        <v>72</v>
      </c>
    </row>
    <row r="29823" spans="1:4" x14ac:dyDescent="0.2">
      <c r="A29823" t="s">
        <v>77</v>
      </c>
    </row>
    <row r="29824" spans="1:4" x14ac:dyDescent="0.2">
      <c r="A29824" t="s">
        <v>52</v>
      </c>
    </row>
    <row r="29825" spans="1:1" x14ac:dyDescent="0.2">
      <c r="A29825" t="s">
        <v>52</v>
      </c>
    </row>
    <row r="29826" spans="1:1" x14ac:dyDescent="0.2">
      <c r="A29826" t="s">
        <v>176</v>
      </c>
    </row>
    <row r="29827" spans="1:1" x14ac:dyDescent="0.2">
      <c r="A29827" t="s">
        <v>176</v>
      </c>
    </row>
    <row r="29828" spans="1:1" x14ac:dyDescent="0.2">
      <c r="A29828" t="s">
        <v>176</v>
      </c>
    </row>
    <row r="29829" spans="1:1" x14ac:dyDescent="0.2">
      <c r="A29829" t="s">
        <v>176</v>
      </c>
    </row>
    <row r="29830" spans="1:1" x14ac:dyDescent="0.2">
      <c r="A29830" t="s">
        <v>72</v>
      </c>
    </row>
    <row r="29831" spans="1:1" x14ac:dyDescent="0.2">
      <c r="A29831" t="s">
        <v>77</v>
      </c>
    </row>
    <row r="29832" spans="1:1" x14ac:dyDescent="0.2">
      <c r="A29832" t="s">
        <v>176</v>
      </c>
    </row>
    <row r="29833" spans="1:1" x14ac:dyDescent="0.2">
      <c r="A29833" t="s">
        <v>77</v>
      </c>
    </row>
    <row r="29834" spans="1:1" x14ac:dyDescent="0.2">
      <c r="A29834" t="s">
        <v>77</v>
      </c>
    </row>
    <row r="29835" spans="1:1" x14ac:dyDescent="0.2">
      <c r="A29835" t="s">
        <v>52</v>
      </c>
    </row>
    <row r="29836" spans="1:1" x14ac:dyDescent="0.2">
      <c r="A29836" t="s">
        <v>52</v>
      </c>
    </row>
    <row r="29837" spans="1:1" x14ac:dyDescent="0.2">
      <c r="A29837" t="s">
        <v>52</v>
      </c>
    </row>
    <row r="29838" spans="1:1" x14ac:dyDescent="0.2">
      <c r="A29838" t="s">
        <v>176</v>
      </c>
    </row>
    <row r="29839" spans="1:1" x14ac:dyDescent="0.2">
      <c r="A29839" t="s">
        <v>72</v>
      </c>
    </row>
    <row r="29840" spans="1:1" x14ac:dyDescent="0.2">
      <c r="A29840" t="s">
        <v>77</v>
      </c>
    </row>
    <row r="29841" spans="1:2" x14ac:dyDescent="0.2">
      <c r="A29841" t="s">
        <v>176</v>
      </c>
    </row>
    <row r="29842" spans="1:2" x14ac:dyDescent="0.2">
      <c r="A29842" t="s">
        <v>52</v>
      </c>
    </row>
    <row r="29843" spans="1:2" x14ac:dyDescent="0.2">
      <c r="A29843" t="s">
        <v>176</v>
      </c>
    </row>
    <row r="29844" spans="1:2" x14ac:dyDescent="0.2">
      <c r="A29844" t="s">
        <v>176</v>
      </c>
    </row>
    <row r="29845" spans="1:2" x14ac:dyDescent="0.2">
      <c r="A29845" t="s">
        <v>52</v>
      </c>
    </row>
    <row r="29846" spans="1:2" x14ac:dyDescent="0.2">
      <c r="A29846" t="s">
        <v>120</v>
      </c>
    </row>
    <row r="29847" spans="1:2" x14ac:dyDescent="0.2">
      <c r="A29847" t="s">
        <v>156</v>
      </c>
    </row>
    <row r="29848" spans="1:2" x14ac:dyDescent="0.2">
      <c r="A29848" t="s">
        <v>52</v>
      </c>
    </row>
    <row r="29849" spans="1:2" x14ac:dyDescent="0.2">
      <c r="A29849" t="s">
        <v>52</v>
      </c>
    </row>
    <row r="29850" spans="1:2" x14ac:dyDescent="0.2">
      <c r="A29850" t="s">
        <v>52</v>
      </c>
    </row>
    <row r="29851" spans="1:2" x14ac:dyDescent="0.2">
      <c r="A29851" t="s">
        <v>52</v>
      </c>
    </row>
    <row r="29852" spans="1:2" x14ac:dyDescent="0.2">
      <c r="A29852" t="s">
        <v>52</v>
      </c>
    </row>
    <row r="29853" spans="1:2" x14ac:dyDescent="0.2">
      <c r="A29853" t="s">
        <v>176</v>
      </c>
      <c r="B29853" t="s">
        <v>3715</v>
      </c>
    </row>
    <row r="29854" spans="1:2" x14ac:dyDescent="0.2">
      <c r="A29854" t="s">
        <v>52</v>
      </c>
    </row>
    <row r="29855" spans="1:2" x14ac:dyDescent="0.2">
      <c r="A29855" t="s">
        <v>52</v>
      </c>
    </row>
    <row r="29856" spans="1:2" x14ac:dyDescent="0.2">
      <c r="A29856" t="s">
        <v>52</v>
      </c>
    </row>
    <row r="29857" spans="1:2" x14ac:dyDescent="0.2">
      <c r="A29857" t="s">
        <v>52</v>
      </c>
    </row>
    <row r="29858" spans="1:2" x14ac:dyDescent="0.2">
      <c r="A29858" t="s">
        <v>118</v>
      </c>
    </row>
    <row r="29859" spans="1:2" x14ac:dyDescent="0.2">
      <c r="A29859" t="s">
        <v>176</v>
      </c>
    </row>
    <row r="29860" spans="1:2" x14ac:dyDescent="0.2">
      <c r="A29860" t="s">
        <v>52</v>
      </c>
    </row>
    <row r="29861" spans="1:2" x14ac:dyDescent="0.2">
      <c r="A29861" t="s">
        <v>52</v>
      </c>
    </row>
    <row r="29862" spans="1:2" x14ac:dyDescent="0.2">
      <c r="A29862" t="s">
        <v>77</v>
      </c>
    </row>
    <row r="29863" spans="1:2" x14ac:dyDescent="0.2">
      <c r="A29863" t="s">
        <v>176</v>
      </c>
    </row>
    <row r="29864" spans="1:2" x14ac:dyDescent="0.2">
      <c r="A29864" t="s">
        <v>176</v>
      </c>
    </row>
    <row r="29865" spans="1:2" x14ac:dyDescent="0.2">
      <c r="A29865" t="s">
        <v>176</v>
      </c>
      <c r="B29865" t="s">
        <v>3634</v>
      </c>
    </row>
    <row r="29866" spans="1:2" x14ac:dyDescent="0.2">
      <c r="A29866" t="s">
        <v>176</v>
      </c>
    </row>
    <row r="29867" spans="1:2" x14ac:dyDescent="0.2">
      <c r="A29867" t="s">
        <v>77</v>
      </c>
      <c r="B29867" t="s">
        <v>3716</v>
      </c>
    </row>
    <row r="29868" spans="1:2" x14ac:dyDescent="0.2">
      <c r="A29868" t="s">
        <v>77</v>
      </c>
    </row>
    <row r="29869" spans="1:2" x14ac:dyDescent="0.2">
      <c r="A29869" t="s">
        <v>118</v>
      </c>
    </row>
    <row r="29870" spans="1:2" x14ac:dyDescent="0.2">
      <c r="A29870" t="s">
        <v>209</v>
      </c>
    </row>
    <row r="29871" spans="1:2" x14ac:dyDescent="0.2">
      <c r="A29871" t="s">
        <v>209</v>
      </c>
    </row>
    <row r="29872" spans="1:2" x14ac:dyDescent="0.2">
      <c r="A29872" t="s">
        <v>209</v>
      </c>
    </row>
    <row r="29873" spans="1:4" x14ac:dyDescent="0.2">
      <c r="A29873" t="s">
        <v>176</v>
      </c>
    </row>
    <row r="29874" spans="1:4" x14ac:dyDescent="0.2">
      <c r="A29874" t="s">
        <v>52</v>
      </c>
    </row>
    <row r="29875" spans="1:4" x14ac:dyDescent="0.2">
      <c r="A29875" t="s">
        <v>209</v>
      </c>
    </row>
    <row r="29876" spans="1:4" x14ac:dyDescent="0.2">
      <c r="A29876" t="s">
        <v>209</v>
      </c>
    </row>
    <row r="29877" spans="1:4" x14ac:dyDescent="0.2">
      <c r="A29877" t="s">
        <v>77</v>
      </c>
    </row>
    <row r="29878" spans="1:4" x14ac:dyDescent="0.2">
      <c r="A29878" t="s">
        <v>209</v>
      </c>
      <c r="B29878" t="s">
        <v>3717</v>
      </c>
      <c r="C29878">
        <f>0.05/-0.02</f>
        <v>-2.5</v>
      </c>
    </row>
    <row r="29879" spans="1:4" x14ac:dyDescent="0.2">
      <c r="A29879" t="s">
        <v>209</v>
      </c>
      <c r="B29879" t="s">
        <v>2502</v>
      </c>
      <c r="C29879">
        <v>0.5</v>
      </c>
    </row>
    <row r="29880" spans="1:4" x14ac:dyDescent="0.2">
      <c r="A29880" t="s">
        <v>120</v>
      </c>
    </row>
    <row r="29881" spans="1:4" x14ac:dyDescent="0.2">
      <c r="A29881" t="s">
        <v>176</v>
      </c>
    </row>
    <row r="29882" spans="1:4" x14ac:dyDescent="0.2">
      <c r="A29882" t="s">
        <v>118</v>
      </c>
      <c r="B29882" t="s">
        <v>2254</v>
      </c>
    </row>
    <row r="29883" spans="1:4" x14ac:dyDescent="0.2">
      <c r="A29883" t="s">
        <v>209</v>
      </c>
      <c r="B29883" t="s">
        <v>2254</v>
      </c>
      <c r="C29883" t="s">
        <v>2548</v>
      </c>
    </row>
    <row r="29884" spans="1:4" x14ac:dyDescent="0.2">
      <c r="A29884" t="s">
        <v>209</v>
      </c>
      <c r="B29884" t="s">
        <v>2254</v>
      </c>
      <c r="C29884" t="s">
        <v>3238</v>
      </c>
    </row>
    <row r="29885" spans="1:4" x14ac:dyDescent="0.2">
      <c r="A29885" t="s">
        <v>1575</v>
      </c>
      <c r="B29885" t="s">
        <v>1576</v>
      </c>
      <c r="C29885" t="s">
        <v>1577</v>
      </c>
      <c r="D29885" t="s">
        <v>1578</v>
      </c>
    </row>
    <row r="29886" spans="1:4" x14ac:dyDescent="0.2">
      <c r="A29886" t="s">
        <v>882</v>
      </c>
      <c r="B29886" t="s">
        <v>1579</v>
      </c>
      <c r="C29886" t="s">
        <v>1580</v>
      </c>
    </row>
    <row r="29887" spans="1:4" x14ac:dyDescent="0.2">
      <c r="A29887" t="s">
        <v>176</v>
      </c>
      <c r="B29887">
        <v>10</v>
      </c>
      <c r="C29887" t="s">
        <v>1604</v>
      </c>
    </row>
    <row r="29888" spans="1:4" x14ac:dyDescent="0.2">
      <c r="A29888" t="s">
        <v>50</v>
      </c>
      <c r="B29888">
        <v>15</v>
      </c>
      <c r="C29888" t="s">
        <v>1634</v>
      </c>
      <c r="D29888">
        <v>0.05</v>
      </c>
    </row>
    <row r="29889" spans="1:5" x14ac:dyDescent="0.2">
      <c r="A29889" t="s">
        <v>52</v>
      </c>
      <c r="B29889">
        <v>6.7</v>
      </c>
      <c r="C29889" t="s">
        <v>1634</v>
      </c>
      <c r="D29889">
        <v>0.05</v>
      </c>
    </row>
    <row r="29890" spans="1:5" x14ac:dyDescent="0.2">
      <c r="A29890" t="s">
        <v>1605</v>
      </c>
      <c r="B29890">
        <v>10.8</v>
      </c>
      <c r="C29890" t="s">
        <v>1634</v>
      </c>
      <c r="D29890">
        <v>0.2</v>
      </c>
    </row>
    <row r="29891" spans="1:5" x14ac:dyDescent="0.2">
      <c r="A29891" t="s">
        <v>1605</v>
      </c>
      <c r="B29891">
        <v>7.7</v>
      </c>
      <c r="C29891" t="s">
        <v>1634</v>
      </c>
      <c r="D29891">
        <v>0.1</v>
      </c>
    </row>
    <row r="29892" spans="1:5" x14ac:dyDescent="0.2">
      <c r="A29892" t="s">
        <v>1605</v>
      </c>
      <c r="B29892">
        <v>3.4</v>
      </c>
      <c r="C29892" t="s">
        <v>1634</v>
      </c>
      <c r="D29892">
        <v>0.05</v>
      </c>
    </row>
    <row r="29893" spans="1:5" x14ac:dyDescent="0.2">
      <c r="A29893" t="s">
        <v>3718</v>
      </c>
      <c r="B29893" t="s">
        <v>1634</v>
      </c>
      <c r="C29893">
        <v>0.2</v>
      </c>
    </row>
    <row r="29894" spans="1:5" x14ac:dyDescent="0.2">
      <c r="A29894" t="s">
        <v>52</v>
      </c>
      <c r="B29894">
        <v>10.5</v>
      </c>
      <c r="C29894" t="s">
        <v>1634</v>
      </c>
      <c r="D29894">
        <v>0.05</v>
      </c>
    </row>
    <row r="29895" spans="1:5" x14ac:dyDescent="0.2">
      <c r="A29895" t="s">
        <v>1688</v>
      </c>
      <c r="B29895">
        <v>15</v>
      </c>
      <c r="C29895" t="s">
        <v>1634</v>
      </c>
      <c r="D29895">
        <v>0.02</v>
      </c>
    </row>
    <row r="29896" spans="1:5" x14ac:dyDescent="0.2">
      <c r="A29896" t="s">
        <v>207</v>
      </c>
      <c r="B29896">
        <v>14.7</v>
      </c>
      <c r="C29896">
        <v>-0.2</v>
      </c>
    </row>
    <row r="29897" spans="1:5" x14ac:dyDescent="0.2">
      <c r="A29897" t="s">
        <v>57</v>
      </c>
      <c r="B29897">
        <v>21.02</v>
      </c>
      <c r="C29897">
        <v>0.03</v>
      </c>
    </row>
    <row r="29898" spans="1:5" x14ac:dyDescent="0.2">
      <c r="A29898" t="s">
        <v>57</v>
      </c>
      <c r="B29898">
        <v>15.02</v>
      </c>
      <c r="C29898">
        <v>0.03</v>
      </c>
    </row>
    <row r="29899" spans="1:5" x14ac:dyDescent="0.2">
      <c r="A29899" t="s">
        <v>1719</v>
      </c>
      <c r="B29899" t="s">
        <v>1588</v>
      </c>
      <c r="C29899" t="s">
        <v>3159</v>
      </c>
      <c r="D29899" t="s">
        <v>1634</v>
      </c>
      <c r="E29899">
        <v>0.1</v>
      </c>
    </row>
    <row r="29900" spans="1:5" x14ac:dyDescent="0.2">
      <c r="A29900" t="s">
        <v>2088</v>
      </c>
      <c r="B29900" t="s">
        <v>3181</v>
      </c>
      <c r="C29900" t="s">
        <v>3182</v>
      </c>
    </row>
    <row r="29901" spans="1:5" x14ac:dyDescent="0.2">
      <c r="A29901" t="s">
        <v>173</v>
      </c>
      <c r="B29901">
        <v>9.25</v>
      </c>
      <c r="C29901" t="s">
        <v>1634</v>
      </c>
      <c r="D29901">
        <v>0.15</v>
      </c>
    </row>
    <row r="29902" spans="1:5" x14ac:dyDescent="0.2">
      <c r="A29902" t="s">
        <v>2951</v>
      </c>
      <c r="B29902" t="s">
        <v>1634</v>
      </c>
      <c r="C29902">
        <v>0.03</v>
      </c>
    </row>
    <row r="29903" spans="1:5" x14ac:dyDescent="0.2">
      <c r="A29903" t="s">
        <v>70</v>
      </c>
      <c r="B29903">
        <v>2</v>
      </c>
      <c r="C29903" t="s">
        <v>1606</v>
      </c>
    </row>
    <row r="29904" spans="1:5" x14ac:dyDescent="0.2">
      <c r="A29904" t="s">
        <v>1710</v>
      </c>
      <c r="B29904">
        <v>7</v>
      </c>
      <c r="C29904" t="s">
        <v>1634</v>
      </c>
      <c r="D29904">
        <v>0.2</v>
      </c>
    </row>
    <row r="29905" spans="1:5" x14ac:dyDescent="0.2">
      <c r="A29905" t="s">
        <v>72</v>
      </c>
      <c r="B29905">
        <v>0.23</v>
      </c>
      <c r="C29905" t="s">
        <v>1615</v>
      </c>
    </row>
    <row r="29906" spans="1:5" x14ac:dyDescent="0.2">
      <c r="A29906" t="s">
        <v>72</v>
      </c>
      <c r="B29906">
        <v>0.26</v>
      </c>
      <c r="C29906" t="s">
        <v>1606</v>
      </c>
    </row>
    <row r="29907" spans="1:5" x14ac:dyDescent="0.2">
      <c r="A29907" t="s">
        <v>120</v>
      </c>
      <c r="B29907">
        <v>0.1</v>
      </c>
      <c r="C29907" t="s">
        <v>1593</v>
      </c>
      <c r="D29907" t="s">
        <v>1594</v>
      </c>
    </row>
    <row r="29908" spans="1:5" x14ac:dyDescent="0.2">
      <c r="A29908" t="s">
        <v>52</v>
      </c>
      <c r="B29908">
        <v>4.5</v>
      </c>
      <c r="C29908" t="s">
        <v>1606</v>
      </c>
    </row>
    <row r="29909" spans="1:5" x14ac:dyDescent="0.2">
      <c r="A29909" t="s">
        <v>2935</v>
      </c>
      <c r="B29909">
        <f>+-0.05</f>
        <v>-0.05</v>
      </c>
    </row>
    <row r="29910" spans="1:5" x14ac:dyDescent="0.2">
      <c r="A29910" t="s">
        <v>2937</v>
      </c>
      <c r="B29910" t="s">
        <v>1634</v>
      </c>
      <c r="C29910">
        <v>0.1</v>
      </c>
    </row>
    <row r="29911" spans="1:5" x14ac:dyDescent="0.2">
      <c r="A29911" t="s">
        <v>117</v>
      </c>
      <c r="B29911">
        <v>0.02</v>
      </c>
      <c r="C29911" t="s">
        <v>1593</v>
      </c>
      <c r="D29911" t="s">
        <v>1594</v>
      </c>
    </row>
    <row r="29912" spans="1:5" x14ac:dyDescent="0.2">
      <c r="A29912" t="s">
        <v>156</v>
      </c>
      <c r="B29912">
        <v>5.0000000000000001E-3</v>
      </c>
    </row>
    <row r="29913" spans="1:5" x14ac:dyDescent="0.2">
      <c r="A29913" t="s">
        <v>1730</v>
      </c>
      <c r="B29913">
        <v>0.1</v>
      </c>
      <c r="C29913">
        <f>0.05/-0.02</f>
        <v>-2.5</v>
      </c>
    </row>
    <row r="29914" spans="1:5" x14ac:dyDescent="0.2">
      <c r="A29914" t="s">
        <v>120</v>
      </c>
      <c r="B29914">
        <v>0.05</v>
      </c>
      <c r="C29914" t="s">
        <v>1593</v>
      </c>
      <c r="D29914" t="s">
        <v>1594</v>
      </c>
    </row>
    <row r="29915" spans="1:5" x14ac:dyDescent="0.2">
      <c r="A29915" t="s">
        <v>3158</v>
      </c>
      <c r="B29915">
        <v>0.02</v>
      </c>
    </row>
    <row r="29916" spans="1:5" x14ac:dyDescent="0.2">
      <c r="A29916" t="s">
        <v>70</v>
      </c>
      <c r="B29916" t="s">
        <v>3176</v>
      </c>
    </row>
    <row r="29917" spans="1:5" x14ac:dyDescent="0.2">
      <c r="A29917" t="s">
        <v>52</v>
      </c>
      <c r="B29917">
        <v>11</v>
      </c>
      <c r="C29917">
        <v>0.2</v>
      </c>
    </row>
    <row r="29918" spans="1:5" x14ac:dyDescent="0.2">
      <c r="A29918" t="s">
        <v>120</v>
      </c>
      <c r="B29918" t="s">
        <v>1571</v>
      </c>
      <c r="C29918">
        <v>0.03</v>
      </c>
      <c r="D29918" t="s">
        <v>2948</v>
      </c>
      <c r="E29918" t="s">
        <v>1594</v>
      </c>
    </row>
    <row r="29919" spans="1:5" x14ac:dyDescent="0.2">
      <c r="A29919" t="s">
        <v>115</v>
      </c>
      <c r="B29919">
        <v>0.05</v>
      </c>
      <c r="C29919" t="s">
        <v>1639</v>
      </c>
      <c r="D29919">
        <v>0.1</v>
      </c>
    </row>
    <row r="29920" spans="1:5" x14ac:dyDescent="0.2">
      <c r="A29920" t="s">
        <v>892</v>
      </c>
    </row>
    <row r="29921" spans="1:4" x14ac:dyDescent="0.2">
      <c r="A29921" t="s">
        <v>177</v>
      </c>
      <c r="B29921">
        <v>0.2</v>
      </c>
      <c r="C29921" t="s">
        <v>1639</v>
      </c>
      <c r="D29921">
        <v>0.1</v>
      </c>
    </row>
    <row r="29922" spans="1:4" x14ac:dyDescent="0.2">
      <c r="A29922" t="s">
        <v>1074</v>
      </c>
    </row>
    <row r="29923" spans="1:4" x14ac:dyDescent="0.2">
      <c r="A29923" t="s">
        <v>169</v>
      </c>
    </row>
    <row r="29924" spans="1:4" x14ac:dyDescent="0.2">
      <c r="A29924" t="s">
        <v>110</v>
      </c>
    </row>
    <row r="29925" spans="1:4" x14ac:dyDescent="0.2">
      <c r="A29925" t="s">
        <v>1575</v>
      </c>
      <c r="B29925" t="s">
        <v>1576</v>
      </c>
      <c r="C29925" t="s">
        <v>1577</v>
      </c>
      <c r="D29925" t="s">
        <v>1578</v>
      </c>
    </row>
    <row r="29926" spans="1:4" x14ac:dyDescent="0.2">
      <c r="A29926" t="s">
        <v>882</v>
      </c>
      <c r="B29926" t="s">
        <v>1579</v>
      </c>
      <c r="C29926" t="s">
        <v>1580</v>
      </c>
    </row>
    <row r="29927" spans="1:4" x14ac:dyDescent="0.2">
      <c r="A29927" t="s">
        <v>1595</v>
      </c>
      <c r="B29927" t="s">
        <v>1596</v>
      </c>
      <c r="C29927" t="s">
        <v>1597</v>
      </c>
    </row>
    <row r="29928" spans="1:4" x14ac:dyDescent="0.2">
      <c r="A29928" t="s">
        <v>1595</v>
      </c>
      <c r="B29928" t="s">
        <v>1598</v>
      </c>
      <c r="C29928" t="s">
        <v>1599</v>
      </c>
      <c r="D29928" t="s">
        <v>1597</v>
      </c>
    </row>
    <row r="29929" spans="1:4" x14ac:dyDescent="0.2">
      <c r="A29929" t="s">
        <v>77</v>
      </c>
    </row>
    <row r="29930" spans="1:4" x14ac:dyDescent="0.2">
      <c r="A29930" t="s">
        <v>176</v>
      </c>
    </row>
    <row r="29931" spans="1:4" x14ac:dyDescent="0.2">
      <c r="A29931" t="s">
        <v>118</v>
      </c>
      <c r="B29931" t="s">
        <v>2943</v>
      </c>
      <c r="C29931" t="s">
        <v>2427</v>
      </c>
    </row>
    <row r="29932" spans="1:4" x14ac:dyDescent="0.2">
      <c r="A29932" t="s">
        <v>120</v>
      </c>
      <c r="B29932" t="s">
        <v>1593</v>
      </c>
      <c r="C29932" t="s">
        <v>1594</v>
      </c>
    </row>
    <row r="29933" spans="1:4" x14ac:dyDescent="0.2">
      <c r="A29933" t="s">
        <v>120</v>
      </c>
      <c r="B29933" t="s">
        <v>1593</v>
      </c>
      <c r="C29933" t="s">
        <v>1594</v>
      </c>
    </row>
    <row r="29934" spans="1:4" x14ac:dyDescent="0.2">
      <c r="A29934" t="s">
        <v>115</v>
      </c>
    </row>
    <row r="29935" spans="1:4" x14ac:dyDescent="0.2">
      <c r="A29935" t="s">
        <v>52</v>
      </c>
      <c r="B29935" t="s">
        <v>2815</v>
      </c>
      <c r="C29935">
        <v>4</v>
      </c>
      <c r="D29935">
        <v>0.02</v>
      </c>
    </row>
    <row r="29936" spans="1:4" x14ac:dyDescent="0.2">
      <c r="A29936" t="s">
        <v>72</v>
      </c>
    </row>
    <row r="29937" spans="1:4" x14ac:dyDescent="0.2">
      <c r="A29937" t="s">
        <v>77</v>
      </c>
    </row>
    <row r="29938" spans="1:4" x14ac:dyDescent="0.2">
      <c r="A29938" t="s">
        <v>52</v>
      </c>
    </row>
    <row r="29939" spans="1:4" x14ac:dyDescent="0.2">
      <c r="A29939" t="s">
        <v>52</v>
      </c>
    </row>
    <row r="29940" spans="1:4" x14ac:dyDescent="0.2">
      <c r="A29940" t="s">
        <v>176</v>
      </c>
    </row>
    <row r="29941" spans="1:4" x14ac:dyDescent="0.2">
      <c r="A29941" t="s">
        <v>176</v>
      </c>
    </row>
    <row r="29942" spans="1:4" x14ac:dyDescent="0.2">
      <c r="A29942" t="s">
        <v>176</v>
      </c>
    </row>
    <row r="29943" spans="1:4" x14ac:dyDescent="0.2">
      <c r="A29943" t="s">
        <v>176</v>
      </c>
    </row>
    <row r="29944" spans="1:4" x14ac:dyDescent="0.2">
      <c r="A29944" t="s">
        <v>72</v>
      </c>
    </row>
    <row r="29945" spans="1:4" x14ac:dyDescent="0.2">
      <c r="A29945" t="s">
        <v>77</v>
      </c>
    </row>
    <row r="29946" spans="1:4" x14ac:dyDescent="0.2">
      <c r="A29946" t="s">
        <v>176</v>
      </c>
    </row>
    <row r="29947" spans="1:4" x14ac:dyDescent="0.2">
      <c r="A29947" t="s">
        <v>77</v>
      </c>
      <c r="B29947" t="s">
        <v>3719</v>
      </c>
      <c r="C29947" t="s">
        <v>1634</v>
      </c>
      <c r="D29947" t="s">
        <v>1754</v>
      </c>
    </row>
    <row r="29948" spans="1:4" x14ac:dyDescent="0.2">
      <c r="A29948" t="s">
        <v>77</v>
      </c>
    </row>
    <row r="29949" spans="1:4" x14ac:dyDescent="0.2">
      <c r="A29949" t="s">
        <v>52</v>
      </c>
    </row>
    <row r="29950" spans="1:4" x14ac:dyDescent="0.2">
      <c r="A29950" t="s">
        <v>52</v>
      </c>
    </row>
    <row r="29951" spans="1:4" x14ac:dyDescent="0.2">
      <c r="A29951" t="s">
        <v>52</v>
      </c>
    </row>
    <row r="29952" spans="1:4" x14ac:dyDescent="0.2">
      <c r="A29952" t="s">
        <v>176</v>
      </c>
    </row>
    <row r="29953" spans="1:2" x14ac:dyDescent="0.2">
      <c r="A29953" t="s">
        <v>72</v>
      </c>
    </row>
    <row r="29954" spans="1:2" x14ac:dyDescent="0.2">
      <c r="A29954" t="s">
        <v>77</v>
      </c>
    </row>
    <row r="29955" spans="1:2" x14ac:dyDescent="0.2">
      <c r="A29955" t="s">
        <v>176</v>
      </c>
    </row>
    <row r="29956" spans="1:2" x14ac:dyDescent="0.2">
      <c r="A29956" t="s">
        <v>52</v>
      </c>
    </row>
    <row r="29957" spans="1:2" x14ac:dyDescent="0.2">
      <c r="A29957" t="s">
        <v>176</v>
      </c>
    </row>
    <row r="29958" spans="1:2" x14ac:dyDescent="0.2">
      <c r="A29958" t="s">
        <v>176</v>
      </c>
    </row>
    <row r="29959" spans="1:2" x14ac:dyDescent="0.2">
      <c r="A29959" t="s">
        <v>52</v>
      </c>
    </row>
    <row r="29960" spans="1:2" x14ac:dyDescent="0.2">
      <c r="A29960" t="s">
        <v>120</v>
      </c>
    </row>
    <row r="29961" spans="1:2" x14ac:dyDescent="0.2">
      <c r="A29961" t="s">
        <v>156</v>
      </c>
    </row>
    <row r="29962" spans="1:2" x14ac:dyDescent="0.2">
      <c r="A29962" t="s">
        <v>52</v>
      </c>
    </row>
    <row r="29963" spans="1:2" x14ac:dyDescent="0.2">
      <c r="A29963" t="s">
        <v>52</v>
      </c>
    </row>
    <row r="29964" spans="1:2" x14ac:dyDescent="0.2">
      <c r="A29964" t="s">
        <v>52</v>
      </c>
    </row>
    <row r="29965" spans="1:2" x14ac:dyDescent="0.2">
      <c r="A29965" t="s">
        <v>52</v>
      </c>
    </row>
    <row r="29966" spans="1:2" x14ac:dyDescent="0.2">
      <c r="A29966" t="s">
        <v>52</v>
      </c>
    </row>
    <row r="29967" spans="1:2" x14ac:dyDescent="0.2">
      <c r="A29967" t="s">
        <v>176</v>
      </c>
      <c r="B29967" t="s">
        <v>3715</v>
      </c>
    </row>
    <row r="29968" spans="1:2" x14ac:dyDescent="0.2">
      <c r="A29968" t="s">
        <v>52</v>
      </c>
    </row>
    <row r="29969" spans="1:2" x14ac:dyDescent="0.2">
      <c r="A29969" t="s">
        <v>52</v>
      </c>
    </row>
    <row r="29970" spans="1:2" x14ac:dyDescent="0.2">
      <c r="A29970" t="s">
        <v>52</v>
      </c>
    </row>
    <row r="29971" spans="1:2" x14ac:dyDescent="0.2">
      <c r="A29971" t="s">
        <v>52</v>
      </c>
    </row>
    <row r="29972" spans="1:2" x14ac:dyDescent="0.2">
      <c r="A29972" t="s">
        <v>118</v>
      </c>
    </row>
    <row r="29973" spans="1:2" x14ac:dyDescent="0.2">
      <c r="A29973" t="s">
        <v>176</v>
      </c>
    </row>
    <row r="29974" spans="1:2" x14ac:dyDescent="0.2">
      <c r="A29974" t="s">
        <v>52</v>
      </c>
    </row>
    <row r="29975" spans="1:2" x14ac:dyDescent="0.2">
      <c r="A29975" t="s">
        <v>52</v>
      </c>
    </row>
    <row r="29976" spans="1:2" x14ac:dyDescent="0.2">
      <c r="A29976" t="s">
        <v>77</v>
      </c>
    </row>
    <row r="29977" spans="1:2" x14ac:dyDescent="0.2">
      <c r="A29977" t="s">
        <v>176</v>
      </c>
    </row>
    <row r="29978" spans="1:2" x14ac:dyDescent="0.2">
      <c r="A29978" t="s">
        <v>176</v>
      </c>
    </row>
    <row r="29979" spans="1:2" x14ac:dyDescent="0.2">
      <c r="A29979" t="s">
        <v>176</v>
      </c>
      <c r="B29979" t="s">
        <v>3634</v>
      </c>
    </row>
    <row r="29980" spans="1:2" x14ac:dyDescent="0.2">
      <c r="A29980" t="s">
        <v>176</v>
      </c>
    </row>
    <row r="29981" spans="1:2" x14ac:dyDescent="0.2">
      <c r="A29981" t="s">
        <v>77</v>
      </c>
      <c r="B29981" t="s">
        <v>3716</v>
      </c>
    </row>
    <row r="29982" spans="1:2" x14ac:dyDescent="0.2">
      <c r="A29982" t="s">
        <v>77</v>
      </c>
    </row>
    <row r="29983" spans="1:2" x14ac:dyDescent="0.2">
      <c r="A29983" t="s">
        <v>118</v>
      </c>
    </row>
    <row r="29984" spans="1:2" x14ac:dyDescent="0.2">
      <c r="A29984" t="s">
        <v>209</v>
      </c>
    </row>
    <row r="29985" spans="1:4" x14ac:dyDescent="0.2">
      <c r="A29985" t="s">
        <v>209</v>
      </c>
    </row>
    <row r="29986" spans="1:4" x14ac:dyDescent="0.2">
      <c r="A29986" t="s">
        <v>209</v>
      </c>
    </row>
    <row r="29987" spans="1:4" x14ac:dyDescent="0.2">
      <c r="A29987" t="s">
        <v>176</v>
      </c>
    </row>
    <row r="29988" spans="1:4" x14ac:dyDescent="0.2">
      <c r="A29988" t="s">
        <v>52</v>
      </c>
    </row>
    <row r="29989" spans="1:4" x14ac:dyDescent="0.2">
      <c r="A29989" t="s">
        <v>209</v>
      </c>
    </row>
    <row r="29990" spans="1:4" x14ac:dyDescent="0.2">
      <c r="A29990" t="s">
        <v>209</v>
      </c>
    </row>
    <row r="29991" spans="1:4" x14ac:dyDescent="0.2">
      <c r="A29991" t="s">
        <v>77</v>
      </c>
    </row>
    <row r="29992" spans="1:4" x14ac:dyDescent="0.2">
      <c r="A29992" t="s">
        <v>209</v>
      </c>
      <c r="B29992" t="s">
        <v>3717</v>
      </c>
      <c r="C29992">
        <f>0.05/-0.02</f>
        <v>-2.5</v>
      </c>
    </row>
    <row r="29993" spans="1:4" x14ac:dyDescent="0.2">
      <c r="A29993" t="s">
        <v>209</v>
      </c>
      <c r="B29993" t="s">
        <v>2502</v>
      </c>
      <c r="C29993">
        <v>0.5</v>
      </c>
    </row>
    <row r="29994" spans="1:4" x14ac:dyDescent="0.2">
      <c r="A29994" t="s">
        <v>120</v>
      </c>
    </row>
    <row r="29995" spans="1:4" x14ac:dyDescent="0.2">
      <c r="A29995" t="s">
        <v>176</v>
      </c>
    </row>
    <row r="29996" spans="1:4" x14ac:dyDescent="0.2">
      <c r="A29996" t="s">
        <v>118</v>
      </c>
      <c r="B29996" t="s">
        <v>2254</v>
      </c>
    </row>
    <row r="29997" spans="1:4" x14ac:dyDescent="0.2">
      <c r="A29997" t="s">
        <v>209</v>
      </c>
      <c r="B29997" t="s">
        <v>2254</v>
      </c>
      <c r="C29997" t="s">
        <v>2548</v>
      </c>
    </row>
    <row r="29998" spans="1:4" x14ac:dyDescent="0.2">
      <c r="A29998" t="s">
        <v>209</v>
      </c>
      <c r="B29998" t="s">
        <v>2254</v>
      </c>
      <c r="C29998" t="s">
        <v>3238</v>
      </c>
    </row>
    <row r="29999" spans="1:4" x14ac:dyDescent="0.2">
      <c r="A29999" t="s">
        <v>1575</v>
      </c>
      <c r="B29999" t="s">
        <v>1576</v>
      </c>
      <c r="C29999" t="s">
        <v>1577</v>
      </c>
      <c r="D29999" t="s">
        <v>1578</v>
      </c>
    </row>
    <row r="30000" spans="1:4" x14ac:dyDescent="0.2">
      <c r="A30000" t="s">
        <v>882</v>
      </c>
      <c r="B30000" t="s">
        <v>1579</v>
      </c>
      <c r="C30000" t="s">
        <v>1580</v>
      </c>
    </row>
    <row r="30001" spans="1:4" x14ac:dyDescent="0.2">
      <c r="A30001" t="s">
        <v>77</v>
      </c>
    </row>
    <row r="30002" spans="1:4" x14ac:dyDescent="0.2">
      <c r="A30002" t="s">
        <v>176</v>
      </c>
    </row>
    <row r="30003" spans="1:4" x14ac:dyDescent="0.2">
      <c r="A30003" t="s">
        <v>118</v>
      </c>
      <c r="B30003" t="s">
        <v>2943</v>
      </c>
      <c r="C30003" t="s">
        <v>2427</v>
      </c>
    </row>
    <row r="30004" spans="1:4" x14ac:dyDescent="0.2">
      <c r="A30004" t="s">
        <v>120</v>
      </c>
      <c r="B30004" t="s">
        <v>1593</v>
      </c>
      <c r="C30004" t="s">
        <v>1594</v>
      </c>
    </row>
    <row r="30005" spans="1:4" x14ac:dyDescent="0.2">
      <c r="A30005" t="s">
        <v>120</v>
      </c>
      <c r="B30005" t="s">
        <v>1593</v>
      </c>
      <c r="C30005" t="s">
        <v>1594</v>
      </c>
    </row>
    <row r="30006" spans="1:4" x14ac:dyDescent="0.2">
      <c r="A30006" t="s">
        <v>115</v>
      </c>
    </row>
    <row r="30007" spans="1:4" x14ac:dyDescent="0.2">
      <c r="A30007" t="s">
        <v>52</v>
      </c>
      <c r="B30007" t="s">
        <v>2815</v>
      </c>
      <c r="C30007">
        <v>4.3</v>
      </c>
      <c r="D30007">
        <v>0.02</v>
      </c>
    </row>
    <row r="30008" spans="1:4" x14ac:dyDescent="0.2">
      <c r="A30008" t="s">
        <v>72</v>
      </c>
    </row>
    <row r="30009" spans="1:4" x14ac:dyDescent="0.2">
      <c r="A30009" t="s">
        <v>77</v>
      </c>
    </row>
    <row r="30010" spans="1:4" x14ac:dyDescent="0.2">
      <c r="A30010" t="s">
        <v>52</v>
      </c>
    </row>
    <row r="30011" spans="1:4" x14ac:dyDescent="0.2">
      <c r="A30011" t="s">
        <v>52</v>
      </c>
    </row>
    <row r="30012" spans="1:4" x14ac:dyDescent="0.2">
      <c r="A30012" t="s">
        <v>176</v>
      </c>
    </row>
    <row r="30013" spans="1:4" x14ac:dyDescent="0.2">
      <c r="A30013" t="s">
        <v>176</v>
      </c>
    </row>
    <row r="30014" spans="1:4" x14ac:dyDescent="0.2">
      <c r="A30014" t="s">
        <v>176</v>
      </c>
    </row>
    <row r="30015" spans="1:4" x14ac:dyDescent="0.2">
      <c r="A30015" t="s">
        <v>176</v>
      </c>
    </row>
    <row r="30016" spans="1:4" x14ac:dyDescent="0.2">
      <c r="A30016" t="s">
        <v>72</v>
      </c>
    </row>
    <row r="30017" spans="1:4" x14ac:dyDescent="0.2">
      <c r="A30017" t="s">
        <v>77</v>
      </c>
    </row>
    <row r="30018" spans="1:4" x14ac:dyDescent="0.2">
      <c r="A30018" t="s">
        <v>176</v>
      </c>
    </row>
    <row r="30019" spans="1:4" x14ac:dyDescent="0.2">
      <c r="A30019" t="s">
        <v>77</v>
      </c>
      <c r="B30019" t="s">
        <v>3719</v>
      </c>
      <c r="C30019" t="s">
        <v>1634</v>
      </c>
      <c r="D30019" t="s">
        <v>1754</v>
      </c>
    </row>
    <row r="30020" spans="1:4" x14ac:dyDescent="0.2">
      <c r="A30020" t="s">
        <v>77</v>
      </c>
    </row>
    <row r="30021" spans="1:4" x14ac:dyDescent="0.2">
      <c r="A30021" t="s">
        <v>52</v>
      </c>
    </row>
    <row r="30022" spans="1:4" x14ac:dyDescent="0.2">
      <c r="A30022" t="s">
        <v>52</v>
      </c>
    </row>
    <row r="30023" spans="1:4" x14ac:dyDescent="0.2">
      <c r="A30023" t="s">
        <v>52</v>
      </c>
    </row>
    <row r="30024" spans="1:4" x14ac:dyDescent="0.2">
      <c r="A30024" t="s">
        <v>176</v>
      </c>
    </row>
    <row r="30025" spans="1:4" x14ac:dyDescent="0.2">
      <c r="A30025" t="s">
        <v>72</v>
      </c>
    </row>
    <row r="30026" spans="1:4" x14ac:dyDescent="0.2">
      <c r="A30026" t="s">
        <v>77</v>
      </c>
    </row>
    <row r="30027" spans="1:4" x14ac:dyDescent="0.2">
      <c r="A30027" t="s">
        <v>176</v>
      </c>
    </row>
    <row r="30028" spans="1:4" x14ac:dyDescent="0.2">
      <c r="A30028" t="s">
        <v>52</v>
      </c>
    </row>
    <row r="30029" spans="1:4" x14ac:dyDescent="0.2">
      <c r="A30029" t="s">
        <v>176</v>
      </c>
    </row>
    <row r="30030" spans="1:4" x14ac:dyDescent="0.2">
      <c r="A30030" t="s">
        <v>176</v>
      </c>
    </row>
    <row r="30031" spans="1:4" x14ac:dyDescent="0.2">
      <c r="A30031" t="s">
        <v>52</v>
      </c>
    </row>
    <row r="30032" spans="1:4" x14ac:dyDescent="0.2">
      <c r="A30032" t="s">
        <v>120</v>
      </c>
    </row>
    <row r="30033" spans="1:2" x14ac:dyDescent="0.2">
      <c r="A30033" t="s">
        <v>156</v>
      </c>
    </row>
    <row r="30034" spans="1:2" x14ac:dyDescent="0.2">
      <c r="A30034" t="s">
        <v>52</v>
      </c>
    </row>
    <row r="30035" spans="1:2" x14ac:dyDescent="0.2">
      <c r="A30035" t="s">
        <v>52</v>
      </c>
    </row>
    <row r="30036" spans="1:2" x14ac:dyDescent="0.2">
      <c r="A30036" t="s">
        <v>52</v>
      </c>
    </row>
    <row r="30037" spans="1:2" x14ac:dyDescent="0.2">
      <c r="A30037" t="s">
        <v>52</v>
      </c>
    </row>
    <row r="30038" spans="1:2" x14ac:dyDescent="0.2">
      <c r="A30038" t="s">
        <v>52</v>
      </c>
    </row>
    <row r="30039" spans="1:2" x14ac:dyDescent="0.2">
      <c r="A30039" t="s">
        <v>176</v>
      </c>
      <c r="B30039" t="s">
        <v>3715</v>
      </c>
    </row>
    <row r="30040" spans="1:2" x14ac:dyDescent="0.2">
      <c r="A30040" t="s">
        <v>52</v>
      </c>
    </row>
    <row r="30041" spans="1:2" x14ac:dyDescent="0.2">
      <c r="A30041" t="s">
        <v>52</v>
      </c>
    </row>
    <row r="30042" spans="1:2" x14ac:dyDescent="0.2">
      <c r="A30042" t="s">
        <v>52</v>
      </c>
    </row>
    <row r="30043" spans="1:2" x14ac:dyDescent="0.2">
      <c r="A30043" t="s">
        <v>52</v>
      </c>
    </row>
    <row r="30044" spans="1:2" x14ac:dyDescent="0.2">
      <c r="A30044" t="s">
        <v>118</v>
      </c>
    </row>
    <row r="30045" spans="1:2" x14ac:dyDescent="0.2">
      <c r="A30045" t="s">
        <v>176</v>
      </c>
    </row>
    <row r="30046" spans="1:2" x14ac:dyDescent="0.2">
      <c r="A30046" t="s">
        <v>52</v>
      </c>
    </row>
    <row r="30047" spans="1:2" x14ac:dyDescent="0.2">
      <c r="A30047" t="s">
        <v>52</v>
      </c>
    </row>
    <row r="30048" spans="1:2" x14ac:dyDescent="0.2">
      <c r="A30048" t="s">
        <v>77</v>
      </c>
    </row>
    <row r="30049" spans="1:3" x14ac:dyDescent="0.2">
      <c r="A30049" t="s">
        <v>176</v>
      </c>
    </row>
    <row r="30050" spans="1:3" x14ac:dyDescent="0.2">
      <c r="A30050" t="s">
        <v>176</v>
      </c>
    </row>
    <row r="30051" spans="1:3" x14ac:dyDescent="0.2">
      <c r="A30051" t="s">
        <v>176</v>
      </c>
      <c r="B30051" t="s">
        <v>3634</v>
      </c>
    </row>
    <row r="30052" spans="1:3" x14ac:dyDescent="0.2">
      <c r="A30052" t="s">
        <v>176</v>
      </c>
    </row>
    <row r="30053" spans="1:3" x14ac:dyDescent="0.2">
      <c r="A30053" t="s">
        <v>77</v>
      </c>
      <c r="B30053" t="s">
        <v>3716</v>
      </c>
    </row>
    <row r="30054" spans="1:3" x14ac:dyDescent="0.2">
      <c r="A30054" t="s">
        <v>77</v>
      </c>
    </row>
    <row r="30055" spans="1:3" x14ac:dyDescent="0.2">
      <c r="A30055" t="s">
        <v>118</v>
      </c>
    </row>
    <row r="30056" spans="1:3" x14ac:dyDescent="0.2">
      <c r="A30056" t="s">
        <v>209</v>
      </c>
    </row>
    <row r="30057" spans="1:3" x14ac:dyDescent="0.2">
      <c r="A30057" t="s">
        <v>209</v>
      </c>
    </row>
    <row r="30058" spans="1:3" x14ac:dyDescent="0.2">
      <c r="A30058" t="s">
        <v>209</v>
      </c>
    </row>
    <row r="30059" spans="1:3" x14ac:dyDescent="0.2">
      <c r="A30059" t="s">
        <v>176</v>
      </c>
    </row>
    <row r="30060" spans="1:3" x14ac:dyDescent="0.2">
      <c r="A30060" t="s">
        <v>52</v>
      </c>
    </row>
    <row r="30061" spans="1:3" x14ac:dyDescent="0.2">
      <c r="A30061" t="s">
        <v>209</v>
      </c>
    </row>
    <row r="30062" spans="1:3" x14ac:dyDescent="0.2">
      <c r="A30062" t="s">
        <v>209</v>
      </c>
    </row>
    <row r="30063" spans="1:3" x14ac:dyDescent="0.2">
      <c r="A30063" t="s">
        <v>77</v>
      </c>
    </row>
    <row r="30064" spans="1:3" x14ac:dyDescent="0.2">
      <c r="A30064" t="s">
        <v>209</v>
      </c>
      <c r="B30064" t="s">
        <v>3717</v>
      </c>
      <c r="C30064">
        <f>0.05/-0.02</f>
        <v>-2.5</v>
      </c>
    </row>
    <row r="30065" spans="1:4" x14ac:dyDescent="0.2">
      <c r="A30065" t="s">
        <v>209</v>
      </c>
      <c r="B30065" t="s">
        <v>2502</v>
      </c>
      <c r="C30065">
        <v>0.5</v>
      </c>
    </row>
    <row r="30066" spans="1:4" x14ac:dyDescent="0.2">
      <c r="A30066" t="s">
        <v>120</v>
      </c>
    </row>
    <row r="30067" spans="1:4" x14ac:dyDescent="0.2">
      <c r="A30067" t="s">
        <v>176</v>
      </c>
    </row>
    <row r="30068" spans="1:4" x14ac:dyDescent="0.2">
      <c r="A30068" t="s">
        <v>118</v>
      </c>
      <c r="B30068" t="s">
        <v>2254</v>
      </c>
    </row>
    <row r="30069" spans="1:4" x14ac:dyDescent="0.2">
      <c r="A30069" t="s">
        <v>209</v>
      </c>
      <c r="B30069" t="s">
        <v>2254</v>
      </c>
      <c r="C30069" t="s">
        <v>2548</v>
      </c>
    </row>
    <row r="30070" spans="1:4" x14ac:dyDescent="0.2">
      <c r="A30070" t="s">
        <v>209</v>
      </c>
      <c r="B30070" t="s">
        <v>2254</v>
      </c>
      <c r="C30070" t="s">
        <v>3238</v>
      </c>
    </row>
    <row r="30071" spans="1:4" x14ac:dyDescent="0.2">
      <c r="A30071" t="s">
        <v>1575</v>
      </c>
      <c r="B30071" t="s">
        <v>1576</v>
      </c>
      <c r="C30071" t="s">
        <v>1577</v>
      </c>
      <c r="D30071" t="s">
        <v>1578</v>
      </c>
    </row>
    <row r="30072" spans="1:4" x14ac:dyDescent="0.2">
      <c r="A30072" t="s">
        <v>882</v>
      </c>
      <c r="B30072" t="s">
        <v>1579</v>
      </c>
      <c r="C30072" t="s">
        <v>1580</v>
      </c>
    </row>
    <row r="30073" spans="1:4" x14ac:dyDescent="0.2">
      <c r="A30073" t="s">
        <v>1595</v>
      </c>
      <c r="B30073" t="s">
        <v>1596</v>
      </c>
      <c r="C30073" t="s">
        <v>1597</v>
      </c>
    </row>
    <row r="30074" spans="1:4" x14ac:dyDescent="0.2">
      <c r="A30074" t="s">
        <v>1595</v>
      </c>
      <c r="B30074" t="s">
        <v>1598</v>
      </c>
      <c r="C30074" t="s">
        <v>1599</v>
      </c>
      <c r="D30074" t="s">
        <v>1597</v>
      </c>
    </row>
    <row r="30075" spans="1:4" x14ac:dyDescent="0.2">
      <c r="A30075" t="s">
        <v>119</v>
      </c>
      <c r="B30075">
        <v>12</v>
      </c>
      <c r="C30075" t="s">
        <v>1661</v>
      </c>
      <c r="D30075">
        <v>1.7999999999999999E-2</v>
      </c>
    </row>
    <row r="30076" spans="1:4" x14ac:dyDescent="0.2">
      <c r="A30076" t="s">
        <v>119</v>
      </c>
      <c r="B30076">
        <v>11.2</v>
      </c>
      <c r="C30076">
        <v>0.05</v>
      </c>
    </row>
    <row r="30077" spans="1:4" x14ac:dyDescent="0.2">
      <c r="A30077" t="s">
        <v>119</v>
      </c>
      <c r="B30077">
        <v>9.6</v>
      </c>
      <c r="C30077">
        <f>0.07/0.09</f>
        <v>0.7777777777777779</v>
      </c>
    </row>
    <row r="30078" spans="1:4" x14ac:dyDescent="0.2">
      <c r="A30078" t="s">
        <v>119</v>
      </c>
      <c r="B30078">
        <v>8.6</v>
      </c>
      <c r="C30078" t="s">
        <v>1634</v>
      </c>
      <c r="D30078">
        <v>0.1</v>
      </c>
    </row>
    <row r="30079" spans="1:4" x14ac:dyDescent="0.2">
      <c r="A30079" t="s">
        <v>70</v>
      </c>
      <c r="B30079">
        <v>6</v>
      </c>
      <c r="C30079" t="s">
        <v>1634</v>
      </c>
      <c r="D30079">
        <v>0.2</v>
      </c>
    </row>
    <row r="30080" spans="1:4" x14ac:dyDescent="0.2">
      <c r="A30080" t="s">
        <v>71</v>
      </c>
      <c r="B30080">
        <v>5</v>
      </c>
      <c r="C30080" t="s">
        <v>1634</v>
      </c>
      <c r="D30080">
        <v>0.1</v>
      </c>
    </row>
    <row r="30081" spans="1:4" x14ac:dyDescent="0.2">
      <c r="A30081" t="s">
        <v>173</v>
      </c>
      <c r="B30081">
        <v>5.5</v>
      </c>
      <c r="C30081" t="s">
        <v>1634</v>
      </c>
      <c r="D30081">
        <v>0.1</v>
      </c>
    </row>
    <row r="30082" spans="1:4" x14ac:dyDescent="0.2">
      <c r="A30082" t="s">
        <v>71</v>
      </c>
      <c r="B30082">
        <v>25.8</v>
      </c>
      <c r="C30082">
        <v>0.2</v>
      </c>
    </row>
    <row r="30083" spans="1:4" x14ac:dyDescent="0.2">
      <c r="A30083" t="s">
        <v>71</v>
      </c>
      <c r="B30083">
        <v>16.8</v>
      </c>
      <c r="C30083">
        <v>0.2</v>
      </c>
    </row>
    <row r="30084" spans="1:4" x14ac:dyDescent="0.2">
      <c r="A30084" t="s">
        <v>71</v>
      </c>
      <c r="B30084">
        <v>1.3</v>
      </c>
      <c r="C30084">
        <v>0.05</v>
      </c>
    </row>
    <row r="30085" spans="1:4" x14ac:dyDescent="0.2">
      <c r="A30085" t="s">
        <v>52</v>
      </c>
      <c r="B30085">
        <v>4.3</v>
      </c>
      <c r="C30085">
        <v>0.1</v>
      </c>
    </row>
    <row r="30086" spans="1:4" x14ac:dyDescent="0.2">
      <c r="A30086" t="s">
        <v>52</v>
      </c>
      <c r="B30086">
        <v>0.5</v>
      </c>
      <c r="C30086" t="s">
        <v>1634</v>
      </c>
      <c r="D30086">
        <v>0.1</v>
      </c>
    </row>
    <row r="30087" spans="1:4" x14ac:dyDescent="0.2">
      <c r="A30087" t="s">
        <v>52</v>
      </c>
      <c r="B30087">
        <v>4</v>
      </c>
      <c r="C30087" t="s">
        <v>1634</v>
      </c>
      <c r="D30087">
        <v>0.1</v>
      </c>
    </row>
    <row r="30088" spans="1:4" x14ac:dyDescent="0.2">
      <c r="A30088" t="s">
        <v>52</v>
      </c>
      <c r="B30088">
        <v>11</v>
      </c>
      <c r="C30088">
        <f>-0.1/0.2</f>
        <v>-0.5</v>
      </c>
    </row>
    <row r="30089" spans="1:4" x14ac:dyDescent="0.2">
      <c r="A30089" t="s">
        <v>52</v>
      </c>
      <c r="B30089">
        <v>28</v>
      </c>
      <c r="C30089" t="s">
        <v>1634</v>
      </c>
      <c r="D30089">
        <v>0.1</v>
      </c>
    </row>
    <row r="30090" spans="1:4" x14ac:dyDescent="0.2">
      <c r="A30090" t="s">
        <v>52</v>
      </c>
      <c r="B30090">
        <v>31.3</v>
      </c>
      <c r="C30090">
        <f>-0.1/0.2</f>
        <v>-0.5</v>
      </c>
    </row>
    <row r="30091" spans="1:4" x14ac:dyDescent="0.2">
      <c r="A30091" t="s">
        <v>57</v>
      </c>
      <c r="B30091">
        <v>27.5</v>
      </c>
      <c r="C30091">
        <v>-0.1</v>
      </c>
    </row>
    <row r="30092" spans="1:4" x14ac:dyDescent="0.2">
      <c r="A30092" t="s">
        <v>57</v>
      </c>
      <c r="B30092">
        <v>22.2</v>
      </c>
      <c r="C30092">
        <v>-0.1</v>
      </c>
    </row>
    <row r="30093" spans="1:4" x14ac:dyDescent="0.2">
      <c r="A30093" t="s">
        <v>57</v>
      </c>
      <c r="B30093">
        <v>27.5</v>
      </c>
      <c r="C30093" t="s">
        <v>1634</v>
      </c>
      <c r="D30093">
        <v>0.1</v>
      </c>
    </row>
    <row r="30094" spans="1:4" x14ac:dyDescent="0.2">
      <c r="A30094" t="s">
        <v>57</v>
      </c>
      <c r="B30094">
        <v>40</v>
      </c>
      <c r="C30094" t="s">
        <v>1634</v>
      </c>
      <c r="D30094">
        <v>0.3</v>
      </c>
    </row>
    <row r="30095" spans="1:4" x14ac:dyDescent="0.2">
      <c r="A30095" t="s">
        <v>416</v>
      </c>
      <c r="B30095">
        <v>51.3</v>
      </c>
      <c r="C30095" t="s">
        <v>1634</v>
      </c>
      <c r="D30095">
        <v>0.1</v>
      </c>
    </row>
    <row r="30096" spans="1:4" x14ac:dyDescent="0.2">
      <c r="A30096" t="s">
        <v>1078</v>
      </c>
      <c r="B30096">
        <v>5.5</v>
      </c>
      <c r="C30096" t="s">
        <v>1634</v>
      </c>
      <c r="D30096">
        <v>0.1</v>
      </c>
    </row>
    <row r="30097" spans="1:6" x14ac:dyDescent="0.2">
      <c r="A30097" t="s">
        <v>228</v>
      </c>
      <c r="B30097">
        <v>4</v>
      </c>
      <c r="C30097">
        <v>0.2</v>
      </c>
    </row>
    <row r="30098" spans="1:6" x14ac:dyDescent="0.2">
      <c r="A30098" t="s">
        <v>228</v>
      </c>
      <c r="B30098">
        <v>3</v>
      </c>
      <c r="C30098" t="s">
        <v>1634</v>
      </c>
      <c r="D30098">
        <v>0.1</v>
      </c>
    </row>
    <row r="30099" spans="1:6" x14ac:dyDescent="0.2">
      <c r="A30099" t="s">
        <v>3720</v>
      </c>
      <c r="B30099">
        <v>26.32</v>
      </c>
      <c r="C30099" t="s">
        <v>1123</v>
      </c>
      <c r="D30099">
        <v>4</v>
      </c>
      <c r="E30099">
        <v>-0.1</v>
      </c>
    </row>
    <row r="30100" spans="1:6" x14ac:dyDescent="0.2">
      <c r="A30100" t="s">
        <v>59</v>
      </c>
      <c r="B30100" t="s">
        <v>3721</v>
      </c>
      <c r="C30100" t="s">
        <v>1123</v>
      </c>
      <c r="D30100" t="s">
        <v>3722</v>
      </c>
    </row>
    <row r="30101" spans="1:6" x14ac:dyDescent="0.2">
      <c r="A30101" t="s">
        <v>57</v>
      </c>
      <c r="B30101" t="s">
        <v>3720</v>
      </c>
      <c r="C30101">
        <v>26.32</v>
      </c>
      <c r="D30101" t="s">
        <v>1123</v>
      </c>
      <c r="E30101">
        <v>4</v>
      </c>
      <c r="F30101">
        <v>-0.1</v>
      </c>
    </row>
    <row r="30102" spans="1:6" x14ac:dyDescent="0.2">
      <c r="A30102" t="s">
        <v>57</v>
      </c>
      <c r="B30102" t="s">
        <v>59</v>
      </c>
      <c r="C30102" t="s">
        <v>3721</v>
      </c>
      <c r="D30102" t="s">
        <v>1123</v>
      </c>
      <c r="E30102" t="s">
        <v>3722</v>
      </c>
    </row>
    <row r="30103" spans="1:6" x14ac:dyDescent="0.2">
      <c r="A30103" t="s">
        <v>61</v>
      </c>
      <c r="B30103" t="s">
        <v>3669</v>
      </c>
    </row>
    <row r="30104" spans="1:6" x14ac:dyDescent="0.2">
      <c r="A30104" t="s">
        <v>61</v>
      </c>
      <c r="B30104" t="s">
        <v>2913</v>
      </c>
      <c r="C30104" t="s">
        <v>1594</v>
      </c>
    </row>
    <row r="30105" spans="1:6" x14ac:dyDescent="0.2">
      <c r="A30105" t="s">
        <v>1575</v>
      </c>
      <c r="B30105" t="s">
        <v>1576</v>
      </c>
      <c r="C30105" t="s">
        <v>1577</v>
      </c>
      <c r="D30105" t="s">
        <v>1578</v>
      </c>
    </row>
    <row r="30106" spans="1:6" x14ac:dyDescent="0.2">
      <c r="A30106" t="s">
        <v>882</v>
      </c>
      <c r="B30106" t="s">
        <v>1579</v>
      </c>
      <c r="C30106" t="s">
        <v>1580</v>
      </c>
    </row>
    <row r="30107" spans="1:6" x14ac:dyDescent="0.2">
      <c r="A30107" t="s">
        <v>1595</v>
      </c>
      <c r="B30107" t="s">
        <v>1596</v>
      </c>
      <c r="C30107" t="s">
        <v>1597</v>
      </c>
    </row>
    <row r="30108" spans="1:6" x14ac:dyDescent="0.2">
      <c r="A30108" t="s">
        <v>1595</v>
      </c>
      <c r="B30108" t="s">
        <v>1598</v>
      </c>
      <c r="C30108" t="s">
        <v>1599</v>
      </c>
      <c r="D30108" t="s">
        <v>1597</v>
      </c>
    </row>
    <row r="30109" spans="1:6" x14ac:dyDescent="0.2">
      <c r="A30109" t="s">
        <v>57</v>
      </c>
    </row>
    <row r="30110" spans="1:6" x14ac:dyDescent="0.2">
      <c r="A30110" t="s">
        <v>70</v>
      </c>
    </row>
    <row r="30111" spans="1:6" x14ac:dyDescent="0.2">
      <c r="A30111" t="s">
        <v>70</v>
      </c>
    </row>
    <row r="30112" spans="1:6" x14ac:dyDescent="0.2">
      <c r="A30112" t="s">
        <v>120</v>
      </c>
    </row>
    <row r="30113" spans="1:2" x14ac:dyDescent="0.2">
      <c r="A30113" t="s">
        <v>118</v>
      </c>
      <c r="B30113" t="s">
        <v>2636</v>
      </c>
    </row>
    <row r="30114" spans="1:2" x14ac:dyDescent="0.2">
      <c r="A30114" t="s">
        <v>71</v>
      </c>
    </row>
    <row r="30115" spans="1:2" x14ac:dyDescent="0.2">
      <c r="A30115" t="s">
        <v>52</v>
      </c>
    </row>
    <row r="30116" spans="1:2" x14ac:dyDescent="0.2">
      <c r="A30116" t="s">
        <v>416</v>
      </c>
    </row>
    <row r="30117" spans="1:2" x14ac:dyDescent="0.2">
      <c r="A30117" t="s">
        <v>77</v>
      </c>
    </row>
    <row r="30118" spans="1:2" x14ac:dyDescent="0.2">
      <c r="A30118" t="s">
        <v>77</v>
      </c>
    </row>
    <row r="30119" spans="1:2" x14ac:dyDescent="0.2">
      <c r="A30119" t="s">
        <v>70</v>
      </c>
    </row>
    <row r="30120" spans="1:2" x14ac:dyDescent="0.2">
      <c r="A30120" t="s">
        <v>70</v>
      </c>
    </row>
    <row r="30121" spans="1:2" x14ac:dyDescent="0.2">
      <c r="A30121" t="s">
        <v>57</v>
      </c>
    </row>
    <row r="30122" spans="1:2" x14ac:dyDescent="0.2">
      <c r="A30122" t="s">
        <v>120</v>
      </c>
      <c r="B30122" t="s">
        <v>3723</v>
      </c>
    </row>
    <row r="30123" spans="1:2" x14ac:dyDescent="0.2">
      <c r="A30123" t="s">
        <v>72</v>
      </c>
    </row>
    <row r="30124" spans="1:2" x14ac:dyDescent="0.2">
      <c r="A30124" t="s">
        <v>72</v>
      </c>
      <c r="B30124" t="s">
        <v>3724</v>
      </c>
    </row>
    <row r="30125" spans="1:2" x14ac:dyDescent="0.2">
      <c r="A30125" t="s">
        <v>72</v>
      </c>
      <c r="B30125" t="s">
        <v>3724</v>
      </c>
    </row>
    <row r="30126" spans="1:2" x14ac:dyDescent="0.2">
      <c r="A30126" t="s">
        <v>72</v>
      </c>
      <c r="B30126" t="s">
        <v>3724</v>
      </c>
    </row>
    <row r="30127" spans="1:2" x14ac:dyDescent="0.2">
      <c r="A30127" t="s">
        <v>72</v>
      </c>
      <c r="B30127" t="s">
        <v>3724</v>
      </c>
    </row>
    <row r="30128" spans="1:2" x14ac:dyDescent="0.2">
      <c r="A30128" t="s">
        <v>72</v>
      </c>
      <c r="B30128" t="s">
        <v>3724</v>
      </c>
    </row>
    <row r="30129" spans="1:4" x14ac:dyDescent="0.2">
      <c r="A30129" t="s">
        <v>72</v>
      </c>
      <c r="B30129" t="s">
        <v>3724</v>
      </c>
    </row>
    <row r="30130" spans="1:4" x14ac:dyDescent="0.2">
      <c r="A30130" t="s">
        <v>115</v>
      </c>
    </row>
    <row r="30131" spans="1:4" x14ac:dyDescent="0.2">
      <c r="A30131" t="s">
        <v>72</v>
      </c>
    </row>
    <row r="30132" spans="1:4" x14ac:dyDescent="0.2">
      <c r="A30132" t="s">
        <v>115</v>
      </c>
      <c r="B30132" t="s">
        <v>3725</v>
      </c>
    </row>
    <row r="30133" spans="1:4" x14ac:dyDescent="0.2">
      <c r="A30133" t="s">
        <v>176</v>
      </c>
      <c r="B30133" t="s">
        <v>3726</v>
      </c>
    </row>
    <row r="30134" spans="1:4" x14ac:dyDescent="0.2">
      <c r="A30134" t="s">
        <v>176</v>
      </c>
      <c r="B30134" t="s">
        <v>3726</v>
      </c>
    </row>
    <row r="30135" spans="1:4" x14ac:dyDescent="0.2">
      <c r="A30135" t="s">
        <v>52</v>
      </c>
    </row>
    <row r="30136" spans="1:4" x14ac:dyDescent="0.2">
      <c r="A30136" t="s">
        <v>52</v>
      </c>
    </row>
    <row r="30137" spans="1:4" x14ac:dyDescent="0.2">
      <c r="A30137" t="s">
        <v>72</v>
      </c>
    </row>
    <row r="30138" spans="1:4" x14ac:dyDescent="0.2">
      <c r="A30138" t="s">
        <v>115</v>
      </c>
    </row>
    <row r="30139" spans="1:4" x14ac:dyDescent="0.2">
      <c r="A30139" t="s">
        <v>72</v>
      </c>
    </row>
    <row r="30140" spans="1:4" x14ac:dyDescent="0.2">
      <c r="A30140" t="s">
        <v>118</v>
      </c>
      <c r="B30140" t="s">
        <v>1788</v>
      </c>
      <c r="C30140">
        <v>0.4</v>
      </c>
    </row>
    <row r="30141" spans="1:4" x14ac:dyDescent="0.2">
      <c r="A30141" t="s">
        <v>118</v>
      </c>
      <c r="B30141" t="s">
        <v>1655</v>
      </c>
      <c r="C30141">
        <v>16</v>
      </c>
      <c r="D30141" t="s">
        <v>2254</v>
      </c>
    </row>
    <row r="30142" spans="1:4" x14ac:dyDescent="0.2">
      <c r="A30142" t="s">
        <v>72</v>
      </c>
      <c r="B30142" t="s">
        <v>2254</v>
      </c>
    </row>
    <row r="30143" spans="1:4" x14ac:dyDescent="0.2">
      <c r="A30143" t="s">
        <v>115</v>
      </c>
      <c r="B30143" t="s">
        <v>2548</v>
      </c>
      <c r="C30143" t="s">
        <v>2254</v>
      </c>
    </row>
    <row r="30144" spans="1:4" x14ac:dyDescent="0.2">
      <c r="A30144" t="s">
        <v>110</v>
      </c>
      <c r="B30144" t="s">
        <v>2254</v>
      </c>
    </row>
    <row r="30145" spans="1:4" x14ac:dyDescent="0.2">
      <c r="A30145" t="s">
        <v>882</v>
      </c>
      <c r="B30145" t="s">
        <v>1579</v>
      </c>
      <c r="C30145" t="s">
        <v>1580</v>
      </c>
    </row>
    <row r="30146" spans="1:4" x14ac:dyDescent="0.2">
      <c r="A30146" t="s">
        <v>1575</v>
      </c>
      <c r="B30146" t="s">
        <v>1576</v>
      </c>
      <c r="C30146" t="s">
        <v>1577</v>
      </c>
      <c r="D30146" t="s">
        <v>1578</v>
      </c>
    </row>
    <row r="30147" spans="1:4" x14ac:dyDescent="0.2">
      <c r="A30147" t="s">
        <v>1595</v>
      </c>
      <c r="B30147" t="s">
        <v>1596</v>
      </c>
      <c r="C30147" t="s">
        <v>1597</v>
      </c>
    </row>
    <row r="30148" spans="1:4" x14ac:dyDescent="0.2">
      <c r="A30148" t="s">
        <v>1595</v>
      </c>
      <c r="B30148" t="s">
        <v>1598</v>
      </c>
      <c r="C30148" t="s">
        <v>1599</v>
      </c>
      <c r="D30148" t="s">
        <v>1597</v>
      </c>
    </row>
    <row r="30149" spans="1:4" x14ac:dyDescent="0.2">
      <c r="A30149" t="s">
        <v>416</v>
      </c>
      <c r="B30149">
        <v>42.65</v>
      </c>
      <c r="C30149" t="s">
        <v>1656</v>
      </c>
    </row>
    <row r="30150" spans="1:4" x14ac:dyDescent="0.2">
      <c r="A30150" t="s">
        <v>3118</v>
      </c>
      <c r="B30150" t="s">
        <v>1606</v>
      </c>
    </row>
    <row r="30151" spans="1:4" x14ac:dyDescent="0.2">
      <c r="A30151" t="s">
        <v>579</v>
      </c>
      <c r="B30151">
        <v>33.5</v>
      </c>
      <c r="C30151">
        <v>-0.2</v>
      </c>
    </row>
    <row r="30152" spans="1:4" x14ac:dyDescent="0.2">
      <c r="A30152" t="s">
        <v>1767</v>
      </c>
      <c r="B30152" t="s">
        <v>1656</v>
      </c>
    </row>
    <row r="30153" spans="1:4" x14ac:dyDescent="0.2">
      <c r="A30153" t="s">
        <v>79</v>
      </c>
      <c r="B30153" t="s">
        <v>3131</v>
      </c>
      <c r="C30153" t="s">
        <v>1656</v>
      </c>
    </row>
    <row r="30154" spans="1:4" x14ac:dyDescent="0.2">
      <c r="A30154" t="s">
        <v>52</v>
      </c>
      <c r="B30154">
        <v>35.6</v>
      </c>
      <c r="C30154">
        <v>0.1</v>
      </c>
    </row>
    <row r="30155" spans="1:4" x14ac:dyDescent="0.2">
      <c r="A30155" t="s">
        <v>52</v>
      </c>
      <c r="B30155">
        <v>33</v>
      </c>
      <c r="C30155" t="s">
        <v>1606</v>
      </c>
    </row>
    <row r="30156" spans="1:4" x14ac:dyDescent="0.2">
      <c r="A30156" t="s">
        <v>3143</v>
      </c>
      <c r="B30156">
        <v>-0.04</v>
      </c>
    </row>
    <row r="30157" spans="1:4" x14ac:dyDescent="0.2">
      <c r="A30157" t="s">
        <v>59</v>
      </c>
      <c r="B30157" t="s">
        <v>3120</v>
      </c>
      <c r="C30157" t="s">
        <v>1588</v>
      </c>
      <c r="D30157" t="s">
        <v>1589</v>
      </c>
    </row>
    <row r="30158" spans="1:4" x14ac:dyDescent="0.2">
      <c r="A30158" t="s">
        <v>3121</v>
      </c>
      <c r="B30158" t="s">
        <v>1639</v>
      </c>
      <c r="C30158">
        <v>0.1</v>
      </c>
    </row>
    <row r="30159" spans="1:4" x14ac:dyDescent="0.2">
      <c r="A30159" t="s">
        <v>3122</v>
      </c>
      <c r="B30159">
        <v>0.1</v>
      </c>
    </row>
    <row r="30160" spans="1:4" x14ac:dyDescent="0.2">
      <c r="A30160" t="s">
        <v>3123</v>
      </c>
      <c r="B30160">
        <v>0.1</v>
      </c>
    </row>
    <row r="30161" spans="1:6" x14ac:dyDescent="0.2">
      <c r="A30161" t="s">
        <v>59</v>
      </c>
      <c r="B30161" t="s">
        <v>3124</v>
      </c>
      <c r="C30161" t="s">
        <v>1588</v>
      </c>
      <c r="D30161" t="s">
        <v>1589</v>
      </c>
    </row>
    <row r="30162" spans="1:6" x14ac:dyDescent="0.2">
      <c r="A30162" t="s">
        <v>59</v>
      </c>
      <c r="B30162" t="s">
        <v>3125</v>
      </c>
      <c r="C30162" t="s">
        <v>1588</v>
      </c>
      <c r="D30162" t="s">
        <v>1808</v>
      </c>
    </row>
    <row r="30163" spans="1:6" x14ac:dyDescent="0.2">
      <c r="A30163" t="s">
        <v>52</v>
      </c>
      <c r="B30163">
        <v>10.3</v>
      </c>
      <c r="C30163" t="s">
        <v>1634</v>
      </c>
      <c r="D30163">
        <v>0.15</v>
      </c>
    </row>
    <row r="30164" spans="1:6" x14ac:dyDescent="0.2">
      <c r="A30164" t="s">
        <v>52</v>
      </c>
      <c r="B30164">
        <v>2.2999999999999998</v>
      </c>
      <c r="C30164">
        <v>0.1</v>
      </c>
    </row>
    <row r="30165" spans="1:6" x14ac:dyDescent="0.2">
      <c r="A30165" t="s">
        <v>3126</v>
      </c>
      <c r="B30165" t="s">
        <v>1606</v>
      </c>
    </row>
    <row r="30166" spans="1:6" x14ac:dyDescent="0.2">
      <c r="A30166" t="s">
        <v>52</v>
      </c>
      <c r="B30166">
        <v>0.5</v>
      </c>
      <c r="C30166" t="s">
        <v>1606</v>
      </c>
    </row>
    <row r="30167" spans="1:6" x14ac:dyDescent="0.2">
      <c r="A30167" t="s">
        <v>118</v>
      </c>
      <c r="B30167" t="s">
        <v>1645</v>
      </c>
      <c r="C30167" t="s">
        <v>1741</v>
      </c>
      <c r="D30167" t="s">
        <v>1835</v>
      </c>
      <c r="E30167" t="s">
        <v>3132</v>
      </c>
      <c r="F30167" t="s">
        <v>1656</v>
      </c>
    </row>
    <row r="30168" spans="1:6" x14ac:dyDescent="0.2">
      <c r="A30168" t="s">
        <v>119</v>
      </c>
      <c r="B30168" t="s">
        <v>3127</v>
      </c>
      <c r="C30168" t="s">
        <v>2378</v>
      </c>
    </row>
    <row r="30169" spans="1:6" x14ac:dyDescent="0.2">
      <c r="A30169" t="s">
        <v>52</v>
      </c>
      <c r="B30169">
        <v>4.7</v>
      </c>
      <c r="C30169" t="s">
        <v>1606</v>
      </c>
    </row>
    <row r="30170" spans="1:6" x14ac:dyDescent="0.2">
      <c r="A30170" t="s">
        <v>52</v>
      </c>
      <c r="B30170">
        <v>5</v>
      </c>
      <c r="C30170">
        <v>-0.1</v>
      </c>
    </row>
    <row r="30171" spans="1:6" x14ac:dyDescent="0.2">
      <c r="A30171" t="s">
        <v>3133</v>
      </c>
      <c r="B30171">
        <v>30.55</v>
      </c>
      <c r="C30171">
        <v>-0.2</v>
      </c>
    </row>
    <row r="30172" spans="1:6" x14ac:dyDescent="0.2">
      <c r="A30172" t="s">
        <v>3134</v>
      </c>
      <c r="B30172" t="s">
        <v>1634</v>
      </c>
      <c r="C30172">
        <v>0.2</v>
      </c>
    </row>
    <row r="30173" spans="1:6" x14ac:dyDescent="0.2">
      <c r="A30173" t="s">
        <v>118</v>
      </c>
      <c r="B30173" t="s">
        <v>1645</v>
      </c>
      <c r="C30173" t="s">
        <v>2399</v>
      </c>
      <c r="D30173" t="s">
        <v>3135</v>
      </c>
    </row>
    <row r="30174" spans="1:6" x14ac:dyDescent="0.2">
      <c r="A30174" t="s">
        <v>3727</v>
      </c>
      <c r="B30174">
        <v>0.2</v>
      </c>
    </row>
    <row r="30175" spans="1:6" x14ac:dyDescent="0.2">
      <c r="A30175" t="s">
        <v>120</v>
      </c>
      <c r="B30175" t="s">
        <v>1571</v>
      </c>
      <c r="C30175">
        <v>0.1</v>
      </c>
      <c r="D30175" t="s">
        <v>1768</v>
      </c>
      <c r="E30175" t="s">
        <v>59</v>
      </c>
    </row>
    <row r="30176" spans="1:6" x14ac:dyDescent="0.2">
      <c r="A30176" t="s">
        <v>52</v>
      </c>
      <c r="B30176">
        <v>0.4</v>
      </c>
      <c r="C30176" t="s">
        <v>1588</v>
      </c>
      <c r="D30176">
        <v>0.1</v>
      </c>
    </row>
    <row r="30177" spans="1:9" x14ac:dyDescent="0.2">
      <c r="A30177" t="s">
        <v>156</v>
      </c>
      <c r="B30177" t="s">
        <v>1645</v>
      </c>
      <c r="C30177">
        <v>0.03</v>
      </c>
      <c r="D30177" t="s">
        <v>1835</v>
      </c>
      <c r="E30177" t="s">
        <v>3132</v>
      </c>
      <c r="F30177" t="s">
        <v>1656</v>
      </c>
    </row>
    <row r="30178" spans="1:9" x14ac:dyDescent="0.2">
      <c r="A30178" t="s">
        <v>55</v>
      </c>
      <c r="B30178" t="s">
        <v>3043</v>
      </c>
      <c r="C30178">
        <v>8.5</v>
      </c>
      <c r="D30178" t="s">
        <v>3145</v>
      </c>
    </row>
    <row r="30179" spans="1:9" x14ac:dyDescent="0.2">
      <c r="A30179" t="s">
        <v>117</v>
      </c>
      <c r="B30179" t="s">
        <v>1645</v>
      </c>
      <c r="C30179">
        <v>0.03</v>
      </c>
      <c r="D30179" t="s">
        <v>1593</v>
      </c>
      <c r="E30179" t="s">
        <v>1594</v>
      </c>
      <c r="F30179" t="s">
        <v>1835</v>
      </c>
      <c r="G30179" t="s">
        <v>3138</v>
      </c>
      <c r="H30179">
        <v>-0.2</v>
      </c>
    </row>
    <row r="30180" spans="1:9" x14ac:dyDescent="0.2">
      <c r="A30180" t="s">
        <v>55</v>
      </c>
      <c r="B30180">
        <v>11</v>
      </c>
      <c r="C30180" t="s">
        <v>1634</v>
      </c>
      <c r="D30180">
        <v>0.2</v>
      </c>
      <c r="E30180" t="s">
        <v>3144</v>
      </c>
    </row>
    <row r="30181" spans="1:9" x14ac:dyDescent="0.2">
      <c r="A30181" t="s">
        <v>120</v>
      </c>
      <c r="B30181" t="s">
        <v>1571</v>
      </c>
      <c r="C30181">
        <v>0.03</v>
      </c>
      <c r="D30181" t="s">
        <v>1593</v>
      </c>
      <c r="E30181" t="s">
        <v>1594</v>
      </c>
      <c r="F30181" t="s">
        <v>1629</v>
      </c>
      <c r="G30181" t="s">
        <v>2376</v>
      </c>
      <c r="H30181" t="s">
        <v>3139</v>
      </c>
      <c r="I30181" t="s">
        <v>1661</v>
      </c>
    </row>
    <row r="30182" spans="1:9" x14ac:dyDescent="0.2">
      <c r="A30182" t="s">
        <v>120</v>
      </c>
      <c r="B30182" t="s">
        <v>1571</v>
      </c>
      <c r="C30182">
        <v>0.03</v>
      </c>
      <c r="D30182" t="s">
        <v>1593</v>
      </c>
      <c r="E30182" t="s">
        <v>1594</v>
      </c>
      <c r="F30182" t="s">
        <v>3140</v>
      </c>
    </row>
    <row r="30183" spans="1:9" x14ac:dyDescent="0.2">
      <c r="A30183" t="s">
        <v>197</v>
      </c>
      <c r="B30183" t="s">
        <v>1571</v>
      </c>
      <c r="C30183">
        <v>0.6</v>
      </c>
      <c r="D30183" t="s">
        <v>1835</v>
      </c>
      <c r="E30183" t="s">
        <v>1648</v>
      </c>
    </row>
    <row r="30184" spans="1:9" x14ac:dyDescent="0.2">
      <c r="A30184" t="s">
        <v>3141</v>
      </c>
      <c r="B30184" t="s">
        <v>1576</v>
      </c>
      <c r="C30184" t="s">
        <v>3142</v>
      </c>
      <c r="D30184" s="11">
        <v>42675</v>
      </c>
    </row>
    <row r="30185" spans="1:9" x14ac:dyDescent="0.2">
      <c r="A30185" t="s">
        <v>110</v>
      </c>
      <c r="B30185" t="s">
        <v>1724</v>
      </c>
    </row>
    <row r="30186" spans="1:9" x14ac:dyDescent="0.2">
      <c r="A30186" t="s">
        <v>110</v>
      </c>
    </row>
    <row r="30187" spans="1:9" x14ac:dyDescent="0.2">
      <c r="A30187" t="s">
        <v>1575</v>
      </c>
      <c r="B30187" t="s">
        <v>1576</v>
      </c>
      <c r="C30187" t="s">
        <v>1577</v>
      </c>
      <c r="D30187" t="s">
        <v>1578</v>
      </c>
    </row>
    <row r="30188" spans="1:9" x14ac:dyDescent="0.2">
      <c r="A30188" t="s">
        <v>882</v>
      </c>
      <c r="B30188" t="s">
        <v>1579</v>
      </c>
      <c r="C30188" t="s">
        <v>1580</v>
      </c>
    </row>
    <row r="30189" spans="1:9" x14ac:dyDescent="0.2">
      <c r="A30189" t="s">
        <v>1595</v>
      </c>
      <c r="B30189" t="s">
        <v>1596</v>
      </c>
      <c r="C30189" t="s">
        <v>1597</v>
      </c>
    </row>
    <row r="30190" spans="1:9" x14ac:dyDescent="0.2">
      <c r="A30190" t="s">
        <v>1595</v>
      </c>
      <c r="B30190" t="s">
        <v>1598</v>
      </c>
      <c r="C30190" t="s">
        <v>1599</v>
      </c>
      <c r="D30190" t="s">
        <v>1597</v>
      </c>
    </row>
    <row r="30191" spans="1:9" x14ac:dyDescent="0.2">
      <c r="A30191" t="s">
        <v>57</v>
      </c>
      <c r="B30191">
        <v>32.299999999999997</v>
      </c>
      <c r="C30191" t="s">
        <v>1634</v>
      </c>
      <c r="D30191">
        <v>0.15</v>
      </c>
    </row>
    <row r="30192" spans="1:9" x14ac:dyDescent="0.2">
      <c r="A30192" t="s">
        <v>3580</v>
      </c>
      <c r="B30192">
        <f>0.4/0.2</f>
        <v>2</v>
      </c>
    </row>
    <row r="30193" spans="1:4" x14ac:dyDescent="0.2">
      <c r="A30193" t="s">
        <v>416</v>
      </c>
      <c r="B30193">
        <v>68</v>
      </c>
      <c r="C30193" t="s">
        <v>1726</v>
      </c>
    </row>
    <row r="30194" spans="1:4" x14ac:dyDescent="0.2">
      <c r="A30194" t="s">
        <v>71</v>
      </c>
      <c r="B30194">
        <v>51</v>
      </c>
      <c r="C30194">
        <v>-1</v>
      </c>
    </row>
    <row r="30195" spans="1:4" x14ac:dyDescent="0.2">
      <c r="A30195" t="s">
        <v>55</v>
      </c>
      <c r="B30195" s="11">
        <v>41944</v>
      </c>
    </row>
    <row r="30196" spans="1:4" x14ac:dyDescent="0.2">
      <c r="A30196" t="s">
        <v>71</v>
      </c>
      <c r="B30196">
        <v>16</v>
      </c>
      <c r="C30196">
        <v>-0.3</v>
      </c>
    </row>
    <row r="30197" spans="1:4" x14ac:dyDescent="0.2">
      <c r="A30197" t="s">
        <v>119</v>
      </c>
      <c r="B30197">
        <v>52.9</v>
      </c>
      <c r="C30197">
        <v>-0.05</v>
      </c>
    </row>
    <row r="30198" spans="1:4" x14ac:dyDescent="0.2">
      <c r="A30198" t="s">
        <v>119</v>
      </c>
      <c r="B30198">
        <v>40</v>
      </c>
      <c r="C30198">
        <f>0.17/0.22</f>
        <v>0.77272727272727282</v>
      </c>
    </row>
    <row r="30199" spans="1:4" x14ac:dyDescent="0.2">
      <c r="A30199" t="s">
        <v>119</v>
      </c>
      <c r="B30199">
        <v>19.5</v>
      </c>
      <c r="C30199">
        <v>-0.05</v>
      </c>
    </row>
    <row r="30200" spans="1:4" x14ac:dyDescent="0.2">
      <c r="A30200" t="s">
        <v>3113</v>
      </c>
      <c r="B30200" t="s">
        <v>3578</v>
      </c>
    </row>
    <row r="30201" spans="1:4" x14ac:dyDescent="0.2">
      <c r="A30201" t="s">
        <v>3579</v>
      </c>
      <c r="B30201" t="s">
        <v>1951</v>
      </c>
    </row>
    <row r="30202" spans="1:4" x14ac:dyDescent="0.2">
      <c r="A30202" t="s">
        <v>1575</v>
      </c>
      <c r="B30202" t="s">
        <v>1576</v>
      </c>
      <c r="C30202" t="s">
        <v>1577</v>
      </c>
      <c r="D30202" t="s">
        <v>1578</v>
      </c>
    </row>
    <row r="30203" spans="1:4" x14ac:dyDescent="0.2">
      <c r="A30203" t="s">
        <v>882</v>
      </c>
      <c r="B30203" t="s">
        <v>1579</v>
      </c>
      <c r="C30203" t="s">
        <v>1580</v>
      </c>
    </row>
    <row r="30204" spans="1:4" x14ac:dyDescent="0.2">
      <c r="A30204" t="s">
        <v>1595</v>
      </c>
      <c r="B30204" t="s">
        <v>1596</v>
      </c>
      <c r="C30204" t="s">
        <v>1597</v>
      </c>
    </row>
    <row r="30205" spans="1:4" x14ac:dyDescent="0.2">
      <c r="A30205" t="s">
        <v>1595</v>
      </c>
      <c r="B30205" t="s">
        <v>1598</v>
      </c>
      <c r="C30205" t="s">
        <v>1599</v>
      </c>
      <c r="D30205" t="s">
        <v>1597</v>
      </c>
    </row>
    <row r="30206" spans="1:4" x14ac:dyDescent="0.2">
      <c r="A30206" t="s">
        <v>57</v>
      </c>
      <c r="B30206">
        <v>32.299999999999997</v>
      </c>
      <c r="C30206" t="s">
        <v>1634</v>
      </c>
      <c r="D30206">
        <v>0.15</v>
      </c>
    </row>
    <row r="30207" spans="1:4" x14ac:dyDescent="0.2">
      <c r="A30207" t="s">
        <v>3580</v>
      </c>
      <c r="B30207">
        <f>0.4/0.2</f>
        <v>2</v>
      </c>
    </row>
    <row r="30208" spans="1:4" x14ac:dyDescent="0.2">
      <c r="A30208" t="s">
        <v>416</v>
      </c>
      <c r="B30208">
        <v>68</v>
      </c>
      <c r="C30208" t="s">
        <v>1634</v>
      </c>
      <c r="D30208">
        <v>0.3</v>
      </c>
    </row>
    <row r="30209" spans="1:4" x14ac:dyDescent="0.2">
      <c r="A30209" t="s">
        <v>71</v>
      </c>
      <c r="B30209">
        <v>51</v>
      </c>
      <c r="C30209">
        <v>-1</v>
      </c>
    </row>
    <row r="30210" spans="1:4" x14ac:dyDescent="0.2">
      <c r="A30210" t="s">
        <v>55</v>
      </c>
      <c r="B30210" s="11">
        <v>41944</v>
      </c>
    </row>
    <row r="30211" spans="1:4" x14ac:dyDescent="0.2">
      <c r="A30211" t="s">
        <v>71</v>
      </c>
      <c r="B30211">
        <v>16</v>
      </c>
      <c r="C30211">
        <v>-0.3</v>
      </c>
    </row>
    <row r="30212" spans="1:4" x14ac:dyDescent="0.2">
      <c r="A30212" t="s">
        <v>119</v>
      </c>
      <c r="B30212">
        <v>52.9</v>
      </c>
      <c r="C30212">
        <v>-0.05</v>
      </c>
    </row>
    <row r="30213" spans="1:4" x14ac:dyDescent="0.2">
      <c r="A30213" t="s">
        <v>119</v>
      </c>
      <c r="B30213">
        <v>40</v>
      </c>
      <c r="C30213">
        <f>0.17/0.22</f>
        <v>0.77272727272727282</v>
      </c>
    </row>
    <row r="30214" spans="1:4" x14ac:dyDescent="0.2">
      <c r="A30214" t="s">
        <v>119</v>
      </c>
      <c r="B30214">
        <v>19.5</v>
      </c>
      <c r="C30214">
        <v>-0.05</v>
      </c>
    </row>
    <row r="30215" spans="1:4" x14ac:dyDescent="0.2">
      <c r="A30215" t="s">
        <v>3113</v>
      </c>
      <c r="B30215" t="s">
        <v>3578</v>
      </c>
    </row>
    <row r="30216" spans="1:4" x14ac:dyDescent="0.2">
      <c r="A30216" t="s">
        <v>3579</v>
      </c>
      <c r="B30216" t="s">
        <v>1951</v>
      </c>
    </row>
    <row r="30217" spans="1:4" x14ac:dyDescent="0.2">
      <c r="A30217" t="s">
        <v>1575</v>
      </c>
      <c r="B30217" t="s">
        <v>1576</v>
      </c>
      <c r="C30217" t="s">
        <v>1577</v>
      </c>
      <c r="D30217" t="s">
        <v>1578</v>
      </c>
    </row>
    <row r="30218" spans="1:4" x14ac:dyDescent="0.2">
      <c r="A30218" t="s">
        <v>882</v>
      </c>
      <c r="B30218" t="s">
        <v>1579</v>
      </c>
      <c r="C30218" t="s">
        <v>1580</v>
      </c>
    </row>
    <row r="30219" spans="1:4" x14ac:dyDescent="0.2">
      <c r="A30219" t="s">
        <v>1595</v>
      </c>
      <c r="B30219" t="s">
        <v>1596</v>
      </c>
      <c r="C30219" t="s">
        <v>1597</v>
      </c>
    </row>
    <row r="30220" spans="1:4" x14ac:dyDescent="0.2">
      <c r="A30220" t="s">
        <v>1595</v>
      </c>
      <c r="B30220" t="s">
        <v>1598</v>
      </c>
      <c r="C30220" t="s">
        <v>1599</v>
      </c>
      <c r="D30220" t="s">
        <v>1597</v>
      </c>
    </row>
    <row r="30221" spans="1:4" x14ac:dyDescent="0.2">
      <c r="A30221" t="s">
        <v>3305</v>
      </c>
      <c r="B30221">
        <v>0.05</v>
      </c>
    </row>
    <row r="30222" spans="1:4" x14ac:dyDescent="0.2">
      <c r="A30222" t="s">
        <v>3306</v>
      </c>
      <c r="B30222">
        <v>0.05</v>
      </c>
    </row>
    <row r="30223" spans="1:4" x14ac:dyDescent="0.2">
      <c r="A30223" t="s">
        <v>52</v>
      </c>
      <c r="B30223" t="s">
        <v>3307</v>
      </c>
    </row>
    <row r="30224" spans="1:4" x14ac:dyDescent="0.2">
      <c r="A30224" t="s">
        <v>200</v>
      </c>
      <c r="B30224">
        <v>0.47499999999999998</v>
      </c>
      <c r="C30224" t="s">
        <v>1634</v>
      </c>
      <c r="D30224">
        <v>7.4999999999999997E-2</v>
      </c>
    </row>
    <row r="30225" spans="1:6" x14ac:dyDescent="0.2">
      <c r="A30225" t="s">
        <v>3308</v>
      </c>
      <c r="B30225">
        <f>0.1/-0.05</f>
        <v>-2</v>
      </c>
    </row>
    <row r="30226" spans="1:6" x14ac:dyDescent="0.2">
      <c r="A30226" t="s">
        <v>3309</v>
      </c>
      <c r="B30226" t="s">
        <v>3728</v>
      </c>
      <c r="C30226" t="s">
        <v>3729</v>
      </c>
    </row>
    <row r="30227" spans="1:6" x14ac:dyDescent="0.2">
      <c r="A30227" t="s">
        <v>70</v>
      </c>
      <c r="B30227" t="s">
        <v>3730</v>
      </c>
      <c r="C30227" t="s">
        <v>3366</v>
      </c>
    </row>
    <row r="30228" spans="1:6" x14ac:dyDescent="0.2">
      <c r="A30228" t="s">
        <v>3310</v>
      </c>
      <c r="B30228">
        <f>0.1/-0.05</f>
        <v>-2</v>
      </c>
    </row>
    <row r="30229" spans="1:6" x14ac:dyDescent="0.2">
      <c r="A30229" t="s">
        <v>580</v>
      </c>
      <c r="B30229">
        <v>17.3</v>
      </c>
      <c r="C30229" t="s">
        <v>1634</v>
      </c>
      <c r="D30229">
        <v>0.05</v>
      </c>
    </row>
    <row r="30230" spans="1:6" x14ac:dyDescent="0.2">
      <c r="A30230" t="s">
        <v>118</v>
      </c>
      <c r="B30230" t="s">
        <v>3731</v>
      </c>
    </row>
    <row r="30231" spans="1:6" x14ac:dyDescent="0.2">
      <c r="A30231" t="s">
        <v>197</v>
      </c>
      <c r="B30231">
        <v>0.1</v>
      </c>
    </row>
    <row r="30232" spans="1:6" x14ac:dyDescent="0.2">
      <c r="A30232" t="s">
        <v>1970</v>
      </c>
      <c r="B30232">
        <v>11.782</v>
      </c>
      <c r="C30232">
        <f>0.01/-0.03</f>
        <v>-0.33333333333333337</v>
      </c>
    </row>
    <row r="30233" spans="1:6" x14ac:dyDescent="0.2">
      <c r="A30233" t="s">
        <v>176</v>
      </c>
      <c r="B30233" t="s">
        <v>3097</v>
      </c>
      <c r="C30233" t="s">
        <v>1634</v>
      </c>
      <c r="D30233">
        <v>0.02</v>
      </c>
    </row>
    <row r="30234" spans="1:6" x14ac:dyDescent="0.2">
      <c r="A30234" t="s">
        <v>52</v>
      </c>
      <c r="B30234">
        <v>15.9</v>
      </c>
      <c r="C30234" t="s">
        <v>1634</v>
      </c>
      <c r="D30234">
        <v>0.1</v>
      </c>
    </row>
    <row r="30235" spans="1:6" x14ac:dyDescent="0.2">
      <c r="A30235" t="s">
        <v>3732</v>
      </c>
      <c r="B30235">
        <v>0.1</v>
      </c>
    </row>
    <row r="30236" spans="1:6" x14ac:dyDescent="0.2">
      <c r="A30236" t="s">
        <v>687</v>
      </c>
      <c r="B30236">
        <v>0.2</v>
      </c>
      <c r="C30236" t="s">
        <v>1593</v>
      </c>
      <c r="D30236" t="s">
        <v>2539</v>
      </c>
      <c r="E30236" t="s">
        <v>1835</v>
      </c>
      <c r="F30236" t="s">
        <v>2844</v>
      </c>
    </row>
    <row r="30237" spans="1:6" x14ac:dyDescent="0.2">
      <c r="A30237" t="s">
        <v>52</v>
      </c>
      <c r="B30237">
        <v>15</v>
      </c>
      <c r="C30237" t="s">
        <v>1634</v>
      </c>
      <c r="D30237">
        <v>2.5000000000000001E-2</v>
      </c>
    </row>
    <row r="30238" spans="1:6" x14ac:dyDescent="0.2">
      <c r="A30238" t="s">
        <v>52</v>
      </c>
      <c r="B30238">
        <v>17.559999999999999</v>
      </c>
      <c r="C30238" t="s">
        <v>1634</v>
      </c>
      <c r="D30238">
        <v>0.05</v>
      </c>
    </row>
    <row r="30239" spans="1:6" x14ac:dyDescent="0.2">
      <c r="A30239" t="s">
        <v>71</v>
      </c>
      <c r="B30239">
        <v>19</v>
      </c>
      <c r="C30239" t="s">
        <v>1634</v>
      </c>
      <c r="D30239">
        <v>0.1</v>
      </c>
    </row>
    <row r="30240" spans="1:6" x14ac:dyDescent="0.2">
      <c r="A30240" t="s">
        <v>197</v>
      </c>
      <c r="B30240">
        <v>0.05</v>
      </c>
      <c r="C30240" t="s">
        <v>1594</v>
      </c>
      <c r="D30240" t="s">
        <v>1835</v>
      </c>
      <c r="E30240" t="s">
        <v>3097</v>
      </c>
    </row>
    <row r="30241" spans="1:6" x14ac:dyDescent="0.2">
      <c r="A30241" t="s">
        <v>176</v>
      </c>
      <c r="B30241" s="10">
        <v>45433</v>
      </c>
    </row>
    <row r="30242" spans="1:6" x14ac:dyDescent="0.2">
      <c r="A30242" t="s">
        <v>197</v>
      </c>
      <c r="B30242">
        <v>0.05</v>
      </c>
      <c r="C30242" t="s">
        <v>1593</v>
      </c>
      <c r="D30242" t="s">
        <v>1594</v>
      </c>
      <c r="E30242" t="s">
        <v>3314</v>
      </c>
      <c r="F30242" t="s">
        <v>3315</v>
      </c>
    </row>
    <row r="30243" spans="1:6" x14ac:dyDescent="0.2">
      <c r="A30243" t="s">
        <v>90</v>
      </c>
      <c r="B30243" t="s">
        <v>3733</v>
      </c>
    </row>
    <row r="30244" spans="1:6" x14ac:dyDescent="0.2">
      <c r="A30244" t="s">
        <v>1959</v>
      </c>
      <c r="B30244">
        <v>14.9</v>
      </c>
      <c r="C30244" t="s">
        <v>1634</v>
      </c>
      <c r="D30244">
        <v>0.1</v>
      </c>
    </row>
    <row r="30245" spans="1:6" x14ac:dyDescent="0.2">
      <c r="A30245" t="s">
        <v>212</v>
      </c>
      <c r="B30245">
        <v>0.05</v>
      </c>
      <c r="C30245" t="s">
        <v>3317</v>
      </c>
    </row>
    <row r="30246" spans="1:6" x14ac:dyDescent="0.2">
      <c r="A30246" t="s">
        <v>52</v>
      </c>
      <c r="B30246">
        <v>5.5</v>
      </c>
      <c r="C30246" t="s">
        <v>1634</v>
      </c>
      <c r="D30246">
        <v>0.2</v>
      </c>
    </row>
    <row r="30247" spans="1:6" x14ac:dyDescent="0.2">
      <c r="A30247" t="s">
        <v>574</v>
      </c>
      <c r="B30247">
        <v>0.05</v>
      </c>
      <c r="C30247" t="s">
        <v>1593</v>
      </c>
      <c r="D30247" t="s">
        <v>1659</v>
      </c>
    </row>
    <row r="30248" spans="1:6" x14ac:dyDescent="0.2">
      <c r="A30248" t="s">
        <v>156</v>
      </c>
    </row>
    <row r="30249" spans="1:6" x14ac:dyDescent="0.2">
      <c r="A30249" t="s">
        <v>52</v>
      </c>
      <c r="B30249">
        <v>11.5</v>
      </c>
      <c r="C30249" t="s">
        <v>1634</v>
      </c>
      <c r="D30249">
        <v>0.05</v>
      </c>
    </row>
    <row r="30250" spans="1:6" x14ac:dyDescent="0.2">
      <c r="A30250" t="s">
        <v>52</v>
      </c>
      <c r="B30250">
        <v>4.08</v>
      </c>
      <c r="C30250" t="s">
        <v>1606</v>
      </c>
    </row>
    <row r="30251" spans="1:6" x14ac:dyDescent="0.2">
      <c r="A30251" t="s">
        <v>209</v>
      </c>
      <c r="B30251">
        <v>-111</v>
      </c>
    </row>
    <row r="30252" spans="1:6" x14ac:dyDescent="0.2">
      <c r="A30252" t="s">
        <v>209</v>
      </c>
      <c r="B30252">
        <v>-120</v>
      </c>
    </row>
    <row r="30253" spans="1:6" x14ac:dyDescent="0.2">
      <c r="A30253" t="s">
        <v>52</v>
      </c>
      <c r="B30253">
        <v>3.8</v>
      </c>
      <c r="C30253">
        <f>+-0.2</f>
        <v>-0.2</v>
      </c>
    </row>
    <row r="30254" spans="1:6" x14ac:dyDescent="0.2">
      <c r="A30254" t="s">
        <v>3318</v>
      </c>
      <c r="B30254">
        <v>0.02</v>
      </c>
    </row>
    <row r="30255" spans="1:6" x14ac:dyDescent="0.2">
      <c r="A30255" t="s">
        <v>3319</v>
      </c>
      <c r="B30255">
        <v>0.1</v>
      </c>
      <c r="C30255" t="s">
        <v>1594</v>
      </c>
    </row>
    <row r="30256" spans="1:6" x14ac:dyDescent="0.2">
      <c r="A30256" t="s">
        <v>118</v>
      </c>
      <c r="B30256" t="e">
        <f>-0.8/Rz</f>
        <v>#NAME?</v>
      </c>
      <c r="C30256" t="s">
        <v>3320</v>
      </c>
    </row>
    <row r="30257" spans="1:4" x14ac:dyDescent="0.2">
      <c r="A30257" t="s">
        <v>115</v>
      </c>
      <c r="B30257" t="s">
        <v>2659</v>
      </c>
      <c r="C30257" t="s">
        <v>1606</v>
      </c>
      <c r="D30257" t="s">
        <v>2427</v>
      </c>
    </row>
    <row r="30258" spans="1:4" x14ac:dyDescent="0.2">
      <c r="A30258" t="s">
        <v>110</v>
      </c>
      <c r="B30258" t="s">
        <v>1708</v>
      </c>
      <c r="C30258" t="s">
        <v>3063</v>
      </c>
    </row>
    <row r="30259" spans="1:4" x14ac:dyDescent="0.2">
      <c r="A30259" t="s">
        <v>110</v>
      </c>
      <c r="B30259" t="s">
        <v>1708</v>
      </c>
      <c r="C30259" t="s">
        <v>3106</v>
      </c>
    </row>
    <row r="30260" spans="1:4" x14ac:dyDescent="0.2">
      <c r="A30260" t="s">
        <v>1575</v>
      </c>
      <c r="B30260" t="s">
        <v>1576</v>
      </c>
      <c r="C30260" t="s">
        <v>1577</v>
      </c>
      <c r="D30260" t="s">
        <v>1578</v>
      </c>
    </row>
    <row r="30261" spans="1:4" x14ac:dyDescent="0.2">
      <c r="A30261" t="s">
        <v>882</v>
      </c>
      <c r="B30261" t="s">
        <v>1579</v>
      </c>
      <c r="C30261" t="s">
        <v>1580</v>
      </c>
    </row>
    <row r="30262" spans="1:4" x14ac:dyDescent="0.2">
      <c r="A30262" t="s">
        <v>3305</v>
      </c>
      <c r="B30262">
        <v>0.05</v>
      </c>
    </row>
    <row r="30263" spans="1:4" x14ac:dyDescent="0.2">
      <c r="A30263" t="s">
        <v>3306</v>
      </c>
      <c r="B30263">
        <v>0.05</v>
      </c>
    </row>
    <row r="30264" spans="1:4" x14ac:dyDescent="0.2">
      <c r="A30264" t="s">
        <v>52</v>
      </c>
      <c r="B30264" t="s">
        <v>3307</v>
      </c>
    </row>
    <row r="30265" spans="1:4" x14ac:dyDescent="0.2">
      <c r="A30265" t="s">
        <v>200</v>
      </c>
      <c r="B30265">
        <v>0.47499999999999998</v>
      </c>
      <c r="C30265" t="s">
        <v>1634</v>
      </c>
      <c r="D30265">
        <v>7.4999999999999997E-2</v>
      </c>
    </row>
    <row r="30266" spans="1:4" x14ac:dyDescent="0.2">
      <c r="A30266" t="s">
        <v>3308</v>
      </c>
      <c r="B30266">
        <f>0.1/-0.05</f>
        <v>-2</v>
      </c>
    </row>
    <row r="30267" spans="1:4" x14ac:dyDescent="0.2">
      <c r="A30267" t="s">
        <v>3309</v>
      </c>
      <c r="B30267">
        <v>0.05</v>
      </c>
      <c r="C30267" t="s">
        <v>3729</v>
      </c>
    </row>
    <row r="30268" spans="1:4" x14ac:dyDescent="0.2">
      <c r="A30268" t="s">
        <v>70</v>
      </c>
      <c r="B30268">
        <v>24.05</v>
      </c>
      <c r="C30268">
        <v>0.05</v>
      </c>
      <c r="D30268" t="s">
        <v>3366</v>
      </c>
    </row>
    <row r="30269" spans="1:4" x14ac:dyDescent="0.2">
      <c r="A30269" t="s">
        <v>3310</v>
      </c>
      <c r="B30269">
        <f>0.1/-0.05</f>
        <v>-2</v>
      </c>
    </row>
    <row r="30270" spans="1:4" x14ac:dyDescent="0.2">
      <c r="A30270" t="s">
        <v>580</v>
      </c>
      <c r="B30270">
        <v>17.3</v>
      </c>
      <c r="C30270" t="s">
        <v>1634</v>
      </c>
      <c r="D30270">
        <v>0.05</v>
      </c>
    </row>
    <row r="30271" spans="1:4" x14ac:dyDescent="0.2">
      <c r="A30271" t="s">
        <v>118</v>
      </c>
      <c r="B30271" t="s">
        <v>3731</v>
      </c>
    </row>
    <row r="30272" spans="1:4" x14ac:dyDescent="0.2">
      <c r="A30272" t="s">
        <v>197</v>
      </c>
      <c r="B30272">
        <v>0.1</v>
      </c>
    </row>
    <row r="30273" spans="1:6" x14ac:dyDescent="0.2">
      <c r="A30273" t="s">
        <v>1970</v>
      </c>
      <c r="B30273">
        <v>11.782</v>
      </c>
      <c r="C30273">
        <f>0.01/-0.03</f>
        <v>-0.33333333333333337</v>
      </c>
    </row>
    <row r="30274" spans="1:6" x14ac:dyDescent="0.2">
      <c r="A30274" t="s">
        <v>176</v>
      </c>
      <c r="B30274" t="s">
        <v>3734</v>
      </c>
      <c r="C30274" t="s">
        <v>1634</v>
      </c>
      <c r="D30274">
        <v>0.02</v>
      </c>
    </row>
    <row r="30275" spans="1:6" x14ac:dyDescent="0.2">
      <c r="A30275" t="s">
        <v>52</v>
      </c>
      <c r="B30275">
        <v>15.9</v>
      </c>
      <c r="C30275" t="s">
        <v>1634</v>
      </c>
      <c r="D30275">
        <v>0.1</v>
      </c>
    </row>
    <row r="30276" spans="1:6" x14ac:dyDescent="0.2">
      <c r="A30276" t="s">
        <v>3732</v>
      </c>
      <c r="B30276">
        <v>0.1</v>
      </c>
    </row>
    <row r="30277" spans="1:6" x14ac:dyDescent="0.2">
      <c r="A30277" t="s">
        <v>687</v>
      </c>
      <c r="B30277">
        <v>0.2</v>
      </c>
      <c r="C30277" t="s">
        <v>1593</v>
      </c>
      <c r="D30277" t="s">
        <v>2539</v>
      </c>
      <c r="E30277" t="s">
        <v>1835</v>
      </c>
      <c r="F30277" t="s">
        <v>2844</v>
      </c>
    </row>
    <row r="30278" spans="1:6" x14ac:dyDescent="0.2">
      <c r="A30278" t="s">
        <v>52</v>
      </c>
      <c r="B30278">
        <v>15</v>
      </c>
      <c r="C30278" t="s">
        <v>1634</v>
      </c>
      <c r="D30278">
        <v>2.5000000000000001E-2</v>
      </c>
    </row>
    <row r="30279" spans="1:6" x14ac:dyDescent="0.2">
      <c r="A30279" t="s">
        <v>71</v>
      </c>
      <c r="B30279">
        <v>19</v>
      </c>
      <c r="C30279" t="s">
        <v>1634</v>
      </c>
      <c r="D30279">
        <v>0.1</v>
      </c>
    </row>
    <row r="30280" spans="1:6" x14ac:dyDescent="0.2">
      <c r="A30280" t="s">
        <v>197</v>
      </c>
      <c r="B30280">
        <v>2.5000000000000001E-2</v>
      </c>
      <c r="C30280" t="s">
        <v>1594</v>
      </c>
      <c r="D30280" t="s">
        <v>1835</v>
      </c>
      <c r="E30280" t="s">
        <v>3734</v>
      </c>
    </row>
    <row r="30281" spans="1:6" x14ac:dyDescent="0.2">
      <c r="A30281" t="s">
        <v>176</v>
      </c>
      <c r="B30281" s="10">
        <v>45433</v>
      </c>
    </row>
    <row r="30282" spans="1:6" x14ac:dyDescent="0.2">
      <c r="A30282" t="s">
        <v>197</v>
      </c>
      <c r="B30282">
        <v>0.05</v>
      </c>
      <c r="C30282" t="s">
        <v>1593</v>
      </c>
      <c r="D30282" t="s">
        <v>1594</v>
      </c>
      <c r="E30282" t="s">
        <v>3314</v>
      </c>
      <c r="F30282" t="s">
        <v>3315</v>
      </c>
    </row>
    <row r="30283" spans="1:6" x14ac:dyDescent="0.2">
      <c r="A30283" t="s">
        <v>90</v>
      </c>
      <c r="B30283" t="s">
        <v>3733</v>
      </c>
    </row>
    <row r="30284" spans="1:6" x14ac:dyDescent="0.2">
      <c r="A30284" t="s">
        <v>1959</v>
      </c>
      <c r="B30284">
        <v>14.9</v>
      </c>
      <c r="C30284" t="s">
        <v>1634</v>
      </c>
      <c r="D30284">
        <v>0.1</v>
      </c>
    </row>
    <row r="30285" spans="1:6" x14ac:dyDescent="0.2">
      <c r="A30285" t="s">
        <v>212</v>
      </c>
      <c r="B30285">
        <v>0.05</v>
      </c>
      <c r="C30285" t="s">
        <v>3317</v>
      </c>
    </row>
    <row r="30286" spans="1:6" x14ac:dyDescent="0.2">
      <c r="A30286" t="s">
        <v>52</v>
      </c>
      <c r="B30286">
        <v>5.5</v>
      </c>
      <c r="C30286" t="s">
        <v>1634</v>
      </c>
      <c r="D30286">
        <v>0.2</v>
      </c>
    </row>
    <row r="30287" spans="1:6" x14ac:dyDescent="0.2">
      <c r="A30287" t="s">
        <v>52</v>
      </c>
      <c r="B30287" t="s">
        <v>3735</v>
      </c>
    </row>
    <row r="30288" spans="1:6" x14ac:dyDescent="0.2">
      <c r="A30288" t="s">
        <v>574</v>
      </c>
      <c r="B30288">
        <v>2.5000000000000001E-2</v>
      </c>
      <c r="C30288" t="s">
        <v>1593</v>
      </c>
      <c r="D30288" t="s">
        <v>1659</v>
      </c>
      <c r="E30288" t="s">
        <v>2427</v>
      </c>
    </row>
    <row r="30289" spans="1:6" x14ac:dyDescent="0.2">
      <c r="A30289" t="s">
        <v>156</v>
      </c>
      <c r="B30289" t="s">
        <v>2427</v>
      </c>
    </row>
    <row r="30290" spans="1:6" x14ac:dyDescent="0.2">
      <c r="A30290" t="s">
        <v>52</v>
      </c>
      <c r="B30290">
        <v>11.5</v>
      </c>
      <c r="C30290" t="s">
        <v>1634</v>
      </c>
      <c r="D30290">
        <v>0.05</v>
      </c>
    </row>
    <row r="30291" spans="1:6" x14ac:dyDescent="0.2">
      <c r="A30291" t="s">
        <v>209</v>
      </c>
      <c r="B30291">
        <v>-111</v>
      </c>
    </row>
    <row r="30292" spans="1:6" x14ac:dyDescent="0.2">
      <c r="A30292" t="s">
        <v>209</v>
      </c>
      <c r="B30292">
        <v>-121</v>
      </c>
    </row>
    <row r="30293" spans="1:6" x14ac:dyDescent="0.2">
      <c r="A30293" t="s">
        <v>52</v>
      </c>
      <c r="B30293" t="s">
        <v>3736</v>
      </c>
    </row>
    <row r="30294" spans="1:6" x14ac:dyDescent="0.2">
      <c r="A30294" t="s">
        <v>3318</v>
      </c>
      <c r="B30294">
        <v>0.02</v>
      </c>
    </row>
    <row r="30295" spans="1:6" x14ac:dyDescent="0.2">
      <c r="A30295" t="s">
        <v>3319</v>
      </c>
      <c r="B30295">
        <v>0.1</v>
      </c>
      <c r="C30295" t="s">
        <v>1594</v>
      </c>
    </row>
    <row r="30296" spans="1:6" x14ac:dyDescent="0.2">
      <c r="A30296" t="s">
        <v>118</v>
      </c>
      <c r="B30296" t="e">
        <f>-0.8/Rz</f>
        <v>#NAME?</v>
      </c>
      <c r="C30296" t="s">
        <v>3320</v>
      </c>
    </row>
    <row r="30297" spans="1:6" x14ac:dyDescent="0.2">
      <c r="A30297" t="s">
        <v>115</v>
      </c>
      <c r="B30297" t="s">
        <v>3737</v>
      </c>
      <c r="C30297" t="s">
        <v>1606</v>
      </c>
      <c r="D30297" t="s">
        <v>3738</v>
      </c>
      <c r="E30297" t="s">
        <v>3739</v>
      </c>
    </row>
    <row r="30298" spans="1:6" x14ac:dyDescent="0.2">
      <c r="A30298" t="s">
        <v>115</v>
      </c>
      <c r="B30298" t="s">
        <v>3737</v>
      </c>
      <c r="C30298" t="s">
        <v>1606</v>
      </c>
      <c r="D30298" t="s">
        <v>3738</v>
      </c>
      <c r="E30298" t="s">
        <v>3740</v>
      </c>
    </row>
    <row r="30299" spans="1:6" x14ac:dyDescent="0.2">
      <c r="A30299" t="s">
        <v>77</v>
      </c>
      <c r="B30299" t="s">
        <v>3681</v>
      </c>
      <c r="C30299" t="s">
        <v>2552</v>
      </c>
      <c r="D30299" t="s">
        <v>3738</v>
      </c>
      <c r="E30299" t="s">
        <v>3741</v>
      </c>
    </row>
    <row r="30300" spans="1:6" x14ac:dyDescent="0.2">
      <c r="A30300" t="s">
        <v>197</v>
      </c>
      <c r="B30300" t="s">
        <v>1571</v>
      </c>
      <c r="C30300">
        <v>2.5000000000000001E-2</v>
      </c>
      <c r="D30300" t="s">
        <v>1593</v>
      </c>
      <c r="E30300" t="s">
        <v>1594</v>
      </c>
      <c r="F30300" t="s">
        <v>3742</v>
      </c>
    </row>
    <row r="30301" spans="1:6" x14ac:dyDescent="0.2">
      <c r="A30301" t="s">
        <v>52</v>
      </c>
      <c r="B30301">
        <v>4.08</v>
      </c>
      <c r="C30301" t="s">
        <v>1606</v>
      </c>
    </row>
    <row r="30302" spans="1:6" x14ac:dyDescent="0.2">
      <c r="A30302" t="s">
        <v>77</v>
      </c>
      <c r="B30302" t="s">
        <v>3743</v>
      </c>
    </row>
    <row r="30303" spans="1:6" x14ac:dyDescent="0.2">
      <c r="A30303" t="s">
        <v>176</v>
      </c>
      <c r="B30303">
        <v>26.6</v>
      </c>
      <c r="C30303" t="s">
        <v>1604</v>
      </c>
    </row>
    <row r="30304" spans="1:6" x14ac:dyDescent="0.2">
      <c r="A30304" t="s">
        <v>997</v>
      </c>
      <c r="B30304">
        <v>0.1</v>
      </c>
      <c r="C30304" t="s">
        <v>1593</v>
      </c>
      <c r="D30304" t="s">
        <v>1594</v>
      </c>
    </row>
    <row r="30305" spans="1:5" x14ac:dyDescent="0.2">
      <c r="A30305" t="s">
        <v>118</v>
      </c>
      <c r="B30305" t="s">
        <v>3744</v>
      </c>
    </row>
    <row r="30306" spans="1:5" x14ac:dyDescent="0.2">
      <c r="A30306" t="s">
        <v>118</v>
      </c>
      <c r="B30306" t="s">
        <v>3745</v>
      </c>
      <c r="C30306" t="s">
        <v>2427</v>
      </c>
    </row>
    <row r="30307" spans="1:5" x14ac:dyDescent="0.2">
      <c r="A30307" t="s">
        <v>77</v>
      </c>
      <c r="B30307" t="s">
        <v>1780</v>
      </c>
      <c r="C30307" t="s">
        <v>2552</v>
      </c>
    </row>
    <row r="30308" spans="1:5" x14ac:dyDescent="0.2">
      <c r="A30308" t="s">
        <v>77</v>
      </c>
      <c r="B30308" t="s">
        <v>1749</v>
      </c>
      <c r="C30308" t="s">
        <v>2552</v>
      </c>
    </row>
    <row r="30309" spans="1:5" x14ac:dyDescent="0.2">
      <c r="A30309" t="s">
        <v>52</v>
      </c>
      <c r="B30309">
        <v>0.63600000000000001</v>
      </c>
      <c r="C30309" t="s">
        <v>1663</v>
      </c>
    </row>
    <row r="30310" spans="1:5" x14ac:dyDescent="0.2">
      <c r="A30310" t="s">
        <v>52</v>
      </c>
      <c r="B30310" t="s">
        <v>2302</v>
      </c>
    </row>
    <row r="30311" spans="1:5" x14ac:dyDescent="0.2">
      <c r="A30311" t="s">
        <v>118</v>
      </c>
      <c r="B30311" t="s">
        <v>3746</v>
      </c>
      <c r="C30311" t="s">
        <v>2427</v>
      </c>
    </row>
    <row r="30312" spans="1:5" x14ac:dyDescent="0.2">
      <c r="A30312" t="s">
        <v>176</v>
      </c>
      <c r="B30312" t="s">
        <v>3747</v>
      </c>
      <c r="C30312" t="s">
        <v>3099</v>
      </c>
    </row>
    <row r="30313" spans="1:5" x14ac:dyDescent="0.2">
      <c r="A30313" t="s">
        <v>52</v>
      </c>
      <c r="B30313">
        <v>3.7</v>
      </c>
      <c r="C30313" t="s">
        <v>1604</v>
      </c>
    </row>
    <row r="30314" spans="1:5" x14ac:dyDescent="0.2">
      <c r="A30314" t="s">
        <v>52</v>
      </c>
      <c r="B30314">
        <v>11.4</v>
      </c>
      <c r="C30314" t="s">
        <v>2235</v>
      </c>
    </row>
    <row r="30315" spans="1:5" x14ac:dyDescent="0.2">
      <c r="A30315" t="s">
        <v>176</v>
      </c>
      <c r="B30315" t="s">
        <v>3748</v>
      </c>
      <c r="C30315" t="s">
        <v>1604</v>
      </c>
      <c r="D30315" t="s">
        <v>2427</v>
      </c>
    </row>
    <row r="30316" spans="1:5" x14ac:dyDescent="0.2">
      <c r="A30316" t="s">
        <v>52</v>
      </c>
      <c r="B30316">
        <v>10</v>
      </c>
      <c r="C30316">
        <v>-0.5</v>
      </c>
    </row>
    <row r="30317" spans="1:5" x14ac:dyDescent="0.2">
      <c r="A30317" t="s">
        <v>77</v>
      </c>
      <c r="B30317" t="s">
        <v>1749</v>
      </c>
      <c r="C30317" t="s">
        <v>2552</v>
      </c>
      <c r="D30317" t="s">
        <v>2427</v>
      </c>
    </row>
    <row r="30318" spans="1:5" x14ac:dyDescent="0.2">
      <c r="A30318" t="s">
        <v>209</v>
      </c>
      <c r="B30318">
        <v>-0.05</v>
      </c>
      <c r="C30318" t="s">
        <v>2547</v>
      </c>
      <c r="D30318">
        <v>-0.2</v>
      </c>
      <c r="E30318" t="s">
        <v>2427</v>
      </c>
    </row>
    <row r="30319" spans="1:5" x14ac:dyDescent="0.2">
      <c r="A30319" t="s">
        <v>115</v>
      </c>
      <c r="B30319" t="s">
        <v>2812</v>
      </c>
      <c r="C30319" t="s">
        <v>3099</v>
      </c>
      <c r="D30319" t="s">
        <v>3749</v>
      </c>
    </row>
    <row r="30320" spans="1:5" x14ac:dyDescent="0.2">
      <c r="A30320" t="s">
        <v>52</v>
      </c>
      <c r="B30320">
        <v>3.8</v>
      </c>
      <c r="C30320" t="s">
        <v>1604</v>
      </c>
    </row>
    <row r="30321" spans="1:5" x14ac:dyDescent="0.2">
      <c r="A30321" t="s">
        <v>115</v>
      </c>
      <c r="B30321" t="s">
        <v>3750</v>
      </c>
      <c r="C30321" t="s">
        <v>1606</v>
      </c>
    </row>
    <row r="30322" spans="1:5" x14ac:dyDescent="0.2">
      <c r="A30322" t="s">
        <v>52</v>
      </c>
      <c r="B30322">
        <v>2.59</v>
      </c>
      <c r="C30322" t="s">
        <v>1606</v>
      </c>
    </row>
    <row r="30323" spans="1:5" x14ac:dyDescent="0.2">
      <c r="A30323" t="s">
        <v>2569</v>
      </c>
      <c r="B30323" t="s">
        <v>2450</v>
      </c>
      <c r="C30323" t="s">
        <v>3751</v>
      </c>
      <c r="D30323" t="s">
        <v>3752</v>
      </c>
      <c r="E30323" t="s">
        <v>1723</v>
      </c>
    </row>
    <row r="30324" spans="1:5" x14ac:dyDescent="0.2">
      <c r="A30324" t="s">
        <v>52</v>
      </c>
      <c r="B30324">
        <v>0.6</v>
      </c>
      <c r="C30324" t="s">
        <v>1606</v>
      </c>
    </row>
    <row r="30325" spans="1:5" x14ac:dyDescent="0.2">
      <c r="A30325" t="s">
        <v>52</v>
      </c>
      <c r="B30325">
        <v>0.66</v>
      </c>
      <c r="C30325" t="s">
        <v>1656</v>
      </c>
    </row>
    <row r="30326" spans="1:5" x14ac:dyDescent="0.2">
      <c r="A30326" t="s">
        <v>77</v>
      </c>
      <c r="B30326" t="s">
        <v>1662</v>
      </c>
      <c r="C30326" t="s">
        <v>2552</v>
      </c>
    </row>
    <row r="30327" spans="1:5" x14ac:dyDescent="0.2">
      <c r="A30327" t="s">
        <v>176</v>
      </c>
      <c r="B30327">
        <v>21.45</v>
      </c>
      <c r="C30327" t="s">
        <v>1604</v>
      </c>
    </row>
    <row r="30328" spans="1:5" x14ac:dyDescent="0.2">
      <c r="A30328" t="s">
        <v>77</v>
      </c>
      <c r="B30328" t="s">
        <v>3753</v>
      </c>
      <c r="C30328" t="s">
        <v>2622</v>
      </c>
    </row>
    <row r="30329" spans="1:5" x14ac:dyDescent="0.2">
      <c r="A30329" t="s">
        <v>115</v>
      </c>
      <c r="B30329">
        <v>0.5</v>
      </c>
      <c r="C30329">
        <v>-147</v>
      </c>
    </row>
    <row r="30330" spans="1:5" x14ac:dyDescent="0.2">
      <c r="A30330" t="s">
        <v>115</v>
      </c>
      <c r="B30330" t="s">
        <v>3754</v>
      </c>
      <c r="C30330">
        <v>-146</v>
      </c>
    </row>
    <row r="30331" spans="1:5" x14ac:dyDescent="0.2">
      <c r="A30331" t="s">
        <v>1575</v>
      </c>
      <c r="B30331" t="s">
        <v>1576</v>
      </c>
      <c r="C30331" t="s">
        <v>1577</v>
      </c>
      <c r="D30331" t="s">
        <v>1578</v>
      </c>
    </row>
    <row r="30332" spans="1:5" x14ac:dyDescent="0.2">
      <c r="A30332" t="s">
        <v>882</v>
      </c>
      <c r="B30332" t="s">
        <v>1579</v>
      </c>
      <c r="C30332" t="s">
        <v>1580</v>
      </c>
    </row>
    <row r="30333" spans="1:5" x14ac:dyDescent="0.2">
      <c r="A30333" t="s">
        <v>1595</v>
      </c>
      <c r="B30333" t="s">
        <v>1596</v>
      </c>
      <c r="C30333" t="s">
        <v>1597</v>
      </c>
    </row>
    <row r="30334" spans="1:5" x14ac:dyDescent="0.2">
      <c r="A30334" t="s">
        <v>1595</v>
      </c>
      <c r="B30334" t="s">
        <v>1598</v>
      </c>
      <c r="C30334" t="s">
        <v>1599</v>
      </c>
      <c r="D30334" t="s">
        <v>1597</v>
      </c>
    </row>
    <row r="30335" spans="1:5" x14ac:dyDescent="0.2">
      <c r="A30335" t="s">
        <v>52</v>
      </c>
      <c r="B30335">
        <v>-103</v>
      </c>
    </row>
    <row r="30336" spans="1:5" x14ac:dyDescent="0.2">
      <c r="A30336" t="s">
        <v>52</v>
      </c>
      <c r="B30336">
        <v>-104</v>
      </c>
    </row>
    <row r="30337" spans="1:4" x14ac:dyDescent="0.2">
      <c r="A30337" t="s">
        <v>52</v>
      </c>
      <c r="B30337">
        <v>-105</v>
      </c>
    </row>
    <row r="30338" spans="1:4" x14ac:dyDescent="0.2">
      <c r="A30338" t="s">
        <v>52</v>
      </c>
      <c r="B30338">
        <v>-106</v>
      </c>
    </row>
    <row r="30339" spans="1:4" x14ac:dyDescent="0.2">
      <c r="A30339" t="s">
        <v>52</v>
      </c>
      <c r="B30339">
        <v>-108</v>
      </c>
    </row>
    <row r="30340" spans="1:4" x14ac:dyDescent="0.2">
      <c r="A30340" t="s">
        <v>52</v>
      </c>
      <c r="B30340">
        <v>-109</v>
      </c>
    </row>
    <row r="30341" spans="1:4" x14ac:dyDescent="0.2">
      <c r="A30341" t="s">
        <v>1084</v>
      </c>
      <c r="B30341" t="s">
        <v>1574</v>
      </c>
      <c r="C30341" t="s">
        <v>3755</v>
      </c>
      <c r="D30341" t="s">
        <v>3110</v>
      </c>
    </row>
    <row r="30342" spans="1:4" x14ac:dyDescent="0.2">
      <c r="A30342" t="s">
        <v>1595</v>
      </c>
      <c r="B30342" t="s">
        <v>1596</v>
      </c>
      <c r="C30342" t="s">
        <v>1597</v>
      </c>
    </row>
    <row r="30343" spans="1:4" x14ac:dyDescent="0.2">
      <c r="A30343" t="s">
        <v>1595</v>
      </c>
      <c r="B30343" t="s">
        <v>1598</v>
      </c>
      <c r="C30343" t="s">
        <v>1599</v>
      </c>
      <c r="D30343" t="s">
        <v>1597</v>
      </c>
    </row>
    <row r="30344" spans="1:4" x14ac:dyDescent="0.2">
      <c r="A30344" t="s">
        <v>3305</v>
      </c>
      <c r="B30344">
        <v>0.05</v>
      </c>
    </row>
    <row r="30345" spans="1:4" x14ac:dyDescent="0.2">
      <c r="A30345" t="s">
        <v>3306</v>
      </c>
      <c r="B30345">
        <v>0.05</v>
      </c>
    </row>
    <row r="30346" spans="1:4" x14ac:dyDescent="0.2">
      <c r="A30346" t="s">
        <v>52</v>
      </c>
      <c r="B30346" t="s">
        <v>3756</v>
      </c>
    </row>
    <row r="30347" spans="1:4" x14ac:dyDescent="0.2">
      <c r="A30347" t="s">
        <v>200</v>
      </c>
      <c r="B30347">
        <v>0.47499999999999998</v>
      </c>
      <c r="C30347" t="s">
        <v>1634</v>
      </c>
      <c r="D30347">
        <v>7.4999999999999997E-2</v>
      </c>
    </row>
    <row r="30348" spans="1:4" x14ac:dyDescent="0.2">
      <c r="A30348" t="s">
        <v>3308</v>
      </c>
      <c r="B30348">
        <f>0.1/-0.05</f>
        <v>-2</v>
      </c>
    </row>
    <row r="30349" spans="1:4" x14ac:dyDescent="0.2">
      <c r="A30349" t="s">
        <v>3309</v>
      </c>
      <c r="B30349">
        <v>0.05</v>
      </c>
      <c r="C30349" t="s">
        <v>3729</v>
      </c>
    </row>
    <row r="30350" spans="1:4" x14ac:dyDescent="0.2">
      <c r="A30350" t="s">
        <v>70</v>
      </c>
      <c r="B30350">
        <v>24.05</v>
      </c>
      <c r="C30350">
        <v>0.05</v>
      </c>
      <c r="D30350" t="s">
        <v>3366</v>
      </c>
    </row>
    <row r="30351" spans="1:4" x14ac:dyDescent="0.2">
      <c r="A30351" t="s">
        <v>3310</v>
      </c>
      <c r="B30351">
        <f>0.1/-0.05</f>
        <v>-2</v>
      </c>
    </row>
    <row r="30352" spans="1:4" x14ac:dyDescent="0.2">
      <c r="A30352" t="s">
        <v>580</v>
      </c>
      <c r="B30352">
        <v>17.3</v>
      </c>
      <c r="C30352" t="s">
        <v>1634</v>
      </c>
      <c r="D30352">
        <v>0.05</v>
      </c>
    </row>
    <row r="30353" spans="1:6" x14ac:dyDescent="0.2">
      <c r="A30353" t="s">
        <v>118</v>
      </c>
      <c r="B30353" t="s">
        <v>3731</v>
      </c>
      <c r="C30353" t="s">
        <v>2427</v>
      </c>
    </row>
    <row r="30354" spans="1:6" x14ac:dyDescent="0.2">
      <c r="A30354" t="s">
        <v>197</v>
      </c>
      <c r="B30354">
        <v>0.1</v>
      </c>
    </row>
    <row r="30355" spans="1:6" x14ac:dyDescent="0.2">
      <c r="A30355" t="s">
        <v>1970</v>
      </c>
      <c r="B30355">
        <v>11.782</v>
      </c>
      <c r="C30355">
        <f>0.01/-0.03</f>
        <v>-0.33333333333333337</v>
      </c>
    </row>
    <row r="30356" spans="1:6" x14ac:dyDescent="0.2">
      <c r="A30356" t="s">
        <v>176</v>
      </c>
      <c r="B30356" t="s">
        <v>3734</v>
      </c>
      <c r="C30356">
        <f>0.01/-0.02</f>
        <v>-0.5</v>
      </c>
    </row>
    <row r="30357" spans="1:6" x14ac:dyDescent="0.2">
      <c r="A30357" t="s">
        <v>52</v>
      </c>
      <c r="B30357">
        <v>15.9</v>
      </c>
      <c r="C30357" t="s">
        <v>1634</v>
      </c>
      <c r="D30357">
        <v>0.1</v>
      </c>
    </row>
    <row r="30358" spans="1:6" x14ac:dyDescent="0.2">
      <c r="A30358" t="s">
        <v>3732</v>
      </c>
      <c r="B30358">
        <v>0.05</v>
      </c>
    </row>
    <row r="30359" spans="1:6" x14ac:dyDescent="0.2">
      <c r="A30359" t="s">
        <v>687</v>
      </c>
      <c r="B30359">
        <v>0.2</v>
      </c>
      <c r="C30359" t="s">
        <v>1593</v>
      </c>
      <c r="D30359" t="s">
        <v>2539</v>
      </c>
      <c r="E30359" t="s">
        <v>1835</v>
      </c>
      <c r="F30359" t="s">
        <v>2844</v>
      </c>
    </row>
    <row r="30360" spans="1:6" x14ac:dyDescent="0.2">
      <c r="A30360" t="s">
        <v>52</v>
      </c>
      <c r="B30360">
        <v>15</v>
      </c>
      <c r="C30360" t="s">
        <v>1634</v>
      </c>
      <c r="D30360">
        <v>2.5000000000000001E-2</v>
      </c>
    </row>
    <row r="30361" spans="1:6" x14ac:dyDescent="0.2">
      <c r="A30361" t="s">
        <v>71</v>
      </c>
      <c r="B30361">
        <v>19</v>
      </c>
      <c r="C30361" t="s">
        <v>1634</v>
      </c>
      <c r="D30361">
        <v>0.1</v>
      </c>
    </row>
    <row r="30362" spans="1:6" x14ac:dyDescent="0.2">
      <c r="A30362" t="s">
        <v>197</v>
      </c>
      <c r="B30362">
        <v>2.5000000000000001E-2</v>
      </c>
      <c r="C30362" t="s">
        <v>1594</v>
      </c>
      <c r="D30362" t="s">
        <v>1835</v>
      </c>
      <c r="E30362" t="s">
        <v>3734</v>
      </c>
    </row>
    <row r="30363" spans="1:6" x14ac:dyDescent="0.2">
      <c r="A30363" t="s">
        <v>176</v>
      </c>
      <c r="B30363" s="10">
        <v>45433</v>
      </c>
      <c r="C30363">
        <f>+-0.05</f>
        <v>-0.05</v>
      </c>
    </row>
    <row r="30364" spans="1:6" x14ac:dyDescent="0.2">
      <c r="A30364" t="s">
        <v>197</v>
      </c>
      <c r="B30364">
        <v>0.05</v>
      </c>
      <c r="C30364" t="s">
        <v>1593</v>
      </c>
      <c r="D30364" t="s">
        <v>1594</v>
      </c>
      <c r="E30364" t="s">
        <v>3314</v>
      </c>
      <c r="F30364" t="s">
        <v>3315</v>
      </c>
    </row>
    <row r="30365" spans="1:6" x14ac:dyDescent="0.2">
      <c r="A30365" t="s">
        <v>90</v>
      </c>
      <c r="B30365" t="s">
        <v>3757</v>
      </c>
    </row>
    <row r="30366" spans="1:6" x14ac:dyDescent="0.2">
      <c r="A30366" t="s">
        <v>1959</v>
      </c>
      <c r="B30366">
        <v>14.9</v>
      </c>
      <c r="C30366">
        <f>0.1/-0.05</f>
        <v>-2</v>
      </c>
    </row>
    <row r="30367" spans="1:6" x14ac:dyDescent="0.2">
      <c r="A30367" t="s">
        <v>212</v>
      </c>
      <c r="B30367">
        <v>0.05</v>
      </c>
      <c r="C30367" t="s">
        <v>3317</v>
      </c>
    </row>
    <row r="30368" spans="1:6" x14ac:dyDescent="0.2">
      <c r="A30368" t="s">
        <v>52</v>
      </c>
      <c r="B30368">
        <v>5.5</v>
      </c>
      <c r="C30368" t="s">
        <v>1634</v>
      </c>
      <c r="D30368">
        <v>0.2</v>
      </c>
    </row>
    <row r="30369" spans="1:6" x14ac:dyDescent="0.2">
      <c r="A30369" t="s">
        <v>52</v>
      </c>
      <c r="B30369" t="s">
        <v>3735</v>
      </c>
    </row>
    <row r="30370" spans="1:6" x14ac:dyDescent="0.2">
      <c r="A30370" t="s">
        <v>574</v>
      </c>
      <c r="B30370">
        <v>2.5000000000000001E-2</v>
      </c>
      <c r="C30370" t="s">
        <v>1593</v>
      </c>
      <c r="D30370" t="s">
        <v>1659</v>
      </c>
      <c r="E30370" t="s">
        <v>2427</v>
      </c>
    </row>
    <row r="30371" spans="1:6" x14ac:dyDescent="0.2">
      <c r="A30371" t="s">
        <v>156</v>
      </c>
      <c r="B30371" t="s">
        <v>2427</v>
      </c>
    </row>
    <row r="30372" spans="1:6" x14ac:dyDescent="0.2">
      <c r="A30372" t="s">
        <v>52</v>
      </c>
      <c r="B30372">
        <v>11.5</v>
      </c>
      <c r="C30372" t="s">
        <v>1634</v>
      </c>
      <c r="D30372">
        <v>0.05</v>
      </c>
    </row>
    <row r="30373" spans="1:6" x14ac:dyDescent="0.2">
      <c r="A30373" t="s">
        <v>209</v>
      </c>
      <c r="B30373">
        <v>-111</v>
      </c>
    </row>
    <row r="30374" spans="1:6" x14ac:dyDescent="0.2">
      <c r="A30374" t="s">
        <v>209</v>
      </c>
      <c r="B30374">
        <v>-121</v>
      </c>
    </row>
    <row r="30375" spans="1:6" x14ac:dyDescent="0.2">
      <c r="A30375" t="s">
        <v>52</v>
      </c>
      <c r="B30375" t="s">
        <v>3736</v>
      </c>
    </row>
    <row r="30376" spans="1:6" x14ac:dyDescent="0.2">
      <c r="A30376" t="s">
        <v>3318</v>
      </c>
      <c r="B30376">
        <v>0.02</v>
      </c>
    </row>
    <row r="30377" spans="1:6" x14ac:dyDescent="0.2">
      <c r="A30377" t="s">
        <v>3319</v>
      </c>
      <c r="B30377">
        <v>0.1</v>
      </c>
      <c r="C30377" t="s">
        <v>1594</v>
      </c>
    </row>
    <row r="30378" spans="1:6" x14ac:dyDescent="0.2">
      <c r="A30378" t="s">
        <v>118</v>
      </c>
      <c r="B30378" t="e">
        <f>-0.8/Rz</f>
        <v>#NAME?</v>
      </c>
      <c r="C30378" t="s">
        <v>3320</v>
      </c>
    </row>
    <row r="30379" spans="1:6" x14ac:dyDescent="0.2">
      <c r="A30379" t="s">
        <v>115</v>
      </c>
      <c r="B30379" t="s">
        <v>3737</v>
      </c>
      <c r="C30379" t="s">
        <v>1606</v>
      </c>
      <c r="D30379" t="s">
        <v>3738</v>
      </c>
      <c r="E30379" t="s">
        <v>3739</v>
      </c>
    </row>
    <row r="30380" spans="1:6" x14ac:dyDescent="0.2">
      <c r="A30380" t="s">
        <v>115</v>
      </c>
      <c r="B30380" t="s">
        <v>3737</v>
      </c>
      <c r="C30380" t="s">
        <v>1606</v>
      </c>
      <c r="D30380" t="s">
        <v>3738</v>
      </c>
      <c r="E30380" t="s">
        <v>3740</v>
      </c>
    </row>
    <row r="30381" spans="1:6" x14ac:dyDescent="0.2">
      <c r="A30381" t="s">
        <v>77</v>
      </c>
      <c r="B30381" t="s">
        <v>3681</v>
      </c>
      <c r="C30381" t="s">
        <v>2552</v>
      </c>
      <c r="D30381" t="s">
        <v>3738</v>
      </c>
      <c r="E30381" t="s">
        <v>3741</v>
      </c>
    </row>
    <row r="30382" spans="1:6" x14ac:dyDescent="0.2">
      <c r="A30382" t="s">
        <v>197</v>
      </c>
      <c r="B30382" t="s">
        <v>1571</v>
      </c>
      <c r="C30382">
        <v>2.5000000000000001E-2</v>
      </c>
      <c r="D30382" t="s">
        <v>1593</v>
      </c>
      <c r="E30382" t="s">
        <v>1594</v>
      </c>
      <c r="F30382" t="s">
        <v>3742</v>
      </c>
    </row>
    <row r="30383" spans="1:6" x14ac:dyDescent="0.2">
      <c r="A30383" t="s">
        <v>77</v>
      </c>
      <c r="B30383" t="s">
        <v>3743</v>
      </c>
    </row>
    <row r="30384" spans="1:6" x14ac:dyDescent="0.2">
      <c r="A30384" t="s">
        <v>176</v>
      </c>
      <c r="B30384">
        <v>26.6</v>
      </c>
      <c r="C30384" t="s">
        <v>1604</v>
      </c>
    </row>
    <row r="30385" spans="1:4" x14ac:dyDescent="0.2">
      <c r="A30385" t="s">
        <v>997</v>
      </c>
      <c r="B30385">
        <v>0.1</v>
      </c>
      <c r="C30385" t="s">
        <v>1593</v>
      </c>
      <c r="D30385" t="s">
        <v>1594</v>
      </c>
    </row>
    <row r="30386" spans="1:4" x14ac:dyDescent="0.2">
      <c r="A30386" t="s">
        <v>118</v>
      </c>
      <c r="B30386" t="s">
        <v>3744</v>
      </c>
    </row>
    <row r="30387" spans="1:4" x14ac:dyDescent="0.2">
      <c r="A30387" t="s">
        <v>118</v>
      </c>
      <c r="B30387" t="s">
        <v>3745</v>
      </c>
      <c r="C30387" t="s">
        <v>2427</v>
      </c>
    </row>
    <row r="30388" spans="1:4" x14ac:dyDescent="0.2">
      <c r="A30388" t="s">
        <v>77</v>
      </c>
      <c r="B30388" t="s">
        <v>1780</v>
      </c>
      <c r="C30388" t="s">
        <v>2552</v>
      </c>
    </row>
    <row r="30389" spans="1:4" x14ac:dyDescent="0.2">
      <c r="A30389" t="s">
        <v>77</v>
      </c>
      <c r="B30389" t="s">
        <v>1749</v>
      </c>
      <c r="C30389" t="s">
        <v>2552</v>
      </c>
    </row>
    <row r="30390" spans="1:4" x14ac:dyDescent="0.2">
      <c r="A30390" t="s">
        <v>52</v>
      </c>
      <c r="B30390">
        <v>0.63600000000000001</v>
      </c>
      <c r="C30390" t="s">
        <v>1663</v>
      </c>
    </row>
    <row r="30391" spans="1:4" x14ac:dyDescent="0.2">
      <c r="A30391" t="s">
        <v>52</v>
      </c>
      <c r="B30391" t="s">
        <v>2302</v>
      </c>
    </row>
    <row r="30392" spans="1:4" x14ac:dyDescent="0.2">
      <c r="A30392" t="s">
        <v>118</v>
      </c>
      <c r="B30392" t="s">
        <v>3746</v>
      </c>
      <c r="C30392" t="s">
        <v>2427</v>
      </c>
    </row>
    <row r="30393" spans="1:4" x14ac:dyDescent="0.2">
      <c r="A30393" t="s">
        <v>176</v>
      </c>
      <c r="B30393" t="s">
        <v>3747</v>
      </c>
      <c r="C30393" t="s">
        <v>3099</v>
      </c>
    </row>
    <row r="30394" spans="1:4" x14ac:dyDescent="0.2">
      <c r="A30394" t="s">
        <v>52</v>
      </c>
      <c r="B30394">
        <v>3.7</v>
      </c>
      <c r="C30394" t="s">
        <v>1604</v>
      </c>
    </row>
    <row r="30395" spans="1:4" x14ac:dyDescent="0.2">
      <c r="A30395" t="s">
        <v>52</v>
      </c>
      <c r="B30395">
        <v>11.4</v>
      </c>
      <c r="C30395" t="s">
        <v>2235</v>
      </c>
    </row>
    <row r="30396" spans="1:4" x14ac:dyDescent="0.2">
      <c r="A30396" t="s">
        <v>176</v>
      </c>
      <c r="B30396" t="s">
        <v>3748</v>
      </c>
      <c r="C30396" t="s">
        <v>1604</v>
      </c>
      <c r="D30396" t="s">
        <v>2427</v>
      </c>
    </row>
    <row r="30397" spans="1:4" x14ac:dyDescent="0.2">
      <c r="A30397" t="s">
        <v>52</v>
      </c>
      <c r="B30397">
        <v>10</v>
      </c>
      <c r="C30397">
        <v>-0.5</v>
      </c>
    </row>
    <row r="30398" spans="1:4" x14ac:dyDescent="0.2">
      <c r="A30398" t="s">
        <v>77</v>
      </c>
      <c r="B30398" t="s">
        <v>1749</v>
      </c>
      <c r="C30398" t="s">
        <v>2552</v>
      </c>
      <c r="D30398" t="s">
        <v>2427</v>
      </c>
    </row>
    <row r="30399" spans="1:4" x14ac:dyDescent="0.2">
      <c r="A30399" t="s">
        <v>115</v>
      </c>
      <c r="B30399" t="s">
        <v>3750</v>
      </c>
      <c r="C30399" t="s">
        <v>1606</v>
      </c>
    </row>
    <row r="30400" spans="1:4" x14ac:dyDescent="0.2">
      <c r="A30400" t="s">
        <v>52</v>
      </c>
      <c r="B30400">
        <v>2.59</v>
      </c>
      <c r="C30400" t="s">
        <v>1606</v>
      </c>
    </row>
    <row r="30401" spans="1:5" x14ac:dyDescent="0.2">
      <c r="A30401" t="s">
        <v>2569</v>
      </c>
      <c r="B30401" t="s">
        <v>2450</v>
      </c>
      <c r="C30401" t="s">
        <v>3751</v>
      </c>
      <c r="D30401" t="s">
        <v>3752</v>
      </c>
      <c r="E30401" t="s">
        <v>1723</v>
      </c>
    </row>
    <row r="30402" spans="1:5" x14ac:dyDescent="0.2">
      <c r="A30402" t="s">
        <v>52</v>
      </c>
      <c r="B30402">
        <v>0.6</v>
      </c>
      <c r="C30402" t="s">
        <v>1606</v>
      </c>
    </row>
    <row r="30403" spans="1:5" x14ac:dyDescent="0.2">
      <c r="A30403" t="s">
        <v>52</v>
      </c>
      <c r="B30403">
        <v>0.66</v>
      </c>
      <c r="C30403" t="s">
        <v>1656</v>
      </c>
    </row>
    <row r="30404" spans="1:5" x14ac:dyDescent="0.2">
      <c r="A30404" t="s">
        <v>77</v>
      </c>
      <c r="B30404" t="s">
        <v>1662</v>
      </c>
      <c r="C30404" t="s">
        <v>2552</v>
      </c>
    </row>
    <row r="30405" spans="1:5" x14ac:dyDescent="0.2">
      <c r="A30405" t="s">
        <v>176</v>
      </c>
      <c r="B30405">
        <v>21.45</v>
      </c>
      <c r="C30405" t="s">
        <v>1604</v>
      </c>
    </row>
    <row r="30406" spans="1:5" x14ac:dyDescent="0.2">
      <c r="A30406" t="s">
        <v>77</v>
      </c>
      <c r="B30406" t="s">
        <v>3753</v>
      </c>
      <c r="C30406" t="s">
        <v>2622</v>
      </c>
    </row>
    <row r="30407" spans="1:5" x14ac:dyDescent="0.2">
      <c r="A30407" t="s">
        <v>115</v>
      </c>
      <c r="B30407">
        <v>0.5</v>
      </c>
      <c r="C30407">
        <v>-147</v>
      </c>
    </row>
    <row r="30408" spans="1:5" x14ac:dyDescent="0.2">
      <c r="A30408" t="s">
        <v>115</v>
      </c>
      <c r="B30408" t="s">
        <v>3754</v>
      </c>
      <c r="C30408">
        <v>-146</v>
      </c>
    </row>
    <row r="30409" spans="1:5" x14ac:dyDescent="0.2">
      <c r="A30409" t="s">
        <v>176</v>
      </c>
      <c r="B30409" t="s">
        <v>3758</v>
      </c>
    </row>
    <row r="30410" spans="1:5" x14ac:dyDescent="0.2">
      <c r="A30410" t="s">
        <v>77</v>
      </c>
      <c r="B30410" t="s">
        <v>3759</v>
      </c>
      <c r="C30410" t="s">
        <v>2427</v>
      </c>
    </row>
    <row r="30411" spans="1:5" x14ac:dyDescent="0.2">
      <c r="A30411" t="s">
        <v>1575</v>
      </c>
      <c r="B30411" t="s">
        <v>1576</v>
      </c>
      <c r="C30411" t="s">
        <v>1577</v>
      </c>
      <c r="D30411" t="s">
        <v>1578</v>
      </c>
    </row>
    <row r="30412" spans="1:5" x14ac:dyDescent="0.2">
      <c r="A30412" t="s">
        <v>882</v>
      </c>
      <c r="B30412" t="s">
        <v>1579</v>
      </c>
      <c r="C30412" t="s">
        <v>1580</v>
      </c>
    </row>
    <row r="30413" spans="1:5" x14ac:dyDescent="0.2">
      <c r="A30413" t="s">
        <v>1595</v>
      </c>
      <c r="B30413" t="s">
        <v>1596</v>
      </c>
      <c r="C30413" t="s">
        <v>1597</v>
      </c>
    </row>
    <row r="30414" spans="1:5" x14ac:dyDescent="0.2">
      <c r="A30414" t="s">
        <v>1595</v>
      </c>
      <c r="B30414" t="s">
        <v>1598</v>
      </c>
      <c r="C30414" t="s">
        <v>1599</v>
      </c>
      <c r="D30414" t="s">
        <v>1597</v>
      </c>
    </row>
    <row r="30415" spans="1:5" x14ac:dyDescent="0.2">
      <c r="A30415" t="s">
        <v>52</v>
      </c>
      <c r="B30415">
        <v>-103</v>
      </c>
    </row>
    <row r="30416" spans="1:5" x14ac:dyDescent="0.2">
      <c r="A30416" t="s">
        <v>52</v>
      </c>
      <c r="B30416">
        <v>-104</v>
      </c>
    </row>
    <row r="30417" spans="1:4" x14ac:dyDescent="0.2">
      <c r="A30417" t="s">
        <v>52</v>
      </c>
      <c r="B30417">
        <v>-105</v>
      </c>
    </row>
    <row r="30418" spans="1:4" x14ac:dyDescent="0.2">
      <c r="A30418" t="s">
        <v>52</v>
      </c>
      <c r="B30418">
        <v>-106</v>
      </c>
    </row>
    <row r="30419" spans="1:4" x14ac:dyDescent="0.2">
      <c r="A30419" t="s">
        <v>52</v>
      </c>
      <c r="B30419">
        <v>-108</v>
      </c>
    </row>
    <row r="30420" spans="1:4" x14ac:dyDescent="0.2">
      <c r="A30420" t="s">
        <v>52</v>
      </c>
      <c r="B30420">
        <v>-109</v>
      </c>
    </row>
    <row r="30421" spans="1:4" x14ac:dyDescent="0.2">
      <c r="A30421" t="s">
        <v>1084</v>
      </c>
      <c r="B30421" t="s">
        <v>1574</v>
      </c>
      <c r="C30421" t="s">
        <v>3755</v>
      </c>
      <c r="D30421" t="s">
        <v>3110</v>
      </c>
    </row>
    <row r="30422" spans="1:4" x14ac:dyDescent="0.2">
      <c r="A30422" t="s">
        <v>1595</v>
      </c>
      <c r="B30422" t="s">
        <v>1596</v>
      </c>
      <c r="C30422" t="s">
        <v>1597</v>
      </c>
    </row>
    <row r="30423" spans="1:4" x14ac:dyDescent="0.2">
      <c r="A30423" t="s">
        <v>1595</v>
      </c>
      <c r="B30423" t="s">
        <v>1598</v>
      </c>
      <c r="C30423" t="s">
        <v>1599</v>
      </c>
      <c r="D30423" t="s">
        <v>1597</v>
      </c>
    </row>
    <row r="30424" spans="1:4" x14ac:dyDescent="0.2">
      <c r="A30424" t="s">
        <v>3305</v>
      </c>
      <c r="B30424">
        <v>0.05</v>
      </c>
    </row>
    <row r="30425" spans="1:4" x14ac:dyDescent="0.2">
      <c r="A30425" t="s">
        <v>3306</v>
      </c>
      <c r="B30425">
        <v>0.05</v>
      </c>
    </row>
    <row r="30426" spans="1:4" x14ac:dyDescent="0.2">
      <c r="A30426" t="s">
        <v>52</v>
      </c>
      <c r="B30426" t="s">
        <v>3756</v>
      </c>
    </row>
    <row r="30427" spans="1:4" x14ac:dyDescent="0.2">
      <c r="A30427" t="s">
        <v>200</v>
      </c>
      <c r="B30427">
        <v>0.47499999999999998</v>
      </c>
      <c r="C30427" t="s">
        <v>1634</v>
      </c>
      <c r="D30427">
        <v>7.4999999999999997E-2</v>
      </c>
    </row>
    <row r="30428" spans="1:4" x14ac:dyDescent="0.2">
      <c r="A30428" t="s">
        <v>3308</v>
      </c>
      <c r="B30428">
        <f>0.1/-0.05</f>
        <v>-2</v>
      </c>
    </row>
    <row r="30429" spans="1:4" x14ac:dyDescent="0.2">
      <c r="A30429" t="s">
        <v>3309</v>
      </c>
      <c r="B30429">
        <v>0.05</v>
      </c>
      <c r="C30429" t="s">
        <v>3729</v>
      </c>
    </row>
    <row r="30430" spans="1:4" x14ac:dyDescent="0.2">
      <c r="A30430" t="s">
        <v>70</v>
      </c>
      <c r="B30430">
        <v>24.05</v>
      </c>
      <c r="C30430">
        <v>0.05</v>
      </c>
      <c r="D30430" t="s">
        <v>3366</v>
      </c>
    </row>
    <row r="30431" spans="1:4" x14ac:dyDescent="0.2">
      <c r="A30431" t="s">
        <v>3310</v>
      </c>
      <c r="B30431">
        <f>0.1/-0.05</f>
        <v>-2</v>
      </c>
    </row>
    <row r="30432" spans="1:4" x14ac:dyDescent="0.2">
      <c r="A30432" t="s">
        <v>580</v>
      </c>
      <c r="B30432">
        <v>17.3</v>
      </c>
      <c r="C30432" t="s">
        <v>1634</v>
      </c>
      <c r="D30432">
        <v>0.05</v>
      </c>
    </row>
    <row r="30433" spans="1:6" x14ac:dyDescent="0.2">
      <c r="A30433" t="s">
        <v>118</v>
      </c>
      <c r="B30433" t="s">
        <v>3731</v>
      </c>
      <c r="C30433" t="s">
        <v>2427</v>
      </c>
    </row>
    <row r="30434" spans="1:6" x14ac:dyDescent="0.2">
      <c r="A30434" t="s">
        <v>197</v>
      </c>
      <c r="B30434">
        <v>0.1</v>
      </c>
    </row>
    <row r="30435" spans="1:6" x14ac:dyDescent="0.2">
      <c r="A30435" t="s">
        <v>1970</v>
      </c>
      <c r="B30435">
        <v>11.782</v>
      </c>
      <c r="C30435">
        <f>0.01/-0.03</f>
        <v>-0.33333333333333337</v>
      </c>
    </row>
    <row r="30436" spans="1:6" x14ac:dyDescent="0.2">
      <c r="A30436" t="s">
        <v>176</v>
      </c>
      <c r="B30436" t="s">
        <v>3734</v>
      </c>
      <c r="C30436">
        <f>0.01/-0.02</f>
        <v>-0.5</v>
      </c>
    </row>
    <row r="30437" spans="1:6" x14ac:dyDescent="0.2">
      <c r="A30437" t="s">
        <v>52</v>
      </c>
      <c r="B30437">
        <v>15.9</v>
      </c>
      <c r="C30437" t="s">
        <v>1634</v>
      </c>
      <c r="D30437">
        <v>0.1</v>
      </c>
    </row>
    <row r="30438" spans="1:6" x14ac:dyDescent="0.2">
      <c r="A30438" t="s">
        <v>3732</v>
      </c>
      <c r="B30438">
        <v>0.05</v>
      </c>
    </row>
    <row r="30439" spans="1:6" x14ac:dyDescent="0.2">
      <c r="A30439" t="s">
        <v>687</v>
      </c>
      <c r="B30439">
        <v>0.2</v>
      </c>
      <c r="C30439" t="s">
        <v>1593</v>
      </c>
      <c r="D30439" t="s">
        <v>2539</v>
      </c>
      <c r="E30439" t="s">
        <v>1835</v>
      </c>
      <c r="F30439" t="s">
        <v>2844</v>
      </c>
    </row>
    <row r="30440" spans="1:6" x14ac:dyDescent="0.2">
      <c r="A30440" t="s">
        <v>52</v>
      </c>
      <c r="B30440">
        <v>15</v>
      </c>
      <c r="C30440" t="s">
        <v>1634</v>
      </c>
      <c r="D30440">
        <v>2.5000000000000001E-2</v>
      </c>
    </row>
    <row r="30441" spans="1:6" x14ac:dyDescent="0.2">
      <c r="A30441" t="s">
        <v>71</v>
      </c>
      <c r="B30441">
        <v>19</v>
      </c>
      <c r="C30441" t="s">
        <v>1634</v>
      </c>
      <c r="D30441">
        <v>0.1</v>
      </c>
    </row>
    <row r="30442" spans="1:6" x14ac:dyDescent="0.2">
      <c r="A30442" t="s">
        <v>197</v>
      </c>
      <c r="B30442">
        <v>2.5000000000000001E-2</v>
      </c>
      <c r="C30442" t="s">
        <v>1594</v>
      </c>
      <c r="D30442" t="s">
        <v>1835</v>
      </c>
      <c r="E30442" t="s">
        <v>3734</v>
      </c>
    </row>
    <row r="30443" spans="1:6" x14ac:dyDescent="0.2">
      <c r="A30443" t="s">
        <v>176</v>
      </c>
      <c r="B30443" s="10">
        <v>45433</v>
      </c>
      <c r="C30443">
        <f>+-0.05</f>
        <v>-0.05</v>
      </c>
    </row>
    <row r="30444" spans="1:6" x14ac:dyDescent="0.2">
      <c r="A30444" t="s">
        <v>197</v>
      </c>
      <c r="B30444">
        <v>0.05</v>
      </c>
      <c r="C30444" t="s">
        <v>1593</v>
      </c>
      <c r="D30444" t="s">
        <v>1594</v>
      </c>
      <c r="E30444" t="s">
        <v>3314</v>
      </c>
      <c r="F30444" t="s">
        <v>3315</v>
      </c>
    </row>
    <row r="30445" spans="1:6" x14ac:dyDescent="0.2">
      <c r="A30445" t="s">
        <v>90</v>
      </c>
      <c r="B30445" t="s">
        <v>3757</v>
      </c>
    </row>
    <row r="30446" spans="1:6" x14ac:dyDescent="0.2">
      <c r="A30446" t="s">
        <v>1959</v>
      </c>
      <c r="B30446">
        <v>14.9</v>
      </c>
      <c r="C30446">
        <f>0.1/-0.05</f>
        <v>-2</v>
      </c>
    </row>
    <row r="30447" spans="1:6" x14ac:dyDescent="0.2">
      <c r="A30447" t="s">
        <v>212</v>
      </c>
      <c r="B30447">
        <v>0.05</v>
      </c>
      <c r="C30447" t="s">
        <v>3317</v>
      </c>
    </row>
    <row r="30448" spans="1:6" x14ac:dyDescent="0.2">
      <c r="A30448" t="s">
        <v>52</v>
      </c>
      <c r="B30448">
        <v>5.5</v>
      </c>
      <c r="C30448" t="s">
        <v>1634</v>
      </c>
      <c r="D30448">
        <v>0.2</v>
      </c>
    </row>
    <row r="30449" spans="1:6" x14ac:dyDescent="0.2">
      <c r="A30449" t="s">
        <v>52</v>
      </c>
      <c r="B30449" t="s">
        <v>3735</v>
      </c>
    </row>
    <row r="30450" spans="1:6" x14ac:dyDescent="0.2">
      <c r="A30450" t="s">
        <v>574</v>
      </c>
      <c r="B30450">
        <v>2.5000000000000001E-2</v>
      </c>
      <c r="C30450" t="s">
        <v>1593</v>
      </c>
      <c r="D30450" t="s">
        <v>1659</v>
      </c>
      <c r="E30450" t="s">
        <v>2427</v>
      </c>
    </row>
    <row r="30451" spans="1:6" x14ac:dyDescent="0.2">
      <c r="A30451" t="s">
        <v>156</v>
      </c>
      <c r="B30451" t="s">
        <v>2427</v>
      </c>
    </row>
    <row r="30452" spans="1:6" x14ac:dyDescent="0.2">
      <c r="A30452" t="s">
        <v>52</v>
      </c>
      <c r="B30452">
        <v>11.5</v>
      </c>
      <c r="C30452" t="s">
        <v>1634</v>
      </c>
      <c r="D30452">
        <v>0.05</v>
      </c>
    </row>
    <row r="30453" spans="1:6" x14ac:dyDescent="0.2">
      <c r="A30453" t="s">
        <v>209</v>
      </c>
      <c r="B30453">
        <v>-111</v>
      </c>
    </row>
    <row r="30454" spans="1:6" x14ac:dyDescent="0.2">
      <c r="A30454" t="s">
        <v>209</v>
      </c>
      <c r="B30454">
        <v>-121</v>
      </c>
    </row>
    <row r="30455" spans="1:6" x14ac:dyDescent="0.2">
      <c r="A30455" t="s">
        <v>52</v>
      </c>
      <c r="B30455" t="s">
        <v>3736</v>
      </c>
    </row>
    <row r="30456" spans="1:6" x14ac:dyDescent="0.2">
      <c r="A30456" t="s">
        <v>3318</v>
      </c>
      <c r="B30456">
        <v>0.02</v>
      </c>
    </row>
    <row r="30457" spans="1:6" x14ac:dyDescent="0.2">
      <c r="A30457" t="s">
        <v>3319</v>
      </c>
      <c r="B30457">
        <v>0.1</v>
      </c>
      <c r="C30457" t="s">
        <v>1594</v>
      </c>
    </row>
    <row r="30458" spans="1:6" x14ac:dyDescent="0.2">
      <c r="A30458" t="s">
        <v>118</v>
      </c>
      <c r="B30458" t="e">
        <f>-0.8/Rz</f>
        <v>#NAME?</v>
      </c>
      <c r="C30458" t="s">
        <v>3320</v>
      </c>
    </row>
    <row r="30459" spans="1:6" x14ac:dyDescent="0.2">
      <c r="A30459" t="s">
        <v>115</v>
      </c>
      <c r="B30459" t="s">
        <v>3737</v>
      </c>
      <c r="C30459" t="s">
        <v>1606</v>
      </c>
      <c r="D30459" t="s">
        <v>3738</v>
      </c>
      <c r="E30459" t="s">
        <v>3739</v>
      </c>
    </row>
    <row r="30460" spans="1:6" x14ac:dyDescent="0.2">
      <c r="A30460" t="s">
        <v>115</v>
      </c>
      <c r="B30460" t="s">
        <v>3737</v>
      </c>
      <c r="C30460" t="s">
        <v>1606</v>
      </c>
      <c r="D30460" t="s">
        <v>3738</v>
      </c>
      <c r="E30460" t="s">
        <v>3740</v>
      </c>
    </row>
    <row r="30461" spans="1:6" x14ac:dyDescent="0.2">
      <c r="A30461" t="s">
        <v>77</v>
      </c>
      <c r="B30461" t="s">
        <v>3681</v>
      </c>
      <c r="C30461" t="s">
        <v>2552</v>
      </c>
      <c r="D30461" t="s">
        <v>3738</v>
      </c>
      <c r="E30461" t="s">
        <v>3741</v>
      </c>
    </row>
    <row r="30462" spans="1:6" x14ac:dyDescent="0.2">
      <c r="A30462" t="s">
        <v>197</v>
      </c>
      <c r="B30462" t="s">
        <v>1571</v>
      </c>
      <c r="C30462">
        <v>2.5000000000000001E-2</v>
      </c>
      <c r="D30462" t="s">
        <v>1593</v>
      </c>
      <c r="E30462" t="s">
        <v>1594</v>
      </c>
      <c r="F30462" t="s">
        <v>3742</v>
      </c>
    </row>
    <row r="30463" spans="1:6" x14ac:dyDescent="0.2">
      <c r="A30463" t="s">
        <v>77</v>
      </c>
      <c r="B30463" t="s">
        <v>3743</v>
      </c>
    </row>
    <row r="30464" spans="1:6" x14ac:dyDescent="0.2">
      <c r="A30464" t="s">
        <v>176</v>
      </c>
      <c r="B30464">
        <v>26.6</v>
      </c>
      <c r="C30464" t="s">
        <v>1604</v>
      </c>
    </row>
    <row r="30465" spans="1:4" x14ac:dyDescent="0.2">
      <c r="A30465" t="s">
        <v>997</v>
      </c>
      <c r="B30465">
        <v>0.1</v>
      </c>
      <c r="C30465" t="s">
        <v>1593</v>
      </c>
      <c r="D30465" t="s">
        <v>1594</v>
      </c>
    </row>
    <row r="30466" spans="1:4" x14ac:dyDescent="0.2">
      <c r="A30466" t="s">
        <v>118</v>
      </c>
      <c r="B30466" t="s">
        <v>3744</v>
      </c>
    </row>
    <row r="30467" spans="1:4" x14ac:dyDescent="0.2">
      <c r="A30467" t="s">
        <v>118</v>
      </c>
      <c r="B30467" t="s">
        <v>3745</v>
      </c>
      <c r="C30467" t="s">
        <v>2427</v>
      </c>
    </row>
    <row r="30468" spans="1:4" x14ac:dyDescent="0.2">
      <c r="A30468" t="s">
        <v>77</v>
      </c>
      <c r="B30468" t="s">
        <v>1780</v>
      </c>
      <c r="C30468" t="s">
        <v>2552</v>
      </c>
    </row>
    <row r="30469" spans="1:4" x14ac:dyDescent="0.2">
      <c r="A30469" t="s">
        <v>77</v>
      </c>
      <c r="B30469" t="s">
        <v>1749</v>
      </c>
      <c r="C30469" t="s">
        <v>2552</v>
      </c>
    </row>
    <row r="30470" spans="1:4" x14ac:dyDescent="0.2">
      <c r="A30470" t="s">
        <v>52</v>
      </c>
      <c r="B30470">
        <v>0.63600000000000001</v>
      </c>
      <c r="C30470" t="s">
        <v>1663</v>
      </c>
    </row>
    <row r="30471" spans="1:4" x14ac:dyDescent="0.2">
      <c r="A30471" t="s">
        <v>52</v>
      </c>
      <c r="B30471" t="s">
        <v>2302</v>
      </c>
    </row>
    <row r="30472" spans="1:4" x14ac:dyDescent="0.2">
      <c r="A30472" t="s">
        <v>118</v>
      </c>
      <c r="B30472" t="s">
        <v>3746</v>
      </c>
      <c r="C30472" t="s">
        <v>2427</v>
      </c>
    </row>
    <row r="30473" spans="1:4" x14ac:dyDescent="0.2">
      <c r="A30473" t="s">
        <v>176</v>
      </c>
      <c r="B30473" t="s">
        <v>3747</v>
      </c>
      <c r="C30473" t="s">
        <v>3099</v>
      </c>
    </row>
    <row r="30474" spans="1:4" x14ac:dyDescent="0.2">
      <c r="A30474" t="s">
        <v>52</v>
      </c>
      <c r="B30474">
        <v>3.7</v>
      </c>
      <c r="C30474" t="s">
        <v>1604</v>
      </c>
    </row>
    <row r="30475" spans="1:4" x14ac:dyDescent="0.2">
      <c r="A30475" t="s">
        <v>52</v>
      </c>
      <c r="B30475">
        <v>11.4</v>
      </c>
      <c r="C30475" t="s">
        <v>2235</v>
      </c>
    </row>
    <row r="30476" spans="1:4" x14ac:dyDescent="0.2">
      <c r="A30476" t="s">
        <v>176</v>
      </c>
      <c r="B30476" t="s">
        <v>3748</v>
      </c>
      <c r="C30476" t="s">
        <v>1604</v>
      </c>
      <c r="D30476" t="s">
        <v>2427</v>
      </c>
    </row>
    <row r="30477" spans="1:4" x14ac:dyDescent="0.2">
      <c r="A30477" t="s">
        <v>52</v>
      </c>
      <c r="B30477">
        <v>10</v>
      </c>
      <c r="C30477">
        <v>-0.5</v>
      </c>
    </row>
    <row r="30478" spans="1:4" x14ac:dyDescent="0.2">
      <c r="A30478" t="s">
        <v>77</v>
      </c>
      <c r="B30478" t="s">
        <v>1749</v>
      </c>
      <c r="C30478" t="s">
        <v>2552</v>
      </c>
      <c r="D30478" t="s">
        <v>2427</v>
      </c>
    </row>
    <row r="30479" spans="1:4" x14ac:dyDescent="0.2">
      <c r="A30479" t="s">
        <v>115</v>
      </c>
      <c r="B30479" t="s">
        <v>3750</v>
      </c>
      <c r="C30479" t="s">
        <v>1606</v>
      </c>
    </row>
    <row r="30480" spans="1:4" x14ac:dyDescent="0.2">
      <c r="A30480" t="s">
        <v>52</v>
      </c>
      <c r="B30480">
        <v>2.59</v>
      </c>
      <c r="C30480" t="s">
        <v>1606</v>
      </c>
    </row>
    <row r="30481" spans="1:5" x14ac:dyDescent="0.2">
      <c r="A30481" t="s">
        <v>2569</v>
      </c>
      <c r="B30481" t="s">
        <v>2450</v>
      </c>
      <c r="C30481" t="s">
        <v>3751</v>
      </c>
      <c r="D30481" t="s">
        <v>3752</v>
      </c>
      <c r="E30481" t="s">
        <v>1723</v>
      </c>
    </row>
    <row r="30482" spans="1:5" x14ac:dyDescent="0.2">
      <c r="A30482" t="s">
        <v>52</v>
      </c>
      <c r="B30482">
        <v>0.6</v>
      </c>
      <c r="C30482" t="s">
        <v>1606</v>
      </c>
    </row>
    <row r="30483" spans="1:5" x14ac:dyDescent="0.2">
      <c r="A30483" t="s">
        <v>52</v>
      </c>
      <c r="B30483">
        <v>0.66</v>
      </c>
      <c r="C30483" t="s">
        <v>1656</v>
      </c>
    </row>
    <row r="30484" spans="1:5" x14ac:dyDescent="0.2">
      <c r="A30484" t="s">
        <v>77</v>
      </c>
      <c r="B30484" t="s">
        <v>1662</v>
      </c>
      <c r="C30484" t="s">
        <v>2552</v>
      </c>
    </row>
    <row r="30485" spans="1:5" x14ac:dyDescent="0.2">
      <c r="A30485" t="s">
        <v>176</v>
      </c>
      <c r="B30485">
        <v>21.45</v>
      </c>
      <c r="C30485" t="s">
        <v>1604</v>
      </c>
    </row>
    <row r="30486" spans="1:5" x14ac:dyDescent="0.2">
      <c r="A30486" t="s">
        <v>77</v>
      </c>
      <c r="B30486" t="s">
        <v>3753</v>
      </c>
      <c r="C30486" t="s">
        <v>2622</v>
      </c>
    </row>
    <row r="30487" spans="1:5" x14ac:dyDescent="0.2">
      <c r="A30487" t="s">
        <v>115</v>
      </c>
      <c r="B30487">
        <v>0.5</v>
      </c>
      <c r="C30487">
        <v>-147</v>
      </c>
    </row>
    <row r="30488" spans="1:5" x14ac:dyDescent="0.2">
      <c r="A30488" t="s">
        <v>115</v>
      </c>
      <c r="B30488" t="s">
        <v>3754</v>
      </c>
      <c r="C30488">
        <v>-146</v>
      </c>
    </row>
    <row r="30489" spans="1:5" x14ac:dyDescent="0.2">
      <c r="A30489" t="s">
        <v>176</v>
      </c>
      <c r="B30489" t="s">
        <v>3758</v>
      </c>
    </row>
    <row r="30490" spans="1:5" x14ac:dyDescent="0.2">
      <c r="A30490" t="s">
        <v>77</v>
      </c>
      <c r="B30490" t="s">
        <v>3759</v>
      </c>
      <c r="C30490" t="s">
        <v>2427</v>
      </c>
    </row>
    <row r="30491" spans="1:5" x14ac:dyDescent="0.2">
      <c r="A30491" t="s">
        <v>1575</v>
      </c>
      <c r="B30491" t="s">
        <v>1576</v>
      </c>
      <c r="C30491" t="s">
        <v>1577</v>
      </c>
      <c r="D30491" t="s">
        <v>1578</v>
      </c>
    </row>
    <row r="30492" spans="1:5" x14ac:dyDescent="0.2">
      <c r="A30492" t="s">
        <v>882</v>
      </c>
      <c r="B30492" t="s">
        <v>1579</v>
      </c>
      <c r="C30492" t="s">
        <v>1580</v>
      </c>
    </row>
    <row r="30493" spans="1:5" x14ac:dyDescent="0.2">
      <c r="A30493" t="s">
        <v>1595</v>
      </c>
      <c r="B30493" t="s">
        <v>1596</v>
      </c>
      <c r="C30493" t="s">
        <v>1597</v>
      </c>
    </row>
    <row r="30494" spans="1:5" x14ac:dyDescent="0.2">
      <c r="A30494" t="s">
        <v>1595</v>
      </c>
      <c r="B30494" t="s">
        <v>1598</v>
      </c>
      <c r="C30494" t="s">
        <v>1599</v>
      </c>
      <c r="D30494" t="s">
        <v>1597</v>
      </c>
    </row>
    <row r="30495" spans="1:5" x14ac:dyDescent="0.2">
      <c r="A30495" t="s">
        <v>52</v>
      </c>
      <c r="B30495">
        <v>-103</v>
      </c>
    </row>
    <row r="30496" spans="1:5" x14ac:dyDescent="0.2">
      <c r="A30496" t="s">
        <v>52</v>
      </c>
      <c r="B30496">
        <v>-104</v>
      </c>
    </row>
    <row r="30497" spans="1:4" x14ac:dyDescent="0.2">
      <c r="A30497" t="s">
        <v>52</v>
      </c>
      <c r="B30497">
        <v>-105</v>
      </c>
    </row>
    <row r="30498" spans="1:4" x14ac:dyDescent="0.2">
      <c r="A30498" t="s">
        <v>52</v>
      </c>
      <c r="B30498">
        <v>-106</v>
      </c>
    </row>
    <row r="30499" spans="1:4" x14ac:dyDescent="0.2">
      <c r="A30499" t="s">
        <v>52</v>
      </c>
      <c r="B30499">
        <v>-108</v>
      </c>
    </row>
    <row r="30500" spans="1:4" x14ac:dyDescent="0.2">
      <c r="A30500" t="s">
        <v>52</v>
      </c>
      <c r="B30500">
        <v>-109</v>
      </c>
    </row>
    <row r="30501" spans="1:4" x14ac:dyDescent="0.2">
      <c r="A30501" t="s">
        <v>1084</v>
      </c>
      <c r="B30501" t="s">
        <v>1574</v>
      </c>
      <c r="C30501" t="s">
        <v>3755</v>
      </c>
      <c r="D30501" t="s">
        <v>3110</v>
      </c>
    </row>
    <row r="30502" spans="1:4" x14ac:dyDescent="0.2">
      <c r="A30502" t="s">
        <v>1595</v>
      </c>
      <c r="B30502" t="s">
        <v>1596</v>
      </c>
      <c r="C30502" t="s">
        <v>1597</v>
      </c>
    </row>
    <row r="30503" spans="1:4" x14ac:dyDescent="0.2">
      <c r="A30503" t="s">
        <v>1595</v>
      </c>
      <c r="B30503" t="s">
        <v>1598</v>
      </c>
      <c r="C30503" t="s">
        <v>1599</v>
      </c>
      <c r="D30503" t="s">
        <v>1597</v>
      </c>
    </row>
    <row r="30504" spans="1:4" x14ac:dyDescent="0.2">
      <c r="A30504" t="s">
        <v>1595</v>
      </c>
      <c r="B30504" t="s">
        <v>1596</v>
      </c>
      <c r="C30504" t="s">
        <v>1597</v>
      </c>
    </row>
    <row r="30505" spans="1:4" x14ac:dyDescent="0.2">
      <c r="A30505" t="s">
        <v>1595</v>
      </c>
      <c r="B30505" t="s">
        <v>1598</v>
      </c>
      <c r="C30505" t="s">
        <v>1599</v>
      </c>
      <c r="D30505" t="s">
        <v>1597</v>
      </c>
    </row>
    <row r="30506" spans="1:4" x14ac:dyDescent="0.2">
      <c r="A30506" t="s">
        <v>52</v>
      </c>
    </row>
    <row r="30507" spans="1:4" x14ac:dyDescent="0.2">
      <c r="A30507" t="s">
        <v>77</v>
      </c>
    </row>
    <row r="30508" spans="1:4" x14ac:dyDescent="0.2">
      <c r="A30508" t="s">
        <v>52</v>
      </c>
    </row>
    <row r="30509" spans="1:4" x14ac:dyDescent="0.2">
      <c r="A30509" t="s">
        <v>59</v>
      </c>
      <c r="B30509" t="s">
        <v>3460</v>
      </c>
    </row>
    <row r="30510" spans="1:4" x14ac:dyDescent="0.2">
      <c r="A30510" t="s">
        <v>57</v>
      </c>
      <c r="B30510" t="s">
        <v>59</v>
      </c>
    </row>
    <row r="30511" spans="1:4" x14ac:dyDescent="0.2">
      <c r="A30511" t="s">
        <v>176</v>
      </c>
      <c r="B30511" t="s">
        <v>3461</v>
      </c>
    </row>
    <row r="30512" spans="1:4" x14ac:dyDescent="0.2">
      <c r="A30512" t="s">
        <v>176</v>
      </c>
    </row>
    <row r="30513" spans="1:3" x14ac:dyDescent="0.2">
      <c r="A30513" t="s">
        <v>55</v>
      </c>
    </row>
    <row r="30514" spans="1:3" x14ac:dyDescent="0.2">
      <c r="A30514" t="s">
        <v>52</v>
      </c>
      <c r="B30514" t="s">
        <v>3462</v>
      </c>
    </row>
    <row r="30515" spans="1:3" x14ac:dyDescent="0.2">
      <c r="A30515" t="s">
        <v>176</v>
      </c>
    </row>
    <row r="30516" spans="1:3" x14ac:dyDescent="0.2">
      <c r="A30516" t="s">
        <v>997</v>
      </c>
      <c r="B30516" t="s">
        <v>3463</v>
      </c>
    </row>
    <row r="30517" spans="1:3" x14ac:dyDescent="0.2">
      <c r="A30517" t="s">
        <v>176</v>
      </c>
      <c r="B30517" t="s">
        <v>3463</v>
      </c>
    </row>
    <row r="30518" spans="1:3" x14ac:dyDescent="0.2">
      <c r="A30518" t="s">
        <v>119</v>
      </c>
      <c r="B30518">
        <v>9.6</v>
      </c>
    </row>
    <row r="30519" spans="1:3" x14ac:dyDescent="0.2">
      <c r="A30519" t="s">
        <v>997</v>
      </c>
    </row>
    <row r="30520" spans="1:3" x14ac:dyDescent="0.2">
      <c r="A30520" t="s">
        <v>118</v>
      </c>
      <c r="B30520" t="s">
        <v>1619</v>
      </c>
      <c r="C30520">
        <v>0.8</v>
      </c>
    </row>
    <row r="30521" spans="1:3" x14ac:dyDescent="0.2">
      <c r="A30521" t="s">
        <v>71</v>
      </c>
    </row>
    <row r="30522" spans="1:3" x14ac:dyDescent="0.2">
      <c r="A30522" t="s">
        <v>71</v>
      </c>
    </row>
    <row r="30523" spans="1:3" x14ac:dyDescent="0.2">
      <c r="A30523" t="s">
        <v>77</v>
      </c>
    </row>
    <row r="30524" spans="1:3" x14ac:dyDescent="0.2">
      <c r="A30524" t="s">
        <v>71</v>
      </c>
    </row>
    <row r="30525" spans="1:3" x14ac:dyDescent="0.2">
      <c r="A30525" t="s">
        <v>52</v>
      </c>
    </row>
    <row r="30526" spans="1:3" x14ac:dyDescent="0.2">
      <c r="A30526" t="s">
        <v>52</v>
      </c>
    </row>
    <row r="30527" spans="1:3" x14ac:dyDescent="0.2">
      <c r="A30527" t="s">
        <v>52</v>
      </c>
    </row>
    <row r="30528" spans="1:3" x14ac:dyDescent="0.2">
      <c r="A30528" t="s">
        <v>118</v>
      </c>
      <c r="B30528" t="s">
        <v>1619</v>
      </c>
      <c r="C30528">
        <v>0.8</v>
      </c>
    </row>
    <row r="30529" spans="1:2" x14ac:dyDescent="0.2">
      <c r="A30529" t="s">
        <v>77</v>
      </c>
    </row>
    <row r="30530" spans="1:2" x14ac:dyDescent="0.2">
      <c r="A30530" t="s">
        <v>59</v>
      </c>
      <c r="B30530" t="s">
        <v>3464</v>
      </c>
    </row>
    <row r="30531" spans="1:2" x14ac:dyDescent="0.2">
      <c r="A30531" t="s">
        <v>176</v>
      </c>
    </row>
    <row r="30532" spans="1:2" x14ac:dyDescent="0.2">
      <c r="A30532" t="s">
        <v>176</v>
      </c>
      <c r="B30532" t="s">
        <v>3461</v>
      </c>
    </row>
    <row r="30533" spans="1:2" x14ac:dyDescent="0.2">
      <c r="A30533" t="s">
        <v>176</v>
      </c>
      <c r="B30533" t="s">
        <v>3465</v>
      </c>
    </row>
    <row r="30534" spans="1:2" x14ac:dyDescent="0.2">
      <c r="A30534" t="s">
        <v>71</v>
      </c>
    </row>
    <row r="30535" spans="1:2" x14ac:dyDescent="0.2">
      <c r="A30535" t="s">
        <v>176</v>
      </c>
    </row>
    <row r="30536" spans="1:2" x14ac:dyDescent="0.2">
      <c r="A30536" t="s">
        <v>79</v>
      </c>
    </row>
    <row r="30537" spans="1:2" x14ac:dyDescent="0.2">
      <c r="A30537" t="s">
        <v>997</v>
      </c>
    </row>
    <row r="30538" spans="1:2" x14ac:dyDescent="0.2">
      <c r="A30538" t="s">
        <v>176</v>
      </c>
    </row>
    <row r="30539" spans="1:2" x14ac:dyDescent="0.2">
      <c r="A30539" t="s">
        <v>119</v>
      </c>
      <c r="B30539">
        <v>9.6</v>
      </c>
    </row>
    <row r="30540" spans="1:2" x14ac:dyDescent="0.2">
      <c r="A30540" t="s">
        <v>176</v>
      </c>
    </row>
    <row r="30541" spans="1:2" x14ac:dyDescent="0.2">
      <c r="A30541" t="s">
        <v>119</v>
      </c>
      <c r="B30541">
        <v>8.6</v>
      </c>
    </row>
    <row r="30542" spans="1:2" x14ac:dyDescent="0.2">
      <c r="A30542" t="s">
        <v>52</v>
      </c>
    </row>
    <row r="30543" spans="1:2" x14ac:dyDescent="0.2">
      <c r="A30543" t="s">
        <v>52</v>
      </c>
    </row>
    <row r="30544" spans="1:2" x14ac:dyDescent="0.2">
      <c r="A30544" t="s">
        <v>176</v>
      </c>
    </row>
    <row r="30545" spans="1:4" x14ac:dyDescent="0.2">
      <c r="A30545" t="s">
        <v>176</v>
      </c>
    </row>
    <row r="30546" spans="1:4" x14ac:dyDescent="0.2">
      <c r="A30546" t="s">
        <v>77</v>
      </c>
    </row>
    <row r="30547" spans="1:4" x14ac:dyDescent="0.2">
      <c r="A30547" t="s">
        <v>52</v>
      </c>
    </row>
    <row r="30548" spans="1:4" x14ac:dyDescent="0.2">
      <c r="A30548" t="s">
        <v>52</v>
      </c>
    </row>
    <row r="30549" spans="1:4" x14ac:dyDescent="0.2">
      <c r="A30549" t="s">
        <v>52</v>
      </c>
    </row>
    <row r="30550" spans="1:4" x14ac:dyDescent="0.2">
      <c r="A30550" t="s">
        <v>52</v>
      </c>
    </row>
    <row r="30551" spans="1:4" x14ac:dyDescent="0.2">
      <c r="A30551" t="s">
        <v>52</v>
      </c>
    </row>
    <row r="30552" spans="1:4" x14ac:dyDescent="0.2">
      <c r="A30552" t="s">
        <v>77</v>
      </c>
    </row>
    <row r="30553" spans="1:4" x14ac:dyDescent="0.2">
      <c r="A30553" t="s">
        <v>52</v>
      </c>
    </row>
    <row r="30554" spans="1:4" x14ac:dyDescent="0.2">
      <c r="A30554" t="s">
        <v>52</v>
      </c>
    </row>
    <row r="30555" spans="1:4" x14ac:dyDescent="0.2">
      <c r="A30555" t="s">
        <v>176</v>
      </c>
    </row>
    <row r="30556" spans="1:4" x14ac:dyDescent="0.2">
      <c r="A30556" t="s">
        <v>176</v>
      </c>
      <c r="B30556" t="s">
        <v>3466</v>
      </c>
    </row>
    <row r="30557" spans="1:4" x14ac:dyDescent="0.2">
      <c r="A30557" t="s">
        <v>77</v>
      </c>
    </row>
    <row r="30558" spans="1:4" x14ac:dyDescent="0.2">
      <c r="A30558" t="s">
        <v>52</v>
      </c>
    </row>
    <row r="30559" spans="1:4" x14ac:dyDescent="0.2">
      <c r="A30559" t="s">
        <v>52</v>
      </c>
      <c r="B30559">
        <v>3</v>
      </c>
      <c r="C30559" t="s">
        <v>3467</v>
      </c>
      <c r="D30559" t="s">
        <v>3468</v>
      </c>
    </row>
    <row r="30560" spans="1:4" x14ac:dyDescent="0.2">
      <c r="A30560" t="s">
        <v>176</v>
      </c>
      <c r="B30560" t="s">
        <v>3466</v>
      </c>
    </row>
    <row r="30561" spans="1:4" x14ac:dyDescent="0.2">
      <c r="A30561" t="s">
        <v>77</v>
      </c>
    </row>
    <row r="30562" spans="1:4" x14ac:dyDescent="0.2">
      <c r="A30562" t="s">
        <v>52</v>
      </c>
    </row>
    <row r="30563" spans="1:4" x14ac:dyDescent="0.2">
      <c r="A30563" t="s">
        <v>52</v>
      </c>
      <c r="B30563">
        <v>4</v>
      </c>
      <c r="C30563" t="s">
        <v>3463</v>
      </c>
    </row>
    <row r="30564" spans="1:4" x14ac:dyDescent="0.2">
      <c r="A30564" t="s">
        <v>118</v>
      </c>
      <c r="B30564" t="s">
        <v>1619</v>
      </c>
      <c r="C30564">
        <v>3.2</v>
      </c>
      <c r="D30564" t="s">
        <v>2254</v>
      </c>
    </row>
    <row r="30565" spans="1:4" x14ac:dyDescent="0.2">
      <c r="A30565" t="s">
        <v>1575</v>
      </c>
      <c r="B30565" t="s">
        <v>1576</v>
      </c>
      <c r="C30565" t="s">
        <v>1577</v>
      </c>
      <c r="D30565" t="s">
        <v>1578</v>
      </c>
    </row>
    <row r="30566" spans="1:4" x14ac:dyDescent="0.2">
      <c r="A30566" t="s">
        <v>882</v>
      </c>
      <c r="B30566" t="s">
        <v>1579</v>
      </c>
      <c r="C30566" t="s">
        <v>1580</v>
      </c>
    </row>
    <row r="30567" spans="1:4" x14ac:dyDescent="0.2">
      <c r="A30567" t="s">
        <v>1595</v>
      </c>
      <c r="B30567" t="s">
        <v>1596</v>
      </c>
      <c r="C30567" t="s">
        <v>1597</v>
      </c>
    </row>
    <row r="30568" spans="1:4" x14ac:dyDescent="0.2">
      <c r="A30568" t="s">
        <v>1595</v>
      </c>
      <c r="B30568" t="s">
        <v>1598</v>
      </c>
      <c r="C30568" t="s">
        <v>1599</v>
      </c>
      <c r="D30568" t="s">
        <v>1597</v>
      </c>
    </row>
    <row r="30569" spans="1:4" x14ac:dyDescent="0.2">
      <c r="A30569" t="s">
        <v>57</v>
      </c>
    </row>
    <row r="30570" spans="1:4" x14ac:dyDescent="0.2">
      <c r="A30570" t="s">
        <v>57</v>
      </c>
    </row>
    <row r="30571" spans="1:4" x14ac:dyDescent="0.2">
      <c r="A30571" t="s">
        <v>176</v>
      </c>
    </row>
    <row r="30572" spans="1:4" x14ac:dyDescent="0.2">
      <c r="A30572" t="s">
        <v>176</v>
      </c>
    </row>
    <row r="30573" spans="1:4" x14ac:dyDescent="0.2">
      <c r="A30573" t="s">
        <v>176</v>
      </c>
    </row>
    <row r="30574" spans="1:4" x14ac:dyDescent="0.2">
      <c r="A30574" t="s">
        <v>176</v>
      </c>
    </row>
    <row r="30575" spans="1:4" x14ac:dyDescent="0.2">
      <c r="A30575" t="s">
        <v>176</v>
      </c>
    </row>
    <row r="30576" spans="1:4" x14ac:dyDescent="0.2">
      <c r="A30576" t="s">
        <v>176</v>
      </c>
    </row>
    <row r="30577" spans="1:4" x14ac:dyDescent="0.2">
      <c r="A30577" t="s">
        <v>176</v>
      </c>
    </row>
    <row r="30578" spans="1:4" x14ac:dyDescent="0.2">
      <c r="A30578" t="s">
        <v>52</v>
      </c>
    </row>
    <row r="30579" spans="1:4" x14ac:dyDescent="0.2">
      <c r="A30579" t="s">
        <v>52</v>
      </c>
    </row>
    <row r="30580" spans="1:4" x14ac:dyDescent="0.2">
      <c r="A30580" t="s">
        <v>52</v>
      </c>
    </row>
    <row r="30581" spans="1:4" x14ac:dyDescent="0.2">
      <c r="A30581" t="s">
        <v>52</v>
      </c>
    </row>
    <row r="30582" spans="1:4" x14ac:dyDescent="0.2">
      <c r="A30582" t="s">
        <v>52</v>
      </c>
    </row>
    <row r="30583" spans="1:4" x14ac:dyDescent="0.2">
      <c r="A30583" t="s">
        <v>882</v>
      </c>
      <c r="B30583" t="s">
        <v>1579</v>
      </c>
      <c r="C30583" t="s">
        <v>1580</v>
      </c>
    </row>
    <row r="30584" spans="1:4" x14ac:dyDescent="0.2">
      <c r="A30584" t="s">
        <v>1575</v>
      </c>
      <c r="B30584" t="s">
        <v>1576</v>
      </c>
      <c r="C30584" t="s">
        <v>1577</v>
      </c>
      <c r="D30584" t="s">
        <v>1578</v>
      </c>
    </row>
    <row r="30585" spans="1:4" x14ac:dyDescent="0.2">
      <c r="A30585" t="s">
        <v>1595</v>
      </c>
      <c r="B30585" t="s">
        <v>1596</v>
      </c>
      <c r="C30585" t="s">
        <v>1597</v>
      </c>
    </row>
    <row r="30586" spans="1:4" x14ac:dyDescent="0.2">
      <c r="A30586" t="s">
        <v>1595</v>
      </c>
      <c r="B30586" t="s">
        <v>1598</v>
      </c>
      <c r="C30586" t="s">
        <v>1599</v>
      </c>
      <c r="D30586" t="s">
        <v>1597</v>
      </c>
    </row>
    <row r="30587" spans="1:4" x14ac:dyDescent="0.2">
      <c r="A30587" t="s">
        <v>176</v>
      </c>
    </row>
    <row r="30588" spans="1:4" x14ac:dyDescent="0.2">
      <c r="A30588" t="s">
        <v>1089</v>
      </c>
    </row>
    <row r="30589" spans="1:4" x14ac:dyDescent="0.2">
      <c r="A30589" t="s">
        <v>77</v>
      </c>
    </row>
    <row r="30590" spans="1:4" x14ac:dyDescent="0.2">
      <c r="A30590" t="s">
        <v>52</v>
      </c>
    </row>
    <row r="30591" spans="1:4" x14ac:dyDescent="0.2">
      <c r="A30591" t="s">
        <v>197</v>
      </c>
      <c r="B30591">
        <v>-19.5</v>
      </c>
    </row>
    <row r="30592" spans="1:4" x14ac:dyDescent="0.2">
      <c r="A30592" t="s">
        <v>574</v>
      </c>
    </row>
    <row r="30593" spans="1:2" x14ac:dyDescent="0.2">
      <c r="A30593" t="s">
        <v>197</v>
      </c>
    </row>
    <row r="30594" spans="1:2" x14ac:dyDescent="0.2">
      <c r="A30594" t="s">
        <v>209</v>
      </c>
    </row>
    <row r="30595" spans="1:2" x14ac:dyDescent="0.2">
      <c r="A30595" t="s">
        <v>52</v>
      </c>
    </row>
    <row r="30596" spans="1:2" x14ac:dyDescent="0.2">
      <c r="A30596" t="s">
        <v>52</v>
      </c>
    </row>
    <row r="30597" spans="1:2" x14ac:dyDescent="0.2">
      <c r="A30597" t="s">
        <v>115</v>
      </c>
      <c r="B30597" t="s">
        <v>3099</v>
      </c>
    </row>
    <row r="30598" spans="1:2" x14ac:dyDescent="0.2">
      <c r="A30598" t="s">
        <v>52</v>
      </c>
    </row>
    <row r="30599" spans="1:2" x14ac:dyDescent="0.2">
      <c r="A30599" t="s">
        <v>52</v>
      </c>
    </row>
    <row r="30600" spans="1:2" x14ac:dyDescent="0.2">
      <c r="A30600" t="s">
        <v>209</v>
      </c>
    </row>
    <row r="30601" spans="1:2" x14ac:dyDescent="0.2">
      <c r="A30601" t="s">
        <v>209</v>
      </c>
    </row>
    <row r="30602" spans="1:2" x14ac:dyDescent="0.2">
      <c r="A30602" t="s">
        <v>52</v>
      </c>
    </row>
    <row r="30603" spans="1:2" x14ac:dyDescent="0.2">
      <c r="A30603" t="s">
        <v>176</v>
      </c>
    </row>
    <row r="30604" spans="1:2" x14ac:dyDescent="0.2">
      <c r="A30604" t="s">
        <v>687</v>
      </c>
      <c r="B30604" t="s">
        <v>2427</v>
      </c>
    </row>
    <row r="30605" spans="1:2" x14ac:dyDescent="0.2">
      <c r="A30605" t="s">
        <v>176</v>
      </c>
    </row>
    <row r="30606" spans="1:2" x14ac:dyDescent="0.2">
      <c r="A30606" t="s">
        <v>77</v>
      </c>
      <c r="B30606" t="s">
        <v>3760</v>
      </c>
    </row>
    <row r="30607" spans="1:2" x14ac:dyDescent="0.2">
      <c r="A30607" t="s">
        <v>77</v>
      </c>
      <c r="B30607" t="s">
        <v>3761</v>
      </c>
    </row>
    <row r="30608" spans="1:2" x14ac:dyDescent="0.2">
      <c r="A30608" t="s">
        <v>176</v>
      </c>
      <c r="B30608" t="s">
        <v>3761</v>
      </c>
    </row>
    <row r="30609" spans="1:3" x14ac:dyDescent="0.2">
      <c r="A30609" t="s">
        <v>52</v>
      </c>
    </row>
    <row r="30610" spans="1:3" x14ac:dyDescent="0.2">
      <c r="A30610" t="s">
        <v>77</v>
      </c>
    </row>
    <row r="30611" spans="1:3" x14ac:dyDescent="0.2">
      <c r="A30611" t="s">
        <v>115</v>
      </c>
      <c r="B30611" t="s">
        <v>2427</v>
      </c>
    </row>
    <row r="30612" spans="1:3" x14ac:dyDescent="0.2">
      <c r="A30612" t="s">
        <v>52</v>
      </c>
    </row>
    <row r="30613" spans="1:3" x14ac:dyDescent="0.2">
      <c r="A30613" t="s">
        <v>77</v>
      </c>
    </row>
    <row r="30614" spans="1:3" x14ac:dyDescent="0.2">
      <c r="A30614" t="s">
        <v>209</v>
      </c>
      <c r="B30614" t="s">
        <v>2254</v>
      </c>
      <c r="C30614" t="s">
        <v>3238</v>
      </c>
    </row>
    <row r="30615" spans="1:3" x14ac:dyDescent="0.2">
      <c r="A30615" t="s">
        <v>209</v>
      </c>
      <c r="B30615" t="s">
        <v>2254</v>
      </c>
      <c r="C30615" t="s">
        <v>2548</v>
      </c>
    </row>
    <row r="30616" spans="1:3" x14ac:dyDescent="0.2">
      <c r="A30616" t="s">
        <v>118</v>
      </c>
      <c r="B30616" t="s">
        <v>2254</v>
      </c>
    </row>
    <row r="30617" spans="1:3" x14ac:dyDescent="0.2">
      <c r="A30617" t="s">
        <v>176</v>
      </c>
    </row>
    <row r="30618" spans="1:3" x14ac:dyDescent="0.2">
      <c r="A30618" t="s">
        <v>52</v>
      </c>
    </row>
    <row r="30619" spans="1:3" x14ac:dyDescent="0.2">
      <c r="A30619" t="s">
        <v>77</v>
      </c>
    </row>
    <row r="30620" spans="1:3" x14ac:dyDescent="0.2">
      <c r="A30620" t="s">
        <v>52</v>
      </c>
    </row>
    <row r="30621" spans="1:3" x14ac:dyDescent="0.2">
      <c r="A30621" t="s">
        <v>115</v>
      </c>
    </row>
    <row r="30622" spans="1:3" x14ac:dyDescent="0.2">
      <c r="A30622" t="s">
        <v>176</v>
      </c>
    </row>
    <row r="30623" spans="1:3" x14ac:dyDescent="0.2">
      <c r="A30623" t="s">
        <v>176</v>
      </c>
    </row>
    <row r="30624" spans="1:3" x14ac:dyDescent="0.2">
      <c r="A30624" t="s">
        <v>176</v>
      </c>
    </row>
    <row r="30625" spans="1:3" x14ac:dyDescent="0.2">
      <c r="A30625" t="s">
        <v>997</v>
      </c>
      <c r="B30625" t="s">
        <v>1593</v>
      </c>
      <c r="C30625" t="s">
        <v>1594</v>
      </c>
    </row>
    <row r="30626" spans="1:3" x14ac:dyDescent="0.2">
      <c r="A30626" t="s">
        <v>176</v>
      </c>
    </row>
    <row r="30627" spans="1:3" x14ac:dyDescent="0.2">
      <c r="A30627" t="s">
        <v>176</v>
      </c>
    </row>
    <row r="30628" spans="1:3" x14ac:dyDescent="0.2">
      <c r="A30628" t="s">
        <v>209</v>
      </c>
    </row>
    <row r="30629" spans="1:3" x14ac:dyDescent="0.2">
      <c r="A30629" t="s">
        <v>118</v>
      </c>
      <c r="B30629" t="s">
        <v>3762</v>
      </c>
    </row>
    <row r="30630" spans="1:3" x14ac:dyDescent="0.2">
      <c r="A30630" t="s">
        <v>52</v>
      </c>
    </row>
    <row r="30631" spans="1:3" x14ac:dyDescent="0.2">
      <c r="A30631" t="s">
        <v>197</v>
      </c>
    </row>
    <row r="30632" spans="1:3" x14ac:dyDescent="0.2">
      <c r="A30632" t="s">
        <v>52</v>
      </c>
    </row>
    <row r="30633" spans="1:3" x14ac:dyDescent="0.2">
      <c r="A30633" t="s">
        <v>52</v>
      </c>
      <c r="B30633" t="s">
        <v>2427</v>
      </c>
    </row>
    <row r="30634" spans="1:3" x14ac:dyDescent="0.2">
      <c r="A30634" t="s">
        <v>52</v>
      </c>
      <c r="B30634" t="s">
        <v>2427</v>
      </c>
    </row>
    <row r="30635" spans="1:3" x14ac:dyDescent="0.2">
      <c r="A30635" t="s">
        <v>77</v>
      </c>
      <c r="B30635" t="s">
        <v>2427</v>
      </c>
    </row>
    <row r="30636" spans="1:3" x14ac:dyDescent="0.2">
      <c r="A30636" t="s">
        <v>115</v>
      </c>
      <c r="B30636" t="s">
        <v>2427</v>
      </c>
    </row>
    <row r="30637" spans="1:3" x14ac:dyDescent="0.2">
      <c r="A30637" t="s">
        <v>644</v>
      </c>
    </row>
    <row r="30638" spans="1:3" x14ac:dyDescent="0.2">
      <c r="A30638" t="s">
        <v>574</v>
      </c>
    </row>
    <row r="30639" spans="1:3" x14ac:dyDescent="0.2">
      <c r="A30639" t="s">
        <v>156</v>
      </c>
    </row>
    <row r="30640" spans="1:3" x14ac:dyDescent="0.2">
      <c r="A30640" t="s">
        <v>118</v>
      </c>
      <c r="B30640" t="s">
        <v>3763</v>
      </c>
    </row>
    <row r="30641" spans="1:1" x14ac:dyDescent="0.2">
      <c r="A30641" t="s">
        <v>52</v>
      </c>
    </row>
    <row r="30642" spans="1:1" x14ac:dyDescent="0.2">
      <c r="A30642" t="s">
        <v>52</v>
      </c>
    </row>
    <row r="30643" spans="1:1" x14ac:dyDescent="0.2">
      <c r="A30643" t="s">
        <v>52</v>
      </c>
    </row>
    <row r="30644" spans="1:1" x14ac:dyDescent="0.2">
      <c r="A30644" t="s">
        <v>115</v>
      </c>
    </row>
    <row r="30645" spans="1:1" x14ac:dyDescent="0.2">
      <c r="A30645" t="s">
        <v>687</v>
      </c>
    </row>
    <row r="30646" spans="1:1" x14ac:dyDescent="0.2">
      <c r="A30646" t="s">
        <v>687</v>
      </c>
    </row>
    <row r="30647" spans="1:1" x14ac:dyDescent="0.2">
      <c r="A30647" t="s">
        <v>687</v>
      </c>
    </row>
    <row r="30648" spans="1:1" x14ac:dyDescent="0.2">
      <c r="A30648" t="s">
        <v>687</v>
      </c>
    </row>
    <row r="30649" spans="1:1" x14ac:dyDescent="0.2">
      <c r="A30649" t="s">
        <v>52</v>
      </c>
    </row>
    <row r="30650" spans="1:1" x14ac:dyDescent="0.2">
      <c r="A30650" t="s">
        <v>52</v>
      </c>
    </row>
    <row r="30651" spans="1:1" x14ac:dyDescent="0.2">
      <c r="A30651" t="s">
        <v>52</v>
      </c>
    </row>
    <row r="30652" spans="1:1" x14ac:dyDescent="0.2">
      <c r="A30652" t="s">
        <v>52</v>
      </c>
    </row>
    <row r="30653" spans="1:1" x14ac:dyDescent="0.2">
      <c r="A30653" t="s">
        <v>120</v>
      </c>
    </row>
    <row r="30654" spans="1:1" x14ac:dyDescent="0.2">
      <c r="A30654" t="s">
        <v>197</v>
      </c>
    </row>
    <row r="30655" spans="1:1" x14ac:dyDescent="0.2">
      <c r="A30655" t="s">
        <v>176</v>
      </c>
    </row>
    <row r="30656" spans="1:1" x14ac:dyDescent="0.2">
      <c r="A30656" t="s">
        <v>115</v>
      </c>
    </row>
    <row r="30657" spans="1:1" x14ac:dyDescent="0.2">
      <c r="A30657" t="s">
        <v>115</v>
      </c>
    </row>
    <row r="30658" spans="1:1" x14ac:dyDescent="0.2">
      <c r="A30658" t="s">
        <v>115</v>
      </c>
    </row>
    <row r="30659" spans="1:1" x14ac:dyDescent="0.2">
      <c r="A30659" t="s">
        <v>115</v>
      </c>
    </row>
    <row r="30660" spans="1:1" x14ac:dyDescent="0.2">
      <c r="A30660" t="s">
        <v>77</v>
      </c>
    </row>
    <row r="30661" spans="1:1" x14ac:dyDescent="0.2">
      <c r="A30661" t="s">
        <v>52</v>
      </c>
    </row>
    <row r="30662" spans="1:1" x14ac:dyDescent="0.2">
      <c r="A30662" t="s">
        <v>52</v>
      </c>
    </row>
    <row r="30663" spans="1:1" x14ac:dyDescent="0.2">
      <c r="A30663" t="s">
        <v>52</v>
      </c>
    </row>
    <row r="30664" spans="1:1" x14ac:dyDescent="0.2">
      <c r="A30664" t="s">
        <v>77</v>
      </c>
    </row>
    <row r="30665" spans="1:1" x14ac:dyDescent="0.2">
      <c r="A30665" t="s">
        <v>52</v>
      </c>
    </row>
    <row r="30666" spans="1:1" x14ac:dyDescent="0.2">
      <c r="A30666" t="s">
        <v>52</v>
      </c>
    </row>
    <row r="30667" spans="1:1" x14ac:dyDescent="0.2">
      <c r="A30667" t="s">
        <v>77</v>
      </c>
    </row>
    <row r="30668" spans="1:1" x14ac:dyDescent="0.2">
      <c r="A30668" t="s">
        <v>52</v>
      </c>
    </row>
    <row r="30669" spans="1:1" x14ac:dyDescent="0.2">
      <c r="A30669" t="s">
        <v>52</v>
      </c>
    </row>
    <row r="30670" spans="1:1" x14ac:dyDescent="0.2">
      <c r="A30670" t="s">
        <v>52</v>
      </c>
    </row>
    <row r="30671" spans="1:1" x14ac:dyDescent="0.2">
      <c r="A30671" t="s">
        <v>77</v>
      </c>
    </row>
    <row r="30672" spans="1:1" x14ac:dyDescent="0.2">
      <c r="A30672" t="s">
        <v>52</v>
      </c>
    </row>
    <row r="30673" spans="1:4" x14ac:dyDescent="0.2">
      <c r="A30673" t="s">
        <v>52</v>
      </c>
    </row>
    <row r="30674" spans="1:4" x14ac:dyDescent="0.2">
      <c r="A30674" t="s">
        <v>52</v>
      </c>
    </row>
    <row r="30675" spans="1:4" x14ac:dyDescent="0.2">
      <c r="A30675" t="s">
        <v>77</v>
      </c>
    </row>
    <row r="30676" spans="1:4" x14ac:dyDescent="0.2">
      <c r="A30676" t="s">
        <v>52</v>
      </c>
    </row>
    <row r="30677" spans="1:4" x14ac:dyDescent="0.2">
      <c r="A30677" t="s">
        <v>77</v>
      </c>
    </row>
    <row r="30678" spans="1:4" x14ac:dyDescent="0.2">
      <c r="A30678" t="s">
        <v>115</v>
      </c>
      <c r="B30678" t="s">
        <v>2427</v>
      </c>
    </row>
    <row r="30679" spans="1:4" x14ac:dyDescent="0.2">
      <c r="A30679" t="s">
        <v>77</v>
      </c>
    </row>
    <row r="30680" spans="1:4" x14ac:dyDescent="0.2">
      <c r="A30680" t="s">
        <v>77</v>
      </c>
    </row>
    <row r="30681" spans="1:4" x14ac:dyDescent="0.2">
      <c r="A30681" t="s">
        <v>115</v>
      </c>
    </row>
    <row r="30682" spans="1:4" x14ac:dyDescent="0.2">
      <c r="A30682" t="s">
        <v>52</v>
      </c>
    </row>
    <row r="30683" spans="1:4" x14ac:dyDescent="0.2">
      <c r="A30683" t="s">
        <v>52</v>
      </c>
    </row>
    <row r="30684" spans="1:4" x14ac:dyDescent="0.2">
      <c r="A30684" t="s">
        <v>1575</v>
      </c>
      <c r="B30684" t="s">
        <v>1576</v>
      </c>
      <c r="C30684" t="s">
        <v>1577</v>
      </c>
      <c r="D30684" t="s">
        <v>1578</v>
      </c>
    </row>
    <row r="30685" spans="1:4" x14ac:dyDescent="0.2">
      <c r="A30685" t="s">
        <v>882</v>
      </c>
      <c r="B30685" t="s">
        <v>1579</v>
      </c>
      <c r="C30685" t="s">
        <v>1580</v>
      </c>
    </row>
    <row r="30686" spans="1:4" x14ac:dyDescent="0.2">
      <c r="A30686" t="s">
        <v>1595</v>
      </c>
      <c r="B30686" t="s">
        <v>1596</v>
      </c>
      <c r="C30686" t="s">
        <v>1597</v>
      </c>
    </row>
    <row r="30687" spans="1:4" x14ac:dyDescent="0.2">
      <c r="A30687" t="s">
        <v>1595</v>
      </c>
      <c r="B30687" t="s">
        <v>1598</v>
      </c>
      <c r="C30687" t="s">
        <v>1599</v>
      </c>
      <c r="D30687" t="s">
        <v>1597</v>
      </c>
    </row>
    <row r="30688" spans="1:4" x14ac:dyDescent="0.2">
      <c r="A30688" t="s">
        <v>678</v>
      </c>
      <c r="B30688" t="s">
        <v>3109</v>
      </c>
      <c r="C30688" t="s">
        <v>3110</v>
      </c>
    </row>
    <row r="30689" spans="1:4" x14ac:dyDescent="0.2">
      <c r="A30689" t="s">
        <v>52</v>
      </c>
    </row>
    <row r="30690" spans="1:4" x14ac:dyDescent="0.2">
      <c r="A30690" t="s">
        <v>52</v>
      </c>
    </row>
    <row r="30691" spans="1:4" x14ac:dyDescent="0.2">
      <c r="A30691" t="s">
        <v>52</v>
      </c>
    </row>
    <row r="30692" spans="1:4" x14ac:dyDescent="0.2">
      <c r="A30692" t="s">
        <v>52</v>
      </c>
    </row>
    <row r="30693" spans="1:4" x14ac:dyDescent="0.2">
      <c r="A30693" t="s">
        <v>52</v>
      </c>
    </row>
    <row r="30694" spans="1:4" x14ac:dyDescent="0.2">
      <c r="A30694" t="s">
        <v>52</v>
      </c>
    </row>
    <row r="30695" spans="1:4" x14ac:dyDescent="0.2">
      <c r="A30695" t="s">
        <v>1575</v>
      </c>
      <c r="B30695" t="s">
        <v>1576</v>
      </c>
      <c r="C30695" t="s">
        <v>1577</v>
      </c>
      <c r="D30695" t="s">
        <v>1578</v>
      </c>
    </row>
    <row r="30696" spans="1:4" x14ac:dyDescent="0.2">
      <c r="A30696" t="s">
        <v>882</v>
      </c>
      <c r="B30696" t="s">
        <v>1579</v>
      </c>
      <c r="C30696" t="s">
        <v>1580</v>
      </c>
    </row>
    <row r="30697" spans="1:4" x14ac:dyDescent="0.2">
      <c r="A30697" t="s">
        <v>1595</v>
      </c>
      <c r="B30697" t="s">
        <v>1596</v>
      </c>
      <c r="C30697" t="s">
        <v>1597</v>
      </c>
    </row>
    <row r="30698" spans="1:4" x14ac:dyDescent="0.2">
      <c r="A30698" t="s">
        <v>1595</v>
      </c>
      <c r="B30698" t="s">
        <v>1598</v>
      </c>
      <c r="C30698" t="s">
        <v>1599</v>
      </c>
      <c r="D30698" t="s">
        <v>1597</v>
      </c>
    </row>
    <row r="30699" spans="1:4" x14ac:dyDescent="0.2">
      <c r="A30699" t="s">
        <v>1595</v>
      </c>
      <c r="B30699" t="s">
        <v>1596</v>
      </c>
      <c r="C30699" t="s">
        <v>1597</v>
      </c>
    </row>
    <row r="30700" spans="1:4" x14ac:dyDescent="0.2">
      <c r="A30700" t="s">
        <v>1595</v>
      </c>
      <c r="B30700" t="s">
        <v>1598</v>
      </c>
      <c r="C30700" t="s">
        <v>1599</v>
      </c>
      <c r="D30700" t="s">
        <v>1597</v>
      </c>
    </row>
    <row r="30701" spans="1:4" x14ac:dyDescent="0.2">
      <c r="A30701">
        <v>54</v>
      </c>
      <c r="B30701" t="s">
        <v>1606</v>
      </c>
    </row>
    <row r="30702" spans="1:4" x14ac:dyDescent="0.2">
      <c r="A30702">
        <v>5.5</v>
      </c>
      <c r="B30702" t="s">
        <v>1606</v>
      </c>
    </row>
    <row r="30703" spans="1:4" x14ac:dyDescent="0.2">
      <c r="A30703">
        <v>8.5</v>
      </c>
      <c r="B30703" t="s">
        <v>1606</v>
      </c>
    </row>
    <row r="30704" spans="1:4" x14ac:dyDescent="0.2">
      <c r="A30704">
        <v>28.9</v>
      </c>
      <c r="B30704" t="s">
        <v>1604</v>
      </c>
    </row>
    <row r="30705" spans="1:5" x14ac:dyDescent="0.2">
      <c r="A30705">
        <v>30.5</v>
      </c>
      <c r="B30705" t="s">
        <v>1726</v>
      </c>
    </row>
    <row r="30706" spans="1:5" x14ac:dyDescent="0.2">
      <c r="A30706">
        <v>43.5</v>
      </c>
      <c r="B30706" t="s">
        <v>1618</v>
      </c>
    </row>
    <row r="30707" spans="1:5" x14ac:dyDescent="0.2">
      <c r="A30707">
        <v>48.5</v>
      </c>
      <c r="B30707" t="s">
        <v>1606</v>
      </c>
    </row>
    <row r="30708" spans="1:5" x14ac:dyDescent="0.2">
      <c r="A30708" t="s">
        <v>2891</v>
      </c>
      <c r="B30708">
        <v>0.3</v>
      </c>
      <c r="C30708">
        <v>0.05</v>
      </c>
    </row>
    <row r="30709" spans="1:5" x14ac:dyDescent="0.2">
      <c r="A30709">
        <v>5</v>
      </c>
      <c r="B30709" t="s">
        <v>2249</v>
      </c>
    </row>
    <row r="30710" spans="1:5" x14ac:dyDescent="0.2">
      <c r="A30710" t="s">
        <v>2892</v>
      </c>
      <c r="B30710">
        <v>0.05</v>
      </c>
    </row>
    <row r="30711" spans="1:5" x14ac:dyDescent="0.2">
      <c r="A30711" t="s">
        <v>2822</v>
      </c>
      <c r="B30711">
        <v>-0.05</v>
      </c>
    </row>
    <row r="30712" spans="1:5" x14ac:dyDescent="0.2">
      <c r="A30712" t="s">
        <v>2823</v>
      </c>
      <c r="B30712">
        <v>0.1</v>
      </c>
    </row>
    <row r="30713" spans="1:5" x14ac:dyDescent="0.2">
      <c r="A30713" t="s">
        <v>2893</v>
      </c>
      <c r="B30713">
        <f>0.005/0.025</f>
        <v>0.19999999999999998</v>
      </c>
    </row>
    <row r="30714" spans="1:5" x14ac:dyDescent="0.2">
      <c r="A30714" t="s">
        <v>2894</v>
      </c>
      <c r="B30714" t="s">
        <v>2895</v>
      </c>
    </row>
    <row r="30715" spans="1:5" x14ac:dyDescent="0.2">
      <c r="A30715" s="9">
        <v>1</v>
      </c>
      <c r="B30715" t="s">
        <v>110</v>
      </c>
      <c r="C30715" t="s">
        <v>2502</v>
      </c>
      <c r="D30715" t="s">
        <v>2894</v>
      </c>
    </row>
    <row r="30716" spans="1:5" x14ac:dyDescent="0.2">
      <c r="A30716" t="s">
        <v>2896</v>
      </c>
      <c r="B30716" t="s">
        <v>2897</v>
      </c>
      <c r="C30716">
        <v>0.1</v>
      </c>
    </row>
    <row r="30717" spans="1:5" x14ac:dyDescent="0.2">
      <c r="A30717" t="s">
        <v>59</v>
      </c>
      <c r="B30717" t="s">
        <v>2827</v>
      </c>
    </row>
    <row r="30718" spans="1:5" x14ac:dyDescent="0.2">
      <c r="A30718" t="s">
        <v>120</v>
      </c>
      <c r="B30718" t="s">
        <v>1571</v>
      </c>
      <c r="C30718" t="s">
        <v>2898</v>
      </c>
      <c r="D30718" t="s">
        <v>1594</v>
      </c>
    </row>
    <row r="30719" spans="1:5" x14ac:dyDescent="0.2">
      <c r="A30719" t="s">
        <v>117</v>
      </c>
      <c r="B30719" t="s">
        <v>1571</v>
      </c>
      <c r="C30719">
        <v>0.03</v>
      </c>
      <c r="D30719" t="s">
        <v>1593</v>
      </c>
      <c r="E30719" t="s">
        <v>1659</v>
      </c>
    </row>
    <row r="30720" spans="1:5" x14ac:dyDescent="0.2">
      <c r="A30720" t="s">
        <v>156</v>
      </c>
      <c r="B30720" t="s">
        <v>1571</v>
      </c>
      <c r="C30720">
        <v>0.03</v>
      </c>
    </row>
    <row r="30721" spans="1:5" x14ac:dyDescent="0.2">
      <c r="A30721" t="s">
        <v>118</v>
      </c>
      <c r="B30721" t="s">
        <v>2828</v>
      </c>
    </row>
    <row r="30722" spans="1:5" x14ac:dyDescent="0.2">
      <c r="A30722" t="s">
        <v>118</v>
      </c>
      <c r="B30722" t="s">
        <v>2899</v>
      </c>
    </row>
    <row r="30723" spans="1:5" x14ac:dyDescent="0.2">
      <c r="A30723" t="s">
        <v>118</v>
      </c>
      <c r="B30723" t="s">
        <v>2829</v>
      </c>
    </row>
    <row r="30724" spans="1:5" x14ac:dyDescent="0.2">
      <c r="A30724" t="s">
        <v>118</v>
      </c>
      <c r="B30724" t="s">
        <v>2259</v>
      </c>
    </row>
    <row r="30725" spans="1:5" x14ac:dyDescent="0.2">
      <c r="A30725" t="s">
        <v>118</v>
      </c>
      <c r="B30725" t="s">
        <v>2830</v>
      </c>
    </row>
    <row r="30726" spans="1:5" x14ac:dyDescent="0.2">
      <c r="A30726" t="s">
        <v>118</v>
      </c>
      <c r="B30726" t="s">
        <v>2038</v>
      </c>
    </row>
    <row r="30727" spans="1:5" x14ac:dyDescent="0.2">
      <c r="A30727" t="s">
        <v>110</v>
      </c>
      <c r="B30727" t="s">
        <v>1572</v>
      </c>
      <c r="C30727" t="s">
        <v>1573</v>
      </c>
    </row>
    <row r="30728" spans="1:5" x14ac:dyDescent="0.2">
      <c r="A30728" t="s">
        <v>1595</v>
      </c>
      <c r="B30728" t="s">
        <v>1596</v>
      </c>
      <c r="C30728" t="s">
        <v>1597</v>
      </c>
    </row>
    <row r="30729" spans="1:5" x14ac:dyDescent="0.2">
      <c r="A30729" t="s">
        <v>1595</v>
      </c>
      <c r="B30729" t="s">
        <v>1598</v>
      </c>
      <c r="C30729" t="s">
        <v>1599</v>
      </c>
      <c r="D30729" t="s">
        <v>1597</v>
      </c>
    </row>
    <row r="30730" spans="1:5" x14ac:dyDescent="0.2">
      <c r="A30730" t="s">
        <v>50</v>
      </c>
      <c r="B30730">
        <v>28.5</v>
      </c>
      <c r="C30730">
        <v>-0.216</v>
      </c>
      <c r="D30730" t="s">
        <v>1620</v>
      </c>
      <c r="E30730">
        <v>0.16800000000000001</v>
      </c>
    </row>
    <row r="30731" spans="1:5" x14ac:dyDescent="0.2">
      <c r="A30731" t="s">
        <v>50</v>
      </c>
      <c r="B30731" t="s">
        <v>3675</v>
      </c>
      <c r="C30731" t="s">
        <v>3041</v>
      </c>
      <c r="D30731">
        <v>0.11600000000000001</v>
      </c>
    </row>
    <row r="30732" spans="1:5" x14ac:dyDescent="0.2">
      <c r="A30732" t="s">
        <v>131</v>
      </c>
      <c r="B30732">
        <v>2.8</v>
      </c>
      <c r="C30732">
        <v>3.2000000000000001E-2</v>
      </c>
      <c r="D30732">
        <v>0.216</v>
      </c>
    </row>
    <row r="30733" spans="1:5" x14ac:dyDescent="0.2">
      <c r="A30733" t="s">
        <v>115</v>
      </c>
      <c r="B30733">
        <v>0.3</v>
      </c>
      <c r="C30733" t="s">
        <v>2427</v>
      </c>
    </row>
    <row r="30734" spans="1:5" x14ac:dyDescent="0.2">
      <c r="A30734" t="s">
        <v>50</v>
      </c>
      <c r="B30734">
        <v>2</v>
      </c>
      <c r="C30734">
        <v>8.4000000000000005E-2</v>
      </c>
    </row>
    <row r="30735" spans="1:5" x14ac:dyDescent="0.2">
      <c r="A30735" t="s">
        <v>3677</v>
      </c>
      <c r="B30735">
        <v>-3.2000000000000001E-2</v>
      </c>
      <c r="C30735" t="s">
        <v>1620</v>
      </c>
      <c r="D30735">
        <v>-5.8999999999999997E-2</v>
      </c>
    </row>
    <row r="30736" spans="1:5" x14ac:dyDescent="0.2">
      <c r="A30736" t="s">
        <v>3679</v>
      </c>
      <c r="B30736">
        <v>-1.6E-2</v>
      </c>
      <c r="C30736" t="s">
        <v>1620</v>
      </c>
      <c r="D30736">
        <v>0.16800000000000001</v>
      </c>
    </row>
    <row r="30737" spans="1:4" x14ac:dyDescent="0.2">
      <c r="A30737" t="s">
        <v>57</v>
      </c>
      <c r="B30737" t="s">
        <v>2001</v>
      </c>
    </row>
    <row r="30738" spans="1:4" x14ac:dyDescent="0.2">
      <c r="A30738" t="s">
        <v>52</v>
      </c>
      <c r="B30738" t="s">
        <v>3294</v>
      </c>
    </row>
    <row r="30739" spans="1:4" x14ac:dyDescent="0.2">
      <c r="A30739" t="s">
        <v>207</v>
      </c>
      <c r="B30739">
        <v>11.9</v>
      </c>
      <c r="C30739" t="s">
        <v>3680</v>
      </c>
      <c r="D30739">
        <v>-0.11600000000000001</v>
      </c>
    </row>
    <row r="30740" spans="1:4" x14ac:dyDescent="0.2">
      <c r="A30740" t="s">
        <v>77</v>
      </c>
      <c r="B30740" t="s">
        <v>1893</v>
      </c>
    </row>
    <row r="30741" spans="1:4" x14ac:dyDescent="0.2">
      <c r="A30741" t="s">
        <v>52</v>
      </c>
      <c r="B30741" t="s">
        <v>3764</v>
      </c>
    </row>
    <row r="30742" spans="1:4" x14ac:dyDescent="0.2">
      <c r="A30742" t="s">
        <v>52</v>
      </c>
      <c r="B30742">
        <v>4.5</v>
      </c>
      <c r="C30742" t="s">
        <v>1639</v>
      </c>
      <c r="D30742">
        <v>0.1</v>
      </c>
    </row>
    <row r="30743" spans="1:4" x14ac:dyDescent="0.2">
      <c r="A30743" t="s">
        <v>77</v>
      </c>
    </row>
    <row r="30744" spans="1:4" x14ac:dyDescent="0.2">
      <c r="A30744" t="s">
        <v>115</v>
      </c>
      <c r="B30744">
        <v>0.4</v>
      </c>
    </row>
    <row r="30745" spans="1:4" x14ac:dyDescent="0.2">
      <c r="A30745" t="s">
        <v>209</v>
      </c>
      <c r="B30745" t="s">
        <v>3765</v>
      </c>
    </row>
    <row r="30746" spans="1:4" x14ac:dyDescent="0.2">
      <c r="A30746" t="s">
        <v>115</v>
      </c>
      <c r="B30746" t="s">
        <v>1834</v>
      </c>
    </row>
    <row r="30747" spans="1:4" x14ac:dyDescent="0.2">
      <c r="A30747" t="s">
        <v>176</v>
      </c>
      <c r="B30747" t="s">
        <v>3766</v>
      </c>
    </row>
    <row r="30748" spans="1:4" x14ac:dyDescent="0.2">
      <c r="A30748" t="s">
        <v>176</v>
      </c>
      <c r="B30748" t="s">
        <v>59</v>
      </c>
      <c r="C30748" t="s">
        <v>3238</v>
      </c>
    </row>
    <row r="30749" spans="1:4" x14ac:dyDescent="0.2">
      <c r="A30749" t="s">
        <v>59</v>
      </c>
    </row>
    <row r="30750" spans="1:4" x14ac:dyDescent="0.2">
      <c r="A30750" t="s">
        <v>52</v>
      </c>
      <c r="B30750">
        <v>1.6</v>
      </c>
      <c r="C30750" t="s">
        <v>1634</v>
      </c>
      <c r="D30750">
        <v>0.1</v>
      </c>
    </row>
    <row r="30751" spans="1:4" x14ac:dyDescent="0.2">
      <c r="A30751" t="s">
        <v>52</v>
      </c>
      <c r="B30751">
        <v>5</v>
      </c>
      <c r="C30751" t="s">
        <v>1639</v>
      </c>
      <c r="D30751">
        <v>0.5</v>
      </c>
    </row>
    <row r="30752" spans="1:4" x14ac:dyDescent="0.2">
      <c r="A30752" t="s">
        <v>52</v>
      </c>
      <c r="B30752" t="s">
        <v>1571</v>
      </c>
      <c r="C30752">
        <v>8</v>
      </c>
    </row>
    <row r="30753" spans="1:7" x14ac:dyDescent="0.2">
      <c r="A30753" t="s">
        <v>57</v>
      </c>
      <c r="B30753">
        <v>16</v>
      </c>
      <c r="C30753">
        <v>-7.4999999999999997E-2</v>
      </c>
      <c r="D30753" t="s">
        <v>1620</v>
      </c>
      <c r="E30753">
        <v>-4.8000000000000001E-2</v>
      </c>
    </row>
    <row r="30754" spans="1:7" x14ac:dyDescent="0.2">
      <c r="A30754" t="s">
        <v>3682</v>
      </c>
      <c r="B30754">
        <v>-0.11600000000000001</v>
      </c>
      <c r="C30754" t="s">
        <v>1620</v>
      </c>
      <c r="D30754">
        <v>6.8000000000000005E-2</v>
      </c>
    </row>
    <row r="30755" spans="1:7" x14ac:dyDescent="0.2">
      <c r="A30755" t="s">
        <v>57</v>
      </c>
      <c r="B30755">
        <v>14.2</v>
      </c>
      <c r="C30755">
        <v>-0.11600000000000001</v>
      </c>
      <c r="D30755" t="s">
        <v>1620</v>
      </c>
      <c r="E30755">
        <v>-3.2000000000000001E-2</v>
      </c>
    </row>
    <row r="30756" spans="1:7" x14ac:dyDescent="0.2">
      <c r="A30756" t="s">
        <v>209</v>
      </c>
      <c r="B30756" t="s">
        <v>3683</v>
      </c>
    </row>
    <row r="30757" spans="1:7" x14ac:dyDescent="0.2">
      <c r="A30757" t="s">
        <v>176</v>
      </c>
      <c r="B30757" t="s">
        <v>1644</v>
      </c>
      <c r="C30757">
        <v>7.8</v>
      </c>
      <c r="D30757">
        <v>-0.46800000000000003</v>
      </c>
      <c r="E30757" t="s">
        <v>1620</v>
      </c>
      <c r="F30757" t="s">
        <v>1639</v>
      </c>
      <c r="G30757">
        <v>0.51600000000000001</v>
      </c>
    </row>
    <row r="30758" spans="1:7" x14ac:dyDescent="0.2">
      <c r="A30758" t="s">
        <v>77</v>
      </c>
      <c r="B30758" t="s">
        <v>3684</v>
      </c>
    </row>
    <row r="30759" spans="1:7" x14ac:dyDescent="0.2">
      <c r="A30759" t="s">
        <v>118</v>
      </c>
      <c r="B30759">
        <v>6.3</v>
      </c>
      <c r="C30759" t="s">
        <v>3686</v>
      </c>
      <c r="D30759" t="s">
        <v>3687</v>
      </c>
    </row>
    <row r="30760" spans="1:7" x14ac:dyDescent="0.2">
      <c r="A30760" t="s">
        <v>120</v>
      </c>
      <c r="B30760" t="s">
        <v>1645</v>
      </c>
      <c r="C30760">
        <v>0.05</v>
      </c>
      <c r="D30760" t="s">
        <v>6</v>
      </c>
    </row>
    <row r="30761" spans="1:7" x14ac:dyDescent="0.2">
      <c r="A30761" t="s">
        <v>61</v>
      </c>
      <c r="B30761" t="s">
        <v>1645</v>
      </c>
      <c r="C30761">
        <v>0.02</v>
      </c>
      <c r="D30761" t="s">
        <v>6</v>
      </c>
    </row>
    <row r="30762" spans="1:7" x14ac:dyDescent="0.2">
      <c r="A30762" t="s">
        <v>119</v>
      </c>
      <c r="B30762" t="s">
        <v>3569</v>
      </c>
      <c r="C30762" t="s">
        <v>3688</v>
      </c>
    </row>
    <row r="30763" spans="1:7" x14ac:dyDescent="0.2">
      <c r="A30763" t="s">
        <v>119</v>
      </c>
      <c r="B30763" t="s">
        <v>3689</v>
      </c>
      <c r="C30763" t="s">
        <v>3690</v>
      </c>
    </row>
    <row r="30764" spans="1:7" x14ac:dyDescent="0.2">
      <c r="A30764" t="s">
        <v>1575</v>
      </c>
      <c r="B30764" t="s">
        <v>1576</v>
      </c>
      <c r="C30764" t="s">
        <v>1577</v>
      </c>
      <c r="D30764" t="s">
        <v>1578</v>
      </c>
    </row>
    <row r="30765" spans="1:7" x14ac:dyDescent="0.2">
      <c r="A30765" t="s">
        <v>882</v>
      </c>
      <c r="B30765" t="s">
        <v>1579</v>
      </c>
      <c r="C30765" t="s">
        <v>1580</v>
      </c>
    </row>
    <row r="30766" spans="1:7" x14ac:dyDescent="0.2">
      <c r="A30766" t="s">
        <v>1595</v>
      </c>
      <c r="B30766" t="s">
        <v>1596</v>
      </c>
      <c r="C30766" t="s">
        <v>1597</v>
      </c>
    </row>
    <row r="30767" spans="1:7" x14ac:dyDescent="0.2">
      <c r="A30767" t="s">
        <v>1595</v>
      </c>
      <c r="B30767" t="s">
        <v>1598</v>
      </c>
      <c r="C30767" t="s">
        <v>1599</v>
      </c>
      <c r="D30767" t="s">
        <v>1597</v>
      </c>
    </row>
    <row r="30768" spans="1:7" x14ac:dyDescent="0.2">
      <c r="A30768">
        <v>1.75</v>
      </c>
      <c r="B30768" t="s">
        <v>1656</v>
      </c>
    </row>
    <row r="30769" spans="1:3" x14ac:dyDescent="0.2">
      <c r="A30769">
        <v>0.5</v>
      </c>
      <c r="B30769" t="s">
        <v>1656</v>
      </c>
    </row>
    <row r="30770" spans="1:3" x14ac:dyDescent="0.2">
      <c r="A30770">
        <v>1.2</v>
      </c>
      <c r="B30770">
        <v>-0.05</v>
      </c>
    </row>
    <row r="30771" spans="1:3" x14ac:dyDescent="0.2">
      <c r="A30771">
        <v>8.3000000000000007</v>
      </c>
      <c r="B30771" t="s">
        <v>2249</v>
      </c>
    </row>
    <row r="30772" spans="1:3" x14ac:dyDescent="0.2">
      <c r="A30772">
        <v>2.5</v>
      </c>
      <c r="B30772">
        <v>0.1</v>
      </c>
    </row>
    <row r="30773" spans="1:3" x14ac:dyDescent="0.2">
      <c r="A30773">
        <v>1.1000000000000001</v>
      </c>
      <c r="B30773">
        <v>0.05</v>
      </c>
    </row>
    <row r="30774" spans="1:3" x14ac:dyDescent="0.2">
      <c r="A30774">
        <v>5.45</v>
      </c>
      <c r="B30774" t="s">
        <v>1606</v>
      </c>
    </row>
    <row r="30775" spans="1:3" x14ac:dyDescent="0.2">
      <c r="A30775" t="s">
        <v>52</v>
      </c>
      <c r="B30775">
        <v>3.5</v>
      </c>
      <c r="C30775" t="s">
        <v>1606</v>
      </c>
    </row>
    <row r="30776" spans="1:3" x14ac:dyDescent="0.2">
      <c r="A30776" t="s">
        <v>3692</v>
      </c>
      <c r="B30776" t="s">
        <v>1606</v>
      </c>
    </row>
    <row r="30777" spans="1:3" x14ac:dyDescent="0.2">
      <c r="A30777" t="s">
        <v>2332</v>
      </c>
      <c r="B30777" t="s">
        <v>1606</v>
      </c>
    </row>
    <row r="30778" spans="1:3" x14ac:dyDescent="0.2">
      <c r="A30778" t="s">
        <v>3693</v>
      </c>
      <c r="B30778" t="s">
        <v>1642</v>
      </c>
    </row>
    <row r="30779" spans="1:3" x14ac:dyDescent="0.2">
      <c r="A30779" t="s">
        <v>1687</v>
      </c>
      <c r="B30779" t="s">
        <v>1606</v>
      </c>
    </row>
    <row r="30780" spans="1:3" x14ac:dyDescent="0.2">
      <c r="A30780" t="s">
        <v>3694</v>
      </c>
      <c r="B30780">
        <v>-0.05</v>
      </c>
    </row>
    <row r="30781" spans="1:3" x14ac:dyDescent="0.2">
      <c r="A30781" t="s">
        <v>2853</v>
      </c>
      <c r="B30781" t="s">
        <v>1656</v>
      </c>
    </row>
    <row r="30782" spans="1:3" x14ac:dyDescent="0.2">
      <c r="A30782" t="s">
        <v>2844</v>
      </c>
      <c r="B30782">
        <v>-0.08</v>
      </c>
    </row>
    <row r="30783" spans="1:3" x14ac:dyDescent="0.2">
      <c r="A30783" t="s">
        <v>3695</v>
      </c>
      <c r="B30783">
        <f>-0.01/-0.023</f>
        <v>0.43478260869565222</v>
      </c>
    </row>
    <row r="30784" spans="1:3" x14ac:dyDescent="0.2">
      <c r="A30784" t="s">
        <v>3696</v>
      </c>
      <c r="B30784">
        <v>0.05</v>
      </c>
    </row>
    <row r="30785" spans="1:4" x14ac:dyDescent="0.2">
      <c r="A30785" t="s">
        <v>3697</v>
      </c>
      <c r="B30785" t="s">
        <v>1571</v>
      </c>
      <c r="C30785">
        <v>0.02</v>
      </c>
    </row>
    <row r="30786" spans="1:4" x14ac:dyDescent="0.2">
      <c r="A30786" t="s">
        <v>1571</v>
      </c>
      <c r="B30786" t="s">
        <v>3698</v>
      </c>
    </row>
    <row r="30787" spans="1:4" x14ac:dyDescent="0.2">
      <c r="A30787" t="s">
        <v>1571</v>
      </c>
      <c r="B30787" t="s">
        <v>3699</v>
      </c>
    </row>
    <row r="30788" spans="1:4" x14ac:dyDescent="0.2">
      <c r="A30788" t="s">
        <v>209</v>
      </c>
      <c r="B30788" t="s">
        <v>3700</v>
      </c>
      <c r="C30788" t="s">
        <v>1835</v>
      </c>
      <c r="D30788" t="s">
        <v>3701</v>
      </c>
    </row>
    <row r="30789" spans="1:4" x14ac:dyDescent="0.2">
      <c r="A30789" t="s">
        <v>1575</v>
      </c>
      <c r="B30789" t="s">
        <v>1576</v>
      </c>
      <c r="C30789" t="s">
        <v>1577</v>
      </c>
      <c r="D30789" t="s">
        <v>1578</v>
      </c>
    </row>
    <row r="30790" spans="1:4" x14ac:dyDescent="0.2">
      <c r="A30790" t="s">
        <v>882</v>
      </c>
      <c r="B30790" t="s">
        <v>1579</v>
      </c>
      <c r="C30790" t="s">
        <v>1580</v>
      </c>
    </row>
    <row r="30791" spans="1:4" x14ac:dyDescent="0.2">
      <c r="A30791" t="s">
        <v>1595</v>
      </c>
      <c r="B30791" t="s">
        <v>1596</v>
      </c>
      <c r="C30791" t="s">
        <v>1597</v>
      </c>
    </row>
    <row r="30792" spans="1:4" x14ac:dyDescent="0.2">
      <c r="A30792" t="s">
        <v>1595</v>
      </c>
      <c r="B30792" t="s">
        <v>1598</v>
      </c>
      <c r="C30792" t="s">
        <v>1599</v>
      </c>
      <c r="D30792" t="s">
        <v>1597</v>
      </c>
    </row>
    <row r="30793" spans="1:4" x14ac:dyDescent="0.2">
      <c r="A30793" t="s">
        <v>52</v>
      </c>
    </row>
    <row r="30794" spans="1:4" x14ac:dyDescent="0.2">
      <c r="A30794" t="s">
        <v>52</v>
      </c>
    </row>
    <row r="30795" spans="1:4" x14ac:dyDescent="0.2">
      <c r="A30795" t="s">
        <v>52</v>
      </c>
    </row>
    <row r="30796" spans="1:4" x14ac:dyDescent="0.2">
      <c r="A30796" t="s">
        <v>52</v>
      </c>
    </row>
    <row r="30797" spans="1:4" x14ac:dyDescent="0.2">
      <c r="A30797" t="s">
        <v>52</v>
      </c>
      <c r="B30797" t="s">
        <v>1775</v>
      </c>
    </row>
    <row r="30798" spans="1:4" x14ac:dyDescent="0.2">
      <c r="A30798" t="s">
        <v>52</v>
      </c>
      <c r="B30798" t="s">
        <v>1775</v>
      </c>
    </row>
    <row r="30799" spans="1:4" x14ac:dyDescent="0.2">
      <c r="A30799" t="s">
        <v>57</v>
      </c>
    </row>
    <row r="30800" spans="1:4" x14ac:dyDescent="0.2">
      <c r="A30800" t="s">
        <v>57</v>
      </c>
    </row>
    <row r="30801" spans="1:2" x14ac:dyDescent="0.2">
      <c r="A30801" t="s">
        <v>57</v>
      </c>
    </row>
    <row r="30802" spans="1:2" x14ac:dyDescent="0.2">
      <c r="A30802" t="s">
        <v>207</v>
      </c>
    </row>
    <row r="30803" spans="1:2" x14ac:dyDescent="0.2">
      <c r="A30803" t="s">
        <v>207</v>
      </c>
    </row>
    <row r="30804" spans="1:2" x14ac:dyDescent="0.2">
      <c r="A30804" t="s">
        <v>57</v>
      </c>
    </row>
    <row r="30805" spans="1:2" x14ac:dyDescent="0.2">
      <c r="A30805" t="s">
        <v>119</v>
      </c>
    </row>
    <row r="30806" spans="1:2" x14ac:dyDescent="0.2">
      <c r="A30806" t="s">
        <v>52</v>
      </c>
    </row>
    <row r="30807" spans="1:2" x14ac:dyDescent="0.2">
      <c r="A30807" t="s">
        <v>117</v>
      </c>
    </row>
    <row r="30808" spans="1:2" x14ac:dyDescent="0.2">
      <c r="A30808" t="s">
        <v>156</v>
      </c>
    </row>
    <row r="30809" spans="1:2" x14ac:dyDescent="0.2">
      <c r="A30809" t="s">
        <v>117</v>
      </c>
    </row>
    <row r="30810" spans="1:2" x14ac:dyDescent="0.2">
      <c r="A30810" t="s">
        <v>156</v>
      </c>
    </row>
    <row r="30811" spans="1:2" x14ac:dyDescent="0.2">
      <c r="A30811" t="s">
        <v>57</v>
      </c>
      <c r="B30811" t="s">
        <v>3702</v>
      </c>
    </row>
    <row r="30812" spans="1:2" x14ac:dyDescent="0.2">
      <c r="A30812" t="s">
        <v>118</v>
      </c>
      <c r="B30812" t="s">
        <v>3698</v>
      </c>
    </row>
    <row r="30813" spans="1:2" x14ac:dyDescent="0.2">
      <c r="A30813" t="s">
        <v>118</v>
      </c>
      <c r="B30813" t="s">
        <v>3699</v>
      </c>
    </row>
    <row r="30814" spans="1:2" x14ac:dyDescent="0.2">
      <c r="A30814" t="s">
        <v>115</v>
      </c>
    </row>
    <row r="30815" spans="1:2" x14ac:dyDescent="0.2">
      <c r="A30815" t="s">
        <v>57</v>
      </c>
    </row>
    <row r="30816" spans="1:2" x14ac:dyDescent="0.2">
      <c r="A30816" t="s">
        <v>57</v>
      </c>
    </row>
    <row r="30817" spans="1:4" x14ac:dyDescent="0.2">
      <c r="A30817" t="s">
        <v>57</v>
      </c>
    </row>
    <row r="30818" spans="1:4" x14ac:dyDescent="0.2">
      <c r="A30818" t="s">
        <v>57</v>
      </c>
    </row>
    <row r="30819" spans="1:4" x14ac:dyDescent="0.2">
      <c r="A30819" t="s">
        <v>119</v>
      </c>
    </row>
    <row r="30820" spans="1:4" x14ac:dyDescent="0.2">
      <c r="A30820" t="s">
        <v>212</v>
      </c>
    </row>
    <row r="30821" spans="1:4" x14ac:dyDescent="0.2">
      <c r="A30821" t="s">
        <v>118</v>
      </c>
      <c r="B30821" t="s">
        <v>1741</v>
      </c>
    </row>
    <row r="30822" spans="1:4" x14ac:dyDescent="0.2">
      <c r="A30822" t="s">
        <v>176</v>
      </c>
    </row>
    <row r="30823" spans="1:4" x14ac:dyDescent="0.2">
      <c r="A30823" t="s">
        <v>209</v>
      </c>
    </row>
    <row r="30824" spans="1:4" x14ac:dyDescent="0.2">
      <c r="A30824" t="s">
        <v>115</v>
      </c>
    </row>
    <row r="30825" spans="1:4" x14ac:dyDescent="0.2">
      <c r="A30825" t="s">
        <v>115</v>
      </c>
    </row>
    <row r="30826" spans="1:4" x14ac:dyDescent="0.2">
      <c r="A30826" t="s">
        <v>118</v>
      </c>
      <c r="B30826" t="s">
        <v>1649</v>
      </c>
      <c r="C30826" t="s">
        <v>1572</v>
      </c>
      <c r="D30826" t="s">
        <v>2363</v>
      </c>
    </row>
    <row r="30827" spans="1:4" x14ac:dyDescent="0.2">
      <c r="A30827" t="s">
        <v>156</v>
      </c>
    </row>
    <row r="30828" spans="1:4" x14ac:dyDescent="0.2">
      <c r="A30828" t="s">
        <v>52</v>
      </c>
    </row>
    <row r="30829" spans="1:4" x14ac:dyDescent="0.2">
      <c r="A30829" t="s">
        <v>52</v>
      </c>
    </row>
    <row r="30830" spans="1:4" x14ac:dyDescent="0.2">
      <c r="A30830" t="s">
        <v>176</v>
      </c>
    </row>
    <row r="30831" spans="1:4" x14ac:dyDescent="0.2">
      <c r="A30831" t="s">
        <v>118</v>
      </c>
    </row>
    <row r="30832" spans="1:4" x14ac:dyDescent="0.2">
      <c r="A30832" t="s">
        <v>209</v>
      </c>
    </row>
    <row r="30833" spans="1:4" x14ac:dyDescent="0.2">
      <c r="A30833" t="s">
        <v>176</v>
      </c>
    </row>
    <row r="30834" spans="1:4" x14ac:dyDescent="0.2">
      <c r="A30834" t="s">
        <v>176</v>
      </c>
    </row>
    <row r="30835" spans="1:4" x14ac:dyDescent="0.2">
      <c r="A30835" t="s">
        <v>209</v>
      </c>
    </row>
    <row r="30836" spans="1:4" x14ac:dyDescent="0.2">
      <c r="A30836" t="s">
        <v>209</v>
      </c>
    </row>
    <row r="30837" spans="1:4" x14ac:dyDescent="0.2">
      <c r="A30837" t="s">
        <v>574</v>
      </c>
    </row>
    <row r="30838" spans="1:4" x14ac:dyDescent="0.2">
      <c r="A30838" t="s">
        <v>121</v>
      </c>
    </row>
    <row r="30839" spans="1:4" x14ac:dyDescent="0.2">
      <c r="A30839" t="s">
        <v>115</v>
      </c>
    </row>
    <row r="30840" spans="1:4" x14ac:dyDescent="0.2">
      <c r="A30840" t="s">
        <v>115</v>
      </c>
    </row>
    <row r="30841" spans="1:4" x14ac:dyDescent="0.2">
      <c r="A30841" t="s">
        <v>52</v>
      </c>
    </row>
    <row r="30842" spans="1:4" x14ac:dyDescent="0.2">
      <c r="A30842" t="s">
        <v>120</v>
      </c>
    </row>
    <row r="30843" spans="1:4" x14ac:dyDescent="0.2">
      <c r="A30843" t="s">
        <v>156</v>
      </c>
    </row>
    <row r="30844" spans="1:4" x14ac:dyDescent="0.2">
      <c r="A30844" t="s">
        <v>77</v>
      </c>
    </row>
    <row r="30845" spans="1:4" x14ac:dyDescent="0.2">
      <c r="A30845" t="s">
        <v>118</v>
      </c>
      <c r="B30845" t="s">
        <v>3705</v>
      </c>
    </row>
    <row r="30846" spans="1:4" x14ac:dyDescent="0.2">
      <c r="A30846" t="s">
        <v>118</v>
      </c>
      <c r="B30846" t="s">
        <v>3235</v>
      </c>
    </row>
    <row r="30847" spans="1:4" x14ac:dyDescent="0.2">
      <c r="A30847" t="s">
        <v>52</v>
      </c>
      <c r="B30847" t="s">
        <v>131</v>
      </c>
      <c r="C30847" t="s">
        <v>3706</v>
      </c>
    </row>
    <row r="30848" spans="1:4" x14ac:dyDescent="0.2">
      <c r="A30848" t="s">
        <v>52</v>
      </c>
      <c r="B30848" t="s">
        <v>200</v>
      </c>
      <c r="C30848" t="s">
        <v>1645</v>
      </c>
      <c r="D30848">
        <v>0.15</v>
      </c>
    </row>
    <row r="30849" spans="1:4" x14ac:dyDescent="0.2">
      <c r="A30849" t="s">
        <v>52</v>
      </c>
    </row>
    <row r="30850" spans="1:4" x14ac:dyDescent="0.2">
      <c r="A30850" t="s">
        <v>52</v>
      </c>
    </row>
    <row r="30851" spans="1:4" x14ac:dyDescent="0.2">
      <c r="A30851" t="s">
        <v>176</v>
      </c>
    </row>
    <row r="30852" spans="1:4" x14ac:dyDescent="0.2">
      <c r="A30852" t="s">
        <v>3335</v>
      </c>
      <c r="B30852" t="s">
        <v>2778</v>
      </c>
      <c r="C30852" t="s">
        <v>3336</v>
      </c>
      <c r="D30852" t="s">
        <v>3337</v>
      </c>
    </row>
    <row r="30853" spans="1:4" x14ac:dyDescent="0.2">
      <c r="A30853" t="s">
        <v>1575</v>
      </c>
      <c r="B30853" t="s">
        <v>1576</v>
      </c>
      <c r="C30853" t="s">
        <v>1577</v>
      </c>
      <c r="D30853" t="s">
        <v>1578</v>
      </c>
    </row>
    <row r="30854" spans="1:4" x14ac:dyDescent="0.2">
      <c r="A30854" t="s">
        <v>882</v>
      </c>
      <c r="B30854" t="s">
        <v>1579</v>
      </c>
      <c r="C30854" t="s">
        <v>1580</v>
      </c>
    </row>
    <row r="30855" spans="1:4" x14ac:dyDescent="0.2">
      <c r="A30855" t="s">
        <v>1595</v>
      </c>
      <c r="B30855" t="s">
        <v>1596</v>
      </c>
      <c r="C30855" t="s">
        <v>1597</v>
      </c>
    </row>
    <row r="30856" spans="1:4" x14ac:dyDescent="0.2">
      <c r="A30856" t="s">
        <v>1595</v>
      </c>
      <c r="B30856" t="s">
        <v>1598</v>
      </c>
      <c r="C30856" t="s">
        <v>1599</v>
      </c>
      <c r="D30856" t="s">
        <v>1597</v>
      </c>
    </row>
    <row r="30857" spans="1:4" x14ac:dyDescent="0.2">
      <c r="A30857" t="s">
        <v>52</v>
      </c>
    </row>
    <row r="30858" spans="1:4" x14ac:dyDescent="0.2">
      <c r="A30858" t="s">
        <v>52</v>
      </c>
    </row>
    <row r="30859" spans="1:4" x14ac:dyDescent="0.2">
      <c r="A30859" t="s">
        <v>52</v>
      </c>
    </row>
    <row r="30860" spans="1:4" x14ac:dyDescent="0.2">
      <c r="A30860" t="s">
        <v>52</v>
      </c>
    </row>
    <row r="30861" spans="1:4" x14ac:dyDescent="0.2">
      <c r="A30861" t="s">
        <v>52</v>
      </c>
      <c r="B30861" t="s">
        <v>1775</v>
      </c>
    </row>
    <row r="30862" spans="1:4" x14ac:dyDescent="0.2">
      <c r="A30862" t="s">
        <v>52</v>
      </c>
      <c r="B30862" t="s">
        <v>1775</v>
      </c>
    </row>
    <row r="30863" spans="1:4" x14ac:dyDescent="0.2">
      <c r="A30863" t="s">
        <v>57</v>
      </c>
    </row>
    <row r="30864" spans="1:4" x14ac:dyDescent="0.2">
      <c r="A30864" t="s">
        <v>57</v>
      </c>
    </row>
    <row r="30865" spans="1:2" x14ac:dyDescent="0.2">
      <c r="A30865" t="s">
        <v>57</v>
      </c>
    </row>
    <row r="30866" spans="1:2" x14ac:dyDescent="0.2">
      <c r="A30866" t="s">
        <v>207</v>
      </c>
    </row>
    <row r="30867" spans="1:2" x14ac:dyDescent="0.2">
      <c r="A30867" t="s">
        <v>207</v>
      </c>
    </row>
    <row r="30868" spans="1:2" x14ac:dyDescent="0.2">
      <c r="A30868" t="s">
        <v>57</v>
      </c>
    </row>
    <row r="30869" spans="1:2" x14ac:dyDescent="0.2">
      <c r="A30869" t="s">
        <v>119</v>
      </c>
    </row>
    <row r="30870" spans="1:2" x14ac:dyDescent="0.2">
      <c r="A30870" t="s">
        <v>52</v>
      </c>
    </row>
    <row r="30871" spans="1:2" x14ac:dyDescent="0.2">
      <c r="A30871" t="s">
        <v>117</v>
      </c>
    </row>
    <row r="30872" spans="1:2" x14ac:dyDescent="0.2">
      <c r="A30872" t="s">
        <v>156</v>
      </c>
    </row>
    <row r="30873" spans="1:2" x14ac:dyDescent="0.2">
      <c r="A30873" t="s">
        <v>117</v>
      </c>
    </row>
    <row r="30874" spans="1:2" x14ac:dyDescent="0.2">
      <c r="A30874" t="s">
        <v>156</v>
      </c>
    </row>
    <row r="30875" spans="1:2" x14ac:dyDescent="0.2">
      <c r="A30875" t="s">
        <v>57</v>
      </c>
      <c r="B30875" t="s">
        <v>3702</v>
      </c>
    </row>
    <row r="30876" spans="1:2" x14ac:dyDescent="0.2">
      <c r="A30876" t="s">
        <v>118</v>
      </c>
      <c r="B30876" t="s">
        <v>3698</v>
      </c>
    </row>
    <row r="30877" spans="1:2" x14ac:dyDescent="0.2">
      <c r="A30877" t="s">
        <v>118</v>
      </c>
      <c r="B30877" t="s">
        <v>3699</v>
      </c>
    </row>
    <row r="30878" spans="1:2" x14ac:dyDescent="0.2">
      <c r="A30878" t="s">
        <v>115</v>
      </c>
    </row>
    <row r="30879" spans="1:2" x14ac:dyDescent="0.2">
      <c r="A30879" t="s">
        <v>57</v>
      </c>
    </row>
    <row r="30880" spans="1:2" x14ac:dyDescent="0.2">
      <c r="A30880" t="s">
        <v>57</v>
      </c>
    </row>
    <row r="30881" spans="1:4" x14ac:dyDescent="0.2">
      <c r="A30881" t="s">
        <v>57</v>
      </c>
    </row>
    <row r="30882" spans="1:4" x14ac:dyDescent="0.2">
      <c r="A30882" t="s">
        <v>57</v>
      </c>
    </row>
    <row r="30883" spans="1:4" x14ac:dyDescent="0.2">
      <c r="A30883" t="s">
        <v>119</v>
      </c>
    </row>
    <row r="30884" spans="1:4" x14ac:dyDescent="0.2">
      <c r="A30884" t="s">
        <v>212</v>
      </c>
    </row>
    <row r="30885" spans="1:4" x14ac:dyDescent="0.2">
      <c r="A30885" t="s">
        <v>118</v>
      </c>
      <c r="B30885" t="s">
        <v>1741</v>
      </c>
    </row>
    <row r="30886" spans="1:4" x14ac:dyDescent="0.2">
      <c r="A30886" t="s">
        <v>176</v>
      </c>
    </row>
    <row r="30887" spans="1:4" x14ac:dyDescent="0.2">
      <c r="A30887" t="s">
        <v>209</v>
      </c>
    </row>
    <row r="30888" spans="1:4" x14ac:dyDescent="0.2">
      <c r="A30888" t="s">
        <v>115</v>
      </c>
    </row>
    <row r="30889" spans="1:4" x14ac:dyDescent="0.2">
      <c r="A30889" t="s">
        <v>115</v>
      </c>
    </row>
    <row r="30890" spans="1:4" x14ac:dyDescent="0.2">
      <c r="A30890" t="s">
        <v>118</v>
      </c>
      <c r="B30890" t="s">
        <v>1649</v>
      </c>
      <c r="C30890" t="s">
        <v>1572</v>
      </c>
      <c r="D30890" t="s">
        <v>2363</v>
      </c>
    </row>
    <row r="30891" spans="1:4" x14ac:dyDescent="0.2">
      <c r="A30891" t="s">
        <v>156</v>
      </c>
    </row>
    <row r="30892" spans="1:4" x14ac:dyDescent="0.2">
      <c r="A30892" t="s">
        <v>52</v>
      </c>
    </row>
    <row r="30893" spans="1:4" x14ac:dyDescent="0.2">
      <c r="A30893" t="s">
        <v>52</v>
      </c>
    </row>
    <row r="30894" spans="1:4" x14ac:dyDescent="0.2">
      <c r="A30894" t="s">
        <v>176</v>
      </c>
    </row>
    <row r="30895" spans="1:4" x14ac:dyDescent="0.2">
      <c r="A30895" t="s">
        <v>118</v>
      </c>
    </row>
    <row r="30896" spans="1:4" x14ac:dyDescent="0.2">
      <c r="A30896" t="s">
        <v>209</v>
      </c>
    </row>
    <row r="30897" spans="1:4" x14ac:dyDescent="0.2">
      <c r="A30897" t="s">
        <v>176</v>
      </c>
    </row>
    <row r="30898" spans="1:4" x14ac:dyDescent="0.2">
      <c r="A30898" t="s">
        <v>176</v>
      </c>
    </row>
    <row r="30899" spans="1:4" x14ac:dyDescent="0.2">
      <c r="A30899" t="s">
        <v>209</v>
      </c>
    </row>
    <row r="30900" spans="1:4" x14ac:dyDescent="0.2">
      <c r="A30900" t="s">
        <v>209</v>
      </c>
    </row>
    <row r="30901" spans="1:4" x14ac:dyDescent="0.2">
      <c r="A30901" t="s">
        <v>574</v>
      </c>
    </row>
    <row r="30902" spans="1:4" x14ac:dyDescent="0.2">
      <c r="A30902" t="s">
        <v>121</v>
      </c>
    </row>
    <row r="30903" spans="1:4" x14ac:dyDescent="0.2">
      <c r="A30903" t="s">
        <v>115</v>
      </c>
    </row>
    <row r="30904" spans="1:4" x14ac:dyDescent="0.2">
      <c r="A30904" t="s">
        <v>115</v>
      </c>
    </row>
    <row r="30905" spans="1:4" x14ac:dyDescent="0.2">
      <c r="A30905" t="s">
        <v>52</v>
      </c>
    </row>
    <row r="30906" spans="1:4" x14ac:dyDescent="0.2">
      <c r="A30906" t="s">
        <v>120</v>
      </c>
    </row>
    <row r="30907" spans="1:4" x14ac:dyDescent="0.2">
      <c r="A30907" t="s">
        <v>156</v>
      </c>
    </row>
    <row r="30908" spans="1:4" x14ac:dyDescent="0.2">
      <c r="A30908" t="s">
        <v>77</v>
      </c>
    </row>
    <row r="30909" spans="1:4" x14ac:dyDescent="0.2">
      <c r="A30909" t="s">
        <v>118</v>
      </c>
      <c r="B30909" t="s">
        <v>3705</v>
      </c>
    </row>
    <row r="30910" spans="1:4" x14ac:dyDescent="0.2">
      <c r="A30910" t="s">
        <v>118</v>
      </c>
      <c r="B30910" t="s">
        <v>3235</v>
      </c>
    </row>
    <row r="30911" spans="1:4" x14ac:dyDescent="0.2">
      <c r="A30911" t="s">
        <v>52</v>
      </c>
      <c r="B30911" t="s">
        <v>131</v>
      </c>
      <c r="C30911" t="s">
        <v>3706</v>
      </c>
    </row>
    <row r="30912" spans="1:4" x14ac:dyDescent="0.2">
      <c r="A30912" t="s">
        <v>52</v>
      </c>
      <c r="B30912" t="s">
        <v>200</v>
      </c>
      <c r="C30912" t="s">
        <v>1645</v>
      </c>
      <c r="D30912">
        <v>0.15</v>
      </c>
    </row>
    <row r="30913" spans="1:5" x14ac:dyDescent="0.2">
      <c r="A30913" t="s">
        <v>52</v>
      </c>
    </row>
    <row r="30914" spans="1:5" x14ac:dyDescent="0.2">
      <c r="A30914" t="s">
        <v>52</v>
      </c>
    </row>
    <row r="30915" spans="1:5" x14ac:dyDescent="0.2">
      <c r="A30915" t="s">
        <v>176</v>
      </c>
    </row>
    <row r="30916" spans="1:5" x14ac:dyDescent="0.2">
      <c r="A30916" t="s">
        <v>3335</v>
      </c>
      <c r="B30916" t="s">
        <v>2778</v>
      </c>
      <c r="C30916" t="s">
        <v>3336</v>
      </c>
      <c r="D30916" t="s">
        <v>3337</v>
      </c>
    </row>
    <row r="30917" spans="1:5" x14ac:dyDescent="0.2">
      <c r="A30917" t="s">
        <v>1575</v>
      </c>
      <c r="B30917" t="s">
        <v>1576</v>
      </c>
      <c r="C30917" t="s">
        <v>1577</v>
      </c>
      <c r="D30917" t="s">
        <v>1578</v>
      </c>
    </row>
    <row r="30918" spans="1:5" x14ac:dyDescent="0.2">
      <c r="A30918" t="s">
        <v>882</v>
      </c>
      <c r="B30918" t="s">
        <v>1579</v>
      </c>
      <c r="C30918" t="s">
        <v>1580</v>
      </c>
    </row>
    <row r="30919" spans="1:5" x14ac:dyDescent="0.2">
      <c r="A30919" t="s">
        <v>1595</v>
      </c>
      <c r="B30919" t="s">
        <v>1596</v>
      </c>
      <c r="C30919" t="s">
        <v>1597</v>
      </c>
    </row>
    <row r="30920" spans="1:5" x14ac:dyDescent="0.2">
      <c r="A30920" t="s">
        <v>1595</v>
      </c>
      <c r="B30920" t="s">
        <v>1598</v>
      </c>
      <c r="C30920" t="s">
        <v>1599</v>
      </c>
      <c r="D30920" t="s">
        <v>1597</v>
      </c>
    </row>
    <row r="30921" spans="1:5" x14ac:dyDescent="0.2">
      <c r="A30921" t="s">
        <v>2616</v>
      </c>
      <c r="B30921" t="s">
        <v>1634</v>
      </c>
      <c r="C30921">
        <v>0.05</v>
      </c>
    </row>
    <row r="30922" spans="1:5" x14ac:dyDescent="0.2">
      <c r="A30922" t="s">
        <v>57</v>
      </c>
      <c r="B30922">
        <v>34.700000000000003</v>
      </c>
      <c r="C30922">
        <v>0.05</v>
      </c>
    </row>
    <row r="30923" spans="1:5" x14ac:dyDescent="0.2">
      <c r="A30923" t="s">
        <v>2983</v>
      </c>
      <c r="B30923" t="s">
        <v>1639</v>
      </c>
      <c r="C30923">
        <v>0.03</v>
      </c>
    </row>
    <row r="30924" spans="1:5" x14ac:dyDescent="0.2">
      <c r="A30924" t="s">
        <v>52</v>
      </c>
      <c r="B30924">
        <v>0.27</v>
      </c>
      <c r="C30924">
        <v>0.1</v>
      </c>
      <c r="D30924" t="s">
        <v>1835</v>
      </c>
      <c r="E30924" t="s">
        <v>2984</v>
      </c>
    </row>
    <row r="30925" spans="1:5" x14ac:dyDescent="0.2">
      <c r="A30925" t="s">
        <v>797</v>
      </c>
    </row>
    <row r="30926" spans="1:5" x14ac:dyDescent="0.2">
      <c r="A30926" t="s">
        <v>2985</v>
      </c>
      <c r="B30926">
        <v>0.15</v>
      </c>
    </row>
    <row r="30927" spans="1:5" x14ac:dyDescent="0.2">
      <c r="A30927" t="s">
        <v>50</v>
      </c>
      <c r="B30927">
        <v>11.25</v>
      </c>
      <c r="C30927" t="s">
        <v>1634</v>
      </c>
      <c r="D30927">
        <v>2.5000000000000001E-2</v>
      </c>
    </row>
    <row r="30928" spans="1:5" x14ac:dyDescent="0.2">
      <c r="A30928" t="s">
        <v>2986</v>
      </c>
      <c r="B30928" t="s">
        <v>1639</v>
      </c>
      <c r="C30928">
        <v>0.1</v>
      </c>
    </row>
    <row r="30929" spans="1:5" x14ac:dyDescent="0.2">
      <c r="A30929" t="s">
        <v>200</v>
      </c>
      <c r="B30929">
        <v>8.75</v>
      </c>
      <c r="C30929" t="s">
        <v>1634</v>
      </c>
      <c r="D30929">
        <v>0.1</v>
      </c>
    </row>
    <row r="30930" spans="1:5" x14ac:dyDescent="0.2">
      <c r="A30930" t="s">
        <v>52</v>
      </c>
      <c r="B30930">
        <v>6.85</v>
      </c>
      <c r="C30930" t="s">
        <v>1634</v>
      </c>
      <c r="D30930">
        <v>0.05</v>
      </c>
    </row>
    <row r="30931" spans="1:5" x14ac:dyDescent="0.2">
      <c r="A30931" t="s">
        <v>2987</v>
      </c>
      <c r="B30931">
        <v>-7.0000000000000007E-2</v>
      </c>
    </row>
    <row r="30932" spans="1:5" x14ac:dyDescent="0.2">
      <c r="A30932" t="s">
        <v>2988</v>
      </c>
      <c r="B30932">
        <v>-0.05</v>
      </c>
    </row>
    <row r="30933" spans="1:5" x14ac:dyDescent="0.2">
      <c r="A30933" t="s">
        <v>52</v>
      </c>
      <c r="B30933">
        <v>0.1</v>
      </c>
      <c r="C30933">
        <f>0.05/-0.1</f>
        <v>-0.5</v>
      </c>
    </row>
    <row r="30934" spans="1:5" x14ac:dyDescent="0.2">
      <c r="A30934" t="s">
        <v>2989</v>
      </c>
      <c r="B30934" t="s">
        <v>2990</v>
      </c>
      <c r="C30934" t="s">
        <v>2991</v>
      </c>
      <c r="D30934" t="s">
        <v>2992</v>
      </c>
    </row>
    <row r="30935" spans="1:5" x14ac:dyDescent="0.2">
      <c r="A30935" t="s">
        <v>118</v>
      </c>
      <c r="B30935" t="s">
        <v>1655</v>
      </c>
      <c r="C30935">
        <v>1</v>
      </c>
      <c r="D30935" t="s">
        <v>2993</v>
      </c>
      <c r="E30935" t="s">
        <v>2994</v>
      </c>
    </row>
    <row r="30936" spans="1:5" x14ac:dyDescent="0.2">
      <c r="A30936" t="s">
        <v>118</v>
      </c>
      <c r="B30936" t="s">
        <v>2534</v>
      </c>
      <c r="C30936">
        <v>1</v>
      </c>
      <c r="D30936" t="s">
        <v>2993</v>
      </c>
      <c r="E30936" t="s">
        <v>2994</v>
      </c>
    </row>
    <row r="30937" spans="1:5" x14ac:dyDescent="0.2">
      <c r="A30937" t="s">
        <v>118</v>
      </c>
      <c r="B30937" t="s">
        <v>2995</v>
      </c>
      <c r="C30937">
        <v>4</v>
      </c>
      <c r="D30937" t="s">
        <v>2993</v>
      </c>
      <c r="E30937" t="s">
        <v>2994</v>
      </c>
    </row>
    <row r="30938" spans="1:5" x14ac:dyDescent="0.2">
      <c r="A30938" t="s">
        <v>118</v>
      </c>
      <c r="B30938" t="s">
        <v>1655</v>
      </c>
      <c r="C30938">
        <v>1.5</v>
      </c>
      <c r="D30938" t="s">
        <v>2993</v>
      </c>
      <c r="E30938" t="s">
        <v>2996</v>
      </c>
    </row>
    <row r="30939" spans="1:5" x14ac:dyDescent="0.2">
      <c r="A30939" t="s">
        <v>118</v>
      </c>
      <c r="B30939" t="s">
        <v>1640</v>
      </c>
      <c r="C30939">
        <v>1</v>
      </c>
      <c r="D30939" t="s">
        <v>2993</v>
      </c>
      <c r="E30939" t="s">
        <v>2997</v>
      </c>
    </row>
    <row r="30940" spans="1:5" x14ac:dyDescent="0.2">
      <c r="A30940" t="s">
        <v>118</v>
      </c>
      <c r="B30940" t="s">
        <v>2995</v>
      </c>
      <c r="C30940">
        <v>6</v>
      </c>
      <c r="D30940" t="s">
        <v>2993</v>
      </c>
      <c r="E30940" t="s">
        <v>2997</v>
      </c>
    </row>
    <row r="30941" spans="1:5" x14ac:dyDescent="0.2">
      <c r="A30941" t="s">
        <v>118</v>
      </c>
      <c r="B30941" t="s">
        <v>1655</v>
      </c>
      <c r="C30941">
        <v>6.3</v>
      </c>
    </row>
    <row r="30942" spans="1:5" x14ac:dyDescent="0.2">
      <c r="A30942" t="s">
        <v>118</v>
      </c>
      <c r="B30942" t="s">
        <v>1741</v>
      </c>
    </row>
    <row r="30943" spans="1:5" x14ac:dyDescent="0.2">
      <c r="A30943" t="s">
        <v>118</v>
      </c>
      <c r="B30943" t="s">
        <v>1655</v>
      </c>
      <c r="C30943">
        <v>12</v>
      </c>
    </row>
    <row r="30944" spans="1:5" x14ac:dyDescent="0.2">
      <c r="A30944" t="s">
        <v>120</v>
      </c>
      <c r="B30944">
        <v>0.02</v>
      </c>
    </row>
    <row r="30945" spans="1:5" x14ac:dyDescent="0.2">
      <c r="A30945" t="s">
        <v>110</v>
      </c>
      <c r="B30945" t="s">
        <v>1724</v>
      </c>
    </row>
    <row r="30946" spans="1:5" x14ac:dyDescent="0.2">
      <c r="A30946" t="s">
        <v>3002</v>
      </c>
      <c r="B30946" t="s">
        <v>2254</v>
      </c>
    </row>
    <row r="30947" spans="1:5" x14ac:dyDescent="0.2">
      <c r="A30947" t="s">
        <v>1575</v>
      </c>
      <c r="B30947" t="s">
        <v>1576</v>
      </c>
      <c r="C30947" t="s">
        <v>1577</v>
      </c>
      <c r="D30947" t="s">
        <v>1578</v>
      </c>
    </row>
    <row r="30948" spans="1:5" x14ac:dyDescent="0.2">
      <c r="A30948" t="s">
        <v>882</v>
      </c>
      <c r="B30948" t="s">
        <v>1579</v>
      </c>
      <c r="C30948" t="s">
        <v>1580</v>
      </c>
    </row>
    <row r="30949" spans="1:5" x14ac:dyDescent="0.2">
      <c r="A30949" t="s">
        <v>3003</v>
      </c>
      <c r="B30949">
        <f>0.04/0.02</f>
        <v>2</v>
      </c>
    </row>
    <row r="30950" spans="1:5" x14ac:dyDescent="0.2">
      <c r="A30950" t="s">
        <v>3004</v>
      </c>
      <c r="B30950">
        <v>0.03</v>
      </c>
    </row>
    <row r="30951" spans="1:5" x14ac:dyDescent="0.2">
      <c r="A30951" t="s">
        <v>120</v>
      </c>
      <c r="B30951" t="s">
        <v>2629</v>
      </c>
      <c r="C30951" t="s">
        <v>3003</v>
      </c>
    </row>
    <row r="30952" spans="1:5" x14ac:dyDescent="0.2">
      <c r="A30952" t="s">
        <v>120</v>
      </c>
      <c r="B30952" t="s">
        <v>2629</v>
      </c>
      <c r="C30952" t="s">
        <v>3004</v>
      </c>
    </row>
    <row r="30953" spans="1:5" x14ac:dyDescent="0.2">
      <c r="A30953" t="s">
        <v>52</v>
      </c>
      <c r="B30953">
        <v>0.5</v>
      </c>
      <c r="C30953" t="s">
        <v>1656</v>
      </c>
    </row>
    <row r="30954" spans="1:5" x14ac:dyDescent="0.2">
      <c r="A30954" t="s">
        <v>2616</v>
      </c>
      <c r="B30954" t="s">
        <v>1634</v>
      </c>
      <c r="C30954">
        <v>0.05</v>
      </c>
    </row>
    <row r="30955" spans="1:5" x14ac:dyDescent="0.2">
      <c r="A30955" t="s">
        <v>57</v>
      </c>
      <c r="B30955">
        <v>34.700000000000003</v>
      </c>
      <c r="C30955">
        <v>0.05</v>
      </c>
    </row>
    <row r="30956" spans="1:5" x14ac:dyDescent="0.2">
      <c r="A30956" t="s">
        <v>2983</v>
      </c>
      <c r="B30956" t="s">
        <v>1639</v>
      </c>
      <c r="C30956">
        <v>0.03</v>
      </c>
    </row>
    <row r="30957" spans="1:5" x14ac:dyDescent="0.2">
      <c r="A30957" t="s">
        <v>52</v>
      </c>
      <c r="B30957">
        <v>0.27</v>
      </c>
      <c r="C30957">
        <v>0.1</v>
      </c>
      <c r="D30957" t="s">
        <v>1835</v>
      </c>
      <c r="E30957" t="s">
        <v>2984</v>
      </c>
    </row>
    <row r="30958" spans="1:5" x14ac:dyDescent="0.2">
      <c r="A30958" t="s">
        <v>797</v>
      </c>
    </row>
    <row r="30959" spans="1:5" x14ac:dyDescent="0.2">
      <c r="A30959" t="s">
        <v>2985</v>
      </c>
      <c r="B30959">
        <v>0.15</v>
      </c>
    </row>
    <row r="30960" spans="1:5" x14ac:dyDescent="0.2">
      <c r="A30960" t="s">
        <v>50</v>
      </c>
      <c r="B30960">
        <v>11.25</v>
      </c>
      <c r="C30960" t="s">
        <v>1634</v>
      </c>
      <c r="D30960">
        <v>2.5000000000000001E-2</v>
      </c>
    </row>
    <row r="30961" spans="1:5" x14ac:dyDescent="0.2">
      <c r="A30961" t="s">
        <v>2986</v>
      </c>
      <c r="B30961" t="s">
        <v>1639</v>
      </c>
      <c r="C30961">
        <v>0.1</v>
      </c>
    </row>
    <row r="30962" spans="1:5" x14ac:dyDescent="0.2">
      <c r="A30962" t="s">
        <v>200</v>
      </c>
      <c r="B30962">
        <v>8.75</v>
      </c>
      <c r="C30962" t="s">
        <v>1634</v>
      </c>
      <c r="D30962">
        <v>0.1</v>
      </c>
    </row>
    <row r="30963" spans="1:5" x14ac:dyDescent="0.2">
      <c r="A30963" t="s">
        <v>52</v>
      </c>
      <c r="B30963">
        <v>6.85</v>
      </c>
      <c r="C30963" t="s">
        <v>1634</v>
      </c>
      <c r="D30963">
        <v>0.05</v>
      </c>
    </row>
    <row r="30964" spans="1:5" x14ac:dyDescent="0.2">
      <c r="A30964" t="s">
        <v>2987</v>
      </c>
      <c r="B30964">
        <v>-7.0000000000000007E-2</v>
      </c>
    </row>
    <row r="30965" spans="1:5" x14ac:dyDescent="0.2">
      <c r="A30965" t="s">
        <v>2988</v>
      </c>
      <c r="B30965">
        <v>-0.05</v>
      </c>
    </row>
    <row r="30966" spans="1:5" x14ac:dyDescent="0.2">
      <c r="A30966" t="s">
        <v>52</v>
      </c>
      <c r="B30966">
        <v>0.1</v>
      </c>
      <c r="C30966">
        <f>0.05/-0.1</f>
        <v>-0.5</v>
      </c>
    </row>
    <row r="30967" spans="1:5" x14ac:dyDescent="0.2">
      <c r="A30967" t="s">
        <v>2989</v>
      </c>
      <c r="B30967" t="s">
        <v>2990</v>
      </c>
      <c r="C30967" t="s">
        <v>2991</v>
      </c>
      <c r="D30967" t="s">
        <v>2992</v>
      </c>
    </row>
    <row r="30968" spans="1:5" x14ac:dyDescent="0.2">
      <c r="A30968" t="s">
        <v>118</v>
      </c>
      <c r="B30968" t="s">
        <v>1655</v>
      </c>
      <c r="C30968">
        <v>1</v>
      </c>
      <c r="D30968" t="s">
        <v>2993</v>
      </c>
      <c r="E30968" t="s">
        <v>2994</v>
      </c>
    </row>
    <row r="30969" spans="1:5" x14ac:dyDescent="0.2">
      <c r="A30969" t="s">
        <v>118</v>
      </c>
      <c r="B30969" t="s">
        <v>2534</v>
      </c>
      <c r="C30969">
        <v>1</v>
      </c>
      <c r="D30969" t="s">
        <v>2993</v>
      </c>
      <c r="E30969" t="s">
        <v>2994</v>
      </c>
    </row>
    <row r="30970" spans="1:5" x14ac:dyDescent="0.2">
      <c r="A30970" t="s">
        <v>118</v>
      </c>
      <c r="B30970" t="s">
        <v>2995</v>
      </c>
      <c r="C30970">
        <v>4</v>
      </c>
      <c r="D30970" t="s">
        <v>2993</v>
      </c>
      <c r="E30970" t="s">
        <v>2994</v>
      </c>
    </row>
    <row r="30971" spans="1:5" x14ac:dyDescent="0.2">
      <c r="A30971" t="s">
        <v>118</v>
      </c>
      <c r="B30971" t="s">
        <v>1655</v>
      </c>
      <c r="C30971">
        <v>1.5</v>
      </c>
      <c r="D30971" t="s">
        <v>2993</v>
      </c>
      <c r="E30971" t="s">
        <v>2996</v>
      </c>
    </row>
    <row r="30972" spans="1:5" x14ac:dyDescent="0.2">
      <c r="A30972" t="s">
        <v>118</v>
      </c>
      <c r="B30972" t="s">
        <v>1640</v>
      </c>
      <c r="C30972">
        <v>1</v>
      </c>
      <c r="D30972" t="s">
        <v>2993</v>
      </c>
      <c r="E30972" t="s">
        <v>2997</v>
      </c>
    </row>
    <row r="30973" spans="1:5" x14ac:dyDescent="0.2">
      <c r="A30973" t="s">
        <v>118</v>
      </c>
      <c r="B30973" t="s">
        <v>2995</v>
      </c>
      <c r="C30973">
        <v>6</v>
      </c>
      <c r="D30973" t="s">
        <v>2993</v>
      </c>
      <c r="E30973" t="s">
        <v>2997</v>
      </c>
    </row>
    <row r="30974" spans="1:5" x14ac:dyDescent="0.2">
      <c r="A30974" t="s">
        <v>118</v>
      </c>
      <c r="B30974" t="s">
        <v>1655</v>
      </c>
      <c r="C30974">
        <v>6.3</v>
      </c>
    </row>
    <row r="30975" spans="1:5" x14ac:dyDescent="0.2">
      <c r="A30975" t="s">
        <v>118</v>
      </c>
      <c r="B30975" t="s">
        <v>1741</v>
      </c>
    </row>
    <row r="30976" spans="1:5" x14ac:dyDescent="0.2">
      <c r="A30976" t="s">
        <v>118</v>
      </c>
      <c r="B30976" t="s">
        <v>1655</v>
      </c>
      <c r="C30976">
        <v>12</v>
      </c>
    </row>
    <row r="30977" spans="1:4" x14ac:dyDescent="0.2">
      <c r="A30977" t="s">
        <v>120</v>
      </c>
      <c r="B30977">
        <v>0.02</v>
      </c>
    </row>
    <row r="30978" spans="1:4" x14ac:dyDescent="0.2">
      <c r="A30978" t="s">
        <v>110</v>
      </c>
      <c r="B30978" t="s">
        <v>1724</v>
      </c>
    </row>
    <row r="30979" spans="1:4" x14ac:dyDescent="0.2">
      <c r="A30979" t="s">
        <v>3002</v>
      </c>
      <c r="B30979" t="s">
        <v>2254</v>
      </c>
    </row>
    <row r="30980" spans="1:4" x14ac:dyDescent="0.2">
      <c r="A30980" t="s">
        <v>1575</v>
      </c>
      <c r="B30980" t="s">
        <v>1576</v>
      </c>
      <c r="C30980" t="s">
        <v>1577</v>
      </c>
      <c r="D30980" t="s">
        <v>1578</v>
      </c>
    </row>
    <row r="30981" spans="1:4" x14ac:dyDescent="0.2">
      <c r="A30981" t="s">
        <v>882</v>
      </c>
      <c r="B30981" t="s">
        <v>1579</v>
      </c>
      <c r="C30981" t="s">
        <v>1580</v>
      </c>
    </row>
    <row r="30982" spans="1:4" x14ac:dyDescent="0.2">
      <c r="A30982" t="s">
        <v>3003</v>
      </c>
      <c r="B30982">
        <f>0.04/0.02</f>
        <v>2</v>
      </c>
    </row>
    <row r="30983" spans="1:4" x14ac:dyDescent="0.2">
      <c r="A30983" t="s">
        <v>3004</v>
      </c>
      <c r="B30983">
        <v>0.03</v>
      </c>
    </row>
    <row r="30984" spans="1:4" x14ac:dyDescent="0.2">
      <c r="A30984" t="s">
        <v>120</v>
      </c>
      <c r="B30984" t="s">
        <v>2629</v>
      </c>
      <c r="C30984" t="s">
        <v>3003</v>
      </c>
    </row>
    <row r="30985" spans="1:4" x14ac:dyDescent="0.2">
      <c r="A30985" t="s">
        <v>120</v>
      </c>
      <c r="B30985" t="s">
        <v>2629</v>
      </c>
      <c r="C30985" t="s">
        <v>3004</v>
      </c>
    </row>
    <row r="30986" spans="1:4" x14ac:dyDescent="0.2">
      <c r="A30986" t="s">
        <v>52</v>
      </c>
      <c r="B30986">
        <v>0.5</v>
      </c>
      <c r="C30986" t="s">
        <v>1656</v>
      </c>
    </row>
    <row r="30987" spans="1:4" x14ac:dyDescent="0.2">
      <c r="A30987" t="s">
        <v>77</v>
      </c>
    </row>
    <row r="30988" spans="1:4" x14ac:dyDescent="0.2">
      <c r="A30988" t="s">
        <v>176</v>
      </c>
    </row>
    <row r="30989" spans="1:4" x14ac:dyDescent="0.2">
      <c r="A30989" t="s">
        <v>118</v>
      </c>
      <c r="B30989" t="s">
        <v>2943</v>
      </c>
      <c r="C30989" t="s">
        <v>2427</v>
      </c>
    </row>
    <row r="30990" spans="1:4" x14ac:dyDescent="0.2">
      <c r="A30990" t="s">
        <v>120</v>
      </c>
      <c r="B30990" t="s">
        <v>1593</v>
      </c>
      <c r="C30990" t="s">
        <v>1594</v>
      </c>
    </row>
    <row r="30991" spans="1:4" x14ac:dyDescent="0.2">
      <c r="A30991" t="s">
        <v>120</v>
      </c>
      <c r="B30991" t="s">
        <v>1593</v>
      </c>
      <c r="C30991" t="s">
        <v>1594</v>
      </c>
    </row>
    <row r="30992" spans="1:4" x14ac:dyDescent="0.2">
      <c r="A30992" t="s">
        <v>115</v>
      </c>
    </row>
    <row r="30993" spans="1:4" x14ac:dyDescent="0.2">
      <c r="A30993" t="s">
        <v>52</v>
      </c>
      <c r="B30993" t="s">
        <v>2815</v>
      </c>
      <c r="C30993">
        <v>2.5</v>
      </c>
      <c r="D30993">
        <v>0.02</v>
      </c>
    </row>
    <row r="30994" spans="1:4" x14ac:dyDescent="0.2">
      <c r="A30994" t="s">
        <v>72</v>
      </c>
    </row>
    <row r="30995" spans="1:4" x14ac:dyDescent="0.2">
      <c r="A30995" t="s">
        <v>77</v>
      </c>
    </row>
    <row r="30996" spans="1:4" x14ac:dyDescent="0.2">
      <c r="A30996" t="s">
        <v>52</v>
      </c>
    </row>
    <row r="30997" spans="1:4" x14ac:dyDescent="0.2">
      <c r="A30997" t="s">
        <v>52</v>
      </c>
    </row>
    <row r="30998" spans="1:4" x14ac:dyDescent="0.2">
      <c r="A30998" t="s">
        <v>176</v>
      </c>
    </row>
    <row r="30999" spans="1:4" x14ac:dyDescent="0.2">
      <c r="A30999" t="s">
        <v>176</v>
      </c>
    </row>
    <row r="31000" spans="1:4" x14ac:dyDescent="0.2">
      <c r="A31000" t="s">
        <v>176</v>
      </c>
    </row>
    <row r="31001" spans="1:4" x14ac:dyDescent="0.2">
      <c r="A31001" t="s">
        <v>176</v>
      </c>
    </row>
    <row r="31002" spans="1:4" x14ac:dyDescent="0.2">
      <c r="A31002" t="s">
        <v>72</v>
      </c>
    </row>
    <row r="31003" spans="1:4" x14ac:dyDescent="0.2">
      <c r="A31003" t="s">
        <v>77</v>
      </c>
    </row>
    <row r="31004" spans="1:4" x14ac:dyDescent="0.2">
      <c r="A31004" t="s">
        <v>176</v>
      </c>
    </row>
    <row r="31005" spans="1:4" x14ac:dyDescent="0.2">
      <c r="A31005" t="s">
        <v>77</v>
      </c>
      <c r="B31005" t="s">
        <v>3719</v>
      </c>
      <c r="C31005" t="s">
        <v>1634</v>
      </c>
      <c r="D31005" t="s">
        <v>1754</v>
      </c>
    </row>
    <row r="31006" spans="1:4" x14ac:dyDescent="0.2">
      <c r="A31006" t="s">
        <v>77</v>
      </c>
    </row>
    <row r="31007" spans="1:4" x14ac:dyDescent="0.2">
      <c r="A31007" t="s">
        <v>52</v>
      </c>
    </row>
    <row r="31008" spans="1:4" x14ac:dyDescent="0.2">
      <c r="A31008" t="s">
        <v>52</v>
      </c>
    </row>
    <row r="31009" spans="1:1" x14ac:dyDescent="0.2">
      <c r="A31009" t="s">
        <v>52</v>
      </c>
    </row>
    <row r="31010" spans="1:1" x14ac:dyDescent="0.2">
      <c r="A31010" t="s">
        <v>176</v>
      </c>
    </row>
    <row r="31011" spans="1:1" x14ac:dyDescent="0.2">
      <c r="A31011" t="s">
        <v>72</v>
      </c>
    </row>
    <row r="31012" spans="1:1" x14ac:dyDescent="0.2">
      <c r="A31012" t="s">
        <v>77</v>
      </c>
    </row>
    <row r="31013" spans="1:1" x14ac:dyDescent="0.2">
      <c r="A31013" t="s">
        <v>176</v>
      </c>
    </row>
    <row r="31014" spans="1:1" x14ac:dyDescent="0.2">
      <c r="A31014" t="s">
        <v>52</v>
      </c>
    </row>
    <row r="31015" spans="1:1" x14ac:dyDescent="0.2">
      <c r="A31015" t="s">
        <v>176</v>
      </c>
    </row>
    <row r="31016" spans="1:1" x14ac:dyDescent="0.2">
      <c r="A31016" t="s">
        <v>176</v>
      </c>
    </row>
    <row r="31017" spans="1:1" x14ac:dyDescent="0.2">
      <c r="A31017" t="s">
        <v>52</v>
      </c>
    </row>
    <row r="31018" spans="1:1" x14ac:dyDescent="0.2">
      <c r="A31018" t="s">
        <v>120</v>
      </c>
    </row>
    <row r="31019" spans="1:1" x14ac:dyDescent="0.2">
      <c r="A31019" t="s">
        <v>156</v>
      </c>
    </row>
    <row r="31020" spans="1:1" x14ac:dyDescent="0.2">
      <c r="A31020" t="s">
        <v>52</v>
      </c>
    </row>
    <row r="31021" spans="1:1" x14ac:dyDescent="0.2">
      <c r="A31021" t="s">
        <v>52</v>
      </c>
    </row>
    <row r="31022" spans="1:1" x14ac:dyDescent="0.2">
      <c r="A31022" t="s">
        <v>52</v>
      </c>
    </row>
    <row r="31023" spans="1:1" x14ac:dyDescent="0.2">
      <c r="A31023" t="s">
        <v>52</v>
      </c>
    </row>
    <row r="31024" spans="1:1" x14ac:dyDescent="0.2">
      <c r="A31024" t="s">
        <v>52</v>
      </c>
    </row>
    <row r="31025" spans="1:2" x14ac:dyDescent="0.2">
      <c r="A31025" t="s">
        <v>176</v>
      </c>
      <c r="B31025" t="s">
        <v>3715</v>
      </c>
    </row>
    <row r="31026" spans="1:2" x14ac:dyDescent="0.2">
      <c r="A31026" t="s">
        <v>52</v>
      </c>
    </row>
    <row r="31027" spans="1:2" x14ac:dyDescent="0.2">
      <c r="A31027" t="s">
        <v>52</v>
      </c>
    </row>
    <row r="31028" spans="1:2" x14ac:dyDescent="0.2">
      <c r="A31028" t="s">
        <v>52</v>
      </c>
    </row>
    <row r="31029" spans="1:2" x14ac:dyDescent="0.2">
      <c r="A31029" t="s">
        <v>52</v>
      </c>
    </row>
    <row r="31030" spans="1:2" x14ac:dyDescent="0.2">
      <c r="A31030" t="s">
        <v>118</v>
      </c>
    </row>
    <row r="31031" spans="1:2" x14ac:dyDescent="0.2">
      <c r="A31031" t="s">
        <v>176</v>
      </c>
    </row>
    <row r="31032" spans="1:2" x14ac:dyDescent="0.2">
      <c r="A31032" t="s">
        <v>52</v>
      </c>
    </row>
    <row r="31033" spans="1:2" x14ac:dyDescent="0.2">
      <c r="A31033" t="s">
        <v>52</v>
      </c>
    </row>
    <row r="31034" spans="1:2" x14ac:dyDescent="0.2">
      <c r="A31034" t="s">
        <v>77</v>
      </c>
    </row>
    <row r="31035" spans="1:2" x14ac:dyDescent="0.2">
      <c r="A31035" t="s">
        <v>176</v>
      </c>
    </row>
    <row r="31036" spans="1:2" x14ac:dyDescent="0.2">
      <c r="A31036" t="s">
        <v>176</v>
      </c>
    </row>
    <row r="31037" spans="1:2" x14ac:dyDescent="0.2">
      <c r="A31037" t="s">
        <v>176</v>
      </c>
      <c r="B31037" t="s">
        <v>3634</v>
      </c>
    </row>
    <row r="31038" spans="1:2" x14ac:dyDescent="0.2">
      <c r="A31038" t="s">
        <v>176</v>
      </c>
    </row>
    <row r="31039" spans="1:2" x14ac:dyDescent="0.2">
      <c r="A31039" t="s">
        <v>77</v>
      </c>
      <c r="B31039" t="s">
        <v>3716</v>
      </c>
    </row>
    <row r="31040" spans="1:2" x14ac:dyDescent="0.2">
      <c r="A31040" t="s">
        <v>77</v>
      </c>
    </row>
    <row r="31041" spans="1:3" x14ac:dyDescent="0.2">
      <c r="A31041" t="s">
        <v>118</v>
      </c>
    </row>
    <row r="31042" spans="1:3" x14ac:dyDescent="0.2">
      <c r="A31042" t="s">
        <v>209</v>
      </c>
    </row>
    <row r="31043" spans="1:3" x14ac:dyDescent="0.2">
      <c r="A31043" t="s">
        <v>209</v>
      </c>
    </row>
    <row r="31044" spans="1:3" x14ac:dyDescent="0.2">
      <c r="A31044" t="s">
        <v>209</v>
      </c>
    </row>
    <row r="31045" spans="1:3" x14ac:dyDescent="0.2">
      <c r="A31045" t="s">
        <v>176</v>
      </c>
    </row>
    <row r="31046" spans="1:3" x14ac:dyDescent="0.2">
      <c r="A31046" t="s">
        <v>52</v>
      </c>
    </row>
    <row r="31047" spans="1:3" x14ac:dyDescent="0.2">
      <c r="A31047" t="s">
        <v>209</v>
      </c>
    </row>
    <row r="31048" spans="1:3" x14ac:dyDescent="0.2">
      <c r="A31048" t="s">
        <v>209</v>
      </c>
    </row>
    <row r="31049" spans="1:3" x14ac:dyDescent="0.2">
      <c r="A31049" t="s">
        <v>77</v>
      </c>
    </row>
    <row r="31050" spans="1:3" x14ac:dyDescent="0.2">
      <c r="A31050" t="s">
        <v>209</v>
      </c>
      <c r="B31050" t="s">
        <v>3717</v>
      </c>
      <c r="C31050">
        <f>0.05/-0.02</f>
        <v>-2.5</v>
      </c>
    </row>
    <row r="31051" spans="1:3" x14ac:dyDescent="0.2">
      <c r="A31051" t="s">
        <v>209</v>
      </c>
      <c r="B31051" t="s">
        <v>2502</v>
      </c>
      <c r="C31051">
        <v>0.5</v>
      </c>
    </row>
    <row r="31052" spans="1:3" x14ac:dyDescent="0.2">
      <c r="A31052" t="s">
        <v>120</v>
      </c>
    </row>
    <row r="31053" spans="1:3" x14ac:dyDescent="0.2">
      <c r="A31053" t="s">
        <v>176</v>
      </c>
    </row>
    <row r="31054" spans="1:3" x14ac:dyDescent="0.2">
      <c r="A31054" t="s">
        <v>118</v>
      </c>
      <c r="B31054" t="s">
        <v>2254</v>
      </c>
    </row>
    <row r="31055" spans="1:3" x14ac:dyDescent="0.2">
      <c r="A31055" t="s">
        <v>209</v>
      </c>
      <c r="B31055" t="s">
        <v>2254</v>
      </c>
      <c r="C31055" t="s">
        <v>2548</v>
      </c>
    </row>
    <row r="31056" spans="1:3" x14ac:dyDescent="0.2">
      <c r="A31056" t="s">
        <v>209</v>
      </c>
      <c r="B31056" t="s">
        <v>2254</v>
      </c>
      <c r="C31056" t="s">
        <v>3238</v>
      </c>
    </row>
    <row r="31057" spans="1:4" x14ac:dyDescent="0.2">
      <c r="A31057" t="s">
        <v>1575</v>
      </c>
      <c r="B31057" t="s">
        <v>1576</v>
      </c>
      <c r="C31057" t="s">
        <v>1577</v>
      </c>
      <c r="D31057" t="s">
        <v>1578</v>
      </c>
    </row>
    <row r="31058" spans="1:4" x14ac:dyDescent="0.2">
      <c r="A31058" t="s">
        <v>882</v>
      </c>
      <c r="B31058" t="s">
        <v>1579</v>
      </c>
      <c r="C31058" t="s">
        <v>1580</v>
      </c>
    </row>
    <row r="31059" spans="1:4" x14ac:dyDescent="0.2">
      <c r="A31059" t="s">
        <v>77</v>
      </c>
    </row>
    <row r="31060" spans="1:4" x14ac:dyDescent="0.2">
      <c r="A31060" t="s">
        <v>176</v>
      </c>
    </row>
    <row r="31061" spans="1:4" x14ac:dyDescent="0.2">
      <c r="A31061" t="s">
        <v>118</v>
      </c>
      <c r="B31061" t="s">
        <v>2943</v>
      </c>
      <c r="C31061" t="s">
        <v>2427</v>
      </c>
    </row>
    <row r="31062" spans="1:4" x14ac:dyDescent="0.2">
      <c r="A31062" t="s">
        <v>120</v>
      </c>
      <c r="B31062" t="s">
        <v>1593</v>
      </c>
      <c r="C31062" t="s">
        <v>1594</v>
      </c>
    </row>
    <row r="31063" spans="1:4" x14ac:dyDescent="0.2">
      <c r="A31063" t="s">
        <v>120</v>
      </c>
      <c r="B31063" t="s">
        <v>1593</v>
      </c>
      <c r="C31063" t="s">
        <v>1594</v>
      </c>
    </row>
    <row r="31064" spans="1:4" x14ac:dyDescent="0.2">
      <c r="A31064" t="s">
        <v>115</v>
      </c>
    </row>
    <row r="31065" spans="1:4" x14ac:dyDescent="0.2">
      <c r="A31065" t="s">
        <v>52</v>
      </c>
      <c r="B31065" t="s">
        <v>2815</v>
      </c>
      <c r="C31065">
        <v>3</v>
      </c>
      <c r="D31065">
        <v>0.02</v>
      </c>
    </row>
    <row r="31066" spans="1:4" x14ac:dyDescent="0.2">
      <c r="A31066" t="s">
        <v>72</v>
      </c>
    </row>
    <row r="31067" spans="1:4" x14ac:dyDescent="0.2">
      <c r="A31067" t="s">
        <v>77</v>
      </c>
    </row>
    <row r="31068" spans="1:4" x14ac:dyDescent="0.2">
      <c r="A31068" t="s">
        <v>52</v>
      </c>
    </row>
    <row r="31069" spans="1:4" x14ac:dyDescent="0.2">
      <c r="A31069" t="s">
        <v>52</v>
      </c>
    </row>
    <row r="31070" spans="1:4" x14ac:dyDescent="0.2">
      <c r="A31070" t="s">
        <v>176</v>
      </c>
    </row>
    <row r="31071" spans="1:4" x14ac:dyDescent="0.2">
      <c r="A31071" t="s">
        <v>176</v>
      </c>
    </row>
    <row r="31072" spans="1:4" x14ac:dyDescent="0.2">
      <c r="A31072" t="s">
        <v>176</v>
      </c>
    </row>
    <row r="31073" spans="1:4" x14ac:dyDescent="0.2">
      <c r="A31073" t="s">
        <v>176</v>
      </c>
    </row>
    <row r="31074" spans="1:4" x14ac:dyDescent="0.2">
      <c r="A31074" t="s">
        <v>72</v>
      </c>
    </row>
    <row r="31075" spans="1:4" x14ac:dyDescent="0.2">
      <c r="A31075" t="s">
        <v>77</v>
      </c>
    </row>
    <row r="31076" spans="1:4" x14ac:dyDescent="0.2">
      <c r="A31076" t="s">
        <v>176</v>
      </c>
    </row>
    <row r="31077" spans="1:4" x14ac:dyDescent="0.2">
      <c r="A31077" t="s">
        <v>77</v>
      </c>
      <c r="B31077" t="s">
        <v>3719</v>
      </c>
      <c r="C31077" t="s">
        <v>1634</v>
      </c>
      <c r="D31077" t="s">
        <v>1754</v>
      </c>
    </row>
    <row r="31078" spans="1:4" x14ac:dyDescent="0.2">
      <c r="A31078" t="s">
        <v>77</v>
      </c>
    </row>
    <row r="31079" spans="1:4" x14ac:dyDescent="0.2">
      <c r="A31079" t="s">
        <v>52</v>
      </c>
    </row>
    <row r="31080" spans="1:4" x14ac:dyDescent="0.2">
      <c r="A31080" t="s">
        <v>52</v>
      </c>
    </row>
    <row r="31081" spans="1:4" x14ac:dyDescent="0.2">
      <c r="A31081" t="s">
        <v>52</v>
      </c>
    </row>
    <row r="31082" spans="1:4" x14ac:dyDescent="0.2">
      <c r="A31082" t="s">
        <v>176</v>
      </c>
    </row>
    <row r="31083" spans="1:4" x14ac:dyDescent="0.2">
      <c r="A31083" t="s">
        <v>72</v>
      </c>
    </row>
    <row r="31084" spans="1:4" x14ac:dyDescent="0.2">
      <c r="A31084" t="s">
        <v>77</v>
      </c>
    </row>
    <row r="31085" spans="1:4" x14ac:dyDescent="0.2">
      <c r="A31085" t="s">
        <v>176</v>
      </c>
    </row>
    <row r="31086" spans="1:4" x14ac:dyDescent="0.2">
      <c r="A31086" t="s">
        <v>52</v>
      </c>
    </row>
    <row r="31087" spans="1:4" x14ac:dyDescent="0.2">
      <c r="A31087" t="s">
        <v>176</v>
      </c>
    </row>
    <row r="31088" spans="1:4" x14ac:dyDescent="0.2">
      <c r="A31088" t="s">
        <v>176</v>
      </c>
    </row>
    <row r="31089" spans="1:2" x14ac:dyDescent="0.2">
      <c r="A31089" t="s">
        <v>52</v>
      </c>
    </row>
    <row r="31090" spans="1:2" x14ac:dyDescent="0.2">
      <c r="A31090" t="s">
        <v>120</v>
      </c>
    </row>
    <row r="31091" spans="1:2" x14ac:dyDescent="0.2">
      <c r="A31091" t="s">
        <v>156</v>
      </c>
    </row>
    <row r="31092" spans="1:2" x14ac:dyDescent="0.2">
      <c r="A31092" t="s">
        <v>52</v>
      </c>
    </row>
    <row r="31093" spans="1:2" x14ac:dyDescent="0.2">
      <c r="A31093" t="s">
        <v>52</v>
      </c>
    </row>
    <row r="31094" spans="1:2" x14ac:dyDescent="0.2">
      <c r="A31094" t="s">
        <v>52</v>
      </c>
    </row>
    <row r="31095" spans="1:2" x14ac:dyDescent="0.2">
      <c r="A31095" t="s">
        <v>52</v>
      </c>
    </row>
    <row r="31096" spans="1:2" x14ac:dyDescent="0.2">
      <c r="A31096" t="s">
        <v>52</v>
      </c>
    </row>
    <row r="31097" spans="1:2" x14ac:dyDescent="0.2">
      <c r="A31097" t="s">
        <v>176</v>
      </c>
      <c r="B31097" t="s">
        <v>3715</v>
      </c>
    </row>
    <row r="31098" spans="1:2" x14ac:dyDescent="0.2">
      <c r="A31098" t="s">
        <v>52</v>
      </c>
    </row>
    <row r="31099" spans="1:2" x14ac:dyDescent="0.2">
      <c r="A31099" t="s">
        <v>52</v>
      </c>
    </row>
    <row r="31100" spans="1:2" x14ac:dyDescent="0.2">
      <c r="A31100" t="s">
        <v>52</v>
      </c>
    </row>
    <row r="31101" spans="1:2" x14ac:dyDescent="0.2">
      <c r="A31101" t="s">
        <v>52</v>
      </c>
    </row>
    <row r="31102" spans="1:2" x14ac:dyDescent="0.2">
      <c r="A31102" t="s">
        <v>118</v>
      </c>
    </row>
    <row r="31103" spans="1:2" x14ac:dyDescent="0.2">
      <c r="A31103" t="s">
        <v>176</v>
      </c>
    </row>
    <row r="31104" spans="1:2" x14ac:dyDescent="0.2">
      <c r="A31104" t="s">
        <v>52</v>
      </c>
    </row>
    <row r="31105" spans="1:2" x14ac:dyDescent="0.2">
      <c r="A31105" t="s">
        <v>52</v>
      </c>
    </row>
    <row r="31106" spans="1:2" x14ac:dyDescent="0.2">
      <c r="A31106" t="s">
        <v>77</v>
      </c>
    </row>
    <row r="31107" spans="1:2" x14ac:dyDescent="0.2">
      <c r="A31107" t="s">
        <v>176</v>
      </c>
    </row>
    <row r="31108" spans="1:2" x14ac:dyDescent="0.2">
      <c r="A31108" t="s">
        <v>176</v>
      </c>
    </row>
    <row r="31109" spans="1:2" x14ac:dyDescent="0.2">
      <c r="A31109" t="s">
        <v>176</v>
      </c>
      <c r="B31109" t="s">
        <v>3634</v>
      </c>
    </row>
    <row r="31110" spans="1:2" x14ac:dyDescent="0.2">
      <c r="A31110" t="s">
        <v>176</v>
      </c>
    </row>
    <row r="31111" spans="1:2" x14ac:dyDescent="0.2">
      <c r="A31111" t="s">
        <v>77</v>
      </c>
      <c r="B31111" t="s">
        <v>3716</v>
      </c>
    </row>
    <row r="31112" spans="1:2" x14ac:dyDescent="0.2">
      <c r="A31112" t="s">
        <v>77</v>
      </c>
    </row>
    <row r="31113" spans="1:2" x14ac:dyDescent="0.2">
      <c r="A31113" t="s">
        <v>118</v>
      </c>
    </row>
    <row r="31114" spans="1:2" x14ac:dyDescent="0.2">
      <c r="A31114" t="s">
        <v>209</v>
      </c>
    </row>
    <row r="31115" spans="1:2" x14ac:dyDescent="0.2">
      <c r="A31115" t="s">
        <v>209</v>
      </c>
    </row>
    <row r="31116" spans="1:2" x14ac:dyDescent="0.2">
      <c r="A31116" t="s">
        <v>209</v>
      </c>
    </row>
    <row r="31117" spans="1:2" x14ac:dyDescent="0.2">
      <c r="A31117" t="s">
        <v>176</v>
      </c>
    </row>
    <row r="31118" spans="1:2" x14ac:dyDescent="0.2">
      <c r="A31118" t="s">
        <v>52</v>
      </c>
    </row>
    <row r="31119" spans="1:2" x14ac:dyDescent="0.2">
      <c r="A31119" t="s">
        <v>209</v>
      </c>
    </row>
    <row r="31120" spans="1:2" x14ac:dyDescent="0.2">
      <c r="A31120" t="s">
        <v>209</v>
      </c>
    </row>
    <row r="31121" spans="1:4" x14ac:dyDescent="0.2">
      <c r="A31121" t="s">
        <v>77</v>
      </c>
    </row>
    <row r="31122" spans="1:4" x14ac:dyDescent="0.2">
      <c r="A31122" t="s">
        <v>209</v>
      </c>
      <c r="B31122" t="s">
        <v>3717</v>
      </c>
      <c r="C31122">
        <f>0.05/-0.02</f>
        <v>-2.5</v>
      </c>
    </row>
    <row r="31123" spans="1:4" x14ac:dyDescent="0.2">
      <c r="A31123" t="s">
        <v>209</v>
      </c>
      <c r="B31123" t="s">
        <v>2502</v>
      </c>
      <c r="C31123">
        <v>0.5</v>
      </c>
    </row>
    <row r="31124" spans="1:4" x14ac:dyDescent="0.2">
      <c r="A31124" t="s">
        <v>120</v>
      </c>
    </row>
    <row r="31125" spans="1:4" x14ac:dyDescent="0.2">
      <c r="A31125" t="s">
        <v>176</v>
      </c>
    </row>
    <row r="31126" spans="1:4" x14ac:dyDescent="0.2">
      <c r="A31126" t="s">
        <v>118</v>
      </c>
      <c r="B31126" t="s">
        <v>2254</v>
      </c>
    </row>
    <row r="31127" spans="1:4" x14ac:dyDescent="0.2">
      <c r="A31127" t="s">
        <v>209</v>
      </c>
      <c r="B31127" t="s">
        <v>2254</v>
      </c>
      <c r="C31127" t="s">
        <v>2548</v>
      </c>
    </row>
    <row r="31128" spans="1:4" x14ac:dyDescent="0.2">
      <c r="A31128" t="s">
        <v>209</v>
      </c>
      <c r="B31128" t="s">
        <v>2254</v>
      </c>
      <c r="C31128" t="s">
        <v>3238</v>
      </c>
    </row>
    <row r="31129" spans="1:4" x14ac:dyDescent="0.2">
      <c r="A31129" t="s">
        <v>1575</v>
      </c>
      <c r="B31129" t="s">
        <v>1576</v>
      </c>
      <c r="C31129" t="s">
        <v>1577</v>
      </c>
      <c r="D31129" t="s">
        <v>1578</v>
      </c>
    </row>
    <row r="31130" spans="1:4" x14ac:dyDescent="0.2">
      <c r="A31130" t="s">
        <v>882</v>
      </c>
      <c r="B31130" t="s">
        <v>1579</v>
      </c>
      <c r="C31130" t="s">
        <v>1580</v>
      </c>
    </row>
    <row r="31131" spans="1:4" x14ac:dyDescent="0.2">
      <c r="A31131" t="s">
        <v>77</v>
      </c>
    </row>
    <row r="31132" spans="1:4" x14ac:dyDescent="0.2">
      <c r="A31132" t="s">
        <v>176</v>
      </c>
    </row>
    <row r="31133" spans="1:4" x14ac:dyDescent="0.2">
      <c r="A31133" t="s">
        <v>118</v>
      </c>
      <c r="B31133" t="s">
        <v>2943</v>
      </c>
      <c r="C31133" t="s">
        <v>2427</v>
      </c>
    </row>
    <row r="31134" spans="1:4" x14ac:dyDescent="0.2">
      <c r="A31134" t="s">
        <v>120</v>
      </c>
      <c r="B31134" t="s">
        <v>1593</v>
      </c>
      <c r="C31134" t="s">
        <v>1594</v>
      </c>
    </row>
    <row r="31135" spans="1:4" x14ac:dyDescent="0.2">
      <c r="A31135" t="s">
        <v>120</v>
      </c>
      <c r="B31135" t="s">
        <v>1593</v>
      </c>
      <c r="C31135" t="s">
        <v>1594</v>
      </c>
    </row>
    <row r="31136" spans="1:4" x14ac:dyDescent="0.2">
      <c r="A31136" t="s">
        <v>115</v>
      </c>
    </row>
    <row r="31137" spans="1:4" x14ac:dyDescent="0.2">
      <c r="A31137" t="s">
        <v>52</v>
      </c>
      <c r="B31137" t="s">
        <v>2815</v>
      </c>
      <c r="C31137">
        <v>5</v>
      </c>
      <c r="D31137">
        <v>0.02</v>
      </c>
    </row>
    <row r="31138" spans="1:4" x14ac:dyDescent="0.2">
      <c r="A31138" t="s">
        <v>72</v>
      </c>
    </row>
    <row r="31139" spans="1:4" x14ac:dyDescent="0.2">
      <c r="A31139" t="s">
        <v>77</v>
      </c>
    </row>
    <row r="31140" spans="1:4" x14ac:dyDescent="0.2">
      <c r="A31140" t="s">
        <v>52</v>
      </c>
    </row>
    <row r="31141" spans="1:4" x14ac:dyDescent="0.2">
      <c r="A31141" t="s">
        <v>52</v>
      </c>
    </row>
    <row r="31142" spans="1:4" x14ac:dyDescent="0.2">
      <c r="A31142" t="s">
        <v>176</v>
      </c>
    </row>
    <row r="31143" spans="1:4" x14ac:dyDescent="0.2">
      <c r="A31143" t="s">
        <v>176</v>
      </c>
    </row>
    <row r="31144" spans="1:4" x14ac:dyDescent="0.2">
      <c r="A31144" t="s">
        <v>176</v>
      </c>
    </row>
    <row r="31145" spans="1:4" x14ac:dyDescent="0.2">
      <c r="A31145" t="s">
        <v>176</v>
      </c>
    </row>
    <row r="31146" spans="1:4" x14ac:dyDescent="0.2">
      <c r="A31146" t="s">
        <v>72</v>
      </c>
    </row>
    <row r="31147" spans="1:4" x14ac:dyDescent="0.2">
      <c r="A31147" t="s">
        <v>77</v>
      </c>
    </row>
    <row r="31148" spans="1:4" x14ac:dyDescent="0.2">
      <c r="A31148" t="s">
        <v>176</v>
      </c>
    </row>
    <row r="31149" spans="1:4" x14ac:dyDescent="0.2">
      <c r="A31149" t="s">
        <v>77</v>
      </c>
      <c r="B31149" t="s">
        <v>3719</v>
      </c>
      <c r="C31149" t="s">
        <v>1634</v>
      </c>
      <c r="D31149" t="s">
        <v>1754</v>
      </c>
    </row>
    <row r="31150" spans="1:4" x14ac:dyDescent="0.2">
      <c r="A31150" t="s">
        <v>77</v>
      </c>
    </row>
    <row r="31151" spans="1:4" x14ac:dyDescent="0.2">
      <c r="A31151" t="s">
        <v>52</v>
      </c>
    </row>
    <row r="31152" spans="1:4" x14ac:dyDescent="0.2">
      <c r="A31152" t="s">
        <v>52</v>
      </c>
    </row>
    <row r="31153" spans="1:1" x14ac:dyDescent="0.2">
      <c r="A31153" t="s">
        <v>52</v>
      </c>
    </row>
    <row r="31154" spans="1:1" x14ac:dyDescent="0.2">
      <c r="A31154" t="s">
        <v>176</v>
      </c>
    </row>
    <row r="31155" spans="1:1" x14ac:dyDescent="0.2">
      <c r="A31155" t="s">
        <v>72</v>
      </c>
    </row>
    <row r="31156" spans="1:1" x14ac:dyDescent="0.2">
      <c r="A31156" t="s">
        <v>77</v>
      </c>
    </row>
    <row r="31157" spans="1:1" x14ac:dyDescent="0.2">
      <c r="A31157" t="s">
        <v>176</v>
      </c>
    </row>
    <row r="31158" spans="1:1" x14ac:dyDescent="0.2">
      <c r="A31158" t="s">
        <v>52</v>
      </c>
    </row>
    <row r="31159" spans="1:1" x14ac:dyDescent="0.2">
      <c r="A31159" t="s">
        <v>176</v>
      </c>
    </row>
    <row r="31160" spans="1:1" x14ac:dyDescent="0.2">
      <c r="A31160" t="s">
        <v>176</v>
      </c>
    </row>
    <row r="31161" spans="1:1" x14ac:dyDescent="0.2">
      <c r="A31161" t="s">
        <v>52</v>
      </c>
    </row>
    <row r="31162" spans="1:1" x14ac:dyDescent="0.2">
      <c r="A31162" t="s">
        <v>120</v>
      </c>
    </row>
    <row r="31163" spans="1:1" x14ac:dyDescent="0.2">
      <c r="A31163" t="s">
        <v>156</v>
      </c>
    </row>
    <row r="31164" spans="1:1" x14ac:dyDescent="0.2">
      <c r="A31164" t="s">
        <v>52</v>
      </c>
    </row>
    <row r="31165" spans="1:1" x14ac:dyDescent="0.2">
      <c r="A31165" t="s">
        <v>52</v>
      </c>
    </row>
    <row r="31166" spans="1:1" x14ac:dyDescent="0.2">
      <c r="A31166" t="s">
        <v>52</v>
      </c>
    </row>
    <row r="31167" spans="1:1" x14ac:dyDescent="0.2">
      <c r="A31167" t="s">
        <v>52</v>
      </c>
    </row>
    <row r="31168" spans="1:1" x14ac:dyDescent="0.2">
      <c r="A31168" t="s">
        <v>52</v>
      </c>
    </row>
    <row r="31169" spans="1:2" x14ac:dyDescent="0.2">
      <c r="A31169" t="s">
        <v>176</v>
      </c>
      <c r="B31169" t="s">
        <v>3715</v>
      </c>
    </row>
    <row r="31170" spans="1:2" x14ac:dyDescent="0.2">
      <c r="A31170" t="s">
        <v>52</v>
      </c>
    </row>
    <row r="31171" spans="1:2" x14ac:dyDescent="0.2">
      <c r="A31171" t="s">
        <v>52</v>
      </c>
    </row>
    <row r="31172" spans="1:2" x14ac:dyDescent="0.2">
      <c r="A31172" t="s">
        <v>52</v>
      </c>
    </row>
    <row r="31173" spans="1:2" x14ac:dyDescent="0.2">
      <c r="A31173" t="s">
        <v>52</v>
      </c>
    </row>
    <row r="31174" spans="1:2" x14ac:dyDescent="0.2">
      <c r="A31174" t="s">
        <v>118</v>
      </c>
    </row>
    <row r="31175" spans="1:2" x14ac:dyDescent="0.2">
      <c r="A31175" t="s">
        <v>176</v>
      </c>
    </row>
    <row r="31176" spans="1:2" x14ac:dyDescent="0.2">
      <c r="A31176" t="s">
        <v>52</v>
      </c>
    </row>
    <row r="31177" spans="1:2" x14ac:dyDescent="0.2">
      <c r="A31177" t="s">
        <v>52</v>
      </c>
    </row>
    <row r="31178" spans="1:2" x14ac:dyDescent="0.2">
      <c r="A31178" t="s">
        <v>77</v>
      </c>
    </row>
    <row r="31179" spans="1:2" x14ac:dyDescent="0.2">
      <c r="A31179" t="s">
        <v>176</v>
      </c>
    </row>
    <row r="31180" spans="1:2" x14ac:dyDescent="0.2">
      <c r="A31180" t="s">
        <v>176</v>
      </c>
    </row>
    <row r="31181" spans="1:2" x14ac:dyDescent="0.2">
      <c r="A31181" t="s">
        <v>176</v>
      </c>
      <c r="B31181" t="s">
        <v>3634</v>
      </c>
    </row>
    <row r="31182" spans="1:2" x14ac:dyDescent="0.2">
      <c r="A31182" t="s">
        <v>176</v>
      </c>
    </row>
    <row r="31183" spans="1:2" x14ac:dyDescent="0.2">
      <c r="A31183" t="s">
        <v>77</v>
      </c>
      <c r="B31183" t="s">
        <v>3716</v>
      </c>
    </row>
    <row r="31184" spans="1:2" x14ac:dyDescent="0.2">
      <c r="A31184" t="s">
        <v>77</v>
      </c>
    </row>
    <row r="31185" spans="1:3" x14ac:dyDescent="0.2">
      <c r="A31185" t="s">
        <v>118</v>
      </c>
    </row>
    <row r="31186" spans="1:3" x14ac:dyDescent="0.2">
      <c r="A31186" t="s">
        <v>209</v>
      </c>
    </row>
    <row r="31187" spans="1:3" x14ac:dyDescent="0.2">
      <c r="A31187" t="s">
        <v>209</v>
      </c>
    </row>
    <row r="31188" spans="1:3" x14ac:dyDescent="0.2">
      <c r="A31188" t="s">
        <v>209</v>
      </c>
    </row>
    <row r="31189" spans="1:3" x14ac:dyDescent="0.2">
      <c r="A31189" t="s">
        <v>176</v>
      </c>
    </row>
    <row r="31190" spans="1:3" x14ac:dyDescent="0.2">
      <c r="A31190" t="s">
        <v>52</v>
      </c>
    </row>
    <row r="31191" spans="1:3" x14ac:dyDescent="0.2">
      <c r="A31191" t="s">
        <v>209</v>
      </c>
    </row>
    <row r="31192" spans="1:3" x14ac:dyDescent="0.2">
      <c r="A31192" t="s">
        <v>209</v>
      </c>
    </row>
    <row r="31193" spans="1:3" x14ac:dyDescent="0.2">
      <c r="A31193" t="s">
        <v>77</v>
      </c>
    </row>
    <row r="31194" spans="1:3" x14ac:dyDescent="0.2">
      <c r="A31194" t="s">
        <v>209</v>
      </c>
      <c r="B31194" t="s">
        <v>3717</v>
      </c>
      <c r="C31194">
        <f>0.05/-0.02</f>
        <v>-2.5</v>
      </c>
    </row>
    <row r="31195" spans="1:3" x14ac:dyDescent="0.2">
      <c r="A31195" t="s">
        <v>209</v>
      </c>
      <c r="B31195" t="s">
        <v>2502</v>
      </c>
      <c r="C31195">
        <v>0.5</v>
      </c>
    </row>
    <row r="31196" spans="1:3" x14ac:dyDescent="0.2">
      <c r="A31196" t="s">
        <v>120</v>
      </c>
    </row>
    <row r="31197" spans="1:3" x14ac:dyDescent="0.2">
      <c r="A31197" t="s">
        <v>176</v>
      </c>
    </row>
    <row r="31198" spans="1:3" x14ac:dyDescent="0.2">
      <c r="A31198" t="s">
        <v>118</v>
      </c>
      <c r="B31198" t="s">
        <v>2254</v>
      </c>
    </row>
    <row r="31199" spans="1:3" x14ac:dyDescent="0.2">
      <c r="A31199" t="s">
        <v>209</v>
      </c>
      <c r="B31199" t="s">
        <v>2254</v>
      </c>
      <c r="C31199" t="s">
        <v>2548</v>
      </c>
    </row>
    <row r="31200" spans="1:3" x14ac:dyDescent="0.2">
      <c r="A31200" t="s">
        <v>209</v>
      </c>
      <c r="B31200" t="s">
        <v>2254</v>
      </c>
      <c r="C31200" t="s">
        <v>3238</v>
      </c>
    </row>
    <row r="31201" spans="1:5" x14ac:dyDescent="0.2">
      <c r="A31201" t="s">
        <v>1575</v>
      </c>
      <c r="B31201" t="s">
        <v>1576</v>
      </c>
      <c r="C31201" t="s">
        <v>1577</v>
      </c>
      <c r="D31201" t="s">
        <v>1578</v>
      </c>
    </row>
    <row r="31202" spans="1:5" x14ac:dyDescent="0.2">
      <c r="A31202" t="s">
        <v>882</v>
      </c>
      <c r="B31202" t="s">
        <v>1579</v>
      </c>
      <c r="C31202" t="s">
        <v>1580</v>
      </c>
    </row>
    <row r="31203" spans="1:5" x14ac:dyDescent="0.2">
      <c r="A31203" t="s">
        <v>50</v>
      </c>
      <c r="B31203">
        <v>28.5</v>
      </c>
      <c r="C31203">
        <v>-0.216</v>
      </c>
      <c r="D31203" t="s">
        <v>1620</v>
      </c>
      <c r="E31203">
        <v>0.16800000000000001</v>
      </c>
    </row>
    <row r="31204" spans="1:5" x14ac:dyDescent="0.2">
      <c r="A31204" t="s">
        <v>50</v>
      </c>
      <c r="B31204" t="s">
        <v>3675</v>
      </c>
      <c r="C31204" t="s">
        <v>3041</v>
      </c>
      <c r="D31204">
        <v>0.11600000000000001</v>
      </c>
    </row>
    <row r="31205" spans="1:5" x14ac:dyDescent="0.2">
      <c r="A31205" t="s">
        <v>131</v>
      </c>
      <c r="B31205">
        <v>2.8</v>
      </c>
      <c r="C31205">
        <v>3.2000000000000001E-2</v>
      </c>
      <c r="D31205">
        <v>0.216</v>
      </c>
    </row>
    <row r="31206" spans="1:5" x14ac:dyDescent="0.2">
      <c r="A31206" t="s">
        <v>115</v>
      </c>
      <c r="B31206">
        <v>0.3</v>
      </c>
      <c r="C31206" t="s">
        <v>2427</v>
      </c>
    </row>
    <row r="31207" spans="1:5" x14ac:dyDescent="0.2">
      <c r="A31207" t="s">
        <v>50</v>
      </c>
      <c r="B31207">
        <v>2</v>
      </c>
      <c r="C31207">
        <v>8.4000000000000005E-2</v>
      </c>
    </row>
    <row r="31208" spans="1:5" x14ac:dyDescent="0.2">
      <c r="A31208" t="s">
        <v>3677</v>
      </c>
      <c r="B31208">
        <v>-3.2000000000000001E-2</v>
      </c>
      <c r="C31208" t="s">
        <v>1620</v>
      </c>
      <c r="D31208">
        <v>-5.8999999999999997E-2</v>
      </c>
    </row>
    <row r="31209" spans="1:5" x14ac:dyDescent="0.2">
      <c r="A31209" t="s">
        <v>57</v>
      </c>
      <c r="B31209" t="s">
        <v>3767</v>
      </c>
    </row>
    <row r="31210" spans="1:5" x14ac:dyDescent="0.2">
      <c r="A31210" t="s">
        <v>209</v>
      </c>
      <c r="B31210">
        <v>0.3</v>
      </c>
    </row>
    <row r="31211" spans="1:5" x14ac:dyDescent="0.2">
      <c r="A31211" t="s">
        <v>77</v>
      </c>
      <c r="B31211" t="s">
        <v>1662</v>
      </c>
    </row>
    <row r="31212" spans="1:5" x14ac:dyDescent="0.2">
      <c r="A31212" t="s">
        <v>118</v>
      </c>
      <c r="B31212" t="s">
        <v>3768</v>
      </c>
    </row>
    <row r="31213" spans="1:5" x14ac:dyDescent="0.2">
      <c r="A31213" t="s">
        <v>3679</v>
      </c>
      <c r="B31213">
        <v>-1.6E-2</v>
      </c>
      <c r="C31213" t="s">
        <v>1620</v>
      </c>
      <c r="D31213">
        <v>0.16800000000000001</v>
      </c>
    </row>
    <row r="31214" spans="1:5" x14ac:dyDescent="0.2">
      <c r="A31214" t="s">
        <v>57</v>
      </c>
      <c r="B31214" t="s">
        <v>2001</v>
      </c>
    </row>
    <row r="31215" spans="1:5" x14ac:dyDescent="0.2">
      <c r="A31215" t="s">
        <v>52</v>
      </c>
      <c r="B31215" t="s">
        <v>3294</v>
      </c>
    </row>
    <row r="31216" spans="1:5" x14ac:dyDescent="0.2">
      <c r="A31216" t="s">
        <v>52</v>
      </c>
    </row>
    <row r="31217" spans="1:5" x14ac:dyDescent="0.2">
      <c r="A31217" t="s">
        <v>3769</v>
      </c>
      <c r="B31217">
        <v>11.7</v>
      </c>
      <c r="C31217" t="s">
        <v>3680</v>
      </c>
      <c r="D31217">
        <v>-0.28599999999999998</v>
      </c>
    </row>
    <row r="31218" spans="1:5" x14ac:dyDescent="0.2">
      <c r="A31218" t="s">
        <v>77</v>
      </c>
      <c r="B31218" t="s">
        <v>1662</v>
      </c>
    </row>
    <row r="31219" spans="1:5" x14ac:dyDescent="0.2">
      <c r="A31219" t="s">
        <v>77</v>
      </c>
    </row>
    <row r="31220" spans="1:5" x14ac:dyDescent="0.2">
      <c r="A31220" t="s">
        <v>77</v>
      </c>
    </row>
    <row r="31221" spans="1:5" x14ac:dyDescent="0.2">
      <c r="A31221" t="s">
        <v>52</v>
      </c>
      <c r="B31221" t="s">
        <v>3764</v>
      </c>
    </row>
    <row r="31222" spans="1:5" x14ac:dyDescent="0.2">
      <c r="A31222" t="s">
        <v>115</v>
      </c>
      <c r="B31222">
        <v>0.4</v>
      </c>
    </row>
    <row r="31223" spans="1:5" x14ac:dyDescent="0.2">
      <c r="A31223" t="s">
        <v>209</v>
      </c>
      <c r="B31223" t="s">
        <v>3765</v>
      </c>
      <c r="C31223" t="s">
        <v>2427</v>
      </c>
    </row>
    <row r="31224" spans="1:5" x14ac:dyDescent="0.2">
      <c r="A31224" t="s">
        <v>115</v>
      </c>
      <c r="B31224" t="s">
        <v>1834</v>
      </c>
    </row>
    <row r="31225" spans="1:5" x14ac:dyDescent="0.2">
      <c r="A31225" t="s">
        <v>176</v>
      </c>
      <c r="B31225" t="s">
        <v>3770</v>
      </c>
      <c r="C31225" t="s">
        <v>3771</v>
      </c>
    </row>
    <row r="31226" spans="1:5" x14ac:dyDescent="0.2">
      <c r="A31226" t="s">
        <v>59</v>
      </c>
      <c r="B31226" t="s">
        <v>3770</v>
      </c>
      <c r="C31226" t="s">
        <v>3772</v>
      </c>
      <c r="D31226" t="s">
        <v>1588</v>
      </c>
      <c r="E31226" t="s">
        <v>3773</v>
      </c>
    </row>
    <row r="31227" spans="1:5" x14ac:dyDescent="0.2">
      <c r="A31227" t="s">
        <v>59</v>
      </c>
      <c r="B31227" t="s">
        <v>3774</v>
      </c>
      <c r="C31227">
        <v>13.696999999999999</v>
      </c>
      <c r="D31227" t="s">
        <v>1588</v>
      </c>
      <c r="E31227" t="s">
        <v>3775</v>
      </c>
    </row>
    <row r="31228" spans="1:5" x14ac:dyDescent="0.2">
      <c r="A31228" t="s">
        <v>52</v>
      </c>
      <c r="B31228">
        <v>1.6</v>
      </c>
      <c r="C31228" t="s">
        <v>1634</v>
      </c>
      <c r="D31228">
        <v>0.1</v>
      </c>
    </row>
    <row r="31229" spans="1:5" x14ac:dyDescent="0.2">
      <c r="A31229" t="s">
        <v>52</v>
      </c>
      <c r="B31229">
        <v>5</v>
      </c>
      <c r="C31229">
        <v>0.5</v>
      </c>
    </row>
    <row r="31230" spans="1:5" x14ac:dyDescent="0.2">
      <c r="A31230" t="s">
        <v>52</v>
      </c>
      <c r="B31230" t="s">
        <v>1571</v>
      </c>
      <c r="C31230">
        <v>8</v>
      </c>
    </row>
    <row r="31231" spans="1:5" x14ac:dyDescent="0.2">
      <c r="A31231" t="s">
        <v>57</v>
      </c>
      <c r="B31231">
        <v>16</v>
      </c>
      <c r="C31231" t="s">
        <v>3776</v>
      </c>
      <c r="D31231">
        <v>-9.0999999999999998E-2</v>
      </c>
    </row>
    <row r="31232" spans="1:5" x14ac:dyDescent="0.2">
      <c r="A31232" t="s">
        <v>3682</v>
      </c>
      <c r="B31232">
        <v>-0.11600000000000001</v>
      </c>
      <c r="C31232" t="s">
        <v>1620</v>
      </c>
      <c r="D31232">
        <v>6.8000000000000005E-2</v>
      </c>
    </row>
    <row r="31233" spans="1:7" x14ac:dyDescent="0.2">
      <c r="A31233" t="s">
        <v>57</v>
      </c>
      <c r="B31233">
        <v>14.2</v>
      </c>
      <c r="C31233">
        <v>-0.11600000000000001</v>
      </c>
      <c r="D31233" t="s">
        <v>1620</v>
      </c>
      <c r="E31233">
        <v>-3.2000000000000001E-2</v>
      </c>
    </row>
    <row r="31234" spans="1:7" x14ac:dyDescent="0.2">
      <c r="A31234" t="s">
        <v>209</v>
      </c>
      <c r="B31234" t="s">
        <v>3683</v>
      </c>
    </row>
    <row r="31235" spans="1:7" x14ac:dyDescent="0.2">
      <c r="A31235" t="s">
        <v>176</v>
      </c>
      <c r="B31235" t="s">
        <v>1644</v>
      </c>
      <c r="C31235">
        <v>7.8</v>
      </c>
      <c r="D31235">
        <v>-0.46800000000000003</v>
      </c>
      <c r="E31235" t="s">
        <v>1620</v>
      </c>
      <c r="F31235" t="s">
        <v>1639</v>
      </c>
      <c r="G31235">
        <v>0.51600000000000001</v>
      </c>
    </row>
    <row r="31236" spans="1:7" x14ac:dyDescent="0.2">
      <c r="A31236" t="s">
        <v>77</v>
      </c>
      <c r="B31236" t="s">
        <v>3684</v>
      </c>
    </row>
    <row r="31237" spans="1:7" x14ac:dyDescent="0.2">
      <c r="A31237" t="s">
        <v>118</v>
      </c>
      <c r="B31237" t="s">
        <v>3777</v>
      </c>
      <c r="C31237" t="s">
        <v>3686</v>
      </c>
      <c r="D31237" t="s">
        <v>3687</v>
      </c>
    </row>
    <row r="31238" spans="1:7" x14ac:dyDescent="0.2">
      <c r="A31238" t="s">
        <v>120</v>
      </c>
      <c r="B31238" t="s">
        <v>1645</v>
      </c>
      <c r="C31238">
        <v>0.05</v>
      </c>
      <c r="D31238" t="s">
        <v>6</v>
      </c>
      <c r="E31238" t="s">
        <v>2353</v>
      </c>
    </row>
    <row r="31239" spans="1:7" x14ac:dyDescent="0.2">
      <c r="A31239" t="s">
        <v>61</v>
      </c>
      <c r="B31239" t="s">
        <v>1645</v>
      </c>
      <c r="C31239">
        <v>0.02</v>
      </c>
      <c r="D31239" t="s">
        <v>6</v>
      </c>
    </row>
    <row r="31240" spans="1:7" x14ac:dyDescent="0.2">
      <c r="A31240" t="s">
        <v>119</v>
      </c>
      <c r="B31240" t="s">
        <v>3569</v>
      </c>
      <c r="C31240" t="s">
        <v>3688</v>
      </c>
    </row>
    <row r="31241" spans="1:7" x14ac:dyDescent="0.2">
      <c r="A31241" t="s">
        <v>119</v>
      </c>
      <c r="B31241" t="s">
        <v>3689</v>
      </c>
      <c r="C31241" t="s">
        <v>3690</v>
      </c>
    </row>
    <row r="31242" spans="1:7" x14ac:dyDescent="0.2">
      <c r="A31242" t="s">
        <v>1575</v>
      </c>
      <c r="B31242" t="s">
        <v>1576</v>
      </c>
      <c r="C31242" t="s">
        <v>1577</v>
      </c>
      <c r="D31242" t="s">
        <v>1578</v>
      </c>
    </row>
    <row r="31243" spans="1:7" x14ac:dyDescent="0.2">
      <c r="A31243" t="s">
        <v>882</v>
      </c>
      <c r="B31243" t="s">
        <v>1579</v>
      </c>
      <c r="C31243" t="s">
        <v>1580</v>
      </c>
    </row>
    <row r="31244" spans="1:7" x14ac:dyDescent="0.2">
      <c r="A31244" t="s">
        <v>1595</v>
      </c>
      <c r="B31244" t="s">
        <v>1596</v>
      </c>
      <c r="C31244" t="s">
        <v>1597</v>
      </c>
    </row>
    <row r="31245" spans="1:7" x14ac:dyDescent="0.2">
      <c r="A31245" t="s">
        <v>1595</v>
      </c>
      <c r="B31245" t="s">
        <v>1598</v>
      </c>
      <c r="C31245" t="s">
        <v>1599</v>
      </c>
      <c r="D31245" t="s">
        <v>1597</v>
      </c>
    </row>
    <row r="31246" spans="1:7" x14ac:dyDescent="0.2">
      <c r="A31246" t="s">
        <v>119</v>
      </c>
      <c r="B31246">
        <v>38.85</v>
      </c>
      <c r="C31246">
        <v>-0.1</v>
      </c>
    </row>
    <row r="31247" spans="1:7" x14ac:dyDescent="0.2">
      <c r="A31247" t="s">
        <v>119</v>
      </c>
    </row>
    <row r="31248" spans="1:7" x14ac:dyDescent="0.2">
      <c r="A31248" t="s">
        <v>176</v>
      </c>
    </row>
    <row r="31249" spans="1:3" x14ac:dyDescent="0.2">
      <c r="A31249" t="s">
        <v>119</v>
      </c>
      <c r="B31249">
        <v>20.7</v>
      </c>
      <c r="C31249" t="s">
        <v>1642</v>
      </c>
    </row>
    <row r="31250" spans="1:3" x14ac:dyDescent="0.2">
      <c r="A31250" t="s">
        <v>197</v>
      </c>
    </row>
    <row r="31251" spans="1:3" x14ac:dyDescent="0.2">
      <c r="A31251" t="s">
        <v>121</v>
      </c>
      <c r="B31251">
        <v>0.03</v>
      </c>
    </row>
    <row r="31252" spans="1:3" x14ac:dyDescent="0.2">
      <c r="A31252" t="s">
        <v>699</v>
      </c>
    </row>
    <row r="31253" spans="1:3" x14ac:dyDescent="0.2">
      <c r="A31253" t="s">
        <v>212</v>
      </c>
    </row>
    <row r="31254" spans="1:3" x14ac:dyDescent="0.2">
      <c r="A31254" t="s">
        <v>118</v>
      </c>
      <c r="B31254" t="s">
        <v>3778</v>
      </c>
    </row>
    <row r="31255" spans="1:3" x14ac:dyDescent="0.2">
      <c r="A31255" t="s">
        <v>52</v>
      </c>
    </row>
    <row r="31256" spans="1:3" x14ac:dyDescent="0.2">
      <c r="A31256" t="s">
        <v>52</v>
      </c>
    </row>
    <row r="31257" spans="1:3" x14ac:dyDescent="0.2">
      <c r="A31257" t="s">
        <v>77</v>
      </c>
    </row>
    <row r="31258" spans="1:3" x14ac:dyDescent="0.2">
      <c r="A31258" t="s">
        <v>176</v>
      </c>
    </row>
    <row r="31259" spans="1:3" x14ac:dyDescent="0.2">
      <c r="A31259" t="s">
        <v>118</v>
      </c>
    </row>
    <row r="31260" spans="1:3" x14ac:dyDescent="0.2">
      <c r="A31260" t="s">
        <v>77</v>
      </c>
    </row>
    <row r="31261" spans="1:3" x14ac:dyDescent="0.2">
      <c r="A31261" t="s">
        <v>52</v>
      </c>
    </row>
    <row r="31262" spans="1:3" x14ac:dyDescent="0.2">
      <c r="A31262" t="s">
        <v>115</v>
      </c>
    </row>
    <row r="31263" spans="1:3" x14ac:dyDescent="0.2">
      <c r="A31263" t="s">
        <v>176</v>
      </c>
    </row>
    <row r="31264" spans="1:3" x14ac:dyDescent="0.2">
      <c r="A31264" t="s">
        <v>176</v>
      </c>
    </row>
    <row r="31265" spans="1:3" x14ac:dyDescent="0.2">
      <c r="A31265" t="s">
        <v>1101</v>
      </c>
    </row>
    <row r="31266" spans="1:3" x14ac:dyDescent="0.2">
      <c r="A31266" t="s">
        <v>1102</v>
      </c>
    </row>
    <row r="31267" spans="1:3" x14ac:dyDescent="0.2">
      <c r="A31267" t="s">
        <v>118</v>
      </c>
      <c r="B31267" t="s">
        <v>3763</v>
      </c>
    </row>
    <row r="31268" spans="1:3" x14ac:dyDescent="0.2">
      <c r="A31268" t="s">
        <v>117</v>
      </c>
      <c r="B31268" t="s">
        <v>2396</v>
      </c>
    </row>
    <row r="31269" spans="1:3" x14ac:dyDescent="0.2">
      <c r="A31269" t="s">
        <v>118</v>
      </c>
      <c r="B31269" t="s">
        <v>3779</v>
      </c>
    </row>
    <row r="31270" spans="1:3" x14ac:dyDescent="0.2">
      <c r="A31270" t="s">
        <v>212</v>
      </c>
      <c r="B31270" t="s">
        <v>3780</v>
      </c>
    </row>
    <row r="31271" spans="1:3" x14ac:dyDescent="0.2">
      <c r="A31271" t="s">
        <v>52</v>
      </c>
    </row>
    <row r="31272" spans="1:3" x14ac:dyDescent="0.2">
      <c r="A31272" t="s">
        <v>52</v>
      </c>
    </row>
    <row r="31273" spans="1:3" x14ac:dyDescent="0.2">
      <c r="A31273" t="s">
        <v>115</v>
      </c>
    </row>
    <row r="31274" spans="1:3" x14ac:dyDescent="0.2">
      <c r="A31274" t="s">
        <v>115</v>
      </c>
    </row>
    <row r="31275" spans="1:3" x14ac:dyDescent="0.2">
      <c r="A31275" t="s">
        <v>52</v>
      </c>
      <c r="B31275">
        <v>1.1000000000000001</v>
      </c>
    </row>
    <row r="31276" spans="1:3" x14ac:dyDescent="0.2">
      <c r="A31276" t="s">
        <v>77</v>
      </c>
      <c r="B31276" t="s">
        <v>1754</v>
      </c>
    </row>
    <row r="31277" spans="1:3" x14ac:dyDescent="0.2">
      <c r="A31277" t="s">
        <v>115</v>
      </c>
      <c r="B31277" t="s">
        <v>3096</v>
      </c>
    </row>
    <row r="31278" spans="1:3" x14ac:dyDescent="0.2">
      <c r="A31278" t="s">
        <v>115</v>
      </c>
    </row>
    <row r="31279" spans="1:3" x14ac:dyDescent="0.2">
      <c r="A31279" t="s">
        <v>52</v>
      </c>
      <c r="B31279">
        <v>1.3</v>
      </c>
    </row>
    <row r="31280" spans="1:3" x14ac:dyDescent="0.2">
      <c r="A31280" t="s">
        <v>72</v>
      </c>
      <c r="B31280" t="s">
        <v>2548</v>
      </c>
      <c r="C31280" t="s">
        <v>2254</v>
      </c>
    </row>
    <row r="31281" spans="1:4" x14ac:dyDescent="0.2">
      <c r="A31281" t="s">
        <v>72</v>
      </c>
      <c r="B31281" t="s">
        <v>3238</v>
      </c>
      <c r="C31281" t="s">
        <v>2254</v>
      </c>
    </row>
    <row r="31282" spans="1:4" x14ac:dyDescent="0.2">
      <c r="A31282" t="s">
        <v>52</v>
      </c>
    </row>
    <row r="31283" spans="1:4" x14ac:dyDescent="0.2">
      <c r="A31283" t="s">
        <v>52</v>
      </c>
    </row>
    <row r="31284" spans="1:4" x14ac:dyDescent="0.2">
      <c r="A31284" t="s">
        <v>72</v>
      </c>
    </row>
    <row r="31285" spans="1:4" x14ac:dyDescent="0.2">
      <c r="A31285" t="s">
        <v>574</v>
      </c>
    </row>
    <row r="31286" spans="1:4" x14ac:dyDescent="0.2">
      <c r="A31286" t="s">
        <v>687</v>
      </c>
    </row>
    <row r="31287" spans="1:4" x14ac:dyDescent="0.2">
      <c r="A31287" t="s">
        <v>201</v>
      </c>
      <c r="B31287">
        <v>3.4</v>
      </c>
      <c r="C31287">
        <v>0.1</v>
      </c>
    </row>
    <row r="31288" spans="1:4" x14ac:dyDescent="0.2">
      <c r="A31288" t="s">
        <v>212</v>
      </c>
      <c r="B31288" t="s">
        <v>3781</v>
      </c>
    </row>
    <row r="31289" spans="1:4" x14ac:dyDescent="0.2">
      <c r="A31289" t="s">
        <v>77</v>
      </c>
    </row>
    <row r="31290" spans="1:4" x14ac:dyDescent="0.2">
      <c r="A31290" t="s">
        <v>176</v>
      </c>
    </row>
    <row r="31291" spans="1:4" x14ac:dyDescent="0.2">
      <c r="A31291" t="s">
        <v>115</v>
      </c>
      <c r="B31291" t="s">
        <v>3782</v>
      </c>
      <c r="C31291" t="s">
        <v>1645</v>
      </c>
      <c r="D31291" t="s">
        <v>3783</v>
      </c>
    </row>
    <row r="31292" spans="1:4" x14ac:dyDescent="0.2">
      <c r="A31292" t="s">
        <v>52</v>
      </c>
    </row>
    <row r="31293" spans="1:4" x14ac:dyDescent="0.2">
      <c r="A31293" t="s">
        <v>212</v>
      </c>
      <c r="B31293" t="s">
        <v>3784</v>
      </c>
    </row>
    <row r="31294" spans="1:4" x14ac:dyDescent="0.2">
      <c r="A31294" t="s">
        <v>197</v>
      </c>
      <c r="B31294" t="s">
        <v>2397</v>
      </c>
    </row>
    <row r="31295" spans="1:4" x14ac:dyDescent="0.2">
      <c r="A31295" t="s">
        <v>52</v>
      </c>
    </row>
    <row r="31296" spans="1:4" x14ac:dyDescent="0.2">
      <c r="A31296" t="s">
        <v>118</v>
      </c>
      <c r="B31296" t="s">
        <v>3778</v>
      </c>
    </row>
    <row r="31297" spans="1:3" x14ac:dyDescent="0.2">
      <c r="A31297" t="s">
        <v>176</v>
      </c>
    </row>
    <row r="31298" spans="1:3" x14ac:dyDescent="0.2">
      <c r="A31298" t="s">
        <v>176</v>
      </c>
    </row>
    <row r="31299" spans="1:3" x14ac:dyDescent="0.2">
      <c r="A31299" t="s">
        <v>77</v>
      </c>
    </row>
    <row r="31300" spans="1:3" x14ac:dyDescent="0.2">
      <c r="A31300" t="s">
        <v>997</v>
      </c>
    </row>
    <row r="31301" spans="1:3" x14ac:dyDescent="0.2">
      <c r="A31301" t="s">
        <v>121</v>
      </c>
    </row>
    <row r="31302" spans="1:3" x14ac:dyDescent="0.2">
      <c r="A31302" t="s">
        <v>699</v>
      </c>
    </row>
    <row r="31303" spans="1:3" x14ac:dyDescent="0.2">
      <c r="A31303" t="s">
        <v>212</v>
      </c>
      <c r="B31303">
        <v>0.1</v>
      </c>
      <c r="C31303" t="s">
        <v>1594</v>
      </c>
    </row>
    <row r="31304" spans="1:3" x14ac:dyDescent="0.2">
      <c r="A31304" t="s">
        <v>72</v>
      </c>
      <c r="B31304" t="s">
        <v>2427</v>
      </c>
    </row>
    <row r="31305" spans="1:3" x14ac:dyDescent="0.2">
      <c r="A31305" t="s">
        <v>212</v>
      </c>
    </row>
    <row r="31306" spans="1:3" x14ac:dyDescent="0.2">
      <c r="A31306" t="s">
        <v>209</v>
      </c>
      <c r="B31306" t="s">
        <v>2548</v>
      </c>
      <c r="C31306" t="s">
        <v>2427</v>
      </c>
    </row>
    <row r="31307" spans="1:3" x14ac:dyDescent="0.2">
      <c r="A31307" t="s">
        <v>77</v>
      </c>
      <c r="B31307" t="s">
        <v>2427</v>
      </c>
    </row>
    <row r="31308" spans="1:3" x14ac:dyDescent="0.2">
      <c r="A31308" t="s">
        <v>115</v>
      </c>
    </row>
    <row r="31309" spans="1:3" x14ac:dyDescent="0.2">
      <c r="A31309" t="s">
        <v>574</v>
      </c>
      <c r="B31309" t="s">
        <v>3669</v>
      </c>
    </row>
    <row r="31310" spans="1:3" x14ac:dyDescent="0.2">
      <c r="A31310" t="s">
        <v>118</v>
      </c>
      <c r="B31310" t="s">
        <v>3763</v>
      </c>
    </row>
    <row r="31311" spans="1:3" x14ac:dyDescent="0.2">
      <c r="A31311" t="s">
        <v>52</v>
      </c>
    </row>
    <row r="31312" spans="1:3" x14ac:dyDescent="0.2">
      <c r="A31312" t="s">
        <v>574</v>
      </c>
      <c r="B31312" t="s">
        <v>3785</v>
      </c>
    </row>
    <row r="31313" spans="1:4" x14ac:dyDescent="0.2">
      <c r="A31313" t="s">
        <v>212</v>
      </c>
      <c r="B31313" t="s">
        <v>3786</v>
      </c>
    </row>
    <row r="31314" spans="1:4" x14ac:dyDescent="0.2">
      <c r="A31314" t="s">
        <v>77</v>
      </c>
    </row>
    <row r="31315" spans="1:4" x14ac:dyDescent="0.2">
      <c r="A31315" t="s">
        <v>52</v>
      </c>
    </row>
    <row r="31316" spans="1:4" x14ac:dyDescent="0.2">
      <c r="A31316" t="s">
        <v>77</v>
      </c>
      <c r="B31316" t="s">
        <v>1662</v>
      </c>
      <c r="C31316" t="s">
        <v>2427</v>
      </c>
    </row>
    <row r="31317" spans="1:4" x14ac:dyDescent="0.2">
      <c r="A31317" t="s">
        <v>72</v>
      </c>
      <c r="B31317">
        <v>0.3</v>
      </c>
      <c r="C31317" t="s">
        <v>2427</v>
      </c>
    </row>
    <row r="31318" spans="1:4" x14ac:dyDescent="0.2">
      <c r="A31318" t="s">
        <v>52</v>
      </c>
      <c r="B31318" t="s">
        <v>3099</v>
      </c>
    </row>
    <row r="31319" spans="1:4" x14ac:dyDescent="0.2">
      <c r="A31319" t="s">
        <v>52</v>
      </c>
    </row>
    <row r="31320" spans="1:4" x14ac:dyDescent="0.2">
      <c r="A31320" t="s">
        <v>118</v>
      </c>
      <c r="B31320">
        <v>25</v>
      </c>
      <c r="C31320" t="s">
        <v>1724</v>
      </c>
    </row>
    <row r="31321" spans="1:4" x14ac:dyDescent="0.2">
      <c r="A31321" t="s">
        <v>1575</v>
      </c>
      <c r="B31321" t="s">
        <v>1576</v>
      </c>
      <c r="C31321" t="s">
        <v>1577</v>
      </c>
      <c r="D31321" t="s">
        <v>1578</v>
      </c>
    </row>
    <row r="31322" spans="1:4" x14ac:dyDescent="0.2">
      <c r="A31322" t="s">
        <v>882</v>
      </c>
      <c r="B31322" t="s">
        <v>1579</v>
      </c>
      <c r="C31322" t="s">
        <v>1580</v>
      </c>
    </row>
    <row r="31323" spans="1:4" x14ac:dyDescent="0.2">
      <c r="A31323" t="s">
        <v>1595</v>
      </c>
      <c r="B31323" t="s">
        <v>1596</v>
      </c>
      <c r="C31323" t="s">
        <v>1597</v>
      </c>
    </row>
    <row r="31324" spans="1:4" x14ac:dyDescent="0.2">
      <c r="A31324" t="s">
        <v>1595</v>
      </c>
      <c r="B31324" t="s">
        <v>1598</v>
      </c>
      <c r="C31324" t="s">
        <v>1599</v>
      </c>
      <c r="D31324" t="s">
        <v>1597</v>
      </c>
    </row>
    <row r="31325" spans="1:4" x14ac:dyDescent="0.2">
      <c r="A31325" t="s">
        <v>119</v>
      </c>
      <c r="B31325">
        <v>38.85</v>
      </c>
      <c r="C31325">
        <v>-0.1</v>
      </c>
    </row>
    <row r="31326" spans="1:4" x14ac:dyDescent="0.2">
      <c r="A31326" t="s">
        <v>119</v>
      </c>
    </row>
    <row r="31327" spans="1:4" x14ac:dyDescent="0.2">
      <c r="A31327" t="s">
        <v>176</v>
      </c>
      <c r="B31327">
        <v>20.7</v>
      </c>
      <c r="C31327" t="s">
        <v>3787</v>
      </c>
    </row>
    <row r="31328" spans="1:4" x14ac:dyDescent="0.2">
      <c r="A31328" t="s">
        <v>119</v>
      </c>
      <c r="B31328">
        <v>20.7</v>
      </c>
      <c r="C31328" t="s">
        <v>1642</v>
      </c>
      <c r="D31328" t="s">
        <v>3787</v>
      </c>
    </row>
    <row r="31329" spans="1:3" x14ac:dyDescent="0.2">
      <c r="A31329" t="s">
        <v>197</v>
      </c>
    </row>
    <row r="31330" spans="1:3" x14ac:dyDescent="0.2">
      <c r="A31330" t="s">
        <v>121</v>
      </c>
      <c r="B31330">
        <v>0.03</v>
      </c>
      <c r="C31330" t="s">
        <v>3787</v>
      </c>
    </row>
    <row r="31331" spans="1:3" x14ac:dyDescent="0.2">
      <c r="A31331" t="s">
        <v>699</v>
      </c>
      <c r="B31331" t="s">
        <v>3787</v>
      </c>
    </row>
    <row r="31332" spans="1:3" x14ac:dyDescent="0.2">
      <c r="A31332" t="s">
        <v>212</v>
      </c>
      <c r="B31332" t="s">
        <v>3787</v>
      </c>
    </row>
    <row r="31333" spans="1:3" x14ac:dyDescent="0.2">
      <c r="A31333" t="s">
        <v>118</v>
      </c>
      <c r="B31333" t="s">
        <v>3778</v>
      </c>
    </row>
    <row r="31334" spans="1:3" x14ac:dyDescent="0.2">
      <c r="A31334" t="s">
        <v>52</v>
      </c>
    </row>
    <row r="31335" spans="1:3" x14ac:dyDescent="0.2">
      <c r="A31335" t="s">
        <v>52</v>
      </c>
    </row>
    <row r="31336" spans="1:3" x14ac:dyDescent="0.2">
      <c r="A31336" t="s">
        <v>77</v>
      </c>
    </row>
    <row r="31337" spans="1:3" x14ac:dyDescent="0.2">
      <c r="A31337" t="s">
        <v>176</v>
      </c>
    </row>
    <row r="31338" spans="1:3" x14ac:dyDescent="0.2">
      <c r="A31338" t="s">
        <v>118</v>
      </c>
    </row>
    <row r="31339" spans="1:3" x14ac:dyDescent="0.2">
      <c r="A31339" t="s">
        <v>77</v>
      </c>
    </row>
    <row r="31340" spans="1:3" x14ac:dyDescent="0.2">
      <c r="A31340" t="s">
        <v>52</v>
      </c>
    </row>
    <row r="31341" spans="1:3" x14ac:dyDescent="0.2">
      <c r="A31341" t="s">
        <v>115</v>
      </c>
    </row>
    <row r="31342" spans="1:3" x14ac:dyDescent="0.2">
      <c r="A31342" t="s">
        <v>176</v>
      </c>
      <c r="B31342" t="s">
        <v>3787</v>
      </c>
    </row>
    <row r="31343" spans="1:3" x14ac:dyDescent="0.2">
      <c r="A31343" t="s">
        <v>176</v>
      </c>
    </row>
    <row r="31344" spans="1:3" x14ac:dyDescent="0.2">
      <c r="A31344" t="s">
        <v>1101</v>
      </c>
    </row>
    <row r="31345" spans="1:3" x14ac:dyDescent="0.2">
      <c r="A31345" t="s">
        <v>1102</v>
      </c>
    </row>
    <row r="31346" spans="1:3" x14ac:dyDescent="0.2">
      <c r="A31346" t="s">
        <v>118</v>
      </c>
      <c r="B31346" t="s">
        <v>3788</v>
      </c>
    </row>
    <row r="31347" spans="1:3" x14ac:dyDescent="0.2">
      <c r="A31347" t="s">
        <v>117</v>
      </c>
      <c r="B31347" t="s">
        <v>2396</v>
      </c>
    </row>
    <row r="31348" spans="1:3" x14ac:dyDescent="0.2">
      <c r="A31348" t="s">
        <v>118</v>
      </c>
      <c r="B31348" t="s">
        <v>3779</v>
      </c>
    </row>
    <row r="31349" spans="1:3" x14ac:dyDescent="0.2">
      <c r="A31349" t="s">
        <v>212</v>
      </c>
      <c r="B31349" t="s">
        <v>3780</v>
      </c>
      <c r="C31349" t="s">
        <v>3787</v>
      </c>
    </row>
    <row r="31350" spans="1:3" x14ac:dyDescent="0.2">
      <c r="A31350" t="s">
        <v>52</v>
      </c>
    </row>
    <row r="31351" spans="1:3" x14ac:dyDescent="0.2">
      <c r="A31351" t="s">
        <v>52</v>
      </c>
    </row>
    <row r="31352" spans="1:3" x14ac:dyDescent="0.2">
      <c r="A31352" t="s">
        <v>115</v>
      </c>
    </row>
    <row r="31353" spans="1:3" x14ac:dyDescent="0.2">
      <c r="A31353" t="s">
        <v>115</v>
      </c>
    </row>
    <row r="31354" spans="1:3" x14ac:dyDescent="0.2">
      <c r="A31354" t="s">
        <v>52</v>
      </c>
      <c r="B31354">
        <v>1.1000000000000001</v>
      </c>
      <c r="C31354" t="s">
        <v>3096</v>
      </c>
    </row>
    <row r="31355" spans="1:3" x14ac:dyDescent="0.2">
      <c r="A31355" t="s">
        <v>52</v>
      </c>
      <c r="B31355">
        <v>1.1000000000000001</v>
      </c>
    </row>
    <row r="31356" spans="1:3" x14ac:dyDescent="0.2">
      <c r="A31356" t="s">
        <v>77</v>
      </c>
      <c r="B31356" t="s">
        <v>1754</v>
      </c>
      <c r="C31356" t="s">
        <v>3096</v>
      </c>
    </row>
    <row r="31357" spans="1:3" x14ac:dyDescent="0.2">
      <c r="A31357" t="s">
        <v>77</v>
      </c>
      <c r="B31357" t="s">
        <v>1754</v>
      </c>
    </row>
    <row r="31358" spans="1:3" x14ac:dyDescent="0.2">
      <c r="A31358" t="s">
        <v>115</v>
      </c>
      <c r="B31358" t="s">
        <v>3096</v>
      </c>
      <c r="C31358" t="s">
        <v>3787</v>
      </c>
    </row>
    <row r="31359" spans="1:3" x14ac:dyDescent="0.2">
      <c r="A31359" t="s">
        <v>115</v>
      </c>
      <c r="B31359" t="s">
        <v>3787</v>
      </c>
    </row>
    <row r="31360" spans="1:3" x14ac:dyDescent="0.2">
      <c r="A31360" t="s">
        <v>52</v>
      </c>
      <c r="B31360">
        <v>1.3</v>
      </c>
      <c r="C31360" t="s">
        <v>3096</v>
      </c>
    </row>
    <row r="31361" spans="1:4" x14ac:dyDescent="0.2">
      <c r="A31361" t="s">
        <v>52</v>
      </c>
      <c r="B31361">
        <v>1.3</v>
      </c>
    </row>
    <row r="31362" spans="1:4" x14ac:dyDescent="0.2">
      <c r="A31362" t="s">
        <v>72</v>
      </c>
      <c r="B31362" t="s">
        <v>2548</v>
      </c>
      <c r="C31362" t="s">
        <v>2254</v>
      </c>
    </row>
    <row r="31363" spans="1:4" x14ac:dyDescent="0.2">
      <c r="A31363" t="s">
        <v>72</v>
      </c>
      <c r="B31363" t="s">
        <v>3238</v>
      </c>
      <c r="C31363" t="s">
        <v>2254</v>
      </c>
    </row>
    <row r="31364" spans="1:4" x14ac:dyDescent="0.2">
      <c r="A31364" t="s">
        <v>52</v>
      </c>
    </row>
    <row r="31365" spans="1:4" x14ac:dyDescent="0.2">
      <c r="A31365" t="s">
        <v>52</v>
      </c>
    </row>
    <row r="31366" spans="1:4" x14ac:dyDescent="0.2">
      <c r="A31366" t="s">
        <v>72</v>
      </c>
    </row>
    <row r="31367" spans="1:4" x14ac:dyDescent="0.2">
      <c r="A31367" t="s">
        <v>574</v>
      </c>
    </row>
    <row r="31368" spans="1:4" x14ac:dyDescent="0.2">
      <c r="A31368" t="s">
        <v>687</v>
      </c>
    </row>
    <row r="31369" spans="1:4" x14ac:dyDescent="0.2">
      <c r="A31369" t="s">
        <v>201</v>
      </c>
      <c r="B31369">
        <v>3.4</v>
      </c>
      <c r="C31369">
        <v>0.1</v>
      </c>
    </row>
    <row r="31370" spans="1:4" x14ac:dyDescent="0.2">
      <c r="A31370" t="s">
        <v>212</v>
      </c>
      <c r="B31370" t="s">
        <v>3781</v>
      </c>
    </row>
    <row r="31371" spans="1:4" x14ac:dyDescent="0.2">
      <c r="A31371" t="s">
        <v>77</v>
      </c>
    </row>
    <row r="31372" spans="1:4" x14ac:dyDescent="0.2">
      <c r="A31372" t="s">
        <v>176</v>
      </c>
    </row>
    <row r="31373" spans="1:4" x14ac:dyDescent="0.2">
      <c r="A31373" t="s">
        <v>115</v>
      </c>
      <c r="B31373" t="s">
        <v>3782</v>
      </c>
      <c r="C31373" t="s">
        <v>1645</v>
      </c>
      <c r="D31373" t="s">
        <v>3783</v>
      </c>
    </row>
    <row r="31374" spans="1:4" x14ac:dyDescent="0.2">
      <c r="A31374" t="s">
        <v>52</v>
      </c>
    </row>
    <row r="31375" spans="1:4" x14ac:dyDescent="0.2">
      <c r="A31375" t="s">
        <v>212</v>
      </c>
      <c r="B31375" t="s">
        <v>3784</v>
      </c>
    </row>
    <row r="31376" spans="1:4" x14ac:dyDescent="0.2">
      <c r="A31376" t="s">
        <v>197</v>
      </c>
      <c r="B31376" t="s">
        <v>2397</v>
      </c>
    </row>
    <row r="31377" spans="1:3" x14ac:dyDescent="0.2">
      <c r="A31377" t="s">
        <v>52</v>
      </c>
    </row>
    <row r="31378" spans="1:3" x14ac:dyDescent="0.2">
      <c r="A31378" t="s">
        <v>118</v>
      </c>
      <c r="B31378" t="s">
        <v>3778</v>
      </c>
    </row>
    <row r="31379" spans="1:3" x14ac:dyDescent="0.2">
      <c r="A31379" t="s">
        <v>176</v>
      </c>
    </row>
    <row r="31380" spans="1:3" x14ac:dyDescent="0.2">
      <c r="A31380" t="s">
        <v>176</v>
      </c>
    </row>
    <row r="31381" spans="1:3" x14ac:dyDescent="0.2">
      <c r="A31381" t="s">
        <v>77</v>
      </c>
    </row>
    <row r="31382" spans="1:3" x14ac:dyDescent="0.2">
      <c r="A31382" t="s">
        <v>997</v>
      </c>
    </row>
    <row r="31383" spans="1:3" x14ac:dyDescent="0.2">
      <c r="A31383" t="s">
        <v>121</v>
      </c>
    </row>
    <row r="31384" spans="1:3" x14ac:dyDescent="0.2">
      <c r="A31384" t="s">
        <v>699</v>
      </c>
    </row>
    <row r="31385" spans="1:3" x14ac:dyDescent="0.2">
      <c r="A31385" t="s">
        <v>212</v>
      </c>
      <c r="B31385">
        <v>0.1</v>
      </c>
      <c r="C31385" t="s">
        <v>1594</v>
      </c>
    </row>
    <row r="31386" spans="1:3" x14ac:dyDescent="0.2">
      <c r="A31386" t="s">
        <v>72</v>
      </c>
      <c r="B31386" t="s">
        <v>2427</v>
      </c>
    </row>
    <row r="31387" spans="1:3" x14ac:dyDescent="0.2">
      <c r="A31387" t="s">
        <v>212</v>
      </c>
    </row>
    <row r="31388" spans="1:3" x14ac:dyDescent="0.2">
      <c r="A31388" t="s">
        <v>209</v>
      </c>
      <c r="B31388" t="s">
        <v>2548</v>
      </c>
      <c r="C31388" t="s">
        <v>2427</v>
      </c>
    </row>
    <row r="31389" spans="1:3" x14ac:dyDescent="0.2">
      <c r="A31389" t="s">
        <v>77</v>
      </c>
      <c r="B31389" t="s">
        <v>2427</v>
      </c>
    </row>
    <row r="31390" spans="1:3" x14ac:dyDescent="0.2">
      <c r="A31390" t="s">
        <v>115</v>
      </c>
    </row>
    <row r="31391" spans="1:3" x14ac:dyDescent="0.2">
      <c r="A31391" t="s">
        <v>574</v>
      </c>
      <c r="B31391" t="s">
        <v>3669</v>
      </c>
    </row>
    <row r="31392" spans="1:3" x14ac:dyDescent="0.2">
      <c r="A31392" t="s">
        <v>118</v>
      </c>
      <c r="B31392" t="s">
        <v>3763</v>
      </c>
    </row>
    <row r="31393" spans="1:4" x14ac:dyDescent="0.2">
      <c r="A31393" t="s">
        <v>52</v>
      </c>
    </row>
    <row r="31394" spans="1:4" x14ac:dyDescent="0.2">
      <c r="A31394" t="s">
        <v>574</v>
      </c>
      <c r="B31394" t="s">
        <v>3785</v>
      </c>
    </row>
    <row r="31395" spans="1:4" x14ac:dyDescent="0.2">
      <c r="A31395" t="s">
        <v>212</v>
      </c>
      <c r="B31395" t="s">
        <v>3786</v>
      </c>
    </row>
    <row r="31396" spans="1:4" x14ac:dyDescent="0.2">
      <c r="A31396" t="s">
        <v>77</v>
      </c>
    </row>
    <row r="31397" spans="1:4" x14ac:dyDescent="0.2">
      <c r="A31397" t="s">
        <v>52</v>
      </c>
    </row>
    <row r="31398" spans="1:4" x14ac:dyDescent="0.2">
      <c r="A31398" t="s">
        <v>77</v>
      </c>
      <c r="B31398" t="s">
        <v>1662</v>
      </c>
      <c r="C31398" t="s">
        <v>2427</v>
      </c>
    </row>
    <row r="31399" spans="1:4" x14ac:dyDescent="0.2">
      <c r="A31399" t="s">
        <v>72</v>
      </c>
      <c r="B31399">
        <v>0.3</v>
      </c>
      <c r="C31399" t="s">
        <v>2427</v>
      </c>
    </row>
    <row r="31400" spans="1:4" x14ac:dyDescent="0.2">
      <c r="A31400" t="s">
        <v>52</v>
      </c>
      <c r="B31400" t="s">
        <v>3099</v>
      </c>
    </row>
    <row r="31401" spans="1:4" x14ac:dyDescent="0.2">
      <c r="A31401" t="s">
        <v>52</v>
      </c>
    </row>
    <row r="31402" spans="1:4" x14ac:dyDescent="0.2">
      <c r="A31402" t="s">
        <v>118</v>
      </c>
      <c r="B31402">
        <v>25</v>
      </c>
      <c r="C31402" t="s">
        <v>1724</v>
      </c>
    </row>
    <row r="31403" spans="1:4" x14ac:dyDescent="0.2">
      <c r="A31403" t="s">
        <v>1575</v>
      </c>
      <c r="B31403" t="s">
        <v>1576</v>
      </c>
      <c r="C31403" t="s">
        <v>1577</v>
      </c>
      <c r="D31403" t="s">
        <v>1578</v>
      </c>
    </row>
    <row r="31404" spans="1:4" x14ac:dyDescent="0.2">
      <c r="A31404" t="s">
        <v>882</v>
      </c>
      <c r="B31404" t="s">
        <v>1579</v>
      </c>
      <c r="C31404" t="s">
        <v>1580</v>
      </c>
    </row>
    <row r="31405" spans="1:4" x14ac:dyDescent="0.2">
      <c r="A31405" t="s">
        <v>119</v>
      </c>
      <c r="B31405">
        <v>38.85</v>
      </c>
      <c r="C31405">
        <v>-0.1</v>
      </c>
    </row>
    <row r="31406" spans="1:4" x14ac:dyDescent="0.2">
      <c r="A31406" t="s">
        <v>119</v>
      </c>
    </row>
    <row r="31407" spans="1:4" x14ac:dyDescent="0.2">
      <c r="A31407" t="s">
        <v>176</v>
      </c>
      <c r="B31407">
        <v>20.7</v>
      </c>
      <c r="C31407" t="s">
        <v>3787</v>
      </c>
    </row>
    <row r="31408" spans="1:4" x14ac:dyDescent="0.2">
      <c r="A31408" t="s">
        <v>119</v>
      </c>
      <c r="B31408">
        <v>20.7</v>
      </c>
      <c r="C31408" t="s">
        <v>1642</v>
      </c>
      <c r="D31408" t="s">
        <v>3787</v>
      </c>
    </row>
    <row r="31409" spans="1:3" x14ac:dyDescent="0.2">
      <c r="A31409" t="s">
        <v>197</v>
      </c>
    </row>
    <row r="31410" spans="1:3" x14ac:dyDescent="0.2">
      <c r="A31410" t="s">
        <v>121</v>
      </c>
      <c r="B31410">
        <v>0.03</v>
      </c>
      <c r="C31410" t="s">
        <v>3787</v>
      </c>
    </row>
    <row r="31411" spans="1:3" x14ac:dyDescent="0.2">
      <c r="A31411" t="s">
        <v>699</v>
      </c>
      <c r="B31411" t="s">
        <v>3787</v>
      </c>
    </row>
    <row r="31412" spans="1:3" x14ac:dyDescent="0.2">
      <c r="A31412" t="s">
        <v>212</v>
      </c>
      <c r="B31412" t="s">
        <v>3787</v>
      </c>
    </row>
    <row r="31413" spans="1:3" x14ac:dyDescent="0.2">
      <c r="A31413" t="s">
        <v>118</v>
      </c>
      <c r="B31413" t="s">
        <v>3778</v>
      </c>
    </row>
    <row r="31414" spans="1:3" x14ac:dyDescent="0.2">
      <c r="A31414" t="s">
        <v>52</v>
      </c>
    </row>
    <row r="31415" spans="1:3" x14ac:dyDescent="0.2">
      <c r="A31415" t="s">
        <v>52</v>
      </c>
    </row>
    <row r="31416" spans="1:3" x14ac:dyDescent="0.2">
      <c r="A31416" t="s">
        <v>77</v>
      </c>
    </row>
    <row r="31417" spans="1:3" x14ac:dyDescent="0.2">
      <c r="A31417" t="s">
        <v>176</v>
      </c>
    </row>
    <row r="31418" spans="1:3" x14ac:dyDescent="0.2">
      <c r="A31418" t="s">
        <v>118</v>
      </c>
    </row>
    <row r="31419" spans="1:3" x14ac:dyDescent="0.2">
      <c r="A31419" t="s">
        <v>77</v>
      </c>
    </row>
    <row r="31420" spans="1:3" x14ac:dyDescent="0.2">
      <c r="A31420" t="s">
        <v>52</v>
      </c>
    </row>
    <row r="31421" spans="1:3" x14ac:dyDescent="0.2">
      <c r="A31421" t="s">
        <v>115</v>
      </c>
    </row>
    <row r="31422" spans="1:3" x14ac:dyDescent="0.2">
      <c r="A31422" t="s">
        <v>176</v>
      </c>
      <c r="B31422" t="s">
        <v>3787</v>
      </c>
    </row>
    <row r="31423" spans="1:3" x14ac:dyDescent="0.2">
      <c r="A31423" t="s">
        <v>176</v>
      </c>
    </row>
    <row r="31424" spans="1:3" x14ac:dyDescent="0.2">
      <c r="A31424" t="s">
        <v>1101</v>
      </c>
    </row>
    <row r="31425" spans="1:3" x14ac:dyDescent="0.2">
      <c r="A31425" t="s">
        <v>1102</v>
      </c>
    </row>
    <row r="31426" spans="1:3" x14ac:dyDescent="0.2">
      <c r="A31426" t="s">
        <v>118</v>
      </c>
      <c r="B31426" t="s">
        <v>3788</v>
      </c>
    </row>
    <row r="31427" spans="1:3" x14ac:dyDescent="0.2">
      <c r="A31427" t="s">
        <v>117</v>
      </c>
      <c r="B31427" t="s">
        <v>2396</v>
      </c>
    </row>
    <row r="31428" spans="1:3" x14ac:dyDescent="0.2">
      <c r="A31428" t="s">
        <v>118</v>
      </c>
      <c r="B31428" t="s">
        <v>3779</v>
      </c>
    </row>
    <row r="31429" spans="1:3" x14ac:dyDescent="0.2">
      <c r="A31429" t="s">
        <v>212</v>
      </c>
      <c r="B31429" t="s">
        <v>3780</v>
      </c>
      <c r="C31429" t="s">
        <v>3787</v>
      </c>
    </row>
    <row r="31430" spans="1:3" x14ac:dyDescent="0.2">
      <c r="A31430" t="s">
        <v>52</v>
      </c>
    </row>
    <row r="31431" spans="1:3" x14ac:dyDescent="0.2">
      <c r="A31431" t="s">
        <v>52</v>
      </c>
    </row>
    <row r="31432" spans="1:3" x14ac:dyDescent="0.2">
      <c r="A31432" t="s">
        <v>115</v>
      </c>
    </row>
    <row r="31433" spans="1:3" x14ac:dyDescent="0.2">
      <c r="A31433" t="s">
        <v>115</v>
      </c>
    </row>
    <row r="31434" spans="1:3" x14ac:dyDescent="0.2">
      <c r="A31434" t="s">
        <v>52</v>
      </c>
      <c r="B31434">
        <v>1.1000000000000001</v>
      </c>
      <c r="C31434" t="s">
        <v>3096</v>
      </c>
    </row>
    <row r="31435" spans="1:3" x14ac:dyDescent="0.2">
      <c r="A31435" t="s">
        <v>52</v>
      </c>
      <c r="B31435">
        <v>1.1000000000000001</v>
      </c>
    </row>
    <row r="31436" spans="1:3" x14ac:dyDescent="0.2">
      <c r="A31436" t="s">
        <v>77</v>
      </c>
      <c r="B31436" t="s">
        <v>1754</v>
      </c>
      <c r="C31436" t="s">
        <v>3096</v>
      </c>
    </row>
    <row r="31437" spans="1:3" x14ac:dyDescent="0.2">
      <c r="A31437" t="s">
        <v>77</v>
      </c>
      <c r="B31437" t="s">
        <v>1754</v>
      </c>
    </row>
    <row r="31438" spans="1:3" x14ac:dyDescent="0.2">
      <c r="A31438" t="s">
        <v>115</v>
      </c>
      <c r="B31438" t="s">
        <v>3096</v>
      </c>
      <c r="C31438" t="s">
        <v>3787</v>
      </c>
    </row>
    <row r="31439" spans="1:3" x14ac:dyDescent="0.2">
      <c r="A31439" t="s">
        <v>115</v>
      </c>
      <c r="B31439" t="s">
        <v>3787</v>
      </c>
    </row>
    <row r="31440" spans="1:3" x14ac:dyDescent="0.2">
      <c r="A31440" t="s">
        <v>52</v>
      </c>
      <c r="B31440">
        <v>1.3</v>
      </c>
      <c r="C31440" t="s">
        <v>3096</v>
      </c>
    </row>
    <row r="31441" spans="1:4" x14ac:dyDescent="0.2">
      <c r="A31441" t="s">
        <v>52</v>
      </c>
      <c r="B31441">
        <v>1.3</v>
      </c>
    </row>
    <row r="31442" spans="1:4" x14ac:dyDescent="0.2">
      <c r="A31442" t="s">
        <v>72</v>
      </c>
      <c r="B31442" t="s">
        <v>2548</v>
      </c>
      <c r="C31442" t="s">
        <v>2254</v>
      </c>
    </row>
    <row r="31443" spans="1:4" x14ac:dyDescent="0.2">
      <c r="A31443" t="s">
        <v>72</v>
      </c>
      <c r="B31443" t="s">
        <v>3238</v>
      </c>
      <c r="C31443" t="s">
        <v>2254</v>
      </c>
    </row>
    <row r="31444" spans="1:4" x14ac:dyDescent="0.2">
      <c r="A31444" t="s">
        <v>52</v>
      </c>
    </row>
    <row r="31445" spans="1:4" x14ac:dyDescent="0.2">
      <c r="A31445" t="s">
        <v>52</v>
      </c>
    </row>
    <row r="31446" spans="1:4" x14ac:dyDescent="0.2">
      <c r="A31446" t="s">
        <v>72</v>
      </c>
    </row>
    <row r="31447" spans="1:4" x14ac:dyDescent="0.2">
      <c r="A31447" t="s">
        <v>574</v>
      </c>
    </row>
    <row r="31448" spans="1:4" x14ac:dyDescent="0.2">
      <c r="A31448" t="s">
        <v>687</v>
      </c>
    </row>
    <row r="31449" spans="1:4" x14ac:dyDescent="0.2">
      <c r="A31449" t="s">
        <v>201</v>
      </c>
      <c r="B31449">
        <v>3.4</v>
      </c>
      <c r="C31449">
        <v>0.1</v>
      </c>
    </row>
    <row r="31450" spans="1:4" x14ac:dyDescent="0.2">
      <c r="A31450" t="s">
        <v>212</v>
      </c>
      <c r="B31450" t="s">
        <v>3781</v>
      </c>
    </row>
    <row r="31451" spans="1:4" x14ac:dyDescent="0.2">
      <c r="A31451" t="s">
        <v>77</v>
      </c>
    </row>
    <row r="31452" spans="1:4" x14ac:dyDescent="0.2">
      <c r="A31452" t="s">
        <v>176</v>
      </c>
    </row>
    <row r="31453" spans="1:4" x14ac:dyDescent="0.2">
      <c r="A31453" t="s">
        <v>115</v>
      </c>
      <c r="B31453" t="s">
        <v>3782</v>
      </c>
      <c r="C31453" t="s">
        <v>1645</v>
      </c>
      <c r="D31453" t="s">
        <v>3783</v>
      </c>
    </row>
    <row r="31454" spans="1:4" x14ac:dyDescent="0.2">
      <c r="A31454" t="s">
        <v>52</v>
      </c>
    </row>
    <row r="31455" spans="1:4" x14ac:dyDescent="0.2">
      <c r="A31455" t="s">
        <v>212</v>
      </c>
      <c r="B31455" t="s">
        <v>3784</v>
      </c>
    </row>
    <row r="31456" spans="1:4" x14ac:dyDescent="0.2">
      <c r="A31456" t="s">
        <v>197</v>
      </c>
      <c r="B31456" t="s">
        <v>2397</v>
      </c>
    </row>
    <row r="31457" spans="1:3" x14ac:dyDescent="0.2">
      <c r="A31457" t="s">
        <v>52</v>
      </c>
    </row>
    <row r="31458" spans="1:3" x14ac:dyDescent="0.2">
      <c r="A31458" t="s">
        <v>118</v>
      </c>
      <c r="B31458" t="s">
        <v>3778</v>
      </c>
    </row>
    <row r="31459" spans="1:3" x14ac:dyDescent="0.2">
      <c r="A31459" t="s">
        <v>176</v>
      </c>
    </row>
    <row r="31460" spans="1:3" x14ac:dyDescent="0.2">
      <c r="A31460" t="s">
        <v>176</v>
      </c>
    </row>
    <row r="31461" spans="1:3" x14ac:dyDescent="0.2">
      <c r="A31461" t="s">
        <v>77</v>
      </c>
    </row>
    <row r="31462" spans="1:3" x14ac:dyDescent="0.2">
      <c r="A31462" t="s">
        <v>997</v>
      </c>
    </row>
    <row r="31463" spans="1:3" x14ac:dyDescent="0.2">
      <c r="A31463" t="s">
        <v>121</v>
      </c>
    </row>
    <row r="31464" spans="1:3" x14ac:dyDescent="0.2">
      <c r="A31464" t="s">
        <v>699</v>
      </c>
    </row>
    <row r="31465" spans="1:3" x14ac:dyDescent="0.2">
      <c r="A31465" t="s">
        <v>212</v>
      </c>
      <c r="B31465">
        <v>0.1</v>
      </c>
      <c r="C31465" t="s">
        <v>1594</v>
      </c>
    </row>
    <row r="31466" spans="1:3" x14ac:dyDescent="0.2">
      <c r="A31466" t="s">
        <v>72</v>
      </c>
      <c r="B31466" t="s">
        <v>2427</v>
      </c>
    </row>
    <row r="31467" spans="1:3" x14ac:dyDescent="0.2">
      <c r="A31467" t="s">
        <v>212</v>
      </c>
    </row>
    <row r="31468" spans="1:3" x14ac:dyDescent="0.2">
      <c r="A31468" t="s">
        <v>209</v>
      </c>
      <c r="B31468" t="s">
        <v>2548</v>
      </c>
      <c r="C31468" t="s">
        <v>2427</v>
      </c>
    </row>
    <row r="31469" spans="1:3" x14ac:dyDescent="0.2">
      <c r="A31469" t="s">
        <v>77</v>
      </c>
      <c r="B31469" t="s">
        <v>2427</v>
      </c>
    </row>
    <row r="31470" spans="1:3" x14ac:dyDescent="0.2">
      <c r="A31470" t="s">
        <v>115</v>
      </c>
    </row>
    <row r="31471" spans="1:3" x14ac:dyDescent="0.2">
      <c r="A31471" t="s">
        <v>574</v>
      </c>
      <c r="B31471" t="s">
        <v>3669</v>
      </c>
    </row>
    <row r="31472" spans="1:3" x14ac:dyDescent="0.2">
      <c r="A31472" t="s">
        <v>118</v>
      </c>
      <c r="B31472" t="s">
        <v>3763</v>
      </c>
    </row>
    <row r="31473" spans="1:4" x14ac:dyDescent="0.2">
      <c r="A31473" t="s">
        <v>52</v>
      </c>
    </row>
    <row r="31474" spans="1:4" x14ac:dyDescent="0.2">
      <c r="A31474" t="s">
        <v>574</v>
      </c>
      <c r="B31474" t="s">
        <v>3785</v>
      </c>
    </row>
    <row r="31475" spans="1:4" x14ac:dyDescent="0.2">
      <c r="A31475" t="s">
        <v>212</v>
      </c>
      <c r="B31475" t="s">
        <v>3786</v>
      </c>
    </row>
    <row r="31476" spans="1:4" x14ac:dyDescent="0.2">
      <c r="A31476" t="s">
        <v>77</v>
      </c>
    </row>
    <row r="31477" spans="1:4" x14ac:dyDescent="0.2">
      <c r="A31477" t="s">
        <v>52</v>
      </c>
    </row>
    <row r="31478" spans="1:4" x14ac:dyDescent="0.2">
      <c r="A31478" t="s">
        <v>77</v>
      </c>
      <c r="B31478" t="s">
        <v>1662</v>
      </c>
      <c r="C31478" t="s">
        <v>2427</v>
      </c>
    </row>
    <row r="31479" spans="1:4" x14ac:dyDescent="0.2">
      <c r="A31479" t="s">
        <v>72</v>
      </c>
      <c r="B31479">
        <v>0.3</v>
      </c>
      <c r="C31479" t="s">
        <v>2427</v>
      </c>
    </row>
    <row r="31480" spans="1:4" x14ac:dyDescent="0.2">
      <c r="A31480" t="s">
        <v>52</v>
      </c>
      <c r="B31480" t="s">
        <v>3099</v>
      </c>
    </row>
    <row r="31481" spans="1:4" x14ac:dyDescent="0.2">
      <c r="A31481" t="s">
        <v>52</v>
      </c>
    </row>
    <row r="31482" spans="1:4" x14ac:dyDescent="0.2">
      <c r="A31482" t="s">
        <v>118</v>
      </c>
      <c r="B31482">
        <v>25</v>
      </c>
      <c r="C31482" t="s">
        <v>1724</v>
      </c>
    </row>
    <row r="31483" spans="1:4" x14ac:dyDescent="0.2">
      <c r="A31483" t="s">
        <v>1575</v>
      </c>
      <c r="B31483" t="s">
        <v>1576</v>
      </c>
      <c r="C31483" t="s">
        <v>1577</v>
      </c>
      <c r="D31483" t="s">
        <v>1578</v>
      </c>
    </row>
    <row r="31484" spans="1:4" x14ac:dyDescent="0.2">
      <c r="A31484" t="s">
        <v>882</v>
      </c>
      <c r="B31484" t="s">
        <v>1579</v>
      </c>
      <c r="C31484" t="s">
        <v>1580</v>
      </c>
    </row>
    <row r="31485" spans="1:4" x14ac:dyDescent="0.2">
      <c r="A31485" t="s">
        <v>119</v>
      </c>
      <c r="B31485">
        <v>38.85</v>
      </c>
      <c r="C31485">
        <v>-0.1</v>
      </c>
    </row>
    <row r="31486" spans="1:4" x14ac:dyDescent="0.2">
      <c r="A31486" t="s">
        <v>119</v>
      </c>
    </row>
    <row r="31487" spans="1:4" x14ac:dyDescent="0.2">
      <c r="A31487" t="s">
        <v>176</v>
      </c>
      <c r="B31487">
        <v>20.7</v>
      </c>
      <c r="C31487" t="s">
        <v>3787</v>
      </c>
    </row>
    <row r="31488" spans="1:4" x14ac:dyDescent="0.2">
      <c r="A31488" t="s">
        <v>119</v>
      </c>
      <c r="B31488">
        <v>20.7</v>
      </c>
      <c r="C31488" t="s">
        <v>1642</v>
      </c>
      <c r="D31488" t="s">
        <v>3787</v>
      </c>
    </row>
    <row r="31489" spans="1:3" x14ac:dyDescent="0.2">
      <c r="A31489" t="s">
        <v>197</v>
      </c>
    </row>
    <row r="31490" spans="1:3" x14ac:dyDescent="0.2">
      <c r="A31490" t="s">
        <v>121</v>
      </c>
      <c r="B31490">
        <v>0.03</v>
      </c>
      <c r="C31490" t="s">
        <v>3787</v>
      </c>
    </row>
    <row r="31491" spans="1:3" x14ac:dyDescent="0.2">
      <c r="A31491" t="s">
        <v>699</v>
      </c>
      <c r="B31491" t="s">
        <v>3787</v>
      </c>
    </row>
    <row r="31492" spans="1:3" x14ac:dyDescent="0.2">
      <c r="A31492" t="s">
        <v>212</v>
      </c>
      <c r="B31492" t="s">
        <v>3787</v>
      </c>
    </row>
    <row r="31493" spans="1:3" x14ac:dyDescent="0.2">
      <c r="A31493" t="s">
        <v>118</v>
      </c>
      <c r="B31493" t="s">
        <v>3778</v>
      </c>
    </row>
    <row r="31494" spans="1:3" x14ac:dyDescent="0.2">
      <c r="A31494" t="s">
        <v>52</v>
      </c>
    </row>
    <row r="31495" spans="1:3" x14ac:dyDescent="0.2">
      <c r="A31495" t="s">
        <v>52</v>
      </c>
    </row>
    <row r="31496" spans="1:3" x14ac:dyDescent="0.2">
      <c r="A31496" t="s">
        <v>77</v>
      </c>
    </row>
    <row r="31497" spans="1:3" x14ac:dyDescent="0.2">
      <c r="A31497" t="s">
        <v>176</v>
      </c>
    </row>
    <row r="31498" spans="1:3" x14ac:dyDescent="0.2">
      <c r="A31498" t="s">
        <v>118</v>
      </c>
    </row>
    <row r="31499" spans="1:3" x14ac:dyDescent="0.2">
      <c r="A31499" t="s">
        <v>77</v>
      </c>
    </row>
    <row r="31500" spans="1:3" x14ac:dyDescent="0.2">
      <c r="A31500" t="s">
        <v>52</v>
      </c>
    </row>
    <row r="31501" spans="1:3" x14ac:dyDescent="0.2">
      <c r="A31501" t="s">
        <v>115</v>
      </c>
    </row>
    <row r="31502" spans="1:3" x14ac:dyDescent="0.2">
      <c r="A31502" t="s">
        <v>176</v>
      </c>
      <c r="B31502" t="s">
        <v>3787</v>
      </c>
    </row>
    <row r="31503" spans="1:3" x14ac:dyDescent="0.2">
      <c r="A31503" t="s">
        <v>176</v>
      </c>
    </row>
    <row r="31504" spans="1:3" x14ac:dyDescent="0.2">
      <c r="A31504" t="s">
        <v>1101</v>
      </c>
    </row>
    <row r="31505" spans="1:3" x14ac:dyDescent="0.2">
      <c r="A31505" t="s">
        <v>1102</v>
      </c>
    </row>
    <row r="31506" spans="1:3" x14ac:dyDescent="0.2">
      <c r="A31506" t="s">
        <v>118</v>
      </c>
      <c r="B31506" t="s">
        <v>3788</v>
      </c>
    </row>
    <row r="31507" spans="1:3" x14ac:dyDescent="0.2">
      <c r="A31507" t="s">
        <v>117</v>
      </c>
      <c r="B31507" t="s">
        <v>2396</v>
      </c>
    </row>
    <row r="31508" spans="1:3" x14ac:dyDescent="0.2">
      <c r="A31508" t="s">
        <v>118</v>
      </c>
      <c r="B31508" t="s">
        <v>3779</v>
      </c>
    </row>
    <row r="31509" spans="1:3" x14ac:dyDescent="0.2">
      <c r="A31509" t="s">
        <v>212</v>
      </c>
      <c r="B31509" t="s">
        <v>3780</v>
      </c>
      <c r="C31509" t="s">
        <v>3787</v>
      </c>
    </row>
    <row r="31510" spans="1:3" x14ac:dyDescent="0.2">
      <c r="A31510" t="s">
        <v>52</v>
      </c>
    </row>
    <row r="31511" spans="1:3" x14ac:dyDescent="0.2">
      <c r="A31511" t="s">
        <v>52</v>
      </c>
    </row>
    <row r="31512" spans="1:3" x14ac:dyDescent="0.2">
      <c r="A31512" t="s">
        <v>115</v>
      </c>
    </row>
    <row r="31513" spans="1:3" x14ac:dyDescent="0.2">
      <c r="A31513" t="s">
        <v>115</v>
      </c>
    </row>
    <row r="31514" spans="1:3" x14ac:dyDescent="0.2">
      <c r="A31514" t="s">
        <v>52</v>
      </c>
      <c r="B31514">
        <v>1.1000000000000001</v>
      </c>
      <c r="C31514" t="s">
        <v>3096</v>
      </c>
    </row>
    <row r="31515" spans="1:3" x14ac:dyDescent="0.2">
      <c r="A31515" t="s">
        <v>52</v>
      </c>
      <c r="B31515">
        <v>1.1000000000000001</v>
      </c>
    </row>
    <row r="31516" spans="1:3" x14ac:dyDescent="0.2">
      <c r="A31516" t="s">
        <v>77</v>
      </c>
      <c r="B31516" t="s">
        <v>1754</v>
      </c>
      <c r="C31516" t="s">
        <v>3096</v>
      </c>
    </row>
    <row r="31517" spans="1:3" x14ac:dyDescent="0.2">
      <c r="A31517" t="s">
        <v>77</v>
      </c>
      <c r="B31517" t="s">
        <v>1754</v>
      </c>
    </row>
    <row r="31518" spans="1:3" x14ac:dyDescent="0.2">
      <c r="A31518" t="s">
        <v>115</v>
      </c>
      <c r="B31518" t="s">
        <v>3789</v>
      </c>
      <c r="C31518" t="s">
        <v>3790</v>
      </c>
    </row>
    <row r="31519" spans="1:3" x14ac:dyDescent="0.2">
      <c r="A31519" t="s">
        <v>115</v>
      </c>
      <c r="B31519" t="s">
        <v>3787</v>
      </c>
    </row>
    <row r="31520" spans="1:3" x14ac:dyDescent="0.2">
      <c r="A31520" t="s">
        <v>52</v>
      </c>
      <c r="B31520">
        <v>1.3</v>
      </c>
      <c r="C31520" t="s">
        <v>3096</v>
      </c>
    </row>
    <row r="31521" spans="1:4" x14ac:dyDescent="0.2">
      <c r="A31521" t="s">
        <v>52</v>
      </c>
      <c r="B31521">
        <v>1.3</v>
      </c>
    </row>
    <row r="31522" spans="1:4" x14ac:dyDescent="0.2">
      <c r="A31522" t="s">
        <v>72</v>
      </c>
      <c r="B31522" t="s">
        <v>2548</v>
      </c>
      <c r="C31522" t="s">
        <v>2254</v>
      </c>
    </row>
    <row r="31523" spans="1:4" x14ac:dyDescent="0.2">
      <c r="A31523" t="s">
        <v>72</v>
      </c>
      <c r="B31523" t="s">
        <v>3238</v>
      </c>
      <c r="C31523" t="s">
        <v>2254</v>
      </c>
    </row>
    <row r="31524" spans="1:4" x14ac:dyDescent="0.2">
      <c r="A31524" t="s">
        <v>52</v>
      </c>
    </row>
    <row r="31525" spans="1:4" x14ac:dyDescent="0.2">
      <c r="A31525" t="s">
        <v>52</v>
      </c>
    </row>
    <row r="31526" spans="1:4" x14ac:dyDescent="0.2">
      <c r="A31526" t="s">
        <v>72</v>
      </c>
    </row>
    <row r="31527" spans="1:4" x14ac:dyDescent="0.2">
      <c r="A31527" t="s">
        <v>574</v>
      </c>
    </row>
    <row r="31528" spans="1:4" x14ac:dyDescent="0.2">
      <c r="A31528" t="s">
        <v>687</v>
      </c>
    </row>
    <row r="31529" spans="1:4" x14ac:dyDescent="0.2">
      <c r="A31529" t="s">
        <v>201</v>
      </c>
      <c r="B31529">
        <v>3.4</v>
      </c>
      <c r="C31529">
        <v>0.1</v>
      </c>
    </row>
    <row r="31530" spans="1:4" x14ac:dyDescent="0.2">
      <c r="A31530" t="s">
        <v>212</v>
      </c>
      <c r="B31530" t="s">
        <v>3781</v>
      </c>
    </row>
    <row r="31531" spans="1:4" x14ac:dyDescent="0.2">
      <c r="A31531" t="s">
        <v>77</v>
      </c>
    </row>
    <row r="31532" spans="1:4" x14ac:dyDescent="0.2">
      <c r="A31532" t="s">
        <v>176</v>
      </c>
    </row>
    <row r="31533" spans="1:4" x14ac:dyDescent="0.2">
      <c r="A31533" t="s">
        <v>115</v>
      </c>
      <c r="B31533" t="s">
        <v>3782</v>
      </c>
      <c r="C31533" t="s">
        <v>1645</v>
      </c>
      <c r="D31533" t="s">
        <v>3783</v>
      </c>
    </row>
    <row r="31534" spans="1:4" x14ac:dyDescent="0.2">
      <c r="A31534" t="s">
        <v>52</v>
      </c>
    </row>
    <row r="31535" spans="1:4" x14ac:dyDescent="0.2">
      <c r="A31535" t="s">
        <v>212</v>
      </c>
      <c r="B31535" t="s">
        <v>3784</v>
      </c>
    </row>
    <row r="31536" spans="1:4" x14ac:dyDescent="0.2">
      <c r="A31536" t="s">
        <v>197</v>
      </c>
      <c r="B31536" t="s">
        <v>2397</v>
      </c>
    </row>
    <row r="31537" spans="1:3" x14ac:dyDescent="0.2">
      <c r="A31537" t="s">
        <v>52</v>
      </c>
    </row>
    <row r="31538" spans="1:3" x14ac:dyDescent="0.2">
      <c r="A31538" t="s">
        <v>118</v>
      </c>
      <c r="B31538" t="s">
        <v>3778</v>
      </c>
    </row>
    <row r="31539" spans="1:3" x14ac:dyDescent="0.2">
      <c r="A31539" t="s">
        <v>176</v>
      </c>
    </row>
    <row r="31540" spans="1:3" x14ac:dyDescent="0.2">
      <c r="A31540" t="s">
        <v>176</v>
      </c>
    </row>
    <row r="31541" spans="1:3" x14ac:dyDescent="0.2">
      <c r="A31541" t="s">
        <v>77</v>
      </c>
    </row>
    <row r="31542" spans="1:3" x14ac:dyDescent="0.2">
      <c r="A31542" t="s">
        <v>997</v>
      </c>
    </row>
    <row r="31543" spans="1:3" x14ac:dyDescent="0.2">
      <c r="A31543" t="s">
        <v>121</v>
      </c>
    </row>
    <row r="31544" spans="1:3" x14ac:dyDescent="0.2">
      <c r="A31544" t="s">
        <v>699</v>
      </c>
    </row>
    <row r="31545" spans="1:3" x14ac:dyDescent="0.2">
      <c r="A31545" t="s">
        <v>212</v>
      </c>
      <c r="B31545">
        <v>0.1</v>
      </c>
      <c r="C31545" t="s">
        <v>1594</v>
      </c>
    </row>
    <row r="31546" spans="1:3" x14ac:dyDescent="0.2">
      <c r="A31546" t="s">
        <v>72</v>
      </c>
      <c r="B31546" t="s">
        <v>2427</v>
      </c>
    </row>
    <row r="31547" spans="1:3" x14ac:dyDescent="0.2">
      <c r="A31547" t="s">
        <v>212</v>
      </c>
    </row>
    <row r="31548" spans="1:3" x14ac:dyDescent="0.2">
      <c r="A31548" t="s">
        <v>209</v>
      </c>
      <c r="B31548" t="s">
        <v>2548</v>
      </c>
      <c r="C31548" t="s">
        <v>2427</v>
      </c>
    </row>
    <row r="31549" spans="1:3" x14ac:dyDescent="0.2">
      <c r="A31549" t="s">
        <v>77</v>
      </c>
      <c r="B31549" t="s">
        <v>2427</v>
      </c>
    </row>
    <row r="31550" spans="1:3" x14ac:dyDescent="0.2">
      <c r="A31550" t="s">
        <v>115</v>
      </c>
    </row>
    <row r="31551" spans="1:3" x14ac:dyDescent="0.2">
      <c r="A31551" t="s">
        <v>574</v>
      </c>
      <c r="B31551" t="s">
        <v>3669</v>
      </c>
    </row>
    <row r="31552" spans="1:3" x14ac:dyDescent="0.2">
      <c r="A31552" t="s">
        <v>118</v>
      </c>
      <c r="B31552" t="s">
        <v>3763</v>
      </c>
    </row>
    <row r="31553" spans="1:4" x14ac:dyDescent="0.2">
      <c r="A31553" t="s">
        <v>52</v>
      </c>
    </row>
    <row r="31554" spans="1:4" x14ac:dyDescent="0.2">
      <c r="A31554" t="s">
        <v>574</v>
      </c>
      <c r="B31554" t="s">
        <v>3785</v>
      </c>
    </row>
    <row r="31555" spans="1:4" x14ac:dyDescent="0.2">
      <c r="A31555" t="s">
        <v>212</v>
      </c>
      <c r="B31555" t="s">
        <v>3786</v>
      </c>
    </row>
    <row r="31556" spans="1:4" x14ac:dyDescent="0.2">
      <c r="A31556" t="s">
        <v>77</v>
      </c>
    </row>
    <row r="31557" spans="1:4" x14ac:dyDescent="0.2">
      <c r="A31557" t="s">
        <v>52</v>
      </c>
    </row>
    <row r="31558" spans="1:4" x14ac:dyDescent="0.2">
      <c r="A31558" t="s">
        <v>77</v>
      </c>
      <c r="B31558" t="s">
        <v>1662</v>
      </c>
      <c r="C31558" t="s">
        <v>2427</v>
      </c>
    </row>
    <row r="31559" spans="1:4" x14ac:dyDescent="0.2">
      <c r="A31559" t="s">
        <v>72</v>
      </c>
      <c r="B31559">
        <v>0.3</v>
      </c>
      <c r="C31559" t="s">
        <v>2427</v>
      </c>
    </row>
    <row r="31560" spans="1:4" x14ac:dyDescent="0.2">
      <c r="A31560" t="s">
        <v>52</v>
      </c>
      <c r="B31560" t="s">
        <v>3099</v>
      </c>
    </row>
    <row r="31561" spans="1:4" x14ac:dyDescent="0.2">
      <c r="A31561" t="s">
        <v>52</v>
      </c>
    </row>
    <row r="31562" spans="1:4" x14ac:dyDescent="0.2">
      <c r="A31562" t="s">
        <v>118</v>
      </c>
      <c r="B31562">
        <v>25</v>
      </c>
      <c r="C31562" t="s">
        <v>1724</v>
      </c>
    </row>
    <row r="31563" spans="1:4" x14ac:dyDescent="0.2">
      <c r="A31563" t="s">
        <v>1575</v>
      </c>
      <c r="B31563" t="s">
        <v>1576</v>
      </c>
      <c r="C31563" t="s">
        <v>1577</v>
      </c>
      <c r="D31563" t="s">
        <v>1578</v>
      </c>
    </row>
    <row r="31564" spans="1:4" x14ac:dyDescent="0.2">
      <c r="A31564" t="s">
        <v>882</v>
      </c>
      <c r="B31564" t="s">
        <v>1579</v>
      </c>
      <c r="C31564" t="s">
        <v>1580</v>
      </c>
    </row>
    <row r="31565" spans="1:4" x14ac:dyDescent="0.2">
      <c r="A31565" t="s">
        <v>1595</v>
      </c>
      <c r="B31565" t="s">
        <v>1596</v>
      </c>
      <c r="C31565" t="s">
        <v>1597</v>
      </c>
    </row>
    <row r="31566" spans="1:4" x14ac:dyDescent="0.2">
      <c r="A31566" t="s">
        <v>1595</v>
      </c>
      <c r="B31566" t="s">
        <v>1598</v>
      </c>
      <c r="C31566" t="s">
        <v>1599</v>
      </c>
      <c r="D31566" t="s">
        <v>1597</v>
      </c>
    </row>
    <row r="31567" spans="1:4" x14ac:dyDescent="0.2">
      <c r="A31567" t="s">
        <v>1633</v>
      </c>
      <c r="B31567">
        <v>20</v>
      </c>
      <c r="C31567" t="s">
        <v>1634</v>
      </c>
      <c r="D31567">
        <v>0.2</v>
      </c>
    </row>
    <row r="31568" spans="1:4" x14ac:dyDescent="0.2">
      <c r="A31568" t="s">
        <v>52</v>
      </c>
      <c r="B31568">
        <v>42.5</v>
      </c>
      <c r="C31568" t="s">
        <v>1634</v>
      </c>
      <c r="D31568">
        <v>0.2</v>
      </c>
    </row>
    <row r="31569" spans="1:4" x14ac:dyDescent="0.2">
      <c r="A31569" t="s">
        <v>52</v>
      </c>
      <c r="B31569">
        <v>52</v>
      </c>
      <c r="C31569">
        <v>1</v>
      </c>
    </row>
    <row r="31570" spans="1:4" x14ac:dyDescent="0.2">
      <c r="A31570" t="s">
        <v>416</v>
      </c>
      <c r="B31570">
        <v>74</v>
      </c>
      <c r="C31570">
        <v>-0.2</v>
      </c>
    </row>
    <row r="31571" spans="1:4" x14ac:dyDescent="0.2">
      <c r="A31571" t="s">
        <v>71</v>
      </c>
      <c r="B31571">
        <v>10</v>
      </c>
      <c r="C31571">
        <v>0.5</v>
      </c>
    </row>
    <row r="31572" spans="1:4" x14ac:dyDescent="0.2">
      <c r="A31572" t="s">
        <v>71</v>
      </c>
      <c r="B31572">
        <v>19.2</v>
      </c>
      <c r="C31572" t="s">
        <v>1634</v>
      </c>
      <c r="D31572">
        <v>0.1</v>
      </c>
    </row>
    <row r="31573" spans="1:4" x14ac:dyDescent="0.2">
      <c r="A31573" t="s">
        <v>173</v>
      </c>
      <c r="B31573">
        <v>6</v>
      </c>
      <c r="C31573" t="s">
        <v>1634</v>
      </c>
      <c r="D31573">
        <v>0.1</v>
      </c>
    </row>
    <row r="31574" spans="1:4" x14ac:dyDescent="0.2">
      <c r="A31574" t="s">
        <v>200</v>
      </c>
      <c r="B31574">
        <v>13</v>
      </c>
      <c r="C31574" t="s">
        <v>1634</v>
      </c>
      <c r="D31574">
        <v>0.1</v>
      </c>
    </row>
    <row r="31575" spans="1:4" x14ac:dyDescent="0.2">
      <c r="A31575" t="s">
        <v>71</v>
      </c>
      <c r="B31575">
        <v>20</v>
      </c>
      <c r="C31575" t="s">
        <v>1634</v>
      </c>
      <c r="D31575">
        <v>0.2</v>
      </c>
    </row>
    <row r="31576" spans="1:4" x14ac:dyDescent="0.2">
      <c r="A31576" t="s">
        <v>52</v>
      </c>
      <c r="B31576">
        <v>45</v>
      </c>
      <c r="C31576" t="s">
        <v>1634</v>
      </c>
      <c r="D31576">
        <v>0.2</v>
      </c>
    </row>
    <row r="31577" spans="1:4" x14ac:dyDescent="0.2">
      <c r="A31577" t="s">
        <v>1595</v>
      </c>
      <c r="B31577" t="s">
        <v>1596</v>
      </c>
      <c r="C31577" t="s">
        <v>1597</v>
      </c>
    </row>
    <row r="31578" spans="1:4" x14ac:dyDescent="0.2">
      <c r="A31578" t="s">
        <v>1595</v>
      </c>
      <c r="B31578" t="s">
        <v>1598</v>
      </c>
      <c r="C31578" t="s">
        <v>1599</v>
      </c>
      <c r="D31578" t="s">
        <v>1597</v>
      </c>
    </row>
    <row r="31579" spans="1:4" x14ac:dyDescent="0.2">
      <c r="A31579" t="s">
        <v>79</v>
      </c>
    </row>
    <row r="31580" spans="1:4" x14ac:dyDescent="0.2">
      <c r="A31580" t="s">
        <v>1595</v>
      </c>
      <c r="B31580" t="s">
        <v>1596</v>
      </c>
      <c r="C31580" t="s">
        <v>1597</v>
      </c>
    </row>
    <row r="31581" spans="1:4" x14ac:dyDescent="0.2">
      <c r="A31581" t="s">
        <v>1595</v>
      </c>
      <c r="B31581" t="s">
        <v>1598</v>
      </c>
      <c r="C31581" t="s">
        <v>1599</v>
      </c>
      <c r="D31581" t="s">
        <v>1597</v>
      </c>
    </row>
    <row r="31582" spans="1:4" x14ac:dyDescent="0.2">
      <c r="A31582" t="s">
        <v>79</v>
      </c>
    </row>
    <row r="31583" spans="1:4" x14ac:dyDescent="0.2">
      <c r="A31583" t="s">
        <v>1595</v>
      </c>
      <c r="B31583" t="s">
        <v>1596</v>
      </c>
      <c r="C31583" t="s">
        <v>1597</v>
      </c>
    </row>
    <row r="31584" spans="1:4" x14ac:dyDescent="0.2">
      <c r="A31584" t="s">
        <v>1595</v>
      </c>
      <c r="B31584" t="s">
        <v>1598</v>
      </c>
      <c r="C31584" t="s">
        <v>1599</v>
      </c>
      <c r="D31584" t="s">
        <v>1597</v>
      </c>
    </row>
    <row r="31585" spans="1:5" x14ac:dyDescent="0.2">
      <c r="A31585" t="s">
        <v>79</v>
      </c>
    </row>
    <row r="31586" spans="1:5" x14ac:dyDescent="0.2">
      <c r="A31586" t="s">
        <v>52</v>
      </c>
      <c r="B31586" t="s">
        <v>3570</v>
      </c>
      <c r="C31586">
        <v>0.1</v>
      </c>
    </row>
    <row r="31587" spans="1:5" x14ac:dyDescent="0.2">
      <c r="A31587" t="s">
        <v>173</v>
      </c>
      <c r="B31587">
        <v>46.5</v>
      </c>
      <c r="C31587" t="s">
        <v>1634</v>
      </c>
      <c r="D31587">
        <v>0.1</v>
      </c>
    </row>
    <row r="31588" spans="1:5" x14ac:dyDescent="0.2">
      <c r="A31588" t="s">
        <v>416</v>
      </c>
      <c r="B31588">
        <v>87</v>
      </c>
      <c r="C31588" t="s">
        <v>1634</v>
      </c>
      <c r="D31588">
        <v>0.3</v>
      </c>
    </row>
    <row r="31589" spans="1:5" x14ac:dyDescent="0.2">
      <c r="A31589" t="s">
        <v>71</v>
      </c>
      <c r="B31589">
        <v>75.5</v>
      </c>
      <c r="C31589" t="s">
        <v>1634</v>
      </c>
      <c r="D31589">
        <v>0.2</v>
      </c>
    </row>
    <row r="31590" spans="1:5" x14ac:dyDescent="0.2">
      <c r="A31590" t="s">
        <v>173</v>
      </c>
      <c r="B31590" t="s">
        <v>3571</v>
      </c>
      <c r="C31590">
        <v>0.1</v>
      </c>
      <c r="D31590" t="s">
        <v>2503</v>
      </c>
      <c r="E31590" t="s">
        <v>3483</v>
      </c>
    </row>
    <row r="31591" spans="1:5" x14ac:dyDescent="0.2">
      <c r="A31591" t="s">
        <v>173</v>
      </c>
      <c r="B31591">
        <v>24.5</v>
      </c>
      <c r="C31591" t="s">
        <v>2503</v>
      </c>
      <c r="D31591" t="s">
        <v>3483</v>
      </c>
    </row>
    <row r="31592" spans="1:5" x14ac:dyDescent="0.2">
      <c r="A31592" t="s">
        <v>173</v>
      </c>
      <c r="B31592" t="s">
        <v>3572</v>
      </c>
      <c r="C31592" t="s">
        <v>2503</v>
      </c>
      <c r="D31592" t="s">
        <v>3483</v>
      </c>
    </row>
    <row r="31593" spans="1:5" x14ac:dyDescent="0.2">
      <c r="A31593" t="s">
        <v>71</v>
      </c>
      <c r="B31593">
        <v>6.5</v>
      </c>
      <c r="C31593" t="s">
        <v>1639</v>
      </c>
      <c r="D31593">
        <v>0.2</v>
      </c>
    </row>
    <row r="31594" spans="1:5" x14ac:dyDescent="0.2">
      <c r="A31594" t="s">
        <v>71</v>
      </c>
      <c r="B31594">
        <v>19.5</v>
      </c>
      <c r="C31594" t="s">
        <v>1634</v>
      </c>
      <c r="D31594">
        <v>0.1</v>
      </c>
    </row>
    <row r="31595" spans="1:5" x14ac:dyDescent="0.2">
      <c r="A31595" t="s">
        <v>71</v>
      </c>
      <c r="B31595">
        <v>29.5</v>
      </c>
      <c r="C31595" t="s">
        <v>1588</v>
      </c>
      <c r="D31595">
        <v>0.3</v>
      </c>
    </row>
    <row r="31596" spans="1:5" x14ac:dyDescent="0.2">
      <c r="A31596" t="s">
        <v>71</v>
      </c>
      <c r="B31596">
        <v>20.5</v>
      </c>
      <c r="C31596" t="s">
        <v>1634</v>
      </c>
      <c r="D31596">
        <v>0.1</v>
      </c>
    </row>
    <row r="31597" spans="1:5" x14ac:dyDescent="0.2">
      <c r="A31597" t="s">
        <v>71</v>
      </c>
      <c r="B31597">
        <v>29.5</v>
      </c>
      <c r="C31597" t="s">
        <v>1634</v>
      </c>
      <c r="D31597">
        <v>0.2</v>
      </c>
    </row>
    <row r="31598" spans="1:5" x14ac:dyDescent="0.2">
      <c r="A31598" t="s">
        <v>71</v>
      </c>
      <c r="B31598" t="s">
        <v>3791</v>
      </c>
    </row>
    <row r="31599" spans="1:5" x14ac:dyDescent="0.2">
      <c r="A31599" t="s">
        <v>52</v>
      </c>
      <c r="B31599">
        <v>30.5</v>
      </c>
      <c r="C31599" t="s">
        <v>1639</v>
      </c>
      <c r="D31599">
        <v>0.5</v>
      </c>
    </row>
    <row r="31600" spans="1:5" x14ac:dyDescent="0.2">
      <c r="A31600" t="s">
        <v>52</v>
      </c>
      <c r="B31600">
        <v>74.5</v>
      </c>
      <c r="C31600" t="s">
        <v>1634</v>
      </c>
      <c r="D31600">
        <v>0.2</v>
      </c>
    </row>
    <row r="31601" spans="1:7" x14ac:dyDescent="0.2">
      <c r="A31601" t="s">
        <v>52</v>
      </c>
      <c r="B31601">
        <v>12.5</v>
      </c>
      <c r="C31601" t="s">
        <v>1634</v>
      </c>
      <c r="D31601">
        <v>0.2</v>
      </c>
    </row>
    <row r="31602" spans="1:7" x14ac:dyDescent="0.2">
      <c r="A31602" t="s">
        <v>52</v>
      </c>
      <c r="B31602">
        <v>12</v>
      </c>
      <c r="C31602">
        <v>-0.5</v>
      </c>
      <c r="D31602" t="s">
        <v>2503</v>
      </c>
      <c r="E31602" t="s">
        <v>3488</v>
      </c>
      <c r="F31602" t="s">
        <v>2332</v>
      </c>
      <c r="G31602" t="s">
        <v>6</v>
      </c>
    </row>
    <row r="31603" spans="1:7" x14ac:dyDescent="0.2">
      <c r="A31603" t="s">
        <v>52</v>
      </c>
      <c r="B31603">
        <v>20</v>
      </c>
      <c r="C31603" t="s">
        <v>1634</v>
      </c>
      <c r="D31603">
        <v>0.2</v>
      </c>
      <c r="E31603" t="s">
        <v>3494</v>
      </c>
    </row>
    <row r="31604" spans="1:7" x14ac:dyDescent="0.2">
      <c r="A31604" t="s">
        <v>52</v>
      </c>
      <c r="B31604">
        <v>26.2</v>
      </c>
      <c r="C31604" t="s">
        <v>1634</v>
      </c>
      <c r="D31604">
        <v>0.1</v>
      </c>
    </row>
    <row r="31605" spans="1:7" x14ac:dyDescent="0.2">
      <c r="A31605" t="s">
        <v>57</v>
      </c>
      <c r="B31605">
        <v>58</v>
      </c>
      <c r="C31605" t="s">
        <v>1634</v>
      </c>
      <c r="D31605">
        <v>0.5</v>
      </c>
      <c r="E31605" t="s">
        <v>3485</v>
      </c>
      <c r="F31605" t="s">
        <v>3491</v>
      </c>
    </row>
    <row r="31606" spans="1:7" x14ac:dyDescent="0.2">
      <c r="A31606" t="s">
        <v>119</v>
      </c>
      <c r="B31606">
        <v>52</v>
      </c>
      <c r="C31606" t="s">
        <v>1634</v>
      </c>
      <c r="D31606">
        <v>0.2</v>
      </c>
    </row>
    <row r="31607" spans="1:7" x14ac:dyDescent="0.2">
      <c r="A31607" t="s">
        <v>119</v>
      </c>
      <c r="B31607">
        <v>43.3</v>
      </c>
      <c r="C31607">
        <f>0.17/0.22</f>
        <v>0.77272727272727282</v>
      </c>
    </row>
    <row r="31608" spans="1:7" x14ac:dyDescent="0.2">
      <c r="A31608" t="s">
        <v>119</v>
      </c>
      <c r="B31608">
        <v>19.5</v>
      </c>
      <c r="C31608">
        <v>-0.05</v>
      </c>
    </row>
    <row r="31609" spans="1:7" x14ac:dyDescent="0.2">
      <c r="A31609" t="s">
        <v>70</v>
      </c>
      <c r="B31609">
        <v>16.05</v>
      </c>
      <c r="C31609">
        <v>0.05</v>
      </c>
    </row>
    <row r="31610" spans="1:7" x14ac:dyDescent="0.2">
      <c r="A31610" t="s">
        <v>52</v>
      </c>
      <c r="B31610">
        <v>5.8</v>
      </c>
      <c r="C31610" t="s">
        <v>1634</v>
      </c>
      <c r="D31610">
        <v>0.05</v>
      </c>
    </row>
    <row r="31611" spans="1:7" x14ac:dyDescent="0.2">
      <c r="A31611" t="s">
        <v>52</v>
      </c>
      <c r="B31611">
        <v>5</v>
      </c>
      <c r="C31611" t="s">
        <v>1634</v>
      </c>
      <c r="D31611">
        <v>0.2</v>
      </c>
    </row>
    <row r="31612" spans="1:7" x14ac:dyDescent="0.2">
      <c r="A31612" t="s">
        <v>70</v>
      </c>
      <c r="B31612">
        <v>38.700000000000003</v>
      </c>
      <c r="C31612" t="s">
        <v>1634</v>
      </c>
      <c r="D31612">
        <v>0.1</v>
      </c>
    </row>
    <row r="31613" spans="1:7" x14ac:dyDescent="0.2">
      <c r="A31613" t="s">
        <v>57</v>
      </c>
      <c r="B31613">
        <v>57.35</v>
      </c>
      <c r="C31613" t="s">
        <v>1639</v>
      </c>
      <c r="D31613">
        <v>0.05</v>
      </c>
    </row>
    <row r="31614" spans="1:7" x14ac:dyDescent="0.2">
      <c r="A31614" t="s">
        <v>70</v>
      </c>
      <c r="B31614">
        <v>16.5</v>
      </c>
      <c r="C31614" t="s">
        <v>1588</v>
      </c>
      <c r="D31614">
        <v>0.5</v>
      </c>
    </row>
    <row r="31615" spans="1:7" x14ac:dyDescent="0.2">
      <c r="A31615" t="s">
        <v>119</v>
      </c>
      <c r="B31615">
        <v>12</v>
      </c>
      <c r="C31615" t="s">
        <v>1634</v>
      </c>
      <c r="D31615">
        <v>0.2</v>
      </c>
    </row>
    <row r="31616" spans="1:7" x14ac:dyDescent="0.2">
      <c r="A31616" t="s">
        <v>173</v>
      </c>
      <c r="B31616">
        <v>21</v>
      </c>
      <c r="C31616" t="s">
        <v>1634</v>
      </c>
      <c r="D31616">
        <v>0.1</v>
      </c>
    </row>
    <row r="31617" spans="1:4" x14ac:dyDescent="0.2">
      <c r="A31617" t="s">
        <v>173</v>
      </c>
      <c r="B31617">
        <v>14.5</v>
      </c>
      <c r="C31617" t="s">
        <v>1634</v>
      </c>
      <c r="D31617">
        <v>0.2</v>
      </c>
    </row>
    <row r="31618" spans="1:4" x14ac:dyDescent="0.2">
      <c r="A31618" t="s">
        <v>173</v>
      </c>
      <c r="B31618">
        <v>15</v>
      </c>
      <c r="C31618" t="s">
        <v>1634</v>
      </c>
      <c r="D31618">
        <v>0.1</v>
      </c>
    </row>
    <row r="31619" spans="1:4" x14ac:dyDescent="0.2">
      <c r="A31619" t="s">
        <v>55</v>
      </c>
      <c r="B31619" t="s">
        <v>2325</v>
      </c>
      <c r="C31619">
        <v>11</v>
      </c>
      <c r="D31619" t="s">
        <v>3573</v>
      </c>
    </row>
    <row r="31620" spans="1:4" x14ac:dyDescent="0.2">
      <c r="A31620" t="s">
        <v>59</v>
      </c>
      <c r="B31620" t="s">
        <v>3574</v>
      </c>
      <c r="C31620" t="s">
        <v>3575</v>
      </c>
    </row>
    <row r="31621" spans="1:4" x14ac:dyDescent="0.2">
      <c r="A31621" t="s">
        <v>678</v>
      </c>
      <c r="B31621" t="s">
        <v>3494</v>
      </c>
      <c r="C31621" t="s">
        <v>3576</v>
      </c>
    </row>
    <row r="31622" spans="1:4" x14ac:dyDescent="0.2">
      <c r="A31622" t="s">
        <v>3113</v>
      </c>
      <c r="B31622" t="s">
        <v>3578</v>
      </c>
    </row>
    <row r="31623" spans="1:4" x14ac:dyDescent="0.2">
      <c r="A31623" t="s">
        <v>3579</v>
      </c>
      <c r="B31623" t="s">
        <v>1951</v>
      </c>
    </row>
    <row r="31624" spans="1:4" x14ac:dyDescent="0.2">
      <c r="A31624" t="s">
        <v>3792</v>
      </c>
      <c r="B31624" t="s">
        <v>3113</v>
      </c>
      <c r="C31624" t="s">
        <v>3793</v>
      </c>
    </row>
    <row r="31625" spans="1:4" x14ac:dyDescent="0.2">
      <c r="A31625" t="s">
        <v>1575</v>
      </c>
      <c r="B31625" t="s">
        <v>1576</v>
      </c>
      <c r="C31625" t="s">
        <v>1577</v>
      </c>
      <c r="D31625" t="s">
        <v>1578</v>
      </c>
    </row>
    <row r="31626" spans="1:4" x14ac:dyDescent="0.2">
      <c r="A31626" t="s">
        <v>882</v>
      </c>
      <c r="B31626" t="s">
        <v>1579</v>
      </c>
      <c r="C31626" t="s">
        <v>1580</v>
      </c>
    </row>
    <row r="31627" spans="1:4" x14ac:dyDescent="0.2">
      <c r="A31627" t="s">
        <v>1595</v>
      </c>
      <c r="B31627" t="s">
        <v>1596</v>
      </c>
      <c r="C31627" t="s">
        <v>1597</v>
      </c>
    </row>
    <row r="31628" spans="1:4" x14ac:dyDescent="0.2">
      <c r="A31628" t="s">
        <v>1595</v>
      </c>
      <c r="B31628" t="s">
        <v>1598</v>
      </c>
      <c r="C31628" t="s">
        <v>1599</v>
      </c>
      <c r="D31628" t="s">
        <v>1597</v>
      </c>
    </row>
    <row r="31629" spans="1:4" x14ac:dyDescent="0.2">
      <c r="A31629" t="s">
        <v>52</v>
      </c>
      <c r="B31629" t="s">
        <v>3570</v>
      </c>
      <c r="C31629">
        <v>0.1</v>
      </c>
    </row>
    <row r="31630" spans="1:4" x14ac:dyDescent="0.2">
      <c r="A31630" t="s">
        <v>173</v>
      </c>
      <c r="B31630">
        <v>46.5</v>
      </c>
      <c r="C31630" t="s">
        <v>1634</v>
      </c>
      <c r="D31630">
        <v>0.1</v>
      </c>
    </row>
    <row r="31631" spans="1:4" x14ac:dyDescent="0.2">
      <c r="A31631" t="s">
        <v>416</v>
      </c>
      <c r="B31631">
        <v>87</v>
      </c>
      <c r="C31631" t="s">
        <v>1634</v>
      </c>
      <c r="D31631">
        <v>0.3</v>
      </c>
    </row>
    <row r="31632" spans="1:4" x14ac:dyDescent="0.2">
      <c r="A31632" t="s">
        <v>71</v>
      </c>
      <c r="B31632">
        <v>75.5</v>
      </c>
      <c r="C31632" t="s">
        <v>1634</v>
      </c>
      <c r="D31632">
        <v>0.2</v>
      </c>
    </row>
    <row r="31633" spans="1:7" x14ac:dyDescent="0.2">
      <c r="A31633" t="s">
        <v>173</v>
      </c>
      <c r="B31633" t="s">
        <v>3571</v>
      </c>
      <c r="C31633">
        <v>0.1</v>
      </c>
      <c r="D31633" t="s">
        <v>2503</v>
      </c>
      <c r="E31633" t="s">
        <v>3483</v>
      </c>
    </row>
    <row r="31634" spans="1:7" x14ac:dyDescent="0.2">
      <c r="A31634" t="s">
        <v>173</v>
      </c>
      <c r="B31634">
        <v>24.5</v>
      </c>
      <c r="C31634" t="s">
        <v>2503</v>
      </c>
      <c r="D31634" t="s">
        <v>3483</v>
      </c>
    </row>
    <row r="31635" spans="1:7" x14ac:dyDescent="0.2">
      <c r="A31635" t="s">
        <v>173</v>
      </c>
      <c r="B31635" t="s">
        <v>3572</v>
      </c>
      <c r="C31635" t="s">
        <v>2503</v>
      </c>
      <c r="D31635" t="s">
        <v>3483</v>
      </c>
    </row>
    <row r="31636" spans="1:7" x14ac:dyDescent="0.2">
      <c r="A31636" t="s">
        <v>71</v>
      </c>
      <c r="B31636">
        <v>6.5</v>
      </c>
      <c r="C31636" t="s">
        <v>1639</v>
      </c>
      <c r="D31636">
        <v>0.2</v>
      </c>
    </row>
    <row r="31637" spans="1:7" x14ac:dyDescent="0.2">
      <c r="A31637" t="s">
        <v>71</v>
      </c>
      <c r="B31637">
        <v>19.5</v>
      </c>
      <c r="C31637" t="s">
        <v>1634</v>
      </c>
      <c r="D31637">
        <v>0.1</v>
      </c>
    </row>
    <row r="31638" spans="1:7" x14ac:dyDescent="0.2">
      <c r="A31638" t="s">
        <v>71</v>
      </c>
      <c r="B31638">
        <v>29.5</v>
      </c>
      <c r="C31638" t="s">
        <v>1588</v>
      </c>
      <c r="D31638">
        <v>0.3</v>
      </c>
    </row>
    <row r="31639" spans="1:7" x14ac:dyDescent="0.2">
      <c r="A31639" t="s">
        <v>71</v>
      </c>
      <c r="B31639">
        <v>20.5</v>
      </c>
      <c r="C31639" t="s">
        <v>1634</v>
      </c>
      <c r="D31639">
        <v>0.1</v>
      </c>
    </row>
    <row r="31640" spans="1:7" x14ac:dyDescent="0.2">
      <c r="A31640" t="s">
        <v>71</v>
      </c>
      <c r="B31640">
        <v>29.5</v>
      </c>
      <c r="C31640" t="s">
        <v>1634</v>
      </c>
      <c r="D31640">
        <v>0.2</v>
      </c>
    </row>
    <row r="31641" spans="1:7" x14ac:dyDescent="0.2">
      <c r="A31641" t="s">
        <v>71</v>
      </c>
      <c r="B31641" t="s">
        <v>3791</v>
      </c>
    </row>
    <row r="31642" spans="1:7" x14ac:dyDescent="0.2">
      <c r="A31642" t="s">
        <v>52</v>
      </c>
      <c r="B31642">
        <v>30.5</v>
      </c>
      <c r="C31642" t="s">
        <v>1639</v>
      </c>
      <c r="D31642">
        <v>0.5</v>
      </c>
    </row>
    <row r="31643" spans="1:7" x14ac:dyDescent="0.2">
      <c r="A31643" t="s">
        <v>52</v>
      </c>
      <c r="B31643">
        <v>74.5</v>
      </c>
      <c r="C31643" t="s">
        <v>1634</v>
      </c>
      <c r="D31643">
        <v>0.2</v>
      </c>
    </row>
    <row r="31644" spans="1:7" x14ac:dyDescent="0.2">
      <c r="A31644" t="s">
        <v>52</v>
      </c>
      <c r="B31644">
        <v>12.5</v>
      </c>
      <c r="C31644" t="s">
        <v>1634</v>
      </c>
      <c r="D31644">
        <v>0.2</v>
      </c>
    </row>
    <row r="31645" spans="1:7" x14ac:dyDescent="0.2">
      <c r="A31645" t="s">
        <v>52</v>
      </c>
      <c r="B31645">
        <v>12</v>
      </c>
      <c r="C31645">
        <v>-0.5</v>
      </c>
      <c r="D31645" t="s">
        <v>2503</v>
      </c>
      <c r="E31645" t="s">
        <v>3488</v>
      </c>
      <c r="F31645" t="s">
        <v>2332</v>
      </c>
      <c r="G31645" t="s">
        <v>6</v>
      </c>
    </row>
    <row r="31646" spans="1:7" x14ac:dyDescent="0.2">
      <c r="A31646" t="s">
        <v>52</v>
      </c>
      <c r="B31646">
        <v>20</v>
      </c>
      <c r="C31646" t="s">
        <v>1634</v>
      </c>
      <c r="D31646">
        <v>0.2</v>
      </c>
      <c r="E31646" t="s">
        <v>3494</v>
      </c>
    </row>
    <row r="31647" spans="1:7" x14ac:dyDescent="0.2">
      <c r="A31647" t="s">
        <v>52</v>
      </c>
      <c r="B31647">
        <v>26.2</v>
      </c>
      <c r="C31647" t="s">
        <v>1634</v>
      </c>
      <c r="D31647">
        <v>0.1</v>
      </c>
    </row>
    <row r="31648" spans="1:7" x14ac:dyDescent="0.2">
      <c r="A31648" t="s">
        <v>57</v>
      </c>
      <c r="B31648">
        <v>58</v>
      </c>
      <c r="C31648" t="s">
        <v>1634</v>
      </c>
      <c r="D31648">
        <v>0.5</v>
      </c>
      <c r="E31648" t="s">
        <v>3485</v>
      </c>
      <c r="F31648" t="s">
        <v>3491</v>
      </c>
    </row>
    <row r="31649" spans="1:4" x14ac:dyDescent="0.2">
      <c r="A31649" t="s">
        <v>119</v>
      </c>
      <c r="B31649">
        <v>52</v>
      </c>
      <c r="C31649" t="s">
        <v>1634</v>
      </c>
      <c r="D31649">
        <v>0.2</v>
      </c>
    </row>
    <row r="31650" spans="1:4" x14ac:dyDescent="0.2">
      <c r="A31650" t="s">
        <v>119</v>
      </c>
      <c r="B31650">
        <v>43.3</v>
      </c>
      <c r="C31650">
        <f>0.17/0.22</f>
        <v>0.77272727272727282</v>
      </c>
    </row>
    <row r="31651" spans="1:4" x14ac:dyDescent="0.2">
      <c r="A31651" t="s">
        <v>119</v>
      </c>
      <c r="B31651">
        <v>19.5</v>
      </c>
      <c r="C31651">
        <v>-0.05</v>
      </c>
    </row>
    <row r="31652" spans="1:4" x14ac:dyDescent="0.2">
      <c r="A31652" t="s">
        <v>70</v>
      </c>
      <c r="B31652">
        <v>16.05</v>
      </c>
      <c r="C31652">
        <v>0.05</v>
      </c>
    </row>
    <row r="31653" spans="1:4" x14ac:dyDescent="0.2">
      <c r="A31653" t="s">
        <v>52</v>
      </c>
      <c r="B31653">
        <v>5.8</v>
      </c>
      <c r="C31653" t="s">
        <v>1634</v>
      </c>
      <c r="D31653">
        <v>0.05</v>
      </c>
    </row>
    <row r="31654" spans="1:4" x14ac:dyDescent="0.2">
      <c r="A31654" t="s">
        <v>52</v>
      </c>
      <c r="B31654">
        <v>5</v>
      </c>
      <c r="C31654" t="s">
        <v>1634</v>
      </c>
      <c r="D31654">
        <v>0.2</v>
      </c>
    </row>
    <row r="31655" spans="1:4" x14ac:dyDescent="0.2">
      <c r="A31655" t="s">
        <v>70</v>
      </c>
      <c r="B31655">
        <v>38.700000000000003</v>
      </c>
      <c r="C31655" t="s">
        <v>1634</v>
      </c>
      <c r="D31655">
        <v>0.1</v>
      </c>
    </row>
    <row r="31656" spans="1:4" x14ac:dyDescent="0.2">
      <c r="A31656" t="s">
        <v>57</v>
      </c>
      <c r="B31656">
        <v>57.35</v>
      </c>
      <c r="C31656" t="s">
        <v>1639</v>
      </c>
      <c r="D31656">
        <v>0.05</v>
      </c>
    </row>
    <row r="31657" spans="1:4" x14ac:dyDescent="0.2">
      <c r="A31657" t="s">
        <v>70</v>
      </c>
      <c r="B31657">
        <v>16.5</v>
      </c>
      <c r="C31657" t="s">
        <v>1588</v>
      </c>
      <c r="D31657">
        <v>0.5</v>
      </c>
    </row>
    <row r="31658" spans="1:4" x14ac:dyDescent="0.2">
      <c r="A31658" t="s">
        <v>119</v>
      </c>
      <c r="B31658">
        <v>12</v>
      </c>
      <c r="C31658" t="s">
        <v>1634</v>
      </c>
      <c r="D31658">
        <v>0.2</v>
      </c>
    </row>
    <row r="31659" spans="1:4" x14ac:dyDescent="0.2">
      <c r="A31659" t="s">
        <v>173</v>
      </c>
      <c r="B31659">
        <v>21</v>
      </c>
      <c r="C31659" t="s">
        <v>1634</v>
      </c>
      <c r="D31659">
        <v>0.1</v>
      </c>
    </row>
    <row r="31660" spans="1:4" x14ac:dyDescent="0.2">
      <c r="A31660" t="s">
        <v>173</v>
      </c>
      <c r="B31660">
        <v>14.5</v>
      </c>
      <c r="C31660" t="s">
        <v>1634</v>
      </c>
      <c r="D31660">
        <v>0.2</v>
      </c>
    </row>
    <row r="31661" spans="1:4" x14ac:dyDescent="0.2">
      <c r="A31661" t="s">
        <v>173</v>
      </c>
      <c r="B31661">
        <v>15</v>
      </c>
      <c r="C31661" t="s">
        <v>1634</v>
      </c>
      <c r="D31661">
        <v>0.1</v>
      </c>
    </row>
    <row r="31662" spans="1:4" x14ac:dyDescent="0.2">
      <c r="A31662" t="s">
        <v>55</v>
      </c>
      <c r="B31662" t="s">
        <v>2325</v>
      </c>
      <c r="C31662">
        <v>11</v>
      </c>
      <c r="D31662" t="s">
        <v>3573</v>
      </c>
    </row>
    <row r="31663" spans="1:4" x14ac:dyDescent="0.2">
      <c r="A31663" t="s">
        <v>59</v>
      </c>
      <c r="B31663" t="s">
        <v>3574</v>
      </c>
      <c r="C31663" t="s">
        <v>3575</v>
      </c>
    </row>
    <row r="31664" spans="1:4" x14ac:dyDescent="0.2">
      <c r="A31664" t="s">
        <v>678</v>
      </c>
      <c r="B31664" t="s">
        <v>3494</v>
      </c>
      <c r="C31664" t="s">
        <v>3576</v>
      </c>
    </row>
    <row r="31665" spans="1:4" x14ac:dyDescent="0.2">
      <c r="A31665" t="s">
        <v>3794</v>
      </c>
      <c r="B31665" t="s">
        <v>3795</v>
      </c>
      <c r="C31665" t="s">
        <v>1724</v>
      </c>
    </row>
    <row r="31666" spans="1:4" x14ac:dyDescent="0.2">
      <c r="A31666" t="s">
        <v>3113</v>
      </c>
      <c r="B31666" t="s">
        <v>3578</v>
      </c>
    </row>
    <row r="31667" spans="1:4" x14ac:dyDescent="0.2">
      <c r="A31667" t="s">
        <v>3579</v>
      </c>
      <c r="B31667" t="s">
        <v>1951</v>
      </c>
    </row>
    <row r="31668" spans="1:4" x14ac:dyDescent="0.2">
      <c r="A31668" t="s">
        <v>3792</v>
      </c>
      <c r="B31668" t="s">
        <v>3113</v>
      </c>
      <c r="C31668" t="s">
        <v>3793</v>
      </c>
    </row>
    <row r="31669" spans="1:4" x14ac:dyDescent="0.2">
      <c r="A31669" t="s">
        <v>1575</v>
      </c>
      <c r="B31669" t="s">
        <v>1576</v>
      </c>
      <c r="C31669" t="s">
        <v>1577</v>
      </c>
      <c r="D31669" t="s">
        <v>1578</v>
      </c>
    </row>
    <row r="31670" spans="1:4" x14ac:dyDescent="0.2">
      <c r="A31670" t="s">
        <v>882</v>
      </c>
      <c r="B31670" t="s">
        <v>1579</v>
      </c>
      <c r="C31670" t="s">
        <v>1580</v>
      </c>
    </row>
    <row r="31671" spans="1:4" x14ac:dyDescent="0.2">
      <c r="A31671" t="s">
        <v>1595</v>
      </c>
      <c r="B31671" t="s">
        <v>1596</v>
      </c>
      <c r="C31671" t="s">
        <v>1597</v>
      </c>
    </row>
    <row r="31672" spans="1:4" x14ac:dyDescent="0.2">
      <c r="A31672" t="s">
        <v>1595</v>
      </c>
      <c r="B31672" t="s">
        <v>1598</v>
      </c>
      <c r="C31672" t="s">
        <v>1599</v>
      </c>
      <c r="D31672" t="s">
        <v>1597</v>
      </c>
    </row>
    <row r="31673" spans="1:4" x14ac:dyDescent="0.2">
      <c r="A31673" t="s">
        <v>57</v>
      </c>
      <c r="B31673">
        <v>43.3</v>
      </c>
    </row>
    <row r="31674" spans="1:4" x14ac:dyDescent="0.2">
      <c r="A31674" t="s">
        <v>57</v>
      </c>
      <c r="B31674">
        <v>19.5</v>
      </c>
    </row>
    <row r="31675" spans="1:4" x14ac:dyDescent="0.2">
      <c r="A31675" t="s">
        <v>57</v>
      </c>
    </row>
    <row r="31676" spans="1:4" x14ac:dyDescent="0.2">
      <c r="A31676" t="s">
        <v>52</v>
      </c>
    </row>
    <row r="31677" spans="1:4" x14ac:dyDescent="0.2">
      <c r="A31677" t="s">
        <v>52</v>
      </c>
    </row>
    <row r="31678" spans="1:4" x14ac:dyDescent="0.2">
      <c r="A31678" t="s">
        <v>52</v>
      </c>
    </row>
    <row r="31679" spans="1:4" x14ac:dyDescent="0.2">
      <c r="A31679" t="s">
        <v>57</v>
      </c>
    </row>
    <row r="31680" spans="1:4" x14ac:dyDescent="0.2">
      <c r="A31680" t="s">
        <v>115</v>
      </c>
    </row>
    <row r="31681" spans="1:2" x14ac:dyDescent="0.2">
      <c r="A31681" t="s">
        <v>52</v>
      </c>
    </row>
    <row r="31682" spans="1:2" x14ac:dyDescent="0.2">
      <c r="A31682" t="s">
        <v>52</v>
      </c>
    </row>
    <row r="31683" spans="1:2" x14ac:dyDescent="0.2">
      <c r="A31683" t="s">
        <v>52</v>
      </c>
    </row>
    <row r="31684" spans="1:2" x14ac:dyDescent="0.2">
      <c r="A31684" t="s">
        <v>115</v>
      </c>
    </row>
    <row r="31685" spans="1:2" x14ac:dyDescent="0.2">
      <c r="A31685" t="s">
        <v>115</v>
      </c>
    </row>
    <row r="31686" spans="1:2" x14ac:dyDescent="0.2">
      <c r="A31686" t="s">
        <v>77</v>
      </c>
    </row>
    <row r="31687" spans="1:2" x14ac:dyDescent="0.2">
      <c r="A31687" t="s">
        <v>77</v>
      </c>
    </row>
    <row r="31688" spans="1:2" x14ac:dyDescent="0.2">
      <c r="A31688" t="s">
        <v>115</v>
      </c>
    </row>
    <row r="31689" spans="1:2" x14ac:dyDescent="0.2">
      <c r="A31689" t="s">
        <v>115</v>
      </c>
    </row>
    <row r="31690" spans="1:2" x14ac:dyDescent="0.2">
      <c r="A31690" t="s">
        <v>115</v>
      </c>
    </row>
    <row r="31691" spans="1:2" x14ac:dyDescent="0.2">
      <c r="A31691" t="s">
        <v>57</v>
      </c>
    </row>
    <row r="31692" spans="1:2" x14ac:dyDescent="0.2">
      <c r="A31692" t="s">
        <v>118</v>
      </c>
      <c r="B31692" t="s">
        <v>2399</v>
      </c>
    </row>
    <row r="31693" spans="1:2" x14ac:dyDescent="0.2">
      <c r="A31693" t="s">
        <v>52</v>
      </c>
    </row>
    <row r="31694" spans="1:2" x14ac:dyDescent="0.2">
      <c r="A31694" t="s">
        <v>52</v>
      </c>
    </row>
    <row r="31695" spans="1:2" x14ac:dyDescent="0.2">
      <c r="A31695" t="s">
        <v>52</v>
      </c>
    </row>
    <row r="31696" spans="1:2" x14ac:dyDescent="0.2">
      <c r="A31696" t="s">
        <v>52</v>
      </c>
    </row>
    <row r="31697" spans="1:4" x14ac:dyDescent="0.2">
      <c r="A31697" t="s">
        <v>72</v>
      </c>
      <c r="B31697" t="s">
        <v>3796</v>
      </c>
    </row>
    <row r="31698" spans="1:4" x14ac:dyDescent="0.2">
      <c r="A31698" t="s">
        <v>115</v>
      </c>
    </row>
    <row r="31699" spans="1:4" x14ac:dyDescent="0.2">
      <c r="A31699" t="s">
        <v>77</v>
      </c>
    </row>
    <row r="31700" spans="1:4" x14ac:dyDescent="0.2">
      <c r="A31700" t="s">
        <v>119</v>
      </c>
      <c r="B31700" t="s">
        <v>3797</v>
      </c>
    </row>
    <row r="31701" spans="1:4" x14ac:dyDescent="0.2">
      <c r="A31701" t="s">
        <v>3794</v>
      </c>
      <c r="B31701" t="s">
        <v>3795</v>
      </c>
      <c r="C31701" t="s">
        <v>1724</v>
      </c>
    </row>
    <row r="31702" spans="1:4" x14ac:dyDescent="0.2">
      <c r="A31702" t="s">
        <v>3113</v>
      </c>
      <c r="B31702" t="s">
        <v>3578</v>
      </c>
    </row>
    <row r="31703" spans="1:4" x14ac:dyDescent="0.2">
      <c r="A31703" t="s">
        <v>3579</v>
      </c>
      <c r="B31703" t="s">
        <v>1951</v>
      </c>
    </row>
    <row r="31704" spans="1:4" x14ac:dyDescent="0.2">
      <c r="A31704" t="s">
        <v>3792</v>
      </c>
      <c r="B31704" t="s">
        <v>3113</v>
      </c>
      <c r="C31704" t="s">
        <v>3793</v>
      </c>
    </row>
    <row r="31705" spans="1:4" x14ac:dyDescent="0.2">
      <c r="A31705" t="s">
        <v>1575</v>
      </c>
      <c r="B31705" t="s">
        <v>1576</v>
      </c>
      <c r="C31705" t="s">
        <v>1577</v>
      </c>
      <c r="D31705" t="s">
        <v>1578</v>
      </c>
    </row>
    <row r="31706" spans="1:4" x14ac:dyDescent="0.2">
      <c r="A31706" t="s">
        <v>882</v>
      </c>
      <c r="B31706" t="s">
        <v>1579</v>
      </c>
      <c r="C31706" t="s">
        <v>1580</v>
      </c>
    </row>
    <row r="31707" spans="1:4" x14ac:dyDescent="0.2">
      <c r="A31707" t="s">
        <v>1595</v>
      </c>
      <c r="B31707" t="s">
        <v>1596</v>
      </c>
      <c r="C31707" t="s">
        <v>1597</v>
      </c>
    </row>
    <row r="31708" spans="1:4" x14ac:dyDescent="0.2">
      <c r="A31708" t="s">
        <v>1595</v>
      </c>
      <c r="B31708" t="s">
        <v>1598</v>
      </c>
      <c r="C31708" t="s">
        <v>1599</v>
      </c>
      <c r="D31708" t="s">
        <v>1597</v>
      </c>
    </row>
    <row r="31709" spans="1:4" x14ac:dyDescent="0.2">
      <c r="A31709" t="s">
        <v>57</v>
      </c>
      <c r="B31709">
        <v>43.3</v>
      </c>
    </row>
    <row r="31710" spans="1:4" x14ac:dyDescent="0.2">
      <c r="A31710" t="s">
        <v>57</v>
      </c>
      <c r="B31710">
        <v>19.5</v>
      </c>
    </row>
    <row r="31711" spans="1:4" x14ac:dyDescent="0.2">
      <c r="A31711" t="s">
        <v>57</v>
      </c>
    </row>
    <row r="31712" spans="1:4" x14ac:dyDescent="0.2">
      <c r="A31712" t="s">
        <v>52</v>
      </c>
    </row>
    <row r="31713" spans="1:2" x14ac:dyDescent="0.2">
      <c r="A31713" t="s">
        <v>52</v>
      </c>
    </row>
    <row r="31714" spans="1:2" x14ac:dyDescent="0.2">
      <c r="A31714" t="s">
        <v>52</v>
      </c>
    </row>
    <row r="31715" spans="1:2" x14ac:dyDescent="0.2">
      <c r="A31715" t="s">
        <v>57</v>
      </c>
    </row>
    <row r="31716" spans="1:2" x14ac:dyDescent="0.2">
      <c r="A31716" t="s">
        <v>115</v>
      </c>
    </row>
    <row r="31717" spans="1:2" x14ac:dyDescent="0.2">
      <c r="A31717" t="s">
        <v>52</v>
      </c>
    </row>
    <row r="31718" spans="1:2" x14ac:dyDescent="0.2">
      <c r="A31718" t="s">
        <v>52</v>
      </c>
    </row>
    <row r="31719" spans="1:2" x14ac:dyDescent="0.2">
      <c r="A31719" t="s">
        <v>52</v>
      </c>
    </row>
    <row r="31720" spans="1:2" x14ac:dyDescent="0.2">
      <c r="A31720" t="s">
        <v>115</v>
      </c>
    </row>
    <row r="31721" spans="1:2" x14ac:dyDescent="0.2">
      <c r="A31721" t="s">
        <v>115</v>
      </c>
    </row>
    <row r="31722" spans="1:2" x14ac:dyDescent="0.2">
      <c r="A31722" t="s">
        <v>77</v>
      </c>
    </row>
    <row r="31723" spans="1:2" x14ac:dyDescent="0.2">
      <c r="A31723" t="s">
        <v>77</v>
      </c>
    </row>
    <row r="31724" spans="1:2" x14ac:dyDescent="0.2">
      <c r="A31724" t="s">
        <v>115</v>
      </c>
    </row>
    <row r="31725" spans="1:2" x14ac:dyDescent="0.2">
      <c r="A31725" t="s">
        <v>115</v>
      </c>
    </row>
    <row r="31726" spans="1:2" x14ac:dyDescent="0.2">
      <c r="A31726" t="s">
        <v>115</v>
      </c>
    </row>
    <row r="31727" spans="1:2" x14ac:dyDescent="0.2">
      <c r="A31727" t="s">
        <v>57</v>
      </c>
    </row>
    <row r="31728" spans="1:2" x14ac:dyDescent="0.2">
      <c r="A31728" t="s">
        <v>118</v>
      </c>
      <c r="B31728" t="s">
        <v>2399</v>
      </c>
    </row>
    <row r="31729" spans="1:4" x14ac:dyDescent="0.2">
      <c r="A31729" t="s">
        <v>52</v>
      </c>
    </row>
    <row r="31730" spans="1:4" x14ac:dyDescent="0.2">
      <c r="A31730" t="s">
        <v>52</v>
      </c>
    </row>
    <row r="31731" spans="1:4" x14ac:dyDescent="0.2">
      <c r="A31731" t="s">
        <v>52</v>
      </c>
    </row>
    <row r="31732" spans="1:4" x14ac:dyDescent="0.2">
      <c r="A31732" t="s">
        <v>52</v>
      </c>
    </row>
    <row r="31733" spans="1:4" x14ac:dyDescent="0.2">
      <c r="A31733" t="s">
        <v>72</v>
      </c>
      <c r="B31733" t="s">
        <v>3796</v>
      </c>
    </row>
    <row r="31734" spans="1:4" x14ac:dyDescent="0.2">
      <c r="A31734" t="s">
        <v>115</v>
      </c>
    </row>
    <row r="31735" spans="1:4" x14ac:dyDescent="0.2">
      <c r="A31735" t="s">
        <v>77</v>
      </c>
    </row>
    <row r="31736" spans="1:4" x14ac:dyDescent="0.2">
      <c r="A31736" t="s">
        <v>119</v>
      </c>
      <c r="B31736" t="s">
        <v>3797</v>
      </c>
    </row>
    <row r="31737" spans="1:4" x14ac:dyDescent="0.2">
      <c r="A31737" t="s">
        <v>3794</v>
      </c>
      <c r="B31737" t="s">
        <v>3795</v>
      </c>
      <c r="C31737" t="s">
        <v>1724</v>
      </c>
    </row>
    <row r="31738" spans="1:4" x14ac:dyDescent="0.2">
      <c r="A31738" t="s">
        <v>3113</v>
      </c>
      <c r="B31738" t="s">
        <v>3578</v>
      </c>
    </row>
    <row r="31739" spans="1:4" x14ac:dyDescent="0.2">
      <c r="A31739" t="s">
        <v>3579</v>
      </c>
      <c r="B31739" t="s">
        <v>1951</v>
      </c>
    </row>
    <row r="31740" spans="1:4" x14ac:dyDescent="0.2">
      <c r="A31740" t="s">
        <v>3792</v>
      </c>
      <c r="B31740" t="s">
        <v>3113</v>
      </c>
      <c r="C31740" t="s">
        <v>3793</v>
      </c>
    </row>
    <row r="31741" spans="1:4" x14ac:dyDescent="0.2">
      <c r="A31741" t="s">
        <v>1575</v>
      </c>
      <c r="B31741" t="s">
        <v>1576</v>
      </c>
      <c r="C31741" t="s">
        <v>1577</v>
      </c>
      <c r="D31741" t="s">
        <v>1578</v>
      </c>
    </row>
    <row r="31742" spans="1:4" x14ac:dyDescent="0.2">
      <c r="A31742" t="s">
        <v>882</v>
      </c>
      <c r="B31742" t="s">
        <v>1579</v>
      </c>
      <c r="C31742" t="s">
        <v>1580</v>
      </c>
    </row>
    <row r="31743" spans="1:4" x14ac:dyDescent="0.2">
      <c r="A31743" t="s">
        <v>1595</v>
      </c>
      <c r="B31743" t="s">
        <v>1596</v>
      </c>
      <c r="C31743" t="s">
        <v>1597</v>
      </c>
    </row>
    <row r="31744" spans="1:4" x14ac:dyDescent="0.2">
      <c r="A31744" t="s">
        <v>1595</v>
      </c>
      <c r="B31744" t="s">
        <v>1598</v>
      </c>
      <c r="C31744" t="s">
        <v>1599</v>
      </c>
      <c r="D31744" t="s">
        <v>1597</v>
      </c>
    </row>
    <row r="31745" spans="1:4" x14ac:dyDescent="0.2">
      <c r="A31745" t="s">
        <v>79</v>
      </c>
    </row>
    <row r="31746" spans="1:4" x14ac:dyDescent="0.2">
      <c r="A31746" t="s">
        <v>1595</v>
      </c>
      <c r="B31746" t="s">
        <v>1596</v>
      </c>
      <c r="C31746" t="s">
        <v>1597</v>
      </c>
    </row>
    <row r="31747" spans="1:4" x14ac:dyDescent="0.2">
      <c r="A31747" t="s">
        <v>1595</v>
      </c>
      <c r="B31747" t="s">
        <v>1598</v>
      </c>
      <c r="C31747" t="s">
        <v>1599</v>
      </c>
      <c r="D31747" t="s">
        <v>1597</v>
      </c>
    </row>
    <row r="31748" spans="1:4" x14ac:dyDescent="0.2">
      <c r="A31748" t="s">
        <v>50</v>
      </c>
      <c r="B31748">
        <v>7</v>
      </c>
      <c r="C31748">
        <v>0.2</v>
      </c>
    </row>
    <row r="31749" spans="1:4" x14ac:dyDescent="0.2">
      <c r="A31749" t="s">
        <v>52</v>
      </c>
      <c r="B31749">
        <v>2.7</v>
      </c>
      <c r="C31749">
        <v>0.2</v>
      </c>
    </row>
    <row r="31750" spans="1:4" x14ac:dyDescent="0.2">
      <c r="A31750" t="s">
        <v>1633</v>
      </c>
      <c r="B31750" t="s">
        <v>2494</v>
      </c>
    </row>
    <row r="31751" spans="1:4" x14ac:dyDescent="0.2">
      <c r="A31751" t="s">
        <v>1605</v>
      </c>
      <c r="B31751">
        <v>6</v>
      </c>
      <c r="C31751" t="s">
        <v>1604</v>
      </c>
    </row>
    <row r="31752" spans="1:4" x14ac:dyDescent="0.2">
      <c r="A31752" t="s">
        <v>207</v>
      </c>
      <c r="B31752">
        <v>8</v>
      </c>
      <c r="C31752">
        <v>0.2</v>
      </c>
    </row>
    <row r="31753" spans="1:4" x14ac:dyDescent="0.2">
      <c r="A31753" t="s">
        <v>57</v>
      </c>
      <c r="B31753">
        <v>8.0399999999999991</v>
      </c>
      <c r="C31753">
        <v>-2.5000000000000001E-2</v>
      </c>
    </row>
    <row r="31754" spans="1:4" x14ac:dyDescent="0.2">
      <c r="A31754" t="s">
        <v>57</v>
      </c>
      <c r="B31754">
        <v>8</v>
      </c>
      <c r="C31754">
        <f>-0.1/-0.2</f>
        <v>0.5</v>
      </c>
    </row>
    <row r="31755" spans="1:4" x14ac:dyDescent="0.2">
      <c r="A31755" t="s">
        <v>2495</v>
      </c>
      <c r="B31755" t="s">
        <v>2496</v>
      </c>
    </row>
    <row r="31756" spans="1:4" x14ac:dyDescent="0.2">
      <c r="A31756" t="s">
        <v>70</v>
      </c>
      <c r="B31756">
        <v>6.3</v>
      </c>
      <c r="C31756">
        <v>0.1</v>
      </c>
    </row>
    <row r="31757" spans="1:4" x14ac:dyDescent="0.2">
      <c r="A31757" t="s">
        <v>70</v>
      </c>
      <c r="B31757">
        <v>4.5999999999999996</v>
      </c>
      <c r="C31757" t="s">
        <v>1606</v>
      </c>
    </row>
    <row r="31758" spans="1:4" x14ac:dyDescent="0.2">
      <c r="A31758" t="s">
        <v>131</v>
      </c>
      <c r="B31758">
        <v>0.8</v>
      </c>
      <c r="C31758" t="s">
        <v>1606</v>
      </c>
    </row>
    <row r="31759" spans="1:4" x14ac:dyDescent="0.2">
      <c r="A31759" t="s">
        <v>120</v>
      </c>
      <c r="B31759" t="s">
        <v>1571</v>
      </c>
      <c r="C31759">
        <v>0.2</v>
      </c>
    </row>
    <row r="31760" spans="1:4" x14ac:dyDescent="0.2">
      <c r="A31760" t="s">
        <v>72</v>
      </c>
      <c r="B31760">
        <v>0.3</v>
      </c>
      <c r="C31760" t="s">
        <v>1693</v>
      </c>
    </row>
    <row r="31761" spans="1:6" x14ac:dyDescent="0.2">
      <c r="A31761" t="s">
        <v>110</v>
      </c>
    </row>
    <row r="31762" spans="1:6" x14ac:dyDescent="0.2">
      <c r="A31762" t="s">
        <v>169</v>
      </c>
    </row>
    <row r="31763" spans="1:6" x14ac:dyDescent="0.2">
      <c r="A31763" t="s">
        <v>1575</v>
      </c>
      <c r="B31763" t="s">
        <v>1576</v>
      </c>
      <c r="C31763" t="s">
        <v>1577</v>
      </c>
      <c r="D31763" t="s">
        <v>1578</v>
      </c>
    </row>
    <row r="31764" spans="1:6" x14ac:dyDescent="0.2">
      <c r="A31764" t="s">
        <v>882</v>
      </c>
      <c r="B31764" t="s">
        <v>1579</v>
      </c>
      <c r="C31764" t="s">
        <v>1580</v>
      </c>
    </row>
    <row r="31765" spans="1:6" x14ac:dyDescent="0.2">
      <c r="A31765" t="s">
        <v>114</v>
      </c>
      <c r="B31765" t="s">
        <v>1593</v>
      </c>
      <c r="C31765" t="s">
        <v>2497</v>
      </c>
      <c r="D31765">
        <v>9</v>
      </c>
      <c r="E31765" t="s">
        <v>1634</v>
      </c>
      <c r="F31765">
        <v>0.1</v>
      </c>
    </row>
    <row r="31766" spans="1:6" x14ac:dyDescent="0.2">
      <c r="A31766" t="s">
        <v>1595</v>
      </c>
      <c r="B31766" t="s">
        <v>1596</v>
      </c>
      <c r="C31766" t="s">
        <v>1597</v>
      </c>
    </row>
    <row r="31767" spans="1:6" x14ac:dyDescent="0.2">
      <c r="A31767" t="s">
        <v>1595</v>
      </c>
      <c r="B31767" t="s">
        <v>1598</v>
      </c>
      <c r="C31767" t="s">
        <v>1599</v>
      </c>
      <c r="D31767" t="s">
        <v>1597</v>
      </c>
    </row>
    <row r="31768" spans="1:6" x14ac:dyDescent="0.2">
      <c r="A31768" t="s">
        <v>118</v>
      </c>
      <c r="B31768" t="s">
        <v>3778</v>
      </c>
    </row>
    <row r="31769" spans="1:6" x14ac:dyDescent="0.2">
      <c r="A31769" t="s">
        <v>212</v>
      </c>
    </row>
    <row r="31770" spans="1:6" x14ac:dyDescent="0.2">
      <c r="A31770" t="s">
        <v>118</v>
      </c>
    </row>
    <row r="31771" spans="1:6" x14ac:dyDescent="0.2">
      <c r="A31771" t="s">
        <v>77</v>
      </c>
    </row>
    <row r="31772" spans="1:6" x14ac:dyDescent="0.2">
      <c r="A31772" t="s">
        <v>52</v>
      </c>
    </row>
    <row r="31773" spans="1:6" x14ac:dyDescent="0.2">
      <c r="A31773" t="s">
        <v>52</v>
      </c>
    </row>
    <row r="31774" spans="1:6" x14ac:dyDescent="0.2">
      <c r="A31774" t="s">
        <v>212</v>
      </c>
      <c r="B31774" t="s">
        <v>3798</v>
      </c>
    </row>
    <row r="31775" spans="1:6" x14ac:dyDescent="0.2">
      <c r="A31775" t="s">
        <v>212</v>
      </c>
      <c r="B31775" t="s">
        <v>3799</v>
      </c>
    </row>
    <row r="31776" spans="1:6" x14ac:dyDescent="0.2">
      <c r="A31776" t="s">
        <v>699</v>
      </c>
    </row>
    <row r="31777" spans="1:4" x14ac:dyDescent="0.2">
      <c r="A31777" t="s">
        <v>121</v>
      </c>
    </row>
    <row r="31778" spans="1:4" x14ac:dyDescent="0.2">
      <c r="A31778" t="s">
        <v>197</v>
      </c>
    </row>
    <row r="31779" spans="1:4" x14ac:dyDescent="0.2">
      <c r="A31779" t="s">
        <v>118</v>
      </c>
    </row>
    <row r="31780" spans="1:4" x14ac:dyDescent="0.2">
      <c r="A31780" t="s">
        <v>176</v>
      </c>
    </row>
    <row r="31781" spans="1:4" x14ac:dyDescent="0.2">
      <c r="A31781" t="s">
        <v>176</v>
      </c>
    </row>
    <row r="31782" spans="1:4" x14ac:dyDescent="0.2">
      <c r="A31782" t="s">
        <v>209</v>
      </c>
      <c r="B31782" t="s">
        <v>3800</v>
      </c>
      <c r="C31782" t="s">
        <v>2815</v>
      </c>
      <c r="D31782" t="s">
        <v>3801</v>
      </c>
    </row>
    <row r="31783" spans="1:4" x14ac:dyDescent="0.2">
      <c r="A31783" t="s">
        <v>209</v>
      </c>
      <c r="B31783" t="s">
        <v>3800</v>
      </c>
      <c r="C31783" t="s">
        <v>2815</v>
      </c>
      <c r="D31783" t="s">
        <v>3801</v>
      </c>
    </row>
    <row r="31784" spans="1:4" x14ac:dyDescent="0.2">
      <c r="A31784" t="s">
        <v>209</v>
      </c>
      <c r="B31784" t="s">
        <v>3800</v>
      </c>
      <c r="C31784" t="s">
        <v>2815</v>
      </c>
      <c r="D31784" t="s">
        <v>3801</v>
      </c>
    </row>
    <row r="31785" spans="1:4" x14ac:dyDescent="0.2">
      <c r="A31785" t="s">
        <v>209</v>
      </c>
      <c r="B31785" t="s">
        <v>3800</v>
      </c>
      <c r="C31785" t="s">
        <v>2815</v>
      </c>
      <c r="D31785" t="s">
        <v>3801</v>
      </c>
    </row>
    <row r="31786" spans="1:4" x14ac:dyDescent="0.2">
      <c r="A31786" t="s">
        <v>52</v>
      </c>
      <c r="B31786" t="s">
        <v>3802</v>
      </c>
      <c r="C31786">
        <v>2</v>
      </c>
    </row>
    <row r="31787" spans="1:4" x14ac:dyDescent="0.2">
      <c r="A31787" t="s">
        <v>52</v>
      </c>
      <c r="B31787" t="s">
        <v>3802</v>
      </c>
      <c r="C31787">
        <v>12.5</v>
      </c>
    </row>
    <row r="31788" spans="1:4" x14ac:dyDescent="0.2">
      <c r="A31788" t="s">
        <v>52</v>
      </c>
      <c r="B31788" t="s">
        <v>3802</v>
      </c>
      <c r="C31788">
        <v>18</v>
      </c>
    </row>
    <row r="31789" spans="1:4" x14ac:dyDescent="0.2">
      <c r="A31789" t="s">
        <v>52</v>
      </c>
      <c r="B31789" t="s">
        <v>3802</v>
      </c>
      <c r="C31789">
        <v>19</v>
      </c>
    </row>
    <row r="31790" spans="1:4" x14ac:dyDescent="0.2">
      <c r="A31790" t="s">
        <v>52</v>
      </c>
      <c r="B31790" t="s">
        <v>3803</v>
      </c>
      <c r="C31790" t="s">
        <v>3804</v>
      </c>
    </row>
    <row r="31791" spans="1:4" x14ac:dyDescent="0.2">
      <c r="A31791" t="s">
        <v>176</v>
      </c>
    </row>
    <row r="31792" spans="1:4" x14ac:dyDescent="0.2">
      <c r="A31792" t="s">
        <v>118</v>
      </c>
      <c r="B31792" t="s">
        <v>3763</v>
      </c>
    </row>
    <row r="31793" spans="1:4" x14ac:dyDescent="0.2">
      <c r="A31793" t="s">
        <v>117</v>
      </c>
      <c r="B31793" t="s">
        <v>3416</v>
      </c>
      <c r="C31793" t="s">
        <v>1768</v>
      </c>
      <c r="D31793" t="s">
        <v>3805</v>
      </c>
    </row>
    <row r="31794" spans="1:4" x14ac:dyDescent="0.2">
      <c r="A31794" t="s">
        <v>212</v>
      </c>
      <c r="B31794" t="s">
        <v>3806</v>
      </c>
    </row>
    <row r="31795" spans="1:4" x14ac:dyDescent="0.2">
      <c r="A31795" t="s">
        <v>118</v>
      </c>
      <c r="B31795" t="s">
        <v>3705</v>
      </c>
    </row>
    <row r="31796" spans="1:4" x14ac:dyDescent="0.2">
      <c r="A31796" t="s">
        <v>52</v>
      </c>
    </row>
    <row r="31797" spans="1:4" x14ac:dyDescent="0.2">
      <c r="A31797" t="s">
        <v>52</v>
      </c>
    </row>
    <row r="31798" spans="1:4" x14ac:dyDescent="0.2">
      <c r="A31798" t="s">
        <v>52</v>
      </c>
    </row>
    <row r="31799" spans="1:4" x14ac:dyDescent="0.2">
      <c r="A31799" t="s">
        <v>52</v>
      </c>
    </row>
    <row r="31800" spans="1:4" x14ac:dyDescent="0.2">
      <c r="A31800" t="s">
        <v>52</v>
      </c>
    </row>
    <row r="31801" spans="1:4" x14ac:dyDescent="0.2">
      <c r="A31801" t="s">
        <v>115</v>
      </c>
      <c r="B31801" t="s">
        <v>3807</v>
      </c>
    </row>
    <row r="31802" spans="1:4" x14ac:dyDescent="0.2">
      <c r="A31802" t="s">
        <v>115</v>
      </c>
      <c r="B31802" t="s">
        <v>3808</v>
      </c>
    </row>
    <row r="31803" spans="1:4" x14ac:dyDescent="0.2">
      <c r="A31803" t="s">
        <v>209</v>
      </c>
    </row>
    <row r="31804" spans="1:4" x14ac:dyDescent="0.2">
      <c r="A31804" t="s">
        <v>52</v>
      </c>
    </row>
    <row r="31805" spans="1:4" x14ac:dyDescent="0.2">
      <c r="A31805" t="s">
        <v>176</v>
      </c>
    </row>
    <row r="31806" spans="1:4" x14ac:dyDescent="0.2">
      <c r="A31806" t="s">
        <v>209</v>
      </c>
    </row>
    <row r="31807" spans="1:4" x14ac:dyDescent="0.2">
      <c r="A31807" t="s">
        <v>118</v>
      </c>
      <c r="B31807" t="s">
        <v>3809</v>
      </c>
      <c r="C31807" t="s">
        <v>3810</v>
      </c>
    </row>
    <row r="31808" spans="1:4" x14ac:dyDescent="0.2">
      <c r="A31808" t="s">
        <v>52</v>
      </c>
    </row>
    <row r="31809" spans="1:2" x14ac:dyDescent="0.2">
      <c r="A31809" t="s">
        <v>156</v>
      </c>
    </row>
    <row r="31810" spans="1:2" x14ac:dyDescent="0.2">
      <c r="A31810" t="s">
        <v>209</v>
      </c>
    </row>
    <row r="31811" spans="1:2" x14ac:dyDescent="0.2">
      <c r="A31811" t="s">
        <v>77</v>
      </c>
    </row>
    <row r="31812" spans="1:2" x14ac:dyDescent="0.2">
      <c r="A31812" t="s">
        <v>115</v>
      </c>
    </row>
    <row r="31813" spans="1:2" x14ac:dyDescent="0.2">
      <c r="A31813" t="s">
        <v>115</v>
      </c>
    </row>
    <row r="31814" spans="1:2" x14ac:dyDescent="0.2">
      <c r="A31814" t="s">
        <v>52</v>
      </c>
    </row>
    <row r="31815" spans="1:2" x14ac:dyDescent="0.2">
      <c r="A31815" t="s">
        <v>52</v>
      </c>
    </row>
    <row r="31816" spans="1:2" x14ac:dyDescent="0.2">
      <c r="A31816" t="s">
        <v>115</v>
      </c>
    </row>
    <row r="31817" spans="1:2" x14ac:dyDescent="0.2">
      <c r="A31817" t="s">
        <v>115</v>
      </c>
      <c r="B31817" t="s">
        <v>3811</v>
      </c>
    </row>
    <row r="31818" spans="1:2" x14ac:dyDescent="0.2">
      <c r="A31818" t="s">
        <v>115</v>
      </c>
      <c r="B31818" t="s">
        <v>3811</v>
      </c>
    </row>
    <row r="31819" spans="1:2" x14ac:dyDescent="0.2">
      <c r="A31819" t="s">
        <v>115</v>
      </c>
      <c r="B31819" t="s">
        <v>3811</v>
      </c>
    </row>
    <row r="31820" spans="1:2" x14ac:dyDescent="0.2">
      <c r="A31820" t="s">
        <v>115</v>
      </c>
      <c r="B31820" t="s">
        <v>3811</v>
      </c>
    </row>
    <row r="31821" spans="1:2" x14ac:dyDescent="0.2">
      <c r="A31821" t="s">
        <v>52</v>
      </c>
    </row>
    <row r="31822" spans="1:2" x14ac:dyDescent="0.2">
      <c r="A31822" t="s">
        <v>52</v>
      </c>
    </row>
    <row r="31823" spans="1:2" x14ac:dyDescent="0.2">
      <c r="A31823" t="s">
        <v>209</v>
      </c>
      <c r="B31823" t="s">
        <v>2423</v>
      </c>
    </row>
    <row r="31824" spans="1:2" x14ac:dyDescent="0.2">
      <c r="A31824" t="s">
        <v>209</v>
      </c>
      <c r="B31824" t="s">
        <v>2423</v>
      </c>
    </row>
    <row r="31825" spans="1:3" x14ac:dyDescent="0.2">
      <c r="A31825" t="s">
        <v>52</v>
      </c>
    </row>
    <row r="31826" spans="1:3" x14ac:dyDescent="0.2">
      <c r="A31826" t="s">
        <v>574</v>
      </c>
    </row>
    <row r="31827" spans="1:3" x14ac:dyDescent="0.2">
      <c r="A31827" t="s">
        <v>52</v>
      </c>
    </row>
    <row r="31828" spans="1:3" x14ac:dyDescent="0.2">
      <c r="A31828" t="s">
        <v>52</v>
      </c>
      <c r="B31828" t="s">
        <v>3812</v>
      </c>
    </row>
    <row r="31829" spans="1:3" x14ac:dyDescent="0.2">
      <c r="A31829" t="s">
        <v>118</v>
      </c>
      <c r="B31829" t="s">
        <v>3763</v>
      </c>
    </row>
    <row r="31830" spans="1:3" x14ac:dyDescent="0.2">
      <c r="A31830" t="s">
        <v>118</v>
      </c>
      <c r="B31830" t="s">
        <v>3763</v>
      </c>
    </row>
    <row r="31831" spans="1:3" x14ac:dyDescent="0.2">
      <c r="A31831" t="s">
        <v>212</v>
      </c>
      <c r="B31831">
        <v>0.05</v>
      </c>
      <c r="C31831" t="s">
        <v>3813</v>
      </c>
    </row>
    <row r="31832" spans="1:3" x14ac:dyDescent="0.2">
      <c r="A31832" t="s">
        <v>212</v>
      </c>
      <c r="B31832">
        <v>0.05</v>
      </c>
      <c r="C31832" t="s">
        <v>3813</v>
      </c>
    </row>
    <row r="31833" spans="1:3" x14ac:dyDescent="0.2">
      <c r="A31833" t="s">
        <v>209</v>
      </c>
      <c r="B31833" t="s">
        <v>2548</v>
      </c>
    </row>
    <row r="31834" spans="1:3" x14ac:dyDescent="0.2">
      <c r="A31834" t="s">
        <v>209</v>
      </c>
      <c r="B31834" t="s">
        <v>2548</v>
      </c>
    </row>
    <row r="31835" spans="1:3" x14ac:dyDescent="0.2">
      <c r="A31835" t="s">
        <v>72</v>
      </c>
      <c r="B31835" t="s">
        <v>3807</v>
      </c>
    </row>
    <row r="31836" spans="1:3" x14ac:dyDescent="0.2">
      <c r="A31836" t="s">
        <v>72</v>
      </c>
      <c r="B31836" t="s">
        <v>3808</v>
      </c>
    </row>
    <row r="31837" spans="1:3" x14ac:dyDescent="0.2">
      <c r="A31837" t="s">
        <v>77</v>
      </c>
      <c r="B31837" t="s">
        <v>3807</v>
      </c>
    </row>
    <row r="31838" spans="1:3" x14ac:dyDescent="0.2">
      <c r="A31838" t="s">
        <v>77</v>
      </c>
      <c r="B31838" t="s">
        <v>3808</v>
      </c>
    </row>
    <row r="31839" spans="1:3" x14ac:dyDescent="0.2">
      <c r="A31839" t="s">
        <v>77</v>
      </c>
    </row>
    <row r="31840" spans="1:3" x14ac:dyDescent="0.2">
      <c r="A31840" t="s">
        <v>209</v>
      </c>
      <c r="B31840" t="s">
        <v>2423</v>
      </c>
    </row>
    <row r="31841" spans="1:4" x14ac:dyDescent="0.2">
      <c r="A31841" t="s">
        <v>209</v>
      </c>
      <c r="B31841" t="s">
        <v>2423</v>
      </c>
    </row>
    <row r="31842" spans="1:4" x14ac:dyDescent="0.2">
      <c r="A31842" t="s">
        <v>118</v>
      </c>
      <c r="B31842" t="s">
        <v>3778</v>
      </c>
    </row>
    <row r="31843" spans="1:4" x14ac:dyDescent="0.2">
      <c r="A31843" t="s">
        <v>176</v>
      </c>
      <c r="B31843" t="s">
        <v>3814</v>
      </c>
    </row>
    <row r="31844" spans="1:4" x14ac:dyDescent="0.2">
      <c r="A31844" t="s">
        <v>176</v>
      </c>
      <c r="B31844" t="s">
        <v>3815</v>
      </c>
      <c r="C31844" t="s">
        <v>3816</v>
      </c>
    </row>
    <row r="31845" spans="1:4" x14ac:dyDescent="0.2">
      <c r="A31845" t="s">
        <v>176</v>
      </c>
    </row>
    <row r="31846" spans="1:4" x14ac:dyDescent="0.2">
      <c r="A31846" t="s">
        <v>997</v>
      </c>
    </row>
    <row r="31847" spans="1:4" x14ac:dyDescent="0.2">
      <c r="A31847" t="s">
        <v>121</v>
      </c>
    </row>
    <row r="31848" spans="1:4" x14ac:dyDescent="0.2">
      <c r="A31848" t="s">
        <v>699</v>
      </c>
    </row>
    <row r="31849" spans="1:4" x14ac:dyDescent="0.2">
      <c r="A31849" t="s">
        <v>212</v>
      </c>
    </row>
    <row r="31850" spans="1:4" x14ac:dyDescent="0.2">
      <c r="A31850" t="s">
        <v>72</v>
      </c>
      <c r="B31850" t="s">
        <v>3807</v>
      </c>
    </row>
    <row r="31851" spans="1:4" x14ac:dyDescent="0.2">
      <c r="A31851" t="s">
        <v>72</v>
      </c>
      <c r="B31851" t="s">
        <v>3808</v>
      </c>
    </row>
    <row r="31852" spans="1:4" x14ac:dyDescent="0.2">
      <c r="A31852" t="s">
        <v>77</v>
      </c>
      <c r="B31852" t="s">
        <v>3807</v>
      </c>
    </row>
    <row r="31853" spans="1:4" x14ac:dyDescent="0.2">
      <c r="A31853" t="s">
        <v>77</v>
      </c>
      <c r="B31853" t="s">
        <v>3808</v>
      </c>
    </row>
    <row r="31854" spans="1:4" x14ac:dyDescent="0.2">
      <c r="A31854" t="s">
        <v>72</v>
      </c>
      <c r="B31854" t="s">
        <v>1947</v>
      </c>
      <c r="C31854" t="s">
        <v>3817</v>
      </c>
      <c r="D31854" t="s">
        <v>3807</v>
      </c>
    </row>
    <row r="31855" spans="1:4" x14ac:dyDescent="0.2">
      <c r="A31855" t="s">
        <v>72</v>
      </c>
      <c r="B31855" t="s">
        <v>1947</v>
      </c>
      <c r="C31855" t="s">
        <v>3817</v>
      </c>
      <c r="D31855" t="s">
        <v>3808</v>
      </c>
    </row>
    <row r="31856" spans="1:4" x14ac:dyDescent="0.2">
      <c r="A31856" t="s">
        <v>52</v>
      </c>
    </row>
    <row r="31857" spans="1:4" x14ac:dyDescent="0.2">
      <c r="A31857" t="s">
        <v>197</v>
      </c>
    </row>
    <row r="31858" spans="1:4" x14ac:dyDescent="0.2">
      <c r="A31858" t="s">
        <v>212</v>
      </c>
    </row>
    <row r="31859" spans="1:4" x14ac:dyDescent="0.2">
      <c r="A31859" t="s">
        <v>52</v>
      </c>
    </row>
    <row r="31860" spans="1:4" x14ac:dyDescent="0.2">
      <c r="A31860" t="s">
        <v>72</v>
      </c>
      <c r="B31860" t="s">
        <v>3818</v>
      </c>
    </row>
    <row r="31861" spans="1:4" x14ac:dyDescent="0.2">
      <c r="A31861" t="s">
        <v>77</v>
      </c>
      <c r="B31861" t="s">
        <v>3818</v>
      </c>
    </row>
    <row r="31862" spans="1:4" x14ac:dyDescent="0.2">
      <c r="A31862" t="s">
        <v>118</v>
      </c>
      <c r="B31862" t="s">
        <v>3819</v>
      </c>
      <c r="C31862" t="s">
        <v>2254</v>
      </c>
    </row>
    <row r="31863" spans="1:4" x14ac:dyDescent="0.2">
      <c r="A31863" t="s">
        <v>1575</v>
      </c>
      <c r="B31863" t="s">
        <v>1576</v>
      </c>
      <c r="C31863" t="s">
        <v>1577</v>
      </c>
      <c r="D31863" t="s">
        <v>1578</v>
      </c>
    </row>
    <row r="31864" spans="1:4" x14ac:dyDescent="0.2">
      <c r="A31864" t="s">
        <v>882</v>
      </c>
      <c r="B31864" t="s">
        <v>1579</v>
      </c>
      <c r="C31864" t="s">
        <v>1580</v>
      </c>
    </row>
    <row r="31865" spans="1:4" x14ac:dyDescent="0.2">
      <c r="A31865" t="s">
        <v>1595</v>
      </c>
      <c r="B31865" t="s">
        <v>1596</v>
      </c>
      <c r="C31865" t="s">
        <v>1597</v>
      </c>
    </row>
    <row r="31866" spans="1:4" x14ac:dyDescent="0.2">
      <c r="A31866" t="s">
        <v>1595</v>
      </c>
      <c r="B31866" t="s">
        <v>1598</v>
      </c>
      <c r="C31866" t="s">
        <v>1599</v>
      </c>
      <c r="D31866" t="s">
        <v>1597</v>
      </c>
    </row>
    <row r="31867" spans="1:4" x14ac:dyDescent="0.2">
      <c r="A31867" t="s">
        <v>118</v>
      </c>
      <c r="B31867" t="s">
        <v>3778</v>
      </c>
    </row>
    <row r="31868" spans="1:4" x14ac:dyDescent="0.2">
      <c r="A31868" t="s">
        <v>212</v>
      </c>
    </row>
    <row r="31869" spans="1:4" x14ac:dyDescent="0.2">
      <c r="A31869" t="s">
        <v>118</v>
      </c>
    </row>
    <row r="31870" spans="1:4" x14ac:dyDescent="0.2">
      <c r="A31870" t="s">
        <v>77</v>
      </c>
    </row>
    <row r="31871" spans="1:4" x14ac:dyDescent="0.2">
      <c r="A31871" t="s">
        <v>52</v>
      </c>
    </row>
    <row r="31872" spans="1:4" x14ac:dyDescent="0.2">
      <c r="A31872" t="s">
        <v>52</v>
      </c>
    </row>
    <row r="31873" spans="1:4" x14ac:dyDescent="0.2">
      <c r="A31873" t="s">
        <v>212</v>
      </c>
      <c r="B31873" t="s">
        <v>3798</v>
      </c>
    </row>
    <row r="31874" spans="1:4" x14ac:dyDescent="0.2">
      <c r="A31874" t="s">
        <v>212</v>
      </c>
      <c r="B31874" t="s">
        <v>3799</v>
      </c>
    </row>
    <row r="31875" spans="1:4" x14ac:dyDescent="0.2">
      <c r="A31875" t="s">
        <v>699</v>
      </c>
    </row>
    <row r="31876" spans="1:4" x14ac:dyDescent="0.2">
      <c r="A31876" t="s">
        <v>121</v>
      </c>
    </row>
    <row r="31877" spans="1:4" x14ac:dyDescent="0.2">
      <c r="A31877" t="s">
        <v>197</v>
      </c>
    </row>
    <row r="31878" spans="1:4" x14ac:dyDescent="0.2">
      <c r="A31878" t="s">
        <v>118</v>
      </c>
    </row>
    <row r="31879" spans="1:4" x14ac:dyDescent="0.2">
      <c r="A31879" t="s">
        <v>176</v>
      </c>
    </row>
    <row r="31880" spans="1:4" x14ac:dyDescent="0.2">
      <c r="A31880" t="s">
        <v>176</v>
      </c>
    </row>
    <row r="31881" spans="1:4" x14ac:dyDescent="0.2">
      <c r="A31881" t="s">
        <v>209</v>
      </c>
      <c r="B31881" t="s">
        <v>3800</v>
      </c>
      <c r="C31881" t="s">
        <v>2815</v>
      </c>
      <c r="D31881" t="s">
        <v>3801</v>
      </c>
    </row>
    <row r="31882" spans="1:4" x14ac:dyDescent="0.2">
      <c r="A31882" t="s">
        <v>209</v>
      </c>
      <c r="B31882" t="s">
        <v>3800</v>
      </c>
      <c r="C31882" t="s">
        <v>2815</v>
      </c>
      <c r="D31882" t="s">
        <v>3801</v>
      </c>
    </row>
    <row r="31883" spans="1:4" x14ac:dyDescent="0.2">
      <c r="A31883" t="s">
        <v>209</v>
      </c>
      <c r="B31883" t="s">
        <v>3800</v>
      </c>
      <c r="C31883" t="s">
        <v>2815</v>
      </c>
      <c r="D31883" t="s">
        <v>3801</v>
      </c>
    </row>
    <row r="31884" spans="1:4" x14ac:dyDescent="0.2">
      <c r="A31884" t="s">
        <v>209</v>
      </c>
      <c r="B31884" t="s">
        <v>3800</v>
      </c>
      <c r="C31884" t="s">
        <v>2815</v>
      </c>
      <c r="D31884" t="s">
        <v>3801</v>
      </c>
    </row>
    <row r="31885" spans="1:4" x14ac:dyDescent="0.2">
      <c r="A31885" t="s">
        <v>52</v>
      </c>
      <c r="B31885" t="s">
        <v>3803</v>
      </c>
      <c r="C31885" t="s">
        <v>3804</v>
      </c>
    </row>
    <row r="31886" spans="1:4" x14ac:dyDescent="0.2">
      <c r="A31886" t="s">
        <v>176</v>
      </c>
    </row>
    <row r="31887" spans="1:4" x14ac:dyDescent="0.2">
      <c r="A31887" t="s">
        <v>118</v>
      </c>
      <c r="B31887" t="s">
        <v>3763</v>
      </c>
    </row>
    <row r="31888" spans="1:4" x14ac:dyDescent="0.2">
      <c r="A31888" t="s">
        <v>117</v>
      </c>
      <c r="B31888" t="s">
        <v>3416</v>
      </c>
      <c r="C31888" t="s">
        <v>1768</v>
      </c>
      <c r="D31888" t="s">
        <v>3805</v>
      </c>
    </row>
    <row r="31889" spans="1:3" x14ac:dyDescent="0.2">
      <c r="A31889" t="s">
        <v>212</v>
      </c>
      <c r="B31889" t="s">
        <v>3806</v>
      </c>
    </row>
    <row r="31890" spans="1:3" x14ac:dyDescent="0.2">
      <c r="A31890" t="s">
        <v>118</v>
      </c>
      <c r="B31890" t="s">
        <v>3705</v>
      </c>
    </row>
    <row r="31891" spans="1:3" x14ac:dyDescent="0.2">
      <c r="A31891" t="s">
        <v>52</v>
      </c>
    </row>
    <row r="31892" spans="1:3" x14ac:dyDescent="0.2">
      <c r="A31892" t="s">
        <v>52</v>
      </c>
    </row>
    <row r="31893" spans="1:3" x14ac:dyDescent="0.2">
      <c r="A31893" t="s">
        <v>52</v>
      </c>
    </row>
    <row r="31894" spans="1:3" x14ac:dyDescent="0.2">
      <c r="A31894" t="s">
        <v>52</v>
      </c>
    </row>
    <row r="31895" spans="1:3" x14ac:dyDescent="0.2">
      <c r="A31895" t="s">
        <v>52</v>
      </c>
    </row>
    <row r="31896" spans="1:3" x14ac:dyDescent="0.2">
      <c r="A31896" t="s">
        <v>115</v>
      </c>
      <c r="B31896" t="s">
        <v>3807</v>
      </c>
    </row>
    <row r="31897" spans="1:3" x14ac:dyDescent="0.2">
      <c r="A31897" t="s">
        <v>115</v>
      </c>
      <c r="B31897" t="s">
        <v>3808</v>
      </c>
    </row>
    <row r="31898" spans="1:3" x14ac:dyDescent="0.2">
      <c r="A31898" t="s">
        <v>209</v>
      </c>
    </row>
    <row r="31899" spans="1:3" x14ac:dyDescent="0.2">
      <c r="A31899" t="s">
        <v>52</v>
      </c>
    </row>
    <row r="31900" spans="1:3" x14ac:dyDescent="0.2">
      <c r="A31900" t="s">
        <v>176</v>
      </c>
    </row>
    <row r="31901" spans="1:3" x14ac:dyDescent="0.2">
      <c r="A31901" t="s">
        <v>209</v>
      </c>
    </row>
    <row r="31902" spans="1:3" x14ac:dyDescent="0.2">
      <c r="A31902" t="s">
        <v>118</v>
      </c>
      <c r="B31902" t="s">
        <v>3809</v>
      </c>
      <c r="C31902" t="s">
        <v>3810</v>
      </c>
    </row>
    <row r="31903" spans="1:3" x14ac:dyDescent="0.2">
      <c r="A31903" t="s">
        <v>52</v>
      </c>
    </row>
    <row r="31904" spans="1:3" x14ac:dyDescent="0.2">
      <c r="A31904" t="s">
        <v>156</v>
      </c>
    </row>
    <row r="31905" spans="1:2" x14ac:dyDescent="0.2">
      <c r="A31905" t="s">
        <v>209</v>
      </c>
    </row>
    <row r="31906" spans="1:2" x14ac:dyDescent="0.2">
      <c r="A31906" t="s">
        <v>77</v>
      </c>
    </row>
    <row r="31907" spans="1:2" x14ac:dyDescent="0.2">
      <c r="A31907" t="s">
        <v>115</v>
      </c>
    </row>
    <row r="31908" spans="1:2" x14ac:dyDescent="0.2">
      <c r="A31908" t="s">
        <v>115</v>
      </c>
    </row>
    <row r="31909" spans="1:2" x14ac:dyDescent="0.2">
      <c r="A31909" t="s">
        <v>52</v>
      </c>
    </row>
    <row r="31910" spans="1:2" x14ac:dyDescent="0.2">
      <c r="A31910" t="s">
        <v>52</v>
      </c>
    </row>
    <row r="31911" spans="1:2" x14ac:dyDescent="0.2">
      <c r="A31911" t="s">
        <v>115</v>
      </c>
    </row>
    <row r="31912" spans="1:2" x14ac:dyDescent="0.2">
      <c r="A31912" t="s">
        <v>115</v>
      </c>
      <c r="B31912" t="s">
        <v>3811</v>
      </c>
    </row>
    <row r="31913" spans="1:2" x14ac:dyDescent="0.2">
      <c r="A31913" t="s">
        <v>115</v>
      </c>
      <c r="B31913" t="s">
        <v>3811</v>
      </c>
    </row>
    <row r="31914" spans="1:2" x14ac:dyDescent="0.2">
      <c r="A31914" t="s">
        <v>115</v>
      </c>
      <c r="B31914" t="s">
        <v>3811</v>
      </c>
    </row>
    <row r="31915" spans="1:2" x14ac:dyDescent="0.2">
      <c r="A31915" t="s">
        <v>115</v>
      </c>
      <c r="B31915" t="s">
        <v>3811</v>
      </c>
    </row>
    <row r="31916" spans="1:2" x14ac:dyDescent="0.2">
      <c r="A31916" t="s">
        <v>52</v>
      </c>
    </row>
    <row r="31917" spans="1:2" x14ac:dyDescent="0.2">
      <c r="A31917" t="s">
        <v>52</v>
      </c>
    </row>
    <row r="31918" spans="1:2" x14ac:dyDescent="0.2">
      <c r="A31918" t="s">
        <v>209</v>
      </c>
      <c r="B31918" t="s">
        <v>2423</v>
      </c>
    </row>
    <row r="31919" spans="1:2" x14ac:dyDescent="0.2">
      <c r="A31919" t="s">
        <v>209</v>
      </c>
      <c r="B31919" t="s">
        <v>2423</v>
      </c>
    </row>
    <row r="31920" spans="1:2" x14ac:dyDescent="0.2">
      <c r="A31920" t="s">
        <v>52</v>
      </c>
    </row>
    <row r="31921" spans="1:3" x14ac:dyDescent="0.2">
      <c r="A31921" t="s">
        <v>574</v>
      </c>
    </row>
    <row r="31922" spans="1:3" x14ac:dyDescent="0.2">
      <c r="A31922" t="s">
        <v>52</v>
      </c>
    </row>
    <row r="31923" spans="1:3" x14ac:dyDescent="0.2">
      <c r="A31923" t="s">
        <v>52</v>
      </c>
      <c r="B31923" t="s">
        <v>3812</v>
      </c>
    </row>
    <row r="31924" spans="1:3" x14ac:dyDescent="0.2">
      <c r="A31924" t="s">
        <v>118</v>
      </c>
      <c r="B31924" t="s">
        <v>3763</v>
      </c>
    </row>
    <row r="31925" spans="1:3" x14ac:dyDescent="0.2">
      <c r="A31925" t="s">
        <v>118</v>
      </c>
      <c r="B31925" t="s">
        <v>3763</v>
      </c>
    </row>
    <row r="31926" spans="1:3" x14ac:dyDescent="0.2">
      <c r="A31926" t="s">
        <v>212</v>
      </c>
      <c r="B31926">
        <v>0.05</v>
      </c>
      <c r="C31926" t="s">
        <v>3813</v>
      </c>
    </row>
    <row r="31927" spans="1:3" x14ac:dyDescent="0.2">
      <c r="A31927" t="s">
        <v>212</v>
      </c>
      <c r="B31927">
        <v>0.05</v>
      </c>
      <c r="C31927" t="s">
        <v>3813</v>
      </c>
    </row>
    <row r="31928" spans="1:3" x14ac:dyDescent="0.2">
      <c r="A31928" t="s">
        <v>209</v>
      </c>
      <c r="B31928" t="s">
        <v>2548</v>
      </c>
    </row>
    <row r="31929" spans="1:3" x14ac:dyDescent="0.2">
      <c r="A31929" t="s">
        <v>209</v>
      </c>
      <c r="B31929" t="s">
        <v>2548</v>
      </c>
    </row>
    <row r="31930" spans="1:3" x14ac:dyDescent="0.2">
      <c r="A31930" t="s">
        <v>72</v>
      </c>
      <c r="B31930" t="s">
        <v>3807</v>
      </c>
    </row>
    <row r="31931" spans="1:3" x14ac:dyDescent="0.2">
      <c r="A31931" t="s">
        <v>72</v>
      </c>
      <c r="B31931" t="s">
        <v>3808</v>
      </c>
    </row>
    <row r="31932" spans="1:3" x14ac:dyDescent="0.2">
      <c r="A31932" t="s">
        <v>77</v>
      </c>
      <c r="B31932" t="s">
        <v>3807</v>
      </c>
    </row>
    <row r="31933" spans="1:3" x14ac:dyDescent="0.2">
      <c r="A31933" t="s">
        <v>77</v>
      </c>
      <c r="B31933" t="s">
        <v>3808</v>
      </c>
    </row>
    <row r="31934" spans="1:3" x14ac:dyDescent="0.2">
      <c r="A31934" t="s">
        <v>77</v>
      </c>
    </row>
    <row r="31935" spans="1:3" x14ac:dyDescent="0.2">
      <c r="A31935" t="s">
        <v>209</v>
      </c>
      <c r="B31935" t="s">
        <v>2423</v>
      </c>
    </row>
    <row r="31936" spans="1:3" x14ac:dyDescent="0.2">
      <c r="A31936" t="s">
        <v>209</v>
      </c>
      <c r="B31936" t="s">
        <v>2423</v>
      </c>
    </row>
    <row r="31937" spans="1:4" x14ac:dyDescent="0.2">
      <c r="A31937" t="s">
        <v>118</v>
      </c>
      <c r="B31937" t="s">
        <v>3778</v>
      </c>
    </row>
    <row r="31938" spans="1:4" x14ac:dyDescent="0.2">
      <c r="A31938" t="s">
        <v>176</v>
      </c>
      <c r="B31938" t="s">
        <v>3814</v>
      </c>
    </row>
    <row r="31939" spans="1:4" x14ac:dyDescent="0.2">
      <c r="A31939" t="s">
        <v>176</v>
      </c>
      <c r="B31939" t="s">
        <v>3815</v>
      </c>
      <c r="C31939" t="s">
        <v>3816</v>
      </c>
    </row>
    <row r="31940" spans="1:4" x14ac:dyDescent="0.2">
      <c r="A31940" t="s">
        <v>176</v>
      </c>
    </row>
    <row r="31941" spans="1:4" x14ac:dyDescent="0.2">
      <c r="A31941" t="s">
        <v>997</v>
      </c>
    </row>
    <row r="31942" spans="1:4" x14ac:dyDescent="0.2">
      <c r="A31942" t="s">
        <v>121</v>
      </c>
    </row>
    <row r="31943" spans="1:4" x14ac:dyDescent="0.2">
      <c r="A31943" t="s">
        <v>699</v>
      </c>
    </row>
    <row r="31944" spans="1:4" x14ac:dyDescent="0.2">
      <c r="A31944" t="s">
        <v>212</v>
      </c>
    </row>
    <row r="31945" spans="1:4" x14ac:dyDescent="0.2">
      <c r="A31945" t="s">
        <v>72</v>
      </c>
      <c r="B31945" t="s">
        <v>3807</v>
      </c>
    </row>
    <row r="31946" spans="1:4" x14ac:dyDescent="0.2">
      <c r="A31946" t="s">
        <v>72</v>
      </c>
      <c r="B31946" t="s">
        <v>3808</v>
      </c>
    </row>
    <row r="31947" spans="1:4" x14ac:dyDescent="0.2">
      <c r="A31947" t="s">
        <v>77</v>
      </c>
      <c r="B31947" t="s">
        <v>3807</v>
      </c>
    </row>
    <row r="31948" spans="1:4" x14ac:dyDescent="0.2">
      <c r="A31948" t="s">
        <v>77</v>
      </c>
      <c r="B31948" t="s">
        <v>3808</v>
      </c>
    </row>
    <row r="31949" spans="1:4" x14ac:dyDescent="0.2">
      <c r="A31949" t="s">
        <v>72</v>
      </c>
      <c r="B31949" t="s">
        <v>1947</v>
      </c>
      <c r="C31949" t="s">
        <v>3817</v>
      </c>
      <c r="D31949" t="s">
        <v>3807</v>
      </c>
    </row>
    <row r="31950" spans="1:4" x14ac:dyDescent="0.2">
      <c r="A31950" t="s">
        <v>72</v>
      </c>
      <c r="B31950" t="s">
        <v>1947</v>
      </c>
      <c r="C31950" t="s">
        <v>3817</v>
      </c>
      <c r="D31950" t="s">
        <v>3808</v>
      </c>
    </row>
    <row r="31951" spans="1:4" x14ac:dyDescent="0.2">
      <c r="A31951" t="s">
        <v>52</v>
      </c>
    </row>
    <row r="31952" spans="1:4" x14ac:dyDescent="0.2">
      <c r="A31952" t="s">
        <v>52</v>
      </c>
      <c r="B31952" t="s">
        <v>2427</v>
      </c>
    </row>
    <row r="31953" spans="1:4" x14ac:dyDescent="0.2">
      <c r="A31953" t="s">
        <v>176</v>
      </c>
      <c r="B31953" t="s">
        <v>2427</v>
      </c>
    </row>
    <row r="31954" spans="1:4" x14ac:dyDescent="0.2">
      <c r="A31954" t="s">
        <v>197</v>
      </c>
    </row>
    <row r="31955" spans="1:4" x14ac:dyDescent="0.2">
      <c r="A31955" t="s">
        <v>212</v>
      </c>
    </row>
    <row r="31956" spans="1:4" x14ac:dyDescent="0.2">
      <c r="A31956" t="s">
        <v>52</v>
      </c>
    </row>
    <row r="31957" spans="1:4" x14ac:dyDescent="0.2">
      <c r="A31957" t="s">
        <v>72</v>
      </c>
      <c r="B31957" t="s">
        <v>3818</v>
      </c>
    </row>
    <row r="31958" spans="1:4" x14ac:dyDescent="0.2">
      <c r="A31958" t="s">
        <v>77</v>
      </c>
      <c r="B31958" t="s">
        <v>3818</v>
      </c>
    </row>
    <row r="31959" spans="1:4" x14ac:dyDescent="0.2">
      <c r="A31959" t="s">
        <v>118</v>
      </c>
      <c r="B31959" t="s">
        <v>3819</v>
      </c>
      <c r="C31959" t="s">
        <v>2254</v>
      </c>
    </row>
    <row r="31960" spans="1:4" x14ac:dyDescent="0.2">
      <c r="A31960" t="s">
        <v>1575</v>
      </c>
      <c r="B31960" t="s">
        <v>1576</v>
      </c>
      <c r="C31960" t="s">
        <v>1577</v>
      </c>
      <c r="D31960" t="s">
        <v>1578</v>
      </c>
    </row>
    <row r="31961" spans="1:4" x14ac:dyDescent="0.2">
      <c r="A31961" t="s">
        <v>882</v>
      </c>
      <c r="B31961" t="s">
        <v>1579</v>
      </c>
      <c r="C31961" t="s">
        <v>1580</v>
      </c>
    </row>
    <row r="31962" spans="1:4" x14ac:dyDescent="0.2">
      <c r="A31962" t="s">
        <v>1595</v>
      </c>
      <c r="B31962" t="s">
        <v>1596</v>
      </c>
      <c r="C31962" t="s">
        <v>1597</v>
      </c>
    </row>
    <row r="31963" spans="1:4" x14ac:dyDescent="0.2">
      <c r="A31963" t="s">
        <v>1595</v>
      </c>
      <c r="B31963" t="s">
        <v>1598</v>
      </c>
      <c r="C31963" t="s">
        <v>1599</v>
      </c>
      <c r="D31963" t="s">
        <v>1597</v>
      </c>
    </row>
    <row r="31964" spans="1:4" x14ac:dyDescent="0.2">
      <c r="A31964" t="s">
        <v>1575</v>
      </c>
      <c r="B31964" t="s">
        <v>1576</v>
      </c>
      <c r="C31964" t="s">
        <v>1577</v>
      </c>
      <c r="D31964" t="s">
        <v>1578</v>
      </c>
    </row>
    <row r="31965" spans="1:4" x14ac:dyDescent="0.2">
      <c r="A31965" t="s">
        <v>1595</v>
      </c>
      <c r="B31965" t="s">
        <v>1596</v>
      </c>
      <c r="C31965" t="s">
        <v>1597</v>
      </c>
    </row>
    <row r="31966" spans="1:4" x14ac:dyDescent="0.2">
      <c r="A31966" t="s">
        <v>1595</v>
      </c>
      <c r="B31966" t="s">
        <v>1598</v>
      </c>
      <c r="C31966" t="s">
        <v>1599</v>
      </c>
      <c r="D31966" t="s">
        <v>1597</v>
      </c>
    </row>
    <row r="31967" spans="1:4" x14ac:dyDescent="0.2">
      <c r="A31967" t="s">
        <v>882</v>
      </c>
      <c r="B31967" t="s">
        <v>1576</v>
      </c>
      <c r="C31967" t="s">
        <v>2573</v>
      </c>
    </row>
    <row r="31968" spans="1:4" x14ac:dyDescent="0.2">
      <c r="A31968" t="s">
        <v>1595</v>
      </c>
      <c r="B31968" t="s">
        <v>1596</v>
      </c>
      <c r="C31968" t="s">
        <v>1597</v>
      </c>
    </row>
    <row r="31969" spans="1:5" x14ac:dyDescent="0.2">
      <c r="A31969" t="s">
        <v>1595</v>
      </c>
      <c r="B31969" t="s">
        <v>1598</v>
      </c>
      <c r="C31969" t="s">
        <v>1599</v>
      </c>
      <c r="D31969" t="s">
        <v>1597</v>
      </c>
    </row>
    <row r="31970" spans="1:5" x14ac:dyDescent="0.2">
      <c r="A31970" t="s">
        <v>50</v>
      </c>
      <c r="B31970">
        <v>31.4</v>
      </c>
    </row>
    <row r="31971" spans="1:5" x14ac:dyDescent="0.2">
      <c r="A31971" t="s">
        <v>50</v>
      </c>
      <c r="B31971" t="s">
        <v>1947</v>
      </c>
      <c r="C31971" t="s">
        <v>3673</v>
      </c>
      <c r="D31971" t="s">
        <v>3674</v>
      </c>
    </row>
    <row r="31972" spans="1:5" x14ac:dyDescent="0.2">
      <c r="A31972" t="s">
        <v>50</v>
      </c>
      <c r="B31972" t="s">
        <v>1947</v>
      </c>
      <c r="C31972" t="s">
        <v>3673</v>
      </c>
      <c r="D31972" t="s">
        <v>3674</v>
      </c>
    </row>
    <row r="31973" spans="1:5" x14ac:dyDescent="0.2">
      <c r="A31973" t="s">
        <v>77</v>
      </c>
      <c r="B31973" t="s">
        <v>1947</v>
      </c>
      <c r="C31973" t="s">
        <v>3673</v>
      </c>
      <c r="D31973" t="s">
        <v>3674</v>
      </c>
    </row>
    <row r="31974" spans="1:5" x14ac:dyDescent="0.2">
      <c r="A31974" t="s">
        <v>77</v>
      </c>
      <c r="B31974" t="s">
        <v>1947</v>
      </c>
      <c r="C31974" t="s">
        <v>3673</v>
      </c>
      <c r="D31974" t="s">
        <v>3674</v>
      </c>
    </row>
    <row r="31975" spans="1:5" x14ac:dyDescent="0.2">
      <c r="A31975" t="s">
        <v>50</v>
      </c>
      <c r="B31975" t="s">
        <v>3820</v>
      </c>
      <c r="C31975" t="s">
        <v>3041</v>
      </c>
      <c r="D31975">
        <v>0.11600000000000001</v>
      </c>
    </row>
    <row r="31976" spans="1:5" x14ac:dyDescent="0.2">
      <c r="A31976" t="s">
        <v>131</v>
      </c>
      <c r="B31976">
        <v>2.8</v>
      </c>
      <c r="C31976">
        <v>3.2000000000000001E-2</v>
      </c>
      <c r="D31976">
        <v>0.26600000000000001</v>
      </c>
    </row>
    <row r="31977" spans="1:5" x14ac:dyDescent="0.2">
      <c r="A31977" t="s">
        <v>115</v>
      </c>
      <c r="B31977">
        <v>0.1</v>
      </c>
    </row>
    <row r="31978" spans="1:5" x14ac:dyDescent="0.2">
      <c r="A31978" t="s">
        <v>115</v>
      </c>
      <c r="B31978">
        <v>0.5</v>
      </c>
      <c r="C31978" t="s">
        <v>3821</v>
      </c>
    </row>
    <row r="31979" spans="1:5" x14ac:dyDescent="0.2">
      <c r="A31979" t="s">
        <v>115</v>
      </c>
      <c r="B31979">
        <v>0.3</v>
      </c>
      <c r="C31979" t="s">
        <v>2427</v>
      </c>
      <c r="D31979" t="s">
        <v>1679</v>
      </c>
      <c r="E31979" t="s">
        <v>1775</v>
      </c>
    </row>
    <row r="31980" spans="1:5" x14ac:dyDescent="0.2">
      <c r="A31980" t="s">
        <v>118</v>
      </c>
      <c r="B31980" t="s">
        <v>3768</v>
      </c>
    </row>
    <row r="31981" spans="1:5" x14ac:dyDescent="0.2">
      <c r="A31981" t="s">
        <v>50</v>
      </c>
      <c r="B31981">
        <v>22.3</v>
      </c>
    </row>
    <row r="31982" spans="1:5" x14ac:dyDescent="0.2">
      <c r="A31982" t="s">
        <v>3822</v>
      </c>
      <c r="B31982">
        <v>-3.2000000000000001E-2</v>
      </c>
      <c r="C31982" t="s">
        <v>1620</v>
      </c>
      <c r="D31982">
        <v>-7.1999999999999995E-2</v>
      </c>
    </row>
    <row r="31983" spans="1:5" x14ac:dyDescent="0.2">
      <c r="A31983" t="s">
        <v>57</v>
      </c>
      <c r="B31983">
        <v>13.98</v>
      </c>
    </row>
    <row r="31984" spans="1:5" x14ac:dyDescent="0.2">
      <c r="A31984" t="s">
        <v>3679</v>
      </c>
      <c r="B31984">
        <v>-1.6E-2</v>
      </c>
      <c r="C31984" t="s">
        <v>1620</v>
      </c>
      <c r="D31984">
        <v>0.16800000000000001</v>
      </c>
    </row>
    <row r="31985" spans="1:4" x14ac:dyDescent="0.2">
      <c r="A31985" t="s">
        <v>209</v>
      </c>
    </row>
    <row r="31986" spans="1:4" x14ac:dyDescent="0.2">
      <c r="A31986" t="s">
        <v>120</v>
      </c>
    </row>
    <row r="31987" spans="1:4" x14ac:dyDescent="0.2">
      <c r="A31987" t="s">
        <v>52</v>
      </c>
      <c r="B31987" t="s">
        <v>3294</v>
      </c>
    </row>
    <row r="31988" spans="1:4" x14ac:dyDescent="0.2">
      <c r="A31988" t="s">
        <v>207</v>
      </c>
      <c r="B31988" t="s">
        <v>3823</v>
      </c>
    </row>
    <row r="31989" spans="1:4" x14ac:dyDescent="0.2">
      <c r="A31989" t="s">
        <v>77</v>
      </c>
      <c r="B31989" t="s">
        <v>3681</v>
      </c>
    </row>
    <row r="31990" spans="1:4" x14ac:dyDescent="0.2">
      <c r="A31990" t="s">
        <v>52</v>
      </c>
      <c r="B31990">
        <v>4.5</v>
      </c>
    </row>
    <row r="31991" spans="1:4" x14ac:dyDescent="0.2">
      <c r="A31991" t="s">
        <v>115</v>
      </c>
      <c r="B31991">
        <v>0.4</v>
      </c>
    </row>
    <row r="31992" spans="1:4" x14ac:dyDescent="0.2">
      <c r="A31992" t="s">
        <v>115</v>
      </c>
      <c r="B31992">
        <v>1</v>
      </c>
    </row>
    <row r="31993" spans="1:4" x14ac:dyDescent="0.2">
      <c r="A31993" t="s">
        <v>57</v>
      </c>
      <c r="B31993" t="s">
        <v>3461</v>
      </c>
    </row>
    <row r="31994" spans="1:4" x14ac:dyDescent="0.2">
      <c r="A31994" t="s">
        <v>57</v>
      </c>
      <c r="B31994" t="s">
        <v>59</v>
      </c>
    </row>
    <row r="31995" spans="1:4" x14ac:dyDescent="0.2">
      <c r="A31995" t="s">
        <v>52</v>
      </c>
      <c r="B31995">
        <v>14.6</v>
      </c>
      <c r="C31995" t="s">
        <v>1634</v>
      </c>
      <c r="D31995">
        <v>0.1</v>
      </c>
    </row>
    <row r="31996" spans="1:4" x14ac:dyDescent="0.2">
      <c r="A31996" t="s">
        <v>52</v>
      </c>
      <c r="B31996">
        <v>5</v>
      </c>
      <c r="C31996" t="s">
        <v>1639</v>
      </c>
      <c r="D31996">
        <v>0.5</v>
      </c>
    </row>
    <row r="31997" spans="1:4" x14ac:dyDescent="0.2">
      <c r="A31997" t="s">
        <v>52</v>
      </c>
      <c r="B31997" t="s">
        <v>1571</v>
      </c>
      <c r="C31997">
        <v>8</v>
      </c>
    </row>
    <row r="31998" spans="1:4" x14ac:dyDescent="0.2">
      <c r="A31998" t="s">
        <v>57</v>
      </c>
      <c r="B31998">
        <v>13.5</v>
      </c>
    </row>
    <row r="31999" spans="1:4" x14ac:dyDescent="0.2">
      <c r="A31999" t="s">
        <v>1116</v>
      </c>
    </row>
    <row r="32000" spans="1:4" x14ac:dyDescent="0.2">
      <c r="A32000" t="s">
        <v>1117</v>
      </c>
    </row>
    <row r="32001" spans="1:7" x14ac:dyDescent="0.2">
      <c r="A32001" t="s">
        <v>118</v>
      </c>
    </row>
    <row r="32002" spans="1:7" x14ac:dyDescent="0.2">
      <c r="A32002" t="s">
        <v>209</v>
      </c>
      <c r="B32002" t="s">
        <v>3824</v>
      </c>
    </row>
    <row r="32003" spans="1:7" x14ac:dyDescent="0.2">
      <c r="A32003" t="s">
        <v>176</v>
      </c>
      <c r="B32003" t="s">
        <v>1644</v>
      </c>
      <c r="C32003">
        <v>7.8</v>
      </c>
      <c r="D32003">
        <v>-0.46800000000000003</v>
      </c>
      <c r="E32003" t="s">
        <v>1620</v>
      </c>
      <c r="F32003" t="s">
        <v>1639</v>
      </c>
      <c r="G32003">
        <v>0.51600000000000001</v>
      </c>
    </row>
    <row r="32004" spans="1:7" x14ac:dyDescent="0.2">
      <c r="A32004" t="s">
        <v>77</v>
      </c>
      <c r="B32004" t="s">
        <v>3684</v>
      </c>
    </row>
    <row r="32005" spans="1:7" x14ac:dyDescent="0.2">
      <c r="A32005" t="s">
        <v>118</v>
      </c>
      <c r="B32005" t="s">
        <v>3825</v>
      </c>
      <c r="C32005">
        <v>9</v>
      </c>
      <c r="D32005" t="s">
        <v>3686</v>
      </c>
      <c r="E32005" t="s">
        <v>3687</v>
      </c>
    </row>
    <row r="32006" spans="1:7" x14ac:dyDescent="0.2">
      <c r="A32006" t="s">
        <v>61</v>
      </c>
      <c r="B32006" t="s">
        <v>1645</v>
      </c>
      <c r="C32006">
        <v>0.05</v>
      </c>
      <c r="D32006" t="s">
        <v>6</v>
      </c>
    </row>
    <row r="32007" spans="1:7" x14ac:dyDescent="0.2">
      <c r="A32007" t="s">
        <v>119</v>
      </c>
      <c r="B32007" t="s">
        <v>3569</v>
      </c>
      <c r="C32007" t="s">
        <v>3688</v>
      </c>
    </row>
    <row r="32008" spans="1:7" x14ac:dyDescent="0.2">
      <c r="A32008" t="s">
        <v>119</v>
      </c>
      <c r="B32008" t="s">
        <v>3689</v>
      </c>
      <c r="C32008" t="s">
        <v>3690</v>
      </c>
    </row>
    <row r="32009" spans="1:7" x14ac:dyDescent="0.2">
      <c r="A32009" t="s">
        <v>77</v>
      </c>
      <c r="B32009" t="s">
        <v>3826</v>
      </c>
    </row>
    <row r="32010" spans="1:7" x14ac:dyDescent="0.2">
      <c r="A32010" t="s">
        <v>77</v>
      </c>
      <c r="B32010" t="s">
        <v>3827</v>
      </c>
    </row>
    <row r="32011" spans="1:7" x14ac:dyDescent="0.2">
      <c r="A32011" t="s">
        <v>77</v>
      </c>
      <c r="B32011" t="s">
        <v>3828</v>
      </c>
    </row>
    <row r="32012" spans="1:7" x14ac:dyDescent="0.2">
      <c r="A32012" t="s">
        <v>3829</v>
      </c>
      <c r="B32012" t="s">
        <v>3830</v>
      </c>
      <c r="C32012">
        <v>6785</v>
      </c>
    </row>
    <row r="32013" spans="1:7" x14ac:dyDescent="0.2">
      <c r="A32013" t="s">
        <v>1575</v>
      </c>
      <c r="B32013" t="s">
        <v>1576</v>
      </c>
      <c r="C32013" t="s">
        <v>1577</v>
      </c>
      <c r="D32013" t="s">
        <v>1578</v>
      </c>
    </row>
    <row r="32014" spans="1:7" x14ac:dyDescent="0.2">
      <c r="A32014" t="s">
        <v>882</v>
      </c>
      <c r="B32014" t="s">
        <v>1579</v>
      </c>
      <c r="C32014" t="s">
        <v>1580</v>
      </c>
    </row>
    <row r="32015" spans="1:7" x14ac:dyDescent="0.2">
      <c r="A32015" t="s">
        <v>1595</v>
      </c>
      <c r="B32015" t="s">
        <v>1596</v>
      </c>
      <c r="C32015" t="s">
        <v>1597</v>
      </c>
    </row>
    <row r="32016" spans="1:7" x14ac:dyDescent="0.2">
      <c r="A32016" t="s">
        <v>1595</v>
      </c>
      <c r="B32016" t="s">
        <v>1598</v>
      </c>
      <c r="C32016" t="s">
        <v>1599</v>
      </c>
      <c r="D32016" t="s">
        <v>1597</v>
      </c>
    </row>
    <row r="32017" spans="1:4" x14ac:dyDescent="0.2">
      <c r="A32017" t="s">
        <v>79</v>
      </c>
    </row>
    <row r="32018" spans="1:4" x14ac:dyDescent="0.2">
      <c r="A32018" t="s">
        <v>1633</v>
      </c>
      <c r="B32018">
        <v>20</v>
      </c>
      <c r="C32018" t="s">
        <v>1634</v>
      </c>
      <c r="D32018">
        <v>0.2</v>
      </c>
    </row>
    <row r="32019" spans="1:4" x14ac:dyDescent="0.2">
      <c r="A32019" t="s">
        <v>52</v>
      </c>
      <c r="B32019">
        <v>42.5</v>
      </c>
      <c r="C32019" t="s">
        <v>1634</v>
      </c>
      <c r="D32019">
        <v>0.2</v>
      </c>
    </row>
    <row r="32020" spans="1:4" x14ac:dyDescent="0.2">
      <c r="A32020" t="s">
        <v>52</v>
      </c>
      <c r="B32020">
        <v>52</v>
      </c>
      <c r="C32020">
        <v>1</v>
      </c>
    </row>
    <row r="32021" spans="1:4" x14ac:dyDescent="0.2">
      <c r="A32021" t="s">
        <v>416</v>
      </c>
      <c r="B32021">
        <v>74</v>
      </c>
      <c r="C32021">
        <v>-0.2</v>
      </c>
    </row>
    <row r="32022" spans="1:4" x14ac:dyDescent="0.2">
      <c r="A32022" t="s">
        <v>71</v>
      </c>
      <c r="B32022">
        <v>10</v>
      </c>
      <c r="C32022">
        <v>0.5</v>
      </c>
    </row>
    <row r="32023" spans="1:4" x14ac:dyDescent="0.2">
      <c r="A32023" t="s">
        <v>71</v>
      </c>
      <c r="B32023">
        <v>19.2</v>
      </c>
      <c r="C32023" t="s">
        <v>1634</v>
      </c>
      <c r="D32023">
        <v>0.1</v>
      </c>
    </row>
    <row r="32024" spans="1:4" x14ac:dyDescent="0.2">
      <c r="A32024" t="s">
        <v>173</v>
      </c>
      <c r="B32024">
        <v>6</v>
      </c>
      <c r="C32024" t="s">
        <v>1634</v>
      </c>
      <c r="D32024">
        <v>0.1</v>
      </c>
    </row>
    <row r="32025" spans="1:4" x14ac:dyDescent="0.2">
      <c r="A32025" t="s">
        <v>200</v>
      </c>
      <c r="B32025">
        <v>13</v>
      </c>
      <c r="C32025" t="s">
        <v>1634</v>
      </c>
      <c r="D32025">
        <v>0.1</v>
      </c>
    </row>
    <row r="32026" spans="1:4" x14ac:dyDescent="0.2">
      <c r="A32026" t="s">
        <v>71</v>
      </c>
      <c r="B32026">
        <v>20</v>
      </c>
      <c r="C32026" t="s">
        <v>1634</v>
      </c>
      <c r="D32026">
        <v>0.2</v>
      </c>
    </row>
    <row r="32027" spans="1:4" x14ac:dyDescent="0.2">
      <c r="A32027" t="s">
        <v>52</v>
      </c>
      <c r="B32027">
        <v>45</v>
      </c>
      <c r="C32027" t="s">
        <v>1634</v>
      </c>
      <c r="D32027">
        <v>0.2</v>
      </c>
    </row>
    <row r="32028" spans="1:4" x14ac:dyDescent="0.2">
      <c r="A32028" t="s">
        <v>1595</v>
      </c>
      <c r="B32028" t="s">
        <v>1596</v>
      </c>
      <c r="C32028" t="s">
        <v>1597</v>
      </c>
    </row>
    <row r="32029" spans="1:4" x14ac:dyDescent="0.2">
      <c r="A32029" t="s">
        <v>1595</v>
      </c>
      <c r="B32029" t="s">
        <v>1598</v>
      </c>
      <c r="C32029" t="s">
        <v>1599</v>
      </c>
      <c r="D32029" t="s">
        <v>1597</v>
      </c>
    </row>
    <row r="32030" spans="1:4" x14ac:dyDescent="0.2">
      <c r="A32030" t="s">
        <v>52</v>
      </c>
    </row>
    <row r="32031" spans="1:4" x14ac:dyDescent="0.2">
      <c r="A32031" t="s">
        <v>77</v>
      </c>
    </row>
    <row r="32032" spans="1:4" x14ac:dyDescent="0.2">
      <c r="A32032" t="s">
        <v>52</v>
      </c>
    </row>
    <row r="32033" spans="1:3" x14ac:dyDescent="0.2">
      <c r="A32033" t="s">
        <v>59</v>
      </c>
      <c r="B32033" t="s">
        <v>3460</v>
      </c>
    </row>
    <row r="32034" spans="1:3" x14ac:dyDescent="0.2">
      <c r="A32034" t="s">
        <v>57</v>
      </c>
      <c r="B32034" t="s">
        <v>59</v>
      </c>
    </row>
    <row r="32035" spans="1:3" x14ac:dyDescent="0.2">
      <c r="A32035" t="s">
        <v>176</v>
      </c>
      <c r="B32035" t="s">
        <v>3461</v>
      </c>
    </row>
    <row r="32036" spans="1:3" x14ac:dyDescent="0.2">
      <c r="A32036" t="s">
        <v>176</v>
      </c>
    </row>
    <row r="32037" spans="1:3" x14ac:dyDescent="0.2">
      <c r="A32037" t="s">
        <v>55</v>
      </c>
    </row>
    <row r="32038" spans="1:3" x14ac:dyDescent="0.2">
      <c r="A32038" t="s">
        <v>52</v>
      </c>
      <c r="B32038" t="s">
        <v>3462</v>
      </c>
    </row>
    <row r="32039" spans="1:3" x14ac:dyDescent="0.2">
      <c r="A32039" t="s">
        <v>176</v>
      </c>
    </row>
    <row r="32040" spans="1:3" x14ac:dyDescent="0.2">
      <c r="A32040" t="s">
        <v>997</v>
      </c>
      <c r="B32040" t="s">
        <v>3463</v>
      </c>
    </row>
    <row r="32041" spans="1:3" x14ac:dyDescent="0.2">
      <c r="A32041" t="s">
        <v>176</v>
      </c>
      <c r="B32041" t="s">
        <v>3463</v>
      </c>
    </row>
    <row r="32042" spans="1:3" x14ac:dyDescent="0.2">
      <c r="A32042" t="s">
        <v>119</v>
      </c>
      <c r="B32042">
        <v>9.6</v>
      </c>
    </row>
    <row r="32043" spans="1:3" x14ac:dyDescent="0.2">
      <c r="A32043" t="s">
        <v>997</v>
      </c>
    </row>
    <row r="32044" spans="1:3" x14ac:dyDescent="0.2">
      <c r="A32044" t="s">
        <v>118</v>
      </c>
      <c r="B32044" t="s">
        <v>1619</v>
      </c>
      <c r="C32044">
        <v>0.8</v>
      </c>
    </row>
    <row r="32045" spans="1:3" x14ac:dyDescent="0.2">
      <c r="A32045" t="s">
        <v>71</v>
      </c>
    </row>
    <row r="32046" spans="1:3" x14ac:dyDescent="0.2">
      <c r="A32046" t="s">
        <v>71</v>
      </c>
    </row>
    <row r="32047" spans="1:3" x14ac:dyDescent="0.2">
      <c r="A32047" t="s">
        <v>77</v>
      </c>
    </row>
    <row r="32048" spans="1:3" x14ac:dyDescent="0.2">
      <c r="A32048" t="s">
        <v>71</v>
      </c>
    </row>
    <row r="32049" spans="1:3" x14ac:dyDescent="0.2">
      <c r="A32049" t="s">
        <v>52</v>
      </c>
    </row>
    <row r="32050" spans="1:3" x14ac:dyDescent="0.2">
      <c r="A32050" t="s">
        <v>52</v>
      </c>
    </row>
    <row r="32051" spans="1:3" x14ac:dyDescent="0.2">
      <c r="A32051" t="s">
        <v>52</v>
      </c>
    </row>
    <row r="32052" spans="1:3" x14ac:dyDescent="0.2">
      <c r="A32052" t="s">
        <v>118</v>
      </c>
      <c r="B32052" t="s">
        <v>1619</v>
      </c>
      <c r="C32052">
        <v>0.8</v>
      </c>
    </row>
    <row r="32053" spans="1:3" x14ac:dyDescent="0.2">
      <c r="A32053" t="s">
        <v>77</v>
      </c>
    </row>
    <row r="32054" spans="1:3" x14ac:dyDescent="0.2">
      <c r="A32054" t="s">
        <v>59</v>
      </c>
      <c r="B32054" t="s">
        <v>3464</v>
      </c>
    </row>
    <row r="32055" spans="1:3" x14ac:dyDescent="0.2">
      <c r="A32055" t="s">
        <v>176</v>
      </c>
    </row>
    <row r="32056" spans="1:3" x14ac:dyDescent="0.2">
      <c r="A32056" t="s">
        <v>176</v>
      </c>
      <c r="B32056" t="s">
        <v>3461</v>
      </c>
    </row>
    <row r="32057" spans="1:3" x14ac:dyDescent="0.2">
      <c r="A32057" t="s">
        <v>176</v>
      </c>
      <c r="B32057" t="s">
        <v>3465</v>
      </c>
    </row>
    <row r="32058" spans="1:3" x14ac:dyDescent="0.2">
      <c r="A32058" t="s">
        <v>71</v>
      </c>
    </row>
    <row r="32059" spans="1:3" x14ac:dyDescent="0.2">
      <c r="A32059" t="s">
        <v>176</v>
      </c>
    </row>
    <row r="32060" spans="1:3" x14ac:dyDescent="0.2">
      <c r="A32060" t="s">
        <v>79</v>
      </c>
    </row>
    <row r="32061" spans="1:3" x14ac:dyDescent="0.2">
      <c r="A32061" t="s">
        <v>997</v>
      </c>
    </row>
    <row r="32062" spans="1:3" x14ac:dyDescent="0.2">
      <c r="A32062" t="s">
        <v>176</v>
      </c>
    </row>
    <row r="32063" spans="1:3" x14ac:dyDescent="0.2">
      <c r="A32063" t="s">
        <v>119</v>
      </c>
      <c r="B32063">
        <v>9.6</v>
      </c>
    </row>
    <row r="32064" spans="1:3" x14ac:dyDescent="0.2">
      <c r="A32064" t="s">
        <v>176</v>
      </c>
    </row>
    <row r="32065" spans="1:2" x14ac:dyDescent="0.2">
      <c r="A32065" t="s">
        <v>119</v>
      </c>
      <c r="B32065">
        <v>8.6</v>
      </c>
    </row>
    <row r="32066" spans="1:2" x14ac:dyDescent="0.2">
      <c r="A32066" t="s">
        <v>52</v>
      </c>
    </row>
    <row r="32067" spans="1:2" x14ac:dyDescent="0.2">
      <c r="A32067" t="s">
        <v>52</v>
      </c>
    </row>
    <row r="32068" spans="1:2" x14ac:dyDescent="0.2">
      <c r="A32068" t="s">
        <v>176</v>
      </c>
    </row>
    <row r="32069" spans="1:2" x14ac:dyDescent="0.2">
      <c r="A32069" t="s">
        <v>176</v>
      </c>
    </row>
    <row r="32070" spans="1:2" x14ac:dyDescent="0.2">
      <c r="A32070" t="s">
        <v>77</v>
      </c>
    </row>
    <row r="32071" spans="1:2" x14ac:dyDescent="0.2">
      <c r="A32071" t="s">
        <v>52</v>
      </c>
    </row>
    <row r="32072" spans="1:2" x14ac:dyDescent="0.2">
      <c r="A32072" t="s">
        <v>52</v>
      </c>
    </row>
    <row r="32073" spans="1:2" x14ac:dyDescent="0.2">
      <c r="A32073" t="s">
        <v>52</v>
      </c>
    </row>
    <row r="32074" spans="1:2" x14ac:dyDescent="0.2">
      <c r="A32074" t="s">
        <v>52</v>
      </c>
    </row>
    <row r="32075" spans="1:2" x14ac:dyDescent="0.2">
      <c r="A32075" t="s">
        <v>52</v>
      </c>
    </row>
    <row r="32076" spans="1:2" x14ac:dyDescent="0.2">
      <c r="A32076" t="s">
        <v>77</v>
      </c>
    </row>
    <row r="32077" spans="1:2" x14ac:dyDescent="0.2">
      <c r="A32077" t="s">
        <v>52</v>
      </c>
    </row>
    <row r="32078" spans="1:2" x14ac:dyDescent="0.2">
      <c r="A32078" t="s">
        <v>52</v>
      </c>
    </row>
    <row r="32079" spans="1:2" x14ac:dyDescent="0.2">
      <c r="A32079" t="s">
        <v>176</v>
      </c>
    </row>
    <row r="32080" spans="1:2" x14ac:dyDescent="0.2">
      <c r="A32080" t="s">
        <v>176</v>
      </c>
      <c r="B32080" t="s">
        <v>3466</v>
      </c>
    </row>
    <row r="32081" spans="1:4" x14ac:dyDescent="0.2">
      <c r="A32081" t="s">
        <v>77</v>
      </c>
    </row>
    <row r="32082" spans="1:4" x14ac:dyDescent="0.2">
      <c r="A32082" t="s">
        <v>52</v>
      </c>
    </row>
    <row r="32083" spans="1:4" x14ac:dyDescent="0.2">
      <c r="A32083" t="s">
        <v>52</v>
      </c>
      <c r="B32083">
        <v>3</v>
      </c>
      <c r="C32083" t="s">
        <v>3467</v>
      </c>
      <c r="D32083" t="s">
        <v>3468</v>
      </c>
    </row>
    <row r="32084" spans="1:4" x14ac:dyDescent="0.2">
      <c r="A32084" t="s">
        <v>176</v>
      </c>
      <c r="B32084" t="s">
        <v>3466</v>
      </c>
    </row>
    <row r="32085" spans="1:4" x14ac:dyDescent="0.2">
      <c r="A32085" t="s">
        <v>77</v>
      </c>
    </row>
    <row r="32086" spans="1:4" x14ac:dyDescent="0.2">
      <c r="A32086" t="s">
        <v>52</v>
      </c>
    </row>
    <row r="32087" spans="1:4" x14ac:dyDescent="0.2">
      <c r="A32087" t="s">
        <v>52</v>
      </c>
      <c r="B32087">
        <v>4</v>
      </c>
      <c r="C32087" t="s">
        <v>3463</v>
      </c>
    </row>
    <row r="32088" spans="1:4" x14ac:dyDescent="0.2">
      <c r="A32088" t="s">
        <v>118</v>
      </c>
      <c r="B32088" t="s">
        <v>1619</v>
      </c>
      <c r="C32088">
        <v>3.2</v>
      </c>
      <c r="D32088" t="s">
        <v>2254</v>
      </c>
    </row>
    <row r="32089" spans="1:4" x14ac:dyDescent="0.2">
      <c r="A32089" t="s">
        <v>1575</v>
      </c>
      <c r="B32089" t="s">
        <v>1576</v>
      </c>
      <c r="C32089" t="s">
        <v>1577</v>
      </c>
      <c r="D32089" t="s">
        <v>1578</v>
      </c>
    </row>
    <row r="32090" spans="1:4" x14ac:dyDescent="0.2">
      <c r="A32090" t="s">
        <v>882</v>
      </c>
      <c r="B32090" t="s">
        <v>1579</v>
      </c>
      <c r="C32090" t="s">
        <v>1580</v>
      </c>
    </row>
    <row r="32091" spans="1:4" x14ac:dyDescent="0.2">
      <c r="A32091" t="s">
        <v>1595</v>
      </c>
      <c r="B32091" t="s">
        <v>1596</v>
      </c>
      <c r="C32091" t="s">
        <v>1597</v>
      </c>
    </row>
    <row r="32092" spans="1:4" x14ac:dyDescent="0.2">
      <c r="A32092" t="s">
        <v>1595</v>
      </c>
      <c r="B32092" t="s">
        <v>1598</v>
      </c>
      <c r="C32092" t="s">
        <v>1599</v>
      </c>
      <c r="D32092" t="s">
        <v>1597</v>
      </c>
    </row>
    <row r="32093" spans="1:4" x14ac:dyDescent="0.2">
      <c r="A32093" t="s">
        <v>119</v>
      </c>
    </row>
    <row r="32094" spans="1:4" x14ac:dyDescent="0.2">
      <c r="A32094" t="s">
        <v>176</v>
      </c>
    </row>
    <row r="32095" spans="1:4" x14ac:dyDescent="0.2">
      <c r="A32095" t="s">
        <v>997</v>
      </c>
    </row>
    <row r="32096" spans="1:4" x14ac:dyDescent="0.2">
      <c r="A32096" t="s">
        <v>119</v>
      </c>
    </row>
    <row r="32097" spans="1:2" x14ac:dyDescent="0.2">
      <c r="A32097" t="s">
        <v>997</v>
      </c>
    </row>
    <row r="32098" spans="1:2" x14ac:dyDescent="0.2">
      <c r="A32098" t="s">
        <v>119</v>
      </c>
    </row>
    <row r="32099" spans="1:2" x14ac:dyDescent="0.2">
      <c r="A32099" t="s">
        <v>119</v>
      </c>
    </row>
    <row r="32100" spans="1:2" x14ac:dyDescent="0.2">
      <c r="A32100" t="s">
        <v>119</v>
      </c>
    </row>
    <row r="32101" spans="1:2" x14ac:dyDescent="0.2">
      <c r="A32101" t="s">
        <v>118</v>
      </c>
      <c r="B32101" t="s">
        <v>3363</v>
      </c>
    </row>
    <row r="32102" spans="1:2" x14ac:dyDescent="0.2">
      <c r="A32102" t="s">
        <v>77</v>
      </c>
    </row>
    <row r="32103" spans="1:2" x14ac:dyDescent="0.2">
      <c r="A32103" t="s">
        <v>176</v>
      </c>
    </row>
    <row r="32104" spans="1:2" x14ac:dyDescent="0.2">
      <c r="A32104" t="s">
        <v>176</v>
      </c>
    </row>
    <row r="32105" spans="1:2" x14ac:dyDescent="0.2">
      <c r="A32105" t="s">
        <v>118</v>
      </c>
      <c r="B32105" t="s">
        <v>2399</v>
      </c>
    </row>
    <row r="32106" spans="1:2" x14ac:dyDescent="0.2">
      <c r="A32106" t="s">
        <v>118</v>
      </c>
      <c r="B32106" t="s">
        <v>2399</v>
      </c>
    </row>
    <row r="32107" spans="1:2" x14ac:dyDescent="0.2">
      <c r="A32107" t="s">
        <v>52</v>
      </c>
    </row>
    <row r="32108" spans="1:2" x14ac:dyDescent="0.2">
      <c r="A32108" t="s">
        <v>52</v>
      </c>
    </row>
    <row r="32109" spans="1:2" x14ac:dyDescent="0.2">
      <c r="A32109" t="s">
        <v>52</v>
      </c>
    </row>
    <row r="32110" spans="1:2" x14ac:dyDescent="0.2">
      <c r="A32110" t="s">
        <v>52</v>
      </c>
    </row>
    <row r="32111" spans="1:2" x14ac:dyDescent="0.2">
      <c r="A32111" t="s">
        <v>52</v>
      </c>
    </row>
    <row r="32112" spans="1:2" x14ac:dyDescent="0.2">
      <c r="A32112" t="s">
        <v>52</v>
      </c>
    </row>
    <row r="32113" spans="1:2" x14ac:dyDescent="0.2">
      <c r="A32113" t="s">
        <v>52</v>
      </c>
    </row>
    <row r="32114" spans="1:2" x14ac:dyDescent="0.2">
      <c r="A32114" t="s">
        <v>52</v>
      </c>
    </row>
    <row r="32115" spans="1:2" x14ac:dyDescent="0.2">
      <c r="A32115" t="s">
        <v>52</v>
      </c>
    </row>
    <row r="32116" spans="1:2" x14ac:dyDescent="0.2">
      <c r="A32116" t="s">
        <v>115</v>
      </c>
    </row>
    <row r="32117" spans="1:2" x14ac:dyDescent="0.2">
      <c r="A32117" t="s">
        <v>119</v>
      </c>
    </row>
    <row r="32118" spans="1:2" x14ac:dyDescent="0.2">
      <c r="A32118" t="s">
        <v>119</v>
      </c>
    </row>
    <row r="32119" spans="1:2" x14ac:dyDescent="0.2">
      <c r="A32119" t="s">
        <v>52</v>
      </c>
    </row>
    <row r="32120" spans="1:2" x14ac:dyDescent="0.2">
      <c r="A32120" t="s">
        <v>119</v>
      </c>
      <c r="B32120" t="s">
        <v>3644</v>
      </c>
    </row>
    <row r="32121" spans="1:2" x14ac:dyDescent="0.2">
      <c r="A32121" t="s">
        <v>52</v>
      </c>
    </row>
    <row r="32122" spans="1:2" x14ac:dyDescent="0.2">
      <c r="A32122" t="s">
        <v>119</v>
      </c>
      <c r="B32122" t="s">
        <v>3645</v>
      </c>
    </row>
    <row r="32123" spans="1:2" x14ac:dyDescent="0.2">
      <c r="A32123" t="s">
        <v>119</v>
      </c>
      <c r="B32123" t="s">
        <v>2053</v>
      </c>
    </row>
    <row r="32124" spans="1:2" x14ac:dyDescent="0.2">
      <c r="A32124" t="s">
        <v>115</v>
      </c>
    </row>
    <row r="32125" spans="1:2" x14ac:dyDescent="0.2">
      <c r="A32125" t="s">
        <v>115</v>
      </c>
    </row>
    <row r="32126" spans="1:2" x14ac:dyDescent="0.2">
      <c r="A32126" t="s">
        <v>52</v>
      </c>
    </row>
    <row r="32127" spans="1:2" x14ac:dyDescent="0.2">
      <c r="A32127" t="s">
        <v>52</v>
      </c>
    </row>
    <row r="32128" spans="1:2" x14ac:dyDescent="0.2">
      <c r="A32128" t="s">
        <v>52</v>
      </c>
    </row>
    <row r="32129" spans="1:3" x14ac:dyDescent="0.2">
      <c r="A32129" t="s">
        <v>52</v>
      </c>
    </row>
    <row r="32130" spans="1:3" x14ac:dyDescent="0.2">
      <c r="A32130" t="s">
        <v>77</v>
      </c>
    </row>
    <row r="32131" spans="1:3" x14ac:dyDescent="0.2">
      <c r="A32131" t="s">
        <v>52</v>
      </c>
    </row>
    <row r="32132" spans="1:3" x14ac:dyDescent="0.2">
      <c r="A32132" t="s">
        <v>52</v>
      </c>
    </row>
    <row r="32133" spans="1:3" x14ac:dyDescent="0.2">
      <c r="A32133" t="s">
        <v>77</v>
      </c>
    </row>
    <row r="32134" spans="1:3" x14ac:dyDescent="0.2">
      <c r="A32134" t="s">
        <v>52</v>
      </c>
    </row>
    <row r="32135" spans="1:3" x14ac:dyDescent="0.2">
      <c r="A32135" t="s">
        <v>119</v>
      </c>
    </row>
    <row r="32136" spans="1:3" x14ac:dyDescent="0.2">
      <c r="A32136" t="s">
        <v>119</v>
      </c>
      <c r="B32136">
        <v>2.92</v>
      </c>
      <c r="C32136" t="s">
        <v>1661</v>
      </c>
    </row>
    <row r="32137" spans="1:3" x14ac:dyDescent="0.2">
      <c r="A32137" t="s">
        <v>77</v>
      </c>
    </row>
    <row r="32138" spans="1:3" x14ac:dyDescent="0.2">
      <c r="A32138" t="s">
        <v>77</v>
      </c>
    </row>
    <row r="32139" spans="1:3" x14ac:dyDescent="0.2">
      <c r="A32139" t="s">
        <v>77</v>
      </c>
    </row>
    <row r="32140" spans="1:3" x14ac:dyDescent="0.2">
      <c r="A32140" t="s">
        <v>115</v>
      </c>
    </row>
    <row r="32141" spans="1:3" x14ac:dyDescent="0.2">
      <c r="A32141" t="s">
        <v>52</v>
      </c>
    </row>
    <row r="32142" spans="1:3" x14ac:dyDescent="0.2">
      <c r="A32142" t="s">
        <v>77</v>
      </c>
    </row>
    <row r="32143" spans="1:3" x14ac:dyDescent="0.2">
      <c r="A32143" t="s">
        <v>176</v>
      </c>
    </row>
    <row r="32144" spans="1:3" x14ac:dyDescent="0.2">
      <c r="A32144" t="s">
        <v>115</v>
      </c>
      <c r="B32144" t="s">
        <v>3646</v>
      </c>
    </row>
    <row r="32145" spans="1:2" x14ac:dyDescent="0.2">
      <c r="A32145" t="s">
        <v>115</v>
      </c>
      <c r="B32145" t="s">
        <v>3647</v>
      </c>
    </row>
    <row r="32146" spans="1:2" x14ac:dyDescent="0.2">
      <c r="A32146" t="s">
        <v>52</v>
      </c>
    </row>
    <row r="32147" spans="1:2" x14ac:dyDescent="0.2">
      <c r="A32147" t="s">
        <v>115</v>
      </c>
      <c r="B32147" t="s">
        <v>3647</v>
      </c>
    </row>
    <row r="32148" spans="1:2" x14ac:dyDescent="0.2">
      <c r="A32148" t="s">
        <v>3831</v>
      </c>
      <c r="B32148" t="s">
        <v>2427</v>
      </c>
    </row>
    <row r="32149" spans="1:2" x14ac:dyDescent="0.2">
      <c r="A32149" t="s">
        <v>52</v>
      </c>
    </row>
    <row r="32150" spans="1:2" x14ac:dyDescent="0.2">
      <c r="A32150" t="s">
        <v>52</v>
      </c>
    </row>
    <row r="32151" spans="1:2" x14ac:dyDescent="0.2">
      <c r="A32151" t="s">
        <v>52</v>
      </c>
    </row>
    <row r="32152" spans="1:2" x14ac:dyDescent="0.2">
      <c r="A32152" t="s">
        <v>52</v>
      </c>
    </row>
    <row r="32153" spans="1:2" x14ac:dyDescent="0.2">
      <c r="A32153" t="s">
        <v>119</v>
      </c>
    </row>
    <row r="32154" spans="1:2" x14ac:dyDescent="0.2">
      <c r="A32154" t="s">
        <v>77</v>
      </c>
      <c r="B32154" t="s">
        <v>3648</v>
      </c>
    </row>
    <row r="32155" spans="1:2" x14ac:dyDescent="0.2">
      <c r="A32155" t="s">
        <v>119</v>
      </c>
    </row>
    <row r="32156" spans="1:2" x14ac:dyDescent="0.2">
      <c r="A32156" t="s">
        <v>52</v>
      </c>
    </row>
    <row r="32157" spans="1:2" x14ac:dyDescent="0.2">
      <c r="A32157" t="s">
        <v>52</v>
      </c>
    </row>
    <row r="32158" spans="1:2" x14ac:dyDescent="0.2">
      <c r="A32158" t="s">
        <v>119</v>
      </c>
    </row>
    <row r="32159" spans="1:2" x14ac:dyDescent="0.2">
      <c r="A32159" t="s">
        <v>1054</v>
      </c>
    </row>
    <row r="32160" spans="1:2" x14ac:dyDescent="0.2">
      <c r="A32160" t="s">
        <v>115</v>
      </c>
    </row>
    <row r="32161" spans="1:5" x14ac:dyDescent="0.2">
      <c r="A32161" t="s">
        <v>117</v>
      </c>
    </row>
    <row r="32162" spans="1:5" x14ac:dyDescent="0.2">
      <c r="A32162" t="s">
        <v>156</v>
      </c>
    </row>
    <row r="32163" spans="1:5" x14ac:dyDescent="0.2">
      <c r="A32163" t="s">
        <v>176</v>
      </c>
    </row>
    <row r="32164" spans="1:5" x14ac:dyDescent="0.2">
      <c r="A32164" t="s">
        <v>176</v>
      </c>
    </row>
    <row r="32165" spans="1:5" x14ac:dyDescent="0.2">
      <c r="A32165" t="s">
        <v>120</v>
      </c>
    </row>
    <row r="32166" spans="1:5" x14ac:dyDescent="0.2">
      <c r="A32166" t="s">
        <v>77</v>
      </c>
    </row>
    <row r="32167" spans="1:5" x14ac:dyDescent="0.2">
      <c r="A32167" t="s">
        <v>52</v>
      </c>
    </row>
    <row r="32168" spans="1:5" x14ac:dyDescent="0.2">
      <c r="A32168" t="s">
        <v>77</v>
      </c>
    </row>
    <row r="32169" spans="1:5" x14ac:dyDescent="0.2">
      <c r="A32169" t="s">
        <v>115</v>
      </c>
    </row>
    <row r="32170" spans="1:5" x14ac:dyDescent="0.2">
      <c r="A32170" t="s">
        <v>77</v>
      </c>
    </row>
    <row r="32171" spans="1:5" x14ac:dyDescent="0.2">
      <c r="A32171" t="s">
        <v>52</v>
      </c>
    </row>
    <row r="32172" spans="1:5" x14ac:dyDescent="0.2">
      <c r="A32172" t="s">
        <v>3832</v>
      </c>
      <c r="B32172" t="s">
        <v>1606</v>
      </c>
      <c r="C32172" t="s">
        <v>3634</v>
      </c>
    </row>
    <row r="32173" spans="1:5" x14ac:dyDescent="0.2">
      <c r="A32173" t="s">
        <v>3833</v>
      </c>
      <c r="B32173" t="s">
        <v>1606</v>
      </c>
      <c r="C32173" t="s">
        <v>3634</v>
      </c>
    </row>
    <row r="32174" spans="1:5" x14ac:dyDescent="0.2">
      <c r="A32174" t="s">
        <v>118</v>
      </c>
      <c r="B32174" t="s">
        <v>1964</v>
      </c>
      <c r="C32174">
        <v>6.3</v>
      </c>
      <c r="D32174" t="s">
        <v>3649</v>
      </c>
      <c r="E32174" t="s">
        <v>1749</v>
      </c>
    </row>
    <row r="32175" spans="1:5" x14ac:dyDescent="0.2">
      <c r="A32175" t="s">
        <v>1730</v>
      </c>
      <c r="B32175" t="s">
        <v>3650</v>
      </c>
      <c r="C32175" t="s">
        <v>2629</v>
      </c>
      <c r="D32175" t="s">
        <v>3063</v>
      </c>
    </row>
    <row r="32176" spans="1:5" x14ac:dyDescent="0.2">
      <c r="A32176" t="s">
        <v>119</v>
      </c>
    </row>
    <row r="32177" spans="1:3" x14ac:dyDescent="0.2">
      <c r="A32177" t="s">
        <v>119</v>
      </c>
    </row>
    <row r="32178" spans="1:3" x14ac:dyDescent="0.2">
      <c r="A32178" t="s">
        <v>1970</v>
      </c>
      <c r="B32178">
        <v>18.34</v>
      </c>
      <c r="C32178" t="s">
        <v>1642</v>
      </c>
    </row>
    <row r="32179" spans="1:3" x14ac:dyDescent="0.2">
      <c r="A32179" t="s">
        <v>52</v>
      </c>
      <c r="B32179" t="s">
        <v>3001</v>
      </c>
    </row>
    <row r="32180" spans="1:3" x14ac:dyDescent="0.2">
      <c r="A32180" t="s">
        <v>52</v>
      </c>
      <c r="B32180" t="s">
        <v>3001</v>
      </c>
    </row>
    <row r="32181" spans="1:3" x14ac:dyDescent="0.2">
      <c r="A32181" t="s">
        <v>77</v>
      </c>
      <c r="B32181" t="s">
        <v>3001</v>
      </c>
    </row>
    <row r="32182" spans="1:3" x14ac:dyDescent="0.2">
      <c r="A32182" t="s">
        <v>52</v>
      </c>
      <c r="B32182" t="s">
        <v>3761</v>
      </c>
    </row>
    <row r="32183" spans="1:3" x14ac:dyDescent="0.2">
      <c r="A32183" t="s">
        <v>52</v>
      </c>
      <c r="B32183" t="s">
        <v>3761</v>
      </c>
    </row>
    <row r="32184" spans="1:3" x14ac:dyDescent="0.2">
      <c r="A32184" t="s">
        <v>52</v>
      </c>
      <c r="B32184" t="s">
        <v>3834</v>
      </c>
    </row>
    <row r="32185" spans="1:3" x14ac:dyDescent="0.2">
      <c r="A32185" t="s">
        <v>115</v>
      </c>
      <c r="B32185" t="s">
        <v>3834</v>
      </c>
    </row>
    <row r="32186" spans="1:3" x14ac:dyDescent="0.2">
      <c r="A32186" t="s">
        <v>115</v>
      </c>
      <c r="B32186" t="s">
        <v>3835</v>
      </c>
    </row>
    <row r="32187" spans="1:3" x14ac:dyDescent="0.2">
      <c r="A32187" t="s">
        <v>52</v>
      </c>
      <c r="B32187" t="s">
        <v>3835</v>
      </c>
    </row>
    <row r="32188" spans="1:3" x14ac:dyDescent="0.2">
      <c r="A32188" t="s">
        <v>115</v>
      </c>
      <c r="B32188" t="s">
        <v>3835</v>
      </c>
    </row>
    <row r="32189" spans="1:3" x14ac:dyDescent="0.2">
      <c r="A32189" t="s">
        <v>115</v>
      </c>
      <c r="B32189" t="s">
        <v>3835</v>
      </c>
    </row>
    <row r="32190" spans="1:3" x14ac:dyDescent="0.2">
      <c r="A32190" t="s">
        <v>115</v>
      </c>
      <c r="B32190" t="s">
        <v>3835</v>
      </c>
    </row>
    <row r="32191" spans="1:3" x14ac:dyDescent="0.2">
      <c r="A32191" t="s">
        <v>115</v>
      </c>
      <c r="B32191" t="s">
        <v>3835</v>
      </c>
    </row>
    <row r="32192" spans="1:3" x14ac:dyDescent="0.2">
      <c r="A32192" t="s">
        <v>115</v>
      </c>
      <c r="B32192" t="s">
        <v>3835</v>
      </c>
    </row>
    <row r="32193" spans="1:4" x14ac:dyDescent="0.2">
      <c r="A32193" t="s">
        <v>118</v>
      </c>
      <c r="B32193" t="s">
        <v>2254</v>
      </c>
      <c r="C32193" t="s">
        <v>2259</v>
      </c>
    </row>
    <row r="32194" spans="1:4" x14ac:dyDescent="0.2">
      <c r="A32194" t="s">
        <v>1575</v>
      </c>
      <c r="B32194" t="s">
        <v>1576</v>
      </c>
      <c r="C32194" t="s">
        <v>1577</v>
      </c>
      <c r="D32194" t="s">
        <v>1578</v>
      </c>
    </row>
    <row r="32195" spans="1:4" x14ac:dyDescent="0.2">
      <c r="A32195" t="s">
        <v>882</v>
      </c>
      <c r="B32195" t="s">
        <v>1579</v>
      </c>
      <c r="C32195" t="s">
        <v>1580</v>
      </c>
    </row>
    <row r="32196" spans="1:4" x14ac:dyDescent="0.2">
      <c r="A32196" t="s">
        <v>1595</v>
      </c>
      <c r="B32196" t="s">
        <v>1596</v>
      </c>
      <c r="C32196" t="s">
        <v>1597</v>
      </c>
    </row>
    <row r="32197" spans="1:4" x14ac:dyDescent="0.2">
      <c r="A32197" t="s">
        <v>1595</v>
      </c>
      <c r="B32197" t="s">
        <v>1598</v>
      </c>
      <c r="C32197" t="s">
        <v>1599</v>
      </c>
      <c r="D32197" t="s">
        <v>1597</v>
      </c>
    </row>
    <row r="32198" spans="1:4" x14ac:dyDescent="0.2">
      <c r="A32198" t="s">
        <v>119</v>
      </c>
    </row>
    <row r="32199" spans="1:4" x14ac:dyDescent="0.2">
      <c r="A32199" t="s">
        <v>176</v>
      </c>
    </row>
    <row r="32200" spans="1:4" x14ac:dyDescent="0.2">
      <c r="A32200" t="s">
        <v>997</v>
      </c>
    </row>
    <row r="32201" spans="1:4" x14ac:dyDescent="0.2">
      <c r="A32201" t="s">
        <v>119</v>
      </c>
    </row>
    <row r="32202" spans="1:4" x14ac:dyDescent="0.2">
      <c r="A32202" t="s">
        <v>997</v>
      </c>
    </row>
    <row r="32203" spans="1:4" x14ac:dyDescent="0.2">
      <c r="A32203" t="s">
        <v>119</v>
      </c>
    </row>
    <row r="32204" spans="1:4" x14ac:dyDescent="0.2">
      <c r="A32204" t="s">
        <v>119</v>
      </c>
    </row>
    <row r="32205" spans="1:4" x14ac:dyDescent="0.2">
      <c r="A32205" t="s">
        <v>119</v>
      </c>
    </row>
    <row r="32206" spans="1:4" x14ac:dyDescent="0.2">
      <c r="A32206" t="s">
        <v>118</v>
      </c>
      <c r="B32206" t="s">
        <v>3363</v>
      </c>
    </row>
    <row r="32207" spans="1:4" x14ac:dyDescent="0.2">
      <c r="A32207" t="s">
        <v>77</v>
      </c>
    </row>
    <row r="32208" spans="1:4" x14ac:dyDescent="0.2">
      <c r="A32208" t="s">
        <v>176</v>
      </c>
    </row>
    <row r="32209" spans="1:2" x14ac:dyDescent="0.2">
      <c r="A32209" t="s">
        <v>176</v>
      </c>
    </row>
    <row r="32210" spans="1:2" x14ac:dyDescent="0.2">
      <c r="A32210" t="s">
        <v>118</v>
      </c>
      <c r="B32210" t="s">
        <v>2399</v>
      </c>
    </row>
    <row r="32211" spans="1:2" x14ac:dyDescent="0.2">
      <c r="A32211" t="s">
        <v>118</v>
      </c>
      <c r="B32211" t="s">
        <v>2399</v>
      </c>
    </row>
    <row r="32212" spans="1:2" x14ac:dyDescent="0.2">
      <c r="A32212" t="s">
        <v>52</v>
      </c>
    </row>
    <row r="32213" spans="1:2" x14ac:dyDescent="0.2">
      <c r="A32213" t="s">
        <v>52</v>
      </c>
    </row>
    <row r="32214" spans="1:2" x14ac:dyDescent="0.2">
      <c r="A32214" t="s">
        <v>52</v>
      </c>
    </row>
    <row r="32215" spans="1:2" x14ac:dyDescent="0.2">
      <c r="A32215" t="s">
        <v>52</v>
      </c>
    </row>
    <row r="32216" spans="1:2" x14ac:dyDescent="0.2">
      <c r="A32216" t="s">
        <v>52</v>
      </c>
    </row>
    <row r="32217" spans="1:2" x14ac:dyDescent="0.2">
      <c r="A32217" t="s">
        <v>52</v>
      </c>
    </row>
    <row r="32218" spans="1:2" x14ac:dyDescent="0.2">
      <c r="A32218" t="s">
        <v>52</v>
      </c>
    </row>
    <row r="32219" spans="1:2" x14ac:dyDescent="0.2">
      <c r="A32219" t="s">
        <v>52</v>
      </c>
    </row>
    <row r="32220" spans="1:2" x14ac:dyDescent="0.2">
      <c r="A32220" t="s">
        <v>52</v>
      </c>
    </row>
    <row r="32221" spans="1:2" x14ac:dyDescent="0.2">
      <c r="A32221" t="s">
        <v>115</v>
      </c>
    </row>
    <row r="32222" spans="1:2" x14ac:dyDescent="0.2">
      <c r="A32222" t="s">
        <v>119</v>
      </c>
    </row>
    <row r="32223" spans="1:2" x14ac:dyDescent="0.2">
      <c r="A32223" t="s">
        <v>119</v>
      </c>
    </row>
    <row r="32224" spans="1:2" x14ac:dyDescent="0.2">
      <c r="A32224" t="s">
        <v>52</v>
      </c>
    </row>
    <row r="32225" spans="1:2" x14ac:dyDescent="0.2">
      <c r="A32225" t="s">
        <v>119</v>
      </c>
      <c r="B32225" t="s">
        <v>3644</v>
      </c>
    </row>
    <row r="32226" spans="1:2" x14ac:dyDescent="0.2">
      <c r="A32226" t="s">
        <v>52</v>
      </c>
    </row>
    <row r="32227" spans="1:2" x14ac:dyDescent="0.2">
      <c r="A32227" t="s">
        <v>119</v>
      </c>
      <c r="B32227" t="s">
        <v>3645</v>
      </c>
    </row>
    <row r="32228" spans="1:2" x14ac:dyDescent="0.2">
      <c r="A32228" t="s">
        <v>119</v>
      </c>
      <c r="B32228" t="s">
        <v>2053</v>
      </c>
    </row>
    <row r="32229" spans="1:2" x14ac:dyDescent="0.2">
      <c r="A32229" t="s">
        <v>115</v>
      </c>
    </row>
    <row r="32230" spans="1:2" x14ac:dyDescent="0.2">
      <c r="A32230" t="s">
        <v>77</v>
      </c>
    </row>
    <row r="32231" spans="1:2" x14ac:dyDescent="0.2">
      <c r="A32231" t="s">
        <v>115</v>
      </c>
    </row>
    <row r="32232" spans="1:2" x14ac:dyDescent="0.2">
      <c r="A32232" t="s">
        <v>52</v>
      </c>
    </row>
    <row r="32233" spans="1:2" x14ac:dyDescent="0.2">
      <c r="A32233" t="s">
        <v>52</v>
      </c>
    </row>
    <row r="32234" spans="1:2" x14ac:dyDescent="0.2">
      <c r="A32234" t="s">
        <v>52</v>
      </c>
    </row>
    <row r="32235" spans="1:2" x14ac:dyDescent="0.2">
      <c r="A32235" t="s">
        <v>52</v>
      </c>
    </row>
    <row r="32236" spans="1:2" x14ac:dyDescent="0.2">
      <c r="A32236" t="s">
        <v>77</v>
      </c>
    </row>
    <row r="32237" spans="1:2" x14ac:dyDescent="0.2">
      <c r="A32237" t="s">
        <v>52</v>
      </c>
    </row>
    <row r="32238" spans="1:2" x14ac:dyDescent="0.2">
      <c r="A32238" t="s">
        <v>52</v>
      </c>
    </row>
    <row r="32239" spans="1:2" x14ac:dyDescent="0.2">
      <c r="A32239" t="s">
        <v>77</v>
      </c>
    </row>
    <row r="32240" spans="1:2" x14ac:dyDescent="0.2">
      <c r="A32240" t="s">
        <v>52</v>
      </c>
    </row>
    <row r="32241" spans="1:3" x14ac:dyDescent="0.2">
      <c r="A32241" t="s">
        <v>119</v>
      </c>
    </row>
    <row r="32242" spans="1:3" x14ac:dyDescent="0.2">
      <c r="A32242" t="s">
        <v>119</v>
      </c>
      <c r="B32242">
        <v>2.92</v>
      </c>
      <c r="C32242" t="s">
        <v>1661</v>
      </c>
    </row>
    <row r="32243" spans="1:3" x14ac:dyDescent="0.2">
      <c r="A32243" t="s">
        <v>77</v>
      </c>
    </row>
    <row r="32244" spans="1:3" x14ac:dyDescent="0.2">
      <c r="A32244" t="s">
        <v>77</v>
      </c>
    </row>
    <row r="32245" spans="1:3" x14ac:dyDescent="0.2">
      <c r="A32245" t="s">
        <v>77</v>
      </c>
    </row>
    <row r="32246" spans="1:3" x14ac:dyDescent="0.2">
      <c r="A32246" t="s">
        <v>115</v>
      </c>
    </row>
    <row r="32247" spans="1:3" x14ac:dyDescent="0.2">
      <c r="A32247" t="s">
        <v>52</v>
      </c>
    </row>
    <row r="32248" spans="1:3" x14ac:dyDescent="0.2">
      <c r="A32248" t="s">
        <v>77</v>
      </c>
    </row>
    <row r="32249" spans="1:3" x14ac:dyDescent="0.2">
      <c r="A32249" t="s">
        <v>176</v>
      </c>
    </row>
    <row r="32250" spans="1:3" x14ac:dyDescent="0.2">
      <c r="A32250" t="s">
        <v>115</v>
      </c>
      <c r="B32250" t="s">
        <v>3646</v>
      </c>
    </row>
    <row r="32251" spans="1:3" x14ac:dyDescent="0.2">
      <c r="A32251" t="s">
        <v>115</v>
      </c>
      <c r="B32251" t="s">
        <v>3647</v>
      </c>
    </row>
    <row r="32252" spans="1:3" x14ac:dyDescent="0.2">
      <c r="A32252" t="s">
        <v>52</v>
      </c>
    </row>
    <row r="32253" spans="1:3" x14ac:dyDescent="0.2">
      <c r="A32253" t="s">
        <v>115</v>
      </c>
      <c r="B32253" t="s">
        <v>3647</v>
      </c>
    </row>
    <row r="32254" spans="1:3" x14ac:dyDescent="0.2">
      <c r="A32254" t="s">
        <v>3831</v>
      </c>
      <c r="B32254" t="s">
        <v>2427</v>
      </c>
    </row>
    <row r="32255" spans="1:3" x14ac:dyDescent="0.2">
      <c r="A32255" t="s">
        <v>52</v>
      </c>
    </row>
    <row r="32256" spans="1:3" x14ac:dyDescent="0.2">
      <c r="A32256" t="s">
        <v>52</v>
      </c>
    </row>
    <row r="32257" spans="1:2" x14ac:dyDescent="0.2">
      <c r="A32257" t="s">
        <v>52</v>
      </c>
    </row>
    <row r="32258" spans="1:2" x14ac:dyDescent="0.2">
      <c r="A32258" t="s">
        <v>52</v>
      </c>
    </row>
    <row r="32259" spans="1:2" x14ac:dyDescent="0.2">
      <c r="A32259" t="s">
        <v>119</v>
      </c>
    </row>
    <row r="32260" spans="1:2" x14ac:dyDescent="0.2">
      <c r="A32260" t="s">
        <v>77</v>
      </c>
      <c r="B32260" t="s">
        <v>3648</v>
      </c>
    </row>
    <row r="32261" spans="1:2" x14ac:dyDescent="0.2">
      <c r="A32261" t="s">
        <v>119</v>
      </c>
    </row>
    <row r="32262" spans="1:2" x14ac:dyDescent="0.2">
      <c r="A32262" t="s">
        <v>52</v>
      </c>
    </row>
    <row r="32263" spans="1:2" x14ac:dyDescent="0.2">
      <c r="A32263" t="s">
        <v>52</v>
      </c>
    </row>
    <row r="32264" spans="1:2" x14ac:dyDescent="0.2">
      <c r="A32264" t="s">
        <v>119</v>
      </c>
    </row>
    <row r="32265" spans="1:2" x14ac:dyDescent="0.2">
      <c r="A32265" t="s">
        <v>1054</v>
      </c>
    </row>
    <row r="32266" spans="1:2" x14ac:dyDescent="0.2">
      <c r="A32266" t="s">
        <v>115</v>
      </c>
    </row>
    <row r="32267" spans="1:2" x14ac:dyDescent="0.2">
      <c r="A32267" t="s">
        <v>117</v>
      </c>
    </row>
    <row r="32268" spans="1:2" x14ac:dyDescent="0.2">
      <c r="A32268" t="s">
        <v>156</v>
      </c>
    </row>
    <row r="32269" spans="1:2" x14ac:dyDescent="0.2">
      <c r="A32269" t="s">
        <v>176</v>
      </c>
    </row>
    <row r="32270" spans="1:2" x14ac:dyDescent="0.2">
      <c r="A32270" t="s">
        <v>176</v>
      </c>
    </row>
    <row r="32271" spans="1:2" x14ac:dyDescent="0.2">
      <c r="A32271" t="s">
        <v>120</v>
      </c>
    </row>
    <row r="32272" spans="1:2" x14ac:dyDescent="0.2">
      <c r="A32272" t="s">
        <v>77</v>
      </c>
    </row>
    <row r="32273" spans="1:5" x14ac:dyDescent="0.2">
      <c r="A32273" t="s">
        <v>52</v>
      </c>
    </row>
    <row r="32274" spans="1:5" x14ac:dyDescent="0.2">
      <c r="A32274" t="s">
        <v>77</v>
      </c>
    </row>
    <row r="32275" spans="1:5" x14ac:dyDescent="0.2">
      <c r="A32275" t="s">
        <v>115</v>
      </c>
    </row>
    <row r="32276" spans="1:5" x14ac:dyDescent="0.2">
      <c r="A32276" t="s">
        <v>77</v>
      </c>
    </row>
    <row r="32277" spans="1:5" x14ac:dyDescent="0.2">
      <c r="A32277" t="s">
        <v>52</v>
      </c>
    </row>
    <row r="32278" spans="1:5" x14ac:dyDescent="0.2">
      <c r="A32278" t="s">
        <v>3832</v>
      </c>
      <c r="B32278" t="s">
        <v>1606</v>
      </c>
      <c r="C32278" t="s">
        <v>3634</v>
      </c>
    </row>
    <row r="32279" spans="1:5" x14ac:dyDescent="0.2">
      <c r="A32279" t="s">
        <v>3833</v>
      </c>
      <c r="B32279" t="s">
        <v>1606</v>
      </c>
      <c r="C32279" t="s">
        <v>3634</v>
      </c>
    </row>
    <row r="32280" spans="1:5" x14ac:dyDescent="0.2">
      <c r="A32280" t="s">
        <v>118</v>
      </c>
      <c r="B32280" t="s">
        <v>1964</v>
      </c>
      <c r="C32280">
        <v>6.3</v>
      </c>
      <c r="D32280" t="s">
        <v>3649</v>
      </c>
      <c r="E32280" t="s">
        <v>1749</v>
      </c>
    </row>
    <row r="32281" spans="1:5" x14ac:dyDescent="0.2">
      <c r="A32281" t="s">
        <v>1730</v>
      </c>
      <c r="B32281" t="s">
        <v>3650</v>
      </c>
      <c r="C32281" t="s">
        <v>2629</v>
      </c>
      <c r="D32281" t="s">
        <v>3063</v>
      </c>
    </row>
    <row r="32282" spans="1:5" x14ac:dyDescent="0.2">
      <c r="A32282" t="s">
        <v>119</v>
      </c>
    </row>
    <row r="32283" spans="1:5" x14ac:dyDescent="0.2">
      <c r="A32283" t="s">
        <v>119</v>
      </c>
    </row>
    <row r="32284" spans="1:5" x14ac:dyDescent="0.2">
      <c r="A32284" t="s">
        <v>1970</v>
      </c>
      <c r="B32284">
        <v>18.34</v>
      </c>
      <c r="C32284" t="s">
        <v>1642</v>
      </c>
    </row>
    <row r="32285" spans="1:5" x14ac:dyDescent="0.2">
      <c r="A32285" t="s">
        <v>52</v>
      </c>
      <c r="B32285" t="s">
        <v>3001</v>
      </c>
    </row>
    <row r="32286" spans="1:5" x14ac:dyDescent="0.2">
      <c r="A32286" t="s">
        <v>52</v>
      </c>
      <c r="B32286" t="s">
        <v>3001</v>
      </c>
    </row>
    <row r="32287" spans="1:5" x14ac:dyDescent="0.2">
      <c r="A32287" t="s">
        <v>77</v>
      </c>
      <c r="B32287" t="s">
        <v>3001</v>
      </c>
    </row>
    <row r="32288" spans="1:5" x14ac:dyDescent="0.2">
      <c r="A32288" t="s">
        <v>52</v>
      </c>
      <c r="B32288" t="s">
        <v>3761</v>
      </c>
    </row>
    <row r="32289" spans="1:4" x14ac:dyDescent="0.2">
      <c r="A32289" t="s">
        <v>52</v>
      </c>
      <c r="B32289" t="s">
        <v>3761</v>
      </c>
    </row>
    <row r="32290" spans="1:4" x14ac:dyDescent="0.2">
      <c r="A32290" t="s">
        <v>52</v>
      </c>
      <c r="B32290" t="s">
        <v>3834</v>
      </c>
    </row>
    <row r="32291" spans="1:4" x14ac:dyDescent="0.2">
      <c r="A32291" t="s">
        <v>115</v>
      </c>
      <c r="B32291" t="s">
        <v>3834</v>
      </c>
    </row>
    <row r="32292" spans="1:4" x14ac:dyDescent="0.2">
      <c r="A32292" t="s">
        <v>115</v>
      </c>
      <c r="B32292" t="s">
        <v>3835</v>
      </c>
    </row>
    <row r="32293" spans="1:4" x14ac:dyDescent="0.2">
      <c r="A32293" t="s">
        <v>52</v>
      </c>
      <c r="B32293" t="s">
        <v>3835</v>
      </c>
    </row>
    <row r="32294" spans="1:4" x14ac:dyDescent="0.2">
      <c r="A32294" t="s">
        <v>115</v>
      </c>
      <c r="B32294" t="s">
        <v>3835</v>
      </c>
    </row>
    <row r="32295" spans="1:4" x14ac:dyDescent="0.2">
      <c r="A32295" t="s">
        <v>115</v>
      </c>
      <c r="B32295" t="s">
        <v>3835</v>
      </c>
    </row>
    <row r="32296" spans="1:4" x14ac:dyDescent="0.2">
      <c r="A32296" t="s">
        <v>115</v>
      </c>
      <c r="B32296" t="s">
        <v>3835</v>
      </c>
    </row>
    <row r="32297" spans="1:4" x14ac:dyDescent="0.2">
      <c r="A32297" t="s">
        <v>115</v>
      </c>
      <c r="B32297" t="s">
        <v>3835</v>
      </c>
    </row>
    <row r="32298" spans="1:4" x14ac:dyDescent="0.2">
      <c r="A32298" t="s">
        <v>115</v>
      </c>
      <c r="B32298" t="s">
        <v>3835</v>
      </c>
    </row>
    <row r="32299" spans="1:4" x14ac:dyDescent="0.2">
      <c r="A32299" t="s">
        <v>118</v>
      </c>
      <c r="B32299" t="s">
        <v>2254</v>
      </c>
      <c r="C32299" t="s">
        <v>2259</v>
      </c>
    </row>
    <row r="32300" spans="1:4" x14ac:dyDescent="0.2">
      <c r="A32300" t="s">
        <v>1575</v>
      </c>
      <c r="B32300" t="s">
        <v>1576</v>
      </c>
      <c r="C32300" t="s">
        <v>1577</v>
      </c>
      <c r="D32300" t="s">
        <v>1578</v>
      </c>
    </row>
    <row r="32301" spans="1:4" x14ac:dyDescent="0.2">
      <c r="A32301" t="s">
        <v>882</v>
      </c>
      <c r="B32301" t="s">
        <v>1579</v>
      </c>
      <c r="C32301" t="s">
        <v>1580</v>
      </c>
    </row>
    <row r="32302" spans="1:4" x14ac:dyDescent="0.2">
      <c r="A32302" t="s">
        <v>1595</v>
      </c>
      <c r="B32302" t="s">
        <v>1596</v>
      </c>
      <c r="C32302" t="s">
        <v>1597</v>
      </c>
    </row>
    <row r="32303" spans="1:4" x14ac:dyDescent="0.2">
      <c r="A32303" t="s">
        <v>1595</v>
      </c>
      <c r="B32303" t="s">
        <v>1598</v>
      </c>
      <c r="C32303" t="s">
        <v>1599</v>
      </c>
      <c r="D32303" t="s">
        <v>1597</v>
      </c>
    </row>
    <row r="32304" spans="1:4" x14ac:dyDescent="0.2">
      <c r="A32304" t="s">
        <v>1123</v>
      </c>
    </row>
    <row r="32305" spans="1:4" x14ac:dyDescent="0.2">
      <c r="A32305" t="s">
        <v>1123</v>
      </c>
    </row>
    <row r="32306" spans="1:4" x14ac:dyDescent="0.2">
      <c r="A32306" t="s">
        <v>3836</v>
      </c>
      <c r="B32306">
        <v>0.05</v>
      </c>
      <c r="C32306" t="s">
        <v>3837</v>
      </c>
      <c r="D32306" t="s">
        <v>3366</v>
      </c>
    </row>
    <row r="32307" spans="1:4" x14ac:dyDescent="0.2">
      <c r="A32307" t="s">
        <v>3838</v>
      </c>
      <c r="B32307">
        <f>+-0.1</f>
        <v>-0.1</v>
      </c>
      <c r="C32307" t="s">
        <v>3837</v>
      </c>
      <c r="D32307" t="s">
        <v>3366</v>
      </c>
    </row>
    <row r="32308" spans="1:4" x14ac:dyDescent="0.2">
      <c r="A32308" t="s">
        <v>176</v>
      </c>
      <c r="B32308" t="s">
        <v>3839</v>
      </c>
    </row>
    <row r="32309" spans="1:4" x14ac:dyDescent="0.2">
      <c r="A32309" t="s">
        <v>52</v>
      </c>
      <c r="B32309">
        <v>17.54</v>
      </c>
      <c r="C32309">
        <f>+-0.02</f>
        <v>-0.02</v>
      </c>
    </row>
    <row r="32310" spans="1:4" x14ac:dyDescent="0.2">
      <c r="A32310" t="s">
        <v>52</v>
      </c>
      <c r="B32310">
        <v>25</v>
      </c>
      <c r="C32310">
        <f>+-0.08</f>
        <v>-0.08</v>
      </c>
    </row>
    <row r="32311" spans="1:4" x14ac:dyDescent="0.2">
      <c r="A32311" t="s">
        <v>176</v>
      </c>
      <c r="B32311">
        <v>35.1</v>
      </c>
      <c r="C32311">
        <v>0.05</v>
      </c>
    </row>
    <row r="32312" spans="1:4" x14ac:dyDescent="0.2">
      <c r="A32312" t="s">
        <v>176</v>
      </c>
      <c r="B32312">
        <v>34</v>
      </c>
      <c r="C32312">
        <f>+-0.15</f>
        <v>-0.15</v>
      </c>
    </row>
    <row r="32313" spans="1:4" x14ac:dyDescent="0.2">
      <c r="A32313" t="s">
        <v>176</v>
      </c>
      <c r="B32313">
        <v>9.8000000000000007</v>
      </c>
      <c r="C32313">
        <f>+-0.006</f>
        <v>-6.0000000000000001E-3</v>
      </c>
    </row>
    <row r="32314" spans="1:4" x14ac:dyDescent="0.2">
      <c r="A32314" t="s">
        <v>52</v>
      </c>
      <c r="B32314">
        <v>5.5</v>
      </c>
      <c r="C32314">
        <f>+-0.08</f>
        <v>-0.08</v>
      </c>
    </row>
    <row r="32315" spans="1:4" x14ac:dyDescent="0.2">
      <c r="A32315" t="s">
        <v>52</v>
      </c>
      <c r="B32315">
        <v>8</v>
      </c>
      <c r="C32315">
        <f>+-0.08</f>
        <v>-0.08</v>
      </c>
    </row>
    <row r="32316" spans="1:4" x14ac:dyDescent="0.2">
      <c r="A32316" t="s">
        <v>52</v>
      </c>
      <c r="B32316">
        <v>12.4</v>
      </c>
      <c r="C32316">
        <f>+-0.05</f>
        <v>-0.05</v>
      </c>
    </row>
    <row r="32317" spans="1:4" x14ac:dyDescent="0.2">
      <c r="A32317" t="s">
        <v>52</v>
      </c>
      <c r="B32317">
        <v>14</v>
      </c>
      <c r="C32317">
        <f>+-0.008</f>
        <v>-8.0000000000000002E-3</v>
      </c>
    </row>
    <row r="32318" spans="1:4" x14ac:dyDescent="0.2">
      <c r="A32318" t="s">
        <v>52</v>
      </c>
      <c r="B32318">
        <v>4</v>
      </c>
      <c r="C32318">
        <f>+-0.08</f>
        <v>-0.08</v>
      </c>
    </row>
    <row r="32319" spans="1:4" x14ac:dyDescent="0.2">
      <c r="A32319" t="s">
        <v>52</v>
      </c>
      <c r="B32319">
        <v>14</v>
      </c>
      <c r="C32319">
        <f>+-0.18</f>
        <v>-0.18</v>
      </c>
    </row>
    <row r="32320" spans="1:4" x14ac:dyDescent="0.2">
      <c r="A32320" t="s">
        <v>52</v>
      </c>
      <c r="B32320">
        <v>18.5</v>
      </c>
      <c r="C32320">
        <f>+-0.1</f>
        <v>-0.1</v>
      </c>
    </row>
    <row r="32321" spans="1:5" x14ac:dyDescent="0.2">
      <c r="A32321" t="s">
        <v>52</v>
      </c>
      <c r="B32321">
        <v>15.3</v>
      </c>
      <c r="C32321">
        <f>+-0.1</f>
        <v>-0.1</v>
      </c>
    </row>
    <row r="32322" spans="1:5" x14ac:dyDescent="0.2">
      <c r="A32322" t="s">
        <v>52</v>
      </c>
      <c r="B32322">
        <v>6</v>
      </c>
      <c r="C32322">
        <v>0.04</v>
      </c>
    </row>
    <row r="32323" spans="1:5" x14ac:dyDescent="0.2">
      <c r="A32323" t="s">
        <v>176</v>
      </c>
      <c r="B32323">
        <v>21.8</v>
      </c>
      <c r="C32323">
        <f>+-0.1</f>
        <v>-0.1</v>
      </c>
    </row>
    <row r="32324" spans="1:5" x14ac:dyDescent="0.2">
      <c r="A32324" t="s">
        <v>197</v>
      </c>
      <c r="B32324">
        <v>0.1</v>
      </c>
      <c r="C32324" t="s">
        <v>1588</v>
      </c>
      <c r="D32324" t="s">
        <v>3840</v>
      </c>
      <c r="E32324">
        <f>+-0.1</f>
        <v>-0.1</v>
      </c>
    </row>
    <row r="32325" spans="1:5" x14ac:dyDescent="0.2">
      <c r="A32325" t="s">
        <v>197</v>
      </c>
      <c r="B32325" t="s">
        <v>3841</v>
      </c>
      <c r="C32325">
        <f>+-0.1</f>
        <v>-0.1</v>
      </c>
    </row>
    <row r="32326" spans="1:5" x14ac:dyDescent="0.2">
      <c r="A32326" t="s">
        <v>197</v>
      </c>
      <c r="B32326">
        <v>13.87</v>
      </c>
      <c r="C32326">
        <f>+-0.02</f>
        <v>-0.02</v>
      </c>
    </row>
    <row r="32327" spans="1:5" x14ac:dyDescent="0.2">
      <c r="A32327" t="s">
        <v>52</v>
      </c>
      <c r="B32327">
        <v>26.4</v>
      </c>
      <c r="C32327">
        <f>+-0.1</f>
        <v>-0.1</v>
      </c>
    </row>
    <row r="32328" spans="1:5" x14ac:dyDescent="0.2">
      <c r="A32328" t="s">
        <v>176</v>
      </c>
      <c r="B32328">
        <v>4.5999999999999996</v>
      </c>
      <c r="C32328">
        <f>+-0.05</f>
        <v>-0.05</v>
      </c>
    </row>
    <row r="32329" spans="1:5" x14ac:dyDescent="0.2">
      <c r="A32329" t="s">
        <v>52</v>
      </c>
      <c r="B32329">
        <v>2.8250000000000002</v>
      </c>
      <c r="C32329">
        <f>+-0.025</f>
        <v>-2.5000000000000001E-2</v>
      </c>
    </row>
    <row r="32330" spans="1:5" x14ac:dyDescent="0.2">
      <c r="A32330" t="s">
        <v>52</v>
      </c>
      <c r="B32330">
        <v>0.2</v>
      </c>
      <c r="C32330">
        <f>+-0.1</f>
        <v>-0.1</v>
      </c>
    </row>
    <row r="32331" spans="1:5" x14ac:dyDescent="0.2">
      <c r="A32331" t="s">
        <v>52</v>
      </c>
      <c r="B32331">
        <v>0.47499999999999998</v>
      </c>
      <c r="C32331">
        <f>+-0.1</f>
        <v>-0.1</v>
      </c>
    </row>
    <row r="32332" spans="1:5" x14ac:dyDescent="0.2">
      <c r="A32332" t="s">
        <v>3579</v>
      </c>
      <c r="B32332" t="s">
        <v>1951</v>
      </c>
      <c r="C32332" t="s">
        <v>1579</v>
      </c>
      <c r="D32332" t="s">
        <v>3113</v>
      </c>
      <c r="E32332" t="s">
        <v>3578</v>
      </c>
    </row>
    <row r="32333" spans="1:5" x14ac:dyDescent="0.2">
      <c r="A32333" t="s">
        <v>1575</v>
      </c>
      <c r="B32333" t="s">
        <v>1576</v>
      </c>
      <c r="C32333" t="s">
        <v>1577</v>
      </c>
      <c r="D32333" t="s">
        <v>1578</v>
      </c>
    </row>
    <row r="32334" spans="1:5" x14ac:dyDescent="0.2">
      <c r="A32334" t="s">
        <v>882</v>
      </c>
      <c r="B32334" t="s">
        <v>1579</v>
      </c>
      <c r="C32334" t="s">
        <v>1580</v>
      </c>
    </row>
    <row r="32335" spans="1:5" x14ac:dyDescent="0.2">
      <c r="A32335" t="s">
        <v>1595</v>
      </c>
      <c r="B32335" t="s">
        <v>1596</v>
      </c>
      <c r="C32335" t="s">
        <v>1597</v>
      </c>
    </row>
    <row r="32336" spans="1:5" x14ac:dyDescent="0.2">
      <c r="A32336" t="s">
        <v>1595</v>
      </c>
      <c r="B32336" t="s">
        <v>1598</v>
      </c>
      <c r="C32336" t="s">
        <v>1599</v>
      </c>
      <c r="D32336" t="s">
        <v>1597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Tabelle1</vt:lpstr>
      <vt:lpstr>Tabelle2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Serdar Isik</cp:lastModifiedBy>
  <cp:revision>1</cp:revision>
  <dcterms:modified xsi:type="dcterms:W3CDTF">2025-01-24T14:59:59Z</dcterms:modified>
  <cp:category/>
</cp:coreProperties>
</file>